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ADNAN\DECLARATION\"/>
    </mc:Choice>
  </mc:AlternateContent>
  <xr:revisionPtr revIDLastSave="0" documentId="13_ncr:1_{D46396F0-DC48-4F6F-AFB4-2C93532AC0B4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Breakup" sheetId="7" r:id="rId1"/>
    <sheet name="Data" sheetId="1" r:id="rId2"/>
    <sheet name="Check" sheetId="10" r:id="rId3"/>
    <sheet name="Entries" sheetId="4" r:id="rId4"/>
    <sheet name="Final Data" sheetId="11" r:id="rId5"/>
    <sheet name="Report" sheetId="14" r:id="rId6"/>
    <sheet name="Entries - for EC" sheetId="13" r:id="rId7"/>
  </sheets>
  <externalReferences>
    <externalReference r:id="rId8"/>
    <externalReference r:id="rId9"/>
  </externalReferences>
  <definedNames>
    <definedName name="_xlnm._FilterDatabase" localSheetId="1" hidden="1">Data!#REF!</definedName>
    <definedName name="_xlnm._FilterDatabase" localSheetId="6" hidden="1">'Entries - for EC'!$A$2:$M$2</definedName>
    <definedName name="_xlnm._FilterDatabase" localSheetId="4" hidden="1">'Final Data'!$A$2:$K$6726</definedName>
    <definedName name="_xlnm._FilterDatabase" localSheetId="5" hidden="1">Report!$E$37:$E$53</definedName>
    <definedName name="e.ib">'[1]Export Utilized'!$C:$C</definedName>
    <definedName name="e.inv">'[1]Export Utilized'!$B:$B</definedName>
    <definedName name="e.qty">'[1]Export Utilized'!$E:$E</definedName>
    <definedName name="OLE_LINK667" localSheetId="0">Breakup!#REF!</definedName>
    <definedName name="OLE_LINK669" localSheetId="0">Breakup!#REF!</definedName>
    <definedName name="OLE_LINK670" localSheetId="0">Breakup!#REF!</definedName>
    <definedName name="OLE_LINK672" localSheetId="0">Breakup!#REF!</definedName>
    <definedName name="OLE_LINK781" localSheetId="0">Breakup!$B$3</definedName>
  </definedNames>
  <calcPr calcId="191029"/>
  <pivotCaches>
    <pivotCache cacheId="45" r:id="rId10"/>
    <pivotCache cacheId="46" r:id="rId11"/>
    <pivotCache cacheId="4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11" l="1"/>
  <c r="N3" i="11"/>
  <c r="O3" i="11" s="1"/>
  <c r="S3" i="11" s="1"/>
  <c r="P3" i="11"/>
  <c r="Q3" i="11" s="1"/>
  <c r="M4" i="11"/>
  <c r="N4" i="11"/>
  <c r="O4" i="11" s="1"/>
  <c r="S4" i="11" s="1"/>
  <c r="P4" i="11"/>
  <c r="Q4" i="11" s="1"/>
  <c r="M5" i="11"/>
  <c r="N5" i="11"/>
  <c r="O5" i="11" s="1"/>
  <c r="S5" i="11" s="1"/>
  <c r="P5" i="11"/>
  <c r="Q5" i="11" s="1"/>
  <c r="M6" i="11"/>
  <c r="N6" i="11"/>
  <c r="O6" i="11" s="1"/>
  <c r="S6" i="11" s="1"/>
  <c r="P6" i="11"/>
  <c r="Q6" i="11" s="1"/>
  <c r="M7" i="11"/>
  <c r="N7" i="11"/>
  <c r="O7" i="11" s="1"/>
  <c r="S7" i="11" s="1"/>
  <c r="P7" i="11"/>
  <c r="Q7" i="11"/>
  <c r="M8" i="11"/>
  <c r="N8" i="11"/>
  <c r="O8" i="11" s="1"/>
  <c r="S8" i="11" s="1"/>
  <c r="P8" i="11"/>
  <c r="Q8" i="11" s="1"/>
  <c r="M9" i="11"/>
  <c r="N9" i="11"/>
  <c r="O9" i="11" s="1"/>
  <c r="S9" i="11" s="1"/>
  <c r="P9" i="11"/>
  <c r="Q9" i="11" s="1"/>
  <c r="M10" i="11"/>
  <c r="N10" i="11"/>
  <c r="O10" i="11" s="1"/>
  <c r="S10" i="11" s="1"/>
  <c r="P10" i="11"/>
  <c r="Q10" i="11" s="1"/>
  <c r="M11" i="11"/>
  <c r="N11" i="11"/>
  <c r="O11" i="11" s="1"/>
  <c r="S11" i="11" s="1"/>
  <c r="P11" i="11"/>
  <c r="Q11" i="11" s="1"/>
  <c r="M12" i="11"/>
  <c r="N12" i="11"/>
  <c r="O12" i="11" s="1"/>
  <c r="S12" i="11" s="1"/>
  <c r="P12" i="11"/>
  <c r="Q12" i="11" s="1"/>
  <c r="M13" i="11"/>
  <c r="N13" i="11"/>
  <c r="O13" i="11" s="1"/>
  <c r="S13" i="11" s="1"/>
  <c r="P13" i="11"/>
  <c r="Q13" i="11" s="1"/>
  <c r="M14" i="11"/>
  <c r="N14" i="11"/>
  <c r="O14" i="11" s="1"/>
  <c r="S14" i="11" s="1"/>
  <c r="P14" i="11"/>
  <c r="Q14" i="11" s="1"/>
  <c r="M15" i="11"/>
  <c r="N15" i="11"/>
  <c r="O15" i="11" s="1"/>
  <c r="S15" i="11" s="1"/>
  <c r="P15" i="11"/>
  <c r="Q15" i="11" s="1"/>
  <c r="M16" i="11"/>
  <c r="N16" i="11"/>
  <c r="O16" i="11" s="1"/>
  <c r="S16" i="11" s="1"/>
  <c r="P16" i="11"/>
  <c r="Q16" i="11" s="1"/>
  <c r="M17" i="11"/>
  <c r="N17" i="11"/>
  <c r="O17" i="11" s="1"/>
  <c r="S17" i="11" s="1"/>
  <c r="P17" i="11"/>
  <c r="Q17" i="11" s="1"/>
  <c r="M18" i="11"/>
  <c r="N18" i="11"/>
  <c r="O18" i="11" s="1"/>
  <c r="S18" i="11" s="1"/>
  <c r="P18" i="11"/>
  <c r="Q18" i="11" s="1"/>
  <c r="M19" i="11"/>
  <c r="N19" i="11"/>
  <c r="O19" i="11" s="1"/>
  <c r="S19" i="11" s="1"/>
  <c r="P19" i="11"/>
  <c r="Q19" i="11" s="1"/>
  <c r="M20" i="11"/>
  <c r="N20" i="11"/>
  <c r="O20" i="11" s="1"/>
  <c r="S20" i="11" s="1"/>
  <c r="P20" i="11"/>
  <c r="Q20" i="11" s="1"/>
  <c r="M21" i="11"/>
  <c r="N21" i="11"/>
  <c r="O21" i="11" s="1"/>
  <c r="S21" i="11" s="1"/>
  <c r="P21" i="11"/>
  <c r="Q21" i="11" s="1"/>
  <c r="M22" i="11"/>
  <c r="N22" i="11"/>
  <c r="O22" i="11" s="1"/>
  <c r="S22" i="11" s="1"/>
  <c r="P22" i="11"/>
  <c r="Q22" i="11" s="1"/>
  <c r="M23" i="11"/>
  <c r="N23" i="11"/>
  <c r="O23" i="11" s="1"/>
  <c r="S23" i="11" s="1"/>
  <c r="P23" i="11"/>
  <c r="Q23" i="11" s="1"/>
  <c r="M24" i="11"/>
  <c r="N24" i="11"/>
  <c r="O24" i="11" s="1"/>
  <c r="S24" i="11" s="1"/>
  <c r="P24" i="11"/>
  <c r="Q24" i="11" s="1"/>
  <c r="M25" i="11"/>
  <c r="N25" i="11"/>
  <c r="O25" i="11" s="1"/>
  <c r="S25" i="11" s="1"/>
  <c r="P25" i="11"/>
  <c r="Q25" i="11" s="1"/>
  <c r="M26" i="11"/>
  <c r="N26" i="11"/>
  <c r="O26" i="11" s="1"/>
  <c r="S26" i="11" s="1"/>
  <c r="P26" i="11"/>
  <c r="Q26" i="11" s="1"/>
  <c r="M27" i="11"/>
  <c r="N27" i="11"/>
  <c r="O27" i="11" s="1"/>
  <c r="S27" i="11" s="1"/>
  <c r="P27" i="11"/>
  <c r="Q27" i="11" s="1"/>
  <c r="M28" i="11"/>
  <c r="N28" i="11"/>
  <c r="O28" i="11" s="1"/>
  <c r="S28" i="11" s="1"/>
  <c r="P28" i="11"/>
  <c r="Q28" i="11" s="1"/>
  <c r="M29" i="11"/>
  <c r="N29" i="11"/>
  <c r="O29" i="11" s="1"/>
  <c r="S29" i="11" s="1"/>
  <c r="P29" i="11"/>
  <c r="Q29" i="11" s="1"/>
  <c r="M30" i="11"/>
  <c r="N30" i="11"/>
  <c r="O30" i="11" s="1"/>
  <c r="S30" i="11" s="1"/>
  <c r="P30" i="11"/>
  <c r="Q30" i="11" s="1"/>
  <c r="M31" i="11"/>
  <c r="N31" i="11"/>
  <c r="O31" i="11" s="1"/>
  <c r="S31" i="11" s="1"/>
  <c r="P31" i="11"/>
  <c r="Q31" i="11" s="1"/>
  <c r="M32" i="11"/>
  <c r="N32" i="11"/>
  <c r="O32" i="11" s="1"/>
  <c r="S32" i="11" s="1"/>
  <c r="P32" i="11"/>
  <c r="Q32" i="11" s="1"/>
  <c r="M33" i="11"/>
  <c r="N33" i="11"/>
  <c r="O33" i="11" s="1"/>
  <c r="S33" i="11" s="1"/>
  <c r="P33" i="11"/>
  <c r="Q33" i="11" s="1"/>
  <c r="M34" i="11"/>
  <c r="N34" i="11"/>
  <c r="O34" i="11" s="1"/>
  <c r="S34" i="11" s="1"/>
  <c r="P34" i="11"/>
  <c r="Q34" i="11" s="1"/>
  <c r="M35" i="11"/>
  <c r="N35" i="11"/>
  <c r="O35" i="11" s="1"/>
  <c r="S35" i="11" s="1"/>
  <c r="P35" i="11"/>
  <c r="Q35" i="11" s="1"/>
  <c r="M36" i="11"/>
  <c r="N36" i="11"/>
  <c r="O36" i="11" s="1"/>
  <c r="S36" i="11" s="1"/>
  <c r="P36" i="11"/>
  <c r="Q36" i="11" s="1"/>
  <c r="M37" i="11"/>
  <c r="N37" i="11"/>
  <c r="O37" i="11" s="1"/>
  <c r="S37" i="11" s="1"/>
  <c r="P37" i="11"/>
  <c r="Q37" i="11" s="1"/>
  <c r="M38" i="11"/>
  <c r="N38" i="11"/>
  <c r="O38" i="11" s="1"/>
  <c r="S38" i="11" s="1"/>
  <c r="P38" i="11"/>
  <c r="Q38" i="11" s="1"/>
  <c r="M39" i="11"/>
  <c r="N39" i="11"/>
  <c r="O39" i="11" s="1"/>
  <c r="S39" i="11" s="1"/>
  <c r="P39" i="11"/>
  <c r="Q39" i="11" s="1"/>
  <c r="M40" i="11"/>
  <c r="N40" i="11"/>
  <c r="O40" i="11" s="1"/>
  <c r="S40" i="11" s="1"/>
  <c r="P40" i="11"/>
  <c r="Q40" i="11" s="1"/>
  <c r="M41" i="11"/>
  <c r="N41" i="11"/>
  <c r="O41" i="11" s="1"/>
  <c r="S41" i="11" s="1"/>
  <c r="P41" i="11"/>
  <c r="Q41" i="11" s="1"/>
  <c r="M42" i="11"/>
  <c r="N42" i="11"/>
  <c r="O42" i="11" s="1"/>
  <c r="S42" i="11" s="1"/>
  <c r="P42" i="11"/>
  <c r="Q42" i="11" s="1"/>
  <c r="M43" i="11"/>
  <c r="N43" i="11"/>
  <c r="O43" i="11" s="1"/>
  <c r="S43" i="11" s="1"/>
  <c r="P43" i="11"/>
  <c r="Q43" i="11" s="1"/>
  <c r="M44" i="11"/>
  <c r="N44" i="11"/>
  <c r="O44" i="11" s="1"/>
  <c r="S44" i="11" s="1"/>
  <c r="P44" i="11"/>
  <c r="Q44" i="11" s="1"/>
  <c r="M45" i="11"/>
  <c r="N45" i="11"/>
  <c r="O45" i="11" s="1"/>
  <c r="S45" i="11" s="1"/>
  <c r="P45" i="11"/>
  <c r="Q45" i="11" s="1"/>
  <c r="M46" i="11"/>
  <c r="N46" i="11"/>
  <c r="O46" i="11" s="1"/>
  <c r="S46" i="11" s="1"/>
  <c r="P46" i="11"/>
  <c r="Q46" i="11" s="1"/>
  <c r="M47" i="11"/>
  <c r="N47" i="11"/>
  <c r="O47" i="11" s="1"/>
  <c r="S47" i="11" s="1"/>
  <c r="P47" i="11"/>
  <c r="Q47" i="11" s="1"/>
  <c r="M48" i="11"/>
  <c r="N48" i="11"/>
  <c r="O48" i="11" s="1"/>
  <c r="S48" i="11" s="1"/>
  <c r="P48" i="11"/>
  <c r="Q48" i="11" s="1"/>
  <c r="M49" i="11"/>
  <c r="N49" i="11"/>
  <c r="O49" i="11" s="1"/>
  <c r="S49" i="11" s="1"/>
  <c r="P49" i="11"/>
  <c r="Q49" i="11" s="1"/>
  <c r="M50" i="11"/>
  <c r="N50" i="11"/>
  <c r="O50" i="11" s="1"/>
  <c r="S50" i="11" s="1"/>
  <c r="P50" i="11"/>
  <c r="Q50" i="11" s="1"/>
  <c r="M51" i="11"/>
  <c r="N51" i="11"/>
  <c r="O51" i="11" s="1"/>
  <c r="S51" i="11" s="1"/>
  <c r="P51" i="11"/>
  <c r="Q51" i="11" s="1"/>
  <c r="M52" i="11"/>
  <c r="N52" i="11"/>
  <c r="O52" i="11" s="1"/>
  <c r="S52" i="11" s="1"/>
  <c r="P52" i="11"/>
  <c r="Q52" i="11" s="1"/>
  <c r="M53" i="11"/>
  <c r="N53" i="11"/>
  <c r="O53" i="11" s="1"/>
  <c r="S53" i="11" s="1"/>
  <c r="P53" i="11"/>
  <c r="Q53" i="11" s="1"/>
  <c r="M54" i="11"/>
  <c r="N54" i="11"/>
  <c r="O54" i="11" s="1"/>
  <c r="S54" i="11" s="1"/>
  <c r="P54" i="11"/>
  <c r="Q54" i="11" s="1"/>
  <c r="M55" i="11"/>
  <c r="N55" i="11"/>
  <c r="O55" i="11" s="1"/>
  <c r="S55" i="11" s="1"/>
  <c r="P55" i="11"/>
  <c r="Q55" i="11" s="1"/>
  <c r="M56" i="11"/>
  <c r="N56" i="11"/>
  <c r="O56" i="11" s="1"/>
  <c r="S56" i="11" s="1"/>
  <c r="P56" i="11"/>
  <c r="Q56" i="11" s="1"/>
  <c r="M57" i="11"/>
  <c r="N57" i="11"/>
  <c r="O57" i="11" s="1"/>
  <c r="S57" i="11" s="1"/>
  <c r="P57" i="11"/>
  <c r="Q57" i="11" s="1"/>
  <c r="M58" i="11"/>
  <c r="N58" i="11"/>
  <c r="O58" i="11" s="1"/>
  <c r="S58" i="11" s="1"/>
  <c r="P58" i="11"/>
  <c r="Q58" i="11" s="1"/>
  <c r="M59" i="11"/>
  <c r="N59" i="11"/>
  <c r="O59" i="11" s="1"/>
  <c r="S59" i="11" s="1"/>
  <c r="P59" i="11"/>
  <c r="Q59" i="11" s="1"/>
  <c r="M60" i="11"/>
  <c r="N60" i="11"/>
  <c r="O60" i="11" s="1"/>
  <c r="S60" i="11" s="1"/>
  <c r="P60" i="11"/>
  <c r="Q60" i="11" s="1"/>
  <c r="M61" i="11"/>
  <c r="N61" i="11"/>
  <c r="O61" i="11" s="1"/>
  <c r="S61" i="11" s="1"/>
  <c r="P61" i="11"/>
  <c r="Q61" i="11" s="1"/>
  <c r="M62" i="11"/>
  <c r="N62" i="11"/>
  <c r="O62" i="11" s="1"/>
  <c r="S62" i="11" s="1"/>
  <c r="P62" i="11"/>
  <c r="Q62" i="11" s="1"/>
  <c r="M63" i="11"/>
  <c r="N63" i="11"/>
  <c r="O63" i="11" s="1"/>
  <c r="S63" i="11" s="1"/>
  <c r="P63" i="11"/>
  <c r="Q63" i="11" s="1"/>
  <c r="M64" i="11"/>
  <c r="N64" i="11"/>
  <c r="O64" i="11" s="1"/>
  <c r="S64" i="11" s="1"/>
  <c r="P64" i="11"/>
  <c r="Q64" i="11"/>
  <c r="M65" i="11"/>
  <c r="N65" i="11"/>
  <c r="O65" i="11" s="1"/>
  <c r="S65" i="11" s="1"/>
  <c r="P65" i="11"/>
  <c r="Q65" i="11" s="1"/>
  <c r="M66" i="11"/>
  <c r="N66" i="11"/>
  <c r="O66" i="11" s="1"/>
  <c r="S66" i="11" s="1"/>
  <c r="P66" i="11"/>
  <c r="Q66" i="11" s="1"/>
  <c r="M67" i="11"/>
  <c r="N67" i="11"/>
  <c r="O67" i="11" s="1"/>
  <c r="S67" i="11" s="1"/>
  <c r="P67" i="11"/>
  <c r="Q67" i="11" s="1"/>
  <c r="M68" i="11"/>
  <c r="N68" i="11"/>
  <c r="O68" i="11" s="1"/>
  <c r="S68" i="11" s="1"/>
  <c r="P68" i="11"/>
  <c r="Q68" i="11" s="1"/>
  <c r="M69" i="11"/>
  <c r="N69" i="11"/>
  <c r="O69" i="11" s="1"/>
  <c r="S69" i="11" s="1"/>
  <c r="P69" i="11"/>
  <c r="Q69" i="11" s="1"/>
  <c r="M70" i="11"/>
  <c r="N70" i="11"/>
  <c r="O70" i="11" s="1"/>
  <c r="S70" i="11" s="1"/>
  <c r="P70" i="11"/>
  <c r="Q70" i="11" s="1"/>
  <c r="M71" i="11"/>
  <c r="N71" i="11"/>
  <c r="O71" i="11" s="1"/>
  <c r="S71" i="11" s="1"/>
  <c r="P71" i="11"/>
  <c r="Q71" i="11" s="1"/>
  <c r="M72" i="11"/>
  <c r="N72" i="11"/>
  <c r="O72" i="11" s="1"/>
  <c r="S72" i="11" s="1"/>
  <c r="P72" i="11"/>
  <c r="Q72" i="11" s="1"/>
  <c r="M73" i="11"/>
  <c r="N73" i="11"/>
  <c r="O73" i="11" s="1"/>
  <c r="S73" i="11" s="1"/>
  <c r="P73" i="11"/>
  <c r="Q73" i="11" s="1"/>
  <c r="M74" i="11"/>
  <c r="N74" i="11"/>
  <c r="O74" i="11" s="1"/>
  <c r="S74" i="11" s="1"/>
  <c r="P74" i="11"/>
  <c r="Q74" i="11" s="1"/>
  <c r="M75" i="11"/>
  <c r="N75" i="11"/>
  <c r="O75" i="11" s="1"/>
  <c r="S75" i="11" s="1"/>
  <c r="P75" i="11"/>
  <c r="Q75" i="11" s="1"/>
  <c r="M76" i="11"/>
  <c r="N76" i="11"/>
  <c r="O76" i="11"/>
  <c r="S76" i="11" s="1"/>
  <c r="P76" i="11"/>
  <c r="Q76" i="11" s="1"/>
  <c r="M77" i="11"/>
  <c r="N77" i="11"/>
  <c r="O77" i="11" s="1"/>
  <c r="S77" i="11" s="1"/>
  <c r="P77" i="11"/>
  <c r="Q77" i="11" s="1"/>
  <c r="M78" i="11"/>
  <c r="N78" i="11"/>
  <c r="O78" i="11"/>
  <c r="S78" i="11" s="1"/>
  <c r="P78" i="11"/>
  <c r="Q78" i="11" s="1"/>
  <c r="M79" i="11"/>
  <c r="N79" i="11"/>
  <c r="O79" i="11" s="1"/>
  <c r="S79" i="11" s="1"/>
  <c r="P79" i="11"/>
  <c r="Q79" i="11" s="1"/>
  <c r="M80" i="11"/>
  <c r="N80" i="11"/>
  <c r="O80" i="11" s="1"/>
  <c r="S80" i="11" s="1"/>
  <c r="P80" i="11"/>
  <c r="Q80" i="11" s="1"/>
  <c r="M81" i="11"/>
  <c r="N81" i="11"/>
  <c r="O81" i="11" s="1"/>
  <c r="S81" i="11" s="1"/>
  <c r="P81" i="11"/>
  <c r="Q81" i="11"/>
  <c r="M82" i="11"/>
  <c r="N82" i="11"/>
  <c r="O82" i="11" s="1"/>
  <c r="S82" i="11" s="1"/>
  <c r="P82" i="11"/>
  <c r="Q82" i="11" s="1"/>
  <c r="M83" i="11"/>
  <c r="N83" i="11"/>
  <c r="O83" i="11" s="1"/>
  <c r="S83" i="11" s="1"/>
  <c r="P83" i="11"/>
  <c r="Q83" i="11" s="1"/>
  <c r="M84" i="11"/>
  <c r="N84" i="11"/>
  <c r="O84" i="11" s="1"/>
  <c r="S84" i="11" s="1"/>
  <c r="P84" i="11"/>
  <c r="Q84" i="11" s="1"/>
  <c r="M85" i="11"/>
  <c r="N85" i="11"/>
  <c r="O85" i="11" s="1"/>
  <c r="S85" i="11" s="1"/>
  <c r="P85" i="11"/>
  <c r="Q85" i="11" s="1"/>
  <c r="M86" i="11"/>
  <c r="N86" i="11"/>
  <c r="O86" i="11" s="1"/>
  <c r="S86" i="11" s="1"/>
  <c r="P86" i="11"/>
  <c r="Q86" i="11" s="1"/>
  <c r="M87" i="11"/>
  <c r="N87" i="11"/>
  <c r="O87" i="11" s="1"/>
  <c r="S87" i="11" s="1"/>
  <c r="P87" i="11"/>
  <c r="Q87" i="11" s="1"/>
  <c r="M88" i="11"/>
  <c r="N88" i="11"/>
  <c r="O88" i="11" s="1"/>
  <c r="S88" i="11" s="1"/>
  <c r="P88" i="11"/>
  <c r="Q88" i="11" s="1"/>
  <c r="M89" i="11"/>
  <c r="N89" i="11"/>
  <c r="O89" i="11" s="1"/>
  <c r="S89" i="11" s="1"/>
  <c r="P89" i="11"/>
  <c r="Q89" i="11" s="1"/>
  <c r="M90" i="11"/>
  <c r="N90" i="11"/>
  <c r="O90" i="11" s="1"/>
  <c r="S90" i="11" s="1"/>
  <c r="P90" i="11"/>
  <c r="Q90" i="11" s="1"/>
  <c r="M91" i="11"/>
  <c r="N91" i="11"/>
  <c r="O91" i="11" s="1"/>
  <c r="S91" i="11" s="1"/>
  <c r="P91" i="11"/>
  <c r="Q91" i="11" s="1"/>
  <c r="M92" i="11"/>
  <c r="N92" i="11"/>
  <c r="O92" i="11" s="1"/>
  <c r="S92" i="11" s="1"/>
  <c r="P92" i="11"/>
  <c r="Q92" i="11" s="1"/>
  <c r="M93" i="11"/>
  <c r="N93" i="11"/>
  <c r="O93" i="11" s="1"/>
  <c r="S93" i="11" s="1"/>
  <c r="P93" i="11"/>
  <c r="Q93" i="11" s="1"/>
  <c r="M94" i="11"/>
  <c r="N94" i="11"/>
  <c r="O94" i="11" s="1"/>
  <c r="S94" i="11" s="1"/>
  <c r="P94" i="11"/>
  <c r="Q94" i="11" s="1"/>
  <c r="M95" i="11"/>
  <c r="N95" i="11"/>
  <c r="O95" i="11"/>
  <c r="S95" i="11" s="1"/>
  <c r="P95" i="11"/>
  <c r="Q95" i="11" s="1"/>
  <c r="M96" i="11"/>
  <c r="N96" i="11"/>
  <c r="O96" i="11" s="1"/>
  <c r="S96" i="11" s="1"/>
  <c r="P96" i="11"/>
  <c r="Q96" i="11" s="1"/>
  <c r="M97" i="11"/>
  <c r="N97" i="11"/>
  <c r="O97" i="11" s="1"/>
  <c r="S97" i="11" s="1"/>
  <c r="P97" i="11"/>
  <c r="Q97" i="11" s="1"/>
  <c r="M98" i="11"/>
  <c r="N98" i="11"/>
  <c r="O98" i="11" s="1"/>
  <c r="S98" i="11" s="1"/>
  <c r="P98" i="11"/>
  <c r="Q98" i="11" s="1"/>
  <c r="M99" i="11"/>
  <c r="N99" i="11"/>
  <c r="O99" i="11" s="1"/>
  <c r="S99" i="11" s="1"/>
  <c r="P99" i="11"/>
  <c r="Q99" i="11" s="1"/>
  <c r="M100" i="11"/>
  <c r="N100" i="11"/>
  <c r="O100" i="11" s="1"/>
  <c r="S100" i="11" s="1"/>
  <c r="P100" i="11"/>
  <c r="Q100" i="11" s="1"/>
  <c r="M101" i="11"/>
  <c r="N101" i="11"/>
  <c r="O101" i="11" s="1"/>
  <c r="S101" i="11" s="1"/>
  <c r="P101" i="11"/>
  <c r="Q101" i="11" s="1"/>
  <c r="M102" i="11"/>
  <c r="N102" i="11"/>
  <c r="O102" i="11" s="1"/>
  <c r="S102" i="11" s="1"/>
  <c r="P102" i="11"/>
  <c r="Q102" i="11" s="1"/>
  <c r="M103" i="11"/>
  <c r="N103" i="11"/>
  <c r="O103" i="11" s="1"/>
  <c r="S103" i="11" s="1"/>
  <c r="P103" i="11"/>
  <c r="Q103" i="11" s="1"/>
  <c r="M104" i="11"/>
  <c r="N104" i="11"/>
  <c r="O104" i="11" s="1"/>
  <c r="S104" i="11" s="1"/>
  <c r="P104" i="11"/>
  <c r="Q104" i="11" s="1"/>
  <c r="M105" i="11"/>
  <c r="N105" i="11"/>
  <c r="O105" i="11" s="1"/>
  <c r="S105" i="11" s="1"/>
  <c r="P105" i="11"/>
  <c r="Q105" i="11" s="1"/>
  <c r="M106" i="11"/>
  <c r="N106" i="11"/>
  <c r="O106" i="11"/>
  <c r="S106" i="11" s="1"/>
  <c r="P106" i="11"/>
  <c r="Q106" i="11" s="1"/>
  <c r="M107" i="11"/>
  <c r="N107" i="11"/>
  <c r="O107" i="11" s="1"/>
  <c r="S107" i="11" s="1"/>
  <c r="P107" i="11"/>
  <c r="Q107" i="11" s="1"/>
  <c r="M108" i="11"/>
  <c r="N108" i="11"/>
  <c r="O108" i="11" s="1"/>
  <c r="S108" i="11" s="1"/>
  <c r="P108" i="11"/>
  <c r="Q108" i="11"/>
  <c r="M109" i="11"/>
  <c r="N109" i="11"/>
  <c r="O109" i="11" s="1"/>
  <c r="S109" i="11" s="1"/>
  <c r="P109" i="11"/>
  <c r="Q109" i="11" s="1"/>
  <c r="M110" i="11"/>
  <c r="N110" i="11"/>
  <c r="O110" i="11" s="1"/>
  <c r="S110" i="11" s="1"/>
  <c r="P110" i="11"/>
  <c r="Q110" i="11" s="1"/>
  <c r="M111" i="11"/>
  <c r="N111" i="11"/>
  <c r="O111" i="11" s="1"/>
  <c r="S111" i="11" s="1"/>
  <c r="P111" i="11"/>
  <c r="Q111" i="11" s="1"/>
  <c r="M112" i="11"/>
  <c r="N112" i="11"/>
  <c r="O112" i="11" s="1"/>
  <c r="S112" i="11" s="1"/>
  <c r="P112" i="11"/>
  <c r="Q112" i="11" s="1"/>
  <c r="M113" i="11"/>
  <c r="N113" i="11"/>
  <c r="O113" i="11" s="1"/>
  <c r="S113" i="11" s="1"/>
  <c r="P113" i="11"/>
  <c r="Q113" i="11"/>
  <c r="M114" i="11"/>
  <c r="N114" i="11"/>
  <c r="O114" i="11" s="1"/>
  <c r="S114" i="11" s="1"/>
  <c r="P114" i="11"/>
  <c r="Q114" i="11" s="1"/>
  <c r="M115" i="11"/>
  <c r="N115" i="11"/>
  <c r="O115" i="11" s="1"/>
  <c r="S115" i="11" s="1"/>
  <c r="P115" i="11"/>
  <c r="Q115" i="11" s="1"/>
  <c r="M116" i="11"/>
  <c r="N116" i="11"/>
  <c r="O116" i="11" s="1"/>
  <c r="S116" i="11" s="1"/>
  <c r="P116" i="11"/>
  <c r="Q116" i="11" s="1"/>
  <c r="M117" i="11"/>
  <c r="N117" i="11"/>
  <c r="O117" i="11" s="1"/>
  <c r="S117" i="11" s="1"/>
  <c r="P117" i="11"/>
  <c r="Q117" i="11" s="1"/>
  <c r="M118" i="11"/>
  <c r="N118" i="11"/>
  <c r="O118" i="11"/>
  <c r="S118" i="11" s="1"/>
  <c r="P118" i="11"/>
  <c r="Q118" i="11" s="1"/>
  <c r="M119" i="11"/>
  <c r="N119" i="11"/>
  <c r="O119" i="11" s="1"/>
  <c r="S119" i="11" s="1"/>
  <c r="P119" i="11"/>
  <c r="Q119" i="11" s="1"/>
  <c r="M120" i="11"/>
  <c r="N120" i="11"/>
  <c r="O120" i="11" s="1"/>
  <c r="S120" i="11" s="1"/>
  <c r="P120" i="11"/>
  <c r="Q120" i="11"/>
  <c r="M121" i="11"/>
  <c r="N121" i="11"/>
  <c r="O121" i="11" s="1"/>
  <c r="S121" i="11" s="1"/>
  <c r="P121" i="11"/>
  <c r="Q121" i="11" s="1"/>
  <c r="M122" i="11"/>
  <c r="N122" i="11"/>
  <c r="O122" i="11" s="1"/>
  <c r="S122" i="11" s="1"/>
  <c r="P122" i="11"/>
  <c r="Q122" i="11" s="1"/>
  <c r="M123" i="11"/>
  <c r="N123" i="11"/>
  <c r="O123" i="11" s="1"/>
  <c r="S123" i="11" s="1"/>
  <c r="P123" i="11"/>
  <c r="Q123" i="11" s="1"/>
  <c r="M124" i="11"/>
  <c r="N124" i="11"/>
  <c r="O124" i="11" s="1"/>
  <c r="S124" i="11" s="1"/>
  <c r="P124" i="11"/>
  <c r="Q124" i="11" s="1"/>
  <c r="M125" i="11"/>
  <c r="N125" i="11"/>
  <c r="O125" i="11" s="1"/>
  <c r="S125" i="11" s="1"/>
  <c r="P125" i="11"/>
  <c r="Q125" i="11"/>
  <c r="M126" i="11"/>
  <c r="N126" i="11"/>
  <c r="O126" i="11" s="1"/>
  <c r="S126" i="11" s="1"/>
  <c r="P126" i="11"/>
  <c r="Q126" i="11" s="1"/>
  <c r="M127" i="11"/>
  <c r="N127" i="11"/>
  <c r="O127" i="11" s="1"/>
  <c r="S127" i="11" s="1"/>
  <c r="P127" i="11"/>
  <c r="Q127" i="11" s="1"/>
  <c r="M128" i="11"/>
  <c r="N128" i="11"/>
  <c r="O128" i="11" s="1"/>
  <c r="S128" i="11" s="1"/>
  <c r="P128" i="11"/>
  <c r="Q128" i="11" s="1"/>
  <c r="M129" i="11"/>
  <c r="N129" i="11"/>
  <c r="O129" i="11" s="1"/>
  <c r="S129" i="11" s="1"/>
  <c r="P129" i="11"/>
  <c r="Q129" i="11" s="1"/>
  <c r="M130" i="11"/>
  <c r="N130" i="11"/>
  <c r="O130" i="11" s="1"/>
  <c r="S130" i="11" s="1"/>
  <c r="P130" i="11"/>
  <c r="Q130" i="11" s="1"/>
  <c r="M131" i="11"/>
  <c r="N131" i="11"/>
  <c r="O131" i="11" s="1"/>
  <c r="S131" i="11" s="1"/>
  <c r="P131" i="11"/>
  <c r="Q131" i="11" s="1"/>
  <c r="M132" i="11"/>
  <c r="N132" i="11"/>
  <c r="O132" i="11" s="1"/>
  <c r="S132" i="11" s="1"/>
  <c r="P132" i="11"/>
  <c r="Q132" i="11" s="1"/>
  <c r="M133" i="11"/>
  <c r="N133" i="11"/>
  <c r="O133" i="11" s="1"/>
  <c r="S133" i="11" s="1"/>
  <c r="P133" i="11"/>
  <c r="Q133" i="11" s="1"/>
  <c r="M134" i="11"/>
  <c r="N134" i="11"/>
  <c r="O134" i="11" s="1"/>
  <c r="S134" i="11" s="1"/>
  <c r="P134" i="11"/>
  <c r="Q134" i="11" s="1"/>
  <c r="M135" i="11"/>
  <c r="N135" i="11"/>
  <c r="O135" i="11" s="1"/>
  <c r="S135" i="11" s="1"/>
  <c r="P135" i="11"/>
  <c r="Q135" i="11" s="1"/>
  <c r="M136" i="11"/>
  <c r="N136" i="11"/>
  <c r="O136" i="11" s="1"/>
  <c r="S136" i="11" s="1"/>
  <c r="P136" i="11"/>
  <c r="Q136" i="11" s="1"/>
  <c r="M137" i="11"/>
  <c r="N137" i="11"/>
  <c r="O137" i="11" s="1"/>
  <c r="S137" i="11" s="1"/>
  <c r="P137" i="11"/>
  <c r="Q137" i="11" s="1"/>
  <c r="M138" i="11"/>
  <c r="N138" i="11"/>
  <c r="O138" i="11" s="1"/>
  <c r="S138" i="11" s="1"/>
  <c r="P138" i="11"/>
  <c r="Q138" i="11" s="1"/>
  <c r="M139" i="11"/>
  <c r="N139" i="11"/>
  <c r="O139" i="11"/>
  <c r="S139" i="11" s="1"/>
  <c r="P139" i="11"/>
  <c r="Q139" i="11" s="1"/>
  <c r="M140" i="11"/>
  <c r="N140" i="11"/>
  <c r="O140" i="11" s="1"/>
  <c r="S140" i="11" s="1"/>
  <c r="P140" i="11"/>
  <c r="Q140" i="11"/>
  <c r="M141" i="11"/>
  <c r="N141" i="11"/>
  <c r="O141" i="11" s="1"/>
  <c r="S141" i="11" s="1"/>
  <c r="P141" i="11"/>
  <c r="Q141" i="11" s="1"/>
  <c r="M142" i="11"/>
  <c r="N142" i="11"/>
  <c r="O142" i="11" s="1"/>
  <c r="S142" i="11" s="1"/>
  <c r="P142" i="11"/>
  <c r="Q142" i="11" s="1"/>
  <c r="M143" i="11"/>
  <c r="N143" i="11"/>
  <c r="O143" i="11" s="1"/>
  <c r="S143" i="11" s="1"/>
  <c r="P143" i="11"/>
  <c r="Q143" i="11" s="1"/>
  <c r="M144" i="11"/>
  <c r="N144" i="11"/>
  <c r="O144" i="11" s="1"/>
  <c r="S144" i="11" s="1"/>
  <c r="P144" i="11"/>
  <c r="Q144" i="11" s="1"/>
  <c r="M145" i="11"/>
  <c r="N145" i="11"/>
  <c r="O145" i="11" s="1"/>
  <c r="S145" i="11" s="1"/>
  <c r="P145" i="11"/>
  <c r="Q145" i="11" s="1"/>
  <c r="M146" i="11"/>
  <c r="N146" i="11"/>
  <c r="O146" i="11" s="1"/>
  <c r="S146" i="11" s="1"/>
  <c r="P146" i="11"/>
  <c r="Q146" i="11" s="1"/>
  <c r="M147" i="11"/>
  <c r="N147" i="11"/>
  <c r="O147" i="11"/>
  <c r="S147" i="11" s="1"/>
  <c r="P147" i="11"/>
  <c r="Q147" i="11" s="1"/>
  <c r="M148" i="11"/>
  <c r="N148" i="11"/>
  <c r="O148" i="11" s="1"/>
  <c r="S148" i="11" s="1"/>
  <c r="P148" i="11"/>
  <c r="Q148" i="11" s="1"/>
  <c r="M149" i="11"/>
  <c r="N149" i="11"/>
  <c r="O149" i="11" s="1"/>
  <c r="S149" i="11" s="1"/>
  <c r="P149" i="11"/>
  <c r="Q149" i="11" s="1"/>
  <c r="M150" i="11"/>
  <c r="N150" i="11"/>
  <c r="O150" i="11" s="1"/>
  <c r="S150" i="11" s="1"/>
  <c r="P150" i="11"/>
  <c r="Q150" i="11" s="1"/>
  <c r="M151" i="11"/>
  <c r="N151" i="11"/>
  <c r="O151" i="11" s="1"/>
  <c r="S151" i="11" s="1"/>
  <c r="P151" i="11"/>
  <c r="Q151" i="11" s="1"/>
  <c r="M152" i="11"/>
  <c r="N152" i="11"/>
  <c r="O152" i="11" s="1"/>
  <c r="S152" i="11" s="1"/>
  <c r="P152" i="11"/>
  <c r="Q152" i="11" s="1"/>
  <c r="M153" i="11"/>
  <c r="N153" i="11"/>
  <c r="O153" i="11" s="1"/>
  <c r="S153" i="11" s="1"/>
  <c r="P153" i="11"/>
  <c r="Q153" i="11" s="1"/>
  <c r="M154" i="11"/>
  <c r="N154" i="11"/>
  <c r="O154" i="11" s="1"/>
  <c r="S154" i="11" s="1"/>
  <c r="P154" i="11"/>
  <c r="Q154" i="11" s="1"/>
  <c r="M155" i="11"/>
  <c r="N155" i="11"/>
  <c r="O155" i="11" s="1"/>
  <c r="S155" i="11" s="1"/>
  <c r="P155" i="11"/>
  <c r="Q155" i="11" s="1"/>
  <c r="M156" i="11"/>
  <c r="N156" i="11"/>
  <c r="O156" i="11" s="1"/>
  <c r="S156" i="11" s="1"/>
  <c r="P156" i="11"/>
  <c r="Q156" i="11"/>
  <c r="M157" i="11"/>
  <c r="N157" i="11"/>
  <c r="O157" i="11" s="1"/>
  <c r="S157" i="11" s="1"/>
  <c r="P157" i="11"/>
  <c r="Q157" i="11" s="1"/>
  <c r="M158" i="11"/>
  <c r="N158" i="11"/>
  <c r="O158" i="11" s="1"/>
  <c r="S158" i="11" s="1"/>
  <c r="P158" i="11"/>
  <c r="Q158" i="11" s="1"/>
  <c r="M159" i="11"/>
  <c r="N159" i="11"/>
  <c r="O159" i="11" s="1"/>
  <c r="S159" i="11" s="1"/>
  <c r="P159" i="11"/>
  <c r="Q159" i="11"/>
  <c r="M160" i="11"/>
  <c r="N160" i="11"/>
  <c r="O160" i="11"/>
  <c r="S160" i="11" s="1"/>
  <c r="P160" i="11"/>
  <c r="Q160" i="11" s="1"/>
  <c r="M161" i="11"/>
  <c r="N161" i="11"/>
  <c r="O161" i="11" s="1"/>
  <c r="S161" i="11" s="1"/>
  <c r="P161" i="11"/>
  <c r="Q161" i="11" s="1"/>
  <c r="M162" i="11"/>
  <c r="N162" i="11"/>
  <c r="O162" i="11" s="1"/>
  <c r="S162" i="11" s="1"/>
  <c r="P162" i="11"/>
  <c r="Q162" i="11" s="1"/>
  <c r="M163" i="11"/>
  <c r="N163" i="11"/>
  <c r="O163" i="11" s="1"/>
  <c r="S163" i="11" s="1"/>
  <c r="P163" i="11"/>
  <c r="Q163" i="11" s="1"/>
  <c r="M164" i="11"/>
  <c r="N164" i="11"/>
  <c r="O164" i="11" s="1"/>
  <c r="S164" i="11" s="1"/>
  <c r="P164" i="11"/>
  <c r="Q164" i="11" s="1"/>
  <c r="M165" i="11"/>
  <c r="N165" i="11"/>
  <c r="O165" i="11" s="1"/>
  <c r="S165" i="11" s="1"/>
  <c r="P165" i="11"/>
  <c r="Q165" i="11" s="1"/>
  <c r="M166" i="11"/>
  <c r="N166" i="11"/>
  <c r="O166" i="11" s="1"/>
  <c r="S166" i="11" s="1"/>
  <c r="P166" i="11"/>
  <c r="Q166" i="11" s="1"/>
  <c r="M167" i="11"/>
  <c r="N167" i="11"/>
  <c r="O167" i="11" s="1"/>
  <c r="S167" i="11" s="1"/>
  <c r="P167" i="11"/>
  <c r="Q167" i="11" s="1"/>
  <c r="M168" i="11"/>
  <c r="N168" i="11"/>
  <c r="O168" i="11" s="1"/>
  <c r="S168" i="11" s="1"/>
  <c r="P168" i="11"/>
  <c r="Q168" i="11" s="1"/>
  <c r="M169" i="11"/>
  <c r="N169" i="11"/>
  <c r="O169" i="11" s="1"/>
  <c r="S169" i="11" s="1"/>
  <c r="P169" i="11"/>
  <c r="Q169" i="11" s="1"/>
  <c r="M170" i="11"/>
  <c r="N170" i="11"/>
  <c r="O170" i="11" s="1"/>
  <c r="S170" i="11" s="1"/>
  <c r="P170" i="11"/>
  <c r="Q170" i="11" s="1"/>
  <c r="M171" i="11"/>
  <c r="N171" i="11"/>
  <c r="O171" i="11" s="1"/>
  <c r="S171" i="11" s="1"/>
  <c r="P171" i="11"/>
  <c r="Q171" i="11" s="1"/>
  <c r="M172" i="11"/>
  <c r="N172" i="11"/>
  <c r="O172" i="11" s="1"/>
  <c r="S172" i="11" s="1"/>
  <c r="P172" i="11"/>
  <c r="Q172" i="11" s="1"/>
  <c r="M173" i="11"/>
  <c r="N173" i="11"/>
  <c r="O173" i="11" s="1"/>
  <c r="S173" i="11" s="1"/>
  <c r="P173" i="11"/>
  <c r="Q173" i="11" s="1"/>
  <c r="M174" i="11"/>
  <c r="N174" i="11"/>
  <c r="O174" i="11" s="1"/>
  <c r="S174" i="11" s="1"/>
  <c r="P174" i="11"/>
  <c r="Q174" i="11" s="1"/>
  <c r="M175" i="11"/>
  <c r="N175" i="11"/>
  <c r="O175" i="11"/>
  <c r="S175" i="11" s="1"/>
  <c r="P175" i="11"/>
  <c r="Q175" i="11" s="1"/>
  <c r="M176" i="11"/>
  <c r="N176" i="11"/>
  <c r="O176" i="11" s="1"/>
  <c r="S176" i="11" s="1"/>
  <c r="P176" i="11"/>
  <c r="Q176" i="11" s="1"/>
  <c r="M177" i="11"/>
  <c r="N177" i="11"/>
  <c r="O177" i="11" s="1"/>
  <c r="S177" i="11" s="1"/>
  <c r="P177" i="11"/>
  <c r="Q177" i="11" s="1"/>
  <c r="M178" i="11"/>
  <c r="N178" i="11"/>
  <c r="O178" i="11" s="1"/>
  <c r="S178" i="11" s="1"/>
  <c r="P178" i="11"/>
  <c r="Q178" i="11" s="1"/>
  <c r="M179" i="11"/>
  <c r="N179" i="11"/>
  <c r="O179" i="11" s="1"/>
  <c r="S179" i="11" s="1"/>
  <c r="P179" i="11"/>
  <c r="Q179" i="11" s="1"/>
  <c r="M180" i="11"/>
  <c r="N180" i="11"/>
  <c r="O180" i="11" s="1"/>
  <c r="S180" i="11" s="1"/>
  <c r="P180" i="11"/>
  <c r="Q180" i="11" s="1"/>
  <c r="M181" i="11"/>
  <c r="N181" i="11"/>
  <c r="O181" i="11" s="1"/>
  <c r="S181" i="11" s="1"/>
  <c r="P181" i="11"/>
  <c r="Q181" i="11" s="1"/>
  <c r="M182" i="11"/>
  <c r="N182" i="11"/>
  <c r="O182" i="11" s="1"/>
  <c r="S182" i="11" s="1"/>
  <c r="P182" i="11"/>
  <c r="Q182" i="11" s="1"/>
  <c r="M183" i="11"/>
  <c r="N183" i="11"/>
  <c r="O183" i="11" s="1"/>
  <c r="S183" i="11" s="1"/>
  <c r="P183" i="11"/>
  <c r="Q183" i="11" s="1"/>
  <c r="M184" i="11"/>
  <c r="N184" i="11"/>
  <c r="O184" i="11" s="1"/>
  <c r="S184" i="11" s="1"/>
  <c r="P184" i="11"/>
  <c r="Q184" i="11" s="1"/>
  <c r="M185" i="11"/>
  <c r="N185" i="11"/>
  <c r="O185" i="11" s="1"/>
  <c r="S185" i="11" s="1"/>
  <c r="P185" i="11"/>
  <c r="Q185" i="11" s="1"/>
  <c r="M186" i="11"/>
  <c r="N186" i="11"/>
  <c r="O186" i="11" s="1"/>
  <c r="S186" i="11" s="1"/>
  <c r="P186" i="11"/>
  <c r="Q186" i="11" s="1"/>
  <c r="M187" i="11"/>
  <c r="N187" i="11"/>
  <c r="O187" i="11" s="1"/>
  <c r="S187" i="11" s="1"/>
  <c r="P187" i="11"/>
  <c r="Q187" i="11" s="1"/>
  <c r="M188" i="11"/>
  <c r="N188" i="11"/>
  <c r="O188" i="11" s="1"/>
  <c r="S188" i="11" s="1"/>
  <c r="P188" i="11"/>
  <c r="Q188" i="11" s="1"/>
  <c r="M189" i="11"/>
  <c r="N189" i="11"/>
  <c r="O189" i="11" s="1"/>
  <c r="S189" i="11" s="1"/>
  <c r="P189" i="11"/>
  <c r="Q189" i="11" s="1"/>
  <c r="M190" i="11"/>
  <c r="N190" i="11"/>
  <c r="O190" i="11" s="1"/>
  <c r="S190" i="11" s="1"/>
  <c r="P190" i="11"/>
  <c r="Q190" i="11" s="1"/>
  <c r="M191" i="11"/>
  <c r="N191" i="11"/>
  <c r="O191" i="11" s="1"/>
  <c r="S191" i="11" s="1"/>
  <c r="P191" i="11"/>
  <c r="Q191" i="11" s="1"/>
  <c r="M192" i="11"/>
  <c r="N192" i="11"/>
  <c r="O192" i="11" s="1"/>
  <c r="S192" i="11" s="1"/>
  <c r="P192" i="11"/>
  <c r="Q192" i="11" s="1"/>
  <c r="M193" i="11"/>
  <c r="N193" i="11"/>
  <c r="O193" i="11" s="1"/>
  <c r="S193" i="11" s="1"/>
  <c r="P193" i="11"/>
  <c r="Q193" i="11" s="1"/>
  <c r="M194" i="11"/>
  <c r="N194" i="11"/>
  <c r="O194" i="11"/>
  <c r="S194" i="11" s="1"/>
  <c r="P194" i="11"/>
  <c r="Q194" i="11" s="1"/>
  <c r="M195" i="11"/>
  <c r="N195" i="11"/>
  <c r="O195" i="11" s="1"/>
  <c r="S195" i="11" s="1"/>
  <c r="P195" i="11"/>
  <c r="Q195" i="11" s="1"/>
  <c r="M196" i="11"/>
  <c r="N196" i="11"/>
  <c r="O196" i="11" s="1"/>
  <c r="S196" i="11" s="1"/>
  <c r="P196" i="11"/>
  <c r="Q196" i="11"/>
  <c r="M197" i="11"/>
  <c r="N197" i="11"/>
  <c r="O197" i="11" s="1"/>
  <c r="S197" i="11" s="1"/>
  <c r="P197" i="11"/>
  <c r="Q197" i="11" s="1"/>
  <c r="M198" i="11"/>
  <c r="N198" i="11"/>
  <c r="O198" i="11" s="1"/>
  <c r="S198" i="11" s="1"/>
  <c r="P198" i="11"/>
  <c r="Q198" i="11" s="1"/>
  <c r="M199" i="11"/>
  <c r="N199" i="11"/>
  <c r="O199" i="11" s="1"/>
  <c r="S199" i="11" s="1"/>
  <c r="P199" i="11"/>
  <c r="Q199" i="11"/>
  <c r="M200" i="11"/>
  <c r="N200" i="11"/>
  <c r="O200" i="11"/>
  <c r="S200" i="11" s="1"/>
  <c r="P200" i="11"/>
  <c r="Q200" i="11" s="1"/>
  <c r="M201" i="11"/>
  <c r="N201" i="11"/>
  <c r="O201" i="11" s="1"/>
  <c r="S201" i="11" s="1"/>
  <c r="P201" i="11"/>
  <c r="Q201" i="11" s="1"/>
  <c r="M202" i="11"/>
  <c r="N202" i="11"/>
  <c r="O202" i="11" s="1"/>
  <c r="S202" i="11" s="1"/>
  <c r="P202" i="11"/>
  <c r="Q202" i="11" s="1"/>
  <c r="M203" i="11"/>
  <c r="N203" i="11"/>
  <c r="O203" i="11" s="1"/>
  <c r="S203" i="11" s="1"/>
  <c r="P203" i="11"/>
  <c r="Q203" i="11" s="1"/>
  <c r="M204" i="11"/>
  <c r="N204" i="11"/>
  <c r="O204" i="11" s="1"/>
  <c r="S204" i="11" s="1"/>
  <c r="P204" i="11"/>
  <c r="Q204" i="11" s="1"/>
  <c r="M205" i="11"/>
  <c r="N205" i="11"/>
  <c r="O205" i="11" s="1"/>
  <c r="S205" i="11" s="1"/>
  <c r="P205" i="11"/>
  <c r="Q205" i="11" s="1"/>
  <c r="M206" i="11"/>
  <c r="N206" i="11"/>
  <c r="O206" i="11" s="1"/>
  <c r="S206" i="11" s="1"/>
  <c r="P206" i="11"/>
  <c r="Q206" i="11" s="1"/>
  <c r="M207" i="11"/>
  <c r="N207" i="11"/>
  <c r="O207" i="11" s="1"/>
  <c r="S207" i="11" s="1"/>
  <c r="P207" i="11"/>
  <c r="Q207" i="11" s="1"/>
  <c r="M208" i="11"/>
  <c r="N208" i="11"/>
  <c r="O208" i="11" s="1"/>
  <c r="S208" i="11" s="1"/>
  <c r="P208" i="11"/>
  <c r="Q208" i="11"/>
  <c r="M209" i="11"/>
  <c r="N209" i="11"/>
  <c r="O209" i="11" s="1"/>
  <c r="S209" i="11" s="1"/>
  <c r="P209" i="11"/>
  <c r="Q209" i="11" s="1"/>
  <c r="M210" i="11"/>
  <c r="N210" i="11"/>
  <c r="O210" i="11" s="1"/>
  <c r="S210" i="11" s="1"/>
  <c r="P210" i="11"/>
  <c r="Q210" i="11" s="1"/>
  <c r="M211" i="11"/>
  <c r="N211" i="11"/>
  <c r="O211" i="11" s="1"/>
  <c r="S211" i="11" s="1"/>
  <c r="P211" i="11"/>
  <c r="Q211" i="11" s="1"/>
  <c r="M212" i="11"/>
  <c r="N212" i="11"/>
  <c r="O212" i="11" s="1"/>
  <c r="S212" i="11" s="1"/>
  <c r="P212" i="11"/>
  <c r="Q212" i="11" s="1"/>
  <c r="M213" i="11"/>
  <c r="N213" i="11"/>
  <c r="O213" i="11" s="1"/>
  <c r="S213" i="11" s="1"/>
  <c r="P213" i="11"/>
  <c r="Q213" i="11" s="1"/>
  <c r="M214" i="11"/>
  <c r="N214" i="11"/>
  <c r="O214" i="11" s="1"/>
  <c r="S214" i="11" s="1"/>
  <c r="P214" i="11"/>
  <c r="Q214" i="11" s="1"/>
  <c r="M215" i="11"/>
  <c r="N215" i="11"/>
  <c r="O215" i="11" s="1"/>
  <c r="S215" i="11" s="1"/>
  <c r="P215" i="11"/>
  <c r="Q215" i="11" s="1"/>
  <c r="M216" i="11"/>
  <c r="N216" i="11"/>
  <c r="O216" i="11" s="1"/>
  <c r="S216" i="11" s="1"/>
  <c r="P216" i="11"/>
  <c r="Q216" i="11" s="1"/>
  <c r="M217" i="11"/>
  <c r="N217" i="11"/>
  <c r="O217" i="11" s="1"/>
  <c r="S217" i="11" s="1"/>
  <c r="P217" i="11"/>
  <c r="Q217" i="11" s="1"/>
  <c r="M218" i="11"/>
  <c r="N218" i="11"/>
  <c r="O218" i="11" s="1"/>
  <c r="S218" i="11" s="1"/>
  <c r="P218" i="11"/>
  <c r="Q218" i="11" s="1"/>
  <c r="M219" i="11"/>
  <c r="N219" i="11"/>
  <c r="O219" i="11" s="1"/>
  <c r="S219" i="11" s="1"/>
  <c r="P219" i="11"/>
  <c r="Q219" i="11" s="1"/>
  <c r="M220" i="11"/>
  <c r="N220" i="11"/>
  <c r="O220" i="11"/>
  <c r="S220" i="11" s="1"/>
  <c r="P220" i="11"/>
  <c r="Q220" i="11" s="1"/>
  <c r="M221" i="11"/>
  <c r="N221" i="11"/>
  <c r="O221" i="11" s="1"/>
  <c r="S221" i="11" s="1"/>
  <c r="P221" i="11"/>
  <c r="Q221" i="11" s="1"/>
  <c r="M222" i="11"/>
  <c r="N222" i="11"/>
  <c r="O222" i="11" s="1"/>
  <c r="S222" i="11" s="1"/>
  <c r="P222" i="11"/>
  <c r="Q222" i="11" s="1"/>
  <c r="M223" i="11"/>
  <c r="N223" i="11"/>
  <c r="O223" i="11" s="1"/>
  <c r="S223" i="11" s="1"/>
  <c r="P223" i="11"/>
  <c r="Q223" i="11" s="1"/>
  <c r="M224" i="11"/>
  <c r="N224" i="11"/>
  <c r="O224" i="11" s="1"/>
  <c r="S224" i="11" s="1"/>
  <c r="P224" i="11"/>
  <c r="Q224" i="11" s="1"/>
  <c r="M225" i="11"/>
  <c r="N225" i="11"/>
  <c r="O225" i="11" s="1"/>
  <c r="S225" i="11" s="1"/>
  <c r="P225" i="11"/>
  <c r="Q225" i="11" s="1"/>
  <c r="M226" i="11"/>
  <c r="N226" i="11"/>
  <c r="O226" i="11" s="1"/>
  <c r="S226" i="11" s="1"/>
  <c r="P226" i="11"/>
  <c r="Q226" i="11" s="1"/>
  <c r="M227" i="11"/>
  <c r="N227" i="11"/>
  <c r="O227" i="11" s="1"/>
  <c r="S227" i="11" s="1"/>
  <c r="P227" i="11"/>
  <c r="Q227" i="11" s="1"/>
  <c r="M228" i="11"/>
  <c r="N228" i="11"/>
  <c r="O228" i="11" s="1"/>
  <c r="S228" i="11" s="1"/>
  <c r="P228" i="11"/>
  <c r="Q228" i="11" s="1"/>
  <c r="M229" i="11"/>
  <c r="N229" i="11"/>
  <c r="O229" i="11" s="1"/>
  <c r="S229" i="11" s="1"/>
  <c r="P229" i="11"/>
  <c r="Q229" i="11" s="1"/>
  <c r="M230" i="11"/>
  <c r="N230" i="11"/>
  <c r="O230" i="11" s="1"/>
  <c r="S230" i="11" s="1"/>
  <c r="P230" i="11"/>
  <c r="Q230" i="11" s="1"/>
  <c r="M231" i="11"/>
  <c r="N231" i="11"/>
  <c r="O231" i="11" s="1"/>
  <c r="S231" i="11" s="1"/>
  <c r="P231" i="11"/>
  <c r="Q231" i="11" s="1"/>
  <c r="M232" i="11"/>
  <c r="N232" i="11"/>
  <c r="O232" i="11" s="1"/>
  <c r="S232" i="11" s="1"/>
  <c r="P232" i="11"/>
  <c r="Q232" i="11" s="1"/>
  <c r="M233" i="11"/>
  <c r="N233" i="11"/>
  <c r="O233" i="11" s="1"/>
  <c r="S233" i="11" s="1"/>
  <c r="P233" i="11"/>
  <c r="Q233" i="11" s="1"/>
  <c r="M234" i="11"/>
  <c r="N234" i="11"/>
  <c r="O234" i="11" s="1"/>
  <c r="S234" i="11" s="1"/>
  <c r="P234" i="11"/>
  <c r="Q234" i="11" s="1"/>
  <c r="M235" i="11"/>
  <c r="N235" i="11"/>
  <c r="O235" i="11" s="1"/>
  <c r="S235" i="11" s="1"/>
  <c r="P235" i="11"/>
  <c r="Q235" i="11"/>
  <c r="M236" i="11"/>
  <c r="N236" i="11"/>
  <c r="O236" i="11" s="1"/>
  <c r="S236" i="11" s="1"/>
  <c r="P236" i="11"/>
  <c r="Q236" i="11" s="1"/>
  <c r="M237" i="11"/>
  <c r="N237" i="11"/>
  <c r="O237" i="11" s="1"/>
  <c r="S237" i="11" s="1"/>
  <c r="P237" i="11"/>
  <c r="Q237" i="11" s="1"/>
  <c r="M238" i="11"/>
  <c r="N238" i="11"/>
  <c r="O238" i="11" s="1"/>
  <c r="S238" i="11" s="1"/>
  <c r="P238" i="11"/>
  <c r="Q238" i="11" s="1"/>
  <c r="M239" i="11"/>
  <c r="N239" i="11"/>
  <c r="O239" i="11" s="1"/>
  <c r="S239" i="11" s="1"/>
  <c r="P239" i="11"/>
  <c r="Q239" i="11" s="1"/>
  <c r="M240" i="11"/>
  <c r="N240" i="11"/>
  <c r="O240" i="11" s="1"/>
  <c r="S240" i="11" s="1"/>
  <c r="P240" i="11"/>
  <c r="Q240" i="11" s="1"/>
  <c r="M241" i="11"/>
  <c r="N241" i="11"/>
  <c r="O241" i="11" s="1"/>
  <c r="S241" i="11" s="1"/>
  <c r="P241" i="11"/>
  <c r="Q241" i="11" s="1"/>
  <c r="M242" i="11"/>
  <c r="N242" i="11"/>
  <c r="O242" i="11" s="1"/>
  <c r="S242" i="11" s="1"/>
  <c r="P242" i="11"/>
  <c r="Q242" i="11" s="1"/>
  <c r="M243" i="11"/>
  <c r="N243" i="11"/>
  <c r="O243" i="11" s="1"/>
  <c r="S243" i="11" s="1"/>
  <c r="P243" i="11"/>
  <c r="Q243" i="11" s="1"/>
  <c r="M244" i="11"/>
  <c r="N244" i="11"/>
  <c r="O244" i="11" s="1"/>
  <c r="S244" i="11" s="1"/>
  <c r="P244" i="11"/>
  <c r="Q244" i="11" s="1"/>
  <c r="M245" i="11"/>
  <c r="N245" i="11"/>
  <c r="O245" i="11" s="1"/>
  <c r="S245" i="11" s="1"/>
  <c r="P245" i="11"/>
  <c r="Q245" i="11" s="1"/>
  <c r="M246" i="11"/>
  <c r="N246" i="11"/>
  <c r="O246" i="11" s="1"/>
  <c r="S246" i="11" s="1"/>
  <c r="P246" i="11"/>
  <c r="Q246" i="11" s="1"/>
  <c r="M247" i="11"/>
  <c r="N247" i="11"/>
  <c r="O247" i="11" s="1"/>
  <c r="S247" i="11" s="1"/>
  <c r="P247" i="11"/>
  <c r="Q247" i="11" s="1"/>
  <c r="M248" i="11"/>
  <c r="N248" i="11"/>
  <c r="O248" i="11" s="1"/>
  <c r="S248" i="11" s="1"/>
  <c r="P248" i="11"/>
  <c r="Q248" i="11" s="1"/>
  <c r="M249" i="11"/>
  <c r="N249" i="11"/>
  <c r="O249" i="11" s="1"/>
  <c r="S249" i="11" s="1"/>
  <c r="P249" i="11"/>
  <c r="Q249" i="11" s="1"/>
  <c r="M250" i="11"/>
  <c r="N250" i="11"/>
  <c r="O250" i="11" s="1"/>
  <c r="S250" i="11" s="1"/>
  <c r="P250" i="11"/>
  <c r="Q250" i="11" s="1"/>
  <c r="M251" i="11"/>
  <c r="N251" i="11"/>
  <c r="O251" i="11" s="1"/>
  <c r="S251" i="11" s="1"/>
  <c r="P251" i="11"/>
  <c r="Q251" i="11" s="1"/>
  <c r="M252" i="11"/>
  <c r="N252" i="11"/>
  <c r="O252" i="11" s="1"/>
  <c r="S252" i="11" s="1"/>
  <c r="P252" i="11"/>
  <c r="Q252" i="11" s="1"/>
  <c r="M253" i="11"/>
  <c r="N253" i="11"/>
  <c r="O253" i="11"/>
  <c r="S253" i="11" s="1"/>
  <c r="P253" i="11"/>
  <c r="Q253" i="11" s="1"/>
  <c r="M254" i="11"/>
  <c r="N254" i="11"/>
  <c r="O254" i="11"/>
  <c r="S254" i="11" s="1"/>
  <c r="P254" i="11"/>
  <c r="Q254" i="11" s="1"/>
  <c r="M255" i="11"/>
  <c r="N255" i="11"/>
  <c r="O255" i="11" s="1"/>
  <c r="S255" i="11" s="1"/>
  <c r="P255" i="11"/>
  <c r="Q255" i="11" s="1"/>
  <c r="M256" i="11"/>
  <c r="N256" i="11"/>
  <c r="O256" i="11" s="1"/>
  <c r="S256" i="11" s="1"/>
  <c r="P256" i="11"/>
  <c r="Q256" i="11" s="1"/>
  <c r="M257" i="11"/>
  <c r="N257" i="11"/>
  <c r="O257" i="11" s="1"/>
  <c r="S257" i="11" s="1"/>
  <c r="P257" i="11"/>
  <c r="Q257" i="11" s="1"/>
  <c r="M258" i="11"/>
  <c r="N258" i="11"/>
  <c r="O258" i="11" s="1"/>
  <c r="S258" i="11" s="1"/>
  <c r="P258" i="11"/>
  <c r="Q258" i="11" s="1"/>
  <c r="M259" i="11"/>
  <c r="N259" i="11"/>
  <c r="O259" i="11" s="1"/>
  <c r="S259" i="11" s="1"/>
  <c r="P259" i="11"/>
  <c r="Q259" i="11" s="1"/>
  <c r="M260" i="11"/>
  <c r="N260" i="11"/>
  <c r="O260" i="11"/>
  <c r="S260" i="11" s="1"/>
  <c r="P260" i="11"/>
  <c r="Q260" i="11" s="1"/>
  <c r="M261" i="11"/>
  <c r="N261" i="11"/>
  <c r="O261" i="11" s="1"/>
  <c r="S261" i="11" s="1"/>
  <c r="P261" i="11"/>
  <c r="Q261" i="11" s="1"/>
  <c r="M262" i="11"/>
  <c r="N262" i="11"/>
  <c r="O262" i="11" s="1"/>
  <c r="S262" i="11" s="1"/>
  <c r="P262" i="11"/>
  <c r="Q262" i="11" s="1"/>
  <c r="M263" i="11"/>
  <c r="N263" i="11"/>
  <c r="O263" i="11" s="1"/>
  <c r="P263" i="11"/>
  <c r="Q263" i="11" s="1"/>
  <c r="S263" i="11"/>
  <c r="M264" i="11"/>
  <c r="N264" i="11"/>
  <c r="O264" i="11" s="1"/>
  <c r="S264" i="11" s="1"/>
  <c r="P264" i="11"/>
  <c r="Q264" i="11" s="1"/>
  <c r="M265" i="11"/>
  <c r="N265" i="11"/>
  <c r="O265" i="11" s="1"/>
  <c r="S265" i="11" s="1"/>
  <c r="P265" i="11"/>
  <c r="Q265" i="11" s="1"/>
  <c r="M266" i="11"/>
  <c r="N266" i="11"/>
  <c r="O266" i="11" s="1"/>
  <c r="S266" i="11" s="1"/>
  <c r="P266" i="11"/>
  <c r="Q266" i="11" s="1"/>
  <c r="M267" i="11"/>
  <c r="N267" i="11"/>
  <c r="O267" i="11" s="1"/>
  <c r="S267" i="11" s="1"/>
  <c r="P267" i="11"/>
  <c r="Q267" i="11" s="1"/>
  <c r="M268" i="11"/>
  <c r="N268" i="11"/>
  <c r="O268" i="11" s="1"/>
  <c r="S268" i="11" s="1"/>
  <c r="P268" i="11"/>
  <c r="Q268" i="11" s="1"/>
  <c r="M269" i="11"/>
  <c r="N269" i="11"/>
  <c r="O269" i="11" s="1"/>
  <c r="S269" i="11" s="1"/>
  <c r="P269" i="11"/>
  <c r="Q269" i="11" s="1"/>
  <c r="M270" i="11"/>
  <c r="N270" i="11"/>
  <c r="O270" i="11" s="1"/>
  <c r="S270" i="11" s="1"/>
  <c r="P270" i="11"/>
  <c r="Q270" i="11" s="1"/>
  <c r="M271" i="11"/>
  <c r="N271" i="11"/>
  <c r="O271" i="11" s="1"/>
  <c r="S271" i="11" s="1"/>
  <c r="P271" i="11"/>
  <c r="Q271" i="11" s="1"/>
  <c r="M272" i="11"/>
  <c r="N272" i="11"/>
  <c r="O272" i="11" s="1"/>
  <c r="S272" i="11" s="1"/>
  <c r="P272" i="11"/>
  <c r="Q272" i="11" s="1"/>
  <c r="M273" i="11"/>
  <c r="N273" i="11"/>
  <c r="O273" i="11" s="1"/>
  <c r="S273" i="11" s="1"/>
  <c r="P273" i="11"/>
  <c r="Q273" i="11" s="1"/>
  <c r="M274" i="11"/>
  <c r="N274" i="11"/>
  <c r="O274" i="11" s="1"/>
  <c r="S274" i="11" s="1"/>
  <c r="P274" i="11"/>
  <c r="Q274" i="11" s="1"/>
  <c r="M275" i="11"/>
  <c r="N275" i="11"/>
  <c r="O275" i="11" s="1"/>
  <c r="S275" i="11" s="1"/>
  <c r="P275" i="11"/>
  <c r="Q275" i="11" s="1"/>
  <c r="M276" i="11"/>
  <c r="N276" i="11"/>
  <c r="O276" i="11" s="1"/>
  <c r="S276" i="11" s="1"/>
  <c r="P276" i="11"/>
  <c r="Q276" i="11" s="1"/>
  <c r="M277" i="11"/>
  <c r="N277" i="11"/>
  <c r="O277" i="11" s="1"/>
  <c r="S277" i="11" s="1"/>
  <c r="P277" i="11"/>
  <c r="Q277" i="11" s="1"/>
  <c r="M278" i="11"/>
  <c r="N278" i="11"/>
  <c r="O278" i="11" s="1"/>
  <c r="S278" i="11" s="1"/>
  <c r="P278" i="11"/>
  <c r="Q278" i="11" s="1"/>
  <c r="M279" i="11"/>
  <c r="N279" i="11"/>
  <c r="O279" i="11" s="1"/>
  <c r="S279" i="11" s="1"/>
  <c r="P279" i="11"/>
  <c r="Q279" i="11" s="1"/>
  <c r="M280" i="11"/>
  <c r="N280" i="11"/>
  <c r="O280" i="11" s="1"/>
  <c r="S280" i="11" s="1"/>
  <c r="P280" i="11"/>
  <c r="Q280" i="11" s="1"/>
  <c r="M281" i="11"/>
  <c r="N281" i="11"/>
  <c r="O281" i="11" s="1"/>
  <c r="S281" i="11" s="1"/>
  <c r="P281" i="11"/>
  <c r="Q281" i="11" s="1"/>
  <c r="M282" i="11"/>
  <c r="N282" i="11"/>
  <c r="O282" i="11" s="1"/>
  <c r="S282" i="11" s="1"/>
  <c r="P282" i="11"/>
  <c r="Q282" i="11" s="1"/>
  <c r="M283" i="11"/>
  <c r="N283" i="11"/>
  <c r="O283" i="11" s="1"/>
  <c r="S283" i="11" s="1"/>
  <c r="P283" i="11"/>
  <c r="Q283" i="11" s="1"/>
  <c r="M284" i="11"/>
  <c r="N284" i="11"/>
  <c r="O284" i="11" s="1"/>
  <c r="S284" i="11" s="1"/>
  <c r="P284" i="11"/>
  <c r="Q284" i="11" s="1"/>
  <c r="M285" i="11"/>
  <c r="N285" i="11"/>
  <c r="O285" i="11" s="1"/>
  <c r="S285" i="11" s="1"/>
  <c r="P285" i="11"/>
  <c r="Q285" i="11" s="1"/>
  <c r="M286" i="11"/>
  <c r="N286" i="11"/>
  <c r="O286" i="11" s="1"/>
  <c r="S286" i="11" s="1"/>
  <c r="P286" i="11"/>
  <c r="Q286" i="11" s="1"/>
  <c r="M287" i="11"/>
  <c r="N287" i="11"/>
  <c r="O287" i="11" s="1"/>
  <c r="S287" i="11" s="1"/>
  <c r="P287" i="11"/>
  <c r="Q287" i="11" s="1"/>
  <c r="M288" i="11"/>
  <c r="N288" i="11"/>
  <c r="O288" i="11" s="1"/>
  <c r="S288" i="11" s="1"/>
  <c r="P288" i="11"/>
  <c r="Q288" i="11" s="1"/>
  <c r="M289" i="11"/>
  <c r="N289" i="11"/>
  <c r="O289" i="11" s="1"/>
  <c r="S289" i="11" s="1"/>
  <c r="P289" i="11"/>
  <c r="Q289" i="11" s="1"/>
  <c r="M290" i="11"/>
  <c r="N290" i="11"/>
  <c r="O290" i="11" s="1"/>
  <c r="S290" i="11" s="1"/>
  <c r="P290" i="11"/>
  <c r="Q290" i="11" s="1"/>
  <c r="M291" i="11"/>
  <c r="N291" i="11"/>
  <c r="O291" i="11" s="1"/>
  <c r="S291" i="11" s="1"/>
  <c r="P291" i="11"/>
  <c r="Q291" i="11" s="1"/>
  <c r="M292" i="11"/>
  <c r="N292" i="11"/>
  <c r="O292" i="11" s="1"/>
  <c r="S292" i="11" s="1"/>
  <c r="P292" i="11"/>
  <c r="Q292" i="11" s="1"/>
  <c r="M293" i="11"/>
  <c r="N293" i="11"/>
  <c r="O293" i="11" s="1"/>
  <c r="S293" i="11" s="1"/>
  <c r="P293" i="11"/>
  <c r="Q293" i="11" s="1"/>
  <c r="M294" i="11"/>
  <c r="N294" i="11"/>
  <c r="O294" i="11" s="1"/>
  <c r="S294" i="11" s="1"/>
  <c r="P294" i="11"/>
  <c r="Q294" i="11" s="1"/>
  <c r="M295" i="11"/>
  <c r="N295" i="11"/>
  <c r="O295" i="11" s="1"/>
  <c r="S295" i="11" s="1"/>
  <c r="P295" i="11"/>
  <c r="Q295" i="11" s="1"/>
  <c r="M296" i="11"/>
  <c r="N296" i="11"/>
  <c r="O296" i="11" s="1"/>
  <c r="S296" i="11" s="1"/>
  <c r="P296" i="11"/>
  <c r="Q296" i="11" s="1"/>
  <c r="M297" i="11"/>
  <c r="N297" i="11"/>
  <c r="O297" i="11" s="1"/>
  <c r="S297" i="11" s="1"/>
  <c r="P297" i="11"/>
  <c r="Q297" i="11" s="1"/>
  <c r="M298" i="11"/>
  <c r="N298" i="11"/>
  <c r="O298" i="11" s="1"/>
  <c r="S298" i="11" s="1"/>
  <c r="P298" i="11"/>
  <c r="Q298" i="11" s="1"/>
  <c r="M299" i="11"/>
  <c r="N299" i="11"/>
  <c r="O299" i="11" s="1"/>
  <c r="S299" i="11" s="1"/>
  <c r="P299" i="11"/>
  <c r="Q299" i="11" s="1"/>
  <c r="M300" i="11"/>
  <c r="N300" i="11"/>
  <c r="O300" i="11" s="1"/>
  <c r="S300" i="11" s="1"/>
  <c r="P300" i="11"/>
  <c r="Q300" i="11" s="1"/>
  <c r="M301" i="11"/>
  <c r="N301" i="11"/>
  <c r="O301" i="11" s="1"/>
  <c r="S301" i="11" s="1"/>
  <c r="P301" i="11"/>
  <c r="Q301" i="11" s="1"/>
  <c r="M302" i="11"/>
  <c r="N302" i="11"/>
  <c r="O302" i="11" s="1"/>
  <c r="S302" i="11" s="1"/>
  <c r="P302" i="11"/>
  <c r="Q302" i="11" s="1"/>
  <c r="M303" i="11"/>
  <c r="N303" i="11"/>
  <c r="O303" i="11" s="1"/>
  <c r="S303" i="11" s="1"/>
  <c r="P303" i="11"/>
  <c r="Q303" i="11" s="1"/>
  <c r="M304" i="11"/>
  <c r="N304" i="11"/>
  <c r="O304" i="11" s="1"/>
  <c r="S304" i="11" s="1"/>
  <c r="P304" i="11"/>
  <c r="Q304" i="11" s="1"/>
  <c r="M305" i="11"/>
  <c r="N305" i="11"/>
  <c r="O305" i="11" s="1"/>
  <c r="S305" i="11" s="1"/>
  <c r="P305" i="11"/>
  <c r="Q305" i="11" s="1"/>
  <c r="M306" i="11"/>
  <c r="N306" i="11"/>
  <c r="O306" i="11" s="1"/>
  <c r="S306" i="11" s="1"/>
  <c r="P306" i="11"/>
  <c r="Q306" i="11" s="1"/>
  <c r="M307" i="11"/>
  <c r="N307" i="11"/>
  <c r="O307" i="11" s="1"/>
  <c r="S307" i="11" s="1"/>
  <c r="P307" i="11"/>
  <c r="Q307" i="11" s="1"/>
  <c r="M308" i="11"/>
  <c r="N308" i="11"/>
  <c r="O308" i="11" s="1"/>
  <c r="S308" i="11" s="1"/>
  <c r="P308" i="11"/>
  <c r="Q308" i="11" s="1"/>
  <c r="M309" i="11"/>
  <c r="N309" i="11"/>
  <c r="O309" i="11" s="1"/>
  <c r="S309" i="11" s="1"/>
  <c r="P309" i="11"/>
  <c r="Q309" i="11" s="1"/>
  <c r="M310" i="11"/>
  <c r="N310" i="11"/>
  <c r="O310" i="11" s="1"/>
  <c r="S310" i="11" s="1"/>
  <c r="P310" i="11"/>
  <c r="Q310" i="11" s="1"/>
  <c r="M311" i="11"/>
  <c r="N311" i="11"/>
  <c r="O311" i="11" s="1"/>
  <c r="S311" i="11" s="1"/>
  <c r="P311" i="11"/>
  <c r="Q311" i="11" s="1"/>
  <c r="M312" i="11"/>
  <c r="N312" i="11"/>
  <c r="O312" i="11" s="1"/>
  <c r="S312" i="11" s="1"/>
  <c r="P312" i="11"/>
  <c r="Q312" i="11"/>
  <c r="M313" i="11"/>
  <c r="N313" i="11"/>
  <c r="O313" i="11" s="1"/>
  <c r="S313" i="11" s="1"/>
  <c r="P313" i="11"/>
  <c r="Q313" i="11" s="1"/>
  <c r="M314" i="11"/>
  <c r="N314" i="11"/>
  <c r="O314" i="11"/>
  <c r="S314" i="11" s="1"/>
  <c r="P314" i="11"/>
  <c r="Q314" i="11" s="1"/>
  <c r="M315" i="11"/>
  <c r="N315" i="11"/>
  <c r="O315" i="11" s="1"/>
  <c r="S315" i="11" s="1"/>
  <c r="P315" i="11"/>
  <c r="Q315" i="11" s="1"/>
  <c r="M316" i="11"/>
  <c r="N316" i="11"/>
  <c r="O316" i="11" s="1"/>
  <c r="S316" i="11" s="1"/>
  <c r="P316" i="11"/>
  <c r="Q316" i="11" s="1"/>
  <c r="M317" i="11"/>
  <c r="N317" i="11"/>
  <c r="O317" i="11" s="1"/>
  <c r="S317" i="11" s="1"/>
  <c r="P317" i="11"/>
  <c r="Q317" i="11" s="1"/>
  <c r="M318" i="11"/>
  <c r="N318" i="11"/>
  <c r="O318" i="11"/>
  <c r="S318" i="11" s="1"/>
  <c r="P318" i="11"/>
  <c r="Q318" i="11"/>
  <c r="M319" i="11"/>
  <c r="N319" i="11"/>
  <c r="O319" i="11" s="1"/>
  <c r="S319" i="11" s="1"/>
  <c r="P319" i="11"/>
  <c r="Q319" i="11" s="1"/>
  <c r="M320" i="11"/>
  <c r="N320" i="11"/>
  <c r="O320" i="11" s="1"/>
  <c r="S320" i="11" s="1"/>
  <c r="P320" i="11"/>
  <c r="Q320" i="11" s="1"/>
  <c r="M321" i="11"/>
  <c r="N321" i="11"/>
  <c r="O321" i="11"/>
  <c r="S321" i="11" s="1"/>
  <c r="P321" i="11"/>
  <c r="Q321" i="11" s="1"/>
  <c r="M322" i="11"/>
  <c r="N322" i="11"/>
  <c r="O322" i="11" s="1"/>
  <c r="S322" i="11" s="1"/>
  <c r="P322" i="11"/>
  <c r="Q322" i="11" s="1"/>
  <c r="M323" i="11"/>
  <c r="N323" i="11"/>
  <c r="O323" i="11"/>
  <c r="S323" i="11" s="1"/>
  <c r="P323" i="11"/>
  <c r="Q323" i="11" s="1"/>
  <c r="M324" i="11"/>
  <c r="N324" i="11"/>
  <c r="O324" i="11" s="1"/>
  <c r="S324" i="11" s="1"/>
  <c r="P324" i="11"/>
  <c r="Q324" i="11" s="1"/>
  <c r="M325" i="11"/>
  <c r="N325" i="11"/>
  <c r="O325" i="11" s="1"/>
  <c r="S325" i="11" s="1"/>
  <c r="P325" i="11"/>
  <c r="Q325" i="11" s="1"/>
  <c r="M326" i="11"/>
  <c r="N326" i="11"/>
  <c r="O326" i="11" s="1"/>
  <c r="S326" i="11" s="1"/>
  <c r="P326" i="11"/>
  <c r="Q326" i="11" s="1"/>
  <c r="M327" i="11"/>
  <c r="N327" i="11"/>
  <c r="O327" i="11" s="1"/>
  <c r="S327" i="11" s="1"/>
  <c r="P327" i="11"/>
  <c r="Q327" i="11" s="1"/>
  <c r="M328" i="11"/>
  <c r="N328" i="11"/>
  <c r="O328" i="11" s="1"/>
  <c r="S328" i="11" s="1"/>
  <c r="P328" i="11"/>
  <c r="Q328" i="11" s="1"/>
  <c r="M329" i="11"/>
  <c r="N329" i="11"/>
  <c r="O329" i="11" s="1"/>
  <c r="S329" i="11" s="1"/>
  <c r="P329" i="11"/>
  <c r="Q329" i="11" s="1"/>
  <c r="M330" i="11"/>
  <c r="N330" i="11"/>
  <c r="O330" i="11" s="1"/>
  <c r="S330" i="11" s="1"/>
  <c r="P330" i="11"/>
  <c r="Q330" i="11" s="1"/>
  <c r="M331" i="11"/>
  <c r="N331" i="11"/>
  <c r="O331" i="11" s="1"/>
  <c r="S331" i="11" s="1"/>
  <c r="P331" i="11"/>
  <c r="Q331" i="11" s="1"/>
  <c r="M332" i="11"/>
  <c r="N332" i="11"/>
  <c r="O332" i="11" s="1"/>
  <c r="S332" i="11" s="1"/>
  <c r="P332" i="11"/>
  <c r="Q332" i="11" s="1"/>
  <c r="M333" i="11"/>
  <c r="N333" i="11"/>
  <c r="O333" i="11" s="1"/>
  <c r="S333" i="11" s="1"/>
  <c r="P333" i="11"/>
  <c r="Q333" i="11" s="1"/>
  <c r="M334" i="11"/>
  <c r="N334" i="11"/>
  <c r="O334" i="11" s="1"/>
  <c r="S334" i="11" s="1"/>
  <c r="P334" i="11"/>
  <c r="Q334" i="11" s="1"/>
  <c r="M335" i="11"/>
  <c r="N335" i="11"/>
  <c r="O335" i="11" s="1"/>
  <c r="S335" i="11" s="1"/>
  <c r="P335" i="11"/>
  <c r="Q335" i="11" s="1"/>
  <c r="M336" i="11"/>
  <c r="N336" i="11"/>
  <c r="O336" i="11" s="1"/>
  <c r="S336" i="11" s="1"/>
  <c r="P336" i="11"/>
  <c r="Q336" i="11" s="1"/>
  <c r="M337" i="11"/>
  <c r="N337" i="11"/>
  <c r="O337" i="11" s="1"/>
  <c r="S337" i="11" s="1"/>
  <c r="P337" i="11"/>
  <c r="Q337" i="11" s="1"/>
  <c r="M338" i="11"/>
  <c r="N338" i="11"/>
  <c r="O338" i="11" s="1"/>
  <c r="S338" i="11" s="1"/>
  <c r="P338" i="11"/>
  <c r="Q338" i="11" s="1"/>
  <c r="M339" i="11"/>
  <c r="N339" i="11"/>
  <c r="O339" i="11" s="1"/>
  <c r="S339" i="11" s="1"/>
  <c r="P339" i="11"/>
  <c r="Q339" i="11" s="1"/>
  <c r="M340" i="11"/>
  <c r="N340" i="11"/>
  <c r="O340" i="11" s="1"/>
  <c r="S340" i="11" s="1"/>
  <c r="P340" i="11"/>
  <c r="Q340" i="11" s="1"/>
  <c r="M341" i="11"/>
  <c r="N341" i="11"/>
  <c r="O341" i="11" s="1"/>
  <c r="S341" i="11" s="1"/>
  <c r="P341" i="11"/>
  <c r="Q341" i="11" s="1"/>
  <c r="M342" i="11"/>
  <c r="N342" i="11"/>
  <c r="O342" i="11" s="1"/>
  <c r="S342" i="11" s="1"/>
  <c r="P342" i="11"/>
  <c r="Q342" i="11" s="1"/>
  <c r="M343" i="11"/>
  <c r="N343" i="11"/>
  <c r="O343" i="11" s="1"/>
  <c r="S343" i="11" s="1"/>
  <c r="P343" i="11"/>
  <c r="Q343" i="11" s="1"/>
  <c r="M344" i="11"/>
  <c r="N344" i="11"/>
  <c r="O344" i="11" s="1"/>
  <c r="S344" i="11" s="1"/>
  <c r="P344" i="11"/>
  <c r="Q344" i="11" s="1"/>
  <c r="M345" i="11"/>
  <c r="N345" i="11"/>
  <c r="O345" i="11" s="1"/>
  <c r="S345" i="11" s="1"/>
  <c r="P345" i="11"/>
  <c r="Q345" i="11" s="1"/>
  <c r="M346" i="11"/>
  <c r="N346" i="11"/>
  <c r="O346" i="11" s="1"/>
  <c r="S346" i="11" s="1"/>
  <c r="P346" i="11"/>
  <c r="Q346" i="11" s="1"/>
  <c r="M347" i="11"/>
  <c r="N347" i="11"/>
  <c r="O347" i="11" s="1"/>
  <c r="S347" i="11" s="1"/>
  <c r="P347" i="11"/>
  <c r="Q347" i="11" s="1"/>
  <c r="M348" i="11"/>
  <c r="N348" i="11"/>
  <c r="O348" i="11" s="1"/>
  <c r="S348" i="11" s="1"/>
  <c r="P348" i="11"/>
  <c r="Q348" i="11" s="1"/>
  <c r="M349" i="11"/>
  <c r="N349" i="11"/>
  <c r="O349" i="11" s="1"/>
  <c r="S349" i="11" s="1"/>
  <c r="P349" i="11"/>
  <c r="Q349" i="11" s="1"/>
  <c r="M350" i="11"/>
  <c r="N350" i="11"/>
  <c r="O350" i="11" s="1"/>
  <c r="S350" i="11" s="1"/>
  <c r="P350" i="11"/>
  <c r="Q350" i="11" s="1"/>
  <c r="M351" i="11"/>
  <c r="N351" i="11"/>
  <c r="O351" i="11" s="1"/>
  <c r="S351" i="11" s="1"/>
  <c r="P351" i="11"/>
  <c r="Q351" i="11"/>
  <c r="M352" i="11"/>
  <c r="N352" i="11"/>
  <c r="O352" i="11" s="1"/>
  <c r="S352" i="11" s="1"/>
  <c r="P352" i="11"/>
  <c r="Q352" i="11" s="1"/>
  <c r="M353" i="11"/>
  <c r="N353" i="11"/>
  <c r="O353" i="11" s="1"/>
  <c r="S353" i="11" s="1"/>
  <c r="P353" i="11"/>
  <c r="Q353" i="11" s="1"/>
  <c r="M354" i="11"/>
  <c r="N354" i="11"/>
  <c r="O354" i="11" s="1"/>
  <c r="S354" i="11" s="1"/>
  <c r="P354" i="11"/>
  <c r="Q354" i="11"/>
  <c r="M355" i="11"/>
  <c r="N355" i="11"/>
  <c r="O355" i="11" s="1"/>
  <c r="S355" i="11" s="1"/>
  <c r="P355" i="11"/>
  <c r="Q355" i="11" s="1"/>
  <c r="M356" i="11"/>
  <c r="N356" i="11"/>
  <c r="O356" i="11" s="1"/>
  <c r="S356" i="11" s="1"/>
  <c r="P356" i="11"/>
  <c r="Q356" i="11" s="1"/>
  <c r="M357" i="11"/>
  <c r="N357" i="11"/>
  <c r="O357" i="11" s="1"/>
  <c r="S357" i="11" s="1"/>
  <c r="P357" i="11"/>
  <c r="Q357" i="11" s="1"/>
  <c r="M358" i="11"/>
  <c r="N358" i="11"/>
  <c r="O358" i="11" s="1"/>
  <c r="S358" i="11" s="1"/>
  <c r="P358" i="11"/>
  <c r="Q358" i="11" s="1"/>
  <c r="M359" i="11"/>
  <c r="N359" i="11"/>
  <c r="O359" i="11" s="1"/>
  <c r="S359" i="11" s="1"/>
  <c r="P359" i="11"/>
  <c r="Q359" i="11" s="1"/>
  <c r="M360" i="11"/>
  <c r="N360" i="11"/>
  <c r="O360" i="11" s="1"/>
  <c r="S360" i="11" s="1"/>
  <c r="P360" i="11"/>
  <c r="Q360" i="11"/>
  <c r="M361" i="11"/>
  <c r="N361" i="11"/>
  <c r="O361" i="11" s="1"/>
  <c r="S361" i="11" s="1"/>
  <c r="P361" i="11"/>
  <c r="Q361" i="11" s="1"/>
  <c r="M362" i="11"/>
  <c r="N362" i="11"/>
  <c r="O362" i="11" s="1"/>
  <c r="S362" i="11" s="1"/>
  <c r="P362" i="11"/>
  <c r="Q362" i="11"/>
  <c r="M363" i="11"/>
  <c r="N363" i="11"/>
  <c r="O363" i="11" s="1"/>
  <c r="S363" i="11" s="1"/>
  <c r="P363" i="11"/>
  <c r="Q363" i="11" s="1"/>
  <c r="M364" i="11"/>
  <c r="N364" i="11"/>
  <c r="O364" i="11" s="1"/>
  <c r="S364" i="11" s="1"/>
  <c r="P364" i="11"/>
  <c r="Q364" i="11" s="1"/>
  <c r="M365" i="11"/>
  <c r="N365" i="11"/>
  <c r="O365" i="11" s="1"/>
  <c r="S365" i="11" s="1"/>
  <c r="P365" i="11"/>
  <c r="Q365" i="11" s="1"/>
  <c r="M366" i="11"/>
  <c r="N366" i="11"/>
  <c r="O366" i="11"/>
  <c r="S366" i="11" s="1"/>
  <c r="P366" i="11"/>
  <c r="Q366" i="11" s="1"/>
  <c r="M367" i="11"/>
  <c r="N367" i="11"/>
  <c r="O367" i="11" s="1"/>
  <c r="S367" i="11" s="1"/>
  <c r="P367" i="11"/>
  <c r="Q367" i="11" s="1"/>
  <c r="M368" i="11"/>
  <c r="N368" i="11"/>
  <c r="O368" i="11" s="1"/>
  <c r="S368" i="11" s="1"/>
  <c r="P368" i="11"/>
  <c r="Q368" i="11" s="1"/>
  <c r="M369" i="11"/>
  <c r="N369" i="11"/>
  <c r="O369" i="11" s="1"/>
  <c r="S369" i="11" s="1"/>
  <c r="P369" i="11"/>
  <c r="Q369" i="11" s="1"/>
  <c r="M370" i="11"/>
  <c r="N370" i="11"/>
  <c r="O370" i="11" s="1"/>
  <c r="S370" i="11" s="1"/>
  <c r="P370" i="11"/>
  <c r="Q370" i="11" s="1"/>
  <c r="M371" i="11"/>
  <c r="N371" i="11"/>
  <c r="O371" i="11" s="1"/>
  <c r="S371" i="11" s="1"/>
  <c r="P371" i="11"/>
  <c r="Q371" i="11" s="1"/>
  <c r="M372" i="11"/>
  <c r="N372" i="11"/>
  <c r="O372" i="11" s="1"/>
  <c r="S372" i="11" s="1"/>
  <c r="P372" i="11"/>
  <c r="Q372" i="11" s="1"/>
  <c r="M373" i="11"/>
  <c r="N373" i="11"/>
  <c r="O373" i="11" s="1"/>
  <c r="S373" i="11" s="1"/>
  <c r="P373" i="11"/>
  <c r="Q373" i="11" s="1"/>
  <c r="M374" i="11"/>
  <c r="N374" i="11"/>
  <c r="O374" i="11" s="1"/>
  <c r="S374" i="11" s="1"/>
  <c r="P374" i="11"/>
  <c r="Q374" i="11" s="1"/>
  <c r="M375" i="11"/>
  <c r="N375" i="11"/>
  <c r="O375" i="11" s="1"/>
  <c r="S375" i="11" s="1"/>
  <c r="P375" i="11"/>
  <c r="Q375" i="11" s="1"/>
  <c r="M376" i="11"/>
  <c r="N376" i="11"/>
  <c r="O376" i="11" s="1"/>
  <c r="S376" i="11" s="1"/>
  <c r="P376" i="11"/>
  <c r="Q376" i="11" s="1"/>
  <c r="M377" i="11"/>
  <c r="N377" i="11"/>
  <c r="O377" i="11" s="1"/>
  <c r="S377" i="11" s="1"/>
  <c r="P377" i="11"/>
  <c r="Q377" i="11" s="1"/>
  <c r="M378" i="11"/>
  <c r="N378" i="11"/>
  <c r="O378" i="11" s="1"/>
  <c r="S378" i="11" s="1"/>
  <c r="P378" i="11"/>
  <c r="Q378" i="11" s="1"/>
  <c r="M379" i="11"/>
  <c r="N379" i="11"/>
  <c r="O379" i="11" s="1"/>
  <c r="S379" i="11" s="1"/>
  <c r="P379" i="11"/>
  <c r="Q379" i="11" s="1"/>
  <c r="M380" i="11"/>
  <c r="N380" i="11"/>
  <c r="O380" i="11" s="1"/>
  <c r="S380" i="11" s="1"/>
  <c r="P380" i="11"/>
  <c r="Q380" i="11" s="1"/>
  <c r="M381" i="11"/>
  <c r="N381" i="11"/>
  <c r="O381" i="11" s="1"/>
  <c r="S381" i="11" s="1"/>
  <c r="P381" i="11"/>
  <c r="Q381" i="11" s="1"/>
  <c r="M382" i="11"/>
  <c r="N382" i="11"/>
  <c r="O382" i="11" s="1"/>
  <c r="S382" i="11" s="1"/>
  <c r="P382" i="11"/>
  <c r="Q382" i="11" s="1"/>
  <c r="M383" i="11"/>
  <c r="N383" i="11"/>
  <c r="O383" i="11" s="1"/>
  <c r="S383" i="11" s="1"/>
  <c r="P383" i="11"/>
  <c r="Q383" i="11" s="1"/>
  <c r="M384" i="11"/>
  <c r="N384" i="11"/>
  <c r="O384" i="11" s="1"/>
  <c r="S384" i="11" s="1"/>
  <c r="P384" i="11"/>
  <c r="Q384" i="11" s="1"/>
  <c r="M385" i="11"/>
  <c r="N385" i="11"/>
  <c r="O385" i="11" s="1"/>
  <c r="S385" i="11" s="1"/>
  <c r="P385" i="11"/>
  <c r="Q385" i="11" s="1"/>
  <c r="M386" i="11"/>
  <c r="N386" i="11"/>
  <c r="O386" i="11" s="1"/>
  <c r="S386" i="11" s="1"/>
  <c r="P386" i="11"/>
  <c r="Q386" i="11" s="1"/>
  <c r="M387" i="11"/>
  <c r="N387" i="11"/>
  <c r="O387" i="11" s="1"/>
  <c r="S387" i="11" s="1"/>
  <c r="P387" i="11"/>
  <c r="Q387" i="11" s="1"/>
  <c r="M388" i="11"/>
  <c r="N388" i="11"/>
  <c r="O388" i="11" s="1"/>
  <c r="S388" i="11" s="1"/>
  <c r="P388" i="11"/>
  <c r="Q388" i="11" s="1"/>
  <c r="M389" i="11"/>
  <c r="N389" i="11"/>
  <c r="O389" i="11" s="1"/>
  <c r="S389" i="11" s="1"/>
  <c r="P389" i="11"/>
  <c r="Q389" i="11" s="1"/>
  <c r="M390" i="11"/>
  <c r="N390" i="11"/>
  <c r="O390" i="11" s="1"/>
  <c r="S390" i="11" s="1"/>
  <c r="P390" i="11"/>
  <c r="Q390" i="11" s="1"/>
  <c r="M391" i="11"/>
  <c r="N391" i="11"/>
  <c r="O391" i="11" s="1"/>
  <c r="S391" i="11" s="1"/>
  <c r="P391" i="11"/>
  <c r="Q391" i="11" s="1"/>
  <c r="M392" i="11"/>
  <c r="N392" i="11"/>
  <c r="O392" i="11" s="1"/>
  <c r="S392" i="11" s="1"/>
  <c r="P392" i="11"/>
  <c r="Q392" i="11" s="1"/>
  <c r="M393" i="11"/>
  <c r="N393" i="11"/>
  <c r="O393" i="11" s="1"/>
  <c r="S393" i="11" s="1"/>
  <c r="P393" i="11"/>
  <c r="Q393" i="11" s="1"/>
  <c r="M394" i="11"/>
  <c r="N394" i="11"/>
  <c r="O394" i="11" s="1"/>
  <c r="S394" i="11" s="1"/>
  <c r="P394" i="11"/>
  <c r="Q394" i="11" s="1"/>
  <c r="M395" i="11"/>
  <c r="N395" i="11"/>
  <c r="O395" i="11" s="1"/>
  <c r="S395" i="11" s="1"/>
  <c r="P395" i="11"/>
  <c r="Q395" i="11" s="1"/>
  <c r="M396" i="11"/>
  <c r="N396" i="11"/>
  <c r="O396" i="11" s="1"/>
  <c r="S396" i="11" s="1"/>
  <c r="P396" i="11"/>
  <c r="Q396" i="11" s="1"/>
  <c r="M397" i="11"/>
  <c r="N397" i="11"/>
  <c r="O397" i="11" s="1"/>
  <c r="S397" i="11" s="1"/>
  <c r="P397" i="11"/>
  <c r="Q397" i="11" s="1"/>
  <c r="M398" i="11"/>
  <c r="N398" i="11"/>
  <c r="O398" i="11" s="1"/>
  <c r="S398" i="11" s="1"/>
  <c r="P398" i="11"/>
  <c r="Q398" i="11" s="1"/>
  <c r="M399" i="11"/>
  <c r="N399" i="11"/>
  <c r="O399" i="11" s="1"/>
  <c r="S399" i="11" s="1"/>
  <c r="P399" i="11"/>
  <c r="Q399" i="11" s="1"/>
  <c r="M400" i="11"/>
  <c r="N400" i="11"/>
  <c r="O400" i="11" s="1"/>
  <c r="S400" i="11" s="1"/>
  <c r="P400" i="11"/>
  <c r="Q400" i="11" s="1"/>
  <c r="M401" i="11"/>
  <c r="N401" i="11"/>
  <c r="O401" i="11" s="1"/>
  <c r="S401" i="11" s="1"/>
  <c r="P401" i="11"/>
  <c r="Q401" i="11" s="1"/>
  <c r="M402" i="11"/>
  <c r="N402" i="11"/>
  <c r="O402" i="11" s="1"/>
  <c r="S402" i="11" s="1"/>
  <c r="P402" i="11"/>
  <c r="Q402" i="11"/>
  <c r="M403" i="11"/>
  <c r="N403" i="11"/>
  <c r="O403" i="11" s="1"/>
  <c r="S403" i="11" s="1"/>
  <c r="P403" i="11"/>
  <c r="Q403" i="11" s="1"/>
  <c r="M404" i="11"/>
  <c r="N404" i="11"/>
  <c r="O404" i="11" s="1"/>
  <c r="S404" i="11" s="1"/>
  <c r="P404" i="11"/>
  <c r="Q404" i="11" s="1"/>
  <c r="M405" i="11"/>
  <c r="N405" i="11"/>
  <c r="O405" i="11" s="1"/>
  <c r="S405" i="11" s="1"/>
  <c r="P405" i="11"/>
  <c r="Q405" i="11" s="1"/>
  <c r="M406" i="11"/>
  <c r="N406" i="11"/>
  <c r="O406" i="11" s="1"/>
  <c r="S406" i="11" s="1"/>
  <c r="P406" i="11"/>
  <c r="Q406" i="11" s="1"/>
  <c r="M407" i="11"/>
  <c r="N407" i="11"/>
  <c r="O407" i="11" s="1"/>
  <c r="S407" i="11" s="1"/>
  <c r="P407" i="11"/>
  <c r="Q407" i="11" s="1"/>
  <c r="M408" i="11"/>
  <c r="N408" i="11"/>
  <c r="O408" i="11" s="1"/>
  <c r="S408" i="11" s="1"/>
  <c r="P408" i="11"/>
  <c r="Q408" i="11"/>
  <c r="M409" i="11"/>
  <c r="N409" i="11"/>
  <c r="O409" i="11" s="1"/>
  <c r="S409" i="11" s="1"/>
  <c r="P409" i="11"/>
  <c r="Q409" i="11" s="1"/>
  <c r="M410" i="11"/>
  <c r="N410" i="11"/>
  <c r="O410" i="11" s="1"/>
  <c r="S410" i="11" s="1"/>
  <c r="P410" i="11"/>
  <c r="Q410" i="11" s="1"/>
  <c r="M411" i="11"/>
  <c r="N411" i="11"/>
  <c r="O411" i="11" s="1"/>
  <c r="S411" i="11" s="1"/>
  <c r="P411" i="11"/>
  <c r="Q411" i="11" s="1"/>
  <c r="M412" i="11"/>
  <c r="N412" i="11"/>
  <c r="O412" i="11" s="1"/>
  <c r="S412" i="11" s="1"/>
  <c r="P412" i="11"/>
  <c r="Q412" i="11" s="1"/>
  <c r="M413" i="11"/>
  <c r="N413" i="11"/>
  <c r="O413" i="11" s="1"/>
  <c r="S413" i="11" s="1"/>
  <c r="P413" i="11"/>
  <c r="Q413" i="11" s="1"/>
  <c r="M414" i="11"/>
  <c r="N414" i="11"/>
  <c r="O414" i="11" s="1"/>
  <c r="S414" i="11" s="1"/>
  <c r="P414" i="11"/>
  <c r="Q414" i="11" s="1"/>
  <c r="M415" i="11"/>
  <c r="N415" i="11"/>
  <c r="O415" i="11" s="1"/>
  <c r="S415" i="11" s="1"/>
  <c r="P415" i="11"/>
  <c r="Q415" i="11" s="1"/>
  <c r="M416" i="11"/>
  <c r="N416" i="11"/>
  <c r="O416" i="11" s="1"/>
  <c r="S416" i="11" s="1"/>
  <c r="P416" i="11"/>
  <c r="Q416" i="11" s="1"/>
  <c r="M417" i="11"/>
  <c r="N417" i="11"/>
  <c r="O417" i="11" s="1"/>
  <c r="S417" i="11" s="1"/>
  <c r="P417" i="11"/>
  <c r="Q417" i="11" s="1"/>
  <c r="M418" i="11"/>
  <c r="N418" i="11"/>
  <c r="O418" i="11" s="1"/>
  <c r="S418" i="11" s="1"/>
  <c r="P418" i="11"/>
  <c r="Q418" i="11" s="1"/>
  <c r="M419" i="11"/>
  <c r="N419" i="11"/>
  <c r="O419" i="11" s="1"/>
  <c r="S419" i="11" s="1"/>
  <c r="P419" i="11"/>
  <c r="Q419" i="11" s="1"/>
  <c r="M420" i="11"/>
  <c r="N420" i="11"/>
  <c r="O420" i="11" s="1"/>
  <c r="S420" i="11" s="1"/>
  <c r="P420" i="11"/>
  <c r="Q420" i="11" s="1"/>
  <c r="M421" i="11"/>
  <c r="N421" i="11"/>
  <c r="O421" i="11" s="1"/>
  <c r="S421" i="11" s="1"/>
  <c r="P421" i="11"/>
  <c r="Q421" i="11" s="1"/>
  <c r="M422" i="11"/>
  <c r="N422" i="11"/>
  <c r="O422" i="11" s="1"/>
  <c r="S422" i="11" s="1"/>
  <c r="P422" i="11"/>
  <c r="Q422" i="11" s="1"/>
  <c r="M423" i="11"/>
  <c r="N423" i="11"/>
  <c r="O423" i="11"/>
  <c r="S423" i="11" s="1"/>
  <c r="P423" i="11"/>
  <c r="Q423" i="11" s="1"/>
  <c r="M424" i="11"/>
  <c r="N424" i="11"/>
  <c r="O424" i="11" s="1"/>
  <c r="S424" i="11" s="1"/>
  <c r="P424" i="11"/>
  <c r="Q424" i="11" s="1"/>
  <c r="M425" i="11"/>
  <c r="N425" i="11"/>
  <c r="O425" i="11" s="1"/>
  <c r="S425" i="11" s="1"/>
  <c r="P425" i="11"/>
  <c r="Q425" i="11" s="1"/>
  <c r="M426" i="11"/>
  <c r="N426" i="11"/>
  <c r="O426" i="11" s="1"/>
  <c r="S426" i="11" s="1"/>
  <c r="P426" i="11"/>
  <c r="Q426" i="11" s="1"/>
  <c r="M427" i="11"/>
  <c r="N427" i="11"/>
  <c r="O427" i="11" s="1"/>
  <c r="S427" i="11" s="1"/>
  <c r="P427" i="11"/>
  <c r="Q427" i="11" s="1"/>
  <c r="M428" i="11"/>
  <c r="N428" i="11"/>
  <c r="O428" i="11" s="1"/>
  <c r="S428" i="11" s="1"/>
  <c r="P428" i="11"/>
  <c r="Q428" i="11" s="1"/>
  <c r="M429" i="11"/>
  <c r="N429" i="11"/>
  <c r="O429" i="11" s="1"/>
  <c r="S429" i="11" s="1"/>
  <c r="P429" i="11"/>
  <c r="Q429" i="11" s="1"/>
  <c r="M430" i="11"/>
  <c r="N430" i="11"/>
  <c r="O430" i="11" s="1"/>
  <c r="S430" i="11" s="1"/>
  <c r="P430" i="11"/>
  <c r="Q430" i="11" s="1"/>
  <c r="M431" i="11"/>
  <c r="N431" i="11"/>
  <c r="O431" i="11" s="1"/>
  <c r="S431" i="11" s="1"/>
  <c r="P431" i="11"/>
  <c r="Q431" i="11" s="1"/>
  <c r="M432" i="11"/>
  <c r="N432" i="11"/>
  <c r="O432" i="11" s="1"/>
  <c r="S432" i="11" s="1"/>
  <c r="P432" i="11"/>
  <c r="Q432" i="11" s="1"/>
  <c r="M433" i="11"/>
  <c r="N433" i="11"/>
  <c r="O433" i="11" s="1"/>
  <c r="S433" i="11" s="1"/>
  <c r="P433" i="11"/>
  <c r="Q433" i="11" s="1"/>
  <c r="M434" i="11"/>
  <c r="N434" i="11"/>
  <c r="O434" i="11" s="1"/>
  <c r="S434" i="11" s="1"/>
  <c r="P434" i="11"/>
  <c r="Q434" i="11" s="1"/>
  <c r="M435" i="11"/>
  <c r="N435" i="11"/>
  <c r="O435" i="11" s="1"/>
  <c r="S435" i="11" s="1"/>
  <c r="P435" i="11"/>
  <c r="Q435" i="11" s="1"/>
  <c r="M436" i="11"/>
  <c r="N436" i="11"/>
  <c r="O436" i="11" s="1"/>
  <c r="S436" i="11" s="1"/>
  <c r="P436" i="11"/>
  <c r="Q436" i="11" s="1"/>
  <c r="M437" i="11"/>
  <c r="N437" i="11"/>
  <c r="O437" i="11" s="1"/>
  <c r="S437" i="11" s="1"/>
  <c r="P437" i="11"/>
  <c r="Q437" i="11" s="1"/>
  <c r="M438" i="11"/>
  <c r="N438" i="11"/>
  <c r="O438" i="11" s="1"/>
  <c r="S438" i="11" s="1"/>
  <c r="P438" i="11"/>
  <c r="Q438" i="11" s="1"/>
  <c r="M439" i="11"/>
  <c r="N439" i="11"/>
  <c r="O439" i="11" s="1"/>
  <c r="S439" i="11" s="1"/>
  <c r="P439" i="11"/>
  <c r="Q439" i="11" s="1"/>
  <c r="M440" i="11"/>
  <c r="N440" i="11"/>
  <c r="O440" i="11" s="1"/>
  <c r="S440" i="11" s="1"/>
  <c r="P440" i="11"/>
  <c r="Q440" i="11" s="1"/>
  <c r="M441" i="11"/>
  <c r="N441" i="11"/>
  <c r="O441" i="11" s="1"/>
  <c r="S441" i="11" s="1"/>
  <c r="P441" i="11"/>
  <c r="Q441" i="11" s="1"/>
  <c r="M442" i="11"/>
  <c r="N442" i="11"/>
  <c r="O442" i="11" s="1"/>
  <c r="S442" i="11" s="1"/>
  <c r="P442" i="11"/>
  <c r="Q442" i="11" s="1"/>
  <c r="M443" i="11"/>
  <c r="N443" i="11"/>
  <c r="O443" i="11" s="1"/>
  <c r="S443" i="11" s="1"/>
  <c r="P443" i="11"/>
  <c r="Q443" i="11" s="1"/>
  <c r="M444" i="11"/>
  <c r="N444" i="11"/>
  <c r="O444" i="11" s="1"/>
  <c r="S444" i="11" s="1"/>
  <c r="P444" i="11"/>
  <c r="Q444" i="11" s="1"/>
  <c r="M445" i="11"/>
  <c r="N445" i="11"/>
  <c r="O445" i="11" s="1"/>
  <c r="S445" i="11" s="1"/>
  <c r="P445" i="11"/>
  <c r="Q445" i="11" s="1"/>
  <c r="M446" i="11"/>
  <c r="N446" i="11"/>
  <c r="O446" i="11" s="1"/>
  <c r="S446" i="11" s="1"/>
  <c r="P446" i="11"/>
  <c r="Q446" i="11" s="1"/>
  <c r="M447" i="11"/>
  <c r="N447" i="11"/>
  <c r="O447" i="11" s="1"/>
  <c r="S447" i="11" s="1"/>
  <c r="P447" i="11"/>
  <c r="Q447" i="11" s="1"/>
  <c r="M448" i="11"/>
  <c r="N448" i="11"/>
  <c r="O448" i="11" s="1"/>
  <c r="S448" i="11" s="1"/>
  <c r="P448" i="11"/>
  <c r="Q448" i="11" s="1"/>
  <c r="M449" i="11"/>
  <c r="N449" i="11"/>
  <c r="O449" i="11" s="1"/>
  <c r="S449" i="11" s="1"/>
  <c r="P449" i="11"/>
  <c r="Q449" i="11" s="1"/>
  <c r="M450" i="11"/>
  <c r="N450" i="11"/>
  <c r="O450" i="11" s="1"/>
  <c r="S450" i="11" s="1"/>
  <c r="P450" i="11"/>
  <c r="Q450" i="11" s="1"/>
  <c r="M451" i="11"/>
  <c r="N451" i="11"/>
  <c r="O451" i="11" s="1"/>
  <c r="S451" i="11" s="1"/>
  <c r="P451" i="11"/>
  <c r="Q451" i="11" s="1"/>
  <c r="M452" i="11"/>
  <c r="N452" i="11"/>
  <c r="O452" i="11" s="1"/>
  <c r="S452" i="11" s="1"/>
  <c r="P452" i="11"/>
  <c r="Q452" i="11"/>
  <c r="M453" i="11"/>
  <c r="N453" i="11"/>
  <c r="O453" i="11"/>
  <c r="S453" i="11" s="1"/>
  <c r="P453" i="11"/>
  <c r="Q453" i="11" s="1"/>
  <c r="M454" i="11"/>
  <c r="N454" i="11"/>
  <c r="O454" i="11" s="1"/>
  <c r="S454" i="11" s="1"/>
  <c r="P454" i="11"/>
  <c r="Q454" i="11"/>
  <c r="M455" i="11"/>
  <c r="N455" i="11"/>
  <c r="O455" i="11"/>
  <c r="S455" i="11" s="1"/>
  <c r="P455" i="11"/>
  <c r="Q455" i="11" s="1"/>
  <c r="M456" i="11"/>
  <c r="N456" i="11"/>
  <c r="O456" i="11" s="1"/>
  <c r="S456" i="11" s="1"/>
  <c r="P456" i="11"/>
  <c r="Q456" i="11"/>
  <c r="M457" i="11"/>
  <c r="N457" i="11"/>
  <c r="O457" i="11"/>
  <c r="S457" i="11" s="1"/>
  <c r="P457" i="11"/>
  <c r="Q457" i="11" s="1"/>
  <c r="M458" i="11"/>
  <c r="N458" i="11"/>
  <c r="O458" i="11" s="1"/>
  <c r="S458" i="11" s="1"/>
  <c r="P458" i="11"/>
  <c r="Q458" i="11"/>
  <c r="M459" i="11"/>
  <c r="N459" i="11"/>
  <c r="O459" i="11" s="1"/>
  <c r="S459" i="11" s="1"/>
  <c r="P459" i="11"/>
  <c r="Q459" i="11" s="1"/>
  <c r="M460" i="11"/>
  <c r="N460" i="11"/>
  <c r="O460" i="11" s="1"/>
  <c r="S460" i="11" s="1"/>
  <c r="P460" i="11"/>
  <c r="Q460" i="11" s="1"/>
  <c r="M461" i="11"/>
  <c r="N461" i="11"/>
  <c r="O461" i="11" s="1"/>
  <c r="S461" i="11" s="1"/>
  <c r="P461" i="11"/>
  <c r="Q461" i="11" s="1"/>
  <c r="M462" i="11"/>
  <c r="N462" i="11"/>
  <c r="O462" i="11" s="1"/>
  <c r="S462" i="11" s="1"/>
  <c r="P462" i="11"/>
  <c r="Q462" i="11" s="1"/>
  <c r="M463" i="11"/>
  <c r="N463" i="11"/>
  <c r="O463" i="11" s="1"/>
  <c r="S463" i="11" s="1"/>
  <c r="P463" i="11"/>
  <c r="Q463" i="11" s="1"/>
  <c r="M464" i="11"/>
  <c r="N464" i="11"/>
  <c r="O464" i="11" s="1"/>
  <c r="S464" i="11" s="1"/>
  <c r="P464" i="11"/>
  <c r="Q464" i="11" s="1"/>
  <c r="M465" i="11"/>
  <c r="N465" i="11"/>
  <c r="O465" i="11"/>
  <c r="S465" i="11" s="1"/>
  <c r="P465" i="11"/>
  <c r="Q465" i="11" s="1"/>
  <c r="M466" i="11"/>
  <c r="N466" i="11"/>
  <c r="O466" i="11" s="1"/>
  <c r="S466" i="11" s="1"/>
  <c r="P466" i="11"/>
  <c r="Q466" i="11" s="1"/>
  <c r="M467" i="11"/>
  <c r="N467" i="11"/>
  <c r="O467" i="11" s="1"/>
  <c r="S467" i="11" s="1"/>
  <c r="P467" i="11"/>
  <c r="Q467" i="11" s="1"/>
  <c r="M468" i="11"/>
  <c r="N468" i="11"/>
  <c r="O468" i="11" s="1"/>
  <c r="S468" i="11" s="1"/>
  <c r="P468" i="11"/>
  <c r="Q468" i="11" s="1"/>
  <c r="M469" i="11"/>
  <c r="N469" i="11"/>
  <c r="O469" i="11" s="1"/>
  <c r="S469" i="11" s="1"/>
  <c r="P469" i="11"/>
  <c r="Q469" i="11"/>
  <c r="M470" i="11"/>
  <c r="N470" i="11"/>
  <c r="O470" i="11" s="1"/>
  <c r="S470" i="11" s="1"/>
  <c r="P470" i="11"/>
  <c r="Q470" i="11" s="1"/>
  <c r="M471" i="11"/>
  <c r="N471" i="11"/>
  <c r="O471" i="11" s="1"/>
  <c r="S471" i="11" s="1"/>
  <c r="P471" i="11"/>
  <c r="Q471" i="11" s="1"/>
  <c r="M472" i="11"/>
  <c r="N472" i="11"/>
  <c r="O472" i="11" s="1"/>
  <c r="S472" i="11" s="1"/>
  <c r="P472" i="11"/>
  <c r="Q472" i="11" s="1"/>
  <c r="M473" i="11"/>
  <c r="N473" i="11"/>
  <c r="O473" i="11" s="1"/>
  <c r="S473" i="11" s="1"/>
  <c r="P473" i="11"/>
  <c r="Q473" i="11" s="1"/>
  <c r="M474" i="11"/>
  <c r="N474" i="11"/>
  <c r="O474" i="11" s="1"/>
  <c r="S474" i="11" s="1"/>
  <c r="P474" i="11"/>
  <c r="Q474" i="11" s="1"/>
  <c r="M475" i="11"/>
  <c r="N475" i="11"/>
  <c r="O475" i="11" s="1"/>
  <c r="S475" i="11" s="1"/>
  <c r="P475" i="11"/>
  <c r="Q475" i="11" s="1"/>
  <c r="M476" i="11"/>
  <c r="N476" i="11"/>
  <c r="O476" i="11" s="1"/>
  <c r="S476" i="11" s="1"/>
  <c r="P476" i="11"/>
  <c r="Q476" i="11" s="1"/>
  <c r="M477" i="11"/>
  <c r="N477" i="11"/>
  <c r="O477" i="11" s="1"/>
  <c r="S477" i="11" s="1"/>
  <c r="P477" i="11"/>
  <c r="Q477" i="11" s="1"/>
  <c r="M478" i="11"/>
  <c r="N478" i="11"/>
  <c r="O478" i="11" s="1"/>
  <c r="S478" i="11" s="1"/>
  <c r="P478" i="11"/>
  <c r="Q478" i="11"/>
  <c r="M479" i="11"/>
  <c r="N479" i="11"/>
  <c r="O479" i="11" s="1"/>
  <c r="S479" i="11" s="1"/>
  <c r="P479" i="11"/>
  <c r="Q479" i="11" s="1"/>
  <c r="M480" i="11"/>
  <c r="N480" i="11"/>
  <c r="O480" i="11" s="1"/>
  <c r="S480" i="11" s="1"/>
  <c r="P480" i="11"/>
  <c r="Q480" i="11"/>
  <c r="M481" i="11"/>
  <c r="N481" i="11"/>
  <c r="O481" i="11" s="1"/>
  <c r="S481" i="11" s="1"/>
  <c r="P481" i="11"/>
  <c r="Q481" i="11" s="1"/>
  <c r="M482" i="11"/>
  <c r="N482" i="11"/>
  <c r="O482" i="11" s="1"/>
  <c r="S482" i="11" s="1"/>
  <c r="P482" i="11"/>
  <c r="Q482" i="11"/>
  <c r="M483" i="11"/>
  <c r="N483" i="11"/>
  <c r="O483" i="11" s="1"/>
  <c r="S483" i="11" s="1"/>
  <c r="P483" i="11"/>
  <c r="Q483" i="11" s="1"/>
  <c r="M484" i="11"/>
  <c r="N484" i="11"/>
  <c r="O484" i="11" s="1"/>
  <c r="S484" i="11" s="1"/>
  <c r="P484" i="11"/>
  <c r="Q484" i="11" s="1"/>
  <c r="M485" i="11"/>
  <c r="N485" i="11"/>
  <c r="O485" i="11" s="1"/>
  <c r="S485" i="11" s="1"/>
  <c r="P485" i="11"/>
  <c r="Q485" i="11" s="1"/>
  <c r="M486" i="11"/>
  <c r="N486" i="11"/>
  <c r="O486" i="11" s="1"/>
  <c r="S486" i="11" s="1"/>
  <c r="P486" i="11"/>
  <c r="Q486" i="11" s="1"/>
  <c r="M487" i="11"/>
  <c r="N487" i="11"/>
  <c r="O487" i="11" s="1"/>
  <c r="S487" i="11" s="1"/>
  <c r="P487" i="11"/>
  <c r="Q487" i="11" s="1"/>
  <c r="M488" i="11"/>
  <c r="N488" i="11"/>
  <c r="O488" i="11" s="1"/>
  <c r="S488" i="11" s="1"/>
  <c r="P488" i="11"/>
  <c r="Q488" i="11" s="1"/>
  <c r="M489" i="11"/>
  <c r="N489" i="11"/>
  <c r="O489" i="11" s="1"/>
  <c r="S489" i="11" s="1"/>
  <c r="P489" i="11"/>
  <c r="Q489" i="11" s="1"/>
  <c r="M490" i="11"/>
  <c r="N490" i="11"/>
  <c r="O490" i="11" s="1"/>
  <c r="S490" i="11" s="1"/>
  <c r="P490" i="11"/>
  <c r="Q490" i="11" s="1"/>
  <c r="M491" i="11"/>
  <c r="N491" i="11"/>
  <c r="O491" i="11" s="1"/>
  <c r="S491" i="11" s="1"/>
  <c r="P491" i="11"/>
  <c r="Q491" i="11" s="1"/>
  <c r="M492" i="11"/>
  <c r="N492" i="11"/>
  <c r="O492" i="11" s="1"/>
  <c r="S492" i="11" s="1"/>
  <c r="P492" i="11"/>
  <c r="Q492" i="11" s="1"/>
  <c r="M493" i="11"/>
  <c r="N493" i="11"/>
  <c r="O493" i="11" s="1"/>
  <c r="S493" i="11" s="1"/>
  <c r="P493" i="11"/>
  <c r="Q493" i="11" s="1"/>
  <c r="M494" i="11"/>
  <c r="N494" i="11"/>
  <c r="O494" i="11" s="1"/>
  <c r="S494" i="11" s="1"/>
  <c r="P494" i="11"/>
  <c r="Q494" i="11" s="1"/>
  <c r="M495" i="11"/>
  <c r="N495" i="11"/>
  <c r="O495" i="11" s="1"/>
  <c r="S495" i="11" s="1"/>
  <c r="P495" i="11"/>
  <c r="Q495" i="11" s="1"/>
  <c r="M496" i="11"/>
  <c r="N496" i="11"/>
  <c r="O496" i="11" s="1"/>
  <c r="S496" i="11" s="1"/>
  <c r="P496" i="11"/>
  <c r="Q496" i="11" s="1"/>
  <c r="M497" i="11"/>
  <c r="N497" i="11"/>
  <c r="O497" i="11" s="1"/>
  <c r="S497" i="11" s="1"/>
  <c r="P497" i="11"/>
  <c r="Q497" i="11" s="1"/>
  <c r="M498" i="11"/>
  <c r="N498" i="11"/>
  <c r="O498" i="11" s="1"/>
  <c r="S498" i="11" s="1"/>
  <c r="P498" i="11"/>
  <c r="Q498" i="11" s="1"/>
  <c r="M499" i="11"/>
  <c r="N499" i="11"/>
  <c r="O499" i="11" s="1"/>
  <c r="S499" i="11" s="1"/>
  <c r="P499" i="11"/>
  <c r="Q499" i="11" s="1"/>
  <c r="M500" i="11"/>
  <c r="N500" i="11"/>
  <c r="O500" i="11" s="1"/>
  <c r="S500" i="11" s="1"/>
  <c r="P500" i="11"/>
  <c r="Q500" i="11" s="1"/>
  <c r="M501" i="11"/>
  <c r="N501" i="11"/>
  <c r="O501" i="11" s="1"/>
  <c r="S501" i="11" s="1"/>
  <c r="P501" i="11"/>
  <c r="Q501" i="11"/>
  <c r="M502" i="11"/>
  <c r="N502" i="11"/>
  <c r="O502" i="11" s="1"/>
  <c r="S502" i="11" s="1"/>
  <c r="P502" i="11"/>
  <c r="Q502" i="11" s="1"/>
  <c r="M503" i="11"/>
  <c r="N503" i="11"/>
  <c r="O503" i="11" s="1"/>
  <c r="S503" i="11" s="1"/>
  <c r="P503" i="11"/>
  <c r="Q503" i="11" s="1"/>
  <c r="M504" i="11"/>
  <c r="N504" i="11"/>
  <c r="O504" i="11" s="1"/>
  <c r="S504" i="11" s="1"/>
  <c r="P504" i="11"/>
  <c r="Q504" i="11" s="1"/>
  <c r="M505" i="11"/>
  <c r="N505" i="11"/>
  <c r="O505" i="11" s="1"/>
  <c r="S505" i="11" s="1"/>
  <c r="P505" i="11"/>
  <c r="Q505" i="11" s="1"/>
  <c r="M506" i="11"/>
  <c r="N506" i="11"/>
  <c r="O506" i="11" s="1"/>
  <c r="S506" i="11" s="1"/>
  <c r="P506" i="11"/>
  <c r="Q506" i="11" s="1"/>
  <c r="M507" i="11"/>
  <c r="N507" i="11"/>
  <c r="O507" i="11" s="1"/>
  <c r="S507" i="11" s="1"/>
  <c r="P507" i="11"/>
  <c r="Q507" i="11" s="1"/>
  <c r="M508" i="11"/>
  <c r="N508" i="11"/>
  <c r="O508" i="11" s="1"/>
  <c r="S508" i="11" s="1"/>
  <c r="P508" i="11"/>
  <c r="Q508" i="11" s="1"/>
  <c r="M509" i="11"/>
  <c r="N509" i="11"/>
  <c r="O509" i="11"/>
  <c r="S509" i="11" s="1"/>
  <c r="P509" i="11"/>
  <c r="Q509" i="11" s="1"/>
  <c r="M510" i="11"/>
  <c r="N510" i="11"/>
  <c r="O510" i="11" s="1"/>
  <c r="S510" i="11" s="1"/>
  <c r="P510" i="11"/>
  <c r="Q510" i="11" s="1"/>
  <c r="M511" i="11"/>
  <c r="N511" i="11"/>
  <c r="O511" i="11" s="1"/>
  <c r="S511" i="11" s="1"/>
  <c r="P511" i="11"/>
  <c r="Q511" i="11" s="1"/>
  <c r="M512" i="11"/>
  <c r="N512" i="11"/>
  <c r="O512" i="11" s="1"/>
  <c r="S512" i="11" s="1"/>
  <c r="P512" i="11"/>
  <c r="Q512" i="11" s="1"/>
  <c r="M513" i="11"/>
  <c r="N513" i="11"/>
  <c r="O513" i="11" s="1"/>
  <c r="S513" i="11" s="1"/>
  <c r="P513" i="11"/>
  <c r="Q513" i="11" s="1"/>
  <c r="M514" i="11"/>
  <c r="N514" i="11"/>
  <c r="O514" i="11" s="1"/>
  <c r="S514" i="11" s="1"/>
  <c r="P514" i="11"/>
  <c r="Q514" i="11" s="1"/>
  <c r="M515" i="11"/>
  <c r="N515" i="11"/>
  <c r="O515" i="11" s="1"/>
  <c r="S515" i="11" s="1"/>
  <c r="P515" i="11"/>
  <c r="Q515" i="11" s="1"/>
  <c r="M516" i="11"/>
  <c r="N516" i="11"/>
  <c r="O516" i="11" s="1"/>
  <c r="S516" i="11" s="1"/>
  <c r="P516" i="11"/>
  <c r="Q516" i="11" s="1"/>
  <c r="M517" i="11"/>
  <c r="N517" i="11"/>
  <c r="O517" i="11" s="1"/>
  <c r="S517" i="11" s="1"/>
  <c r="P517" i="11"/>
  <c r="Q517" i="11" s="1"/>
  <c r="M518" i="11"/>
  <c r="N518" i="11"/>
  <c r="O518" i="11" s="1"/>
  <c r="S518" i="11" s="1"/>
  <c r="P518" i="11"/>
  <c r="Q518" i="11" s="1"/>
  <c r="M519" i="11"/>
  <c r="N519" i="11"/>
  <c r="O519" i="11" s="1"/>
  <c r="S519" i="11" s="1"/>
  <c r="P519" i="11"/>
  <c r="Q519" i="11" s="1"/>
  <c r="M520" i="11"/>
  <c r="N520" i="11"/>
  <c r="O520" i="11" s="1"/>
  <c r="S520" i="11" s="1"/>
  <c r="P520" i="11"/>
  <c r="Q520" i="11" s="1"/>
  <c r="M521" i="11"/>
  <c r="N521" i="11"/>
  <c r="O521" i="11" s="1"/>
  <c r="S521" i="11" s="1"/>
  <c r="P521" i="11"/>
  <c r="Q521" i="11" s="1"/>
  <c r="M522" i="11"/>
  <c r="N522" i="11"/>
  <c r="O522" i="11" s="1"/>
  <c r="S522" i="11" s="1"/>
  <c r="P522" i="11"/>
  <c r="Q522" i="11" s="1"/>
  <c r="M523" i="11"/>
  <c r="N523" i="11"/>
  <c r="O523" i="11" s="1"/>
  <c r="S523" i="11" s="1"/>
  <c r="P523" i="11"/>
  <c r="Q523" i="11" s="1"/>
  <c r="M524" i="11"/>
  <c r="N524" i="11"/>
  <c r="O524" i="11" s="1"/>
  <c r="S524" i="11" s="1"/>
  <c r="P524" i="11"/>
  <c r="Q524" i="11" s="1"/>
  <c r="M525" i="11"/>
  <c r="N525" i="11"/>
  <c r="O525" i="11" s="1"/>
  <c r="S525" i="11" s="1"/>
  <c r="P525" i="11"/>
  <c r="Q525" i="11" s="1"/>
  <c r="M526" i="11"/>
  <c r="N526" i="11"/>
  <c r="O526" i="11" s="1"/>
  <c r="S526" i="11" s="1"/>
  <c r="P526" i="11"/>
  <c r="Q526" i="11" s="1"/>
  <c r="M527" i="11"/>
  <c r="N527" i="11"/>
  <c r="O527" i="11" s="1"/>
  <c r="S527" i="11" s="1"/>
  <c r="P527" i="11"/>
  <c r="Q527" i="11" s="1"/>
  <c r="M528" i="11"/>
  <c r="N528" i="11"/>
  <c r="O528" i="11" s="1"/>
  <c r="S528" i="11" s="1"/>
  <c r="P528" i="11"/>
  <c r="Q528" i="11" s="1"/>
  <c r="M529" i="11"/>
  <c r="N529" i="11"/>
  <c r="O529" i="11" s="1"/>
  <c r="S529" i="11" s="1"/>
  <c r="P529" i="11"/>
  <c r="Q529" i="11" s="1"/>
  <c r="M530" i="11"/>
  <c r="N530" i="11"/>
  <c r="O530" i="11" s="1"/>
  <c r="S530" i="11" s="1"/>
  <c r="P530" i="11"/>
  <c r="Q530" i="11"/>
  <c r="M531" i="11"/>
  <c r="N531" i="11"/>
  <c r="O531" i="11" s="1"/>
  <c r="S531" i="11" s="1"/>
  <c r="P531" i="11"/>
  <c r="Q531" i="11" s="1"/>
  <c r="M532" i="11"/>
  <c r="N532" i="11"/>
  <c r="O532" i="11" s="1"/>
  <c r="S532" i="11" s="1"/>
  <c r="P532" i="11"/>
  <c r="Q532" i="11" s="1"/>
  <c r="M533" i="11"/>
  <c r="N533" i="11"/>
  <c r="O533" i="11" s="1"/>
  <c r="S533" i="11" s="1"/>
  <c r="P533" i="11"/>
  <c r="Q533" i="11" s="1"/>
  <c r="M534" i="11"/>
  <c r="N534" i="11"/>
  <c r="O534" i="11" s="1"/>
  <c r="S534" i="11" s="1"/>
  <c r="P534" i="11"/>
  <c r="Q534" i="11" s="1"/>
  <c r="M535" i="11"/>
  <c r="N535" i="11"/>
  <c r="O535" i="11" s="1"/>
  <c r="S535" i="11" s="1"/>
  <c r="P535" i="11"/>
  <c r="Q535" i="11" s="1"/>
  <c r="M536" i="11"/>
  <c r="N536" i="11"/>
  <c r="O536" i="11" s="1"/>
  <c r="S536" i="11" s="1"/>
  <c r="P536" i="11"/>
  <c r="Q536" i="11" s="1"/>
  <c r="M537" i="11"/>
  <c r="N537" i="11"/>
  <c r="O537" i="11" s="1"/>
  <c r="S537" i="11" s="1"/>
  <c r="P537" i="11"/>
  <c r="Q537" i="11" s="1"/>
  <c r="M538" i="11"/>
  <c r="N538" i="11"/>
  <c r="O538" i="11" s="1"/>
  <c r="S538" i="11" s="1"/>
  <c r="P538" i="11"/>
  <c r="Q538" i="11" s="1"/>
  <c r="M539" i="11"/>
  <c r="N539" i="11"/>
  <c r="O539" i="11" s="1"/>
  <c r="S539" i="11" s="1"/>
  <c r="P539" i="11"/>
  <c r="Q539" i="11" s="1"/>
  <c r="M540" i="11"/>
  <c r="N540" i="11"/>
  <c r="O540" i="11" s="1"/>
  <c r="S540" i="11" s="1"/>
  <c r="P540" i="11"/>
  <c r="Q540" i="11" s="1"/>
  <c r="M541" i="11"/>
  <c r="N541" i="11"/>
  <c r="O541" i="11" s="1"/>
  <c r="S541" i="11" s="1"/>
  <c r="P541" i="11"/>
  <c r="Q541" i="11" s="1"/>
  <c r="M542" i="11"/>
  <c r="N542" i="11"/>
  <c r="O542" i="11" s="1"/>
  <c r="S542" i="11" s="1"/>
  <c r="P542" i="11"/>
  <c r="Q542" i="11" s="1"/>
  <c r="M543" i="11"/>
  <c r="N543" i="11"/>
  <c r="O543" i="11" s="1"/>
  <c r="S543" i="11" s="1"/>
  <c r="P543" i="11"/>
  <c r="Q543" i="11" s="1"/>
  <c r="M544" i="11"/>
  <c r="N544" i="11"/>
  <c r="O544" i="11" s="1"/>
  <c r="S544" i="11" s="1"/>
  <c r="P544" i="11"/>
  <c r="Q544" i="11" s="1"/>
  <c r="M545" i="11"/>
  <c r="N545" i="11"/>
  <c r="O545" i="11" s="1"/>
  <c r="S545" i="11" s="1"/>
  <c r="P545" i="11"/>
  <c r="Q545" i="11" s="1"/>
  <c r="M546" i="11"/>
  <c r="N546" i="11"/>
  <c r="O546" i="11" s="1"/>
  <c r="S546" i="11" s="1"/>
  <c r="P546" i="11"/>
  <c r="Q546" i="11" s="1"/>
  <c r="M547" i="11"/>
  <c r="N547" i="11"/>
  <c r="O547" i="11" s="1"/>
  <c r="S547" i="11" s="1"/>
  <c r="P547" i="11"/>
  <c r="Q547" i="11" s="1"/>
  <c r="M548" i="11"/>
  <c r="N548" i="11"/>
  <c r="O548" i="11" s="1"/>
  <c r="S548" i="11" s="1"/>
  <c r="P548" i="11"/>
  <c r="Q548" i="11" s="1"/>
  <c r="M549" i="11"/>
  <c r="N549" i="11"/>
  <c r="O549" i="11" s="1"/>
  <c r="S549" i="11" s="1"/>
  <c r="P549" i="11"/>
  <c r="Q549" i="11" s="1"/>
  <c r="M550" i="11"/>
  <c r="N550" i="11"/>
  <c r="O550" i="11" s="1"/>
  <c r="S550" i="11" s="1"/>
  <c r="P550" i="11"/>
  <c r="Q550" i="11" s="1"/>
  <c r="M551" i="11"/>
  <c r="N551" i="11"/>
  <c r="O551" i="11" s="1"/>
  <c r="S551" i="11" s="1"/>
  <c r="P551" i="11"/>
  <c r="Q551" i="11" s="1"/>
  <c r="M552" i="11"/>
  <c r="N552" i="11"/>
  <c r="O552" i="11" s="1"/>
  <c r="S552" i="11" s="1"/>
  <c r="P552" i="11"/>
  <c r="Q552" i="11" s="1"/>
  <c r="M553" i="11"/>
  <c r="N553" i="11"/>
  <c r="O553" i="11" s="1"/>
  <c r="S553" i="11" s="1"/>
  <c r="P553" i="11"/>
  <c r="Q553" i="11" s="1"/>
  <c r="M554" i="11"/>
  <c r="N554" i="11"/>
  <c r="O554" i="11" s="1"/>
  <c r="S554" i="11" s="1"/>
  <c r="P554" i="11"/>
  <c r="Q554" i="11" s="1"/>
  <c r="M555" i="11"/>
  <c r="N555" i="11"/>
  <c r="O555" i="11" s="1"/>
  <c r="S555" i="11" s="1"/>
  <c r="P555" i="11"/>
  <c r="Q555" i="11" s="1"/>
  <c r="M556" i="11"/>
  <c r="N556" i="11"/>
  <c r="O556" i="11" s="1"/>
  <c r="S556" i="11" s="1"/>
  <c r="P556" i="11"/>
  <c r="Q556" i="11" s="1"/>
  <c r="M557" i="11"/>
  <c r="N557" i="11"/>
  <c r="O557" i="11" s="1"/>
  <c r="S557" i="11" s="1"/>
  <c r="P557" i="11"/>
  <c r="Q557" i="11" s="1"/>
  <c r="M558" i="11"/>
  <c r="N558" i="11"/>
  <c r="O558" i="11" s="1"/>
  <c r="S558" i="11" s="1"/>
  <c r="P558" i="11"/>
  <c r="Q558" i="11" s="1"/>
  <c r="M559" i="11"/>
  <c r="N559" i="11"/>
  <c r="O559" i="11" s="1"/>
  <c r="S559" i="11" s="1"/>
  <c r="P559" i="11"/>
  <c r="Q559" i="11" s="1"/>
  <c r="M560" i="11"/>
  <c r="N560" i="11"/>
  <c r="O560" i="11" s="1"/>
  <c r="S560" i="11" s="1"/>
  <c r="P560" i="11"/>
  <c r="Q560" i="11" s="1"/>
  <c r="M561" i="11"/>
  <c r="N561" i="11"/>
  <c r="O561" i="11" s="1"/>
  <c r="S561" i="11" s="1"/>
  <c r="P561" i="11"/>
  <c r="Q561" i="11" s="1"/>
  <c r="M562" i="11"/>
  <c r="N562" i="11"/>
  <c r="O562" i="11" s="1"/>
  <c r="S562" i="11" s="1"/>
  <c r="P562" i="11"/>
  <c r="Q562" i="11" s="1"/>
  <c r="M563" i="11"/>
  <c r="N563" i="11"/>
  <c r="O563" i="11" s="1"/>
  <c r="S563" i="11" s="1"/>
  <c r="P563" i="11"/>
  <c r="Q563" i="11" s="1"/>
  <c r="M564" i="11"/>
  <c r="N564" i="11"/>
  <c r="O564" i="11" s="1"/>
  <c r="S564" i="11" s="1"/>
  <c r="P564" i="11"/>
  <c r="Q564" i="11" s="1"/>
  <c r="M565" i="11"/>
  <c r="N565" i="11"/>
  <c r="O565" i="11" s="1"/>
  <c r="S565" i="11" s="1"/>
  <c r="P565" i="11"/>
  <c r="Q565" i="11" s="1"/>
  <c r="M566" i="11"/>
  <c r="N566" i="11"/>
  <c r="O566" i="11"/>
  <c r="S566" i="11" s="1"/>
  <c r="P566" i="11"/>
  <c r="Q566" i="11" s="1"/>
  <c r="M567" i="11"/>
  <c r="N567" i="11"/>
  <c r="O567" i="11" s="1"/>
  <c r="S567" i="11" s="1"/>
  <c r="P567" i="11"/>
  <c r="Q567" i="11" s="1"/>
  <c r="M568" i="11"/>
  <c r="N568" i="11"/>
  <c r="O568" i="11" s="1"/>
  <c r="S568" i="11" s="1"/>
  <c r="P568" i="11"/>
  <c r="Q568" i="11" s="1"/>
  <c r="M569" i="11"/>
  <c r="N569" i="11"/>
  <c r="O569" i="11" s="1"/>
  <c r="S569" i="11" s="1"/>
  <c r="P569" i="11"/>
  <c r="Q569" i="11" s="1"/>
  <c r="M570" i="11"/>
  <c r="N570" i="11"/>
  <c r="O570" i="11" s="1"/>
  <c r="S570" i="11" s="1"/>
  <c r="P570" i="11"/>
  <c r="Q570" i="11"/>
  <c r="M571" i="11"/>
  <c r="N571" i="11"/>
  <c r="O571" i="11" s="1"/>
  <c r="S571" i="11" s="1"/>
  <c r="P571" i="11"/>
  <c r="Q571" i="11" s="1"/>
  <c r="M572" i="11"/>
  <c r="N572" i="11"/>
  <c r="O572" i="11" s="1"/>
  <c r="S572" i="11" s="1"/>
  <c r="P572" i="11"/>
  <c r="Q572" i="11" s="1"/>
  <c r="M573" i="11"/>
  <c r="N573" i="11"/>
  <c r="O573" i="11" s="1"/>
  <c r="S573" i="11" s="1"/>
  <c r="P573" i="11"/>
  <c r="Q573" i="11" s="1"/>
  <c r="M574" i="11"/>
  <c r="N574" i="11"/>
  <c r="O574" i="11" s="1"/>
  <c r="S574" i="11" s="1"/>
  <c r="P574" i="11"/>
  <c r="Q574" i="11"/>
  <c r="M575" i="11"/>
  <c r="N575" i="11"/>
  <c r="O575" i="11" s="1"/>
  <c r="S575" i="11" s="1"/>
  <c r="P575" i="11"/>
  <c r="Q575" i="11" s="1"/>
  <c r="M576" i="11"/>
  <c r="N576" i="11"/>
  <c r="O576" i="11" s="1"/>
  <c r="S576" i="11" s="1"/>
  <c r="P576" i="11"/>
  <c r="Q576" i="11" s="1"/>
  <c r="M577" i="11"/>
  <c r="N577" i="11"/>
  <c r="O577" i="11" s="1"/>
  <c r="S577" i="11" s="1"/>
  <c r="P577" i="11"/>
  <c r="Q577" i="11" s="1"/>
  <c r="M578" i="11"/>
  <c r="N578" i="11"/>
  <c r="O578" i="11" s="1"/>
  <c r="S578" i="11" s="1"/>
  <c r="P578" i="11"/>
  <c r="Q578" i="11"/>
  <c r="M579" i="11"/>
  <c r="N579" i="11"/>
  <c r="O579" i="11" s="1"/>
  <c r="S579" i="11" s="1"/>
  <c r="P579" i="11"/>
  <c r="Q579" i="11" s="1"/>
  <c r="M580" i="11"/>
  <c r="N580" i="11"/>
  <c r="O580" i="11" s="1"/>
  <c r="S580" i="11" s="1"/>
  <c r="P580" i="11"/>
  <c r="Q580" i="11"/>
  <c r="M581" i="11"/>
  <c r="N581" i="11"/>
  <c r="O581" i="11" s="1"/>
  <c r="S581" i="11" s="1"/>
  <c r="P581" i="11"/>
  <c r="Q581" i="11" s="1"/>
  <c r="M582" i="11"/>
  <c r="N582" i="11"/>
  <c r="O582" i="11" s="1"/>
  <c r="S582" i="11" s="1"/>
  <c r="P582" i="11"/>
  <c r="Q582" i="11" s="1"/>
  <c r="M583" i="11"/>
  <c r="N583" i="11"/>
  <c r="O583" i="11" s="1"/>
  <c r="S583" i="11" s="1"/>
  <c r="P583" i="11"/>
  <c r="Q583" i="11" s="1"/>
  <c r="M584" i="11"/>
  <c r="N584" i="11"/>
  <c r="O584" i="11" s="1"/>
  <c r="S584" i="11" s="1"/>
  <c r="P584" i="11"/>
  <c r="Q584" i="11" s="1"/>
  <c r="M585" i="11"/>
  <c r="N585" i="11"/>
  <c r="O585" i="11" s="1"/>
  <c r="S585" i="11" s="1"/>
  <c r="P585" i="11"/>
  <c r="Q585" i="11" s="1"/>
  <c r="M586" i="11"/>
  <c r="N586" i="11"/>
  <c r="O586" i="11" s="1"/>
  <c r="S586" i="11" s="1"/>
  <c r="P586" i="11"/>
  <c r="Q586" i="11" s="1"/>
  <c r="M587" i="11"/>
  <c r="N587" i="11"/>
  <c r="O587" i="11" s="1"/>
  <c r="S587" i="11" s="1"/>
  <c r="P587" i="11"/>
  <c r="Q587" i="11" s="1"/>
  <c r="M588" i="11"/>
  <c r="N588" i="11"/>
  <c r="O588" i="11" s="1"/>
  <c r="S588" i="11" s="1"/>
  <c r="P588" i="11"/>
  <c r="Q588" i="11" s="1"/>
  <c r="M589" i="11"/>
  <c r="N589" i="11"/>
  <c r="O589" i="11" s="1"/>
  <c r="S589" i="11" s="1"/>
  <c r="P589" i="11"/>
  <c r="Q589" i="11" s="1"/>
  <c r="M590" i="11"/>
  <c r="N590" i="11"/>
  <c r="O590" i="11" s="1"/>
  <c r="S590" i="11" s="1"/>
  <c r="P590" i="11"/>
  <c r="Q590" i="11" s="1"/>
  <c r="M591" i="11"/>
  <c r="N591" i="11"/>
  <c r="O591" i="11" s="1"/>
  <c r="S591" i="11" s="1"/>
  <c r="P591" i="11"/>
  <c r="Q591" i="11"/>
  <c r="M592" i="11"/>
  <c r="N592" i="11"/>
  <c r="O592" i="11" s="1"/>
  <c r="S592" i="11" s="1"/>
  <c r="P592" i="11"/>
  <c r="Q592" i="11" s="1"/>
  <c r="M593" i="11"/>
  <c r="N593" i="11"/>
  <c r="O593" i="11" s="1"/>
  <c r="S593" i="11" s="1"/>
  <c r="P593" i="11"/>
  <c r="Q593" i="11" s="1"/>
  <c r="M594" i="11"/>
  <c r="N594" i="11"/>
  <c r="O594" i="11" s="1"/>
  <c r="S594" i="11" s="1"/>
  <c r="P594" i="11"/>
  <c r="Q594" i="11" s="1"/>
  <c r="M595" i="11"/>
  <c r="N595" i="11"/>
  <c r="O595" i="11" s="1"/>
  <c r="S595" i="11" s="1"/>
  <c r="P595" i="11"/>
  <c r="Q595" i="11" s="1"/>
  <c r="M596" i="11"/>
  <c r="N596" i="11"/>
  <c r="O596" i="11" s="1"/>
  <c r="S596" i="11" s="1"/>
  <c r="P596" i="11"/>
  <c r="Q596" i="11" s="1"/>
  <c r="M597" i="11"/>
  <c r="N597" i="11"/>
  <c r="O597" i="11" s="1"/>
  <c r="S597" i="11" s="1"/>
  <c r="P597" i="11"/>
  <c r="Q597" i="11" s="1"/>
  <c r="M598" i="11"/>
  <c r="N598" i="11"/>
  <c r="O598" i="11" s="1"/>
  <c r="S598" i="11" s="1"/>
  <c r="P598" i="11"/>
  <c r="Q598" i="11" s="1"/>
  <c r="M599" i="11"/>
  <c r="N599" i="11"/>
  <c r="O599" i="11" s="1"/>
  <c r="S599" i="11" s="1"/>
  <c r="P599" i="11"/>
  <c r="Q599" i="11" s="1"/>
  <c r="M600" i="11"/>
  <c r="N600" i="11"/>
  <c r="O600" i="11" s="1"/>
  <c r="S600" i="11" s="1"/>
  <c r="P600" i="11"/>
  <c r="Q600" i="11" s="1"/>
  <c r="M601" i="11"/>
  <c r="N601" i="11"/>
  <c r="O601" i="11" s="1"/>
  <c r="S601" i="11" s="1"/>
  <c r="P601" i="11"/>
  <c r="Q601" i="11" s="1"/>
  <c r="M602" i="11"/>
  <c r="N602" i="11"/>
  <c r="O602" i="11" s="1"/>
  <c r="S602" i="11" s="1"/>
  <c r="P602" i="11"/>
  <c r="Q602" i="11" s="1"/>
  <c r="M603" i="11"/>
  <c r="N603" i="11"/>
  <c r="O603" i="11" s="1"/>
  <c r="S603" i="11" s="1"/>
  <c r="P603" i="11"/>
  <c r="Q603" i="11" s="1"/>
  <c r="M604" i="11"/>
  <c r="N604" i="11"/>
  <c r="O604" i="11" s="1"/>
  <c r="S604" i="11" s="1"/>
  <c r="P604" i="11"/>
  <c r="Q604" i="11" s="1"/>
  <c r="M605" i="11"/>
  <c r="N605" i="11"/>
  <c r="O605" i="11" s="1"/>
  <c r="S605" i="11" s="1"/>
  <c r="P605" i="11"/>
  <c r="Q605" i="11" s="1"/>
  <c r="M606" i="11"/>
  <c r="N606" i="11"/>
  <c r="O606" i="11" s="1"/>
  <c r="S606" i="11" s="1"/>
  <c r="P606" i="11"/>
  <c r="Q606" i="11" s="1"/>
  <c r="M607" i="11"/>
  <c r="N607" i="11"/>
  <c r="O607" i="11" s="1"/>
  <c r="S607" i="11" s="1"/>
  <c r="P607" i="11"/>
  <c r="Q607" i="11" s="1"/>
  <c r="M608" i="11"/>
  <c r="N608" i="11"/>
  <c r="O608" i="11" s="1"/>
  <c r="S608" i="11" s="1"/>
  <c r="P608" i="11"/>
  <c r="Q608" i="11" s="1"/>
  <c r="M609" i="11"/>
  <c r="N609" i="11"/>
  <c r="O609" i="11" s="1"/>
  <c r="S609" i="11" s="1"/>
  <c r="P609" i="11"/>
  <c r="Q609" i="11" s="1"/>
  <c r="M610" i="11"/>
  <c r="N610" i="11"/>
  <c r="O610" i="11" s="1"/>
  <c r="S610" i="11" s="1"/>
  <c r="P610" i="11"/>
  <c r="Q610" i="11" s="1"/>
  <c r="M611" i="11"/>
  <c r="N611" i="11"/>
  <c r="O611" i="11" s="1"/>
  <c r="S611" i="11" s="1"/>
  <c r="P611" i="11"/>
  <c r="Q611" i="11" s="1"/>
  <c r="M612" i="11"/>
  <c r="N612" i="11"/>
  <c r="O612" i="11" s="1"/>
  <c r="S612" i="11" s="1"/>
  <c r="P612" i="11"/>
  <c r="Q612" i="11" s="1"/>
  <c r="M613" i="11"/>
  <c r="N613" i="11"/>
  <c r="O613" i="11" s="1"/>
  <c r="S613" i="11" s="1"/>
  <c r="P613" i="11"/>
  <c r="Q613" i="11" s="1"/>
  <c r="M614" i="11"/>
  <c r="N614" i="11"/>
  <c r="O614" i="11" s="1"/>
  <c r="S614" i="11" s="1"/>
  <c r="P614" i="11"/>
  <c r="Q614" i="11" s="1"/>
  <c r="M615" i="11"/>
  <c r="N615" i="11"/>
  <c r="O615" i="11"/>
  <c r="S615" i="11" s="1"/>
  <c r="P615" i="11"/>
  <c r="Q615" i="11" s="1"/>
  <c r="M616" i="11"/>
  <c r="N616" i="11"/>
  <c r="O616" i="11" s="1"/>
  <c r="S616" i="11" s="1"/>
  <c r="P616" i="11"/>
  <c r="Q616" i="11" s="1"/>
  <c r="M617" i="11"/>
  <c r="N617" i="11"/>
  <c r="O617" i="11" s="1"/>
  <c r="S617" i="11" s="1"/>
  <c r="P617" i="11"/>
  <c r="Q617" i="11" s="1"/>
  <c r="M618" i="11"/>
  <c r="N618" i="11"/>
  <c r="O618" i="11" s="1"/>
  <c r="S618" i="11" s="1"/>
  <c r="P618" i="11"/>
  <c r="Q618" i="11" s="1"/>
  <c r="M619" i="11"/>
  <c r="N619" i="11"/>
  <c r="O619" i="11" s="1"/>
  <c r="S619" i="11" s="1"/>
  <c r="P619" i="11"/>
  <c r="Q619" i="11" s="1"/>
  <c r="M620" i="11"/>
  <c r="N620" i="11"/>
  <c r="O620" i="11" s="1"/>
  <c r="S620" i="11" s="1"/>
  <c r="P620" i="11"/>
  <c r="Q620" i="11" s="1"/>
  <c r="M621" i="11"/>
  <c r="N621" i="11"/>
  <c r="O621" i="11" s="1"/>
  <c r="S621" i="11" s="1"/>
  <c r="P621" i="11"/>
  <c r="Q621" i="11" s="1"/>
  <c r="M622" i="11"/>
  <c r="N622" i="11"/>
  <c r="O622" i="11" s="1"/>
  <c r="S622" i="11" s="1"/>
  <c r="P622" i="11"/>
  <c r="Q622" i="11" s="1"/>
  <c r="M623" i="11"/>
  <c r="N623" i="11"/>
  <c r="O623" i="11" s="1"/>
  <c r="S623" i="11" s="1"/>
  <c r="P623" i="11"/>
  <c r="Q623" i="11" s="1"/>
  <c r="M624" i="11"/>
  <c r="N624" i="11"/>
  <c r="O624" i="11" s="1"/>
  <c r="S624" i="11" s="1"/>
  <c r="P624" i="11"/>
  <c r="Q624" i="11" s="1"/>
  <c r="M625" i="11"/>
  <c r="N625" i="11"/>
  <c r="O625" i="11" s="1"/>
  <c r="S625" i="11" s="1"/>
  <c r="P625" i="11"/>
  <c r="Q625" i="11" s="1"/>
  <c r="M626" i="11"/>
  <c r="N626" i="11"/>
  <c r="O626" i="11" s="1"/>
  <c r="S626" i="11" s="1"/>
  <c r="P626" i="11"/>
  <c r="Q626" i="11" s="1"/>
  <c r="M627" i="11"/>
  <c r="N627" i="11"/>
  <c r="O627" i="11" s="1"/>
  <c r="S627" i="11" s="1"/>
  <c r="P627" i="11"/>
  <c r="Q627" i="11" s="1"/>
  <c r="M628" i="11"/>
  <c r="N628" i="11"/>
  <c r="O628" i="11" s="1"/>
  <c r="S628" i="11" s="1"/>
  <c r="P628" i="11"/>
  <c r="Q628" i="11" s="1"/>
  <c r="M629" i="11"/>
  <c r="N629" i="11"/>
  <c r="O629" i="11" s="1"/>
  <c r="S629" i="11" s="1"/>
  <c r="P629" i="11"/>
  <c r="Q629" i="11" s="1"/>
  <c r="M630" i="11"/>
  <c r="N630" i="11"/>
  <c r="O630" i="11" s="1"/>
  <c r="S630" i="11" s="1"/>
  <c r="P630" i="11"/>
  <c r="Q630" i="11" s="1"/>
  <c r="M631" i="11"/>
  <c r="N631" i="11"/>
  <c r="O631" i="11" s="1"/>
  <c r="S631" i="11" s="1"/>
  <c r="P631" i="11"/>
  <c r="Q631" i="11" s="1"/>
  <c r="M632" i="11"/>
  <c r="N632" i="11"/>
  <c r="O632" i="11" s="1"/>
  <c r="S632" i="11" s="1"/>
  <c r="P632" i="11"/>
  <c r="Q632" i="11" s="1"/>
  <c r="M633" i="11"/>
  <c r="N633" i="11"/>
  <c r="O633" i="11" s="1"/>
  <c r="S633" i="11" s="1"/>
  <c r="P633" i="11"/>
  <c r="Q633" i="11" s="1"/>
  <c r="M634" i="11"/>
  <c r="N634" i="11"/>
  <c r="O634" i="11" s="1"/>
  <c r="S634" i="11" s="1"/>
  <c r="P634" i="11"/>
  <c r="Q634" i="11" s="1"/>
  <c r="M635" i="11"/>
  <c r="N635" i="11"/>
  <c r="O635" i="11" s="1"/>
  <c r="S635" i="11" s="1"/>
  <c r="P635" i="11"/>
  <c r="Q635" i="11" s="1"/>
  <c r="M636" i="11"/>
  <c r="N636" i="11"/>
  <c r="O636" i="11" s="1"/>
  <c r="S636" i="11" s="1"/>
  <c r="P636" i="11"/>
  <c r="Q636" i="11" s="1"/>
  <c r="M637" i="11"/>
  <c r="N637" i="11"/>
  <c r="O637" i="11" s="1"/>
  <c r="S637" i="11" s="1"/>
  <c r="P637" i="11"/>
  <c r="Q637" i="11" s="1"/>
  <c r="M638" i="11"/>
  <c r="N638" i="11"/>
  <c r="O638" i="11" s="1"/>
  <c r="S638" i="11" s="1"/>
  <c r="P638" i="11"/>
  <c r="Q638" i="11" s="1"/>
  <c r="M639" i="11"/>
  <c r="N639" i="11"/>
  <c r="O639" i="11"/>
  <c r="S639" i="11" s="1"/>
  <c r="P639" i="11"/>
  <c r="Q639" i="11" s="1"/>
  <c r="M640" i="11"/>
  <c r="N640" i="11"/>
  <c r="O640" i="11" s="1"/>
  <c r="S640" i="11" s="1"/>
  <c r="P640" i="11"/>
  <c r="Q640" i="11" s="1"/>
  <c r="M641" i="11"/>
  <c r="N641" i="11"/>
  <c r="O641" i="11" s="1"/>
  <c r="S641" i="11" s="1"/>
  <c r="P641" i="11"/>
  <c r="Q641" i="11" s="1"/>
  <c r="M642" i="11"/>
  <c r="N642" i="11"/>
  <c r="O642" i="11" s="1"/>
  <c r="S642" i="11" s="1"/>
  <c r="P642" i="11"/>
  <c r="Q642" i="11" s="1"/>
  <c r="M643" i="11"/>
  <c r="N643" i="11"/>
  <c r="O643" i="11" s="1"/>
  <c r="S643" i="11" s="1"/>
  <c r="P643" i="11"/>
  <c r="Q643" i="11" s="1"/>
  <c r="M644" i="11"/>
  <c r="N644" i="11"/>
  <c r="O644" i="11" s="1"/>
  <c r="S644" i="11" s="1"/>
  <c r="P644" i="11"/>
  <c r="Q644" i="11" s="1"/>
  <c r="M645" i="11"/>
  <c r="N645" i="11"/>
  <c r="O645" i="11" s="1"/>
  <c r="S645" i="11" s="1"/>
  <c r="P645" i="11"/>
  <c r="Q645" i="11" s="1"/>
  <c r="M646" i="11"/>
  <c r="N646" i="11"/>
  <c r="O646" i="11" s="1"/>
  <c r="S646" i="11" s="1"/>
  <c r="P646" i="11"/>
  <c r="Q646" i="11" s="1"/>
  <c r="M647" i="11"/>
  <c r="N647" i="11"/>
  <c r="O647" i="11" s="1"/>
  <c r="S647" i="11" s="1"/>
  <c r="P647" i="11"/>
  <c r="Q647" i="11" s="1"/>
  <c r="M648" i="11"/>
  <c r="N648" i="11"/>
  <c r="O648" i="11" s="1"/>
  <c r="S648" i="11" s="1"/>
  <c r="P648" i="11"/>
  <c r="Q648" i="11" s="1"/>
  <c r="M649" i="11"/>
  <c r="N649" i="11"/>
  <c r="O649" i="11" s="1"/>
  <c r="S649" i="11" s="1"/>
  <c r="P649" i="11"/>
  <c r="Q649" i="11" s="1"/>
  <c r="M650" i="11"/>
  <c r="N650" i="11"/>
  <c r="O650" i="11" s="1"/>
  <c r="S650" i="11" s="1"/>
  <c r="P650" i="11"/>
  <c r="Q650" i="11" s="1"/>
  <c r="M651" i="11"/>
  <c r="N651" i="11"/>
  <c r="O651" i="11" s="1"/>
  <c r="S651" i="11" s="1"/>
  <c r="P651" i="11"/>
  <c r="Q651" i="11" s="1"/>
  <c r="M652" i="11"/>
  <c r="N652" i="11"/>
  <c r="O652" i="11" s="1"/>
  <c r="S652" i="11" s="1"/>
  <c r="P652" i="11"/>
  <c r="Q652" i="11" s="1"/>
  <c r="M653" i="11"/>
  <c r="N653" i="11"/>
  <c r="O653" i="11" s="1"/>
  <c r="S653" i="11" s="1"/>
  <c r="P653" i="11"/>
  <c r="Q653" i="11" s="1"/>
  <c r="M654" i="11"/>
  <c r="N654" i="11"/>
  <c r="O654" i="11" s="1"/>
  <c r="S654" i="11" s="1"/>
  <c r="P654" i="11"/>
  <c r="Q654" i="11" s="1"/>
  <c r="M655" i="11"/>
  <c r="N655" i="11"/>
  <c r="O655" i="11"/>
  <c r="S655" i="11" s="1"/>
  <c r="P655" i="11"/>
  <c r="Q655" i="11" s="1"/>
  <c r="M656" i="11"/>
  <c r="N656" i="11"/>
  <c r="O656" i="11" s="1"/>
  <c r="S656" i="11" s="1"/>
  <c r="P656" i="11"/>
  <c r="Q656" i="11" s="1"/>
  <c r="M657" i="11"/>
  <c r="N657" i="11"/>
  <c r="O657" i="11" s="1"/>
  <c r="S657" i="11" s="1"/>
  <c r="P657" i="11"/>
  <c r="Q657" i="11" s="1"/>
  <c r="M658" i="11"/>
  <c r="N658" i="11"/>
  <c r="O658" i="11" s="1"/>
  <c r="S658" i="11" s="1"/>
  <c r="P658" i="11"/>
  <c r="Q658" i="11" s="1"/>
  <c r="M659" i="11"/>
  <c r="N659" i="11"/>
  <c r="O659" i="11" s="1"/>
  <c r="S659" i="11" s="1"/>
  <c r="P659" i="11"/>
  <c r="Q659" i="11" s="1"/>
  <c r="M660" i="11"/>
  <c r="N660" i="11"/>
  <c r="O660" i="11" s="1"/>
  <c r="S660" i="11" s="1"/>
  <c r="P660" i="11"/>
  <c r="Q660" i="11" s="1"/>
  <c r="M661" i="11"/>
  <c r="N661" i="11"/>
  <c r="O661" i="11" s="1"/>
  <c r="S661" i="11" s="1"/>
  <c r="P661" i="11"/>
  <c r="Q661" i="11" s="1"/>
  <c r="M662" i="11"/>
  <c r="N662" i="11"/>
  <c r="O662" i="11" s="1"/>
  <c r="S662" i="11" s="1"/>
  <c r="P662" i="11"/>
  <c r="Q662" i="11" s="1"/>
  <c r="M663" i="11"/>
  <c r="N663" i="11"/>
  <c r="O663" i="11" s="1"/>
  <c r="S663" i="11" s="1"/>
  <c r="P663" i="11"/>
  <c r="Q663" i="11" s="1"/>
  <c r="M664" i="11"/>
  <c r="N664" i="11"/>
  <c r="O664" i="11" s="1"/>
  <c r="S664" i="11" s="1"/>
  <c r="P664" i="11"/>
  <c r="Q664" i="11" s="1"/>
  <c r="M665" i="11"/>
  <c r="N665" i="11"/>
  <c r="O665" i="11" s="1"/>
  <c r="S665" i="11" s="1"/>
  <c r="P665" i="11"/>
  <c r="Q665" i="11" s="1"/>
  <c r="M666" i="11"/>
  <c r="N666" i="11"/>
  <c r="O666" i="11" s="1"/>
  <c r="S666" i="11" s="1"/>
  <c r="P666" i="11"/>
  <c r="Q666" i="11" s="1"/>
  <c r="M667" i="11"/>
  <c r="N667" i="11"/>
  <c r="O667" i="11" s="1"/>
  <c r="S667" i="11" s="1"/>
  <c r="P667" i="11"/>
  <c r="Q667" i="11" s="1"/>
  <c r="M668" i="11"/>
  <c r="N668" i="11"/>
  <c r="O668" i="11" s="1"/>
  <c r="S668" i="11" s="1"/>
  <c r="P668" i="11"/>
  <c r="Q668" i="11" s="1"/>
  <c r="M669" i="11"/>
  <c r="N669" i="11"/>
  <c r="O669" i="11" s="1"/>
  <c r="S669" i="11" s="1"/>
  <c r="P669" i="11"/>
  <c r="Q669" i="11" s="1"/>
  <c r="M670" i="11"/>
  <c r="N670" i="11"/>
  <c r="O670" i="11" s="1"/>
  <c r="S670" i="11" s="1"/>
  <c r="P670" i="11"/>
  <c r="Q670" i="11" s="1"/>
  <c r="M671" i="11"/>
  <c r="N671" i="11"/>
  <c r="O671" i="11" s="1"/>
  <c r="S671" i="11" s="1"/>
  <c r="P671" i="11"/>
  <c r="Q671" i="11" s="1"/>
  <c r="M672" i="11"/>
  <c r="N672" i="11"/>
  <c r="O672" i="11" s="1"/>
  <c r="S672" i="11" s="1"/>
  <c r="P672" i="11"/>
  <c r="Q672" i="11" s="1"/>
  <c r="M673" i="11"/>
  <c r="N673" i="11"/>
  <c r="O673" i="11" s="1"/>
  <c r="S673" i="11" s="1"/>
  <c r="P673" i="11"/>
  <c r="Q673" i="11" s="1"/>
  <c r="M674" i="11"/>
  <c r="N674" i="11"/>
  <c r="O674" i="11" s="1"/>
  <c r="S674" i="11" s="1"/>
  <c r="P674" i="11"/>
  <c r="Q674" i="11" s="1"/>
  <c r="M675" i="11"/>
  <c r="N675" i="11"/>
  <c r="O675" i="11" s="1"/>
  <c r="S675" i="11" s="1"/>
  <c r="P675" i="11"/>
  <c r="Q675" i="11" s="1"/>
  <c r="M676" i="11"/>
  <c r="N676" i="11"/>
  <c r="O676" i="11" s="1"/>
  <c r="S676" i="11" s="1"/>
  <c r="P676" i="11"/>
  <c r="Q676" i="11" s="1"/>
  <c r="M677" i="11"/>
  <c r="N677" i="11"/>
  <c r="O677" i="11" s="1"/>
  <c r="S677" i="11" s="1"/>
  <c r="P677" i="11"/>
  <c r="Q677" i="11" s="1"/>
  <c r="M678" i="11"/>
  <c r="N678" i="11"/>
  <c r="O678" i="11" s="1"/>
  <c r="S678" i="11" s="1"/>
  <c r="P678" i="11"/>
  <c r="Q678" i="11" s="1"/>
  <c r="M679" i="11"/>
  <c r="N679" i="11"/>
  <c r="O679" i="11" s="1"/>
  <c r="S679" i="11" s="1"/>
  <c r="P679" i="11"/>
  <c r="Q679" i="11" s="1"/>
  <c r="M680" i="11"/>
  <c r="N680" i="11"/>
  <c r="O680" i="11" s="1"/>
  <c r="S680" i="11" s="1"/>
  <c r="P680" i="11"/>
  <c r="Q680" i="11" s="1"/>
  <c r="M681" i="11"/>
  <c r="N681" i="11"/>
  <c r="O681" i="11" s="1"/>
  <c r="S681" i="11" s="1"/>
  <c r="P681" i="11"/>
  <c r="Q681" i="11" s="1"/>
  <c r="M682" i="11"/>
  <c r="N682" i="11"/>
  <c r="O682" i="11" s="1"/>
  <c r="S682" i="11" s="1"/>
  <c r="P682" i="11"/>
  <c r="Q682" i="11" s="1"/>
  <c r="M683" i="11"/>
  <c r="N683" i="11"/>
  <c r="O683" i="11" s="1"/>
  <c r="S683" i="11" s="1"/>
  <c r="P683" i="11"/>
  <c r="Q683" i="11" s="1"/>
  <c r="M684" i="11"/>
  <c r="N684" i="11"/>
  <c r="O684" i="11" s="1"/>
  <c r="S684" i="11" s="1"/>
  <c r="P684" i="11"/>
  <c r="Q684" i="11" s="1"/>
  <c r="M685" i="11"/>
  <c r="N685" i="11"/>
  <c r="O685" i="11" s="1"/>
  <c r="S685" i="11" s="1"/>
  <c r="P685" i="11"/>
  <c r="Q685" i="11" s="1"/>
  <c r="M686" i="11"/>
  <c r="N686" i="11"/>
  <c r="O686" i="11" s="1"/>
  <c r="S686" i="11" s="1"/>
  <c r="P686" i="11"/>
  <c r="Q686" i="11" s="1"/>
  <c r="M687" i="11"/>
  <c r="N687" i="11"/>
  <c r="O687" i="11" s="1"/>
  <c r="S687" i="11" s="1"/>
  <c r="P687" i="11"/>
  <c r="Q687" i="11" s="1"/>
  <c r="M688" i="11"/>
  <c r="N688" i="11"/>
  <c r="O688" i="11" s="1"/>
  <c r="S688" i="11" s="1"/>
  <c r="P688" i="11"/>
  <c r="Q688" i="11" s="1"/>
  <c r="M689" i="11"/>
  <c r="N689" i="11"/>
  <c r="O689" i="11" s="1"/>
  <c r="S689" i="11" s="1"/>
  <c r="P689" i="11"/>
  <c r="Q689" i="11" s="1"/>
  <c r="M690" i="11"/>
  <c r="N690" i="11"/>
  <c r="O690" i="11" s="1"/>
  <c r="S690" i="11" s="1"/>
  <c r="P690" i="11"/>
  <c r="Q690" i="11" s="1"/>
  <c r="M691" i="11"/>
  <c r="N691" i="11"/>
  <c r="O691" i="11" s="1"/>
  <c r="S691" i="11" s="1"/>
  <c r="P691" i="11"/>
  <c r="Q691" i="11" s="1"/>
  <c r="M692" i="11"/>
  <c r="N692" i="11"/>
  <c r="O692" i="11"/>
  <c r="S692" i="11" s="1"/>
  <c r="P692" i="11"/>
  <c r="Q692" i="11" s="1"/>
  <c r="M693" i="11"/>
  <c r="N693" i="11"/>
  <c r="O693" i="11" s="1"/>
  <c r="S693" i="11" s="1"/>
  <c r="P693" i="11"/>
  <c r="Q693" i="11" s="1"/>
  <c r="M694" i="11"/>
  <c r="N694" i="11"/>
  <c r="O694" i="11" s="1"/>
  <c r="S694" i="11" s="1"/>
  <c r="P694" i="11"/>
  <c r="Q694" i="11" s="1"/>
  <c r="M695" i="11"/>
  <c r="N695" i="11"/>
  <c r="O695" i="11" s="1"/>
  <c r="S695" i="11" s="1"/>
  <c r="P695" i="11"/>
  <c r="Q695" i="11" s="1"/>
  <c r="M696" i="11"/>
  <c r="N696" i="11"/>
  <c r="O696" i="11" s="1"/>
  <c r="S696" i="11" s="1"/>
  <c r="P696" i="11"/>
  <c r="Q696" i="11" s="1"/>
  <c r="M697" i="11"/>
  <c r="N697" i="11"/>
  <c r="O697" i="11" s="1"/>
  <c r="S697" i="11" s="1"/>
  <c r="P697" i="11"/>
  <c r="Q697" i="11" s="1"/>
  <c r="M698" i="11"/>
  <c r="N698" i="11"/>
  <c r="O698" i="11" s="1"/>
  <c r="S698" i="11" s="1"/>
  <c r="P698" i="11"/>
  <c r="Q698" i="11" s="1"/>
  <c r="M699" i="11"/>
  <c r="N699" i="11"/>
  <c r="O699" i="11" s="1"/>
  <c r="S699" i="11" s="1"/>
  <c r="P699" i="11"/>
  <c r="Q699" i="11" s="1"/>
  <c r="M700" i="11"/>
  <c r="N700" i="11"/>
  <c r="O700" i="11" s="1"/>
  <c r="S700" i="11" s="1"/>
  <c r="P700" i="11"/>
  <c r="Q700" i="11" s="1"/>
  <c r="M701" i="11"/>
  <c r="N701" i="11"/>
  <c r="O701" i="11" s="1"/>
  <c r="S701" i="11" s="1"/>
  <c r="P701" i="11"/>
  <c r="Q701" i="11" s="1"/>
  <c r="M702" i="11"/>
  <c r="N702" i="11"/>
  <c r="O702" i="11" s="1"/>
  <c r="S702" i="11" s="1"/>
  <c r="P702" i="11"/>
  <c r="Q702" i="11" s="1"/>
  <c r="M703" i="11"/>
  <c r="N703" i="11"/>
  <c r="O703" i="11" s="1"/>
  <c r="S703" i="11" s="1"/>
  <c r="P703" i="11"/>
  <c r="Q703" i="11" s="1"/>
  <c r="M704" i="11"/>
  <c r="N704" i="11"/>
  <c r="O704" i="11"/>
  <c r="S704" i="11" s="1"/>
  <c r="P704" i="11"/>
  <c r="Q704" i="11" s="1"/>
  <c r="M705" i="11"/>
  <c r="N705" i="11"/>
  <c r="O705" i="11" s="1"/>
  <c r="S705" i="11" s="1"/>
  <c r="P705" i="11"/>
  <c r="Q705" i="11"/>
  <c r="M706" i="11"/>
  <c r="N706" i="11"/>
  <c r="O706" i="11" s="1"/>
  <c r="S706" i="11" s="1"/>
  <c r="P706" i="11"/>
  <c r="Q706" i="11" s="1"/>
  <c r="M707" i="11"/>
  <c r="N707" i="11"/>
  <c r="O707" i="11" s="1"/>
  <c r="S707" i="11" s="1"/>
  <c r="P707" i="11"/>
  <c r="Q707" i="11" s="1"/>
  <c r="M708" i="11"/>
  <c r="N708" i="11"/>
  <c r="O708" i="11"/>
  <c r="S708" i="11" s="1"/>
  <c r="P708" i="11"/>
  <c r="Q708" i="11" s="1"/>
  <c r="M709" i="11"/>
  <c r="N709" i="11"/>
  <c r="O709" i="11" s="1"/>
  <c r="S709" i="11" s="1"/>
  <c r="P709" i="11"/>
  <c r="Q709" i="11" s="1"/>
  <c r="M710" i="11"/>
  <c r="N710" i="11"/>
  <c r="O710" i="11" s="1"/>
  <c r="S710" i="11" s="1"/>
  <c r="P710" i="11"/>
  <c r="Q710" i="11" s="1"/>
  <c r="M711" i="11"/>
  <c r="N711" i="11"/>
  <c r="O711" i="11" s="1"/>
  <c r="S711" i="11" s="1"/>
  <c r="P711" i="11"/>
  <c r="Q711" i="11" s="1"/>
  <c r="M712" i="11"/>
  <c r="N712" i="11"/>
  <c r="O712" i="11" s="1"/>
  <c r="S712" i="11" s="1"/>
  <c r="P712" i="11"/>
  <c r="Q712" i="11" s="1"/>
  <c r="M713" i="11"/>
  <c r="N713" i="11"/>
  <c r="O713" i="11" s="1"/>
  <c r="S713" i="11" s="1"/>
  <c r="P713" i="11"/>
  <c r="Q713" i="11" s="1"/>
  <c r="M714" i="11"/>
  <c r="N714" i="11"/>
  <c r="O714" i="11" s="1"/>
  <c r="S714" i="11" s="1"/>
  <c r="P714" i="11"/>
  <c r="Q714" i="11" s="1"/>
  <c r="M715" i="11"/>
  <c r="N715" i="11"/>
  <c r="O715" i="11" s="1"/>
  <c r="S715" i="11" s="1"/>
  <c r="P715" i="11"/>
  <c r="Q715" i="11" s="1"/>
  <c r="M716" i="11"/>
  <c r="N716" i="11"/>
  <c r="O716" i="11" s="1"/>
  <c r="S716" i="11" s="1"/>
  <c r="P716" i="11"/>
  <c r="Q716" i="11" s="1"/>
  <c r="M717" i="11"/>
  <c r="N717" i="11"/>
  <c r="O717" i="11" s="1"/>
  <c r="S717" i="11" s="1"/>
  <c r="P717" i="11"/>
  <c r="Q717" i="11" s="1"/>
  <c r="M718" i="11"/>
  <c r="N718" i="11"/>
  <c r="O718" i="11" s="1"/>
  <c r="S718" i="11" s="1"/>
  <c r="P718" i="11"/>
  <c r="Q718" i="11" s="1"/>
  <c r="M719" i="11"/>
  <c r="N719" i="11"/>
  <c r="O719" i="11" s="1"/>
  <c r="S719" i="11" s="1"/>
  <c r="P719" i="11"/>
  <c r="Q719" i="11" s="1"/>
  <c r="M720" i="11"/>
  <c r="N720" i="11"/>
  <c r="O720" i="11" s="1"/>
  <c r="S720" i="11" s="1"/>
  <c r="P720" i="11"/>
  <c r="Q720" i="11" s="1"/>
  <c r="M721" i="11"/>
  <c r="N721" i="11"/>
  <c r="O721" i="11" s="1"/>
  <c r="S721" i="11" s="1"/>
  <c r="P721" i="11"/>
  <c r="Q721" i="11" s="1"/>
  <c r="M722" i="11"/>
  <c r="N722" i="11"/>
  <c r="O722" i="11" s="1"/>
  <c r="S722" i="11" s="1"/>
  <c r="P722" i="11"/>
  <c r="Q722" i="11" s="1"/>
  <c r="M723" i="11"/>
  <c r="N723" i="11"/>
  <c r="O723" i="11" s="1"/>
  <c r="S723" i="11" s="1"/>
  <c r="P723" i="11"/>
  <c r="Q723" i="11" s="1"/>
  <c r="M724" i="11"/>
  <c r="N724" i="11"/>
  <c r="O724" i="11" s="1"/>
  <c r="S724" i="11" s="1"/>
  <c r="P724" i="11"/>
  <c r="Q724" i="11" s="1"/>
  <c r="M725" i="11"/>
  <c r="N725" i="11"/>
  <c r="O725" i="11" s="1"/>
  <c r="S725" i="11" s="1"/>
  <c r="P725" i="11"/>
  <c r="Q725" i="11" s="1"/>
  <c r="M726" i="11"/>
  <c r="N726" i="11"/>
  <c r="O726" i="11" s="1"/>
  <c r="S726" i="11" s="1"/>
  <c r="P726" i="11"/>
  <c r="Q726" i="11" s="1"/>
  <c r="M727" i="11"/>
  <c r="N727" i="11"/>
  <c r="O727" i="11" s="1"/>
  <c r="S727" i="11" s="1"/>
  <c r="P727" i="11"/>
  <c r="Q727" i="11" s="1"/>
  <c r="M728" i="11"/>
  <c r="N728" i="11"/>
  <c r="O728" i="11" s="1"/>
  <c r="S728" i="11" s="1"/>
  <c r="P728" i="11"/>
  <c r="Q728" i="11" s="1"/>
  <c r="M729" i="11"/>
  <c r="N729" i="11"/>
  <c r="O729" i="11" s="1"/>
  <c r="S729" i="11" s="1"/>
  <c r="P729" i="11"/>
  <c r="Q729" i="11" s="1"/>
  <c r="M730" i="11"/>
  <c r="N730" i="11"/>
  <c r="O730" i="11" s="1"/>
  <c r="S730" i="11" s="1"/>
  <c r="P730" i="11"/>
  <c r="Q730" i="11" s="1"/>
  <c r="M731" i="11"/>
  <c r="N731" i="11"/>
  <c r="O731" i="11" s="1"/>
  <c r="S731" i="11" s="1"/>
  <c r="P731" i="11"/>
  <c r="Q731" i="11" s="1"/>
  <c r="M732" i="11"/>
  <c r="N732" i="11"/>
  <c r="O732" i="11" s="1"/>
  <c r="S732" i="11" s="1"/>
  <c r="P732" i="11"/>
  <c r="Q732" i="11" s="1"/>
  <c r="M733" i="11"/>
  <c r="N733" i="11"/>
  <c r="O733" i="11" s="1"/>
  <c r="S733" i="11" s="1"/>
  <c r="P733" i="11"/>
  <c r="Q733" i="11" s="1"/>
  <c r="M734" i="11"/>
  <c r="N734" i="11"/>
  <c r="O734" i="11" s="1"/>
  <c r="S734" i="11" s="1"/>
  <c r="P734" i="11"/>
  <c r="Q734" i="11" s="1"/>
  <c r="M735" i="11"/>
  <c r="N735" i="11"/>
  <c r="O735" i="11" s="1"/>
  <c r="S735" i="11" s="1"/>
  <c r="P735" i="11"/>
  <c r="Q735" i="11" s="1"/>
  <c r="M736" i="11"/>
  <c r="N736" i="11"/>
  <c r="O736" i="11"/>
  <c r="S736" i="11" s="1"/>
  <c r="P736" i="11"/>
  <c r="Q736" i="11" s="1"/>
  <c r="M737" i="11"/>
  <c r="N737" i="11"/>
  <c r="O737" i="11" s="1"/>
  <c r="S737" i="11" s="1"/>
  <c r="P737" i="11"/>
  <c r="Q737" i="11" s="1"/>
  <c r="M738" i="11"/>
  <c r="N738" i="11"/>
  <c r="O738" i="11"/>
  <c r="S738" i="11" s="1"/>
  <c r="P738" i="11"/>
  <c r="Q738" i="11" s="1"/>
  <c r="M739" i="11"/>
  <c r="N739" i="11"/>
  <c r="O739" i="11" s="1"/>
  <c r="S739" i="11" s="1"/>
  <c r="P739" i="11"/>
  <c r="Q739" i="11" s="1"/>
  <c r="M740" i="11"/>
  <c r="N740" i="11"/>
  <c r="O740" i="11" s="1"/>
  <c r="S740" i="11" s="1"/>
  <c r="P740" i="11"/>
  <c r="Q740" i="11" s="1"/>
  <c r="M741" i="11"/>
  <c r="N741" i="11"/>
  <c r="O741" i="11" s="1"/>
  <c r="S741" i="11" s="1"/>
  <c r="P741" i="11"/>
  <c r="Q741" i="11" s="1"/>
  <c r="M742" i="11"/>
  <c r="N742" i="11"/>
  <c r="O742" i="11" s="1"/>
  <c r="S742" i="11" s="1"/>
  <c r="P742" i="11"/>
  <c r="Q742" i="11" s="1"/>
  <c r="M743" i="11"/>
  <c r="N743" i="11"/>
  <c r="O743" i="11" s="1"/>
  <c r="S743" i="11" s="1"/>
  <c r="P743" i="11"/>
  <c r="Q743" i="11" s="1"/>
  <c r="M744" i="11"/>
  <c r="N744" i="11"/>
  <c r="O744" i="11" s="1"/>
  <c r="S744" i="11" s="1"/>
  <c r="P744" i="11"/>
  <c r="Q744" i="11" s="1"/>
  <c r="M745" i="11"/>
  <c r="N745" i="11"/>
  <c r="O745" i="11" s="1"/>
  <c r="S745" i="11" s="1"/>
  <c r="P745" i="11"/>
  <c r="Q745" i="11" s="1"/>
  <c r="M746" i="11"/>
  <c r="N746" i="11"/>
  <c r="O746" i="11" s="1"/>
  <c r="S746" i="11" s="1"/>
  <c r="P746" i="11"/>
  <c r="Q746" i="11" s="1"/>
  <c r="M747" i="11"/>
  <c r="N747" i="11"/>
  <c r="O747" i="11" s="1"/>
  <c r="P747" i="11"/>
  <c r="Q747" i="11" s="1"/>
  <c r="S747" i="11"/>
  <c r="M748" i="11"/>
  <c r="N748" i="11"/>
  <c r="O748" i="11" s="1"/>
  <c r="S748" i="11" s="1"/>
  <c r="P748" i="11"/>
  <c r="Q748" i="11" s="1"/>
  <c r="M749" i="11"/>
  <c r="N749" i="11"/>
  <c r="O749" i="11" s="1"/>
  <c r="S749" i="11" s="1"/>
  <c r="P749" i="11"/>
  <c r="Q749" i="11" s="1"/>
  <c r="M750" i="11"/>
  <c r="N750" i="11"/>
  <c r="O750" i="11" s="1"/>
  <c r="S750" i="11" s="1"/>
  <c r="P750" i="11"/>
  <c r="Q750" i="11" s="1"/>
  <c r="M751" i="11"/>
  <c r="N751" i="11"/>
  <c r="O751" i="11" s="1"/>
  <c r="S751" i="11" s="1"/>
  <c r="P751" i="11"/>
  <c r="Q751" i="11" s="1"/>
  <c r="M752" i="11"/>
  <c r="N752" i="11"/>
  <c r="O752" i="11" s="1"/>
  <c r="S752" i="11" s="1"/>
  <c r="P752" i="11"/>
  <c r="Q752" i="11" s="1"/>
  <c r="M753" i="11"/>
  <c r="N753" i="11"/>
  <c r="O753" i="11" s="1"/>
  <c r="S753" i="11" s="1"/>
  <c r="P753" i="11"/>
  <c r="Q753" i="11" s="1"/>
  <c r="M754" i="11"/>
  <c r="N754" i="11"/>
  <c r="O754" i="11" s="1"/>
  <c r="S754" i="11" s="1"/>
  <c r="P754" i="11"/>
  <c r="Q754" i="11" s="1"/>
  <c r="M755" i="11"/>
  <c r="N755" i="11"/>
  <c r="O755" i="11" s="1"/>
  <c r="S755" i="11" s="1"/>
  <c r="P755" i="11"/>
  <c r="Q755" i="11" s="1"/>
  <c r="M756" i="11"/>
  <c r="N756" i="11"/>
  <c r="O756" i="11" s="1"/>
  <c r="S756" i="11" s="1"/>
  <c r="P756" i="11"/>
  <c r="Q756" i="11" s="1"/>
  <c r="M757" i="11"/>
  <c r="N757" i="11"/>
  <c r="O757" i="11" s="1"/>
  <c r="S757" i="11" s="1"/>
  <c r="P757" i="11"/>
  <c r="Q757" i="11" s="1"/>
  <c r="M758" i="11"/>
  <c r="N758" i="11"/>
  <c r="O758" i="11" s="1"/>
  <c r="S758" i="11" s="1"/>
  <c r="P758" i="11"/>
  <c r="Q758" i="11" s="1"/>
  <c r="M759" i="11"/>
  <c r="N759" i="11"/>
  <c r="O759" i="11" s="1"/>
  <c r="S759" i="11" s="1"/>
  <c r="P759" i="11"/>
  <c r="Q759" i="11" s="1"/>
  <c r="M760" i="11"/>
  <c r="N760" i="11"/>
  <c r="O760" i="11" s="1"/>
  <c r="S760" i="11" s="1"/>
  <c r="P760" i="11"/>
  <c r="Q760" i="11" s="1"/>
  <c r="M761" i="11"/>
  <c r="N761" i="11"/>
  <c r="O761" i="11" s="1"/>
  <c r="S761" i="11" s="1"/>
  <c r="P761" i="11"/>
  <c r="Q761" i="11" s="1"/>
  <c r="M762" i="11"/>
  <c r="N762" i="11"/>
  <c r="O762" i="11" s="1"/>
  <c r="S762" i="11" s="1"/>
  <c r="P762" i="11"/>
  <c r="Q762" i="11" s="1"/>
  <c r="M763" i="11"/>
  <c r="N763" i="11"/>
  <c r="O763" i="11" s="1"/>
  <c r="S763" i="11" s="1"/>
  <c r="P763" i="11"/>
  <c r="Q763" i="11" s="1"/>
  <c r="M764" i="11"/>
  <c r="N764" i="11"/>
  <c r="O764" i="11"/>
  <c r="S764" i="11" s="1"/>
  <c r="P764" i="11"/>
  <c r="Q764" i="11" s="1"/>
  <c r="M765" i="11"/>
  <c r="N765" i="11"/>
  <c r="O765" i="11" s="1"/>
  <c r="S765" i="11" s="1"/>
  <c r="P765" i="11"/>
  <c r="Q765" i="11" s="1"/>
  <c r="M766" i="11"/>
  <c r="N766" i="11"/>
  <c r="O766" i="11" s="1"/>
  <c r="S766" i="11" s="1"/>
  <c r="P766" i="11"/>
  <c r="Q766" i="11" s="1"/>
  <c r="M767" i="11"/>
  <c r="N767" i="11"/>
  <c r="O767" i="11" s="1"/>
  <c r="S767" i="11" s="1"/>
  <c r="P767" i="11"/>
  <c r="Q767" i="11" s="1"/>
  <c r="M768" i="11"/>
  <c r="N768" i="11"/>
  <c r="O768" i="11" s="1"/>
  <c r="S768" i="11" s="1"/>
  <c r="P768" i="11"/>
  <c r="Q768" i="11" s="1"/>
  <c r="M769" i="11"/>
  <c r="N769" i="11"/>
  <c r="O769" i="11" s="1"/>
  <c r="S769" i="11" s="1"/>
  <c r="P769" i="11"/>
  <c r="Q769" i="11" s="1"/>
  <c r="M770" i="11"/>
  <c r="N770" i="11"/>
  <c r="O770" i="11" s="1"/>
  <c r="S770" i="11" s="1"/>
  <c r="P770" i="11"/>
  <c r="Q770" i="11" s="1"/>
  <c r="M771" i="11"/>
  <c r="N771" i="11"/>
  <c r="O771" i="11" s="1"/>
  <c r="S771" i="11" s="1"/>
  <c r="P771" i="11"/>
  <c r="Q771" i="11" s="1"/>
  <c r="M772" i="11"/>
  <c r="N772" i="11"/>
  <c r="O772" i="11" s="1"/>
  <c r="S772" i="11" s="1"/>
  <c r="P772" i="11"/>
  <c r="Q772" i="11" s="1"/>
  <c r="M773" i="11"/>
  <c r="N773" i="11"/>
  <c r="O773" i="11" s="1"/>
  <c r="S773" i="11" s="1"/>
  <c r="P773" i="11"/>
  <c r="Q773" i="11" s="1"/>
  <c r="M774" i="11"/>
  <c r="N774" i="11"/>
  <c r="O774" i="11" s="1"/>
  <c r="S774" i="11" s="1"/>
  <c r="P774" i="11"/>
  <c r="Q774" i="11" s="1"/>
  <c r="M775" i="11"/>
  <c r="N775" i="11"/>
  <c r="O775" i="11" s="1"/>
  <c r="S775" i="11" s="1"/>
  <c r="P775" i="11"/>
  <c r="Q775" i="11" s="1"/>
  <c r="M776" i="11"/>
  <c r="N776" i="11"/>
  <c r="O776" i="11" s="1"/>
  <c r="S776" i="11" s="1"/>
  <c r="P776" i="11"/>
  <c r="Q776" i="11" s="1"/>
  <c r="M777" i="11"/>
  <c r="N777" i="11"/>
  <c r="O777" i="11" s="1"/>
  <c r="S777" i="11" s="1"/>
  <c r="P777" i="11"/>
  <c r="Q777" i="11" s="1"/>
  <c r="M778" i="11"/>
  <c r="N778" i="11"/>
  <c r="O778" i="11" s="1"/>
  <c r="S778" i="11" s="1"/>
  <c r="P778" i="11"/>
  <c r="Q778" i="11" s="1"/>
  <c r="M779" i="11"/>
  <c r="N779" i="11"/>
  <c r="O779" i="11" s="1"/>
  <c r="S779" i="11" s="1"/>
  <c r="P779" i="11"/>
  <c r="Q779" i="11" s="1"/>
  <c r="M780" i="11"/>
  <c r="N780" i="11"/>
  <c r="O780" i="11"/>
  <c r="S780" i="11" s="1"/>
  <c r="P780" i="11"/>
  <c r="Q780" i="11" s="1"/>
  <c r="M781" i="11"/>
  <c r="N781" i="11"/>
  <c r="O781" i="11" s="1"/>
  <c r="S781" i="11" s="1"/>
  <c r="P781" i="11"/>
  <c r="Q781" i="11" s="1"/>
  <c r="M782" i="11"/>
  <c r="N782" i="11"/>
  <c r="O782" i="11" s="1"/>
  <c r="S782" i="11" s="1"/>
  <c r="P782" i="11"/>
  <c r="Q782" i="11" s="1"/>
  <c r="M783" i="11"/>
  <c r="N783" i="11"/>
  <c r="O783" i="11" s="1"/>
  <c r="S783" i="11" s="1"/>
  <c r="P783" i="11"/>
  <c r="Q783" i="11" s="1"/>
  <c r="M784" i="11"/>
  <c r="N784" i="11"/>
  <c r="O784" i="11" s="1"/>
  <c r="S784" i="11" s="1"/>
  <c r="P784" i="11"/>
  <c r="Q784" i="11" s="1"/>
  <c r="M785" i="11"/>
  <c r="N785" i="11"/>
  <c r="O785" i="11" s="1"/>
  <c r="S785" i="11" s="1"/>
  <c r="P785" i="11"/>
  <c r="Q785" i="11" s="1"/>
  <c r="M786" i="11"/>
  <c r="N786" i="11"/>
  <c r="O786" i="11" s="1"/>
  <c r="S786" i="11" s="1"/>
  <c r="P786" i="11"/>
  <c r="Q786" i="11" s="1"/>
  <c r="M787" i="11"/>
  <c r="N787" i="11"/>
  <c r="O787" i="11" s="1"/>
  <c r="S787" i="11" s="1"/>
  <c r="P787" i="11"/>
  <c r="Q787" i="11" s="1"/>
  <c r="M788" i="11"/>
  <c r="N788" i="11"/>
  <c r="O788" i="11" s="1"/>
  <c r="S788" i="11" s="1"/>
  <c r="P788" i="11"/>
  <c r="Q788" i="11" s="1"/>
  <c r="M789" i="11"/>
  <c r="N789" i="11"/>
  <c r="O789" i="11" s="1"/>
  <c r="S789" i="11" s="1"/>
  <c r="P789" i="11"/>
  <c r="Q789" i="11" s="1"/>
  <c r="M790" i="11"/>
  <c r="N790" i="11"/>
  <c r="O790" i="11" s="1"/>
  <c r="S790" i="11" s="1"/>
  <c r="P790" i="11"/>
  <c r="Q790" i="11" s="1"/>
  <c r="M791" i="11"/>
  <c r="N791" i="11"/>
  <c r="O791" i="11" s="1"/>
  <c r="S791" i="11" s="1"/>
  <c r="P791" i="11"/>
  <c r="Q791" i="11" s="1"/>
  <c r="M792" i="11"/>
  <c r="N792" i="11"/>
  <c r="O792" i="11" s="1"/>
  <c r="S792" i="11" s="1"/>
  <c r="P792" i="11"/>
  <c r="Q792" i="11" s="1"/>
  <c r="M793" i="11"/>
  <c r="N793" i="11"/>
  <c r="O793" i="11" s="1"/>
  <c r="S793" i="11" s="1"/>
  <c r="P793" i="11"/>
  <c r="Q793" i="11" s="1"/>
  <c r="M794" i="11"/>
  <c r="N794" i="11"/>
  <c r="O794" i="11" s="1"/>
  <c r="S794" i="11" s="1"/>
  <c r="P794" i="11"/>
  <c r="Q794" i="11" s="1"/>
  <c r="M795" i="11"/>
  <c r="N795" i="11"/>
  <c r="O795" i="11" s="1"/>
  <c r="P795" i="11"/>
  <c r="Q795" i="11" s="1"/>
  <c r="S795" i="11"/>
  <c r="M796" i="11"/>
  <c r="N796" i="11"/>
  <c r="O796" i="11" s="1"/>
  <c r="S796" i="11" s="1"/>
  <c r="P796" i="11"/>
  <c r="Q796" i="11" s="1"/>
  <c r="M797" i="11"/>
  <c r="N797" i="11"/>
  <c r="O797" i="11" s="1"/>
  <c r="S797" i="11" s="1"/>
  <c r="P797" i="11"/>
  <c r="Q797" i="11" s="1"/>
  <c r="M798" i="11"/>
  <c r="N798" i="11"/>
  <c r="O798" i="11" s="1"/>
  <c r="S798" i="11" s="1"/>
  <c r="P798" i="11"/>
  <c r="Q798" i="11" s="1"/>
  <c r="M799" i="11"/>
  <c r="N799" i="11"/>
  <c r="O799" i="11" s="1"/>
  <c r="S799" i="11" s="1"/>
  <c r="P799" i="11"/>
  <c r="Q799" i="11" s="1"/>
  <c r="M800" i="11"/>
  <c r="N800" i="11"/>
  <c r="O800" i="11"/>
  <c r="S800" i="11" s="1"/>
  <c r="P800" i="11"/>
  <c r="Q800" i="11"/>
  <c r="M801" i="11"/>
  <c r="N801" i="11"/>
  <c r="O801" i="11" s="1"/>
  <c r="S801" i="11" s="1"/>
  <c r="P801" i="11"/>
  <c r="Q801" i="11" s="1"/>
  <c r="M802" i="11"/>
  <c r="N802" i="11"/>
  <c r="O802" i="11" s="1"/>
  <c r="S802" i="11" s="1"/>
  <c r="P802" i="11"/>
  <c r="Q802" i="11" s="1"/>
  <c r="M803" i="11"/>
  <c r="N803" i="11"/>
  <c r="O803" i="11" s="1"/>
  <c r="S803" i="11" s="1"/>
  <c r="P803" i="11"/>
  <c r="Q803" i="11" s="1"/>
  <c r="M804" i="11"/>
  <c r="N804" i="11"/>
  <c r="O804" i="11" s="1"/>
  <c r="S804" i="11" s="1"/>
  <c r="P804" i="11"/>
  <c r="Q804" i="11" s="1"/>
  <c r="M805" i="11"/>
  <c r="N805" i="11"/>
  <c r="O805" i="11" s="1"/>
  <c r="S805" i="11" s="1"/>
  <c r="P805" i="11"/>
  <c r="Q805" i="11" s="1"/>
  <c r="M806" i="11"/>
  <c r="N806" i="11"/>
  <c r="O806" i="11" s="1"/>
  <c r="S806" i="11" s="1"/>
  <c r="P806" i="11"/>
  <c r="Q806" i="11" s="1"/>
  <c r="M807" i="11"/>
  <c r="N807" i="11"/>
  <c r="O807" i="11" s="1"/>
  <c r="S807" i="11" s="1"/>
  <c r="P807" i="11"/>
  <c r="Q807" i="11" s="1"/>
  <c r="M808" i="11"/>
  <c r="N808" i="11"/>
  <c r="O808" i="11" s="1"/>
  <c r="S808" i="11" s="1"/>
  <c r="P808" i="11"/>
  <c r="Q808" i="11" s="1"/>
  <c r="M809" i="11"/>
  <c r="N809" i="11"/>
  <c r="O809" i="11" s="1"/>
  <c r="S809" i="11" s="1"/>
  <c r="P809" i="11"/>
  <c r="Q809" i="11"/>
  <c r="M810" i="11"/>
  <c r="N810" i="11"/>
  <c r="O810" i="11" s="1"/>
  <c r="S810" i="11" s="1"/>
  <c r="P810" i="11"/>
  <c r="Q810" i="11" s="1"/>
  <c r="M811" i="11"/>
  <c r="N811" i="11"/>
  <c r="O811" i="11" s="1"/>
  <c r="S811" i="11" s="1"/>
  <c r="P811" i="11"/>
  <c r="Q811" i="11" s="1"/>
  <c r="M812" i="11"/>
  <c r="N812" i="11"/>
  <c r="O812" i="11" s="1"/>
  <c r="S812" i="11" s="1"/>
  <c r="P812" i="11"/>
  <c r="Q812" i="11" s="1"/>
  <c r="M813" i="11"/>
  <c r="N813" i="11"/>
  <c r="O813" i="11" s="1"/>
  <c r="S813" i="11" s="1"/>
  <c r="P813" i="11"/>
  <c r="Q813" i="11" s="1"/>
  <c r="M814" i="11"/>
  <c r="N814" i="11"/>
  <c r="O814" i="11" s="1"/>
  <c r="S814" i="11" s="1"/>
  <c r="P814" i="11"/>
  <c r="Q814" i="11" s="1"/>
  <c r="M815" i="11"/>
  <c r="N815" i="11"/>
  <c r="O815" i="11" s="1"/>
  <c r="S815" i="11" s="1"/>
  <c r="P815" i="11"/>
  <c r="Q815" i="11" s="1"/>
  <c r="M816" i="11"/>
  <c r="N816" i="11"/>
  <c r="O816" i="11" s="1"/>
  <c r="S816" i="11" s="1"/>
  <c r="P816" i="11"/>
  <c r="Q816" i="11" s="1"/>
  <c r="M817" i="11"/>
  <c r="N817" i="11"/>
  <c r="O817" i="11" s="1"/>
  <c r="S817" i="11" s="1"/>
  <c r="P817" i="11"/>
  <c r="Q817" i="11" s="1"/>
  <c r="M818" i="11"/>
  <c r="N818" i="11"/>
  <c r="O818" i="11" s="1"/>
  <c r="S818" i="11" s="1"/>
  <c r="P818" i="11"/>
  <c r="Q818" i="11" s="1"/>
  <c r="M819" i="11"/>
  <c r="N819" i="11"/>
  <c r="O819" i="11" s="1"/>
  <c r="S819" i="11" s="1"/>
  <c r="P819" i="11"/>
  <c r="Q819" i="11" s="1"/>
  <c r="M820" i="11"/>
  <c r="N820" i="11"/>
  <c r="O820" i="11" s="1"/>
  <c r="S820" i="11" s="1"/>
  <c r="P820" i="11"/>
  <c r="Q820" i="11" s="1"/>
  <c r="M821" i="11"/>
  <c r="N821" i="11"/>
  <c r="O821" i="11" s="1"/>
  <c r="S821" i="11" s="1"/>
  <c r="P821" i="11"/>
  <c r="Q821" i="11" s="1"/>
  <c r="M822" i="11"/>
  <c r="N822" i="11"/>
  <c r="O822" i="11" s="1"/>
  <c r="S822" i="11" s="1"/>
  <c r="P822" i="11"/>
  <c r="Q822" i="11" s="1"/>
  <c r="M823" i="11"/>
  <c r="N823" i="11"/>
  <c r="O823" i="11" s="1"/>
  <c r="S823" i="11" s="1"/>
  <c r="P823" i="11"/>
  <c r="Q823" i="11" s="1"/>
  <c r="M824" i="11"/>
  <c r="N824" i="11"/>
  <c r="O824" i="11" s="1"/>
  <c r="S824" i="11" s="1"/>
  <c r="P824" i="11"/>
  <c r="Q824" i="11" s="1"/>
  <c r="M825" i="11"/>
  <c r="N825" i="11"/>
  <c r="O825" i="11" s="1"/>
  <c r="S825" i="11" s="1"/>
  <c r="P825" i="11"/>
  <c r="Q825" i="11" s="1"/>
  <c r="M826" i="11"/>
  <c r="N826" i="11"/>
  <c r="O826" i="11" s="1"/>
  <c r="S826" i="11" s="1"/>
  <c r="P826" i="11"/>
  <c r="Q826" i="11" s="1"/>
  <c r="M827" i="11"/>
  <c r="N827" i="11"/>
  <c r="O827" i="11" s="1"/>
  <c r="S827" i="11" s="1"/>
  <c r="P827" i="11"/>
  <c r="Q827" i="11" s="1"/>
  <c r="M828" i="11"/>
  <c r="N828" i="11"/>
  <c r="O828" i="11" s="1"/>
  <c r="S828" i="11" s="1"/>
  <c r="P828" i="11"/>
  <c r="Q828" i="11" s="1"/>
  <c r="M829" i="11"/>
  <c r="N829" i="11"/>
  <c r="O829" i="11" s="1"/>
  <c r="P829" i="11"/>
  <c r="Q829" i="11" s="1"/>
  <c r="S829" i="11"/>
  <c r="M830" i="11"/>
  <c r="N830" i="11"/>
  <c r="O830" i="11" s="1"/>
  <c r="S830" i="11" s="1"/>
  <c r="P830" i="11"/>
  <c r="Q830" i="11" s="1"/>
  <c r="M831" i="11"/>
  <c r="N831" i="11"/>
  <c r="O831" i="11" s="1"/>
  <c r="S831" i="11" s="1"/>
  <c r="P831" i="11"/>
  <c r="Q831" i="11" s="1"/>
  <c r="M832" i="11"/>
  <c r="N832" i="11"/>
  <c r="O832" i="11" s="1"/>
  <c r="S832" i="11" s="1"/>
  <c r="P832" i="11"/>
  <c r="Q832" i="11" s="1"/>
  <c r="M833" i="11"/>
  <c r="N833" i="11"/>
  <c r="O833" i="11" s="1"/>
  <c r="S833" i="11" s="1"/>
  <c r="P833" i="11"/>
  <c r="Q833" i="11" s="1"/>
  <c r="M834" i="11"/>
  <c r="N834" i="11"/>
  <c r="O834" i="11" s="1"/>
  <c r="S834" i="11" s="1"/>
  <c r="P834" i="11"/>
  <c r="Q834" i="11" s="1"/>
  <c r="M835" i="11"/>
  <c r="N835" i="11"/>
  <c r="O835" i="11" s="1"/>
  <c r="S835" i="11" s="1"/>
  <c r="P835" i="11"/>
  <c r="Q835" i="11" s="1"/>
  <c r="M836" i="11"/>
  <c r="N836" i="11"/>
  <c r="O836" i="11" s="1"/>
  <c r="S836" i="11" s="1"/>
  <c r="P836" i="11"/>
  <c r="Q836" i="11" s="1"/>
  <c r="M837" i="11"/>
  <c r="N837" i="11"/>
  <c r="O837" i="11" s="1"/>
  <c r="S837" i="11" s="1"/>
  <c r="P837" i="11"/>
  <c r="Q837" i="11"/>
  <c r="M838" i="11"/>
  <c r="N838" i="11"/>
  <c r="O838" i="11" s="1"/>
  <c r="S838" i="11" s="1"/>
  <c r="P838" i="11"/>
  <c r="Q838" i="11" s="1"/>
  <c r="M839" i="11"/>
  <c r="N839" i="11"/>
  <c r="O839" i="11" s="1"/>
  <c r="S839" i="11" s="1"/>
  <c r="P839" i="11"/>
  <c r="Q839" i="11" s="1"/>
  <c r="M840" i="11"/>
  <c r="N840" i="11"/>
  <c r="O840" i="11" s="1"/>
  <c r="S840" i="11" s="1"/>
  <c r="P840" i="11"/>
  <c r="Q840" i="11" s="1"/>
  <c r="M841" i="11"/>
  <c r="N841" i="11"/>
  <c r="O841" i="11" s="1"/>
  <c r="S841" i="11" s="1"/>
  <c r="P841" i="11"/>
  <c r="Q841" i="11" s="1"/>
  <c r="M842" i="11"/>
  <c r="N842" i="11"/>
  <c r="O842" i="11"/>
  <c r="S842" i="11" s="1"/>
  <c r="P842" i="11"/>
  <c r="Q842" i="11" s="1"/>
  <c r="M843" i="11"/>
  <c r="N843" i="11"/>
  <c r="O843" i="11" s="1"/>
  <c r="S843" i="11" s="1"/>
  <c r="P843" i="11"/>
  <c r="Q843" i="11" s="1"/>
  <c r="M844" i="11"/>
  <c r="N844" i="11"/>
  <c r="O844" i="11" s="1"/>
  <c r="S844" i="11" s="1"/>
  <c r="P844" i="11"/>
  <c r="Q844" i="11" s="1"/>
  <c r="M845" i="11"/>
  <c r="N845" i="11"/>
  <c r="O845" i="11" s="1"/>
  <c r="S845" i="11" s="1"/>
  <c r="P845" i="11"/>
  <c r="Q845" i="11" s="1"/>
  <c r="M846" i="11"/>
  <c r="N846" i="11"/>
  <c r="O846" i="11" s="1"/>
  <c r="S846" i="11" s="1"/>
  <c r="P846" i="11"/>
  <c r="Q846" i="11" s="1"/>
  <c r="M847" i="11"/>
  <c r="N847" i="11"/>
  <c r="O847" i="11" s="1"/>
  <c r="S847" i="11" s="1"/>
  <c r="P847" i="11"/>
  <c r="Q847" i="11" s="1"/>
  <c r="M848" i="11"/>
  <c r="N848" i="11"/>
  <c r="O848" i="11" s="1"/>
  <c r="S848" i="11" s="1"/>
  <c r="P848" i="11"/>
  <c r="Q848" i="11" s="1"/>
  <c r="M849" i="11"/>
  <c r="N849" i="11"/>
  <c r="O849" i="11" s="1"/>
  <c r="S849" i="11" s="1"/>
  <c r="P849" i="11"/>
  <c r="Q849" i="11" s="1"/>
  <c r="M850" i="11"/>
  <c r="N850" i="11"/>
  <c r="O850" i="11" s="1"/>
  <c r="S850" i="11" s="1"/>
  <c r="P850" i="11"/>
  <c r="Q850" i="11" s="1"/>
  <c r="M851" i="11"/>
  <c r="N851" i="11"/>
  <c r="O851" i="11" s="1"/>
  <c r="S851" i="11" s="1"/>
  <c r="P851" i="11"/>
  <c r="Q851" i="11" s="1"/>
  <c r="M852" i="11"/>
  <c r="N852" i="11"/>
  <c r="O852" i="11" s="1"/>
  <c r="S852" i="11" s="1"/>
  <c r="P852" i="11"/>
  <c r="Q852" i="11" s="1"/>
  <c r="M853" i="11"/>
  <c r="N853" i="11"/>
  <c r="O853" i="11" s="1"/>
  <c r="S853" i="11" s="1"/>
  <c r="P853" i="11"/>
  <c r="Q853" i="11" s="1"/>
  <c r="M854" i="11"/>
  <c r="N854" i="11"/>
  <c r="O854" i="11"/>
  <c r="S854" i="11" s="1"/>
  <c r="P854" i="11"/>
  <c r="Q854" i="11" s="1"/>
  <c r="M855" i="11"/>
  <c r="N855" i="11"/>
  <c r="O855" i="11" s="1"/>
  <c r="S855" i="11" s="1"/>
  <c r="P855" i="11"/>
  <c r="Q855" i="11" s="1"/>
  <c r="M856" i="11"/>
  <c r="N856" i="11"/>
  <c r="O856" i="11" s="1"/>
  <c r="S856" i="11" s="1"/>
  <c r="P856" i="11"/>
  <c r="Q856" i="11" s="1"/>
  <c r="M857" i="11"/>
  <c r="N857" i="11"/>
  <c r="O857" i="11" s="1"/>
  <c r="S857" i="11" s="1"/>
  <c r="P857" i="11"/>
  <c r="Q857" i="11" s="1"/>
  <c r="M858" i="11"/>
  <c r="N858" i="11"/>
  <c r="O858" i="11" s="1"/>
  <c r="S858" i="11" s="1"/>
  <c r="P858" i="11"/>
  <c r="Q858" i="11" s="1"/>
  <c r="M859" i="11"/>
  <c r="N859" i="11"/>
  <c r="O859" i="11" s="1"/>
  <c r="S859" i="11" s="1"/>
  <c r="P859" i="11"/>
  <c r="Q859" i="11" s="1"/>
  <c r="M860" i="11"/>
  <c r="N860" i="11"/>
  <c r="O860" i="11" s="1"/>
  <c r="S860" i="11" s="1"/>
  <c r="P860" i="11"/>
  <c r="Q860" i="11" s="1"/>
  <c r="M861" i="11"/>
  <c r="N861" i="11"/>
  <c r="O861" i="11" s="1"/>
  <c r="S861" i="11" s="1"/>
  <c r="P861" i="11"/>
  <c r="Q861" i="11" s="1"/>
  <c r="M862" i="11"/>
  <c r="N862" i="11"/>
  <c r="O862" i="11" s="1"/>
  <c r="S862" i="11" s="1"/>
  <c r="P862" i="11"/>
  <c r="Q862" i="11" s="1"/>
  <c r="M863" i="11"/>
  <c r="N863" i="11"/>
  <c r="O863" i="11" s="1"/>
  <c r="S863" i="11" s="1"/>
  <c r="P863" i="11"/>
  <c r="Q863" i="11" s="1"/>
  <c r="M864" i="11"/>
  <c r="N864" i="11"/>
  <c r="O864" i="11" s="1"/>
  <c r="P864" i="11"/>
  <c r="Q864" i="11" s="1"/>
  <c r="S864" i="11"/>
  <c r="M865" i="11"/>
  <c r="N865" i="11"/>
  <c r="O865" i="11" s="1"/>
  <c r="S865" i="11" s="1"/>
  <c r="P865" i="11"/>
  <c r="Q865" i="11" s="1"/>
  <c r="M866" i="11"/>
  <c r="N866" i="11"/>
  <c r="O866" i="11" s="1"/>
  <c r="S866" i="11" s="1"/>
  <c r="P866" i="11"/>
  <c r="Q866" i="11" s="1"/>
  <c r="M867" i="11"/>
  <c r="N867" i="11"/>
  <c r="O867" i="11"/>
  <c r="S867" i="11" s="1"/>
  <c r="P867" i="11"/>
  <c r="Q867" i="11" s="1"/>
  <c r="M868" i="11"/>
  <c r="N868" i="11"/>
  <c r="O868" i="11" s="1"/>
  <c r="S868" i="11" s="1"/>
  <c r="P868" i="11"/>
  <c r="Q868" i="11" s="1"/>
  <c r="M869" i="11"/>
  <c r="N869" i="11"/>
  <c r="O869" i="11" s="1"/>
  <c r="S869" i="11" s="1"/>
  <c r="P869" i="11"/>
  <c r="Q869" i="11" s="1"/>
  <c r="M870" i="11"/>
  <c r="N870" i="11"/>
  <c r="O870" i="11" s="1"/>
  <c r="S870" i="11" s="1"/>
  <c r="P870" i="11"/>
  <c r="Q870" i="11" s="1"/>
  <c r="M871" i="11"/>
  <c r="N871" i="11"/>
  <c r="O871" i="11" s="1"/>
  <c r="S871" i="11" s="1"/>
  <c r="P871" i="11"/>
  <c r="Q871" i="11" s="1"/>
  <c r="M872" i="11"/>
  <c r="N872" i="11"/>
  <c r="O872" i="11" s="1"/>
  <c r="S872" i="11" s="1"/>
  <c r="P872" i="11"/>
  <c r="Q872" i="11" s="1"/>
  <c r="M873" i="11"/>
  <c r="N873" i="11"/>
  <c r="O873" i="11" s="1"/>
  <c r="S873" i="11" s="1"/>
  <c r="P873" i="11"/>
  <c r="Q873" i="11" s="1"/>
  <c r="M874" i="11"/>
  <c r="N874" i="11"/>
  <c r="O874" i="11" s="1"/>
  <c r="S874" i="11" s="1"/>
  <c r="P874" i="11"/>
  <c r="Q874" i="11" s="1"/>
  <c r="M875" i="11"/>
  <c r="N875" i="11"/>
  <c r="O875" i="11" s="1"/>
  <c r="S875" i="11" s="1"/>
  <c r="P875" i="11"/>
  <c r="Q875" i="11" s="1"/>
  <c r="M876" i="11"/>
  <c r="N876" i="11"/>
  <c r="O876" i="11" s="1"/>
  <c r="S876" i="11" s="1"/>
  <c r="P876" i="11"/>
  <c r="Q876" i="11" s="1"/>
  <c r="M877" i="11"/>
  <c r="N877" i="11"/>
  <c r="O877" i="11" s="1"/>
  <c r="S877" i="11" s="1"/>
  <c r="P877" i="11"/>
  <c r="Q877" i="11" s="1"/>
  <c r="M878" i="11"/>
  <c r="N878" i="11"/>
  <c r="O878" i="11" s="1"/>
  <c r="S878" i="11" s="1"/>
  <c r="P878" i="11"/>
  <c r="Q878" i="11" s="1"/>
  <c r="M879" i="11"/>
  <c r="N879" i="11"/>
  <c r="O879" i="11" s="1"/>
  <c r="S879" i="11" s="1"/>
  <c r="P879" i="11"/>
  <c r="Q879" i="11" s="1"/>
  <c r="M880" i="11"/>
  <c r="N880" i="11"/>
  <c r="O880" i="11" s="1"/>
  <c r="S880" i="11" s="1"/>
  <c r="P880" i="11"/>
  <c r="Q880" i="11" s="1"/>
  <c r="M881" i="11"/>
  <c r="N881" i="11"/>
  <c r="O881" i="11" s="1"/>
  <c r="S881" i="11" s="1"/>
  <c r="P881" i="11"/>
  <c r="Q881" i="11" s="1"/>
  <c r="M882" i="11"/>
  <c r="N882" i="11"/>
  <c r="O882" i="11" s="1"/>
  <c r="S882" i="11" s="1"/>
  <c r="P882" i="11"/>
  <c r="Q882" i="11" s="1"/>
  <c r="M883" i="11"/>
  <c r="N883" i="11"/>
  <c r="O883" i="11" s="1"/>
  <c r="S883" i="11" s="1"/>
  <c r="P883" i="11"/>
  <c r="Q883" i="11" s="1"/>
  <c r="M884" i="11"/>
  <c r="N884" i="11"/>
  <c r="O884" i="11" s="1"/>
  <c r="S884" i="11" s="1"/>
  <c r="P884" i="11"/>
  <c r="Q884" i="11" s="1"/>
  <c r="M885" i="11"/>
  <c r="N885" i="11"/>
  <c r="O885" i="11" s="1"/>
  <c r="S885" i="11" s="1"/>
  <c r="P885" i="11"/>
  <c r="Q885" i="11" s="1"/>
  <c r="M886" i="11"/>
  <c r="N886" i="11"/>
  <c r="O886" i="11" s="1"/>
  <c r="S886" i="11" s="1"/>
  <c r="P886" i="11"/>
  <c r="Q886" i="11" s="1"/>
  <c r="M887" i="11"/>
  <c r="N887" i="11"/>
  <c r="O887" i="11" s="1"/>
  <c r="S887" i="11" s="1"/>
  <c r="P887" i="11"/>
  <c r="Q887" i="11" s="1"/>
  <c r="M888" i="11"/>
  <c r="N888" i="11"/>
  <c r="O888" i="11" s="1"/>
  <c r="S888" i="11" s="1"/>
  <c r="P888" i="11"/>
  <c r="Q888" i="11" s="1"/>
  <c r="M889" i="11"/>
  <c r="N889" i="11"/>
  <c r="O889" i="11" s="1"/>
  <c r="S889" i="11" s="1"/>
  <c r="P889" i="11"/>
  <c r="Q889" i="11" s="1"/>
  <c r="M890" i="11"/>
  <c r="N890" i="11"/>
  <c r="O890" i="11" s="1"/>
  <c r="S890" i="11" s="1"/>
  <c r="P890" i="11"/>
  <c r="Q890" i="11" s="1"/>
  <c r="M891" i="11"/>
  <c r="N891" i="11"/>
  <c r="O891" i="11" s="1"/>
  <c r="S891" i="11" s="1"/>
  <c r="P891" i="11"/>
  <c r="Q891" i="11" s="1"/>
  <c r="M892" i="11"/>
  <c r="N892" i="11"/>
  <c r="O892" i="11" s="1"/>
  <c r="S892" i="11" s="1"/>
  <c r="P892" i="11"/>
  <c r="Q892" i="11" s="1"/>
  <c r="M893" i="11"/>
  <c r="N893" i="11"/>
  <c r="O893" i="11" s="1"/>
  <c r="S893" i="11" s="1"/>
  <c r="P893" i="11"/>
  <c r="Q893" i="11" s="1"/>
  <c r="M894" i="11"/>
  <c r="N894" i="11"/>
  <c r="O894" i="11" s="1"/>
  <c r="S894" i="11" s="1"/>
  <c r="P894" i="11"/>
  <c r="Q894" i="11" s="1"/>
  <c r="M895" i="11"/>
  <c r="N895" i="11"/>
  <c r="O895" i="11" s="1"/>
  <c r="S895" i="11" s="1"/>
  <c r="P895" i="11"/>
  <c r="Q895" i="11" s="1"/>
  <c r="M896" i="11"/>
  <c r="N896" i="11"/>
  <c r="O896" i="11"/>
  <c r="S896" i="11" s="1"/>
  <c r="P896" i="11"/>
  <c r="Q896" i="11" s="1"/>
  <c r="M897" i="11"/>
  <c r="N897" i="11"/>
  <c r="O897" i="11" s="1"/>
  <c r="S897" i="11" s="1"/>
  <c r="P897" i="11"/>
  <c r="Q897" i="11" s="1"/>
  <c r="M898" i="11"/>
  <c r="N898" i="11"/>
  <c r="O898" i="11" s="1"/>
  <c r="S898" i="11" s="1"/>
  <c r="P898" i="11"/>
  <c r="Q898" i="11"/>
  <c r="M899" i="11"/>
  <c r="N899" i="11"/>
  <c r="O899" i="11" s="1"/>
  <c r="S899" i="11" s="1"/>
  <c r="P899" i="11"/>
  <c r="Q899" i="11" s="1"/>
  <c r="M900" i="11"/>
  <c r="N900" i="11"/>
  <c r="O900" i="11" s="1"/>
  <c r="S900" i="11" s="1"/>
  <c r="P900" i="11"/>
  <c r="Q900" i="11" s="1"/>
  <c r="M901" i="11"/>
  <c r="N901" i="11"/>
  <c r="O901" i="11" s="1"/>
  <c r="S901" i="11" s="1"/>
  <c r="P901" i="11"/>
  <c r="Q901" i="11" s="1"/>
  <c r="M902" i="11"/>
  <c r="N902" i="11"/>
  <c r="O902" i="11" s="1"/>
  <c r="S902" i="11" s="1"/>
  <c r="P902" i="11"/>
  <c r="Q902" i="11" s="1"/>
  <c r="M903" i="11"/>
  <c r="N903" i="11"/>
  <c r="O903" i="11" s="1"/>
  <c r="S903" i="11" s="1"/>
  <c r="P903" i="11"/>
  <c r="Q903" i="11" s="1"/>
  <c r="M904" i="11"/>
  <c r="N904" i="11"/>
  <c r="O904" i="11" s="1"/>
  <c r="S904" i="11" s="1"/>
  <c r="P904" i="11"/>
  <c r="Q904" i="11" s="1"/>
  <c r="M905" i="11"/>
  <c r="N905" i="11"/>
  <c r="O905" i="11" s="1"/>
  <c r="S905" i="11" s="1"/>
  <c r="P905" i="11"/>
  <c r="Q905" i="11" s="1"/>
  <c r="M906" i="11"/>
  <c r="N906" i="11"/>
  <c r="O906" i="11" s="1"/>
  <c r="S906" i="11" s="1"/>
  <c r="P906" i="11"/>
  <c r="Q906" i="11" s="1"/>
  <c r="M907" i="11"/>
  <c r="N907" i="11"/>
  <c r="O907" i="11" s="1"/>
  <c r="S907" i="11" s="1"/>
  <c r="P907" i="11"/>
  <c r="Q907" i="11" s="1"/>
  <c r="M908" i="11"/>
  <c r="N908" i="11"/>
  <c r="O908" i="11" s="1"/>
  <c r="S908" i="11" s="1"/>
  <c r="P908" i="11"/>
  <c r="Q908" i="11" s="1"/>
  <c r="M909" i="11"/>
  <c r="N909" i="11"/>
  <c r="O909" i="11" s="1"/>
  <c r="S909" i="11" s="1"/>
  <c r="P909" i="11"/>
  <c r="Q909" i="11" s="1"/>
  <c r="M910" i="11"/>
  <c r="N910" i="11"/>
  <c r="O910" i="11" s="1"/>
  <c r="S910" i="11" s="1"/>
  <c r="P910" i="11"/>
  <c r="Q910" i="11" s="1"/>
  <c r="M911" i="11"/>
  <c r="N911" i="11"/>
  <c r="O911" i="11" s="1"/>
  <c r="S911" i="11" s="1"/>
  <c r="P911" i="11"/>
  <c r="Q911" i="11" s="1"/>
  <c r="M912" i="11"/>
  <c r="N912" i="11"/>
  <c r="O912" i="11" s="1"/>
  <c r="S912" i="11" s="1"/>
  <c r="P912" i="11"/>
  <c r="Q912" i="11" s="1"/>
  <c r="M913" i="11"/>
  <c r="N913" i="11"/>
  <c r="O913" i="11" s="1"/>
  <c r="S913" i="11" s="1"/>
  <c r="P913" i="11"/>
  <c r="Q913" i="11" s="1"/>
  <c r="M914" i="11"/>
  <c r="N914" i="11"/>
  <c r="O914" i="11" s="1"/>
  <c r="S914" i="11" s="1"/>
  <c r="P914" i="11"/>
  <c r="Q914" i="11" s="1"/>
  <c r="M915" i="11"/>
  <c r="N915" i="11"/>
  <c r="O915" i="11" s="1"/>
  <c r="S915" i="11" s="1"/>
  <c r="P915" i="11"/>
  <c r="Q915" i="11" s="1"/>
  <c r="M916" i="11"/>
  <c r="N916" i="11"/>
  <c r="O916" i="11" s="1"/>
  <c r="S916" i="11" s="1"/>
  <c r="P916" i="11"/>
  <c r="Q916" i="11"/>
  <c r="M917" i="11"/>
  <c r="N917" i="11"/>
  <c r="O917" i="11" s="1"/>
  <c r="S917" i="11" s="1"/>
  <c r="P917" i="11"/>
  <c r="Q917" i="11" s="1"/>
  <c r="M918" i="11"/>
  <c r="N918" i="11"/>
  <c r="O918" i="11" s="1"/>
  <c r="S918" i="11" s="1"/>
  <c r="P918" i="11"/>
  <c r="Q918" i="11" s="1"/>
  <c r="M919" i="11"/>
  <c r="N919" i="11"/>
  <c r="O919" i="11" s="1"/>
  <c r="S919" i="11" s="1"/>
  <c r="P919" i="11"/>
  <c r="Q919" i="11" s="1"/>
  <c r="M920" i="11"/>
  <c r="N920" i="11"/>
  <c r="O920" i="11" s="1"/>
  <c r="S920" i="11" s="1"/>
  <c r="P920" i="11"/>
  <c r="Q920" i="11" s="1"/>
  <c r="M921" i="11"/>
  <c r="N921" i="11"/>
  <c r="O921" i="11" s="1"/>
  <c r="S921" i="11" s="1"/>
  <c r="P921" i="11"/>
  <c r="Q921" i="11"/>
  <c r="M922" i="11"/>
  <c r="N922" i="11"/>
  <c r="O922" i="11" s="1"/>
  <c r="S922" i="11" s="1"/>
  <c r="P922" i="11"/>
  <c r="Q922" i="11" s="1"/>
  <c r="M923" i="11"/>
  <c r="N923" i="11"/>
  <c r="O923" i="11" s="1"/>
  <c r="S923" i="11" s="1"/>
  <c r="P923" i="11"/>
  <c r="Q923" i="11" s="1"/>
  <c r="M924" i="11"/>
  <c r="N924" i="11"/>
  <c r="O924" i="11" s="1"/>
  <c r="S924" i="11" s="1"/>
  <c r="P924" i="11"/>
  <c r="Q924" i="11" s="1"/>
  <c r="M925" i="11"/>
  <c r="N925" i="11"/>
  <c r="O925" i="11" s="1"/>
  <c r="S925" i="11" s="1"/>
  <c r="P925" i="11"/>
  <c r="Q925" i="11" s="1"/>
  <c r="M926" i="11"/>
  <c r="N926" i="11"/>
  <c r="O926" i="11" s="1"/>
  <c r="S926" i="11" s="1"/>
  <c r="P926" i="11"/>
  <c r="Q926" i="11" s="1"/>
  <c r="M927" i="11"/>
  <c r="N927" i="11"/>
  <c r="O927" i="11" s="1"/>
  <c r="S927" i="11" s="1"/>
  <c r="P927" i="11"/>
  <c r="Q927" i="11" s="1"/>
  <c r="M928" i="11"/>
  <c r="N928" i="11"/>
  <c r="O928" i="11" s="1"/>
  <c r="S928" i="11" s="1"/>
  <c r="P928" i="11"/>
  <c r="Q928" i="11" s="1"/>
  <c r="M929" i="11"/>
  <c r="N929" i="11"/>
  <c r="O929" i="11" s="1"/>
  <c r="S929" i="11" s="1"/>
  <c r="P929" i="11"/>
  <c r="Q929" i="11" s="1"/>
  <c r="M930" i="11"/>
  <c r="N930" i="11"/>
  <c r="O930" i="11" s="1"/>
  <c r="S930" i="11" s="1"/>
  <c r="P930" i="11"/>
  <c r="Q930" i="11" s="1"/>
  <c r="M931" i="11"/>
  <c r="N931" i="11"/>
  <c r="O931" i="11" s="1"/>
  <c r="S931" i="11" s="1"/>
  <c r="P931" i="11"/>
  <c r="Q931" i="11" s="1"/>
  <c r="M932" i="11"/>
  <c r="N932" i="11"/>
  <c r="O932" i="11" s="1"/>
  <c r="S932" i="11" s="1"/>
  <c r="P932" i="11"/>
  <c r="Q932" i="11" s="1"/>
  <c r="M933" i="11"/>
  <c r="N933" i="11"/>
  <c r="O933" i="11" s="1"/>
  <c r="S933" i="11" s="1"/>
  <c r="P933" i="11"/>
  <c r="Q933" i="11" s="1"/>
  <c r="M934" i="11"/>
  <c r="N934" i="11"/>
  <c r="O934" i="11" s="1"/>
  <c r="S934" i="11" s="1"/>
  <c r="P934" i="11"/>
  <c r="Q934" i="11" s="1"/>
  <c r="M935" i="11"/>
  <c r="N935" i="11"/>
  <c r="O935" i="11" s="1"/>
  <c r="S935" i="11" s="1"/>
  <c r="P935" i="11"/>
  <c r="Q935" i="11" s="1"/>
  <c r="M936" i="11"/>
  <c r="N936" i="11"/>
  <c r="O936" i="11" s="1"/>
  <c r="S936" i="11" s="1"/>
  <c r="P936" i="11"/>
  <c r="Q936" i="11" s="1"/>
  <c r="M937" i="11"/>
  <c r="N937" i="11"/>
  <c r="O937" i="11" s="1"/>
  <c r="S937" i="11" s="1"/>
  <c r="P937" i="11"/>
  <c r="Q937" i="11" s="1"/>
  <c r="M938" i="11"/>
  <c r="N938" i="11"/>
  <c r="O938" i="11" s="1"/>
  <c r="S938" i="11" s="1"/>
  <c r="P938" i="11"/>
  <c r="Q938" i="11" s="1"/>
  <c r="M939" i="11"/>
  <c r="N939" i="11"/>
  <c r="O939" i="11" s="1"/>
  <c r="S939" i="11" s="1"/>
  <c r="P939" i="11"/>
  <c r="Q939" i="11" s="1"/>
  <c r="M940" i="11"/>
  <c r="N940" i="11"/>
  <c r="O940" i="11" s="1"/>
  <c r="S940" i="11" s="1"/>
  <c r="P940" i="11"/>
  <c r="Q940" i="11" s="1"/>
  <c r="M941" i="11"/>
  <c r="N941" i="11"/>
  <c r="O941" i="11" s="1"/>
  <c r="S941" i="11" s="1"/>
  <c r="P941" i="11"/>
  <c r="Q941" i="11" s="1"/>
  <c r="M942" i="11"/>
  <c r="N942" i="11"/>
  <c r="O942" i="11" s="1"/>
  <c r="S942" i="11" s="1"/>
  <c r="P942" i="11"/>
  <c r="Q942" i="11" s="1"/>
  <c r="M943" i="11"/>
  <c r="N943" i="11"/>
  <c r="O943" i="11" s="1"/>
  <c r="S943" i="11" s="1"/>
  <c r="P943" i="11"/>
  <c r="Q943" i="11" s="1"/>
  <c r="M944" i="11"/>
  <c r="N944" i="11"/>
  <c r="O944" i="11" s="1"/>
  <c r="S944" i="11" s="1"/>
  <c r="P944" i="11"/>
  <c r="Q944" i="11" s="1"/>
  <c r="M945" i="11"/>
  <c r="N945" i="11"/>
  <c r="O945" i="11" s="1"/>
  <c r="S945" i="11" s="1"/>
  <c r="P945" i="11"/>
  <c r="Q945" i="11" s="1"/>
  <c r="M946" i="11"/>
  <c r="N946" i="11"/>
  <c r="O946" i="11" s="1"/>
  <c r="S946" i="11" s="1"/>
  <c r="P946" i="11"/>
  <c r="Q946" i="11" s="1"/>
  <c r="M947" i="11"/>
  <c r="N947" i="11"/>
  <c r="O947" i="11" s="1"/>
  <c r="S947" i="11" s="1"/>
  <c r="P947" i="11"/>
  <c r="Q947" i="11" s="1"/>
  <c r="M948" i="11"/>
  <c r="N948" i="11"/>
  <c r="O948" i="11" s="1"/>
  <c r="S948" i="11" s="1"/>
  <c r="P948" i="11"/>
  <c r="Q948" i="11" s="1"/>
  <c r="M949" i="11"/>
  <c r="N949" i="11"/>
  <c r="O949" i="11" s="1"/>
  <c r="S949" i="11" s="1"/>
  <c r="P949" i="11"/>
  <c r="Q949" i="11" s="1"/>
  <c r="M950" i="11"/>
  <c r="N950" i="11"/>
  <c r="O950" i="11" s="1"/>
  <c r="S950" i="11" s="1"/>
  <c r="P950" i="11"/>
  <c r="Q950" i="11" s="1"/>
  <c r="M951" i="11"/>
  <c r="N951" i="11"/>
  <c r="O951" i="11" s="1"/>
  <c r="S951" i="11" s="1"/>
  <c r="P951" i="11"/>
  <c r="Q951" i="11" s="1"/>
  <c r="M952" i="11"/>
  <c r="N952" i="11"/>
  <c r="O952" i="11" s="1"/>
  <c r="S952" i="11" s="1"/>
  <c r="P952" i="11"/>
  <c r="Q952" i="11" s="1"/>
  <c r="M953" i="11"/>
  <c r="N953" i="11"/>
  <c r="O953" i="11" s="1"/>
  <c r="S953" i="11" s="1"/>
  <c r="P953" i="11"/>
  <c r="Q953" i="11" s="1"/>
  <c r="M954" i="11"/>
  <c r="N954" i="11"/>
  <c r="O954" i="11" s="1"/>
  <c r="S954" i="11" s="1"/>
  <c r="P954" i="11"/>
  <c r="Q954" i="11" s="1"/>
  <c r="M955" i="11"/>
  <c r="N955" i="11"/>
  <c r="O955" i="11" s="1"/>
  <c r="S955" i="11" s="1"/>
  <c r="P955" i="11"/>
  <c r="Q955" i="11" s="1"/>
  <c r="M956" i="11"/>
  <c r="N956" i="11"/>
  <c r="O956" i="11" s="1"/>
  <c r="S956" i="11" s="1"/>
  <c r="P956" i="11"/>
  <c r="Q956" i="11" s="1"/>
  <c r="M957" i="11"/>
  <c r="N957" i="11"/>
  <c r="O957" i="11" s="1"/>
  <c r="S957" i="11" s="1"/>
  <c r="P957" i="11"/>
  <c r="Q957" i="11" s="1"/>
  <c r="M958" i="11"/>
  <c r="N958" i="11"/>
  <c r="O958" i="11" s="1"/>
  <c r="S958" i="11" s="1"/>
  <c r="P958" i="11"/>
  <c r="Q958" i="11" s="1"/>
  <c r="M959" i="11"/>
  <c r="N959" i="11"/>
  <c r="O959" i="11" s="1"/>
  <c r="S959" i="11" s="1"/>
  <c r="P959" i="11"/>
  <c r="Q959" i="11" s="1"/>
  <c r="M960" i="11"/>
  <c r="N960" i="11"/>
  <c r="O960" i="11" s="1"/>
  <c r="S960" i="11" s="1"/>
  <c r="P960" i="11"/>
  <c r="Q960" i="11" s="1"/>
  <c r="M961" i="11"/>
  <c r="N961" i="11"/>
  <c r="O961" i="11" s="1"/>
  <c r="S961" i="11" s="1"/>
  <c r="P961" i="11"/>
  <c r="Q961" i="11" s="1"/>
  <c r="M962" i="11"/>
  <c r="N962" i="11"/>
  <c r="O962" i="11" s="1"/>
  <c r="S962" i="11" s="1"/>
  <c r="P962" i="11"/>
  <c r="Q962" i="11" s="1"/>
  <c r="M963" i="11"/>
  <c r="N963" i="11"/>
  <c r="O963" i="11" s="1"/>
  <c r="S963" i="11" s="1"/>
  <c r="P963" i="11"/>
  <c r="Q963" i="11" s="1"/>
  <c r="M964" i="11"/>
  <c r="N964" i="11"/>
  <c r="O964" i="11" s="1"/>
  <c r="S964" i="11" s="1"/>
  <c r="P964" i="11"/>
  <c r="Q964" i="11" s="1"/>
  <c r="M965" i="11"/>
  <c r="N965" i="11"/>
  <c r="O965" i="11" s="1"/>
  <c r="S965" i="11" s="1"/>
  <c r="P965" i="11"/>
  <c r="Q965" i="11" s="1"/>
  <c r="M966" i="11"/>
  <c r="N966" i="11"/>
  <c r="O966" i="11" s="1"/>
  <c r="S966" i="11" s="1"/>
  <c r="P966" i="11"/>
  <c r="Q966" i="11" s="1"/>
  <c r="M967" i="11"/>
  <c r="N967" i="11"/>
  <c r="O967" i="11" s="1"/>
  <c r="S967" i="11" s="1"/>
  <c r="P967" i="11"/>
  <c r="Q967" i="11" s="1"/>
  <c r="M968" i="11"/>
  <c r="N968" i="11"/>
  <c r="O968" i="11" s="1"/>
  <c r="S968" i="11" s="1"/>
  <c r="P968" i="11"/>
  <c r="Q968" i="11" s="1"/>
  <c r="M969" i="11"/>
  <c r="N969" i="11"/>
  <c r="O969" i="11" s="1"/>
  <c r="S969" i="11" s="1"/>
  <c r="P969" i="11"/>
  <c r="Q969" i="11" s="1"/>
  <c r="M970" i="11"/>
  <c r="N970" i="11"/>
  <c r="O970" i="11" s="1"/>
  <c r="S970" i="11" s="1"/>
  <c r="P970" i="11"/>
  <c r="Q970" i="11" s="1"/>
  <c r="M971" i="11"/>
  <c r="N971" i="11"/>
  <c r="O971" i="11" s="1"/>
  <c r="S971" i="11" s="1"/>
  <c r="P971" i="11"/>
  <c r="Q971" i="11" s="1"/>
  <c r="M972" i="11"/>
  <c r="N972" i="11"/>
  <c r="O972" i="11" s="1"/>
  <c r="S972" i="11" s="1"/>
  <c r="P972" i="11"/>
  <c r="Q972" i="11" s="1"/>
  <c r="M973" i="11"/>
  <c r="N973" i="11"/>
  <c r="O973" i="11" s="1"/>
  <c r="S973" i="11" s="1"/>
  <c r="P973" i="11"/>
  <c r="Q973" i="11" s="1"/>
  <c r="M974" i="11"/>
  <c r="N974" i="11"/>
  <c r="O974" i="11" s="1"/>
  <c r="S974" i="11" s="1"/>
  <c r="P974" i="11"/>
  <c r="Q974" i="11" s="1"/>
  <c r="M975" i="11"/>
  <c r="N975" i="11"/>
  <c r="O975" i="11" s="1"/>
  <c r="S975" i="11" s="1"/>
  <c r="P975" i="11"/>
  <c r="Q975" i="11" s="1"/>
  <c r="M976" i="11"/>
  <c r="N976" i="11"/>
  <c r="O976" i="11" s="1"/>
  <c r="S976" i="11" s="1"/>
  <c r="P976" i="11"/>
  <c r="Q976" i="11" s="1"/>
  <c r="M977" i="11"/>
  <c r="N977" i="11"/>
  <c r="O977" i="11" s="1"/>
  <c r="S977" i="11" s="1"/>
  <c r="P977" i="11"/>
  <c r="Q977" i="11" s="1"/>
  <c r="M978" i="11"/>
  <c r="N978" i="11"/>
  <c r="O978" i="11" s="1"/>
  <c r="S978" i="11" s="1"/>
  <c r="P978" i="11"/>
  <c r="Q978" i="11" s="1"/>
  <c r="M979" i="11"/>
  <c r="N979" i="11"/>
  <c r="O979" i="11" s="1"/>
  <c r="S979" i="11" s="1"/>
  <c r="P979" i="11"/>
  <c r="Q979" i="11" s="1"/>
  <c r="M980" i="11"/>
  <c r="N980" i="11"/>
  <c r="O980" i="11" s="1"/>
  <c r="S980" i="11" s="1"/>
  <c r="P980" i="11"/>
  <c r="Q980" i="11" s="1"/>
  <c r="M981" i="11"/>
  <c r="N981" i="11"/>
  <c r="O981" i="11" s="1"/>
  <c r="S981" i="11" s="1"/>
  <c r="P981" i="11"/>
  <c r="Q981" i="11" s="1"/>
  <c r="M982" i="11"/>
  <c r="N982" i="11"/>
  <c r="O982" i="11" s="1"/>
  <c r="S982" i="11" s="1"/>
  <c r="P982" i="11"/>
  <c r="Q982" i="11" s="1"/>
  <c r="M983" i="11"/>
  <c r="N983" i="11"/>
  <c r="O983" i="11" s="1"/>
  <c r="S983" i="11" s="1"/>
  <c r="P983" i="11"/>
  <c r="Q983" i="11" s="1"/>
  <c r="M984" i="11"/>
  <c r="N984" i="11"/>
  <c r="O984" i="11" s="1"/>
  <c r="S984" i="11" s="1"/>
  <c r="P984" i="11"/>
  <c r="Q984" i="11" s="1"/>
  <c r="M985" i="11"/>
  <c r="N985" i="11"/>
  <c r="O985" i="11" s="1"/>
  <c r="S985" i="11" s="1"/>
  <c r="P985" i="11"/>
  <c r="Q985" i="11" s="1"/>
  <c r="M986" i="11"/>
  <c r="N986" i="11"/>
  <c r="O986" i="11" s="1"/>
  <c r="S986" i="11" s="1"/>
  <c r="P986" i="11"/>
  <c r="Q986" i="11" s="1"/>
  <c r="M987" i="11"/>
  <c r="N987" i="11"/>
  <c r="O987" i="11" s="1"/>
  <c r="S987" i="11" s="1"/>
  <c r="P987" i="11"/>
  <c r="Q987" i="11" s="1"/>
  <c r="M988" i="11"/>
  <c r="N988" i="11"/>
  <c r="O988" i="11" s="1"/>
  <c r="S988" i="11" s="1"/>
  <c r="P988" i="11"/>
  <c r="Q988" i="11" s="1"/>
  <c r="M989" i="11"/>
  <c r="N989" i="11"/>
  <c r="O989" i="11" s="1"/>
  <c r="S989" i="11" s="1"/>
  <c r="P989" i="11"/>
  <c r="Q989" i="11" s="1"/>
  <c r="M990" i="11"/>
  <c r="N990" i="11"/>
  <c r="O990" i="11" s="1"/>
  <c r="S990" i="11" s="1"/>
  <c r="P990" i="11"/>
  <c r="Q990" i="11" s="1"/>
  <c r="M991" i="11"/>
  <c r="N991" i="11"/>
  <c r="O991" i="11" s="1"/>
  <c r="S991" i="11" s="1"/>
  <c r="P991" i="11"/>
  <c r="Q991" i="11" s="1"/>
  <c r="M992" i="11"/>
  <c r="N992" i="11"/>
  <c r="O992" i="11" s="1"/>
  <c r="S992" i="11" s="1"/>
  <c r="P992" i="11"/>
  <c r="Q992" i="11" s="1"/>
  <c r="M993" i="11"/>
  <c r="N993" i="11"/>
  <c r="O993" i="11" s="1"/>
  <c r="S993" i="11" s="1"/>
  <c r="P993" i="11"/>
  <c r="Q993" i="11" s="1"/>
  <c r="M994" i="11"/>
  <c r="N994" i="11"/>
  <c r="O994" i="11" s="1"/>
  <c r="S994" i="11" s="1"/>
  <c r="P994" i="11"/>
  <c r="Q994" i="11" s="1"/>
  <c r="M995" i="11"/>
  <c r="N995" i="11"/>
  <c r="O995" i="11" s="1"/>
  <c r="S995" i="11" s="1"/>
  <c r="P995" i="11"/>
  <c r="Q995" i="11" s="1"/>
  <c r="M996" i="11"/>
  <c r="N996" i="11"/>
  <c r="O996" i="11" s="1"/>
  <c r="S996" i="11" s="1"/>
  <c r="P996" i="11"/>
  <c r="Q996" i="11" s="1"/>
  <c r="M997" i="11"/>
  <c r="N997" i="11"/>
  <c r="O997" i="11" s="1"/>
  <c r="S997" i="11" s="1"/>
  <c r="P997" i="11"/>
  <c r="Q997" i="11" s="1"/>
  <c r="M998" i="11"/>
  <c r="N998" i="11"/>
  <c r="O998" i="11" s="1"/>
  <c r="S998" i="11" s="1"/>
  <c r="P998" i="11"/>
  <c r="Q998" i="11" s="1"/>
  <c r="M999" i="11"/>
  <c r="N999" i="11"/>
  <c r="O999" i="11" s="1"/>
  <c r="S999" i="11" s="1"/>
  <c r="P999" i="11"/>
  <c r="Q999" i="11" s="1"/>
  <c r="M1000" i="11"/>
  <c r="N1000" i="11"/>
  <c r="O1000" i="11" s="1"/>
  <c r="S1000" i="11" s="1"/>
  <c r="P1000" i="11"/>
  <c r="Q1000" i="11" s="1"/>
  <c r="M1001" i="11"/>
  <c r="N1001" i="11"/>
  <c r="O1001" i="11" s="1"/>
  <c r="S1001" i="11" s="1"/>
  <c r="P1001" i="11"/>
  <c r="Q1001" i="11" s="1"/>
  <c r="M1002" i="11"/>
  <c r="N1002" i="11"/>
  <c r="O1002" i="11" s="1"/>
  <c r="S1002" i="11" s="1"/>
  <c r="P1002" i="11"/>
  <c r="Q1002" i="11" s="1"/>
  <c r="M1003" i="11"/>
  <c r="N1003" i="11"/>
  <c r="O1003" i="11" s="1"/>
  <c r="S1003" i="11" s="1"/>
  <c r="P1003" i="11"/>
  <c r="Q1003" i="11" s="1"/>
  <c r="M1004" i="11"/>
  <c r="N1004" i="11"/>
  <c r="O1004" i="11" s="1"/>
  <c r="S1004" i="11" s="1"/>
  <c r="P1004" i="11"/>
  <c r="Q1004" i="11" s="1"/>
  <c r="M1005" i="11"/>
  <c r="N1005" i="11"/>
  <c r="O1005" i="11" s="1"/>
  <c r="S1005" i="11" s="1"/>
  <c r="P1005" i="11"/>
  <c r="Q1005" i="11" s="1"/>
  <c r="M1006" i="11"/>
  <c r="N1006" i="11"/>
  <c r="O1006" i="11" s="1"/>
  <c r="S1006" i="11" s="1"/>
  <c r="P1006" i="11"/>
  <c r="Q1006" i="11" s="1"/>
  <c r="M1007" i="11"/>
  <c r="N1007" i="11"/>
  <c r="O1007" i="11" s="1"/>
  <c r="S1007" i="11" s="1"/>
  <c r="P1007" i="11"/>
  <c r="Q1007" i="11" s="1"/>
  <c r="M1008" i="11"/>
  <c r="N1008" i="11"/>
  <c r="O1008" i="11" s="1"/>
  <c r="S1008" i="11" s="1"/>
  <c r="P1008" i="11"/>
  <c r="Q1008" i="11" s="1"/>
  <c r="M1009" i="11"/>
  <c r="N1009" i="11"/>
  <c r="O1009" i="11" s="1"/>
  <c r="S1009" i="11" s="1"/>
  <c r="P1009" i="11"/>
  <c r="Q1009" i="11" s="1"/>
  <c r="M1010" i="11"/>
  <c r="N1010" i="11"/>
  <c r="O1010" i="11" s="1"/>
  <c r="S1010" i="11" s="1"/>
  <c r="P1010" i="11"/>
  <c r="Q1010" i="11" s="1"/>
  <c r="M1011" i="11"/>
  <c r="N1011" i="11"/>
  <c r="O1011" i="11" s="1"/>
  <c r="S1011" i="11" s="1"/>
  <c r="P1011" i="11"/>
  <c r="Q1011" i="11" s="1"/>
  <c r="M1012" i="11"/>
  <c r="N1012" i="11"/>
  <c r="O1012" i="11" s="1"/>
  <c r="S1012" i="11" s="1"/>
  <c r="P1012" i="11"/>
  <c r="Q1012" i="11" s="1"/>
  <c r="M1013" i="11"/>
  <c r="N1013" i="11"/>
  <c r="O1013" i="11" s="1"/>
  <c r="S1013" i="11" s="1"/>
  <c r="P1013" i="11"/>
  <c r="Q1013" i="11" s="1"/>
  <c r="M1014" i="11"/>
  <c r="N1014" i="11"/>
  <c r="O1014" i="11" s="1"/>
  <c r="S1014" i="11" s="1"/>
  <c r="P1014" i="11"/>
  <c r="Q1014" i="11" s="1"/>
  <c r="M1015" i="11"/>
  <c r="N1015" i="11"/>
  <c r="O1015" i="11" s="1"/>
  <c r="S1015" i="11" s="1"/>
  <c r="P1015" i="11"/>
  <c r="Q1015" i="11" s="1"/>
  <c r="M1016" i="11"/>
  <c r="N1016" i="11"/>
  <c r="O1016" i="11" s="1"/>
  <c r="S1016" i="11" s="1"/>
  <c r="P1016" i="11"/>
  <c r="Q1016" i="11" s="1"/>
  <c r="M1017" i="11"/>
  <c r="N1017" i="11"/>
  <c r="O1017" i="11" s="1"/>
  <c r="S1017" i="11" s="1"/>
  <c r="P1017" i="11"/>
  <c r="Q1017" i="11"/>
  <c r="M1018" i="11"/>
  <c r="N1018" i="11"/>
  <c r="O1018" i="11" s="1"/>
  <c r="S1018" i="11" s="1"/>
  <c r="P1018" i="11"/>
  <c r="Q1018" i="11" s="1"/>
  <c r="M1019" i="11"/>
  <c r="N1019" i="11"/>
  <c r="O1019" i="11" s="1"/>
  <c r="S1019" i="11" s="1"/>
  <c r="P1019" i="11"/>
  <c r="Q1019" i="11" s="1"/>
  <c r="M1020" i="11"/>
  <c r="N1020" i="11"/>
  <c r="O1020" i="11" s="1"/>
  <c r="S1020" i="11" s="1"/>
  <c r="P1020" i="11"/>
  <c r="Q1020" i="11" s="1"/>
  <c r="M1021" i="11"/>
  <c r="N1021" i="11"/>
  <c r="O1021" i="11" s="1"/>
  <c r="S1021" i="11" s="1"/>
  <c r="P1021" i="11"/>
  <c r="Q1021" i="11" s="1"/>
  <c r="M1022" i="11"/>
  <c r="N1022" i="11"/>
  <c r="O1022" i="11" s="1"/>
  <c r="S1022" i="11" s="1"/>
  <c r="P1022" i="11"/>
  <c r="Q1022" i="11" s="1"/>
  <c r="M1023" i="11"/>
  <c r="N1023" i="11"/>
  <c r="O1023" i="11" s="1"/>
  <c r="S1023" i="11" s="1"/>
  <c r="P1023" i="11"/>
  <c r="Q1023" i="11" s="1"/>
  <c r="M1024" i="11"/>
  <c r="N1024" i="11"/>
  <c r="O1024" i="11" s="1"/>
  <c r="S1024" i="11" s="1"/>
  <c r="P1024" i="11"/>
  <c r="Q1024" i="11" s="1"/>
  <c r="M1025" i="11"/>
  <c r="N1025" i="11"/>
  <c r="O1025" i="11" s="1"/>
  <c r="S1025" i="11" s="1"/>
  <c r="P1025" i="11"/>
  <c r="Q1025" i="11" s="1"/>
  <c r="M1026" i="11"/>
  <c r="N1026" i="11"/>
  <c r="O1026" i="11" s="1"/>
  <c r="S1026" i="11" s="1"/>
  <c r="P1026" i="11"/>
  <c r="Q1026" i="11" s="1"/>
  <c r="M1027" i="11"/>
  <c r="N1027" i="11"/>
  <c r="O1027" i="11" s="1"/>
  <c r="S1027" i="11" s="1"/>
  <c r="P1027" i="11"/>
  <c r="Q1027" i="11" s="1"/>
  <c r="M1028" i="11"/>
  <c r="N1028" i="11"/>
  <c r="O1028" i="11" s="1"/>
  <c r="S1028" i="11" s="1"/>
  <c r="P1028" i="11"/>
  <c r="Q1028" i="11" s="1"/>
  <c r="M1029" i="11"/>
  <c r="N1029" i="11"/>
  <c r="O1029" i="11" s="1"/>
  <c r="S1029" i="11" s="1"/>
  <c r="P1029" i="11"/>
  <c r="Q1029" i="11" s="1"/>
  <c r="M1030" i="11"/>
  <c r="N1030" i="11"/>
  <c r="O1030" i="11" s="1"/>
  <c r="S1030" i="11" s="1"/>
  <c r="P1030" i="11"/>
  <c r="Q1030" i="11" s="1"/>
  <c r="M1031" i="11"/>
  <c r="N1031" i="11"/>
  <c r="O1031" i="11" s="1"/>
  <c r="S1031" i="11" s="1"/>
  <c r="P1031" i="11"/>
  <c r="Q1031" i="11" s="1"/>
  <c r="M1032" i="11"/>
  <c r="N1032" i="11"/>
  <c r="O1032" i="11" s="1"/>
  <c r="S1032" i="11" s="1"/>
  <c r="P1032" i="11"/>
  <c r="Q1032" i="11" s="1"/>
  <c r="M1033" i="11"/>
  <c r="N1033" i="11"/>
  <c r="O1033" i="11" s="1"/>
  <c r="S1033" i="11" s="1"/>
  <c r="P1033" i="11"/>
  <c r="Q1033" i="11" s="1"/>
  <c r="M1034" i="11"/>
  <c r="N1034" i="11"/>
  <c r="O1034" i="11" s="1"/>
  <c r="S1034" i="11" s="1"/>
  <c r="P1034" i="11"/>
  <c r="Q1034" i="11" s="1"/>
  <c r="M1035" i="11"/>
  <c r="N1035" i="11"/>
  <c r="O1035" i="11" s="1"/>
  <c r="S1035" i="11" s="1"/>
  <c r="P1035" i="11"/>
  <c r="Q1035" i="11" s="1"/>
  <c r="M1036" i="11"/>
  <c r="N1036" i="11"/>
  <c r="O1036" i="11" s="1"/>
  <c r="S1036" i="11" s="1"/>
  <c r="P1036" i="11"/>
  <c r="Q1036" i="11" s="1"/>
  <c r="M1037" i="11"/>
  <c r="N1037" i="11"/>
  <c r="O1037" i="11" s="1"/>
  <c r="S1037" i="11" s="1"/>
  <c r="P1037" i="11"/>
  <c r="Q1037" i="11" s="1"/>
  <c r="M1038" i="11"/>
  <c r="N1038" i="11"/>
  <c r="O1038" i="11" s="1"/>
  <c r="S1038" i="11" s="1"/>
  <c r="P1038" i="11"/>
  <c r="Q1038" i="11" s="1"/>
  <c r="M1039" i="11"/>
  <c r="N1039" i="11"/>
  <c r="O1039" i="11" s="1"/>
  <c r="S1039" i="11" s="1"/>
  <c r="P1039" i="11"/>
  <c r="Q1039" i="11" s="1"/>
  <c r="M1040" i="11"/>
  <c r="N1040" i="11"/>
  <c r="O1040" i="11" s="1"/>
  <c r="S1040" i="11" s="1"/>
  <c r="P1040" i="11"/>
  <c r="Q1040" i="11" s="1"/>
  <c r="M1041" i="11"/>
  <c r="N1041" i="11"/>
  <c r="O1041" i="11" s="1"/>
  <c r="S1041" i="11" s="1"/>
  <c r="P1041" i="11"/>
  <c r="Q1041" i="11" s="1"/>
  <c r="M1042" i="11"/>
  <c r="N1042" i="11"/>
  <c r="O1042" i="11" s="1"/>
  <c r="S1042" i="11" s="1"/>
  <c r="P1042" i="11"/>
  <c r="Q1042" i="11" s="1"/>
  <c r="M1043" i="11"/>
  <c r="N1043" i="11"/>
  <c r="O1043" i="11" s="1"/>
  <c r="S1043" i="11" s="1"/>
  <c r="P1043" i="11"/>
  <c r="Q1043" i="11" s="1"/>
  <c r="M1044" i="11"/>
  <c r="N1044" i="11"/>
  <c r="O1044" i="11" s="1"/>
  <c r="S1044" i="11" s="1"/>
  <c r="P1044" i="11"/>
  <c r="Q1044" i="11" s="1"/>
  <c r="M1045" i="11"/>
  <c r="N1045" i="11"/>
  <c r="O1045" i="11" s="1"/>
  <c r="S1045" i="11" s="1"/>
  <c r="P1045" i="11"/>
  <c r="Q1045" i="11" s="1"/>
  <c r="M1046" i="11"/>
  <c r="N1046" i="11"/>
  <c r="O1046" i="11" s="1"/>
  <c r="S1046" i="11" s="1"/>
  <c r="P1046" i="11"/>
  <c r="Q1046" i="11" s="1"/>
  <c r="M1047" i="11"/>
  <c r="N1047" i="11"/>
  <c r="O1047" i="11" s="1"/>
  <c r="S1047" i="11" s="1"/>
  <c r="P1047" i="11"/>
  <c r="Q1047" i="11" s="1"/>
  <c r="M1048" i="11"/>
  <c r="N1048" i="11"/>
  <c r="O1048" i="11" s="1"/>
  <c r="S1048" i="11" s="1"/>
  <c r="P1048" i="11"/>
  <c r="Q1048" i="11" s="1"/>
  <c r="M1049" i="11"/>
  <c r="N1049" i="11"/>
  <c r="O1049" i="11" s="1"/>
  <c r="S1049" i="11" s="1"/>
  <c r="P1049" i="11"/>
  <c r="Q1049" i="11" s="1"/>
  <c r="M1050" i="11"/>
  <c r="N1050" i="11"/>
  <c r="O1050" i="11" s="1"/>
  <c r="S1050" i="11" s="1"/>
  <c r="P1050" i="11"/>
  <c r="Q1050" i="11" s="1"/>
  <c r="M1051" i="11"/>
  <c r="N1051" i="11"/>
  <c r="O1051" i="11" s="1"/>
  <c r="S1051" i="11" s="1"/>
  <c r="P1051" i="11"/>
  <c r="Q1051" i="11" s="1"/>
  <c r="M1052" i="11"/>
  <c r="N1052" i="11"/>
  <c r="O1052" i="11" s="1"/>
  <c r="S1052" i="11" s="1"/>
  <c r="P1052" i="11"/>
  <c r="Q1052" i="11" s="1"/>
  <c r="M1053" i="11"/>
  <c r="N1053" i="11"/>
  <c r="O1053" i="11" s="1"/>
  <c r="S1053" i="11" s="1"/>
  <c r="P1053" i="11"/>
  <c r="Q1053" i="11" s="1"/>
  <c r="M1054" i="11"/>
  <c r="N1054" i="11"/>
  <c r="O1054" i="11" s="1"/>
  <c r="P1054" i="11"/>
  <c r="Q1054" i="11" s="1"/>
  <c r="S1054" i="11"/>
  <c r="M1055" i="11"/>
  <c r="N1055" i="11"/>
  <c r="O1055" i="11" s="1"/>
  <c r="S1055" i="11" s="1"/>
  <c r="P1055" i="11"/>
  <c r="Q1055" i="11" s="1"/>
  <c r="M1056" i="11"/>
  <c r="N1056" i="11"/>
  <c r="O1056" i="11" s="1"/>
  <c r="S1056" i="11" s="1"/>
  <c r="P1056" i="11"/>
  <c r="Q1056" i="11" s="1"/>
  <c r="M1057" i="11"/>
  <c r="N1057" i="11"/>
  <c r="O1057" i="11" s="1"/>
  <c r="S1057" i="11" s="1"/>
  <c r="P1057" i="11"/>
  <c r="Q1057" i="11" s="1"/>
  <c r="M1058" i="11"/>
  <c r="N1058" i="11"/>
  <c r="O1058" i="11"/>
  <c r="S1058" i="11" s="1"/>
  <c r="P1058" i="11"/>
  <c r="Q1058" i="11" s="1"/>
  <c r="M1059" i="11"/>
  <c r="N1059" i="11"/>
  <c r="O1059" i="11" s="1"/>
  <c r="S1059" i="11" s="1"/>
  <c r="P1059" i="11"/>
  <c r="Q1059" i="11" s="1"/>
  <c r="M1060" i="11"/>
  <c r="N1060" i="11"/>
  <c r="O1060" i="11" s="1"/>
  <c r="S1060" i="11" s="1"/>
  <c r="P1060" i="11"/>
  <c r="Q1060" i="11" s="1"/>
  <c r="M1061" i="11"/>
  <c r="N1061" i="11"/>
  <c r="O1061" i="11"/>
  <c r="S1061" i="11" s="1"/>
  <c r="P1061" i="11"/>
  <c r="Q1061" i="11" s="1"/>
  <c r="M1062" i="11"/>
  <c r="N1062" i="11"/>
  <c r="O1062" i="11" s="1"/>
  <c r="S1062" i="11" s="1"/>
  <c r="P1062" i="11"/>
  <c r="Q1062" i="11" s="1"/>
  <c r="M1063" i="11"/>
  <c r="N1063" i="11"/>
  <c r="O1063" i="11" s="1"/>
  <c r="S1063" i="11" s="1"/>
  <c r="P1063" i="11"/>
  <c r="Q1063" i="11" s="1"/>
  <c r="M1064" i="11"/>
  <c r="N1064" i="11"/>
  <c r="O1064" i="11" s="1"/>
  <c r="S1064" i="11" s="1"/>
  <c r="P1064" i="11"/>
  <c r="Q1064" i="11" s="1"/>
  <c r="M1065" i="11"/>
  <c r="N1065" i="11"/>
  <c r="O1065" i="11" s="1"/>
  <c r="S1065" i="11" s="1"/>
  <c r="P1065" i="11"/>
  <c r="Q1065" i="11" s="1"/>
  <c r="M1066" i="11"/>
  <c r="N1066" i="11"/>
  <c r="O1066" i="11"/>
  <c r="S1066" i="11" s="1"/>
  <c r="P1066" i="11"/>
  <c r="Q1066" i="11" s="1"/>
  <c r="M1067" i="11"/>
  <c r="N1067" i="11"/>
  <c r="O1067" i="11" s="1"/>
  <c r="S1067" i="11" s="1"/>
  <c r="P1067" i="11"/>
  <c r="Q1067" i="11" s="1"/>
  <c r="M1068" i="11"/>
  <c r="N1068" i="11"/>
  <c r="O1068" i="11" s="1"/>
  <c r="S1068" i="11" s="1"/>
  <c r="P1068" i="11"/>
  <c r="Q1068" i="11" s="1"/>
  <c r="M1069" i="11"/>
  <c r="N1069" i="11"/>
  <c r="O1069" i="11" s="1"/>
  <c r="S1069" i="11" s="1"/>
  <c r="P1069" i="11"/>
  <c r="Q1069" i="11" s="1"/>
  <c r="M1070" i="11"/>
  <c r="N1070" i="11"/>
  <c r="O1070" i="11" s="1"/>
  <c r="S1070" i="11" s="1"/>
  <c r="P1070" i="11"/>
  <c r="Q1070" i="11" s="1"/>
  <c r="M1071" i="11"/>
  <c r="N1071" i="11"/>
  <c r="O1071" i="11" s="1"/>
  <c r="S1071" i="11" s="1"/>
  <c r="P1071" i="11"/>
  <c r="Q1071" i="11" s="1"/>
  <c r="M1072" i="11"/>
  <c r="N1072" i="11"/>
  <c r="O1072" i="11" s="1"/>
  <c r="S1072" i="11" s="1"/>
  <c r="P1072" i="11"/>
  <c r="Q1072" i="11" s="1"/>
  <c r="M1073" i="11"/>
  <c r="N1073" i="11"/>
  <c r="O1073" i="11" s="1"/>
  <c r="S1073" i="11" s="1"/>
  <c r="P1073" i="11"/>
  <c r="Q1073" i="11" s="1"/>
  <c r="M1074" i="11"/>
  <c r="N1074" i="11"/>
  <c r="O1074" i="11" s="1"/>
  <c r="S1074" i="11" s="1"/>
  <c r="P1074" i="11"/>
  <c r="Q1074" i="11" s="1"/>
  <c r="M1075" i="11"/>
  <c r="N1075" i="11"/>
  <c r="O1075" i="11" s="1"/>
  <c r="S1075" i="11" s="1"/>
  <c r="P1075" i="11"/>
  <c r="Q1075" i="11" s="1"/>
  <c r="M1076" i="11"/>
  <c r="N1076" i="11"/>
  <c r="O1076" i="11" s="1"/>
  <c r="S1076" i="11" s="1"/>
  <c r="P1076" i="11"/>
  <c r="Q1076" i="11" s="1"/>
  <c r="M1077" i="11"/>
  <c r="N1077" i="11"/>
  <c r="O1077" i="11" s="1"/>
  <c r="S1077" i="11" s="1"/>
  <c r="P1077" i="11"/>
  <c r="Q1077" i="11" s="1"/>
  <c r="M1078" i="11"/>
  <c r="N1078" i="11"/>
  <c r="O1078" i="11"/>
  <c r="S1078" i="11" s="1"/>
  <c r="P1078" i="11"/>
  <c r="Q1078" i="11" s="1"/>
  <c r="M1079" i="11"/>
  <c r="N1079" i="11"/>
  <c r="O1079" i="11" s="1"/>
  <c r="S1079" i="11" s="1"/>
  <c r="P1079" i="11"/>
  <c r="Q1079" i="11" s="1"/>
  <c r="M1080" i="11"/>
  <c r="N1080" i="11"/>
  <c r="O1080" i="11" s="1"/>
  <c r="S1080" i="11" s="1"/>
  <c r="P1080" i="11"/>
  <c r="Q1080" i="11" s="1"/>
  <c r="M1081" i="11"/>
  <c r="N1081" i="11"/>
  <c r="O1081" i="11"/>
  <c r="S1081" i="11" s="1"/>
  <c r="P1081" i="11"/>
  <c r="Q1081" i="11" s="1"/>
  <c r="M1082" i="11"/>
  <c r="N1082" i="11"/>
  <c r="O1082" i="11" s="1"/>
  <c r="S1082" i="11" s="1"/>
  <c r="P1082" i="11"/>
  <c r="Q1082" i="11" s="1"/>
  <c r="M1083" i="11"/>
  <c r="N1083" i="11"/>
  <c r="O1083" i="11" s="1"/>
  <c r="S1083" i="11" s="1"/>
  <c r="P1083" i="11"/>
  <c r="Q1083" i="11" s="1"/>
  <c r="M1084" i="11"/>
  <c r="N1084" i="11"/>
  <c r="O1084" i="11" s="1"/>
  <c r="S1084" i="11" s="1"/>
  <c r="P1084" i="11"/>
  <c r="Q1084" i="11" s="1"/>
  <c r="M1085" i="11"/>
  <c r="N1085" i="11"/>
  <c r="O1085" i="11"/>
  <c r="S1085" i="11" s="1"/>
  <c r="P1085" i="11"/>
  <c r="Q1085" i="11" s="1"/>
  <c r="M1086" i="11"/>
  <c r="N1086" i="11"/>
  <c r="O1086" i="11" s="1"/>
  <c r="S1086" i="11" s="1"/>
  <c r="P1086" i="11"/>
  <c r="Q1086" i="11" s="1"/>
  <c r="M1087" i="11"/>
  <c r="N1087" i="11"/>
  <c r="O1087" i="11" s="1"/>
  <c r="S1087" i="11" s="1"/>
  <c r="P1087" i="11"/>
  <c r="Q1087" i="11"/>
  <c r="M1088" i="11"/>
  <c r="N1088" i="11"/>
  <c r="O1088" i="11" s="1"/>
  <c r="S1088" i="11" s="1"/>
  <c r="P1088" i="11"/>
  <c r="Q1088" i="11" s="1"/>
  <c r="M1089" i="11"/>
  <c r="N1089" i="11"/>
  <c r="O1089" i="11" s="1"/>
  <c r="S1089" i="11" s="1"/>
  <c r="P1089" i="11"/>
  <c r="Q1089" i="11" s="1"/>
  <c r="M1090" i="11"/>
  <c r="N1090" i="11"/>
  <c r="O1090" i="11" s="1"/>
  <c r="S1090" i="11" s="1"/>
  <c r="P1090" i="11"/>
  <c r="Q1090" i="11" s="1"/>
  <c r="M1091" i="11"/>
  <c r="N1091" i="11"/>
  <c r="O1091" i="11" s="1"/>
  <c r="S1091" i="11" s="1"/>
  <c r="P1091" i="11"/>
  <c r="Q1091" i="11" s="1"/>
  <c r="M1092" i="11"/>
  <c r="N1092" i="11"/>
  <c r="O1092" i="11" s="1"/>
  <c r="S1092" i="11" s="1"/>
  <c r="P1092" i="11"/>
  <c r="Q1092" i="11" s="1"/>
  <c r="M1093" i="11"/>
  <c r="N1093" i="11"/>
  <c r="O1093" i="11" s="1"/>
  <c r="S1093" i="11" s="1"/>
  <c r="P1093" i="11"/>
  <c r="Q1093" i="11" s="1"/>
  <c r="M1094" i="11"/>
  <c r="N1094" i="11"/>
  <c r="O1094" i="11" s="1"/>
  <c r="S1094" i="11" s="1"/>
  <c r="P1094" i="11"/>
  <c r="Q1094" i="11" s="1"/>
  <c r="M1095" i="11"/>
  <c r="N1095" i="11"/>
  <c r="O1095" i="11" s="1"/>
  <c r="S1095" i="11" s="1"/>
  <c r="P1095" i="11"/>
  <c r="Q1095" i="11" s="1"/>
  <c r="M1096" i="11"/>
  <c r="N1096" i="11"/>
  <c r="O1096" i="11" s="1"/>
  <c r="S1096" i="11" s="1"/>
  <c r="P1096" i="11"/>
  <c r="Q1096" i="11" s="1"/>
  <c r="M1097" i="11"/>
  <c r="N1097" i="11"/>
  <c r="O1097" i="11" s="1"/>
  <c r="S1097" i="11" s="1"/>
  <c r="P1097" i="11"/>
  <c r="Q1097" i="11" s="1"/>
  <c r="M1098" i="11"/>
  <c r="N1098" i="11"/>
  <c r="O1098" i="11" s="1"/>
  <c r="S1098" i="11" s="1"/>
  <c r="P1098" i="11"/>
  <c r="Q1098" i="11" s="1"/>
  <c r="M1099" i="11"/>
  <c r="N1099" i="11"/>
  <c r="O1099" i="11" s="1"/>
  <c r="S1099" i="11" s="1"/>
  <c r="P1099" i="11"/>
  <c r="Q1099" i="11" s="1"/>
  <c r="M1100" i="11"/>
  <c r="N1100" i="11"/>
  <c r="O1100" i="11" s="1"/>
  <c r="S1100" i="11" s="1"/>
  <c r="P1100" i="11"/>
  <c r="Q1100" i="11" s="1"/>
  <c r="M1101" i="11"/>
  <c r="N1101" i="11"/>
  <c r="O1101" i="11" s="1"/>
  <c r="S1101" i="11" s="1"/>
  <c r="P1101" i="11"/>
  <c r="Q1101" i="11" s="1"/>
  <c r="M1102" i="11"/>
  <c r="N1102" i="11"/>
  <c r="O1102" i="11" s="1"/>
  <c r="S1102" i="11" s="1"/>
  <c r="P1102" i="11"/>
  <c r="Q1102" i="11" s="1"/>
  <c r="M1103" i="11"/>
  <c r="N1103" i="11"/>
  <c r="O1103" i="11" s="1"/>
  <c r="S1103" i="11" s="1"/>
  <c r="P1103" i="11"/>
  <c r="Q1103" i="11"/>
  <c r="M1104" i="11"/>
  <c r="N1104" i="11"/>
  <c r="O1104" i="11" s="1"/>
  <c r="S1104" i="11" s="1"/>
  <c r="P1104" i="11"/>
  <c r="Q1104" i="11" s="1"/>
  <c r="M1105" i="11"/>
  <c r="N1105" i="11"/>
  <c r="O1105" i="11" s="1"/>
  <c r="S1105" i="11" s="1"/>
  <c r="P1105" i="11"/>
  <c r="Q1105" i="11" s="1"/>
  <c r="M1106" i="11"/>
  <c r="N1106" i="11"/>
  <c r="O1106" i="11" s="1"/>
  <c r="S1106" i="11" s="1"/>
  <c r="P1106" i="11"/>
  <c r="Q1106" i="11" s="1"/>
  <c r="M1107" i="11"/>
  <c r="N1107" i="11"/>
  <c r="O1107" i="11" s="1"/>
  <c r="S1107" i="11" s="1"/>
  <c r="P1107" i="11"/>
  <c r="Q1107" i="11" s="1"/>
  <c r="M1108" i="11"/>
  <c r="N1108" i="11"/>
  <c r="O1108" i="11" s="1"/>
  <c r="S1108" i="11" s="1"/>
  <c r="P1108" i="11"/>
  <c r="Q1108" i="11" s="1"/>
  <c r="M1109" i="11"/>
  <c r="N1109" i="11"/>
  <c r="O1109" i="11" s="1"/>
  <c r="S1109" i="11" s="1"/>
  <c r="P1109" i="11"/>
  <c r="Q1109" i="11" s="1"/>
  <c r="M1110" i="11"/>
  <c r="N1110" i="11"/>
  <c r="O1110" i="11" s="1"/>
  <c r="S1110" i="11" s="1"/>
  <c r="P1110" i="11"/>
  <c r="Q1110" i="11" s="1"/>
  <c r="M1111" i="11"/>
  <c r="N1111" i="11"/>
  <c r="O1111" i="11" s="1"/>
  <c r="S1111" i="11" s="1"/>
  <c r="P1111" i="11"/>
  <c r="Q1111" i="11" s="1"/>
  <c r="M1112" i="11"/>
  <c r="N1112" i="11"/>
  <c r="O1112" i="11" s="1"/>
  <c r="S1112" i="11" s="1"/>
  <c r="P1112" i="11"/>
  <c r="Q1112" i="11" s="1"/>
  <c r="M1113" i="11"/>
  <c r="N1113" i="11"/>
  <c r="O1113" i="11" s="1"/>
  <c r="S1113" i="11" s="1"/>
  <c r="P1113" i="11"/>
  <c r="Q1113" i="11" s="1"/>
  <c r="M1114" i="11"/>
  <c r="N1114" i="11"/>
  <c r="O1114" i="11" s="1"/>
  <c r="S1114" i="11" s="1"/>
  <c r="P1114" i="11"/>
  <c r="Q1114" i="11" s="1"/>
  <c r="M1115" i="11"/>
  <c r="N1115" i="11"/>
  <c r="O1115" i="11" s="1"/>
  <c r="S1115" i="11" s="1"/>
  <c r="P1115" i="11"/>
  <c r="Q1115" i="11" s="1"/>
  <c r="M1116" i="11"/>
  <c r="N1116" i="11"/>
  <c r="O1116" i="11"/>
  <c r="S1116" i="11" s="1"/>
  <c r="P1116" i="11"/>
  <c r="Q1116" i="11" s="1"/>
  <c r="M1117" i="11"/>
  <c r="N1117" i="11"/>
  <c r="O1117" i="11" s="1"/>
  <c r="S1117" i="11" s="1"/>
  <c r="P1117" i="11"/>
  <c r="Q1117" i="11" s="1"/>
  <c r="M1118" i="11"/>
  <c r="N1118" i="11"/>
  <c r="O1118" i="11" s="1"/>
  <c r="S1118" i="11" s="1"/>
  <c r="P1118" i="11"/>
  <c r="Q1118" i="11" s="1"/>
  <c r="M1119" i="11"/>
  <c r="N1119" i="11"/>
  <c r="O1119" i="11" s="1"/>
  <c r="S1119" i="11" s="1"/>
  <c r="P1119" i="11"/>
  <c r="Q1119" i="11" s="1"/>
  <c r="M1120" i="11"/>
  <c r="N1120" i="11"/>
  <c r="O1120" i="11"/>
  <c r="S1120" i="11" s="1"/>
  <c r="P1120" i="11"/>
  <c r="Q1120" i="11" s="1"/>
  <c r="M1121" i="11"/>
  <c r="N1121" i="11"/>
  <c r="O1121" i="11" s="1"/>
  <c r="S1121" i="11" s="1"/>
  <c r="P1121" i="11"/>
  <c r="Q1121" i="11" s="1"/>
  <c r="M1122" i="11"/>
  <c r="N1122" i="11"/>
  <c r="O1122" i="11" s="1"/>
  <c r="S1122" i="11" s="1"/>
  <c r="P1122" i="11"/>
  <c r="Q1122" i="11"/>
  <c r="M1123" i="11"/>
  <c r="N1123" i="11"/>
  <c r="O1123" i="11" s="1"/>
  <c r="S1123" i="11" s="1"/>
  <c r="P1123" i="11"/>
  <c r="Q1123" i="11" s="1"/>
  <c r="M1124" i="11"/>
  <c r="N1124" i="11"/>
  <c r="O1124" i="11" s="1"/>
  <c r="S1124" i="11" s="1"/>
  <c r="P1124" i="11"/>
  <c r="Q1124" i="11" s="1"/>
  <c r="M1125" i="11"/>
  <c r="N1125" i="11"/>
  <c r="O1125" i="11" s="1"/>
  <c r="S1125" i="11" s="1"/>
  <c r="P1125" i="11"/>
  <c r="Q1125" i="11" s="1"/>
  <c r="M1126" i="11"/>
  <c r="N1126" i="11"/>
  <c r="O1126" i="11" s="1"/>
  <c r="S1126" i="11" s="1"/>
  <c r="P1126" i="11"/>
  <c r="Q1126" i="11" s="1"/>
  <c r="M1127" i="11"/>
  <c r="N1127" i="11"/>
  <c r="O1127" i="11" s="1"/>
  <c r="S1127" i="11" s="1"/>
  <c r="P1127" i="11"/>
  <c r="Q1127" i="11" s="1"/>
  <c r="M1128" i="11"/>
  <c r="N1128" i="11"/>
  <c r="O1128" i="11" s="1"/>
  <c r="S1128" i="11" s="1"/>
  <c r="P1128" i="11"/>
  <c r="Q1128" i="11" s="1"/>
  <c r="M1129" i="11"/>
  <c r="N1129" i="11"/>
  <c r="O1129" i="11" s="1"/>
  <c r="S1129" i="11" s="1"/>
  <c r="P1129" i="11"/>
  <c r="Q1129" i="11" s="1"/>
  <c r="M1130" i="11"/>
  <c r="N1130" i="11"/>
  <c r="O1130" i="11" s="1"/>
  <c r="S1130" i="11" s="1"/>
  <c r="P1130" i="11"/>
  <c r="Q1130" i="11" s="1"/>
  <c r="M1131" i="11"/>
  <c r="N1131" i="11"/>
  <c r="O1131" i="11" s="1"/>
  <c r="S1131" i="11" s="1"/>
  <c r="P1131" i="11"/>
  <c r="Q1131" i="11" s="1"/>
  <c r="M1132" i="11"/>
  <c r="N1132" i="11"/>
  <c r="O1132" i="11" s="1"/>
  <c r="S1132" i="11" s="1"/>
  <c r="P1132" i="11"/>
  <c r="Q1132" i="11" s="1"/>
  <c r="M1133" i="11"/>
  <c r="N1133" i="11"/>
  <c r="O1133" i="11" s="1"/>
  <c r="S1133" i="11" s="1"/>
  <c r="P1133" i="11"/>
  <c r="Q1133" i="11" s="1"/>
  <c r="M1134" i="11"/>
  <c r="N1134" i="11"/>
  <c r="O1134" i="11" s="1"/>
  <c r="S1134" i="11" s="1"/>
  <c r="P1134" i="11"/>
  <c r="Q1134" i="11" s="1"/>
  <c r="M1135" i="11"/>
  <c r="N1135" i="11"/>
  <c r="O1135" i="11" s="1"/>
  <c r="S1135" i="11" s="1"/>
  <c r="P1135" i="11"/>
  <c r="Q1135" i="11" s="1"/>
  <c r="M1136" i="11"/>
  <c r="N1136" i="11"/>
  <c r="O1136" i="11" s="1"/>
  <c r="S1136" i="11" s="1"/>
  <c r="P1136" i="11"/>
  <c r="Q1136" i="11" s="1"/>
  <c r="M1137" i="11"/>
  <c r="N1137" i="11"/>
  <c r="O1137" i="11" s="1"/>
  <c r="S1137" i="11" s="1"/>
  <c r="P1137" i="11"/>
  <c r="Q1137" i="11" s="1"/>
  <c r="M1138" i="11"/>
  <c r="N1138" i="11"/>
  <c r="O1138" i="11" s="1"/>
  <c r="S1138" i="11" s="1"/>
  <c r="P1138" i="11"/>
  <c r="Q1138" i="11" s="1"/>
  <c r="M1139" i="11"/>
  <c r="N1139" i="11"/>
  <c r="O1139" i="11" s="1"/>
  <c r="S1139" i="11" s="1"/>
  <c r="P1139" i="11"/>
  <c r="Q1139" i="11" s="1"/>
  <c r="M1140" i="11"/>
  <c r="N1140" i="11"/>
  <c r="O1140" i="11" s="1"/>
  <c r="S1140" i="11" s="1"/>
  <c r="P1140" i="11"/>
  <c r="Q1140" i="11" s="1"/>
  <c r="M1141" i="11"/>
  <c r="N1141" i="11"/>
  <c r="O1141" i="11" s="1"/>
  <c r="S1141" i="11" s="1"/>
  <c r="P1141" i="11"/>
  <c r="Q1141" i="11" s="1"/>
  <c r="M1142" i="11"/>
  <c r="N1142" i="11"/>
  <c r="O1142" i="11" s="1"/>
  <c r="S1142" i="11" s="1"/>
  <c r="P1142" i="11"/>
  <c r="Q1142" i="11" s="1"/>
  <c r="M1143" i="11"/>
  <c r="N1143" i="11"/>
  <c r="O1143" i="11" s="1"/>
  <c r="S1143" i="11" s="1"/>
  <c r="P1143" i="11"/>
  <c r="Q1143" i="11" s="1"/>
  <c r="M1144" i="11"/>
  <c r="N1144" i="11"/>
  <c r="O1144" i="11" s="1"/>
  <c r="S1144" i="11" s="1"/>
  <c r="P1144" i="11"/>
  <c r="Q1144" i="11" s="1"/>
  <c r="M1145" i="11"/>
  <c r="N1145" i="11"/>
  <c r="O1145" i="11" s="1"/>
  <c r="S1145" i="11" s="1"/>
  <c r="P1145" i="11"/>
  <c r="Q1145" i="11" s="1"/>
  <c r="M1146" i="11"/>
  <c r="N1146" i="11"/>
  <c r="O1146" i="11" s="1"/>
  <c r="S1146" i="11" s="1"/>
  <c r="P1146" i="11"/>
  <c r="Q1146" i="11" s="1"/>
  <c r="M1147" i="11"/>
  <c r="N1147" i="11"/>
  <c r="O1147" i="11" s="1"/>
  <c r="S1147" i="11" s="1"/>
  <c r="P1147" i="11"/>
  <c r="Q1147" i="11" s="1"/>
  <c r="M1148" i="11"/>
  <c r="N1148" i="11"/>
  <c r="O1148" i="11" s="1"/>
  <c r="S1148" i="11" s="1"/>
  <c r="P1148" i="11"/>
  <c r="Q1148" i="11" s="1"/>
  <c r="M1149" i="11"/>
  <c r="N1149" i="11"/>
  <c r="O1149" i="11" s="1"/>
  <c r="S1149" i="11" s="1"/>
  <c r="P1149" i="11"/>
  <c r="Q1149" i="11" s="1"/>
  <c r="M1150" i="11"/>
  <c r="N1150" i="11"/>
  <c r="O1150" i="11" s="1"/>
  <c r="S1150" i="11" s="1"/>
  <c r="P1150" i="11"/>
  <c r="Q1150" i="11" s="1"/>
  <c r="M1151" i="11"/>
  <c r="N1151" i="11"/>
  <c r="O1151" i="11" s="1"/>
  <c r="S1151" i="11" s="1"/>
  <c r="P1151" i="11"/>
  <c r="Q1151" i="11" s="1"/>
  <c r="M1152" i="11"/>
  <c r="N1152" i="11"/>
  <c r="O1152" i="11" s="1"/>
  <c r="S1152" i="11" s="1"/>
  <c r="P1152" i="11"/>
  <c r="Q1152" i="11" s="1"/>
  <c r="M1153" i="11"/>
  <c r="N1153" i="11"/>
  <c r="O1153" i="11" s="1"/>
  <c r="S1153" i="11" s="1"/>
  <c r="P1153" i="11"/>
  <c r="Q1153" i="11" s="1"/>
  <c r="M1154" i="11"/>
  <c r="N1154" i="11"/>
  <c r="O1154" i="11" s="1"/>
  <c r="S1154" i="11" s="1"/>
  <c r="P1154" i="11"/>
  <c r="Q1154" i="11" s="1"/>
  <c r="M1155" i="11"/>
  <c r="N1155" i="11"/>
  <c r="O1155" i="11" s="1"/>
  <c r="S1155" i="11" s="1"/>
  <c r="P1155" i="11"/>
  <c r="Q1155" i="11" s="1"/>
  <c r="M1156" i="11"/>
  <c r="N1156" i="11"/>
  <c r="O1156" i="11" s="1"/>
  <c r="S1156" i="11" s="1"/>
  <c r="P1156" i="11"/>
  <c r="Q1156" i="11" s="1"/>
  <c r="M1157" i="11"/>
  <c r="N1157" i="11"/>
  <c r="O1157" i="11" s="1"/>
  <c r="S1157" i="11" s="1"/>
  <c r="P1157" i="11"/>
  <c r="Q1157" i="11" s="1"/>
  <c r="M1158" i="11"/>
  <c r="N1158" i="11"/>
  <c r="O1158" i="11" s="1"/>
  <c r="S1158" i="11" s="1"/>
  <c r="P1158" i="11"/>
  <c r="Q1158" i="11" s="1"/>
  <c r="M1159" i="11"/>
  <c r="N1159" i="11"/>
  <c r="O1159" i="11" s="1"/>
  <c r="S1159" i="11" s="1"/>
  <c r="P1159" i="11"/>
  <c r="Q1159" i="11" s="1"/>
  <c r="M1160" i="11"/>
  <c r="N1160" i="11"/>
  <c r="O1160" i="11" s="1"/>
  <c r="S1160" i="11" s="1"/>
  <c r="P1160" i="11"/>
  <c r="Q1160" i="11" s="1"/>
  <c r="M1161" i="11"/>
  <c r="N1161" i="11"/>
  <c r="O1161" i="11" s="1"/>
  <c r="S1161" i="11" s="1"/>
  <c r="P1161" i="11"/>
  <c r="Q1161" i="11" s="1"/>
  <c r="M1162" i="11"/>
  <c r="N1162" i="11"/>
  <c r="O1162" i="11" s="1"/>
  <c r="S1162" i="11" s="1"/>
  <c r="P1162" i="11"/>
  <c r="Q1162" i="11" s="1"/>
  <c r="M1163" i="11"/>
  <c r="N1163" i="11"/>
  <c r="O1163" i="11" s="1"/>
  <c r="P1163" i="11"/>
  <c r="Q1163" i="11" s="1"/>
  <c r="S1163" i="11"/>
  <c r="M1164" i="11"/>
  <c r="N1164" i="11"/>
  <c r="O1164" i="11" s="1"/>
  <c r="S1164" i="11" s="1"/>
  <c r="P1164" i="11"/>
  <c r="Q1164" i="11" s="1"/>
  <c r="M1165" i="11"/>
  <c r="N1165" i="11"/>
  <c r="O1165" i="11" s="1"/>
  <c r="S1165" i="11" s="1"/>
  <c r="P1165" i="11"/>
  <c r="Q1165" i="11" s="1"/>
  <c r="M1166" i="11"/>
  <c r="N1166" i="11"/>
  <c r="O1166" i="11" s="1"/>
  <c r="S1166" i="11" s="1"/>
  <c r="P1166" i="11"/>
  <c r="Q1166" i="11" s="1"/>
  <c r="M1167" i="11"/>
  <c r="N1167" i="11"/>
  <c r="O1167" i="11" s="1"/>
  <c r="S1167" i="11" s="1"/>
  <c r="P1167" i="11"/>
  <c r="Q1167" i="11" s="1"/>
  <c r="M1168" i="11"/>
  <c r="N1168" i="11"/>
  <c r="O1168" i="11" s="1"/>
  <c r="S1168" i="11" s="1"/>
  <c r="P1168" i="11"/>
  <c r="Q1168" i="11" s="1"/>
  <c r="M1169" i="11"/>
  <c r="N1169" i="11"/>
  <c r="O1169" i="11" s="1"/>
  <c r="S1169" i="11" s="1"/>
  <c r="P1169" i="11"/>
  <c r="Q1169" i="11" s="1"/>
  <c r="M1170" i="11"/>
  <c r="N1170" i="11"/>
  <c r="O1170" i="11" s="1"/>
  <c r="S1170" i="11" s="1"/>
  <c r="P1170" i="11"/>
  <c r="Q1170" i="11" s="1"/>
  <c r="M1171" i="11"/>
  <c r="N1171" i="11"/>
  <c r="O1171" i="11" s="1"/>
  <c r="S1171" i="11" s="1"/>
  <c r="P1171" i="11"/>
  <c r="Q1171" i="11" s="1"/>
  <c r="M1172" i="11"/>
  <c r="N1172" i="11"/>
  <c r="O1172" i="11" s="1"/>
  <c r="S1172" i="11" s="1"/>
  <c r="P1172" i="11"/>
  <c r="Q1172" i="11" s="1"/>
  <c r="M1173" i="11"/>
  <c r="N1173" i="11"/>
  <c r="O1173" i="11" s="1"/>
  <c r="S1173" i="11" s="1"/>
  <c r="P1173" i="11"/>
  <c r="Q1173" i="11" s="1"/>
  <c r="M1174" i="11"/>
  <c r="N1174" i="11"/>
  <c r="O1174" i="11" s="1"/>
  <c r="S1174" i="11" s="1"/>
  <c r="P1174" i="11"/>
  <c r="Q1174" i="11" s="1"/>
  <c r="M1175" i="11"/>
  <c r="N1175" i="11"/>
  <c r="O1175" i="11" s="1"/>
  <c r="S1175" i="11" s="1"/>
  <c r="P1175" i="11"/>
  <c r="Q1175" i="11" s="1"/>
  <c r="M1176" i="11"/>
  <c r="N1176" i="11"/>
  <c r="O1176" i="11" s="1"/>
  <c r="S1176" i="11" s="1"/>
  <c r="P1176" i="11"/>
  <c r="Q1176" i="11" s="1"/>
  <c r="M1177" i="11"/>
  <c r="N1177" i="11"/>
  <c r="O1177" i="11" s="1"/>
  <c r="S1177" i="11" s="1"/>
  <c r="P1177" i="11"/>
  <c r="Q1177" i="11" s="1"/>
  <c r="M1178" i="11"/>
  <c r="N1178" i="11"/>
  <c r="O1178" i="11"/>
  <c r="S1178" i="11" s="1"/>
  <c r="P1178" i="11"/>
  <c r="Q1178" i="11" s="1"/>
  <c r="M1179" i="11"/>
  <c r="N1179" i="11"/>
  <c r="O1179" i="11" s="1"/>
  <c r="S1179" i="11" s="1"/>
  <c r="P1179" i="11"/>
  <c r="Q1179" i="11" s="1"/>
  <c r="M1180" i="11"/>
  <c r="N1180" i="11"/>
  <c r="O1180" i="11" s="1"/>
  <c r="S1180" i="11" s="1"/>
  <c r="P1180" i="11"/>
  <c r="Q1180" i="11" s="1"/>
  <c r="M1181" i="11"/>
  <c r="N1181" i="11"/>
  <c r="O1181" i="11" s="1"/>
  <c r="S1181" i="11" s="1"/>
  <c r="P1181" i="11"/>
  <c r="Q1181" i="11" s="1"/>
  <c r="M1182" i="11"/>
  <c r="N1182" i="11"/>
  <c r="O1182" i="11" s="1"/>
  <c r="S1182" i="11" s="1"/>
  <c r="P1182" i="11"/>
  <c r="Q1182" i="11" s="1"/>
  <c r="M1183" i="11"/>
  <c r="N1183" i="11"/>
  <c r="O1183" i="11" s="1"/>
  <c r="S1183" i="11" s="1"/>
  <c r="P1183" i="11"/>
  <c r="Q1183" i="11" s="1"/>
  <c r="M1184" i="11"/>
  <c r="N1184" i="11"/>
  <c r="O1184" i="11" s="1"/>
  <c r="S1184" i="11" s="1"/>
  <c r="P1184" i="11"/>
  <c r="Q1184" i="11" s="1"/>
  <c r="M1185" i="11"/>
  <c r="N1185" i="11"/>
  <c r="O1185" i="11" s="1"/>
  <c r="S1185" i="11" s="1"/>
  <c r="P1185" i="11"/>
  <c r="Q1185" i="11" s="1"/>
  <c r="M1186" i="11"/>
  <c r="N1186" i="11"/>
  <c r="O1186" i="11" s="1"/>
  <c r="S1186" i="11" s="1"/>
  <c r="P1186" i="11"/>
  <c r="Q1186" i="11" s="1"/>
  <c r="M1187" i="11"/>
  <c r="N1187" i="11"/>
  <c r="O1187" i="11" s="1"/>
  <c r="S1187" i="11" s="1"/>
  <c r="P1187" i="11"/>
  <c r="Q1187" i="11" s="1"/>
  <c r="M1188" i="11"/>
  <c r="N1188" i="11"/>
  <c r="O1188" i="11" s="1"/>
  <c r="S1188" i="11" s="1"/>
  <c r="P1188" i="11"/>
  <c r="Q1188" i="11" s="1"/>
  <c r="M1189" i="11"/>
  <c r="N1189" i="11"/>
  <c r="O1189" i="11" s="1"/>
  <c r="S1189" i="11" s="1"/>
  <c r="P1189" i="11"/>
  <c r="Q1189" i="11" s="1"/>
  <c r="M1190" i="11"/>
  <c r="N1190" i="11"/>
  <c r="O1190" i="11" s="1"/>
  <c r="S1190" i="11" s="1"/>
  <c r="P1190" i="11"/>
  <c r="Q1190" i="11" s="1"/>
  <c r="M1191" i="11"/>
  <c r="N1191" i="11"/>
  <c r="O1191" i="11" s="1"/>
  <c r="S1191" i="11" s="1"/>
  <c r="P1191" i="11"/>
  <c r="Q1191" i="11" s="1"/>
  <c r="M1192" i="11"/>
  <c r="N1192" i="11"/>
  <c r="O1192" i="11" s="1"/>
  <c r="S1192" i="11" s="1"/>
  <c r="P1192" i="11"/>
  <c r="Q1192" i="11" s="1"/>
  <c r="M1193" i="11"/>
  <c r="N1193" i="11"/>
  <c r="O1193" i="11" s="1"/>
  <c r="S1193" i="11" s="1"/>
  <c r="P1193" i="11"/>
  <c r="Q1193" i="11" s="1"/>
  <c r="M1194" i="11"/>
  <c r="N1194" i="11"/>
  <c r="O1194" i="11" s="1"/>
  <c r="S1194" i="11" s="1"/>
  <c r="P1194" i="11"/>
  <c r="Q1194" i="11" s="1"/>
  <c r="M1195" i="11"/>
  <c r="N1195" i="11"/>
  <c r="O1195" i="11" s="1"/>
  <c r="S1195" i="11" s="1"/>
  <c r="P1195" i="11"/>
  <c r="Q1195" i="11" s="1"/>
  <c r="M1196" i="11"/>
  <c r="N1196" i="11"/>
  <c r="O1196" i="11" s="1"/>
  <c r="S1196" i="11" s="1"/>
  <c r="P1196" i="11"/>
  <c r="Q1196" i="11" s="1"/>
  <c r="M1197" i="11"/>
  <c r="N1197" i="11"/>
  <c r="O1197" i="11" s="1"/>
  <c r="S1197" i="11" s="1"/>
  <c r="P1197" i="11"/>
  <c r="Q1197" i="11" s="1"/>
  <c r="M1198" i="11"/>
  <c r="N1198" i="11"/>
  <c r="O1198" i="11" s="1"/>
  <c r="S1198" i="11" s="1"/>
  <c r="P1198" i="11"/>
  <c r="Q1198" i="11" s="1"/>
  <c r="M1199" i="11"/>
  <c r="N1199" i="11"/>
  <c r="O1199" i="11" s="1"/>
  <c r="S1199" i="11" s="1"/>
  <c r="P1199" i="11"/>
  <c r="Q1199" i="11" s="1"/>
  <c r="M1200" i="11"/>
  <c r="N1200" i="11"/>
  <c r="O1200" i="11" s="1"/>
  <c r="S1200" i="11" s="1"/>
  <c r="P1200" i="11"/>
  <c r="Q1200" i="11" s="1"/>
  <c r="M1201" i="11"/>
  <c r="N1201" i="11"/>
  <c r="O1201" i="11" s="1"/>
  <c r="S1201" i="11" s="1"/>
  <c r="P1201" i="11"/>
  <c r="Q1201" i="11" s="1"/>
  <c r="M1202" i="11"/>
  <c r="N1202" i="11"/>
  <c r="O1202" i="11" s="1"/>
  <c r="S1202" i="11" s="1"/>
  <c r="P1202" i="11"/>
  <c r="Q1202" i="11" s="1"/>
  <c r="M1203" i="11"/>
  <c r="N1203" i="11"/>
  <c r="O1203" i="11" s="1"/>
  <c r="S1203" i="11" s="1"/>
  <c r="P1203" i="11"/>
  <c r="Q1203" i="11" s="1"/>
  <c r="M1204" i="11"/>
  <c r="N1204" i="11"/>
  <c r="O1204" i="11" s="1"/>
  <c r="S1204" i="11" s="1"/>
  <c r="P1204" i="11"/>
  <c r="Q1204" i="11" s="1"/>
  <c r="M1205" i="11"/>
  <c r="N1205" i="11"/>
  <c r="O1205" i="11" s="1"/>
  <c r="S1205" i="11" s="1"/>
  <c r="P1205" i="11"/>
  <c r="Q1205" i="11" s="1"/>
  <c r="M1206" i="11"/>
  <c r="N1206" i="11"/>
  <c r="O1206" i="11" s="1"/>
  <c r="S1206" i="11" s="1"/>
  <c r="P1206" i="11"/>
  <c r="Q1206" i="11" s="1"/>
  <c r="M1207" i="11"/>
  <c r="N1207" i="11"/>
  <c r="O1207" i="11" s="1"/>
  <c r="S1207" i="11" s="1"/>
  <c r="P1207" i="11"/>
  <c r="Q1207" i="11" s="1"/>
  <c r="M1208" i="11"/>
  <c r="N1208" i="11"/>
  <c r="O1208" i="11" s="1"/>
  <c r="S1208" i="11" s="1"/>
  <c r="P1208" i="11"/>
  <c r="Q1208" i="11" s="1"/>
  <c r="M1209" i="11"/>
  <c r="N1209" i="11"/>
  <c r="O1209" i="11" s="1"/>
  <c r="S1209" i="11" s="1"/>
  <c r="P1209" i="11"/>
  <c r="Q1209" i="11" s="1"/>
  <c r="M1210" i="11"/>
  <c r="N1210" i="11"/>
  <c r="O1210" i="11" s="1"/>
  <c r="S1210" i="11" s="1"/>
  <c r="P1210" i="11"/>
  <c r="Q1210" i="11" s="1"/>
  <c r="M1211" i="11"/>
  <c r="N1211" i="11"/>
  <c r="O1211" i="11" s="1"/>
  <c r="S1211" i="11" s="1"/>
  <c r="P1211" i="11"/>
  <c r="Q1211" i="11" s="1"/>
  <c r="M1212" i="11"/>
  <c r="N1212" i="11"/>
  <c r="O1212" i="11" s="1"/>
  <c r="S1212" i="11" s="1"/>
  <c r="P1212" i="11"/>
  <c r="Q1212" i="11" s="1"/>
  <c r="M1213" i="11"/>
  <c r="N1213" i="11"/>
  <c r="O1213" i="11" s="1"/>
  <c r="S1213" i="11" s="1"/>
  <c r="P1213" i="11"/>
  <c r="Q1213" i="11" s="1"/>
  <c r="M1214" i="11"/>
  <c r="N1214" i="11"/>
  <c r="O1214" i="11" s="1"/>
  <c r="S1214" i="11" s="1"/>
  <c r="P1214" i="11"/>
  <c r="Q1214" i="11" s="1"/>
  <c r="M1215" i="11"/>
  <c r="N1215" i="11"/>
  <c r="O1215" i="11" s="1"/>
  <c r="S1215" i="11" s="1"/>
  <c r="P1215" i="11"/>
  <c r="Q1215" i="11" s="1"/>
  <c r="M1216" i="11"/>
  <c r="N1216" i="11"/>
  <c r="O1216" i="11" s="1"/>
  <c r="S1216" i="11" s="1"/>
  <c r="P1216" i="11"/>
  <c r="Q1216" i="11" s="1"/>
  <c r="M1217" i="11"/>
  <c r="N1217" i="11"/>
  <c r="O1217" i="11" s="1"/>
  <c r="S1217" i="11" s="1"/>
  <c r="P1217" i="11"/>
  <c r="Q1217" i="11" s="1"/>
  <c r="M1218" i="11"/>
  <c r="N1218" i="11"/>
  <c r="O1218" i="11" s="1"/>
  <c r="S1218" i="11" s="1"/>
  <c r="P1218" i="11"/>
  <c r="Q1218" i="11" s="1"/>
  <c r="M1219" i="11"/>
  <c r="N1219" i="11"/>
  <c r="O1219" i="11" s="1"/>
  <c r="S1219" i="11" s="1"/>
  <c r="P1219" i="11"/>
  <c r="Q1219" i="11" s="1"/>
  <c r="M1220" i="11"/>
  <c r="N1220" i="11"/>
  <c r="O1220" i="11" s="1"/>
  <c r="S1220" i="11" s="1"/>
  <c r="P1220" i="11"/>
  <c r="Q1220" i="11" s="1"/>
  <c r="M1221" i="11"/>
  <c r="N1221" i="11"/>
  <c r="O1221" i="11" s="1"/>
  <c r="S1221" i="11" s="1"/>
  <c r="P1221" i="11"/>
  <c r="Q1221" i="11"/>
  <c r="M1222" i="11"/>
  <c r="N1222" i="11"/>
  <c r="O1222" i="11" s="1"/>
  <c r="S1222" i="11" s="1"/>
  <c r="P1222" i="11"/>
  <c r="Q1222" i="11" s="1"/>
  <c r="M1223" i="11"/>
  <c r="N1223" i="11"/>
  <c r="O1223" i="11" s="1"/>
  <c r="S1223" i="11" s="1"/>
  <c r="P1223" i="11"/>
  <c r="Q1223" i="11" s="1"/>
  <c r="M1224" i="11"/>
  <c r="N1224" i="11"/>
  <c r="O1224" i="11" s="1"/>
  <c r="S1224" i="11" s="1"/>
  <c r="P1224" i="11"/>
  <c r="Q1224" i="11" s="1"/>
  <c r="M1225" i="11"/>
  <c r="N1225" i="11"/>
  <c r="O1225" i="11" s="1"/>
  <c r="S1225" i="11" s="1"/>
  <c r="P1225" i="11"/>
  <c r="Q1225" i="11" s="1"/>
  <c r="M1226" i="11"/>
  <c r="N1226" i="11"/>
  <c r="O1226" i="11" s="1"/>
  <c r="S1226" i="11" s="1"/>
  <c r="P1226" i="11"/>
  <c r="Q1226" i="11"/>
  <c r="M1227" i="11"/>
  <c r="N1227" i="11"/>
  <c r="O1227" i="11" s="1"/>
  <c r="S1227" i="11" s="1"/>
  <c r="P1227" i="11"/>
  <c r="Q1227" i="11" s="1"/>
  <c r="M1228" i="11"/>
  <c r="N1228" i="11"/>
  <c r="O1228" i="11" s="1"/>
  <c r="S1228" i="11" s="1"/>
  <c r="P1228" i="11"/>
  <c r="Q1228" i="11" s="1"/>
  <c r="M1229" i="11"/>
  <c r="N1229" i="11"/>
  <c r="O1229" i="11" s="1"/>
  <c r="S1229" i="11" s="1"/>
  <c r="P1229" i="11"/>
  <c r="Q1229" i="11" s="1"/>
  <c r="M1230" i="11"/>
  <c r="N1230" i="11"/>
  <c r="O1230" i="11" s="1"/>
  <c r="S1230" i="11" s="1"/>
  <c r="P1230" i="11"/>
  <c r="Q1230" i="11" s="1"/>
  <c r="M1231" i="11"/>
  <c r="N1231" i="11"/>
  <c r="O1231" i="11" s="1"/>
  <c r="S1231" i="11" s="1"/>
  <c r="P1231" i="11"/>
  <c r="Q1231" i="11" s="1"/>
  <c r="M1232" i="11"/>
  <c r="N1232" i="11"/>
  <c r="O1232" i="11" s="1"/>
  <c r="S1232" i="11" s="1"/>
  <c r="P1232" i="11"/>
  <c r="Q1232" i="11" s="1"/>
  <c r="M1233" i="11"/>
  <c r="N1233" i="11"/>
  <c r="O1233" i="11" s="1"/>
  <c r="S1233" i="11" s="1"/>
  <c r="P1233" i="11"/>
  <c r="Q1233" i="11" s="1"/>
  <c r="M1234" i="11"/>
  <c r="N1234" i="11"/>
  <c r="O1234" i="11" s="1"/>
  <c r="S1234" i="11" s="1"/>
  <c r="P1234" i="11"/>
  <c r="Q1234" i="11" s="1"/>
  <c r="M1235" i="11"/>
  <c r="N1235" i="11"/>
  <c r="O1235" i="11" s="1"/>
  <c r="S1235" i="11" s="1"/>
  <c r="P1235" i="11"/>
  <c r="Q1235" i="11" s="1"/>
  <c r="M1236" i="11"/>
  <c r="N1236" i="11"/>
  <c r="O1236" i="11" s="1"/>
  <c r="S1236" i="11" s="1"/>
  <c r="P1236" i="11"/>
  <c r="Q1236" i="11" s="1"/>
  <c r="M1237" i="11"/>
  <c r="N1237" i="11"/>
  <c r="O1237" i="11" s="1"/>
  <c r="S1237" i="11" s="1"/>
  <c r="P1237" i="11"/>
  <c r="Q1237" i="11" s="1"/>
  <c r="M1238" i="11"/>
  <c r="N1238" i="11"/>
  <c r="O1238" i="11" s="1"/>
  <c r="S1238" i="11" s="1"/>
  <c r="P1238" i="11"/>
  <c r="Q1238" i="11" s="1"/>
  <c r="M1239" i="11"/>
  <c r="N1239" i="11"/>
  <c r="O1239" i="11" s="1"/>
  <c r="S1239" i="11" s="1"/>
  <c r="P1239" i="11"/>
  <c r="Q1239" i="11" s="1"/>
  <c r="M1240" i="11"/>
  <c r="N1240" i="11"/>
  <c r="O1240" i="11" s="1"/>
  <c r="S1240" i="11" s="1"/>
  <c r="P1240" i="11"/>
  <c r="Q1240" i="11" s="1"/>
  <c r="M1241" i="11"/>
  <c r="N1241" i="11"/>
  <c r="O1241" i="11" s="1"/>
  <c r="S1241" i="11" s="1"/>
  <c r="P1241" i="11"/>
  <c r="Q1241" i="11" s="1"/>
  <c r="M1242" i="11"/>
  <c r="N1242" i="11"/>
  <c r="O1242" i="11" s="1"/>
  <c r="S1242" i="11" s="1"/>
  <c r="P1242" i="11"/>
  <c r="Q1242" i="11" s="1"/>
  <c r="M1243" i="11"/>
  <c r="N1243" i="11"/>
  <c r="O1243" i="11" s="1"/>
  <c r="S1243" i="11" s="1"/>
  <c r="P1243" i="11"/>
  <c r="Q1243" i="11" s="1"/>
  <c r="M1244" i="11"/>
  <c r="N1244" i="11"/>
  <c r="O1244" i="11" s="1"/>
  <c r="S1244" i="11" s="1"/>
  <c r="P1244" i="11"/>
  <c r="Q1244" i="11" s="1"/>
  <c r="M1245" i="11"/>
  <c r="N1245" i="11"/>
  <c r="O1245" i="11" s="1"/>
  <c r="S1245" i="11" s="1"/>
  <c r="P1245" i="11"/>
  <c r="Q1245" i="11" s="1"/>
  <c r="M1246" i="11"/>
  <c r="N1246" i="11"/>
  <c r="O1246" i="11" s="1"/>
  <c r="S1246" i="11" s="1"/>
  <c r="P1246" i="11"/>
  <c r="Q1246" i="11" s="1"/>
  <c r="M1247" i="11"/>
  <c r="N1247" i="11"/>
  <c r="O1247" i="11" s="1"/>
  <c r="S1247" i="11" s="1"/>
  <c r="P1247" i="11"/>
  <c r="Q1247" i="11" s="1"/>
  <c r="M1248" i="11"/>
  <c r="N1248" i="11"/>
  <c r="O1248" i="11" s="1"/>
  <c r="S1248" i="11" s="1"/>
  <c r="P1248" i="11"/>
  <c r="Q1248" i="11" s="1"/>
  <c r="M1249" i="11"/>
  <c r="N1249" i="11"/>
  <c r="O1249" i="11" s="1"/>
  <c r="S1249" i="11" s="1"/>
  <c r="P1249" i="11"/>
  <c r="Q1249" i="11" s="1"/>
  <c r="M1250" i="11"/>
  <c r="N1250" i="11"/>
  <c r="O1250" i="11" s="1"/>
  <c r="S1250" i="11" s="1"/>
  <c r="P1250" i="11"/>
  <c r="Q1250" i="11" s="1"/>
  <c r="M1251" i="11"/>
  <c r="N1251" i="11"/>
  <c r="O1251" i="11" s="1"/>
  <c r="S1251" i="11" s="1"/>
  <c r="P1251" i="11"/>
  <c r="Q1251" i="11" s="1"/>
  <c r="M1252" i="11"/>
  <c r="N1252" i="11"/>
  <c r="O1252" i="11" s="1"/>
  <c r="S1252" i="11" s="1"/>
  <c r="P1252" i="11"/>
  <c r="Q1252" i="11" s="1"/>
  <c r="M1253" i="11"/>
  <c r="N1253" i="11"/>
  <c r="O1253" i="11" s="1"/>
  <c r="S1253" i="11" s="1"/>
  <c r="P1253" i="11"/>
  <c r="Q1253" i="11" s="1"/>
  <c r="M1254" i="11"/>
  <c r="N1254" i="11"/>
  <c r="O1254" i="11"/>
  <c r="S1254" i="11" s="1"/>
  <c r="P1254" i="11"/>
  <c r="Q1254" i="11" s="1"/>
  <c r="M1255" i="11"/>
  <c r="N1255" i="11"/>
  <c r="O1255" i="11" s="1"/>
  <c r="S1255" i="11" s="1"/>
  <c r="P1255" i="11"/>
  <c r="Q1255" i="11" s="1"/>
  <c r="M1256" i="11"/>
  <c r="N1256" i="11"/>
  <c r="O1256" i="11" s="1"/>
  <c r="S1256" i="11" s="1"/>
  <c r="P1256" i="11"/>
  <c r="Q1256" i="11" s="1"/>
  <c r="M1257" i="11"/>
  <c r="N1257" i="11"/>
  <c r="O1257" i="11" s="1"/>
  <c r="S1257" i="11" s="1"/>
  <c r="P1257" i="11"/>
  <c r="Q1257" i="11" s="1"/>
  <c r="M1258" i="11"/>
  <c r="N1258" i="11"/>
  <c r="O1258" i="11" s="1"/>
  <c r="S1258" i="11" s="1"/>
  <c r="P1258" i="11"/>
  <c r="Q1258" i="11" s="1"/>
  <c r="M1259" i="11"/>
  <c r="N1259" i="11"/>
  <c r="O1259" i="11" s="1"/>
  <c r="S1259" i="11" s="1"/>
  <c r="P1259" i="11"/>
  <c r="Q1259" i="11" s="1"/>
  <c r="M1260" i="11"/>
  <c r="N1260" i="11"/>
  <c r="O1260" i="11" s="1"/>
  <c r="S1260" i="11" s="1"/>
  <c r="P1260" i="11"/>
  <c r="Q1260" i="11" s="1"/>
  <c r="M1261" i="11"/>
  <c r="N1261" i="11"/>
  <c r="O1261" i="11" s="1"/>
  <c r="S1261" i="11" s="1"/>
  <c r="P1261" i="11"/>
  <c r="Q1261" i="11" s="1"/>
  <c r="M1262" i="11"/>
  <c r="N1262" i="11"/>
  <c r="O1262" i="11" s="1"/>
  <c r="S1262" i="11" s="1"/>
  <c r="P1262" i="11"/>
  <c r="Q1262" i="11" s="1"/>
  <c r="M1263" i="11"/>
  <c r="N1263" i="11"/>
  <c r="O1263" i="11"/>
  <c r="S1263" i="11" s="1"/>
  <c r="P1263" i="11"/>
  <c r="Q1263" i="11" s="1"/>
  <c r="M1264" i="11"/>
  <c r="N1264" i="11"/>
  <c r="O1264" i="11" s="1"/>
  <c r="S1264" i="11" s="1"/>
  <c r="P1264" i="11"/>
  <c r="Q1264" i="11" s="1"/>
  <c r="M1265" i="11"/>
  <c r="N1265" i="11"/>
  <c r="O1265" i="11" s="1"/>
  <c r="S1265" i="11" s="1"/>
  <c r="P1265" i="11"/>
  <c r="Q1265" i="11" s="1"/>
  <c r="M1266" i="11"/>
  <c r="N1266" i="11"/>
  <c r="O1266" i="11" s="1"/>
  <c r="S1266" i="11" s="1"/>
  <c r="P1266" i="11"/>
  <c r="Q1266" i="11" s="1"/>
  <c r="M1267" i="11"/>
  <c r="N1267" i="11"/>
  <c r="O1267" i="11" s="1"/>
  <c r="S1267" i="11" s="1"/>
  <c r="P1267" i="11"/>
  <c r="Q1267" i="11" s="1"/>
  <c r="M1268" i="11"/>
  <c r="N1268" i="11"/>
  <c r="O1268" i="11" s="1"/>
  <c r="S1268" i="11" s="1"/>
  <c r="P1268" i="11"/>
  <c r="Q1268" i="11" s="1"/>
  <c r="M1269" i="11"/>
  <c r="N1269" i="11"/>
  <c r="O1269" i="11" s="1"/>
  <c r="S1269" i="11" s="1"/>
  <c r="P1269" i="11"/>
  <c r="Q1269" i="11" s="1"/>
  <c r="M1270" i="11"/>
  <c r="N1270" i="11"/>
  <c r="O1270" i="11" s="1"/>
  <c r="S1270" i="11" s="1"/>
  <c r="P1270" i="11"/>
  <c r="Q1270" i="11" s="1"/>
  <c r="M1271" i="11"/>
  <c r="N1271" i="11"/>
  <c r="O1271" i="11" s="1"/>
  <c r="S1271" i="11" s="1"/>
  <c r="P1271" i="11"/>
  <c r="Q1271" i="11" s="1"/>
  <c r="M1272" i="11"/>
  <c r="N1272" i="11"/>
  <c r="O1272" i="11" s="1"/>
  <c r="S1272" i="11" s="1"/>
  <c r="P1272" i="11"/>
  <c r="Q1272" i="11" s="1"/>
  <c r="M1273" i="11"/>
  <c r="N1273" i="11"/>
  <c r="O1273" i="11"/>
  <c r="S1273" i="11" s="1"/>
  <c r="P1273" i="11"/>
  <c r="Q1273" i="11" s="1"/>
  <c r="M1274" i="11"/>
  <c r="N1274" i="11"/>
  <c r="O1274" i="11" s="1"/>
  <c r="S1274" i="11" s="1"/>
  <c r="P1274" i="11"/>
  <c r="Q1274" i="11" s="1"/>
  <c r="M1275" i="11"/>
  <c r="N1275" i="11"/>
  <c r="O1275" i="11" s="1"/>
  <c r="S1275" i="11" s="1"/>
  <c r="P1275" i="11"/>
  <c r="Q1275" i="11" s="1"/>
  <c r="M1276" i="11"/>
  <c r="N1276" i="11"/>
  <c r="O1276" i="11" s="1"/>
  <c r="S1276" i="11" s="1"/>
  <c r="P1276" i="11"/>
  <c r="Q1276" i="11" s="1"/>
  <c r="M1277" i="11"/>
  <c r="N1277" i="11"/>
  <c r="O1277" i="11" s="1"/>
  <c r="S1277" i="11" s="1"/>
  <c r="P1277" i="11"/>
  <c r="Q1277" i="11" s="1"/>
  <c r="M1278" i="11"/>
  <c r="N1278" i="11"/>
  <c r="O1278" i="11" s="1"/>
  <c r="S1278" i="11" s="1"/>
  <c r="P1278" i="11"/>
  <c r="Q1278" i="11" s="1"/>
  <c r="M1279" i="11"/>
  <c r="N1279" i="11"/>
  <c r="O1279" i="11" s="1"/>
  <c r="S1279" i="11" s="1"/>
  <c r="P1279" i="11"/>
  <c r="Q1279" i="11" s="1"/>
  <c r="M1280" i="11"/>
  <c r="N1280" i="11"/>
  <c r="O1280" i="11" s="1"/>
  <c r="S1280" i="11" s="1"/>
  <c r="P1280" i="11"/>
  <c r="Q1280" i="11" s="1"/>
  <c r="M1281" i="11"/>
  <c r="N1281" i="11"/>
  <c r="O1281" i="11" s="1"/>
  <c r="S1281" i="11" s="1"/>
  <c r="P1281" i="11"/>
  <c r="Q1281" i="11" s="1"/>
  <c r="M1282" i="11"/>
  <c r="N1282" i="11"/>
  <c r="O1282" i="11" s="1"/>
  <c r="S1282" i="11" s="1"/>
  <c r="P1282" i="11"/>
  <c r="Q1282" i="11" s="1"/>
  <c r="M1283" i="11"/>
  <c r="N1283" i="11"/>
  <c r="O1283" i="11" s="1"/>
  <c r="S1283" i="11" s="1"/>
  <c r="P1283" i="11"/>
  <c r="Q1283" i="11" s="1"/>
  <c r="M1284" i="11"/>
  <c r="N1284" i="11"/>
  <c r="O1284" i="11" s="1"/>
  <c r="S1284" i="11" s="1"/>
  <c r="P1284" i="11"/>
  <c r="Q1284" i="11" s="1"/>
  <c r="M1285" i="11"/>
  <c r="N1285" i="11"/>
  <c r="O1285" i="11" s="1"/>
  <c r="S1285" i="11" s="1"/>
  <c r="P1285" i="11"/>
  <c r="Q1285" i="11" s="1"/>
  <c r="M1286" i="11"/>
  <c r="N1286" i="11"/>
  <c r="O1286" i="11" s="1"/>
  <c r="S1286" i="11" s="1"/>
  <c r="P1286" i="11"/>
  <c r="Q1286" i="11" s="1"/>
  <c r="M1287" i="11"/>
  <c r="N1287" i="11"/>
  <c r="O1287" i="11" s="1"/>
  <c r="S1287" i="11" s="1"/>
  <c r="P1287" i="11"/>
  <c r="Q1287" i="11" s="1"/>
  <c r="M1288" i="11"/>
  <c r="N1288" i="11"/>
  <c r="O1288" i="11" s="1"/>
  <c r="S1288" i="11" s="1"/>
  <c r="P1288" i="11"/>
  <c r="Q1288" i="11" s="1"/>
  <c r="M1289" i="11"/>
  <c r="N1289" i="11"/>
  <c r="O1289" i="11" s="1"/>
  <c r="S1289" i="11" s="1"/>
  <c r="P1289" i="11"/>
  <c r="Q1289" i="11" s="1"/>
  <c r="M1290" i="11"/>
  <c r="N1290" i="11"/>
  <c r="O1290" i="11" s="1"/>
  <c r="S1290" i="11" s="1"/>
  <c r="P1290" i="11"/>
  <c r="Q1290" i="11" s="1"/>
  <c r="M1291" i="11"/>
  <c r="N1291" i="11"/>
  <c r="O1291" i="11" s="1"/>
  <c r="S1291" i="11" s="1"/>
  <c r="P1291" i="11"/>
  <c r="Q1291" i="11" s="1"/>
  <c r="M1292" i="11"/>
  <c r="N1292" i="11"/>
  <c r="O1292" i="11" s="1"/>
  <c r="S1292" i="11" s="1"/>
  <c r="P1292" i="11"/>
  <c r="Q1292" i="11" s="1"/>
  <c r="M1293" i="11"/>
  <c r="N1293" i="11"/>
  <c r="O1293" i="11" s="1"/>
  <c r="S1293" i="11" s="1"/>
  <c r="P1293" i="11"/>
  <c r="Q1293" i="11" s="1"/>
  <c r="M1294" i="11"/>
  <c r="N1294" i="11"/>
  <c r="O1294" i="11" s="1"/>
  <c r="S1294" i="11" s="1"/>
  <c r="P1294" i="11"/>
  <c r="Q1294" i="11" s="1"/>
  <c r="M1295" i="11"/>
  <c r="N1295" i="11"/>
  <c r="O1295" i="11" s="1"/>
  <c r="S1295" i="11" s="1"/>
  <c r="P1295" i="11"/>
  <c r="Q1295" i="11" s="1"/>
  <c r="M1296" i="11"/>
  <c r="N1296" i="11"/>
  <c r="O1296" i="11" s="1"/>
  <c r="S1296" i="11" s="1"/>
  <c r="P1296" i="11"/>
  <c r="Q1296" i="11" s="1"/>
  <c r="M1297" i="11"/>
  <c r="N1297" i="11"/>
  <c r="O1297" i="11" s="1"/>
  <c r="S1297" i="11" s="1"/>
  <c r="P1297" i="11"/>
  <c r="Q1297" i="11" s="1"/>
  <c r="M1298" i="11"/>
  <c r="N1298" i="11"/>
  <c r="O1298" i="11" s="1"/>
  <c r="S1298" i="11" s="1"/>
  <c r="P1298" i="11"/>
  <c r="Q1298" i="11" s="1"/>
  <c r="M1299" i="11"/>
  <c r="N1299" i="11"/>
  <c r="O1299" i="11" s="1"/>
  <c r="S1299" i="11" s="1"/>
  <c r="P1299" i="11"/>
  <c r="Q1299" i="11" s="1"/>
  <c r="M1300" i="11"/>
  <c r="N1300" i="11"/>
  <c r="O1300" i="11" s="1"/>
  <c r="S1300" i="11" s="1"/>
  <c r="P1300" i="11"/>
  <c r="Q1300" i="11" s="1"/>
  <c r="M1301" i="11"/>
  <c r="N1301" i="11"/>
  <c r="O1301" i="11" s="1"/>
  <c r="S1301" i="11" s="1"/>
  <c r="P1301" i="11"/>
  <c r="Q1301" i="11" s="1"/>
  <c r="M1302" i="11"/>
  <c r="N1302" i="11"/>
  <c r="O1302" i="11" s="1"/>
  <c r="S1302" i="11" s="1"/>
  <c r="P1302" i="11"/>
  <c r="Q1302" i="11" s="1"/>
  <c r="M1303" i="11"/>
  <c r="N1303" i="11"/>
  <c r="O1303" i="11" s="1"/>
  <c r="S1303" i="11" s="1"/>
  <c r="P1303" i="11"/>
  <c r="Q1303" i="11" s="1"/>
  <c r="M1304" i="11"/>
  <c r="N1304" i="11"/>
  <c r="O1304" i="11" s="1"/>
  <c r="S1304" i="11" s="1"/>
  <c r="P1304" i="11"/>
  <c r="Q1304" i="11" s="1"/>
  <c r="M1305" i="11"/>
  <c r="N1305" i="11"/>
  <c r="O1305" i="11" s="1"/>
  <c r="S1305" i="11" s="1"/>
  <c r="P1305" i="11"/>
  <c r="Q1305" i="11" s="1"/>
  <c r="M1306" i="11"/>
  <c r="N1306" i="11"/>
  <c r="O1306" i="11" s="1"/>
  <c r="S1306" i="11" s="1"/>
  <c r="P1306" i="11"/>
  <c r="Q1306" i="11" s="1"/>
  <c r="M1307" i="11"/>
  <c r="N1307" i="11"/>
  <c r="O1307" i="11" s="1"/>
  <c r="S1307" i="11" s="1"/>
  <c r="P1307" i="11"/>
  <c r="Q1307" i="11"/>
  <c r="M1308" i="11"/>
  <c r="N1308" i="11"/>
  <c r="O1308" i="11" s="1"/>
  <c r="S1308" i="11" s="1"/>
  <c r="P1308" i="11"/>
  <c r="Q1308" i="11" s="1"/>
  <c r="M1309" i="11"/>
  <c r="N1309" i="11"/>
  <c r="O1309" i="11" s="1"/>
  <c r="S1309" i="11" s="1"/>
  <c r="P1309" i="11"/>
  <c r="Q1309" i="11" s="1"/>
  <c r="M1310" i="11"/>
  <c r="N1310" i="11"/>
  <c r="O1310" i="11" s="1"/>
  <c r="S1310" i="11" s="1"/>
  <c r="P1310" i="11"/>
  <c r="Q1310" i="11" s="1"/>
  <c r="M1311" i="11"/>
  <c r="N1311" i="11"/>
  <c r="O1311" i="11" s="1"/>
  <c r="S1311" i="11" s="1"/>
  <c r="P1311" i="11"/>
  <c r="Q1311" i="11"/>
  <c r="M1312" i="11"/>
  <c r="N1312" i="11"/>
  <c r="O1312" i="11" s="1"/>
  <c r="S1312" i="11" s="1"/>
  <c r="P1312" i="11"/>
  <c r="Q1312" i="11" s="1"/>
  <c r="M1313" i="11"/>
  <c r="N1313" i="11"/>
  <c r="O1313" i="11" s="1"/>
  <c r="S1313" i="11" s="1"/>
  <c r="P1313" i="11"/>
  <c r="Q1313" i="11" s="1"/>
  <c r="M1314" i="11"/>
  <c r="N1314" i="11"/>
  <c r="O1314" i="11" s="1"/>
  <c r="S1314" i="11" s="1"/>
  <c r="P1314" i="11"/>
  <c r="Q1314" i="11" s="1"/>
  <c r="M1315" i="11"/>
  <c r="N1315" i="11"/>
  <c r="O1315" i="11" s="1"/>
  <c r="S1315" i="11" s="1"/>
  <c r="P1315" i="11"/>
  <c r="Q1315" i="11" s="1"/>
  <c r="M1316" i="11"/>
  <c r="N1316" i="11"/>
  <c r="O1316" i="11" s="1"/>
  <c r="S1316" i="11" s="1"/>
  <c r="P1316" i="11"/>
  <c r="Q1316" i="11" s="1"/>
  <c r="M1317" i="11"/>
  <c r="N1317" i="11"/>
  <c r="O1317" i="11" s="1"/>
  <c r="P1317" i="11"/>
  <c r="Q1317" i="11" s="1"/>
  <c r="S1317" i="11"/>
  <c r="M1318" i="11"/>
  <c r="N1318" i="11"/>
  <c r="O1318" i="11" s="1"/>
  <c r="S1318" i="11" s="1"/>
  <c r="P1318" i="11"/>
  <c r="Q1318" i="11" s="1"/>
  <c r="M1319" i="11"/>
  <c r="N1319" i="11"/>
  <c r="O1319" i="11" s="1"/>
  <c r="S1319" i="11" s="1"/>
  <c r="P1319" i="11"/>
  <c r="Q1319" i="11" s="1"/>
  <c r="M1320" i="11"/>
  <c r="N1320" i="11"/>
  <c r="O1320" i="11" s="1"/>
  <c r="S1320" i="11" s="1"/>
  <c r="P1320" i="11"/>
  <c r="Q1320" i="11" s="1"/>
  <c r="M1321" i="11"/>
  <c r="N1321" i="11"/>
  <c r="O1321" i="11" s="1"/>
  <c r="S1321" i="11" s="1"/>
  <c r="P1321" i="11"/>
  <c r="Q1321" i="11" s="1"/>
  <c r="M1322" i="11"/>
  <c r="N1322" i="11"/>
  <c r="O1322" i="11" s="1"/>
  <c r="S1322" i="11" s="1"/>
  <c r="P1322" i="11"/>
  <c r="Q1322" i="11" s="1"/>
  <c r="M1323" i="11"/>
  <c r="N1323" i="11"/>
  <c r="O1323" i="11" s="1"/>
  <c r="S1323" i="11" s="1"/>
  <c r="P1323" i="11"/>
  <c r="Q1323" i="11" s="1"/>
  <c r="M1324" i="11"/>
  <c r="N1324" i="11"/>
  <c r="O1324" i="11" s="1"/>
  <c r="S1324" i="11" s="1"/>
  <c r="P1324" i="11"/>
  <c r="Q1324" i="11" s="1"/>
  <c r="M1325" i="11"/>
  <c r="N1325" i="11"/>
  <c r="O1325" i="11" s="1"/>
  <c r="S1325" i="11" s="1"/>
  <c r="P1325" i="11"/>
  <c r="Q1325" i="11" s="1"/>
  <c r="M1326" i="11"/>
  <c r="N1326" i="11"/>
  <c r="O1326" i="11" s="1"/>
  <c r="S1326" i="11" s="1"/>
  <c r="P1326" i="11"/>
  <c r="Q1326" i="11" s="1"/>
  <c r="M1327" i="11"/>
  <c r="N1327" i="11"/>
  <c r="O1327" i="11" s="1"/>
  <c r="S1327" i="11" s="1"/>
  <c r="P1327" i="11"/>
  <c r="Q1327" i="11" s="1"/>
  <c r="M1328" i="11"/>
  <c r="N1328" i="11"/>
  <c r="O1328" i="11" s="1"/>
  <c r="S1328" i="11" s="1"/>
  <c r="P1328" i="11"/>
  <c r="Q1328" i="11" s="1"/>
  <c r="M1329" i="11"/>
  <c r="N1329" i="11"/>
  <c r="O1329" i="11" s="1"/>
  <c r="S1329" i="11" s="1"/>
  <c r="P1329" i="11"/>
  <c r="Q1329" i="11" s="1"/>
  <c r="M1330" i="11"/>
  <c r="N1330" i="11"/>
  <c r="O1330" i="11" s="1"/>
  <c r="S1330" i="11" s="1"/>
  <c r="P1330" i="11"/>
  <c r="Q1330" i="11" s="1"/>
  <c r="M1331" i="11"/>
  <c r="N1331" i="11"/>
  <c r="O1331" i="11" s="1"/>
  <c r="S1331" i="11" s="1"/>
  <c r="P1331" i="11"/>
  <c r="Q1331" i="11" s="1"/>
  <c r="M1332" i="11"/>
  <c r="N1332" i="11"/>
  <c r="O1332" i="11" s="1"/>
  <c r="S1332" i="11" s="1"/>
  <c r="P1332" i="11"/>
  <c r="Q1332" i="11" s="1"/>
  <c r="M1333" i="11"/>
  <c r="N1333" i="11"/>
  <c r="O1333" i="11" s="1"/>
  <c r="S1333" i="11" s="1"/>
  <c r="P1333" i="11"/>
  <c r="Q1333" i="11" s="1"/>
  <c r="M1334" i="11"/>
  <c r="N1334" i="11"/>
  <c r="O1334" i="11" s="1"/>
  <c r="S1334" i="11" s="1"/>
  <c r="P1334" i="11"/>
  <c r="Q1334" i="11" s="1"/>
  <c r="M1335" i="11"/>
  <c r="N1335" i="11"/>
  <c r="O1335" i="11" s="1"/>
  <c r="S1335" i="11" s="1"/>
  <c r="P1335" i="11"/>
  <c r="Q1335" i="11" s="1"/>
  <c r="M1336" i="11"/>
  <c r="N1336" i="11"/>
  <c r="O1336" i="11" s="1"/>
  <c r="S1336" i="11" s="1"/>
  <c r="P1336" i="11"/>
  <c r="Q1336" i="11" s="1"/>
  <c r="M1337" i="11"/>
  <c r="N1337" i="11"/>
  <c r="O1337" i="11" s="1"/>
  <c r="S1337" i="11" s="1"/>
  <c r="P1337" i="11"/>
  <c r="Q1337" i="11" s="1"/>
  <c r="M1338" i="11"/>
  <c r="N1338" i="11"/>
  <c r="O1338" i="11" s="1"/>
  <c r="S1338" i="11" s="1"/>
  <c r="P1338" i="11"/>
  <c r="Q1338" i="11" s="1"/>
  <c r="M1339" i="11"/>
  <c r="N1339" i="11"/>
  <c r="O1339" i="11" s="1"/>
  <c r="S1339" i="11" s="1"/>
  <c r="P1339" i="11"/>
  <c r="Q1339" i="11" s="1"/>
  <c r="M1340" i="11"/>
  <c r="N1340" i="11"/>
  <c r="O1340" i="11" s="1"/>
  <c r="S1340" i="11" s="1"/>
  <c r="P1340" i="11"/>
  <c r="Q1340" i="11" s="1"/>
  <c r="M1341" i="11"/>
  <c r="N1341" i="11"/>
  <c r="O1341" i="11" s="1"/>
  <c r="S1341" i="11" s="1"/>
  <c r="P1341" i="11"/>
  <c r="Q1341" i="11" s="1"/>
  <c r="M1342" i="11"/>
  <c r="N1342" i="11"/>
  <c r="O1342" i="11" s="1"/>
  <c r="S1342" i="11" s="1"/>
  <c r="P1342" i="11"/>
  <c r="Q1342" i="11" s="1"/>
  <c r="M1343" i="11"/>
  <c r="N1343" i="11"/>
  <c r="O1343" i="11" s="1"/>
  <c r="S1343" i="11" s="1"/>
  <c r="P1343" i="11"/>
  <c r="Q1343" i="11" s="1"/>
  <c r="M1344" i="11"/>
  <c r="N1344" i="11"/>
  <c r="O1344" i="11" s="1"/>
  <c r="S1344" i="11" s="1"/>
  <c r="P1344" i="11"/>
  <c r="Q1344" i="11" s="1"/>
  <c r="M1345" i="11"/>
  <c r="N1345" i="11"/>
  <c r="O1345" i="11" s="1"/>
  <c r="S1345" i="11" s="1"/>
  <c r="P1345" i="11"/>
  <c r="Q1345" i="11" s="1"/>
  <c r="M1346" i="11"/>
  <c r="N1346" i="11"/>
  <c r="O1346" i="11" s="1"/>
  <c r="S1346" i="11" s="1"/>
  <c r="P1346" i="11"/>
  <c r="Q1346" i="11" s="1"/>
  <c r="M1347" i="11"/>
  <c r="N1347" i="11"/>
  <c r="O1347" i="11" s="1"/>
  <c r="S1347" i="11" s="1"/>
  <c r="P1347" i="11"/>
  <c r="Q1347" i="11" s="1"/>
  <c r="M1348" i="11"/>
  <c r="N1348" i="11"/>
  <c r="O1348" i="11" s="1"/>
  <c r="S1348" i="11" s="1"/>
  <c r="P1348" i="11"/>
  <c r="Q1348" i="11" s="1"/>
  <c r="M1349" i="11"/>
  <c r="N1349" i="11"/>
  <c r="O1349" i="11" s="1"/>
  <c r="S1349" i="11" s="1"/>
  <c r="P1349" i="11"/>
  <c r="Q1349" i="11" s="1"/>
  <c r="M1350" i="11"/>
  <c r="N1350" i="11"/>
  <c r="O1350" i="11" s="1"/>
  <c r="S1350" i="11" s="1"/>
  <c r="P1350" i="11"/>
  <c r="Q1350" i="11" s="1"/>
  <c r="M1351" i="11"/>
  <c r="N1351" i="11"/>
  <c r="O1351" i="11" s="1"/>
  <c r="S1351" i="11" s="1"/>
  <c r="P1351" i="11"/>
  <c r="Q1351" i="11" s="1"/>
  <c r="M1352" i="11"/>
  <c r="N1352" i="11"/>
  <c r="O1352" i="11" s="1"/>
  <c r="S1352" i="11" s="1"/>
  <c r="P1352" i="11"/>
  <c r="Q1352" i="11" s="1"/>
  <c r="M1353" i="11"/>
  <c r="N1353" i="11"/>
  <c r="O1353" i="11" s="1"/>
  <c r="S1353" i="11" s="1"/>
  <c r="P1353" i="11"/>
  <c r="Q1353" i="11" s="1"/>
  <c r="M1354" i="11"/>
  <c r="N1354" i="11"/>
  <c r="O1354" i="11" s="1"/>
  <c r="S1354" i="11" s="1"/>
  <c r="P1354" i="11"/>
  <c r="Q1354" i="11" s="1"/>
  <c r="M1355" i="11"/>
  <c r="N1355" i="11"/>
  <c r="O1355" i="11" s="1"/>
  <c r="S1355" i="11" s="1"/>
  <c r="P1355" i="11"/>
  <c r="Q1355" i="11" s="1"/>
  <c r="M1356" i="11"/>
  <c r="N1356" i="11"/>
  <c r="O1356" i="11" s="1"/>
  <c r="S1356" i="11" s="1"/>
  <c r="P1356" i="11"/>
  <c r="Q1356" i="11" s="1"/>
  <c r="M1357" i="11"/>
  <c r="N1357" i="11"/>
  <c r="O1357" i="11" s="1"/>
  <c r="S1357" i="11" s="1"/>
  <c r="P1357" i="11"/>
  <c r="Q1357" i="11" s="1"/>
  <c r="M1358" i="11"/>
  <c r="N1358" i="11"/>
  <c r="O1358" i="11" s="1"/>
  <c r="S1358" i="11" s="1"/>
  <c r="P1358" i="11"/>
  <c r="Q1358" i="11" s="1"/>
  <c r="M1359" i="11"/>
  <c r="N1359" i="11"/>
  <c r="O1359" i="11" s="1"/>
  <c r="S1359" i="11" s="1"/>
  <c r="P1359" i="11"/>
  <c r="Q1359" i="11" s="1"/>
  <c r="M1360" i="11"/>
  <c r="N1360" i="11"/>
  <c r="O1360" i="11" s="1"/>
  <c r="S1360" i="11" s="1"/>
  <c r="P1360" i="11"/>
  <c r="Q1360" i="11" s="1"/>
  <c r="M1361" i="11"/>
  <c r="N1361" i="11"/>
  <c r="O1361" i="11" s="1"/>
  <c r="S1361" i="11" s="1"/>
  <c r="P1361" i="11"/>
  <c r="Q1361" i="11" s="1"/>
  <c r="M1362" i="11"/>
  <c r="N1362" i="11"/>
  <c r="O1362" i="11" s="1"/>
  <c r="S1362" i="11" s="1"/>
  <c r="P1362" i="11"/>
  <c r="Q1362" i="11" s="1"/>
  <c r="M1363" i="11"/>
  <c r="N1363" i="11"/>
  <c r="O1363" i="11" s="1"/>
  <c r="S1363" i="11" s="1"/>
  <c r="P1363" i="11"/>
  <c r="Q1363" i="11"/>
  <c r="M1364" i="11"/>
  <c r="N1364" i="11"/>
  <c r="O1364" i="11" s="1"/>
  <c r="S1364" i="11" s="1"/>
  <c r="P1364" i="11"/>
  <c r="Q1364" i="11" s="1"/>
  <c r="M1365" i="11"/>
  <c r="N1365" i="11"/>
  <c r="O1365" i="11" s="1"/>
  <c r="S1365" i="11" s="1"/>
  <c r="P1365" i="11"/>
  <c r="Q1365" i="11" s="1"/>
  <c r="M1366" i="11"/>
  <c r="N1366" i="11"/>
  <c r="O1366" i="11" s="1"/>
  <c r="S1366" i="11" s="1"/>
  <c r="P1366" i="11"/>
  <c r="Q1366" i="11" s="1"/>
  <c r="M1367" i="11"/>
  <c r="N1367" i="11"/>
  <c r="O1367" i="11" s="1"/>
  <c r="S1367" i="11" s="1"/>
  <c r="P1367" i="11"/>
  <c r="Q1367" i="11" s="1"/>
  <c r="M1368" i="11"/>
  <c r="N1368" i="11"/>
  <c r="O1368" i="11" s="1"/>
  <c r="S1368" i="11" s="1"/>
  <c r="P1368" i="11"/>
  <c r="Q1368" i="11" s="1"/>
  <c r="M1369" i="11"/>
  <c r="N1369" i="11"/>
  <c r="O1369" i="11" s="1"/>
  <c r="S1369" i="11" s="1"/>
  <c r="P1369" i="11"/>
  <c r="Q1369" i="11" s="1"/>
  <c r="M1370" i="11"/>
  <c r="N1370" i="11"/>
  <c r="O1370" i="11" s="1"/>
  <c r="S1370" i="11" s="1"/>
  <c r="P1370" i="11"/>
  <c r="Q1370" i="11" s="1"/>
  <c r="M1371" i="11"/>
  <c r="N1371" i="11"/>
  <c r="O1371" i="11" s="1"/>
  <c r="S1371" i="11" s="1"/>
  <c r="P1371" i="11"/>
  <c r="Q1371" i="11" s="1"/>
  <c r="M1372" i="11"/>
  <c r="N1372" i="11"/>
  <c r="O1372" i="11" s="1"/>
  <c r="S1372" i="11" s="1"/>
  <c r="P1372" i="11"/>
  <c r="Q1372" i="11" s="1"/>
  <c r="M1373" i="11"/>
  <c r="N1373" i="11"/>
  <c r="O1373" i="11" s="1"/>
  <c r="S1373" i="11" s="1"/>
  <c r="P1373" i="11"/>
  <c r="Q1373" i="11" s="1"/>
  <c r="M1374" i="11"/>
  <c r="N1374" i="11"/>
  <c r="O1374" i="11" s="1"/>
  <c r="S1374" i="11" s="1"/>
  <c r="P1374" i="11"/>
  <c r="Q1374" i="11" s="1"/>
  <c r="M1375" i="11"/>
  <c r="N1375" i="11"/>
  <c r="O1375" i="11" s="1"/>
  <c r="S1375" i="11" s="1"/>
  <c r="P1375" i="11"/>
  <c r="Q1375" i="11" s="1"/>
  <c r="M1376" i="11"/>
  <c r="N1376" i="11"/>
  <c r="O1376" i="11" s="1"/>
  <c r="S1376" i="11" s="1"/>
  <c r="P1376" i="11"/>
  <c r="Q1376" i="11" s="1"/>
  <c r="M1377" i="11"/>
  <c r="N1377" i="11"/>
  <c r="O1377" i="11" s="1"/>
  <c r="S1377" i="11" s="1"/>
  <c r="P1377" i="11"/>
  <c r="Q1377" i="11" s="1"/>
  <c r="M1378" i="11"/>
  <c r="N1378" i="11"/>
  <c r="O1378" i="11" s="1"/>
  <c r="S1378" i="11" s="1"/>
  <c r="P1378" i="11"/>
  <c r="Q1378" i="11" s="1"/>
  <c r="M1379" i="11"/>
  <c r="N1379" i="11"/>
  <c r="O1379" i="11" s="1"/>
  <c r="S1379" i="11" s="1"/>
  <c r="P1379" i="11"/>
  <c r="Q1379" i="11" s="1"/>
  <c r="M1380" i="11"/>
  <c r="N1380" i="11"/>
  <c r="O1380" i="11" s="1"/>
  <c r="S1380" i="11" s="1"/>
  <c r="P1380" i="11"/>
  <c r="Q1380" i="11" s="1"/>
  <c r="M1381" i="11"/>
  <c r="N1381" i="11"/>
  <c r="O1381" i="11" s="1"/>
  <c r="S1381" i="11" s="1"/>
  <c r="P1381" i="11"/>
  <c r="Q1381" i="11" s="1"/>
  <c r="M1382" i="11"/>
  <c r="N1382" i="11"/>
  <c r="O1382" i="11" s="1"/>
  <c r="S1382" i="11" s="1"/>
  <c r="P1382" i="11"/>
  <c r="Q1382" i="11" s="1"/>
  <c r="M1383" i="11"/>
  <c r="N1383" i="11"/>
  <c r="O1383" i="11" s="1"/>
  <c r="S1383" i="11" s="1"/>
  <c r="P1383" i="11"/>
  <c r="Q1383" i="11" s="1"/>
  <c r="M1384" i="11"/>
  <c r="N1384" i="11"/>
  <c r="O1384" i="11" s="1"/>
  <c r="S1384" i="11" s="1"/>
  <c r="P1384" i="11"/>
  <c r="Q1384" i="11" s="1"/>
  <c r="M1385" i="11"/>
  <c r="N1385" i="11"/>
  <c r="O1385" i="11" s="1"/>
  <c r="S1385" i="11" s="1"/>
  <c r="P1385" i="11"/>
  <c r="Q1385" i="11" s="1"/>
  <c r="M1386" i="11"/>
  <c r="N1386" i="11"/>
  <c r="O1386" i="11" s="1"/>
  <c r="S1386" i="11" s="1"/>
  <c r="P1386" i="11"/>
  <c r="Q1386" i="11" s="1"/>
  <c r="M1387" i="11"/>
  <c r="N1387" i="11"/>
  <c r="O1387" i="11" s="1"/>
  <c r="S1387" i="11" s="1"/>
  <c r="P1387" i="11"/>
  <c r="Q1387" i="11" s="1"/>
  <c r="M1388" i="11"/>
  <c r="N1388" i="11"/>
  <c r="O1388" i="11" s="1"/>
  <c r="S1388" i="11" s="1"/>
  <c r="P1388" i="11"/>
  <c r="Q1388" i="11" s="1"/>
  <c r="M1389" i="11"/>
  <c r="N1389" i="11"/>
  <c r="O1389" i="11" s="1"/>
  <c r="S1389" i="11" s="1"/>
  <c r="P1389" i="11"/>
  <c r="Q1389" i="11" s="1"/>
  <c r="M1390" i="11"/>
  <c r="N1390" i="11"/>
  <c r="O1390" i="11" s="1"/>
  <c r="S1390" i="11" s="1"/>
  <c r="P1390" i="11"/>
  <c r="Q1390" i="11" s="1"/>
  <c r="M1391" i="11"/>
  <c r="N1391" i="11"/>
  <c r="O1391" i="11" s="1"/>
  <c r="S1391" i="11" s="1"/>
  <c r="P1391" i="11"/>
  <c r="Q1391" i="11" s="1"/>
  <c r="M1392" i="11"/>
  <c r="N1392" i="11"/>
  <c r="O1392" i="11" s="1"/>
  <c r="S1392" i="11" s="1"/>
  <c r="P1392" i="11"/>
  <c r="Q1392" i="11" s="1"/>
  <c r="M1393" i="11"/>
  <c r="N1393" i="11"/>
  <c r="O1393" i="11" s="1"/>
  <c r="S1393" i="11" s="1"/>
  <c r="P1393" i="11"/>
  <c r="Q1393" i="11" s="1"/>
  <c r="M1394" i="11"/>
  <c r="N1394" i="11"/>
  <c r="O1394" i="11" s="1"/>
  <c r="S1394" i="11" s="1"/>
  <c r="P1394" i="11"/>
  <c r="Q1394" i="11" s="1"/>
  <c r="M1395" i="11"/>
  <c r="N1395" i="11"/>
  <c r="O1395" i="11" s="1"/>
  <c r="S1395" i="11" s="1"/>
  <c r="P1395" i="11"/>
  <c r="Q1395" i="11" s="1"/>
  <c r="M1396" i="11"/>
  <c r="N1396" i="11"/>
  <c r="O1396" i="11" s="1"/>
  <c r="S1396" i="11" s="1"/>
  <c r="P1396" i="11"/>
  <c r="Q1396" i="11" s="1"/>
  <c r="M1397" i="11"/>
  <c r="N1397" i="11"/>
  <c r="O1397" i="11" s="1"/>
  <c r="S1397" i="11" s="1"/>
  <c r="P1397" i="11"/>
  <c r="Q1397" i="11" s="1"/>
  <c r="M1398" i="11"/>
  <c r="N1398" i="11"/>
  <c r="O1398" i="11" s="1"/>
  <c r="S1398" i="11" s="1"/>
  <c r="P1398" i="11"/>
  <c r="Q1398" i="11" s="1"/>
  <c r="M1399" i="11"/>
  <c r="N1399" i="11"/>
  <c r="O1399" i="11" s="1"/>
  <c r="S1399" i="11" s="1"/>
  <c r="P1399" i="11"/>
  <c r="Q1399" i="11" s="1"/>
  <c r="M1400" i="11"/>
  <c r="N1400" i="11"/>
  <c r="O1400" i="11" s="1"/>
  <c r="S1400" i="11" s="1"/>
  <c r="P1400" i="11"/>
  <c r="Q1400" i="11" s="1"/>
  <c r="M1401" i="11"/>
  <c r="N1401" i="11"/>
  <c r="O1401" i="11" s="1"/>
  <c r="S1401" i="11" s="1"/>
  <c r="P1401" i="11"/>
  <c r="Q1401" i="11" s="1"/>
  <c r="M1402" i="11"/>
  <c r="N1402" i="11"/>
  <c r="O1402" i="11" s="1"/>
  <c r="S1402" i="11" s="1"/>
  <c r="P1402" i="11"/>
  <c r="Q1402" i="11" s="1"/>
  <c r="M1403" i="11"/>
  <c r="N1403" i="11"/>
  <c r="O1403" i="11" s="1"/>
  <c r="S1403" i="11" s="1"/>
  <c r="P1403" i="11"/>
  <c r="Q1403" i="11" s="1"/>
  <c r="M1404" i="11"/>
  <c r="N1404" i="11"/>
  <c r="O1404" i="11" s="1"/>
  <c r="S1404" i="11" s="1"/>
  <c r="P1404" i="11"/>
  <c r="Q1404" i="11" s="1"/>
  <c r="M1405" i="11"/>
  <c r="N1405" i="11"/>
  <c r="O1405" i="11" s="1"/>
  <c r="S1405" i="11" s="1"/>
  <c r="P1405" i="11"/>
  <c r="Q1405" i="11" s="1"/>
  <c r="M1406" i="11"/>
  <c r="N1406" i="11"/>
  <c r="O1406" i="11" s="1"/>
  <c r="S1406" i="11" s="1"/>
  <c r="P1406" i="11"/>
  <c r="Q1406" i="11" s="1"/>
  <c r="M1407" i="11"/>
  <c r="N1407" i="11"/>
  <c r="O1407" i="11" s="1"/>
  <c r="S1407" i="11" s="1"/>
  <c r="P1407" i="11"/>
  <c r="Q1407" i="11" s="1"/>
  <c r="M1408" i="11"/>
  <c r="N1408" i="11"/>
  <c r="O1408" i="11" s="1"/>
  <c r="S1408" i="11" s="1"/>
  <c r="P1408" i="11"/>
  <c r="Q1408" i="11" s="1"/>
  <c r="M1409" i="11"/>
  <c r="N1409" i="11"/>
  <c r="O1409" i="11" s="1"/>
  <c r="S1409" i="11" s="1"/>
  <c r="P1409" i="11"/>
  <c r="Q1409" i="11" s="1"/>
  <c r="M1410" i="11"/>
  <c r="N1410" i="11"/>
  <c r="O1410" i="11" s="1"/>
  <c r="S1410" i="11" s="1"/>
  <c r="P1410" i="11"/>
  <c r="Q1410" i="11" s="1"/>
  <c r="M1411" i="11"/>
  <c r="N1411" i="11"/>
  <c r="O1411" i="11" s="1"/>
  <c r="S1411" i="11" s="1"/>
  <c r="P1411" i="11"/>
  <c r="Q1411" i="11" s="1"/>
  <c r="M1412" i="11"/>
  <c r="N1412" i="11"/>
  <c r="O1412" i="11" s="1"/>
  <c r="S1412" i="11" s="1"/>
  <c r="P1412" i="11"/>
  <c r="Q1412" i="11" s="1"/>
  <c r="M1413" i="11"/>
  <c r="N1413" i="11"/>
  <c r="O1413" i="11" s="1"/>
  <c r="S1413" i="11" s="1"/>
  <c r="P1413" i="11"/>
  <c r="Q1413" i="11" s="1"/>
  <c r="M1414" i="11"/>
  <c r="N1414" i="11"/>
  <c r="O1414" i="11" s="1"/>
  <c r="S1414" i="11" s="1"/>
  <c r="P1414" i="11"/>
  <c r="Q1414" i="11" s="1"/>
  <c r="M1415" i="11"/>
  <c r="N1415" i="11"/>
  <c r="O1415" i="11" s="1"/>
  <c r="S1415" i="11" s="1"/>
  <c r="P1415" i="11"/>
  <c r="Q1415" i="11" s="1"/>
  <c r="M1416" i="11"/>
  <c r="N1416" i="11"/>
  <c r="O1416" i="11" s="1"/>
  <c r="S1416" i="11" s="1"/>
  <c r="P1416" i="11"/>
  <c r="Q1416" i="11" s="1"/>
  <c r="M1417" i="11"/>
  <c r="N1417" i="11"/>
  <c r="O1417" i="11" s="1"/>
  <c r="S1417" i="11" s="1"/>
  <c r="P1417" i="11"/>
  <c r="Q1417" i="11" s="1"/>
  <c r="M1418" i="11"/>
  <c r="N1418" i="11"/>
  <c r="O1418" i="11" s="1"/>
  <c r="S1418" i="11" s="1"/>
  <c r="P1418" i="11"/>
  <c r="Q1418" i="11" s="1"/>
  <c r="M1419" i="11"/>
  <c r="N1419" i="11"/>
  <c r="O1419" i="11" s="1"/>
  <c r="S1419" i="11" s="1"/>
  <c r="P1419" i="11"/>
  <c r="Q1419" i="11" s="1"/>
  <c r="M1420" i="11"/>
  <c r="N1420" i="11"/>
  <c r="O1420" i="11" s="1"/>
  <c r="S1420" i="11" s="1"/>
  <c r="P1420" i="11"/>
  <c r="Q1420" i="11" s="1"/>
  <c r="M1421" i="11"/>
  <c r="N1421" i="11"/>
  <c r="O1421" i="11" s="1"/>
  <c r="S1421" i="11" s="1"/>
  <c r="P1421" i="11"/>
  <c r="Q1421" i="11" s="1"/>
  <c r="M1422" i="11"/>
  <c r="N1422" i="11"/>
  <c r="O1422" i="11" s="1"/>
  <c r="S1422" i="11" s="1"/>
  <c r="P1422" i="11"/>
  <c r="Q1422" i="11" s="1"/>
  <c r="M1423" i="11"/>
  <c r="N1423" i="11"/>
  <c r="O1423" i="11" s="1"/>
  <c r="S1423" i="11" s="1"/>
  <c r="P1423" i="11"/>
  <c r="Q1423" i="11" s="1"/>
  <c r="M1424" i="11"/>
  <c r="N1424" i="11"/>
  <c r="O1424" i="11" s="1"/>
  <c r="S1424" i="11" s="1"/>
  <c r="P1424" i="11"/>
  <c r="Q1424" i="11" s="1"/>
  <c r="M1425" i="11"/>
  <c r="N1425" i="11"/>
  <c r="O1425" i="11" s="1"/>
  <c r="S1425" i="11" s="1"/>
  <c r="P1425" i="11"/>
  <c r="Q1425" i="11" s="1"/>
  <c r="M1426" i="11"/>
  <c r="N1426" i="11"/>
  <c r="O1426" i="11" s="1"/>
  <c r="S1426" i="11" s="1"/>
  <c r="P1426" i="11"/>
  <c r="Q1426" i="11" s="1"/>
  <c r="M1427" i="11"/>
  <c r="N1427" i="11"/>
  <c r="O1427" i="11" s="1"/>
  <c r="S1427" i="11" s="1"/>
  <c r="P1427" i="11"/>
  <c r="Q1427" i="11" s="1"/>
  <c r="M1428" i="11"/>
  <c r="N1428" i="11"/>
  <c r="O1428" i="11" s="1"/>
  <c r="S1428" i="11" s="1"/>
  <c r="P1428" i="11"/>
  <c r="Q1428" i="11" s="1"/>
  <c r="M1429" i="11"/>
  <c r="N1429" i="11"/>
  <c r="O1429" i="11" s="1"/>
  <c r="S1429" i="11" s="1"/>
  <c r="P1429" i="11"/>
  <c r="Q1429" i="11" s="1"/>
  <c r="M1430" i="11"/>
  <c r="N1430" i="11"/>
  <c r="O1430" i="11" s="1"/>
  <c r="S1430" i="11" s="1"/>
  <c r="P1430" i="11"/>
  <c r="Q1430" i="11" s="1"/>
  <c r="M1431" i="11"/>
  <c r="N1431" i="11"/>
  <c r="O1431" i="11" s="1"/>
  <c r="S1431" i="11" s="1"/>
  <c r="P1431" i="11"/>
  <c r="Q1431" i="11" s="1"/>
  <c r="M1432" i="11"/>
  <c r="N1432" i="11"/>
  <c r="O1432" i="11" s="1"/>
  <c r="S1432" i="11" s="1"/>
  <c r="P1432" i="11"/>
  <c r="Q1432" i="11" s="1"/>
  <c r="M1433" i="11"/>
  <c r="N1433" i="11"/>
  <c r="O1433" i="11" s="1"/>
  <c r="S1433" i="11" s="1"/>
  <c r="P1433" i="11"/>
  <c r="Q1433" i="11" s="1"/>
  <c r="M1434" i="11"/>
  <c r="N1434" i="11"/>
  <c r="O1434" i="11" s="1"/>
  <c r="S1434" i="11" s="1"/>
  <c r="P1434" i="11"/>
  <c r="Q1434" i="11" s="1"/>
  <c r="M1435" i="11"/>
  <c r="N1435" i="11"/>
  <c r="O1435" i="11" s="1"/>
  <c r="S1435" i="11" s="1"/>
  <c r="P1435" i="11"/>
  <c r="Q1435" i="11" s="1"/>
  <c r="M1436" i="11"/>
  <c r="N1436" i="11"/>
  <c r="O1436" i="11" s="1"/>
  <c r="S1436" i="11" s="1"/>
  <c r="P1436" i="11"/>
  <c r="Q1436" i="11" s="1"/>
  <c r="M1437" i="11"/>
  <c r="N1437" i="11"/>
  <c r="O1437" i="11" s="1"/>
  <c r="S1437" i="11" s="1"/>
  <c r="P1437" i="11"/>
  <c r="Q1437" i="11" s="1"/>
  <c r="M1438" i="11"/>
  <c r="N1438" i="11"/>
  <c r="O1438" i="11" s="1"/>
  <c r="S1438" i="11" s="1"/>
  <c r="P1438" i="11"/>
  <c r="Q1438" i="11" s="1"/>
  <c r="M1439" i="11"/>
  <c r="N1439" i="11"/>
  <c r="O1439" i="11" s="1"/>
  <c r="S1439" i="11" s="1"/>
  <c r="P1439" i="11"/>
  <c r="Q1439" i="11" s="1"/>
  <c r="M1440" i="11"/>
  <c r="N1440" i="11"/>
  <c r="O1440" i="11" s="1"/>
  <c r="S1440" i="11" s="1"/>
  <c r="P1440" i="11"/>
  <c r="Q1440" i="11" s="1"/>
  <c r="M1441" i="11"/>
  <c r="N1441" i="11"/>
  <c r="O1441" i="11" s="1"/>
  <c r="S1441" i="11" s="1"/>
  <c r="P1441" i="11"/>
  <c r="Q1441" i="11" s="1"/>
  <c r="M1442" i="11"/>
  <c r="N1442" i="11"/>
  <c r="O1442" i="11" s="1"/>
  <c r="S1442" i="11" s="1"/>
  <c r="P1442" i="11"/>
  <c r="Q1442" i="11" s="1"/>
  <c r="M1443" i="11"/>
  <c r="N1443" i="11"/>
  <c r="O1443" i="11" s="1"/>
  <c r="S1443" i="11" s="1"/>
  <c r="P1443" i="11"/>
  <c r="Q1443" i="11" s="1"/>
  <c r="M1444" i="11"/>
  <c r="N1444" i="11"/>
  <c r="O1444" i="11" s="1"/>
  <c r="S1444" i="11" s="1"/>
  <c r="P1444" i="11"/>
  <c r="Q1444" i="11" s="1"/>
  <c r="M1445" i="11"/>
  <c r="N1445" i="11"/>
  <c r="O1445" i="11" s="1"/>
  <c r="S1445" i="11" s="1"/>
  <c r="P1445" i="11"/>
  <c r="Q1445" i="11" s="1"/>
  <c r="M1446" i="11"/>
  <c r="N1446" i="11"/>
  <c r="O1446" i="11" s="1"/>
  <c r="S1446" i="11" s="1"/>
  <c r="P1446" i="11"/>
  <c r="Q1446" i="11" s="1"/>
  <c r="M1447" i="11"/>
  <c r="N1447" i="11"/>
  <c r="O1447" i="11" s="1"/>
  <c r="S1447" i="11" s="1"/>
  <c r="P1447" i="11"/>
  <c r="Q1447" i="11" s="1"/>
  <c r="M1448" i="11"/>
  <c r="N1448" i="11"/>
  <c r="O1448" i="11" s="1"/>
  <c r="S1448" i="11" s="1"/>
  <c r="P1448" i="11"/>
  <c r="Q1448" i="11" s="1"/>
  <c r="M1449" i="11"/>
  <c r="N1449" i="11"/>
  <c r="O1449" i="11"/>
  <c r="S1449" i="11" s="1"/>
  <c r="P1449" i="11"/>
  <c r="Q1449" i="11" s="1"/>
  <c r="M1450" i="11"/>
  <c r="N1450" i="11"/>
  <c r="O1450" i="11" s="1"/>
  <c r="S1450" i="11" s="1"/>
  <c r="P1450" i="11"/>
  <c r="Q1450" i="11" s="1"/>
  <c r="M1451" i="11"/>
  <c r="N1451" i="11"/>
  <c r="O1451" i="11" s="1"/>
  <c r="S1451" i="11" s="1"/>
  <c r="P1451" i="11"/>
  <c r="Q1451" i="11" s="1"/>
  <c r="M1452" i="11"/>
  <c r="N1452" i="11"/>
  <c r="O1452" i="11" s="1"/>
  <c r="S1452" i="11" s="1"/>
  <c r="P1452" i="11"/>
  <c r="Q1452" i="11" s="1"/>
  <c r="M1453" i="11"/>
  <c r="N1453" i="11"/>
  <c r="O1453" i="11" s="1"/>
  <c r="S1453" i="11" s="1"/>
  <c r="P1453" i="11"/>
  <c r="Q1453" i="11" s="1"/>
  <c r="M1454" i="11"/>
  <c r="N1454" i="11"/>
  <c r="O1454" i="11" s="1"/>
  <c r="S1454" i="11" s="1"/>
  <c r="P1454" i="11"/>
  <c r="Q1454" i="11" s="1"/>
  <c r="M1455" i="11"/>
  <c r="N1455" i="11"/>
  <c r="O1455" i="11" s="1"/>
  <c r="S1455" i="11" s="1"/>
  <c r="P1455" i="11"/>
  <c r="Q1455" i="11" s="1"/>
  <c r="M1456" i="11"/>
  <c r="N1456" i="11"/>
  <c r="O1456" i="11" s="1"/>
  <c r="S1456" i="11" s="1"/>
  <c r="P1456" i="11"/>
  <c r="Q1456" i="11" s="1"/>
  <c r="M1457" i="11"/>
  <c r="N1457" i="11"/>
  <c r="O1457" i="11" s="1"/>
  <c r="S1457" i="11" s="1"/>
  <c r="P1457" i="11"/>
  <c r="Q1457" i="11" s="1"/>
  <c r="M1458" i="11"/>
  <c r="N1458" i="11"/>
  <c r="O1458" i="11" s="1"/>
  <c r="S1458" i="11" s="1"/>
  <c r="P1458" i="11"/>
  <c r="Q1458" i="11" s="1"/>
  <c r="M1459" i="11"/>
  <c r="N1459" i="11"/>
  <c r="O1459" i="11" s="1"/>
  <c r="S1459" i="11" s="1"/>
  <c r="P1459" i="11"/>
  <c r="Q1459" i="11" s="1"/>
  <c r="M1460" i="11"/>
  <c r="N1460" i="11"/>
  <c r="O1460" i="11" s="1"/>
  <c r="S1460" i="11" s="1"/>
  <c r="P1460" i="11"/>
  <c r="Q1460" i="11" s="1"/>
  <c r="M1461" i="11"/>
  <c r="N1461" i="11"/>
  <c r="O1461" i="11" s="1"/>
  <c r="S1461" i="11" s="1"/>
  <c r="P1461" i="11"/>
  <c r="Q1461" i="11" s="1"/>
  <c r="M1462" i="11"/>
  <c r="N1462" i="11"/>
  <c r="O1462" i="11" s="1"/>
  <c r="S1462" i="11" s="1"/>
  <c r="P1462" i="11"/>
  <c r="Q1462" i="11" s="1"/>
  <c r="M1463" i="11"/>
  <c r="N1463" i="11"/>
  <c r="O1463" i="11" s="1"/>
  <c r="S1463" i="11" s="1"/>
  <c r="P1463" i="11"/>
  <c r="Q1463" i="11" s="1"/>
  <c r="M1464" i="11"/>
  <c r="N1464" i="11"/>
  <c r="O1464" i="11" s="1"/>
  <c r="S1464" i="11" s="1"/>
  <c r="P1464" i="11"/>
  <c r="Q1464" i="11" s="1"/>
  <c r="M1465" i="11"/>
  <c r="N1465" i="11"/>
  <c r="O1465" i="11" s="1"/>
  <c r="S1465" i="11" s="1"/>
  <c r="P1465" i="11"/>
  <c r="Q1465" i="11" s="1"/>
  <c r="M1466" i="11"/>
  <c r="N1466" i="11"/>
  <c r="O1466" i="11" s="1"/>
  <c r="S1466" i="11" s="1"/>
  <c r="P1466" i="11"/>
  <c r="Q1466" i="11" s="1"/>
  <c r="M1467" i="11"/>
  <c r="N1467" i="11"/>
  <c r="O1467" i="11" s="1"/>
  <c r="S1467" i="11" s="1"/>
  <c r="P1467" i="11"/>
  <c r="Q1467" i="11" s="1"/>
  <c r="M1468" i="11"/>
  <c r="N1468" i="11"/>
  <c r="O1468" i="11" s="1"/>
  <c r="S1468" i="11" s="1"/>
  <c r="P1468" i="11"/>
  <c r="Q1468" i="11" s="1"/>
  <c r="M1469" i="11"/>
  <c r="N1469" i="11"/>
  <c r="O1469" i="11" s="1"/>
  <c r="S1469" i="11" s="1"/>
  <c r="P1469" i="11"/>
  <c r="Q1469" i="11" s="1"/>
  <c r="M1470" i="11"/>
  <c r="N1470" i="11"/>
  <c r="O1470" i="11" s="1"/>
  <c r="S1470" i="11" s="1"/>
  <c r="P1470" i="11"/>
  <c r="Q1470" i="11"/>
  <c r="M1471" i="11"/>
  <c r="N1471" i="11"/>
  <c r="O1471" i="11" s="1"/>
  <c r="S1471" i="11" s="1"/>
  <c r="P1471" i="11"/>
  <c r="Q1471" i="11" s="1"/>
  <c r="M1472" i="11"/>
  <c r="N1472" i="11"/>
  <c r="O1472" i="11" s="1"/>
  <c r="S1472" i="11" s="1"/>
  <c r="P1472" i="11"/>
  <c r="Q1472" i="11" s="1"/>
  <c r="M1473" i="11"/>
  <c r="N1473" i="11"/>
  <c r="O1473" i="11" s="1"/>
  <c r="S1473" i="11" s="1"/>
  <c r="P1473" i="11"/>
  <c r="Q1473" i="11" s="1"/>
  <c r="M1474" i="11"/>
  <c r="N1474" i="11"/>
  <c r="O1474" i="11" s="1"/>
  <c r="S1474" i="11" s="1"/>
  <c r="P1474" i="11"/>
  <c r="Q1474" i="11" s="1"/>
  <c r="M1475" i="11"/>
  <c r="N1475" i="11"/>
  <c r="O1475" i="11" s="1"/>
  <c r="S1475" i="11" s="1"/>
  <c r="P1475" i="11"/>
  <c r="Q1475" i="11" s="1"/>
  <c r="M1476" i="11"/>
  <c r="N1476" i="11"/>
  <c r="O1476" i="11" s="1"/>
  <c r="S1476" i="11" s="1"/>
  <c r="P1476" i="11"/>
  <c r="Q1476" i="11" s="1"/>
  <c r="M1477" i="11"/>
  <c r="N1477" i="11"/>
  <c r="O1477" i="11" s="1"/>
  <c r="S1477" i="11" s="1"/>
  <c r="P1477" i="11"/>
  <c r="Q1477" i="11" s="1"/>
  <c r="M1478" i="11"/>
  <c r="N1478" i="11"/>
  <c r="O1478" i="11" s="1"/>
  <c r="S1478" i="11" s="1"/>
  <c r="P1478" i="11"/>
  <c r="Q1478" i="11" s="1"/>
  <c r="M1479" i="11"/>
  <c r="N1479" i="11"/>
  <c r="O1479" i="11" s="1"/>
  <c r="S1479" i="11" s="1"/>
  <c r="P1479" i="11"/>
  <c r="Q1479" i="11" s="1"/>
  <c r="M1480" i="11"/>
  <c r="N1480" i="11"/>
  <c r="O1480" i="11" s="1"/>
  <c r="S1480" i="11" s="1"/>
  <c r="P1480" i="11"/>
  <c r="Q1480" i="11" s="1"/>
  <c r="M1481" i="11"/>
  <c r="N1481" i="11"/>
  <c r="O1481" i="11" s="1"/>
  <c r="S1481" i="11" s="1"/>
  <c r="P1481" i="11"/>
  <c r="Q1481" i="11" s="1"/>
  <c r="M1482" i="11"/>
  <c r="N1482" i="11"/>
  <c r="O1482" i="11" s="1"/>
  <c r="S1482" i="11" s="1"/>
  <c r="P1482" i="11"/>
  <c r="Q1482" i="11" s="1"/>
  <c r="M1483" i="11"/>
  <c r="N1483" i="11"/>
  <c r="O1483" i="11" s="1"/>
  <c r="S1483" i="11" s="1"/>
  <c r="P1483" i="11"/>
  <c r="Q1483" i="11" s="1"/>
  <c r="M1484" i="11"/>
  <c r="N1484" i="11"/>
  <c r="O1484" i="11" s="1"/>
  <c r="S1484" i="11" s="1"/>
  <c r="P1484" i="11"/>
  <c r="Q1484" i="11" s="1"/>
  <c r="M1485" i="11"/>
  <c r="N1485" i="11"/>
  <c r="O1485" i="11" s="1"/>
  <c r="S1485" i="11" s="1"/>
  <c r="P1485" i="11"/>
  <c r="Q1485" i="11" s="1"/>
  <c r="M1486" i="11"/>
  <c r="N1486" i="11"/>
  <c r="O1486" i="11" s="1"/>
  <c r="S1486" i="11" s="1"/>
  <c r="P1486" i="11"/>
  <c r="Q1486" i="11" s="1"/>
  <c r="M1487" i="11"/>
  <c r="N1487" i="11"/>
  <c r="O1487" i="11" s="1"/>
  <c r="S1487" i="11" s="1"/>
  <c r="P1487" i="11"/>
  <c r="Q1487" i="11" s="1"/>
  <c r="M1488" i="11"/>
  <c r="N1488" i="11"/>
  <c r="O1488" i="11" s="1"/>
  <c r="S1488" i="11" s="1"/>
  <c r="P1488" i="11"/>
  <c r="Q1488" i="11" s="1"/>
  <c r="M1489" i="11"/>
  <c r="N1489" i="11"/>
  <c r="O1489" i="11" s="1"/>
  <c r="S1489" i="11" s="1"/>
  <c r="P1489" i="11"/>
  <c r="Q1489" i="11"/>
  <c r="M1490" i="11"/>
  <c r="N1490" i="11"/>
  <c r="O1490" i="11" s="1"/>
  <c r="S1490" i="11" s="1"/>
  <c r="P1490" i="11"/>
  <c r="Q1490" i="11" s="1"/>
  <c r="M1491" i="11"/>
  <c r="N1491" i="11"/>
  <c r="O1491" i="11" s="1"/>
  <c r="S1491" i="11" s="1"/>
  <c r="P1491" i="11"/>
  <c r="Q1491" i="11" s="1"/>
  <c r="M1492" i="11"/>
  <c r="N1492" i="11"/>
  <c r="O1492" i="11" s="1"/>
  <c r="S1492" i="11" s="1"/>
  <c r="P1492" i="11"/>
  <c r="Q1492" i="11" s="1"/>
  <c r="M1493" i="11"/>
  <c r="N1493" i="11"/>
  <c r="O1493" i="11" s="1"/>
  <c r="S1493" i="11" s="1"/>
  <c r="P1493" i="11"/>
  <c r="Q1493" i="11" s="1"/>
  <c r="M1494" i="11"/>
  <c r="N1494" i="11"/>
  <c r="O1494" i="11" s="1"/>
  <c r="S1494" i="11" s="1"/>
  <c r="P1494" i="11"/>
  <c r="Q1494" i="11" s="1"/>
  <c r="M1495" i="11"/>
  <c r="N1495" i="11"/>
  <c r="O1495" i="11" s="1"/>
  <c r="S1495" i="11" s="1"/>
  <c r="P1495" i="11"/>
  <c r="Q1495" i="11" s="1"/>
  <c r="M1496" i="11"/>
  <c r="N1496" i="11"/>
  <c r="O1496" i="11" s="1"/>
  <c r="S1496" i="11" s="1"/>
  <c r="P1496" i="11"/>
  <c r="Q1496" i="11" s="1"/>
  <c r="M1497" i="11"/>
  <c r="N1497" i="11"/>
  <c r="O1497" i="11" s="1"/>
  <c r="S1497" i="11" s="1"/>
  <c r="P1497" i="11"/>
  <c r="Q1497" i="11" s="1"/>
  <c r="M1498" i="11"/>
  <c r="N1498" i="11"/>
  <c r="O1498" i="11" s="1"/>
  <c r="S1498" i="11" s="1"/>
  <c r="P1498" i="11"/>
  <c r="Q1498" i="11" s="1"/>
  <c r="M1499" i="11"/>
  <c r="N1499" i="11"/>
  <c r="O1499" i="11" s="1"/>
  <c r="S1499" i="11" s="1"/>
  <c r="P1499" i="11"/>
  <c r="Q1499" i="11"/>
  <c r="M1500" i="11"/>
  <c r="N1500" i="11"/>
  <c r="O1500" i="11" s="1"/>
  <c r="S1500" i="11" s="1"/>
  <c r="P1500" i="11"/>
  <c r="Q1500" i="11" s="1"/>
  <c r="M1501" i="11"/>
  <c r="N1501" i="11"/>
  <c r="O1501" i="11"/>
  <c r="P1501" i="11"/>
  <c r="Q1501" i="11" s="1"/>
  <c r="S1501" i="11"/>
  <c r="M1502" i="11"/>
  <c r="N1502" i="11"/>
  <c r="O1502" i="11" s="1"/>
  <c r="S1502" i="11" s="1"/>
  <c r="P1502" i="11"/>
  <c r="Q1502" i="11" s="1"/>
  <c r="M1503" i="11"/>
  <c r="N1503" i="11"/>
  <c r="O1503" i="11" s="1"/>
  <c r="S1503" i="11" s="1"/>
  <c r="P1503" i="11"/>
  <c r="Q1503" i="11" s="1"/>
  <c r="M1504" i="11"/>
  <c r="N1504" i="11"/>
  <c r="O1504" i="11" s="1"/>
  <c r="S1504" i="11" s="1"/>
  <c r="P1504" i="11"/>
  <c r="Q1504" i="11" s="1"/>
  <c r="M1505" i="11"/>
  <c r="N1505" i="11"/>
  <c r="O1505" i="11" s="1"/>
  <c r="S1505" i="11" s="1"/>
  <c r="P1505" i="11"/>
  <c r="Q1505" i="11" s="1"/>
  <c r="M1506" i="11"/>
  <c r="N1506" i="11"/>
  <c r="O1506" i="11" s="1"/>
  <c r="S1506" i="11" s="1"/>
  <c r="P1506" i="11"/>
  <c r="Q1506" i="11" s="1"/>
  <c r="M1507" i="11"/>
  <c r="N1507" i="11"/>
  <c r="O1507" i="11" s="1"/>
  <c r="S1507" i="11" s="1"/>
  <c r="P1507" i="11"/>
  <c r="Q1507" i="11" s="1"/>
  <c r="M1508" i="11"/>
  <c r="N1508" i="11"/>
  <c r="O1508" i="11" s="1"/>
  <c r="S1508" i="11" s="1"/>
  <c r="P1508" i="11"/>
  <c r="Q1508" i="11" s="1"/>
  <c r="M1509" i="11"/>
  <c r="N1509" i="11"/>
  <c r="O1509" i="11" s="1"/>
  <c r="S1509" i="11" s="1"/>
  <c r="P1509" i="11"/>
  <c r="Q1509" i="11" s="1"/>
  <c r="M1510" i="11"/>
  <c r="N1510" i="11"/>
  <c r="O1510" i="11" s="1"/>
  <c r="S1510" i="11" s="1"/>
  <c r="P1510" i="11"/>
  <c r="Q1510" i="11" s="1"/>
  <c r="M1511" i="11"/>
  <c r="N1511" i="11"/>
  <c r="O1511" i="11" s="1"/>
  <c r="S1511" i="11" s="1"/>
  <c r="P1511" i="11"/>
  <c r="Q1511" i="11" s="1"/>
  <c r="M1512" i="11"/>
  <c r="N1512" i="11"/>
  <c r="O1512" i="11" s="1"/>
  <c r="S1512" i="11" s="1"/>
  <c r="P1512" i="11"/>
  <c r="Q1512" i="11" s="1"/>
  <c r="M1513" i="11"/>
  <c r="N1513" i="11"/>
  <c r="O1513" i="11" s="1"/>
  <c r="S1513" i="11" s="1"/>
  <c r="P1513" i="11"/>
  <c r="Q1513" i="11" s="1"/>
  <c r="M1514" i="11"/>
  <c r="N1514" i="11"/>
  <c r="O1514" i="11" s="1"/>
  <c r="S1514" i="11" s="1"/>
  <c r="P1514" i="11"/>
  <c r="Q1514" i="11"/>
  <c r="M1515" i="11"/>
  <c r="N1515" i="11"/>
  <c r="O1515" i="11" s="1"/>
  <c r="S1515" i="11" s="1"/>
  <c r="P1515" i="11"/>
  <c r="Q1515" i="11" s="1"/>
  <c r="M1516" i="11"/>
  <c r="N1516" i="11"/>
  <c r="O1516" i="11" s="1"/>
  <c r="S1516" i="11" s="1"/>
  <c r="P1516" i="11"/>
  <c r="Q1516" i="11" s="1"/>
  <c r="M1517" i="11"/>
  <c r="N1517" i="11"/>
  <c r="O1517" i="11" s="1"/>
  <c r="S1517" i="11" s="1"/>
  <c r="P1517" i="11"/>
  <c r="Q1517" i="11" s="1"/>
  <c r="M1518" i="11"/>
  <c r="N1518" i="11"/>
  <c r="O1518" i="11" s="1"/>
  <c r="S1518" i="11" s="1"/>
  <c r="P1518" i="11"/>
  <c r="Q1518" i="11" s="1"/>
  <c r="M1519" i="11"/>
  <c r="N1519" i="11"/>
  <c r="O1519" i="11" s="1"/>
  <c r="S1519" i="11" s="1"/>
  <c r="P1519" i="11"/>
  <c r="Q1519" i="11" s="1"/>
  <c r="M1520" i="11"/>
  <c r="N1520" i="11"/>
  <c r="O1520" i="11" s="1"/>
  <c r="S1520" i="11" s="1"/>
  <c r="P1520" i="11"/>
  <c r="Q1520" i="11" s="1"/>
  <c r="M1521" i="11"/>
  <c r="N1521" i="11"/>
  <c r="O1521" i="11"/>
  <c r="S1521" i="11" s="1"/>
  <c r="P1521" i="11"/>
  <c r="Q1521" i="11" s="1"/>
  <c r="M1522" i="11"/>
  <c r="N1522" i="11"/>
  <c r="O1522" i="11" s="1"/>
  <c r="S1522" i="11" s="1"/>
  <c r="P1522" i="11"/>
  <c r="Q1522" i="11" s="1"/>
  <c r="M1523" i="11"/>
  <c r="N1523" i="11"/>
  <c r="O1523" i="11" s="1"/>
  <c r="S1523" i="11" s="1"/>
  <c r="P1523" i="11"/>
  <c r="Q1523" i="11" s="1"/>
  <c r="M1524" i="11"/>
  <c r="N1524" i="11"/>
  <c r="O1524" i="11" s="1"/>
  <c r="S1524" i="11" s="1"/>
  <c r="P1524" i="11"/>
  <c r="Q1524" i="11" s="1"/>
  <c r="M1525" i="11"/>
  <c r="N1525" i="11"/>
  <c r="O1525" i="11" s="1"/>
  <c r="S1525" i="11" s="1"/>
  <c r="P1525" i="11"/>
  <c r="Q1525" i="11" s="1"/>
  <c r="M1526" i="11"/>
  <c r="N1526" i="11"/>
  <c r="O1526" i="11" s="1"/>
  <c r="S1526" i="11" s="1"/>
  <c r="P1526" i="11"/>
  <c r="Q1526" i="11" s="1"/>
  <c r="M1527" i="11"/>
  <c r="N1527" i="11"/>
  <c r="O1527" i="11" s="1"/>
  <c r="S1527" i="11" s="1"/>
  <c r="P1527" i="11"/>
  <c r="Q1527" i="11" s="1"/>
  <c r="M1528" i="11"/>
  <c r="N1528" i="11"/>
  <c r="O1528" i="11" s="1"/>
  <c r="S1528" i="11" s="1"/>
  <c r="P1528" i="11"/>
  <c r="Q1528" i="11" s="1"/>
  <c r="M1529" i="11"/>
  <c r="N1529" i="11"/>
  <c r="O1529" i="11"/>
  <c r="S1529" i="11" s="1"/>
  <c r="P1529" i="11"/>
  <c r="Q1529" i="11" s="1"/>
  <c r="M1530" i="11"/>
  <c r="N1530" i="11"/>
  <c r="O1530" i="11" s="1"/>
  <c r="S1530" i="11" s="1"/>
  <c r="P1530" i="11"/>
  <c r="Q1530" i="11" s="1"/>
  <c r="M1531" i="11"/>
  <c r="N1531" i="11"/>
  <c r="O1531" i="11" s="1"/>
  <c r="S1531" i="11" s="1"/>
  <c r="P1531" i="11"/>
  <c r="Q1531" i="11" s="1"/>
  <c r="M1532" i="11"/>
  <c r="N1532" i="11"/>
  <c r="O1532" i="11" s="1"/>
  <c r="S1532" i="11" s="1"/>
  <c r="P1532" i="11"/>
  <c r="Q1532" i="11" s="1"/>
  <c r="M1533" i="11"/>
  <c r="N1533" i="11"/>
  <c r="O1533" i="11" s="1"/>
  <c r="S1533" i="11" s="1"/>
  <c r="P1533" i="11"/>
  <c r="Q1533" i="11"/>
  <c r="M1534" i="11"/>
  <c r="N1534" i="11"/>
  <c r="O1534" i="11" s="1"/>
  <c r="S1534" i="11" s="1"/>
  <c r="P1534" i="11"/>
  <c r="Q1534" i="11" s="1"/>
  <c r="M1535" i="11"/>
  <c r="N1535" i="11"/>
  <c r="O1535" i="11" s="1"/>
  <c r="S1535" i="11" s="1"/>
  <c r="P1535" i="11"/>
  <c r="Q1535" i="11" s="1"/>
  <c r="M1536" i="11"/>
  <c r="N1536" i="11"/>
  <c r="O1536" i="11" s="1"/>
  <c r="S1536" i="11" s="1"/>
  <c r="P1536" i="11"/>
  <c r="Q1536" i="11" s="1"/>
  <c r="M1537" i="11"/>
  <c r="N1537" i="11"/>
  <c r="O1537" i="11" s="1"/>
  <c r="S1537" i="11" s="1"/>
  <c r="P1537" i="11"/>
  <c r="Q1537" i="11" s="1"/>
  <c r="M1538" i="11"/>
  <c r="N1538" i="11"/>
  <c r="O1538" i="11" s="1"/>
  <c r="S1538" i="11" s="1"/>
  <c r="P1538" i="11"/>
  <c r="Q1538" i="11" s="1"/>
  <c r="M1539" i="11"/>
  <c r="N1539" i="11"/>
  <c r="O1539" i="11" s="1"/>
  <c r="S1539" i="11" s="1"/>
  <c r="P1539" i="11"/>
  <c r="Q1539" i="11" s="1"/>
  <c r="M1540" i="11"/>
  <c r="N1540" i="11"/>
  <c r="O1540" i="11" s="1"/>
  <c r="S1540" i="11" s="1"/>
  <c r="P1540" i="11"/>
  <c r="Q1540" i="11" s="1"/>
  <c r="M1541" i="11"/>
  <c r="N1541" i="11"/>
  <c r="O1541" i="11" s="1"/>
  <c r="S1541" i="11" s="1"/>
  <c r="P1541" i="11"/>
  <c r="Q1541" i="11" s="1"/>
  <c r="M1542" i="11"/>
  <c r="N1542" i="11"/>
  <c r="O1542" i="11" s="1"/>
  <c r="S1542" i="11" s="1"/>
  <c r="P1542" i="11"/>
  <c r="Q1542" i="11" s="1"/>
  <c r="M1543" i="11"/>
  <c r="N1543" i="11"/>
  <c r="O1543" i="11" s="1"/>
  <c r="S1543" i="11" s="1"/>
  <c r="P1543" i="11"/>
  <c r="Q1543" i="11" s="1"/>
  <c r="M1544" i="11"/>
  <c r="N1544" i="11"/>
  <c r="O1544" i="11" s="1"/>
  <c r="S1544" i="11" s="1"/>
  <c r="P1544" i="11"/>
  <c r="Q1544" i="11" s="1"/>
  <c r="M1545" i="11"/>
  <c r="N1545" i="11"/>
  <c r="O1545" i="11" s="1"/>
  <c r="S1545" i="11" s="1"/>
  <c r="P1545" i="11"/>
  <c r="Q1545" i="11" s="1"/>
  <c r="M1546" i="11"/>
  <c r="N1546" i="11"/>
  <c r="O1546" i="11" s="1"/>
  <c r="S1546" i="11" s="1"/>
  <c r="P1546" i="11"/>
  <c r="Q1546" i="11" s="1"/>
  <c r="M1547" i="11"/>
  <c r="N1547" i="11"/>
  <c r="O1547" i="11" s="1"/>
  <c r="S1547" i="11" s="1"/>
  <c r="P1547" i="11"/>
  <c r="Q1547" i="11" s="1"/>
  <c r="M1548" i="11"/>
  <c r="N1548" i="11"/>
  <c r="O1548" i="11" s="1"/>
  <c r="S1548" i="11" s="1"/>
  <c r="P1548" i="11"/>
  <c r="Q1548" i="11" s="1"/>
  <c r="M1549" i="11"/>
  <c r="N1549" i="11"/>
  <c r="O1549" i="11" s="1"/>
  <c r="S1549" i="11" s="1"/>
  <c r="P1549" i="11"/>
  <c r="Q1549" i="11" s="1"/>
  <c r="M1550" i="11"/>
  <c r="N1550" i="11"/>
  <c r="O1550" i="11" s="1"/>
  <c r="S1550" i="11" s="1"/>
  <c r="P1550" i="11"/>
  <c r="Q1550" i="11"/>
  <c r="M1551" i="11"/>
  <c r="N1551" i="11"/>
  <c r="O1551" i="11" s="1"/>
  <c r="S1551" i="11" s="1"/>
  <c r="P1551" i="11"/>
  <c r="Q1551" i="11" s="1"/>
  <c r="M1552" i="11"/>
  <c r="N1552" i="11"/>
  <c r="O1552" i="11" s="1"/>
  <c r="S1552" i="11" s="1"/>
  <c r="P1552" i="11"/>
  <c r="Q1552" i="11"/>
  <c r="M1553" i="11"/>
  <c r="N1553" i="11"/>
  <c r="O1553" i="11" s="1"/>
  <c r="S1553" i="11" s="1"/>
  <c r="P1553" i="11"/>
  <c r="Q1553" i="11" s="1"/>
  <c r="M1554" i="11"/>
  <c r="N1554" i="11"/>
  <c r="O1554" i="11" s="1"/>
  <c r="S1554" i="11" s="1"/>
  <c r="P1554" i="11"/>
  <c r="Q1554" i="11" s="1"/>
  <c r="M1555" i="11"/>
  <c r="N1555" i="11"/>
  <c r="O1555" i="11" s="1"/>
  <c r="S1555" i="11" s="1"/>
  <c r="P1555" i="11"/>
  <c r="Q1555" i="11" s="1"/>
  <c r="M1556" i="11"/>
  <c r="N1556" i="11"/>
  <c r="O1556" i="11" s="1"/>
  <c r="S1556" i="11" s="1"/>
  <c r="P1556" i="11"/>
  <c r="Q1556" i="11" s="1"/>
  <c r="M1557" i="11"/>
  <c r="N1557" i="11"/>
  <c r="O1557" i="11" s="1"/>
  <c r="S1557" i="11" s="1"/>
  <c r="P1557" i="11"/>
  <c r="Q1557" i="11" s="1"/>
  <c r="M1558" i="11"/>
  <c r="N1558" i="11"/>
  <c r="O1558" i="11" s="1"/>
  <c r="S1558" i="11" s="1"/>
  <c r="P1558" i="11"/>
  <c r="Q1558" i="11" s="1"/>
  <c r="M1559" i="11"/>
  <c r="N1559" i="11"/>
  <c r="O1559" i="11" s="1"/>
  <c r="S1559" i="11" s="1"/>
  <c r="P1559" i="11"/>
  <c r="Q1559" i="11" s="1"/>
  <c r="M1560" i="11"/>
  <c r="N1560" i="11"/>
  <c r="O1560" i="11" s="1"/>
  <c r="S1560" i="11" s="1"/>
  <c r="P1560" i="11"/>
  <c r="Q1560" i="11" s="1"/>
  <c r="M1561" i="11"/>
  <c r="N1561" i="11"/>
  <c r="O1561" i="11" s="1"/>
  <c r="S1561" i="11" s="1"/>
  <c r="P1561" i="11"/>
  <c r="Q1561" i="11" s="1"/>
  <c r="M1562" i="11"/>
  <c r="N1562" i="11"/>
  <c r="O1562" i="11" s="1"/>
  <c r="S1562" i="11" s="1"/>
  <c r="P1562" i="11"/>
  <c r="Q1562" i="11" s="1"/>
  <c r="M1563" i="11"/>
  <c r="N1563" i="11"/>
  <c r="O1563" i="11" s="1"/>
  <c r="S1563" i="11" s="1"/>
  <c r="P1563" i="11"/>
  <c r="Q1563" i="11" s="1"/>
  <c r="M1564" i="11"/>
  <c r="N1564" i="11"/>
  <c r="O1564" i="11" s="1"/>
  <c r="S1564" i="11" s="1"/>
  <c r="P1564" i="11"/>
  <c r="Q1564" i="11" s="1"/>
  <c r="M1565" i="11"/>
  <c r="N1565" i="11"/>
  <c r="O1565" i="11" s="1"/>
  <c r="S1565" i="11" s="1"/>
  <c r="P1565" i="11"/>
  <c r="Q1565" i="11" s="1"/>
  <c r="M1566" i="11"/>
  <c r="N1566" i="11"/>
  <c r="O1566" i="11" s="1"/>
  <c r="S1566" i="11" s="1"/>
  <c r="P1566" i="11"/>
  <c r="Q1566" i="11" s="1"/>
  <c r="M1567" i="11"/>
  <c r="N1567" i="11"/>
  <c r="O1567" i="11" s="1"/>
  <c r="S1567" i="11" s="1"/>
  <c r="P1567" i="11"/>
  <c r="Q1567" i="11" s="1"/>
  <c r="M1568" i="11"/>
  <c r="N1568" i="11"/>
  <c r="O1568" i="11" s="1"/>
  <c r="S1568" i="11" s="1"/>
  <c r="P1568" i="11"/>
  <c r="Q1568" i="11" s="1"/>
  <c r="M1569" i="11"/>
  <c r="N1569" i="11"/>
  <c r="O1569" i="11"/>
  <c r="S1569" i="11" s="1"/>
  <c r="P1569" i="11"/>
  <c r="Q1569" i="11" s="1"/>
  <c r="M1570" i="11"/>
  <c r="N1570" i="11"/>
  <c r="O1570" i="11" s="1"/>
  <c r="S1570" i="11" s="1"/>
  <c r="P1570" i="11"/>
  <c r="Q1570" i="11" s="1"/>
  <c r="M1571" i="11"/>
  <c r="N1571" i="11"/>
  <c r="O1571" i="11" s="1"/>
  <c r="S1571" i="11" s="1"/>
  <c r="P1571" i="11"/>
  <c r="Q1571" i="11" s="1"/>
  <c r="M1572" i="11"/>
  <c r="N1572" i="11"/>
  <c r="O1572" i="11" s="1"/>
  <c r="S1572" i="11" s="1"/>
  <c r="P1572" i="11"/>
  <c r="Q1572" i="11" s="1"/>
  <c r="M1573" i="11"/>
  <c r="N1573" i="11"/>
  <c r="O1573" i="11" s="1"/>
  <c r="S1573" i="11" s="1"/>
  <c r="P1573" i="11"/>
  <c r="Q1573" i="11" s="1"/>
  <c r="M1574" i="11"/>
  <c r="N1574" i="11"/>
  <c r="O1574" i="11" s="1"/>
  <c r="S1574" i="11" s="1"/>
  <c r="P1574" i="11"/>
  <c r="Q1574" i="11" s="1"/>
  <c r="M1575" i="11"/>
  <c r="N1575" i="11"/>
  <c r="O1575" i="11" s="1"/>
  <c r="S1575" i="11" s="1"/>
  <c r="P1575" i="11"/>
  <c r="Q1575" i="11" s="1"/>
  <c r="M1576" i="11"/>
  <c r="N1576" i="11"/>
  <c r="O1576" i="11" s="1"/>
  <c r="S1576" i="11" s="1"/>
  <c r="P1576" i="11"/>
  <c r="Q1576" i="11" s="1"/>
  <c r="M1577" i="11"/>
  <c r="N1577" i="11"/>
  <c r="O1577" i="11" s="1"/>
  <c r="S1577" i="11" s="1"/>
  <c r="P1577" i="11"/>
  <c r="Q1577" i="11" s="1"/>
  <c r="M1578" i="11"/>
  <c r="N1578" i="11"/>
  <c r="O1578" i="11" s="1"/>
  <c r="S1578" i="11" s="1"/>
  <c r="P1578" i="11"/>
  <c r="Q1578" i="11" s="1"/>
  <c r="M1579" i="11"/>
  <c r="N1579" i="11"/>
  <c r="O1579" i="11" s="1"/>
  <c r="S1579" i="11" s="1"/>
  <c r="P1579" i="11"/>
  <c r="Q1579" i="11" s="1"/>
  <c r="M1580" i="11"/>
  <c r="N1580" i="11"/>
  <c r="O1580" i="11" s="1"/>
  <c r="S1580" i="11" s="1"/>
  <c r="P1580" i="11"/>
  <c r="Q1580" i="11" s="1"/>
  <c r="M1581" i="11"/>
  <c r="N1581" i="11"/>
  <c r="O1581" i="11"/>
  <c r="S1581" i="11" s="1"/>
  <c r="P1581" i="11"/>
  <c r="Q1581" i="11" s="1"/>
  <c r="M1582" i="11"/>
  <c r="N1582" i="11"/>
  <c r="O1582" i="11" s="1"/>
  <c r="S1582" i="11" s="1"/>
  <c r="P1582" i="11"/>
  <c r="Q1582" i="11" s="1"/>
  <c r="M1583" i="11"/>
  <c r="N1583" i="11"/>
  <c r="O1583" i="11" s="1"/>
  <c r="S1583" i="11" s="1"/>
  <c r="P1583" i="11"/>
  <c r="Q1583" i="11" s="1"/>
  <c r="M1584" i="11"/>
  <c r="N1584" i="11"/>
  <c r="O1584" i="11" s="1"/>
  <c r="S1584" i="11" s="1"/>
  <c r="P1584" i="11"/>
  <c r="Q1584" i="11" s="1"/>
  <c r="M1585" i="11"/>
  <c r="N1585" i="11"/>
  <c r="O1585" i="11" s="1"/>
  <c r="S1585" i="11" s="1"/>
  <c r="P1585" i="11"/>
  <c r="Q1585" i="11" s="1"/>
  <c r="M1586" i="11"/>
  <c r="N1586" i="11"/>
  <c r="O1586" i="11" s="1"/>
  <c r="S1586" i="11" s="1"/>
  <c r="P1586" i="11"/>
  <c r="Q1586" i="11" s="1"/>
  <c r="M1587" i="11"/>
  <c r="N1587" i="11"/>
  <c r="O1587" i="11" s="1"/>
  <c r="S1587" i="11" s="1"/>
  <c r="P1587" i="11"/>
  <c r="Q1587" i="11" s="1"/>
  <c r="M1588" i="11"/>
  <c r="N1588" i="11"/>
  <c r="O1588" i="11" s="1"/>
  <c r="S1588" i="11" s="1"/>
  <c r="P1588" i="11"/>
  <c r="Q1588" i="11" s="1"/>
  <c r="M1589" i="11"/>
  <c r="N1589" i="11"/>
  <c r="O1589" i="11" s="1"/>
  <c r="S1589" i="11" s="1"/>
  <c r="P1589" i="11"/>
  <c r="Q1589" i="11" s="1"/>
  <c r="M1590" i="11"/>
  <c r="N1590" i="11"/>
  <c r="O1590" i="11" s="1"/>
  <c r="S1590" i="11" s="1"/>
  <c r="P1590" i="11"/>
  <c r="Q1590" i="11" s="1"/>
  <c r="M1591" i="11"/>
  <c r="N1591" i="11"/>
  <c r="O1591" i="11" s="1"/>
  <c r="S1591" i="11" s="1"/>
  <c r="P1591" i="11"/>
  <c r="Q1591" i="11" s="1"/>
  <c r="M1592" i="11"/>
  <c r="N1592" i="11"/>
  <c r="O1592" i="11" s="1"/>
  <c r="S1592" i="11" s="1"/>
  <c r="P1592" i="11"/>
  <c r="Q1592" i="11" s="1"/>
  <c r="M1593" i="11"/>
  <c r="N1593" i="11"/>
  <c r="O1593" i="11" s="1"/>
  <c r="S1593" i="11" s="1"/>
  <c r="P1593" i="11"/>
  <c r="Q1593" i="11" s="1"/>
  <c r="M1594" i="11"/>
  <c r="N1594" i="11"/>
  <c r="O1594" i="11" s="1"/>
  <c r="S1594" i="11" s="1"/>
  <c r="P1594" i="11"/>
  <c r="Q1594" i="11" s="1"/>
  <c r="M1595" i="11"/>
  <c r="N1595" i="11"/>
  <c r="O1595" i="11" s="1"/>
  <c r="S1595" i="11" s="1"/>
  <c r="P1595" i="11"/>
  <c r="Q1595" i="11"/>
  <c r="M1596" i="11"/>
  <c r="N1596" i="11"/>
  <c r="O1596" i="11" s="1"/>
  <c r="S1596" i="11" s="1"/>
  <c r="P1596" i="11"/>
  <c r="Q1596" i="11"/>
  <c r="M1597" i="11"/>
  <c r="N1597" i="11"/>
  <c r="O1597" i="11" s="1"/>
  <c r="S1597" i="11" s="1"/>
  <c r="P1597" i="11"/>
  <c r="Q1597" i="11" s="1"/>
  <c r="M1598" i="11"/>
  <c r="N1598" i="11"/>
  <c r="O1598" i="11" s="1"/>
  <c r="S1598" i="11" s="1"/>
  <c r="P1598" i="11"/>
  <c r="Q1598" i="11" s="1"/>
  <c r="M1599" i="11"/>
  <c r="N1599" i="11"/>
  <c r="O1599" i="11" s="1"/>
  <c r="S1599" i="11" s="1"/>
  <c r="P1599" i="11"/>
  <c r="Q1599" i="11" s="1"/>
  <c r="M1600" i="11"/>
  <c r="N1600" i="11"/>
  <c r="O1600" i="11" s="1"/>
  <c r="S1600" i="11" s="1"/>
  <c r="P1600" i="11"/>
  <c r="Q1600" i="11" s="1"/>
  <c r="M1601" i="11"/>
  <c r="N1601" i="11"/>
  <c r="O1601" i="11" s="1"/>
  <c r="S1601" i="11" s="1"/>
  <c r="P1601" i="11"/>
  <c r="Q1601" i="11" s="1"/>
  <c r="M1602" i="11"/>
  <c r="N1602" i="11"/>
  <c r="O1602" i="11" s="1"/>
  <c r="S1602" i="11" s="1"/>
  <c r="P1602" i="11"/>
  <c r="Q1602" i="11" s="1"/>
  <c r="M1603" i="11"/>
  <c r="N1603" i="11"/>
  <c r="O1603" i="11" s="1"/>
  <c r="S1603" i="11" s="1"/>
  <c r="P1603" i="11"/>
  <c r="Q1603" i="11" s="1"/>
  <c r="M1604" i="11"/>
  <c r="N1604" i="11"/>
  <c r="O1604" i="11" s="1"/>
  <c r="S1604" i="11" s="1"/>
  <c r="P1604" i="11"/>
  <c r="Q1604" i="11" s="1"/>
  <c r="M1605" i="11"/>
  <c r="N1605" i="11"/>
  <c r="O1605" i="11" s="1"/>
  <c r="S1605" i="11" s="1"/>
  <c r="P1605" i="11"/>
  <c r="Q1605" i="11" s="1"/>
  <c r="M1606" i="11"/>
  <c r="N1606" i="11"/>
  <c r="O1606" i="11"/>
  <c r="S1606" i="11" s="1"/>
  <c r="P1606" i="11"/>
  <c r="Q1606" i="11" s="1"/>
  <c r="M1607" i="11"/>
  <c r="N1607" i="11"/>
  <c r="O1607" i="11" s="1"/>
  <c r="S1607" i="11" s="1"/>
  <c r="P1607" i="11"/>
  <c r="Q1607" i="11" s="1"/>
  <c r="M1608" i="11"/>
  <c r="N1608" i="11"/>
  <c r="O1608" i="11" s="1"/>
  <c r="S1608" i="11" s="1"/>
  <c r="P1608" i="11"/>
  <c r="Q1608" i="11" s="1"/>
  <c r="M1609" i="11"/>
  <c r="N1609" i="11"/>
  <c r="O1609" i="11" s="1"/>
  <c r="S1609" i="11" s="1"/>
  <c r="P1609" i="11"/>
  <c r="Q1609" i="11" s="1"/>
  <c r="M1610" i="11"/>
  <c r="N1610" i="11"/>
  <c r="O1610" i="11" s="1"/>
  <c r="S1610" i="11" s="1"/>
  <c r="P1610" i="11"/>
  <c r="Q1610" i="11" s="1"/>
  <c r="M1611" i="11"/>
  <c r="N1611" i="11"/>
  <c r="O1611" i="11" s="1"/>
  <c r="S1611" i="11" s="1"/>
  <c r="P1611" i="11"/>
  <c r="Q1611" i="11" s="1"/>
  <c r="M1612" i="11"/>
  <c r="N1612" i="11"/>
  <c r="O1612" i="11" s="1"/>
  <c r="S1612" i="11" s="1"/>
  <c r="P1612" i="11"/>
  <c r="Q1612" i="11" s="1"/>
  <c r="M1613" i="11"/>
  <c r="N1613" i="11"/>
  <c r="O1613" i="11" s="1"/>
  <c r="S1613" i="11" s="1"/>
  <c r="P1613" i="11"/>
  <c r="Q1613" i="11"/>
  <c r="M1614" i="11"/>
  <c r="N1614" i="11"/>
  <c r="O1614" i="11" s="1"/>
  <c r="S1614" i="11" s="1"/>
  <c r="P1614" i="11"/>
  <c r="Q1614" i="11" s="1"/>
  <c r="M1615" i="11"/>
  <c r="N1615" i="11"/>
  <c r="O1615" i="11" s="1"/>
  <c r="S1615" i="11" s="1"/>
  <c r="P1615" i="11"/>
  <c r="Q1615" i="11" s="1"/>
  <c r="M1616" i="11"/>
  <c r="N1616" i="11"/>
  <c r="O1616" i="11" s="1"/>
  <c r="S1616" i="11" s="1"/>
  <c r="P1616" i="11"/>
  <c r="Q1616" i="11" s="1"/>
  <c r="M1617" i="11"/>
  <c r="N1617" i="11"/>
  <c r="O1617" i="11" s="1"/>
  <c r="S1617" i="11" s="1"/>
  <c r="P1617" i="11"/>
  <c r="Q1617" i="11" s="1"/>
  <c r="M1618" i="11"/>
  <c r="N1618" i="11"/>
  <c r="O1618" i="11" s="1"/>
  <c r="S1618" i="11" s="1"/>
  <c r="P1618" i="11"/>
  <c r="Q1618" i="11" s="1"/>
  <c r="M1619" i="11"/>
  <c r="N1619" i="11"/>
  <c r="O1619" i="11" s="1"/>
  <c r="S1619" i="11" s="1"/>
  <c r="P1619" i="11"/>
  <c r="Q1619" i="11" s="1"/>
  <c r="M1620" i="11"/>
  <c r="N1620" i="11"/>
  <c r="O1620" i="11" s="1"/>
  <c r="S1620" i="11" s="1"/>
  <c r="P1620" i="11"/>
  <c r="Q1620" i="11" s="1"/>
  <c r="M1621" i="11"/>
  <c r="N1621" i="11"/>
  <c r="O1621" i="11" s="1"/>
  <c r="S1621" i="11" s="1"/>
  <c r="P1621" i="11"/>
  <c r="Q1621" i="11" s="1"/>
  <c r="M1622" i="11"/>
  <c r="N1622" i="11"/>
  <c r="O1622" i="11" s="1"/>
  <c r="S1622" i="11" s="1"/>
  <c r="P1622" i="11"/>
  <c r="Q1622" i="11" s="1"/>
  <c r="M1623" i="11"/>
  <c r="N1623" i="11"/>
  <c r="O1623" i="11" s="1"/>
  <c r="S1623" i="11" s="1"/>
  <c r="P1623" i="11"/>
  <c r="Q1623" i="11" s="1"/>
  <c r="M1624" i="11"/>
  <c r="N1624" i="11"/>
  <c r="O1624" i="11" s="1"/>
  <c r="S1624" i="11" s="1"/>
  <c r="P1624" i="11"/>
  <c r="Q1624" i="11" s="1"/>
  <c r="M1625" i="11"/>
  <c r="N1625" i="11"/>
  <c r="O1625" i="11" s="1"/>
  <c r="S1625" i="11" s="1"/>
  <c r="P1625" i="11"/>
  <c r="Q1625" i="11" s="1"/>
  <c r="M1626" i="11"/>
  <c r="N1626" i="11"/>
  <c r="O1626" i="11" s="1"/>
  <c r="S1626" i="11" s="1"/>
  <c r="P1626" i="11"/>
  <c r="Q1626" i="11" s="1"/>
  <c r="M1627" i="11"/>
  <c r="N1627" i="11"/>
  <c r="O1627" i="11" s="1"/>
  <c r="S1627" i="11" s="1"/>
  <c r="P1627" i="11"/>
  <c r="Q1627" i="11" s="1"/>
  <c r="M1628" i="11"/>
  <c r="N1628" i="11"/>
  <c r="O1628" i="11" s="1"/>
  <c r="S1628" i="11" s="1"/>
  <c r="P1628" i="11"/>
  <c r="Q1628" i="11" s="1"/>
  <c r="M1629" i="11"/>
  <c r="N1629" i="11"/>
  <c r="O1629" i="11" s="1"/>
  <c r="S1629" i="11" s="1"/>
  <c r="P1629" i="11"/>
  <c r="Q1629" i="11" s="1"/>
  <c r="M1630" i="11"/>
  <c r="N1630" i="11"/>
  <c r="O1630" i="11" s="1"/>
  <c r="S1630" i="11" s="1"/>
  <c r="P1630" i="11"/>
  <c r="Q1630" i="11" s="1"/>
  <c r="M1631" i="11"/>
  <c r="N1631" i="11"/>
  <c r="O1631" i="11" s="1"/>
  <c r="S1631" i="11" s="1"/>
  <c r="P1631" i="11"/>
  <c r="Q1631" i="11" s="1"/>
  <c r="M1632" i="11"/>
  <c r="N1632" i="11"/>
  <c r="O1632" i="11" s="1"/>
  <c r="S1632" i="11" s="1"/>
  <c r="P1632" i="11"/>
  <c r="Q1632" i="11" s="1"/>
  <c r="M1633" i="11"/>
  <c r="N1633" i="11"/>
  <c r="O1633" i="11" s="1"/>
  <c r="S1633" i="11" s="1"/>
  <c r="P1633" i="11"/>
  <c r="Q1633" i="11" s="1"/>
  <c r="M1634" i="11"/>
  <c r="N1634" i="11"/>
  <c r="O1634" i="11" s="1"/>
  <c r="S1634" i="11" s="1"/>
  <c r="P1634" i="11"/>
  <c r="Q1634" i="11" s="1"/>
  <c r="M1635" i="11"/>
  <c r="N1635" i="11"/>
  <c r="O1635" i="11" s="1"/>
  <c r="S1635" i="11" s="1"/>
  <c r="P1635" i="11"/>
  <c r="Q1635" i="11"/>
  <c r="M1636" i="11"/>
  <c r="N1636" i="11"/>
  <c r="O1636" i="11" s="1"/>
  <c r="S1636" i="11" s="1"/>
  <c r="P1636" i="11"/>
  <c r="Q1636" i="11" s="1"/>
  <c r="M1637" i="11"/>
  <c r="N1637" i="11"/>
  <c r="O1637" i="11" s="1"/>
  <c r="S1637" i="11" s="1"/>
  <c r="P1637" i="11"/>
  <c r="Q1637" i="11" s="1"/>
  <c r="M1638" i="11"/>
  <c r="N1638" i="11"/>
  <c r="O1638" i="11" s="1"/>
  <c r="S1638" i="11" s="1"/>
  <c r="P1638" i="11"/>
  <c r="Q1638" i="11" s="1"/>
  <c r="M1639" i="11"/>
  <c r="N1639" i="11"/>
  <c r="O1639" i="11" s="1"/>
  <c r="S1639" i="11" s="1"/>
  <c r="P1639" i="11"/>
  <c r="Q1639" i="11" s="1"/>
  <c r="M1640" i="11"/>
  <c r="N1640" i="11"/>
  <c r="O1640" i="11" s="1"/>
  <c r="S1640" i="11" s="1"/>
  <c r="P1640" i="11"/>
  <c r="Q1640" i="11" s="1"/>
  <c r="M1641" i="11"/>
  <c r="N1641" i="11"/>
  <c r="O1641" i="11" s="1"/>
  <c r="S1641" i="11" s="1"/>
  <c r="P1641" i="11"/>
  <c r="Q1641" i="11" s="1"/>
  <c r="M1642" i="11"/>
  <c r="N1642" i="11"/>
  <c r="O1642" i="11" s="1"/>
  <c r="S1642" i="11" s="1"/>
  <c r="P1642" i="11"/>
  <c r="Q1642" i="11" s="1"/>
  <c r="M1643" i="11"/>
  <c r="N1643" i="11"/>
  <c r="O1643" i="11" s="1"/>
  <c r="S1643" i="11" s="1"/>
  <c r="P1643" i="11"/>
  <c r="Q1643" i="11" s="1"/>
  <c r="M1644" i="11"/>
  <c r="N1644" i="11"/>
  <c r="O1644" i="11" s="1"/>
  <c r="S1644" i="11" s="1"/>
  <c r="P1644" i="11"/>
  <c r="Q1644" i="11" s="1"/>
  <c r="M1645" i="11"/>
  <c r="N1645" i="11"/>
  <c r="O1645" i="11" s="1"/>
  <c r="S1645" i="11" s="1"/>
  <c r="P1645" i="11"/>
  <c r="Q1645" i="11" s="1"/>
  <c r="M1646" i="11"/>
  <c r="N1646" i="11"/>
  <c r="O1646" i="11" s="1"/>
  <c r="S1646" i="11" s="1"/>
  <c r="P1646" i="11"/>
  <c r="Q1646" i="11" s="1"/>
  <c r="M1647" i="11"/>
  <c r="N1647" i="11"/>
  <c r="O1647" i="11" s="1"/>
  <c r="S1647" i="11" s="1"/>
  <c r="P1647" i="11"/>
  <c r="Q1647" i="11"/>
  <c r="M1648" i="11"/>
  <c r="N1648" i="11"/>
  <c r="O1648" i="11" s="1"/>
  <c r="S1648" i="11" s="1"/>
  <c r="P1648" i="11"/>
  <c r="Q1648" i="11" s="1"/>
  <c r="M1649" i="11"/>
  <c r="N1649" i="11"/>
  <c r="O1649" i="11" s="1"/>
  <c r="S1649" i="11" s="1"/>
  <c r="P1649" i="11"/>
  <c r="Q1649" i="11" s="1"/>
  <c r="M1650" i="11"/>
  <c r="N1650" i="11"/>
  <c r="O1650" i="11" s="1"/>
  <c r="S1650" i="11" s="1"/>
  <c r="P1650" i="11"/>
  <c r="Q1650" i="11" s="1"/>
  <c r="M1651" i="11"/>
  <c r="N1651" i="11"/>
  <c r="O1651" i="11" s="1"/>
  <c r="S1651" i="11" s="1"/>
  <c r="P1651" i="11"/>
  <c r="Q1651" i="11" s="1"/>
  <c r="M1652" i="11"/>
  <c r="N1652" i="11"/>
  <c r="O1652" i="11" s="1"/>
  <c r="S1652" i="11" s="1"/>
  <c r="P1652" i="11"/>
  <c r="Q1652" i="11" s="1"/>
  <c r="M1653" i="11"/>
  <c r="N1653" i="11"/>
  <c r="O1653" i="11" s="1"/>
  <c r="S1653" i="11" s="1"/>
  <c r="P1653" i="11"/>
  <c r="Q1653" i="11" s="1"/>
  <c r="M1654" i="11"/>
  <c r="N1654" i="11"/>
  <c r="O1654" i="11" s="1"/>
  <c r="S1654" i="11" s="1"/>
  <c r="P1654" i="11"/>
  <c r="Q1654" i="11" s="1"/>
  <c r="M1655" i="11"/>
  <c r="N1655" i="11"/>
  <c r="O1655" i="11" s="1"/>
  <c r="S1655" i="11" s="1"/>
  <c r="P1655" i="11"/>
  <c r="Q1655" i="11" s="1"/>
  <c r="M1656" i="11"/>
  <c r="N1656" i="11"/>
  <c r="O1656" i="11" s="1"/>
  <c r="S1656" i="11" s="1"/>
  <c r="P1656" i="11"/>
  <c r="Q1656" i="11" s="1"/>
  <c r="M1657" i="11"/>
  <c r="N1657" i="11"/>
  <c r="O1657" i="11" s="1"/>
  <c r="S1657" i="11" s="1"/>
  <c r="P1657" i="11"/>
  <c r="Q1657" i="11" s="1"/>
  <c r="M1658" i="11"/>
  <c r="N1658" i="11"/>
  <c r="O1658" i="11" s="1"/>
  <c r="S1658" i="11" s="1"/>
  <c r="P1658" i="11"/>
  <c r="Q1658" i="11" s="1"/>
  <c r="M1659" i="11"/>
  <c r="N1659" i="11"/>
  <c r="O1659" i="11" s="1"/>
  <c r="S1659" i="11" s="1"/>
  <c r="P1659" i="11"/>
  <c r="Q1659" i="11" s="1"/>
  <c r="M1660" i="11"/>
  <c r="N1660" i="11"/>
  <c r="O1660" i="11" s="1"/>
  <c r="S1660" i="11" s="1"/>
  <c r="P1660" i="11"/>
  <c r="Q1660" i="11" s="1"/>
  <c r="M1661" i="11"/>
  <c r="N1661" i="11"/>
  <c r="O1661" i="11" s="1"/>
  <c r="S1661" i="11" s="1"/>
  <c r="P1661" i="11"/>
  <c r="Q1661" i="11" s="1"/>
  <c r="M1662" i="11"/>
  <c r="N1662" i="11"/>
  <c r="O1662" i="11" s="1"/>
  <c r="S1662" i="11" s="1"/>
  <c r="P1662" i="11"/>
  <c r="Q1662" i="11" s="1"/>
  <c r="M1663" i="11"/>
  <c r="N1663" i="11"/>
  <c r="O1663" i="11" s="1"/>
  <c r="S1663" i="11" s="1"/>
  <c r="P1663" i="11"/>
  <c r="Q1663" i="11" s="1"/>
  <c r="M1664" i="11"/>
  <c r="N1664" i="11"/>
  <c r="O1664" i="11" s="1"/>
  <c r="S1664" i="11" s="1"/>
  <c r="P1664" i="11"/>
  <c r="Q1664" i="11" s="1"/>
  <c r="M1665" i="11"/>
  <c r="N1665" i="11"/>
  <c r="O1665" i="11" s="1"/>
  <c r="S1665" i="11" s="1"/>
  <c r="P1665" i="11"/>
  <c r="Q1665" i="11" s="1"/>
  <c r="M1666" i="11"/>
  <c r="N1666" i="11"/>
  <c r="O1666" i="11" s="1"/>
  <c r="S1666" i="11" s="1"/>
  <c r="P1666" i="11"/>
  <c r="Q1666" i="11" s="1"/>
  <c r="M1667" i="11"/>
  <c r="N1667" i="11"/>
  <c r="O1667" i="11" s="1"/>
  <c r="S1667" i="11" s="1"/>
  <c r="P1667" i="11"/>
  <c r="Q1667" i="11" s="1"/>
  <c r="M1668" i="11"/>
  <c r="N1668" i="11"/>
  <c r="O1668" i="11" s="1"/>
  <c r="S1668" i="11" s="1"/>
  <c r="P1668" i="11"/>
  <c r="Q1668" i="11" s="1"/>
  <c r="M1669" i="11"/>
  <c r="N1669" i="11"/>
  <c r="O1669" i="11" s="1"/>
  <c r="S1669" i="11" s="1"/>
  <c r="P1669" i="11"/>
  <c r="Q1669" i="11" s="1"/>
  <c r="M1670" i="11"/>
  <c r="N1670" i="11"/>
  <c r="O1670" i="11"/>
  <c r="S1670" i="11" s="1"/>
  <c r="P1670" i="11"/>
  <c r="Q1670" i="11" s="1"/>
  <c r="M1671" i="11"/>
  <c r="N1671" i="11"/>
  <c r="O1671" i="11" s="1"/>
  <c r="S1671" i="11" s="1"/>
  <c r="P1671" i="11"/>
  <c r="Q1671" i="11" s="1"/>
  <c r="M1672" i="11"/>
  <c r="N1672" i="11"/>
  <c r="O1672" i="11" s="1"/>
  <c r="S1672" i="11" s="1"/>
  <c r="P1672" i="11"/>
  <c r="Q1672" i="11" s="1"/>
  <c r="M1673" i="11"/>
  <c r="N1673" i="11"/>
  <c r="O1673" i="11" s="1"/>
  <c r="S1673" i="11" s="1"/>
  <c r="P1673" i="11"/>
  <c r="Q1673" i="11" s="1"/>
  <c r="M1674" i="11"/>
  <c r="N1674" i="11"/>
  <c r="O1674" i="11" s="1"/>
  <c r="S1674" i="11" s="1"/>
  <c r="P1674" i="11"/>
  <c r="Q1674" i="11" s="1"/>
  <c r="M1675" i="11"/>
  <c r="N1675" i="11"/>
  <c r="O1675" i="11" s="1"/>
  <c r="S1675" i="11" s="1"/>
  <c r="P1675" i="11"/>
  <c r="Q1675" i="11" s="1"/>
  <c r="M1676" i="11"/>
  <c r="N1676" i="11"/>
  <c r="O1676" i="11" s="1"/>
  <c r="S1676" i="11" s="1"/>
  <c r="P1676" i="11"/>
  <c r="Q1676" i="11" s="1"/>
  <c r="M1677" i="11"/>
  <c r="N1677" i="11"/>
  <c r="O1677" i="11" s="1"/>
  <c r="S1677" i="11" s="1"/>
  <c r="P1677" i="11"/>
  <c r="Q1677" i="11" s="1"/>
  <c r="M1678" i="11"/>
  <c r="N1678" i="11"/>
  <c r="O1678" i="11" s="1"/>
  <c r="S1678" i="11" s="1"/>
  <c r="P1678" i="11"/>
  <c r="Q1678" i="11" s="1"/>
  <c r="M1679" i="11"/>
  <c r="N1679" i="11"/>
  <c r="O1679" i="11" s="1"/>
  <c r="S1679" i="11" s="1"/>
  <c r="P1679" i="11"/>
  <c r="Q1679" i="11" s="1"/>
  <c r="M1680" i="11"/>
  <c r="N1680" i="11"/>
  <c r="O1680" i="11" s="1"/>
  <c r="S1680" i="11" s="1"/>
  <c r="P1680" i="11"/>
  <c r="Q1680" i="11" s="1"/>
  <c r="M1681" i="11"/>
  <c r="N1681" i="11"/>
  <c r="O1681" i="11" s="1"/>
  <c r="S1681" i="11" s="1"/>
  <c r="P1681" i="11"/>
  <c r="Q1681" i="11" s="1"/>
  <c r="M1682" i="11"/>
  <c r="N1682" i="11"/>
  <c r="O1682" i="11" s="1"/>
  <c r="S1682" i="11" s="1"/>
  <c r="P1682" i="11"/>
  <c r="Q1682" i="11" s="1"/>
  <c r="M1683" i="11"/>
  <c r="N1683" i="11"/>
  <c r="O1683" i="11" s="1"/>
  <c r="S1683" i="11" s="1"/>
  <c r="P1683" i="11"/>
  <c r="Q1683" i="11" s="1"/>
  <c r="M1684" i="11"/>
  <c r="N1684" i="11"/>
  <c r="O1684" i="11" s="1"/>
  <c r="S1684" i="11" s="1"/>
  <c r="P1684" i="11"/>
  <c r="Q1684" i="11" s="1"/>
  <c r="M1685" i="11"/>
  <c r="N1685" i="11"/>
  <c r="O1685" i="11" s="1"/>
  <c r="S1685" i="11" s="1"/>
  <c r="P1685" i="11"/>
  <c r="Q1685" i="11" s="1"/>
  <c r="M1686" i="11"/>
  <c r="N1686" i="11"/>
  <c r="O1686" i="11" s="1"/>
  <c r="S1686" i="11" s="1"/>
  <c r="P1686" i="11"/>
  <c r="Q1686" i="11" s="1"/>
  <c r="M1687" i="11"/>
  <c r="N1687" i="11"/>
  <c r="O1687" i="11" s="1"/>
  <c r="S1687" i="11" s="1"/>
  <c r="P1687" i="11"/>
  <c r="Q1687" i="11" s="1"/>
  <c r="M1688" i="11"/>
  <c r="N1688" i="11"/>
  <c r="O1688" i="11" s="1"/>
  <c r="S1688" i="11" s="1"/>
  <c r="P1688" i="11"/>
  <c r="Q1688" i="11" s="1"/>
  <c r="M1689" i="11"/>
  <c r="N1689" i="11"/>
  <c r="O1689" i="11" s="1"/>
  <c r="S1689" i="11" s="1"/>
  <c r="P1689" i="11"/>
  <c r="Q1689" i="11" s="1"/>
  <c r="M1690" i="11"/>
  <c r="N1690" i="11"/>
  <c r="O1690" i="11" s="1"/>
  <c r="S1690" i="11" s="1"/>
  <c r="P1690" i="11"/>
  <c r="Q1690" i="11" s="1"/>
  <c r="M1691" i="11"/>
  <c r="N1691" i="11"/>
  <c r="O1691" i="11" s="1"/>
  <c r="S1691" i="11" s="1"/>
  <c r="P1691" i="11"/>
  <c r="Q1691" i="11" s="1"/>
  <c r="M1692" i="11"/>
  <c r="N1692" i="11"/>
  <c r="O1692" i="11" s="1"/>
  <c r="S1692" i="11" s="1"/>
  <c r="P1692" i="11"/>
  <c r="Q1692" i="11" s="1"/>
  <c r="M1693" i="11"/>
  <c r="N1693" i="11"/>
  <c r="O1693" i="11" s="1"/>
  <c r="S1693" i="11" s="1"/>
  <c r="P1693" i="11"/>
  <c r="Q1693" i="11" s="1"/>
  <c r="M1694" i="11"/>
  <c r="N1694" i="11"/>
  <c r="O1694" i="11" s="1"/>
  <c r="S1694" i="11" s="1"/>
  <c r="P1694" i="11"/>
  <c r="Q1694" i="11" s="1"/>
  <c r="M1695" i="11"/>
  <c r="N1695" i="11"/>
  <c r="O1695" i="11" s="1"/>
  <c r="S1695" i="11" s="1"/>
  <c r="P1695" i="11"/>
  <c r="Q1695" i="11" s="1"/>
  <c r="M1696" i="11"/>
  <c r="N1696" i="11"/>
  <c r="O1696" i="11" s="1"/>
  <c r="S1696" i="11" s="1"/>
  <c r="P1696" i="11"/>
  <c r="Q1696" i="11" s="1"/>
  <c r="M1697" i="11"/>
  <c r="N1697" i="11"/>
  <c r="O1697" i="11" s="1"/>
  <c r="S1697" i="11" s="1"/>
  <c r="P1697" i="11"/>
  <c r="Q1697" i="11" s="1"/>
  <c r="M1698" i="11"/>
  <c r="N1698" i="11"/>
  <c r="O1698" i="11" s="1"/>
  <c r="S1698" i="11" s="1"/>
  <c r="P1698" i="11"/>
  <c r="Q1698" i="11" s="1"/>
  <c r="M1699" i="11"/>
  <c r="N1699" i="11"/>
  <c r="O1699" i="11" s="1"/>
  <c r="S1699" i="11" s="1"/>
  <c r="P1699" i="11"/>
  <c r="Q1699" i="11" s="1"/>
  <c r="M1700" i="11"/>
  <c r="N1700" i="11"/>
  <c r="O1700" i="11" s="1"/>
  <c r="S1700" i="11" s="1"/>
  <c r="P1700" i="11"/>
  <c r="Q1700" i="11" s="1"/>
  <c r="M1701" i="11"/>
  <c r="N1701" i="11"/>
  <c r="O1701" i="11" s="1"/>
  <c r="S1701" i="11" s="1"/>
  <c r="P1701" i="11"/>
  <c r="Q1701" i="11" s="1"/>
  <c r="M1702" i="11"/>
  <c r="N1702" i="11"/>
  <c r="O1702" i="11" s="1"/>
  <c r="S1702" i="11" s="1"/>
  <c r="P1702" i="11"/>
  <c r="Q1702" i="11" s="1"/>
  <c r="M1703" i="11"/>
  <c r="N1703" i="11"/>
  <c r="O1703" i="11" s="1"/>
  <c r="S1703" i="11" s="1"/>
  <c r="P1703" i="11"/>
  <c r="Q1703" i="11" s="1"/>
  <c r="M1704" i="11"/>
  <c r="N1704" i="11"/>
  <c r="O1704" i="11" s="1"/>
  <c r="S1704" i="11" s="1"/>
  <c r="P1704" i="11"/>
  <c r="Q1704" i="11" s="1"/>
  <c r="M1705" i="11"/>
  <c r="N1705" i="11"/>
  <c r="O1705" i="11" s="1"/>
  <c r="S1705" i="11" s="1"/>
  <c r="P1705" i="11"/>
  <c r="Q1705" i="11" s="1"/>
  <c r="M1706" i="11"/>
  <c r="N1706" i="11"/>
  <c r="O1706" i="11" s="1"/>
  <c r="S1706" i="11" s="1"/>
  <c r="P1706" i="11"/>
  <c r="Q1706" i="11" s="1"/>
  <c r="M1707" i="11"/>
  <c r="N1707" i="11"/>
  <c r="O1707" i="11" s="1"/>
  <c r="S1707" i="11" s="1"/>
  <c r="P1707" i="11"/>
  <c r="Q1707" i="11" s="1"/>
  <c r="M1708" i="11"/>
  <c r="N1708" i="11"/>
  <c r="O1708" i="11" s="1"/>
  <c r="S1708" i="11" s="1"/>
  <c r="P1708" i="11"/>
  <c r="Q1708" i="11" s="1"/>
  <c r="M1709" i="11"/>
  <c r="N1709" i="11"/>
  <c r="O1709" i="11" s="1"/>
  <c r="S1709" i="11" s="1"/>
  <c r="P1709" i="11"/>
  <c r="Q1709" i="11" s="1"/>
  <c r="M1710" i="11"/>
  <c r="N1710" i="11"/>
  <c r="O1710" i="11" s="1"/>
  <c r="S1710" i="11" s="1"/>
  <c r="P1710" i="11"/>
  <c r="Q1710" i="11" s="1"/>
  <c r="M1711" i="11"/>
  <c r="N1711" i="11"/>
  <c r="O1711" i="11" s="1"/>
  <c r="S1711" i="11" s="1"/>
  <c r="P1711" i="11"/>
  <c r="Q1711" i="11" s="1"/>
  <c r="M1712" i="11"/>
  <c r="N1712" i="11"/>
  <c r="O1712" i="11" s="1"/>
  <c r="S1712" i="11" s="1"/>
  <c r="P1712" i="11"/>
  <c r="Q1712" i="11" s="1"/>
  <c r="M1713" i="11"/>
  <c r="N1713" i="11"/>
  <c r="O1713" i="11" s="1"/>
  <c r="S1713" i="11" s="1"/>
  <c r="P1713" i="11"/>
  <c r="Q1713" i="11" s="1"/>
  <c r="M1714" i="11"/>
  <c r="N1714" i="11"/>
  <c r="O1714" i="11" s="1"/>
  <c r="S1714" i="11" s="1"/>
  <c r="P1714" i="11"/>
  <c r="Q1714" i="11" s="1"/>
  <c r="M1715" i="11"/>
  <c r="N1715" i="11"/>
  <c r="O1715" i="11" s="1"/>
  <c r="S1715" i="11" s="1"/>
  <c r="P1715" i="11"/>
  <c r="Q1715" i="11" s="1"/>
  <c r="M1716" i="11"/>
  <c r="N1716" i="11"/>
  <c r="O1716" i="11" s="1"/>
  <c r="S1716" i="11" s="1"/>
  <c r="P1716" i="11"/>
  <c r="Q1716" i="11" s="1"/>
  <c r="M1717" i="11"/>
  <c r="N1717" i="11"/>
  <c r="O1717" i="11" s="1"/>
  <c r="S1717" i="11" s="1"/>
  <c r="P1717" i="11"/>
  <c r="Q1717" i="11" s="1"/>
  <c r="M1718" i="11"/>
  <c r="N1718" i="11"/>
  <c r="O1718" i="11" s="1"/>
  <c r="S1718" i="11" s="1"/>
  <c r="P1718" i="11"/>
  <c r="Q1718" i="11" s="1"/>
  <c r="M1719" i="11"/>
  <c r="N1719" i="11"/>
  <c r="O1719" i="11" s="1"/>
  <c r="S1719" i="11" s="1"/>
  <c r="P1719" i="11"/>
  <c r="Q1719" i="11" s="1"/>
  <c r="M1720" i="11"/>
  <c r="N1720" i="11"/>
  <c r="O1720" i="11" s="1"/>
  <c r="S1720" i="11" s="1"/>
  <c r="P1720" i="11"/>
  <c r="Q1720" i="11" s="1"/>
  <c r="M1721" i="11"/>
  <c r="N1721" i="11"/>
  <c r="O1721" i="11" s="1"/>
  <c r="S1721" i="11" s="1"/>
  <c r="P1721" i="11"/>
  <c r="Q1721" i="11" s="1"/>
  <c r="M1722" i="11"/>
  <c r="N1722" i="11"/>
  <c r="O1722" i="11" s="1"/>
  <c r="S1722" i="11" s="1"/>
  <c r="P1722" i="11"/>
  <c r="Q1722" i="11" s="1"/>
  <c r="M1723" i="11"/>
  <c r="N1723" i="11"/>
  <c r="O1723" i="11" s="1"/>
  <c r="S1723" i="11" s="1"/>
  <c r="P1723" i="11"/>
  <c r="Q1723" i="11" s="1"/>
  <c r="M1724" i="11"/>
  <c r="N1724" i="11"/>
  <c r="O1724" i="11" s="1"/>
  <c r="S1724" i="11" s="1"/>
  <c r="P1724" i="11"/>
  <c r="Q1724" i="11" s="1"/>
  <c r="M1725" i="11"/>
  <c r="N1725" i="11"/>
  <c r="O1725" i="11" s="1"/>
  <c r="S1725" i="11" s="1"/>
  <c r="P1725" i="11"/>
  <c r="Q1725" i="11" s="1"/>
  <c r="M1726" i="11"/>
  <c r="N1726" i="11"/>
  <c r="O1726" i="11" s="1"/>
  <c r="S1726" i="11" s="1"/>
  <c r="P1726" i="11"/>
  <c r="Q1726" i="11" s="1"/>
  <c r="M1727" i="11"/>
  <c r="N1727" i="11"/>
  <c r="O1727" i="11" s="1"/>
  <c r="S1727" i="11" s="1"/>
  <c r="P1727" i="11"/>
  <c r="Q1727" i="11" s="1"/>
  <c r="M1728" i="11"/>
  <c r="N1728" i="11"/>
  <c r="O1728" i="11" s="1"/>
  <c r="S1728" i="11" s="1"/>
  <c r="P1728" i="11"/>
  <c r="Q1728" i="11" s="1"/>
  <c r="M1729" i="11"/>
  <c r="N1729" i="11"/>
  <c r="O1729" i="11" s="1"/>
  <c r="S1729" i="11" s="1"/>
  <c r="P1729" i="11"/>
  <c r="Q1729" i="11" s="1"/>
  <c r="M1730" i="11"/>
  <c r="N1730" i="11"/>
  <c r="O1730" i="11" s="1"/>
  <c r="S1730" i="11" s="1"/>
  <c r="P1730" i="11"/>
  <c r="Q1730" i="11" s="1"/>
  <c r="M1731" i="11"/>
  <c r="N1731" i="11"/>
  <c r="O1731" i="11" s="1"/>
  <c r="S1731" i="11" s="1"/>
  <c r="P1731" i="11"/>
  <c r="Q1731" i="11" s="1"/>
  <c r="M1732" i="11"/>
  <c r="N1732" i="11"/>
  <c r="O1732" i="11" s="1"/>
  <c r="S1732" i="11" s="1"/>
  <c r="P1732" i="11"/>
  <c r="Q1732" i="11" s="1"/>
  <c r="M1733" i="11"/>
  <c r="N1733" i="11"/>
  <c r="O1733" i="11" s="1"/>
  <c r="S1733" i="11" s="1"/>
  <c r="P1733" i="11"/>
  <c r="Q1733" i="11" s="1"/>
  <c r="M1734" i="11"/>
  <c r="N1734" i="11"/>
  <c r="O1734" i="11" s="1"/>
  <c r="S1734" i="11" s="1"/>
  <c r="P1734" i="11"/>
  <c r="Q1734" i="11" s="1"/>
  <c r="M1735" i="11"/>
  <c r="N1735" i="11"/>
  <c r="O1735" i="11" s="1"/>
  <c r="S1735" i="11" s="1"/>
  <c r="P1735" i="11"/>
  <c r="Q1735" i="11" s="1"/>
  <c r="M1736" i="11"/>
  <c r="N1736" i="11"/>
  <c r="O1736" i="11" s="1"/>
  <c r="S1736" i="11" s="1"/>
  <c r="P1736" i="11"/>
  <c r="Q1736" i="11" s="1"/>
  <c r="M1737" i="11"/>
  <c r="N1737" i="11"/>
  <c r="O1737" i="11" s="1"/>
  <c r="S1737" i="11" s="1"/>
  <c r="P1737" i="11"/>
  <c r="Q1737" i="11" s="1"/>
  <c r="M1738" i="11"/>
  <c r="N1738" i="11"/>
  <c r="O1738" i="11" s="1"/>
  <c r="P1738" i="11"/>
  <c r="Q1738" i="11" s="1"/>
  <c r="S1738" i="11"/>
  <c r="M1739" i="11"/>
  <c r="N1739" i="11"/>
  <c r="O1739" i="11" s="1"/>
  <c r="S1739" i="11" s="1"/>
  <c r="P1739" i="11"/>
  <c r="Q1739" i="11" s="1"/>
  <c r="M1740" i="11"/>
  <c r="N1740" i="11"/>
  <c r="O1740" i="11" s="1"/>
  <c r="S1740" i="11" s="1"/>
  <c r="P1740" i="11"/>
  <c r="Q1740" i="11" s="1"/>
  <c r="M1741" i="11"/>
  <c r="N1741" i="11"/>
  <c r="O1741" i="11" s="1"/>
  <c r="S1741" i="11" s="1"/>
  <c r="P1741" i="11"/>
  <c r="Q1741" i="11" s="1"/>
  <c r="M1742" i="11"/>
  <c r="N1742" i="11"/>
  <c r="O1742" i="11" s="1"/>
  <c r="S1742" i="11" s="1"/>
  <c r="P1742" i="11"/>
  <c r="Q1742" i="11" s="1"/>
  <c r="M1743" i="11"/>
  <c r="N1743" i="11"/>
  <c r="O1743" i="11" s="1"/>
  <c r="S1743" i="11" s="1"/>
  <c r="P1743" i="11"/>
  <c r="Q1743" i="11" s="1"/>
  <c r="M1744" i="11"/>
  <c r="N1744" i="11"/>
  <c r="O1744" i="11" s="1"/>
  <c r="S1744" i="11" s="1"/>
  <c r="P1744" i="11"/>
  <c r="Q1744" i="11" s="1"/>
  <c r="M1745" i="11"/>
  <c r="N1745" i="11"/>
  <c r="O1745" i="11" s="1"/>
  <c r="S1745" i="11" s="1"/>
  <c r="P1745" i="11"/>
  <c r="Q1745" i="11" s="1"/>
  <c r="M1746" i="11"/>
  <c r="N1746" i="11"/>
  <c r="O1746" i="11" s="1"/>
  <c r="S1746" i="11" s="1"/>
  <c r="P1746" i="11"/>
  <c r="Q1746" i="11" s="1"/>
  <c r="M1747" i="11"/>
  <c r="N1747" i="11"/>
  <c r="O1747" i="11" s="1"/>
  <c r="S1747" i="11" s="1"/>
  <c r="P1747" i="11"/>
  <c r="Q1747" i="11" s="1"/>
  <c r="M1748" i="11"/>
  <c r="N1748" i="11"/>
  <c r="O1748" i="11" s="1"/>
  <c r="S1748" i="11" s="1"/>
  <c r="P1748" i="11"/>
  <c r="Q1748" i="11" s="1"/>
  <c r="M1749" i="11"/>
  <c r="N1749" i="11"/>
  <c r="O1749" i="11" s="1"/>
  <c r="S1749" i="11" s="1"/>
  <c r="P1749" i="11"/>
  <c r="Q1749" i="11" s="1"/>
  <c r="M1750" i="11"/>
  <c r="N1750" i="11"/>
  <c r="O1750" i="11" s="1"/>
  <c r="S1750" i="11" s="1"/>
  <c r="P1750" i="11"/>
  <c r="Q1750" i="11" s="1"/>
  <c r="M1751" i="11"/>
  <c r="N1751" i="11"/>
  <c r="O1751" i="11" s="1"/>
  <c r="S1751" i="11" s="1"/>
  <c r="P1751" i="11"/>
  <c r="Q1751" i="11" s="1"/>
  <c r="M1752" i="11"/>
  <c r="N1752" i="11"/>
  <c r="O1752" i="11" s="1"/>
  <c r="S1752" i="11" s="1"/>
  <c r="P1752" i="11"/>
  <c r="Q1752" i="11" s="1"/>
  <c r="M1753" i="11"/>
  <c r="N1753" i="11"/>
  <c r="O1753" i="11" s="1"/>
  <c r="S1753" i="11" s="1"/>
  <c r="P1753" i="11"/>
  <c r="Q1753" i="11" s="1"/>
  <c r="M1754" i="11"/>
  <c r="N1754" i="11"/>
  <c r="O1754" i="11" s="1"/>
  <c r="S1754" i="11" s="1"/>
  <c r="P1754" i="11"/>
  <c r="Q1754" i="11" s="1"/>
  <c r="M1755" i="11"/>
  <c r="N1755" i="11"/>
  <c r="O1755" i="11" s="1"/>
  <c r="S1755" i="11" s="1"/>
  <c r="P1755" i="11"/>
  <c r="Q1755" i="11" s="1"/>
  <c r="M1756" i="11"/>
  <c r="N1756" i="11"/>
  <c r="O1756" i="11" s="1"/>
  <c r="S1756" i="11" s="1"/>
  <c r="P1756" i="11"/>
  <c r="Q1756" i="11" s="1"/>
  <c r="M1757" i="11"/>
  <c r="N1757" i="11"/>
  <c r="O1757" i="11" s="1"/>
  <c r="S1757" i="11" s="1"/>
  <c r="P1757" i="11"/>
  <c r="Q1757" i="11" s="1"/>
  <c r="M1758" i="11"/>
  <c r="N1758" i="11"/>
  <c r="O1758" i="11" s="1"/>
  <c r="S1758" i="11" s="1"/>
  <c r="P1758" i="11"/>
  <c r="Q1758" i="11" s="1"/>
  <c r="M1759" i="11"/>
  <c r="N1759" i="11"/>
  <c r="O1759" i="11" s="1"/>
  <c r="S1759" i="11" s="1"/>
  <c r="P1759" i="11"/>
  <c r="Q1759" i="11" s="1"/>
  <c r="M1760" i="11"/>
  <c r="N1760" i="11"/>
  <c r="O1760" i="11" s="1"/>
  <c r="S1760" i="11" s="1"/>
  <c r="P1760" i="11"/>
  <c r="Q1760" i="11" s="1"/>
  <c r="M1761" i="11"/>
  <c r="N1761" i="11"/>
  <c r="O1761" i="11" s="1"/>
  <c r="S1761" i="11" s="1"/>
  <c r="P1761" i="11"/>
  <c r="Q1761" i="11" s="1"/>
  <c r="M1762" i="11"/>
  <c r="N1762" i="11"/>
  <c r="O1762" i="11" s="1"/>
  <c r="S1762" i="11" s="1"/>
  <c r="P1762" i="11"/>
  <c r="Q1762" i="11" s="1"/>
  <c r="M1763" i="11"/>
  <c r="N1763" i="11"/>
  <c r="O1763" i="11" s="1"/>
  <c r="S1763" i="11" s="1"/>
  <c r="P1763" i="11"/>
  <c r="Q1763" i="11" s="1"/>
  <c r="M1764" i="11"/>
  <c r="N1764" i="11"/>
  <c r="O1764" i="11" s="1"/>
  <c r="S1764" i="11" s="1"/>
  <c r="P1764" i="11"/>
  <c r="Q1764" i="11" s="1"/>
  <c r="M1765" i="11"/>
  <c r="N1765" i="11"/>
  <c r="O1765" i="11" s="1"/>
  <c r="S1765" i="11" s="1"/>
  <c r="P1765" i="11"/>
  <c r="Q1765" i="11" s="1"/>
  <c r="M1766" i="11"/>
  <c r="N1766" i="11"/>
  <c r="O1766" i="11" s="1"/>
  <c r="S1766" i="11" s="1"/>
  <c r="P1766" i="11"/>
  <c r="Q1766" i="11" s="1"/>
  <c r="M1767" i="11"/>
  <c r="N1767" i="11"/>
  <c r="O1767" i="11" s="1"/>
  <c r="S1767" i="11" s="1"/>
  <c r="P1767" i="11"/>
  <c r="Q1767" i="11" s="1"/>
  <c r="M1768" i="11"/>
  <c r="N1768" i="11"/>
  <c r="O1768" i="11" s="1"/>
  <c r="S1768" i="11" s="1"/>
  <c r="P1768" i="11"/>
  <c r="Q1768" i="11" s="1"/>
  <c r="M1769" i="11"/>
  <c r="N1769" i="11"/>
  <c r="O1769" i="11" s="1"/>
  <c r="S1769" i="11" s="1"/>
  <c r="P1769" i="11"/>
  <c r="Q1769" i="11" s="1"/>
  <c r="M1770" i="11"/>
  <c r="N1770" i="11"/>
  <c r="O1770" i="11" s="1"/>
  <c r="S1770" i="11" s="1"/>
  <c r="P1770" i="11"/>
  <c r="Q1770" i="11" s="1"/>
  <c r="M1771" i="11"/>
  <c r="N1771" i="11"/>
  <c r="O1771" i="11" s="1"/>
  <c r="S1771" i="11" s="1"/>
  <c r="P1771" i="11"/>
  <c r="Q1771" i="11" s="1"/>
  <c r="M1772" i="11"/>
  <c r="N1772" i="11"/>
  <c r="O1772" i="11" s="1"/>
  <c r="S1772" i="11" s="1"/>
  <c r="P1772" i="11"/>
  <c r="Q1772" i="11" s="1"/>
  <c r="M1773" i="11"/>
  <c r="N1773" i="11"/>
  <c r="O1773" i="11" s="1"/>
  <c r="S1773" i="11" s="1"/>
  <c r="P1773" i="11"/>
  <c r="Q1773" i="11" s="1"/>
  <c r="M1774" i="11"/>
  <c r="N1774" i="11"/>
  <c r="O1774" i="11" s="1"/>
  <c r="S1774" i="11" s="1"/>
  <c r="P1774" i="11"/>
  <c r="Q1774" i="11" s="1"/>
  <c r="M1775" i="11"/>
  <c r="N1775" i="11"/>
  <c r="O1775" i="11" s="1"/>
  <c r="S1775" i="11" s="1"/>
  <c r="P1775" i="11"/>
  <c r="Q1775" i="11" s="1"/>
  <c r="M1776" i="11"/>
  <c r="N1776" i="11"/>
  <c r="O1776" i="11" s="1"/>
  <c r="S1776" i="11" s="1"/>
  <c r="P1776" i="11"/>
  <c r="Q1776" i="11" s="1"/>
  <c r="M1777" i="11"/>
  <c r="N1777" i="11"/>
  <c r="O1777" i="11" s="1"/>
  <c r="S1777" i="11" s="1"/>
  <c r="P1777" i="11"/>
  <c r="Q1777" i="11" s="1"/>
  <c r="M1778" i="11"/>
  <c r="N1778" i="11"/>
  <c r="O1778" i="11" s="1"/>
  <c r="S1778" i="11" s="1"/>
  <c r="P1778" i="11"/>
  <c r="Q1778" i="11" s="1"/>
  <c r="M1779" i="11"/>
  <c r="N1779" i="11"/>
  <c r="O1779" i="11" s="1"/>
  <c r="P1779" i="11"/>
  <c r="Q1779" i="11" s="1"/>
  <c r="S1779" i="11"/>
  <c r="M1780" i="11"/>
  <c r="N1780" i="11"/>
  <c r="O1780" i="11" s="1"/>
  <c r="S1780" i="11" s="1"/>
  <c r="P1780" i="11"/>
  <c r="Q1780" i="11" s="1"/>
  <c r="M1781" i="11"/>
  <c r="N1781" i="11"/>
  <c r="O1781" i="11" s="1"/>
  <c r="S1781" i="11" s="1"/>
  <c r="P1781" i="11"/>
  <c r="Q1781" i="11" s="1"/>
  <c r="M1782" i="11"/>
  <c r="N1782" i="11"/>
  <c r="O1782" i="11" s="1"/>
  <c r="S1782" i="11" s="1"/>
  <c r="P1782" i="11"/>
  <c r="Q1782" i="11" s="1"/>
  <c r="M1783" i="11"/>
  <c r="N1783" i="11"/>
  <c r="O1783" i="11" s="1"/>
  <c r="S1783" i="11" s="1"/>
  <c r="P1783" i="11"/>
  <c r="Q1783" i="11" s="1"/>
  <c r="M1784" i="11"/>
  <c r="N1784" i="11"/>
  <c r="O1784" i="11" s="1"/>
  <c r="S1784" i="11" s="1"/>
  <c r="P1784" i="11"/>
  <c r="Q1784" i="11" s="1"/>
  <c r="M1785" i="11"/>
  <c r="N1785" i="11"/>
  <c r="O1785" i="11" s="1"/>
  <c r="S1785" i="11" s="1"/>
  <c r="P1785" i="11"/>
  <c r="Q1785" i="11" s="1"/>
  <c r="M1786" i="11"/>
  <c r="N1786" i="11"/>
  <c r="O1786" i="11" s="1"/>
  <c r="S1786" i="11" s="1"/>
  <c r="P1786" i="11"/>
  <c r="Q1786" i="11" s="1"/>
  <c r="M1787" i="11"/>
  <c r="N1787" i="11"/>
  <c r="O1787" i="11" s="1"/>
  <c r="S1787" i="11" s="1"/>
  <c r="P1787" i="11"/>
  <c r="Q1787" i="11" s="1"/>
  <c r="M1788" i="11"/>
  <c r="N1788" i="11"/>
  <c r="O1788" i="11" s="1"/>
  <c r="S1788" i="11" s="1"/>
  <c r="P1788" i="11"/>
  <c r="Q1788" i="11" s="1"/>
  <c r="M1789" i="11"/>
  <c r="N1789" i="11"/>
  <c r="O1789" i="11" s="1"/>
  <c r="S1789" i="11" s="1"/>
  <c r="P1789" i="11"/>
  <c r="Q1789" i="11" s="1"/>
  <c r="M1790" i="11"/>
  <c r="N1790" i="11"/>
  <c r="O1790" i="11" s="1"/>
  <c r="S1790" i="11" s="1"/>
  <c r="P1790" i="11"/>
  <c r="Q1790" i="11" s="1"/>
  <c r="M1791" i="11"/>
  <c r="N1791" i="11"/>
  <c r="O1791" i="11" s="1"/>
  <c r="S1791" i="11" s="1"/>
  <c r="P1791" i="11"/>
  <c r="Q1791" i="11" s="1"/>
  <c r="M1792" i="11"/>
  <c r="N1792" i="11"/>
  <c r="O1792" i="11" s="1"/>
  <c r="S1792" i="11" s="1"/>
  <c r="P1792" i="11"/>
  <c r="Q1792" i="11" s="1"/>
  <c r="M1793" i="11"/>
  <c r="N1793" i="11"/>
  <c r="O1793" i="11" s="1"/>
  <c r="S1793" i="11" s="1"/>
  <c r="P1793" i="11"/>
  <c r="Q1793" i="11" s="1"/>
  <c r="M1794" i="11"/>
  <c r="N1794" i="11"/>
  <c r="O1794" i="11" s="1"/>
  <c r="S1794" i="11" s="1"/>
  <c r="P1794" i="11"/>
  <c r="Q1794" i="11" s="1"/>
  <c r="M1795" i="11"/>
  <c r="N1795" i="11"/>
  <c r="O1795" i="11" s="1"/>
  <c r="P1795" i="11"/>
  <c r="Q1795" i="11" s="1"/>
  <c r="S1795" i="11"/>
  <c r="M1796" i="11"/>
  <c r="N1796" i="11"/>
  <c r="O1796" i="11" s="1"/>
  <c r="S1796" i="11" s="1"/>
  <c r="P1796" i="11"/>
  <c r="Q1796" i="11" s="1"/>
  <c r="M1797" i="11"/>
  <c r="N1797" i="11"/>
  <c r="O1797" i="11" s="1"/>
  <c r="P1797" i="11"/>
  <c r="Q1797" i="11" s="1"/>
  <c r="S1797" i="11"/>
  <c r="M1798" i="11"/>
  <c r="N1798" i="11"/>
  <c r="O1798" i="11" s="1"/>
  <c r="S1798" i="11" s="1"/>
  <c r="P1798" i="11"/>
  <c r="Q1798" i="11" s="1"/>
  <c r="M1799" i="11"/>
  <c r="N1799" i="11"/>
  <c r="O1799" i="11" s="1"/>
  <c r="S1799" i="11" s="1"/>
  <c r="P1799" i="11"/>
  <c r="Q1799" i="11" s="1"/>
  <c r="M1800" i="11"/>
  <c r="N1800" i="11"/>
  <c r="O1800" i="11" s="1"/>
  <c r="S1800" i="11" s="1"/>
  <c r="P1800" i="11"/>
  <c r="Q1800" i="11" s="1"/>
  <c r="M1801" i="11"/>
  <c r="N1801" i="11"/>
  <c r="O1801" i="11" s="1"/>
  <c r="S1801" i="11" s="1"/>
  <c r="P1801" i="11"/>
  <c r="Q1801" i="11" s="1"/>
  <c r="M1802" i="11"/>
  <c r="N1802" i="11"/>
  <c r="O1802" i="11" s="1"/>
  <c r="S1802" i="11" s="1"/>
  <c r="P1802" i="11"/>
  <c r="Q1802" i="11" s="1"/>
  <c r="M1803" i="11"/>
  <c r="N1803" i="11"/>
  <c r="O1803" i="11" s="1"/>
  <c r="S1803" i="11" s="1"/>
  <c r="P1803" i="11"/>
  <c r="Q1803" i="11" s="1"/>
  <c r="M1804" i="11"/>
  <c r="N1804" i="11"/>
  <c r="O1804" i="11" s="1"/>
  <c r="S1804" i="11" s="1"/>
  <c r="P1804" i="11"/>
  <c r="Q1804" i="11" s="1"/>
  <c r="M1805" i="11"/>
  <c r="N1805" i="11"/>
  <c r="O1805" i="11" s="1"/>
  <c r="S1805" i="11" s="1"/>
  <c r="P1805" i="11"/>
  <c r="Q1805" i="11" s="1"/>
  <c r="M1806" i="11"/>
  <c r="N1806" i="11"/>
  <c r="O1806" i="11" s="1"/>
  <c r="S1806" i="11" s="1"/>
  <c r="P1806" i="11"/>
  <c r="Q1806" i="11" s="1"/>
  <c r="M1807" i="11"/>
  <c r="N1807" i="11"/>
  <c r="O1807" i="11" s="1"/>
  <c r="S1807" i="11" s="1"/>
  <c r="P1807" i="11"/>
  <c r="Q1807" i="11" s="1"/>
  <c r="M1808" i="11"/>
  <c r="N1808" i="11"/>
  <c r="O1808" i="11" s="1"/>
  <c r="S1808" i="11" s="1"/>
  <c r="P1808" i="11"/>
  <c r="Q1808" i="11" s="1"/>
  <c r="M1809" i="11"/>
  <c r="N1809" i="11"/>
  <c r="O1809" i="11" s="1"/>
  <c r="S1809" i="11" s="1"/>
  <c r="P1809" i="11"/>
  <c r="Q1809" i="11" s="1"/>
  <c r="M1810" i="11"/>
  <c r="N1810" i="11"/>
  <c r="O1810" i="11" s="1"/>
  <c r="S1810" i="11" s="1"/>
  <c r="P1810" i="11"/>
  <c r="Q1810" i="11" s="1"/>
  <c r="M1811" i="11"/>
  <c r="N1811" i="11"/>
  <c r="O1811" i="11" s="1"/>
  <c r="S1811" i="11" s="1"/>
  <c r="P1811" i="11"/>
  <c r="Q1811" i="11" s="1"/>
  <c r="M1812" i="11"/>
  <c r="N1812" i="11"/>
  <c r="O1812" i="11" s="1"/>
  <c r="S1812" i="11" s="1"/>
  <c r="P1812" i="11"/>
  <c r="Q1812" i="11" s="1"/>
  <c r="M1813" i="11"/>
  <c r="N1813" i="11"/>
  <c r="O1813" i="11" s="1"/>
  <c r="S1813" i="11" s="1"/>
  <c r="P1813" i="11"/>
  <c r="Q1813" i="11" s="1"/>
  <c r="M1814" i="11"/>
  <c r="N1814" i="11"/>
  <c r="O1814" i="11" s="1"/>
  <c r="S1814" i="11" s="1"/>
  <c r="P1814" i="11"/>
  <c r="Q1814" i="11" s="1"/>
  <c r="M1815" i="11"/>
  <c r="N1815" i="11"/>
  <c r="O1815" i="11" s="1"/>
  <c r="S1815" i="11" s="1"/>
  <c r="P1815" i="11"/>
  <c r="Q1815" i="11" s="1"/>
  <c r="M1816" i="11"/>
  <c r="N1816" i="11"/>
  <c r="O1816" i="11" s="1"/>
  <c r="S1816" i="11" s="1"/>
  <c r="P1816" i="11"/>
  <c r="Q1816" i="11" s="1"/>
  <c r="M1817" i="11"/>
  <c r="N1817" i="11"/>
  <c r="O1817" i="11" s="1"/>
  <c r="S1817" i="11" s="1"/>
  <c r="P1817" i="11"/>
  <c r="Q1817" i="11" s="1"/>
  <c r="M1818" i="11"/>
  <c r="N1818" i="11"/>
  <c r="O1818" i="11" s="1"/>
  <c r="S1818" i="11" s="1"/>
  <c r="P1818" i="11"/>
  <c r="Q1818" i="11" s="1"/>
  <c r="M1819" i="11"/>
  <c r="N1819" i="11"/>
  <c r="O1819" i="11" s="1"/>
  <c r="S1819" i="11" s="1"/>
  <c r="P1819" i="11"/>
  <c r="Q1819" i="11" s="1"/>
  <c r="M1820" i="11"/>
  <c r="N1820" i="11"/>
  <c r="O1820" i="11" s="1"/>
  <c r="S1820" i="11" s="1"/>
  <c r="P1820" i="11"/>
  <c r="Q1820" i="11" s="1"/>
  <c r="M1821" i="11"/>
  <c r="N1821" i="11"/>
  <c r="O1821" i="11" s="1"/>
  <c r="S1821" i="11" s="1"/>
  <c r="P1821" i="11"/>
  <c r="Q1821" i="11" s="1"/>
  <c r="M1822" i="11"/>
  <c r="N1822" i="11"/>
  <c r="O1822" i="11" s="1"/>
  <c r="S1822" i="11" s="1"/>
  <c r="P1822" i="11"/>
  <c r="Q1822" i="11" s="1"/>
  <c r="M1823" i="11"/>
  <c r="N1823" i="11"/>
  <c r="O1823" i="11" s="1"/>
  <c r="S1823" i="11" s="1"/>
  <c r="P1823" i="11"/>
  <c r="Q1823" i="11" s="1"/>
  <c r="M1824" i="11"/>
  <c r="N1824" i="11"/>
  <c r="O1824" i="11" s="1"/>
  <c r="S1824" i="11" s="1"/>
  <c r="P1824" i="11"/>
  <c r="Q1824" i="11" s="1"/>
  <c r="M1825" i="11"/>
  <c r="N1825" i="11"/>
  <c r="O1825" i="11" s="1"/>
  <c r="S1825" i="11" s="1"/>
  <c r="P1825" i="11"/>
  <c r="Q1825" i="11" s="1"/>
  <c r="M1826" i="11"/>
  <c r="N1826" i="11"/>
  <c r="O1826" i="11" s="1"/>
  <c r="S1826" i="11" s="1"/>
  <c r="P1826" i="11"/>
  <c r="Q1826" i="11" s="1"/>
  <c r="M1827" i="11"/>
  <c r="N1827" i="11"/>
  <c r="O1827" i="11" s="1"/>
  <c r="S1827" i="11" s="1"/>
  <c r="P1827" i="11"/>
  <c r="Q1827" i="11" s="1"/>
  <c r="M1828" i="11"/>
  <c r="N1828" i="11"/>
  <c r="O1828" i="11" s="1"/>
  <c r="S1828" i="11" s="1"/>
  <c r="P1828" i="11"/>
  <c r="Q1828" i="11" s="1"/>
  <c r="M1829" i="11"/>
  <c r="N1829" i="11"/>
  <c r="O1829" i="11" s="1"/>
  <c r="S1829" i="11" s="1"/>
  <c r="P1829" i="11"/>
  <c r="Q1829" i="11" s="1"/>
  <c r="M1830" i="11"/>
  <c r="N1830" i="11"/>
  <c r="O1830" i="11" s="1"/>
  <c r="S1830" i="11" s="1"/>
  <c r="P1830" i="11"/>
  <c r="Q1830" i="11" s="1"/>
  <c r="M1831" i="11"/>
  <c r="N1831" i="11"/>
  <c r="O1831" i="11" s="1"/>
  <c r="S1831" i="11" s="1"/>
  <c r="P1831" i="11"/>
  <c r="Q1831" i="11" s="1"/>
  <c r="M1832" i="11"/>
  <c r="N1832" i="11"/>
  <c r="O1832" i="11" s="1"/>
  <c r="S1832" i="11" s="1"/>
  <c r="P1832" i="11"/>
  <c r="Q1832" i="11" s="1"/>
  <c r="M1833" i="11"/>
  <c r="N1833" i="11"/>
  <c r="O1833" i="11" s="1"/>
  <c r="S1833" i="11" s="1"/>
  <c r="P1833" i="11"/>
  <c r="Q1833" i="11" s="1"/>
  <c r="M1834" i="11"/>
  <c r="N1834" i="11"/>
  <c r="O1834" i="11" s="1"/>
  <c r="S1834" i="11" s="1"/>
  <c r="P1834" i="11"/>
  <c r="Q1834" i="11" s="1"/>
  <c r="M1835" i="11"/>
  <c r="N1835" i="11"/>
  <c r="O1835" i="11" s="1"/>
  <c r="S1835" i="11" s="1"/>
  <c r="P1835" i="11"/>
  <c r="Q1835" i="11" s="1"/>
  <c r="M1836" i="11"/>
  <c r="N1836" i="11"/>
  <c r="O1836" i="11" s="1"/>
  <c r="S1836" i="11" s="1"/>
  <c r="P1836" i="11"/>
  <c r="Q1836" i="11" s="1"/>
  <c r="M1837" i="11"/>
  <c r="N1837" i="11"/>
  <c r="O1837" i="11" s="1"/>
  <c r="S1837" i="11" s="1"/>
  <c r="P1837" i="11"/>
  <c r="Q1837" i="11" s="1"/>
  <c r="M1838" i="11"/>
  <c r="N1838" i="11"/>
  <c r="O1838" i="11" s="1"/>
  <c r="S1838" i="11" s="1"/>
  <c r="P1838" i="11"/>
  <c r="Q1838" i="11" s="1"/>
  <c r="M1839" i="11"/>
  <c r="N1839" i="11"/>
  <c r="O1839" i="11" s="1"/>
  <c r="S1839" i="11" s="1"/>
  <c r="P1839" i="11"/>
  <c r="Q1839" i="11" s="1"/>
  <c r="M1840" i="11"/>
  <c r="N1840" i="11"/>
  <c r="O1840" i="11" s="1"/>
  <c r="S1840" i="11" s="1"/>
  <c r="P1840" i="11"/>
  <c r="Q1840" i="11" s="1"/>
  <c r="M1841" i="11"/>
  <c r="N1841" i="11"/>
  <c r="O1841" i="11" s="1"/>
  <c r="S1841" i="11" s="1"/>
  <c r="P1841" i="11"/>
  <c r="Q1841" i="11" s="1"/>
  <c r="M1842" i="11"/>
  <c r="N1842" i="11"/>
  <c r="O1842" i="11" s="1"/>
  <c r="S1842" i="11" s="1"/>
  <c r="P1842" i="11"/>
  <c r="Q1842" i="11" s="1"/>
  <c r="M1843" i="11"/>
  <c r="N1843" i="11"/>
  <c r="O1843" i="11" s="1"/>
  <c r="S1843" i="11" s="1"/>
  <c r="P1843" i="11"/>
  <c r="Q1843" i="11" s="1"/>
  <c r="M1844" i="11"/>
  <c r="N1844" i="11"/>
  <c r="O1844" i="11" s="1"/>
  <c r="P1844" i="11"/>
  <c r="Q1844" i="11" s="1"/>
  <c r="S1844" i="11"/>
  <c r="M1845" i="11"/>
  <c r="N1845" i="11"/>
  <c r="O1845" i="11" s="1"/>
  <c r="S1845" i="11" s="1"/>
  <c r="P1845" i="11"/>
  <c r="Q1845" i="11" s="1"/>
  <c r="M1846" i="11"/>
  <c r="N1846" i="11"/>
  <c r="O1846" i="11" s="1"/>
  <c r="S1846" i="11" s="1"/>
  <c r="P1846" i="11"/>
  <c r="Q1846" i="11" s="1"/>
  <c r="M1847" i="11"/>
  <c r="N1847" i="11"/>
  <c r="O1847" i="11" s="1"/>
  <c r="S1847" i="11" s="1"/>
  <c r="P1847" i="11"/>
  <c r="Q1847" i="11" s="1"/>
  <c r="M1848" i="11"/>
  <c r="N1848" i="11"/>
  <c r="O1848" i="11" s="1"/>
  <c r="S1848" i="11" s="1"/>
  <c r="P1848" i="11"/>
  <c r="Q1848" i="11" s="1"/>
  <c r="M1849" i="11"/>
  <c r="N1849" i="11"/>
  <c r="O1849" i="11" s="1"/>
  <c r="S1849" i="11" s="1"/>
  <c r="P1849" i="11"/>
  <c r="Q1849" i="11" s="1"/>
  <c r="M1850" i="11"/>
  <c r="N1850" i="11"/>
  <c r="O1850" i="11" s="1"/>
  <c r="S1850" i="11" s="1"/>
  <c r="P1850" i="11"/>
  <c r="Q1850" i="11" s="1"/>
  <c r="M1851" i="11"/>
  <c r="N1851" i="11"/>
  <c r="O1851" i="11" s="1"/>
  <c r="S1851" i="11" s="1"/>
  <c r="P1851" i="11"/>
  <c r="Q1851" i="11" s="1"/>
  <c r="M1852" i="11"/>
  <c r="N1852" i="11"/>
  <c r="O1852" i="11" s="1"/>
  <c r="S1852" i="11" s="1"/>
  <c r="P1852" i="11"/>
  <c r="Q1852" i="11" s="1"/>
  <c r="M1853" i="11"/>
  <c r="N1853" i="11"/>
  <c r="O1853" i="11" s="1"/>
  <c r="S1853" i="11" s="1"/>
  <c r="P1853" i="11"/>
  <c r="Q1853" i="11" s="1"/>
  <c r="M1854" i="11"/>
  <c r="N1854" i="11"/>
  <c r="O1854" i="11" s="1"/>
  <c r="S1854" i="11" s="1"/>
  <c r="P1854" i="11"/>
  <c r="Q1854" i="11" s="1"/>
  <c r="M1855" i="11"/>
  <c r="N1855" i="11"/>
  <c r="O1855" i="11" s="1"/>
  <c r="S1855" i="11" s="1"/>
  <c r="P1855" i="11"/>
  <c r="Q1855" i="11" s="1"/>
  <c r="M1856" i="11"/>
  <c r="N1856" i="11"/>
  <c r="O1856" i="11" s="1"/>
  <c r="S1856" i="11" s="1"/>
  <c r="P1856" i="11"/>
  <c r="Q1856" i="11" s="1"/>
  <c r="M1857" i="11"/>
  <c r="N1857" i="11"/>
  <c r="O1857" i="11" s="1"/>
  <c r="S1857" i="11" s="1"/>
  <c r="P1857" i="11"/>
  <c r="Q1857" i="11" s="1"/>
  <c r="M1858" i="11"/>
  <c r="N1858" i="11"/>
  <c r="O1858" i="11" s="1"/>
  <c r="S1858" i="11" s="1"/>
  <c r="P1858" i="11"/>
  <c r="Q1858" i="11" s="1"/>
  <c r="M1859" i="11"/>
  <c r="N1859" i="11"/>
  <c r="O1859" i="11" s="1"/>
  <c r="S1859" i="11" s="1"/>
  <c r="P1859" i="11"/>
  <c r="Q1859" i="11" s="1"/>
  <c r="M1860" i="11"/>
  <c r="N1860" i="11"/>
  <c r="O1860" i="11" s="1"/>
  <c r="P1860" i="11"/>
  <c r="Q1860" i="11" s="1"/>
  <c r="S1860" i="11"/>
  <c r="M1861" i="11"/>
  <c r="N1861" i="11"/>
  <c r="O1861" i="11" s="1"/>
  <c r="S1861" i="11" s="1"/>
  <c r="P1861" i="11"/>
  <c r="Q1861" i="11" s="1"/>
  <c r="M1862" i="11"/>
  <c r="N1862" i="11"/>
  <c r="O1862" i="11" s="1"/>
  <c r="S1862" i="11" s="1"/>
  <c r="P1862" i="11"/>
  <c r="Q1862" i="11"/>
  <c r="M1863" i="11"/>
  <c r="N1863" i="11"/>
  <c r="O1863" i="11" s="1"/>
  <c r="S1863" i="11" s="1"/>
  <c r="P1863" i="11"/>
  <c r="Q1863" i="11" s="1"/>
  <c r="M1864" i="11"/>
  <c r="N1864" i="11"/>
  <c r="O1864" i="11" s="1"/>
  <c r="S1864" i="11" s="1"/>
  <c r="P1864" i="11"/>
  <c r="Q1864" i="11" s="1"/>
  <c r="M1865" i="11"/>
  <c r="N1865" i="11"/>
  <c r="O1865" i="11" s="1"/>
  <c r="S1865" i="11" s="1"/>
  <c r="P1865" i="11"/>
  <c r="Q1865" i="11" s="1"/>
  <c r="M1866" i="11"/>
  <c r="N1866" i="11"/>
  <c r="O1866" i="11" s="1"/>
  <c r="S1866" i="11" s="1"/>
  <c r="P1866" i="11"/>
  <c r="Q1866" i="11" s="1"/>
  <c r="M1867" i="11"/>
  <c r="N1867" i="11"/>
  <c r="O1867" i="11" s="1"/>
  <c r="S1867" i="11" s="1"/>
  <c r="P1867" i="11"/>
  <c r="Q1867" i="11" s="1"/>
  <c r="M1868" i="11"/>
  <c r="N1868" i="11"/>
  <c r="O1868" i="11" s="1"/>
  <c r="S1868" i="11" s="1"/>
  <c r="P1868" i="11"/>
  <c r="Q1868" i="11" s="1"/>
  <c r="M1869" i="11"/>
  <c r="N1869" i="11"/>
  <c r="O1869" i="11" s="1"/>
  <c r="S1869" i="11" s="1"/>
  <c r="P1869" i="11"/>
  <c r="Q1869" i="11" s="1"/>
  <c r="M1870" i="11"/>
  <c r="N1870" i="11"/>
  <c r="O1870" i="11" s="1"/>
  <c r="S1870" i="11" s="1"/>
  <c r="P1870" i="11"/>
  <c r="Q1870" i="11" s="1"/>
  <c r="M1871" i="11"/>
  <c r="N1871" i="11"/>
  <c r="O1871" i="11" s="1"/>
  <c r="S1871" i="11" s="1"/>
  <c r="P1871" i="11"/>
  <c r="Q1871" i="11" s="1"/>
  <c r="M1872" i="11"/>
  <c r="N1872" i="11"/>
  <c r="O1872" i="11" s="1"/>
  <c r="S1872" i="11" s="1"/>
  <c r="P1872" i="11"/>
  <c r="Q1872" i="11" s="1"/>
  <c r="M1873" i="11"/>
  <c r="N1873" i="11"/>
  <c r="O1873" i="11" s="1"/>
  <c r="S1873" i="11" s="1"/>
  <c r="P1873" i="11"/>
  <c r="Q1873" i="11" s="1"/>
  <c r="M1874" i="11"/>
  <c r="N1874" i="11"/>
  <c r="O1874" i="11" s="1"/>
  <c r="S1874" i="11" s="1"/>
  <c r="P1874" i="11"/>
  <c r="Q1874" i="11" s="1"/>
  <c r="M1875" i="11"/>
  <c r="N1875" i="11"/>
  <c r="O1875" i="11" s="1"/>
  <c r="S1875" i="11" s="1"/>
  <c r="P1875" i="11"/>
  <c r="Q1875" i="11" s="1"/>
  <c r="M1876" i="11"/>
  <c r="N1876" i="11"/>
  <c r="O1876" i="11" s="1"/>
  <c r="S1876" i="11" s="1"/>
  <c r="P1876" i="11"/>
  <c r="Q1876" i="11" s="1"/>
  <c r="M1877" i="11"/>
  <c r="N1877" i="11"/>
  <c r="O1877" i="11" s="1"/>
  <c r="S1877" i="11" s="1"/>
  <c r="P1877" i="11"/>
  <c r="Q1877" i="11" s="1"/>
  <c r="M1878" i="11"/>
  <c r="N1878" i="11"/>
  <c r="O1878" i="11" s="1"/>
  <c r="S1878" i="11" s="1"/>
  <c r="P1878" i="11"/>
  <c r="Q1878" i="11" s="1"/>
  <c r="M1879" i="11"/>
  <c r="N1879" i="11"/>
  <c r="O1879" i="11" s="1"/>
  <c r="S1879" i="11" s="1"/>
  <c r="P1879" i="11"/>
  <c r="Q1879" i="11" s="1"/>
  <c r="M1880" i="11"/>
  <c r="N1880" i="11"/>
  <c r="O1880" i="11" s="1"/>
  <c r="S1880" i="11" s="1"/>
  <c r="P1880" i="11"/>
  <c r="Q1880" i="11" s="1"/>
  <c r="M1881" i="11"/>
  <c r="N1881" i="11"/>
  <c r="O1881" i="11" s="1"/>
  <c r="S1881" i="11" s="1"/>
  <c r="P1881" i="11"/>
  <c r="Q1881" i="11" s="1"/>
  <c r="M1882" i="11"/>
  <c r="N1882" i="11"/>
  <c r="O1882" i="11" s="1"/>
  <c r="S1882" i="11" s="1"/>
  <c r="P1882" i="11"/>
  <c r="Q1882" i="11" s="1"/>
  <c r="M1883" i="11"/>
  <c r="N1883" i="11"/>
  <c r="O1883" i="11" s="1"/>
  <c r="S1883" i="11" s="1"/>
  <c r="P1883" i="11"/>
  <c r="Q1883" i="11" s="1"/>
  <c r="M1884" i="11"/>
  <c r="N1884" i="11"/>
  <c r="O1884" i="11" s="1"/>
  <c r="S1884" i="11" s="1"/>
  <c r="P1884" i="11"/>
  <c r="Q1884" i="11" s="1"/>
  <c r="M1885" i="11"/>
  <c r="N1885" i="11"/>
  <c r="O1885" i="11" s="1"/>
  <c r="S1885" i="11" s="1"/>
  <c r="P1885" i="11"/>
  <c r="Q1885" i="11" s="1"/>
  <c r="M1886" i="11"/>
  <c r="N1886" i="11"/>
  <c r="O1886" i="11" s="1"/>
  <c r="S1886" i="11" s="1"/>
  <c r="P1886" i="11"/>
  <c r="Q1886" i="11"/>
  <c r="M1887" i="11"/>
  <c r="N1887" i="11"/>
  <c r="O1887" i="11" s="1"/>
  <c r="S1887" i="11" s="1"/>
  <c r="P1887" i="11"/>
  <c r="Q1887" i="11" s="1"/>
  <c r="M1888" i="11"/>
  <c r="N1888" i="11"/>
  <c r="O1888" i="11" s="1"/>
  <c r="S1888" i="11" s="1"/>
  <c r="P1888" i="11"/>
  <c r="Q1888" i="11" s="1"/>
  <c r="M1889" i="11"/>
  <c r="N1889" i="11"/>
  <c r="O1889" i="11" s="1"/>
  <c r="S1889" i="11" s="1"/>
  <c r="P1889" i="11"/>
  <c r="Q1889" i="11" s="1"/>
  <c r="M1890" i="11"/>
  <c r="N1890" i="11"/>
  <c r="O1890" i="11" s="1"/>
  <c r="S1890" i="11" s="1"/>
  <c r="P1890" i="11"/>
  <c r="Q1890" i="11" s="1"/>
  <c r="M1891" i="11"/>
  <c r="N1891" i="11"/>
  <c r="O1891" i="11" s="1"/>
  <c r="S1891" i="11" s="1"/>
  <c r="P1891" i="11"/>
  <c r="Q1891" i="11" s="1"/>
  <c r="M1892" i="11"/>
  <c r="N1892" i="11"/>
  <c r="O1892" i="11" s="1"/>
  <c r="S1892" i="11" s="1"/>
  <c r="P1892" i="11"/>
  <c r="Q1892" i="11" s="1"/>
  <c r="M1893" i="11"/>
  <c r="N1893" i="11"/>
  <c r="O1893" i="11" s="1"/>
  <c r="S1893" i="11" s="1"/>
  <c r="P1893" i="11"/>
  <c r="Q1893" i="11" s="1"/>
  <c r="M1894" i="11"/>
  <c r="N1894" i="11"/>
  <c r="O1894" i="11" s="1"/>
  <c r="S1894" i="11" s="1"/>
  <c r="P1894" i="11"/>
  <c r="Q1894" i="11" s="1"/>
  <c r="M1895" i="11"/>
  <c r="N1895" i="11"/>
  <c r="O1895" i="11" s="1"/>
  <c r="S1895" i="11" s="1"/>
  <c r="P1895" i="11"/>
  <c r="Q1895" i="11" s="1"/>
  <c r="M1896" i="11"/>
  <c r="N1896" i="11"/>
  <c r="O1896" i="11" s="1"/>
  <c r="S1896" i="11" s="1"/>
  <c r="P1896" i="11"/>
  <c r="Q1896" i="11" s="1"/>
  <c r="M1897" i="11"/>
  <c r="N1897" i="11"/>
  <c r="O1897" i="11" s="1"/>
  <c r="S1897" i="11" s="1"/>
  <c r="P1897" i="11"/>
  <c r="Q1897" i="11" s="1"/>
  <c r="M1898" i="11"/>
  <c r="N1898" i="11"/>
  <c r="O1898" i="11" s="1"/>
  <c r="S1898" i="11" s="1"/>
  <c r="P1898" i="11"/>
  <c r="Q1898" i="11" s="1"/>
  <c r="M1899" i="11"/>
  <c r="N1899" i="11"/>
  <c r="O1899" i="11" s="1"/>
  <c r="S1899" i="11" s="1"/>
  <c r="P1899" i="11"/>
  <c r="Q1899" i="11" s="1"/>
  <c r="M1900" i="11"/>
  <c r="N1900" i="11"/>
  <c r="O1900" i="11" s="1"/>
  <c r="S1900" i="11" s="1"/>
  <c r="P1900" i="11"/>
  <c r="Q1900" i="11" s="1"/>
  <c r="M1901" i="11"/>
  <c r="N1901" i="11"/>
  <c r="O1901" i="11" s="1"/>
  <c r="P1901" i="11"/>
  <c r="Q1901" i="11" s="1"/>
  <c r="S1901" i="11"/>
  <c r="M1902" i="11"/>
  <c r="N1902" i="11"/>
  <c r="O1902" i="11" s="1"/>
  <c r="S1902" i="11" s="1"/>
  <c r="P1902" i="11"/>
  <c r="Q1902" i="11" s="1"/>
  <c r="M1903" i="11"/>
  <c r="N1903" i="11"/>
  <c r="O1903" i="11" s="1"/>
  <c r="S1903" i="11" s="1"/>
  <c r="P1903" i="11"/>
  <c r="Q1903" i="11" s="1"/>
  <c r="M1904" i="11"/>
  <c r="N1904" i="11"/>
  <c r="O1904" i="11" s="1"/>
  <c r="S1904" i="11" s="1"/>
  <c r="P1904" i="11"/>
  <c r="Q1904" i="11" s="1"/>
  <c r="M1905" i="11"/>
  <c r="N1905" i="11"/>
  <c r="O1905" i="11" s="1"/>
  <c r="S1905" i="11" s="1"/>
  <c r="P1905" i="11"/>
  <c r="Q1905" i="11" s="1"/>
  <c r="M1906" i="11"/>
  <c r="N1906" i="11"/>
  <c r="O1906" i="11" s="1"/>
  <c r="S1906" i="11" s="1"/>
  <c r="P1906" i="11"/>
  <c r="Q1906" i="11" s="1"/>
  <c r="M1907" i="11"/>
  <c r="N1907" i="11"/>
  <c r="O1907" i="11" s="1"/>
  <c r="S1907" i="11" s="1"/>
  <c r="P1907" i="11"/>
  <c r="Q1907" i="11" s="1"/>
  <c r="M1908" i="11"/>
  <c r="N1908" i="11"/>
  <c r="O1908" i="11" s="1"/>
  <c r="S1908" i="11" s="1"/>
  <c r="P1908" i="11"/>
  <c r="Q1908" i="11" s="1"/>
  <c r="M1909" i="11"/>
  <c r="N1909" i="11"/>
  <c r="O1909" i="11" s="1"/>
  <c r="S1909" i="11" s="1"/>
  <c r="P1909" i="11"/>
  <c r="Q1909" i="11" s="1"/>
  <c r="M1910" i="11"/>
  <c r="N1910" i="11"/>
  <c r="O1910" i="11" s="1"/>
  <c r="S1910" i="11" s="1"/>
  <c r="P1910" i="11"/>
  <c r="Q1910" i="11" s="1"/>
  <c r="M1911" i="11"/>
  <c r="N1911" i="11"/>
  <c r="O1911" i="11" s="1"/>
  <c r="S1911" i="11" s="1"/>
  <c r="P1911" i="11"/>
  <c r="Q1911" i="11" s="1"/>
  <c r="M1912" i="11"/>
  <c r="N1912" i="11"/>
  <c r="O1912" i="11" s="1"/>
  <c r="S1912" i="11" s="1"/>
  <c r="P1912" i="11"/>
  <c r="Q1912" i="11" s="1"/>
  <c r="M1913" i="11"/>
  <c r="N1913" i="11"/>
  <c r="O1913" i="11" s="1"/>
  <c r="S1913" i="11" s="1"/>
  <c r="P1913" i="11"/>
  <c r="Q1913" i="11" s="1"/>
  <c r="M1914" i="11"/>
  <c r="N1914" i="11"/>
  <c r="O1914" i="11" s="1"/>
  <c r="S1914" i="11" s="1"/>
  <c r="P1914" i="11"/>
  <c r="Q1914" i="11" s="1"/>
  <c r="M1915" i="11"/>
  <c r="N1915" i="11"/>
  <c r="O1915" i="11" s="1"/>
  <c r="S1915" i="11" s="1"/>
  <c r="P1915" i="11"/>
  <c r="Q1915" i="11" s="1"/>
  <c r="M1916" i="11"/>
  <c r="N1916" i="11"/>
  <c r="O1916" i="11" s="1"/>
  <c r="S1916" i="11" s="1"/>
  <c r="P1916" i="11"/>
  <c r="Q1916" i="11" s="1"/>
  <c r="M1917" i="11"/>
  <c r="N1917" i="11"/>
  <c r="O1917" i="11" s="1"/>
  <c r="S1917" i="11" s="1"/>
  <c r="P1917" i="11"/>
  <c r="Q1917" i="11" s="1"/>
  <c r="M1918" i="11"/>
  <c r="N1918" i="11"/>
  <c r="O1918" i="11" s="1"/>
  <c r="S1918" i="11" s="1"/>
  <c r="P1918" i="11"/>
  <c r="Q1918" i="11" s="1"/>
  <c r="M1919" i="11"/>
  <c r="N1919" i="11"/>
  <c r="O1919" i="11" s="1"/>
  <c r="S1919" i="11" s="1"/>
  <c r="P1919" i="11"/>
  <c r="Q1919" i="11" s="1"/>
  <c r="M1920" i="11"/>
  <c r="N1920" i="11"/>
  <c r="O1920" i="11" s="1"/>
  <c r="S1920" i="11" s="1"/>
  <c r="P1920" i="11"/>
  <c r="Q1920" i="11" s="1"/>
  <c r="M1921" i="11"/>
  <c r="N1921" i="11"/>
  <c r="O1921" i="11" s="1"/>
  <c r="S1921" i="11" s="1"/>
  <c r="P1921" i="11"/>
  <c r="Q1921" i="11" s="1"/>
  <c r="M1922" i="11"/>
  <c r="N1922" i="11"/>
  <c r="O1922" i="11" s="1"/>
  <c r="S1922" i="11" s="1"/>
  <c r="P1922" i="11"/>
  <c r="Q1922" i="11" s="1"/>
  <c r="M1923" i="11"/>
  <c r="N1923" i="11"/>
  <c r="O1923" i="11" s="1"/>
  <c r="S1923" i="11" s="1"/>
  <c r="P1923" i="11"/>
  <c r="Q1923" i="11" s="1"/>
  <c r="M1924" i="11"/>
  <c r="N1924" i="11"/>
  <c r="O1924" i="11" s="1"/>
  <c r="S1924" i="11" s="1"/>
  <c r="P1924" i="11"/>
  <c r="Q1924" i="11" s="1"/>
  <c r="M1925" i="11"/>
  <c r="N1925" i="11"/>
  <c r="O1925" i="11" s="1"/>
  <c r="S1925" i="11" s="1"/>
  <c r="P1925" i="11"/>
  <c r="Q1925" i="11" s="1"/>
  <c r="M1926" i="11"/>
  <c r="N1926" i="11"/>
  <c r="O1926" i="11" s="1"/>
  <c r="S1926" i="11" s="1"/>
  <c r="P1926" i="11"/>
  <c r="Q1926" i="11" s="1"/>
  <c r="M1927" i="11"/>
  <c r="N1927" i="11"/>
  <c r="O1927" i="11" s="1"/>
  <c r="S1927" i="11" s="1"/>
  <c r="P1927" i="11"/>
  <c r="Q1927" i="11" s="1"/>
  <c r="M1928" i="11"/>
  <c r="N1928" i="11"/>
  <c r="O1928" i="11" s="1"/>
  <c r="S1928" i="11" s="1"/>
  <c r="P1928" i="11"/>
  <c r="Q1928" i="11" s="1"/>
  <c r="M1929" i="11"/>
  <c r="N1929" i="11"/>
  <c r="O1929" i="11" s="1"/>
  <c r="S1929" i="11" s="1"/>
  <c r="P1929" i="11"/>
  <c r="Q1929" i="11" s="1"/>
  <c r="M1930" i="11"/>
  <c r="N1930" i="11"/>
  <c r="O1930" i="11" s="1"/>
  <c r="S1930" i="11" s="1"/>
  <c r="P1930" i="11"/>
  <c r="Q1930" i="11" s="1"/>
  <c r="M1931" i="11"/>
  <c r="N1931" i="11"/>
  <c r="O1931" i="11" s="1"/>
  <c r="S1931" i="11" s="1"/>
  <c r="P1931" i="11"/>
  <c r="Q1931" i="11" s="1"/>
  <c r="M1932" i="11"/>
  <c r="N1932" i="11"/>
  <c r="O1932" i="11" s="1"/>
  <c r="S1932" i="11" s="1"/>
  <c r="P1932" i="11"/>
  <c r="Q1932" i="11" s="1"/>
  <c r="M1933" i="11"/>
  <c r="N1933" i="11"/>
  <c r="O1933" i="11" s="1"/>
  <c r="S1933" i="11" s="1"/>
  <c r="P1933" i="11"/>
  <c r="Q1933" i="11" s="1"/>
  <c r="M1934" i="11"/>
  <c r="N1934" i="11"/>
  <c r="O1934" i="11" s="1"/>
  <c r="S1934" i="11" s="1"/>
  <c r="P1934" i="11"/>
  <c r="Q1934" i="11" s="1"/>
  <c r="M1935" i="11"/>
  <c r="N1935" i="11"/>
  <c r="O1935" i="11" s="1"/>
  <c r="S1935" i="11" s="1"/>
  <c r="P1935" i="11"/>
  <c r="Q1935" i="11" s="1"/>
  <c r="M1936" i="11"/>
  <c r="N1936" i="11"/>
  <c r="O1936" i="11" s="1"/>
  <c r="P1936" i="11"/>
  <c r="Q1936" i="11" s="1"/>
  <c r="S1936" i="11"/>
  <c r="M1937" i="11"/>
  <c r="N1937" i="11"/>
  <c r="O1937" i="11" s="1"/>
  <c r="S1937" i="11" s="1"/>
  <c r="P1937" i="11"/>
  <c r="Q1937" i="11" s="1"/>
  <c r="M1938" i="11"/>
  <c r="N1938" i="11"/>
  <c r="O1938" i="11" s="1"/>
  <c r="S1938" i="11" s="1"/>
  <c r="P1938" i="11"/>
  <c r="Q1938" i="11" s="1"/>
  <c r="M1939" i="11"/>
  <c r="N1939" i="11"/>
  <c r="O1939" i="11" s="1"/>
  <c r="S1939" i="11" s="1"/>
  <c r="P1939" i="11"/>
  <c r="Q1939" i="11" s="1"/>
  <c r="M1940" i="11"/>
  <c r="N1940" i="11"/>
  <c r="O1940" i="11" s="1"/>
  <c r="S1940" i="11" s="1"/>
  <c r="P1940" i="11"/>
  <c r="Q1940" i="11" s="1"/>
  <c r="M1941" i="11"/>
  <c r="N1941" i="11"/>
  <c r="O1941" i="11" s="1"/>
  <c r="S1941" i="11" s="1"/>
  <c r="P1941" i="11"/>
  <c r="Q1941" i="11" s="1"/>
  <c r="M1942" i="11"/>
  <c r="N1942" i="11"/>
  <c r="O1942" i="11" s="1"/>
  <c r="S1942" i="11" s="1"/>
  <c r="P1942" i="11"/>
  <c r="Q1942" i="11" s="1"/>
  <c r="M1943" i="11"/>
  <c r="N1943" i="11"/>
  <c r="O1943" i="11"/>
  <c r="S1943" i="11" s="1"/>
  <c r="P1943" i="11"/>
  <c r="Q1943" i="11" s="1"/>
  <c r="M1944" i="11"/>
  <c r="N1944" i="11"/>
  <c r="O1944" i="11" s="1"/>
  <c r="S1944" i="11" s="1"/>
  <c r="P1944" i="11"/>
  <c r="Q1944" i="11" s="1"/>
  <c r="M1945" i="11"/>
  <c r="N1945" i="11"/>
  <c r="O1945" i="11" s="1"/>
  <c r="S1945" i="11" s="1"/>
  <c r="P1945" i="11"/>
  <c r="Q1945" i="11"/>
  <c r="M1946" i="11"/>
  <c r="N1946" i="11"/>
  <c r="O1946" i="11" s="1"/>
  <c r="S1946" i="11" s="1"/>
  <c r="P1946" i="11"/>
  <c r="Q1946" i="11" s="1"/>
  <c r="M1947" i="11"/>
  <c r="N1947" i="11"/>
  <c r="O1947" i="11" s="1"/>
  <c r="S1947" i="11" s="1"/>
  <c r="P1947" i="11"/>
  <c r="Q1947" i="11" s="1"/>
  <c r="M1948" i="11"/>
  <c r="N1948" i="11"/>
  <c r="O1948" i="11" s="1"/>
  <c r="S1948" i="11" s="1"/>
  <c r="P1948" i="11"/>
  <c r="Q1948" i="11" s="1"/>
  <c r="M1949" i="11"/>
  <c r="N1949" i="11"/>
  <c r="O1949" i="11" s="1"/>
  <c r="S1949" i="11" s="1"/>
  <c r="P1949" i="11"/>
  <c r="Q1949" i="11" s="1"/>
  <c r="M1950" i="11"/>
  <c r="N1950" i="11"/>
  <c r="O1950" i="11" s="1"/>
  <c r="S1950" i="11" s="1"/>
  <c r="P1950" i="11"/>
  <c r="Q1950" i="11" s="1"/>
  <c r="M1951" i="11"/>
  <c r="N1951" i="11"/>
  <c r="O1951" i="11" s="1"/>
  <c r="S1951" i="11" s="1"/>
  <c r="P1951" i="11"/>
  <c r="Q1951" i="11" s="1"/>
  <c r="M1952" i="11"/>
  <c r="N1952" i="11"/>
  <c r="O1952" i="11" s="1"/>
  <c r="P1952" i="11"/>
  <c r="Q1952" i="11" s="1"/>
  <c r="S1952" i="11"/>
  <c r="M1953" i="11"/>
  <c r="N1953" i="11"/>
  <c r="O1953" i="11" s="1"/>
  <c r="S1953" i="11" s="1"/>
  <c r="P1953" i="11"/>
  <c r="Q1953" i="11" s="1"/>
  <c r="M1954" i="11"/>
  <c r="N1954" i="11"/>
  <c r="O1954" i="11" s="1"/>
  <c r="S1954" i="11" s="1"/>
  <c r="P1954" i="11"/>
  <c r="Q1954" i="11" s="1"/>
  <c r="M1955" i="11"/>
  <c r="N1955" i="11"/>
  <c r="O1955" i="11" s="1"/>
  <c r="S1955" i="11" s="1"/>
  <c r="P1955" i="11"/>
  <c r="Q1955" i="11" s="1"/>
  <c r="M1956" i="11"/>
  <c r="N1956" i="11"/>
  <c r="O1956" i="11" s="1"/>
  <c r="S1956" i="11" s="1"/>
  <c r="P1956" i="11"/>
  <c r="Q1956" i="11" s="1"/>
  <c r="M1957" i="11"/>
  <c r="N1957" i="11"/>
  <c r="O1957" i="11" s="1"/>
  <c r="S1957" i="11" s="1"/>
  <c r="P1957" i="11"/>
  <c r="Q1957" i="11" s="1"/>
  <c r="M1958" i="11"/>
  <c r="N1958" i="11"/>
  <c r="O1958" i="11" s="1"/>
  <c r="S1958" i="11" s="1"/>
  <c r="P1958" i="11"/>
  <c r="Q1958" i="11" s="1"/>
  <c r="M1959" i="11"/>
  <c r="N1959" i="11"/>
  <c r="O1959" i="11" s="1"/>
  <c r="S1959" i="11" s="1"/>
  <c r="P1959" i="11"/>
  <c r="Q1959" i="11" s="1"/>
  <c r="M1960" i="11"/>
  <c r="N1960" i="11"/>
  <c r="O1960" i="11" s="1"/>
  <c r="S1960" i="11" s="1"/>
  <c r="P1960" i="11"/>
  <c r="Q1960" i="11" s="1"/>
  <c r="M1961" i="11"/>
  <c r="N1961" i="11"/>
  <c r="O1961" i="11" s="1"/>
  <c r="S1961" i="11" s="1"/>
  <c r="P1961" i="11"/>
  <c r="Q1961" i="11" s="1"/>
  <c r="M1962" i="11"/>
  <c r="N1962" i="11"/>
  <c r="O1962" i="11" s="1"/>
  <c r="S1962" i="11" s="1"/>
  <c r="P1962" i="11"/>
  <c r="Q1962" i="11" s="1"/>
  <c r="M1963" i="11"/>
  <c r="N1963" i="11"/>
  <c r="O1963" i="11" s="1"/>
  <c r="S1963" i="11" s="1"/>
  <c r="P1963" i="11"/>
  <c r="Q1963" i="11" s="1"/>
  <c r="M1964" i="11"/>
  <c r="N1964" i="11"/>
  <c r="O1964" i="11" s="1"/>
  <c r="S1964" i="11" s="1"/>
  <c r="P1964" i="11"/>
  <c r="Q1964" i="11" s="1"/>
  <c r="M1965" i="11"/>
  <c r="N1965" i="11"/>
  <c r="O1965" i="11" s="1"/>
  <c r="S1965" i="11" s="1"/>
  <c r="P1965" i="11"/>
  <c r="Q1965" i="11" s="1"/>
  <c r="M1966" i="11"/>
  <c r="N1966" i="11"/>
  <c r="O1966" i="11" s="1"/>
  <c r="S1966" i="11" s="1"/>
  <c r="P1966" i="11"/>
  <c r="Q1966" i="11" s="1"/>
  <c r="M1967" i="11"/>
  <c r="N1967" i="11"/>
  <c r="O1967" i="11" s="1"/>
  <c r="S1967" i="11" s="1"/>
  <c r="P1967" i="11"/>
  <c r="Q1967" i="11" s="1"/>
  <c r="M1968" i="11"/>
  <c r="N1968" i="11"/>
  <c r="O1968" i="11" s="1"/>
  <c r="S1968" i="11" s="1"/>
  <c r="P1968" i="11"/>
  <c r="Q1968" i="11" s="1"/>
  <c r="M1969" i="11"/>
  <c r="N1969" i="11"/>
  <c r="O1969" i="11" s="1"/>
  <c r="S1969" i="11" s="1"/>
  <c r="P1969" i="11"/>
  <c r="Q1969" i="11" s="1"/>
  <c r="M1970" i="11"/>
  <c r="N1970" i="11"/>
  <c r="O1970" i="11" s="1"/>
  <c r="S1970" i="11" s="1"/>
  <c r="P1970" i="11"/>
  <c r="Q1970" i="11" s="1"/>
  <c r="M1971" i="11"/>
  <c r="N1971" i="11"/>
  <c r="O1971" i="11" s="1"/>
  <c r="S1971" i="11" s="1"/>
  <c r="P1971" i="11"/>
  <c r="Q1971" i="11" s="1"/>
  <c r="M1972" i="11"/>
  <c r="N1972" i="11"/>
  <c r="O1972" i="11" s="1"/>
  <c r="S1972" i="11" s="1"/>
  <c r="P1972" i="11"/>
  <c r="Q1972" i="11" s="1"/>
  <c r="M1973" i="11"/>
  <c r="N1973" i="11"/>
  <c r="O1973" i="11" s="1"/>
  <c r="S1973" i="11" s="1"/>
  <c r="P1973" i="11"/>
  <c r="Q1973" i="11" s="1"/>
  <c r="M1974" i="11"/>
  <c r="N1974" i="11"/>
  <c r="O1974" i="11" s="1"/>
  <c r="S1974" i="11" s="1"/>
  <c r="P1974" i="11"/>
  <c r="Q1974" i="11" s="1"/>
  <c r="M1975" i="11"/>
  <c r="N1975" i="11"/>
  <c r="O1975" i="11" s="1"/>
  <c r="S1975" i="11" s="1"/>
  <c r="P1975" i="11"/>
  <c r="Q1975" i="11" s="1"/>
  <c r="M1976" i="11"/>
  <c r="N1976" i="11"/>
  <c r="O1976" i="11" s="1"/>
  <c r="S1976" i="11" s="1"/>
  <c r="P1976" i="11"/>
  <c r="Q1976" i="11" s="1"/>
  <c r="M1977" i="11"/>
  <c r="N1977" i="11"/>
  <c r="O1977" i="11" s="1"/>
  <c r="S1977" i="11" s="1"/>
  <c r="P1977" i="11"/>
  <c r="Q1977" i="11" s="1"/>
  <c r="M1978" i="11"/>
  <c r="N1978" i="11"/>
  <c r="O1978" i="11" s="1"/>
  <c r="S1978" i="11" s="1"/>
  <c r="P1978" i="11"/>
  <c r="Q1978" i="11" s="1"/>
  <c r="M1979" i="11"/>
  <c r="N1979" i="11"/>
  <c r="O1979" i="11" s="1"/>
  <c r="S1979" i="11" s="1"/>
  <c r="P1979" i="11"/>
  <c r="Q1979" i="11" s="1"/>
  <c r="M1980" i="11"/>
  <c r="N1980" i="11"/>
  <c r="O1980" i="11" s="1"/>
  <c r="S1980" i="11" s="1"/>
  <c r="P1980" i="11"/>
  <c r="Q1980" i="11" s="1"/>
  <c r="M1981" i="11"/>
  <c r="N1981" i="11"/>
  <c r="O1981" i="11" s="1"/>
  <c r="S1981" i="11" s="1"/>
  <c r="P1981" i="11"/>
  <c r="Q1981" i="11" s="1"/>
  <c r="M1982" i="11"/>
  <c r="N1982" i="11"/>
  <c r="O1982" i="11" s="1"/>
  <c r="S1982" i="11" s="1"/>
  <c r="P1982" i="11"/>
  <c r="Q1982" i="11" s="1"/>
  <c r="M1983" i="11"/>
  <c r="N1983" i="11"/>
  <c r="O1983" i="11" s="1"/>
  <c r="S1983" i="11" s="1"/>
  <c r="P1983" i="11"/>
  <c r="Q1983" i="11" s="1"/>
  <c r="M1984" i="11"/>
  <c r="N1984" i="11"/>
  <c r="O1984" i="11" s="1"/>
  <c r="S1984" i="11" s="1"/>
  <c r="P1984" i="11"/>
  <c r="Q1984" i="11" s="1"/>
  <c r="M1985" i="11"/>
  <c r="N1985" i="11"/>
  <c r="O1985" i="11" s="1"/>
  <c r="S1985" i="11" s="1"/>
  <c r="P1985" i="11"/>
  <c r="Q1985" i="11" s="1"/>
  <c r="M1986" i="11"/>
  <c r="N1986" i="11"/>
  <c r="O1986" i="11" s="1"/>
  <c r="S1986" i="11" s="1"/>
  <c r="P1986" i="11"/>
  <c r="Q1986" i="11" s="1"/>
  <c r="M1987" i="11"/>
  <c r="N1987" i="11"/>
  <c r="O1987" i="11" s="1"/>
  <c r="S1987" i="11" s="1"/>
  <c r="P1987" i="11"/>
  <c r="Q1987" i="11" s="1"/>
  <c r="M1988" i="11"/>
  <c r="N1988" i="11"/>
  <c r="O1988" i="11" s="1"/>
  <c r="S1988" i="11" s="1"/>
  <c r="P1988" i="11"/>
  <c r="Q1988" i="11" s="1"/>
  <c r="M1989" i="11"/>
  <c r="N1989" i="11"/>
  <c r="O1989" i="11" s="1"/>
  <c r="S1989" i="11" s="1"/>
  <c r="P1989" i="11"/>
  <c r="Q1989" i="11" s="1"/>
  <c r="M1990" i="11"/>
  <c r="N1990" i="11"/>
  <c r="O1990" i="11" s="1"/>
  <c r="S1990" i="11" s="1"/>
  <c r="P1990" i="11"/>
  <c r="Q1990" i="11" s="1"/>
  <c r="M1991" i="11"/>
  <c r="N1991" i="11"/>
  <c r="O1991" i="11" s="1"/>
  <c r="S1991" i="11" s="1"/>
  <c r="P1991" i="11"/>
  <c r="Q1991" i="11" s="1"/>
  <c r="M1992" i="11"/>
  <c r="N1992" i="11"/>
  <c r="O1992" i="11" s="1"/>
  <c r="S1992" i="11" s="1"/>
  <c r="P1992" i="11"/>
  <c r="Q1992" i="11" s="1"/>
  <c r="M1993" i="11"/>
  <c r="N1993" i="11"/>
  <c r="O1993" i="11" s="1"/>
  <c r="S1993" i="11" s="1"/>
  <c r="P1993" i="11"/>
  <c r="Q1993" i="11" s="1"/>
  <c r="M1994" i="11"/>
  <c r="N1994" i="11"/>
  <c r="O1994" i="11" s="1"/>
  <c r="S1994" i="11" s="1"/>
  <c r="P1994" i="11"/>
  <c r="Q1994" i="11" s="1"/>
  <c r="M1995" i="11"/>
  <c r="N1995" i="11"/>
  <c r="O1995" i="11" s="1"/>
  <c r="S1995" i="11" s="1"/>
  <c r="P1995" i="11"/>
  <c r="Q1995" i="11" s="1"/>
  <c r="M1996" i="11"/>
  <c r="N1996" i="11"/>
  <c r="O1996" i="11" s="1"/>
  <c r="S1996" i="11" s="1"/>
  <c r="P1996" i="11"/>
  <c r="Q1996" i="11" s="1"/>
  <c r="M1997" i="11"/>
  <c r="N1997" i="11"/>
  <c r="O1997" i="11" s="1"/>
  <c r="S1997" i="11" s="1"/>
  <c r="P1997" i="11"/>
  <c r="Q1997" i="11" s="1"/>
  <c r="M1998" i="11"/>
  <c r="N1998" i="11"/>
  <c r="O1998" i="11" s="1"/>
  <c r="S1998" i="11" s="1"/>
  <c r="P1998" i="11"/>
  <c r="Q1998" i="11" s="1"/>
  <c r="M1999" i="11"/>
  <c r="N1999" i="11"/>
  <c r="O1999" i="11" s="1"/>
  <c r="S1999" i="11" s="1"/>
  <c r="P1999" i="11"/>
  <c r="Q1999" i="11" s="1"/>
  <c r="M2000" i="11"/>
  <c r="N2000" i="11"/>
  <c r="O2000" i="11" s="1"/>
  <c r="S2000" i="11" s="1"/>
  <c r="P2000" i="11"/>
  <c r="Q2000" i="11" s="1"/>
  <c r="M2001" i="11"/>
  <c r="N2001" i="11"/>
  <c r="O2001" i="11" s="1"/>
  <c r="S2001" i="11" s="1"/>
  <c r="P2001" i="11"/>
  <c r="Q2001" i="11" s="1"/>
  <c r="M2002" i="11"/>
  <c r="N2002" i="11"/>
  <c r="O2002" i="11" s="1"/>
  <c r="S2002" i="11" s="1"/>
  <c r="P2002" i="11"/>
  <c r="Q2002" i="11" s="1"/>
  <c r="M2003" i="11"/>
  <c r="N2003" i="11"/>
  <c r="O2003" i="11" s="1"/>
  <c r="S2003" i="11" s="1"/>
  <c r="P2003" i="11"/>
  <c r="Q2003" i="11" s="1"/>
  <c r="M2004" i="11"/>
  <c r="N2004" i="11"/>
  <c r="O2004" i="11" s="1"/>
  <c r="S2004" i="11" s="1"/>
  <c r="P2004" i="11"/>
  <c r="Q2004" i="11" s="1"/>
  <c r="M2005" i="11"/>
  <c r="N2005" i="11"/>
  <c r="O2005" i="11" s="1"/>
  <c r="S2005" i="11" s="1"/>
  <c r="P2005" i="11"/>
  <c r="Q2005" i="11" s="1"/>
  <c r="M2006" i="11"/>
  <c r="N2006" i="11"/>
  <c r="O2006" i="11" s="1"/>
  <c r="S2006" i="11" s="1"/>
  <c r="P2006" i="11"/>
  <c r="Q2006" i="11" s="1"/>
  <c r="M2007" i="11"/>
  <c r="N2007" i="11"/>
  <c r="O2007" i="11" s="1"/>
  <c r="S2007" i="11" s="1"/>
  <c r="P2007" i="11"/>
  <c r="Q2007" i="11" s="1"/>
  <c r="M2008" i="11"/>
  <c r="N2008" i="11"/>
  <c r="O2008" i="11" s="1"/>
  <c r="S2008" i="11" s="1"/>
  <c r="P2008" i="11"/>
  <c r="Q2008" i="11" s="1"/>
  <c r="M2009" i="11"/>
  <c r="N2009" i="11"/>
  <c r="O2009" i="11" s="1"/>
  <c r="S2009" i="11" s="1"/>
  <c r="P2009" i="11"/>
  <c r="Q2009" i="11" s="1"/>
  <c r="M2010" i="11"/>
  <c r="N2010" i="11"/>
  <c r="O2010" i="11" s="1"/>
  <c r="S2010" i="11" s="1"/>
  <c r="P2010" i="11"/>
  <c r="Q2010" i="11" s="1"/>
  <c r="M2011" i="11"/>
  <c r="N2011" i="11"/>
  <c r="O2011" i="11" s="1"/>
  <c r="S2011" i="11" s="1"/>
  <c r="P2011" i="11"/>
  <c r="Q2011" i="11" s="1"/>
  <c r="M2012" i="11"/>
  <c r="N2012" i="11"/>
  <c r="O2012" i="11" s="1"/>
  <c r="S2012" i="11" s="1"/>
  <c r="P2012" i="11"/>
  <c r="Q2012" i="11" s="1"/>
  <c r="M2013" i="11"/>
  <c r="N2013" i="11"/>
  <c r="O2013" i="11" s="1"/>
  <c r="S2013" i="11" s="1"/>
  <c r="P2013" i="11"/>
  <c r="Q2013" i="11" s="1"/>
  <c r="M2014" i="11"/>
  <c r="N2014" i="11"/>
  <c r="O2014" i="11" s="1"/>
  <c r="S2014" i="11" s="1"/>
  <c r="P2014" i="11"/>
  <c r="Q2014" i="11" s="1"/>
  <c r="M2015" i="11"/>
  <c r="N2015" i="11"/>
  <c r="O2015" i="11" s="1"/>
  <c r="S2015" i="11" s="1"/>
  <c r="P2015" i="11"/>
  <c r="Q2015" i="11" s="1"/>
  <c r="M2016" i="11"/>
  <c r="N2016" i="11"/>
  <c r="O2016" i="11"/>
  <c r="S2016" i="11" s="1"/>
  <c r="P2016" i="11"/>
  <c r="Q2016" i="11" s="1"/>
  <c r="M2017" i="11"/>
  <c r="N2017" i="11"/>
  <c r="O2017" i="11" s="1"/>
  <c r="S2017" i="11" s="1"/>
  <c r="P2017" i="11"/>
  <c r="Q2017" i="11" s="1"/>
  <c r="M2018" i="11"/>
  <c r="N2018" i="11"/>
  <c r="O2018" i="11" s="1"/>
  <c r="S2018" i="11" s="1"/>
  <c r="P2018" i="11"/>
  <c r="Q2018" i="11"/>
  <c r="M2019" i="11"/>
  <c r="N2019" i="11"/>
  <c r="O2019" i="11" s="1"/>
  <c r="S2019" i="11" s="1"/>
  <c r="P2019" i="11"/>
  <c r="Q2019" i="11" s="1"/>
  <c r="M2020" i="11"/>
  <c r="N2020" i="11"/>
  <c r="O2020" i="11"/>
  <c r="S2020" i="11" s="1"/>
  <c r="P2020" i="11"/>
  <c r="Q2020" i="11"/>
  <c r="M2021" i="11"/>
  <c r="N2021" i="11"/>
  <c r="O2021" i="11" s="1"/>
  <c r="S2021" i="11" s="1"/>
  <c r="P2021" i="11"/>
  <c r="Q2021" i="11" s="1"/>
  <c r="M2022" i="11"/>
  <c r="N2022" i="11"/>
  <c r="O2022" i="11" s="1"/>
  <c r="S2022" i="11" s="1"/>
  <c r="P2022" i="11"/>
  <c r="Q2022" i="11" s="1"/>
  <c r="M2023" i="11"/>
  <c r="N2023" i="11"/>
  <c r="O2023" i="11" s="1"/>
  <c r="S2023" i="11" s="1"/>
  <c r="P2023" i="11"/>
  <c r="Q2023" i="11" s="1"/>
  <c r="M2024" i="11"/>
  <c r="N2024" i="11"/>
  <c r="O2024" i="11" s="1"/>
  <c r="S2024" i="11" s="1"/>
  <c r="P2024" i="11"/>
  <c r="Q2024" i="11" s="1"/>
  <c r="M2025" i="11"/>
  <c r="N2025" i="11"/>
  <c r="O2025" i="11" s="1"/>
  <c r="S2025" i="11" s="1"/>
  <c r="P2025" i="11"/>
  <c r="Q2025" i="11" s="1"/>
  <c r="M2026" i="11"/>
  <c r="N2026" i="11"/>
  <c r="O2026" i="11" s="1"/>
  <c r="S2026" i="11" s="1"/>
  <c r="P2026" i="11"/>
  <c r="Q2026" i="11" s="1"/>
  <c r="M2027" i="11"/>
  <c r="N2027" i="11"/>
  <c r="O2027" i="11" s="1"/>
  <c r="S2027" i="11" s="1"/>
  <c r="P2027" i="11"/>
  <c r="Q2027" i="11" s="1"/>
  <c r="M2028" i="11"/>
  <c r="N2028" i="11"/>
  <c r="O2028" i="11" s="1"/>
  <c r="S2028" i="11" s="1"/>
  <c r="P2028" i="11"/>
  <c r="Q2028" i="11" s="1"/>
  <c r="M2029" i="11"/>
  <c r="N2029" i="11"/>
  <c r="O2029" i="11" s="1"/>
  <c r="S2029" i="11" s="1"/>
  <c r="P2029" i="11"/>
  <c r="Q2029" i="11" s="1"/>
  <c r="M2030" i="11"/>
  <c r="N2030" i="11"/>
  <c r="O2030" i="11" s="1"/>
  <c r="S2030" i="11" s="1"/>
  <c r="P2030" i="11"/>
  <c r="Q2030" i="11" s="1"/>
  <c r="M2031" i="11"/>
  <c r="N2031" i="11"/>
  <c r="O2031" i="11" s="1"/>
  <c r="S2031" i="11" s="1"/>
  <c r="P2031" i="11"/>
  <c r="Q2031" i="11" s="1"/>
  <c r="M2032" i="11"/>
  <c r="N2032" i="11"/>
  <c r="O2032" i="11" s="1"/>
  <c r="S2032" i="11" s="1"/>
  <c r="P2032" i="11"/>
  <c r="Q2032" i="11" s="1"/>
  <c r="M2033" i="11"/>
  <c r="N2033" i="11"/>
  <c r="O2033" i="11" s="1"/>
  <c r="S2033" i="11" s="1"/>
  <c r="P2033" i="11"/>
  <c r="Q2033" i="11" s="1"/>
  <c r="M2034" i="11"/>
  <c r="N2034" i="11"/>
  <c r="O2034" i="11" s="1"/>
  <c r="S2034" i="11" s="1"/>
  <c r="P2034" i="11"/>
  <c r="Q2034" i="11" s="1"/>
  <c r="M2035" i="11"/>
  <c r="N2035" i="11"/>
  <c r="O2035" i="11" s="1"/>
  <c r="S2035" i="11" s="1"/>
  <c r="P2035" i="11"/>
  <c r="Q2035" i="11" s="1"/>
  <c r="M2036" i="11"/>
  <c r="N2036" i="11"/>
  <c r="O2036" i="11" s="1"/>
  <c r="S2036" i="11" s="1"/>
  <c r="P2036" i="11"/>
  <c r="Q2036" i="11" s="1"/>
  <c r="M2037" i="11"/>
  <c r="N2037" i="11"/>
  <c r="O2037" i="11" s="1"/>
  <c r="S2037" i="11" s="1"/>
  <c r="P2037" i="11"/>
  <c r="Q2037" i="11" s="1"/>
  <c r="M2038" i="11"/>
  <c r="N2038" i="11"/>
  <c r="O2038" i="11" s="1"/>
  <c r="S2038" i="11" s="1"/>
  <c r="P2038" i="11"/>
  <c r="Q2038" i="11"/>
  <c r="M2039" i="11"/>
  <c r="N2039" i="11"/>
  <c r="O2039" i="11" s="1"/>
  <c r="S2039" i="11" s="1"/>
  <c r="P2039" i="11"/>
  <c r="Q2039" i="11" s="1"/>
  <c r="M2040" i="11"/>
  <c r="N2040" i="11"/>
  <c r="O2040" i="11" s="1"/>
  <c r="S2040" i="11" s="1"/>
  <c r="P2040" i="11"/>
  <c r="Q2040" i="11" s="1"/>
  <c r="M2041" i="11"/>
  <c r="N2041" i="11"/>
  <c r="O2041" i="11" s="1"/>
  <c r="S2041" i="11" s="1"/>
  <c r="P2041" i="11"/>
  <c r="Q2041" i="11" s="1"/>
  <c r="M2042" i="11"/>
  <c r="N2042" i="11"/>
  <c r="O2042" i="11" s="1"/>
  <c r="S2042" i="11" s="1"/>
  <c r="P2042" i="11"/>
  <c r="Q2042" i="11" s="1"/>
  <c r="M2043" i="11"/>
  <c r="N2043" i="11"/>
  <c r="O2043" i="11" s="1"/>
  <c r="S2043" i="11" s="1"/>
  <c r="P2043" i="11"/>
  <c r="Q2043" i="11" s="1"/>
  <c r="M2044" i="11"/>
  <c r="N2044" i="11"/>
  <c r="O2044" i="11" s="1"/>
  <c r="S2044" i="11" s="1"/>
  <c r="P2044" i="11"/>
  <c r="Q2044" i="11" s="1"/>
  <c r="M2045" i="11"/>
  <c r="N2045" i="11"/>
  <c r="O2045" i="11" s="1"/>
  <c r="S2045" i="11" s="1"/>
  <c r="P2045" i="11"/>
  <c r="Q2045" i="11" s="1"/>
  <c r="M2046" i="11"/>
  <c r="N2046" i="11"/>
  <c r="O2046" i="11" s="1"/>
  <c r="S2046" i="11" s="1"/>
  <c r="P2046" i="11"/>
  <c r="Q2046" i="11" s="1"/>
  <c r="M2047" i="11"/>
  <c r="N2047" i="11"/>
  <c r="O2047" i="11" s="1"/>
  <c r="S2047" i="11" s="1"/>
  <c r="P2047" i="11"/>
  <c r="Q2047" i="11" s="1"/>
  <c r="M2048" i="11"/>
  <c r="N2048" i="11"/>
  <c r="O2048" i="11" s="1"/>
  <c r="S2048" i="11" s="1"/>
  <c r="P2048" i="11"/>
  <c r="Q2048" i="11" s="1"/>
  <c r="M2049" i="11"/>
  <c r="N2049" i="11"/>
  <c r="O2049" i="11" s="1"/>
  <c r="S2049" i="11" s="1"/>
  <c r="P2049" i="11"/>
  <c r="Q2049" i="11" s="1"/>
  <c r="M2050" i="11"/>
  <c r="N2050" i="11"/>
  <c r="O2050" i="11" s="1"/>
  <c r="S2050" i="11" s="1"/>
  <c r="P2050" i="11"/>
  <c r="Q2050" i="11" s="1"/>
  <c r="M2051" i="11"/>
  <c r="N2051" i="11"/>
  <c r="O2051" i="11" s="1"/>
  <c r="S2051" i="11" s="1"/>
  <c r="P2051" i="11"/>
  <c r="Q2051" i="11" s="1"/>
  <c r="M2052" i="11"/>
  <c r="N2052" i="11"/>
  <c r="O2052" i="11" s="1"/>
  <c r="S2052" i="11" s="1"/>
  <c r="P2052" i="11"/>
  <c r="Q2052" i="11" s="1"/>
  <c r="M2053" i="11"/>
  <c r="N2053" i="11"/>
  <c r="O2053" i="11" s="1"/>
  <c r="S2053" i="11" s="1"/>
  <c r="P2053" i="11"/>
  <c r="Q2053" i="11" s="1"/>
  <c r="M2054" i="11"/>
  <c r="N2054" i="11"/>
  <c r="O2054" i="11" s="1"/>
  <c r="S2054" i="11" s="1"/>
  <c r="P2054" i="11"/>
  <c r="Q2054" i="11" s="1"/>
  <c r="M2055" i="11"/>
  <c r="N2055" i="11"/>
  <c r="O2055" i="11" s="1"/>
  <c r="S2055" i="11" s="1"/>
  <c r="P2055" i="11"/>
  <c r="Q2055" i="11" s="1"/>
  <c r="M2056" i="11"/>
  <c r="N2056" i="11"/>
  <c r="O2056" i="11" s="1"/>
  <c r="S2056" i="11" s="1"/>
  <c r="P2056" i="11"/>
  <c r="Q2056" i="11" s="1"/>
  <c r="M2057" i="11"/>
  <c r="N2057" i="11"/>
  <c r="O2057" i="11" s="1"/>
  <c r="S2057" i="11" s="1"/>
  <c r="P2057" i="11"/>
  <c r="Q2057" i="11" s="1"/>
  <c r="M2058" i="11"/>
  <c r="N2058" i="11"/>
  <c r="O2058" i="11" s="1"/>
  <c r="S2058" i="11" s="1"/>
  <c r="P2058" i="11"/>
  <c r="Q2058" i="11" s="1"/>
  <c r="M2059" i="11"/>
  <c r="N2059" i="11"/>
  <c r="O2059" i="11"/>
  <c r="S2059" i="11" s="1"/>
  <c r="P2059" i="11"/>
  <c r="Q2059" i="11" s="1"/>
  <c r="M2060" i="11"/>
  <c r="N2060" i="11"/>
  <c r="O2060" i="11" s="1"/>
  <c r="S2060" i="11" s="1"/>
  <c r="P2060" i="11"/>
  <c r="Q2060" i="11" s="1"/>
  <c r="M2061" i="11"/>
  <c r="N2061" i="11"/>
  <c r="O2061" i="11" s="1"/>
  <c r="S2061" i="11" s="1"/>
  <c r="P2061" i="11"/>
  <c r="Q2061" i="11" s="1"/>
  <c r="M2062" i="11"/>
  <c r="N2062" i="11"/>
  <c r="O2062" i="11" s="1"/>
  <c r="S2062" i="11" s="1"/>
  <c r="P2062" i="11"/>
  <c r="Q2062" i="11" s="1"/>
  <c r="M2063" i="11"/>
  <c r="N2063" i="11"/>
  <c r="O2063" i="11" s="1"/>
  <c r="S2063" i="11" s="1"/>
  <c r="P2063" i="11"/>
  <c r="Q2063" i="11" s="1"/>
  <c r="M2064" i="11"/>
  <c r="N2064" i="11"/>
  <c r="O2064" i="11"/>
  <c r="S2064" i="11" s="1"/>
  <c r="P2064" i="11"/>
  <c r="Q2064" i="11" s="1"/>
  <c r="M2065" i="11"/>
  <c r="N2065" i="11"/>
  <c r="O2065" i="11" s="1"/>
  <c r="S2065" i="11" s="1"/>
  <c r="P2065" i="11"/>
  <c r="Q2065" i="11" s="1"/>
  <c r="M2066" i="11"/>
  <c r="N2066" i="11"/>
  <c r="O2066" i="11" s="1"/>
  <c r="S2066" i="11" s="1"/>
  <c r="P2066" i="11"/>
  <c r="Q2066" i="11" s="1"/>
  <c r="M2067" i="11"/>
  <c r="N2067" i="11"/>
  <c r="O2067" i="11" s="1"/>
  <c r="S2067" i="11" s="1"/>
  <c r="P2067" i="11"/>
  <c r="Q2067" i="11" s="1"/>
  <c r="M2068" i="11"/>
  <c r="N2068" i="11"/>
  <c r="O2068" i="11" s="1"/>
  <c r="S2068" i="11" s="1"/>
  <c r="P2068" i="11"/>
  <c r="Q2068" i="11" s="1"/>
  <c r="M2069" i="11"/>
  <c r="N2069" i="11"/>
  <c r="O2069" i="11" s="1"/>
  <c r="S2069" i="11" s="1"/>
  <c r="P2069" i="11"/>
  <c r="Q2069" i="11" s="1"/>
  <c r="M2070" i="11"/>
  <c r="N2070" i="11"/>
  <c r="O2070" i="11" s="1"/>
  <c r="S2070" i="11" s="1"/>
  <c r="P2070" i="11"/>
  <c r="Q2070" i="11" s="1"/>
  <c r="M2071" i="11"/>
  <c r="N2071" i="11"/>
  <c r="O2071" i="11" s="1"/>
  <c r="S2071" i="11" s="1"/>
  <c r="P2071" i="11"/>
  <c r="Q2071" i="11" s="1"/>
  <c r="M2072" i="11"/>
  <c r="N2072" i="11"/>
  <c r="O2072" i="11" s="1"/>
  <c r="S2072" i="11" s="1"/>
  <c r="P2072" i="11"/>
  <c r="Q2072" i="11" s="1"/>
  <c r="M2073" i="11"/>
  <c r="N2073" i="11"/>
  <c r="O2073" i="11" s="1"/>
  <c r="S2073" i="11" s="1"/>
  <c r="P2073" i="11"/>
  <c r="Q2073" i="11" s="1"/>
  <c r="M2074" i="11"/>
  <c r="N2074" i="11"/>
  <c r="O2074" i="11" s="1"/>
  <c r="S2074" i="11" s="1"/>
  <c r="P2074" i="11"/>
  <c r="Q2074" i="11" s="1"/>
  <c r="M2075" i="11"/>
  <c r="N2075" i="11"/>
  <c r="O2075" i="11" s="1"/>
  <c r="S2075" i="11" s="1"/>
  <c r="P2075" i="11"/>
  <c r="Q2075" i="11" s="1"/>
  <c r="M2076" i="11"/>
  <c r="N2076" i="11"/>
  <c r="O2076" i="11" s="1"/>
  <c r="S2076" i="11" s="1"/>
  <c r="P2076" i="11"/>
  <c r="Q2076" i="11" s="1"/>
  <c r="M2077" i="11"/>
  <c r="N2077" i="11"/>
  <c r="O2077" i="11" s="1"/>
  <c r="S2077" i="11" s="1"/>
  <c r="P2077" i="11"/>
  <c r="Q2077" i="11" s="1"/>
  <c r="M2078" i="11"/>
  <c r="N2078" i="11"/>
  <c r="O2078" i="11" s="1"/>
  <c r="S2078" i="11" s="1"/>
  <c r="P2078" i="11"/>
  <c r="Q2078" i="11" s="1"/>
  <c r="M2079" i="11"/>
  <c r="N2079" i="11"/>
  <c r="O2079" i="11" s="1"/>
  <c r="S2079" i="11" s="1"/>
  <c r="P2079" i="11"/>
  <c r="Q2079" i="11" s="1"/>
  <c r="M2080" i="11"/>
  <c r="N2080" i="11"/>
  <c r="O2080" i="11" s="1"/>
  <c r="S2080" i="11" s="1"/>
  <c r="P2080" i="11"/>
  <c r="Q2080" i="11" s="1"/>
  <c r="M2081" i="11"/>
  <c r="N2081" i="11"/>
  <c r="O2081" i="11" s="1"/>
  <c r="S2081" i="11" s="1"/>
  <c r="P2081" i="11"/>
  <c r="Q2081" i="11" s="1"/>
  <c r="M2082" i="11"/>
  <c r="N2082" i="11"/>
  <c r="O2082" i="11" s="1"/>
  <c r="S2082" i="11" s="1"/>
  <c r="P2082" i="11"/>
  <c r="Q2082" i="11" s="1"/>
  <c r="M2083" i="11"/>
  <c r="N2083" i="11"/>
  <c r="O2083" i="11" s="1"/>
  <c r="S2083" i="11" s="1"/>
  <c r="P2083" i="11"/>
  <c r="Q2083" i="11" s="1"/>
  <c r="M2084" i="11"/>
  <c r="N2084" i="11"/>
  <c r="O2084" i="11" s="1"/>
  <c r="S2084" i="11" s="1"/>
  <c r="P2084" i="11"/>
  <c r="Q2084" i="11" s="1"/>
  <c r="M2085" i="11"/>
  <c r="N2085" i="11"/>
  <c r="O2085" i="11" s="1"/>
  <c r="S2085" i="11" s="1"/>
  <c r="P2085" i="11"/>
  <c r="Q2085" i="11" s="1"/>
  <c r="M2086" i="11"/>
  <c r="N2086" i="11"/>
  <c r="O2086" i="11" s="1"/>
  <c r="S2086" i="11" s="1"/>
  <c r="P2086" i="11"/>
  <c r="Q2086" i="11" s="1"/>
  <c r="M2087" i="11"/>
  <c r="N2087" i="11"/>
  <c r="O2087" i="11" s="1"/>
  <c r="S2087" i="11" s="1"/>
  <c r="P2087" i="11"/>
  <c r="Q2087" i="11" s="1"/>
  <c r="M2088" i="11"/>
  <c r="N2088" i="11"/>
  <c r="O2088" i="11" s="1"/>
  <c r="S2088" i="11" s="1"/>
  <c r="P2088" i="11"/>
  <c r="Q2088" i="11" s="1"/>
  <c r="M2089" i="11"/>
  <c r="N2089" i="11"/>
  <c r="O2089" i="11" s="1"/>
  <c r="S2089" i="11" s="1"/>
  <c r="P2089" i="11"/>
  <c r="Q2089" i="11" s="1"/>
  <c r="M2090" i="11"/>
  <c r="N2090" i="11"/>
  <c r="O2090" i="11" s="1"/>
  <c r="S2090" i="11" s="1"/>
  <c r="P2090" i="11"/>
  <c r="Q2090" i="11" s="1"/>
  <c r="M2091" i="11"/>
  <c r="N2091" i="11"/>
  <c r="O2091" i="11" s="1"/>
  <c r="S2091" i="11" s="1"/>
  <c r="P2091" i="11"/>
  <c r="Q2091" i="11" s="1"/>
  <c r="M2092" i="11"/>
  <c r="N2092" i="11"/>
  <c r="O2092" i="11" s="1"/>
  <c r="S2092" i="11" s="1"/>
  <c r="P2092" i="11"/>
  <c r="Q2092" i="11" s="1"/>
  <c r="M2093" i="11"/>
  <c r="N2093" i="11"/>
  <c r="O2093" i="11" s="1"/>
  <c r="S2093" i="11" s="1"/>
  <c r="P2093" i="11"/>
  <c r="Q2093" i="11" s="1"/>
  <c r="M2094" i="11"/>
  <c r="N2094" i="11"/>
  <c r="O2094" i="11" s="1"/>
  <c r="S2094" i="11" s="1"/>
  <c r="P2094" i="11"/>
  <c r="Q2094" i="11" s="1"/>
  <c r="M2095" i="11"/>
  <c r="N2095" i="11"/>
  <c r="O2095" i="11" s="1"/>
  <c r="S2095" i="11" s="1"/>
  <c r="P2095" i="11"/>
  <c r="Q2095" i="11" s="1"/>
  <c r="M2096" i="11"/>
  <c r="N2096" i="11"/>
  <c r="O2096" i="11" s="1"/>
  <c r="S2096" i="11" s="1"/>
  <c r="P2096" i="11"/>
  <c r="Q2096" i="11" s="1"/>
  <c r="M2097" i="11"/>
  <c r="N2097" i="11"/>
  <c r="O2097" i="11" s="1"/>
  <c r="S2097" i="11" s="1"/>
  <c r="P2097" i="11"/>
  <c r="Q2097" i="11" s="1"/>
  <c r="M2098" i="11"/>
  <c r="N2098" i="11"/>
  <c r="O2098" i="11" s="1"/>
  <c r="S2098" i="11" s="1"/>
  <c r="P2098" i="11"/>
  <c r="Q2098" i="11" s="1"/>
  <c r="M2099" i="11"/>
  <c r="N2099" i="11"/>
  <c r="O2099" i="11" s="1"/>
  <c r="S2099" i="11" s="1"/>
  <c r="P2099" i="11"/>
  <c r="Q2099" i="11" s="1"/>
  <c r="M2100" i="11"/>
  <c r="N2100" i="11"/>
  <c r="O2100" i="11" s="1"/>
  <c r="S2100" i="11" s="1"/>
  <c r="P2100" i="11"/>
  <c r="Q2100" i="11" s="1"/>
  <c r="M2101" i="11"/>
  <c r="N2101" i="11"/>
  <c r="O2101" i="11" s="1"/>
  <c r="S2101" i="11" s="1"/>
  <c r="P2101" i="11"/>
  <c r="Q2101" i="11" s="1"/>
  <c r="M2102" i="11"/>
  <c r="N2102" i="11"/>
  <c r="O2102" i="11" s="1"/>
  <c r="S2102" i="11" s="1"/>
  <c r="P2102" i="11"/>
  <c r="Q2102" i="11" s="1"/>
  <c r="M2103" i="11"/>
  <c r="N2103" i="11"/>
  <c r="O2103" i="11" s="1"/>
  <c r="S2103" i="11" s="1"/>
  <c r="P2103" i="11"/>
  <c r="Q2103" i="11" s="1"/>
  <c r="M2104" i="11"/>
  <c r="N2104" i="11"/>
  <c r="O2104" i="11" s="1"/>
  <c r="S2104" i="11" s="1"/>
  <c r="P2104" i="11"/>
  <c r="Q2104" i="11" s="1"/>
  <c r="M2105" i="11"/>
  <c r="N2105" i="11"/>
  <c r="O2105" i="11" s="1"/>
  <c r="S2105" i="11" s="1"/>
  <c r="P2105" i="11"/>
  <c r="Q2105" i="11" s="1"/>
  <c r="M2106" i="11"/>
  <c r="N2106" i="11"/>
  <c r="O2106" i="11" s="1"/>
  <c r="S2106" i="11" s="1"/>
  <c r="P2106" i="11"/>
  <c r="Q2106" i="11" s="1"/>
  <c r="M2107" i="11"/>
  <c r="N2107" i="11"/>
  <c r="O2107" i="11" s="1"/>
  <c r="S2107" i="11" s="1"/>
  <c r="P2107" i="11"/>
  <c r="Q2107" i="11" s="1"/>
  <c r="M2108" i="11"/>
  <c r="N2108" i="11"/>
  <c r="O2108" i="11" s="1"/>
  <c r="S2108" i="11" s="1"/>
  <c r="P2108" i="11"/>
  <c r="Q2108" i="11" s="1"/>
  <c r="M2109" i="11"/>
  <c r="N2109" i="11"/>
  <c r="O2109" i="11" s="1"/>
  <c r="S2109" i="11" s="1"/>
  <c r="P2109" i="11"/>
  <c r="Q2109" i="11" s="1"/>
  <c r="M2110" i="11"/>
  <c r="N2110" i="11"/>
  <c r="O2110" i="11" s="1"/>
  <c r="S2110" i="11" s="1"/>
  <c r="P2110" i="11"/>
  <c r="Q2110" i="11" s="1"/>
  <c r="M2111" i="11"/>
  <c r="N2111" i="11"/>
  <c r="O2111" i="11" s="1"/>
  <c r="S2111" i="11" s="1"/>
  <c r="P2111" i="11"/>
  <c r="Q2111" i="11" s="1"/>
  <c r="M2112" i="11"/>
  <c r="N2112" i="11"/>
  <c r="O2112" i="11" s="1"/>
  <c r="S2112" i="11" s="1"/>
  <c r="P2112" i="11"/>
  <c r="Q2112" i="11" s="1"/>
  <c r="M2113" i="11"/>
  <c r="N2113" i="11"/>
  <c r="O2113" i="11" s="1"/>
  <c r="S2113" i="11" s="1"/>
  <c r="P2113" i="11"/>
  <c r="Q2113" i="11" s="1"/>
  <c r="M2114" i="11"/>
  <c r="N2114" i="11"/>
  <c r="O2114" i="11" s="1"/>
  <c r="S2114" i="11" s="1"/>
  <c r="P2114" i="11"/>
  <c r="Q2114" i="11" s="1"/>
  <c r="M2115" i="11"/>
  <c r="N2115" i="11"/>
  <c r="O2115" i="11" s="1"/>
  <c r="S2115" i="11" s="1"/>
  <c r="P2115" i="11"/>
  <c r="Q2115" i="11" s="1"/>
  <c r="M2116" i="11"/>
  <c r="N2116" i="11"/>
  <c r="O2116" i="11" s="1"/>
  <c r="S2116" i="11" s="1"/>
  <c r="P2116" i="11"/>
  <c r="Q2116" i="11" s="1"/>
  <c r="M2117" i="11"/>
  <c r="N2117" i="11"/>
  <c r="O2117" i="11" s="1"/>
  <c r="S2117" i="11" s="1"/>
  <c r="P2117" i="11"/>
  <c r="Q2117" i="11" s="1"/>
  <c r="M2118" i="11"/>
  <c r="N2118" i="11"/>
  <c r="O2118" i="11" s="1"/>
  <c r="S2118" i="11" s="1"/>
  <c r="P2118" i="11"/>
  <c r="Q2118" i="11" s="1"/>
  <c r="M2119" i="11"/>
  <c r="N2119" i="11"/>
  <c r="O2119" i="11" s="1"/>
  <c r="S2119" i="11" s="1"/>
  <c r="P2119" i="11"/>
  <c r="Q2119" i="11" s="1"/>
  <c r="M2120" i="11"/>
  <c r="N2120" i="11"/>
  <c r="O2120" i="11" s="1"/>
  <c r="S2120" i="11" s="1"/>
  <c r="P2120" i="11"/>
  <c r="Q2120" i="11" s="1"/>
  <c r="M2121" i="11"/>
  <c r="N2121" i="11"/>
  <c r="O2121" i="11" s="1"/>
  <c r="S2121" i="11" s="1"/>
  <c r="P2121" i="11"/>
  <c r="Q2121" i="11" s="1"/>
  <c r="M2122" i="11"/>
  <c r="N2122" i="11"/>
  <c r="O2122" i="11" s="1"/>
  <c r="S2122" i="11" s="1"/>
  <c r="P2122" i="11"/>
  <c r="Q2122" i="11" s="1"/>
  <c r="M2123" i="11"/>
  <c r="N2123" i="11"/>
  <c r="O2123" i="11" s="1"/>
  <c r="S2123" i="11" s="1"/>
  <c r="P2123" i="11"/>
  <c r="Q2123" i="11" s="1"/>
  <c r="M2124" i="11"/>
  <c r="N2124" i="11"/>
  <c r="O2124" i="11" s="1"/>
  <c r="S2124" i="11" s="1"/>
  <c r="P2124" i="11"/>
  <c r="Q2124" i="11" s="1"/>
  <c r="M2125" i="11"/>
  <c r="N2125" i="11"/>
  <c r="O2125" i="11" s="1"/>
  <c r="S2125" i="11" s="1"/>
  <c r="P2125" i="11"/>
  <c r="Q2125" i="11" s="1"/>
  <c r="M2126" i="11"/>
  <c r="N2126" i="11"/>
  <c r="O2126" i="11" s="1"/>
  <c r="S2126" i="11" s="1"/>
  <c r="P2126" i="11"/>
  <c r="Q2126" i="11" s="1"/>
  <c r="M2127" i="11"/>
  <c r="N2127" i="11"/>
  <c r="O2127" i="11" s="1"/>
  <c r="S2127" i="11" s="1"/>
  <c r="P2127" i="11"/>
  <c r="Q2127" i="11" s="1"/>
  <c r="M2128" i="11"/>
  <c r="N2128" i="11"/>
  <c r="O2128" i="11" s="1"/>
  <c r="S2128" i="11" s="1"/>
  <c r="P2128" i="11"/>
  <c r="Q2128" i="11" s="1"/>
  <c r="M2129" i="11"/>
  <c r="N2129" i="11"/>
  <c r="O2129" i="11" s="1"/>
  <c r="S2129" i="11" s="1"/>
  <c r="P2129" i="11"/>
  <c r="Q2129" i="11" s="1"/>
  <c r="M2130" i="11"/>
  <c r="N2130" i="11"/>
  <c r="O2130" i="11" s="1"/>
  <c r="S2130" i="11" s="1"/>
  <c r="P2130" i="11"/>
  <c r="Q2130" i="11" s="1"/>
  <c r="M2131" i="11"/>
  <c r="N2131" i="11"/>
  <c r="O2131" i="11" s="1"/>
  <c r="S2131" i="11" s="1"/>
  <c r="P2131" i="11"/>
  <c r="Q2131" i="11" s="1"/>
  <c r="M2132" i="11"/>
  <c r="N2132" i="11"/>
  <c r="O2132" i="11" s="1"/>
  <c r="S2132" i="11" s="1"/>
  <c r="P2132" i="11"/>
  <c r="Q2132" i="11" s="1"/>
  <c r="M2133" i="11"/>
  <c r="N2133" i="11"/>
  <c r="O2133" i="11" s="1"/>
  <c r="S2133" i="11" s="1"/>
  <c r="P2133" i="11"/>
  <c r="Q2133" i="11" s="1"/>
  <c r="M2134" i="11"/>
  <c r="N2134" i="11"/>
  <c r="O2134" i="11" s="1"/>
  <c r="S2134" i="11" s="1"/>
  <c r="P2134" i="11"/>
  <c r="Q2134" i="11" s="1"/>
  <c r="M2135" i="11"/>
  <c r="N2135" i="11"/>
  <c r="O2135" i="11" s="1"/>
  <c r="S2135" i="11" s="1"/>
  <c r="P2135" i="11"/>
  <c r="Q2135" i="11" s="1"/>
  <c r="M2136" i="11"/>
  <c r="N2136" i="11"/>
  <c r="O2136" i="11" s="1"/>
  <c r="S2136" i="11" s="1"/>
  <c r="P2136" i="11"/>
  <c r="Q2136" i="11" s="1"/>
  <c r="M2137" i="11"/>
  <c r="N2137" i="11"/>
  <c r="O2137" i="11" s="1"/>
  <c r="S2137" i="11" s="1"/>
  <c r="P2137" i="11"/>
  <c r="Q2137" i="11" s="1"/>
  <c r="M2138" i="11"/>
  <c r="N2138" i="11"/>
  <c r="O2138" i="11" s="1"/>
  <c r="S2138" i="11" s="1"/>
  <c r="P2138" i="11"/>
  <c r="Q2138" i="11" s="1"/>
  <c r="M2139" i="11"/>
  <c r="N2139" i="11"/>
  <c r="O2139" i="11" s="1"/>
  <c r="S2139" i="11" s="1"/>
  <c r="P2139" i="11"/>
  <c r="Q2139" i="11" s="1"/>
  <c r="M2140" i="11"/>
  <c r="N2140" i="11"/>
  <c r="O2140" i="11" s="1"/>
  <c r="S2140" i="11" s="1"/>
  <c r="P2140" i="11"/>
  <c r="Q2140" i="11" s="1"/>
  <c r="M2141" i="11"/>
  <c r="N2141" i="11"/>
  <c r="O2141" i="11" s="1"/>
  <c r="S2141" i="11" s="1"/>
  <c r="P2141" i="11"/>
  <c r="Q2141" i="11" s="1"/>
  <c r="M2142" i="11"/>
  <c r="N2142" i="11"/>
  <c r="O2142" i="11" s="1"/>
  <c r="S2142" i="11" s="1"/>
  <c r="P2142" i="11"/>
  <c r="Q2142" i="11" s="1"/>
  <c r="M2143" i="11"/>
  <c r="N2143" i="11"/>
  <c r="O2143" i="11" s="1"/>
  <c r="S2143" i="11" s="1"/>
  <c r="P2143" i="11"/>
  <c r="Q2143" i="11" s="1"/>
  <c r="M2144" i="11"/>
  <c r="N2144" i="11"/>
  <c r="O2144" i="11" s="1"/>
  <c r="S2144" i="11" s="1"/>
  <c r="P2144" i="11"/>
  <c r="Q2144" i="11" s="1"/>
  <c r="M2145" i="11"/>
  <c r="N2145" i="11"/>
  <c r="O2145" i="11" s="1"/>
  <c r="S2145" i="11" s="1"/>
  <c r="P2145" i="11"/>
  <c r="Q2145" i="11" s="1"/>
  <c r="M2146" i="11"/>
  <c r="N2146" i="11"/>
  <c r="O2146" i="11" s="1"/>
  <c r="S2146" i="11" s="1"/>
  <c r="P2146" i="11"/>
  <c r="Q2146" i="11" s="1"/>
  <c r="M2147" i="11"/>
  <c r="N2147" i="11"/>
  <c r="O2147" i="11" s="1"/>
  <c r="S2147" i="11" s="1"/>
  <c r="P2147" i="11"/>
  <c r="Q2147" i="11" s="1"/>
  <c r="M2148" i="11"/>
  <c r="N2148" i="11"/>
  <c r="O2148" i="11" s="1"/>
  <c r="S2148" i="11" s="1"/>
  <c r="P2148" i="11"/>
  <c r="Q2148" i="11"/>
  <c r="M2149" i="11"/>
  <c r="N2149" i="11"/>
  <c r="O2149" i="11" s="1"/>
  <c r="S2149" i="11" s="1"/>
  <c r="P2149" i="11"/>
  <c r="Q2149" i="11" s="1"/>
  <c r="M2150" i="11"/>
  <c r="N2150" i="11"/>
  <c r="O2150" i="11" s="1"/>
  <c r="S2150" i="11" s="1"/>
  <c r="P2150" i="11"/>
  <c r="Q2150" i="11" s="1"/>
  <c r="M2151" i="11"/>
  <c r="N2151" i="11"/>
  <c r="O2151" i="11" s="1"/>
  <c r="S2151" i="11" s="1"/>
  <c r="P2151" i="11"/>
  <c r="Q2151" i="11" s="1"/>
  <c r="M2152" i="11"/>
  <c r="N2152" i="11"/>
  <c r="O2152" i="11" s="1"/>
  <c r="S2152" i="11" s="1"/>
  <c r="P2152" i="11"/>
  <c r="Q2152" i="11" s="1"/>
  <c r="M2153" i="11"/>
  <c r="N2153" i="11"/>
  <c r="O2153" i="11" s="1"/>
  <c r="S2153" i="11" s="1"/>
  <c r="P2153" i="11"/>
  <c r="Q2153" i="11" s="1"/>
  <c r="M2154" i="11"/>
  <c r="N2154" i="11"/>
  <c r="O2154" i="11" s="1"/>
  <c r="S2154" i="11" s="1"/>
  <c r="P2154" i="11"/>
  <c r="Q2154" i="11" s="1"/>
  <c r="M2155" i="11"/>
  <c r="N2155" i="11"/>
  <c r="O2155" i="11" s="1"/>
  <c r="S2155" i="11" s="1"/>
  <c r="P2155" i="11"/>
  <c r="Q2155" i="11" s="1"/>
  <c r="M2156" i="11"/>
  <c r="N2156" i="11"/>
  <c r="O2156" i="11" s="1"/>
  <c r="S2156" i="11" s="1"/>
  <c r="P2156" i="11"/>
  <c r="Q2156" i="11" s="1"/>
  <c r="M2157" i="11"/>
  <c r="N2157" i="11"/>
  <c r="O2157" i="11" s="1"/>
  <c r="S2157" i="11" s="1"/>
  <c r="P2157" i="11"/>
  <c r="Q2157" i="11" s="1"/>
  <c r="M2158" i="11"/>
  <c r="N2158" i="11"/>
  <c r="O2158" i="11" s="1"/>
  <c r="S2158" i="11" s="1"/>
  <c r="P2158" i="11"/>
  <c r="Q2158" i="11" s="1"/>
  <c r="M2159" i="11"/>
  <c r="N2159" i="11"/>
  <c r="O2159" i="11" s="1"/>
  <c r="S2159" i="11" s="1"/>
  <c r="P2159" i="11"/>
  <c r="Q2159" i="11" s="1"/>
  <c r="M2160" i="11"/>
  <c r="N2160" i="11"/>
  <c r="O2160" i="11"/>
  <c r="S2160" i="11" s="1"/>
  <c r="P2160" i="11"/>
  <c r="Q2160" i="11" s="1"/>
  <c r="M2161" i="11"/>
  <c r="N2161" i="11"/>
  <c r="O2161" i="11" s="1"/>
  <c r="S2161" i="11" s="1"/>
  <c r="P2161" i="11"/>
  <c r="Q2161" i="11" s="1"/>
  <c r="M2162" i="11"/>
  <c r="N2162" i="11"/>
  <c r="O2162" i="11" s="1"/>
  <c r="S2162" i="11" s="1"/>
  <c r="P2162" i="11"/>
  <c r="Q2162" i="11" s="1"/>
  <c r="M2163" i="11"/>
  <c r="N2163" i="11"/>
  <c r="O2163" i="11"/>
  <c r="S2163" i="11" s="1"/>
  <c r="P2163" i="11"/>
  <c r="Q2163" i="11" s="1"/>
  <c r="M2164" i="11"/>
  <c r="N2164" i="11"/>
  <c r="O2164" i="11" s="1"/>
  <c r="S2164" i="11" s="1"/>
  <c r="P2164" i="11"/>
  <c r="Q2164" i="11" s="1"/>
  <c r="M2165" i="11"/>
  <c r="N2165" i="11"/>
  <c r="O2165" i="11" s="1"/>
  <c r="S2165" i="11" s="1"/>
  <c r="P2165" i="11"/>
  <c r="Q2165" i="11" s="1"/>
  <c r="M2166" i="11"/>
  <c r="N2166" i="11"/>
  <c r="O2166" i="11" s="1"/>
  <c r="S2166" i="11" s="1"/>
  <c r="P2166" i="11"/>
  <c r="Q2166" i="11" s="1"/>
  <c r="M2167" i="11"/>
  <c r="N2167" i="11"/>
  <c r="O2167" i="11" s="1"/>
  <c r="S2167" i="11" s="1"/>
  <c r="P2167" i="11"/>
  <c r="Q2167" i="11" s="1"/>
  <c r="M2168" i="11"/>
  <c r="N2168" i="11"/>
  <c r="O2168" i="11" s="1"/>
  <c r="S2168" i="11" s="1"/>
  <c r="P2168" i="11"/>
  <c r="Q2168" i="11" s="1"/>
  <c r="M2169" i="11"/>
  <c r="N2169" i="11"/>
  <c r="O2169" i="11" s="1"/>
  <c r="S2169" i="11" s="1"/>
  <c r="P2169" i="11"/>
  <c r="Q2169" i="11" s="1"/>
  <c r="M2170" i="11"/>
  <c r="N2170" i="11"/>
  <c r="O2170" i="11" s="1"/>
  <c r="S2170" i="11" s="1"/>
  <c r="P2170" i="11"/>
  <c r="Q2170" i="11" s="1"/>
  <c r="M2171" i="11"/>
  <c r="N2171" i="11"/>
  <c r="O2171" i="11" s="1"/>
  <c r="S2171" i="11" s="1"/>
  <c r="P2171" i="11"/>
  <c r="Q2171" i="11" s="1"/>
  <c r="M2172" i="11"/>
  <c r="N2172" i="11"/>
  <c r="O2172" i="11" s="1"/>
  <c r="S2172" i="11" s="1"/>
  <c r="P2172" i="11"/>
  <c r="Q2172" i="11" s="1"/>
  <c r="M2173" i="11"/>
  <c r="N2173" i="11"/>
  <c r="O2173" i="11" s="1"/>
  <c r="S2173" i="11" s="1"/>
  <c r="P2173" i="11"/>
  <c r="Q2173" i="11" s="1"/>
  <c r="M2174" i="11"/>
  <c r="N2174" i="11"/>
  <c r="O2174" i="11" s="1"/>
  <c r="S2174" i="11" s="1"/>
  <c r="P2174" i="11"/>
  <c r="Q2174" i="11" s="1"/>
  <c r="M2175" i="11"/>
  <c r="N2175" i="11"/>
  <c r="O2175" i="11" s="1"/>
  <c r="S2175" i="11" s="1"/>
  <c r="P2175" i="11"/>
  <c r="Q2175" i="11" s="1"/>
  <c r="M2176" i="11"/>
  <c r="N2176" i="11"/>
  <c r="O2176" i="11" s="1"/>
  <c r="S2176" i="11" s="1"/>
  <c r="P2176" i="11"/>
  <c r="Q2176" i="11" s="1"/>
  <c r="M2177" i="11"/>
  <c r="N2177" i="11"/>
  <c r="O2177" i="11" s="1"/>
  <c r="S2177" i="11" s="1"/>
  <c r="P2177" i="11"/>
  <c r="Q2177" i="11" s="1"/>
  <c r="M2178" i="11"/>
  <c r="N2178" i="11"/>
  <c r="O2178" i="11" s="1"/>
  <c r="S2178" i="11" s="1"/>
  <c r="P2178" i="11"/>
  <c r="Q2178" i="11" s="1"/>
  <c r="M2179" i="11"/>
  <c r="N2179" i="11"/>
  <c r="O2179" i="11" s="1"/>
  <c r="S2179" i="11" s="1"/>
  <c r="P2179" i="11"/>
  <c r="Q2179" i="11" s="1"/>
  <c r="M2180" i="11"/>
  <c r="N2180" i="11"/>
  <c r="O2180" i="11" s="1"/>
  <c r="S2180" i="11" s="1"/>
  <c r="P2180" i="11"/>
  <c r="Q2180" i="11" s="1"/>
  <c r="M2181" i="11"/>
  <c r="N2181" i="11"/>
  <c r="O2181" i="11" s="1"/>
  <c r="S2181" i="11" s="1"/>
  <c r="P2181" i="11"/>
  <c r="Q2181" i="11" s="1"/>
  <c r="M2182" i="11"/>
  <c r="N2182" i="11"/>
  <c r="O2182" i="11" s="1"/>
  <c r="S2182" i="11" s="1"/>
  <c r="P2182" i="11"/>
  <c r="Q2182" i="11" s="1"/>
  <c r="M2183" i="11"/>
  <c r="N2183" i="11"/>
  <c r="O2183" i="11" s="1"/>
  <c r="S2183" i="11" s="1"/>
  <c r="P2183" i="11"/>
  <c r="Q2183" i="11" s="1"/>
  <c r="M2184" i="11"/>
  <c r="N2184" i="11"/>
  <c r="O2184" i="11" s="1"/>
  <c r="S2184" i="11" s="1"/>
  <c r="P2184" i="11"/>
  <c r="Q2184" i="11" s="1"/>
  <c r="M2185" i="11"/>
  <c r="N2185" i="11"/>
  <c r="O2185" i="11" s="1"/>
  <c r="S2185" i="11" s="1"/>
  <c r="P2185" i="11"/>
  <c r="Q2185" i="11" s="1"/>
  <c r="M2186" i="11"/>
  <c r="N2186" i="11"/>
  <c r="O2186" i="11" s="1"/>
  <c r="S2186" i="11" s="1"/>
  <c r="P2186" i="11"/>
  <c r="Q2186" i="11" s="1"/>
  <c r="M2187" i="11"/>
  <c r="N2187" i="11"/>
  <c r="O2187" i="11" s="1"/>
  <c r="S2187" i="11" s="1"/>
  <c r="P2187" i="11"/>
  <c r="Q2187" i="11" s="1"/>
  <c r="M2188" i="11"/>
  <c r="N2188" i="11"/>
  <c r="O2188" i="11" s="1"/>
  <c r="S2188" i="11" s="1"/>
  <c r="P2188" i="11"/>
  <c r="Q2188" i="11" s="1"/>
  <c r="M2189" i="11"/>
  <c r="N2189" i="11"/>
  <c r="O2189" i="11" s="1"/>
  <c r="S2189" i="11" s="1"/>
  <c r="P2189" i="11"/>
  <c r="Q2189" i="11" s="1"/>
  <c r="M2190" i="11"/>
  <c r="N2190" i="11"/>
  <c r="O2190" i="11" s="1"/>
  <c r="S2190" i="11" s="1"/>
  <c r="P2190" i="11"/>
  <c r="Q2190" i="11" s="1"/>
  <c r="M2191" i="11"/>
  <c r="N2191" i="11"/>
  <c r="O2191" i="11" s="1"/>
  <c r="S2191" i="11" s="1"/>
  <c r="P2191" i="11"/>
  <c r="Q2191" i="11" s="1"/>
  <c r="M2192" i="11"/>
  <c r="N2192" i="11"/>
  <c r="O2192" i="11" s="1"/>
  <c r="S2192" i="11" s="1"/>
  <c r="P2192" i="11"/>
  <c r="Q2192" i="11" s="1"/>
  <c r="M2193" i="11"/>
  <c r="N2193" i="11"/>
  <c r="O2193" i="11" s="1"/>
  <c r="S2193" i="11" s="1"/>
  <c r="P2193" i="11"/>
  <c r="Q2193" i="11"/>
  <c r="M2194" i="11"/>
  <c r="N2194" i="11"/>
  <c r="O2194" i="11" s="1"/>
  <c r="S2194" i="11" s="1"/>
  <c r="P2194" i="11"/>
  <c r="Q2194" i="11" s="1"/>
  <c r="M2195" i="11"/>
  <c r="N2195" i="11"/>
  <c r="O2195" i="11" s="1"/>
  <c r="S2195" i="11" s="1"/>
  <c r="P2195" i="11"/>
  <c r="Q2195" i="11" s="1"/>
  <c r="M2196" i="11"/>
  <c r="N2196" i="11"/>
  <c r="O2196" i="11" s="1"/>
  <c r="S2196" i="11" s="1"/>
  <c r="P2196" i="11"/>
  <c r="Q2196" i="11" s="1"/>
  <c r="M2197" i="11"/>
  <c r="N2197" i="11"/>
  <c r="O2197" i="11" s="1"/>
  <c r="S2197" i="11" s="1"/>
  <c r="P2197" i="11"/>
  <c r="Q2197" i="11" s="1"/>
  <c r="M2198" i="11"/>
  <c r="N2198" i="11"/>
  <c r="O2198" i="11" s="1"/>
  <c r="S2198" i="11" s="1"/>
  <c r="P2198" i="11"/>
  <c r="Q2198" i="11"/>
  <c r="M2199" i="11"/>
  <c r="N2199" i="11"/>
  <c r="O2199" i="11" s="1"/>
  <c r="S2199" i="11" s="1"/>
  <c r="P2199" i="11"/>
  <c r="Q2199" i="11" s="1"/>
  <c r="M2200" i="11"/>
  <c r="N2200" i="11"/>
  <c r="O2200" i="11" s="1"/>
  <c r="S2200" i="11" s="1"/>
  <c r="P2200" i="11"/>
  <c r="Q2200" i="11" s="1"/>
  <c r="M2201" i="11"/>
  <c r="N2201" i="11"/>
  <c r="O2201" i="11" s="1"/>
  <c r="S2201" i="11" s="1"/>
  <c r="P2201" i="11"/>
  <c r="Q2201" i="11" s="1"/>
  <c r="M2202" i="11"/>
  <c r="N2202" i="11"/>
  <c r="O2202" i="11" s="1"/>
  <c r="S2202" i="11" s="1"/>
  <c r="P2202" i="11"/>
  <c r="Q2202" i="11" s="1"/>
  <c r="M2203" i="11"/>
  <c r="N2203" i="11"/>
  <c r="O2203" i="11" s="1"/>
  <c r="S2203" i="11" s="1"/>
  <c r="P2203" i="11"/>
  <c r="Q2203" i="11" s="1"/>
  <c r="M2204" i="11"/>
  <c r="N2204" i="11"/>
  <c r="O2204" i="11" s="1"/>
  <c r="S2204" i="11" s="1"/>
  <c r="P2204" i="11"/>
  <c r="Q2204" i="11" s="1"/>
  <c r="M2205" i="11"/>
  <c r="N2205" i="11"/>
  <c r="O2205" i="11" s="1"/>
  <c r="S2205" i="11" s="1"/>
  <c r="P2205" i="11"/>
  <c r="Q2205" i="11" s="1"/>
  <c r="M2206" i="11"/>
  <c r="N2206" i="11"/>
  <c r="O2206" i="11" s="1"/>
  <c r="S2206" i="11" s="1"/>
  <c r="P2206" i="11"/>
  <c r="Q2206" i="11" s="1"/>
  <c r="M2207" i="11"/>
  <c r="N2207" i="11"/>
  <c r="O2207" i="11" s="1"/>
  <c r="S2207" i="11" s="1"/>
  <c r="P2207" i="11"/>
  <c r="Q2207" i="11" s="1"/>
  <c r="M2208" i="11"/>
  <c r="N2208" i="11"/>
  <c r="O2208" i="11" s="1"/>
  <c r="S2208" i="11" s="1"/>
  <c r="P2208" i="11"/>
  <c r="Q2208" i="11" s="1"/>
  <c r="M2209" i="11"/>
  <c r="N2209" i="11"/>
  <c r="O2209" i="11" s="1"/>
  <c r="S2209" i="11" s="1"/>
  <c r="P2209" i="11"/>
  <c r="Q2209" i="11" s="1"/>
  <c r="M2210" i="11"/>
  <c r="N2210" i="11"/>
  <c r="O2210" i="11" s="1"/>
  <c r="S2210" i="11" s="1"/>
  <c r="P2210" i="11"/>
  <c r="Q2210" i="11" s="1"/>
  <c r="M2211" i="11"/>
  <c r="N2211" i="11"/>
  <c r="O2211" i="11" s="1"/>
  <c r="S2211" i="11" s="1"/>
  <c r="P2211" i="11"/>
  <c r="Q2211" i="11" s="1"/>
  <c r="M2212" i="11"/>
  <c r="N2212" i="11"/>
  <c r="O2212" i="11" s="1"/>
  <c r="S2212" i="11" s="1"/>
  <c r="P2212" i="11"/>
  <c r="Q2212" i="11" s="1"/>
  <c r="M2213" i="11"/>
  <c r="N2213" i="11"/>
  <c r="O2213" i="11" s="1"/>
  <c r="S2213" i="11" s="1"/>
  <c r="P2213" i="11"/>
  <c r="Q2213" i="11" s="1"/>
  <c r="M2214" i="11"/>
  <c r="N2214" i="11"/>
  <c r="O2214" i="11" s="1"/>
  <c r="S2214" i="11" s="1"/>
  <c r="P2214" i="11"/>
  <c r="Q2214" i="11" s="1"/>
  <c r="M2215" i="11"/>
  <c r="N2215" i="11"/>
  <c r="O2215" i="11" s="1"/>
  <c r="S2215" i="11" s="1"/>
  <c r="P2215" i="11"/>
  <c r="Q2215" i="11" s="1"/>
  <c r="M2216" i="11"/>
  <c r="N2216" i="11"/>
  <c r="O2216" i="11" s="1"/>
  <c r="S2216" i="11" s="1"/>
  <c r="P2216" i="11"/>
  <c r="Q2216" i="11" s="1"/>
  <c r="M2217" i="11"/>
  <c r="N2217" i="11"/>
  <c r="O2217" i="11" s="1"/>
  <c r="S2217" i="11" s="1"/>
  <c r="P2217" i="11"/>
  <c r="Q2217" i="11" s="1"/>
  <c r="M2218" i="11"/>
  <c r="N2218" i="11"/>
  <c r="O2218" i="11" s="1"/>
  <c r="S2218" i="11" s="1"/>
  <c r="P2218" i="11"/>
  <c r="Q2218" i="11" s="1"/>
  <c r="M2219" i="11"/>
  <c r="N2219" i="11"/>
  <c r="O2219" i="11" s="1"/>
  <c r="S2219" i="11" s="1"/>
  <c r="P2219" i="11"/>
  <c r="Q2219" i="11" s="1"/>
  <c r="M2220" i="11"/>
  <c r="N2220" i="11"/>
  <c r="O2220" i="11" s="1"/>
  <c r="S2220" i="11" s="1"/>
  <c r="P2220" i="11"/>
  <c r="Q2220" i="11" s="1"/>
  <c r="M2221" i="11"/>
  <c r="N2221" i="11"/>
  <c r="O2221" i="11" s="1"/>
  <c r="S2221" i="11" s="1"/>
  <c r="P2221" i="11"/>
  <c r="Q2221" i="11" s="1"/>
  <c r="M2222" i="11"/>
  <c r="N2222" i="11"/>
  <c r="O2222" i="11" s="1"/>
  <c r="S2222" i="11" s="1"/>
  <c r="P2222" i="11"/>
  <c r="Q2222" i="11" s="1"/>
  <c r="M2223" i="11"/>
  <c r="N2223" i="11"/>
  <c r="O2223" i="11" s="1"/>
  <c r="S2223" i="11" s="1"/>
  <c r="P2223" i="11"/>
  <c r="Q2223" i="11" s="1"/>
  <c r="M2224" i="11"/>
  <c r="N2224" i="11"/>
  <c r="O2224" i="11" s="1"/>
  <c r="S2224" i="11" s="1"/>
  <c r="P2224" i="11"/>
  <c r="Q2224" i="11" s="1"/>
  <c r="M2225" i="11"/>
  <c r="N2225" i="11"/>
  <c r="O2225" i="11" s="1"/>
  <c r="S2225" i="11" s="1"/>
  <c r="P2225" i="11"/>
  <c r="Q2225" i="11" s="1"/>
  <c r="M2226" i="11"/>
  <c r="N2226" i="11"/>
  <c r="O2226" i="11" s="1"/>
  <c r="S2226" i="11" s="1"/>
  <c r="P2226" i="11"/>
  <c r="Q2226" i="11" s="1"/>
  <c r="M2227" i="11"/>
  <c r="N2227" i="11"/>
  <c r="O2227" i="11" s="1"/>
  <c r="S2227" i="11" s="1"/>
  <c r="P2227" i="11"/>
  <c r="Q2227" i="11" s="1"/>
  <c r="M2228" i="11"/>
  <c r="N2228" i="11"/>
  <c r="O2228" i="11" s="1"/>
  <c r="S2228" i="11" s="1"/>
  <c r="P2228" i="11"/>
  <c r="Q2228" i="11" s="1"/>
  <c r="M2229" i="11"/>
  <c r="N2229" i="11"/>
  <c r="O2229" i="11" s="1"/>
  <c r="S2229" i="11" s="1"/>
  <c r="P2229" i="11"/>
  <c r="Q2229" i="11" s="1"/>
  <c r="M2230" i="11"/>
  <c r="N2230" i="11"/>
  <c r="O2230" i="11" s="1"/>
  <c r="S2230" i="11" s="1"/>
  <c r="P2230" i="11"/>
  <c r="Q2230" i="11" s="1"/>
  <c r="M2231" i="11"/>
  <c r="N2231" i="11"/>
  <c r="O2231" i="11" s="1"/>
  <c r="S2231" i="11" s="1"/>
  <c r="P2231" i="11"/>
  <c r="Q2231" i="11" s="1"/>
  <c r="M2232" i="11"/>
  <c r="N2232" i="11"/>
  <c r="O2232" i="11" s="1"/>
  <c r="S2232" i="11" s="1"/>
  <c r="P2232" i="11"/>
  <c r="Q2232" i="11" s="1"/>
  <c r="M2233" i="11"/>
  <c r="N2233" i="11"/>
  <c r="O2233" i="11" s="1"/>
  <c r="S2233" i="11" s="1"/>
  <c r="P2233" i="11"/>
  <c r="Q2233" i="11" s="1"/>
  <c r="M2234" i="11"/>
  <c r="N2234" i="11"/>
  <c r="O2234" i="11" s="1"/>
  <c r="S2234" i="11" s="1"/>
  <c r="P2234" i="11"/>
  <c r="Q2234" i="11" s="1"/>
  <c r="M2235" i="11"/>
  <c r="N2235" i="11"/>
  <c r="O2235" i="11" s="1"/>
  <c r="S2235" i="11" s="1"/>
  <c r="P2235" i="11"/>
  <c r="Q2235" i="11" s="1"/>
  <c r="M2236" i="11"/>
  <c r="N2236" i="11"/>
  <c r="O2236" i="11" s="1"/>
  <c r="S2236" i="11" s="1"/>
  <c r="P2236" i="11"/>
  <c r="Q2236" i="11" s="1"/>
  <c r="M2237" i="11"/>
  <c r="N2237" i="11"/>
  <c r="O2237" i="11" s="1"/>
  <c r="S2237" i="11" s="1"/>
  <c r="P2237" i="11"/>
  <c r="Q2237" i="11" s="1"/>
  <c r="M2238" i="11"/>
  <c r="N2238" i="11"/>
  <c r="O2238" i="11" s="1"/>
  <c r="S2238" i="11" s="1"/>
  <c r="P2238" i="11"/>
  <c r="Q2238" i="11" s="1"/>
  <c r="M2239" i="11"/>
  <c r="N2239" i="11"/>
  <c r="O2239" i="11" s="1"/>
  <c r="S2239" i="11" s="1"/>
  <c r="P2239" i="11"/>
  <c r="Q2239" i="11" s="1"/>
  <c r="M2240" i="11"/>
  <c r="N2240" i="11"/>
  <c r="O2240" i="11" s="1"/>
  <c r="S2240" i="11" s="1"/>
  <c r="P2240" i="11"/>
  <c r="Q2240" i="11" s="1"/>
  <c r="M2241" i="11"/>
  <c r="N2241" i="11"/>
  <c r="O2241" i="11" s="1"/>
  <c r="S2241" i="11" s="1"/>
  <c r="P2241" i="11"/>
  <c r="Q2241" i="11" s="1"/>
  <c r="M2242" i="11"/>
  <c r="N2242" i="11"/>
  <c r="O2242" i="11" s="1"/>
  <c r="S2242" i="11" s="1"/>
  <c r="P2242" i="11"/>
  <c r="Q2242" i="11" s="1"/>
  <c r="M2243" i="11"/>
  <c r="N2243" i="11"/>
  <c r="O2243" i="11" s="1"/>
  <c r="S2243" i="11" s="1"/>
  <c r="P2243" i="11"/>
  <c r="Q2243" i="11" s="1"/>
  <c r="M2244" i="11"/>
  <c r="N2244" i="11"/>
  <c r="O2244" i="11" s="1"/>
  <c r="S2244" i="11" s="1"/>
  <c r="P2244" i="11"/>
  <c r="Q2244" i="11" s="1"/>
  <c r="M2245" i="11"/>
  <c r="N2245" i="11"/>
  <c r="O2245" i="11" s="1"/>
  <c r="S2245" i="11" s="1"/>
  <c r="P2245" i="11"/>
  <c r="Q2245" i="11" s="1"/>
  <c r="M2246" i="11"/>
  <c r="N2246" i="11"/>
  <c r="O2246" i="11" s="1"/>
  <c r="S2246" i="11" s="1"/>
  <c r="P2246" i="11"/>
  <c r="Q2246" i="11" s="1"/>
  <c r="M2247" i="11"/>
  <c r="N2247" i="11"/>
  <c r="O2247" i="11" s="1"/>
  <c r="S2247" i="11" s="1"/>
  <c r="P2247" i="11"/>
  <c r="Q2247" i="11" s="1"/>
  <c r="M2248" i="11"/>
  <c r="N2248" i="11"/>
  <c r="O2248" i="11" s="1"/>
  <c r="S2248" i="11" s="1"/>
  <c r="P2248" i="11"/>
  <c r="Q2248" i="11" s="1"/>
  <c r="M2249" i="11"/>
  <c r="N2249" i="11"/>
  <c r="O2249" i="11" s="1"/>
  <c r="S2249" i="11" s="1"/>
  <c r="P2249" i="11"/>
  <c r="Q2249" i="11" s="1"/>
  <c r="M2250" i="11"/>
  <c r="N2250" i="11"/>
  <c r="O2250" i="11" s="1"/>
  <c r="S2250" i="11" s="1"/>
  <c r="P2250" i="11"/>
  <c r="Q2250" i="11" s="1"/>
  <c r="M2251" i="11"/>
  <c r="N2251" i="11"/>
  <c r="O2251" i="11" s="1"/>
  <c r="S2251" i="11" s="1"/>
  <c r="P2251" i="11"/>
  <c r="Q2251" i="11" s="1"/>
  <c r="M2252" i="11"/>
  <c r="N2252" i="11"/>
  <c r="O2252" i="11" s="1"/>
  <c r="S2252" i="11" s="1"/>
  <c r="P2252" i="11"/>
  <c r="Q2252" i="11" s="1"/>
  <c r="M2253" i="11"/>
  <c r="N2253" i="11"/>
  <c r="O2253" i="11" s="1"/>
  <c r="S2253" i="11" s="1"/>
  <c r="P2253" i="11"/>
  <c r="Q2253" i="11" s="1"/>
  <c r="M2254" i="11"/>
  <c r="N2254" i="11"/>
  <c r="O2254" i="11" s="1"/>
  <c r="S2254" i="11" s="1"/>
  <c r="P2254" i="11"/>
  <c r="Q2254" i="11" s="1"/>
  <c r="M2255" i="11"/>
  <c r="N2255" i="11"/>
  <c r="O2255" i="11" s="1"/>
  <c r="S2255" i="11" s="1"/>
  <c r="P2255" i="11"/>
  <c r="Q2255" i="11" s="1"/>
  <c r="M2256" i="11"/>
  <c r="N2256" i="11"/>
  <c r="O2256" i="11" s="1"/>
  <c r="S2256" i="11" s="1"/>
  <c r="P2256" i="11"/>
  <c r="Q2256" i="11" s="1"/>
  <c r="M2257" i="11"/>
  <c r="N2257" i="11"/>
  <c r="O2257" i="11" s="1"/>
  <c r="S2257" i="11" s="1"/>
  <c r="P2257" i="11"/>
  <c r="Q2257" i="11" s="1"/>
  <c r="M2258" i="11"/>
  <c r="N2258" i="11"/>
  <c r="O2258" i="11" s="1"/>
  <c r="S2258" i="11" s="1"/>
  <c r="P2258" i="11"/>
  <c r="Q2258" i="11" s="1"/>
  <c r="M2259" i="11"/>
  <c r="N2259" i="11"/>
  <c r="O2259" i="11" s="1"/>
  <c r="S2259" i="11" s="1"/>
  <c r="P2259" i="11"/>
  <c r="Q2259" i="11" s="1"/>
  <c r="M2260" i="11"/>
  <c r="N2260" i="11"/>
  <c r="O2260" i="11" s="1"/>
  <c r="S2260" i="11" s="1"/>
  <c r="P2260" i="11"/>
  <c r="Q2260" i="11" s="1"/>
  <c r="M2261" i="11"/>
  <c r="N2261" i="11"/>
  <c r="O2261" i="11" s="1"/>
  <c r="S2261" i="11" s="1"/>
  <c r="P2261" i="11"/>
  <c r="Q2261" i="11" s="1"/>
  <c r="M2262" i="11"/>
  <c r="N2262" i="11"/>
  <c r="O2262" i="11" s="1"/>
  <c r="S2262" i="11" s="1"/>
  <c r="P2262" i="11"/>
  <c r="Q2262" i="11"/>
  <c r="M2263" i="11"/>
  <c r="N2263" i="11"/>
  <c r="O2263" i="11" s="1"/>
  <c r="S2263" i="11" s="1"/>
  <c r="P2263" i="11"/>
  <c r="Q2263" i="11" s="1"/>
  <c r="M2264" i="11"/>
  <c r="N2264" i="11"/>
  <c r="O2264" i="11" s="1"/>
  <c r="S2264" i="11" s="1"/>
  <c r="P2264" i="11"/>
  <c r="Q2264" i="11" s="1"/>
  <c r="M2265" i="11"/>
  <c r="N2265" i="11"/>
  <c r="O2265" i="11" s="1"/>
  <c r="S2265" i="11" s="1"/>
  <c r="P2265" i="11"/>
  <c r="Q2265" i="11" s="1"/>
  <c r="M2266" i="11"/>
  <c r="N2266" i="11"/>
  <c r="O2266" i="11" s="1"/>
  <c r="S2266" i="11" s="1"/>
  <c r="P2266" i="11"/>
  <c r="Q2266" i="11" s="1"/>
  <c r="M2267" i="11"/>
  <c r="N2267" i="11"/>
  <c r="O2267" i="11"/>
  <c r="S2267" i="11" s="1"/>
  <c r="P2267" i="11"/>
  <c r="Q2267" i="11" s="1"/>
  <c r="M2268" i="11"/>
  <c r="N2268" i="11"/>
  <c r="O2268" i="11" s="1"/>
  <c r="S2268" i="11" s="1"/>
  <c r="P2268" i="11"/>
  <c r="Q2268" i="11" s="1"/>
  <c r="M2269" i="11"/>
  <c r="N2269" i="11"/>
  <c r="O2269" i="11" s="1"/>
  <c r="S2269" i="11" s="1"/>
  <c r="P2269" i="11"/>
  <c r="Q2269" i="11" s="1"/>
  <c r="M2270" i="11"/>
  <c r="N2270" i="11"/>
  <c r="O2270" i="11" s="1"/>
  <c r="S2270" i="11" s="1"/>
  <c r="P2270" i="11"/>
  <c r="Q2270" i="11" s="1"/>
  <c r="M2271" i="11"/>
  <c r="N2271" i="11"/>
  <c r="O2271" i="11" s="1"/>
  <c r="P2271" i="11"/>
  <c r="Q2271" i="11" s="1"/>
  <c r="S2271" i="11"/>
  <c r="M2272" i="11"/>
  <c r="N2272" i="11"/>
  <c r="O2272" i="11" s="1"/>
  <c r="S2272" i="11" s="1"/>
  <c r="P2272" i="11"/>
  <c r="Q2272" i="11" s="1"/>
  <c r="M2273" i="11"/>
  <c r="N2273" i="11"/>
  <c r="O2273" i="11" s="1"/>
  <c r="S2273" i="11" s="1"/>
  <c r="P2273" i="11"/>
  <c r="Q2273" i="11" s="1"/>
  <c r="M2274" i="11"/>
  <c r="N2274" i="11"/>
  <c r="O2274" i="11" s="1"/>
  <c r="S2274" i="11" s="1"/>
  <c r="P2274" i="11"/>
  <c r="Q2274" i="11" s="1"/>
  <c r="M2275" i="11"/>
  <c r="N2275" i="11"/>
  <c r="O2275" i="11" s="1"/>
  <c r="S2275" i="11" s="1"/>
  <c r="P2275" i="11"/>
  <c r="Q2275" i="11" s="1"/>
  <c r="M2276" i="11"/>
  <c r="N2276" i="11"/>
  <c r="O2276" i="11" s="1"/>
  <c r="S2276" i="11" s="1"/>
  <c r="P2276" i="11"/>
  <c r="Q2276" i="11" s="1"/>
  <c r="M2277" i="11"/>
  <c r="N2277" i="11"/>
  <c r="O2277" i="11" s="1"/>
  <c r="S2277" i="11" s="1"/>
  <c r="P2277" i="11"/>
  <c r="Q2277" i="11" s="1"/>
  <c r="M2278" i="11"/>
  <c r="N2278" i="11"/>
  <c r="O2278" i="11" s="1"/>
  <c r="S2278" i="11" s="1"/>
  <c r="P2278" i="11"/>
  <c r="Q2278" i="11" s="1"/>
  <c r="M2279" i="11"/>
  <c r="N2279" i="11"/>
  <c r="O2279" i="11" s="1"/>
  <c r="S2279" i="11" s="1"/>
  <c r="P2279" i="11"/>
  <c r="Q2279" i="11" s="1"/>
  <c r="M2280" i="11"/>
  <c r="N2280" i="11"/>
  <c r="O2280" i="11"/>
  <c r="S2280" i="11" s="1"/>
  <c r="P2280" i="11"/>
  <c r="Q2280" i="11" s="1"/>
  <c r="M2281" i="11"/>
  <c r="N2281" i="11"/>
  <c r="O2281" i="11" s="1"/>
  <c r="S2281" i="11" s="1"/>
  <c r="P2281" i="11"/>
  <c r="Q2281" i="11" s="1"/>
  <c r="M2282" i="11"/>
  <c r="N2282" i="11"/>
  <c r="O2282" i="11" s="1"/>
  <c r="S2282" i="11" s="1"/>
  <c r="P2282" i="11"/>
  <c r="Q2282" i="11" s="1"/>
  <c r="M2283" i="11"/>
  <c r="N2283" i="11"/>
  <c r="O2283" i="11" s="1"/>
  <c r="S2283" i="11" s="1"/>
  <c r="P2283" i="11"/>
  <c r="Q2283" i="11" s="1"/>
  <c r="M2284" i="11"/>
  <c r="N2284" i="11"/>
  <c r="O2284" i="11" s="1"/>
  <c r="S2284" i="11" s="1"/>
  <c r="P2284" i="11"/>
  <c r="Q2284" i="11" s="1"/>
  <c r="M2285" i="11"/>
  <c r="N2285" i="11"/>
  <c r="O2285" i="11" s="1"/>
  <c r="S2285" i="11" s="1"/>
  <c r="P2285" i="11"/>
  <c r="Q2285" i="11" s="1"/>
  <c r="M2286" i="11"/>
  <c r="N2286" i="11"/>
  <c r="O2286" i="11" s="1"/>
  <c r="S2286" i="11" s="1"/>
  <c r="P2286" i="11"/>
  <c r="Q2286" i="11" s="1"/>
  <c r="M2287" i="11"/>
  <c r="N2287" i="11"/>
  <c r="O2287" i="11" s="1"/>
  <c r="S2287" i="11" s="1"/>
  <c r="P2287" i="11"/>
  <c r="Q2287" i="11" s="1"/>
  <c r="M2288" i="11"/>
  <c r="N2288" i="11"/>
  <c r="O2288" i="11" s="1"/>
  <c r="S2288" i="11" s="1"/>
  <c r="P2288" i="11"/>
  <c r="Q2288" i="11"/>
  <c r="M2289" i="11"/>
  <c r="N2289" i="11"/>
  <c r="O2289" i="11" s="1"/>
  <c r="S2289" i="11" s="1"/>
  <c r="P2289" i="11"/>
  <c r="Q2289" i="11" s="1"/>
  <c r="M2290" i="11"/>
  <c r="N2290" i="11"/>
  <c r="O2290" i="11" s="1"/>
  <c r="S2290" i="11" s="1"/>
  <c r="P2290" i="11"/>
  <c r="Q2290" i="11" s="1"/>
  <c r="M2291" i="11"/>
  <c r="N2291" i="11"/>
  <c r="O2291" i="11" s="1"/>
  <c r="S2291" i="11" s="1"/>
  <c r="P2291" i="11"/>
  <c r="Q2291" i="11" s="1"/>
  <c r="M2292" i="11"/>
  <c r="N2292" i="11"/>
  <c r="O2292" i="11" s="1"/>
  <c r="P2292" i="11"/>
  <c r="Q2292" i="11" s="1"/>
  <c r="S2292" i="11"/>
  <c r="M2293" i="11"/>
  <c r="N2293" i="11"/>
  <c r="O2293" i="11" s="1"/>
  <c r="S2293" i="11" s="1"/>
  <c r="P2293" i="11"/>
  <c r="Q2293" i="11" s="1"/>
  <c r="M2294" i="11"/>
  <c r="N2294" i="11"/>
  <c r="O2294" i="11" s="1"/>
  <c r="S2294" i="11" s="1"/>
  <c r="P2294" i="11"/>
  <c r="Q2294" i="11" s="1"/>
  <c r="M2295" i="11"/>
  <c r="N2295" i="11"/>
  <c r="O2295" i="11" s="1"/>
  <c r="S2295" i="11" s="1"/>
  <c r="P2295" i="11"/>
  <c r="Q2295" i="11" s="1"/>
  <c r="M2296" i="11"/>
  <c r="N2296" i="11"/>
  <c r="O2296" i="11" s="1"/>
  <c r="S2296" i="11" s="1"/>
  <c r="P2296" i="11"/>
  <c r="Q2296" i="11" s="1"/>
  <c r="M2297" i="11"/>
  <c r="N2297" i="11"/>
  <c r="O2297" i="11" s="1"/>
  <c r="S2297" i="11" s="1"/>
  <c r="P2297" i="11"/>
  <c r="Q2297" i="11" s="1"/>
  <c r="M2298" i="11"/>
  <c r="N2298" i="11"/>
  <c r="O2298" i="11" s="1"/>
  <c r="S2298" i="11" s="1"/>
  <c r="P2298" i="11"/>
  <c r="Q2298" i="11" s="1"/>
  <c r="M2299" i="11"/>
  <c r="N2299" i="11"/>
  <c r="O2299" i="11" s="1"/>
  <c r="S2299" i="11" s="1"/>
  <c r="P2299" i="11"/>
  <c r="Q2299" i="11" s="1"/>
  <c r="M2300" i="11"/>
  <c r="N2300" i="11"/>
  <c r="O2300" i="11" s="1"/>
  <c r="S2300" i="11" s="1"/>
  <c r="P2300" i="11"/>
  <c r="Q2300" i="11" s="1"/>
  <c r="M2301" i="11"/>
  <c r="N2301" i="11"/>
  <c r="O2301" i="11" s="1"/>
  <c r="S2301" i="11" s="1"/>
  <c r="P2301" i="11"/>
  <c r="Q2301" i="11" s="1"/>
  <c r="M2302" i="11"/>
  <c r="N2302" i="11"/>
  <c r="O2302" i="11" s="1"/>
  <c r="S2302" i="11" s="1"/>
  <c r="P2302" i="11"/>
  <c r="Q2302" i="11" s="1"/>
  <c r="M2303" i="11"/>
  <c r="N2303" i="11"/>
  <c r="O2303" i="11" s="1"/>
  <c r="S2303" i="11" s="1"/>
  <c r="P2303" i="11"/>
  <c r="Q2303" i="11" s="1"/>
  <c r="M2304" i="11"/>
  <c r="N2304" i="11"/>
  <c r="O2304" i="11" s="1"/>
  <c r="S2304" i="11" s="1"/>
  <c r="P2304" i="11"/>
  <c r="Q2304" i="11" s="1"/>
  <c r="M2305" i="11"/>
  <c r="N2305" i="11"/>
  <c r="O2305" i="11" s="1"/>
  <c r="S2305" i="11" s="1"/>
  <c r="P2305" i="11"/>
  <c r="Q2305" i="11" s="1"/>
  <c r="M2306" i="11"/>
  <c r="N2306" i="11"/>
  <c r="O2306" i="11" s="1"/>
  <c r="S2306" i="11" s="1"/>
  <c r="P2306" i="11"/>
  <c r="Q2306" i="11" s="1"/>
  <c r="M2307" i="11"/>
  <c r="N2307" i="11"/>
  <c r="O2307" i="11" s="1"/>
  <c r="S2307" i="11" s="1"/>
  <c r="P2307" i="11"/>
  <c r="Q2307" i="11" s="1"/>
  <c r="M2308" i="11"/>
  <c r="N2308" i="11"/>
  <c r="O2308" i="11" s="1"/>
  <c r="S2308" i="11" s="1"/>
  <c r="P2308" i="11"/>
  <c r="Q2308" i="11" s="1"/>
  <c r="M2309" i="11"/>
  <c r="N2309" i="11"/>
  <c r="O2309" i="11" s="1"/>
  <c r="S2309" i="11" s="1"/>
  <c r="P2309" i="11"/>
  <c r="Q2309" i="11" s="1"/>
  <c r="M2310" i="11"/>
  <c r="N2310" i="11"/>
  <c r="O2310" i="11" s="1"/>
  <c r="S2310" i="11" s="1"/>
  <c r="P2310" i="11"/>
  <c r="Q2310" i="11" s="1"/>
  <c r="M2311" i="11"/>
  <c r="N2311" i="11"/>
  <c r="O2311" i="11" s="1"/>
  <c r="S2311" i="11" s="1"/>
  <c r="P2311" i="11"/>
  <c r="Q2311" i="11" s="1"/>
  <c r="M2312" i="11"/>
  <c r="N2312" i="11"/>
  <c r="O2312" i="11" s="1"/>
  <c r="S2312" i="11" s="1"/>
  <c r="P2312" i="11"/>
  <c r="Q2312" i="11" s="1"/>
  <c r="M2313" i="11"/>
  <c r="N2313" i="11"/>
  <c r="O2313" i="11" s="1"/>
  <c r="S2313" i="11" s="1"/>
  <c r="P2313" i="11"/>
  <c r="Q2313" i="11" s="1"/>
  <c r="M2314" i="11"/>
  <c r="N2314" i="11"/>
  <c r="O2314" i="11" s="1"/>
  <c r="S2314" i="11" s="1"/>
  <c r="P2314" i="11"/>
  <c r="Q2314" i="11" s="1"/>
  <c r="M2315" i="11"/>
  <c r="N2315" i="11"/>
  <c r="O2315" i="11" s="1"/>
  <c r="S2315" i="11" s="1"/>
  <c r="P2315" i="11"/>
  <c r="Q2315" i="11" s="1"/>
  <c r="M2316" i="11"/>
  <c r="N2316" i="11"/>
  <c r="O2316" i="11" s="1"/>
  <c r="S2316" i="11" s="1"/>
  <c r="P2316" i="11"/>
  <c r="Q2316" i="11"/>
  <c r="M2317" i="11"/>
  <c r="N2317" i="11"/>
  <c r="O2317" i="11" s="1"/>
  <c r="S2317" i="11" s="1"/>
  <c r="P2317" i="11"/>
  <c r="Q2317" i="11" s="1"/>
  <c r="M2318" i="11"/>
  <c r="N2318" i="11"/>
  <c r="O2318" i="11" s="1"/>
  <c r="S2318" i="11" s="1"/>
  <c r="P2318" i="11"/>
  <c r="Q2318" i="11" s="1"/>
  <c r="M2319" i="11"/>
  <c r="N2319" i="11"/>
  <c r="O2319" i="11" s="1"/>
  <c r="S2319" i="11" s="1"/>
  <c r="P2319" i="11"/>
  <c r="Q2319" i="11" s="1"/>
  <c r="M2320" i="11"/>
  <c r="N2320" i="11"/>
  <c r="O2320" i="11" s="1"/>
  <c r="S2320" i="11" s="1"/>
  <c r="P2320" i="11"/>
  <c r="Q2320" i="11" s="1"/>
  <c r="M2321" i="11"/>
  <c r="N2321" i="11"/>
  <c r="O2321" i="11" s="1"/>
  <c r="S2321" i="11" s="1"/>
  <c r="P2321" i="11"/>
  <c r="Q2321" i="11" s="1"/>
  <c r="M2322" i="11"/>
  <c r="N2322" i="11"/>
  <c r="O2322" i="11" s="1"/>
  <c r="S2322" i="11" s="1"/>
  <c r="P2322" i="11"/>
  <c r="Q2322" i="11" s="1"/>
  <c r="M2323" i="11"/>
  <c r="N2323" i="11"/>
  <c r="O2323" i="11" s="1"/>
  <c r="S2323" i="11" s="1"/>
  <c r="P2323" i="11"/>
  <c r="Q2323" i="11" s="1"/>
  <c r="M2324" i="11"/>
  <c r="N2324" i="11"/>
  <c r="O2324" i="11" s="1"/>
  <c r="S2324" i="11" s="1"/>
  <c r="P2324" i="11"/>
  <c r="Q2324" i="11" s="1"/>
  <c r="M2325" i="11"/>
  <c r="N2325" i="11"/>
  <c r="O2325" i="11" s="1"/>
  <c r="S2325" i="11" s="1"/>
  <c r="P2325" i="11"/>
  <c r="Q2325" i="11" s="1"/>
  <c r="M2326" i="11"/>
  <c r="N2326" i="11"/>
  <c r="O2326" i="11" s="1"/>
  <c r="S2326" i="11" s="1"/>
  <c r="P2326" i="11"/>
  <c r="Q2326" i="11" s="1"/>
  <c r="M2327" i="11"/>
  <c r="N2327" i="11"/>
  <c r="O2327" i="11" s="1"/>
  <c r="S2327" i="11" s="1"/>
  <c r="P2327" i="11"/>
  <c r="Q2327" i="11" s="1"/>
  <c r="M2328" i="11"/>
  <c r="N2328" i="11"/>
  <c r="O2328" i="11" s="1"/>
  <c r="S2328" i="11" s="1"/>
  <c r="P2328" i="11"/>
  <c r="Q2328" i="11" s="1"/>
  <c r="M2329" i="11"/>
  <c r="N2329" i="11"/>
  <c r="O2329" i="11" s="1"/>
  <c r="S2329" i="11" s="1"/>
  <c r="P2329" i="11"/>
  <c r="Q2329" i="11" s="1"/>
  <c r="M2330" i="11"/>
  <c r="N2330" i="11"/>
  <c r="O2330" i="11" s="1"/>
  <c r="S2330" i="11" s="1"/>
  <c r="P2330" i="11"/>
  <c r="Q2330" i="11" s="1"/>
  <c r="M2331" i="11"/>
  <c r="N2331" i="11"/>
  <c r="O2331" i="11" s="1"/>
  <c r="S2331" i="11" s="1"/>
  <c r="P2331" i="11"/>
  <c r="Q2331" i="11" s="1"/>
  <c r="M2332" i="11"/>
  <c r="N2332" i="11"/>
  <c r="O2332" i="11" s="1"/>
  <c r="S2332" i="11" s="1"/>
  <c r="P2332" i="11"/>
  <c r="Q2332" i="11" s="1"/>
  <c r="M2333" i="11"/>
  <c r="N2333" i="11"/>
  <c r="O2333" i="11" s="1"/>
  <c r="S2333" i="11" s="1"/>
  <c r="P2333" i="11"/>
  <c r="Q2333" i="11" s="1"/>
  <c r="M2334" i="11"/>
  <c r="N2334" i="11"/>
  <c r="O2334" i="11" s="1"/>
  <c r="S2334" i="11" s="1"/>
  <c r="P2334" i="11"/>
  <c r="Q2334" i="11" s="1"/>
  <c r="M2335" i="11"/>
  <c r="N2335" i="11"/>
  <c r="O2335" i="11"/>
  <c r="S2335" i="11" s="1"/>
  <c r="P2335" i="11"/>
  <c r="Q2335" i="11" s="1"/>
  <c r="M2336" i="11"/>
  <c r="N2336" i="11"/>
  <c r="O2336" i="11" s="1"/>
  <c r="S2336" i="11" s="1"/>
  <c r="P2336" i="11"/>
  <c r="Q2336" i="11" s="1"/>
  <c r="M2337" i="11"/>
  <c r="N2337" i="11"/>
  <c r="O2337" i="11" s="1"/>
  <c r="S2337" i="11" s="1"/>
  <c r="P2337" i="11"/>
  <c r="Q2337" i="11" s="1"/>
  <c r="M2338" i="11"/>
  <c r="N2338" i="11"/>
  <c r="O2338" i="11" s="1"/>
  <c r="S2338" i="11" s="1"/>
  <c r="P2338" i="11"/>
  <c r="Q2338" i="11" s="1"/>
  <c r="M2339" i="11"/>
  <c r="N2339" i="11"/>
  <c r="O2339" i="11" s="1"/>
  <c r="S2339" i="11" s="1"/>
  <c r="P2339" i="11"/>
  <c r="Q2339" i="11" s="1"/>
  <c r="M2340" i="11"/>
  <c r="N2340" i="11"/>
  <c r="O2340" i="11" s="1"/>
  <c r="S2340" i="11" s="1"/>
  <c r="P2340" i="11"/>
  <c r="Q2340" i="11" s="1"/>
  <c r="M2341" i="11"/>
  <c r="N2341" i="11"/>
  <c r="O2341" i="11" s="1"/>
  <c r="S2341" i="11" s="1"/>
  <c r="P2341" i="11"/>
  <c r="Q2341" i="11" s="1"/>
  <c r="M2342" i="11"/>
  <c r="N2342" i="11"/>
  <c r="O2342" i="11" s="1"/>
  <c r="S2342" i="11" s="1"/>
  <c r="P2342" i="11"/>
  <c r="Q2342" i="11" s="1"/>
  <c r="M2343" i="11"/>
  <c r="N2343" i="11"/>
  <c r="O2343" i="11" s="1"/>
  <c r="S2343" i="11" s="1"/>
  <c r="P2343" i="11"/>
  <c r="Q2343" i="11" s="1"/>
  <c r="M2344" i="11"/>
  <c r="N2344" i="11"/>
  <c r="O2344" i="11" s="1"/>
  <c r="S2344" i="11" s="1"/>
  <c r="P2344" i="11"/>
  <c r="Q2344" i="11" s="1"/>
  <c r="M2345" i="11"/>
  <c r="N2345" i="11"/>
  <c r="O2345" i="11" s="1"/>
  <c r="S2345" i="11" s="1"/>
  <c r="P2345" i="11"/>
  <c r="Q2345" i="11" s="1"/>
  <c r="M2346" i="11"/>
  <c r="N2346" i="11"/>
  <c r="O2346" i="11" s="1"/>
  <c r="S2346" i="11" s="1"/>
  <c r="P2346" i="11"/>
  <c r="Q2346" i="11" s="1"/>
  <c r="M2347" i="11"/>
  <c r="N2347" i="11"/>
  <c r="O2347" i="11" s="1"/>
  <c r="S2347" i="11" s="1"/>
  <c r="P2347" i="11"/>
  <c r="Q2347" i="11" s="1"/>
  <c r="M2348" i="11"/>
  <c r="N2348" i="11"/>
  <c r="O2348" i="11" s="1"/>
  <c r="S2348" i="11" s="1"/>
  <c r="P2348" i="11"/>
  <c r="Q2348" i="11" s="1"/>
  <c r="M2349" i="11"/>
  <c r="N2349" i="11"/>
  <c r="O2349" i="11" s="1"/>
  <c r="S2349" i="11" s="1"/>
  <c r="P2349" i="11"/>
  <c r="Q2349" i="11" s="1"/>
  <c r="M2350" i="11"/>
  <c r="N2350" i="11"/>
  <c r="O2350" i="11" s="1"/>
  <c r="S2350" i="11" s="1"/>
  <c r="P2350" i="11"/>
  <c r="Q2350" i="11" s="1"/>
  <c r="M2351" i="11"/>
  <c r="N2351" i="11"/>
  <c r="O2351" i="11" s="1"/>
  <c r="S2351" i="11" s="1"/>
  <c r="P2351" i="11"/>
  <c r="Q2351" i="11" s="1"/>
  <c r="M2352" i="11"/>
  <c r="N2352" i="11"/>
  <c r="O2352" i="11" s="1"/>
  <c r="S2352" i="11" s="1"/>
  <c r="P2352" i="11"/>
  <c r="Q2352" i="11" s="1"/>
  <c r="M2353" i="11"/>
  <c r="N2353" i="11"/>
  <c r="O2353" i="11" s="1"/>
  <c r="S2353" i="11" s="1"/>
  <c r="P2353" i="11"/>
  <c r="Q2353" i="11" s="1"/>
  <c r="M2354" i="11"/>
  <c r="N2354" i="11"/>
  <c r="O2354" i="11" s="1"/>
  <c r="S2354" i="11" s="1"/>
  <c r="P2354" i="11"/>
  <c r="Q2354" i="11" s="1"/>
  <c r="M2355" i="11"/>
  <c r="N2355" i="11"/>
  <c r="O2355" i="11" s="1"/>
  <c r="S2355" i="11" s="1"/>
  <c r="P2355" i="11"/>
  <c r="Q2355" i="11" s="1"/>
  <c r="M2356" i="11"/>
  <c r="N2356" i="11"/>
  <c r="O2356" i="11" s="1"/>
  <c r="S2356" i="11" s="1"/>
  <c r="P2356" i="11"/>
  <c r="Q2356" i="11" s="1"/>
  <c r="M2357" i="11"/>
  <c r="N2357" i="11"/>
  <c r="O2357" i="11" s="1"/>
  <c r="S2357" i="11" s="1"/>
  <c r="P2357" i="11"/>
  <c r="Q2357" i="11" s="1"/>
  <c r="M2358" i="11"/>
  <c r="N2358" i="11"/>
  <c r="O2358" i="11" s="1"/>
  <c r="S2358" i="11" s="1"/>
  <c r="P2358" i="11"/>
  <c r="Q2358" i="11" s="1"/>
  <c r="M2359" i="11"/>
  <c r="N2359" i="11"/>
  <c r="O2359" i="11" s="1"/>
  <c r="S2359" i="11" s="1"/>
  <c r="P2359" i="11"/>
  <c r="Q2359" i="11" s="1"/>
  <c r="M2360" i="11"/>
  <c r="N2360" i="11"/>
  <c r="O2360" i="11" s="1"/>
  <c r="S2360" i="11" s="1"/>
  <c r="P2360" i="11"/>
  <c r="Q2360" i="11" s="1"/>
  <c r="M2361" i="11"/>
  <c r="N2361" i="11"/>
  <c r="O2361" i="11" s="1"/>
  <c r="S2361" i="11" s="1"/>
  <c r="P2361" i="11"/>
  <c r="Q2361" i="11" s="1"/>
  <c r="M2362" i="11"/>
  <c r="N2362" i="11"/>
  <c r="O2362" i="11" s="1"/>
  <c r="S2362" i="11" s="1"/>
  <c r="P2362" i="11"/>
  <c r="Q2362" i="11" s="1"/>
  <c r="M2363" i="11"/>
  <c r="N2363" i="11"/>
  <c r="O2363" i="11" s="1"/>
  <c r="S2363" i="11" s="1"/>
  <c r="P2363" i="11"/>
  <c r="Q2363" i="11" s="1"/>
  <c r="M2364" i="11"/>
  <c r="N2364" i="11"/>
  <c r="O2364" i="11" s="1"/>
  <c r="S2364" i="11" s="1"/>
  <c r="P2364" i="11"/>
  <c r="Q2364" i="11" s="1"/>
  <c r="M2365" i="11"/>
  <c r="N2365" i="11"/>
  <c r="O2365" i="11" s="1"/>
  <c r="S2365" i="11" s="1"/>
  <c r="P2365" i="11"/>
  <c r="Q2365" i="11" s="1"/>
  <c r="M2366" i="11"/>
  <c r="N2366" i="11"/>
  <c r="O2366" i="11" s="1"/>
  <c r="S2366" i="11" s="1"/>
  <c r="P2366" i="11"/>
  <c r="Q2366" i="11" s="1"/>
  <c r="M2367" i="11"/>
  <c r="N2367" i="11"/>
  <c r="O2367" i="11" s="1"/>
  <c r="S2367" i="11" s="1"/>
  <c r="P2367" i="11"/>
  <c r="Q2367" i="11" s="1"/>
  <c r="M2368" i="11"/>
  <c r="N2368" i="11"/>
  <c r="O2368" i="11" s="1"/>
  <c r="S2368" i="11" s="1"/>
  <c r="P2368" i="11"/>
  <c r="Q2368" i="11" s="1"/>
  <c r="M2369" i="11"/>
  <c r="N2369" i="11"/>
  <c r="O2369" i="11" s="1"/>
  <c r="S2369" i="11" s="1"/>
  <c r="P2369" i="11"/>
  <c r="Q2369" i="11" s="1"/>
  <c r="M2370" i="11"/>
  <c r="N2370" i="11"/>
  <c r="O2370" i="11" s="1"/>
  <c r="S2370" i="11" s="1"/>
  <c r="P2370" i="11"/>
  <c r="Q2370" i="11" s="1"/>
  <c r="M2371" i="11"/>
  <c r="N2371" i="11"/>
  <c r="O2371" i="11" s="1"/>
  <c r="S2371" i="11" s="1"/>
  <c r="P2371" i="11"/>
  <c r="Q2371" i="11" s="1"/>
  <c r="M2372" i="11"/>
  <c r="N2372" i="11"/>
  <c r="O2372" i="11" s="1"/>
  <c r="S2372" i="11" s="1"/>
  <c r="P2372" i="11"/>
  <c r="Q2372" i="11" s="1"/>
  <c r="M2373" i="11"/>
  <c r="N2373" i="11"/>
  <c r="O2373" i="11" s="1"/>
  <c r="S2373" i="11" s="1"/>
  <c r="P2373" i="11"/>
  <c r="Q2373" i="11" s="1"/>
  <c r="M2374" i="11"/>
  <c r="N2374" i="11"/>
  <c r="O2374" i="11" s="1"/>
  <c r="S2374" i="11" s="1"/>
  <c r="P2374" i="11"/>
  <c r="Q2374" i="11" s="1"/>
  <c r="M2375" i="11"/>
  <c r="N2375" i="11"/>
  <c r="O2375" i="11" s="1"/>
  <c r="S2375" i="11" s="1"/>
  <c r="P2375" i="11"/>
  <c r="Q2375" i="11" s="1"/>
  <c r="M2376" i="11"/>
  <c r="N2376" i="11"/>
  <c r="O2376" i="11" s="1"/>
  <c r="S2376" i="11" s="1"/>
  <c r="P2376" i="11"/>
  <c r="Q2376" i="11" s="1"/>
  <c r="M2377" i="11"/>
  <c r="N2377" i="11"/>
  <c r="O2377" i="11" s="1"/>
  <c r="S2377" i="11" s="1"/>
  <c r="P2377" i="11"/>
  <c r="Q2377" i="11" s="1"/>
  <c r="M2378" i="11"/>
  <c r="N2378" i="11"/>
  <c r="O2378" i="11" s="1"/>
  <c r="S2378" i="11" s="1"/>
  <c r="P2378" i="11"/>
  <c r="Q2378" i="11" s="1"/>
  <c r="M2379" i="11"/>
  <c r="N2379" i="11"/>
  <c r="O2379" i="11" s="1"/>
  <c r="S2379" i="11" s="1"/>
  <c r="P2379" i="11"/>
  <c r="Q2379" i="11" s="1"/>
  <c r="M2380" i="11"/>
  <c r="N2380" i="11"/>
  <c r="O2380" i="11" s="1"/>
  <c r="S2380" i="11" s="1"/>
  <c r="P2380" i="11"/>
  <c r="Q2380" i="11" s="1"/>
  <c r="M2381" i="11"/>
  <c r="N2381" i="11"/>
  <c r="O2381" i="11" s="1"/>
  <c r="S2381" i="11" s="1"/>
  <c r="P2381" i="11"/>
  <c r="Q2381" i="11" s="1"/>
  <c r="M2382" i="11"/>
  <c r="N2382" i="11"/>
  <c r="O2382" i="11" s="1"/>
  <c r="S2382" i="11" s="1"/>
  <c r="P2382" i="11"/>
  <c r="Q2382" i="11" s="1"/>
  <c r="M2383" i="11"/>
  <c r="N2383" i="11"/>
  <c r="O2383" i="11" s="1"/>
  <c r="S2383" i="11" s="1"/>
  <c r="P2383" i="11"/>
  <c r="Q2383" i="11" s="1"/>
  <c r="M2384" i="11"/>
  <c r="N2384" i="11"/>
  <c r="O2384" i="11" s="1"/>
  <c r="S2384" i="11" s="1"/>
  <c r="P2384" i="11"/>
  <c r="Q2384" i="11" s="1"/>
  <c r="M2385" i="11"/>
  <c r="N2385" i="11"/>
  <c r="O2385" i="11" s="1"/>
  <c r="S2385" i="11" s="1"/>
  <c r="P2385" i="11"/>
  <c r="Q2385" i="11" s="1"/>
  <c r="M2386" i="11"/>
  <c r="N2386" i="11"/>
  <c r="O2386" i="11" s="1"/>
  <c r="S2386" i="11" s="1"/>
  <c r="P2386" i="11"/>
  <c r="Q2386" i="11" s="1"/>
  <c r="M2387" i="11"/>
  <c r="N2387" i="11"/>
  <c r="O2387" i="11" s="1"/>
  <c r="S2387" i="11" s="1"/>
  <c r="P2387" i="11"/>
  <c r="Q2387" i="11" s="1"/>
  <c r="M2388" i="11"/>
  <c r="N2388" i="11"/>
  <c r="O2388" i="11" s="1"/>
  <c r="S2388" i="11" s="1"/>
  <c r="P2388" i="11"/>
  <c r="Q2388" i="11" s="1"/>
  <c r="M2389" i="11"/>
  <c r="N2389" i="11"/>
  <c r="O2389" i="11" s="1"/>
  <c r="S2389" i="11" s="1"/>
  <c r="P2389" i="11"/>
  <c r="Q2389" i="11" s="1"/>
  <c r="M2390" i="11"/>
  <c r="N2390" i="11"/>
  <c r="O2390" i="11" s="1"/>
  <c r="S2390" i="11" s="1"/>
  <c r="P2390" i="11"/>
  <c r="Q2390" i="11" s="1"/>
  <c r="M2391" i="11"/>
  <c r="N2391" i="11"/>
  <c r="O2391" i="11" s="1"/>
  <c r="S2391" i="11" s="1"/>
  <c r="P2391" i="11"/>
  <c r="Q2391" i="11" s="1"/>
  <c r="M2392" i="11"/>
  <c r="N2392" i="11"/>
  <c r="O2392" i="11" s="1"/>
  <c r="S2392" i="11" s="1"/>
  <c r="P2392" i="11"/>
  <c r="Q2392" i="11" s="1"/>
  <c r="M2393" i="11"/>
  <c r="N2393" i="11"/>
  <c r="O2393" i="11" s="1"/>
  <c r="S2393" i="11" s="1"/>
  <c r="P2393" i="11"/>
  <c r="Q2393" i="11" s="1"/>
  <c r="M2394" i="11"/>
  <c r="N2394" i="11"/>
  <c r="O2394" i="11" s="1"/>
  <c r="S2394" i="11" s="1"/>
  <c r="P2394" i="11"/>
  <c r="Q2394" i="11" s="1"/>
  <c r="M2395" i="11"/>
  <c r="N2395" i="11"/>
  <c r="O2395" i="11" s="1"/>
  <c r="S2395" i="11" s="1"/>
  <c r="P2395" i="11"/>
  <c r="Q2395" i="11" s="1"/>
  <c r="M2396" i="11"/>
  <c r="N2396" i="11"/>
  <c r="O2396" i="11" s="1"/>
  <c r="S2396" i="11" s="1"/>
  <c r="P2396" i="11"/>
  <c r="Q2396" i="11" s="1"/>
  <c r="M2397" i="11"/>
  <c r="N2397" i="11"/>
  <c r="O2397" i="11" s="1"/>
  <c r="S2397" i="11" s="1"/>
  <c r="P2397" i="11"/>
  <c r="Q2397" i="11" s="1"/>
  <c r="M2398" i="11"/>
  <c r="N2398" i="11"/>
  <c r="O2398" i="11" s="1"/>
  <c r="S2398" i="11" s="1"/>
  <c r="P2398" i="11"/>
  <c r="Q2398" i="11" s="1"/>
  <c r="M2399" i="11"/>
  <c r="N2399" i="11"/>
  <c r="O2399" i="11" s="1"/>
  <c r="S2399" i="11" s="1"/>
  <c r="P2399" i="11"/>
  <c r="Q2399" i="11" s="1"/>
  <c r="M2400" i="11"/>
  <c r="N2400" i="11"/>
  <c r="O2400" i="11" s="1"/>
  <c r="S2400" i="11" s="1"/>
  <c r="P2400" i="11"/>
  <c r="Q2400" i="11" s="1"/>
  <c r="M2401" i="11"/>
  <c r="N2401" i="11"/>
  <c r="O2401" i="11" s="1"/>
  <c r="S2401" i="11" s="1"/>
  <c r="P2401" i="11"/>
  <c r="Q2401" i="11" s="1"/>
  <c r="M2402" i="11"/>
  <c r="N2402" i="11"/>
  <c r="O2402" i="11" s="1"/>
  <c r="S2402" i="11" s="1"/>
  <c r="P2402" i="11"/>
  <c r="Q2402" i="11" s="1"/>
  <c r="M2403" i="11"/>
  <c r="N2403" i="11"/>
  <c r="O2403" i="11" s="1"/>
  <c r="S2403" i="11" s="1"/>
  <c r="P2403" i="11"/>
  <c r="Q2403" i="11" s="1"/>
  <c r="M2404" i="11"/>
  <c r="N2404" i="11"/>
  <c r="O2404" i="11" s="1"/>
  <c r="S2404" i="11" s="1"/>
  <c r="P2404" i="11"/>
  <c r="Q2404" i="11" s="1"/>
  <c r="M2405" i="11"/>
  <c r="N2405" i="11"/>
  <c r="O2405" i="11" s="1"/>
  <c r="S2405" i="11" s="1"/>
  <c r="P2405" i="11"/>
  <c r="Q2405" i="11" s="1"/>
  <c r="M2406" i="11"/>
  <c r="N2406" i="11"/>
  <c r="O2406" i="11" s="1"/>
  <c r="S2406" i="11" s="1"/>
  <c r="P2406" i="11"/>
  <c r="Q2406" i="11" s="1"/>
  <c r="M2407" i="11"/>
  <c r="N2407" i="11"/>
  <c r="O2407" i="11" s="1"/>
  <c r="S2407" i="11" s="1"/>
  <c r="P2407" i="11"/>
  <c r="Q2407" i="11" s="1"/>
  <c r="M2408" i="11"/>
  <c r="N2408" i="11"/>
  <c r="O2408" i="11" s="1"/>
  <c r="S2408" i="11" s="1"/>
  <c r="P2408" i="11"/>
  <c r="Q2408" i="11" s="1"/>
  <c r="M2409" i="11"/>
  <c r="N2409" i="11"/>
  <c r="O2409" i="11" s="1"/>
  <c r="S2409" i="11" s="1"/>
  <c r="P2409" i="11"/>
  <c r="Q2409" i="11" s="1"/>
  <c r="M2410" i="11"/>
  <c r="N2410" i="11"/>
  <c r="O2410" i="11" s="1"/>
  <c r="S2410" i="11" s="1"/>
  <c r="P2410" i="11"/>
  <c r="Q2410" i="11" s="1"/>
  <c r="M2411" i="11"/>
  <c r="N2411" i="11"/>
  <c r="O2411" i="11" s="1"/>
  <c r="S2411" i="11" s="1"/>
  <c r="P2411" i="11"/>
  <c r="Q2411" i="11" s="1"/>
  <c r="M2412" i="11"/>
  <c r="N2412" i="11"/>
  <c r="O2412" i="11" s="1"/>
  <c r="S2412" i="11" s="1"/>
  <c r="P2412" i="11"/>
  <c r="Q2412" i="11" s="1"/>
  <c r="M2413" i="11"/>
  <c r="N2413" i="11"/>
  <c r="O2413" i="11" s="1"/>
  <c r="S2413" i="11" s="1"/>
  <c r="P2413" i="11"/>
  <c r="Q2413" i="11" s="1"/>
  <c r="M2414" i="11"/>
  <c r="N2414" i="11"/>
  <c r="O2414" i="11" s="1"/>
  <c r="S2414" i="11" s="1"/>
  <c r="P2414" i="11"/>
  <c r="Q2414" i="11" s="1"/>
  <c r="M2415" i="11"/>
  <c r="N2415" i="11"/>
  <c r="O2415" i="11" s="1"/>
  <c r="S2415" i="11" s="1"/>
  <c r="P2415" i="11"/>
  <c r="Q2415" i="11" s="1"/>
  <c r="M2416" i="11"/>
  <c r="N2416" i="11"/>
  <c r="O2416" i="11" s="1"/>
  <c r="S2416" i="11" s="1"/>
  <c r="P2416" i="11"/>
  <c r="Q2416" i="11" s="1"/>
  <c r="M2417" i="11"/>
  <c r="N2417" i="11"/>
  <c r="O2417" i="11" s="1"/>
  <c r="S2417" i="11" s="1"/>
  <c r="P2417" i="11"/>
  <c r="Q2417" i="11" s="1"/>
  <c r="M2418" i="11"/>
  <c r="N2418" i="11"/>
  <c r="O2418" i="11" s="1"/>
  <c r="S2418" i="11" s="1"/>
  <c r="P2418" i="11"/>
  <c r="Q2418" i="11" s="1"/>
  <c r="M2419" i="11"/>
  <c r="N2419" i="11"/>
  <c r="O2419" i="11" s="1"/>
  <c r="S2419" i="11" s="1"/>
  <c r="P2419" i="11"/>
  <c r="Q2419" i="11" s="1"/>
  <c r="M2420" i="11"/>
  <c r="N2420" i="11"/>
  <c r="O2420" i="11" s="1"/>
  <c r="S2420" i="11" s="1"/>
  <c r="P2420" i="11"/>
  <c r="Q2420" i="11" s="1"/>
  <c r="M2421" i="11"/>
  <c r="N2421" i="11"/>
  <c r="O2421" i="11" s="1"/>
  <c r="S2421" i="11" s="1"/>
  <c r="P2421" i="11"/>
  <c r="Q2421" i="11" s="1"/>
  <c r="M2422" i="11"/>
  <c r="N2422" i="11"/>
  <c r="O2422" i="11" s="1"/>
  <c r="S2422" i="11" s="1"/>
  <c r="P2422" i="11"/>
  <c r="Q2422" i="11" s="1"/>
  <c r="M2423" i="11"/>
  <c r="N2423" i="11"/>
  <c r="O2423" i="11" s="1"/>
  <c r="S2423" i="11" s="1"/>
  <c r="P2423" i="11"/>
  <c r="Q2423" i="11"/>
  <c r="M2424" i="11"/>
  <c r="N2424" i="11"/>
  <c r="O2424" i="11" s="1"/>
  <c r="S2424" i="11" s="1"/>
  <c r="P2424" i="11"/>
  <c r="Q2424" i="11"/>
  <c r="M2425" i="11"/>
  <c r="N2425" i="11"/>
  <c r="O2425" i="11" s="1"/>
  <c r="S2425" i="11" s="1"/>
  <c r="P2425" i="11"/>
  <c r="Q2425" i="11"/>
  <c r="M2426" i="11"/>
  <c r="N2426" i="11"/>
  <c r="O2426" i="11" s="1"/>
  <c r="S2426" i="11" s="1"/>
  <c r="P2426" i="11"/>
  <c r="Q2426" i="11"/>
  <c r="M2427" i="11"/>
  <c r="N2427" i="11"/>
  <c r="O2427" i="11" s="1"/>
  <c r="S2427" i="11" s="1"/>
  <c r="P2427" i="11"/>
  <c r="Q2427" i="11" s="1"/>
  <c r="M2428" i="11"/>
  <c r="N2428" i="11"/>
  <c r="O2428" i="11" s="1"/>
  <c r="S2428" i="11" s="1"/>
  <c r="P2428" i="11"/>
  <c r="Q2428" i="11" s="1"/>
  <c r="M2429" i="11"/>
  <c r="N2429" i="11"/>
  <c r="O2429" i="11" s="1"/>
  <c r="S2429" i="11" s="1"/>
  <c r="P2429" i="11"/>
  <c r="Q2429" i="11" s="1"/>
  <c r="M2430" i="11"/>
  <c r="N2430" i="11"/>
  <c r="O2430" i="11" s="1"/>
  <c r="S2430" i="11" s="1"/>
  <c r="P2430" i="11"/>
  <c r="Q2430" i="11" s="1"/>
  <c r="M2431" i="11"/>
  <c r="N2431" i="11"/>
  <c r="O2431" i="11" s="1"/>
  <c r="S2431" i="11" s="1"/>
  <c r="P2431" i="11"/>
  <c r="Q2431" i="11" s="1"/>
  <c r="M2432" i="11"/>
  <c r="N2432" i="11"/>
  <c r="O2432" i="11" s="1"/>
  <c r="S2432" i="11" s="1"/>
  <c r="P2432" i="11"/>
  <c r="Q2432" i="11" s="1"/>
  <c r="M2433" i="11"/>
  <c r="N2433" i="11"/>
  <c r="O2433" i="11" s="1"/>
  <c r="S2433" i="11" s="1"/>
  <c r="P2433" i="11"/>
  <c r="Q2433" i="11" s="1"/>
  <c r="M2434" i="11"/>
  <c r="N2434" i="11"/>
  <c r="O2434" i="11" s="1"/>
  <c r="S2434" i="11" s="1"/>
  <c r="P2434" i="11"/>
  <c r="Q2434" i="11" s="1"/>
  <c r="M2435" i="11"/>
  <c r="N2435" i="11"/>
  <c r="O2435" i="11" s="1"/>
  <c r="S2435" i="11" s="1"/>
  <c r="P2435" i="11"/>
  <c r="Q2435" i="11" s="1"/>
  <c r="M2436" i="11"/>
  <c r="N2436" i="11"/>
  <c r="O2436" i="11" s="1"/>
  <c r="S2436" i="11" s="1"/>
  <c r="P2436" i="11"/>
  <c r="Q2436" i="11" s="1"/>
  <c r="M2437" i="11"/>
  <c r="N2437" i="11"/>
  <c r="O2437" i="11" s="1"/>
  <c r="S2437" i="11" s="1"/>
  <c r="P2437" i="11"/>
  <c r="Q2437" i="11" s="1"/>
  <c r="M2438" i="11"/>
  <c r="N2438" i="11"/>
  <c r="O2438" i="11" s="1"/>
  <c r="S2438" i="11" s="1"/>
  <c r="P2438" i="11"/>
  <c r="Q2438" i="11" s="1"/>
  <c r="M2439" i="11"/>
  <c r="N2439" i="11"/>
  <c r="O2439" i="11" s="1"/>
  <c r="S2439" i="11" s="1"/>
  <c r="P2439" i="11"/>
  <c r="Q2439" i="11" s="1"/>
  <c r="M2440" i="11"/>
  <c r="N2440" i="11"/>
  <c r="O2440" i="11" s="1"/>
  <c r="S2440" i="11" s="1"/>
  <c r="P2440" i="11"/>
  <c r="Q2440" i="11" s="1"/>
  <c r="M2441" i="11"/>
  <c r="N2441" i="11"/>
  <c r="O2441" i="11" s="1"/>
  <c r="S2441" i="11" s="1"/>
  <c r="P2441" i="11"/>
  <c r="Q2441" i="11" s="1"/>
  <c r="M2442" i="11"/>
  <c r="N2442" i="11"/>
  <c r="O2442" i="11" s="1"/>
  <c r="S2442" i="11" s="1"/>
  <c r="P2442" i="11"/>
  <c r="Q2442" i="11" s="1"/>
  <c r="M2443" i="11"/>
  <c r="N2443" i="11"/>
  <c r="O2443" i="11" s="1"/>
  <c r="S2443" i="11" s="1"/>
  <c r="P2443" i="11"/>
  <c r="Q2443" i="11" s="1"/>
  <c r="M2444" i="11"/>
  <c r="N2444" i="11"/>
  <c r="O2444" i="11" s="1"/>
  <c r="S2444" i="11" s="1"/>
  <c r="P2444" i="11"/>
  <c r="Q2444" i="11" s="1"/>
  <c r="M2445" i="11"/>
  <c r="N2445" i="11"/>
  <c r="O2445" i="11" s="1"/>
  <c r="S2445" i="11" s="1"/>
  <c r="P2445" i="11"/>
  <c r="Q2445" i="11" s="1"/>
  <c r="M2446" i="11"/>
  <c r="N2446" i="11"/>
  <c r="O2446" i="11" s="1"/>
  <c r="S2446" i="11" s="1"/>
  <c r="P2446" i="11"/>
  <c r="Q2446" i="11" s="1"/>
  <c r="M2447" i="11"/>
  <c r="N2447" i="11"/>
  <c r="O2447" i="11" s="1"/>
  <c r="S2447" i="11" s="1"/>
  <c r="P2447" i="11"/>
  <c r="Q2447" i="11" s="1"/>
  <c r="M2448" i="11"/>
  <c r="N2448" i="11"/>
  <c r="O2448" i="11" s="1"/>
  <c r="S2448" i="11" s="1"/>
  <c r="P2448" i="11"/>
  <c r="Q2448" i="11" s="1"/>
  <c r="M2449" i="11"/>
  <c r="N2449" i="11"/>
  <c r="O2449" i="11" s="1"/>
  <c r="S2449" i="11" s="1"/>
  <c r="P2449" i="11"/>
  <c r="Q2449" i="11" s="1"/>
  <c r="M2450" i="11"/>
  <c r="N2450" i="11"/>
  <c r="O2450" i="11" s="1"/>
  <c r="S2450" i="11" s="1"/>
  <c r="P2450" i="11"/>
  <c r="Q2450" i="11" s="1"/>
  <c r="M2451" i="11"/>
  <c r="N2451" i="11"/>
  <c r="O2451" i="11" s="1"/>
  <c r="S2451" i="11" s="1"/>
  <c r="P2451" i="11"/>
  <c r="Q2451" i="11" s="1"/>
  <c r="M2452" i="11"/>
  <c r="N2452" i="11"/>
  <c r="O2452" i="11" s="1"/>
  <c r="S2452" i="11" s="1"/>
  <c r="P2452" i="11"/>
  <c r="Q2452" i="11" s="1"/>
  <c r="M2453" i="11"/>
  <c r="N2453" i="11"/>
  <c r="O2453" i="11" s="1"/>
  <c r="S2453" i="11" s="1"/>
  <c r="P2453" i="11"/>
  <c r="Q2453" i="11" s="1"/>
  <c r="M2454" i="11"/>
  <c r="N2454" i="11"/>
  <c r="O2454" i="11" s="1"/>
  <c r="S2454" i="11" s="1"/>
  <c r="P2454" i="11"/>
  <c r="Q2454" i="11" s="1"/>
  <c r="M2455" i="11"/>
  <c r="N2455" i="11"/>
  <c r="O2455" i="11" s="1"/>
  <c r="S2455" i="11" s="1"/>
  <c r="P2455" i="11"/>
  <c r="Q2455" i="11" s="1"/>
  <c r="M2456" i="11"/>
  <c r="N2456" i="11"/>
  <c r="O2456" i="11" s="1"/>
  <c r="S2456" i="11" s="1"/>
  <c r="P2456" i="11"/>
  <c r="Q2456" i="11" s="1"/>
  <c r="M2457" i="11"/>
  <c r="N2457" i="11"/>
  <c r="O2457" i="11" s="1"/>
  <c r="S2457" i="11" s="1"/>
  <c r="P2457" i="11"/>
  <c r="Q2457" i="11" s="1"/>
  <c r="M2458" i="11"/>
  <c r="N2458" i="11"/>
  <c r="O2458" i="11" s="1"/>
  <c r="S2458" i="11" s="1"/>
  <c r="P2458" i="11"/>
  <c r="Q2458" i="11" s="1"/>
  <c r="M2459" i="11"/>
  <c r="N2459" i="11"/>
  <c r="O2459" i="11" s="1"/>
  <c r="S2459" i="11" s="1"/>
  <c r="P2459" i="11"/>
  <c r="Q2459" i="11" s="1"/>
  <c r="M2460" i="11"/>
  <c r="N2460" i="11"/>
  <c r="O2460" i="11" s="1"/>
  <c r="S2460" i="11" s="1"/>
  <c r="P2460" i="11"/>
  <c r="Q2460" i="11" s="1"/>
  <c r="M2461" i="11"/>
  <c r="N2461" i="11"/>
  <c r="O2461" i="11" s="1"/>
  <c r="S2461" i="11" s="1"/>
  <c r="P2461" i="11"/>
  <c r="Q2461" i="11" s="1"/>
  <c r="M2462" i="11"/>
  <c r="N2462" i="11"/>
  <c r="O2462" i="11" s="1"/>
  <c r="S2462" i="11" s="1"/>
  <c r="P2462" i="11"/>
  <c r="Q2462" i="11" s="1"/>
  <c r="M2463" i="11"/>
  <c r="N2463" i="11"/>
  <c r="O2463" i="11" s="1"/>
  <c r="S2463" i="11" s="1"/>
  <c r="P2463" i="11"/>
  <c r="Q2463" i="11" s="1"/>
  <c r="M2464" i="11"/>
  <c r="N2464" i="11"/>
  <c r="O2464" i="11" s="1"/>
  <c r="S2464" i="11" s="1"/>
  <c r="P2464" i="11"/>
  <c r="Q2464" i="11" s="1"/>
  <c r="M2465" i="11"/>
  <c r="N2465" i="11"/>
  <c r="O2465" i="11" s="1"/>
  <c r="S2465" i="11" s="1"/>
  <c r="P2465" i="11"/>
  <c r="Q2465" i="11" s="1"/>
  <c r="M2466" i="11"/>
  <c r="N2466" i="11"/>
  <c r="O2466" i="11" s="1"/>
  <c r="S2466" i="11" s="1"/>
  <c r="P2466" i="11"/>
  <c r="Q2466" i="11" s="1"/>
  <c r="M2467" i="11"/>
  <c r="N2467" i="11"/>
  <c r="O2467" i="11" s="1"/>
  <c r="S2467" i="11" s="1"/>
  <c r="P2467" i="11"/>
  <c r="Q2467" i="11" s="1"/>
  <c r="M2468" i="11"/>
  <c r="N2468" i="11"/>
  <c r="O2468" i="11" s="1"/>
  <c r="S2468" i="11" s="1"/>
  <c r="P2468" i="11"/>
  <c r="Q2468" i="11" s="1"/>
  <c r="M2469" i="11"/>
  <c r="N2469" i="11"/>
  <c r="O2469" i="11" s="1"/>
  <c r="S2469" i="11" s="1"/>
  <c r="P2469" i="11"/>
  <c r="Q2469" i="11" s="1"/>
  <c r="M2470" i="11"/>
  <c r="N2470" i="11"/>
  <c r="O2470" i="11" s="1"/>
  <c r="S2470" i="11" s="1"/>
  <c r="P2470" i="11"/>
  <c r="Q2470" i="11" s="1"/>
  <c r="M2471" i="11"/>
  <c r="N2471" i="11"/>
  <c r="O2471" i="11"/>
  <c r="S2471" i="11" s="1"/>
  <c r="P2471" i="11"/>
  <c r="Q2471" i="11" s="1"/>
  <c r="M2472" i="11"/>
  <c r="N2472" i="11"/>
  <c r="O2472" i="11" s="1"/>
  <c r="S2472" i="11" s="1"/>
  <c r="P2472" i="11"/>
  <c r="Q2472" i="11" s="1"/>
  <c r="M2473" i="11"/>
  <c r="N2473" i="11"/>
  <c r="O2473" i="11" s="1"/>
  <c r="S2473" i="11" s="1"/>
  <c r="P2473" i="11"/>
  <c r="Q2473" i="11" s="1"/>
  <c r="M2474" i="11"/>
  <c r="N2474" i="11"/>
  <c r="O2474" i="11" s="1"/>
  <c r="S2474" i="11" s="1"/>
  <c r="P2474" i="11"/>
  <c r="Q2474" i="11" s="1"/>
  <c r="M2475" i="11"/>
  <c r="N2475" i="11"/>
  <c r="O2475" i="11" s="1"/>
  <c r="S2475" i="11" s="1"/>
  <c r="P2475" i="11"/>
  <c r="Q2475" i="11" s="1"/>
  <c r="M2476" i="11"/>
  <c r="N2476" i="11"/>
  <c r="O2476" i="11" s="1"/>
  <c r="S2476" i="11" s="1"/>
  <c r="P2476" i="11"/>
  <c r="Q2476" i="11" s="1"/>
  <c r="M2477" i="11"/>
  <c r="N2477" i="11"/>
  <c r="O2477" i="11" s="1"/>
  <c r="S2477" i="11" s="1"/>
  <c r="P2477" i="11"/>
  <c r="Q2477" i="11" s="1"/>
  <c r="M2478" i="11"/>
  <c r="N2478" i="11"/>
  <c r="O2478" i="11" s="1"/>
  <c r="S2478" i="11" s="1"/>
  <c r="P2478" i="11"/>
  <c r="Q2478" i="11" s="1"/>
  <c r="M2479" i="11"/>
  <c r="N2479" i="11"/>
  <c r="O2479" i="11" s="1"/>
  <c r="S2479" i="11" s="1"/>
  <c r="P2479" i="11"/>
  <c r="Q2479" i="11" s="1"/>
  <c r="M2480" i="11"/>
  <c r="N2480" i="11"/>
  <c r="O2480" i="11" s="1"/>
  <c r="S2480" i="11" s="1"/>
  <c r="P2480" i="11"/>
  <c r="Q2480" i="11" s="1"/>
  <c r="M2481" i="11"/>
  <c r="N2481" i="11"/>
  <c r="O2481" i="11" s="1"/>
  <c r="S2481" i="11" s="1"/>
  <c r="P2481" i="11"/>
  <c r="Q2481" i="11" s="1"/>
  <c r="M2482" i="11"/>
  <c r="N2482" i="11"/>
  <c r="O2482" i="11" s="1"/>
  <c r="S2482" i="11" s="1"/>
  <c r="P2482" i="11"/>
  <c r="Q2482" i="11" s="1"/>
  <c r="M2483" i="11"/>
  <c r="N2483" i="11"/>
  <c r="O2483" i="11" s="1"/>
  <c r="S2483" i="11" s="1"/>
  <c r="P2483" i="11"/>
  <c r="Q2483" i="11" s="1"/>
  <c r="M2484" i="11"/>
  <c r="N2484" i="11"/>
  <c r="O2484" i="11" s="1"/>
  <c r="S2484" i="11" s="1"/>
  <c r="P2484" i="11"/>
  <c r="Q2484" i="11" s="1"/>
  <c r="M2485" i="11"/>
  <c r="N2485" i="11"/>
  <c r="O2485" i="11" s="1"/>
  <c r="S2485" i="11" s="1"/>
  <c r="P2485" i="11"/>
  <c r="Q2485" i="11" s="1"/>
  <c r="M2486" i="11"/>
  <c r="N2486" i="11"/>
  <c r="O2486" i="11" s="1"/>
  <c r="S2486" i="11" s="1"/>
  <c r="P2486" i="11"/>
  <c r="Q2486" i="11" s="1"/>
  <c r="M2487" i="11"/>
  <c r="N2487" i="11"/>
  <c r="O2487" i="11" s="1"/>
  <c r="S2487" i="11" s="1"/>
  <c r="P2487" i="11"/>
  <c r="Q2487" i="11" s="1"/>
  <c r="M2488" i="11"/>
  <c r="N2488" i="11"/>
  <c r="O2488" i="11" s="1"/>
  <c r="S2488" i="11" s="1"/>
  <c r="P2488" i="11"/>
  <c r="Q2488" i="11" s="1"/>
  <c r="M2489" i="11"/>
  <c r="N2489" i="11"/>
  <c r="O2489" i="11" s="1"/>
  <c r="S2489" i="11" s="1"/>
  <c r="P2489" i="11"/>
  <c r="Q2489" i="11" s="1"/>
  <c r="M2490" i="11"/>
  <c r="N2490" i="11"/>
  <c r="O2490" i="11" s="1"/>
  <c r="S2490" i="11" s="1"/>
  <c r="P2490" i="11"/>
  <c r="Q2490" i="11" s="1"/>
  <c r="M2491" i="11"/>
  <c r="N2491" i="11"/>
  <c r="O2491" i="11" s="1"/>
  <c r="S2491" i="11" s="1"/>
  <c r="P2491" i="11"/>
  <c r="Q2491" i="11" s="1"/>
  <c r="M2492" i="11"/>
  <c r="N2492" i="11"/>
  <c r="O2492" i="11" s="1"/>
  <c r="S2492" i="11" s="1"/>
  <c r="P2492" i="11"/>
  <c r="Q2492" i="11" s="1"/>
  <c r="M2493" i="11"/>
  <c r="N2493" i="11"/>
  <c r="O2493" i="11" s="1"/>
  <c r="S2493" i="11" s="1"/>
  <c r="P2493" i="11"/>
  <c r="Q2493" i="11" s="1"/>
  <c r="M2494" i="11"/>
  <c r="N2494" i="11"/>
  <c r="O2494" i="11" s="1"/>
  <c r="S2494" i="11" s="1"/>
  <c r="P2494" i="11"/>
  <c r="Q2494" i="11"/>
  <c r="M2495" i="11"/>
  <c r="N2495" i="11"/>
  <c r="O2495" i="11" s="1"/>
  <c r="S2495" i="11" s="1"/>
  <c r="P2495" i="11"/>
  <c r="Q2495" i="11" s="1"/>
  <c r="M2496" i="11"/>
  <c r="N2496" i="11"/>
  <c r="O2496" i="11" s="1"/>
  <c r="S2496" i="11" s="1"/>
  <c r="P2496" i="11"/>
  <c r="Q2496" i="11" s="1"/>
  <c r="M2497" i="11"/>
  <c r="N2497" i="11"/>
  <c r="O2497" i="11" s="1"/>
  <c r="S2497" i="11" s="1"/>
  <c r="P2497" i="11"/>
  <c r="Q2497" i="11" s="1"/>
  <c r="M2498" i="11"/>
  <c r="N2498" i="11"/>
  <c r="O2498" i="11" s="1"/>
  <c r="S2498" i="11" s="1"/>
  <c r="P2498" i="11"/>
  <c r="Q2498" i="11" s="1"/>
  <c r="M2499" i="11"/>
  <c r="N2499" i="11"/>
  <c r="O2499" i="11" s="1"/>
  <c r="S2499" i="11" s="1"/>
  <c r="P2499" i="11"/>
  <c r="Q2499" i="11"/>
  <c r="M2500" i="11"/>
  <c r="N2500" i="11"/>
  <c r="O2500" i="11" s="1"/>
  <c r="S2500" i="11" s="1"/>
  <c r="P2500" i="11"/>
  <c r="Q2500" i="11" s="1"/>
  <c r="M2501" i="11"/>
  <c r="N2501" i="11"/>
  <c r="O2501" i="11" s="1"/>
  <c r="S2501" i="11" s="1"/>
  <c r="P2501" i="11"/>
  <c r="Q2501" i="11" s="1"/>
  <c r="M2502" i="11"/>
  <c r="N2502" i="11"/>
  <c r="O2502" i="11" s="1"/>
  <c r="S2502" i="11" s="1"/>
  <c r="P2502" i="11"/>
  <c r="Q2502" i="11" s="1"/>
  <c r="M2503" i="11"/>
  <c r="N2503" i="11"/>
  <c r="O2503" i="11" s="1"/>
  <c r="S2503" i="11" s="1"/>
  <c r="P2503" i="11"/>
  <c r="Q2503" i="11" s="1"/>
  <c r="M2504" i="11"/>
  <c r="N2504" i="11"/>
  <c r="O2504" i="11" s="1"/>
  <c r="S2504" i="11" s="1"/>
  <c r="P2504" i="11"/>
  <c r="Q2504" i="11" s="1"/>
  <c r="M2505" i="11"/>
  <c r="N2505" i="11"/>
  <c r="O2505" i="11" s="1"/>
  <c r="S2505" i="11" s="1"/>
  <c r="P2505" i="11"/>
  <c r="Q2505" i="11" s="1"/>
  <c r="M2506" i="11"/>
  <c r="N2506" i="11"/>
  <c r="O2506" i="11" s="1"/>
  <c r="S2506" i="11" s="1"/>
  <c r="P2506" i="11"/>
  <c r="Q2506" i="11" s="1"/>
  <c r="M2507" i="11"/>
  <c r="N2507" i="11"/>
  <c r="O2507" i="11" s="1"/>
  <c r="S2507" i="11" s="1"/>
  <c r="P2507" i="11"/>
  <c r="Q2507" i="11" s="1"/>
  <c r="M2508" i="11"/>
  <c r="N2508" i="11"/>
  <c r="O2508" i="11" s="1"/>
  <c r="S2508" i="11" s="1"/>
  <c r="P2508" i="11"/>
  <c r="Q2508" i="11" s="1"/>
  <c r="M2509" i="11"/>
  <c r="N2509" i="11"/>
  <c r="O2509" i="11"/>
  <c r="S2509" i="11" s="1"/>
  <c r="P2509" i="11"/>
  <c r="Q2509" i="11" s="1"/>
  <c r="M2510" i="11"/>
  <c r="N2510" i="11"/>
  <c r="O2510" i="11" s="1"/>
  <c r="S2510" i="11" s="1"/>
  <c r="P2510" i="11"/>
  <c r="Q2510" i="11" s="1"/>
  <c r="M2511" i="11"/>
  <c r="N2511" i="11"/>
  <c r="O2511" i="11" s="1"/>
  <c r="S2511" i="11" s="1"/>
  <c r="P2511" i="11"/>
  <c r="Q2511" i="11" s="1"/>
  <c r="M2512" i="11"/>
  <c r="N2512" i="11"/>
  <c r="O2512" i="11" s="1"/>
  <c r="S2512" i="11" s="1"/>
  <c r="P2512" i="11"/>
  <c r="Q2512" i="11" s="1"/>
  <c r="M2513" i="11"/>
  <c r="N2513" i="11"/>
  <c r="O2513" i="11" s="1"/>
  <c r="S2513" i="11" s="1"/>
  <c r="P2513" i="11"/>
  <c r="Q2513" i="11" s="1"/>
  <c r="M2514" i="11"/>
  <c r="N2514" i="11"/>
  <c r="O2514" i="11" s="1"/>
  <c r="S2514" i="11" s="1"/>
  <c r="P2514" i="11"/>
  <c r="Q2514" i="11" s="1"/>
  <c r="M2515" i="11"/>
  <c r="N2515" i="11"/>
  <c r="O2515" i="11" s="1"/>
  <c r="S2515" i="11" s="1"/>
  <c r="P2515" i="11"/>
  <c r="Q2515" i="11" s="1"/>
  <c r="M2516" i="11"/>
  <c r="N2516" i="11"/>
  <c r="O2516" i="11" s="1"/>
  <c r="S2516" i="11" s="1"/>
  <c r="P2516" i="11"/>
  <c r="Q2516" i="11" s="1"/>
  <c r="M2517" i="11"/>
  <c r="N2517" i="11"/>
  <c r="O2517" i="11" s="1"/>
  <c r="S2517" i="11" s="1"/>
  <c r="P2517" i="11"/>
  <c r="Q2517" i="11" s="1"/>
  <c r="M2518" i="11"/>
  <c r="N2518" i="11"/>
  <c r="O2518" i="11" s="1"/>
  <c r="S2518" i="11" s="1"/>
  <c r="P2518" i="11"/>
  <c r="Q2518" i="11" s="1"/>
  <c r="M2519" i="11"/>
  <c r="N2519" i="11"/>
  <c r="O2519" i="11" s="1"/>
  <c r="S2519" i="11" s="1"/>
  <c r="P2519" i="11"/>
  <c r="Q2519" i="11" s="1"/>
  <c r="M2520" i="11"/>
  <c r="N2520" i="11"/>
  <c r="O2520" i="11" s="1"/>
  <c r="S2520" i="11" s="1"/>
  <c r="P2520" i="11"/>
  <c r="Q2520" i="11" s="1"/>
  <c r="M2521" i="11"/>
  <c r="N2521" i="11"/>
  <c r="O2521" i="11" s="1"/>
  <c r="S2521" i="11" s="1"/>
  <c r="P2521" i="11"/>
  <c r="Q2521" i="11" s="1"/>
  <c r="M2522" i="11"/>
  <c r="N2522" i="11"/>
  <c r="O2522" i="11" s="1"/>
  <c r="S2522" i="11" s="1"/>
  <c r="P2522" i="11"/>
  <c r="Q2522" i="11" s="1"/>
  <c r="M2523" i="11"/>
  <c r="N2523" i="11"/>
  <c r="O2523" i="11" s="1"/>
  <c r="S2523" i="11" s="1"/>
  <c r="P2523" i="11"/>
  <c r="Q2523" i="11" s="1"/>
  <c r="M2524" i="11"/>
  <c r="N2524" i="11"/>
  <c r="O2524" i="11" s="1"/>
  <c r="S2524" i="11" s="1"/>
  <c r="P2524" i="11"/>
  <c r="Q2524" i="11" s="1"/>
  <c r="M2525" i="11"/>
  <c r="N2525" i="11"/>
  <c r="O2525" i="11" s="1"/>
  <c r="S2525" i="11" s="1"/>
  <c r="P2525" i="11"/>
  <c r="Q2525" i="11" s="1"/>
  <c r="M2526" i="11"/>
  <c r="N2526" i="11"/>
  <c r="O2526" i="11" s="1"/>
  <c r="S2526" i="11" s="1"/>
  <c r="P2526" i="11"/>
  <c r="Q2526" i="11" s="1"/>
  <c r="M2527" i="11"/>
  <c r="N2527" i="11"/>
  <c r="O2527" i="11" s="1"/>
  <c r="S2527" i="11" s="1"/>
  <c r="P2527" i="11"/>
  <c r="Q2527" i="11" s="1"/>
  <c r="M2528" i="11"/>
  <c r="N2528" i="11"/>
  <c r="O2528" i="11" s="1"/>
  <c r="S2528" i="11" s="1"/>
  <c r="P2528" i="11"/>
  <c r="Q2528" i="11" s="1"/>
  <c r="M2529" i="11"/>
  <c r="N2529" i="11"/>
  <c r="O2529" i="11" s="1"/>
  <c r="S2529" i="11" s="1"/>
  <c r="P2529" i="11"/>
  <c r="Q2529" i="11" s="1"/>
  <c r="M2530" i="11"/>
  <c r="N2530" i="11"/>
  <c r="O2530" i="11" s="1"/>
  <c r="S2530" i="11" s="1"/>
  <c r="P2530" i="11"/>
  <c r="Q2530" i="11" s="1"/>
  <c r="M2531" i="11"/>
  <c r="N2531" i="11"/>
  <c r="O2531" i="11" s="1"/>
  <c r="S2531" i="11" s="1"/>
  <c r="P2531" i="11"/>
  <c r="Q2531" i="11" s="1"/>
  <c r="M2532" i="11"/>
  <c r="N2532" i="11"/>
  <c r="O2532" i="11" s="1"/>
  <c r="S2532" i="11" s="1"/>
  <c r="P2532" i="11"/>
  <c r="Q2532" i="11" s="1"/>
  <c r="M2533" i="11"/>
  <c r="N2533" i="11"/>
  <c r="O2533" i="11" s="1"/>
  <c r="S2533" i="11" s="1"/>
  <c r="P2533" i="11"/>
  <c r="Q2533" i="11" s="1"/>
  <c r="M2534" i="11"/>
  <c r="N2534" i="11"/>
  <c r="O2534" i="11" s="1"/>
  <c r="S2534" i="11" s="1"/>
  <c r="P2534" i="11"/>
  <c r="Q2534" i="11" s="1"/>
  <c r="M2535" i="11"/>
  <c r="N2535" i="11"/>
  <c r="O2535" i="11" s="1"/>
  <c r="S2535" i="11" s="1"/>
  <c r="P2535" i="11"/>
  <c r="Q2535" i="11" s="1"/>
  <c r="M2536" i="11"/>
  <c r="N2536" i="11"/>
  <c r="O2536" i="11" s="1"/>
  <c r="S2536" i="11" s="1"/>
  <c r="P2536" i="11"/>
  <c r="Q2536" i="11" s="1"/>
  <c r="M2537" i="11"/>
  <c r="N2537" i="11"/>
  <c r="O2537" i="11" s="1"/>
  <c r="S2537" i="11" s="1"/>
  <c r="P2537" i="11"/>
  <c r="Q2537" i="11" s="1"/>
  <c r="M2538" i="11"/>
  <c r="N2538" i="11"/>
  <c r="O2538" i="11" s="1"/>
  <c r="S2538" i="11" s="1"/>
  <c r="P2538" i="11"/>
  <c r="Q2538" i="11" s="1"/>
  <c r="M2539" i="11"/>
  <c r="N2539" i="11"/>
  <c r="O2539" i="11" s="1"/>
  <c r="S2539" i="11" s="1"/>
  <c r="P2539" i="11"/>
  <c r="Q2539" i="11"/>
  <c r="M2540" i="11"/>
  <c r="N2540" i="11"/>
  <c r="O2540" i="11" s="1"/>
  <c r="S2540" i="11" s="1"/>
  <c r="P2540" i="11"/>
  <c r="Q2540" i="11" s="1"/>
  <c r="M2541" i="11"/>
  <c r="N2541" i="11"/>
  <c r="O2541" i="11" s="1"/>
  <c r="S2541" i="11" s="1"/>
  <c r="P2541" i="11"/>
  <c r="Q2541" i="11" s="1"/>
  <c r="M2542" i="11"/>
  <c r="N2542" i="11"/>
  <c r="O2542" i="11" s="1"/>
  <c r="S2542" i="11" s="1"/>
  <c r="P2542" i="11"/>
  <c r="Q2542" i="11" s="1"/>
  <c r="M2543" i="11"/>
  <c r="N2543" i="11"/>
  <c r="O2543" i="11" s="1"/>
  <c r="S2543" i="11" s="1"/>
  <c r="P2543" i="11"/>
  <c r="Q2543" i="11" s="1"/>
  <c r="M2544" i="11"/>
  <c r="N2544" i="11"/>
  <c r="O2544" i="11" s="1"/>
  <c r="S2544" i="11" s="1"/>
  <c r="P2544" i="11"/>
  <c r="Q2544" i="11" s="1"/>
  <c r="M2545" i="11"/>
  <c r="N2545" i="11"/>
  <c r="O2545" i="11" s="1"/>
  <c r="S2545" i="11" s="1"/>
  <c r="P2545" i="11"/>
  <c r="Q2545" i="11" s="1"/>
  <c r="M2546" i="11"/>
  <c r="N2546" i="11"/>
  <c r="O2546" i="11" s="1"/>
  <c r="S2546" i="11" s="1"/>
  <c r="P2546" i="11"/>
  <c r="Q2546" i="11" s="1"/>
  <c r="M2547" i="11"/>
  <c r="N2547" i="11"/>
  <c r="O2547" i="11" s="1"/>
  <c r="S2547" i="11" s="1"/>
  <c r="P2547" i="11"/>
  <c r="Q2547" i="11" s="1"/>
  <c r="M2548" i="11"/>
  <c r="N2548" i="11"/>
  <c r="O2548" i="11" s="1"/>
  <c r="S2548" i="11" s="1"/>
  <c r="P2548" i="11"/>
  <c r="Q2548" i="11" s="1"/>
  <c r="M2549" i="11"/>
  <c r="N2549" i="11"/>
  <c r="O2549" i="11" s="1"/>
  <c r="S2549" i="11" s="1"/>
  <c r="P2549" i="11"/>
  <c r="Q2549" i="11" s="1"/>
  <c r="M2550" i="11"/>
  <c r="N2550" i="11"/>
  <c r="O2550" i="11" s="1"/>
  <c r="S2550" i="11" s="1"/>
  <c r="P2550" i="11"/>
  <c r="Q2550" i="11" s="1"/>
  <c r="M2551" i="11"/>
  <c r="N2551" i="11"/>
  <c r="O2551" i="11" s="1"/>
  <c r="S2551" i="11" s="1"/>
  <c r="P2551" i="11"/>
  <c r="Q2551" i="11" s="1"/>
  <c r="M2552" i="11"/>
  <c r="N2552" i="11"/>
  <c r="O2552" i="11" s="1"/>
  <c r="S2552" i="11" s="1"/>
  <c r="P2552" i="11"/>
  <c r="Q2552" i="11" s="1"/>
  <c r="M2553" i="11"/>
  <c r="N2553" i="11"/>
  <c r="O2553" i="11" s="1"/>
  <c r="S2553" i="11" s="1"/>
  <c r="P2553" i="11"/>
  <c r="Q2553" i="11" s="1"/>
  <c r="M2554" i="11"/>
  <c r="N2554" i="11"/>
  <c r="O2554" i="11" s="1"/>
  <c r="S2554" i="11" s="1"/>
  <c r="P2554" i="11"/>
  <c r="Q2554" i="11" s="1"/>
  <c r="M2555" i="11"/>
  <c r="N2555" i="11"/>
  <c r="O2555" i="11" s="1"/>
  <c r="S2555" i="11" s="1"/>
  <c r="P2555" i="11"/>
  <c r="Q2555" i="11" s="1"/>
  <c r="M2556" i="11"/>
  <c r="N2556" i="11"/>
  <c r="O2556" i="11" s="1"/>
  <c r="S2556" i="11" s="1"/>
  <c r="P2556" i="11"/>
  <c r="Q2556" i="11" s="1"/>
  <c r="M2557" i="11"/>
  <c r="N2557" i="11"/>
  <c r="O2557" i="11" s="1"/>
  <c r="S2557" i="11" s="1"/>
  <c r="P2557" i="11"/>
  <c r="Q2557" i="11"/>
  <c r="M2558" i="11"/>
  <c r="N2558" i="11"/>
  <c r="O2558" i="11" s="1"/>
  <c r="S2558" i="11" s="1"/>
  <c r="P2558" i="11"/>
  <c r="Q2558" i="11"/>
  <c r="M2559" i="11"/>
  <c r="N2559" i="11"/>
  <c r="O2559" i="11" s="1"/>
  <c r="S2559" i="11" s="1"/>
  <c r="P2559" i="11"/>
  <c r="Q2559" i="11" s="1"/>
  <c r="M2560" i="11"/>
  <c r="N2560" i="11"/>
  <c r="O2560" i="11" s="1"/>
  <c r="S2560" i="11" s="1"/>
  <c r="P2560" i="11"/>
  <c r="Q2560" i="11" s="1"/>
  <c r="M2561" i="11"/>
  <c r="N2561" i="11"/>
  <c r="O2561" i="11" s="1"/>
  <c r="S2561" i="11" s="1"/>
  <c r="P2561" i="11"/>
  <c r="Q2561" i="11" s="1"/>
  <c r="M2562" i="11"/>
  <c r="N2562" i="11"/>
  <c r="O2562" i="11" s="1"/>
  <c r="S2562" i="11" s="1"/>
  <c r="P2562" i="11"/>
  <c r="Q2562" i="11" s="1"/>
  <c r="M2563" i="11"/>
  <c r="N2563" i="11"/>
  <c r="O2563" i="11" s="1"/>
  <c r="S2563" i="11" s="1"/>
  <c r="P2563" i="11"/>
  <c r="Q2563" i="11" s="1"/>
  <c r="M2564" i="11"/>
  <c r="N2564" i="11"/>
  <c r="O2564" i="11" s="1"/>
  <c r="S2564" i="11" s="1"/>
  <c r="P2564" i="11"/>
  <c r="Q2564" i="11" s="1"/>
  <c r="M2565" i="11"/>
  <c r="N2565" i="11"/>
  <c r="O2565" i="11" s="1"/>
  <c r="S2565" i="11" s="1"/>
  <c r="P2565" i="11"/>
  <c r="Q2565" i="11" s="1"/>
  <c r="M2566" i="11"/>
  <c r="N2566" i="11"/>
  <c r="O2566" i="11" s="1"/>
  <c r="S2566" i="11" s="1"/>
  <c r="P2566" i="11"/>
  <c r="Q2566" i="11" s="1"/>
  <c r="M2567" i="11"/>
  <c r="N2567" i="11"/>
  <c r="O2567" i="11" s="1"/>
  <c r="S2567" i="11" s="1"/>
  <c r="P2567" i="11"/>
  <c r="Q2567" i="11" s="1"/>
  <c r="M2568" i="11"/>
  <c r="N2568" i="11"/>
  <c r="O2568" i="11" s="1"/>
  <c r="S2568" i="11" s="1"/>
  <c r="P2568" i="11"/>
  <c r="Q2568" i="11" s="1"/>
  <c r="M2569" i="11"/>
  <c r="N2569" i="11"/>
  <c r="O2569" i="11" s="1"/>
  <c r="S2569" i="11" s="1"/>
  <c r="P2569" i="11"/>
  <c r="Q2569" i="11" s="1"/>
  <c r="M2570" i="11"/>
  <c r="N2570" i="11"/>
  <c r="O2570" i="11" s="1"/>
  <c r="S2570" i="11" s="1"/>
  <c r="P2570" i="11"/>
  <c r="Q2570" i="11" s="1"/>
  <c r="M2571" i="11"/>
  <c r="N2571" i="11"/>
  <c r="O2571" i="11" s="1"/>
  <c r="S2571" i="11" s="1"/>
  <c r="P2571" i="11"/>
  <c r="Q2571" i="11" s="1"/>
  <c r="M2572" i="11"/>
  <c r="N2572" i="11"/>
  <c r="O2572" i="11" s="1"/>
  <c r="S2572" i="11" s="1"/>
  <c r="P2572" i="11"/>
  <c r="Q2572" i="11" s="1"/>
  <c r="M2573" i="11"/>
  <c r="N2573" i="11"/>
  <c r="O2573" i="11" s="1"/>
  <c r="S2573" i="11" s="1"/>
  <c r="P2573" i="11"/>
  <c r="Q2573" i="11" s="1"/>
  <c r="M2574" i="11"/>
  <c r="N2574" i="11"/>
  <c r="O2574" i="11" s="1"/>
  <c r="S2574" i="11" s="1"/>
  <c r="P2574" i="11"/>
  <c r="Q2574" i="11" s="1"/>
  <c r="M2575" i="11"/>
  <c r="N2575" i="11"/>
  <c r="O2575" i="11" s="1"/>
  <c r="S2575" i="11" s="1"/>
  <c r="P2575" i="11"/>
  <c r="Q2575" i="11" s="1"/>
  <c r="M2576" i="11"/>
  <c r="N2576" i="11"/>
  <c r="O2576" i="11" s="1"/>
  <c r="S2576" i="11" s="1"/>
  <c r="P2576" i="11"/>
  <c r="Q2576" i="11" s="1"/>
  <c r="M2577" i="11"/>
  <c r="N2577" i="11"/>
  <c r="O2577" i="11" s="1"/>
  <c r="S2577" i="11" s="1"/>
  <c r="P2577" i="11"/>
  <c r="Q2577" i="11" s="1"/>
  <c r="M2578" i="11"/>
  <c r="N2578" i="11"/>
  <c r="O2578" i="11" s="1"/>
  <c r="S2578" i="11" s="1"/>
  <c r="P2578" i="11"/>
  <c r="Q2578" i="11" s="1"/>
  <c r="M2579" i="11"/>
  <c r="N2579" i="11"/>
  <c r="O2579" i="11" s="1"/>
  <c r="S2579" i="11" s="1"/>
  <c r="P2579" i="11"/>
  <c r="Q2579" i="11" s="1"/>
  <c r="M2580" i="11"/>
  <c r="N2580" i="11"/>
  <c r="O2580" i="11" s="1"/>
  <c r="S2580" i="11" s="1"/>
  <c r="P2580" i="11"/>
  <c r="Q2580" i="11" s="1"/>
  <c r="M2581" i="11"/>
  <c r="N2581" i="11"/>
  <c r="O2581" i="11" s="1"/>
  <c r="S2581" i="11" s="1"/>
  <c r="P2581" i="11"/>
  <c r="Q2581" i="11" s="1"/>
  <c r="M2582" i="11"/>
  <c r="N2582" i="11"/>
  <c r="O2582" i="11" s="1"/>
  <c r="S2582" i="11" s="1"/>
  <c r="P2582" i="11"/>
  <c r="Q2582" i="11"/>
  <c r="M2583" i="11"/>
  <c r="N2583" i="11"/>
  <c r="O2583" i="11" s="1"/>
  <c r="S2583" i="11" s="1"/>
  <c r="P2583" i="11"/>
  <c r="Q2583" i="11" s="1"/>
  <c r="M2584" i="11"/>
  <c r="N2584" i="11"/>
  <c r="O2584" i="11" s="1"/>
  <c r="S2584" i="11" s="1"/>
  <c r="P2584" i="11"/>
  <c r="Q2584" i="11" s="1"/>
  <c r="M2585" i="11"/>
  <c r="N2585" i="11"/>
  <c r="O2585" i="11" s="1"/>
  <c r="S2585" i="11" s="1"/>
  <c r="P2585" i="11"/>
  <c r="Q2585" i="11" s="1"/>
  <c r="M2586" i="11"/>
  <c r="N2586" i="11"/>
  <c r="O2586" i="11" s="1"/>
  <c r="S2586" i="11" s="1"/>
  <c r="P2586" i="11"/>
  <c r="Q2586" i="11" s="1"/>
  <c r="M2587" i="11"/>
  <c r="N2587" i="11"/>
  <c r="O2587" i="11" s="1"/>
  <c r="S2587" i="11" s="1"/>
  <c r="P2587" i="11"/>
  <c r="Q2587" i="11" s="1"/>
  <c r="M2588" i="11"/>
  <c r="N2588" i="11"/>
  <c r="O2588" i="11" s="1"/>
  <c r="S2588" i="11" s="1"/>
  <c r="P2588" i="11"/>
  <c r="Q2588" i="11" s="1"/>
  <c r="M2589" i="11"/>
  <c r="N2589" i="11"/>
  <c r="O2589" i="11" s="1"/>
  <c r="S2589" i="11" s="1"/>
  <c r="P2589" i="11"/>
  <c r="Q2589" i="11"/>
  <c r="M2590" i="11"/>
  <c r="N2590" i="11"/>
  <c r="O2590" i="11" s="1"/>
  <c r="S2590" i="11" s="1"/>
  <c r="P2590" i="11"/>
  <c r="Q2590" i="11"/>
  <c r="M2591" i="11"/>
  <c r="N2591" i="11"/>
  <c r="O2591" i="11" s="1"/>
  <c r="S2591" i="11" s="1"/>
  <c r="P2591" i="11"/>
  <c r="Q2591" i="11"/>
  <c r="M2592" i="11"/>
  <c r="N2592" i="11"/>
  <c r="O2592" i="11" s="1"/>
  <c r="S2592" i="11" s="1"/>
  <c r="P2592" i="11"/>
  <c r="Q2592" i="11" s="1"/>
  <c r="M2593" i="11"/>
  <c r="N2593" i="11"/>
  <c r="O2593" i="11" s="1"/>
  <c r="S2593" i="11" s="1"/>
  <c r="P2593" i="11"/>
  <c r="Q2593" i="11" s="1"/>
  <c r="M2594" i="11"/>
  <c r="N2594" i="11"/>
  <c r="O2594" i="11" s="1"/>
  <c r="S2594" i="11" s="1"/>
  <c r="P2594" i="11"/>
  <c r="Q2594" i="11" s="1"/>
  <c r="M2595" i="11"/>
  <c r="N2595" i="11"/>
  <c r="O2595" i="11" s="1"/>
  <c r="S2595" i="11" s="1"/>
  <c r="P2595" i="11"/>
  <c r="Q2595" i="11" s="1"/>
  <c r="M2596" i="11"/>
  <c r="N2596" i="11"/>
  <c r="O2596" i="11" s="1"/>
  <c r="S2596" i="11" s="1"/>
  <c r="P2596" i="11"/>
  <c r="Q2596" i="11" s="1"/>
  <c r="M2597" i="11"/>
  <c r="N2597" i="11"/>
  <c r="O2597" i="11" s="1"/>
  <c r="S2597" i="11" s="1"/>
  <c r="P2597" i="11"/>
  <c r="Q2597" i="11" s="1"/>
  <c r="M2598" i="11"/>
  <c r="N2598" i="11"/>
  <c r="O2598" i="11" s="1"/>
  <c r="S2598" i="11" s="1"/>
  <c r="P2598" i="11"/>
  <c r="Q2598" i="11" s="1"/>
  <c r="M2599" i="11"/>
  <c r="N2599" i="11"/>
  <c r="O2599" i="11" s="1"/>
  <c r="S2599" i="11" s="1"/>
  <c r="P2599" i="11"/>
  <c r="Q2599" i="11" s="1"/>
  <c r="M2600" i="11"/>
  <c r="N2600" i="11"/>
  <c r="O2600" i="11" s="1"/>
  <c r="S2600" i="11" s="1"/>
  <c r="P2600" i="11"/>
  <c r="Q2600" i="11" s="1"/>
  <c r="M2601" i="11"/>
  <c r="N2601" i="11"/>
  <c r="O2601" i="11" s="1"/>
  <c r="S2601" i="11" s="1"/>
  <c r="P2601" i="11"/>
  <c r="Q2601" i="11" s="1"/>
  <c r="M2602" i="11"/>
  <c r="N2602" i="11"/>
  <c r="O2602" i="11" s="1"/>
  <c r="S2602" i="11" s="1"/>
  <c r="P2602" i="11"/>
  <c r="Q2602" i="11" s="1"/>
  <c r="M2603" i="11"/>
  <c r="N2603" i="11"/>
  <c r="O2603" i="11" s="1"/>
  <c r="S2603" i="11" s="1"/>
  <c r="P2603" i="11"/>
  <c r="Q2603" i="11" s="1"/>
  <c r="M2604" i="11"/>
  <c r="N2604" i="11"/>
  <c r="O2604" i="11" s="1"/>
  <c r="S2604" i="11" s="1"/>
  <c r="P2604" i="11"/>
  <c r="Q2604" i="11" s="1"/>
  <c r="M2605" i="11"/>
  <c r="N2605" i="11"/>
  <c r="O2605" i="11" s="1"/>
  <c r="S2605" i="11" s="1"/>
  <c r="P2605" i="11"/>
  <c r="Q2605" i="11" s="1"/>
  <c r="M2606" i="11"/>
  <c r="N2606" i="11"/>
  <c r="O2606" i="11" s="1"/>
  <c r="S2606" i="11" s="1"/>
  <c r="P2606" i="11"/>
  <c r="Q2606" i="11" s="1"/>
  <c r="M2607" i="11"/>
  <c r="N2607" i="11"/>
  <c r="O2607" i="11" s="1"/>
  <c r="S2607" i="11" s="1"/>
  <c r="P2607" i="11"/>
  <c r="Q2607" i="11" s="1"/>
  <c r="M2608" i="11"/>
  <c r="N2608" i="11"/>
  <c r="O2608" i="11" s="1"/>
  <c r="S2608" i="11" s="1"/>
  <c r="P2608" i="11"/>
  <c r="Q2608" i="11" s="1"/>
  <c r="M2609" i="11"/>
  <c r="N2609" i="11"/>
  <c r="O2609" i="11" s="1"/>
  <c r="S2609" i="11" s="1"/>
  <c r="P2609" i="11"/>
  <c r="Q2609" i="11"/>
  <c r="M2610" i="11"/>
  <c r="N2610" i="11"/>
  <c r="O2610" i="11" s="1"/>
  <c r="S2610" i="11" s="1"/>
  <c r="P2610" i="11"/>
  <c r="Q2610" i="11" s="1"/>
  <c r="M2611" i="11"/>
  <c r="N2611" i="11"/>
  <c r="O2611" i="11" s="1"/>
  <c r="S2611" i="11" s="1"/>
  <c r="P2611" i="11"/>
  <c r="Q2611" i="11" s="1"/>
  <c r="M2612" i="11"/>
  <c r="N2612" i="11"/>
  <c r="O2612" i="11" s="1"/>
  <c r="S2612" i="11" s="1"/>
  <c r="P2612" i="11"/>
  <c r="Q2612" i="11" s="1"/>
  <c r="M2613" i="11"/>
  <c r="N2613" i="11"/>
  <c r="O2613" i="11" s="1"/>
  <c r="S2613" i="11" s="1"/>
  <c r="P2613" i="11"/>
  <c r="Q2613" i="11" s="1"/>
  <c r="M2614" i="11"/>
  <c r="N2614" i="11"/>
  <c r="O2614" i="11" s="1"/>
  <c r="S2614" i="11" s="1"/>
  <c r="P2614" i="11"/>
  <c r="Q2614" i="11" s="1"/>
  <c r="M2615" i="11"/>
  <c r="N2615" i="11"/>
  <c r="O2615" i="11" s="1"/>
  <c r="S2615" i="11" s="1"/>
  <c r="P2615" i="11"/>
  <c r="Q2615" i="11" s="1"/>
  <c r="M2616" i="11"/>
  <c r="N2616" i="11"/>
  <c r="O2616" i="11" s="1"/>
  <c r="S2616" i="11" s="1"/>
  <c r="P2616" i="11"/>
  <c r="Q2616" i="11" s="1"/>
  <c r="M2617" i="11"/>
  <c r="N2617" i="11"/>
  <c r="O2617" i="11" s="1"/>
  <c r="S2617" i="11" s="1"/>
  <c r="P2617" i="11"/>
  <c r="Q2617" i="11" s="1"/>
  <c r="M2618" i="11"/>
  <c r="N2618" i="11"/>
  <c r="O2618" i="11" s="1"/>
  <c r="S2618" i="11" s="1"/>
  <c r="P2618" i="11"/>
  <c r="Q2618" i="11" s="1"/>
  <c r="M2619" i="11"/>
  <c r="N2619" i="11"/>
  <c r="O2619" i="11" s="1"/>
  <c r="S2619" i="11" s="1"/>
  <c r="P2619" i="11"/>
  <c r="Q2619" i="11" s="1"/>
  <c r="M2620" i="11"/>
  <c r="N2620" i="11"/>
  <c r="O2620" i="11" s="1"/>
  <c r="S2620" i="11" s="1"/>
  <c r="P2620" i="11"/>
  <c r="Q2620" i="11" s="1"/>
  <c r="M2621" i="11"/>
  <c r="N2621" i="11"/>
  <c r="O2621" i="11" s="1"/>
  <c r="S2621" i="11" s="1"/>
  <c r="P2621" i="11"/>
  <c r="Q2621" i="11" s="1"/>
  <c r="M2622" i="11"/>
  <c r="N2622" i="11"/>
  <c r="O2622" i="11" s="1"/>
  <c r="S2622" i="11" s="1"/>
  <c r="P2622" i="11"/>
  <c r="Q2622" i="11" s="1"/>
  <c r="M2623" i="11"/>
  <c r="N2623" i="11"/>
  <c r="O2623" i="11" s="1"/>
  <c r="S2623" i="11" s="1"/>
  <c r="P2623" i="11"/>
  <c r="Q2623" i="11"/>
  <c r="M2624" i="11"/>
  <c r="N2624" i="11"/>
  <c r="O2624" i="11" s="1"/>
  <c r="S2624" i="11" s="1"/>
  <c r="P2624" i="11"/>
  <c r="Q2624" i="11" s="1"/>
  <c r="M2625" i="11"/>
  <c r="N2625" i="11"/>
  <c r="O2625" i="11" s="1"/>
  <c r="S2625" i="11" s="1"/>
  <c r="P2625" i="11"/>
  <c r="Q2625" i="11" s="1"/>
  <c r="M2626" i="11"/>
  <c r="N2626" i="11"/>
  <c r="O2626" i="11"/>
  <c r="S2626" i="11" s="1"/>
  <c r="P2626" i="11"/>
  <c r="Q2626" i="11" s="1"/>
  <c r="M2627" i="11"/>
  <c r="N2627" i="11"/>
  <c r="O2627" i="11" s="1"/>
  <c r="S2627" i="11" s="1"/>
  <c r="P2627" i="11"/>
  <c r="Q2627" i="11" s="1"/>
  <c r="M2628" i="11"/>
  <c r="N2628" i="11"/>
  <c r="O2628" i="11" s="1"/>
  <c r="S2628" i="11" s="1"/>
  <c r="P2628" i="11"/>
  <c r="Q2628" i="11" s="1"/>
  <c r="M2629" i="11"/>
  <c r="N2629" i="11"/>
  <c r="O2629" i="11" s="1"/>
  <c r="S2629" i="11" s="1"/>
  <c r="P2629" i="11"/>
  <c r="Q2629" i="11" s="1"/>
  <c r="M2630" i="11"/>
  <c r="N2630" i="11"/>
  <c r="O2630" i="11" s="1"/>
  <c r="S2630" i="11" s="1"/>
  <c r="P2630" i="11"/>
  <c r="Q2630" i="11"/>
  <c r="M2631" i="11"/>
  <c r="N2631" i="11"/>
  <c r="O2631" i="11" s="1"/>
  <c r="S2631" i="11" s="1"/>
  <c r="P2631" i="11"/>
  <c r="Q2631" i="11"/>
  <c r="M2632" i="11"/>
  <c r="N2632" i="11"/>
  <c r="O2632" i="11" s="1"/>
  <c r="S2632" i="11" s="1"/>
  <c r="P2632" i="11"/>
  <c r="Q2632" i="11" s="1"/>
  <c r="M2633" i="11"/>
  <c r="N2633" i="11"/>
  <c r="O2633" i="11" s="1"/>
  <c r="S2633" i="11" s="1"/>
  <c r="P2633" i="11"/>
  <c r="Q2633" i="11" s="1"/>
  <c r="M2634" i="11"/>
  <c r="N2634" i="11"/>
  <c r="O2634" i="11" s="1"/>
  <c r="S2634" i="11" s="1"/>
  <c r="P2634" i="11"/>
  <c r="Q2634" i="11" s="1"/>
  <c r="M2635" i="11"/>
  <c r="N2635" i="11"/>
  <c r="O2635" i="11" s="1"/>
  <c r="S2635" i="11" s="1"/>
  <c r="P2635" i="11"/>
  <c r="Q2635" i="11" s="1"/>
  <c r="M2636" i="11"/>
  <c r="N2636" i="11"/>
  <c r="O2636" i="11" s="1"/>
  <c r="S2636" i="11" s="1"/>
  <c r="P2636" i="11"/>
  <c r="Q2636" i="11" s="1"/>
  <c r="M2637" i="11"/>
  <c r="N2637" i="11"/>
  <c r="O2637" i="11" s="1"/>
  <c r="S2637" i="11" s="1"/>
  <c r="P2637" i="11"/>
  <c r="Q2637" i="11" s="1"/>
  <c r="M2638" i="11"/>
  <c r="N2638" i="11"/>
  <c r="O2638" i="11" s="1"/>
  <c r="S2638" i="11" s="1"/>
  <c r="P2638" i="11"/>
  <c r="Q2638" i="11" s="1"/>
  <c r="M2639" i="11"/>
  <c r="N2639" i="11"/>
  <c r="O2639" i="11" s="1"/>
  <c r="S2639" i="11" s="1"/>
  <c r="P2639" i="11"/>
  <c r="Q2639" i="11" s="1"/>
  <c r="M2640" i="11"/>
  <c r="N2640" i="11"/>
  <c r="O2640" i="11" s="1"/>
  <c r="S2640" i="11" s="1"/>
  <c r="P2640" i="11"/>
  <c r="Q2640" i="11" s="1"/>
  <c r="M2641" i="11"/>
  <c r="N2641" i="11"/>
  <c r="O2641" i="11" s="1"/>
  <c r="S2641" i="11" s="1"/>
  <c r="P2641" i="11"/>
  <c r="Q2641" i="11" s="1"/>
  <c r="M2642" i="11"/>
  <c r="N2642" i="11"/>
  <c r="O2642" i="11" s="1"/>
  <c r="S2642" i="11" s="1"/>
  <c r="P2642" i="11"/>
  <c r="Q2642" i="11" s="1"/>
  <c r="M2643" i="11"/>
  <c r="N2643" i="11"/>
  <c r="O2643" i="11" s="1"/>
  <c r="S2643" i="11" s="1"/>
  <c r="P2643" i="11"/>
  <c r="Q2643" i="11" s="1"/>
  <c r="M2644" i="11"/>
  <c r="N2644" i="11"/>
  <c r="O2644" i="11" s="1"/>
  <c r="S2644" i="11" s="1"/>
  <c r="P2644" i="11"/>
  <c r="Q2644" i="11" s="1"/>
  <c r="M2645" i="11"/>
  <c r="N2645" i="11"/>
  <c r="O2645" i="11" s="1"/>
  <c r="S2645" i="11" s="1"/>
  <c r="P2645" i="11"/>
  <c r="Q2645" i="11" s="1"/>
  <c r="M2646" i="11"/>
  <c r="N2646" i="11"/>
  <c r="O2646" i="11" s="1"/>
  <c r="S2646" i="11" s="1"/>
  <c r="P2646" i="11"/>
  <c r="Q2646" i="11" s="1"/>
  <c r="M2647" i="11"/>
  <c r="N2647" i="11"/>
  <c r="O2647" i="11" s="1"/>
  <c r="S2647" i="11" s="1"/>
  <c r="P2647" i="11"/>
  <c r="Q2647" i="11" s="1"/>
  <c r="M2648" i="11"/>
  <c r="N2648" i="11"/>
  <c r="O2648" i="11" s="1"/>
  <c r="S2648" i="11" s="1"/>
  <c r="P2648" i="11"/>
  <c r="Q2648" i="11" s="1"/>
  <c r="M2649" i="11"/>
  <c r="N2649" i="11"/>
  <c r="O2649" i="11" s="1"/>
  <c r="S2649" i="11" s="1"/>
  <c r="P2649" i="11"/>
  <c r="Q2649" i="11" s="1"/>
  <c r="M2650" i="11"/>
  <c r="N2650" i="11"/>
  <c r="O2650" i="11" s="1"/>
  <c r="S2650" i="11" s="1"/>
  <c r="P2650" i="11"/>
  <c r="Q2650" i="11" s="1"/>
  <c r="M2651" i="11"/>
  <c r="N2651" i="11"/>
  <c r="O2651" i="11" s="1"/>
  <c r="S2651" i="11" s="1"/>
  <c r="P2651" i="11"/>
  <c r="Q2651" i="11" s="1"/>
  <c r="M2652" i="11"/>
  <c r="N2652" i="11"/>
  <c r="O2652" i="11" s="1"/>
  <c r="S2652" i="11" s="1"/>
  <c r="P2652" i="11"/>
  <c r="Q2652" i="11" s="1"/>
  <c r="M2653" i="11"/>
  <c r="N2653" i="11"/>
  <c r="O2653" i="11" s="1"/>
  <c r="S2653" i="11" s="1"/>
  <c r="P2653" i="11"/>
  <c r="Q2653" i="11" s="1"/>
  <c r="M2654" i="11"/>
  <c r="N2654" i="11"/>
  <c r="O2654" i="11" s="1"/>
  <c r="S2654" i="11" s="1"/>
  <c r="P2654" i="11"/>
  <c r="Q2654" i="11" s="1"/>
  <c r="M2655" i="11"/>
  <c r="N2655" i="11"/>
  <c r="O2655" i="11" s="1"/>
  <c r="S2655" i="11" s="1"/>
  <c r="P2655" i="11"/>
  <c r="Q2655" i="11" s="1"/>
  <c r="M2656" i="11"/>
  <c r="N2656" i="11"/>
  <c r="O2656" i="11" s="1"/>
  <c r="S2656" i="11" s="1"/>
  <c r="P2656" i="11"/>
  <c r="Q2656" i="11" s="1"/>
  <c r="M2657" i="11"/>
  <c r="N2657" i="11"/>
  <c r="O2657" i="11" s="1"/>
  <c r="S2657" i="11" s="1"/>
  <c r="P2657" i="11"/>
  <c r="Q2657" i="11" s="1"/>
  <c r="M2658" i="11"/>
  <c r="N2658" i="11"/>
  <c r="O2658" i="11" s="1"/>
  <c r="S2658" i="11" s="1"/>
  <c r="P2658" i="11"/>
  <c r="Q2658" i="11" s="1"/>
  <c r="M2659" i="11"/>
  <c r="N2659" i="11"/>
  <c r="O2659" i="11" s="1"/>
  <c r="S2659" i="11" s="1"/>
  <c r="P2659" i="11"/>
  <c r="Q2659" i="11"/>
  <c r="M2660" i="11"/>
  <c r="N2660" i="11"/>
  <c r="O2660" i="11" s="1"/>
  <c r="S2660" i="11" s="1"/>
  <c r="P2660" i="11"/>
  <c r="Q2660" i="11" s="1"/>
  <c r="M2661" i="11"/>
  <c r="N2661" i="11"/>
  <c r="O2661" i="11" s="1"/>
  <c r="S2661" i="11" s="1"/>
  <c r="P2661" i="11"/>
  <c r="Q2661" i="11" s="1"/>
  <c r="M2662" i="11"/>
  <c r="N2662" i="11"/>
  <c r="O2662" i="11" s="1"/>
  <c r="S2662" i="11" s="1"/>
  <c r="P2662" i="11"/>
  <c r="Q2662" i="11" s="1"/>
  <c r="M2663" i="11"/>
  <c r="N2663" i="11"/>
  <c r="O2663" i="11" s="1"/>
  <c r="S2663" i="11" s="1"/>
  <c r="P2663" i="11"/>
  <c r="Q2663" i="11"/>
  <c r="M2664" i="11"/>
  <c r="N2664" i="11"/>
  <c r="O2664" i="11" s="1"/>
  <c r="S2664" i="11" s="1"/>
  <c r="P2664" i="11"/>
  <c r="Q2664" i="11" s="1"/>
  <c r="M2665" i="11"/>
  <c r="N2665" i="11"/>
  <c r="O2665" i="11" s="1"/>
  <c r="S2665" i="11" s="1"/>
  <c r="P2665" i="11"/>
  <c r="Q2665" i="11" s="1"/>
  <c r="M2666" i="11"/>
  <c r="N2666" i="11"/>
  <c r="O2666" i="11" s="1"/>
  <c r="S2666" i="11" s="1"/>
  <c r="P2666" i="11"/>
  <c r="Q2666" i="11" s="1"/>
  <c r="M2667" i="11"/>
  <c r="N2667" i="11"/>
  <c r="O2667" i="11" s="1"/>
  <c r="S2667" i="11" s="1"/>
  <c r="P2667" i="11"/>
  <c r="Q2667" i="11" s="1"/>
  <c r="M2668" i="11"/>
  <c r="N2668" i="11"/>
  <c r="O2668" i="11" s="1"/>
  <c r="S2668" i="11" s="1"/>
  <c r="P2668" i="11"/>
  <c r="Q2668" i="11" s="1"/>
  <c r="M2669" i="11"/>
  <c r="N2669" i="11"/>
  <c r="O2669" i="11"/>
  <c r="S2669" i="11" s="1"/>
  <c r="P2669" i="11"/>
  <c r="Q2669" i="11" s="1"/>
  <c r="M2670" i="11"/>
  <c r="N2670" i="11"/>
  <c r="O2670" i="11" s="1"/>
  <c r="S2670" i="11" s="1"/>
  <c r="P2670" i="11"/>
  <c r="Q2670" i="11" s="1"/>
  <c r="M2671" i="11"/>
  <c r="N2671" i="11"/>
  <c r="O2671" i="11" s="1"/>
  <c r="S2671" i="11" s="1"/>
  <c r="P2671" i="11"/>
  <c r="Q2671" i="11" s="1"/>
  <c r="M2672" i="11"/>
  <c r="N2672" i="11"/>
  <c r="O2672" i="11" s="1"/>
  <c r="S2672" i="11" s="1"/>
  <c r="P2672" i="11"/>
  <c r="Q2672" i="11" s="1"/>
  <c r="M2673" i="11"/>
  <c r="N2673" i="11"/>
  <c r="O2673" i="11" s="1"/>
  <c r="S2673" i="11" s="1"/>
  <c r="P2673" i="11"/>
  <c r="Q2673" i="11" s="1"/>
  <c r="M2674" i="11"/>
  <c r="N2674" i="11"/>
  <c r="O2674" i="11" s="1"/>
  <c r="S2674" i="11" s="1"/>
  <c r="P2674" i="11"/>
  <c r="Q2674" i="11" s="1"/>
  <c r="M2675" i="11"/>
  <c r="N2675" i="11"/>
  <c r="O2675" i="11" s="1"/>
  <c r="S2675" i="11" s="1"/>
  <c r="P2675" i="11"/>
  <c r="Q2675" i="11" s="1"/>
  <c r="M2676" i="11"/>
  <c r="N2676" i="11"/>
  <c r="O2676" i="11" s="1"/>
  <c r="S2676" i="11" s="1"/>
  <c r="P2676" i="11"/>
  <c r="Q2676" i="11" s="1"/>
  <c r="M2677" i="11"/>
  <c r="N2677" i="11"/>
  <c r="O2677" i="11" s="1"/>
  <c r="S2677" i="11" s="1"/>
  <c r="P2677" i="11"/>
  <c r="Q2677" i="11" s="1"/>
  <c r="M2678" i="11"/>
  <c r="N2678" i="11"/>
  <c r="O2678" i="11" s="1"/>
  <c r="S2678" i="11" s="1"/>
  <c r="P2678" i="11"/>
  <c r="Q2678" i="11" s="1"/>
  <c r="M2679" i="11"/>
  <c r="N2679" i="11"/>
  <c r="O2679" i="11" s="1"/>
  <c r="S2679" i="11" s="1"/>
  <c r="P2679" i="11"/>
  <c r="Q2679" i="11" s="1"/>
  <c r="M2680" i="11"/>
  <c r="N2680" i="11"/>
  <c r="O2680" i="11" s="1"/>
  <c r="S2680" i="11" s="1"/>
  <c r="P2680" i="11"/>
  <c r="Q2680" i="11" s="1"/>
  <c r="M2681" i="11"/>
  <c r="N2681" i="11"/>
  <c r="O2681" i="11" s="1"/>
  <c r="S2681" i="11" s="1"/>
  <c r="P2681" i="11"/>
  <c r="Q2681" i="11" s="1"/>
  <c r="M2682" i="11"/>
  <c r="N2682" i="11"/>
  <c r="O2682" i="11" s="1"/>
  <c r="S2682" i="11" s="1"/>
  <c r="P2682" i="11"/>
  <c r="Q2682" i="11" s="1"/>
  <c r="M2683" i="11"/>
  <c r="N2683" i="11"/>
  <c r="O2683" i="11" s="1"/>
  <c r="S2683" i="11" s="1"/>
  <c r="P2683" i="11"/>
  <c r="Q2683" i="11" s="1"/>
  <c r="M2684" i="11"/>
  <c r="N2684" i="11"/>
  <c r="O2684" i="11" s="1"/>
  <c r="S2684" i="11" s="1"/>
  <c r="P2684" i="11"/>
  <c r="Q2684" i="11" s="1"/>
  <c r="M2685" i="11"/>
  <c r="N2685" i="11"/>
  <c r="O2685" i="11" s="1"/>
  <c r="S2685" i="11" s="1"/>
  <c r="P2685" i="11"/>
  <c r="Q2685" i="11" s="1"/>
  <c r="M2686" i="11"/>
  <c r="N2686" i="11"/>
  <c r="O2686" i="11" s="1"/>
  <c r="S2686" i="11" s="1"/>
  <c r="P2686" i="11"/>
  <c r="Q2686" i="11" s="1"/>
  <c r="M2687" i="11"/>
  <c r="N2687" i="11"/>
  <c r="O2687" i="11" s="1"/>
  <c r="S2687" i="11" s="1"/>
  <c r="P2687" i="11"/>
  <c r="Q2687" i="11" s="1"/>
  <c r="M2688" i="11"/>
  <c r="N2688" i="11"/>
  <c r="O2688" i="11"/>
  <c r="S2688" i="11" s="1"/>
  <c r="P2688" i="11"/>
  <c r="Q2688" i="11" s="1"/>
  <c r="M2689" i="11"/>
  <c r="N2689" i="11"/>
  <c r="O2689" i="11" s="1"/>
  <c r="S2689" i="11" s="1"/>
  <c r="P2689" i="11"/>
  <c r="Q2689" i="11" s="1"/>
  <c r="M2690" i="11"/>
  <c r="N2690" i="11"/>
  <c r="O2690" i="11" s="1"/>
  <c r="S2690" i="11" s="1"/>
  <c r="P2690" i="11"/>
  <c r="Q2690" i="11" s="1"/>
  <c r="M2691" i="11"/>
  <c r="N2691" i="11"/>
  <c r="O2691" i="11" s="1"/>
  <c r="S2691" i="11" s="1"/>
  <c r="P2691" i="11"/>
  <c r="Q2691" i="11" s="1"/>
  <c r="M2692" i="11"/>
  <c r="N2692" i="11"/>
  <c r="O2692" i="11" s="1"/>
  <c r="S2692" i="11" s="1"/>
  <c r="P2692" i="11"/>
  <c r="Q2692" i="11" s="1"/>
  <c r="M2693" i="11"/>
  <c r="N2693" i="11"/>
  <c r="O2693" i="11" s="1"/>
  <c r="S2693" i="11" s="1"/>
  <c r="P2693" i="11"/>
  <c r="Q2693" i="11" s="1"/>
  <c r="M2694" i="11"/>
  <c r="N2694" i="11"/>
  <c r="O2694" i="11" s="1"/>
  <c r="S2694" i="11" s="1"/>
  <c r="P2694" i="11"/>
  <c r="Q2694" i="11" s="1"/>
  <c r="M2695" i="11"/>
  <c r="N2695" i="11"/>
  <c r="O2695" i="11" s="1"/>
  <c r="S2695" i="11" s="1"/>
  <c r="P2695" i="11"/>
  <c r="Q2695" i="11" s="1"/>
  <c r="M2696" i="11"/>
  <c r="N2696" i="11"/>
  <c r="O2696" i="11"/>
  <c r="S2696" i="11" s="1"/>
  <c r="P2696" i="11"/>
  <c r="Q2696" i="11" s="1"/>
  <c r="M2697" i="11"/>
  <c r="N2697" i="11"/>
  <c r="O2697" i="11"/>
  <c r="S2697" i="11" s="1"/>
  <c r="P2697" i="11"/>
  <c r="Q2697" i="11" s="1"/>
  <c r="M2698" i="11"/>
  <c r="N2698" i="11"/>
  <c r="O2698" i="11"/>
  <c r="S2698" i="11" s="1"/>
  <c r="P2698" i="11"/>
  <c r="Q2698" i="11" s="1"/>
  <c r="M2699" i="11"/>
  <c r="N2699" i="11"/>
  <c r="O2699" i="11" s="1"/>
  <c r="S2699" i="11" s="1"/>
  <c r="P2699" i="11"/>
  <c r="Q2699" i="11" s="1"/>
  <c r="M2700" i="11"/>
  <c r="N2700" i="11"/>
  <c r="O2700" i="11" s="1"/>
  <c r="S2700" i="11" s="1"/>
  <c r="P2700" i="11"/>
  <c r="Q2700" i="11" s="1"/>
  <c r="M2701" i="11"/>
  <c r="N2701" i="11"/>
  <c r="O2701" i="11" s="1"/>
  <c r="S2701" i="11" s="1"/>
  <c r="P2701" i="11"/>
  <c r="Q2701" i="11" s="1"/>
  <c r="M2702" i="11"/>
  <c r="N2702" i="11"/>
  <c r="O2702" i="11" s="1"/>
  <c r="S2702" i="11" s="1"/>
  <c r="P2702" i="11"/>
  <c r="Q2702" i="11" s="1"/>
  <c r="M2703" i="11"/>
  <c r="N2703" i="11"/>
  <c r="O2703" i="11" s="1"/>
  <c r="S2703" i="11" s="1"/>
  <c r="P2703" i="11"/>
  <c r="Q2703" i="11" s="1"/>
  <c r="M2704" i="11"/>
  <c r="N2704" i="11"/>
  <c r="O2704" i="11" s="1"/>
  <c r="S2704" i="11" s="1"/>
  <c r="P2704" i="11"/>
  <c r="Q2704" i="11"/>
  <c r="M2705" i="11"/>
  <c r="N2705" i="11"/>
  <c r="O2705" i="11" s="1"/>
  <c r="S2705" i="11" s="1"/>
  <c r="P2705" i="11"/>
  <c r="Q2705" i="11" s="1"/>
  <c r="M2706" i="11"/>
  <c r="N2706" i="11"/>
  <c r="O2706" i="11" s="1"/>
  <c r="S2706" i="11" s="1"/>
  <c r="P2706" i="11"/>
  <c r="Q2706" i="11" s="1"/>
  <c r="M2707" i="11"/>
  <c r="N2707" i="11"/>
  <c r="O2707" i="11" s="1"/>
  <c r="S2707" i="11" s="1"/>
  <c r="P2707" i="11"/>
  <c r="Q2707" i="11"/>
  <c r="M2708" i="11"/>
  <c r="N2708" i="11"/>
  <c r="O2708" i="11" s="1"/>
  <c r="S2708" i="11" s="1"/>
  <c r="P2708" i="11"/>
  <c r="Q2708" i="11" s="1"/>
  <c r="M2709" i="11"/>
  <c r="N2709" i="11"/>
  <c r="O2709" i="11" s="1"/>
  <c r="S2709" i="11" s="1"/>
  <c r="P2709" i="11"/>
  <c r="Q2709" i="11" s="1"/>
  <c r="M2710" i="11"/>
  <c r="N2710" i="11"/>
  <c r="O2710" i="11" s="1"/>
  <c r="S2710" i="11" s="1"/>
  <c r="P2710" i="11"/>
  <c r="Q2710" i="11" s="1"/>
  <c r="M2711" i="11"/>
  <c r="N2711" i="11"/>
  <c r="O2711" i="11" s="1"/>
  <c r="S2711" i="11" s="1"/>
  <c r="P2711" i="11"/>
  <c r="Q2711" i="11" s="1"/>
  <c r="M2712" i="11"/>
  <c r="N2712" i="11"/>
  <c r="O2712" i="11" s="1"/>
  <c r="S2712" i="11" s="1"/>
  <c r="P2712" i="11"/>
  <c r="Q2712" i="11" s="1"/>
  <c r="M2713" i="11"/>
  <c r="N2713" i="11"/>
  <c r="O2713" i="11" s="1"/>
  <c r="S2713" i="11" s="1"/>
  <c r="P2713" i="11"/>
  <c r="Q2713" i="11" s="1"/>
  <c r="M2714" i="11"/>
  <c r="N2714" i="11"/>
  <c r="O2714" i="11" s="1"/>
  <c r="S2714" i="11" s="1"/>
  <c r="P2714" i="11"/>
  <c r="Q2714" i="11" s="1"/>
  <c r="M2715" i="11"/>
  <c r="N2715" i="11"/>
  <c r="O2715" i="11" s="1"/>
  <c r="S2715" i="11" s="1"/>
  <c r="P2715" i="11"/>
  <c r="Q2715" i="11" s="1"/>
  <c r="M2716" i="11"/>
  <c r="N2716" i="11"/>
  <c r="O2716" i="11" s="1"/>
  <c r="S2716" i="11" s="1"/>
  <c r="P2716" i="11"/>
  <c r="Q2716" i="11" s="1"/>
  <c r="M2717" i="11"/>
  <c r="N2717" i="11"/>
  <c r="O2717" i="11" s="1"/>
  <c r="S2717" i="11" s="1"/>
  <c r="P2717" i="11"/>
  <c r="Q2717" i="11" s="1"/>
  <c r="M2718" i="11"/>
  <c r="N2718" i="11"/>
  <c r="O2718" i="11" s="1"/>
  <c r="S2718" i="11" s="1"/>
  <c r="P2718" i="11"/>
  <c r="Q2718" i="11" s="1"/>
  <c r="M2719" i="11"/>
  <c r="N2719" i="11"/>
  <c r="O2719" i="11"/>
  <c r="S2719" i="11" s="1"/>
  <c r="P2719" i="11"/>
  <c r="Q2719" i="11" s="1"/>
  <c r="M2720" i="11"/>
  <c r="N2720" i="11"/>
  <c r="O2720" i="11" s="1"/>
  <c r="S2720" i="11" s="1"/>
  <c r="P2720" i="11"/>
  <c r="Q2720" i="11" s="1"/>
  <c r="M2721" i="11"/>
  <c r="N2721" i="11"/>
  <c r="O2721" i="11" s="1"/>
  <c r="S2721" i="11" s="1"/>
  <c r="P2721" i="11"/>
  <c r="Q2721" i="11" s="1"/>
  <c r="M2722" i="11"/>
  <c r="N2722" i="11"/>
  <c r="O2722" i="11" s="1"/>
  <c r="S2722" i="11" s="1"/>
  <c r="P2722" i="11"/>
  <c r="Q2722" i="11" s="1"/>
  <c r="M2723" i="11"/>
  <c r="N2723" i="11"/>
  <c r="O2723" i="11" s="1"/>
  <c r="S2723" i="11" s="1"/>
  <c r="P2723" i="11"/>
  <c r="Q2723" i="11" s="1"/>
  <c r="M2724" i="11"/>
  <c r="N2724" i="11"/>
  <c r="O2724" i="11" s="1"/>
  <c r="S2724" i="11" s="1"/>
  <c r="P2724" i="11"/>
  <c r="Q2724" i="11" s="1"/>
  <c r="M2725" i="11"/>
  <c r="N2725" i="11"/>
  <c r="O2725" i="11" s="1"/>
  <c r="S2725" i="11" s="1"/>
  <c r="P2725" i="11"/>
  <c r="Q2725" i="11" s="1"/>
  <c r="M2726" i="11"/>
  <c r="N2726" i="11"/>
  <c r="O2726" i="11" s="1"/>
  <c r="S2726" i="11" s="1"/>
  <c r="P2726" i="11"/>
  <c r="Q2726" i="11" s="1"/>
  <c r="M2727" i="11"/>
  <c r="N2727" i="11"/>
  <c r="O2727" i="11" s="1"/>
  <c r="S2727" i="11" s="1"/>
  <c r="P2727" i="11"/>
  <c r="Q2727" i="11" s="1"/>
  <c r="M2728" i="11"/>
  <c r="N2728" i="11"/>
  <c r="O2728" i="11" s="1"/>
  <c r="S2728" i="11" s="1"/>
  <c r="P2728" i="11"/>
  <c r="Q2728" i="11" s="1"/>
  <c r="M2729" i="11"/>
  <c r="N2729" i="11"/>
  <c r="O2729" i="11" s="1"/>
  <c r="S2729" i="11" s="1"/>
  <c r="P2729" i="11"/>
  <c r="Q2729" i="11" s="1"/>
  <c r="M2730" i="11"/>
  <c r="N2730" i="11"/>
  <c r="O2730" i="11" s="1"/>
  <c r="S2730" i="11" s="1"/>
  <c r="P2730" i="11"/>
  <c r="Q2730" i="11" s="1"/>
  <c r="M2731" i="11"/>
  <c r="N2731" i="11"/>
  <c r="O2731" i="11" s="1"/>
  <c r="S2731" i="11" s="1"/>
  <c r="P2731" i="11"/>
  <c r="Q2731" i="11" s="1"/>
  <c r="M2732" i="11"/>
  <c r="N2732" i="11"/>
  <c r="O2732" i="11" s="1"/>
  <c r="S2732" i="11" s="1"/>
  <c r="P2732" i="11"/>
  <c r="Q2732" i="11" s="1"/>
  <c r="M2733" i="11"/>
  <c r="N2733" i="11"/>
  <c r="O2733" i="11" s="1"/>
  <c r="S2733" i="11" s="1"/>
  <c r="P2733" i="11"/>
  <c r="Q2733" i="11" s="1"/>
  <c r="M2734" i="11"/>
  <c r="N2734" i="11"/>
  <c r="O2734" i="11" s="1"/>
  <c r="S2734" i="11" s="1"/>
  <c r="P2734" i="11"/>
  <c r="Q2734" i="11" s="1"/>
  <c r="M2735" i="11"/>
  <c r="N2735" i="11"/>
  <c r="O2735" i="11" s="1"/>
  <c r="S2735" i="11" s="1"/>
  <c r="P2735" i="11"/>
  <c r="Q2735" i="11" s="1"/>
  <c r="M2736" i="11"/>
  <c r="N2736" i="11"/>
  <c r="O2736" i="11" s="1"/>
  <c r="S2736" i="11" s="1"/>
  <c r="P2736" i="11"/>
  <c r="Q2736" i="11" s="1"/>
  <c r="M2737" i="11"/>
  <c r="N2737" i="11"/>
  <c r="O2737" i="11"/>
  <c r="S2737" i="11" s="1"/>
  <c r="P2737" i="11"/>
  <c r="Q2737" i="11" s="1"/>
  <c r="M2738" i="11"/>
  <c r="N2738" i="11"/>
  <c r="O2738" i="11" s="1"/>
  <c r="S2738" i="11" s="1"/>
  <c r="P2738" i="11"/>
  <c r="Q2738" i="11" s="1"/>
  <c r="M2739" i="11"/>
  <c r="N2739" i="11"/>
  <c r="O2739" i="11" s="1"/>
  <c r="S2739" i="11" s="1"/>
  <c r="P2739" i="11"/>
  <c r="Q2739" i="11" s="1"/>
  <c r="M2740" i="11"/>
  <c r="N2740" i="11"/>
  <c r="O2740" i="11" s="1"/>
  <c r="S2740" i="11" s="1"/>
  <c r="P2740" i="11"/>
  <c r="Q2740" i="11" s="1"/>
  <c r="M2741" i="11"/>
  <c r="N2741" i="11"/>
  <c r="O2741" i="11" s="1"/>
  <c r="S2741" i="11" s="1"/>
  <c r="P2741" i="11"/>
  <c r="Q2741" i="11" s="1"/>
  <c r="M2742" i="11"/>
  <c r="N2742" i="11"/>
  <c r="O2742" i="11" s="1"/>
  <c r="S2742" i="11" s="1"/>
  <c r="P2742" i="11"/>
  <c r="Q2742" i="11" s="1"/>
  <c r="M2743" i="11"/>
  <c r="N2743" i="11"/>
  <c r="O2743" i="11" s="1"/>
  <c r="S2743" i="11" s="1"/>
  <c r="P2743" i="11"/>
  <c r="Q2743" i="11" s="1"/>
  <c r="M2744" i="11"/>
  <c r="N2744" i="11"/>
  <c r="O2744" i="11" s="1"/>
  <c r="S2744" i="11" s="1"/>
  <c r="P2744" i="11"/>
  <c r="Q2744" i="11" s="1"/>
  <c r="M2745" i="11"/>
  <c r="N2745" i="11"/>
  <c r="O2745" i="11" s="1"/>
  <c r="S2745" i="11" s="1"/>
  <c r="P2745" i="11"/>
  <c r="Q2745" i="11" s="1"/>
  <c r="M2746" i="11"/>
  <c r="N2746" i="11"/>
  <c r="O2746" i="11" s="1"/>
  <c r="S2746" i="11" s="1"/>
  <c r="P2746" i="11"/>
  <c r="Q2746" i="11" s="1"/>
  <c r="M2747" i="11"/>
  <c r="N2747" i="11"/>
  <c r="O2747" i="11" s="1"/>
  <c r="S2747" i="11" s="1"/>
  <c r="P2747" i="11"/>
  <c r="Q2747" i="11" s="1"/>
  <c r="M2748" i="11"/>
  <c r="N2748" i="11"/>
  <c r="O2748" i="11" s="1"/>
  <c r="S2748" i="11" s="1"/>
  <c r="P2748" i="11"/>
  <c r="Q2748" i="11" s="1"/>
  <c r="M2749" i="11"/>
  <c r="N2749" i="11"/>
  <c r="O2749" i="11" s="1"/>
  <c r="S2749" i="11" s="1"/>
  <c r="P2749" i="11"/>
  <c r="Q2749" i="11" s="1"/>
  <c r="M2750" i="11"/>
  <c r="N2750" i="11"/>
  <c r="O2750" i="11" s="1"/>
  <c r="S2750" i="11" s="1"/>
  <c r="P2750" i="11"/>
  <c r="Q2750" i="11" s="1"/>
  <c r="M2751" i="11"/>
  <c r="N2751" i="11"/>
  <c r="O2751" i="11" s="1"/>
  <c r="S2751" i="11" s="1"/>
  <c r="P2751" i="11"/>
  <c r="Q2751" i="11" s="1"/>
  <c r="M2752" i="11"/>
  <c r="N2752" i="11"/>
  <c r="O2752" i="11" s="1"/>
  <c r="S2752" i="11" s="1"/>
  <c r="P2752" i="11"/>
  <c r="Q2752" i="11" s="1"/>
  <c r="M2753" i="11"/>
  <c r="N2753" i="11"/>
  <c r="O2753" i="11" s="1"/>
  <c r="S2753" i="11" s="1"/>
  <c r="P2753" i="11"/>
  <c r="Q2753" i="11" s="1"/>
  <c r="M2754" i="11"/>
  <c r="N2754" i="11"/>
  <c r="O2754" i="11" s="1"/>
  <c r="S2754" i="11" s="1"/>
  <c r="P2754" i="11"/>
  <c r="Q2754" i="11" s="1"/>
  <c r="M2755" i="11"/>
  <c r="N2755" i="11"/>
  <c r="O2755" i="11" s="1"/>
  <c r="S2755" i="11" s="1"/>
  <c r="P2755" i="11"/>
  <c r="Q2755" i="11" s="1"/>
  <c r="M2756" i="11"/>
  <c r="N2756" i="11"/>
  <c r="O2756" i="11" s="1"/>
  <c r="S2756" i="11" s="1"/>
  <c r="P2756" i="11"/>
  <c r="Q2756" i="11" s="1"/>
  <c r="M2757" i="11"/>
  <c r="N2757" i="11"/>
  <c r="O2757" i="11" s="1"/>
  <c r="S2757" i="11" s="1"/>
  <c r="P2757" i="11"/>
  <c r="Q2757" i="11" s="1"/>
  <c r="M2758" i="11"/>
  <c r="N2758" i="11"/>
  <c r="O2758" i="11"/>
  <c r="S2758" i="11" s="1"/>
  <c r="P2758" i="11"/>
  <c r="Q2758" i="11" s="1"/>
  <c r="M2759" i="11"/>
  <c r="N2759" i="11"/>
  <c r="O2759" i="11"/>
  <c r="S2759" i="11" s="1"/>
  <c r="P2759" i="11"/>
  <c r="Q2759" i="11" s="1"/>
  <c r="M2760" i="11"/>
  <c r="N2760" i="11"/>
  <c r="O2760" i="11" s="1"/>
  <c r="S2760" i="11" s="1"/>
  <c r="P2760" i="11"/>
  <c r="Q2760" i="11" s="1"/>
  <c r="M2761" i="11"/>
  <c r="N2761" i="11"/>
  <c r="O2761" i="11" s="1"/>
  <c r="S2761" i="11" s="1"/>
  <c r="P2761" i="11"/>
  <c r="Q2761" i="11" s="1"/>
  <c r="M2762" i="11"/>
  <c r="N2762" i="11"/>
  <c r="O2762" i="11" s="1"/>
  <c r="S2762" i="11" s="1"/>
  <c r="P2762" i="11"/>
  <c r="Q2762" i="11" s="1"/>
  <c r="M2763" i="11"/>
  <c r="N2763" i="11"/>
  <c r="O2763" i="11" s="1"/>
  <c r="S2763" i="11" s="1"/>
  <c r="P2763" i="11"/>
  <c r="Q2763" i="11" s="1"/>
  <c r="M2764" i="11"/>
  <c r="N2764" i="11"/>
  <c r="O2764" i="11" s="1"/>
  <c r="S2764" i="11" s="1"/>
  <c r="P2764" i="11"/>
  <c r="Q2764" i="11" s="1"/>
  <c r="M2765" i="11"/>
  <c r="N2765" i="11"/>
  <c r="O2765" i="11" s="1"/>
  <c r="S2765" i="11" s="1"/>
  <c r="P2765" i="11"/>
  <c r="Q2765" i="11" s="1"/>
  <c r="M2766" i="11"/>
  <c r="N2766" i="11"/>
  <c r="O2766" i="11" s="1"/>
  <c r="S2766" i="11" s="1"/>
  <c r="P2766" i="11"/>
  <c r="Q2766" i="11" s="1"/>
  <c r="M2767" i="11"/>
  <c r="N2767" i="11"/>
  <c r="O2767" i="11" s="1"/>
  <c r="S2767" i="11" s="1"/>
  <c r="P2767" i="11"/>
  <c r="Q2767" i="11" s="1"/>
  <c r="M2768" i="11"/>
  <c r="N2768" i="11"/>
  <c r="O2768" i="11" s="1"/>
  <c r="S2768" i="11" s="1"/>
  <c r="P2768" i="11"/>
  <c r="Q2768" i="11" s="1"/>
  <c r="M2769" i="11"/>
  <c r="N2769" i="11"/>
  <c r="O2769" i="11" s="1"/>
  <c r="S2769" i="11" s="1"/>
  <c r="P2769" i="11"/>
  <c r="Q2769" i="11" s="1"/>
  <c r="M2770" i="11"/>
  <c r="N2770" i="11"/>
  <c r="O2770" i="11" s="1"/>
  <c r="S2770" i="11" s="1"/>
  <c r="P2770" i="11"/>
  <c r="Q2770" i="11" s="1"/>
  <c r="M2771" i="11"/>
  <c r="N2771" i="11"/>
  <c r="O2771" i="11" s="1"/>
  <c r="S2771" i="11" s="1"/>
  <c r="P2771" i="11"/>
  <c r="Q2771" i="11" s="1"/>
  <c r="M2772" i="11"/>
  <c r="N2772" i="11"/>
  <c r="O2772" i="11" s="1"/>
  <c r="S2772" i="11" s="1"/>
  <c r="P2772" i="11"/>
  <c r="Q2772" i="11" s="1"/>
  <c r="M2773" i="11"/>
  <c r="N2773" i="11"/>
  <c r="O2773" i="11" s="1"/>
  <c r="S2773" i="11" s="1"/>
  <c r="P2773" i="11"/>
  <c r="Q2773" i="11" s="1"/>
  <c r="M2774" i="11"/>
  <c r="N2774" i="11"/>
  <c r="O2774" i="11" s="1"/>
  <c r="S2774" i="11" s="1"/>
  <c r="P2774" i="11"/>
  <c r="Q2774" i="11" s="1"/>
  <c r="M2775" i="11"/>
  <c r="N2775" i="11"/>
  <c r="O2775" i="11" s="1"/>
  <c r="S2775" i="11" s="1"/>
  <c r="P2775" i="11"/>
  <c r="Q2775" i="11" s="1"/>
  <c r="M2776" i="11"/>
  <c r="N2776" i="11"/>
  <c r="O2776" i="11"/>
  <c r="S2776" i="11" s="1"/>
  <c r="P2776" i="11"/>
  <c r="Q2776" i="11" s="1"/>
  <c r="M2777" i="11"/>
  <c r="N2777" i="11"/>
  <c r="O2777" i="11" s="1"/>
  <c r="S2777" i="11" s="1"/>
  <c r="P2777" i="11"/>
  <c r="Q2777" i="11" s="1"/>
  <c r="M2778" i="11"/>
  <c r="N2778" i="11"/>
  <c r="O2778" i="11" s="1"/>
  <c r="S2778" i="11" s="1"/>
  <c r="P2778" i="11"/>
  <c r="Q2778" i="11" s="1"/>
  <c r="M2779" i="11"/>
  <c r="N2779" i="11"/>
  <c r="O2779" i="11" s="1"/>
  <c r="S2779" i="11" s="1"/>
  <c r="P2779" i="11"/>
  <c r="Q2779" i="11" s="1"/>
  <c r="M2780" i="11"/>
  <c r="N2780" i="11"/>
  <c r="O2780" i="11" s="1"/>
  <c r="S2780" i="11" s="1"/>
  <c r="P2780" i="11"/>
  <c r="Q2780" i="11" s="1"/>
  <c r="M2781" i="11"/>
  <c r="N2781" i="11"/>
  <c r="O2781" i="11" s="1"/>
  <c r="S2781" i="11" s="1"/>
  <c r="P2781" i="11"/>
  <c r="Q2781" i="11" s="1"/>
  <c r="M2782" i="11"/>
  <c r="N2782" i="11"/>
  <c r="O2782" i="11" s="1"/>
  <c r="S2782" i="11" s="1"/>
  <c r="P2782" i="11"/>
  <c r="Q2782" i="11" s="1"/>
  <c r="M2783" i="11"/>
  <c r="N2783" i="11"/>
  <c r="O2783" i="11" s="1"/>
  <c r="S2783" i="11" s="1"/>
  <c r="P2783" i="11"/>
  <c r="Q2783" i="11" s="1"/>
  <c r="M2784" i="11"/>
  <c r="N2784" i="11"/>
  <c r="O2784" i="11" s="1"/>
  <c r="S2784" i="11" s="1"/>
  <c r="P2784" i="11"/>
  <c r="Q2784" i="11" s="1"/>
  <c r="M2785" i="11"/>
  <c r="N2785" i="11"/>
  <c r="O2785" i="11" s="1"/>
  <c r="S2785" i="11" s="1"/>
  <c r="P2785" i="11"/>
  <c r="Q2785" i="11" s="1"/>
  <c r="M2786" i="11"/>
  <c r="N2786" i="11"/>
  <c r="O2786" i="11" s="1"/>
  <c r="S2786" i="11" s="1"/>
  <c r="P2786" i="11"/>
  <c r="Q2786" i="11" s="1"/>
  <c r="M2787" i="11"/>
  <c r="N2787" i="11"/>
  <c r="O2787" i="11" s="1"/>
  <c r="S2787" i="11" s="1"/>
  <c r="P2787" i="11"/>
  <c r="Q2787" i="11" s="1"/>
  <c r="M2788" i="11"/>
  <c r="N2788" i="11"/>
  <c r="O2788" i="11" s="1"/>
  <c r="S2788" i="11" s="1"/>
  <c r="P2788" i="11"/>
  <c r="Q2788" i="11" s="1"/>
  <c r="M2789" i="11"/>
  <c r="N2789" i="11"/>
  <c r="O2789" i="11" s="1"/>
  <c r="S2789" i="11" s="1"/>
  <c r="P2789" i="11"/>
  <c r="Q2789" i="11" s="1"/>
  <c r="M2790" i="11"/>
  <c r="N2790" i="11"/>
  <c r="O2790" i="11" s="1"/>
  <c r="S2790" i="11" s="1"/>
  <c r="P2790" i="11"/>
  <c r="Q2790" i="11" s="1"/>
  <c r="M2791" i="11"/>
  <c r="N2791" i="11"/>
  <c r="O2791" i="11" s="1"/>
  <c r="S2791" i="11" s="1"/>
  <c r="P2791" i="11"/>
  <c r="Q2791" i="11" s="1"/>
  <c r="M2792" i="11"/>
  <c r="N2792" i="11"/>
  <c r="O2792" i="11" s="1"/>
  <c r="S2792" i="11" s="1"/>
  <c r="P2792" i="11"/>
  <c r="Q2792" i="11" s="1"/>
  <c r="M2793" i="11"/>
  <c r="N2793" i="11"/>
  <c r="O2793" i="11" s="1"/>
  <c r="S2793" i="11" s="1"/>
  <c r="P2793" i="11"/>
  <c r="Q2793" i="11" s="1"/>
  <c r="M2794" i="11"/>
  <c r="N2794" i="11"/>
  <c r="O2794" i="11" s="1"/>
  <c r="S2794" i="11" s="1"/>
  <c r="P2794" i="11"/>
  <c r="Q2794" i="11" s="1"/>
  <c r="M2795" i="11"/>
  <c r="N2795" i="11"/>
  <c r="O2795" i="11" s="1"/>
  <c r="S2795" i="11" s="1"/>
  <c r="P2795" i="11"/>
  <c r="Q2795" i="11" s="1"/>
  <c r="M2796" i="11"/>
  <c r="N2796" i="11"/>
  <c r="O2796" i="11"/>
  <c r="S2796" i="11" s="1"/>
  <c r="P2796" i="11"/>
  <c r="Q2796" i="11" s="1"/>
  <c r="M2797" i="11"/>
  <c r="N2797" i="11"/>
  <c r="O2797" i="11" s="1"/>
  <c r="S2797" i="11" s="1"/>
  <c r="P2797" i="11"/>
  <c r="Q2797" i="11" s="1"/>
  <c r="M2798" i="11"/>
  <c r="N2798" i="11"/>
  <c r="O2798" i="11" s="1"/>
  <c r="S2798" i="11" s="1"/>
  <c r="P2798" i="11"/>
  <c r="Q2798" i="11" s="1"/>
  <c r="M2799" i="11"/>
  <c r="N2799" i="11"/>
  <c r="O2799" i="11" s="1"/>
  <c r="S2799" i="11" s="1"/>
  <c r="P2799" i="11"/>
  <c r="Q2799" i="11" s="1"/>
  <c r="M2800" i="11"/>
  <c r="N2800" i="11"/>
  <c r="O2800" i="11" s="1"/>
  <c r="S2800" i="11" s="1"/>
  <c r="P2800" i="11"/>
  <c r="Q2800" i="11" s="1"/>
  <c r="M2801" i="11"/>
  <c r="N2801" i="11"/>
  <c r="O2801" i="11" s="1"/>
  <c r="S2801" i="11" s="1"/>
  <c r="P2801" i="11"/>
  <c r="Q2801" i="11" s="1"/>
  <c r="M2802" i="11"/>
  <c r="N2802" i="11"/>
  <c r="O2802" i="11" s="1"/>
  <c r="S2802" i="11" s="1"/>
  <c r="P2802" i="11"/>
  <c r="Q2802" i="11" s="1"/>
  <c r="M2803" i="11"/>
  <c r="N2803" i="11"/>
  <c r="O2803" i="11" s="1"/>
  <c r="S2803" i="11" s="1"/>
  <c r="P2803" i="11"/>
  <c r="Q2803" i="11" s="1"/>
  <c r="M2804" i="11"/>
  <c r="N2804" i="11"/>
  <c r="O2804" i="11" s="1"/>
  <c r="S2804" i="11" s="1"/>
  <c r="P2804" i="11"/>
  <c r="Q2804" i="11" s="1"/>
  <c r="M2805" i="11"/>
  <c r="N2805" i="11"/>
  <c r="O2805" i="11" s="1"/>
  <c r="S2805" i="11" s="1"/>
  <c r="P2805" i="11"/>
  <c r="Q2805" i="11" s="1"/>
  <c r="M2806" i="11"/>
  <c r="N2806" i="11"/>
  <c r="O2806" i="11" s="1"/>
  <c r="S2806" i="11" s="1"/>
  <c r="P2806" i="11"/>
  <c r="Q2806" i="11" s="1"/>
  <c r="M2807" i="11"/>
  <c r="N2807" i="11"/>
  <c r="O2807" i="11" s="1"/>
  <c r="S2807" i="11" s="1"/>
  <c r="P2807" i="11"/>
  <c r="Q2807" i="11" s="1"/>
  <c r="M2808" i="11"/>
  <c r="N2808" i="11"/>
  <c r="O2808" i="11" s="1"/>
  <c r="S2808" i="11" s="1"/>
  <c r="P2808" i="11"/>
  <c r="Q2808" i="11" s="1"/>
  <c r="M2809" i="11"/>
  <c r="N2809" i="11"/>
  <c r="O2809" i="11" s="1"/>
  <c r="S2809" i="11" s="1"/>
  <c r="P2809" i="11"/>
  <c r="Q2809" i="11" s="1"/>
  <c r="M2810" i="11"/>
  <c r="N2810" i="11"/>
  <c r="O2810" i="11" s="1"/>
  <c r="S2810" i="11" s="1"/>
  <c r="P2810" i="11"/>
  <c r="Q2810" i="11" s="1"/>
  <c r="M2811" i="11"/>
  <c r="N2811" i="11"/>
  <c r="O2811" i="11" s="1"/>
  <c r="S2811" i="11" s="1"/>
  <c r="P2811" i="11"/>
  <c r="Q2811" i="11" s="1"/>
  <c r="M2812" i="11"/>
  <c r="N2812" i="11"/>
  <c r="O2812" i="11" s="1"/>
  <c r="S2812" i="11" s="1"/>
  <c r="P2812" i="11"/>
  <c r="Q2812" i="11" s="1"/>
  <c r="M2813" i="11"/>
  <c r="N2813" i="11"/>
  <c r="O2813" i="11" s="1"/>
  <c r="S2813" i="11" s="1"/>
  <c r="P2813" i="11"/>
  <c r="Q2813" i="11" s="1"/>
  <c r="M2814" i="11"/>
  <c r="N2814" i="11"/>
  <c r="O2814" i="11" s="1"/>
  <c r="S2814" i="11" s="1"/>
  <c r="P2814" i="11"/>
  <c r="Q2814" i="11" s="1"/>
  <c r="M2815" i="11"/>
  <c r="N2815" i="11"/>
  <c r="O2815" i="11" s="1"/>
  <c r="S2815" i="11" s="1"/>
  <c r="P2815" i="11"/>
  <c r="Q2815" i="11" s="1"/>
  <c r="M2816" i="11"/>
  <c r="N2816" i="11"/>
  <c r="O2816" i="11" s="1"/>
  <c r="S2816" i="11" s="1"/>
  <c r="P2816" i="11"/>
  <c r="Q2816" i="11" s="1"/>
  <c r="M2817" i="11"/>
  <c r="N2817" i="11"/>
  <c r="O2817" i="11" s="1"/>
  <c r="S2817" i="11" s="1"/>
  <c r="P2817" i="11"/>
  <c r="Q2817" i="11" s="1"/>
  <c r="M2818" i="11"/>
  <c r="N2818" i="11"/>
  <c r="O2818" i="11" s="1"/>
  <c r="S2818" i="11" s="1"/>
  <c r="P2818" i="11"/>
  <c r="Q2818" i="11" s="1"/>
  <c r="M2819" i="11"/>
  <c r="N2819" i="11"/>
  <c r="O2819" i="11" s="1"/>
  <c r="S2819" i="11" s="1"/>
  <c r="P2819" i="11"/>
  <c r="Q2819" i="11" s="1"/>
  <c r="M2820" i="11"/>
  <c r="N2820" i="11"/>
  <c r="O2820" i="11" s="1"/>
  <c r="S2820" i="11" s="1"/>
  <c r="P2820" i="11"/>
  <c r="Q2820" i="11" s="1"/>
  <c r="M2821" i="11"/>
  <c r="N2821" i="11"/>
  <c r="O2821" i="11" s="1"/>
  <c r="S2821" i="11" s="1"/>
  <c r="P2821" i="11"/>
  <c r="Q2821" i="11" s="1"/>
  <c r="M2822" i="11"/>
  <c r="N2822" i="11"/>
  <c r="O2822" i="11" s="1"/>
  <c r="S2822" i="11" s="1"/>
  <c r="P2822" i="11"/>
  <c r="Q2822" i="11" s="1"/>
  <c r="M2823" i="11"/>
  <c r="N2823" i="11"/>
  <c r="O2823" i="11" s="1"/>
  <c r="S2823" i="11" s="1"/>
  <c r="P2823" i="11"/>
  <c r="Q2823" i="11" s="1"/>
  <c r="M2824" i="11"/>
  <c r="N2824" i="11"/>
  <c r="O2824" i="11" s="1"/>
  <c r="S2824" i="11" s="1"/>
  <c r="P2824" i="11"/>
  <c r="Q2824" i="11" s="1"/>
  <c r="M2825" i="11"/>
  <c r="N2825" i="11"/>
  <c r="O2825" i="11" s="1"/>
  <c r="S2825" i="11" s="1"/>
  <c r="P2825" i="11"/>
  <c r="Q2825" i="11" s="1"/>
  <c r="M2826" i="11"/>
  <c r="N2826" i="11"/>
  <c r="O2826" i="11" s="1"/>
  <c r="S2826" i="11" s="1"/>
  <c r="P2826" i="11"/>
  <c r="Q2826" i="11" s="1"/>
  <c r="M2827" i="11"/>
  <c r="N2827" i="11"/>
  <c r="O2827" i="11" s="1"/>
  <c r="S2827" i="11" s="1"/>
  <c r="P2827" i="11"/>
  <c r="Q2827" i="11" s="1"/>
  <c r="M2828" i="11"/>
  <c r="N2828" i="11"/>
  <c r="O2828" i="11" s="1"/>
  <c r="S2828" i="11" s="1"/>
  <c r="P2828" i="11"/>
  <c r="Q2828" i="11" s="1"/>
  <c r="M2829" i="11"/>
  <c r="N2829" i="11"/>
  <c r="O2829" i="11" s="1"/>
  <c r="S2829" i="11" s="1"/>
  <c r="P2829" i="11"/>
  <c r="Q2829" i="11" s="1"/>
  <c r="M2830" i="11"/>
  <c r="N2830" i="11"/>
  <c r="O2830" i="11" s="1"/>
  <c r="S2830" i="11" s="1"/>
  <c r="P2830" i="11"/>
  <c r="Q2830" i="11" s="1"/>
  <c r="M2831" i="11"/>
  <c r="N2831" i="11"/>
  <c r="O2831" i="11" s="1"/>
  <c r="S2831" i="11" s="1"/>
  <c r="P2831" i="11"/>
  <c r="Q2831" i="11" s="1"/>
  <c r="M2832" i="11"/>
  <c r="N2832" i="11"/>
  <c r="O2832" i="11" s="1"/>
  <c r="S2832" i="11" s="1"/>
  <c r="P2832" i="11"/>
  <c r="Q2832" i="11" s="1"/>
  <c r="M2833" i="11"/>
  <c r="N2833" i="11"/>
  <c r="O2833" i="11" s="1"/>
  <c r="S2833" i="11" s="1"/>
  <c r="P2833" i="11"/>
  <c r="Q2833" i="11" s="1"/>
  <c r="M2834" i="11"/>
  <c r="N2834" i="11"/>
  <c r="O2834" i="11" s="1"/>
  <c r="S2834" i="11" s="1"/>
  <c r="P2834" i="11"/>
  <c r="Q2834" i="11" s="1"/>
  <c r="M2835" i="11"/>
  <c r="N2835" i="11"/>
  <c r="O2835" i="11"/>
  <c r="S2835" i="11" s="1"/>
  <c r="P2835" i="11"/>
  <c r="Q2835" i="11" s="1"/>
  <c r="M2836" i="11"/>
  <c r="N2836" i="11"/>
  <c r="O2836" i="11" s="1"/>
  <c r="S2836" i="11" s="1"/>
  <c r="P2836" i="11"/>
  <c r="Q2836" i="11" s="1"/>
  <c r="M2837" i="11"/>
  <c r="N2837" i="11"/>
  <c r="O2837" i="11" s="1"/>
  <c r="S2837" i="11" s="1"/>
  <c r="P2837" i="11"/>
  <c r="Q2837" i="11" s="1"/>
  <c r="M2838" i="11"/>
  <c r="N2838" i="11"/>
  <c r="O2838" i="11" s="1"/>
  <c r="S2838" i="11" s="1"/>
  <c r="P2838" i="11"/>
  <c r="Q2838" i="11" s="1"/>
  <c r="M2839" i="11"/>
  <c r="N2839" i="11"/>
  <c r="O2839" i="11" s="1"/>
  <c r="S2839" i="11" s="1"/>
  <c r="P2839" i="11"/>
  <c r="Q2839" i="11" s="1"/>
  <c r="M2840" i="11"/>
  <c r="N2840" i="11"/>
  <c r="O2840" i="11" s="1"/>
  <c r="S2840" i="11" s="1"/>
  <c r="P2840" i="11"/>
  <c r="Q2840" i="11" s="1"/>
  <c r="M2841" i="11"/>
  <c r="N2841" i="11"/>
  <c r="O2841" i="11" s="1"/>
  <c r="S2841" i="11" s="1"/>
  <c r="P2841" i="11"/>
  <c r="Q2841" i="11" s="1"/>
  <c r="M2842" i="11"/>
  <c r="N2842" i="11"/>
  <c r="O2842" i="11" s="1"/>
  <c r="S2842" i="11" s="1"/>
  <c r="P2842" i="11"/>
  <c r="Q2842" i="11" s="1"/>
  <c r="M2843" i="11"/>
  <c r="N2843" i="11"/>
  <c r="O2843" i="11" s="1"/>
  <c r="S2843" i="11" s="1"/>
  <c r="P2843" i="11"/>
  <c r="Q2843" i="11" s="1"/>
  <c r="M2844" i="11"/>
  <c r="N2844" i="11"/>
  <c r="O2844" i="11" s="1"/>
  <c r="S2844" i="11" s="1"/>
  <c r="P2844" i="11"/>
  <c r="Q2844" i="11" s="1"/>
  <c r="M2845" i="11"/>
  <c r="N2845" i="11"/>
  <c r="O2845" i="11" s="1"/>
  <c r="S2845" i="11" s="1"/>
  <c r="P2845" i="11"/>
  <c r="Q2845" i="11" s="1"/>
  <c r="M2846" i="11"/>
  <c r="N2846" i="11"/>
  <c r="O2846" i="11" s="1"/>
  <c r="S2846" i="11" s="1"/>
  <c r="P2846" i="11"/>
  <c r="Q2846" i="11" s="1"/>
  <c r="M2847" i="11"/>
  <c r="N2847" i="11"/>
  <c r="O2847" i="11" s="1"/>
  <c r="S2847" i="11" s="1"/>
  <c r="P2847" i="11"/>
  <c r="Q2847" i="11" s="1"/>
  <c r="M2848" i="11"/>
  <c r="N2848" i="11"/>
  <c r="O2848" i="11" s="1"/>
  <c r="S2848" i="11" s="1"/>
  <c r="P2848" i="11"/>
  <c r="Q2848" i="11" s="1"/>
  <c r="M2849" i="11"/>
  <c r="N2849" i="11"/>
  <c r="O2849" i="11" s="1"/>
  <c r="S2849" i="11" s="1"/>
  <c r="P2849" i="11"/>
  <c r="Q2849" i="11" s="1"/>
  <c r="M2850" i="11"/>
  <c r="N2850" i="11"/>
  <c r="O2850" i="11" s="1"/>
  <c r="S2850" i="11" s="1"/>
  <c r="P2850" i="11"/>
  <c r="Q2850" i="11" s="1"/>
  <c r="M2851" i="11"/>
  <c r="N2851" i="11"/>
  <c r="O2851" i="11" s="1"/>
  <c r="S2851" i="11" s="1"/>
  <c r="P2851" i="11"/>
  <c r="Q2851" i="11" s="1"/>
  <c r="M2852" i="11"/>
  <c r="N2852" i="11"/>
  <c r="O2852" i="11" s="1"/>
  <c r="S2852" i="11" s="1"/>
  <c r="P2852" i="11"/>
  <c r="Q2852" i="11" s="1"/>
  <c r="M2853" i="11"/>
  <c r="N2853" i="11"/>
  <c r="O2853" i="11" s="1"/>
  <c r="S2853" i="11" s="1"/>
  <c r="P2853" i="11"/>
  <c r="Q2853" i="11" s="1"/>
  <c r="M2854" i="11"/>
  <c r="N2854" i="11"/>
  <c r="O2854" i="11" s="1"/>
  <c r="S2854" i="11" s="1"/>
  <c r="P2854" i="11"/>
  <c r="Q2854" i="11" s="1"/>
  <c r="M2855" i="11"/>
  <c r="N2855" i="11"/>
  <c r="O2855" i="11" s="1"/>
  <c r="S2855" i="11" s="1"/>
  <c r="P2855" i="11"/>
  <c r="Q2855" i="11" s="1"/>
  <c r="M2856" i="11"/>
  <c r="N2856" i="11"/>
  <c r="O2856" i="11" s="1"/>
  <c r="S2856" i="11" s="1"/>
  <c r="P2856" i="11"/>
  <c r="Q2856" i="11" s="1"/>
  <c r="M2857" i="11"/>
  <c r="N2857" i="11"/>
  <c r="O2857" i="11" s="1"/>
  <c r="S2857" i="11" s="1"/>
  <c r="P2857" i="11"/>
  <c r="Q2857" i="11" s="1"/>
  <c r="M2858" i="11"/>
  <c r="N2858" i="11"/>
  <c r="O2858" i="11" s="1"/>
  <c r="S2858" i="11" s="1"/>
  <c r="P2858" i="11"/>
  <c r="Q2858" i="11" s="1"/>
  <c r="M2859" i="11"/>
  <c r="N2859" i="11"/>
  <c r="O2859" i="11" s="1"/>
  <c r="S2859" i="11" s="1"/>
  <c r="P2859" i="11"/>
  <c r="Q2859" i="11" s="1"/>
  <c r="M2860" i="11"/>
  <c r="N2860" i="11"/>
  <c r="O2860" i="11" s="1"/>
  <c r="S2860" i="11" s="1"/>
  <c r="P2860" i="11"/>
  <c r="Q2860" i="11" s="1"/>
  <c r="M2861" i="11"/>
  <c r="N2861" i="11"/>
  <c r="O2861" i="11" s="1"/>
  <c r="S2861" i="11" s="1"/>
  <c r="P2861" i="11"/>
  <c r="Q2861" i="11" s="1"/>
  <c r="M2862" i="11"/>
  <c r="N2862" i="11"/>
  <c r="O2862" i="11" s="1"/>
  <c r="S2862" i="11" s="1"/>
  <c r="P2862" i="11"/>
  <c r="Q2862" i="11" s="1"/>
  <c r="M2863" i="11"/>
  <c r="N2863" i="11"/>
  <c r="O2863" i="11" s="1"/>
  <c r="S2863" i="11" s="1"/>
  <c r="P2863" i="11"/>
  <c r="Q2863" i="11" s="1"/>
  <c r="M2864" i="11"/>
  <c r="N2864" i="11"/>
  <c r="O2864" i="11" s="1"/>
  <c r="S2864" i="11" s="1"/>
  <c r="P2864" i="11"/>
  <c r="Q2864" i="11" s="1"/>
  <c r="M2865" i="11"/>
  <c r="N2865" i="11"/>
  <c r="O2865" i="11" s="1"/>
  <c r="S2865" i="11" s="1"/>
  <c r="P2865" i="11"/>
  <c r="Q2865" i="11" s="1"/>
  <c r="M2866" i="11"/>
  <c r="N2866" i="11"/>
  <c r="O2866" i="11" s="1"/>
  <c r="S2866" i="11" s="1"/>
  <c r="P2866" i="11"/>
  <c r="Q2866" i="11" s="1"/>
  <c r="M2867" i="11"/>
  <c r="N2867" i="11"/>
  <c r="O2867" i="11" s="1"/>
  <c r="S2867" i="11" s="1"/>
  <c r="P2867" i="11"/>
  <c r="Q2867" i="11" s="1"/>
  <c r="M2868" i="11"/>
  <c r="N2868" i="11"/>
  <c r="O2868" i="11" s="1"/>
  <c r="S2868" i="11" s="1"/>
  <c r="P2868" i="11"/>
  <c r="Q2868" i="11" s="1"/>
  <c r="M2869" i="11"/>
  <c r="N2869" i="11"/>
  <c r="O2869" i="11" s="1"/>
  <c r="S2869" i="11" s="1"/>
  <c r="P2869" i="11"/>
  <c r="Q2869" i="11" s="1"/>
  <c r="M2870" i="11"/>
  <c r="N2870" i="11"/>
  <c r="O2870" i="11" s="1"/>
  <c r="S2870" i="11" s="1"/>
  <c r="P2870" i="11"/>
  <c r="Q2870" i="11" s="1"/>
  <c r="M2871" i="11"/>
  <c r="N2871" i="11"/>
  <c r="O2871" i="11" s="1"/>
  <c r="S2871" i="11" s="1"/>
  <c r="P2871" i="11"/>
  <c r="Q2871" i="11" s="1"/>
  <c r="M2872" i="11"/>
  <c r="N2872" i="11"/>
  <c r="O2872" i="11" s="1"/>
  <c r="S2872" i="11" s="1"/>
  <c r="P2872" i="11"/>
  <c r="Q2872" i="11" s="1"/>
  <c r="M2873" i="11"/>
  <c r="N2873" i="11"/>
  <c r="O2873" i="11"/>
  <c r="S2873" i="11" s="1"/>
  <c r="P2873" i="11"/>
  <c r="Q2873" i="11" s="1"/>
  <c r="M2874" i="11"/>
  <c r="N2874" i="11"/>
  <c r="O2874" i="11" s="1"/>
  <c r="S2874" i="11" s="1"/>
  <c r="P2874" i="11"/>
  <c r="Q2874" i="11" s="1"/>
  <c r="M2875" i="11"/>
  <c r="N2875" i="11"/>
  <c r="O2875" i="11" s="1"/>
  <c r="S2875" i="11" s="1"/>
  <c r="P2875" i="11"/>
  <c r="Q2875" i="11" s="1"/>
  <c r="M2876" i="11"/>
  <c r="N2876" i="11"/>
  <c r="O2876" i="11" s="1"/>
  <c r="S2876" i="11" s="1"/>
  <c r="P2876" i="11"/>
  <c r="Q2876" i="11" s="1"/>
  <c r="M2877" i="11"/>
  <c r="N2877" i="11"/>
  <c r="O2877" i="11" s="1"/>
  <c r="S2877" i="11" s="1"/>
  <c r="P2877" i="11"/>
  <c r="Q2877" i="11" s="1"/>
  <c r="M2878" i="11"/>
  <c r="N2878" i="11"/>
  <c r="O2878" i="11" s="1"/>
  <c r="S2878" i="11" s="1"/>
  <c r="P2878" i="11"/>
  <c r="Q2878" i="11" s="1"/>
  <c r="M2879" i="11"/>
  <c r="N2879" i="11"/>
  <c r="O2879" i="11" s="1"/>
  <c r="S2879" i="11" s="1"/>
  <c r="P2879" i="11"/>
  <c r="Q2879" i="11" s="1"/>
  <c r="M2880" i="11"/>
  <c r="N2880" i="11"/>
  <c r="O2880" i="11" s="1"/>
  <c r="S2880" i="11" s="1"/>
  <c r="P2880" i="11"/>
  <c r="Q2880" i="11" s="1"/>
  <c r="M2881" i="11"/>
  <c r="N2881" i="11"/>
  <c r="O2881" i="11" s="1"/>
  <c r="S2881" i="11" s="1"/>
  <c r="P2881" i="11"/>
  <c r="Q2881" i="11" s="1"/>
  <c r="M2882" i="11"/>
  <c r="N2882" i="11"/>
  <c r="O2882" i="11" s="1"/>
  <c r="S2882" i="11" s="1"/>
  <c r="P2882" i="11"/>
  <c r="Q2882" i="11" s="1"/>
  <c r="M2883" i="11"/>
  <c r="N2883" i="11"/>
  <c r="O2883" i="11" s="1"/>
  <c r="S2883" i="11" s="1"/>
  <c r="P2883" i="11"/>
  <c r="Q2883" i="11" s="1"/>
  <c r="M2884" i="11"/>
  <c r="N2884" i="11"/>
  <c r="O2884" i="11" s="1"/>
  <c r="S2884" i="11" s="1"/>
  <c r="P2884" i="11"/>
  <c r="Q2884" i="11" s="1"/>
  <c r="M2885" i="11"/>
  <c r="N2885" i="11"/>
  <c r="O2885" i="11" s="1"/>
  <c r="S2885" i="11" s="1"/>
  <c r="P2885" i="11"/>
  <c r="Q2885" i="11" s="1"/>
  <c r="M2886" i="11"/>
  <c r="N2886" i="11"/>
  <c r="O2886" i="11" s="1"/>
  <c r="S2886" i="11" s="1"/>
  <c r="P2886" i="11"/>
  <c r="Q2886" i="11" s="1"/>
  <c r="M2887" i="11"/>
  <c r="N2887" i="11"/>
  <c r="O2887" i="11" s="1"/>
  <c r="S2887" i="11" s="1"/>
  <c r="P2887" i="11"/>
  <c r="Q2887" i="11" s="1"/>
  <c r="M2888" i="11"/>
  <c r="N2888" i="11"/>
  <c r="O2888" i="11" s="1"/>
  <c r="S2888" i="11" s="1"/>
  <c r="P2888" i="11"/>
  <c r="Q2888" i="11" s="1"/>
  <c r="M2889" i="11"/>
  <c r="N2889" i="11"/>
  <c r="O2889" i="11" s="1"/>
  <c r="S2889" i="11" s="1"/>
  <c r="P2889" i="11"/>
  <c r="Q2889" i="11" s="1"/>
  <c r="M2890" i="11"/>
  <c r="N2890" i="11"/>
  <c r="O2890" i="11" s="1"/>
  <c r="S2890" i="11" s="1"/>
  <c r="P2890" i="11"/>
  <c r="Q2890" i="11" s="1"/>
  <c r="M2891" i="11"/>
  <c r="N2891" i="11"/>
  <c r="O2891" i="11" s="1"/>
  <c r="S2891" i="11" s="1"/>
  <c r="P2891" i="11"/>
  <c r="Q2891" i="11" s="1"/>
  <c r="M2892" i="11"/>
  <c r="N2892" i="11"/>
  <c r="O2892" i="11" s="1"/>
  <c r="S2892" i="11" s="1"/>
  <c r="P2892" i="11"/>
  <c r="Q2892" i="11" s="1"/>
  <c r="M2893" i="11"/>
  <c r="N2893" i="11"/>
  <c r="O2893" i="11" s="1"/>
  <c r="S2893" i="11" s="1"/>
  <c r="P2893" i="11"/>
  <c r="Q2893" i="11" s="1"/>
  <c r="M2894" i="11"/>
  <c r="N2894" i="11"/>
  <c r="O2894" i="11" s="1"/>
  <c r="S2894" i="11" s="1"/>
  <c r="P2894" i="11"/>
  <c r="Q2894" i="11" s="1"/>
  <c r="M2895" i="11"/>
  <c r="N2895" i="11"/>
  <c r="O2895" i="11" s="1"/>
  <c r="S2895" i="11" s="1"/>
  <c r="P2895" i="11"/>
  <c r="Q2895" i="11" s="1"/>
  <c r="M2896" i="11"/>
  <c r="N2896" i="11"/>
  <c r="O2896" i="11" s="1"/>
  <c r="S2896" i="11" s="1"/>
  <c r="P2896" i="11"/>
  <c r="Q2896" i="11" s="1"/>
  <c r="M2897" i="11"/>
  <c r="N2897" i="11"/>
  <c r="O2897" i="11" s="1"/>
  <c r="S2897" i="11" s="1"/>
  <c r="P2897" i="11"/>
  <c r="Q2897" i="11" s="1"/>
  <c r="M2898" i="11"/>
  <c r="N2898" i="11"/>
  <c r="O2898" i="11" s="1"/>
  <c r="S2898" i="11" s="1"/>
  <c r="P2898" i="11"/>
  <c r="Q2898" i="11" s="1"/>
  <c r="M2899" i="11"/>
  <c r="N2899" i="11"/>
  <c r="O2899" i="11" s="1"/>
  <c r="S2899" i="11" s="1"/>
  <c r="P2899" i="11"/>
  <c r="Q2899" i="11"/>
  <c r="M2900" i="11"/>
  <c r="N2900" i="11"/>
  <c r="O2900" i="11" s="1"/>
  <c r="S2900" i="11" s="1"/>
  <c r="P2900" i="11"/>
  <c r="Q2900" i="11" s="1"/>
  <c r="M2901" i="11"/>
  <c r="N2901" i="11"/>
  <c r="O2901" i="11" s="1"/>
  <c r="S2901" i="11" s="1"/>
  <c r="P2901" i="11"/>
  <c r="Q2901" i="11" s="1"/>
  <c r="M2902" i="11"/>
  <c r="N2902" i="11"/>
  <c r="O2902" i="11" s="1"/>
  <c r="S2902" i="11" s="1"/>
  <c r="P2902" i="11"/>
  <c r="Q2902" i="11" s="1"/>
  <c r="M2903" i="11"/>
  <c r="N2903" i="11"/>
  <c r="O2903" i="11" s="1"/>
  <c r="S2903" i="11" s="1"/>
  <c r="P2903" i="11"/>
  <c r="Q2903" i="11" s="1"/>
  <c r="M2904" i="11"/>
  <c r="N2904" i="11"/>
  <c r="O2904" i="11" s="1"/>
  <c r="S2904" i="11" s="1"/>
  <c r="P2904" i="11"/>
  <c r="Q2904" i="11" s="1"/>
  <c r="M2905" i="11"/>
  <c r="N2905" i="11"/>
  <c r="O2905" i="11" s="1"/>
  <c r="S2905" i="11" s="1"/>
  <c r="P2905" i="11"/>
  <c r="Q2905" i="11" s="1"/>
  <c r="M2906" i="11"/>
  <c r="N2906" i="11"/>
  <c r="O2906" i="11" s="1"/>
  <c r="S2906" i="11" s="1"/>
  <c r="P2906" i="11"/>
  <c r="Q2906" i="11" s="1"/>
  <c r="M2907" i="11"/>
  <c r="N2907" i="11"/>
  <c r="O2907" i="11" s="1"/>
  <c r="S2907" i="11" s="1"/>
  <c r="P2907" i="11"/>
  <c r="Q2907" i="11" s="1"/>
  <c r="M2908" i="11"/>
  <c r="N2908" i="11"/>
  <c r="O2908" i="11" s="1"/>
  <c r="S2908" i="11" s="1"/>
  <c r="P2908" i="11"/>
  <c r="Q2908" i="11" s="1"/>
  <c r="M2909" i="11"/>
  <c r="N2909" i="11"/>
  <c r="O2909" i="11" s="1"/>
  <c r="S2909" i="11" s="1"/>
  <c r="P2909" i="11"/>
  <c r="Q2909" i="11" s="1"/>
  <c r="M2910" i="11"/>
  <c r="N2910" i="11"/>
  <c r="O2910" i="11" s="1"/>
  <c r="S2910" i="11" s="1"/>
  <c r="P2910" i="11"/>
  <c r="Q2910" i="11" s="1"/>
  <c r="M2911" i="11"/>
  <c r="N2911" i="11"/>
  <c r="O2911" i="11" s="1"/>
  <c r="S2911" i="11" s="1"/>
  <c r="P2911" i="11"/>
  <c r="Q2911" i="11" s="1"/>
  <c r="M2912" i="11"/>
  <c r="N2912" i="11"/>
  <c r="O2912" i="11" s="1"/>
  <c r="S2912" i="11" s="1"/>
  <c r="P2912" i="11"/>
  <c r="Q2912" i="11" s="1"/>
  <c r="M2913" i="11"/>
  <c r="N2913" i="11"/>
  <c r="O2913" i="11" s="1"/>
  <c r="S2913" i="11" s="1"/>
  <c r="P2913" i="11"/>
  <c r="Q2913" i="11" s="1"/>
  <c r="M2914" i="11"/>
  <c r="N2914" i="11"/>
  <c r="O2914" i="11" s="1"/>
  <c r="S2914" i="11" s="1"/>
  <c r="P2914" i="11"/>
  <c r="Q2914" i="11" s="1"/>
  <c r="M2915" i="11"/>
  <c r="N2915" i="11"/>
  <c r="O2915" i="11" s="1"/>
  <c r="S2915" i="11" s="1"/>
  <c r="P2915" i="11"/>
  <c r="Q2915" i="11" s="1"/>
  <c r="M2916" i="11"/>
  <c r="N2916" i="11"/>
  <c r="O2916" i="11" s="1"/>
  <c r="S2916" i="11" s="1"/>
  <c r="P2916" i="11"/>
  <c r="Q2916" i="11" s="1"/>
  <c r="M2917" i="11"/>
  <c r="N2917" i="11"/>
  <c r="O2917" i="11" s="1"/>
  <c r="S2917" i="11" s="1"/>
  <c r="P2917" i="11"/>
  <c r="Q2917" i="11" s="1"/>
  <c r="M2918" i="11"/>
  <c r="N2918" i="11"/>
  <c r="O2918" i="11" s="1"/>
  <c r="S2918" i="11" s="1"/>
  <c r="P2918" i="11"/>
  <c r="Q2918" i="11" s="1"/>
  <c r="M2919" i="11"/>
  <c r="N2919" i="11"/>
  <c r="O2919" i="11" s="1"/>
  <c r="S2919" i="11" s="1"/>
  <c r="P2919" i="11"/>
  <c r="Q2919" i="11" s="1"/>
  <c r="M2920" i="11"/>
  <c r="N2920" i="11"/>
  <c r="O2920" i="11" s="1"/>
  <c r="S2920" i="11" s="1"/>
  <c r="P2920" i="11"/>
  <c r="Q2920" i="11" s="1"/>
  <c r="M2921" i="11"/>
  <c r="N2921" i="11"/>
  <c r="O2921" i="11" s="1"/>
  <c r="S2921" i="11" s="1"/>
  <c r="P2921" i="11"/>
  <c r="Q2921" i="11" s="1"/>
  <c r="M2922" i="11"/>
  <c r="N2922" i="11"/>
  <c r="O2922" i="11" s="1"/>
  <c r="S2922" i="11" s="1"/>
  <c r="P2922" i="11"/>
  <c r="Q2922" i="11" s="1"/>
  <c r="M2923" i="11"/>
  <c r="N2923" i="11"/>
  <c r="O2923" i="11" s="1"/>
  <c r="S2923" i="11" s="1"/>
  <c r="P2923" i="11"/>
  <c r="Q2923" i="11" s="1"/>
  <c r="M2924" i="11"/>
  <c r="N2924" i="11"/>
  <c r="O2924" i="11" s="1"/>
  <c r="S2924" i="11" s="1"/>
  <c r="P2924" i="11"/>
  <c r="Q2924" i="11" s="1"/>
  <c r="M2925" i="11"/>
  <c r="N2925" i="11"/>
  <c r="O2925" i="11" s="1"/>
  <c r="S2925" i="11" s="1"/>
  <c r="P2925" i="11"/>
  <c r="Q2925" i="11" s="1"/>
  <c r="M2926" i="11"/>
  <c r="N2926" i="11"/>
  <c r="O2926" i="11" s="1"/>
  <c r="S2926" i="11" s="1"/>
  <c r="P2926" i="11"/>
  <c r="Q2926" i="11" s="1"/>
  <c r="M2927" i="11"/>
  <c r="N2927" i="11"/>
  <c r="O2927" i="11" s="1"/>
  <c r="S2927" i="11" s="1"/>
  <c r="P2927" i="11"/>
  <c r="Q2927" i="11" s="1"/>
  <c r="M2928" i="11"/>
  <c r="N2928" i="11"/>
  <c r="O2928" i="11" s="1"/>
  <c r="S2928" i="11" s="1"/>
  <c r="P2928" i="11"/>
  <c r="Q2928" i="11" s="1"/>
  <c r="M2929" i="11"/>
  <c r="N2929" i="11"/>
  <c r="O2929" i="11" s="1"/>
  <c r="S2929" i="11" s="1"/>
  <c r="P2929" i="11"/>
  <c r="Q2929" i="11" s="1"/>
  <c r="M2930" i="11"/>
  <c r="N2930" i="11"/>
  <c r="O2930" i="11" s="1"/>
  <c r="S2930" i="11" s="1"/>
  <c r="P2930" i="11"/>
  <c r="Q2930" i="11" s="1"/>
  <c r="M2931" i="11"/>
  <c r="N2931" i="11"/>
  <c r="O2931" i="11" s="1"/>
  <c r="S2931" i="11" s="1"/>
  <c r="P2931" i="11"/>
  <c r="Q2931" i="11" s="1"/>
  <c r="M2932" i="11"/>
  <c r="N2932" i="11"/>
  <c r="O2932" i="11" s="1"/>
  <c r="S2932" i="11" s="1"/>
  <c r="P2932" i="11"/>
  <c r="Q2932" i="11" s="1"/>
  <c r="M2933" i="11"/>
  <c r="N2933" i="11"/>
  <c r="O2933" i="11" s="1"/>
  <c r="S2933" i="11" s="1"/>
  <c r="P2933" i="11"/>
  <c r="Q2933" i="11" s="1"/>
  <c r="M2934" i="11"/>
  <c r="N2934" i="11"/>
  <c r="O2934" i="11" s="1"/>
  <c r="S2934" i="11" s="1"/>
  <c r="P2934" i="11"/>
  <c r="Q2934" i="11" s="1"/>
  <c r="M2935" i="11"/>
  <c r="N2935" i="11"/>
  <c r="O2935" i="11" s="1"/>
  <c r="S2935" i="11" s="1"/>
  <c r="P2935" i="11"/>
  <c r="Q2935" i="11" s="1"/>
  <c r="M2936" i="11"/>
  <c r="N2936" i="11"/>
  <c r="O2936" i="11" s="1"/>
  <c r="S2936" i="11" s="1"/>
  <c r="P2936" i="11"/>
  <c r="Q2936" i="11" s="1"/>
  <c r="M2937" i="11"/>
  <c r="N2937" i="11"/>
  <c r="O2937" i="11" s="1"/>
  <c r="S2937" i="11" s="1"/>
  <c r="P2937" i="11"/>
  <c r="Q2937" i="11" s="1"/>
  <c r="M2938" i="11"/>
  <c r="N2938" i="11"/>
  <c r="O2938" i="11" s="1"/>
  <c r="S2938" i="11" s="1"/>
  <c r="P2938" i="11"/>
  <c r="Q2938" i="11" s="1"/>
  <c r="M2939" i="11"/>
  <c r="N2939" i="11"/>
  <c r="O2939" i="11" s="1"/>
  <c r="S2939" i="11" s="1"/>
  <c r="P2939" i="11"/>
  <c r="Q2939" i="11" s="1"/>
  <c r="M2940" i="11"/>
  <c r="N2940" i="11"/>
  <c r="O2940" i="11" s="1"/>
  <c r="S2940" i="11" s="1"/>
  <c r="P2940" i="11"/>
  <c r="Q2940" i="11" s="1"/>
  <c r="M2941" i="11"/>
  <c r="N2941" i="11"/>
  <c r="O2941" i="11" s="1"/>
  <c r="S2941" i="11" s="1"/>
  <c r="P2941" i="11"/>
  <c r="Q2941" i="11" s="1"/>
  <c r="M2942" i="11"/>
  <c r="N2942" i="11"/>
  <c r="O2942" i="11" s="1"/>
  <c r="S2942" i="11" s="1"/>
  <c r="P2942" i="11"/>
  <c r="Q2942" i="11" s="1"/>
  <c r="M2943" i="11"/>
  <c r="N2943" i="11"/>
  <c r="O2943" i="11" s="1"/>
  <c r="S2943" i="11" s="1"/>
  <c r="P2943" i="11"/>
  <c r="Q2943" i="11" s="1"/>
  <c r="M2944" i="11"/>
  <c r="N2944" i="11"/>
  <c r="O2944" i="11" s="1"/>
  <c r="S2944" i="11" s="1"/>
  <c r="P2944" i="11"/>
  <c r="Q2944" i="11" s="1"/>
  <c r="M2945" i="11"/>
  <c r="N2945" i="11"/>
  <c r="O2945" i="11" s="1"/>
  <c r="S2945" i="11" s="1"/>
  <c r="P2945" i="11"/>
  <c r="Q2945" i="11" s="1"/>
  <c r="M2946" i="11"/>
  <c r="N2946" i="11"/>
  <c r="O2946" i="11" s="1"/>
  <c r="S2946" i="11" s="1"/>
  <c r="P2946" i="11"/>
  <c r="Q2946" i="11" s="1"/>
  <c r="M2947" i="11"/>
  <c r="N2947" i="11"/>
  <c r="O2947" i="11" s="1"/>
  <c r="S2947" i="11" s="1"/>
  <c r="P2947" i="11"/>
  <c r="Q2947" i="11" s="1"/>
  <c r="M2948" i="11"/>
  <c r="N2948" i="11"/>
  <c r="O2948" i="11" s="1"/>
  <c r="S2948" i="11" s="1"/>
  <c r="P2948" i="11"/>
  <c r="Q2948" i="11" s="1"/>
  <c r="M2949" i="11"/>
  <c r="N2949" i="11"/>
  <c r="O2949" i="11" s="1"/>
  <c r="S2949" i="11" s="1"/>
  <c r="P2949" i="11"/>
  <c r="Q2949" i="11" s="1"/>
  <c r="M2950" i="11"/>
  <c r="N2950" i="11"/>
  <c r="O2950" i="11" s="1"/>
  <c r="S2950" i="11" s="1"/>
  <c r="P2950" i="11"/>
  <c r="Q2950" i="11" s="1"/>
  <c r="M2951" i="11"/>
  <c r="N2951" i="11"/>
  <c r="O2951" i="11" s="1"/>
  <c r="S2951" i="11" s="1"/>
  <c r="P2951" i="11"/>
  <c r="Q2951" i="11"/>
  <c r="M2952" i="11"/>
  <c r="N2952" i="11"/>
  <c r="O2952" i="11" s="1"/>
  <c r="S2952" i="11" s="1"/>
  <c r="P2952" i="11"/>
  <c r="Q2952" i="11" s="1"/>
  <c r="M2953" i="11"/>
  <c r="N2953" i="11"/>
  <c r="O2953" i="11" s="1"/>
  <c r="S2953" i="11" s="1"/>
  <c r="P2953" i="11"/>
  <c r="Q2953" i="11" s="1"/>
  <c r="M2954" i="11"/>
  <c r="N2954" i="11"/>
  <c r="O2954" i="11" s="1"/>
  <c r="S2954" i="11" s="1"/>
  <c r="P2954" i="11"/>
  <c r="Q2954" i="11" s="1"/>
  <c r="M2955" i="11"/>
  <c r="N2955" i="11"/>
  <c r="O2955" i="11" s="1"/>
  <c r="S2955" i="11" s="1"/>
  <c r="P2955" i="11"/>
  <c r="Q2955" i="11" s="1"/>
  <c r="M2956" i="11"/>
  <c r="N2956" i="11"/>
  <c r="O2956" i="11" s="1"/>
  <c r="S2956" i="11" s="1"/>
  <c r="P2956" i="11"/>
  <c r="Q2956" i="11" s="1"/>
  <c r="M2957" i="11"/>
  <c r="N2957" i="11"/>
  <c r="O2957" i="11" s="1"/>
  <c r="S2957" i="11" s="1"/>
  <c r="P2957" i="11"/>
  <c r="Q2957" i="11" s="1"/>
  <c r="M2958" i="11"/>
  <c r="N2958" i="11"/>
  <c r="O2958" i="11" s="1"/>
  <c r="S2958" i="11" s="1"/>
  <c r="P2958" i="11"/>
  <c r="Q2958" i="11" s="1"/>
  <c r="M2959" i="11"/>
  <c r="N2959" i="11"/>
  <c r="O2959" i="11" s="1"/>
  <c r="S2959" i="11" s="1"/>
  <c r="P2959" i="11"/>
  <c r="Q2959" i="11" s="1"/>
  <c r="M2960" i="11"/>
  <c r="N2960" i="11"/>
  <c r="O2960" i="11" s="1"/>
  <c r="S2960" i="11" s="1"/>
  <c r="P2960" i="11"/>
  <c r="Q2960" i="11" s="1"/>
  <c r="M2961" i="11"/>
  <c r="N2961" i="11"/>
  <c r="O2961" i="11" s="1"/>
  <c r="S2961" i="11" s="1"/>
  <c r="P2961" i="11"/>
  <c r="Q2961" i="11" s="1"/>
  <c r="M2962" i="11"/>
  <c r="N2962" i="11"/>
  <c r="O2962" i="11" s="1"/>
  <c r="S2962" i="11" s="1"/>
  <c r="P2962" i="11"/>
  <c r="Q2962" i="11" s="1"/>
  <c r="M2963" i="11"/>
  <c r="N2963" i="11"/>
  <c r="O2963" i="11" s="1"/>
  <c r="S2963" i="11" s="1"/>
  <c r="P2963" i="11"/>
  <c r="Q2963" i="11" s="1"/>
  <c r="M2964" i="11"/>
  <c r="N2964" i="11"/>
  <c r="O2964" i="11" s="1"/>
  <c r="S2964" i="11" s="1"/>
  <c r="P2964" i="11"/>
  <c r="Q2964" i="11" s="1"/>
  <c r="M2965" i="11"/>
  <c r="N2965" i="11"/>
  <c r="O2965" i="11" s="1"/>
  <c r="S2965" i="11" s="1"/>
  <c r="P2965" i="11"/>
  <c r="Q2965" i="11" s="1"/>
  <c r="M2966" i="11"/>
  <c r="N2966" i="11"/>
  <c r="O2966" i="11" s="1"/>
  <c r="S2966" i="11" s="1"/>
  <c r="P2966" i="11"/>
  <c r="Q2966" i="11" s="1"/>
  <c r="M2967" i="11"/>
  <c r="N2967" i="11"/>
  <c r="O2967" i="11" s="1"/>
  <c r="S2967" i="11" s="1"/>
  <c r="P2967" i="11"/>
  <c r="Q2967" i="11" s="1"/>
  <c r="M2968" i="11"/>
  <c r="N2968" i="11"/>
  <c r="O2968" i="11" s="1"/>
  <c r="S2968" i="11" s="1"/>
  <c r="P2968" i="11"/>
  <c r="Q2968" i="11" s="1"/>
  <c r="M2969" i="11"/>
  <c r="N2969" i="11"/>
  <c r="O2969" i="11" s="1"/>
  <c r="S2969" i="11" s="1"/>
  <c r="P2969" i="11"/>
  <c r="Q2969" i="11" s="1"/>
  <c r="M2970" i="11"/>
  <c r="N2970" i="11"/>
  <c r="O2970" i="11" s="1"/>
  <c r="S2970" i="11" s="1"/>
  <c r="P2970" i="11"/>
  <c r="Q2970" i="11" s="1"/>
  <c r="M2971" i="11"/>
  <c r="N2971" i="11"/>
  <c r="O2971" i="11" s="1"/>
  <c r="S2971" i="11" s="1"/>
  <c r="P2971" i="11"/>
  <c r="Q2971" i="11" s="1"/>
  <c r="M2972" i="11"/>
  <c r="N2972" i="11"/>
  <c r="O2972" i="11" s="1"/>
  <c r="S2972" i="11" s="1"/>
  <c r="P2972" i="11"/>
  <c r="Q2972" i="11" s="1"/>
  <c r="M2973" i="11"/>
  <c r="N2973" i="11"/>
  <c r="O2973" i="11" s="1"/>
  <c r="S2973" i="11" s="1"/>
  <c r="P2973" i="11"/>
  <c r="Q2973" i="11" s="1"/>
  <c r="M2974" i="11"/>
  <c r="N2974" i="11"/>
  <c r="O2974" i="11" s="1"/>
  <c r="S2974" i="11" s="1"/>
  <c r="P2974" i="11"/>
  <c r="Q2974" i="11" s="1"/>
  <c r="M2975" i="11"/>
  <c r="N2975" i="11"/>
  <c r="O2975" i="11" s="1"/>
  <c r="S2975" i="11" s="1"/>
  <c r="P2975" i="11"/>
  <c r="Q2975" i="11" s="1"/>
  <c r="M2976" i="11"/>
  <c r="N2976" i="11"/>
  <c r="O2976" i="11" s="1"/>
  <c r="S2976" i="11" s="1"/>
  <c r="P2976" i="11"/>
  <c r="Q2976" i="11" s="1"/>
  <c r="M2977" i="11"/>
  <c r="N2977" i="11"/>
  <c r="O2977" i="11" s="1"/>
  <c r="S2977" i="11" s="1"/>
  <c r="P2977" i="11"/>
  <c r="Q2977" i="11" s="1"/>
  <c r="M2978" i="11"/>
  <c r="N2978" i="11"/>
  <c r="O2978" i="11" s="1"/>
  <c r="S2978" i="11" s="1"/>
  <c r="P2978" i="11"/>
  <c r="Q2978" i="11" s="1"/>
  <c r="M2979" i="11"/>
  <c r="N2979" i="11"/>
  <c r="O2979" i="11" s="1"/>
  <c r="S2979" i="11" s="1"/>
  <c r="P2979" i="11"/>
  <c r="Q2979" i="11" s="1"/>
  <c r="M2980" i="11"/>
  <c r="N2980" i="11"/>
  <c r="O2980" i="11"/>
  <c r="S2980" i="11" s="1"/>
  <c r="P2980" i="11"/>
  <c r="Q2980" i="11" s="1"/>
  <c r="M2981" i="11"/>
  <c r="N2981" i="11"/>
  <c r="O2981" i="11" s="1"/>
  <c r="S2981" i="11" s="1"/>
  <c r="P2981" i="11"/>
  <c r="Q2981" i="11" s="1"/>
  <c r="M2982" i="11"/>
  <c r="N2982" i="11"/>
  <c r="O2982" i="11" s="1"/>
  <c r="S2982" i="11" s="1"/>
  <c r="P2982" i="11"/>
  <c r="Q2982" i="11" s="1"/>
  <c r="M2983" i="11"/>
  <c r="N2983" i="11"/>
  <c r="O2983" i="11" s="1"/>
  <c r="S2983" i="11" s="1"/>
  <c r="P2983" i="11"/>
  <c r="Q2983" i="11" s="1"/>
  <c r="M2984" i="11"/>
  <c r="N2984" i="11"/>
  <c r="O2984" i="11" s="1"/>
  <c r="S2984" i="11" s="1"/>
  <c r="P2984" i="11"/>
  <c r="Q2984" i="11" s="1"/>
  <c r="M2985" i="11"/>
  <c r="N2985" i="11"/>
  <c r="O2985" i="11"/>
  <c r="S2985" i="11" s="1"/>
  <c r="P2985" i="11"/>
  <c r="Q2985" i="11" s="1"/>
  <c r="M2986" i="11"/>
  <c r="N2986" i="11"/>
  <c r="O2986" i="11" s="1"/>
  <c r="S2986" i="11" s="1"/>
  <c r="P2986" i="11"/>
  <c r="Q2986" i="11" s="1"/>
  <c r="M2987" i="11"/>
  <c r="N2987" i="11"/>
  <c r="O2987" i="11" s="1"/>
  <c r="S2987" i="11" s="1"/>
  <c r="P2987" i="11"/>
  <c r="Q2987" i="11" s="1"/>
  <c r="M2988" i="11"/>
  <c r="N2988" i="11"/>
  <c r="O2988" i="11" s="1"/>
  <c r="S2988" i="11" s="1"/>
  <c r="P2988" i="11"/>
  <c r="Q2988" i="11" s="1"/>
  <c r="M2989" i="11"/>
  <c r="N2989" i="11"/>
  <c r="O2989" i="11" s="1"/>
  <c r="S2989" i="11" s="1"/>
  <c r="P2989" i="11"/>
  <c r="Q2989" i="11" s="1"/>
  <c r="M2990" i="11"/>
  <c r="N2990" i="11"/>
  <c r="O2990" i="11" s="1"/>
  <c r="S2990" i="11" s="1"/>
  <c r="P2990" i="11"/>
  <c r="Q2990" i="11" s="1"/>
  <c r="M2991" i="11"/>
  <c r="N2991" i="11"/>
  <c r="O2991" i="11" s="1"/>
  <c r="S2991" i="11" s="1"/>
  <c r="P2991" i="11"/>
  <c r="Q2991" i="11" s="1"/>
  <c r="M2992" i="11"/>
  <c r="N2992" i="11"/>
  <c r="O2992" i="11" s="1"/>
  <c r="S2992" i="11" s="1"/>
  <c r="P2992" i="11"/>
  <c r="Q2992" i="11" s="1"/>
  <c r="M2993" i="11"/>
  <c r="N2993" i="11"/>
  <c r="O2993" i="11" s="1"/>
  <c r="S2993" i="11" s="1"/>
  <c r="P2993" i="11"/>
  <c r="Q2993" i="11" s="1"/>
  <c r="M2994" i="11"/>
  <c r="N2994" i="11"/>
  <c r="O2994" i="11" s="1"/>
  <c r="S2994" i="11" s="1"/>
  <c r="P2994" i="11"/>
  <c r="Q2994" i="11" s="1"/>
  <c r="M2995" i="11"/>
  <c r="N2995" i="11"/>
  <c r="O2995" i="11" s="1"/>
  <c r="S2995" i="11" s="1"/>
  <c r="P2995" i="11"/>
  <c r="Q2995" i="11" s="1"/>
  <c r="M2996" i="11"/>
  <c r="N2996" i="11"/>
  <c r="O2996" i="11" s="1"/>
  <c r="S2996" i="11" s="1"/>
  <c r="P2996" i="11"/>
  <c r="Q2996" i="11" s="1"/>
  <c r="M2997" i="11"/>
  <c r="N2997" i="11"/>
  <c r="O2997" i="11" s="1"/>
  <c r="S2997" i="11" s="1"/>
  <c r="P2997" i="11"/>
  <c r="Q2997" i="11" s="1"/>
  <c r="M2998" i="11"/>
  <c r="N2998" i="11"/>
  <c r="O2998" i="11" s="1"/>
  <c r="S2998" i="11" s="1"/>
  <c r="P2998" i="11"/>
  <c r="Q2998" i="11" s="1"/>
  <c r="M2999" i="11"/>
  <c r="N2999" i="11"/>
  <c r="O2999" i="11" s="1"/>
  <c r="S2999" i="11" s="1"/>
  <c r="P2999" i="11"/>
  <c r="Q2999" i="11" s="1"/>
  <c r="M3000" i="11"/>
  <c r="N3000" i="11"/>
  <c r="O3000" i="11" s="1"/>
  <c r="S3000" i="11" s="1"/>
  <c r="P3000" i="11"/>
  <c r="Q3000" i="11" s="1"/>
  <c r="M3001" i="11"/>
  <c r="N3001" i="11"/>
  <c r="O3001" i="11" s="1"/>
  <c r="S3001" i="11" s="1"/>
  <c r="P3001" i="11"/>
  <c r="Q3001" i="11" s="1"/>
  <c r="M3002" i="11"/>
  <c r="N3002" i="11"/>
  <c r="O3002" i="11" s="1"/>
  <c r="S3002" i="11" s="1"/>
  <c r="P3002" i="11"/>
  <c r="Q3002" i="11" s="1"/>
  <c r="M3003" i="11"/>
  <c r="N3003" i="11"/>
  <c r="O3003" i="11" s="1"/>
  <c r="S3003" i="11" s="1"/>
  <c r="P3003" i="11"/>
  <c r="Q3003" i="11" s="1"/>
  <c r="M3004" i="11"/>
  <c r="N3004" i="11"/>
  <c r="O3004" i="11" s="1"/>
  <c r="S3004" i="11" s="1"/>
  <c r="P3004" i="11"/>
  <c r="Q3004" i="11" s="1"/>
  <c r="M3005" i="11"/>
  <c r="N3005" i="11"/>
  <c r="O3005" i="11" s="1"/>
  <c r="S3005" i="11" s="1"/>
  <c r="P3005" i="11"/>
  <c r="Q3005" i="11" s="1"/>
  <c r="M3006" i="11"/>
  <c r="N3006" i="11"/>
  <c r="O3006" i="11" s="1"/>
  <c r="S3006" i="11" s="1"/>
  <c r="P3006" i="11"/>
  <c r="Q3006" i="11" s="1"/>
  <c r="M3007" i="11"/>
  <c r="N3007" i="11"/>
  <c r="O3007" i="11" s="1"/>
  <c r="S3007" i="11" s="1"/>
  <c r="P3007" i="11"/>
  <c r="Q3007" i="11" s="1"/>
  <c r="M3008" i="11"/>
  <c r="N3008" i="11"/>
  <c r="O3008" i="11" s="1"/>
  <c r="S3008" i="11" s="1"/>
  <c r="P3008" i="11"/>
  <c r="Q3008" i="11" s="1"/>
  <c r="M3009" i="11"/>
  <c r="N3009" i="11"/>
  <c r="O3009" i="11" s="1"/>
  <c r="S3009" i="11" s="1"/>
  <c r="P3009" i="11"/>
  <c r="Q3009" i="11" s="1"/>
  <c r="M3010" i="11"/>
  <c r="N3010" i="11"/>
  <c r="O3010" i="11" s="1"/>
  <c r="S3010" i="11" s="1"/>
  <c r="P3010" i="11"/>
  <c r="Q3010" i="11" s="1"/>
  <c r="M3011" i="11"/>
  <c r="N3011" i="11"/>
  <c r="O3011" i="11" s="1"/>
  <c r="S3011" i="11" s="1"/>
  <c r="P3011" i="11"/>
  <c r="Q3011" i="11" s="1"/>
  <c r="M3012" i="11"/>
  <c r="N3012" i="11"/>
  <c r="O3012" i="11" s="1"/>
  <c r="S3012" i="11" s="1"/>
  <c r="P3012" i="11"/>
  <c r="Q3012" i="11" s="1"/>
  <c r="M3013" i="11"/>
  <c r="N3013" i="11"/>
  <c r="O3013" i="11" s="1"/>
  <c r="P3013" i="11"/>
  <c r="Q3013" i="11" s="1"/>
  <c r="S3013" i="11"/>
  <c r="M3014" i="11"/>
  <c r="N3014" i="11"/>
  <c r="O3014" i="11" s="1"/>
  <c r="S3014" i="11" s="1"/>
  <c r="P3014" i="11"/>
  <c r="Q3014" i="11" s="1"/>
  <c r="M3015" i="11"/>
  <c r="N3015" i="11"/>
  <c r="O3015" i="11" s="1"/>
  <c r="S3015" i="11" s="1"/>
  <c r="P3015" i="11"/>
  <c r="Q3015" i="11" s="1"/>
  <c r="M3016" i="11"/>
  <c r="N3016" i="11"/>
  <c r="O3016" i="11" s="1"/>
  <c r="S3016" i="11" s="1"/>
  <c r="P3016" i="11"/>
  <c r="Q3016" i="11" s="1"/>
  <c r="M3017" i="11"/>
  <c r="N3017" i="11"/>
  <c r="O3017" i="11" s="1"/>
  <c r="S3017" i="11" s="1"/>
  <c r="P3017" i="11"/>
  <c r="Q3017" i="11" s="1"/>
  <c r="M3018" i="11"/>
  <c r="N3018" i="11"/>
  <c r="O3018" i="11" s="1"/>
  <c r="S3018" i="11" s="1"/>
  <c r="P3018" i="11"/>
  <c r="Q3018" i="11" s="1"/>
  <c r="M3019" i="11"/>
  <c r="N3019" i="11"/>
  <c r="O3019" i="11" s="1"/>
  <c r="S3019" i="11" s="1"/>
  <c r="P3019" i="11"/>
  <c r="Q3019" i="11" s="1"/>
  <c r="M3020" i="11"/>
  <c r="N3020" i="11"/>
  <c r="O3020" i="11" s="1"/>
  <c r="S3020" i="11" s="1"/>
  <c r="P3020" i="11"/>
  <c r="Q3020" i="11" s="1"/>
  <c r="M3021" i="11"/>
  <c r="N3021" i="11"/>
  <c r="O3021" i="11" s="1"/>
  <c r="S3021" i="11" s="1"/>
  <c r="P3021" i="11"/>
  <c r="Q3021" i="11" s="1"/>
  <c r="M3022" i="11"/>
  <c r="N3022" i="11"/>
  <c r="O3022" i="11" s="1"/>
  <c r="S3022" i="11" s="1"/>
  <c r="P3022" i="11"/>
  <c r="Q3022" i="11" s="1"/>
  <c r="M3023" i="11"/>
  <c r="N3023" i="11"/>
  <c r="O3023" i="11" s="1"/>
  <c r="S3023" i="11" s="1"/>
  <c r="P3023" i="11"/>
  <c r="Q3023" i="11" s="1"/>
  <c r="M3024" i="11"/>
  <c r="N3024" i="11"/>
  <c r="O3024" i="11" s="1"/>
  <c r="S3024" i="11" s="1"/>
  <c r="P3024" i="11"/>
  <c r="Q3024" i="11" s="1"/>
  <c r="M3025" i="11"/>
  <c r="N3025" i="11"/>
  <c r="O3025" i="11" s="1"/>
  <c r="S3025" i="11" s="1"/>
  <c r="P3025" i="11"/>
  <c r="Q3025" i="11"/>
  <c r="M3026" i="11"/>
  <c r="N3026" i="11"/>
  <c r="O3026" i="11" s="1"/>
  <c r="S3026" i="11" s="1"/>
  <c r="P3026" i="11"/>
  <c r="Q3026" i="11" s="1"/>
  <c r="M3027" i="11"/>
  <c r="N3027" i="11"/>
  <c r="O3027" i="11" s="1"/>
  <c r="S3027" i="11" s="1"/>
  <c r="P3027" i="11"/>
  <c r="Q3027" i="11" s="1"/>
  <c r="M3028" i="11"/>
  <c r="N3028" i="11"/>
  <c r="O3028" i="11" s="1"/>
  <c r="S3028" i="11" s="1"/>
  <c r="P3028" i="11"/>
  <c r="Q3028" i="11" s="1"/>
  <c r="M3029" i="11"/>
  <c r="N3029" i="11"/>
  <c r="O3029" i="11" s="1"/>
  <c r="S3029" i="11" s="1"/>
  <c r="P3029" i="11"/>
  <c r="Q3029" i="11" s="1"/>
  <c r="M3030" i="11"/>
  <c r="N3030" i="11"/>
  <c r="O3030" i="11" s="1"/>
  <c r="S3030" i="11" s="1"/>
  <c r="P3030" i="11"/>
  <c r="Q3030" i="11" s="1"/>
  <c r="M3031" i="11"/>
  <c r="N3031" i="11"/>
  <c r="O3031" i="11" s="1"/>
  <c r="S3031" i="11" s="1"/>
  <c r="P3031" i="11"/>
  <c r="Q3031" i="11" s="1"/>
  <c r="M3032" i="11"/>
  <c r="N3032" i="11"/>
  <c r="O3032" i="11" s="1"/>
  <c r="S3032" i="11" s="1"/>
  <c r="P3032" i="11"/>
  <c r="Q3032" i="11" s="1"/>
  <c r="M3033" i="11"/>
  <c r="N3033" i="11"/>
  <c r="O3033" i="11" s="1"/>
  <c r="S3033" i="11" s="1"/>
  <c r="P3033" i="11"/>
  <c r="Q3033" i="11" s="1"/>
  <c r="M3034" i="11"/>
  <c r="N3034" i="11"/>
  <c r="O3034" i="11"/>
  <c r="S3034" i="11" s="1"/>
  <c r="P3034" i="11"/>
  <c r="Q3034" i="11" s="1"/>
  <c r="M3035" i="11"/>
  <c r="N3035" i="11"/>
  <c r="O3035" i="11"/>
  <c r="S3035" i="11" s="1"/>
  <c r="P3035" i="11"/>
  <c r="Q3035" i="11" s="1"/>
  <c r="M3036" i="11"/>
  <c r="N3036" i="11"/>
  <c r="O3036" i="11" s="1"/>
  <c r="S3036" i="11" s="1"/>
  <c r="P3036" i="11"/>
  <c r="Q3036" i="11" s="1"/>
  <c r="M3037" i="11"/>
  <c r="N3037" i="11"/>
  <c r="O3037" i="11" s="1"/>
  <c r="S3037" i="11" s="1"/>
  <c r="P3037" i="11"/>
  <c r="Q3037" i="11" s="1"/>
  <c r="M3038" i="11"/>
  <c r="N3038" i="11"/>
  <c r="O3038" i="11" s="1"/>
  <c r="S3038" i="11" s="1"/>
  <c r="P3038" i="11"/>
  <c r="Q3038" i="11" s="1"/>
  <c r="M3039" i="11"/>
  <c r="N3039" i="11"/>
  <c r="O3039" i="11" s="1"/>
  <c r="S3039" i="11" s="1"/>
  <c r="P3039" i="11"/>
  <c r="Q3039" i="11" s="1"/>
  <c r="M3040" i="11"/>
  <c r="N3040" i="11"/>
  <c r="O3040" i="11"/>
  <c r="S3040" i="11" s="1"/>
  <c r="P3040" i="11"/>
  <c r="Q3040" i="11" s="1"/>
  <c r="M3041" i="11"/>
  <c r="N3041" i="11"/>
  <c r="O3041" i="11" s="1"/>
  <c r="S3041" i="11" s="1"/>
  <c r="P3041" i="11"/>
  <c r="Q3041" i="11" s="1"/>
  <c r="M3042" i="11"/>
  <c r="N3042" i="11"/>
  <c r="O3042" i="11" s="1"/>
  <c r="S3042" i="11" s="1"/>
  <c r="P3042" i="11"/>
  <c r="Q3042" i="11" s="1"/>
  <c r="M3043" i="11"/>
  <c r="N3043" i="11"/>
  <c r="O3043" i="11" s="1"/>
  <c r="S3043" i="11" s="1"/>
  <c r="P3043" i="11"/>
  <c r="Q3043" i="11" s="1"/>
  <c r="M3044" i="11"/>
  <c r="N3044" i="11"/>
  <c r="O3044" i="11" s="1"/>
  <c r="S3044" i="11" s="1"/>
  <c r="P3044" i="11"/>
  <c r="Q3044" i="11" s="1"/>
  <c r="M3045" i="11"/>
  <c r="N3045" i="11"/>
  <c r="O3045" i="11" s="1"/>
  <c r="S3045" i="11" s="1"/>
  <c r="P3045" i="11"/>
  <c r="Q3045" i="11" s="1"/>
  <c r="M3046" i="11"/>
  <c r="N3046" i="11"/>
  <c r="O3046" i="11" s="1"/>
  <c r="S3046" i="11" s="1"/>
  <c r="P3046" i="11"/>
  <c r="Q3046" i="11" s="1"/>
  <c r="M3047" i="11"/>
  <c r="N3047" i="11"/>
  <c r="O3047" i="11" s="1"/>
  <c r="S3047" i="11" s="1"/>
  <c r="P3047" i="11"/>
  <c r="Q3047" i="11" s="1"/>
  <c r="M3048" i="11"/>
  <c r="N3048" i="11"/>
  <c r="O3048" i="11" s="1"/>
  <c r="S3048" i="11" s="1"/>
  <c r="P3048" i="11"/>
  <c r="Q3048" i="11" s="1"/>
  <c r="M3049" i="11"/>
  <c r="N3049" i="11"/>
  <c r="O3049" i="11" s="1"/>
  <c r="S3049" i="11" s="1"/>
  <c r="P3049" i="11"/>
  <c r="Q3049" i="11" s="1"/>
  <c r="M3050" i="11"/>
  <c r="N3050" i="11"/>
  <c r="O3050" i="11" s="1"/>
  <c r="S3050" i="11" s="1"/>
  <c r="P3050" i="11"/>
  <c r="Q3050" i="11" s="1"/>
  <c r="M3051" i="11"/>
  <c r="N3051" i="11"/>
  <c r="O3051" i="11" s="1"/>
  <c r="S3051" i="11" s="1"/>
  <c r="P3051" i="11"/>
  <c r="Q3051" i="11" s="1"/>
  <c r="M3052" i="11"/>
  <c r="N3052" i="11"/>
  <c r="O3052" i="11" s="1"/>
  <c r="S3052" i="11" s="1"/>
  <c r="P3052" i="11"/>
  <c r="Q3052" i="11" s="1"/>
  <c r="M3053" i="11"/>
  <c r="N3053" i="11"/>
  <c r="O3053" i="11" s="1"/>
  <c r="S3053" i="11" s="1"/>
  <c r="P3053" i="11"/>
  <c r="Q3053" i="11" s="1"/>
  <c r="M3054" i="11"/>
  <c r="N3054" i="11"/>
  <c r="O3054" i="11" s="1"/>
  <c r="S3054" i="11" s="1"/>
  <c r="P3054" i="11"/>
  <c r="Q3054" i="11" s="1"/>
  <c r="M3055" i="11"/>
  <c r="N3055" i="11"/>
  <c r="O3055" i="11" s="1"/>
  <c r="S3055" i="11" s="1"/>
  <c r="P3055" i="11"/>
  <c r="Q3055" i="11" s="1"/>
  <c r="M3056" i="11"/>
  <c r="N3056" i="11"/>
  <c r="O3056" i="11" s="1"/>
  <c r="S3056" i="11" s="1"/>
  <c r="P3056" i="11"/>
  <c r="Q3056" i="11" s="1"/>
  <c r="M3057" i="11"/>
  <c r="N3057" i="11"/>
  <c r="O3057" i="11" s="1"/>
  <c r="S3057" i="11" s="1"/>
  <c r="P3057" i="11"/>
  <c r="Q3057" i="11" s="1"/>
  <c r="M3058" i="11"/>
  <c r="N3058" i="11"/>
  <c r="O3058" i="11" s="1"/>
  <c r="S3058" i="11" s="1"/>
  <c r="P3058" i="11"/>
  <c r="Q3058" i="11" s="1"/>
  <c r="M3059" i="11"/>
  <c r="N3059" i="11"/>
  <c r="O3059" i="11" s="1"/>
  <c r="S3059" i="11" s="1"/>
  <c r="P3059" i="11"/>
  <c r="Q3059" i="11" s="1"/>
  <c r="M3060" i="11"/>
  <c r="N3060" i="11"/>
  <c r="O3060" i="11" s="1"/>
  <c r="S3060" i="11" s="1"/>
  <c r="P3060" i="11"/>
  <c r="Q3060" i="11" s="1"/>
  <c r="M3061" i="11"/>
  <c r="N3061" i="11"/>
  <c r="O3061" i="11" s="1"/>
  <c r="S3061" i="11" s="1"/>
  <c r="P3061" i="11"/>
  <c r="Q3061" i="11" s="1"/>
  <c r="M3062" i="11"/>
  <c r="N3062" i="11"/>
  <c r="O3062" i="11" s="1"/>
  <c r="S3062" i="11" s="1"/>
  <c r="P3062" i="11"/>
  <c r="Q3062" i="11" s="1"/>
  <c r="M3063" i="11"/>
  <c r="N3063" i="11"/>
  <c r="O3063" i="11" s="1"/>
  <c r="P3063" i="11"/>
  <c r="Q3063" i="11" s="1"/>
  <c r="S3063" i="11"/>
  <c r="M3064" i="11"/>
  <c r="N3064" i="11"/>
  <c r="O3064" i="11" s="1"/>
  <c r="S3064" i="11" s="1"/>
  <c r="P3064" i="11"/>
  <c r="Q3064" i="11" s="1"/>
  <c r="M3065" i="11"/>
  <c r="N3065" i="11"/>
  <c r="O3065" i="11" s="1"/>
  <c r="S3065" i="11" s="1"/>
  <c r="P3065" i="11"/>
  <c r="Q3065" i="11" s="1"/>
  <c r="M3066" i="11"/>
  <c r="N3066" i="11"/>
  <c r="O3066" i="11" s="1"/>
  <c r="S3066" i="11" s="1"/>
  <c r="P3066" i="11"/>
  <c r="Q3066" i="11" s="1"/>
  <c r="M3067" i="11"/>
  <c r="N3067" i="11"/>
  <c r="O3067" i="11" s="1"/>
  <c r="S3067" i="11" s="1"/>
  <c r="P3067" i="11"/>
  <c r="Q3067" i="11" s="1"/>
  <c r="M3068" i="11"/>
  <c r="N3068" i="11"/>
  <c r="O3068" i="11" s="1"/>
  <c r="S3068" i="11" s="1"/>
  <c r="P3068" i="11"/>
  <c r="Q3068" i="11" s="1"/>
  <c r="M3069" i="11"/>
  <c r="N3069" i="11"/>
  <c r="O3069" i="11" s="1"/>
  <c r="S3069" i="11" s="1"/>
  <c r="P3069" i="11"/>
  <c r="Q3069" i="11" s="1"/>
  <c r="M3070" i="11"/>
  <c r="N3070" i="11"/>
  <c r="O3070" i="11" s="1"/>
  <c r="S3070" i="11" s="1"/>
  <c r="P3070" i="11"/>
  <c r="Q3070" i="11" s="1"/>
  <c r="M3071" i="11"/>
  <c r="N3071" i="11"/>
  <c r="O3071" i="11" s="1"/>
  <c r="S3071" i="11" s="1"/>
  <c r="P3071" i="11"/>
  <c r="Q3071" i="11" s="1"/>
  <c r="M3072" i="11"/>
  <c r="N3072" i="11"/>
  <c r="O3072" i="11" s="1"/>
  <c r="S3072" i="11" s="1"/>
  <c r="P3072" i="11"/>
  <c r="Q3072" i="11" s="1"/>
  <c r="M3073" i="11"/>
  <c r="N3073" i="11"/>
  <c r="O3073" i="11" s="1"/>
  <c r="S3073" i="11" s="1"/>
  <c r="P3073" i="11"/>
  <c r="Q3073" i="11" s="1"/>
  <c r="M3074" i="11"/>
  <c r="N3074" i="11"/>
  <c r="O3074" i="11" s="1"/>
  <c r="S3074" i="11" s="1"/>
  <c r="P3074" i="11"/>
  <c r="Q3074" i="11" s="1"/>
  <c r="M3075" i="11"/>
  <c r="N3075" i="11"/>
  <c r="O3075" i="11" s="1"/>
  <c r="S3075" i="11" s="1"/>
  <c r="P3075" i="11"/>
  <c r="Q3075" i="11" s="1"/>
  <c r="M3076" i="11"/>
  <c r="N3076" i="11"/>
  <c r="O3076" i="11" s="1"/>
  <c r="S3076" i="11" s="1"/>
  <c r="P3076" i="11"/>
  <c r="Q3076" i="11" s="1"/>
  <c r="M3077" i="11"/>
  <c r="N3077" i="11"/>
  <c r="O3077" i="11" s="1"/>
  <c r="S3077" i="11" s="1"/>
  <c r="P3077" i="11"/>
  <c r="Q3077" i="11" s="1"/>
  <c r="M3078" i="11"/>
  <c r="N3078" i="11"/>
  <c r="O3078" i="11" s="1"/>
  <c r="S3078" i="11" s="1"/>
  <c r="P3078" i="11"/>
  <c r="Q3078" i="11" s="1"/>
  <c r="M3079" i="11"/>
  <c r="N3079" i="11"/>
  <c r="O3079" i="11" s="1"/>
  <c r="S3079" i="11" s="1"/>
  <c r="P3079" i="11"/>
  <c r="Q3079" i="11" s="1"/>
  <c r="M3080" i="11"/>
  <c r="N3080" i="11"/>
  <c r="O3080" i="11" s="1"/>
  <c r="S3080" i="11" s="1"/>
  <c r="P3080" i="11"/>
  <c r="Q3080" i="11" s="1"/>
  <c r="M3081" i="11"/>
  <c r="N3081" i="11"/>
  <c r="O3081" i="11" s="1"/>
  <c r="S3081" i="11" s="1"/>
  <c r="P3081" i="11"/>
  <c r="Q3081" i="11" s="1"/>
  <c r="M3082" i="11"/>
  <c r="N3082" i="11"/>
  <c r="O3082" i="11" s="1"/>
  <c r="S3082" i="11" s="1"/>
  <c r="P3082" i="11"/>
  <c r="Q3082" i="11" s="1"/>
  <c r="M3083" i="11"/>
  <c r="N3083" i="11"/>
  <c r="O3083" i="11" s="1"/>
  <c r="S3083" i="11" s="1"/>
  <c r="P3083" i="11"/>
  <c r="Q3083" i="11" s="1"/>
  <c r="M3084" i="11"/>
  <c r="N3084" i="11"/>
  <c r="O3084" i="11" s="1"/>
  <c r="S3084" i="11" s="1"/>
  <c r="P3084" i="11"/>
  <c r="Q3084" i="11" s="1"/>
  <c r="M3085" i="11"/>
  <c r="N3085" i="11"/>
  <c r="O3085" i="11" s="1"/>
  <c r="S3085" i="11" s="1"/>
  <c r="P3085" i="11"/>
  <c r="Q3085" i="11" s="1"/>
  <c r="M3086" i="11"/>
  <c r="N3086" i="11"/>
  <c r="O3086" i="11" s="1"/>
  <c r="S3086" i="11" s="1"/>
  <c r="P3086" i="11"/>
  <c r="Q3086" i="11" s="1"/>
  <c r="M3087" i="11"/>
  <c r="N3087" i="11"/>
  <c r="O3087" i="11" s="1"/>
  <c r="S3087" i="11" s="1"/>
  <c r="P3087" i="11"/>
  <c r="Q3087" i="11" s="1"/>
  <c r="M3088" i="11"/>
  <c r="N3088" i="11"/>
  <c r="O3088" i="11" s="1"/>
  <c r="S3088" i="11" s="1"/>
  <c r="P3088" i="11"/>
  <c r="Q3088" i="11" s="1"/>
  <c r="M3089" i="11"/>
  <c r="N3089" i="11"/>
  <c r="O3089" i="11" s="1"/>
  <c r="S3089" i="11" s="1"/>
  <c r="P3089" i="11"/>
  <c r="Q3089" i="11" s="1"/>
  <c r="M3090" i="11"/>
  <c r="N3090" i="11"/>
  <c r="O3090" i="11" s="1"/>
  <c r="S3090" i="11" s="1"/>
  <c r="P3090" i="11"/>
  <c r="Q3090" i="11" s="1"/>
  <c r="M3091" i="11"/>
  <c r="N3091" i="11"/>
  <c r="O3091" i="11" s="1"/>
  <c r="S3091" i="11" s="1"/>
  <c r="P3091" i="11"/>
  <c r="Q3091" i="11" s="1"/>
  <c r="M3092" i="11"/>
  <c r="N3092" i="11"/>
  <c r="O3092" i="11" s="1"/>
  <c r="S3092" i="11" s="1"/>
  <c r="P3092" i="11"/>
  <c r="Q3092" i="11" s="1"/>
  <c r="M3093" i="11"/>
  <c r="N3093" i="11"/>
  <c r="O3093" i="11" s="1"/>
  <c r="S3093" i="11" s="1"/>
  <c r="P3093" i="11"/>
  <c r="Q3093" i="11" s="1"/>
  <c r="M3094" i="11"/>
  <c r="N3094" i="11"/>
  <c r="O3094" i="11" s="1"/>
  <c r="S3094" i="11" s="1"/>
  <c r="P3094" i="11"/>
  <c r="Q3094" i="11" s="1"/>
  <c r="M3095" i="11"/>
  <c r="N3095" i="11"/>
  <c r="O3095" i="11" s="1"/>
  <c r="S3095" i="11" s="1"/>
  <c r="P3095" i="11"/>
  <c r="Q3095" i="11" s="1"/>
  <c r="M3096" i="11"/>
  <c r="N3096" i="11"/>
  <c r="O3096" i="11" s="1"/>
  <c r="S3096" i="11" s="1"/>
  <c r="P3096" i="11"/>
  <c r="Q3096" i="11" s="1"/>
  <c r="M3097" i="11"/>
  <c r="N3097" i="11"/>
  <c r="O3097" i="11" s="1"/>
  <c r="S3097" i="11" s="1"/>
  <c r="P3097" i="11"/>
  <c r="Q3097" i="11" s="1"/>
  <c r="M3098" i="11"/>
  <c r="N3098" i="11"/>
  <c r="O3098" i="11" s="1"/>
  <c r="S3098" i="11" s="1"/>
  <c r="P3098" i="11"/>
  <c r="Q3098" i="11" s="1"/>
  <c r="M3099" i="11"/>
  <c r="N3099" i="11"/>
  <c r="O3099" i="11" s="1"/>
  <c r="S3099" i="11" s="1"/>
  <c r="P3099" i="11"/>
  <c r="Q3099" i="11" s="1"/>
  <c r="M3100" i="11"/>
  <c r="N3100" i="11"/>
  <c r="O3100" i="11" s="1"/>
  <c r="S3100" i="11" s="1"/>
  <c r="P3100" i="11"/>
  <c r="Q3100" i="11" s="1"/>
  <c r="M3101" i="11"/>
  <c r="N3101" i="11"/>
  <c r="O3101" i="11" s="1"/>
  <c r="S3101" i="11" s="1"/>
  <c r="P3101" i="11"/>
  <c r="Q3101" i="11" s="1"/>
  <c r="M3102" i="11"/>
  <c r="N3102" i="11"/>
  <c r="O3102" i="11" s="1"/>
  <c r="S3102" i="11" s="1"/>
  <c r="P3102" i="11"/>
  <c r="Q3102" i="11" s="1"/>
  <c r="M3103" i="11"/>
  <c r="N3103" i="11"/>
  <c r="O3103" i="11" s="1"/>
  <c r="S3103" i="11" s="1"/>
  <c r="P3103" i="11"/>
  <c r="Q3103" i="11" s="1"/>
  <c r="M3104" i="11"/>
  <c r="N3104" i="11"/>
  <c r="O3104" i="11" s="1"/>
  <c r="S3104" i="11" s="1"/>
  <c r="P3104" i="11"/>
  <c r="Q3104" i="11" s="1"/>
  <c r="M3105" i="11"/>
  <c r="N3105" i="11"/>
  <c r="O3105" i="11" s="1"/>
  <c r="S3105" i="11" s="1"/>
  <c r="P3105" i="11"/>
  <c r="Q3105" i="11" s="1"/>
  <c r="M3106" i="11"/>
  <c r="N3106" i="11"/>
  <c r="O3106" i="11" s="1"/>
  <c r="S3106" i="11" s="1"/>
  <c r="P3106" i="11"/>
  <c r="Q3106" i="11" s="1"/>
  <c r="M3107" i="11"/>
  <c r="N3107" i="11"/>
  <c r="O3107" i="11" s="1"/>
  <c r="S3107" i="11" s="1"/>
  <c r="P3107" i="11"/>
  <c r="Q3107" i="11" s="1"/>
  <c r="M3108" i="11"/>
  <c r="N3108" i="11"/>
  <c r="O3108" i="11" s="1"/>
  <c r="S3108" i="11" s="1"/>
  <c r="P3108" i="11"/>
  <c r="Q3108" i="11" s="1"/>
  <c r="M3109" i="11"/>
  <c r="N3109" i="11"/>
  <c r="O3109" i="11" s="1"/>
  <c r="S3109" i="11" s="1"/>
  <c r="P3109" i="11"/>
  <c r="Q3109" i="11" s="1"/>
  <c r="M3110" i="11"/>
  <c r="N3110" i="11"/>
  <c r="O3110" i="11" s="1"/>
  <c r="S3110" i="11" s="1"/>
  <c r="P3110" i="11"/>
  <c r="Q3110" i="11" s="1"/>
  <c r="M3111" i="11"/>
  <c r="N3111" i="11"/>
  <c r="O3111" i="11" s="1"/>
  <c r="S3111" i="11" s="1"/>
  <c r="P3111" i="11"/>
  <c r="Q3111" i="11" s="1"/>
  <c r="M3112" i="11"/>
  <c r="N3112" i="11"/>
  <c r="O3112" i="11" s="1"/>
  <c r="S3112" i="11" s="1"/>
  <c r="P3112" i="11"/>
  <c r="Q3112" i="11" s="1"/>
  <c r="M3113" i="11"/>
  <c r="N3113" i="11"/>
  <c r="O3113" i="11" s="1"/>
  <c r="S3113" i="11" s="1"/>
  <c r="P3113" i="11"/>
  <c r="Q3113" i="11" s="1"/>
  <c r="M3114" i="11"/>
  <c r="N3114" i="11"/>
  <c r="O3114" i="11" s="1"/>
  <c r="S3114" i="11" s="1"/>
  <c r="P3114" i="11"/>
  <c r="Q3114" i="11" s="1"/>
  <c r="M3115" i="11"/>
  <c r="N3115" i="11"/>
  <c r="O3115" i="11" s="1"/>
  <c r="S3115" i="11" s="1"/>
  <c r="P3115" i="11"/>
  <c r="Q3115" i="11" s="1"/>
  <c r="M3116" i="11"/>
  <c r="N3116" i="11"/>
  <c r="O3116" i="11" s="1"/>
  <c r="S3116" i="11" s="1"/>
  <c r="P3116" i="11"/>
  <c r="Q3116" i="11" s="1"/>
  <c r="M3117" i="11"/>
  <c r="N3117" i="11"/>
  <c r="O3117" i="11" s="1"/>
  <c r="S3117" i="11" s="1"/>
  <c r="P3117" i="11"/>
  <c r="Q3117" i="11" s="1"/>
  <c r="M3118" i="11"/>
  <c r="N3118" i="11"/>
  <c r="O3118" i="11" s="1"/>
  <c r="S3118" i="11" s="1"/>
  <c r="P3118" i="11"/>
  <c r="Q3118" i="11" s="1"/>
  <c r="M3119" i="11"/>
  <c r="N3119" i="11"/>
  <c r="O3119" i="11" s="1"/>
  <c r="S3119" i="11" s="1"/>
  <c r="P3119" i="11"/>
  <c r="Q3119" i="11" s="1"/>
  <c r="M3120" i="11"/>
  <c r="N3120" i="11"/>
  <c r="O3120" i="11" s="1"/>
  <c r="S3120" i="11" s="1"/>
  <c r="P3120" i="11"/>
  <c r="Q3120" i="11" s="1"/>
  <c r="M3121" i="11"/>
  <c r="N3121" i="11"/>
  <c r="O3121" i="11" s="1"/>
  <c r="S3121" i="11" s="1"/>
  <c r="P3121" i="11"/>
  <c r="Q3121" i="11" s="1"/>
  <c r="M3122" i="11"/>
  <c r="N3122" i="11"/>
  <c r="O3122" i="11" s="1"/>
  <c r="S3122" i="11" s="1"/>
  <c r="P3122" i="11"/>
  <c r="Q3122" i="11" s="1"/>
  <c r="M3123" i="11"/>
  <c r="N3123" i="11"/>
  <c r="O3123" i="11" s="1"/>
  <c r="S3123" i="11" s="1"/>
  <c r="P3123" i="11"/>
  <c r="Q3123" i="11" s="1"/>
  <c r="M3124" i="11"/>
  <c r="N3124" i="11"/>
  <c r="O3124" i="11" s="1"/>
  <c r="S3124" i="11" s="1"/>
  <c r="P3124" i="11"/>
  <c r="Q3124" i="11" s="1"/>
  <c r="M3125" i="11"/>
  <c r="N3125" i="11"/>
  <c r="O3125" i="11" s="1"/>
  <c r="S3125" i="11" s="1"/>
  <c r="P3125" i="11"/>
  <c r="Q3125" i="11" s="1"/>
  <c r="M3126" i="11"/>
  <c r="N3126" i="11"/>
  <c r="O3126" i="11" s="1"/>
  <c r="S3126" i="11" s="1"/>
  <c r="P3126" i="11"/>
  <c r="Q3126" i="11" s="1"/>
  <c r="M3127" i="11"/>
  <c r="N3127" i="11"/>
  <c r="O3127" i="11" s="1"/>
  <c r="S3127" i="11" s="1"/>
  <c r="P3127" i="11"/>
  <c r="Q3127" i="11" s="1"/>
  <c r="M3128" i="11"/>
  <c r="N3128" i="11"/>
  <c r="O3128" i="11" s="1"/>
  <c r="S3128" i="11" s="1"/>
  <c r="P3128" i="11"/>
  <c r="Q3128" i="11" s="1"/>
  <c r="M3129" i="11"/>
  <c r="N3129" i="11"/>
  <c r="O3129" i="11" s="1"/>
  <c r="S3129" i="11" s="1"/>
  <c r="P3129" i="11"/>
  <c r="Q3129" i="11" s="1"/>
  <c r="M3130" i="11"/>
  <c r="N3130" i="11"/>
  <c r="O3130" i="11" s="1"/>
  <c r="S3130" i="11" s="1"/>
  <c r="P3130" i="11"/>
  <c r="Q3130" i="11"/>
  <c r="M3131" i="11"/>
  <c r="N3131" i="11"/>
  <c r="O3131" i="11" s="1"/>
  <c r="S3131" i="11" s="1"/>
  <c r="P3131" i="11"/>
  <c r="Q3131" i="11" s="1"/>
  <c r="M3132" i="11"/>
  <c r="N3132" i="11"/>
  <c r="O3132" i="11" s="1"/>
  <c r="S3132" i="11" s="1"/>
  <c r="P3132" i="11"/>
  <c r="Q3132" i="11" s="1"/>
  <c r="M3133" i="11"/>
  <c r="N3133" i="11"/>
  <c r="O3133" i="11" s="1"/>
  <c r="S3133" i="11" s="1"/>
  <c r="P3133" i="11"/>
  <c r="Q3133" i="11" s="1"/>
  <c r="M3134" i="11"/>
  <c r="N3134" i="11"/>
  <c r="O3134" i="11" s="1"/>
  <c r="S3134" i="11" s="1"/>
  <c r="P3134" i="11"/>
  <c r="Q3134" i="11" s="1"/>
  <c r="M3135" i="11"/>
  <c r="N3135" i="11"/>
  <c r="O3135" i="11" s="1"/>
  <c r="S3135" i="11" s="1"/>
  <c r="P3135" i="11"/>
  <c r="Q3135" i="11" s="1"/>
  <c r="M3136" i="11"/>
  <c r="N3136" i="11"/>
  <c r="O3136" i="11" s="1"/>
  <c r="S3136" i="11" s="1"/>
  <c r="P3136" i="11"/>
  <c r="Q3136" i="11" s="1"/>
  <c r="M3137" i="11"/>
  <c r="N3137" i="11"/>
  <c r="O3137" i="11" s="1"/>
  <c r="S3137" i="11" s="1"/>
  <c r="P3137" i="11"/>
  <c r="Q3137" i="11" s="1"/>
  <c r="M3138" i="11"/>
  <c r="N3138" i="11"/>
  <c r="O3138" i="11" s="1"/>
  <c r="S3138" i="11" s="1"/>
  <c r="P3138" i="11"/>
  <c r="Q3138" i="11" s="1"/>
  <c r="M3139" i="11"/>
  <c r="N3139" i="11"/>
  <c r="O3139" i="11" s="1"/>
  <c r="S3139" i="11" s="1"/>
  <c r="P3139" i="11"/>
  <c r="Q3139" i="11" s="1"/>
  <c r="M3140" i="11"/>
  <c r="N3140" i="11"/>
  <c r="O3140" i="11" s="1"/>
  <c r="S3140" i="11" s="1"/>
  <c r="P3140" i="11"/>
  <c r="Q3140" i="11" s="1"/>
  <c r="M3141" i="11"/>
  <c r="N3141" i="11"/>
  <c r="O3141" i="11" s="1"/>
  <c r="S3141" i="11" s="1"/>
  <c r="P3141" i="11"/>
  <c r="Q3141" i="11" s="1"/>
  <c r="M3142" i="11"/>
  <c r="N3142" i="11"/>
  <c r="O3142" i="11" s="1"/>
  <c r="S3142" i="11" s="1"/>
  <c r="P3142" i="11"/>
  <c r="Q3142" i="11" s="1"/>
  <c r="M3143" i="11"/>
  <c r="N3143" i="11"/>
  <c r="O3143" i="11" s="1"/>
  <c r="S3143" i="11" s="1"/>
  <c r="P3143" i="11"/>
  <c r="Q3143" i="11" s="1"/>
  <c r="M3144" i="11"/>
  <c r="N3144" i="11"/>
  <c r="O3144" i="11" s="1"/>
  <c r="S3144" i="11" s="1"/>
  <c r="P3144" i="11"/>
  <c r="Q3144" i="11" s="1"/>
  <c r="M3145" i="11"/>
  <c r="N3145" i="11"/>
  <c r="O3145" i="11" s="1"/>
  <c r="S3145" i="11" s="1"/>
  <c r="P3145" i="11"/>
  <c r="Q3145" i="11" s="1"/>
  <c r="M3146" i="11"/>
  <c r="N3146" i="11"/>
  <c r="O3146" i="11" s="1"/>
  <c r="S3146" i="11" s="1"/>
  <c r="P3146" i="11"/>
  <c r="Q3146" i="11" s="1"/>
  <c r="M3147" i="11"/>
  <c r="N3147" i="11"/>
  <c r="O3147" i="11" s="1"/>
  <c r="S3147" i="11" s="1"/>
  <c r="P3147" i="11"/>
  <c r="Q3147" i="11" s="1"/>
  <c r="M3148" i="11"/>
  <c r="N3148" i="11"/>
  <c r="O3148" i="11" s="1"/>
  <c r="S3148" i="11" s="1"/>
  <c r="P3148" i="11"/>
  <c r="Q3148" i="11" s="1"/>
  <c r="M3149" i="11"/>
  <c r="N3149" i="11"/>
  <c r="O3149" i="11" s="1"/>
  <c r="S3149" i="11" s="1"/>
  <c r="P3149" i="11"/>
  <c r="Q3149" i="11" s="1"/>
  <c r="M3150" i="11"/>
  <c r="N3150" i="11"/>
  <c r="O3150" i="11" s="1"/>
  <c r="S3150" i="11" s="1"/>
  <c r="P3150" i="11"/>
  <c r="Q3150" i="11" s="1"/>
  <c r="M3151" i="11"/>
  <c r="N3151" i="11"/>
  <c r="O3151" i="11" s="1"/>
  <c r="S3151" i="11" s="1"/>
  <c r="P3151" i="11"/>
  <c r="Q3151" i="11" s="1"/>
  <c r="M3152" i="11"/>
  <c r="N3152" i="11"/>
  <c r="O3152" i="11" s="1"/>
  <c r="S3152" i="11" s="1"/>
  <c r="P3152" i="11"/>
  <c r="Q3152" i="11" s="1"/>
  <c r="M3153" i="11"/>
  <c r="N3153" i="11"/>
  <c r="O3153" i="11" s="1"/>
  <c r="S3153" i="11" s="1"/>
  <c r="P3153" i="11"/>
  <c r="Q3153" i="11"/>
  <c r="M3154" i="11"/>
  <c r="N3154" i="11"/>
  <c r="O3154" i="11" s="1"/>
  <c r="P3154" i="11"/>
  <c r="Q3154" i="11"/>
  <c r="S3154" i="11"/>
  <c r="M3155" i="11"/>
  <c r="N3155" i="11"/>
  <c r="O3155" i="11" s="1"/>
  <c r="S3155" i="11" s="1"/>
  <c r="P3155" i="11"/>
  <c r="Q3155" i="11" s="1"/>
  <c r="M3156" i="11"/>
  <c r="N3156" i="11"/>
  <c r="O3156" i="11" s="1"/>
  <c r="S3156" i="11" s="1"/>
  <c r="P3156" i="11"/>
  <c r="Q3156" i="11" s="1"/>
  <c r="M3157" i="11"/>
  <c r="N3157" i="11"/>
  <c r="O3157" i="11" s="1"/>
  <c r="S3157" i="11" s="1"/>
  <c r="P3157" i="11"/>
  <c r="Q3157" i="11" s="1"/>
  <c r="M3158" i="11"/>
  <c r="N3158" i="11"/>
  <c r="O3158" i="11" s="1"/>
  <c r="S3158" i="11" s="1"/>
  <c r="P3158" i="11"/>
  <c r="Q3158" i="11" s="1"/>
  <c r="M3159" i="11"/>
  <c r="N3159" i="11"/>
  <c r="O3159" i="11" s="1"/>
  <c r="S3159" i="11" s="1"/>
  <c r="P3159" i="11"/>
  <c r="Q3159" i="11" s="1"/>
  <c r="M3160" i="11"/>
  <c r="N3160" i="11"/>
  <c r="O3160" i="11" s="1"/>
  <c r="S3160" i="11" s="1"/>
  <c r="P3160" i="11"/>
  <c r="Q3160" i="11" s="1"/>
  <c r="M3161" i="11"/>
  <c r="N3161" i="11"/>
  <c r="O3161" i="11" s="1"/>
  <c r="S3161" i="11" s="1"/>
  <c r="P3161" i="11"/>
  <c r="Q3161" i="11" s="1"/>
  <c r="M3162" i="11"/>
  <c r="N3162" i="11"/>
  <c r="O3162" i="11" s="1"/>
  <c r="S3162" i="11" s="1"/>
  <c r="P3162" i="11"/>
  <c r="Q3162" i="11" s="1"/>
  <c r="M3163" i="11"/>
  <c r="N3163" i="11"/>
  <c r="O3163" i="11" s="1"/>
  <c r="S3163" i="11" s="1"/>
  <c r="P3163" i="11"/>
  <c r="Q3163" i="11" s="1"/>
  <c r="M3164" i="11"/>
  <c r="N3164" i="11"/>
  <c r="O3164" i="11" s="1"/>
  <c r="S3164" i="11" s="1"/>
  <c r="P3164" i="11"/>
  <c r="Q3164" i="11" s="1"/>
  <c r="M3165" i="11"/>
  <c r="N3165" i="11"/>
  <c r="O3165" i="11" s="1"/>
  <c r="S3165" i="11" s="1"/>
  <c r="P3165" i="11"/>
  <c r="Q3165" i="11" s="1"/>
  <c r="M3166" i="11"/>
  <c r="N3166" i="11"/>
  <c r="O3166" i="11" s="1"/>
  <c r="S3166" i="11" s="1"/>
  <c r="P3166" i="11"/>
  <c r="Q3166" i="11" s="1"/>
  <c r="M3167" i="11"/>
  <c r="N3167" i="11"/>
  <c r="O3167" i="11" s="1"/>
  <c r="S3167" i="11" s="1"/>
  <c r="P3167" i="11"/>
  <c r="Q3167" i="11" s="1"/>
  <c r="M3168" i="11"/>
  <c r="N3168" i="11"/>
  <c r="O3168" i="11" s="1"/>
  <c r="S3168" i="11" s="1"/>
  <c r="P3168" i="11"/>
  <c r="Q3168" i="11" s="1"/>
  <c r="M3169" i="11"/>
  <c r="N3169" i="11"/>
  <c r="O3169" i="11" s="1"/>
  <c r="S3169" i="11" s="1"/>
  <c r="P3169" i="11"/>
  <c r="Q3169" i="11" s="1"/>
  <c r="M3170" i="11"/>
  <c r="N3170" i="11"/>
  <c r="O3170" i="11" s="1"/>
  <c r="S3170" i="11" s="1"/>
  <c r="P3170" i="11"/>
  <c r="Q3170" i="11" s="1"/>
  <c r="M3171" i="11"/>
  <c r="N3171" i="11"/>
  <c r="O3171" i="11" s="1"/>
  <c r="S3171" i="11" s="1"/>
  <c r="P3171" i="11"/>
  <c r="Q3171" i="11" s="1"/>
  <c r="M3172" i="11"/>
  <c r="N3172" i="11"/>
  <c r="O3172" i="11" s="1"/>
  <c r="S3172" i="11" s="1"/>
  <c r="P3172" i="11"/>
  <c r="Q3172" i="11" s="1"/>
  <c r="M3173" i="11"/>
  <c r="N3173" i="11"/>
  <c r="O3173" i="11" s="1"/>
  <c r="S3173" i="11" s="1"/>
  <c r="P3173" i="11"/>
  <c r="Q3173" i="11" s="1"/>
  <c r="M3174" i="11"/>
  <c r="N3174" i="11"/>
  <c r="O3174" i="11" s="1"/>
  <c r="S3174" i="11" s="1"/>
  <c r="P3174" i="11"/>
  <c r="Q3174" i="11" s="1"/>
  <c r="M3175" i="11"/>
  <c r="N3175" i="11"/>
  <c r="O3175" i="11" s="1"/>
  <c r="S3175" i="11" s="1"/>
  <c r="P3175" i="11"/>
  <c r="Q3175" i="11" s="1"/>
  <c r="M3176" i="11"/>
  <c r="N3176" i="11"/>
  <c r="O3176" i="11"/>
  <c r="S3176" i="11" s="1"/>
  <c r="P3176" i="11"/>
  <c r="Q3176" i="11" s="1"/>
  <c r="M3177" i="11"/>
  <c r="N3177" i="11"/>
  <c r="O3177" i="11" s="1"/>
  <c r="S3177" i="11" s="1"/>
  <c r="P3177" i="11"/>
  <c r="Q3177" i="11" s="1"/>
  <c r="M3178" i="11"/>
  <c r="N3178" i="11"/>
  <c r="O3178" i="11" s="1"/>
  <c r="S3178" i="11" s="1"/>
  <c r="P3178" i="11"/>
  <c r="Q3178" i="11" s="1"/>
  <c r="M3179" i="11"/>
  <c r="N3179" i="11"/>
  <c r="O3179" i="11" s="1"/>
  <c r="S3179" i="11" s="1"/>
  <c r="P3179" i="11"/>
  <c r="Q3179" i="11" s="1"/>
  <c r="M3180" i="11"/>
  <c r="N3180" i="11"/>
  <c r="O3180" i="11" s="1"/>
  <c r="S3180" i="11" s="1"/>
  <c r="P3180" i="11"/>
  <c r="Q3180" i="11" s="1"/>
  <c r="M3181" i="11"/>
  <c r="N3181" i="11"/>
  <c r="O3181" i="11" s="1"/>
  <c r="S3181" i="11" s="1"/>
  <c r="P3181" i="11"/>
  <c r="Q3181" i="11" s="1"/>
  <c r="M3182" i="11"/>
  <c r="N3182" i="11"/>
  <c r="O3182" i="11" s="1"/>
  <c r="S3182" i="11" s="1"/>
  <c r="P3182" i="11"/>
  <c r="Q3182" i="11" s="1"/>
  <c r="M3183" i="11"/>
  <c r="N3183" i="11"/>
  <c r="O3183" i="11" s="1"/>
  <c r="S3183" i="11" s="1"/>
  <c r="P3183" i="11"/>
  <c r="Q3183" i="11" s="1"/>
  <c r="M3184" i="11"/>
  <c r="N3184" i="11"/>
  <c r="O3184" i="11" s="1"/>
  <c r="S3184" i="11" s="1"/>
  <c r="P3184" i="11"/>
  <c r="Q3184" i="11" s="1"/>
  <c r="M3185" i="11"/>
  <c r="N3185" i="11"/>
  <c r="O3185" i="11" s="1"/>
  <c r="S3185" i="11" s="1"/>
  <c r="P3185" i="11"/>
  <c r="Q3185" i="11" s="1"/>
  <c r="M3186" i="11"/>
  <c r="N3186" i="11"/>
  <c r="O3186" i="11" s="1"/>
  <c r="S3186" i="11" s="1"/>
  <c r="P3186" i="11"/>
  <c r="Q3186" i="11" s="1"/>
  <c r="M3187" i="11"/>
  <c r="N3187" i="11"/>
  <c r="O3187" i="11" s="1"/>
  <c r="S3187" i="11" s="1"/>
  <c r="P3187" i="11"/>
  <c r="Q3187" i="11" s="1"/>
  <c r="M3188" i="11"/>
  <c r="N3188" i="11"/>
  <c r="O3188" i="11" s="1"/>
  <c r="S3188" i="11" s="1"/>
  <c r="P3188" i="11"/>
  <c r="Q3188" i="11" s="1"/>
  <c r="M3189" i="11"/>
  <c r="N3189" i="11"/>
  <c r="O3189" i="11"/>
  <c r="S3189" i="11" s="1"/>
  <c r="P3189" i="11"/>
  <c r="Q3189" i="11" s="1"/>
  <c r="M3190" i="11"/>
  <c r="N3190" i="11"/>
  <c r="O3190" i="11" s="1"/>
  <c r="S3190" i="11" s="1"/>
  <c r="P3190" i="11"/>
  <c r="Q3190" i="11" s="1"/>
  <c r="M3191" i="11"/>
  <c r="N3191" i="11"/>
  <c r="O3191" i="11" s="1"/>
  <c r="S3191" i="11" s="1"/>
  <c r="P3191" i="11"/>
  <c r="Q3191" i="11" s="1"/>
  <c r="M3192" i="11"/>
  <c r="N3192" i="11"/>
  <c r="O3192" i="11" s="1"/>
  <c r="S3192" i="11" s="1"/>
  <c r="P3192" i="11"/>
  <c r="Q3192" i="11" s="1"/>
  <c r="M3193" i="11"/>
  <c r="N3193" i="11"/>
  <c r="O3193" i="11" s="1"/>
  <c r="S3193" i="11" s="1"/>
  <c r="P3193" i="11"/>
  <c r="Q3193" i="11" s="1"/>
  <c r="M3194" i="11"/>
  <c r="N3194" i="11"/>
  <c r="O3194" i="11" s="1"/>
  <c r="S3194" i="11" s="1"/>
  <c r="P3194" i="11"/>
  <c r="Q3194" i="11" s="1"/>
  <c r="M3195" i="11"/>
  <c r="N3195" i="11"/>
  <c r="O3195" i="11" s="1"/>
  <c r="S3195" i="11" s="1"/>
  <c r="P3195" i="11"/>
  <c r="Q3195" i="11" s="1"/>
  <c r="M3196" i="11"/>
  <c r="N3196" i="11"/>
  <c r="O3196" i="11" s="1"/>
  <c r="S3196" i="11" s="1"/>
  <c r="P3196" i="11"/>
  <c r="Q3196" i="11" s="1"/>
  <c r="M3197" i="11"/>
  <c r="N3197" i="11"/>
  <c r="O3197" i="11" s="1"/>
  <c r="S3197" i="11" s="1"/>
  <c r="P3197" i="11"/>
  <c r="Q3197" i="11" s="1"/>
  <c r="M3198" i="11"/>
  <c r="N3198" i="11"/>
  <c r="O3198" i="11" s="1"/>
  <c r="S3198" i="11" s="1"/>
  <c r="P3198" i="11"/>
  <c r="Q3198" i="11" s="1"/>
  <c r="M3199" i="11"/>
  <c r="N3199" i="11"/>
  <c r="O3199" i="11" s="1"/>
  <c r="S3199" i="11" s="1"/>
  <c r="P3199" i="11"/>
  <c r="Q3199" i="11" s="1"/>
  <c r="M3200" i="11"/>
  <c r="N3200" i="11"/>
  <c r="O3200" i="11" s="1"/>
  <c r="S3200" i="11" s="1"/>
  <c r="P3200" i="11"/>
  <c r="Q3200" i="11" s="1"/>
  <c r="M3201" i="11"/>
  <c r="N3201" i="11"/>
  <c r="O3201" i="11"/>
  <c r="S3201" i="11" s="1"/>
  <c r="P3201" i="11"/>
  <c r="Q3201" i="11" s="1"/>
  <c r="M3202" i="11"/>
  <c r="N3202" i="11"/>
  <c r="O3202" i="11" s="1"/>
  <c r="S3202" i="11" s="1"/>
  <c r="P3202" i="11"/>
  <c r="Q3202" i="11" s="1"/>
  <c r="M3203" i="11"/>
  <c r="N3203" i="11"/>
  <c r="O3203" i="11" s="1"/>
  <c r="S3203" i="11" s="1"/>
  <c r="P3203" i="11"/>
  <c r="Q3203" i="11" s="1"/>
  <c r="M3204" i="11"/>
  <c r="N3204" i="11"/>
  <c r="O3204" i="11" s="1"/>
  <c r="S3204" i="11" s="1"/>
  <c r="P3204" i="11"/>
  <c r="Q3204" i="11" s="1"/>
  <c r="M3205" i="11"/>
  <c r="N3205" i="11"/>
  <c r="O3205" i="11" s="1"/>
  <c r="S3205" i="11" s="1"/>
  <c r="P3205" i="11"/>
  <c r="Q3205" i="11" s="1"/>
  <c r="M3206" i="11"/>
  <c r="N3206" i="11"/>
  <c r="O3206" i="11" s="1"/>
  <c r="S3206" i="11" s="1"/>
  <c r="P3206" i="11"/>
  <c r="Q3206" i="11" s="1"/>
  <c r="M3207" i="11"/>
  <c r="N3207" i="11"/>
  <c r="O3207" i="11" s="1"/>
  <c r="S3207" i="11" s="1"/>
  <c r="P3207" i="11"/>
  <c r="Q3207" i="11" s="1"/>
  <c r="M3208" i="11"/>
  <c r="N3208" i="11"/>
  <c r="O3208" i="11" s="1"/>
  <c r="S3208" i="11" s="1"/>
  <c r="P3208" i="11"/>
  <c r="Q3208" i="11" s="1"/>
  <c r="M3209" i="11"/>
  <c r="N3209" i="11"/>
  <c r="O3209" i="11" s="1"/>
  <c r="S3209" i="11" s="1"/>
  <c r="P3209" i="11"/>
  <c r="Q3209" i="11" s="1"/>
  <c r="M3210" i="11"/>
  <c r="N3210" i="11"/>
  <c r="O3210" i="11" s="1"/>
  <c r="S3210" i="11" s="1"/>
  <c r="P3210" i="11"/>
  <c r="Q3210" i="11" s="1"/>
  <c r="M3211" i="11"/>
  <c r="N3211" i="11"/>
  <c r="O3211" i="11" s="1"/>
  <c r="S3211" i="11" s="1"/>
  <c r="P3211" i="11"/>
  <c r="Q3211" i="11" s="1"/>
  <c r="M3212" i="11"/>
  <c r="N3212" i="11"/>
  <c r="O3212" i="11" s="1"/>
  <c r="S3212" i="11" s="1"/>
  <c r="P3212" i="11"/>
  <c r="Q3212" i="11" s="1"/>
  <c r="M3213" i="11"/>
  <c r="N3213" i="11"/>
  <c r="O3213" i="11" s="1"/>
  <c r="S3213" i="11" s="1"/>
  <c r="P3213" i="11"/>
  <c r="Q3213" i="11" s="1"/>
  <c r="M3214" i="11"/>
  <c r="N3214" i="11"/>
  <c r="O3214" i="11" s="1"/>
  <c r="S3214" i="11" s="1"/>
  <c r="P3214" i="11"/>
  <c r="Q3214" i="11" s="1"/>
  <c r="M3215" i="11"/>
  <c r="N3215" i="11"/>
  <c r="O3215" i="11"/>
  <c r="S3215" i="11" s="1"/>
  <c r="P3215" i="11"/>
  <c r="Q3215" i="11" s="1"/>
  <c r="M3216" i="11"/>
  <c r="N3216" i="11"/>
  <c r="O3216" i="11" s="1"/>
  <c r="S3216" i="11" s="1"/>
  <c r="P3216" i="11"/>
  <c r="Q3216" i="11"/>
  <c r="M3217" i="11"/>
  <c r="N3217" i="11"/>
  <c r="O3217" i="11" s="1"/>
  <c r="S3217" i="11" s="1"/>
  <c r="P3217" i="11"/>
  <c r="Q3217" i="11" s="1"/>
  <c r="M3218" i="11"/>
  <c r="N3218" i="11"/>
  <c r="O3218" i="11" s="1"/>
  <c r="S3218" i="11" s="1"/>
  <c r="P3218" i="11"/>
  <c r="Q3218" i="11" s="1"/>
  <c r="M3219" i="11"/>
  <c r="N3219" i="11"/>
  <c r="O3219" i="11" s="1"/>
  <c r="S3219" i="11" s="1"/>
  <c r="P3219" i="11"/>
  <c r="Q3219" i="11" s="1"/>
  <c r="M3220" i="11"/>
  <c r="N3220" i="11"/>
  <c r="O3220" i="11" s="1"/>
  <c r="S3220" i="11" s="1"/>
  <c r="P3220" i="11"/>
  <c r="Q3220" i="11" s="1"/>
  <c r="M3221" i="11"/>
  <c r="N3221" i="11"/>
  <c r="O3221" i="11" s="1"/>
  <c r="S3221" i="11" s="1"/>
  <c r="P3221" i="11"/>
  <c r="Q3221" i="11" s="1"/>
  <c r="M3222" i="11"/>
  <c r="N3222" i="11"/>
  <c r="O3222" i="11" s="1"/>
  <c r="S3222" i="11" s="1"/>
  <c r="P3222" i="11"/>
  <c r="Q3222" i="11" s="1"/>
  <c r="M3223" i="11"/>
  <c r="N3223" i="11"/>
  <c r="O3223" i="11" s="1"/>
  <c r="S3223" i="11" s="1"/>
  <c r="P3223" i="11"/>
  <c r="Q3223" i="11" s="1"/>
  <c r="M3224" i="11"/>
  <c r="N3224" i="11"/>
  <c r="O3224" i="11" s="1"/>
  <c r="S3224" i="11" s="1"/>
  <c r="P3224" i="11"/>
  <c r="Q3224" i="11" s="1"/>
  <c r="M3225" i="11"/>
  <c r="N3225" i="11"/>
  <c r="O3225" i="11" s="1"/>
  <c r="S3225" i="11" s="1"/>
  <c r="P3225" i="11"/>
  <c r="Q3225" i="11" s="1"/>
  <c r="M3226" i="11"/>
  <c r="N3226" i="11"/>
  <c r="O3226" i="11" s="1"/>
  <c r="S3226" i="11" s="1"/>
  <c r="P3226" i="11"/>
  <c r="Q3226" i="11" s="1"/>
  <c r="M3227" i="11"/>
  <c r="N3227" i="11"/>
  <c r="O3227" i="11" s="1"/>
  <c r="S3227" i="11" s="1"/>
  <c r="P3227" i="11"/>
  <c r="Q3227" i="11" s="1"/>
  <c r="M3228" i="11"/>
  <c r="N3228" i="11"/>
  <c r="O3228" i="11" s="1"/>
  <c r="S3228" i="11" s="1"/>
  <c r="P3228" i="11"/>
  <c r="Q3228" i="11" s="1"/>
  <c r="M3229" i="11"/>
  <c r="N3229" i="11"/>
  <c r="O3229" i="11" s="1"/>
  <c r="S3229" i="11" s="1"/>
  <c r="P3229" i="11"/>
  <c r="Q3229" i="11" s="1"/>
  <c r="M3230" i="11"/>
  <c r="N3230" i="11"/>
  <c r="O3230" i="11" s="1"/>
  <c r="S3230" i="11" s="1"/>
  <c r="P3230" i="11"/>
  <c r="Q3230" i="11" s="1"/>
  <c r="M3231" i="11"/>
  <c r="N3231" i="11"/>
  <c r="O3231" i="11" s="1"/>
  <c r="S3231" i="11" s="1"/>
  <c r="P3231" i="11"/>
  <c r="Q3231" i="11" s="1"/>
  <c r="M3232" i="11"/>
  <c r="N3232" i="11"/>
  <c r="O3232" i="11" s="1"/>
  <c r="S3232" i="11" s="1"/>
  <c r="P3232" i="11"/>
  <c r="Q3232" i="11" s="1"/>
  <c r="M3233" i="11"/>
  <c r="N3233" i="11"/>
  <c r="O3233" i="11" s="1"/>
  <c r="S3233" i="11" s="1"/>
  <c r="P3233" i="11"/>
  <c r="Q3233" i="11" s="1"/>
  <c r="M3234" i="11"/>
  <c r="N3234" i="11"/>
  <c r="O3234" i="11" s="1"/>
  <c r="S3234" i="11" s="1"/>
  <c r="P3234" i="11"/>
  <c r="Q3234" i="11" s="1"/>
  <c r="M3235" i="11"/>
  <c r="N3235" i="11"/>
  <c r="O3235" i="11" s="1"/>
  <c r="S3235" i="11" s="1"/>
  <c r="P3235" i="11"/>
  <c r="Q3235" i="11" s="1"/>
  <c r="M3236" i="11"/>
  <c r="N3236" i="11"/>
  <c r="O3236" i="11"/>
  <c r="S3236" i="11" s="1"/>
  <c r="P3236" i="11"/>
  <c r="Q3236" i="11" s="1"/>
  <c r="M3237" i="11"/>
  <c r="N3237" i="11"/>
  <c r="O3237" i="11" s="1"/>
  <c r="S3237" i="11" s="1"/>
  <c r="P3237" i="11"/>
  <c r="Q3237" i="11" s="1"/>
  <c r="M3238" i="11"/>
  <c r="N3238" i="11"/>
  <c r="O3238" i="11" s="1"/>
  <c r="S3238" i="11" s="1"/>
  <c r="P3238" i="11"/>
  <c r="Q3238" i="11" s="1"/>
  <c r="M3239" i="11"/>
  <c r="N3239" i="11"/>
  <c r="O3239" i="11" s="1"/>
  <c r="S3239" i="11" s="1"/>
  <c r="P3239" i="11"/>
  <c r="Q3239" i="11" s="1"/>
  <c r="M3240" i="11"/>
  <c r="N3240" i="11"/>
  <c r="O3240" i="11" s="1"/>
  <c r="S3240" i="11" s="1"/>
  <c r="P3240" i="11"/>
  <c r="Q3240" i="11" s="1"/>
  <c r="M3241" i="11"/>
  <c r="N3241" i="11"/>
  <c r="O3241" i="11" s="1"/>
  <c r="S3241" i="11" s="1"/>
  <c r="P3241" i="11"/>
  <c r="Q3241" i="11" s="1"/>
  <c r="M3242" i="11"/>
  <c r="N3242" i="11"/>
  <c r="O3242" i="11" s="1"/>
  <c r="S3242" i="11" s="1"/>
  <c r="P3242" i="11"/>
  <c r="Q3242" i="11" s="1"/>
  <c r="M3243" i="11"/>
  <c r="N3243" i="11"/>
  <c r="O3243" i="11" s="1"/>
  <c r="S3243" i="11" s="1"/>
  <c r="P3243" i="11"/>
  <c r="Q3243" i="11" s="1"/>
  <c r="M3244" i="11"/>
  <c r="N3244" i="11"/>
  <c r="O3244" i="11" s="1"/>
  <c r="S3244" i="11" s="1"/>
  <c r="P3244" i="11"/>
  <c r="Q3244" i="11" s="1"/>
  <c r="M3245" i="11"/>
  <c r="N3245" i="11"/>
  <c r="O3245" i="11" s="1"/>
  <c r="S3245" i="11" s="1"/>
  <c r="P3245" i="11"/>
  <c r="Q3245" i="11" s="1"/>
  <c r="M3246" i="11"/>
  <c r="N3246" i="11"/>
  <c r="O3246" i="11" s="1"/>
  <c r="S3246" i="11" s="1"/>
  <c r="P3246" i="11"/>
  <c r="Q3246" i="11" s="1"/>
  <c r="M3247" i="11"/>
  <c r="N3247" i="11"/>
  <c r="O3247" i="11" s="1"/>
  <c r="S3247" i="11" s="1"/>
  <c r="P3247" i="11"/>
  <c r="Q3247" i="11" s="1"/>
  <c r="M3248" i="11"/>
  <c r="N3248" i="11"/>
  <c r="O3248" i="11" s="1"/>
  <c r="S3248" i="11" s="1"/>
  <c r="P3248" i="11"/>
  <c r="Q3248" i="11" s="1"/>
  <c r="M3249" i="11"/>
  <c r="N3249" i="11"/>
  <c r="O3249" i="11" s="1"/>
  <c r="S3249" i="11" s="1"/>
  <c r="P3249" i="11"/>
  <c r="Q3249" i="11" s="1"/>
  <c r="M3250" i="11"/>
  <c r="N3250" i="11"/>
  <c r="O3250" i="11" s="1"/>
  <c r="S3250" i="11" s="1"/>
  <c r="P3250" i="11"/>
  <c r="Q3250" i="11"/>
  <c r="M3251" i="11"/>
  <c r="N3251" i="11"/>
  <c r="O3251" i="11" s="1"/>
  <c r="S3251" i="11" s="1"/>
  <c r="P3251" i="11"/>
  <c r="Q3251" i="11" s="1"/>
  <c r="M3252" i="11"/>
  <c r="N3252" i="11"/>
  <c r="O3252" i="11" s="1"/>
  <c r="S3252" i="11" s="1"/>
  <c r="P3252" i="11"/>
  <c r="Q3252" i="11" s="1"/>
  <c r="M3253" i="11"/>
  <c r="N3253" i="11"/>
  <c r="O3253" i="11" s="1"/>
  <c r="S3253" i="11" s="1"/>
  <c r="P3253" i="11"/>
  <c r="Q3253" i="11"/>
  <c r="M3254" i="11"/>
  <c r="N3254" i="11"/>
  <c r="O3254" i="11" s="1"/>
  <c r="S3254" i="11" s="1"/>
  <c r="P3254" i="11"/>
  <c r="Q3254" i="11" s="1"/>
  <c r="M3255" i="11"/>
  <c r="N3255" i="11"/>
  <c r="O3255" i="11" s="1"/>
  <c r="S3255" i="11" s="1"/>
  <c r="P3255" i="11"/>
  <c r="Q3255" i="11" s="1"/>
  <c r="M3256" i="11"/>
  <c r="N3256" i="11"/>
  <c r="O3256" i="11" s="1"/>
  <c r="S3256" i="11" s="1"/>
  <c r="P3256" i="11"/>
  <c r="Q3256" i="11" s="1"/>
  <c r="M3257" i="11"/>
  <c r="N3257" i="11"/>
  <c r="O3257" i="11" s="1"/>
  <c r="S3257" i="11" s="1"/>
  <c r="P3257" i="11"/>
  <c r="Q3257" i="11" s="1"/>
  <c r="M3258" i="11"/>
  <c r="N3258" i="11"/>
  <c r="O3258" i="11" s="1"/>
  <c r="S3258" i="11" s="1"/>
  <c r="P3258" i="11"/>
  <c r="Q3258" i="11" s="1"/>
  <c r="M3259" i="11"/>
  <c r="N3259" i="11"/>
  <c r="O3259" i="11" s="1"/>
  <c r="S3259" i="11" s="1"/>
  <c r="P3259" i="11"/>
  <c r="Q3259" i="11" s="1"/>
  <c r="M3260" i="11"/>
  <c r="N3260" i="11"/>
  <c r="O3260" i="11" s="1"/>
  <c r="S3260" i="11" s="1"/>
  <c r="P3260" i="11"/>
  <c r="Q3260" i="11" s="1"/>
  <c r="M3261" i="11"/>
  <c r="N3261" i="11"/>
  <c r="O3261" i="11" s="1"/>
  <c r="S3261" i="11" s="1"/>
  <c r="P3261" i="11"/>
  <c r="Q3261" i="11" s="1"/>
  <c r="M3262" i="11"/>
  <c r="N3262" i="11"/>
  <c r="O3262" i="11" s="1"/>
  <c r="S3262" i="11" s="1"/>
  <c r="P3262" i="11"/>
  <c r="Q3262" i="11" s="1"/>
  <c r="M3263" i="11"/>
  <c r="N3263" i="11"/>
  <c r="O3263" i="11" s="1"/>
  <c r="S3263" i="11" s="1"/>
  <c r="P3263" i="11"/>
  <c r="Q3263" i="11" s="1"/>
  <c r="M3264" i="11"/>
  <c r="N3264" i="11"/>
  <c r="O3264" i="11" s="1"/>
  <c r="S3264" i="11" s="1"/>
  <c r="P3264" i="11"/>
  <c r="Q3264" i="11" s="1"/>
  <c r="M3265" i="11"/>
  <c r="N3265" i="11"/>
  <c r="O3265" i="11" s="1"/>
  <c r="S3265" i="11" s="1"/>
  <c r="P3265" i="11"/>
  <c r="Q3265" i="11" s="1"/>
  <c r="M3266" i="11"/>
  <c r="N3266" i="11"/>
  <c r="O3266" i="11" s="1"/>
  <c r="S3266" i="11" s="1"/>
  <c r="P3266" i="11"/>
  <c r="Q3266" i="11" s="1"/>
  <c r="M3267" i="11"/>
  <c r="N3267" i="11"/>
  <c r="O3267" i="11" s="1"/>
  <c r="S3267" i="11" s="1"/>
  <c r="P3267" i="11"/>
  <c r="Q3267" i="11" s="1"/>
  <c r="M3268" i="11"/>
  <c r="N3268" i="11"/>
  <c r="O3268" i="11" s="1"/>
  <c r="S3268" i="11" s="1"/>
  <c r="P3268" i="11"/>
  <c r="Q3268" i="11" s="1"/>
  <c r="M3269" i="11"/>
  <c r="N3269" i="11"/>
  <c r="O3269" i="11" s="1"/>
  <c r="S3269" i="11" s="1"/>
  <c r="P3269" i="11"/>
  <c r="Q3269" i="11" s="1"/>
  <c r="M3270" i="11"/>
  <c r="N3270" i="11"/>
  <c r="O3270" i="11" s="1"/>
  <c r="S3270" i="11" s="1"/>
  <c r="P3270" i="11"/>
  <c r="Q3270" i="11" s="1"/>
  <c r="M3271" i="11"/>
  <c r="N3271" i="11"/>
  <c r="O3271" i="11" s="1"/>
  <c r="S3271" i="11" s="1"/>
  <c r="P3271" i="11"/>
  <c r="Q3271" i="11" s="1"/>
  <c r="M3272" i="11"/>
  <c r="N3272" i="11"/>
  <c r="O3272" i="11" s="1"/>
  <c r="S3272" i="11" s="1"/>
  <c r="P3272" i="11"/>
  <c r="Q3272" i="11" s="1"/>
  <c r="M3273" i="11"/>
  <c r="N3273" i="11"/>
  <c r="O3273" i="11" s="1"/>
  <c r="S3273" i="11" s="1"/>
  <c r="P3273" i="11"/>
  <c r="Q3273" i="11"/>
  <c r="M3274" i="11"/>
  <c r="N3274" i="11"/>
  <c r="O3274" i="11" s="1"/>
  <c r="S3274" i="11" s="1"/>
  <c r="P3274" i="11"/>
  <c r="Q3274" i="11" s="1"/>
  <c r="M3275" i="11"/>
  <c r="N3275" i="11"/>
  <c r="O3275" i="11" s="1"/>
  <c r="S3275" i="11" s="1"/>
  <c r="P3275" i="11"/>
  <c r="Q3275" i="11" s="1"/>
  <c r="M3276" i="11"/>
  <c r="N3276" i="11"/>
  <c r="O3276" i="11" s="1"/>
  <c r="S3276" i="11" s="1"/>
  <c r="P3276" i="11"/>
  <c r="Q3276" i="11" s="1"/>
  <c r="M3277" i="11"/>
  <c r="N3277" i="11"/>
  <c r="O3277" i="11" s="1"/>
  <c r="S3277" i="11" s="1"/>
  <c r="P3277" i="11"/>
  <c r="Q3277" i="11" s="1"/>
  <c r="M3278" i="11"/>
  <c r="N3278" i="11"/>
  <c r="O3278" i="11" s="1"/>
  <c r="S3278" i="11" s="1"/>
  <c r="P3278" i="11"/>
  <c r="Q3278" i="11" s="1"/>
  <c r="M3279" i="11"/>
  <c r="N3279" i="11"/>
  <c r="O3279" i="11" s="1"/>
  <c r="S3279" i="11" s="1"/>
  <c r="P3279" i="11"/>
  <c r="Q3279" i="11" s="1"/>
  <c r="M3280" i="11"/>
  <c r="N3280" i="11"/>
  <c r="O3280" i="11" s="1"/>
  <c r="S3280" i="11" s="1"/>
  <c r="P3280" i="11"/>
  <c r="Q3280" i="11" s="1"/>
  <c r="M3281" i="11"/>
  <c r="N3281" i="11"/>
  <c r="O3281" i="11" s="1"/>
  <c r="S3281" i="11" s="1"/>
  <c r="P3281" i="11"/>
  <c r="Q3281" i="11" s="1"/>
  <c r="M3282" i="11"/>
  <c r="N3282" i="11"/>
  <c r="O3282" i="11" s="1"/>
  <c r="S3282" i="11" s="1"/>
  <c r="P3282" i="11"/>
  <c r="Q3282" i="11" s="1"/>
  <c r="M3283" i="11"/>
  <c r="N3283" i="11"/>
  <c r="O3283" i="11" s="1"/>
  <c r="S3283" i="11" s="1"/>
  <c r="P3283" i="11"/>
  <c r="Q3283" i="11" s="1"/>
  <c r="M3284" i="11"/>
  <c r="N3284" i="11"/>
  <c r="O3284" i="11" s="1"/>
  <c r="S3284" i="11" s="1"/>
  <c r="P3284" i="11"/>
  <c r="Q3284" i="11" s="1"/>
  <c r="M3285" i="11"/>
  <c r="N3285" i="11"/>
  <c r="O3285" i="11" s="1"/>
  <c r="S3285" i="11" s="1"/>
  <c r="P3285" i="11"/>
  <c r="Q3285" i="11" s="1"/>
  <c r="M3286" i="11"/>
  <c r="N3286" i="11"/>
  <c r="O3286" i="11" s="1"/>
  <c r="S3286" i="11" s="1"/>
  <c r="P3286" i="11"/>
  <c r="Q3286" i="11" s="1"/>
  <c r="M3287" i="11"/>
  <c r="N3287" i="11"/>
  <c r="O3287" i="11" s="1"/>
  <c r="S3287" i="11" s="1"/>
  <c r="P3287" i="11"/>
  <c r="Q3287" i="11" s="1"/>
  <c r="M3288" i="11"/>
  <c r="N3288" i="11"/>
  <c r="O3288" i="11" s="1"/>
  <c r="S3288" i="11" s="1"/>
  <c r="P3288" i="11"/>
  <c r="Q3288" i="11" s="1"/>
  <c r="M3289" i="11"/>
  <c r="N3289" i="11"/>
  <c r="O3289" i="11" s="1"/>
  <c r="S3289" i="11" s="1"/>
  <c r="P3289" i="11"/>
  <c r="Q3289" i="11" s="1"/>
  <c r="M3290" i="11"/>
  <c r="N3290" i="11"/>
  <c r="O3290" i="11" s="1"/>
  <c r="S3290" i="11" s="1"/>
  <c r="P3290" i="11"/>
  <c r="Q3290" i="11" s="1"/>
  <c r="M3291" i="11"/>
  <c r="N3291" i="11"/>
  <c r="O3291" i="11" s="1"/>
  <c r="S3291" i="11" s="1"/>
  <c r="P3291" i="11"/>
  <c r="Q3291" i="11" s="1"/>
  <c r="M3292" i="11"/>
  <c r="N3292" i="11"/>
  <c r="O3292" i="11" s="1"/>
  <c r="S3292" i="11" s="1"/>
  <c r="P3292" i="11"/>
  <c r="Q3292" i="11" s="1"/>
  <c r="M3293" i="11"/>
  <c r="N3293" i="11"/>
  <c r="O3293" i="11" s="1"/>
  <c r="S3293" i="11" s="1"/>
  <c r="P3293" i="11"/>
  <c r="Q3293" i="11" s="1"/>
  <c r="M3294" i="11"/>
  <c r="N3294" i="11"/>
  <c r="O3294" i="11" s="1"/>
  <c r="S3294" i="11" s="1"/>
  <c r="P3294" i="11"/>
  <c r="Q3294" i="11" s="1"/>
  <c r="M3295" i="11"/>
  <c r="N3295" i="11"/>
  <c r="O3295" i="11" s="1"/>
  <c r="S3295" i="11" s="1"/>
  <c r="P3295" i="11"/>
  <c r="Q3295" i="11" s="1"/>
  <c r="M3296" i="11"/>
  <c r="N3296" i="11"/>
  <c r="O3296" i="11" s="1"/>
  <c r="S3296" i="11" s="1"/>
  <c r="P3296" i="11"/>
  <c r="Q3296" i="11" s="1"/>
  <c r="M3297" i="11"/>
  <c r="N3297" i="11"/>
  <c r="O3297" i="11" s="1"/>
  <c r="S3297" i="11" s="1"/>
  <c r="P3297" i="11"/>
  <c r="Q3297" i="11" s="1"/>
  <c r="M3298" i="11"/>
  <c r="N3298" i="11"/>
  <c r="O3298" i="11" s="1"/>
  <c r="S3298" i="11" s="1"/>
  <c r="P3298" i="11"/>
  <c r="Q3298" i="11" s="1"/>
  <c r="M3299" i="11"/>
  <c r="N3299" i="11"/>
  <c r="O3299" i="11" s="1"/>
  <c r="S3299" i="11" s="1"/>
  <c r="P3299" i="11"/>
  <c r="Q3299" i="11" s="1"/>
  <c r="M3300" i="11"/>
  <c r="N3300" i="11"/>
  <c r="O3300" i="11" s="1"/>
  <c r="S3300" i="11" s="1"/>
  <c r="P3300" i="11"/>
  <c r="Q3300" i="11" s="1"/>
  <c r="M3301" i="11"/>
  <c r="N3301" i="11"/>
  <c r="O3301" i="11" s="1"/>
  <c r="S3301" i="11" s="1"/>
  <c r="P3301" i="11"/>
  <c r="Q3301" i="11" s="1"/>
  <c r="M3302" i="11"/>
  <c r="N3302" i="11"/>
  <c r="O3302" i="11" s="1"/>
  <c r="S3302" i="11" s="1"/>
  <c r="P3302" i="11"/>
  <c r="Q3302" i="11" s="1"/>
  <c r="M3303" i="11"/>
  <c r="N3303" i="11"/>
  <c r="O3303" i="11" s="1"/>
  <c r="S3303" i="11" s="1"/>
  <c r="P3303" i="11"/>
  <c r="Q3303" i="11" s="1"/>
  <c r="M3304" i="11"/>
  <c r="N3304" i="11"/>
  <c r="O3304" i="11" s="1"/>
  <c r="S3304" i="11" s="1"/>
  <c r="P3304" i="11"/>
  <c r="Q3304" i="11" s="1"/>
  <c r="M3305" i="11"/>
  <c r="N3305" i="11"/>
  <c r="O3305" i="11" s="1"/>
  <c r="S3305" i="11" s="1"/>
  <c r="P3305" i="11"/>
  <c r="Q3305" i="11" s="1"/>
  <c r="M3306" i="11"/>
  <c r="N3306" i="11"/>
  <c r="O3306" i="11" s="1"/>
  <c r="S3306" i="11" s="1"/>
  <c r="P3306" i="11"/>
  <c r="Q3306" i="11" s="1"/>
  <c r="M3307" i="11"/>
  <c r="N3307" i="11"/>
  <c r="O3307" i="11" s="1"/>
  <c r="S3307" i="11" s="1"/>
  <c r="P3307" i="11"/>
  <c r="Q3307" i="11" s="1"/>
  <c r="M3308" i="11"/>
  <c r="N3308" i="11"/>
  <c r="O3308" i="11" s="1"/>
  <c r="S3308" i="11" s="1"/>
  <c r="P3308" i="11"/>
  <c r="Q3308" i="11" s="1"/>
  <c r="M3309" i="11"/>
  <c r="N3309" i="11"/>
  <c r="O3309" i="11" s="1"/>
  <c r="S3309" i="11" s="1"/>
  <c r="P3309" i="11"/>
  <c r="Q3309" i="11" s="1"/>
  <c r="M3310" i="11"/>
  <c r="N3310" i="11"/>
  <c r="O3310" i="11"/>
  <c r="S3310" i="11" s="1"/>
  <c r="P3310" i="11"/>
  <c r="Q3310" i="11" s="1"/>
  <c r="M3311" i="11"/>
  <c r="N3311" i="11"/>
  <c r="O3311" i="11" s="1"/>
  <c r="S3311" i="11" s="1"/>
  <c r="P3311" i="11"/>
  <c r="Q3311" i="11" s="1"/>
  <c r="M3312" i="11"/>
  <c r="N3312" i="11"/>
  <c r="O3312" i="11" s="1"/>
  <c r="S3312" i="11" s="1"/>
  <c r="P3312" i="11"/>
  <c r="Q3312" i="11" s="1"/>
  <c r="M3313" i="11"/>
  <c r="N3313" i="11"/>
  <c r="O3313" i="11" s="1"/>
  <c r="S3313" i="11" s="1"/>
  <c r="P3313" i="11"/>
  <c r="Q3313" i="11" s="1"/>
  <c r="M3314" i="11"/>
  <c r="N3314" i="11"/>
  <c r="O3314" i="11"/>
  <c r="S3314" i="11" s="1"/>
  <c r="P3314" i="11"/>
  <c r="Q3314" i="11" s="1"/>
  <c r="M3315" i="11"/>
  <c r="N3315" i="11"/>
  <c r="O3315" i="11" s="1"/>
  <c r="S3315" i="11" s="1"/>
  <c r="P3315" i="11"/>
  <c r="Q3315" i="11" s="1"/>
  <c r="M3316" i="11"/>
  <c r="N3316" i="11"/>
  <c r="O3316" i="11" s="1"/>
  <c r="S3316" i="11" s="1"/>
  <c r="P3316" i="11"/>
  <c r="Q3316" i="11" s="1"/>
  <c r="M3317" i="11"/>
  <c r="N3317" i="11"/>
  <c r="O3317" i="11" s="1"/>
  <c r="S3317" i="11" s="1"/>
  <c r="P3317" i="11"/>
  <c r="Q3317" i="11" s="1"/>
  <c r="M3318" i="11"/>
  <c r="N3318" i="11"/>
  <c r="O3318" i="11" s="1"/>
  <c r="S3318" i="11" s="1"/>
  <c r="P3318" i="11"/>
  <c r="Q3318" i="11" s="1"/>
  <c r="M3319" i="11"/>
  <c r="N3319" i="11"/>
  <c r="O3319" i="11" s="1"/>
  <c r="S3319" i="11" s="1"/>
  <c r="P3319" i="11"/>
  <c r="Q3319" i="11" s="1"/>
  <c r="M3320" i="11"/>
  <c r="N3320" i="11"/>
  <c r="O3320" i="11" s="1"/>
  <c r="S3320" i="11" s="1"/>
  <c r="P3320" i="11"/>
  <c r="Q3320" i="11" s="1"/>
  <c r="M3321" i="11"/>
  <c r="N3321" i="11"/>
  <c r="O3321" i="11" s="1"/>
  <c r="S3321" i="11" s="1"/>
  <c r="P3321" i="11"/>
  <c r="Q3321" i="11" s="1"/>
  <c r="M3322" i="11"/>
  <c r="N3322" i="11"/>
  <c r="O3322" i="11" s="1"/>
  <c r="S3322" i="11" s="1"/>
  <c r="P3322" i="11"/>
  <c r="Q3322" i="11" s="1"/>
  <c r="M3323" i="11"/>
  <c r="N3323" i="11"/>
  <c r="O3323" i="11" s="1"/>
  <c r="S3323" i="11" s="1"/>
  <c r="P3323" i="11"/>
  <c r="Q3323" i="11" s="1"/>
  <c r="M3324" i="11"/>
  <c r="N3324" i="11"/>
  <c r="O3324" i="11" s="1"/>
  <c r="S3324" i="11" s="1"/>
  <c r="P3324" i="11"/>
  <c r="Q3324" i="11" s="1"/>
  <c r="M3325" i="11"/>
  <c r="N3325" i="11"/>
  <c r="O3325" i="11" s="1"/>
  <c r="S3325" i="11" s="1"/>
  <c r="P3325" i="11"/>
  <c r="Q3325" i="11" s="1"/>
  <c r="M3326" i="11"/>
  <c r="N3326" i="11"/>
  <c r="O3326" i="11" s="1"/>
  <c r="S3326" i="11" s="1"/>
  <c r="P3326" i="11"/>
  <c r="Q3326" i="11" s="1"/>
  <c r="M3327" i="11"/>
  <c r="N3327" i="11"/>
  <c r="O3327" i="11" s="1"/>
  <c r="S3327" i="11" s="1"/>
  <c r="P3327" i="11"/>
  <c r="Q3327" i="11" s="1"/>
  <c r="M3328" i="11"/>
  <c r="N3328" i="11"/>
  <c r="O3328" i="11" s="1"/>
  <c r="S3328" i="11" s="1"/>
  <c r="P3328" i="11"/>
  <c r="Q3328" i="11" s="1"/>
  <c r="M3329" i="11"/>
  <c r="N3329" i="11"/>
  <c r="O3329" i="11" s="1"/>
  <c r="S3329" i="11" s="1"/>
  <c r="P3329" i="11"/>
  <c r="Q3329" i="11" s="1"/>
  <c r="M3330" i="11"/>
  <c r="N3330" i="11"/>
  <c r="O3330" i="11" s="1"/>
  <c r="S3330" i="11" s="1"/>
  <c r="P3330" i="11"/>
  <c r="Q3330" i="11" s="1"/>
  <c r="M3331" i="11"/>
  <c r="N3331" i="11"/>
  <c r="O3331" i="11" s="1"/>
  <c r="S3331" i="11" s="1"/>
  <c r="P3331" i="11"/>
  <c r="Q3331" i="11" s="1"/>
  <c r="M3332" i="11"/>
  <c r="N3332" i="11"/>
  <c r="O3332" i="11" s="1"/>
  <c r="S3332" i="11" s="1"/>
  <c r="P3332" i="11"/>
  <c r="Q3332" i="11" s="1"/>
  <c r="M3333" i="11"/>
  <c r="N3333" i="11"/>
  <c r="O3333" i="11" s="1"/>
  <c r="S3333" i="11" s="1"/>
  <c r="P3333" i="11"/>
  <c r="Q3333" i="11" s="1"/>
  <c r="M3334" i="11"/>
  <c r="N3334" i="11"/>
  <c r="O3334" i="11" s="1"/>
  <c r="P3334" i="11"/>
  <c r="Q3334" i="11" s="1"/>
  <c r="S3334" i="11"/>
  <c r="M3335" i="11"/>
  <c r="N3335" i="11"/>
  <c r="O3335" i="11" s="1"/>
  <c r="S3335" i="11" s="1"/>
  <c r="P3335" i="11"/>
  <c r="Q3335" i="11" s="1"/>
  <c r="M3336" i="11"/>
  <c r="N3336" i="11"/>
  <c r="O3336" i="11" s="1"/>
  <c r="S3336" i="11" s="1"/>
  <c r="P3336" i="11"/>
  <c r="Q3336" i="11" s="1"/>
  <c r="M3337" i="11"/>
  <c r="N3337" i="11"/>
  <c r="O3337" i="11" s="1"/>
  <c r="S3337" i="11" s="1"/>
  <c r="P3337" i="11"/>
  <c r="Q3337" i="11"/>
  <c r="M3338" i="11"/>
  <c r="N3338" i="11"/>
  <c r="O3338" i="11" s="1"/>
  <c r="S3338" i="11" s="1"/>
  <c r="P3338" i="11"/>
  <c r="Q3338" i="11" s="1"/>
  <c r="M3339" i="11"/>
  <c r="N3339" i="11"/>
  <c r="O3339" i="11" s="1"/>
  <c r="S3339" i="11" s="1"/>
  <c r="P3339" i="11"/>
  <c r="Q3339" i="11" s="1"/>
  <c r="M3340" i="11"/>
  <c r="N3340" i="11"/>
  <c r="O3340" i="11" s="1"/>
  <c r="S3340" i="11" s="1"/>
  <c r="P3340" i="11"/>
  <c r="Q3340" i="11" s="1"/>
  <c r="M3341" i="11"/>
  <c r="N3341" i="11"/>
  <c r="O3341" i="11" s="1"/>
  <c r="S3341" i="11" s="1"/>
  <c r="P3341" i="11"/>
  <c r="Q3341" i="11" s="1"/>
  <c r="M3342" i="11"/>
  <c r="N3342" i="11"/>
  <c r="O3342" i="11" s="1"/>
  <c r="S3342" i="11" s="1"/>
  <c r="P3342" i="11"/>
  <c r="Q3342" i="11" s="1"/>
  <c r="M3343" i="11"/>
  <c r="N3343" i="11"/>
  <c r="O3343" i="11" s="1"/>
  <c r="S3343" i="11" s="1"/>
  <c r="P3343" i="11"/>
  <c r="Q3343" i="11" s="1"/>
  <c r="M3344" i="11"/>
  <c r="N3344" i="11"/>
  <c r="O3344" i="11" s="1"/>
  <c r="S3344" i="11" s="1"/>
  <c r="P3344" i="11"/>
  <c r="Q3344" i="11" s="1"/>
  <c r="M3345" i="11"/>
  <c r="N3345" i="11"/>
  <c r="O3345" i="11" s="1"/>
  <c r="S3345" i="11" s="1"/>
  <c r="P3345" i="11"/>
  <c r="Q3345" i="11" s="1"/>
  <c r="M3346" i="11"/>
  <c r="N3346" i="11"/>
  <c r="O3346" i="11" s="1"/>
  <c r="S3346" i="11" s="1"/>
  <c r="P3346" i="11"/>
  <c r="Q3346" i="11" s="1"/>
  <c r="M3347" i="11"/>
  <c r="N3347" i="11"/>
  <c r="O3347" i="11" s="1"/>
  <c r="S3347" i="11" s="1"/>
  <c r="P3347" i="11"/>
  <c r="Q3347" i="11" s="1"/>
  <c r="M3348" i="11"/>
  <c r="N3348" i="11"/>
  <c r="O3348" i="11" s="1"/>
  <c r="S3348" i="11" s="1"/>
  <c r="P3348" i="11"/>
  <c r="Q3348" i="11" s="1"/>
  <c r="M3349" i="11"/>
  <c r="N3349" i="11"/>
  <c r="O3349" i="11" s="1"/>
  <c r="S3349" i="11" s="1"/>
  <c r="P3349" i="11"/>
  <c r="Q3349" i="11" s="1"/>
  <c r="M3350" i="11"/>
  <c r="N3350" i="11"/>
  <c r="O3350" i="11"/>
  <c r="S3350" i="11" s="1"/>
  <c r="P3350" i="11"/>
  <c r="Q3350" i="11" s="1"/>
  <c r="M3351" i="11"/>
  <c r="N3351" i="11"/>
  <c r="O3351" i="11" s="1"/>
  <c r="S3351" i="11" s="1"/>
  <c r="P3351" i="11"/>
  <c r="Q3351" i="11" s="1"/>
  <c r="M3352" i="11"/>
  <c r="N3352" i="11"/>
  <c r="O3352" i="11" s="1"/>
  <c r="S3352" i="11" s="1"/>
  <c r="P3352" i="11"/>
  <c r="Q3352" i="11" s="1"/>
  <c r="M3353" i="11"/>
  <c r="N3353" i="11"/>
  <c r="O3353" i="11" s="1"/>
  <c r="S3353" i="11" s="1"/>
  <c r="P3353" i="11"/>
  <c r="Q3353" i="11" s="1"/>
  <c r="M3354" i="11"/>
  <c r="N3354" i="11"/>
  <c r="O3354" i="11" s="1"/>
  <c r="S3354" i="11" s="1"/>
  <c r="P3354" i="11"/>
  <c r="Q3354" i="11" s="1"/>
  <c r="M3355" i="11"/>
  <c r="N3355" i="11"/>
  <c r="O3355" i="11" s="1"/>
  <c r="P3355" i="11"/>
  <c r="Q3355" i="11" s="1"/>
  <c r="S3355" i="11"/>
  <c r="M3356" i="11"/>
  <c r="N3356" i="11"/>
  <c r="O3356" i="11" s="1"/>
  <c r="S3356" i="11" s="1"/>
  <c r="P3356" i="11"/>
  <c r="Q3356" i="11" s="1"/>
  <c r="M3357" i="11"/>
  <c r="N3357" i="11"/>
  <c r="O3357" i="11" s="1"/>
  <c r="S3357" i="11" s="1"/>
  <c r="P3357" i="11"/>
  <c r="Q3357" i="11" s="1"/>
  <c r="M3358" i="11"/>
  <c r="N3358" i="11"/>
  <c r="O3358" i="11" s="1"/>
  <c r="S3358" i="11" s="1"/>
  <c r="P3358" i="11"/>
  <c r="Q3358" i="11" s="1"/>
  <c r="M3359" i="11"/>
  <c r="N3359" i="11"/>
  <c r="O3359" i="11" s="1"/>
  <c r="S3359" i="11" s="1"/>
  <c r="P3359" i="11"/>
  <c r="Q3359" i="11" s="1"/>
  <c r="M3360" i="11"/>
  <c r="N3360" i="11"/>
  <c r="O3360" i="11" s="1"/>
  <c r="S3360" i="11" s="1"/>
  <c r="P3360" i="11"/>
  <c r="Q3360" i="11" s="1"/>
  <c r="M3361" i="11"/>
  <c r="N3361" i="11"/>
  <c r="O3361" i="11" s="1"/>
  <c r="S3361" i="11" s="1"/>
  <c r="P3361" i="11"/>
  <c r="Q3361" i="11" s="1"/>
  <c r="M3362" i="11"/>
  <c r="N3362" i="11"/>
  <c r="O3362" i="11" s="1"/>
  <c r="S3362" i="11" s="1"/>
  <c r="P3362" i="11"/>
  <c r="Q3362" i="11" s="1"/>
  <c r="M3363" i="11"/>
  <c r="N3363" i="11"/>
  <c r="O3363" i="11" s="1"/>
  <c r="S3363" i="11" s="1"/>
  <c r="P3363" i="11"/>
  <c r="Q3363" i="11" s="1"/>
  <c r="M3364" i="11"/>
  <c r="N3364" i="11"/>
  <c r="O3364" i="11" s="1"/>
  <c r="S3364" i="11" s="1"/>
  <c r="P3364" i="11"/>
  <c r="Q3364" i="11" s="1"/>
  <c r="M3365" i="11"/>
  <c r="N3365" i="11"/>
  <c r="O3365" i="11" s="1"/>
  <c r="S3365" i="11" s="1"/>
  <c r="P3365" i="11"/>
  <c r="Q3365" i="11"/>
  <c r="M3366" i="11"/>
  <c r="N3366" i="11"/>
  <c r="O3366" i="11" s="1"/>
  <c r="S3366" i="11" s="1"/>
  <c r="P3366" i="11"/>
  <c r="Q3366" i="11" s="1"/>
  <c r="M3367" i="11"/>
  <c r="N3367" i="11"/>
  <c r="O3367" i="11" s="1"/>
  <c r="S3367" i="11" s="1"/>
  <c r="P3367" i="11"/>
  <c r="Q3367" i="11" s="1"/>
  <c r="M3368" i="11"/>
  <c r="N3368" i="11"/>
  <c r="O3368" i="11" s="1"/>
  <c r="S3368" i="11" s="1"/>
  <c r="P3368" i="11"/>
  <c r="Q3368" i="11" s="1"/>
  <c r="M3369" i="11"/>
  <c r="N3369" i="11"/>
  <c r="O3369" i="11" s="1"/>
  <c r="S3369" i="11" s="1"/>
  <c r="P3369" i="11"/>
  <c r="Q3369" i="11" s="1"/>
  <c r="M3370" i="11"/>
  <c r="N3370" i="11"/>
  <c r="O3370" i="11" s="1"/>
  <c r="S3370" i="11" s="1"/>
  <c r="P3370" i="11"/>
  <c r="Q3370" i="11" s="1"/>
  <c r="M3371" i="11"/>
  <c r="N3371" i="11"/>
  <c r="O3371" i="11" s="1"/>
  <c r="S3371" i="11" s="1"/>
  <c r="P3371" i="11"/>
  <c r="Q3371" i="11" s="1"/>
  <c r="M3372" i="11"/>
  <c r="N3372" i="11"/>
  <c r="O3372" i="11" s="1"/>
  <c r="S3372" i="11" s="1"/>
  <c r="P3372" i="11"/>
  <c r="Q3372" i="11" s="1"/>
  <c r="M3373" i="11"/>
  <c r="N3373" i="11"/>
  <c r="O3373" i="11" s="1"/>
  <c r="S3373" i="11" s="1"/>
  <c r="P3373" i="11"/>
  <c r="Q3373" i="11" s="1"/>
  <c r="M3374" i="11"/>
  <c r="N3374" i="11"/>
  <c r="O3374" i="11" s="1"/>
  <c r="S3374" i="11" s="1"/>
  <c r="P3374" i="11"/>
  <c r="Q3374" i="11" s="1"/>
  <c r="M3375" i="11"/>
  <c r="N3375" i="11"/>
  <c r="O3375" i="11" s="1"/>
  <c r="S3375" i="11" s="1"/>
  <c r="P3375" i="11"/>
  <c r="Q3375" i="11" s="1"/>
  <c r="M3376" i="11"/>
  <c r="N3376" i="11"/>
  <c r="O3376" i="11" s="1"/>
  <c r="S3376" i="11" s="1"/>
  <c r="P3376" i="11"/>
  <c r="Q3376" i="11" s="1"/>
  <c r="M3377" i="11"/>
  <c r="N3377" i="11"/>
  <c r="O3377" i="11" s="1"/>
  <c r="S3377" i="11" s="1"/>
  <c r="P3377" i="11"/>
  <c r="Q3377" i="11" s="1"/>
  <c r="M3378" i="11"/>
  <c r="N3378" i="11"/>
  <c r="O3378" i="11" s="1"/>
  <c r="S3378" i="11" s="1"/>
  <c r="P3378" i="11"/>
  <c r="Q3378" i="11" s="1"/>
  <c r="M3379" i="11"/>
  <c r="N3379" i="11"/>
  <c r="O3379" i="11" s="1"/>
  <c r="S3379" i="11" s="1"/>
  <c r="P3379" i="11"/>
  <c r="Q3379" i="11"/>
  <c r="M3380" i="11"/>
  <c r="N3380" i="11"/>
  <c r="O3380" i="11" s="1"/>
  <c r="S3380" i="11" s="1"/>
  <c r="P3380" i="11"/>
  <c r="Q3380" i="11" s="1"/>
  <c r="M3381" i="11"/>
  <c r="N3381" i="11"/>
  <c r="O3381" i="11" s="1"/>
  <c r="S3381" i="11" s="1"/>
  <c r="P3381" i="11"/>
  <c r="Q3381" i="11" s="1"/>
  <c r="M3382" i="11"/>
  <c r="N3382" i="11"/>
  <c r="O3382" i="11" s="1"/>
  <c r="S3382" i="11" s="1"/>
  <c r="P3382" i="11"/>
  <c r="Q3382" i="11" s="1"/>
  <c r="M3383" i="11"/>
  <c r="N3383" i="11"/>
  <c r="O3383" i="11" s="1"/>
  <c r="S3383" i="11" s="1"/>
  <c r="P3383" i="11"/>
  <c r="Q3383" i="11" s="1"/>
  <c r="M3384" i="11"/>
  <c r="N3384" i="11"/>
  <c r="O3384" i="11" s="1"/>
  <c r="S3384" i="11" s="1"/>
  <c r="P3384" i="11"/>
  <c r="Q3384" i="11" s="1"/>
  <c r="M3385" i="11"/>
  <c r="N3385" i="11"/>
  <c r="O3385" i="11" s="1"/>
  <c r="S3385" i="11" s="1"/>
  <c r="P3385" i="11"/>
  <c r="Q3385" i="11" s="1"/>
  <c r="M3386" i="11"/>
  <c r="N3386" i="11"/>
  <c r="O3386" i="11" s="1"/>
  <c r="S3386" i="11" s="1"/>
  <c r="P3386" i="11"/>
  <c r="Q3386" i="11" s="1"/>
  <c r="M3387" i="11"/>
  <c r="N3387" i="11"/>
  <c r="O3387" i="11"/>
  <c r="S3387" i="11" s="1"/>
  <c r="P3387" i="11"/>
  <c r="Q3387" i="11" s="1"/>
  <c r="M3388" i="11"/>
  <c r="N3388" i="11"/>
  <c r="O3388" i="11" s="1"/>
  <c r="S3388" i="11" s="1"/>
  <c r="P3388" i="11"/>
  <c r="Q3388" i="11" s="1"/>
  <c r="M3389" i="11"/>
  <c r="N3389" i="11"/>
  <c r="O3389" i="11" s="1"/>
  <c r="S3389" i="11" s="1"/>
  <c r="P3389" i="11"/>
  <c r="Q3389" i="11" s="1"/>
  <c r="M3390" i="11"/>
  <c r="N3390" i="11"/>
  <c r="O3390" i="11" s="1"/>
  <c r="S3390" i="11" s="1"/>
  <c r="P3390" i="11"/>
  <c r="Q3390" i="11" s="1"/>
  <c r="M3391" i="11"/>
  <c r="N3391" i="11"/>
  <c r="O3391" i="11" s="1"/>
  <c r="S3391" i="11" s="1"/>
  <c r="P3391" i="11"/>
  <c r="Q3391" i="11" s="1"/>
  <c r="M3392" i="11"/>
  <c r="N3392" i="11"/>
  <c r="O3392" i="11" s="1"/>
  <c r="S3392" i="11" s="1"/>
  <c r="P3392" i="11"/>
  <c r="Q3392" i="11" s="1"/>
  <c r="M3393" i="11"/>
  <c r="N3393" i="11"/>
  <c r="O3393" i="11" s="1"/>
  <c r="S3393" i="11" s="1"/>
  <c r="P3393" i="11"/>
  <c r="Q3393" i="11" s="1"/>
  <c r="M3394" i="11"/>
  <c r="N3394" i="11"/>
  <c r="O3394" i="11" s="1"/>
  <c r="S3394" i="11" s="1"/>
  <c r="P3394" i="11"/>
  <c r="Q3394" i="11" s="1"/>
  <c r="M3395" i="11"/>
  <c r="N3395" i="11"/>
  <c r="O3395" i="11" s="1"/>
  <c r="S3395" i="11" s="1"/>
  <c r="P3395" i="11"/>
  <c r="Q3395" i="11" s="1"/>
  <c r="M3396" i="11"/>
  <c r="N3396" i="11"/>
  <c r="O3396" i="11" s="1"/>
  <c r="S3396" i="11" s="1"/>
  <c r="P3396" i="11"/>
  <c r="Q3396" i="11" s="1"/>
  <c r="M3397" i="11"/>
  <c r="N3397" i="11"/>
  <c r="O3397" i="11" s="1"/>
  <c r="S3397" i="11" s="1"/>
  <c r="P3397" i="11"/>
  <c r="Q3397" i="11" s="1"/>
  <c r="M3398" i="11"/>
  <c r="N3398" i="11"/>
  <c r="O3398" i="11" s="1"/>
  <c r="S3398" i="11" s="1"/>
  <c r="P3398" i="11"/>
  <c r="Q3398" i="11" s="1"/>
  <c r="M3399" i="11"/>
  <c r="N3399" i="11"/>
  <c r="O3399" i="11" s="1"/>
  <c r="S3399" i="11" s="1"/>
  <c r="P3399" i="11"/>
  <c r="Q3399" i="11" s="1"/>
  <c r="M3400" i="11"/>
  <c r="N3400" i="11"/>
  <c r="O3400" i="11" s="1"/>
  <c r="S3400" i="11" s="1"/>
  <c r="P3400" i="11"/>
  <c r="Q3400" i="11" s="1"/>
  <c r="M3401" i="11"/>
  <c r="N3401" i="11"/>
  <c r="O3401" i="11" s="1"/>
  <c r="S3401" i="11" s="1"/>
  <c r="P3401" i="11"/>
  <c r="Q3401" i="11" s="1"/>
  <c r="M3402" i="11"/>
  <c r="N3402" i="11"/>
  <c r="O3402" i="11" s="1"/>
  <c r="S3402" i="11" s="1"/>
  <c r="P3402" i="11"/>
  <c r="Q3402" i="11" s="1"/>
  <c r="M3403" i="11"/>
  <c r="N3403" i="11"/>
  <c r="O3403" i="11" s="1"/>
  <c r="S3403" i="11" s="1"/>
  <c r="P3403" i="11"/>
  <c r="Q3403" i="11" s="1"/>
  <c r="M3404" i="11"/>
  <c r="N3404" i="11"/>
  <c r="O3404" i="11" s="1"/>
  <c r="S3404" i="11" s="1"/>
  <c r="P3404" i="11"/>
  <c r="Q3404" i="11" s="1"/>
  <c r="M3405" i="11"/>
  <c r="N3405" i="11"/>
  <c r="O3405" i="11" s="1"/>
  <c r="S3405" i="11" s="1"/>
  <c r="P3405" i="11"/>
  <c r="Q3405" i="11" s="1"/>
  <c r="M3406" i="11"/>
  <c r="N3406" i="11"/>
  <c r="O3406" i="11" s="1"/>
  <c r="S3406" i="11" s="1"/>
  <c r="P3406" i="11"/>
  <c r="Q3406" i="11" s="1"/>
  <c r="M3407" i="11"/>
  <c r="N3407" i="11"/>
  <c r="O3407" i="11" s="1"/>
  <c r="S3407" i="11" s="1"/>
  <c r="P3407" i="11"/>
  <c r="Q3407" i="11" s="1"/>
  <c r="M3408" i="11"/>
  <c r="N3408" i="11"/>
  <c r="O3408" i="11" s="1"/>
  <c r="S3408" i="11" s="1"/>
  <c r="P3408" i="11"/>
  <c r="Q3408" i="11"/>
  <c r="M3409" i="11"/>
  <c r="N3409" i="11"/>
  <c r="O3409" i="11" s="1"/>
  <c r="S3409" i="11" s="1"/>
  <c r="P3409" i="11"/>
  <c r="Q3409" i="11" s="1"/>
  <c r="M3410" i="11"/>
  <c r="N3410" i="11"/>
  <c r="O3410" i="11" s="1"/>
  <c r="S3410" i="11" s="1"/>
  <c r="P3410" i="11"/>
  <c r="Q3410" i="11" s="1"/>
  <c r="M3411" i="11"/>
  <c r="N3411" i="11"/>
  <c r="O3411" i="11" s="1"/>
  <c r="S3411" i="11" s="1"/>
  <c r="P3411" i="11"/>
  <c r="Q3411" i="11" s="1"/>
  <c r="M3412" i="11"/>
  <c r="N3412" i="11"/>
  <c r="O3412" i="11" s="1"/>
  <c r="S3412" i="11" s="1"/>
  <c r="P3412" i="11"/>
  <c r="Q3412" i="11" s="1"/>
  <c r="M3413" i="11"/>
  <c r="N3413" i="11"/>
  <c r="O3413" i="11" s="1"/>
  <c r="S3413" i="11" s="1"/>
  <c r="P3413" i="11"/>
  <c r="Q3413" i="11" s="1"/>
  <c r="M3414" i="11"/>
  <c r="N3414" i="11"/>
  <c r="O3414" i="11" s="1"/>
  <c r="S3414" i="11" s="1"/>
  <c r="P3414" i="11"/>
  <c r="Q3414" i="11" s="1"/>
  <c r="M3415" i="11"/>
  <c r="N3415" i="11"/>
  <c r="O3415" i="11" s="1"/>
  <c r="S3415" i="11" s="1"/>
  <c r="P3415" i="11"/>
  <c r="Q3415" i="11"/>
  <c r="M3416" i="11"/>
  <c r="N3416" i="11"/>
  <c r="O3416" i="11" s="1"/>
  <c r="S3416" i="11" s="1"/>
  <c r="P3416" i="11"/>
  <c r="Q3416" i="11" s="1"/>
  <c r="M3417" i="11"/>
  <c r="N3417" i="11"/>
  <c r="O3417" i="11" s="1"/>
  <c r="S3417" i="11" s="1"/>
  <c r="P3417" i="11"/>
  <c r="Q3417" i="11" s="1"/>
  <c r="M3418" i="11"/>
  <c r="N3418" i="11"/>
  <c r="O3418" i="11" s="1"/>
  <c r="S3418" i="11" s="1"/>
  <c r="P3418" i="11"/>
  <c r="Q3418" i="11" s="1"/>
  <c r="M3419" i="11"/>
  <c r="N3419" i="11"/>
  <c r="O3419" i="11" s="1"/>
  <c r="S3419" i="11" s="1"/>
  <c r="P3419" i="11"/>
  <c r="Q3419" i="11" s="1"/>
  <c r="M3420" i="11"/>
  <c r="N3420" i="11"/>
  <c r="O3420" i="11" s="1"/>
  <c r="S3420" i="11" s="1"/>
  <c r="P3420" i="11"/>
  <c r="Q3420" i="11" s="1"/>
  <c r="M3421" i="11"/>
  <c r="N3421" i="11"/>
  <c r="O3421" i="11" s="1"/>
  <c r="S3421" i="11" s="1"/>
  <c r="P3421" i="11"/>
  <c r="Q3421" i="11" s="1"/>
  <c r="M3422" i="11"/>
  <c r="N3422" i="11"/>
  <c r="O3422" i="11"/>
  <c r="S3422" i="11" s="1"/>
  <c r="P3422" i="11"/>
  <c r="Q3422" i="11" s="1"/>
  <c r="M3423" i="11"/>
  <c r="N3423" i="11"/>
  <c r="O3423" i="11" s="1"/>
  <c r="S3423" i="11" s="1"/>
  <c r="P3423" i="11"/>
  <c r="Q3423" i="11" s="1"/>
  <c r="M3424" i="11"/>
  <c r="N3424" i="11"/>
  <c r="O3424" i="11" s="1"/>
  <c r="S3424" i="11" s="1"/>
  <c r="P3424" i="11"/>
  <c r="Q3424" i="11" s="1"/>
  <c r="M3425" i="11"/>
  <c r="N3425" i="11"/>
  <c r="O3425" i="11" s="1"/>
  <c r="S3425" i="11" s="1"/>
  <c r="P3425" i="11"/>
  <c r="Q3425" i="11" s="1"/>
  <c r="M3426" i="11"/>
  <c r="N3426" i="11"/>
  <c r="O3426" i="11" s="1"/>
  <c r="S3426" i="11" s="1"/>
  <c r="P3426" i="11"/>
  <c r="Q3426" i="11" s="1"/>
  <c r="M3427" i="11"/>
  <c r="N3427" i="11"/>
  <c r="O3427" i="11" s="1"/>
  <c r="S3427" i="11" s="1"/>
  <c r="P3427" i="11"/>
  <c r="Q3427" i="11" s="1"/>
  <c r="M3428" i="11"/>
  <c r="N3428" i="11"/>
  <c r="O3428" i="11" s="1"/>
  <c r="S3428" i="11" s="1"/>
  <c r="P3428" i="11"/>
  <c r="Q3428" i="11" s="1"/>
  <c r="M3429" i="11"/>
  <c r="N3429" i="11"/>
  <c r="O3429" i="11" s="1"/>
  <c r="S3429" i="11" s="1"/>
  <c r="P3429" i="11"/>
  <c r="Q3429" i="11" s="1"/>
  <c r="M3430" i="11"/>
  <c r="N3430" i="11"/>
  <c r="O3430" i="11" s="1"/>
  <c r="S3430" i="11" s="1"/>
  <c r="P3430" i="11"/>
  <c r="Q3430" i="11" s="1"/>
  <c r="M3431" i="11"/>
  <c r="N3431" i="11"/>
  <c r="O3431" i="11" s="1"/>
  <c r="S3431" i="11" s="1"/>
  <c r="P3431" i="11"/>
  <c r="Q3431" i="11" s="1"/>
  <c r="M3432" i="11"/>
  <c r="N3432" i="11"/>
  <c r="O3432" i="11" s="1"/>
  <c r="S3432" i="11" s="1"/>
  <c r="P3432" i="11"/>
  <c r="Q3432" i="11" s="1"/>
  <c r="M3433" i="11"/>
  <c r="N3433" i="11"/>
  <c r="O3433" i="11" s="1"/>
  <c r="S3433" i="11" s="1"/>
  <c r="P3433" i="11"/>
  <c r="Q3433" i="11" s="1"/>
  <c r="M3434" i="11"/>
  <c r="N3434" i="11"/>
  <c r="O3434" i="11" s="1"/>
  <c r="S3434" i="11" s="1"/>
  <c r="P3434" i="11"/>
  <c r="Q3434" i="11" s="1"/>
  <c r="M3435" i="11"/>
  <c r="N3435" i="11"/>
  <c r="O3435" i="11" s="1"/>
  <c r="S3435" i="11" s="1"/>
  <c r="P3435" i="11"/>
  <c r="Q3435" i="11" s="1"/>
  <c r="M3436" i="11"/>
  <c r="N3436" i="11"/>
  <c r="O3436" i="11" s="1"/>
  <c r="S3436" i="11" s="1"/>
  <c r="P3436" i="11"/>
  <c r="Q3436" i="11" s="1"/>
  <c r="M3437" i="11"/>
  <c r="N3437" i="11"/>
  <c r="O3437" i="11" s="1"/>
  <c r="S3437" i="11" s="1"/>
  <c r="P3437" i="11"/>
  <c r="Q3437" i="11" s="1"/>
  <c r="M3438" i="11"/>
  <c r="N3438" i="11"/>
  <c r="O3438" i="11" s="1"/>
  <c r="S3438" i="11" s="1"/>
  <c r="P3438" i="11"/>
  <c r="Q3438" i="11" s="1"/>
  <c r="M3439" i="11"/>
  <c r="N3439" i="11"/>
  <c r="O3439" i="11" s="1"/>
  <c r="S3439" i="11" s="1"/>
  <c r="P3439" i="11"/>
  <c r="Q3439" i="11" s="1"/>
  <c r="M3440" i="11"/>
  <c r="N3440" i="11"/>
  <c r="O3440" i="11" s="1"/>
  <c r="S3440" i="11" s="1"/>
  <c r="P3440" i="11"/>
  <c r="Q3440" i="11" s="1"/>
  <c r="M3441" i="11"/>
  <c r="N3441" i="11"/>
  <c r="O3441" i="11" s="1"/>
  <c r="S3441" i="11" s="1"/>
  <c r="P3441" i="11"/>
  <c r="Q3441" i="11" s="1"/>
  <c r="M3442" i="11"/>
  <c r="N3442" i="11"/>
  <c r="O3442" i="11" s="1"/>
  <c r="S3442" i="11" s="1"/>
  <c r="P3442" i="11"/>
  <c r="Q3442" i="11" s="1"/>
  <c r="M3443" i="11"/>
  <c r="N3443" i="11"/>
  <c r="O3443" i="11" s="1"/>
  <c r="S3443" i="11" s="1"/>
  <c r="P3443" i="11"/>
  <c r="Q3443" i="11" s="1"/>
  <c r="M3444" i="11"/>
  <c r="N3444" i="11"/>
  <c r="O3444" i="11" s="1"/>
  <c r="S3444" i="11" s="1"/>
  <c r="P3444" i="11"/>
  <c r="Q3444" i="11" s="1"/>
  <c r="M3445" i="11"/>
  <c r="N3445" i="11"/>
  <c r="O3445" i="11" s="1"/>
  <c r="S3445" i="11" s="1"/>
  <c r="P3445" i="11"/>
  <c r="Q3445" i="11" s="1"/>
  <c r="M3446" i="11"/>
  <c r="N3446" i="11"/>
  <c r="O3446" i="11" s="1"/>
  <c r="S3446" i="11" s="1"/>
  <c r="P3446" i="11"/>
  <c r="Q3446" i="11" s="1"/>
  <c r="M3447" i="11"/>
  <c r="N3447" i="11"/>
  <c r="O3447" i="11" s="1"/>
  <c r="S3447" i="11" s="1"/>
  <c r="P3447" i="11"/>
  <c r="Q3447" i="11" s="1"/>
  <c r="M3448" i="11"/>
  <c r="N3448" i="11"/>
  <c r="O3448" i="11" s="1"/>
  <c r="S3448" i="11" s="1"/>
  <c r="P3448" i="11"/>
  <c r="Q3448" i="11" s="1"/>
  <c r="M3449" i="11"/>
  <c r="N3449" i="11"/>
  <c r="O3449" i="11" s="1"/>
  <c r="S3449" i="11" s="1"/>
  <c r="P3449" i="11"/>
  <c r="Q3449" i="11" s="1"/>
  <c r="M3450" i="11"/>
  <c r="N3450" i="11"/>
  <c r="O3450" i="11" s="1"/>
  <c r="S3450" i="11" s="1"/>
  <c r="P3450" i="11"/>
  <c r="Q3450" i="11" s="1"/>
  <c r="M3451" i="11"/>
  <c r="N3451" i="11"/>
  <c r="O3451" i="11" s="1"/>
  <c r="S3451" i="11" s="1"/>
  <c r="P3451" i="11"/>
  <c r="Q3451" i="11" s="1"/>
  <c r="M3452" i="11"/>
  <c r="N3452" i="11"/>
  <c r="O3452" i="11" s="1"/>
  <c r="S3452" i="11" s="1"/>
  <c r="P3452" i="11"/>
  <c r="Q3452" i="11" s="1"/>
  <c r="M3453" i="11"/>
  <c r="N3453" i="11"/>
  <c r="O3453" i="11" s="1"/>
  <c r="S3453" i="11" s="1"/>
  <c r="P3453" i="11"/>
  <c r="Q3453" i="11" s="1"/>
  <c r="M3454" i="11"/>
  <c r="N3454" i="11"/>
  <c r="O3454" i="11"/>
  <c r="S3454" i="11" s="1"/>
  <c r="P3454" i="11"/>
  <c r="Q3454" i="11" s="1"/>
  <c r="M3455" i="11"/>
  <c r="N3455" i="11"/>
  <c r="O3455" i="11" s="1"/>
  <c r="S3455" i="11" s="1"/>
  <c r="P3455" i="11"/>
  <c r="Q3455" i="11" s="1"/>
  <c r="M3456" i="11"/>
  <c r="N3456" i="11"/>
  <c r="O3456" i="11" s="1"/>
  <c r="S3456" i="11" s="1"/>
  <c r="P3456" i="11"/>
  <c r="Q3456" i="11" s="1"/>
  <c r="M3457" i="11"/>
  <c r="N3457" i="11"/>
  <c r="O3457" i="11" s="1"/>
  <c r="S3457" i="11" s="1"/>
  <c r="P3457" i="11"/>
  <c r="Q3457" i="11" s="1"/>
  <c r="M3458" i="11"/>
  <c r="N3458" i="11"/>
  <c r="O3458" i="11" s="1"/>
  <c r="S3458" i="11" s="1"/>
  <c r="P3458" i="11"/>
  <c r="Q3458" i="11" s="1"/>
  <c r="M3459" i="11"/>
  <c r="N3459" i="11"/>
  <c r="O3459" i="11" s="1"/>
  <c r="S3459" i="11" s="1"/>
  <c r="P3459" i="11"/>
  <c r="Q3459" i="11" s="1"/>
  <c r="M3460" i="11"/>
  <c r="N3460" i="11"/>
  <c r="O3460" i="11" s="1"/>
  <c r="S3460" i="11" s="1"/>
  <c r="P3460" i="11"/>
  <c r="Q3460" i="11" s="1"/>
  <c r="M3461" i="11"/>
  <c r="N3461" i="11"/>
  <c r="O3461" i="11" s="1"/>
  <c r="S3461" i="11" s="1"/>
  <c r="P3461" i="11"/>
  <c r="Q3461" i="11" s="1"/>
  <c r="M3462" i="11"/>
  <c r="N3462" i="11"/>
  <c r="O3462" i="11" s="1"/>
  <c r="S3462" i="11" s="1"/>
  <c r="P3462" i="11"/>
  <c r="Q3462" i="11" s="1"/>
  <c r="M3463" i="11"/>
  <c r="N3463" i="11"/>
  <c r="O3463" i="11" s="1"/>
  <c r="S3463" i="11" s="1"/>
  <c r="P3463" i="11"/>
  <c r="Q3463" i="11" s="1"/>
  <c r="M3464" i="11"/>
  <c r="N3464" i="11"/>
  <c r="O3464" i="11" s="1"/>
  <c r="S3464" i="11" s="1"/>
  <c r="P3464" i="11"/>
  <c r="Q3464" i="11"/>
  <c r="M3465" i="11"/>
  <c r="N3465" i="11"/>
  <c r="O3465" i="11" s="1"/>
  <c r="S3465" i="11" s="1"/>
  <c r="P3465" i="11"/>
  <c r="Q3465" i="11" s="1"/>
  <c r="M3466" i="11"/>
  <c r="N3466" i="11"/>
  <c r="O3466" i="11" s="1"/>
  <c r="S3466" i="11" s="1"/>
  <c r="P3466" i="11"/>
  <c r="Q3466" i="11" s="1"/>
  <c r="M3467" i="11"/>
  <c r="N3467" i="11"/>
  <c r="O3467" i="11" s="1"/>
  <c r="S3467" i="11" s="1"/>
  <c r="P3467" i="11"/>
  <c r="Q3467" i="11" s="1"/>
  <c r="M3468" i="11"/>
  <c r="N3468" i="11"/>
  <c r="O3468" i="11" s="1"/>
  <c r="S3468" i="11" s="1"/>
  <c r="P3468" i="11"/>
  <c r="Q3468" i="11" s="1"/>
  <c r="M3469" i="11"/>
  <c r="N3469" i="11"/>
  <c r="O3469" i="11" s="1"/>
  <c r="S3469" i="11" s="1"/>
  <c r="P3469" i="11"/>
  <c r="Q3469" i="11" s="1"/>
  <c r="M3470" i="11"/>
  <c r="N3470" i="11"/>
  <c r="O3470" i="11" s="1"/>
  <c r="S3470" i="11" s="1"/>
  <c r="P3470" i="11"/>
  <c r="Q3470" i="11" s="1"/>
  <c r="M3471" i="11"/>
  <c r="N3471" i="11"/>
  <c r="O3471" i="11" s="1"/>
  <c r="S3471" i="11" s="1"/>
  <c r="P3471" i="11"/>
  <c r="Q3471" i="11" s="1"/>
  <c r="M3472" i="11"/>
  <c r="N3472" i="11"/>
  <c r="O3472" i="11" s="1"/>
  <c r="S3472" i="11" s="1"/>
  <c r="P3472" i="11"/>
  <c r="Q3472" i="11" s="1"/>
  <c r="M3473" i="11"/>
  <c r="N3473" i="11"/>
  <c r="O3473" i="11" s="1"/>
  <c r="S3473" i="11" s="1"/>
  <c r="P3473" i="11"/>
  <c r="Q3473" i="11" s="1"/>
  <c r="M3474" i="11"/>
  <c r="N3474" i="11"/>
  <c r="O3474" i="11" s="1"/>
  <c r="S3474" i="11" s="1"/>
  <c r="P3474" i="11"/>
  <c r="Q3474" i="11" s="1"/>
  <c r="M3475" i="11"/>
  <c r="N3475" i="11"/>
  <c r="O3475" i="11" s="1"/>
  <c r="S3475" i="11" s="1"/>
  <c r="P3475" i="11"/>
  <c r="Q3475" i="11" s="1"/>
  <c r="M3476" i="11"/>
  <c r="N3476" i="11"/>
  <c r="O3476" i="11" s="1"/>
  <c r="S3476" i="11" s="1"/>
  <c r="P3476" i="11"/>
  <c r="Q3476" i="11" s="1"/>
  <c r="M3477" i="11"/>
  <c r="N3477" i="11"/>
  <c r="O3477" i="11" s="1"/>
  <c r="S3477" i="11" s="1"/>
  <c r="P3477" i="11"/>
  <c r="Q3477" i="11" s="1"/>
  <c r="M3478" i="11"/>
  <c r="N3478" i="11"/>
  <c r="O3478" i="11" s="1"/>
  <c r="S3478" i="11" s="1"/>
  <c r="P3478" i="11"/>
  <c r="Q3478" i="11" s="1"/>
  <c r="M3479" i="11"/>
  <c r="N3479" i="11"/>
  <c r="O3479" i="11" s="1"/>
  <c r="S3479" i="11" s="1"/>
  <c r="P3479" i="11"/>
  <c r="Q3479" i="11" s="1"/>
  <c r="M3480" i="11"/>
  <c r="N3480" i="11"/>
  <c r="O3480" i="11" s="1"/>
  <c r="S3480" i="11" s="1"/>
  <c r="P3480" i="11"/>
  <c r="Q3480" i="11" s="1"/>
  <c r="M3481" i="11"/>
  <c r="N3481" i="11"/>
  <c r="O3481" i="11" s="1"/>
  <c r="S3481" i="11" s="1"/>
  <c r="P3481" i="11"/>
  <c r="Q3481" i="11" s="1"/>
  <c r="M3482" i="11"/>
  <c r="N3482" i="11"/>
  <c r="O3482" i="11" s="1"/>
  <c r="S3482" i="11" s="1"/>
  <c r="P3482" i="11"/>
  <c r="Q3482" i="11" s="1"/>
  <c r="M3483" i="11"/>
  <c r="N3483" i="11"/>
  <c r="O3483" i="11" s="1"/>
  <c r="S3483" i="11" s="1"/>
  <c r="P3483" i="11"/>
  <c r="Q3483" i="11" s="1"/>
  <c r="M3484" i="11"/>
  <c r="N3484" i="11"/>
  <c r="O3484" i="11" s="1"/>
  <c r="S3484" i="11" s="1"/>
  <c r="P3484" i="11"/>
  <c r="Q3484" i="11" s="1"/>
  <c r="M3485" i="11"/>
  <c r="N3485" i="11"/>
  <c r="O3485" i="11" s="1"/>
  <c r="S3485" i="11" s="1"/>
  <c r="P3485" i="11"/>
  <c r="Q3485" i="11" s="1"/>
  <c r="M3486" i="11"/>
  <c r="N3486" i="11"/>
  <c r="O3486" i="11" s="1"/>
  <c r="S3486" i="11" s="1"/>
  <c r="P3486" i="11"/>
  <c r="Q3486" i="11" s="1"/>
  <c r="M3487" i="11"/>
  <c r="N3487" i="11"/>
  <c r="O3487" i="11" s="1"/>
  <c r="S3487" i="11" s="1"/>
  <c r="P3487" i="11"/>
  <c r="Q3487" i="11" s="1"/>
  <c r="M3488" i="11"/>
  <c r="N3488" i="11"/>
  <c r="O3488" i="11" s="1"/>
  <c r="S3488" i="11" s="1"/>
  <c r="P3488" i="11"/>
  <c r="Q3488" i="11" s="1"/>
  <c r="M3489" i="11"/>
  <c r="N3489" i="11"/>
  <c r="O3489" i="11" s="1"/>
  <c r="S3489" i="11" s="1"/>
  <c r="P3489" i="11"/>
  <c r="Q3489" i="11" s="1"/>
  <c r="M3490" i="11"/>
  <c r="N3490" i="11"/>
  <c r="O3490" i="11" s="1"/>
  <c r="S3490" i="11" s="1"/>
  <c r="P3490" i="11"/>
  <c r="Q3490" i="11" s="1"/>
  <c r="M3491" i="11"/>
  <c r="N3491" i="11"/>
  <c r="O3491" i="11" s="1"/>
  <c r="S3491" i="11" s="1"/>
  <c r="P3491" i="11"/>
  <c r="Q3491" i="11" s="1"/>
  <c r="M3492" i="11"/>
  <c r="N3492" i="11"/>
  <c r="O3492" i="11" s="1"/>
  <c r="S3492" i="11" s="1"/>
  <c r="P3492" i="11"/>
  <c r="Q3492" i="11" s="1"/>
  <c r="M3493" i="11"/>
  <c r="N3493" i="11"/>
  <c r="O3493" i="11" s="1"/>
  <c r="S3493" i="11" s="1"/>
  <c r="P3493" i="11"/>
  <c r="Q3493" i="11" s="1"/>
  <c r="M3494" i="11"/>
  <c r="N3494" i="11"/>
  <c r="O3494" i="11" s="1"/>
  <c r="S3494" i="11" s="1"/>
  <c r="P3494" i="11"/>
  <c r="Q3494" i="11" s="1"/>
  <c r="M3495" i="11"/>
  <c r="N3495" i="11"/>
  <c r="O3495" i="11" s="1"/>
  <c r="S3495" i="11" s="1"/>
  <c r="P3495" i="11"/>
  <c r="Q3495" i="11" s="1"/>
  <c r="M3496" i="11"/>
  <c r="N3496" i="11"/>
  <c r="O3496" i="11" s="1"/>
  <c r="S3496" i="11" s="1"/>
  <c r="P3496" i="11"/>
  <c r="Q3496" i="11" s="1"/>
  <c r="M3497" i="11"/>
  <c r="N3497" i="11"/>
  <c r="O3497" i="11" s="1"/>
  <c r="S3497" i="11" s="1"/>
  <c r="P3497" i="11"/>
  <c r="Q3497" i="11" s="1"/>
  <c r="M3498" i="11"/>
  <c r="N3498" i="11"/>
  <c r="O3498" i="11" s="1"/>
  <c r="S3498" i="11" s="1"/>
  <c r="P3498" i="11"/>
  <c r="Q3498" i="11" s="1"/>
  <c r="M3499" i="11"/>
  <c r="N3499" i="11"/>
  <c r="O3499" i="11" s="1"/>
  <c r="S3499" i="11" s="1"/>
  <c r="P3499" i="11"/>
  <c r="Q3499" i="11" s="1"/>
  <c r="M3500" i="11"/>
  <c r="N3500" i="11"/>
  <c r="O3500" i="11" s="1"/>
  <c r="S3500" i="11" s="1"/>
  <c r="P3500" i="11"/>
  <c r="Q3500" i="11" s="1"/>
  <c r="M3501" i="11"/>
  <c r="N3501" i="11"/>
  <c r="O3501" i="11"/>
  <c r="S3501" i="11" s="1"/>
  <c r="P3501" i="11"/>
  <c r="Q3501" i="11" s="1"/>
  <c r="M3502" i="11"/>
  <c r="N3502" i="11"/>
  <c r="O3502" i="11" s="1"/>
  <c r="S3502" i="11" s="1"/>
  <c r="P3502" i="11"/>
  <c r="Q3502" i="11" s="1"/>
  <c r="M3503" i="11"/>
  <c r="N3503" i="11"/>
  <c r="O3503" i="11" s="1"/>
  <c r="S3503" i="11" s="1"/>
  <c r="P3503" i="11"/>
  <c r="Q3503" i="11" s="1"/>
  <c r="M3504" i="11"/>
  <c r="N3504" i="11"/>
  <c r="O3504" i="11" s="1"/>
  <c r="S3504" i="11" s="1"/>
  <c r="P3504" i="11"/>
  <c r="Q3504" i="11" s="1"/>
  <c r="M3505" i="11"/>
  <c r="N3505" i="11"/>
  <c r="O3505" i="11" s="1"/>
  <c r="S3505" i="11" s="1"/>
  <c r="P3505" i="11"/>
  <c r="Q3505" i="11" s="1"/>
  <c r="M3506" i="11"/>
  <c r="N3506" i="11"/>
  <c r="O3506" i="11" s="1"/>
  <c r="S3506" i="11" s="1"/>
  <c r="P3506" i="11"/>
  <c r="Q3506" i="11" s="1"/>
  <c r="M3507" i="11"/>
  <c r="N3507" i="11"/>
  <c r="O3507" i="11" s="1"/>
  <c r="S3507" i="11" s="1"/>
  <c r="P3507" i="11"/>
  <c r="Q3507" i="11" s="1"/>
  <c r="M3508" i="11"/>
  <c r="N3508" i="11"/>
  <c r="O3508" i="11" s="1"/>
  <c r="S3508" i="11" s="1"/>
  <c r="P3508" i="11"/>
  <c r="Q3508" i="11" s="1"/>
  <c r="M3509" i="11"/>
  <c r="N3509" i="11"/>
  <c r="O3509" i="11" s="1"/>
  <c r="S3509" i="11" s="1"/>
  <c r="P3509" i="11"/>
  <c r="Q3509" i="11" s="1"/>
  <c r="M3510" i="11"/>
  <c r="N3510" i="11"/>
  <c r="O3510" i="11" s="1"/>
  <c r="S3510" i="11" s="1"/>
  <c r="P3510" i="11"/>
  <c r="Q3510" i="11" s="1"/>
  <c r="M3511" i="11"/>
  <c r="N3511" i="11"/>
  <c r="O3511" i="11" s="1"/>
  <c r="S3511" i="11" s="1"/>
  <c r="P3511" i="11"/>
  <c r="Q3511" i="11" s="1"/>
  <c r="M3512" i="11"/>
  <c r="N3512" i="11"/>
  <c r="O3512" i="11" s="1"/>
  <c r="S3512" i="11" s="1"/>
  <c r="P3512" i="11"/>
  <c r="Q3512" i="11" s="1"/>
  <c r="M3513" i="11"/>
  <c r="N3513" i="11"/>
  <c r="O3513" i="11" s="1"/>
  <c r="S3513" i="11" s="1"/>
  <c r="P3513" i="11"/>
  <c r="Q3513" i="11" s="1"/>
  <c r="M3514" i="11"/>
  <c r="N3514" i="11"/>
  <c r="O3514" i="11" s="1"/>
  <c r="S3514" i="11" s="1"/>
  <c r="P3514" i="11"/>
  <c r="Q3514" i="11" s="1"/>
  <c r="M3515" i="11"/>
  <c r="N3515" i="11"/>
  <c r="O3515" i="11" s="1"/>
  <c r="S3515" i="11" s="1"/>
  <c r="P3515" i="11"/>
  <c r="Q3515" i="11" s="1"/>
  <c r="M3516" i="11"/>
  <c r="N3516" i="11"/>
  <c r="O3516" i="11" s="1"/>
  <c r="S3516" i="11" s="1"/>
  <c r="P3516" i="11"/>
  <c r="Q3516" i="11" s="1"/>
  <c r="M3517" i="11"/>
  <c r="N3517" i="11"/>
  <c r="O3517" i="11" s="1"/>
  <c r="S3517" i="11" s="1"/>
  <c r="P3517" i="11"/>
  <c r="Q3517" i="11" s="1"/>
  <c r="M3518" i="11"/>
  <c r="N3518" i="11"/>
  <c r="O3518" i="11" s="1"/>
  <c r="S3518" i="11" s="1"/>
  <c r="P3518" i="11"/>
  <c r="Q3518" i="11" s="1"/>
  <c r="M3519" i="11"/>
  <c r="N3519" i="11"/>
  <c r="O3519" i="11" s="1"/>
  <c r="S3519" i="11" s="1"/>
  <c r="P3519" i="11"/>
  <c r="Q3519" i="11" s="1"/>
  <c r="M3520" i="11"/>
  <c r="N3520" i="11"/>
  <c r="O3520" i="11" s="1"/>
  <c r="S3520" i="11" s="1"/>
  <c r="P3520" i="11"/>
  <c r="Q3520" i="11" s="1"/>
  <c r="M3521" i="11"/>
  <c r="N3521" i="11"/>
  <c r="O3521" i="11" s="1"/>
  <c r="S3521" i="11" s="1"/>
  <c r="P3521" i="11"/>
  <c r="Q3521" i="11" s="1"/>
  <c r="M3522" i="11"/>
  <c r="N3522" i="11"/>
  <c r="O3522" i="11" s="1"/>
  <c r="S3522" i="11" s="1"/>
  <c r="P3522" i="11"/>
  <c r="Q3522" i="11" s="1"/>
  <c r="M3523" i="11"/>
  <c r="N3523" i="11"/>
  <c r="O3523" i="11" s="1"/>
  <c r="S3523" i="11" s="1"/>
  <c r="P3523" i="11"/>
  <c r="Q3523" i="11" s="1"/>
  <c r="M3524" i="11"/>
  <c r="N3524" i="11"/>
  <c r="O3524" i="11" s="1"/>
  <c r="S3524" i="11" s="1"/>
  <c r="P3524" i="11"/>
  <c r="Q3524" i="11" s="1"/>
  <c r="M3525" i="11"/>
  <c r="N3525" i="11"/>
  <c r="O3525" i="11" s="1"/>
  <c r="S3525" i="11" s="1"/>
  <c r="P3525" i="11"/>
  <c r="Q3525" i="11" s="1"/>
  <c r="M3526" i="11"/>
  <c r="N3526" i="11"/>
  <c r="O3526" i="11" s="1"/>
  <c r="S3526" i="11" s="1"/>
  <c r="P3526" i="11"/>
  <c r="Q3526" i="11" s="1"/>
  <c r="M3527" i="11"/>
  <c r="N3527" i="11"/>
  <c r="O3527" i="11" s="1"/>
  <c r="S3527" i="11" s="1"/>
  <c r="P3527" i="11"/>
  <c r="Q3527" i="11" s="1"/>
  <c r="M3528" i="11"/>
  <c r="N3528" i="11"/>
  <c r="O3528" i="11" s="1"/>
  <c r="S3528" i="11" s="1"/>
  <c r="P3528" i="11"/>
  <c r="Q3528" i="11" s="1"/>
  <c r="M3529" i="11"/>
  <c r="N3529" i="11"/>
  <c r="O3529" i="11" s="1"/>
  <c r="S3529" i="11" s="1"/>
  <c r="P3529" i="11"/>
  <c r="Q3529" i="11" s="1"/>
  <c r="M3530" i="11"/>
  <c r="N3530" i="11"/>
  <c r="O3530" i="11" s="1"/>
  <c r="S3530" i="11" s="1"/>
  <c r="P3530" i="11"/>
  <c r="Q3530" i="11" s="1"/>
  <c r="M3531" i="11"/>
  <c r="N3531" i="11"/>
  <c r="O3531" i="11" s="1"/>
  <c r="S3531" i="11" s="1"/>
  <c r="P3531" i="11"/>
  <c r="Q3531" i="11" s="1"/>
  <c r="M3532" i="11"/>
  <c r="N3532" i="11"/>
  <c r="O3532" i="11" s="1"/>
  <c r="S3532" i="11" s="1"/>
  <c r="P3532" i="11"/>
  <c r="Q3532" i="11" s="1"/>
  <c r="M3533" i="11"/>
  <c r="N3533" i="11"/>
  <c r="O3533" i="11" s="1"/>
  <c r="S3533" i="11" s="1"/>
  <c r="P3533" i="11"/>
  <c r="Q3533" i="11" s="1"/>
  <c r="M3534" i="11"/>
  <c r="N3534" i="11"/>
  <c r="O3534" i="11" s="1"/>
  <c r="S3534" i="11" s="1"/>
  <c r="P3534" i="11"/>
  <c r="Q3534" i="11" s="1"/>
  <c r="M3535" i="11"/>
  <c r="N3535" i="11"/>
  <c r="O3535" i="11" s="1"/>
  <c r="S3535" i="11" s="1"/>
  <c r="P3535" i="11"/>
  <c r="Q3535" i="11" s="1"/>
  <c r="M3536" i="11"/>
  <c r="N3536" i="11"/>
  <c r="O3536" i="11" s="1"/>
  <c r="S3536" i="11" s="1"/>
  <c r="P3536" i="11"/>
  <c r="Q3536" i="11" s="1"/>
  <c r="M3537" i="11"/>
  <c r="N3537" i="11"/>
  <c r="O3537" i="11" s="1"/>
  <c r="S3537" i="11" s="1"/>
  <c r="P3537" i="11"/>
  <c r="Q3537" i="11" s="1"/>
  <c r="M3538" i="11"/>
  <c r="N3538" i="11"/>
  <c r="O3538" i="11" s="1"/>
  <c r="S3538" i="11" s="1"/>
  <c r="P3538" i="11"/>
  <c r="Q3538" i="11" s="1"/>
  <c r="M3539" i="11"/>
  <c r="N3539" i="11"/>
  <c r="O3539" i="11" s="1"/>
  <c r="S3539" i="11" s="1"/>
  <c r="P3539" i="11"/>
  <c r="Q3539" i="11" s="1"/>
  <c r="M3540" i="11"/>
  <c r="N3540" i="11"/>
  <c r="O3540" i="11" s="1"/>
  <c r="S3540" i="11" s="1"/>
  <c r="P3540" i="11"/>
  <c r="Q3540" i="11" s="1"/>
  <c r="M3541" i="11"/>
  <c r="N3541" i="11"/>
  <c r="O3541" i="11" s="1"/>
  <c r="S3541" i="11" s="1"/>
  <c r="P3541" i="11"/>
  <c r="Q3541" i="11" s="1"/>
  <c r="M3542" i="11"/>
  <c r="N3542" i="11"/>
  <c r="O3542" i="11" s="1"/>
  <c r="S3542" i="11" s="1"/>
  <c r="P3542" i="11"/>
  <c r="Q3542" i="11" s="1"/>
  <c r="M3543" i="11"/>
  <c r="N3543" i="11"/>
  <c r="O3543" i="11" s="1"/>
  <c r="S3543" i="11" s="1"/>
  <c r="P3543" i="11"/>
  <c r="Q3543" i="11" s="1"/>
  <c r="M3544" i="11"/>
  <c r="N3544" i="11"/>
  <c r="O3544" i="11" s="1"/>
  <c r="S3544" i="11" s="1"/>
  <c r="P3544" i="11"/>
  <c r="Q3544" i="11" s="1"/>
  <c r="M3545" i="11"/>
  <c r="N3545" i="11"/>
  <c r="O3545" i="11" s="1"/>
  <c r="S3545" i="11" s="1"/>
  <c r="P3545" i="11"/>
  <c r="Q3545" i="11" s="1"/>
  <c r="M3546" i="11"/>
  <c r="N3546" i="11"/>
  <c r="O3546" i="11" s="1"/>
  <c r="S3546" i="11" s="1"/>
  <c r="P3546" i="11"/>
  <c r="Q3546" i="11" s="1"/>
  <c r="M3547" i="11"/>
  <c r="N3547" i="11"/>
  <c r="O3547" i="11" s="1"/>
  <c r="S3547" i="11" s="1"/>
  <c r="P3547" i="11"/>
  <c r="Q3547" i="11" s="1"/>
  <c r="M3548" i="11"/>
  <c r="N3548" i="11"/>
  <c r="O3548" i="11" s="1"/>
  <c r="S3548" i="11" s="1"/>
  <c r="P3548" i="11"/>
  <c r="Q3548" i="11" s="1"/>
  <c r="M3549" i="11"/>
  <c r="N3549" i="11"/>
  <c r="O3549" i="11" s="1"/>
  <c r="S3549" i="11" s="1"/>
  <c r="P3549" i="11"/>
  <c r="Q3549" i="11" s="1"/>
  <c r="M3550" i="11"/>
  <c r="N3550" i="11"/>
  <c r="O3550" i="11" s="1"/>
  <c r="S3550" i="11" s="1"/>
  <c r="P3550" i="11"/>
  <c r="Q3550" i="11" s="1"/>
  <c r="M3551" i="11"/>
  <c r="N3551" i="11"/>
  <c r="O3551" i="11" s="1"/>
  <c r="S3551" i="11" s="1"/>
  <c r="P3551" i="11"/>
  <c r="Q3551" i="11" s="1"/>
  <c r="M3552" i="11"/>
  <c r="N3552" i="11"/>
  <c r="O3552" i="11" s="1"/>
  <c r="S3552" i="11" s="1"/>
  <c r="P3552" i="11"/>
  <c r="Q3552" i="11"/>
  <c r="M3553" i="11"/>
  <c r="N3553" i="11"/>
  <c r="O3553" i="11" s="1"/>
  <c r="S3553" i="11" s="1"/>
  <c r="P3553" i="11"/>
  <c r="Q3553" i="11" s="1"/>
  <c r="M3554" i="11"/>
  <c r="N3554" i="11"/>
  <c r="O3554" i="11" s="1"/>
  <c r="S3554" i="11" s="1"/>
  <c r="P3554" i="11"/>
  <c r="Q3554" i="11" s="1"/>
  <c r="M3555" i="11"/>
  <c r="N3555" i="11"/>
  <c r="O3555" i="11" s="1"/>
  <c r="S3555" i="11" s="1"/>
  <c r="P3555" i="11"/>
  <c r="Q3555" i="11" s="1"/>
  <c r="M3556" i="11"/>
  <c r="N3556" i="11"/>
  <c r="O3556" i="11" s="1"/>
  <c r="S3556" i="11" s="1"/>
  <c r="P3556" i="11"/>
  <c r="Q3556" i="11" s="1"/>
  <c r="M3557" i="11"/>
  <c r="N3557" i="11"/>
  <c r="O3557" i="11" s="1"/>
  <c r="S3557" i="11" s="1"/>
  <c r="P3557" i="11"/>
  <c r="Q3557" i="11" s="1"/>
  <c r="M3558" i="11"/>
  <c r="N3558" i="11"/>
  <c r="O3558" i="11" s="1"/>
  <c r="S3558" i="11" s="1"/>
  <c r="P3558" i="11"/>
  <c r="Q3558" i="11" s="1"/>
  <c r="M3559" i="11"/>
  <c r="N3559" i="11"/>
  <c r="O3559" i="11" s="1"/>
  <c r="S3559" i="11" s="1"/>
  <c r="P3559" i="11"/>
  <c r="Q3559" i="11" s="1"/>
  <c r="M3560" i="11"/>
  <c r="N3560" i="11"/>
  <c r="O3560" i="11" s="1"/>
  <c r="S3560" i="11" s="1"/>
  <c r="P3560" i="11"/>
  <c r="Q3560" i="11" s="1"/>
  <c r="M3561" i="11"/>
  <c r="N3561" i="11"/>
  <c r="O3561" i="11" s="1"/>
  <c r="S3561" i="11" s="1"/>
  <c r="P3561" i="11"/>
  <c r="Q3561" i="11" s="1"/>
  <c r="M3562" i="11"/>
  <c r="N3562" i="11"/>
  <c r="O3562" i="11" s="1"/>
  <c r="S3562" i="11" s="1"/>
  <c r="P3562" i="11"/>
  <c r="Q3562" i="11" s="1"/>
  <c r="M3563" i="11"/>
  <c r="N3563" i="11"/>
  <c r="O3563" i="11"/>
  <c r="S3563" i="11" s="1"/>
  <c r="P3563" i="11"/>
  <c r="Q3563" i="11" s="1"/>
  <c r="M3564" i="11"/>
  <c r="N3564" i="11"/>
  <c r="O3564" i="11" s="1"/>
  <c r="S3564" i="11" s="1"/>
  <c r="P3564" i="11"/>
  <c r="Q3564" i="11" s="1"/>
  <c r="M3565" i="11"/>
  <c r="N3565" i="11"/>
  <c r="O3565" i="11" s="1"/>
  <c r="S3565" i="11" s="1"/>
  <c r="P3565" i="11"/>
  <c r="Q3565" i="11" s="1"/>
  <c r="M3566" i="11"/>
  <c r="N3566" i="11"/>
  <c r="O3566" i="11" s="1"/>
  <c r="S3566" i="11" s="1"/>
  <c r="P3566" i="11"/>
  <c r="Q3566" i="11" s="1"/>
  <c r="M3567" i="11"/>
  <c r="N3567" i="11"/>
  <c r="O3567" i="11" s="1"/>
  <c r="S3567" i="11" s="1"/>
  <c r="P3567" i="11"/>
  <c r="Q3567" i="11" s="1"/>
  <c r="M3568" i="11"/>
  <c r="N3568" i="11"/>
  <c r="O3568" i="11" s="1"/>
  <c r="S3568" i="11" s="1"/>
  <c r="P3568" i="11"/>
  <c r="Q3568" i="11" s="1"/>
  <c r="M3569" i="11"/>
  <c r="N3569" i="11"/>
  <c r="O3569" i="11" s="1"/>
  <c r="S3569" i="11" s="1"/>
  <c r="P3569" i="11"/>
  <c r="Q3569" i="11" s="1"/>
  <c r="M3570" i="11"/>
  <c r="N3570" i="11"/>
  <c r="O3570" i="11" s="1"/>
  <c r="S3570" i="11" s="1"/>
  <c r="P3570" i="11"/>
  <c r="Q3570" i="11" s="1"/>
  <c r="M3571" i="11"/>
  <c r="N3571" i="11"/>
  <c r="O3571" i="11" s="1"/>
  <c r="S3571" i="11" s="1"/>
  <c r="P3571" i="11"/>
  <c r="Q3571" i="11" s="1"/>
  <c r="M3572" i="11"/>
  <c r="N3572" i="11"/>
  <c r="O3572" i="11" s="1"/>
  <c r="S3572" i="11" s="1"/>
  <c r="P3572" i="11"/>
  <c r="Q3572" i="11" s="1"/>
  <c r="M3573" i="11"/>
  <c r="N3573" i="11"/>
  <c r="O3573" i="11" s="1"/>
  <c r="S3573" i="11" s="1"/>
  <c r="P3573" i="11"/>
  <c r="Q3573" i="11" s="1"/>
  <c r="M3574" i="11"/>
  <c r="N3574" i="11"/>
  <c r="O3574" i="11" s="1"/>
  <c r="S3574" i="11" s="1"/>
  <c r="P3574" i="11"/>
  <c r="Q3574" i="11" s="1"/>
  <c r="M3575" i="11"/>
  <c r="N3575" i="11"/>
  <c r="O3575" i="11" s="1"/>
  <c r="S3575" i="11" s="1"/>
  <c r="P3575" i="11"/>
  <c r="Q3575" i="11" s="1"/>
  <c r="M3576" i="11"/>
  <c r="N3576" i="11"/>
  <c r="O3576" i="11" s="1"/>
  <c r="S3576" i="11" s="1"/>
  <c r="P3576" i="11"/>
  <c r="Q3576" i="11" s="1"/>
  <c r="M3577" i="11"/>
  <c r="N3577" i="11"/>
  <c r="O3577" i="11" s="1"/>
  <c r="S3577" i="11" s="1"/>
  <c r="P3577" i="11"/>
  <c r="Q3577" i="11" s="1"/>
  <c r="M3578" i="11"/>
  <c r="N3578" i="11"/>
  <c r="O3578" i="11" s="1"/>
  <c r="S3578" i="11" s="1"/>
  <c r="P3578" i="11"/>
  <c r="Q3578" i="11" s="1"/>
  <c r="M3579" i="11"/>
  <c r="N3579" i="11"/>
  <c r="O3579" i="11" s="1"/>
  <c r="S3579" i="11" s="1"/>
  <c r="P3579" i="11"/>
  <c r="Q3579" i="11" s="1"/>
  <c r="M3580" i="11"/>
  <c r="N3580" i="11"/>
  <c r="O3580" i="11" s="1"/>
  <c r="S3580" i="11" s="1"/>
  <c r="P3580" i="11"/>
  <c r="Q3580" i="11" s="1"/>
  <c r="M3581" i="11"/>
  <c r="N3581" i="11"/>
  <c r="O3581" i="11" s="1"/>
  <c r="S3581" i="11" s="1"/>
  <c r="P3581" i="11"/>
  <c r="Q3581" i="11" s="1"/>
  <c r="M3582" i="11"/>
  <c r="N3582" i="11"/>
  <c r="O3582" i="11" s="1"/>
  <c r="S3582" i="11" s="1"/>
  <c r="P3582" i="11"/>
  <c r="Q3582" i="11" s="1"/>
  <c r="M3583" i="11"/>
  <c r="N3583" i="11"/>
  <c r="O3583" i="11" s="1"/>
  <c r="S3583" i="11" s="1"/>
  <c r="P3583" i="11"/>
  <c r="Q3583" i="11" s="1"/>
  <c r="M3584" i="11"/>
  <c r="N3584" i="11"/>
  <c r="O3584" i="11" s="1"/>
  <c r="S3584" i="11" s="1"/>
  <c r="P3584" i="11"/>
  <c r="Q3584" i="11" s="1"/>
  <c r="M3585" i="11"/>
  <c r="N3585" i="11"/>
  <c r="O3585" i="11" s="1"/>
  <c r="S3585" i="11" s="1"/>
  <c r="P3585" i="11"/>
  <c r="Q3585" i="11" s="1"/>
  <c r="M3586" i="11"/>
  <c r="N3586" i="11"/>
  <c r="O3586" i="11" s="1"/>
  <c r="S3586" i="11" s="1"/>
  <c r="P3586" i="11"/>
  <c r="Q3586" i="11" s="1"/>
  <c r="M3587" i="11"/>
  <c r="N3587" i="11"/>
  <c r="O3587" i="11" s="1"/>
  <c r="S3587" i="11" s="1"/>
  <c r="P3587" i="11"/>
  <c r="Q3587" i="11" s="1"/>
  <c r="M3588" i="11"/>
  <c r="N3588" i="11"/>
  <c r="O3588" i="11" s="1"/>
  <c r="S3588" i="11" s="1"/>
  <c r="P3588" i="11"/>
  <c r="Q3588" i="11" s="1"/>
  <c r="M3589" i="11"/>
  <c r="N3589" i="11"/>
  <c r="O3589" i="11" s="1"/>
  <c r="S3589" i="11" s="1"/>
  <c r="P3589" i="11"/>
  <c r="Q3589" i="11" s="1"/>
  <c r="M3590" i="11"/>
  <c r="N3590" i="11"/>
  <c r="O3590" i="11" s="1"/>
  <c r="S3590" i="11" s="1"/>
  <c r="P3590" i="11"/>
  <c r="Q3590" i="11" s="1"/>
  <c r="M3591" i="11"/>
  <c r="N3591" i="11"/>
  <c r="O3591" i="11" s="1"/>
  <c r="S3591" i="11" s="1"/>
  <c r="P3591" i="11"/>
  <c r="Q3591" i="11"/>
  <c r="M3592" i="11"/>
  <c r="N3592" i="11"/>
  <c r="O3592" i="11" s="1"/>
  <c r="S3592" i="11" s="1"/>
  <c r="P3592" i="11"/>
  <c r="Q3592" i="11" s="1"/>
  <c r="M3593" i="11"/>
  <c r="N3593" i="11"/>
  <c r="O3593" i="11" s="1"/>
  <c r="S3593" i="11" s="1"/>
  <c r="P3593" i="11"/>
  <c r="Q3593" i="11" s="1"/>
  <c r="M3594" i="11"/>
  <c r="N3594" i="11"/>
  <c r="O3594" i="11" s="1"/>
  <c r="S3594" i="11" s="1"/>
  <c r="P3594" i="11"/>
  <c r="Q3594" i="11" s="1"/>
  <c r="M3595" i="11"/>
  <c r="N3595" i="11"/>
  <c r="O3595" i="11" s="1"/>
  <c r="S3595" i="11" s="1"/>
  <c r="P3595" i="11"/>
  <c r="Q3595" i="11" s="1"/>
  <c r="M3596" i="11"/>
  <c r="N3596" i="11"/>
  <c r="O3596" i="11" s="1"/>
  <c r="S3596" i="11" s="1"/>
  <c r="P3596" i="11"/>
  <c r="Q3596" i="11" s="1"/>
  <c r="M3597" i="11"/>
  <c r="N3597" i="11"/>
  <c r="O3597" i="11" s="1"/>
  <c r="S3597" i="11" s="1"/>
  <c r="P3597" i="11"/>
  <c r="Q3597" i="11" s="1"/>
  <c r="M3598" i="11"/>
  <c r="N3598" i="11"/>
  <c r="O3598" i="11" s="1"/>
  <c r="S3598" i="11" s="1"/>
  <c r="P3598" i="11"/>
  <c r="Q3598" i="11" s="1"/>
  <c r="M3599" i="11"/>
  <c r="N3599" i="11"/>
  <c r="O3599" i="11" s="1"/>
  <c r="S3599" i="11" s="1"/>
  <c r="P3599" i="11"/>
  <c r="Q3599" i="11" s="1"/>
  <c r="M3600" i="11"/>
  <c r="N3600" i="11"/>
  <c r="O3600" i="11" s="1"/>
  <c r="S3600" i="11" s="1"/>
  <c r="P3600" i="11"/>
  <c r="Q3600" i="11" s="1"/>
  <c r="M3601" i="11"/>
  <c r="N3601" i="11"/>
  <c r="O3601" i="11" s="1"/>
  <c r="S3601" i="11" s="1"/>
  <c r="P3601" i="11"/>
  <c r="Q3601" i="11" s="1"/>
  <c r="M3602" i="11"/>
  <c r="N3602" i="11"/>
  <c r="O3602" i="11" s="1"/>
  <c r="S3602" i="11" s="1"/>
  <c r="P3602" i="11"/>
  <c r="Q3602" i="11" s="1"/>
  <c r="M3603" i="11"/>
  <c r="N3603" i="11"/>
  <c r="O3603" i="11" s="1"/>
  <c r="S3603" i="11" s="1"/>
  <c r="P3603" i="11"/>
  <c r="Q3603" i="11" s="1"/>
  <c r="M3604" i="11"/>
  <c r="N3604" i="11"/>
  <c r="O3604" i="11" s="1"/>
  <c r="S3604" i="11" s="1"/>
  <c r="P3604" i="11"/>
  <c r="Q3604" i="11" s="1"/>
  <c r="M3605" i="11"/>
  <c r="N3605" i="11"/>
  <c r="O3605" i="11" s="1"/>
  <c r="S3605" i="11" s="1"/>
  <c r="P3605" i="11"/>
  <c r="Q3605" i="11" s="1"/>
  <c r="M3606" i="11"/>
  <c r="N3606" i="11"/>
  <c r="O3606" i="11" s="1"/>
  <c r="S3606" i="11" s="1"/>
  <c r="P3606" i="11"/>
  <c r="Q3606" i="11" s="1"/>
  <c r="M3607" i="11"/>
  <c r="N3607" i="11"/>
  <c r="O3607" i="11" s="1"/>
  <c r="S3607" i="11" s="1"/>
  <c r="P3607" i="11"/>
  <c r="Q3607" i="11"/>
  <c r="M3608" i="11"/>
  <c r="N3608" i="11"/>
  <c r="O3608" i="11" s="1"/>
  <c r="S3608" i="11" s="1"/>
  <c r="P3608" i="11"/>
  <c r="Q3608" i="11" s="1"/>
  <c r="M3609" i="11"/>
  <c r="N3609" i="11"/>
  <c r="O3609" i="11" s="1"/>
  <c r="S3609" i="11" s="1"/>
  <c r="P3609" i="11"/>
  <c r="Q3609" i="11" s="1"/>
  <c r="M3610" i="11"/>
  <c r="N3610" i="11"/>
  <c r="O3610" i="11" s="1"/>
  <c r="S3610" i="11" s="1"/>
  <c r="P3610" i="11"/>
  <c r="Q3610" i="11" s="1"/>
  <c r="M3611" i="11"/>
  <c r="N3611" i="11"/>
  <c r="O3611" i="11" s="1"/>
  <c r="S3611" i="11" s="1"/>
  <c r="P3611" i="11"/>
  <c r="Q3611" i="11" s="1"/>
  <c r="M3612" i="11"/>
  <c r="N3612" i="11"/>
  <c r="O3612" i="11" s="1"/>
  <c r="S3612" i="11" s="1"/>
  <c r="P3612" i="11"/>
  <c r="Q3612" i="11" s="1"/>
  <c r="M3613" i="11"/>
  <c r="N3613" i="11"/>
  <c r="O3613" i="11" s="1"/>
  <c r="S3613" i="11" s="1"/>
  <c r="P3613" i="11"/>
  <c r="Q3613" i="11" s="1"/>
  <c r="M3614" i="11"/>
  <c r="N3614" i="11"/>
  <c r="O3614" i="11" s="1"/>
  <c r="S3614" i="11" s="1"/>
  <c r="P3614" i="11"/>
  <c r="Q3614" i="11" s="1"/>
  <c r="M3615" i="11"/>
  <c r="N3615" i="11"/>
  <c r="O3615" i="11" s="1"/>
  <c r="S3615" i="11" s="1"/>
  <c r="P3615" i="11"/>
  <c r="Q3615" i="11" s="1"/>
  <c r="M3616" i="11"/>
  <c r="N3616" i="11"/>
  <c r="O3616" i="11" s="1"/>
  <c r="S3616" i="11" s="1"/>
  <c r="P3616" i="11"/>
  <c r="Q3616" i="11" s="1"/>
  <c r="M3617" i="11"/>
  <c r="N3617" i="11"/>
  <c r="O3617" i="11" s="1"/>
  <c r="S3617" i="11" s="1"/>
  <c r="P3617" i="11"/>
  <c r="Q3617" i="11" s="1"/>
  <c r="M3618" i="11"/>
  <c r="N3618" i="11"/>
  <c r="O3618" i="11" s="1"/>
  <c r="S3618" i="11" s="1"/>
  <c r="P3618" i="11"/>
  <c r="Q3618" i="11" s="1"/>
  <c r="M3619" i="11"/>
  <c r="N3619" i="11"/>
  <c r="O3619" i="11" s="1"/>
  <c r="S3619" i="11" s="1"/>
  <c r="P3619" i="11"/>
  <c r="Q3619" i="11" s="1"/>
  <c r="M3620" i="11"/>
  <c r="N3620" i="11"/>
  <c r="O3620" i="11" s="1"/>
  <c r="S3620" i="11" s="1"/>
  <c r="P3620" i="11"/>
  <c r="Q3620" i="11" s="1"/>
  <c r="M3621" i="11"/>
  <c r="N3621" i="11"/>
  <c r="O3621" i="11" s="1"/>
  <c r="S3621" i="11" s="1"/>
  <c r="P3621" i="11"/>
  <c r="Q3621" i="11" s="1"/>
  <c r="M3622" i="11"/>
  <c r="N3622" i="11"/>
  <c r="O3622" i="11" s="1"/>
  <c r="S3622" i="11" s="1"/>
  <c r="P3622" i="11"/>
  <c r="Q3622" i="11" s="1"/>
  <c r="M3623" i="11"/>
  <c r="N3623" i="11"/>
  <c r="O3623" i="11" s="1"/>
  <c r="S3623" i="11" s="1"/>
  <c r="P3623" i="11"/>
  <c r="Q3623" i="11" s="1"/>
  <c r="M3624" i="11"/>
  <c r="N3624" i="11"/>
  <c r="O3624" i="11" s="1"/>
  <c r="S3624" i="11" s="1"/>
  <c r="P3624" i="11"/>
  <c r="Q3624" i="11" s="1"/>
  <c r="M3625" i="11"/>
  <c r="N3625" i="11"/>
  <c r="O3625" i="11" s="1"/>
  <c r="S3625" i="11" s="1"/>
  <c r="P3625" i="11"/>
  <c r="Q3625" i="11" s="1"/>
  <c r="M3626" i="11"/>
  <c r="N3626" i="11"/>
  <c r="O3626" i="11"/>
  <c r="S3626" i="11" s="1"/>
  <c r="P3626" i="11"/>
  <c r="Q3626" i="11" s="1"/>
  <c r="M3627" i="11"/>
  <c r="N3627" i="11"/>
  <c r="O3627" i="11" s="1"/>
  <c r="S3627" i="11" s="1"/>
  <c r="P3627" i="11"/>
  <c r="Q3627" i="11" s="1"/>
  <c r="M3628" i="11"/>
  <c r="N3628" i="11"/>
  <c r="O3628" i="11" s="1"/>
  <c r="S3628" i="11" s="1"/>
  <c r="P3628" i="11"/>
  <c r="Q3628" i="11" s="1"/>
  <c r="M3629" i="11"/>
  <c r="N3629" i="11"/>
  <c r="O3629" i="11" s="1"/>
  <c r="S3629" i="11" s="1"/>
  <c r="P3629" i="11"/>
  <c r="Q3629" i="11" s="1"/>
  <c r="M3630" i="11"/>
  <c r="N3630" i="11"/>
  <c r="O3630" i="11" s="1"/>
  <c r="S3630" i="11" s="1"/>
  <c r="P3630" i="11"/>
  <c r="Q3630" i="11" s="1"/>
  <c r="M3631" i="11"/>
  <c r="N3631" i="11"/>
  <c r="O3631" i="11" s="1"/>
  <c r="S3631" i="11" s="1"/>
  <c r="P3631" i="11"/>
  <c r="Q3631" i="11" s="1"/>
  <c r="M3632" i="11"/>
  <c r="N3632" i="11"/>
  <c r="O3632" i="11" s="1"/>
  <c r="S3632" i="11" s="1"/>
  <c r="P3632" i="11"/>
  <c r="Q3632" i="11" s="1"/>
  <c r="M3633" i="11"/>
  <c r="N3633" i="11"/>
  <c r="O3633" i="11" s="1"/>
  <c r="S3633" i="11" s="1"/>
  <c r="P3633" i="11"/>
  <c r="Q3633" i="11" s="1"/>
  <c r="M3634" i="11"/>
  <c r="N3634" i="11"/>
  <c r="O3634" i="11" s="1"/>
  <c r="S3634" i="11" s="1"/>
  <c r="P3634" i="11"/>
  <c r="Q3634" i="11" s="1"/>
  <c r="M3635" i="11"/>
  <c r="N3635" i="11"/>
  <c r="O3635" i="11" s="1"/>
  <c r="S3635" i="11" s="1"/>
  <c r="P3635" i="11"/>
  <c r="Q3635" i="11" s="1"/>
  <c r="M3636" i="11"/>
  <c r="N3636" i="11"/>
  <c r="O3636" i="11" s="1"/>
  <c r="S3636" i="11" s="1"/>
  <c r="P3636" i="11"/>
  <c r="Q3636" i="11" s="1"/>
  <c r="M3637" i="11"/>
  <c r="N3637" i="11"/>
  <c r="O3637" i="11" s="1"/>
  <c r="S3637" i="11" s="1"/>
  <c r="P3637" i="11"/>
  <c r="Q3637" i="11" s="1"/>
  <c r="M3638" i="11"/>
  <c r="N3638" i="11"/>
  <c r="O3638" i="11" s="1"/>
  <c r="S3638" i="11" s="1"/>
  <c r="P3638" i="11"/>
  <c r="Q3638" i="11" s="1"/>
  <c r="M3639" i="11"/>
  <c r="N3639" i="11"/>
  <c r="O3639" i="11" s="1"/>
  <c r="S3639" i="11" s="1"/>
  <c r="P3639" i="11"/>
  <c r="Q3639" i="11" s="1"/>
  <c r="M3640" i="11"/>
  <c r="N3640" i="11"/>
  <c r="O3640" i="11" s="1"/>
  <c r="S3640" i="11" s="1"/>
  <c r="P3640" i="11"/>
  <c r="Q3640" i="11" s="1"/>
  <c r="M3641" i="11"/>
  <c r="N3641" i="11"/>
  <c r="O3641" i="11" s="1"/>
  <c r="S3641" i="11" s="1"/>
  <c r="P3641" i="11"/>
  <c r="Q3641" i="11" s="1"/>
  <c r="M3642" i="11"/>
  <c r="N3642" i="11"/>
  <c r="O3642" i="11" s="1"/>
  <c r="S3642" i="11" s="1"/>
  <c r="P3642" i="11"/>
  <c r="Q3642" i="11" s="1"/>
  <c r="M3643" i="11"/>
  <c r="N3643" i="11"/>
  <c r="O3643" i="11" s="1"/>
  <c r="S3643" i="11" s="1"/>
  <c r="P3643" i="11"/>
  <c r="Q3643" i="11" s="1"/>
  <c r="M3644" i="11"/>
  <c r="N3644" i="11"/>
  <c r="O3644" i="11" s="1"/>
  <c r="S3644" i="11" s="1"/>
  <c r="P3644" i="11"/>
  <c r="Q3644" i="11" s="1"/>
  <c r="M3645" i="11"/>
  <c r="N3645" i="11"/>
  <c r="O3645" i="11" s="1"/>
  <c r="S3645" i="11" s="1"/>
  <c r="P3645" i="11"/>
  <c r="Q3645" i="11" s="1"/>
  <c r="M3646" i="11"/>
  <c r="N3646" i="11"/>
  <c r="O3646" i="11" s="1"/>
  <c r="S3646" i="11" s="1"/>
  <c r="P3646" i="11"/>
  <c r="Q3646" i="11" s="1"/>
  <c r="M3647" i="11"/>
  <c r="N3647" i="11"/>
  <c r="O3647" i="11" s="1"/>
  <c r="S3647" i="11" s="1"/>
  <c r="P3647" i="11"/>
  <c r="Q3647" i="11" s="1"/>
  <c r="M3648" i="11"/>
  <c r="N3648" i="11"/>
  <c r="O3648" i="11" s="1"/>
  <c r="S3648" i="11" s="1"/>
  <c r="P3648" i="11"/>
  <c r="Q3648" i="11" s="1"/>
  <c r="M3649" i="11"/>
  <c r="N3649" i="11"/>
  <c r="O3649" i="11" s="1"/>
  <c r="S3649" i="11" s="1"/>
  <c r="P3649" i="11"/>
  <c r="Q3649" i="11" s="1"/>
  <c r="M3650" i="11"/>
  <c r="N3650" i="11"/>
  <c r="O3650" i="11" s="1"/>
  <c r="S3650" i="11" s="1"/>
  <c r="P3650" i="11"/>
  <c r="Q3650" i="11" s="1"/>
  <c r="M3651" i="11"/>
  <c r="N3651" i="11"/>
  <c r="O3651" i="11" s="1"/>
  <c r="S3651" i="11" s="1"/>
  <c r="P3651" i="11"/>
  <c r="Q3651" i="11" s="1"/>
  <c r="M3652" i="11"/>
  <c r="N3652" i="11"/>
  <c r="O3652" i="11" s="1"/>
  <c r="S3652" i="11" s="1"/>
  <c r="P3652" i="11"/>
  <c r="Q3652" i="11" s="1"/>
  <c r="M3653" i="11"/>
  <c r="N3653" i="11"/>
  <c r="O3653" i="11" s="1"/>
  <c r="S3653" i="11" s="1"/>
  <c r="P3653" i="11"/>
  <c r="Q3653" i="11" s="1"/>
  <c r="M3654" i="11"/>
  <c r="N3654" i="11"/>
  <c r="O3654" i="11" s="1"/>
  <c r="S3654" i="11" s="1"/>
  <c r="P3654" i="11"/>
  <c r="Q3654" i="11" s="1"/>
  <c r="M3655" i="11"/>
  <c r="N3655" i="11"/>
  <c r="O3655" i="11" s="1"/>
  <c r="S3655" i="11" s="1"/>
  <c r="P3655" i="11"/>
  <c r="Q3655" i="11" s="1"/>
  <c r="M3656" i="11"/>
  <c r="N3656" i="11"/>
  <c r="O3656" i="11" s="1"/>
  <c r="S3656" i="11" s="1"/>
  <c r="P3656" i="11"/>
  <c r="Q3656" i="11" s="1"/>
  <c r="M3657" i="11"/>
  <c r="N3657" i="11"/>
  <c r="O3657" i="11" s="1"/>
  <c r="S3657" i="11" s="1"/>
  <c r="P3657" i="11"/>
  <c r="Q3657" i="11" s="1"/>
  <c r="M3658" i="11"/>
  <c r="N3658" i="11"/>
  <c r="O3658" i="11" s="1"/>
  <c r="S3658" i="11" s="1"/>
  <c r="P3658" i="11"/>
  <c r="Q3658" i="11" s="1"/>
  <c r="M3659" i="11"/>
  <c r="N3659" i="11"/>
  <c r="O3659" i="11" s="1"/>
  <c r="S3659" i="11" s="1"/>
  <c r="P3659" i="11"/>
  <c r="Q3659" i="11" s="1"/>
  <c r="M3660" i="11"/>
  <c r="N3660" i="11"/>
  <c r="O3660" i="11" s="1"/>
  <c r="S3660" i="11" s="1"/>
  <c r="P3660" i="11"/>
  <c r="Q3660" i="11"/>
  <c r="M3661" i="11"/>
  <c r="N3661" i="11"/>
  <c r="O3661" i="11" s="1"/>
  <c r="S3661" i="11" s="1"/>
  <c r="P3661" i="11"/>
  <c r="Q3661" i="11" s="1"/>
  <c r="M3662" i="11"/>
  <c r="N3662" i="11"/>
  <c r="O3662" i="11" s="1"/>
  <c r="S3662" i="11" s="1"/>
  <c r="P3662" i="11"/>
  <c r="Q3662" i="11" s="1"/>
  <c r="M3663" i="11"/>
  <c r="N3663" i="11"/>
  <c r="O3663" i="11" s="1"/>
  <c r="S3663" i="11" s="1"/>
  <c r="P3663" i="11"/>
  <c r="Q3663" i="11" s="1"/>
  <c r="M3664" i="11"/>
  <c r="N3664" i="11"/>
  <c r="O3664" i="11" s="1"/>
  <c r="S3664" i="11" s="1"/>
  <c r="P3664" i="11"/>
  <c r="Q3664" i="11" s="1"/>
  <c r="M3665" i="11"/>
  <c r="N3665" i="11"/>
  <c r="O3665" i="11" s="1"/>
  <c r="S3665" i="11" s="1"/>
  <c r="P3665" i="11"/>
  <c r="Q3665" i="11" s="1"/>
  <c r="M3666" i="11"/>
  <c r="N3666" i="11"/>
  <c r="O3666" i="11" s="1"/>
  <c r="S3666" i="11" s="1"/>
  <c r="P3666" i="11"/>
  <c r="Q3666" i="11" s="1"/>
  <c r="M3667" i="11"/>
  <c r="N3667" i="11"/>
  <c r="O3667" i="11" s="1"/>
  <c r="S3667" i="11" s="1"/>
  <c r="P3667" i="11"/>
  <c r="Q3667" i="11" s="1"/>
  <c r="M3668" i="11"/>
  <c r="N3668" i="11"/>
  <c r="O3668" i="11"/>
  <c r="S3668" i="11" s="1"/>
  <c r="P3668" i="11"/>
  <c r="Q3668" i="11" s="1"/>
  <c r="M3669" i="11"/>
  <c r="N3669" i="11"/>
  <c r="O3669" i="11" s="1"/>
  <c r="S3669" i="11" s="1"/>
  <c r="P3669" i="11"/>
  <c r="Q3669" i="11" s="1"/>
  <c r="M3670" i="11"/>
  <c r="N3670" i="11"/>
  <c r="O3670" i="11" s="1"/>
  <c r="S3670" i="11" s="1"/>
  <c r="P3670" i="11"/>
  <c r="Q3670" i="11" s="1"/>
  <c r="M3671" i="11"/>
  <c r="N3671" i="11"/>
  <c r="O3671" i="11" s="1"/>
  <c r="S3671" i="11" s="1"/>
  <c r="P3671" i="11"/>
  <c r="Q3671" i="11" s="1"/>
  <c r="M3672" i="11"/>
  <c r="N3672" i="11"/>
  <c r="O3672" i="11" s="1"/>
  <c r="S3672" i="11" s="1"/>
  <c r="P3672" i="11"/>
  <c r="Q3672" i="11" s="1"/>
  <c r="M3673" i="11"/>
  <c r="N3673" i="11"/>
  <c r="O3673" i="11" s="1"/>
  <c r="S3673" i="11" s="1"/>
  <c r="P3673" i="11"/>
  <c r="Q3673" i="11" s="1"/>
  <c r="M3674" i="11"/>
  <c r="N3674" i="11"/>
  <c r="O3674" i="11" s="1"/>
  <c r="S3674" i="11" s="1"/>
  <c r="P3674" i="11"/>
  <c r="Q3674" i="11" s="1"/>
  <c r="M3675" i="11"/>
  <c r="N3675" i="11"/>
  <c r="O3675" i="11" s="1"/>
  <c r="S3675" i="11" s="1"/>
  <c r="P3675" i="11"/>
  <c r="Q3675" i="11" s="1"/>
  <c r="M3676" i="11"/>
  <c r="N3676" i="11"/>
  <c r="O3676" i="11" s="1"/>
  <c r="S3676" i="11" s="1"/>
  <c r="P3676" i="11"/>
  <c r="Q3676" i="11" s="1"/>
  <c r="M3677" i="11"/>
  <c r="N3677" i="11"/>
  <c r="O3677" i="11" s="1"/>
  <c r="S3677" i="11" s="1"/>
  <c r="P3677" i="11"/>
  <c r="Q3677" i="11" s="1"/>
  <c r="M3678" i="11"/>
  <c r="N3678" i="11"/>
  <c r="O3678" i="11" s="1"/>
  <c r="S3678" i="11" s="1"/>
  <c r="P3678" i="11"/>
  <c r="Q3678" i="11" s="1"/>
  <c r="M3679" i="11"/>
  <c r="N3679" i="11"/>
  <c r="O3679" i="11" s="1"/>
  <c r="S3679" i="11" s="1"/>
  <c r="P3679" i="11"/>
  <c r="Q3679" i="11" s="1"/>
  <c r="M3680" i="11"/>
  <c r="N3680" i="11"/>
  <c r="O3680" i="11" s="1"/>
  <c r="S3680" i="11" s="1"/>
  <c r="P3680" i="11"/>
  <c r="Q3680" i="11" s="1"/>
  <c r="M3681" i="11"/>
  <c r="N3681" i="11"/>
  <c r="O3681" i="11" s="1"/>
  <c r="S3681" i="11" s="1"/>
  <c r="P3681" i="11"/>
  <c r="Q3681" i="11" s="1"/>
  <c r="M3682" i="11"/>
  <c r="N3682" i="11"/>
  <c r="O3682" i="11" s="1"/>
  <c r="S3682" i="11" s="1"/>
  <c r="P3682" i="11"/>
  <c r="Q3682" i="11" s="1"/>
  <c r="M3683" i="11"/>
  <c r="N3683" i="11"/>
  <c r="O3683" i="11" s="1"/>
  <c r="S3683" i="11" s="1"/>
  <c r="P3683" i="11"/>
  <c r="Q3683" i="11" s="1"/>
  <c r="M3684" i="11"/>
  <c r="N3684" i="11"/>
  <c r="O3684" i="11"/>
  <c r="S3684" i="11" s="1"/>
  <c r="P3684" i="11"/>
  <c r="Q3684" i="11" s="1"/>
  <c r="M3685" i="11"/>
  <c r="N3685" i="11"/>
  <c r="O3685" i="11" s="1"/>
  <c r="S3685" i="11" s="1"/>
  <c r="P3685" i="11"/>
  <c r="Q3685" i="11" s="1"/>
  <c r="M3686" i="11"/>
  <c r="N3686" i="11"/>
  <c r="O3686" i="11" s="1"/>
  <c r="S3686" i="11" s="1"/>
  <c r="P3686" i="11"/>
  <c r="Q3686" i="11" s="1"/>
  <c r="M3687" i="11"/>
  <c r="N3687" i="11"/>
  <c r="O3687" i="11" s="1"/>
  <c r="S3687" i="11" s="1"/>
  <c r="P3687" i="11"/>
  <c r="Q3687" i="11" s="1"/>
  <c r="M3688" i="11"/>
  <c r="N3688" i="11"/>
  <c r="O3688" i="11" s="1"/>
  <c r="S3688" i="11" s="1"/>
  <c r="P3688" i="11"/>
  <c r="Q3688" i="11" s="1"/>
  <c r="M3689" i="11"/>
  <c r="N3689" i="11"/>
  <c r="O3689" i="11"/>
  <c r="S3689" i="11" s="1"/>
  <c r="P3689" i="11"/>
  <c r="Q3689" i="11" s="1"/>
  <c r="M3690" i="11"/>
  <c r="N3690" i="11"/>
  <c r="O3690" i="11" s="1"/>
  <c r="S3690" i="11" s="1"/>
  <c r="P3690" i="11"/>
  <c r="Q3690" i="11" s="1"/>
  <c r="M3691" i="11"/>
  <c r="N3691" i="11"/>
  <c r="O3691" i="11" s="1"/>
  <c r="S3691" i="11" s="1"/>
  <c r="P3691" i="11"/>
  <c r="Q3691" i="11" s="1"/>
  <c r="M3692" i="11"/>
  <c r="N3692" i="11"/>
  <c r="O3692" i="11" s="1"/>
  <c r="S3692" i="11" s="1"/>
  <c r="P3692" i="11"/>
  <c r="Q3692" i="11" s="1"/>
  <c r="M3693" i="11"/>
  <c r="N3693" i="11"/>
  <c r="O3693" i="11" s="1"/>
  <c r="S3693" i="11" s="1"/>
  <c r="P3693" i="11"/>
  <c r="Q3693" i="11" s="1"/>
  <c r="M3694" i="11"/>
  <c r="N3694" i="11"/>
  <c r="O3694" i="11" s="1"/>
  <c r="S3694" i="11" s="1"/>
  <c r="P3694" i="11"/>
  <c r="Q3694" i="11"/>
  <c r="M3695" i="11"/>
  <c r="N3695" i="11"/>
  <c r="O3695" i="11" s="1"/>
  <c r="S3695" i="11" s="1"/>
  <c r="P3695" i="11"/>
  <c r="Q3695" i="11" s="1"/>
  <c r="M3696" i="11"/>
  <c r="N3696" i="11"/>
  <c r="O3696" i="11" s="1"/>
  <c r="S3696" i="11" s="1"/>
  <c r="P3696" i="11"/>
  <c r="Q3696" i="11" s="1"/>
  <c r="M3697" i="11"/>
  <c r="N3697" i="11"/>
  <c r="O3697" i="11" s="1"/>
  <c r="S3697" i="11" s="1"/>
  <c r="P3697" i="11"/>
  <c r="Q3697" i="11" s="1"/>
  <c r="M3698" i="11"/>
  <c r="N3698" i="11"/>
  <c r="O3698" i="11" s="1"/>
  <c r="S3698" i="11" s="1"/>
  <c r="P3698" i="11"/>
  <c r="Q3698" i="11" s="1"/>
  <c r="M3699" i="11"/>
  <c r="N3699" i="11"/>
  <c r="O3699" i="11" s="1"/>
  <c r="S3699" i="11" s="1"/>
  <c r="P3699" i="11"/>
  <c r="Q3699" i="11" s="1"/>
  <c r="M3700" i="11"/>
  <c r="N3700" i="11"/>
  <c r="O3700" i="11" s="1"/>
  <c r="S3700" i="11" s="1"/>
  <c r="P3700" i="11"/>
  <c r="Q3700" i="11" s="1"/>
  <c r="M3701" i="11"/>
  <c r="N3701" i="11"/>
  <c r="O3701" i="11" s="1"/>
  <c r="S3701" i="11" s="1"/>
  <c r="P3701" i="11"/>
  <c r="Q3701" i="11" s="1"/>
  <c r="M3702" i="11"/>
  <c r="N3702" i="11"/>
  <c r="O3702" i="11" s="1"/>
  <c r="S3702" i="11" s="1"/>
  <c r="P3702" i="11"/>
  <c r="Q3702" i="11" s="1"/>
  <c r="M3703" i="11"/>
  <c r="N3703" i="11"/>
  <c r="O3703" i="11"/>
  <c r="S3703" i="11" s="1"/>
  <c r="P3703" i="11"/>
  <c r="Q3703" i="11" s="1"/>
  <c r="M3704" i="11"/>
  <c r="N3704" i="11"/>
  <c r="O3704" i="11" s="1"/>
  <c r="S3704" i="11" s="1"/>
  <c r="P3704" i="11"/>
  <c r="Q3704" i="11" s="1"/>
  <c r="M3705" i="11"/>
  <c r="N3705" i="11"/>
  <c r="O3705" i="11" s="1"/>
  <c r="S3705" i="11" s="1"/>
  <c r="P3705" i="11"/>
  <c r="Q3705" i="11" s="1"/>
  <c r="M3706" i="11"/>
  <c r="N3706" i="11"/>
  <c r="O3706" i="11" s="1"/>
  <c r="S3706" i="11" s="1"/>
  <c r="P3706" i="11"/>
  <c r="Q3706" i="11"/>
  <c r="M3707" i="11"/>
  <c r="N3707" i="11"/>
  <c r="O3707" i="11" s="1"/>
  <c r="S3707" i="11" s="1"/>
  <c r="P3707" i="11"/>
  <c r="Q3707" i="11" s="1"/>
  <c r="M3708" i="11"/>
  <c r="N3708" i="11"/>
  <c r="O3708" i="11" s="1"/>
  <c r="S3708" i="11" s="1"/>
  <c r="P3708" i="11"/>
  <c r="Q3708" i="11" s="1"/>
  <c r="M3709" i="11"/>
  <c r="N3709" i="11"/>
  <c r="O3709" i="11" s="1"/>
  <c r="S3709" i="11" s="1"/>
  <c r="P3709" i="11"/>
  <c r="Q3709" i="11" s="1"/>
  <c r="M3710" i="11"/>
  <c r="N3710" i="11"/>
  <c r="O3710" i="11" s="1"/>
  <c r="S3710" i="11" s="1"/>
  <c r="P3710" i="11"/>
  <c r="Q3710" i="11" s="1"/>
  <c r="M3711" i="11"/>
  <c r="N3711" i="11"/>
  <c r="O3711" i="11" s="1"/>
  <c r="S3711" i="11" s="1"/>
  <c r="P3711" i="11"/>
  <c r="Q3711" i="11" s="1"/>
  <c r="M3712" i="11"/>
  <c r="N3712" i="11"/>
  <c r="O3712" i="11" s="1"/>
  <c r="S3712" i="11" s="1"/>
  <c r="P3712" i="11"/>
  <c r="Q3712" i="11" s="1"/>
  <c r="M3713" i="11"/>
  <c r="N3713" i="11"/>
  <c r="O3713" i="11" s="1"/>
  <c r="S3713" i="11" s="1"/>
  <c r="P3713" i="11"/>
  <c r="Q3713" i="11" s="1"/>
  <c r="M3714" i="11"/>
  <c r="N3714" i="11"/>
  <c r="O3714" i="11" s="1"/>
  <c r="S3714" i="11" s="1"/>
  <c r="P3714" i="11"/>
  <c r="Q3714" i="11" s="1"/>
  <c r="M3715" i="11"/>
  <c r="N3715" i="11"/>
  <c r="O3715" i="11" s="1"/>
  <c r="S3715" i="11" s="1"/>
  <c r="P3715" i="11"/>
  <c r="Q3715" i="11" s="1"/>
  <c r="M3716" i="11"/>
  <c r="N3716" i="11"/>
  <c r="O3716" i="11" s="1"/>
  <c r="S3716" i="11" s="1"/>
  <c r="P3716" i="11"/>
  <c r="Q3716" i="11" s="1"/>
  <c r="M3717" i="11"/>
  <c r="N3717" i="11"/>
  <c r="O3717" i="11"/>
  <c r="S3717" i="11" s="1"/>
  <c r="P3717" i="11"/>
  <c r="Q3717" i="11" s="1"/>
  <c r="M3718" i="11"/>
  <c r="N3718" i="11"/>
  <c r="O3718" i="11" s="1"/>
  <c r="S3718" i="11" s="1"/>
  <c r="P3718" i="11"/>
  <c r="Q3718" i="11" s="1"/>
  <c r="M3719" i="11"/>
  <c r="N3719" i="11"/>
  <c r="O3719" i="11" s="1"/>
  <c r="S3719" i="11" s="1"/>
  <c r="P3719" i="11"/>
  <c r="Q3719" i="11" s="1"/>
  <c r="M3720" i="11"/>
  <c r="N3720" i="11"/>
  <c r="O3720" i="11" s="1"/>
  <c r="S3720" i="11" s="1"/>
  <c r="P3720" i="11"/>
  <c r="Q3720" i="11" s="1"/>
  <c r="M3721" i="11"/>
  <c r="N3721" i="11"/>
  <c r="O3721" i="11" s="1"/>
  <c r="S3721" i="11" s="1"/>
  <c r="P3721" i="11"/>
  <c r="Q3721" i="11" s="1"/>
  <c r="M3722" i="11"/>
  <c r="N3722" i="11"/>
  <c r="O3722" i="11" s="1"/>
  <c r="S3722" i="11" s="1"/>
  <c r="P3722" i="11"/>
  <c r="Q3722" i="11" s="1"/>
  <c r="M3723" i="11"/>
  <c r="N3723" i="11"/>
  <c r="O3723" i="11" s="1"/>
  <c r="S3723" i="11" s="1"/>
  <c r="P3723" i="11"/>
  <c r="Q3723" i="11" s="1"/>
  <c r="M3724" i="11"/>
  <c r="N3724" i="11"/>
  <c r="O3724" i="11" s="1"/>
  <c r="S3724" i="11" s="1"/>
  <c r="P3724" i="11"/>
  <c r="Q3724" i="11" s="1"/>
  <c r="M3725" i="11"/>
  <c r="N3725" i="11"/>
  <c r="O3725" i="11" s="1"/>
  <c r="S3725" i="11" s="1"/>
  <c r="P3725" i="11"/>
  <c r="Q3725" i="11" s="1"/>
  <c r="M3726" i="11"/>
  <c r="N3726" i="11"/>
  <c r="O3726" i="11" s="1"/>
  <c r="P3726" i="11"/>
  <c r="Q3726" i="11" s="1"/>
  <c r="S3726" i="11"/>
  <c r="M3727" i="11"/>
  <c r="N3727" i="11"/>
  <c r="O3727" i="11" s="1"/>
  <c r="S3727" i="11" s="1"/>
  <c r="P3727" i="11"/>
  <c r="Q3727" i="11" s="1"/>
  <c r="M3728" i="11"/>
  <c r="N3728" i="11"/>
  <c r="O3728" i="11" s="1"/>
  <c r="S3728" i="11" s="1"/>
  <c r="P3728" i="11"/>
  <c r="Q3728" i="11" s="1"/>
  <c r="M3729" i="11"/>
  <c r="N3729" i="11"/>
  <c r="O3729" i="11" s="1"/>
  <c r="S3729" i="11" s="1"/>
  <c r="P3729" i="11"/>
  <c r="Q3729" i="11"/>
  <c r="M3730" i="11"/>
  <c r="N3730" i="11"/>
  <c r="O3730" i="11" s="1"/>
  <c r="S3730" i="11" s="1"/>
  <c r="P3730" i="11"/>
  <c r="Q3730" i="11" s="1"/>
  <c r="M3731" i="11"/>
  <c r="N3731" i="11"/>
  <c r="O3731" i="11" s="1"/>
  <c r="S3731" i="11" s="1"/>
  <c r="P3731" i="11"/>
  <c r="Q3731" i="11" s="1"/>
  <c r="M3732" i="11"/>
  <c r="N3732" i="11"/>
  <c r="O3732" i="11" s="1"/>
  <c r="S3732" i="11" s="1"/>
  <c r="P3732" i="11"/>
  <c r="Q3732" i="11" s="1"/>
  <c r="M3733" i="11"/>
  <c r="N3733" i="11"/>
  <c r="O3733" i="11" s="1"/>
  <c r="S3733" i="11" s="1"/>
  <c r="P3733" i="11"/>
  <c r="Q3733" i="11" s="1"/>
  <c r="M3734" i="11"/>
  <c r="N3734" i="11"/>
  <c r="O3734" i="11" s="1"/>
  <c r="S3734" i="11" s="1"/>
  <c r="P3734" i="11"/>
  <c r="Q3734" i="11" s="1"/>
  <c r="M3735" i="11"/>
  <c r="N3735" i="11"/>
  <c r="O3735" i="11" s="1"/>
  <c r="S3735" i="11" s="1"/>
  <c r="P3735" i="11"/>
  <c r="Q3735" i="11" s="1"/>
  <c r="M3736" i="11"/>
  <c r="N3736" i="11"/>
  <c r="O3736" i="11" s="1"/>
  <c r="S3736" i="11" s="1"/>
  <c r="P3736" i="11"/>
  <c r="Q3736" i="11" s="1"/>
  <c r="M3737" i="11"/>
  <c r="N3737" i="11"/>
  <c r="O3737" i="11" s="1"/>
  <c r="S3737" i="11" s="1"/>
  <c r="P3737" i="11"/>
  <c r="Q3737" i="11" s="1"/>
  <c r="M3738" i="11"/>
  <c r="N3738" i="11"/>
  <c r="O3738" i="11" s="1"/>
  <c r="S3738" i="11" s="1"/>
  <c r="P3738" i="11"/>
  <c r="Q3738" i="11" s="1"/>
  <c r="M3739" i="11"/>
  <c r="N3739" i="11"/>
  <c r="O3739" i="11" s="1"/>
  <c r="S3739" i="11" s="1"/>
  <c r="P3739" i="11"/>
  <c r="Q3739" i="11" s="1"/>
  <c r="M3740" i="11"/>
  <c r="N3740" i="11"/>
  <c r="O3740" i="11" s="1"/>
  <c r="S3740" i="11" s="1"/>
  <c r="P3740" i="11"/>
  <c r="Q3740" i="11" s="1"/>
  <c r="M3741" i="11"/>
  <c r="N3741" i="11"/>
  <c r="O3741" i="11" s="1"/>
  <c r="S3741" i="11" s="1"/>
  <c r="P3741" i="11"/>
  <c r="Q3741" i="11" s="1"/>
  <c r="M3742" i="11"/>
  <c r="N3742" i="11"/>
  <c r="O3742" i="11" s="1"/>
  <c r="S3742" i="11" s="1"/>
  <c r="P3742" i="11"/>
  <c r="Q3742" i="11" s="1"/>
  <c r="M3743" i="11"/>
  <c r="N3743" i="11"/>
  <c r="O3743" i="11" s="1"/>
  <c r="S3743" i="11" s="1"/>
  <c r="P3743" i="11"/>
  <c r="Q3743" i="11" s="1"/>
  <c r="M3744" i="11"/>
  <c r="N3744" i="11"/>
  <c r="O3744" i="11" s="1"/>
  <c r="S3744" i="11" s="1"/>
  <c r="P3744" i="11"/>
  <c r="Q3744" i="11" s="1"/>
  <c r="M3745" i="11"/>
  <c r="N3745" i="11"/>
  <c r="O3745" i="11" s="1"/>
  <c r="S3745" i="11" s="1"/>
  <c r="P3745" i="11"/>
  <c r="Q3745" i="11" s="1"/>
  <c r="M3746" i="11"/>
  <c r="N3746" i="11"/>
  <c r="O3746" i="11" s="1"/>
  <c r="S3746" i="11" s="1"/>
  <c r="P3746" i="11"/>
  <c r="Q3746" i="11" s="1"/>
  <c r="M3747" i="11"/>
  <c r="N3747" i="11"/>
  <c r="O3747" i="11" s="1"/>
  <c r="S3747" i="11" s="1"/>
  <c r="P3747" i="11"/>
  <c r="Q3747" i="11"/>
  <c r="M3748" i="11"/>
  <c r="N3748" i="11"/>
  <c r="O3748" i="11" s="1"/>
  <c r="S3748" i="11" s="1"/>
  <c r="P3748" i="11"/>
  <c r="Q3748" i="11" s="1"/>
  <c r="M3749" i="11"/>
  <c r="N3749" i="11"/>
  <c r="O3749" i="11" s="1"/>
  <c r="S3749" i="11" s="1"/>
  <c r="P3749" i="11"/>
  <c r="Q3749" i="11" s="1"/>
  <c r="M3750" i="11"/>
  <c r="N3750" i="11"/>
  <c r="O3750" i="11" s="1"/>
  <c r="S3750" i="11" s="1"/>
  <c r="P3750" i="11"/>
  <c r="Q3750" i="11" s="1"/>
  <c r="M3751" i="11"/>
  <c r="N3751" i="11"/>
  <c r="O3751" i="11" s="1"/>
  <c r="S3751" i="11" s="1"/>
  <c r="P3751" i="11"/>
  <c r="Q3751" i="11" s="1"/>
  <c r="M3752" i="11"/>
  <c r="N3752" i="11"/>
  <c r="O3752" i="11" s="1"/>
  <c r="S3752" i="11" s="1"/>
  <c r="P3752" i="11"/>
  <c r="Q3752" i="11" s="1"/>
  <c r="M3753" i="11"/>
  <c r="N3753" i="11"/>
  <c r="O3753" i="11" s="1"/>
  <c r="S3753" i="11" s="1"/>
  <c r="P3753" i="11"/>
  <c r="Q3753" i="11" s="1"/>
  <c r="M3754" i="11"/>
  <c r="N3754" i="11"/>
  <c r="O3754" i="11" s="1"/>
  <c r="S3754" i="11" s="1"/>
  <c r="P3754" i="11"/>
  <c r="Q3754" i="11" s="1"/>
  <c r="M3755" i="11"/>
  <c r="N3755" i="11"/>
  <c r="O3755" i="11" s="1"/>
  <c r="S3755" i="11" s="1"/>
  <c r="P3755" i="11"/>
  <c r="Q3755" i="11" s="1"/>
  <c r="M3756" i="11"/>
  <c r="N3756" i="11"/>
  <c r="O3756" i="11" s="1"/>
  <c r="S3756" i="11" s="1"/>
  <c r="P3756" i="11"/>
  <c r="Q3756" i="11" s="1"/>
  <c r="M3757" i="11"/>
  <c r="N3757" i="11"/>
  <c r="O3757" i="11" s="1"/>
  <c r="S3757" i="11" s="1"/>
  <c r="P3757" i="11"/>
  <c r="Q3757" i="11"/>
  <c r="M3758" i="11"/>
  <c r="N3758" i="11"/>
  <c r="O3758" i="11" s="1"/>
  <c r="S3758" i="11" s="1"/>
  <c r="P3758" i="11"/>
  <c r="Q3758" i="11" s="1"/>
  <c r="M3759" i="11"/>
  <c r="N3759" i="11"/>
  <c r="O3759" i="11" s="1"/>
  <c r="S3759" i="11" s="1"/>
  <c r="P3759" i="11"/>
  <c r="Q3759" i="11" s="1"/>
  <c r="M3760" i="11"/>
  <c r="N3760" i="11"/>
  <c r="O3760" i="11" s="1"/>
  <c r="S3760" i="11" s="1"/>
  <c r="P3760" i="11"/>
  <c r="Q3760" i="11" s="1"/>
  <c r="M3761" i="11"/>
  <c r="N3761" i="11"/>
  <c r="O3761" i="11" s="1"/>
  <c r="S3761" i="11" s="1"/>
  <c r="P3761" i="11"/>
  <c r="Q3761" i="11" s="1"/>
  <c r="M3762" i="11"/>
  <c r="N3762" i="11"/>
  <c r="O3762" i="11"/>
  <c r="S3762" i="11" s="1"/>
  <c r="P3762" i="11"/>
  <c r="Q3762" i="11" s="1"/>
  <c r="M3763" i="11"/>
  <c r="N3763" i="11"/>
  <c r="O3763" i="11" s="1"/>
  <c r="S3763" i="11" s="1"/>
  <c r="P3763" i="11"/>
  <c r="Q3763" i="11" s="1"/>
  <c r="M3764" i="11"/>
  <c r="N3764" i="11"/>
  <c r="O3764" i="11" s="1"/>
  <c r="S3764" i="11" s="1"/>
  <c r="P3764" i="11"/>
  <c r="Q3764" i="11" s="1"/>
  <c r="M3765" i="11"/>
  <c r="N3765" i="11"/>
  <c r="O3765" i="11" s="1"/>
  <c r="S3765" i="11" s="1"/>
  <c r="P3765" i="11"/>
  <c r="Q3765" i="11" s="1"/>
  <c r="M3766" i="11"/>
  <c r="N3766" i="11"/>
  <c r="O3766" i="11" s="1"/>
  <c r="S3766" i="11" s="1"/>
  <c r="P3766" i="11"/>
  <c r="Q3766" i="11" s="1"/>
  <c r="M3767" i="11"/>
  <c r="N3767" i="11"/>
  <c r="O3767" i="11" s="1"/>
  <c r="S3767" i="11" s="1"/>
  <c r="P3767" i="11"/>
  <c r="Q3767" i="11" s="1"/>
  <c r="M3768" i="11"/>
  <c r="N3768" i="11"/>
  <c r="O3768" i="11" s="1"/>
  <c r="S3768" i="11" s="1"/>
  <c r="P3768" i="11"/>
  <c r="Q3768" i="11" s="1"/>
  <c r="M3769" i="11"/>
  <c r="N3769" i="11"/>
  <c r="O3769" i="11"/>
  <c r="S3769" i="11" s="1"/>
  <c r="P3769" i="11"/>
  <c r="Q3769" i="11" s="1"/>
  <c r="M3770" i="11"/>
  <c r="N3770" i="11"/>
  <c r="O3770" i="11" s="1"/>
  <c r="S3770" i="11" s="1"/>
  <c r="P3770" i="11"/>
  <c r="Q3770" i="11" s="1"/>
  <c r="M3771" i="11"/>
  <c r="N3771" i="11"/>
  <c r="O3771" i="11" s="1"/>
  <c r="S3771" i="11" s="1"/>
  <c r="P3771" i="11"/>
  <c r="Q3771" i="11" s="1"/>
  <c r="M3772" i="11"/>
  <c r="N3772" i="11"/>
  <c r="O3772" i="11" s="1"/>
  <c r="S3772" i="11" s="1"/>
  <c r="P3772" i="11"/>
  <c r="Q3772" i="11" s="1"/>
  <c r="M3773" i="11"/>
  <c r="N3773" i="11"/>
  <c r="O3773" i="11" s="1"/>
  <c r="S3773" i="11" s="1"/>
  <c r="P3773" i="11"/>
  <c r="Q3773" i="11" s="1"/>
  <c r="M3774" i="11"/>
  <c r="N3774" i="11"/>
  <c r="O3774" i="11" s="1"/>
  <c r="S3774" i="11" s="1"/>
  <c r="P3774" i="11"/>
  <c r="Q3774" i="11" s="1"/>
  <c r="M3775" i="11"/>
  <c r="N3775" i="11"/>
  <c r="O3775" i="11" s="1"/>
  <c r="S3775" i="11" s="1"/>
  <c r="P3775" i="11"/>
  <c r="Q3775" i="11" s="1"/>
  <c r="M3776" i="11"/>
  <c r="N3776" i="11"/>
  <c r="O3776" i="11" s="1"/>
  <c r="S3776" i="11" s="1"/>
  <c r="P3776" i="11"/>
  <c r="Q3776" i="11" s="1"/>
  <c r="M3777" i="11"/>
  <c r="N3777" i="11"/>
  <c r="O3777" i="11" s="1"/>
  <c r="S3777" i="11" s="1"/>
  <c r="P3777" i="11"/>
  <c r="Q3777" i="11" s="1"/>
  <c r="M3778" i="11"/>
  <c r="N3778" i="11"/>
  <c r="O3778" i="11" s="1"/>
  <c r="S3778" i="11" s="1"/>
  <c r="P3778" i="11"/>
  <c r="Q3778" i="11" s="1"/>
  <c r="M3779" i="11"/>
  <c r="N3779" i="11"/>
  <c r="O3779" i="11" s="1"/>
  <c r="S3779" i="11" s="1"/>
  <c r="P3779" i="11"/>
  <c r="Q3779" i="11" s="1"/>
  <c r="M3780" i="11"/>
  <c r="N3780" i="11"/>
  <c r="O3780" i="11" s="1"/>
  <c r="S3780" i="11" s="1"/>
  <c r="P3780" i="11"/>
  <c r="Q3780" i="11" s="1"/>
  <c r="M3781" i="11"/>
  <c r="N3781" i="11"/>
  <c r="O3781" i="11" s="1"/>
  <c r="S3781" i="11" s="1"/>
  <c r="P3781" i="11"/>
  <c r="Q3781" i="11" s="1"/>
  <c r="M3782" i="11"/>
  <c r="N3782" i="11"/>
  <c r="O3782" i="11" s="1"/>
  <c r="S3782" i="11" s="1"/>
  <c r="P3782" i="11"/>
  <c r="Q3782" i="11" s="1"/>
  <c r="M3783" i="11"/>
  <c r="N3783" i="11"/>
  <c r="O3783" i="11" s="1"/>
  <c r="S3783" i="11" s="1"/>
  <c r="P3783" i="11"/>
  <c r="Q3783" i="11" s="1"/>
  <c r="M3784" i="11"/>
  <c r="N3784" i="11"/>
  <c r="O3784" i="11"/>
  <c r="S3784" i="11" s="1"/>
  <c r="P3784" i="11"/>
  <c r="Q3784" i="11" s="1"/>
  <c r="M3785" i="11"/>
  <c r="N3785" i="11"/>
  <c r="O3785" i="11" s="1"/>
  <c r="S3785" i="11" s="1"/>
  <c r="P3785" i="11"/>
  <c r="Q3785" i="11" s="1"/>
  <c r="M3786" i="11"/>
  <c r="N3786" i="11"/>
  <c r="O3786" i="11" s="1"/>
  <c r="S3786" i="11" s="1"/>
  <c r="P3786" i="11"/>
  <c r="Q3786" i="11" s="1"/>
  <c r="M3787" i="11"/>
  <c r="N3787" i="11"/>
  <c r="O3787" i="11" s="1"/>
  <c r="S3787" i="11" s="1"/>
  <c r="P3787" i="11"/>
  <c r="Q3787" i="11" s="1"/>
  <c r="M3788" i="11"/>
  <c r="N3788" i="11"/>
  <c r="O3788" i="11" s="1"/>
  <c r="S3788" i="11" s="1"/>
  <c r="P3788" i="11"/>
  <c r="Q3788" i="11" s="1"/>
  <c r="M3789" i="11"/>
  <c r="N3789" i="11"/>
  <c r="O3789" i="11" s="1"/>
  <c r="S3789" i="11" s="1"/>
  <c r="P3789" i="11"/>
  <c r="Q3789" i="11" s="1"/>
  <c r="M3790" i="11"/>
  <c r="N3790" i="11"/>
  <c r="O3790" i="11" s="1"/>
  <c r="S3790" i="11" s="1"/>
  <c r="P3790" i="11"/>
  <c r="Q3790" i="11" s="1"/>
  <c r="M3791" i="11"/>
  <c r="N3791" i="11"/>
  <c r="O3791" i="11" s="1"/>
  <c r="S3791" i="11" s="1"/>
  <c r="P3791" i="11"/>
  <c r="Q3791" i="11" s="1"/>
  <c r="M3792" i="11"/>
  <c r="N3792" i="11"/>
  <c r="O3792" i="11" s="1"/>
  <c r="S3792" i="11" s="1"/>
  <c r="P3792" i="11"/>
  <c r="Q3792" i="11" s="1"/>
  <c r="M3793" i="11"/>
  <c r="N3793" i="11"/>
  <c r="O3793" i="11" s="1"/>
  <c r="S3793" i="11" s="1"/>
  <c r="P3793" i="11"/>
  <c r="Q3793" i="11" s="1"/>
  <c r="M3794" i="11"/>
  <c r="N3794" i="11"/>
  <c r="O3794" i="11" s="1"/>
  <c r="S3794" i="11" s="1"/>
  <c r="P3794" i="11"/>
  <c r="Q3794" i="11" s="1"/>
  <c r="M3795" i="11"/>
  <c r="N3795" i="11"/>
  <c r="O3795" i="11" s="1"/>
  <c r="S3795" i="11" s="1"/>
  <c r="P3795" i="11"/>
  <c r="Q3795" i="11" s="1"/>
  <c r="M3796" i="11"/>
  <c r="N3796" i="11"/>
  <c r="O3796" i="11" s="1"/>
  <c r="S3796" i="11" s="1"/>
  <c r="P3796" i="11"/>
  <c r="Q3796" i="11" s="1"/>
  <c r="M3797" i="11"/>
  <c r="N3797" i="11"/>
  <c r="O3797" i="11" s="1"/>
  <c r="S3797" i="11" s="1"/>
  <c r="P3797" i="11"/>
  <c r="Q3797" i="11" s="1"/>
  <c r="M3798" i="11"/>
  <c r="N3798" i="11"/>
  <c r="O3798" i="11" s="1"/>
  <c r="S3798" i="11" s="1"/>
  <c r="P3798" i="11"/>
  <c r="Q3798" i="11" s="1"/>
  <c r="M3799" i="11"/>
  <c r="N3799" i="11"/>
  <c r="O3799" i="11" s="1"/>
  <c r="S3799" i="11" s="1"/>
  <c r="P3799" i="11"/>
  <c r="Q3799" i="11"/>
  <c r="M3800" i="11"/>
  <c r="N3800" i="11"/>
  <c r="O3800" i="11" s="1"/>
  <c r="S3800" i="11" s="1"/>
  <c r="P3800" i="11"/>
  <c r="Q3800" i="11" s="1"/>
  <c r="M3801" i="11"/>
  <c r="N3801" i="11"/>
  <c r="O3801" i="11" s="1"/>
  <c r="S3801" i="11" s="1"/>
  <c r="P3801" i="11"/>
  <c r="Q3801" i="11" s="1"/>
  <c r="M3802" i="11"/>
  <c r="N3802" i="11"/>
  <c r="O3802" i="11" s="1"/>
  <c r="S3802" i="11" s="1"/>
  <c r="P3802" i="11"/>
  <c r="Q3802" i="11" s="1"/>
  <c r="M3803" i="11"/>
  <c r="N3803" i="11"/>
  <c r="O3803" i="11" s="1"/>
  <c r="S3803" i="11" s="1"/>
  <c r="P3803" i="11"/>
  <c r="Q3803" i="11" s="1"/>
  <c r="M3804" i="11"/>
  <c r="N3804" i="11"/>
  <c r="O3804" i="11" s="1"/>
  <c r="S3804" i="11" s="1"/>
  <c r="P3804" i="11"/>
  <c r="Q3804" i="11" s="1"/>
  <c r="M3805" i="11"/>
  <c r="N3805" i="11"/>
  <c r="O3805" i="11" s="1"/>
  <c r="S3805" i="11" s="1"/>
  <c r="P3805" i="11"/>
  <c r="Q3805" i="11" s="1"/>
  <c r="M3806" i="11"/>
  <c r="N3806" i="11"/>
  <c r="O3806" i="11" s="1"/>
  <c r="S3806" i="11" s="1"/>
  <c r="P3806" i="11"/>
  <c r="Q3806" i="11" s="1"/>
  <c r="M3807" i="11"/>
  <c r="N3807" i="11"/>
  <c r="O3807" i="11" s="1"/>
  <c r="S3807" i="11" s="1"/>
  <c r="P3807" i="11"/>
  <c r="Q3807" i="11" s="1"/>
  <c r="M3808" i="11"/>
  <c r="N3808" i="11"/>
  <c r="O3808" i="11" s="1"/>
  <c r="S3808" i="11" s="1"/>
  <c r="P3808" i="11"/>
  <c r="Q3808" i="11" s="1"/>
  <c r="M3809" i="11"/>
  <c r="N3809" i="11"/>
  <c r="O3809" i="11" s="1"/>
  <c r="S3809" i="11" s="1"/>
  <c r="P3809" i="11"/>
  <c r="Q3809" i="11" s="1"/>
  <c r="M3810" i="11"/>
  <c r="N3810" i="11"/>
  <c r="O3810" i="11" s="1"/>
  <c r="S3810" i="11" s="1"/>
  <c r="P3810" i="11"/>
  <c r="Q3810" i="11" s="1"/>
  <c r="M3811" i="11"/>
  <c r="N3811" i="11"/>
  <c r="O3811" i="11" s="1"/>
  <c r="S3811" i="11" s="1"/>
  <c r="P3811" i="11"/>
  <c r="Q3811" i="11" s="1"/>
  <c r="M3812" i="11"/>
  <c r="N3812" i="11"/>
  <c r="O3812" i="11" s="1"/>
  <c r="S3812" i="11" s="1"/>
  <c r="P3812" i="11"/>
  <c r="Q3812" i="11" s="1"/>
  <c r="M3813" i="11"/>
  <c r="N3813" i="11"/>
  <c r="O3813" i="11" s="1"/>
  <c r="S3813" i="11" s="1"/>
  <c r="P3813" i="11"/>
  <c r="Q3813" i="11" s="1"/>
  <c r="M3814" i="11"/>
  <c r="N3814" i="11"/>
  <c r="O3814" i="11" s="1"/>
  <c r="S3814" i="11" s="1"/>
  <c r="P3814" i="11"/>
  <c r="Q3814" i="11" s="1"/>
  <c r="M3815" i="11"/>
  <c r="N3815" i="11"/>
  <c r="O3815" i="11" s="1"/>
  <c r="S3815" i="11" s="1"/>
  <c r="P3815" i="11"/>
  <c r="Q3815" i="11" s="1"/>
  <c r="M3816" i="11"/>
  <c r="N3816" i="11"/>
  <c r="O3816" i="11" s="1"/>
  <c r="S3816" i="11" s="1"/>
  <c r="P3816" i="11"/>
  <c r="Q3816" i="11" s="1"/>
  <c r="M3817" i="11"/>
  <c r="N3817" i="11"/>
  <c r="O3817" i="11" s="1"/>
  <c r="S3817" i="11" s="1"/>
  <c r="P3817" i="11"/>
  <c r="Q3817" i="11" s="1"/>
  <c r="M3818" i="11"/>
  <c r="N3818" i="11"/>
  <c r="O3818" i="11" s="1"/>
  <c r="S3818" i="11" s="1"/>
  <c r="P3818" i="11"/>
  <c r="Q3818" i="11" s="1"/>
  <c r="M3819" i="11"/>
  <c r="N3819" i="11"/>
  <c r="O3819" i="11" s="1"/>
  <c r="S3819" i="11" s="1"/>
  <c r="P3819" i="11"/>
  <c r="Q3819" i="11" s="1"/>
  <c r="M3820" i="11"/>
  <c r="N3820" i="11"/>
  <c r="O3820" i="11" s="1"/>
  <c r="S3820" i="11" s="1"/>
  <c r="P3820" i="11"/>
  <c r="Q3820" i="11" s="1"/>
  <c r="M3821" i="11"/>
  <c r="N3821" i="11"/>
  <c r="O3821" i="11" s="1"/>
  <c r="S3821" i="11" s="1"/>
  <c r="P3821" i="11"/>
  <c r="Q3821" i="11" s="1"/>
  <c r="M3822" i="11"/>
  <c r="N3822" i="11"/>
  <c r="O3822" i="11" s="1"/>
  <c r="S3822" i="11" s="1"/>
  <c r="P3822" i="11"/>
  <c r="Q3822" i="11" s="1"/>
  <c r="M3823" i="11"/>
  <c r="N3823" i="11"/>
  <c r="O3823" i="11" s="1"/>
  <c r="S3823" i="11" s="1"/>
  <c r="P3823" i="11"/>
  <c r="Q3823" i="11" s="1"/>
  <c r="M3824" i="11"/>
  <c r="N3824" i="11"/>
  <c r="O3824" i="11" s="1"/>
  <c r="S3824" i="11" s="1"/>
  <c r="P3824" i="11"/>
  <c r="Q3824" i="11" s="1"/>
  <c r="M3825" i="11"/>
  <c r="N3825" i="11"/>
  <c r="O3825" i="11" s="1"/>
  <c r="P3825" i="11"/>
  <c r="Q3825" i="11" s="1"/>
  <c r="S3825" i="11"/>
  <c r="M3826" i="11"/>
  <c r="N3826" i="11"/>
  <c r="O3826" i="11" s="1"/>
  <c r="S3826" i="11" s="1"/>
  <c r="P3826" i="11"/>
  <c r="Q3826" i="11" s="1"/>
  <c r="M3827" i="11"/>
  <c r="N3827" i="11"/>
  <c r="O3827" i="11" s="1"/>
  <c r="S3827" i="11" s="1"/>
  <c r="P3827" i="11"/>
  <c r="Q3827" i="11" s="1"/>
  <c r="M3828" i="11"/>
  <c r="N3828" i="11"/>
  <c r="O3828" i="11" s="1"/>
  <c r="S3828" i="11" s="1"/>
  <c r="P3828" i="11"/>
  <c r="Q3828" i="11" s="1"/>
  <c r="M3829" i="11"/>
  <c r="N3829" i="11"/>
  <c r="O3829" i="11" s="1"/>
  <c r="S3829" i="11" s="1"/>
  <c r="P3829" i="11"/>
  <c r="Q3829" i="11" s="1"/>
  <c r="M3830" i="11"/>
  <c r="N3830" i="11"/>
  <c r="O3830" i="11" s="1"/>
  <c r="S3830" i="11" s="1"/>
  <c r="P3830" i="11"/>
  <c r="Q3830" i="11" s="1"/>
  <c r="M3831" i="11"/>
  <c r="N3831" i="11"/>
  <c r="O3831" i="11" s="1"/>
  <c r="S3831" i="11" s="1"/>
  <c r="P3831" i="11"/>
  <c r="Q3831" i="11" s="1"/>
  <c r="M3832" i="11"/>
  <c r="N3832" i="11"/>
  <c r="O3832" i="11" s="1"/>
  <c r="S3832" i="11" s="1"/>
  <c r="P3832" i="11"/>
  <c r="Q3832" i="11" s="1"/>
  <c r="M3833" i="11"/>
  <c r="N3833" i="11"/>
  <c r="O3833" i="11" s="1"/>
  <c r="S3833" i="11" s="1"/>
  <c r="P3833" i="11"/>
  <c r="Q3833" i="11" s="1"/>
  <c r="M3834" i="11"/>
  <c r="N3834" i="11"/>
  <c r="O3834" i="11" s="1"/>
  <c r="S3834" i="11" s="1"/>
  <c r="P3834" i="11"/>
  <c r="Q3834" i="11" s="1"/>
  <c r="M3835" i="11"/>
  <c r="N3835" i="11"/>
  <c r="O3835" i="11" s="1"/>
  <c r="S3835" i="11" s="1"/>
  <c r="P3835" i="11"/>
  <c r="Q3835" i="11" s="1"/>
  <c r="M3836" i="11"/>
  <c r="N3836" i="11"/>
  <c r="O3836" i="11" s="1"/>
  <c r="S3836" i="11" s="1"/>
  <c r="P3836" i="11"/>
  <c r="Q3836" i="11" s="1"/>
  <c r="M3837" i="11"/>
  <c r="N3837" i="11"/>
  <c r="O3837" i="11" s="1"/>
  <c r="S3837" i="11" s="1"/>
  <c r="P3837" i="11"/>
  <c r="Q3837" i="11" s="1"/>
  <c r="M3838" i="11"/>
  <c r="N3838" i="11"/>
  <c r="O3838" i="11" s="1"/>
  <c r="S3838" i="11" s="1"/>
  <c r="P3838" i="11"/>
  <c r="Q3838" i="11" s="1"/>
  <c r="M3839" i="11"/>
  <c r="N3839" i="11"/>
  <c r="O3839" i="11" s="1"/>
  <c r="S3839" i="11" s="1"/>
  <c r="P3839" i="11"/>
  <c r="Q3839" i="11" s="1"/>
  <c r="M3840" i="11"/>
  <c r="N3840" i="11"/>
  <c r="O3840" i="11" s="1"/>
  <c r="S3840" i="11" s="1"/>
  <c r="P3840" i="11"/>
  <c r="Q3840" i="11" s="1"/>
  <c r="M3841" i="11"/>
  <c r="N3841" i="11"/>
  <c r="O3841" i="11" s="1"/>
  <c r="S3841" i="11" s="1"/>
  <c r="P3841" i="11"/>
  <c r="Q3841" i="11" s="1"/>
  <c r="M3842" i="11"/>
  <c r="N3842" i="11"/>
  <c r="O3842" i="11" s="1"/>
  <c r="S3842" i="11" s="1"/>
  <c r="P3842" i="11"/>
  <c r="Q3842" i="11" s="1"/>
  <c r="M3843" i="11"/>
  <c r="N3843" i="11"/>
  <c r="O3843" i="11" s="1"/>
  <c r="S3843" i="11" s="1"/>
  <c r="P3843" i="11"/>
  <c r="Q3843" i="11" s="1"/>
  <c r="M3844" i="11"/>
  <c r="N3844" i="11"/>
  <c r="O3844" i="11" s="1"/>
  <c r="S3844" i="11" s="1"/>
  <c r="P3844" i="11"/>
  <c r="Q3844" i="11" s="1"/>
  <c r="M3845" i="11"/>
  <c r="N3845" i="11"/>
  <c r="O3845" i="11" s="1"/>
  <c r="S3845" i="11" s="1"/>
  <c r="P3845" i="11"/>
  <c r="Q3845" i="11" s="1"/>
  <c r="M3846" i="11"/>
  <c r="N3846" i="11"/>
  <c r="O3846" i="11" s="1"/>
  <c r="S3846" i="11" s="1"/>
  <c r="P3846" i="11"/>
  <c r="Q3846" i="11" s="1"/>
  <c r="M3847" i="11"/>
  <c r="N3847" i="11"/>
  <c r="O3847" i="11" s="1"/>
  <c r="S3847" i="11" s="1"/>
  <c r="P3847" i="11"/>
  <c r="Q3847" i="11" s="1"/>
  <c r="M3848" i="11"/>
  <c r="N3848" i="11"/>
  <c r="O3848" i="11" s="1"/>
  <c r="S3848" i="11" s="1"/>
  <c r="P3848" i="11"/>
  <c r="Q3848" i="11" s="1"/>
  <c r="M3849" i="11"/>
  <c r="N3849" i="11"/>
  <c r="O3849" i="11" s="1"/>
  <c r="S3849" i="11" s="1"/>
  <c r="P3849" i="11"/>
  <c r="Q3849" i="11" s="1"/>
  <c r="M3850" i="11"/>
  <c r="N3850" i="11"/>
  <c r="O3850" i="11"/>
  <c r="S3850" i="11" s="1"/>
  <c r="P3850" i="11"/>
  <c r="Q3850" i="11" s="1"/>
  <c r="M3851" i="11"/>
  <c r="N3851" i="11"/>
  <c r="O3851" i="11" s="1"/>
  <c r="S3851" i="11" s="1"/>
  <c r="P3851" i="11"/>
  <c r="Q3851" i="11" s="1"/>
  <c r="M3852" i="11"/>
  <c r="N3852" i="11"/>
  <c r="O3852" i="11" s="1"/>
  <c r="S3852" i="11" s="1"/>
  <c r="P3852" i="11"/>
  <c r="Q3852" i="11" s="1"/>
  <c r="M3853" i="11"/>
  <c r="N3853" i="11"/>
  <c r="O3853" i="11" s="1"/>
  <c r="S3853" i="11" s="1"/>
  <c r="P3853" i="11"/>
  <c r="Q3853" i="11" s="1"/>
  <c r="M3854" i="11"/>
  <c r="N3854" i="11"/>
  <c r="O3854" i="11" s="1"/>
  <c r="S3854" i="11" s="1"/>
  <c r="P3854" i="11"/>
  <c r="Q3854" i="11" s="1"/>
  <c r="M3855" i="11"/>
  <c r="N3855" i="11"/>
  <c r="O3855" i="11" s="1"/>
  <c r="S3855" i="11" s="1"/>
  <c r="P3855" i="11"/>
  <c r="Q3855" i="11" s="1"/>
  <c r="M3856" i="11"/>
  <c r="N3856" i="11"/>
  <c r="O3856" i="11" s="1"/>
  <c r="S3856" i="11" s="1"/>
  <c r="P3856" i="11"/>
  <c r="Q3856" i="11" s="1"/>
  <c r="M3857" i="11"/>
  <c r="N3857" i="11"/>
  <c r="O3857" i="11" s="1"/>
  <c r="S3857" i="11" s="1"/>
  <c r="P3857" i="11"/>
  <c r="Q3857" i="11"/>
  <c r="M3858" i="11"/>
  <c r="N3858" i="11"/>
  <c r="O3858" i="11" s="1"/>
  <c r="S3858" i="11" s="1"/>
  <c r="P3858" i="11"/>
  <c r="Q3858" i="11" s="1"/>
  <c r="M3859" i="11"/>
  <c r="N3859" i="11"/>
  <c r="O3859" i="11"/>
  <c r="S3859" i="11" s="1"/>
  <c r="P3859" i="11"/>
  <c r="Q3859" i="11" s="1"/>
  <c r="M3860" i="11"/>
  <c r="N3860" i="11"/>
  <c r="O3860" i="11" s="1"/>
  <c r="S3860" i="11" s="1"/>
  <c r="P3860" i="11"/>
  <c r="Q3860" i="11" s="1"/>
  <c r="M3861" i="11"/>
  <c r="N3861" i="11"/>
  <c r="O3861" i="11" s="1"/>
  <c r="S3861" i="11" s="1"/>
  <c r="P3861" i="11"/>
  <c r="Q3861" i="11" s="1"/>
  <c r="M3862" i="11"/>
  <c r="N3862" i="11"/>
  <c r="O3862" i="11"/>
  <c r="S3862" i="11" s="1"/>
  <c r="P3862" i="11"/>
  <c r="Q3862" i="11" s="1"/>
  <c r="M3863" i="11"/>
  <c r="N3863" i="11"/>
  <c r="O3863" i="11" s="1"/>
  <c r="S3863" i="11" s="1"/>
  <c r="P3863" i="11"/>
  <c r="Q3863" i="11" s="1"/>
  <c r="M3864" i="11"/>
  <c r="N3864" i="11"/>
  <c r="O3864" i="11" s="1"/>
  <c r="S3864" i="11" s="1"/>
  <c r="P3864" i="11"/>
  <c r="Q3864" i="11" s="1"/>
  <c r="M3865" i="11"/>
  <c r="N3865" i="11"/>
  <c r="O3865" i="11" s="1"/>
  <c r="S3865" i="11" s="1"/>
  <c r="P3865" i="11"/>
  <c r="Q3865" i="11" s="1"/>
  <c r="M3866" i="11"/>
  <c r="N3866" i="11"/>
  <c r="O3866" i="11" s="1"/>
  <c r="S3866" i="11" s="1"/>
  <c r="P3866" i="11"/>
  <c r="Q3866" i="11" s="1"/>
  <c r="M3867" i="11"/>
  <c r="N3867" i="11"/>
  <c r="O3867" i="11" s="1"/>
  <c r="S3867" i="11" s="1"/>
  <c r="P3867" i="11"/>
  <c r="Q3867" i="11" s="1"/>
  <c r="M3868" i="11"/>
  <c r="N3868" i="11"/>
  <c r="O3868" i="11" s="1"/>
  <c r="S3868" i="11" s="1"/>
  <c r="P3868" i="11"/>
  <c r="Q3868" i="11" s="1"/>
  <c r="M3869" i="11"/>
  <c r="N3869" i="11"/>
  <c r="O3869" i="11" s="1"/>
  <c r="S3869" i="11" s="1"/>
  <c r="P3869" i="11"/>
  <c r="Q3869" i="11" s="1"/>
  <c r="M3870" i="11"/>
  <c r="N3870" i="11"/>
  <c r="O3870" i="11" s="1"/>
  <c r="S3870" i="11" s="1"/>
  <c r="P3870" i="11"/>
  <c r="Q3870" i="11" s="1"/>
  <c r="M3871" i="11"/>
  <c r="N3871" i="11"/>
  <c r="O3871" i="11"/>
  <c r="S3871" i="11" s="1"/>
  <c r="P3871" i="11"/>
  <c r="Q3871" i="11" s="1"/>
  <c r="M3872" i="11"/>
  <c r="N3872" i="11"/>
  <c r="O3872" i="11" s="1"/>
  <c r="S3872" i="11" s="1"/>
  <c r="P3872" i="11"/>
  <c r="Q3872" i="11" s="1"/>
  <c r="M3873" i="11"/>
  <c r="N3873" i="11"/>
  <c r="O3873" i="11" s="1"/>
  <c r="S3873" i="11" s="1"/>
  <c r="P3873" i="11"/>
  <c r="Q3873" i="11"/>
  <c r="M3874" i="11"/>
  <c r="N3874" i="11"/>
  <c r="O3874" i="11" s="1"/>
  <c r="S3874" i="11" s="1"/>
  <c r="P3874" i="11"/>
  <c r="Q3874" i="11" s="1"/>
  <c r="M3875" i="11"/>
  <c r="N3875" i="11"/>
  <c r="O3875" i="11" s="1"/>
  <c r="S3875" i="11" s="1"/>
  <c r="P3875" i="11"/>
  <c r="Q3875" i="11" s="1"/>
  <c r="M3876" i="11"/>
  <c r="N3876" i="11"/>
  <c r="O3876" i="11" s="1"/>
  <c r="S3876" i="11" s="1"/>
  <c r="P3876" i="11"/>
  <c r="Q3876" i="11" s="1"/>
  <c r="M3877" i="11"/>
  <c r="N3877" i="11"/>
  <c r="O3877" i="11" s="1"/>
  <c r="S3877" i="11" s="1"/>
  <c r="P3877" i="11"/>
  <c r="Q3877" i="11" s="1"/>
  <c r="M3878" i="11"/>
  <c r="N3878" i="11"/>
  <c r="O3878" i="11" s="1"/>
  <c r="S3878" i="11" s="1"/>
  <c r="P3878" i="11"/>
  <c r="Q3878" i="11" s="1"/>
  <c r="M3879" i="11"/>
  <c r="N3879" i="11"/>
  <c r="O3879" i="11" s="1"/>
  <c r="S3879" i="11" s="1"/>
  <c r="P3879" i="11"/>
  <c r="Q3879" i="11" s="1"/>
  <c r="M3880" i="11"/>
  <c r="N3880" i="11"/>
  <c r="O3880" i="11" s="1"/>
  <c r="S3880" i="11" s="1"/>
  <c r="P3880" i="11"/>
  <c r="Q3880" i="11" s="1"/>
  <c r="M3881" i="11"/>
  <c r="N3881" i="11"/>
  <c r="O3881" i="11" s="1"/>
  <c r="S3881" i="11" s="1"/>
  <c r="P3881" i="11"/>
  <c r="Q3881" i="11" s="1"/>
  <c r="M3882" i="11"/>
  <c r="N3882" i="11"/>
  <c r="O3882" i="11" s="1"/>
  <c r="S3882" i="11" s="1"/>
  <c r="P3882" i="11"/>
  <c r="Q3882" i="11" s="1"/>
  <c r="M3883" i="11"/>
  <c r="N3883" i="11"/>
  <c r="O3883" i="11" s="1"/>
  <c r="S3883" i="11" s="1"/>
  <c r="P3883" i="11"/>
  <c r="Q3883" i="11" s="1"/>
  <c r="M3884" i="11"/>
  <c r="N3884" i="11"/>
  <c r="O3884" i="11" s="1"/>
  <c r="S3884" i="11" s="1"/>
  <c r="P3884" i="11"/>
  <c r="Q3884" i="11" s="1"/>
  <c r="M3885" i="11"/>
  <c r="N3885" i="11"/>
  <c r="O3885" i="11" s="1"/>
  <c r="S3885" i="11" s="1"/>
  <c r="P3885" i="11"/>
  <c r="Q3885" i="11" s="1"/>
  <c r="M3886" i="11"/>
  <c r="N3886" i="11"/>
  <c r="O3886" i="11" s="1"/>
  <c r="S3886" i="11" s="1"/>
  <c r="P3886" i="11"/>
  <c r="Q3886" i="11" s="1"/>
  <c r="M3887" i="11"/>
  <c r="N3887" i="11"/>
  <c r="O3887" i="11" s="1"/>
  <c r="S3887" i="11" s="1"/>
  <c r="P3887" i="11"/>
  <c r="Q3887" i="11" s="1"/>
  <c r="M3888" i="11"/>
  <c r="N3888" i="11"/>
  <c r="O3888" i="11" s="1"/>
  <c r="S3888" i="11" s="1"/>
  <c r="P3888" i="11"/>
  <c r="Q3888" i="11" s="1"/>
  <c r="M3889" i="11"/>
  <c r="N3889" i="11"/>
  <c r="O3889" i="11" s="1"/>
  <c r="S3889" i="11" s="1"/>
  <c r="P3889" i="11"/>
  <c r="Q3889" i="11" s="1"/>
  <c r="M3890" i="11"/>
  <c r="N3890" i="11"/>
  <c r="O3890" i="11" s="1"/>
  <c r="S3890" i="11" s="1"/>
  <c r="P3890" i="11"/>
  <c r="Q3890" i="11" s="1"/>
  <c r="M3891" i="11"/>
  <c r="N3891" i="11"/>
  <c r="O3891" i="11" s="1"/>
  <c r="S3891" i="11" s="1"/>
  <c r="P3891" i="11"/>
  <c r="Q3891" i="11" s="1"/>
  <c r="M3892" i="11"/>
  <c r="N3892" i="11"/>
  <c r="O3892" i="11" s="1"/>
  <c r="S3892" i="11" s="1"/>
  <c r="P3892" i="11"/>
  <c r="Q3892" i="11" s="1"/>
  <c r="M3893" i="11"/>
  <c r="N3893" i="11"/>
  <c r="O3893" i="11" s="1"/>
  <c r="S3893" i="11" s="1"/>
  <c r="P3893" i="11"/>
  <c r="Q3893" i="11" s="1"/>
  <c r="M3894" i="11"/>
  <c r="N3894" i="11"/>
  <c r="O3894" i="11" s="1"/>
  <c r="S3894" i="11" s="1"/>
  <c r="P3894" i="11"/>
  <c r="Q3894" i="11" s="1"/>
  <c r="M3895" i="11"/>
  <c r="N3895" i="11"/>
  <c r="O3895" i="11" s="1"/>
  <c r="S3895" i="11" s="1"/>
  <c r="P3895" i="11"/>
  <c r="Q3895" i="11" s="1"/>
  <c r="M3896" i="11"/>
  <c r="N3896" i="11"/>
  <c r="O3896" i="11" s="1"/>
  <c r="S3896" i="11" s="1"/>
  <c r="P3896" i="11"/>
  <c r="Q3896" i="11" s="1"/>
  <c r="M3897" i="11"/>
  <c r="N3897" i="11"/>
  <c r="O3897" i="11" s="1"/>
  <c r="S3897" i="11" s="1"/>
  <c r="P3897" i="11"/>
  <c r="Q3897" i="11" s="1"/>
  <c r="M3898" i="11"/>
  <c r="N3898" i="11"/>
  <c r="O3898" i="11" s="1"/>
  <c r="S3898" i="11" s="1"/>
  <c r="P3898" i="11"/>
  <c r="Q3898" i="11" s="1"/>
  <c r="M3899" i="11"/>
  <c r="N3899" i="11"/>
  <c r="O3899" i="11" s="1"/>
  <c r="S3899" i="11" s="1"/>
  <c r="P3899" i="11"/>
  <c r="Q3899" i="11" s="1"/>
  <c r="M3900" i="11"/>
  <c r="N3900" i="11"/>
  <c r="O3900" i="11" s="1"/>
  <c r="S3900" i="11" s="1"/>
  <c r="P3900" i="11"/>
  <c r="Q3900" i="11" s="1"/>
  <c r="M3901" i="11"/>
  <c r="N3901" i="11"/>
  <c r="O3901" i="11" s="1"/>
  <c r="S3901" i="11" s="1"/>
  <c r="P3901" i="11"/>
  <c r="Q3901" i="11" s="1"/>
  <c r="M3902" i="11"/>
  <c r="N3902" i="11"/>
  <c r="O3902" i="11"/>
  <c r="S3902" i="11" s="1"/>
  <c r="P3902" i="11"/>
  <c r="Q3902" i="11" s="1"/>
  <c r="M3903" i="11"/>
  <c r="N3903" i="11"/>
  <c r="O3903" i="11" s="1"/>
  <c r="S3903" i="11" s="1"/>
  <c r="P3903" i="11"/>
  <c r="Q3903" i="11" s="1"/>
  <c r="M3904" i="11"/>
  <c r="N3904" i="11"/>
  <c r="O3904" i="11" s="1"/>
  <c r="S3904" i="11" s="1"/>
  <c r="P3904" i="11"/>
  <c r="Q3904" i="11"/>
  <c r="M3905" i="11"/>
  <c r="N3905" i="11"/>
  <c r="O3905" i="11" s="1"/>
  <c r="S3905" i="11" s="1"/>
  <c r="P3905" i="11"/>
  <c r="Q3905" i="11" s="1"/>
  <c r="M3906" i="11"/>
  <c r="N3906" i="11"/>
  <c r="O3906" i="11" s="1"/>
  <c r="S3906" i="11" s="1"/>
  <c r="P3906" i="11"/>
  <c r="Q3906" i="11" s="1"/>
  <c r="M3907" i="11"/>
  <c r="N3907" i="11"/>
  <c r="O3907" i="11" s="1"/>
  <c r="S3907" i="11" s="1"/>
  <c r="P3907" i="11"/>
  <c r="Q3907" i="11" s="1"/>
  <c r="M3908" i="11"/>
  <c r="N3908" i="11"/>
  <c r="O3908" i="11" s="1"/>
  <c r="S3908" i="11" s="1"/>
  <c r="P3908" i="11"/>
  <c r="Q3908" i="11" s="1"/>
  <c r="M3909" i="11"/>
  <c r="N3909" i="11"/>
  <c r="O3909" i="11" s="1"/>
  <c r="S3909" i="11" s="1"/>
  <c r="P3909" i="11"/>
  <c r="Q3909" i="11" s="1"/>
  <c r="M3910" i="11"/>
  <c r="N3910" i="11"/>
  <c r="O3910" i="11" s="1"/>
  <c r="S3910" i="11" s="1"/>
  <c r="P3910" i="11"/>
  <c r="Q3910" i="11" s="1"/>
  <c r="M3911" i="11"/>
  <c r="N3911" i="11"/>
  <c r="O3911" i="11" s="1"/>
  <c r="S3911" i="11" s="1"/>
  <c r="P3911" i="11"/>
  <c r="Q3911" i="11" s="1"/>
  <c r="M3912" i="11"/>
  <c r="N3912" i="11"/>
  <c r="O3912" i="11" s="1"/>
  <c r="S3912" i="11" s="1"/>
  <c r="P3912" i="11"/>
  <c r="Q3912" i="11" s="1"/>
  <c r="M3913" i="11"/>
  <c r="N3913" i="11"/>
  <c r="O3913" i="11" s="1"/>
  <c r="S3913" i="11" s="1"/>
  <c r="P3913" i="11"/>
  <c r="Q3913" i="11" s="1"/>
  <c r="M3914" i="11"/>
  <c r="N3914" i="11"/>
  <c r="O3914" i="11" s="1"/>
  <c r="S3914" i="11" s="1"/>
  <c r="P3914" i="11"/>
  <c r="Q3914" i="11" s="1"/>
  <c r="M3915" i="11"/>
  <c r="N3915" i="11"/>
  <c r="O3915" i="11" s="1"/>
  <c r="S3915" i="11" s="1"/>
  <c r="P3915" i="11"/>
  <c r="Q3915" i="11" s="1"/>
  <c r="M3916" i="11"/>
  <c r="N3916" i="11"/>
  <c r="O3916" i="11" s="1"/>
  <c r="S3916" i="11" s="1"/>
  <c r="P3916" i="11"/>
  <c r="Q3916" i="11" s="1"/>
  <c r="M3917" i="11"/>
  <c r="N3917" i="11"/>
  <c r="O3917" i="11" s="1"/>
  <c r="S3917" i="11" s="1"/>
  <c r="P3917" i="11"/>
  <c r="Q3917" i="11" s="1"/>
  <c r="M3918" i="11"/>
  <c r="N3918" i="11"/>
  <c r="O3918" i="11" s="1"/>
  <c r="S3918" i="11" s="1"/>
  <c r="P3918" i="11"/>
  <c r="Q3918" i="11" s="1"/>
  <c r="M3919" i="11"/>
  <c r="N3919" i="11"/>
  <c r="O3919" i="11" s="1"/>
  <c r="S3919" i="11" s="1"/>
  <c r="P3919" i="11"/>
  <c r="Q3919" i="11" s="1"/>
  <c r="M3920" i="11"/>
  <c r="N3920" i="11"/>
  <c r="O3920" i="11" s="1"/>
  <c r="S3920" i="11" s="1"/>
  <c r="P3920" i="11"/>
  <c r="Q3920" i="11" s="1"/>
  <c r="M3921" i="11"/>
  <c r="N3921" i="11"/>
  <c r="O3921" i="11" s="1"/>
  <c r="S3921" i="11" s="1"/>
  <c r="P3921" i="11"/>
  <c r="Q3921" i="11" s="1"/>
  <c r="M3922" i="11"/>
  <c r="N3922" i="11"/>
  <c r="O3922" i="11" s="1"/>
  <c r="S3922" i="11" s="1"/>
  <c r="P3922" i="11"/>
  <c r="Q3922" i="11" s="1"/>
  <c r="M3923" i="11"/>
  <c r="N3923" i="11"/>
  <c r="O3923" i="11" s="1"/>
  <c r="S3923" i="11" s="1"/>
  <c r="P3923" i="11"/>
  <c r="Q3923" i="11" s="1"/>
  <c r="M3924" i="11"/>
  <c r="N3924" i="11"/>
  <c r="O3924" i="11" s="1"/>
  <c r="S3924" i="11" s="1"/>
  <c r="P3924" i="11"/>
  <c r="Q3924" i="11" s="1"/>
  <c r="M3925" i="11"/>
  <c r="N3925" i="11"/>
  <c r="O3925" i="11" s="1"/>
  <c r="S3925" i="11" s="1"/>
  <c r="P3925" i="11"/>
  <c r="Q3925" i="11" s="1"/>
  <c r="M3926" i="11"/>
  <c r="N3926" i="11"/>
  <c r="O3926" i="11" s="1"/>
  <c r="S3926" i="11" s="1"/>
  <c r="P3926" i="11"/>
  <c r="Q3926" i="11" s="1"/>
  <c r="M3927" i="11"/>
  <c r="N3927" i="11"/>
  <c r="O3927" i="11"/>
  <c r="S3927" i="11" s="1"/>
  <c r="P3927" i="11"/>
  <c r="Q3927" i="11" s="1"/>
  <c r="M3928" i="11"/>
  <c r="N3928" i="11"/>
  <c r="O3928" i="11" s="1"/>
  <c r="S3928" i="11" s="1"/>
  <c r="P3928" i="11"/>
  <c r="Q3928" i="11" s="1"/>
  <c r="M3929" i="11"/>
  <c r="N3929" i="11"/>
  <c r="O3929" i="11" s="1"/>
  <c r="S3929" i="11" s="1"/>
  <c r="P3929" i="11"/>
  <c r="Q3929" i="11" s="1"/>
  <c r="M3930" i="11"/>
  <c r="N3930" i="11"/>
  <c r="O3930" i="11" s="1"/>
  <c r="S3930" i="11" s="1"/>
  <c r="P3930" i="11"/>
  <c r="Q3930" i="11" s="1"/>
  <c r="M3931" i="11"/>
  <c r="N3931" i="11"/>
  <c r="O3931" i="11" s="1"/>
  <c r="S3931" i="11" s="1"/>
  <c r="P3931" i="11"/>
  <c r="Q3931" i="11" s="1"/>
  <c r="M3932" i="11"/>
  <c r="N3932" i="11"/>
  <c r="O3932" i="11" s="1"/>
  <c r="S3932" i="11" s="1"/>
  <c r="P3932" i="11"/>
  <c r="Q3932" i="11" s="1"/>
  <c r="M3933" i="11"/>
  <c r="N3933" i="11"/>
  <c r="O3933" i="11" s="1"/>
  <c r="S3933" i="11" s="1"/>
  <c r="P3933" i="11"/>
  <c r="Q3933" i="11" s="1"/>
  <c r="M3934" i="11"/>
  <c r="N3934" i="11"/>
  <c r="O3934" i="11" s="1"/>
  <c r="S3934" i="11" s="1"/>
  <c r="P3934" i="11"/>
  <c r="Q3934" i="11" s="1"/>
  <c r="M3935" i="11"/>
  <c r="N3935" i="11"/>
  <c r="O3935" i="11" s="1"/>
  <c r="S3935" i="11" s="1"/>
  <c r="P3935" i="11"/>
  <c r="Q3935" i="11" s="1"/>
  <c r="M3936" i="11"/>
  <c r="N3936" i="11"/>
  <c r="O3936" i="11" s="1"/>
  <c r="S3936" i="11" s="1"/>
  <c r="P3936" i="11"/>
  <c r="Q3936" i="11"/>
  <c r="M3937" i="11"/>
  <c r="N3937" i="11"/>
  <c r="O3937" i="11" s="1"/>
  <c r="S3937" i="11" s="1"/>
  <c r="P3937" i="11"/>
  <c r="Q3937" i="11" s="1"/>
  <c r="M3938" i="11"/>
  <c r="N3938" i="11"/>
  <c r="O3938" i="11" s="1"/>
  <c r="S3938" i="11" s="1"/>
  <c r="P3938" i="11"/>
  <c r="Q3938" i="11" s="1"/>
  <c r="M3939" i="11"/>
  <c r="N3939" i="11"/>
  <c r="O3939" i="11" s="1"/>
  <c r="S3939" i="11" s="1"/>
  <c r="P3939" i="11"/>
  <c r="Q3939" i="11" s="1"/>
  <c r="M3940" i="11"/>
  <c r="N3940" i="11"/>
  <c r="O3940" i="11" s="1"/>
  <c r="S3940" i="11" s="1"/>
  <c r="P3940" i="11"/>
  <c r="Q3940" i="11" s="1"/>
  <c r="M3941" i="11"/>
  <c r="N3941" i="11"/>
  <c r="O3941" i="11" s="1"/>
  <c r="S3941" i="11" s="1"/>
  <c r="P3941" i="11"/>
  <c r="Q3941" i="11" s="1"/>
  <c r="M3942" i="11"/>
  <c r="N3942" i="11"/>
  <c r="O3942" i="11" s="1"/>
  <c r="S3942" i="11" s="1"/>
  <c r="P3942" i="11"/>
  <c r="Q3942" i="11" s="1"/>
  <c r="M3943" i="11"/>
  <c r="N3943" i="11"/>
  <c r="O3943" i="11" s="1"/>
  <c r="S3943" i="11" s="1"/>
  <c r="P3943" i="11"/>
  <c r="Q3943" i="11" s="1"/>
  <c r="M3944" i="11"/>
  <c r="N3944" i="11"/>
  <c r="O3944" i="11" s="1"/>
  <c r="S3944" i="11" s="1"/>
  <c r="P3944" i="11"/>
  <c r="Q3944" i="11" s="1"/>
  <c r="M3945" i="11"/>
  <c r="N3945" i="11"/>
  <c r="O3945" i="11" s="1"/>
  <c r="S3945" i="11" s="1"/>
  <c r="P3945" i="11"/>
  <c r="Q3945" i="11" s="1"/>
  <c r="M3946" i="11"/>
  <c r="N3946" i="11"/>
  <c r="O3946" i="11" s="1"/>
  <c r="S3946" i="11" s="1"/>
  <c r="P3946" i="11"/>
  <c r="Q3946" i="11" s="1"/>
  <c r="M3947" i="11"/>
  <c r="N3947" i="11"/>
  <c r="O3947" i="11"/>
  <c r="S3947" i="11" s="1"/>
  <c r="P3947" i="11"/>
  <c r="Q3947" i="11" s="1"/>
  <c r="M3948" i="11"/>
  <c r="N3948" i="11"/>
  <c r="O3948" i="11" s="1"/>
  <c r="S3948" i="11" s="1"/>
  <c r="P3948" i="11"/>
  <c r="Q3948" i="11" s="1"/>
  <c r="M3949" i="11"/>
  <c r="N3949" i="11"/>
  <c r="O3949" i="11" s="1"/>
  <c r="S3949" i="11" s="1"/>
  <c r="P3949" i="11"/>
  <c r="Q3949" i="11" s="1"/>
  <c r="M3950" i="11"/>
  <c r="N3950" i="11"/>
  <c r="O3950" i="11" s="1"/>
  <c r="S3950" i="11" s="1"/>
  <c r="P3950" i="11"/>
  <c r="Q3950" i="11" s="1"/>
  <c r="M3951" i="11"/>
  <c r="N3951" i="11"/>
  <c r="O3951" i="11" s="1"/>
  <c r="S3951" i="11" s="1"/>
  <c r="P3951" i="11"/>
  <c r="Q3951" i="11" s="1"/>
  <c r="M3952" i="11"/>
  <c r="N3952" i="11"/>
  <c r="O3952" i="11" s="1"/>
  <c r="S3952" i="11" s="1"/>
  <c r="P3952" i="11"/>
  <c r="Q3952" i="11" s="1"/>
  <c r="M3953" i="11"/>
  <c r="N3953" i="11"/>
  <c r="O3953" i="11" s="1"/>
  <c r="S3953" i="11" s="1"/>
  <c r="P3953" i="11"/>
  <c r="Q3953" i="11" s="1"/>
  <c r="M3954" i="11"/>
  <c r="N3954" i="11"/>
  <c r="O3954" i="11"/>
  <c r="S3954" i="11" s="1"/>
  <c r="P3954" i="11"/>
  <c r="Q3954" i="11" s="1"/>
  <c r="M3955" i="11"/>
  <c r="N3955" i="11"/>
  <c r="O3955" i="11" s="1"/>
  <c r="S3955" i="11" s="1"/>
  <c r="P3955" i="11"/>
  <c r="Q3955" i="11" s="1"/>
  <c r="M3956" i="11"/>
  <c r="N3956" i="11"/>
  <c r="O3956" i="11" s="1"/>
  <c r="S3956" i="11" s="1"/>
  <c r="P3956" i="11"/>
  <c r="Q3956" i="11" s="1"/>
  <c r="M3957" i="11"/>
  <c r="N3957" i="11"/>
  <c r="O3957" i="11" s="1"/>
  <c r="S3957" i="11" s="1"/>
  <c r="P3957" i="11"/>
  <c r="Q3957" i="11"/>
  <c r="M3958" i="11"/>
  <c r="N3958" i="11"/>
  <c r="O3958" i="11" s="1"/>
  <c r="S3958" i="11" s="1"/>
  <c r="P3958" i="11"/>
  <c r="Q3958" i="11" s="1"/>
  <c r="M3959" i="11"/>
  <c r="N3959" i="11"/>
  <c r="O3959" i="11" s="1"/>
  <c r="S3959" i="11" s="1"/>
  <c r="P3959" i="11"/>
  <c r="Q3959" i="11" s="1"/>
  <c r="M3960" i="11"/>
  <c r="N3960" i="11"/>
  <c r="O3960" i="11" s="1"/>
  <c r="S3960" i="11" s="1"/>
  <c r="P3960" i="11"/>
  <c r="Q3960" i="11" s="1"/>
  <c r="M3961" i="11"/>
  <c r="N3961" i="11"/>
  <c r="O3961" i="11" s="1"/>
  <c r="S3961" i="11" s="1"/>
  <c r="P3961" i="11"/>
  <c r="Q3961" i="11" s="1"/>
  <c r="M3962" i="11"/>
  <c r="N3962" i="11"/>
  <c r="O3962" i="11" s="1"/>
  <c r="S3962" i="11" s="1"/>
  <c r="P3962" i="11"/>
  <c r="Q3962" i="11" s="1"/>
  <c r="M3963" i="11"/>
  <c r="N3963" i="11"/>
  <c r="O3963" i="11" s="1"/>
  <c r="S3963" i="11" s="1"/>
  <c r="P3963" i="11"/>
  <c r="Q3963" i="11" s="1"/>
  <c r="M3964" i="11"/>
  <c r="N3964" i="11"/>
  <c r="O3964" i="11" s="1"/>
  <c r="S3964" i="11" s="1"/>
  <c r="P3964" i="11"/>
  <c r="Q3964" i="11" s="1"/>
  <c r="M3965" i="11"/>
  <c r="N3965" i="11"/>
  <c r="O3965" i="11" s="1"/>
  <c r="S3965" i="11" s="1"/>
  <c r="P3965" i="11"/>
  <c r="Q3965" i="11" s="1"/>
  <c r="M3966" i="11"/>
  <c r="N3966" i="11"/>
  <c r="O3966" i="11" s="1"/>
  <c r="S3966" i="11" s="1"/>
  <c r="P3966" i="11"/>
  <c r="Q3966" i="11" s="1"/>
  <c r="M3967" i="11"/>
  <c r="N3967" i="11"/>
  <c r="O3967" i="11" s="1"/>
  <c r="S3967" i="11" s="1"/>
  <c r="P3967" i="11"/>
  <c r="Q3967" i="11" s="1"/>
  <c r="M3968" i="11"/>
  <c r="N3968" i="11"/>
  <c r="O3968" i="11" s="1"/>
  <c r="S3968" i="11" s="1"/>
  <c r="P3968" i="11"/>
  <c r="Q3968" i="11" s="1"/>
  <c r="M3969" i="11"/>
  <c r="N3969" i="11"/>
  <c r="O3969" i="11" s="1"/>
  <c r="S3969" i="11" s="1"/>
  <c r="P3969" i="11"/>
  <c r="Q3969" i="11" s="1"/>
  <c r="M3970" i="11"/>
  <c r="N3970" i="11"/>
  <c r="O3970" i="11"/>
  <c r="S3970" i="11" s="1"/>
  <c r="P3970" i="11"/>
  <c r="Q3970" i="11" s="1"/>
  <c r="M3971" i="11"/>
  <c r="N3971" i="11"/>
  <c r="O3971" i="11" s="1"/>
  <c r="S3971" i="11" s="1"/>
  <c r="P3971" i="11"/>
  <c r="Q3971" i="11" s="1"/>
  <c r="M3972" i="11"/>
  <c r="N3972" i="11"/>
  <c r="O3972" i="11" s="1"/>
  <c r="S3972" i="11" s="1"/>
  <c r="P3972" i="11"/>
  <c r="Q3972" i="11" s="1"/>
  <c r="M3973" i="11"/>
  <c r="N3973" i="11"/>
  <c r="O3973" i="11" s="1"/>
  <c r="S3973" i="11" s="1"/>
  <c r="P3973" i="11"/>
  <c r="Q3973" i="11" s="1"/>
  <c r="M3974" i="11"/>
  <c r="N3974" i="11"/>
  <c r="O3974" i="11" s="1"/>
  <c r="S3974" i="11" s="1"/>
  <c r="P3974" i="11"/>
  <c r="Q3974" i="11" s="1"/>
  <c r="M3975" i="11"/>
  <c r="N3975" i="11"/>
  <c r="O3975" i="11" s="1"/>
  <c r="S3975" i="11" s="1"/>
  <c r="P3975" i="11"/>
  <c r="Q3975" i="11" s="1"/>
  <c r="M3976" i="11"/>
  <c r="N3976" i="11"/>
  <c r="O3976" i="11" s="1"/>
  <c r="S3976" i="11" s="1"/>
  <c r="P3976" i="11"/>
  <c r="Q3976" i="11" s="1"/>
  <c r="M3977" i="11"/>
  <c r="N3977" i="11"/>
  <c r="O3977" i="11" s="1"/>
  <c r="S3977" i="11" s="1"/>
  <c r="P3977" i="11"/>
  <c r="Q3977" i="11" s="1"/>
  <c r="M3978" i="11"/>
  <c r="N3978" i="11"/>
  <c r="O3978" i="11" s="1"/>
  <c r="S3978" i="11" s="1"/>
  <c r="P3978" i="11"/>
  <c r="Q3978" i="11" s="1"/>
  <c r="M3979" i="11"/>
  <c r="N3979" i="11"/>
  <c r="O3979" i="11" s="1"/>
  <c r="S3979" i="11" s="1"/>
  <c r="P3979" i="11"/>
  <c r="Q3979" i="11" s="1"/>
  <c r="M3980" i="11"/>
  <c r="N3980" i="11"/>
  <c r="O3980" i="11" s="1"/>
  <c r="S3980" i="11" s="1"/>
  <c r="P3980" i="11"/>
  <c r="Q3980" i="11" s="1"/>
  <c r="M3981" i="11"/>
  <c r="N3981" i="11"/>
  <c r="O3981" i="11" s="1"/>
  <c r="S3981" i="11" s="1"/>
  <c r="P3981" i="11"/>
  <c r="Q3981" i="11" s="1"/>
  <c r="M3982" i="11"/>
  <c r="N3982" i="11"/>
  <c r="O3982" i="11" s="1"/>
  <c r="S3982" i="11" s="1"/>
  <c r="P3982" i="11"/>
  <c r="Q3982" i="11"/>
  <c r="M3983" i="11"/>
  <c r="N3983" i="11"/>
  <c r="O3983" i="11" s="1"/>
  <c r="S3983" i="11" s="1"/>
  <c r="P3983" i="11"/>
  <c r="Q3983" i="11" s="1"/>
  <c r="M3984" i="11"/>
  <c r="N3984" i="11"/>
  <c r="O3984" i="11" s="1"/>
  <c r="S3984" i="11" s="1"/>
  <c r="P3984" i="11"/>
  <c r="Q3984" i="11"/>
  <c r="M3985" i="11"/>
  <c r="N3985" i="11"/>
  <c r="O3985" i="11" s="1"/>
  <c r="S3985" i="11" s="1"/>
  <c r="P3985" i="11"/>
  <c r="Q3985" i="11" s="1"/>
  <c r="M3986" i="11"/>
  <c r="N3986" i="11"/>
  <c r="O3986" i="11" s="1"/>
  <c r="S3986" i="11" s="1"/>
  <c r="P3986" i="11"/>
  <c r="Q3986" i="11" s="1"/>
  <c r="M3987" i="11"/>
  <c r="N3987" i="11"/>
  <c r="O3987" i="11" s="1"/>
  <c r="S3987" i="11" s="1"/>
  <c r="P3987" i="11"/>
  <c r="Q3987" i="11" s="1"/>
  <c r="M3988" i="11"/>
  <c r="N3988" i="11"/>
  <c r="O3988" i="11" s="1"/>
  <c r="S3988" i="11" s="1"/>
  <c r="P3988" i="11"/>
  <c r="Q3988" i="11" s="1"/>
  <c r="M3989" i="11"/>
  <c r="N3989" i="11"/>
  <c r="O3989" i="11" s="1"/>
  <c r="S3989" i="11" s="1"/>
  <c r="P3989" i="11"/>
  <c r="Q3989" i="11"/>
  <c r="M3990" i="11"/>
  <c r="N3990" i="11"/>
  <c r="O3990" i="11" s="1"/>
  <c r="S3990" i="11" s="1"/>
  <c r="P3990" i="11"/>
  <c r="Q3990" i="11" s="1"/>
  <c r="M3991" i="11"/>
  <c r="N3991" i="11"/>
  <c r="O3991" i="11" s="1"/>
  <c r="S3991" i="11" s="1"/>
  <c r="P3991" i="11"/>
  <c r="Q3991" i="11" s="1"/>
  <c r="M3992" i="11"/>
  <c r="N3992" i="11"/>
  <c r="O3992" i="11" s="1"/>
  <c r="S3992" i="11" s="1"/>
  <c r="P3992" i="11"/>
  <c r="Q3992" i="11" s="1"/>
  <c r="M3993" i="11"/>
  <c r="N3993" i="11"/>
  <c r="O3993" i="11" s="1"/>
  <c r="P3993" i="11"/>
  <c r="Q3993" i="11" s="1"/>
  <c r="S3993" i="11"/>
  <c r="M3994" i="11"/>
  <c r="N3994" i="11"/>
  <c r="O3994" i="11" s="1"/>
  <c r="S3994" i="11" s="1"/>
  <c r="P3994" i="11"/>
  <c r="Q3994" i="11" s="1"/>
  <c r="M3995" i="11"/>
  <c r="N3995" i="11"/>
  <c r="O3995" i="11" s="1"/>
  <c r="S3995" i="11" s="1"/>
  <c r="P3995" i="11"/>
  <c r="Q3995" i="11" s="1"/>
  <c r="M3996" i="11"/>
  <c r="N3996" i="11"/>
  <c r="O3996" i="11" s="1"/>
  <c r="S3996" i="11" s="1"/>
  <c r="P3996" i="11"/>
  <c r="Q3996" i="11" s="1"/>
  <c r="M3997" i="11"/>
  <c r="N3997" i="11"/>
  <c r="O3997" i="11" s="1"/>
  <c r="S3997" i="11" s="1"/>
  <c r="P3997" i="11"/>
  <c r="Q3997" i="11" s="1"/>
  <c r="M3998" i="11"/>
  <c r="N3998" i="11"/>
  <c r="O3998" i="11" s="1"/>
  <c r="S3998" i="11" s="1"/>
  <c r="P3998" i="11"/>
  <c r="Q3998" i="11" s="1"/>
  <c r="M3999" i="11"/>
  <c r="N3999" i="11"/>
  <c r="O3999" i="11" s="1"/>
  <c r="S3999" i="11" s="1"/>
  <c r="P3999" i="11"/>
  <c r="Q3999" i="11" s="1"/>
  <c r="M4000" i="11"/>
  <c r="N4000" i="11"/>
  <c r="O4000" i="11" s="1"/>
  <c r="S4000" i="11" s="1"/>
  <c r="P4000" i="11"/>
  <c r="Q4000" i="11" s="1"/>
  <c r="M4001" i="11"/>
  <c r="N4001" i="11"/>
  <c r="O4001" i="11" s="1"/>
  <c r="S4001" i="11" s="1"/>
  <c r="P4001" i="11"/>
  <c r="Q4001" i="11" s="1"/>
  <c r="M4002" i="11"/>
  <c r="N4002" i="11"/>
  <c r="O4002" i="11" s="1"/>
  <c r="S4002" i="11" s="1"/>
  <c r="P4002" i="11"/>
  <c r="Q4002" i="11" s="1"/>
  <c r="M4003" i="11"/>
  <c r="N4003" i="11"/>
  <c r="O4003" i="11" s="1"/>
  <c r="S4003" i="11" s="1"/>
  <c r="P4003" i="11"/>
  <c r="Q4003" i="11" s="1"/>
  <c r="M4004" i="11"/>
  <c r="N4004" i="11"/>
  <c r="O4004" i="11" s="1"/>
  <c r="S4004" i="11" s="1"/>
  <c r="P4004" i="11"/>
  <c r="Q4004" i="11" s="1"/>
  <c r="M4005" i="11"/>
  <c r="N4005" i="11"/>
  <c r="O4005" i="11" s="1"/>
  <c r="S4005" i="11" s="1"/>
  <c r="P4005" i="11"/>
  <c r="Q4005" i="11" s="1"/>
  <c r="M4006" i="11"/>
  <c r="N4006" i="11"/>
  <c r="O4006" i="11" s="1"/>
  <c r="S4006" i="11" s="1"/>
  <c r="P4006" i="11"/>
  <c r="Q4006" i="11" s="1"/>
  <c r="M4007" i="11"/>
  <c r="N4007" i="11"/>
  <c r="O4007" i="11" s="1"/>
  <c r="S4007" i="11" s="1"/>
  <c r="P4007" i="11"/>
  <c r="Q4007" i="11" s="1"/>
  <c r="M4008" i="11"/>
  <c r="N4008" i="11"/>
  <c r="O4008" i="11" s="1"/>
  <c r="S4008" i="11" s="1"/>
  <c r="P4008" i="11"/>
  <c r="Q4008" i="11" s="1"/>
  <c r="M4009" i="11"/>
  <c r="N4009" i="11"/>
  <c r="O4009" i="11" s="1"/>
  <c r="S4009" i="11" s="1"/>
  <c r="P4009" i="11"/>
  <c r="Q4009" i="11" s="1"/>
  <c r="M4010" i="11"/>
  <c r="N4010" i="11"/>
  <c r="O4010" i="11" s="1"/>
  <c r="S4010" i="11" s="1"/>
  <c r="P4010" i="11"/>
  <c r="Q4010" i="11" s="1"/>
  <c r="M4011" i="11"/>
  <c r="N4011" i="11"/>
  <c r="O4011" i="11" s="1"/>
  <c r="S4011" i="11" s="1"/>
  <c r="P4011" i="11"/>
  <c r="Q4011" i="11" s="1"/>
  <c r="M4012" i="11"/>
  <c r="N4012" i="11"/>
  <c r="O4012" i="11" s="1"/>
  <c r="S4012" i="11" s="1"/>
  <c r="P4012" i="11"/>
  <c r="Q4012" i="11" s="1"/>
  <c r="M4013" i="11"/>
  <c r="N4013" i="11"/>
  <c r="O4013" i="11" s="1"/>
  <c r="S4013" i="11" s="1"/>
  <c r="P4013" i="11"/>
  <c r="Q4013" i="11" s="1"/>
  <c r="M4014" i="11"/>
  <c r="N4014" i="11"/>
  <c r="O4014" i="11" s="1"/>
  <c r="S4014" i="11" s="1"/>
  <c r="P4014" i="11"/>
  <c r="Q4014" i="11" s="1"/>
  <c r="M4015" i="11"/>
  <c r="N4015" i="11"/>
  <c r="O4015" i="11" s="1"/>
  <c r="S4015" i="11" s="1"/>
  <c r="P4015" i="11"/>
  <c r="Q4015" i="11" s="1"/>
  <c r="M4016" i="11"/>
  <c r="N4016" i="11"/>
  <c r="O4016" i="11" s="1"/>
  <c r="S4016" i="11" s="1"/>
  <c r="P4016" i="11"/>
  <c r="Q4016" i="11" s="1"/>
  <c r="M4017" i="11"/>
  <c r="N4017" i="11"/>
  <c r="O4017" i="11" s="1"/>
  <c r="S4017" i="11" s="1"/>
  <c r="P4017" i="11"/>
  <c r="Q4017" i="11" s="1"/>
  <c r="M4018" i="11"/>
  <c r="N4018" i="11"/>
  <c r="O4018" i="11" s="1"/>
  <c r="S4018" i="11" s="1"/>
  <c r="P4018" i="11"/>
  <c r="Q4018" i="11" s="1"/>
  <c r="M4019" i="11"/>
  <c r="N4019" i="11"/>
  <c r="O4019" i="11" s="1"/>
  <c r="S4019" i="11" s="1"/>
  <c r="P4019" i="11"/>
  <c r="Q4019" i="11" s="1"/>
  <c r="M4020" i="11"/>
  <c r="N4020" i="11"/>
  <c r="O4020" i="11" s="1"/>
  <c r="S4020" i="11" s="1"/>
  <c r="P4020" i="11"/>
  <c r="Q4020" i="11" s="1"/>
  <c r="M4021" i="11"/>
  <c r="N4021" i="11"/>
  <c r="O4021" i="11" s="1"/>
  <c r="S4021" i="11" s="1"/>
  <c r="P4021" i="11"/>
  <c r="Q4021" i="11" s="1"/>
  <c r="M4022" i="11"/>
  <c r="N4022" i="11"/>
  <c r="O4022" i="11" s="1"/>
  <c r="S4022" i="11" s="1"/>
  <c r="P4022" i="11"/>
  <c r="Q4022" i="11" s="1"/>
  <c r="M4023" i="11"/>
  <c r="N4023" i="11"/>
  <c r="O4023" i="11" s="1"/>
  <c r="S4023" i="11" s="1"/>
  <c r="P4023" i="11"/>
  <c r="Q4023" i="11" s="1"/>
  <c r="M4024" i="11"/>
  <c r="N4024" i="11"/>
  <c r="O4024" i="11" s="1"/>
  <c r="S4024" i="11" s="1"/>
  <c r="P4024" i="11"/>
  <c r="Q4024" i="11" s="1"/>
  <c r="M4025" i="11"/>
  <c r="N4025" i="11"/>
  <c r="O4025" i="11" s="1"/>
  <c r="S4025" i="11" s="1"/>
  <c r="P4025" i="11"/>
  <c r="Q4025" i="11" s="1"/>
  <c r="M4026" i="11"/>
  <c r="N4026" i="11"/>
  <c r="O4026" i="11" s="1"/>
  <c r="S4026" i="11" s="1"/>
  <c r="P4026" i="11"/>
  <c r="Q4026" i="11" s="1"/>
  <c r="M4027" i="11"/>
  <c r="N4027" i="11"/>
  <c r="O4027" i="11" s="1"/>
  <c r="S4027" i="11" s="1"/>
  <c r="P4027" i="11"/>
  <c r="Q4027" i="11" s="1"/>
  <c r="M4028" i="11"/>
  <c r="N4028" i="11"/>
  <c r="O4028" i="11" s="1"/>
  <c r="S4028" i="11" s="1"/>
  <c r="P4028" i="11"/>
  <c r="Q4028" i="11" s="1"/>
  <c r="M4029" i="11"/>
  <c r="N4029" i="11"/>
  <c r="O4029" i="11" s="1"/>
  <c r="S4029" i="11" s="1"/>
  <c r="P4029" i="11"/>
  <c r="Q4029" i="11" s="1"/>
  <c r="M4030" i="11"/>
  <c r="N4030" i="11"/>
  <c r="O4030" i="11" s="1"/>
  <c r="S4030" i="11" s="1"/>
  <c r="P4030" i="11"/>
  <c r="Q4030" i="11" s="1"/>
  <c r="M4031" i="11"/>
  <c r="N4031" i="11"/>
  <c r="O4031" i="11" s="1"/>
  <c r="S4031" i="11" s="1"/>
  <c r="P4031" i="11"/>
  <c r="Q4031" i="11" s="1"/>
  <c r="M4032" i="11"/>
  <c r="N4032" i="11"/>
  <c r="O4032" i="11" s="1"/>
  <c r="S4032" i="11" s="1"/>
  <c r="P4032" i="11"/>
  <c r="Q4032" i="11" s="1"/>
  <c r="M4033" i="11"/>
  <c r="N4033" i="11"/>
  <c r="O4033" i="11" s="1"/>
  <c r="S4033" i="11" s="1"/>
  <c r="P4033" i="11"/>
  <c r="Q4033" i="11" s="1"/>
  <c r="M4034" i="11"/>
  <c r="N4034" i="11"/>
  <c r="O4034" i="11" s="1"/>
  <c r="S4034" i="11" s="1"/>
  <c r="P4034" i="11"/>
  <c r="Q4034" i="11" s="1"/>
  <c r="M4035" i="11"/>
  <c r="N4035" i="11"/>
  <c r="O4035" i="11" s="1"/>
  <c r="S4035" i="11" s="1"/>
  <c r="P4035" i="11"/>
  <c r="Q4035" i="11"/>
  <c r="M4036" i="11"/>
  <c r="N4036" i="11"/>
  <c r="O4036" i="11" s="1"/>
  <c r="S4036" i="11" s="1"/>
  <c r="P4036" i="11"/>
  <c r="Q4036" i="11" s="1"/>
  <c r="M4037" i="11"/>
  <c r="N4037" i="11"/>
  <c r="O4037" i="11" s="1"/>
  <c r="S4037" i="11" s="1"/>
  <c r="P4037" i="11"/>
  <c r="Q4037" i="11" s="1"/>
  <c r="M4038" i="11"/>
  <c r="N4038" i="11"/>
  <c r="O4038" i="11" s="1"/>
  <c r="S4038" i="11" s="1"/>
  <c r="P4038" i="11"/>
  <c r="Q4038" i="11" s="1"/>
  <c r="M4039" i="11"/>
  <c r="N4039" i="11"/>
  <c r="O4039" i="11" s="1"/>
  <c r="S4039" i="11" s="1"/>
  <c r="P4039" i="11"/>
  <c r="Q4039" i="11" s="1"/>
  <c r="M4040" i="11"/>
  <c r="N4040" i="11"/>
  <c r="O4040" i="11" s="1"/>
  <c r="S4040" i="11" s="1"/>
  <c r="P4040" i="11"/>
  <c r="Q4040" i="11" s="1"/>
  <c r="M4041" i="11"/>
  <c r="N4041" i="11"/>
  <c r="O4041" i="11" s="1"/>
  <c r="S4041" i="11" s="1"/>
  <c r="P4041" i="11"/>
  <c r="Q4041" i="11" s="1"/>
  <c r="M4042" i="11"/>
  <c r="N4042" i="11"/>
  <c r="O4042" i="11" s="1"/>
  <c r="S4042" i="11" s="1"/>
  <c r="P4042" i="11"/>
  <c r="Q4042" i="11" s="1"/>
  <c r="M4043" i="11"/>
  <c r="N4043" i="11"/>
  <c r="O4043" i="11" s="1"/>
  <c r="S4043" i="11" s="1"/>
  <c r="P4043" i="11"/>
  <c r="Q4043" i="11" s="1"/>
  <c r="M4044" i="11"/>
  <c r="N4044" i="11"/>
  <c r="O4044" i="11" s="1"/>
  <c r="S4044" i="11" s="1"/>
  <c r="P4044" i="11"/>
  <c r="Q4044" i="11" s="1"/>
  <c r="M4045" i="11"/>
  <c r="N4045" i="11"/>
  <c r="O4045" i="11" s="1"/>
  <c r="S4045" i="11" s="1"/>
  <c r="P4045" i="11"/>
  <c r="Q4045" i="11" s="1"/>
  <c r="M4046" i="11"/>
  <c r="N4046" i="11"/>
  <c r="O4046" i="11" s="1"/>
  <c r="S4046" i="11" s="1"/>
  <c r="P4046" i="11"/>
  <c r="Q4046" i="11" s="1"/>
  <c r="M4047" i="11"/>
  <c r="N4047" i="11"/>
  <c r="O4047" i="11" s="1"/>
  <c r="S4047" i="11" s="1"/>
  <c r="P4047" i="11"/>
  <c r="Q4047" i="11" s="1"/>
  <c r="M4048" i="11"/>
  <c r="N4048" i="11"/>
  <c r="O4048" i="11" s="1"/>
  <c r="S4048" i="11" s="1"/>
  <c r="P4048" i="11"/>
  <c r="Q4048" i="11" s="1"/>
  <c r="M4049" i="11"/>
  <c r="N4049" i="11"/>
  <c r="O4049" i="11" s="1"/>
  <c r="S4049" i="11" s="1"/>
  <c r="P4049" i="11"/>
  <c r="Q4049" i="11" s="1"/>
  <c r="M4050" i="11"/>
  <c r="N4050" i="11"/>
  <c r="O4050" i="11" s="1"/>
  <c r="S4050" i="11" s="1"/>
  <c r="P4050" i="11"/>
  <c r="Q4050" i="11" s="1"/>
  <c r="M4051" i="11"/>
  <c r="N4051" i="11"/>
  <c r="O4051" i="11" s="1"/>
  <c r="S4051" i="11" s="1"/>
  <c r="P4051" i="11"/>
  <c r="Q4051" i="11" s="1"/>
  <c r="M4052" i="11"/>
  <c r="N4052" i="11"/>
  <c r="O4052" i="11"/>
  <c r="S4052" i="11" s="1"/>
  <c r="P4052" i="11"/>
  <c r="Q4052" i="11" s="1"/>
  <c r="M4053" i="11"/>
  <c r="N4053" i="11"/>
  <c r="O4053" i="11" s="1"/>
  <c r="S4053" i="11" s="1"/>
  <c r="P4053" i="11"/>
  <c r="Q4053" i="11" s="1"/>
  <c r="M4054" i="11"/>
  <c r="N4054" i="11"/>
  <c r="O4054" i="11" s="1"/>
  <c r="S4054" i="11" s="1"/>
  <c r="P4054" i="11"/>
  <c r="Q4054" i="11" s="1"/>
  <c r="M4055" i="11"/>
  <c r="N4055" i="11"/>
  <c r="O4055" i="11" s="1"/>
  <c r="S4055" i="11" s="1"/>
  <c r="P4055" i="11"/>
  <c r="Q4055" i="11" s="1"/>
  <c r="M4056" i="11"/>
  <c r="N4056" i="11"/>
  <c r="O4056" i="11" s="1"/>
  <c r="S4056" i="11" s="1"/>
  <c r="P4056" i="11"/>
  <c r="Q4056" i="11" s="1"/>
  <c r="M4057" i="11"/>
  <c r="N4057" i="11"/>
  <c r="O4057" i="11" s="1"/>
  <c r="S4057" i="11" s="1"/>
  <c r="P4057" i="11"/>
  <c r="Q4057" i="11" s="1"/>
  <c r="M4058" i="11"/>
  <c r="N4058" i="11"/>
  <c r="O4058" i="11" s="1"/>
  <c r="S4058" i="11" s="1"/>
  <c r="P4058" i="11"/>
  <c r="Q4058" i="11" s="1"/>
  <c r="M4059" i="11"/>
  <c r="N4059" i="11"/>
  <c r="O4059" i="11" s="1"/>
  <c r="S4059" i="11" s="1"/>
  <c r="P4059" i="11"/>
  <c r="Q4059" i="11" s="1"/>
  <c r="M4060" i="11"/>
  <c r="N4060" i="11"/>
  <c r="O4060" i="11" s="1"/>
  <c r="S4060" i="11" s="1"/>
  <c r="P4060" i="11"/>
  <c r="Q4060" i="11" s="1"/>
  <c r="M4061" i="11"/>
  <c r="N4061" i="11"/>
  <c r="O4061" i="11" s="1"/>
  <c r="S4061" i="11" s="1"/>
  <c r="P4061" i="11"/>
  <c r="Q4061" i="11" s="1"/>
  <c r="M4062" i="11"/>
  <c r="N4062" i="11"/>
  <c r="O4062" i="11" s="1"/>
  <c r="S4062" i="11" s="1"/>
  <c r="P4062" i="11"/>
  <c r="Q4062" i="11" s="1"/>
  <c r="M4063" i="11"/>
  <c r="N4063" i="11"/>
  <c r="O4063" i="11" s="1"/>
  <c r="S4063" i="11" s="1"/>
  <c r="P4063" i="11"/>
  <c r="Q4063" i="11" s="1"/>
  <c r="M4064" i="11"/>
  <c r="N4064" i="11"/>
  <c r="O4064" i="11" s="1"/>
  <c r="S4064" i="11" s="1"/>
  <c r="P4064" i="11"/>
  <c r="Q4064" i="11" s="1"/>
  <c r="M4065" i="11"/>
  <c r="N4065" i="11"/>
  <c r="O4065" i="11" s="1"/>
  <c r="S4065" i="11" s="1"/>
  <c r="P4065" i="11"/>
  <c r="Q4065" i="11" s="1"/>
  <c r="M4066" i="11"/>
  <c r="N4066" i="11"/>
  <c r="O4066" i="11"/>
  <c r="S4066" i="11" s="1"/>
  <c r="P4066" i="11"/>
  <c r="Q4066" i="11" s="1"/>
  <c r="M4067" i="11"/>
  <c r="N4067" i="11"/>
  <c r="O4067" i="11" s="1"/>
  <c r="S4067" i="11" s="1"/>
  <c r="P4067" i="11"/>
  <c r="Q4067" i="11" s="1"/>
  <c r="M4068" i="11"/>
  <c r="N4068" i="11"/>
  <c r="O4068" i="11" s="1"/>
  <c r="S4068" i="11" s="1"/>
  <c r="P4068" i="11"/>
  <c r="Q4068" i="11" s="1"/>
  <c r="M4069" i="11"/>
  <c r="N4069" i="11"/>
  <c r="O4069" i="11" s="1"/>
  <c r="S4069" i="11" s="1"/>
  <c r="P4069" i="11"/>
  <c r="Q4069" i="11" s="1"/>
  <c r="M4070" i="11"/>
  <c r="N4070" i="11"/>
  <c r="O4070" i="11" s="1"/>
  <c r="S4070" i="11" s="1"/>
  <c r="P4070" i="11"/>
  <c r="Q4070" i="11" s="1"/>
  <c r="M4071" i="11"/>
  <c r="N4071" i="11"/>
  <c r="O4071" i="11" s="1"/>
  <c r="S4071" i="11" s="1"/>
  <c r="P4071" i="11"/>
  <c r="Q4071" i="11" s="1"/>
  <c r="M4072" i="11"/>
  <c r="N4072" i="11"/>
  <c r="O4072" i="11" s="1"/>
  <c r="S4072" i="11" s="1"/>
  <c r="P4072" i="11"/>
  <c r="Q4072" i="11" s="1"/>
  <c r="M4073" i="11"/>
  <c r="N4073" i="11"/>
  <c r="O4073" i="11"/>
  <c r="S4073" i="11" s="1"/>
  <c r="P4073" i="11"/>
  <c r="Q4073" i="11" s="1"/>
  <c r="M4074" i="11"/>
  <c r="N4074" i="11"/>
  <c r="O4074" i="11" s="1"/>
  <c r="S4074" i="11" s="1"/>
  <c r="P4074" i="11"/>
  <c r="Q4074" i="11" s="1"/>
  <c r="M4075" i="11"/>
  <c r="N4075" i="11"/>
  <c r="O4075" i="11" s="1"/>
  <c r="S4075" i="11" s="1"/>
  <c r="P4075" i="11"/>
  <c r="Q4075" i="11" s="1"/>
  <c r="M4076" i="11"/>
  <c r="N4076" i="11"/>
  <c r="O4076" i="11" s="1"/>
  <c r="S4076" i="11" s="1"/>
  <c r="P4076" i="11"/>
  <c r="Q4076" i="11" s="1"/>
  <c r="M4077" i="11"/>
  <c r="N4077" i="11"/>
  <c r="O4077" i="11" s="1"/>
  <c r="S4077" i="11" s="1"/>
  <c r="P4077" i="11"/>
  <c r="Q4077" i="11" s="1"/>
  <c r="M4078" i="11"/>
  <c r="N4078" i="11"/>
  <c r="O4078" i="11" s="1"/>
  <c r="S4078" i="11" s="1"/>
  <c r="P4078" i="11"/>
  <c r="Q4078" i="11" s="1"/>
  <c r="M4079" i="11"/>
  <c r="N4079" i="11"/>
  <c r="O4079" i="11" s="1"/>
  <c r="S4079" i="11" s="1"/>
  <c r="P4079" i="11"/>
  <c r="Q4079" i="11" s="1"/>
  <c r="M4080" i="11"/>
  <c r="N4080" i="11"/>
  <c r="O4080" i="11" s="1"/>
  <c r="S4080" i="11" s="1"/>
  <c r="P4080" i="11"/>
  <c r="Q4080" i="11" s="1"/>
  <c r="M4081" i="11"/>
  <c r="N4081" i="11"/>
  <c r="O4081" i="11"/>
  <c r="S4081" i="11" s="1"/>
  <c r="P4081" i="11"/>
  <c r="Q4081" i="11" s="1"/>
  <c r="M4082" i="11"/>
  <c r="N4082" i="11"/>
  <c r="O4082" i="11" s="1"/>
  <c r="S4082" i="11" s="1"/>
  <c r="P4082" i="11"/>
  <c r="Q4082" i="11" s="1"/>
  <c r="M4083" i="11"/>
  <c r="N4083" i="11"/>
  <c r="O4083" i="11" s="1"/>
  <c r="S4083" i="11" s="1"/>
  <c r="P4083" i="11"/>
  <c r="Q4083" i="11" s="1"/>
  <c r="M4084" i="11"/>
  <c r="N4084" i="11"/>
  <c r="O4084" i="11" s="1"/>
  <c r="S4084" i="11" s="1"/>
  <c r="P4084" i="11"/>
  <c r="Q4084" i="11" s="1"/>
  <c r="M4085" i="11"/>
  <c r="N4085" i="11"/>
  <c r="O4085" i="11" s="1"/>
  <c r="S4085" i="11" s="1"/>
  <c r="P4085" i="11"/>
  <c r="Q4085" i="11" s="1"/>
  <c r="M4086" i="11"/>
  <c r="N4086" i="11"/>
  <c r="O4086" i="11" s="1"/>
  <c r="S4086" i="11" s="1"/>
  <c r="P4086" i="11"/>
  <c r="Q4086" i="11" s="1"/>
  <c r="M4087" i="11"/>
  <c r="N4087" i="11"/>
  <c r="O4087" i="11" s="1"/>
  <c r="S4087" i="11" s="1"/>
  <c r="P4087" i="11"/>
  <c r="Q4087" i="11" s="1"/>
  <c r="M4088" i="11"/>
  <c r="N4088" i="11"/>
  <c r="O4088" i="11" s="1"/>
  <c r="S4088" i="11" s="1"/>
  <c r="P4088" i="11"/>
  <c r="Q4088" i="11" s="1"/>
  <c r="M4089" i="11"/>
  <c r="N4089" i="11"/>
  <c r="O4089" i="11" s="1"/>
  <c r="S4089" i="11" s="1"/>
  <c r="P4089" i="11"/>
  <c r="Q4089" i="11" s="1"/>
  <c r="M4090" i="11"/>
  <c r="N4090" i="11"/>
  <c r="O4090" i="11" s="1"/>
  <c r="S4090" i="11" s="1"/>
  <c r="P4090" i="11"/>
  <c r="Q4090" i="11" s="1"/>
  <c r="M4091" i="11"/>
  <c r="N4091" i="11"/>
  <c r="O4091" i="11"/>
  <c r="S4091" i="11" s="1"/>
  <c r="P4091" i="11"/>
  <c r="Q4091" i="11" s="1"/>
  <c r="M4092" i="11"/>
  <c r="N4092" i="11"/>
  <c r="O4092" i="11" s="1"/>
  <c r="S4092" i="11" s="1"/>
  <c r="P4092" i="11"/>
  <c r="Q4092" i="11" s="1"/>
  <c r="M4093" i="11"/>
  <c r="N4093" i="11"/>
  <c r="O4093" i="11" s="1"/>
  <c r="S4093" i="11" s="1"/>
  <c r="P4093" i="11"/>
  <c r="Q4093" i="11" s="1"/>
  <c r="M4094" i="11"/>
  <c r="N4094" i="11"/>
  <c r="O4094" i="11" s="1"/>
  <c r="S4094" i="11" s="1"/>
  <c r="P4094" i="11"/>
  <c r="Q4094" i="11" s="1"/>
  <c r="M4095" i="11"/>
  <c r="N4095" i="11"/>
  <c r="O4095" i="11" s="1"/>
  <c r="S4095" i="11" s="1"/>
  <c r="P4095" i="11"/>
  <c r="Q4095" i="11" s="1"/>
  <c r="M4096" i="11"/>
  <c r="N4096" i="11"/>
  <c r="O4096" i="11" s="1"/>
  <c r="S4096" i="11" s="1"/>
  <c r="P4096" i="11"/>
  <c r="Q4096" i="11" s="1"/>
  <c r="M4097" i="11"/>
  <c r="N4097" i="11"/>
  <c r="O4097" i="11" s="1"/>
  <c r="S4097" i="11" s="1"/>
  <c r="P4097" i="11"/>
  <c r="Q4097" i="11" s="1"/>
  <c r="M4098" i="11"/>
  <c r="N4098" i="11"/>
  <c r="O4098" i="11" s="1"/>
  <c r="S4098" i="11" s="1"/>
  <c r="P4098" i="11"/>
  <c r="Q4098" i="11" s="1"/>
  <c r="M4099" i="11"/>
  <c r="N4099" i="11"/>
  <c r="O4099" i="11" s="1"/>
  <c r="S4099" i="11" s="1"/>
  <c r="P4099" i="11"/>
  <c r="Q4099" i="11" s="1"/>
  <c r="M4100" i="11"/>
  <c r="N4100" i="11"/>
  <c r="O4100" i="11" s="1"/>
  <c r="S4100" i="11" s="1"/>
  <c r="P4100" i="11"/>
  <c r="Q4100" i="11" s="1"/>
  <c r="M4101" i="11"/>
  <c r="N4101" i="11"/>
  <c r="O4101" i="11" s="1"/>
  <c r="S4101" i="11" s="1"/>
  <c r="P4101" i="11"/>
  <c r="Q4101" i="11" s="1"/>
  <c r="M4102" i="11"/>
  <c r="N4102" i="11"/>
  <c r="O4102" i="11" s="1"/>
  <c r="S4102" i="11" s="1"/>
  <c r="P4102" i="11"/>
  <c r="Q4102" i="11" s="1"/>
  <c r="M4103" i="11"/>
  <c r="N4103" i="11"/>
  <c r="O4103" i="11" s="1"/>
  <c r="S4103" i="11" s="1"/>
  <c r="P4103" i="11"/>
  <c r="Q4103" i="11" s="1"/>
  <c r="M4104" i="11"/>
  <c r="N4104" i="11"/>
  <c r="O4104" i="11" s="1"/>
  <c r="S4104" i="11" s="1"/>
  <c r="P4104" i="11"/>
  <c r="Q4104" i="11" s="1"/>
  <c r="M4105" i="11"/>
  <c r="N4105" i="11"/>
  <c r="O4105" i="11" s="1"/>
  <c r="S4105" i="11" s="1"/>
  <c r="P4105" i="11"/>
  <c r="Q4105" i="11" s="1"/>
  <c r="M4106" i="11"/>
  <c r="N4106" i="11"/>
  <c r="O4106" i="11" s="1"/>
  <c r="S4106" i="11" s="1"/>
  <c r="P4106" i="11"/>
  <c r="Q4106" i="11"/>
  <c r="M4107" i="11"/>
  <c r="N4107" i="11"/>
  <c r="O4107" i="11" s="1"/>
  <c r="S4107" i="11" s="1"/>
  <c r="P4107" i="11"/>
  <c r="Q4107" i="11" s="1"/>
  <c r="M4108" i="11"/>
  <c r="N4108" i="11"/>
  <c r="O4108" i="11" s="1"/>
  <c r="S4108" i="11" s="1"/>
  <c r="P4108" i="11"/>
  <c r="Q4108" i="11" s="1"/>
  <c r="M4109" i="11"/>
  <c r="N4109" i="11"/>
  <c r="O4109" i="11" s="1"/>
  <c r="S4109" i="11" s="1"/>
  <c r="P4109" i="11"/>
  <c r="Q4109" i="11" s="1"/>
  <c r="M4110" i="11"/>
  <c r="N4110" i="11"/>
  <c r="O4110" i="11" s="1"/>
  <c r="S4110" i="11" s="1"/>
  <c r="P4110" i="11"/>
  <c r="Q4110" i="11" s="1"/>
  <c r="M4111" i="11"/>
  <c r="N4111" i="11"/>
  <c r="O4111" i="11" s="1"/>
  <c r="S4111" i="11" s="1"/>
  <c r="P4111" i="11"/>
  <c r="Q4111" i="11"/>
  <c r="M4112" i="11"/>
  <c r="N4112" i="11"/>
  <c r="O4112" i="11" s="1"/>
  <c r="S4112" i="11" s="1"/>
  <c r="P4112" i="11"/>
  <c r="Q4112" i="11" s="1"/>
  <c r="M4113" i="11"/>
  <c r="N4113" i="11"/>
  <c r="O4113" i="11" s="1"/>
  <c r="S4113" i="11" s="1"/>
  <c r="P4113" i="11"/>
  <c r="Q4113" i="11"/>
  <c r="M4114" i="11"/>
  <c r="N4114" i="11"/>
  <c r="O4114" i="11" s="1"/>
  <c r="S4114" i="11" s="1"/>
  <c r="P4114" i="11"/>
  <c r="Q4114" i="11" s="1"/>
  <c r="M4115" i="11"/>
  <c r="N4115" i="11"/>
  <c r="O4115" i="11" s="1"/>
  <c r="S4115" i="11" s="1"/>
  <c r="P4115" i="11"/>
  <c r="Q4115" i="11" s="1"/>
  <c r="M4116" i="11"/>
  <c r="N4116" i="11"/>
  <c r="O4116" i="11" s="1"/>
  <c r="S4116" i="11" s="1"/>
  <c r="P4116" i="11"/>
  <c r="Q4116" i="11" s="1"/>
  <c r="M4117" i="11"/>
  <c r="N4117" i="11"/>
  <c r="O4117" i="11" s="1"/>
  <c r="S4117" i="11" s="1"/>
  <c r="P4117" i="11"/>
  <c r="Q4117" i="11" s="1"/>
  <c r="M4118" i="11"/>
  <c r="N4118" i="11"/>
  <c r="O4118" i="11" s="1"/>
  <c r="S4118" i="11" s="1"/>
  <c r="P4118" i="11"/>
  <c r="Q4118" i="11" s="1"/>
  <c r="M4119" i="11"/>
  <c r="N4119" i="11"/>
  <c r="O4119" i="11" s="1"/>
  <c r="S4119" i="11" s="1"/>
  <c r="P4119" i="11"/>
  <c r="Q4119" i="11" s="1"/>
  <c r="M4120" i="11"/>
  <c r="N4120" i="11"/>
  <c r="O4120" i="11" s="1"/>
  <c r="S4120" i="11" s="1"/>
  <c r="P4120" i="11"/>
  <c r="Q4120" i="11" s="1"/>
  <c r="M4121" i="11"/>
  <c r="N4121" i="11"/>
  <c r="O4121" i="11" s="1"/>
  <c r="S4121" i="11" s="1"/>
  <c r="P4121" i="11"/>
  <c r="Q4121" i="11" s="1"/>
  <c r="M4122" i="11"/>
  <c r="N4122" i="11"/>
  <c r="O4122" i="11" s="1"/>
  <c r="S4122" i="11" s="1"/>
  <c r="P4122" i="11"/>
  <c r="Q4122" i="11" s="1"/>
  <c r="M4123" i="11"/>
  <c r="N4123" i="11"/>
  <c r="O4123" i="11" s="1"/>
  <c r="S4123" i="11" s="1"/>
  <c r="P4123" i="11"/>
  <c r="Q4123" i="11" s="1"/>
  <c r="M4124" i="11"/>
  <c r="N4124" i="11"/>
  <c r="O4124" i="11" s="1"/>
  <c r="S4124" i="11" s="1"/>
  <c r="P4124" i="11"/>
  <c r="Q4124" i="11" s="1"/>
  <c r="M4125" i="11"/>
  <c r="N4125" i="11"/>
  <c r="O4125" i="11" s="1"/>
  <c r="S4125" i="11" s="1"/>
  <c r="P4125" i="11"/>
  <c r="Q4125" i="11" s="1"/>
  <c r="M4126" i="11"/>
  <c r="N4126" i="11"/>
  <c r="O4126" i="11" s="1"/>
  <c r="S4126" i="11" s="1"/>
  <c r="P4126" i="11"/>
  <c r="Q4126" i="11" s="1"/>
  <c r="M4127" i="11"/>
  <c r="N4127" i="11"/>
  <c r="O4127" i="11" s="1"/>
  <c r="S4127" i="11" s="1"/>
  <c r="P4127" i="11"/>
  <c r="Q4127" i="11" s="1"/>
  <c r="M4128" i="11"/>
  <c r="N4128" i="11"/>
  <c r="O4128" i="11" s="1"/>
  <c r="S4128" i="11" s="1"/>
  <c r="P4128" i="11"/>
  <c r="Q4128" i="11" s="1"/>
  <c r="M4129" i="11"/>
  <c r="N4129" i="11"/>
  <c r="O4129" i="11" s="1"/>
  <c r="S4129" i="11" s="1"/>
  <c r="P4129" i="11"/>
  <c r="Q4129" i="11" s="1"/>
  <c r="M4130" i="11"/>
  <c r="N4130" i="11"/>
  <c r="O4130" i="11" s="1"/>
  <c r="S4130" i="11" s="1"/>
  <c r="P4130" i="11"/>
  <c r="Q4130" i="11" s="1"/>
  <c r="M4131" i="11"/>
  <c r="N4131" i="11"/>
  <c r="O4131" i="11" s="1"/>
  <c r="S4131" i="11" s="1"/>
  <c r="P4131" i="11"/>
  <c r="Q4131" i="11" s="1"/>
  <c r="M4132" i="11"/>
  <c r="N4132" i="11"/>
  <c r="O4132" i="11" s="1"/>
  <c r="S4132" i="11" s="1"/>
  <c r="P4132" i="11"/>
  <c r="Q4132" i="11" s="1"/>
  <c r="M4133" i="11"/>
  <c r="N4133" i="11"/>
  <c r="O4133" i="11" s="1"/>
  <c r="S4133" i="11" s="1"/>
  <c r="P4133" i="11"/>
  <c r="Q4133" i="11" s="1"/>
  <c r="M4134" i="11"/>
  <c r="N4134" i="11"/>
  <c r="O4134" i="11" s="1"/>
  <c r="S4134" i="11" s="1"/>
  <c r="P4134" i="11"/>
  <c r="Q4134" i="11" s="1"/>
  <c r="M4135" i="11"/>
  <c r="N4135" i="11"/>
  <c r="O4135" i="11" s="1"/>
  <c r="S4135" i="11" s="1"/>
  <c r="P4135" i="11"/>
  <c r="Q4135" i="11" s="1"/>
  <c r="M4136" i="11"/>
  <c r="N4136" i="11"/>
  <c r="O4136" i="11" s="1"/>
  <c r="S4136" i="11" s="1"/>
  <c r="P4136" i="11"/>
  <c r="Q4136" i="11" s="1"/>
  <c r="M4137" i="11"/>
  <c r="N4137" i="11"/>
  <c r="O4137" i="11" s="1"/>
  <c r="S4137" i="11" s="1"/>
  <c r="P4137" i="11"/>
  <c r="Q4137" i="11" s="1"/>
  <c r="M4138" i="11"/>
  <c r="N4138" i="11"/>
  <c r="O4138" i="11" s="1"/>
  <c r="S4138" i="11" s="1"/>
  <c r="P4138" i="11"/>
  <c r="Q4138" i="11" s="1"/>
  <c r="M4139" i="11"/>
  <c r="N4139" i="11"/>
  <c r="O4139" i="11" s="1"/>
  <c r="S4139" i="11" s="1"/>
  <c r="P4139" i="11"/>
  <c r="Q4139" i="11" s="1"/>
  <c r="M4140" i="11"/>
  <c r="N4140" i="11"/>
  <c r="O4140" i="11" s="1"/>
  <c r="S4140" i="11" s="1"/>
  <c r="P4140" i="11"/>
  <c r="Q4140" i="11" s="1"/>
  <c r="M4141" i="11"/>
  <c r="N4141" i="11"/>
  <c r="O4141" i="11" s="1"/>
  <c r="S4141" i="11" s="1"/>
  <c r="P4141" i="11"/>
  <c r="Q4141" i="11" s="1"/>
  <c r="M4142" i="11"/>
  <c r="N4142" i="11"/>
  <c r="O4142" i="11" s="1"/>
  <c r="S4142" i="11" s="1"/>
  <c r="P4142" i="11"/>
  <c r="Q4142" i="11" s="1"/>
  <c r="M4143" i="11"/>
  <c r="N4143" i="11"/>
  <c r="O4143" i="11" s="1"/>
  <c r="S4143" i="11" s="1"/>
  <c r="P4143" i="11"/>
  <c r="Q4143" i="11" s="1"/>
  <c r="M4144" i="11"/>
  <c r="N4144" i="11"/>
  <c r="O4144" i="11" s="1"/>
  <c r="S4144" i="11" s="1"/>
  <c r="P4144" i="11"/>
  <c r="Q4144" i="11" s="1"/>
  <c r="M4145" i="11"/>
  <c r="N4145" i="11"/>
  <c r="O4145" i="11" s="1"/>
  <c r="S4145" i="11" s="1"/>
  <c r="P4145" i="11"/>
  <c r="Q4145" i="11" s="1"/>
  <c r="M4146" i="11"/>
  <c r="N4146" i="11"/>
  <c r="O4146" i="11" s="1"/>
  <c r="S4146" i="11" s="1"/>
  <c r="P4146" i="11"/>
  <c r="Q4146" i="11" s="1"/>
  <c r="M4147" i="11"/>
  <c r="N4147" i="11"/>
  <c r="O4147" i="11" s="1"/>
  <c r="S4147" i="11" s="1"/>
  <c r="P4147" i="11"/>
  <c r="Q4147" i="11" s="1"/>
  <c r="M4148" i="11"/>
  <c r="N4148" i="11"/>
  <c r="O4148" i="11" s="1"/>
  <c r="S4148" i="11" s="1"/>
  <c r="P4148" i="11"/>
  <c r="Q4148" i="11" s="1"/>
  <c r="M4149" i="11"/>
  <c r="N4149" i="11"/>
  <c r="O4149" i="11" s="1"/>
  <c r="S4149" i="11" s="1"/>
  <c r="P4149" i="11"/>
  <c r="Q4149" i="11" s="1"/>
  <c r="M4150" i="11"/>
  <c r="N4150" i="11"/>
  <c r="O4150" i="11" s="1"/>
  <c r="S4150" i="11" s="1"/>
  <c r="P4150" i="11"/>
  <c r="Q4150" i="11" s="1"/>
  <c r="M4151" i="11"/>
  <c r="N4151" i="11"/>
  <c r="O4151" i="11" s="1"/>
  <c r="S4151" i="11" s="1"/>
  <c r="P4151" i="11"/>
  <c r="Q4151" i="11" s="1"/>
  <c r="M4152" i="11"/>
  <c r="N4152" i="11"/>
  <c r="O4152" i="11" s="1"/>
  <c r="S4152" i="11" s="1"/>
  <c r="P4152" i="11"/>
  <c r="Q4152" i="11" s="1"/>
  <c r="M4153" i="11"/>
  <c r="N4153" i="11"/>
  <c r="O4153" i="11" s="1"/>
  <c r="S4153" i="11" s="1"/>
  <c r="P4153" i="11"/>
  <c r="Q4153" i="11" s="1"/>
  <c r="M4154" i="11"/>
  <c r="N4154" i="11"/>
  <c r="O4154" i="11" s="1"/>
  <c r="S4154" i="11" s="1"/>
  <c r="P4154" i="11"/>
  <c r="Q4154" i="11" s="1"/>
  <c r="M4155" i="11"/>
  <c r="N4155" i="11"/>
  <c r="O4155" i="11" s="1"/>
  <c r="S4155" i="11" s="1"/>
  <c r="P4155" i="11"/>
  <c r="Q4155" i="11" s="1"/>
  <c r="M4156" i="11"/>
  <c r="N4156" i="11"/>
  <c r="O4156" i="11" s="1"/>
  <c r="S4156" i="11" s="1"/>
  <c r="P4156" i="11"/>
  <c r="Q4156" i="11" s="1"/>
  <c r="M4157" i="11"/>
  <c r="N4157" i="11"/>
  <c r="O4157" i="11" s="1"/>
  <c r="S4157" i="11" s="1"/>
  <c r="P4157" i="11"/>
  <c r="Q4157" i="11" s="1"/>
  <c r="M4158" i="11"/>
  <c r="N4158" i="11"/>
  <c r="O4158" i="11" s="1"/>
  <c r="S4158" i="11" s="1"/>
  <c r="P4158" i="11"/>
  <c r="Q4158" i="11" s="1"/>
  <c r="M4159" i="11"/>
  <c r="N4159" i="11"/>
  <c r="O4159" i="11" s="1"/>
  <c r="S4159" i="11" s="1"/>
  <c r="P4159" i="11"/>
  <c r="Q4159" i="11" s="1"/>
  <c r="M4160" i="11"/>
  <c r="N4160" i="11"/>
  <c r="O4160" i="11" s="1"/>
  <c r="S4160" i="11" s="1"/>
  <c r="P4160" i="11"/>
  <c r="Q4160" i="11" s="1"/>
  <c r="M4161" i="11"/>
  <c r="N4161" i="11"/>
  <c r="O4161" i="11" s="1"/>
  <c r="S4161" i="11" s="1"/>
  <c r="P4161" i="11"/>
  <c r="Q4161" i="11" s="1"/>
  <c r="M4162" i="11"/>
  <c r="N4162" i="11"/>
  <c r="O4162" i="11" s="1"/>
  <c r="S4162" i="11" s="1"/>
  <c r="P4162" i="11"/>
  <c r="Q4162" i="11" s="1"/>
  <c r="M4163" i="11"/>
  <c r="N4163" i="11"/>
  <c r="O4163" i="11" s="1"/>
  <c r="S4163" i="11" s="1"/>
  <c r="P4163" i="11"/>
  <c r="Q4163" i="11"/>
  <c r="M4164" i="11"/>
  <c r="N4164" i="11"/>
  <c r="O4164" i="11" s="1"/>
  <c r="S4164" i="11" s="1"/>
  <c r="P4164" i="11"/>
  <c r="Q4164" i="11" s="1"/>
  <c r="M4165" i="11"/>
  <c r="N4165" i="11"/>
  <c r="O4165" i="11" s="1"/>
  <c r="S4165" i="11" s="1"/>
  <c r="P4165" i="11"/>
  <c r="Q4165" i="11" s="1"/>
  <c r="M4166" i="11"/>
  <c r="N4166" i="11"/>
  <c r="O4166" i="11" s="1"/>
  <c r="S4166" i="11" s="1"/>
  <c r="P4166" i="11"/>
  <c r="Q4166" i="11" s="1"/>
  <c r="M4167" i="11"/>
  <c r="N4167" i="11"/>
  <c r="O4167" i="11" s="1"/>
  <c r="S4167" i="11" s="1"/>
  <c r="P4167" i="11"/>
  <c r="Q4167" i="11" s="1"/>
  <c r="M4168" i="11"/>
  <c r="N4168" i="11"/>
  <c r="O4168" i="11" s="1"/>
  <c r="S4168" i="11" s="1"/>
  <c r="P4168" i="11"/>
  <c r="Q4168" i="11" s="1"/>
  <c r="M4169" i="11"/>
  <c r="N4169" i="11"/>
  <c r="O4169" i="11" s="1"/>
  <c r="S4169" i="11" s="1"/>
  <c r="P4169" i="11"/>
  <c r="Q4169" i="11" s="1"/>
  <c r="M4170" i="11"/>
  <c r="N4170" i="11"/>
  <c r="O4170" i="11"/>
  <c r="S4170" i="11" s="1"/>
  <c r="P4170" i="11"/>
  <c r="Q4170" i="11" s="1"/>
  <c r="M4171" i="11"/>
  <c r="N4171" i="11"/>
  <c r="O4171" i="11" s="1"/>
  <c r="S4171" i="11" s="1"/>
  <c r="P4171" i="11"/>
  <c r="Q4171" i="11" s="1"/>
  <c r="M4172" i="11"/>
  <c r="N4172" i="11"/>
  <c r="O4172" i="11" s="1"/>
  <c r="S4172" i="11" s="1"/>
  <c r="P4172" i="11"/>
  <c r="Q4172" i="11" s="1"/>
  <c r="M4173" i="11"/>
  <c r="N4173" i="11"/>
  <c r="O4173" i="11" s="1"/>
  <c r="S4173" i="11" s="1"/>
  <c r="P4173" i="11"/>
  <c r="Q4173" i="11" s="1"/>
  <c r="M4174" i="11"/>
  <c r="N4174" i="11"/>
  <c r="O4174" i="11" s="1"/>
  <c r="S4174" i="11" s="1"/>
  <c r="P4174" i="11"/>
  <c r="Q4174" i="11" s="1"/>
  <c r="M4175" i="11"/>
  <c r="N4175" i="11"/>
  <c r="O4175" i="11" s="1"/>
  <c r="S4175" i="11" s="1"/>
  <c r="P4175" i="11"/>
  <c r="Q4175" i="11" s="1"/>
  <c r="M4176" i="11"/>
  <c r="N4176" i="11"/>
  <c r="O4176" i="11" s="1"/>
  <c r="S4176" i="11" s="1"/>
  <c r="P4176" i="11"/>
  <c r="Q4176" i="11" s="1"/>
  <c r="M4177" i="11"/>
  <c r="N4177" i="11"/>
  <c r="O4177" i="11" s="1"/>
  <c r="S4177" i="11" s="1"/>
  <c r="P4177" i="11"/>
  <c r="Q4177" i="11" s="1"/>
  <c r="M4178" i="11"/>
  <c r="N4178" i="11"/>
  <c r="O4178" i="11" s="1"/>
  <c r="S4178" i="11" s="1"/>
  <c r="P4178" i="11"/>
  <c r="Q4178" i="11" s="1"/>
  <c r="M4179" i="11"/>
  <c r="N4179" i="11"/>
  <c r="O4179" i="11" s="1"/>
  <c r="S4179" i="11" s="1"/>
  <c r="P4179" i="11"/>
  <c r="Q4179" i="11" s="1"/>
  <c r="M4180" i="11"/>
  <c r="N4180" i="11"/>
  <c r="O4180" i="11" s="1"/>
  <c r="S4180" i="11" s="1"/>
  <c r="P4180" i="11"/>
  <c r="Q4180" i="11" s="1"/>
  <c r="M4181" i="11"/>
  <c r="N4181" i="11"/>
  <c r="O4181" i="11" s="1"/>
  <c r="S4181" i="11" s="1"/>
  <c r="P4181" i="11"/>
  <c r="Q4181" i="11" s="1"/>
  <c r="M4182" i="11"/>
  <c r="N4182" i="11"/>
  <c r="O4182" i="11" s="1"/>
  <c r="S4182" i="11" s="1"/>
  <c r="P4182" i="11"/>
  <c r="Q4182" i="11" s="1"/>
  <c r="M4183" i="11"/>
  <c r="N4183" i="11"/>
  <c r="O4183" i="11" s="1"/>
  <c r="S4183" i="11" s="1"/>
  <c r="P4183" i="11"/>
  <c r="Q4183" i="11" s="1"/>
  <c r="M4184" i="11"/>
  <c r="N4184" i="11"/>
  <c r="O4184" i="11" s="1"/>
  <c r="S4184" i="11" s="1"/>
  <c r="P4184" i="11"/>
  <c r="Q4184" i="11" s="1"/>
  <c r="M4185" i="11"/>
  <c r="N4185" i="11"/>
  <c r="O4185" i="11" s="1"/>
  <c r="S4185" i="11" s="1"/>
  <c r="P4185" i="11"/>
  <c r="Q4185" i="11" s="1"/>
  <c r="M4186" i="11"/>
  <c r="N4186" i="11"/>
  <c r="O4186" i="11" s="1"/>
  <c r="S4186" i="11" s="1"/>
  <c r="P4186" i="11"/>
  <c r="Q4186" i="11" s="1"/>
  <c r="M4187" i="11"/>
  <c r="N4187" i="11"/>
  <c r="O4187" i="11"/>
  <c r="S4187" i="11" s="1"/>
  <c r="P4187" i="11"/>
  <c r="Q4187" i="11" s="1"/>
  <c r="M4188" i="11"/>
  <c r="N4188" i="11"/>
  <c r="O4188" i="11" s="1"/>
  <c r="S4188" i="11" s="1"/>
  <c r="P4188" i="11"/>
  <c r="Q4188" i="11" s="1"/>
  <c r="M4189" i="11"/>
  <c r="N4189" i="11"/>
  <c r="O4189" i="11" s="1"/>
  <c r="S4189" i="11" s="1"/>
  <c r="P4189" i="11"/>
  <c r="Q4189" i="11" s="1"/>
  <c r="M4190" i="11"/>
  <c r="N4190" i="11"/>
  <c r="O4190" i="11" s="1"/>
  <c r="S4190" i="11" s="1"/>
  <c r="P4190" i="11"/>
  <c r="Q4190" i="11" s="1"/>
  <c r="M4191" i="11"/>
  <c r="N4191" i="11"/>
  <c r="O4191" i="11" s="1"/>
  <c r="S4191" i="11" s="1"/>
  <c r="P4191" i="11"/>
  <c r="Q4191" i="11" s="1"/>
  <c r="M4192" i="11"/>
  <c r="N4192" i="11"/>
  <c r="O4192" i="11" s="1"/>
  <c r="S4192" i="11" s="1"/>
  <c r="P4192" i="11"/>
  <c r="Q4192" i="11" s="1"/>
  <c r="M4193" i="11"/>
  <c r="N4193" i="11"/>
  <c r="O4193" i="11"/>
  <c r="S4193" i="11" s="1"/>
  <c r="P4193" i="11"/>
  <c r="Q4193" i="11" s="1"/>
  <c r="M4194" i="11"/>
  <c r="N4194" i="11"/>
  <c r="O4194" i="11" s="1"/>
  <c r="S4194" i="11" s="1"/>
  <c r="P4194" i="11"/>
  <c r="Q4194" i="11" s="1"/>
  <c r="M4195" i="11"/>
  <c r="N4195" i="11"/>
  <c r="O4195" i="11" s="1"/>
  <c r="S4195" i="11" s="1"/>
  <c r="P4195" i="11"/>
  <c r="Q4195" i="11"/>
  <c r="M4196" i="11"/>
  <c r="N4196" i="11"/>
  <c r="O4196" i="11" s="1"/>
  <c r="S4196" i="11" s="1"/>
  <c r="P4196" i="11"/>
  <c r="Q4196" i="11" s="1"/>
  <c r="M4197" i="11"/>
  <c r="N4197" i="11"/>
  <c r="O4197" i="11" s="1"/>
  <c r="S4197" i="11" s="1"/>
  <c r="P4197" i="11"/>
  <c r="Q4197" i="11" s="1"/>
  <c r="M4198" i="11"/>
  <c r="N4198" i="11"/>
  <c r="O4198" i="11" s="1"/>
  <c r="S4198" i="11" s="1"/>
  <c r="P4198" i="11"/>
  <c r="Q4198" i="11" s="1"/>
  <c r="M4199" i="11"/>
  <c r="N4199" i="11"/>
  <c r="O4199" i="11" s="1"/>
  <c r="S4199" i="11" s="1"/>
  <c r="P4199" i="11"/>
  <c r="Q4199" i="11" s="1"/>
  <c r="M4200" i="11"/>
  <c r="N4200" i="11"/>
  <c r="O4200" i="11" s="1"/>
  <c r="S4200" i="11" s="1"/>
  <c r="P4200" i="11"/>
  <c r="Q4200" i="11" s="1"/>
  <c r="M4201" i="11"/>
  <c r="N4201" i="11"/>
  <c r="O4201" i="11" s="1"/>
  <c r="S4201" i="11" s="1"/>
  <c r="P4201" i="11"/>
  <c r="Q4201" i="11" s="1"/>
  <c r="M4202" i="11"/>
  <c r="N4202" i="11"/>
  <c r="O4202" i="11" s="1"/>
  <c r="S4202" i="11" s="1"/>
  <c r="P4202" i="11"/>
  <c r="Q4202" i="11" s="1"/>
  <c r="M4203" i="11"/>
  <c r="N4203" i="11"/>
  <c r="O4203" i="11" s="1"/>
  <c r="S4203" i="11" s="1"/>
  <c r="P4203" i="11"/>
  <c r="Q4203" i="11" s="1"/>
  <c r="M4204" i="11"/>
  <c r="N4204" i="11"/>
  <c r="O4204" i="11" s="1"/>
  <c r="S4204" i="11" s="1"/>
  <c r="P4204" i="11"/>
  <c r="Q4204" i="11" s="1"/>
  <c r="M4205" i="11"/>
  <c r="N4205" i="11"/>
  <c r="O4205" i="11" s="1"/>
  <c r="S4205" i="11" s="1"/>
  <c r="P4205" i="11"/>
  <c r="Q4205" i="11" s="1"/>
  <c r="M4206" i="11"/>
  <c r="N4206" i="11"/>
  <c r="O4206" i="11" s="1"/>
  <c r="S4206" i="11" s="1"/>
  <c r="P4206" i="11"/>
  <c r="Q4206" i="11" s="1"/>
  <c r="M4207" i="11"/>
  <c r="N4207" i="11"/>
  <c r="O4207" i="11" s="1"/>
  <c r="S4207" i="11" s="1"/>
  <c r="P4207" i="11"/>
  <c r="Q4207" i="11"/>
  <c r="M4208" i="11"/>
  <c r="N4208" i="11"/>
  <c r="O4208" i="11" s="1"/>
  <c r="S4208" i="11" s="1"/>
  <c r="P4208" i="11"/>
  <c r="Q4208" i="11" s="1"/>
  <c r="M4209" i="11"/>
  <c r="N4209" i="11"/>
  <c r="O4209" i="11" s="1"/>
  <c r="S4209" i="11" s="1"/>
  <c r="P4209" i="11"/>
  <c r="Q4209" i="11" s="1"/>
  <c r="M4210" i="11"/>
  <c r="N4210" i="11"/>
  <c r="O4210" i="11" s="1"/>
  <c r="S4210" i="11" s="1"/>
  <c r="P4210" i="11"/>
  <c r="Q4210" i="11" s="1"/>
  <c r="M4211" i="11"/>
  <c r="N4211" i="11"/>
  <c r="O4211" i="11" s="1"/>
  <c r="S4211" i="11" s="1"/>
  <c r="P4211" i="11"/>
  <c r="Q4211" i="11" s="1"/>
  <c r="M4212" i="11"/>
  <c r="N4212" i="11"/>
  <c r="O4212" i="11" s="1"/>
  <c r="S4212" i="11" s="1"/>
  <c r="P4212" i="11"/>
  <c r="Q4212" i="11" s="1"/>
  <c r="M4213" i="11"/>
  <c r="N4213" i="11"/>
  <c r="O4213" i="11" s="1"/>
  <c r="S4213" i="11" s="1"/>
  <c r="P4213" i="11"/>
  <c r="Q4213" i="11" s="1"/>
  <c r="M4214" i="11"/>
  <c r="N4214" i="11"/>
  <c r="O4214" i="11" s="1"/>
  <c r="S4214" i="11" s="1"/>
  <c r="P4214" i="11"/>
  <c r="Q4214" i="11" s="1"/>
  <c r="M4215" i="11"/>
  <c r="N4215" i="11"/>
  <c r="O4215" i="11" s="1"/>
  <c r="S4215" i="11" s="1"/>
  <c r="P4215" i="11"/>
  <c r="Q4215" i="11" s="1"/>
  <c r="M4216" i="11"/>
  <c r="N4216" i="11"/>
  <c r="O4216" i="11" s="1"/>
  <c r="S4216" i="11" s="1"/>
  <c r="P4216" i="11"/>
  <c r="Q4216" i="11" s="1"/>
  <c r="M4217" i="11"/>
  <c r="N4217" i="11"/>
  <c r="O4217" i="11" s="1"/>
  <c r="S4217" i="11" s="1"/>
  <c r="P4217" i="11"/>
  <c r="Q4217" i="11" s="1"/>
  <c r="M4218" i="11"/>
  <c r="N4218" i="11"/>
  <c r="O4218" i="11" s="1"/>
  <c r="S4218" i="11" s="1"/>
  <c r="P4218" i="11"/>
  <c r="Q4218" i="11" s="1"/>
  <c r="M4219" i="11"/>
  <c r="N4219" i="11"/>
  <c r="O4219" i="11" s="1"/>
  <c r="S4219" i="11" s="1"/>
  <c r="P4219" i="11"/>
  <c r="Q4219" i="11" s="1"/>
  <c r="M4220" i="11"/>
  <c r="N4220" i="11"/>
  <c r="O4220" i="11" s="1"/>
  <c r="S4220" i="11" s="1"/>
  <c r="P4220" i="11"/>
  <c r="Q4220" i="11" s="1"/>
  <c r="M4221" i="11"/>
  <c r="N4221" i="11"/>
  <c r="O4221" i="11" s="1"/>
  <c r="S4221" i="11" s="1"/>
  <c r="P4221" i="11"/>
  <c r="Q4221" i="11" s="1"/>
  <c r="M4222" i="11"/>
  <c r="N4222" i="11"/>
  <c r="O4222" i="11" s="1"/>
  <c r="S4222" i="11" s="1"/>
  <c r="P4222" i="11"/>
  <c r="Q4222" i="11" s="1"/>
  <c r="M4223" i="11"/>
  <c r="N4223" i="11"/>
  <c r="O4223" i="11" s="1"/>
  <c r="S4223" i="11" s="1"/>
  <c r="P4223" i="11"/>
  <c r="Q4223" i="11" s="1"/>
  <c r="M4224" i="11"/>
  <c r="N4224" i="11"/>
  <c r="O4224" i="11" s="1"/>
  <c r="S4224" i="11" s="1"/>
  <c r="P4224" i="11"/>
  <c r="Q4224" i="11" s="1"/>
  <c r="M4225" i="11"/>
  <c r="N4225" i="11"/>
  <c r="O4225" i="11" s="1"/>
  <c r="S4225" i="11" s="1"/>
  <c r="P4225" i="11"/>
  <c r="Q4225" i="11" s="1"/>
  <c r="M4226" i="11"/>
  <c r="N4226" i="11"/>
  <c r="O4226" i="11" s="1"/>
  <c r="S4226" i="11" s="1"/>
  <c r="P4226" i="11"/>
  <c r="Q4226" i="11" s="1"/>
  <c r="M4227" i="11"/>
  <c r="N4227" i="11"/>
  <c r="O4227" i="11" s="1"/>
  <c r="S4227" i="11" s="1"/>
  <c r="P4227" i="11"/>
  <c r="Q4227" i="11" s="1"/>
  <c r="M4228" i="11"/>
  <c r="N4228" i="11"/>
  <c r="O4228" i="11" s="1"/>
  <c r="S4228" i="11" s="1"/>
  <c r="P4228" i="11"/>
  <c r="Q4228" i="11" s="1"/>
  <c r="M4229" i="11"/>
  <c r="N4229" i="11"/>
  <c r="O4229" i="11" s="1"/>
  <c r="S4229" i="11" s="1"/>
  <c r="P4229" i="11"/>
  <c r="Q4229" i="11" s="1"/>
  <c r="M4230" i="11"/>
  <c r="N4230" i="11"/>
  <c r="O4230" i="11" s="1"/>
  <c r="S4230" i="11" s="1"/>
  <c r="P4230" i="11"/>
  <c r="Q4230" i="11" s="1"/>
  <c r="M4231" i="11"/>
  <c r="N4231" i="11"/>
  <c r="O4231" i="11" s="1"/>
  <c r="S4231" i="11" s="1"/>
  <c r="P4231" i="11"/>
  <c r="Q4231" i="11" s="1"/>
  <c r="M4232" i="11"/>
  <c r="N4232" i="11"/>
  <c r="O4232" i="11" s="1"/>
  <c r="S4232" i="11" s="1"/>
  <c r="P4232" i="11"/>
  <c r="Q4232" i="11" s="1"/>
  <c r="M4233" i="11"/>
  <c r="N4233" i="11"/>
  <c r="O4233" i="11" s="1"/>
  <c r="S4233" i="11" s="1"/>
  <c r="P4233" i="11"/>
  <c r="Q4233" i="11" s="1"/>
  <c r="M4234" i="11"/>
  <c r="N4234" i="11"/>
  <c r="O4234" i="11" s="1"/>
  <c r="S4234" i="11" s="1"/>
  <c r="P4234" i="11"/>
  <c r="Q4234" i="11" s="1"/>
  <c r="M4235" i="11"/>
  <c r="N4235" i="11"/>
  <c r="O4235" i="11" s="1"/>
  <c r="S4235" i="11" s="1"/>
  <c r="P4235" i="11"/>
  <c r="Q4235" i="11" s="1"/>
  <c r="M4236" i="11"/>
  <c r="N4236" i="11"/>
  <c r="O4236" i="11" s="1"/>
  <c r="S4236" i="11" s="1"/>
  <c r="P4236" i="11"/>
  <c r="Q4236" i="11" s="1"/>
  <c r="M4237" i="11"/>
  <c r="N4237" i="11"/>
  <c r="O4237" i="11" s="1"/>
  <c r="S4237" i="11" s="1"/>
  <c r="P4237" i="11"/>
  <c r="Q4237" i="11" s="1"/>
  <c r="M4238" i="11"/>
  <c r="N4238" i="11"/>
  <c r="O4238" i="11" s="1"/>
  <c r="S4238" i="11" s="1"/>
  <c r="P4238" i="11"/>
  <c r="Q4238" i="11" s="1"/>
  <c r="M4239" i="11"/>
  <c r="N4239" i="11"/>
  <c r="O4239" i="11" s="1"/>
  <c r="S4239" i="11" s="1"/>
  <c r="P4239" i="11"/>
  <c r="Q4239" i="11" s="1"/>
  <c r="M4240" i="11"/>
  <c r="N4240" i="11"/>
  <c r="O4240" i="11" s="1"/>
  <c r="S4240" i="11" s="1"/>
  <c r="P4240" i="11"/>
  <c r="Q4240" i="11" s="1"/>
  <c r="M4241" i="11"/>
  <c r="N4241" i="11"/>
  <c r="O4241" i="11" s="1"/>
  <c r="S4241" i="11" s="1"/>
  <c r="P4241" i="11"/>
  <c r="Q4241" i="11"/>
  <c r="M4242" i="11"/>
  <c r="N4242" i="11"/>
  <c r="O4242" i="11" s="1"/>
  <c r="S4242" i="11" s="1"/>
  <c r="P4242" i="11"/>
  <c r="Q4242" i="11" s="1"/>
  <c r="M4243" i="11"/>
  <c r="N4243" i="11"/>
  <c r="O4243" i="11" s="1"/>
  <c r="S4243" i="11" s="1"/>
  <c r="P4243" i="11"/>
  <c r="Q4243" i="11" s="1"/>
  <c r="M4244" i="11"/>
  <c r="N4244" i="11"/>
  <c r="O4244" i="11" s="1"/>
  <c r="S4244" i="11" s="1"/>
  <c r="P4244" i="11"/>
  <c r="Q4244" i="11" s="1"/>
  <c r="M4245" i="11"/>
  <c r="N4245" i="11"/>
  <c r="O4245" i="11" s="1"/>
  <c r="S4245" i="11" s="1"/>
  <c r="P4245" i="11"/>
  <c r="Q4245" i="11" s="1"/>
  <c r="M4246" i="11"/>
  <c r="N4246" i="11"/>
  <c r="O4246" i="11" s="1"/>
  <c r="S4246" i="11" s="1"/>
  <c r="P4246" i="11"/>
  <c r="Q4246" i="11" s="1"/>
  <c r="M4247" i="11"/>
  <c r="N4247" i="11"/>
  <c r="O4247" i="11" s="1"/>
  <c r="S4247" i="11" s="1"/>
  <c r="P4247" i="11"/>
  <c r="Q4247" i="11" s="1"/>
  <c r="M4248" i="11"/>
  <c r="N4248" i="11"/>
  <c r="O4248" i="11" s="1"/>
  <c r="S4248" i="11" s="1"/>
  <c r="P4248" i="11"/>
  <c r="Q4248" i="11" s="1"/>
  <c r="M4249" i="11"/>
  <c r="N4249" i="11"/>
  <c r="O4249" i="11" s="1"/>
  <c r="S4249" i="11" s="1"/>
  <c r="P4249" i="11"/>
  <c r="Q4249" i="11" s="1"/>
  <c r="M4250" i="11"/>
  <c r="N4250" i="11"/>
  <c r="O4250" i="11" s="1"/>
  <c r="S4250" i="11" s="1"/>
  <c r="P4250" i="11"/>
  <c r="Q4250" i="11"/>
  <c r="M4251" i="11"/>
  <c r="N4251" i="11"/>
  <c r="O4251" i="11" s="1"/>
  <c r="S4251" i="11" s="1"/>
  <c r="P4251" i="11"/>
  <c r="Q4251" i="11" s="1"/>
  <c r="M4252" i="11"/>
  <c r="N4252" i="11"/>
  <c r="O4252" i="11" s="1"/>
  <c r="S4252" i="11" s="1"/>
  <c r="P4252" i="11"/>
  <c r="Q4252" i="11" s="1"/>
  <c r="M4253" i="11"/>
  <c r="N4253" i="11"/>
  <c r="O4253" i="11" s="1"/>
  <c r="S4253" i="11" s="1"/>
  <c r="P4253" i="11"/>
  <c r="Q4253" i="11" s="1"/>
  <c r="M4254" i="11"/>
  <c r="N4254" i="11"/>
  <c r="O4254" i="11" s="1"/>
  <c r="S4254" i="11" s="1"/>
  <c r="P4254" i="11"/>
  <c r="Q4254" i="11" s="1"/>
  <c r="M4255" i="11"/>
  <c r="N4255" i="11"/>
  <c r="O4255" i="11" s="1"/>
  <c r="S4255" i="11" s="1"/>
  <c r="P4255" i="11"/>
  <c r="Q4255" i="11" s="1"/>
  <c r="M4256" i="11"/>
  <c r="N4256" i="11"/>
  <c r="O4256" i="11" s="1"/>
  <c r="S4256" i="11" s="1"/>
  <c r="P4256" i="11"/>
  <c r="Q4256" i="11" s="1"/>
  <c r="M4257" i="11"/>
  <c r="N4257" i="11"/>
  <c r="O4257" i="11" s="1"/>
  <c r="S4257" i="11" s="1"/>
  <c r="P4257" i="11"/>
  <c r="Q4257" i="11" s="1"/>
  <c r="M4258" i="11"/>
  <c r="N4258" i="11"/>
  <c r="O4258" i="11" s="1"/>
  <c r="S4258" i="11" s="1"/>
  <c r="P4258" i="11"/>
  <c r="Q4258" i="11"/>
  <c r="M4259" i="11"/>
  <c r="N4259" i="11"/>
  <c r="O4259" i="11"/>
  <c r="S4259" i="11" s="1"/>
  <c r="P4259" i="11"/>
  <c r="Q4259" i="11" s="1"/>
  <c r="M4260" i="11"/>
  <c r="N4260" i="11"/>
  <c r="O4260" i="11" s="1"/>
  <c r="S4260" i="11" s="1"/>
  <c r="P4260" i="11"/>
  <c r="Q4260" i="11" s="1"/>
  <c r="M4261" i="11"/>
  <c r="N4261" i="11"/>
  <c r="O4261" i="11" s="1"/>
  <c r="S4261" i="11" s="1"/>
  <c r="P4261" i="11"/>
  <c r="Q4261" i="11" s="1"/>
  <c r="M4262" i="11"/>
  <c r="N4262" i="11"/>
  <c r="O4262" i="11" s="1"/>
  <c r="S4262" i="11" s="1"/>
  <c r="P4262" i="11"/>
  <c r="Q4262" i="11" s="1"/>
  <c r="M4263" i="11"/>
  <c r="N4263" i="11"/>
  <c r="O4263" i="11" s="1"/>
  <c r="S4263" i="11" s="1"/>
  <c r="P4263" i="11"/>
  <c r="Q4263" i="11" s="1"/>
  <c r="M4264" i="11"/>
  <c r="N4264" i="11"/>
  <c r="O4264" i="11" s="1"/>
  <c r="S4264" i="11" s="1"/>
  <c r="P4264" i="11"/>
  <c r="Q4264" i="11" s="1"/>
  <c r="M4265" i="11"/>
  <c r="N4265" i="11"/>
  <c r="O4265" i="11" s="1"/>
  <c r="S4265" i="11" s="1"/>
  <c r="P4265" i="11"/>
  <c r="Q4265" i="11" s="1"/>
  <c r="M4266" i="11"/>
  <c r="N4266" i="11"/>
  <c r="O4266" i="11" s="1"/>
  <c r="S4266" i="11" s="1"/>
  <c r="P4266" i="11"/>
  <c r="Q4266" i="11" s="1"/>
  <c r="M4267" i="11"/>
  <c r="N4267" i="11"/>
  <c r="O4267" i="11" s="1"/>
  <c r="S4267" i="11" s="1"/>
  <c r="P4267" i="11"/>
  <c r="Q4267" i="11" s="1"/>
  <c r="M4268" i="11"/>
  <c r="N4268" i="11"/>
  <c r="O4268" i="11" s="1"/>
  <c r="S4268" i="11" s="1"/>
  <c r="P4268" i="11"/>
  <c r="Q4268" i="11"/>
  <c r="M4269" i="11"/>
  <c r="N4269" i="11"/>
  <c r="O4269" i="11" s="1"/>
  <c r="S4269" i="11" s="1"/>
  <c r="P4269" i="11"/>
  <c r="Q4269" i="11" s="1"/>
  <c r="M4270" i="11"/>
  <c r="N4270" i="11"/>
  <c r="O4270" i="11" s="1"/>
  <c r="S4270" i="11" s="1"/>
  <c r="P4270" i="11"/>
  <c r="Q4270" i="11" s="1"/>
  <c r="M4271" i="11"/>
  <c r="N4271" i="11"/>
  <c r="O4271" i="11" s="1"/>
  <c r="S4271" i="11" s="1"/>
  <c r="P4271" i="11"/>
  <c r="Q4271" i="11" s="1"/>
  <c r="M4272" i="11"/>
  <c r="N4272" i="11"/>
  <c r="O4272" i="11"/>
  <c r="S4272" i="11" s="1"/>
  <c r="P4272" i="11"/>
  <c r="Q4272" i="11" s="1"/>
  <c r="M4273" i="11"/>
  <c r="N4273" i="11"/>
  <c r="O4273" i="11" s="1"/>
  <c r="S4273" i="11" s="1"/>
  <c r="P4273" i="11"/>
  <c r="Q4273" i="11" s="1"/>
  <c r="M4274" i="11"/>
  <c r="N4274" i="11"/>
  <c r="O4274" i="11" s="1"/>
  <c r="S4274" i="11" s="1"/>
  <c r="P4274" i="11"/>
  <c r="Q4274" i="11" s="1"/>
  <c r="M4275" i="11"/>
  <c r="N4275" i="11"/>
  <c r="O4275" i="11" s="1"/>
  <c r="S4275" i="11" s="1"/>
  <c r="P4275" i="11"/>
  <c r="Q4275" i="11" s="1"/>
  <c r="M4276" i="11"/>
  <c r="N4276" i="11"/>
  <c r="O4276" i="11" s="1"/>
  <c r="S4276" i="11" s="1"/>
  <c r="P4276" i="11"/>
  <c r="Q4276" i="11" s="1"/>
  <c r="M4277" i="11"/>
  <c r="N4277" i="11"/>
  <c r="O4277" i="11" s="1"/>
  <c r="S4277" i="11" s="1"/>
  <c r="P4277" i="11"/>
  <c r="Q4277" i="11" s="1"/>
  <c r="M4278" i="11"/>
  <c r="N4278" i="11"/>
  <c r="O4278" i="11"/>
  <c r="S4278" i="11" s="1"/>
  <c r="P4278" i="11"/>
  <c r="Q4278" i="11" s="1"/>
  <c r="M4279" i="11"/>
  <c r="N4279" i="11"/>
  <c r="O4279" i="11" s="1"/>
  <c r="S4279" i="11" s="1"/>
  <c r="P4279" i="11"/>
  <c r="Q4279" i="11" s="1"/>
  <c r="M4280" i="11"/>
  <c r="N4280" i="11"/>
  <c r="O4280" i="11" s="1"/>
  <c r="S4280" i="11" s="1"/>
  <c r="P4280" i="11"/>
  <c r="Q4280" i="11" s="1"/>
  <c r="M4281" i="11"/>
  <c r="N4281" i="11"/>
  <c r="O4281" i="11" s="1"/>
  <c r="S4281" i="11" s="1"/>
  <c r="P4281" i="11"/>
  <c r="Q4281" i="11" s="1"/>
  <c r="M4282" i="11"/>
  <c r="N4282" i="11"/>
  <c r="O4282" i="11" s="1"/>
  <c r="S4282" i="11" s="1"/>
  <c r="P4282" i="11"/>
  <c r="Q4282" i="11" s="1"/>
  <c r="M4283" i="11"/>
  <c r="N4283" i="11"/>
  <c r="O4283" i="11" s="1"/>
  <c r="S4283" i="11" s="1"/>
  <c r="P4283" i="11"/>
  <c r="Q4283" i="11" s="1"/>
  <c r="M4284" i="11"/>
  <c r="N4284" i="11"/>
  <c r="O4284" i="11" s="1"/>
  <c r="S4284" i="11" s="1"/>
  <c r="P4284" i="11"/>
  <c r="Q4284" i="11" s="1"/>
  <c r="M4285" i="11"/>
  <c r="N4285" i="11"/>
  <c r="O4285" i="11" s="1"/>
  <c r="S4285" i="11" s="1"/>
  <c r="P4285" i="11"/>
  <c r="Q4285" i="11" s="1"/>
  <c r="M4286" i="11"/>
  <c r="N4286" i="11"/>
  <c r="O4286" i="11" s="1"/>
  <c r="S4286" i="11" s="1"/>
  <c r="P4286" i="11"/>
  <c r="Q4286" i="11" s="1"/>
  <c r="M4287" i="11"/>
  <c r="N4287" i="11"/>
  <c r="O4287" i="11" s="1"/>
  <c r="S4287" i="11" s="1"/>
  <c r="P4287" i="11"/>
  <c r="Q4287" i="11" s="1"/>
  <c r="M4288" i="11"/>
  <c r="N4288" i="11"/>
  <c r="O4288" i="11"/>
  <c r="S4288" i="11" s="1"/>
  <c r="P4288" i="11"/>
  <c r="Q4288" i="11" s="1"/>
  <c r="M4289" i="11"/>
  <c r="N4289" i="11"/>
  <c r="O4289" i="11" s="1"/>
  <c r="S4289" i="11" s="1"/>
  <c r="P4289" i="11"/>
  <c r="Q4289" i="11" s="1"/>
  <c r="M4290" i="11"/>
  <c r="N4290" i="11"/>
  <c r="O4290" i="11" s="1"/>
  <c r="S4290" i="11" s="1"/>
  <c r="P4290" i="11"/>
  <c r="Q4290" i="11" s="1"/>
  <c r="M4291" i="11"/>
  <c r="N4291" i="11"/>
  <c r="O4291" i="11" s="1"/>
  <c r="S4291" i="11" s="1"/>
  <c r="P4291" i="11"/>
  <c r="Q4291" i="11" s="1"/>
  <c r="M4292" i="11"/>
  <c r="N4292" i="11"/>
  <c r="O4292" i="11"/>
  <c r="S4292" i="11" s="1"/>
  <c r="P4292" i="11"/>
  <c r="Q4292" i="11" s="1"/>
  <c r="M4293" i="11"/>
  <c r="N4293" i="11"/>
  <c r="O4293" i="11" s="1"/>
  <c r="S4293" i="11" s="1"/>
  <c r="P4293" i="11"/>
  <c r="Q4293" i="11" s="1"/>
  <c r="M4294" i="11"/>
  <c r="N4294" i="11"/>
  <c r="O4294" i="11" s="1"/>
  <c r="S4294" i="11" s="1"/>
  <c r="P4294" i="11"/>
  <c r="Q4294" i="11" s="1"/>
  <c r="M4295" i="11"/>
  <c r="N4295" i="11"/>
  <c r="O4295" i="11"/>
  <c r="S4295" i="11" s="1"/>
  <c r="P4295" i="11"/>
  <c r="Q4295" i="11" s="1"/>
  <c r="M4296" i="11"/>
  <c r="N4296" i="11"/>
  <c r="O4296" i="11" s="1"/>
  <c r="S4296" i="11" s="1"/>
  <c r="P4296" i="11"/>
  <c r="Q4296" i="11" s="1"/>
  <c r="M4297" i="11"/>
  <c r="N4297" i="11"/>
  <c r="O4297" i="11" s="1"/>
  <c r="S4297" i="11" s="1"/>
  <c r="P4297" i="11"/>
  <c r="Q4297" i="11" s="1"/>
  <c r="M4298" i="11"/>
  <c r="N4298" i="11"/>
  <c r="O4298" i="11" s="1"/>
  <c r="S4298" i="11" s="1"/>
  <c r="P4298" i="11"/>
  <c r="Q4298" i="11" s="1"/>
  <c r="M4299" i="11"/>
  <c r="N4299" i="11"/>
  <c r="O4299" i="11" s="1"/>
  <c r="S4299" i="11" s="1"/>
  <c r="P4299" i="11"/>
  <c r="Q4299" i="11" s="1"/>
  <c r="M4300" i="11"/>
  <c r="N4300" i="11"/>
  <c r="O4300" i="11" s="1"/>
  <c r="S4300" i="11" s="1"/>
  <c r="P4300" i="11"/>
  <c r="Q4300" i="11" s="1"/>
  <c r="M4301" i="11"/>
  <c r="N4301" i="11"/>
  <c r="O4301" i="11" s="1"/>
  <c r="S4301" i="11" s="1"/>
  <c r="P4301" i="11"/>
  <c r="Q4301" i="11" s="1"/>
  <c r="M4302" i="11"/>
  <c r="N4302" i="11"/>
  <c r="O4302" i="11" s="1"/>
  <c r="S4302" i="11" s="1"/>
  <c r="P4302" i="11"/>
  <c r="Q4302" i="11" s="1"/>
  <c r="M4303" i="11"/>
  <c r="N4303" i="11"/>
  <c r="O4303" i="11" s="1"/>
  <c r="S4303" i="11" s="1"/>
  <c r="P4303" i="11"/>
  <c r="Q4303" i="11" s="1"/>
  <c r="M4304" i="11"/>
  <c r="N4304" i="11"/>
  <c r="O4304" i="11"/>
  <c r="S4304" i="11" s="1"/>
  <c r="P4304" i="11"/>
  <c r="Q4304" i="11" s="1"/>
  <c r="M4305" i="11"/>
  <c r="N4305" i="11"/>
  <c r="O4305" i="11" s="1"/>
  <c r="S4305" i="11" s="1"/>
  <c r="P4305" i="11"/>
  <c r="Q4305" i="11" s="1"/>
  <c r="M4306" i="11"/>
  <c r="N4306" i="11"/>
  <c r="O4306" i="11" s="1"/>
  <c r="S4306" i="11" s="1"/>
  <c r="P4306" i="11"/>
  <c r="Q4306" i="11" s="1"/>
  <c r="M4307" i="11"/>
  <c r="N4307" i="11"/>
  <c r="O4307" i="11" s="1"/>
  <c r="S4307" i="11" s="1"/>
  <c r="P4307" i="11"/>
  <c r="Q4307" i="11" s="1"/>
  <c r="M4308" i="11"/>
  <c r="N4308" i="11"/>
  <c r="O4308" i="11" s="1"/>
  <c r="S4308" i="11" s="1"/>
  <c r="P4308" i="11"/>
  <c r="Q4308" i="11" s="1"/>
  <c r="M4309" i="11"/>
  <c r="N4309" i="11"/>
  <c r="O4309" i="11" s="1"/>
  <c r="S4309" i="11" s="1"/>
  <c r="P4309" i="11"/>
  <c r="Q4309" i="11" s="1"/>
  <c r="M4310" i="11"/>
  <c r="N4310" i="11"/>
  <c r="O4310" i="11" s="1"/>
  <c r="S4310" i="11" s="1"/>
  <c r="P4310" i="11"/>
  <c r="Q4310" i="11" s="1"/>
  <c r="M4311" i="11"/>
  <c r="N4311" i="11"/>
  <c r="O4311" i="11" s="1"/>
  <c r="S4311" i="11" s="1"/>
  <c r="P4311" i="11"/>
  <c r="Q4311" i="11" s="1"/>
  <c r="M4312" i="11"/>
  <c r="N4312" i="11"/>
  <c r="O4312" i="11" s="1"/>
  <c r="S4312" i="11" s="1"/>
  <c r="P4312" i="11"/>
  <c r="Q4312" i="11" s="1"/>
  <c r="M4313" i="11"/>
  <c r="N4313" i="11"/>
  <c r="O4313" i="11" s="1"/>
  <c r="S4313" i="11" s="1"/>
  <c r="P4313" i="11"/>
  <c r="Q4313" i="11" s="1"/>
  <c r="M4314" i="11"/>
  <c r="N4314" i="11"/>
  <c r="O4314" i="11" s="1"/>
  <c r="S4314" i="11" s="1"/>
  <c r="P4314" i="11"/>
  <c r="Q4314" i="11" s="1"/>
  <c r="M4315" i="11"/>
  <c r="N4315" i="11"/>
  <c r="O4315" i="11" s="1"/>
  <c r="S4315" i="11" s="1"/>
  <c r="P4315" i="11"/>
  <c r="Q4315" i="11" s="1"/>
  <c r="M4316" i="11"/>
  <c r="N4316" i="11"/>
  <c r="O4316" i="11" s="1"/>
  <c r="S4316" i="11" s="1"/>
  <c r="P4316" i="11"/>
  <c r="Q4316" i="11" s="1"/>
  <c r="M4317" i="11"/>
  <c r="N4317" i="11"/>
  <c r="O4317" i="11" s="1"/>
  <c r="S4317" i="11" s="1"/>
  <c r="P4317" i="11"/>
  <c r="Q4317" i="11" s="1"/>
  <c r="M4318" i="11"/>
  <c r="N4318" i="11"/>
  <c r="O4318" i="11" s="1"/>
  <c r="S4318" i="11" s="1"/>
  <c r="P4318" i="11"/>
  <c r="Q4318" i="11"/>
  <c r="M4319" i="11"/>
  <c r="N4319" i="11"/>
  <c r="O4319" i="11" s="1"/>
  <c r="S4319" i="11" s="1"/>
  <c r="P4319" i="11"/>
  <c r="Q4319" i="11" s="1"/>
  <c r="M4320" i="11"/>
  <c r="N4320" i="11"/>
  <c r="O4320" i="11" s="1"/>
  <c r="S4320" i="11" s="1"/>
  <c r="P4320" i="11"/>
  <c r="Q4320" i="11" s="1"/>
  <c r="M4321" i="11"/>
  <c r="N4321" i="11"/>
  <c r="O4321" i="11" s="1"/>
  <c r="S4321" i="11" s="1"/>
  <c r="P4321" i="11"/>
  <c r="Q4321" i="11" s="1"/>
  <c r="M4322" i="11"/>
  <c r="N4322" i="11"/>
  <c r="O4322" i="11" s="1"/>
  <c r="S4322" i="11" s="1"/>
  <c r="P4322" i="11"/>
  <c r="Q4322" i="11" s="1"/>
  <c r="M4323" i="11"/>
  <c r="N4323" i="11"/>
  <c r="O4323" i="11" s="1"/>
  <c r="S4323" i="11" s="1"/>
  <c r="P4323" i="11"/>
  <c r="Q4323" i="11" s="1"/>
  <c r="M4324" i="11"/>
  <c r="N4324" i="11"/>
  <c r="O4324" i="11" s="1"/>
  <c r="S4324" i="11" s="1"/>
  <c r="P4324" i="11"/>
  <c r="Q4324" i="11" s="1"/>
  <c r="M4325" i="11"/>
  <c r="N4325" i="11"/>
  <c r="O4325" i="11" s="1"/>
  <c r="S4325" i="11" s="1"/>
  <c r="P4325" i="11"/>
  <c r="Q4325" i="11" s="1"/>
  <c r="M4326" i="11"/>
  <c r="N4326" i="11"/>
  <c r="O4326" i="11" s="1"/>
  <c r="S4326" i="11" s="1"/>
  <c r="P4326" i="11"/>
  <c r="Q4326" i="11" s="1"/>
  <c r="M4327" i="11"/>
  <c r="N4327" i="11"/>
  <c r="O4327" i="11" s="1"/>
  <c r="S4327" i="11" s="1"/>
  <c r="P4327" i="11"/>
  <c r="Q4327" i="11" s="1"/>
  <c r="M4328" i="11"/>
  <c r="N4328" i="11"/>
  <c r="O4328" i="11" s="1"/>
  <c r="S4328" i="11" s="1"/>
  <c r="P4328" i="11"/>
  <c r="Q4328" i="11" s="1"/>
  <c r="M4329" i="11"/>
  <c r="N4329" i="11"/>
  <c r="O4329" i="11" s="1"/>
  <c r="S4329" i="11" s="1"/>
  <c r="P4329" i="11"/>
  <c r="Q4329" i="11" s="1"/>
  <c r="M4330" i="11"/>
  <c r="N4330" i="11"/>
  <c r="O4330" i="11" s="1"/>
  <c r="S4330" i="11" s="1"/>
  <c r="P4330" i="11"/>
  <c r="Q4330" i="11" s="1"/>
  <c r="M4331" i="11"/>
  <c r="N4331" i="11"/>
  <c r="O4331" i="11" s="1"/>
  <c r="S4331" i="11" s="1"/>
  <c r="P4331" i="11"/>
  <c r="Q4331" i="11" s="1"/>
  <c r="M4332" i="11"/>
  <c r="N4332" i="11"/>
  <c r="O4332" i="11" s="1"/>
  <c r="S4332" i="11" s="1"/>
  <c r="P4332" i="11"/>
  <c r="Q4332" i="11" s="1"/>
  <c r="M4333" i="11"/>
  <c r="N4333" i="11"/>
  <c r="O4333" i="11" s="1"/>
  <c r="S4333" i="11" s="1"/>
  <c r="P4333" i="11"/>
  <c r="Q4333" i="11" s="1"/>
  <c r="M4334" i="11"/>
  <c r="N4334" i="11"/>
  <c r="O4334" i="11" s="1"/>
  <c r="S4334" i="11" s="1"/>
  <c r="P4334" i="11"/>
  <c r="Q4334" i="11" s="1"/>
  <c r="M4335" i="11"/>
  <c r="N4335" i="11"/>
  <c r="O4335" i="11" s="1"/>
  <c r="S4335" i="11" s="1"/>
  <c r="P4335" i="11"/>
  <c r="Q4335" i="11"/>
  <c r="M4336" i="11"/>
  <c r="N4336" i="11"/>
  <c r="O4336" i="11" s="1"/>
  <c r="S4336" i="11" s="1"/>
  <c r="P4336" i="11"/>
  <c r="Q4336" i="11" s="1"/>
  <c r="M4337" i="11"/>
  <c r="N4337" i="11"/>
  <c r="O4337" i="11" s="1"/>
  <c r="S4337" i="11" s="1"/>
  <c r="P4337" i="11"/>
  <c r="Q4337" i="11" s="1"/>
  <c r="M4338" i="11"/>
  <c r="N4338" i="11"/>
  <c r="O4338" i="11" s="1"/>
  <c r="S4338" i="11" s="1"/>
  <c r="P4338" i="11"/>
  <c r="Q4338" i="11" s="1"/>
  <c r="M4339" i="11"/>
  <c r="N4339" i="11"/>
  <c r="O4339" i="11" s="1"/>
  <c r="S4339" i="11" s="1"/>
  <c r="P4339" i="11"/>
  <c r="Q4339" i="11" s="1"/>
  <c r="M4340" i="11"/>
  <c r="N4340" i="11"/>
  <c r="O4340" i="11" s="1"/>
  <c r="S4340" i="11" s="1"/>
  <c r="P4340" i="11"/>
  <c r="Q4340" i="11" s="1"/>
  <c r="M4341" i="11"/>
  <c r="N4341" i="11"/>
  <c r="O4341" i="11" s="1"/>
  <c r="S4341" i="11" s="1"/>
  <c r="P4341" i="11"/>
  <c r="Q4341" i="11" s="1"/>
  <c r="M4342" i="11"/>
  <c r="N4342" i="11"/>
  <c r="O4342" i="11" s="1"/>
  <c r="S4342" i="11" s="1"/>
  <c r="P4342" i="11"/>
  <c r="Q4342" i="11" s="1"/>
  <c r="M4343" i="11"/>
  <c r="N4343" i="11"/>
  <c r="O4343" i="11" s="1"/>
  <c r="S4343" i="11" s="1"/>
  <c r="P4343" i="11"/>
  <c r="Q4343" i="11" s="1"/>
  <c r="M4344" i="11"/>
  <c r="N4344" i="11"/>
  <c r="O4344" i="11" s="1"/>
  <c r="S4344" i="11" s="1"/>
  <c r="P4344" i="11"/>
  <c r="Q4344" i="11" s="1"/>
  <c r="M4345" i="11"/>
  <c r="N4345" i="11"/>
  <c r="O4345" i="11" s="1"/>
  <c r="S4345" i="11" s="1"/>
  <c r="P4345" i="11"/>
  <c r="Q4345" i="11" s="1"/>
  <c r="M4346" i="11"/>
  <c r="N4346" i="11"/>
  <c r="O4346" i="11" s="1"/>
  <c r="S4346" i="11" s="1"/>
  <c r="P4346" i="11"/>
  <c r="Q4346" i="11" s="1"/>
  <c r="M4347" i="11"/>
  <c r="N4347" i="11"/>
  <c r="O4347" i="11" s="1"/>
  <c r="S4347" i="11" s="1"/>
  <c r="P4347" i="11"/>
  <c r="Q4347" i="11" s="1"/>
  <c r="M4348" i="11"/>
  <c r="N4348" i="11"/>
  <c r="O4348" i="11" s="1"/>
  <c r="S4348" i="11" s="1"/>
  <c r="P4348" i="11"/>
  <c r="Q4348" i="11" s="1"/>
  <c r="M4349" i="11"/>
  <c r="N4349" i="11"/>
  <c r="O4349" i="11" s="1"/>
  <c r="S4349" i="11" s="1"/>
  <c r="P4349" i="11"/>
  <c r="Q4349" i="11" s="1"/>
  <c r="M4350" i="11"/>
  <c r="N4350" i="11"/>
  <c r="O4350" i="11" s="1"/>
  <c r="S4350" i="11" s="1"/>
  <c r="P4350" i="11"/>
  <c r="Q4350" i="11" s="1"/>
  <c r="M4351" i="11"/>
  <c r="N4351" i="11"/>
  <c r="O4351" i="11" s="1"/>
  <c r="S4351" i="11" s="1"/>
  <c r="P4351" i="11"/>
  <c r="Q4351" i="11" s="1"/>
  <c r="M4352" i="11"/>
  <c r="N4352" i="11"/>
  <c r="O4352" i="11" s="1"/>
  <c r="S4352" i="11" s="1"/>
  <c r="P4352" i="11"/>
  <c r="Q4352" i="11" s="1"/>
  <c r="M4353" i="11"/>
  <c r="N4353" i="11"/>
  <c r="O4353" i="11" s="1"/>
  <c r="S4353" i="11" s="1"/>
  <c r="P4353" i="11"/>
  <c r="Q4353" i="11" s="1"/>
  <c r="M4354" i="11"/>
  <c r="N4354" i="11"/>
  <c r="O4354" i="11" s="1"/>
  <c r="S4354" i="11" s="1"/>
  <c r="P4354" i="11"/>
  <c r="Q4354" i="11" s="1"/>
  <c r="M4355" i="11"/>
  <c r="N4355" i="11"/>
  <c r="O4355" i="11" s="1"/>
  <c r="S4355" i="11" s="1"/>
  <c r="P4355" i="11"/>
  <c r="Q4355" i="11" s="1"/>
  <c r="M4356" i="11"/>
  <c r="N4356" i="11"/>
  <c r="O4356" i="11" s="1"/>
  <c r="S4356" i="11" s="1"/>
  <c r="P4356" i="11"/>
  <c r="Q4356" i="11" s="1"/>
  <c r="M4357" i="11"/>
  <c r="N4357" i="11"/>
  <c r="O4357" i="11" s="1"/>
  <c r="S4357" i="11" s="1"/>
  <c r="P4357" i="11"/>
  <c r="Q4357" i="11" s="1"/>
  <c r="M4358" i="11"/>
  <c r="N4358" i="11"/>
  <c r="O4358" i="11" s="1"/>
  <c r="S4358" i="11" s="1"/>
  <c r="P4358" i="11"/>
  <c r="Q4358" i="11" s="1"/>
  <c r="M4359" i="11"/>
  <c r="N4359" i="11"/>
  <c r="O4359" i="11" s="1"/>
  <c r="S4359" i="11" s="1"/>
  <c r="P4359" i="11"/>
  <c r="Q4359" i="11" s="1"/>
  <c r="M4360" i="11"/>
  <c r="N4360" i="11"/>
  <c r="O4360" i="11" s="1"/>
  <c r="S4360" i="11" s="1"/>
  <c r="P4360" i="11"/>
  <c r="Q4360" i="11" s="1"/>
  <c r="M4361" i="11"/>
  <c r="N4361" i="11"/>
  <c r="O4361" i="11" s="1"/>
  <c r="S4361" i="11" s="1"/>
  <c r="P4361" i="11"/>
  <c r="Q4361" i="11" s="1"/>
  <c r="M4362" i="11"/>
  <c r="N4362" i="11"/>
  <c r="O4362" i="11" s="1"/>
  <c r="S4362" i="11" s="1"/>
  <c r="P4362" i="11"/>
  <c r="Q4362" i="11" s="1"/>
  <c r="M4363" i="11"/>
  <c r="N4363" i="11"/>
  <c r="O4363" i="11" s="1"/>
  <c r="S4363" i="11" s="1"/>
  <c r="P4363" i="11"/>
  <c r="Q4363" i="11" s="1"/>
  <c r="M4364" i="11"/>
  <c r="N4364" i="11"/>
  <c r="O4364" i="11" s="1"/>
  <c r="S4364" i="11" s="1"/>
  <c r="P4364" i="11"/>
  <c r="Q4364" i="11" s="1"/>
  <c r="M4365" i="11"/>
  <c r="N4365" i="11"/>
  <c r="O4365" i="11" s="1"/>
  <c r="S4365" i="11" s="1"/>
  <c r="P4365" i="11"/>
  <c r="Q4365" i="11" s="1"/>
  <c r="M4366" i="11"/>
  <c r="N4366" i="11"/>
  <c r="O4366" i="11" s="1"/>
  <c r="S4366" i="11" s="1"/>
  <c r="P4366" i="11"/>
  <c r="Q4366" i="11" s="1"/>
  <c r="M4367" i="11"/>
  <c r="N4367" i="11"/>
  <c r="O4367" i="11" s="1"/>
  <c r="S4367" i="11" s="1"/>
  <c r="P4367" i="11"/>
  <c r="Q4367" i="11" s="1"/>
  <c r="M4368" i="11"/>
  <c r="N4368" i="11"/>
  <c r="O4368" i="11" s="1"/>
  <c r="S4368" i="11" s="1"/>
  <c r="P4368" i="11"/>
  <c r="Q4368" i="11" s="1"/>
  <c r="M4369" i="11"/>
  <c r="N4369" i="11"/>
  <c r="O4369" i="11"/>
  <c r="S4369" i="11" s="1"/>
  <c r="P4369" i="11"/>
  <c r="Q4369" i="11" s="1"/>
  <c r="M4370" i="11"/>
  <c r="N4370" i="11"/>
  <c r="O4370" i="11" s="1"/>
  <c r="S4370" i="11" s="1"/>
  <c r="P4370" i="11"/>
  <c r="Q4370" i="11" s="1"/>
  <c r="M4371" i="11"/>
  <c r="N4371" i="11"/>
  <c r="O4371" i="11" s="1"/>
  <c r="S4371" i="11" s="1"/>
  <c r="P4371" i="11"/>
  <c r="Q4371" i="11" s="1"/>
  <c r="M4372" i="11"/>
  <c r="N4372" i="11"/>
  <c r="O4372" i="11" s="1"/>
  <c r="S4372" i="11" s="1"/>
  <c r="P4372" i="11"/>
  <c r="Q4372" i="11" s="1"/>
  <c r="M4373" i="11"/>
  <c r="N4373" i="11"/>
  <c r="O4373" i="11" s="1"/>
  <c r="S4373" i="11" s="1"/>
  <c r="P4373" i="11"/>
  <c r="Q4373" i="11" s="1"/>
  <c r="M4374" i="11"/>
  <c r="N4374" i="11"/>
  <c r="O4374" i="11" s="1"/>
  <c r="S4374" i="11" s="1"/>
  <c r="P4374" i="11"/>
  <c r="Q4374" i="11" s="1"/>
  <c r="M4375" i="11"/>
  <c r="N4375" i="11"/>
  <c r="O4375" i="11" s="1"/>
  <c r="S4375" i="11" s="1"/>
  <c r="P4375" i="11"/>
  <c r="Q4375" i="11" s="1"/>
  <c r="M4376" i="11"/>
  <c r="N4376" i="11"/>
  <c r="O4376" i="11" s="1"/>
  <c r="S4376" i="11" s="1"/>
  <c r="P4376" i="11"/>
  <c r="Q4376" i="11" s="1"/>
  <c r="M4377" i="11"/>
  <c r="N4377" i="11"/>
  <c r="O4377" i="11" s="1"/>
  <c r="S4377" i="11" s="1"/>
  <c r="P4377" i="11"/>
  <c r="Q4377" i="11" s="1"/>
  <c r="M4378" i="11"/>
  <c r="N4378" i="11"/>
  <c r="O4378" i="11" s="1"/>
  <c r="S4378" i="11" s="1"/>
  <c r="P4378" i="11"/>
  <c r="Q4378" i="11" s="1"/>
  <c r="M4379" i="11"/>
  <c r="N4379" i="11"/>
  <c r="O4379" i="11" s="1"/>
  <c r="S4379" i="11" s="1"/>
  <c r="P4379" i="11"/>
  <c r="Q4379" i="11" s="1"/>
  <c r="M4380" i="11"/>
  <c r="N4380" i="11"/>
  <c r="O4380" i="11" s="1"/>
  <c r="S4380" i="11" s="1"/>
  <c r="P4380" i="11"/>
  <c r="Q4380" i="11" s="1"/>
  <c r="M4381" i="11"/>
  <c r="N4381" i="11"/>
  <c r="O4381" i="11" s="1"/>
  <c r="S4381" i="11" s="1"/>
  <c r="P4381" i="11"/>
  <c r="Q4381" i="11" s="1"/>
  <c r="M4382" i="11"/>
  <c r="N4382" i="11"/>
  <c r="O4382" i="11" s="1"/>
  <c r="S4382" i="11" s="1"/>
  <c r="P4382" i="11"/>
  <c r="Q4382" i="11"/>
  <c r="M4383" i="11"/>
  <c r="N4383" i="11"/>
  <c r="O4383" i="11" s="1"/>
  <c r="S4383" i="11" s="1"/>
  <c r="P4383" i="11"/>
  <c r="Q4383" i="11" s="1"/>
  <c r="M4384" i="11"/>
  <c r="N4384" i="11"/>
  <c r="O4384" i="11" s="1"/>
  <c r="S4384" i="11" s="1"/>
  <c r="P4384" i="11"/>
  <c r="Q4384" i="11" s="1"/>
  <c r="M4385" i="11"/>
  <c r="N4385" i="11"/>
  <c r="O4385" i="11" s="1"/>
  <c r="S4385" i="11" s="1"/>
  <c r="P4385" i="11"/>
  <c r="Q4385" i="11" s="1"/>
  <c r="M4386" i="11"/>
  <c r="N4386" i="11"/>
  <c r="O4386" i="11" s="1"/>
  <c r="S4386" i="11" s="1"/>
  <c r="P4386" i="11"/>
  <c r="Q4386" i="11" s="1"/>
  <c r="M4387" i="11"/>
  <c r="N4387" i="11"/>
  <c r="O4387" i="11" s="1"/>
  <c r="S4387" i="11" s="1"/>
  <c r="P4387" i="11"/>
  <c r="Q4387" i="11" s="1"/>
  <c r="M4388" i="11"/>
  <c r="N4388" i="11"/>
  <c r="O4388" i="11" s="1"/>
  <c r="S4388" i="11" s="1"/>
  <c r="P4388" i="11"/>
  <c r="Q4388" i="11" s="1"/>
  <c r="M4389" i="11"/>
  <c r="N4389" i="11"/>
  <c r="O4389" i="11" s="1"/>
  <c r="S4389" i="11" s="1"/>
  <c r="P4389" i="11"/>
  <c r="Q4389" i="11" s="1"/>
  <c r="M4390" i="11"/>
  <c r="N4390" i="11"/>
  <c r="O4390" i="11" s="1"/>
  <c r="S4390" i="11" s="1"/>
  <c r="P4390" i="11"/>
  <c r="Q4390" i="11" s="1"/>
  <c r="M4391" i="11"/>
  <c r="N4391" i="11"/>
  <c r="O4391" i="11" s="1"/>
  <c r="S4391" i="11" s="1"/>
  <c r="P4391" i="11"/>
  <c r="Q4391" i="11" s="1"/>
  <c r="M4392" i="11"/>
  <c r="N4392" i="11"/>
  <c r="O4392" i="11" s="1"/>
  <c r="S4392" i="11" s="1"/>
  <c r="P4392" i="11"/>
  <c r="Q4392" i="11" s="1"/>
  <c r="M4393" i="11"/>
  <c r="N4393" i="11"/>
  <c r="O4393" i="11" s="1"/>
  <c r="S4393" i="11" s="1"/>
  <c r="P4393" i="11"/>
  <c r="Q4393" i="11" s="1"/>
  <c r="M4394" i="11"/>
  <c r="N4394" i="11"/>
  <c r="O4394" i="11" s="1"/>
  <c r="S4394" i="11" s="1"/>
  <c r="P4394" i="11"/>
  <c r="Q4394" i="11" s="1"/>
  <c r="M4395" i="11"/>
  <c r="N4395" i="11"/>
  <c r="O4395" i="11" s="1"/>
  <c r="S4395" i="11" s="1"/>
  <c r="P4395" i="11"/>
  <c r="Q4395" i="11" s="1"/>
  <c r="M4396" i="11"/>
  <c r="N4396" i="11"/>
  <c r="O4396" i="11" s="1"/>
  <c r="S4396" i="11" s="1"/>
  <c r="P4396" i="11"/>
  <c r="Q4396" i="11" s="1"/>
  <c r="M4397" i="11"/>
  <c r="N4397" i="11"/>
  <c r="O4397" i="11" s="1"/>
  <c r="S4397" i="11" s="1"/>
  <c r="P4397" i="11"/>
  <c r="Q4397" i="11" s="1"/>
  <c r="M4398" i="11"/>
  <c r="N4398" i="11"/>
  <c r="O4398" i="11" s="1"/>
  <c r="S4398" i="11" s="1"/>
  <c r="P4398" i="11"/>
  <c r="Q4398" i="11" s="1"/>
  <c r="M4399" i="11"/>
  <c r="N4399" i="11"/>
  <c r="O4399" i="11" s="1"/>
  <c r="S4399" i="11" s="1"/>
  <c r="P4399" i="11"/>
  <c r="Q4399" i="11" s="1"/>
  <c r="M4400" i="11"/>
  <c r="N4400" i="11"/>
  <c r="O4400" i="11" s="1"/>
  <c r="S4400" i="11" s="1"/>
  <c r="P4400" i="11"/>
  <c r="Q4400" i="11" s="1"/>
  <c r="M4401" i="11"/>
  <c r="N4401" i="11"/>
  <c r="O4401" i="11" s="1"/>
  <c r="S4401" i="11" s="1"/>
  <c r="P4401" i="11"/>
  <c r="Q4401" i="11" s="1"/>
  <c r="M4402" i="11"/>
  <c r="N4402" i="11"/>
  <c r="O4402" i="11" s="1"/>
  <c r="S4402" i="11" s="1"/>
  <c r="P4402" i="11"/>
  <c r="Q4402" i="11"/>
  <c r="M4403" i="11"/>
  <c r="N4403" i="11"/>
  <c r="O4403" i="11" s="1"/>
  <c r="S4403" i="11" s="1"/>
  <c r="P4403" i="11"/>
  <c r="Q4403" i="11" s="1"/>
  <c r="M4404" i="11"/>
  <c r="N4404" i="11"/>
  <c r="O4404" i="11" s="1"/>
  <c r="S4404" i="11" s="1"/>
  <c r="P4404" i="11"/>
  <c r="Q4404" i="11" s="1"/>
  <c r="M4405" i="11"/>
  <c r="N4405" i="11"/>
  <c r="O4405" i="11" s="1"/>
  <c r="S4405" i="11" s="1"/>
  <c r="P4405" i="11"/>
  <c r="Q4405" i="11" s="1"/>
  <c r="M4406" i="11"/>
  <c r="N4406" i="11"/>
  <c r="O4406" i="11" s="1"/>
  <c r="S4406" i="11" s="1"/>
  <c r="P4406" i="11"/>
  <c r="Q4406" i="11" s="1"/>
  <c r="M4407" i="11"/>
  <c r="N4407" i="11"/>
  <c r="O4407" i="11" s="1"/>
  <c r="S4407" i="11" s="1"/>
  <c r="P4407" i="11"/>
  <c r="Q4407" i="11" s="1"/>
  <c r="M4408" i="11"/>
  <c r="N4408" i="11"/>
  <c r="O4408" i="11" s="1"/>
  <c r="S4408" i="11" s="1"/>
  <c r="P4408" i="11"/>
  <c r="Q4408" i="11" s="1"/>
  <c r="M4409" i="11"/>
  <c r="N4409" i="11"/>
  <c r="O4409" i="11" s="1"/>
  <c r="S4409" i="11" s="1"/>
  <c r="P4409" i="11"/>
  <c r="Q4409" i="11" s="1"/>
  <c r="M4410" i="11"/>
  <c r="N4410" i="11"/>
  <c r="O4410" i="11" s="1"/>
  <c r="S4410" i="11" s="1"/>
  <c r="P4410" i="11"/>
  <c r="Q4410" i="11" s="1"/>
  <c r="M4411" i="11"/>
  <c r="N4411" i="11"/>
  <c r="O4411" i="11" s="1"/>
  <c r="S4411" i="11" s="1"/>
  <c r="P4411" i="11"/>
  <c r="Q4411" i="11" s="1"/>
  <c r="M4412" i="11"/>
  <c r="N4412" i="11"/>
  <c r="O4412" i="11"/>
  <c r="S4412" i="11" s="1"/>
  <c r="P4412" i="11"/>
  <c r="Q4412" i="11" s="1"/>
  <c r="M4413" i="11"/>
  <c r="N4413" i="11"/>
  <c r="O4413" i="11" s="1"/>
  <c r="S4413" i="11" s="1"/>
  <c r="P4413" i="11"/>
  <c r="Q4413" i="11" s="1"/>
  <c r="M4414" i="11"/>
  <c r="N4414" i="11"/>
  <c r="O4414" i="11" s="1"/>
  <c r="S4414" i="11" s="1"/>
  <c r="P4414" i="11"/>
  <c r="Q4414" i="11" s="1"/>
  <c r="M4415" i="11"/>
  <c r="N4415" i="11"/>
  <c r="O4415" i="11" s="1"/>
  <c r="S4415" i="11" s="1"/>
  <c r="P4415" i="11"/>
  <c r="Q4415" i="11" s="1"/>
  <c r="M4416" i="11"/>
  <c r="N4416" i="11"/>
  <c r="O4416" i="11" s="1"/>
  <c r="S4416" i="11" s="1"/>
  <c r="P4416" i="11"/>
  <c r="Q4416" i="11" s="1"/>
  <c r="M4417" i="11"/>
  <c r="N4417" i="11"/>
  <c r="O4417" i="11" s="1"/>
  <c r="S4417" i="11" s="1"/>
  <c r="P4417" i="11"/>
  <c r="Q4417" i="11" s="1"/>
  <c r="M4418" i="11"/>
  <c r="N4418" i="11"/>
  <c r="O4418" i="11" s="1"/>
  <c r="S4418" i="11" s="1"/>
  <c r="P4418" i="11"/>
  <c r="Q4418" i="11" s="1"/>
  <c r="M4419" i="11"/>
  <c r="N4419" i="11"/>
  <c r="O4419" i="11" s="1"/>
  <c r="S4419" i="11" s="1"/>
  <c r="P4419" i="11"/>
  <c r="Q4419" i="11" s="1"/>
  <c r="M4420" i="11"/>
  <c r="N4420" i="11"/>
  <c r="O4420" i="11" s="1"/>
  <c r="S4420" i="11" s="1"/>
  <c r="P4420" i="11"/>
  <c r="Q4420" i="11" s="1"/>
  <c r="M4421" i="11"/>
  <c r="N4421" i="11"/>
  <c r="O4421" i="11" s="1"/>
  <c r="S4421" i="11" s="1"/>
  <c r="P4421" i="11"/>
  <c r="Q4421" i="11" s="1"/>
  <c r="M4422" i="11"/>
  <c r="N4422" i="11"/>
  <c r="O4422" i="11" s="1"/>
  <c r="S4422" i="11" s="1"/>
  <c r="P4422" i="11"/>
  <c r="Q4422" i="11" s="1"/>
  <c r="M4423" i="11"/>
  <c r="N4423" i="11"/>
  <c r="O4423" i="11" s="1"/>
  <c r="S4423" i="11" s="1"/>
  <c r="P4423" i="11"/>
  <c r="Q4423" i="11" s="1"/>
  <c r="M4424" i="11"/>
  <c r="N4424" i="11"/>
  <c r="O4424" i="11"/>
  <c r="S4424" i="11" s="1"/>
  <c r="P4424" i="11"/>
  <c r="Q4424" i="11" s="1"/>
  <c r="M4425" i="11"/>
  <c r="N4425" i="11"/>
  <c r="O4425" i="11" s="1"/>
  <c r="S4425" i="11" s="1"/>
  <c r="P4425" i="11"/>
  <c r="Q4425" i="11" s="1"/>
  <c r="M4426" i="11"/>
  <c r="N4426" i="11"/>
  <c r="O4426" i="11" s="1"/>
  <c r="S4426" i="11" s="1"/>
  <c r="P4426" i="11"/>
  <c r="Q4426" i="11"/>
  <c r="M4427" i="11"/>
  <c r="N4427" i="11"/>
  <c r="O4427" i="11" s="1"/>
  <c r="S4427" i="11" s="1"/>
  <c r="P4427" i="11"/>
  <c r="Q4427" i="11" s="1"/>
  <c r="M4428" i="11"/>
  <c r="N4428" i="11"/>
  <c r="O4428" i="11" s="1"/>
  <c r="S4428" i="11" s="1"/>
  <c r="P4428" i="11"/>
  <c r="Q4428" i="11" s="1"/>
  <c r="M4429" i="11"/>
  <c r="N4429" i="11"/>
  <c r="O4429" i="11" s="1"/>
  <c r="S4429" i="11" s="1"/>
  <c r="P4429" i="11"/>
  <c r="Q4429" i="11" s="1"/>
  <c r="M4430" i="11"/>
  <c r="N4430" i="11"/>
  <c r="O4430" i="11" s="1"/>
  <c r="S4430" i="11" s="1"/>
  <c r="P4430" i="11"/>
  <c r="Q4430" i="11" s="1"/>
  <c r="M4431" i="11"/>
  <c r="N4431" i="11"/>
  <c r="O4431" i="11" s="1"/>
  <c r="P4431" i="11"/>
  <c r="Q4431" i="11" s="1"/>
  <c r="S4431" i="11"/>
  <c r="M4432" i="11"/>
  <c r="N4432" i="11"/>
  <c r="O4432" i="11" s="1"/>
  <c r="S4432" i="11" s="1"/>
  <c r="P4432" i="11"/>
  <c r="Q4432" i="11" s="1"/>
  <c r="M4433" i="11"/>
  <c r="N4433" i="11"/>
  <c r="O4433" i="11" s="1"/>
  <c r="S4433" i="11" s="1"/>
  <c r="P4433" i="11"/>
  <c r="Q4433" i="11" s="1"/>
  <c r="M4434" i="11"/>
  <c r="N4434" i="11"/>
  <c r="O4434" i="11" s="1"/>
  <c r="S4434" i="11" s="1"/>
  <c r="P4434" i="11"/>
  <c r="Q4434" i="11" s="1"/>
  <c r="M4435" i="11"/>
  <c r="N4435" i="11"/>
  <c r="O4435" i="11" s="1"/>
  <c r="S4435" i="11" s="1"/>
  <c r="P4435" i="11"/>
  <c r="Q4435" i="11" s="1"/>
  <c r="M4436" i="11"/>
  <c r="N4436" i="11"/>
  <c r="O4436" i="11" s="1"/>
  <c r="S4436" i="11" s="1"/>
  <c r="P4436" i="11"/>
  <c r="Q4436" i="11" s="1"/>
  <c r="M4437" i="11"/>
  <c r="N4437" i="11"/>
  <c r="O4437" i="11" s="1"/>
  <c r="S4437" i="11" s="1"/>
  <c r="P4437" i="11"/>
  <c r="Q4437" i="11" s="1"/>
  <c r="M4438" i="11"/>
  <c r="N4438" i="11"/>
  <c r="O4438" i="11" s="1"/>
  <c r="S4438" i="11" s="1"/>
  <c r="P4438" i="11"/>
  <c r="Q4438" i="11" s="1"/>
  <c r="M4439" i="11"/>
  <c r="N4439" i="11"/>
  <c r="O4439" i="11" s="1"/>
  <c r="S4439" i="11" s="1"/>
  <c r="P4439" i="11"/>
  <c r="Q4439" i="11" s="1"/>
  <c r="M4440" i="11"/>
  <c r="N4440" i="11"/>
  <c r="O4440" i="11" s="1"/>
  <c r="S4440" i="11" s="1"/>
  <c r="P4440" i="11"/>
  <c r="Q4440" i="11" s="1"/>
  <c r="M4441" i="11"/>
  <c r="N4441" i="11"/>
  <c r="O4441" i="11" s="1"/>
  <c r="S4441" i="11" s="1"/>
  <c r="P4441" i="11"/>
  <c r="Q4441" i="11" s="1"/>
  <c r="M4442" i="11"/>
  <c r="N4442" i="11"/>
  <c r="O4442" i="11" s="1"/>
  <c r="S4442" i="11" s="1"/>
  <c r="P4442" i="11"/>
  <c r="Q4442" i="11" s="1"/>
  <c r="M4443" i="11"/>
  <c r="N4443" i="11"/>
  <c r="O4443" i="11" s="1"/>
  <c r="S4443" i="11" s="1"/>
  <c r="P4443" i="11"/>
  <c r="Q4443" i="11" s="1"/>
  <c r="M4444" i="11"/>
  <c r="N4444" i="11"/>
  <c r="O4444" i="11" s="1"/>
  <c r="S4444" i="11" s="1"/>
  <c r="P4444" i="11"/>
  <c r="Q4444" i="11" s="1"/>
  <c r="M4445" i="11"/>
  <c r="N4445" i="11"/>
  <c r="O4445" i="11" s="1"/>
  <c r="S4445" i="11" s="1"/>
  <c r="P4445" i="11"/>
  <c r="Q4445" i="11" s="1"/>
  <c r="M4446" i="11"/>
  <c r="N4446" i="11"/>
  <c r="O4446" i="11" s="1"/>
  <c r="S4446" i="11" s="1"/>
  <c r="P4446" i="11"/>
  <c r="Q4446" i="11" s="1"/>
  <c r="M4447" i="11"/>
  <c r="N4447" i="11"/>
  <c r="O4447" i="11" s="1"/>
  <c r="S4447" i="11" s="1"/>
  <c r="P4447" i="11"/>
  <c r="Q4447" i="11" s="1"/>
  <c r="M4448" i="11"/>
  <c r="N4448" i="11"/>
  <c r="O4448" i="11" s="1"/>
  <c r="S4448" i="11" s="1"/>
  <c r="P4448" i="11"/>
  <c r="Q4448" i="11" s="1"/>
  <c r="M4449" i="11"/>
  <c r="N4449" i="11"/>
  <c r="O4449" i="11" s="1"/>
  <c r="S4449" i="11" s="1"/>
  <c r="P4449" i="11"/>
  <c r="Q4449" i="11" s="1"/>
  <c r="M4450" i="11"/>
  <c r="N4450" i="11"/>
  <c r="O4450" i="11" s="1"/>
  <c r="S4450" i="11" s="1"/>
  <c r="P4450" i="11"/>
  <c r="Q4450" i="11" s="1"/>
  <c r="M4451" i="11"/>
  <c r="N4451" i="11"/>
  <c r="O4451" i="11" s="1"/>
  <c r="S4451" i="11" s="1"/>
  <c r="P4451" i="11"/>
  <c r="Q4451" i="11" s="1"/>
  <c r="M4452" i="11"/>
  <c r="N4452" i="11"/>
  <c r="O4452" i="11" s="1"/>
  <c r="S4452" i="11" s="1"/>
  <c r="P4452" i="11"/>
  <c r="Q4452" i="11" s="1"/>
  <c r="M4453" i="11"/>
  <c r="N4453" i="11"/>
  <c r="O4453" i="11" s="1"/>
  <c r="S4453" i="11" s="1"/>
  <c r="P4453" i="11"/>
  <c r="Q4453" i="11" s="1"/>
  <c r="M4454" i="11"/>
  <c r="N4454" i="11"/>
  <c r="O4454" i="11" s="1"/>
  <c r="S4454" i="11" s="1"/>
  <c r="P4454" i="11"/>
  <c r="Q4454" i="11" s="1"/>
  <c r="M4455" i="11"/>
  <c r="N4455" i="11"/>
  <c r="O4455" i="11" s="1"/>
  <c r="S4455" i="11" s="1"/>
  <c r="P4455" i="11"/>
  <c r="Q4455" i="11" s="1"/>
  <c r="M4456" i="11"/>
  <c r="N4456" i="11"/>
  <c r="O4456" i="11" s="1"/>
  <c r="S4456" i="11" s="1"/>
  <c r="P4456" i="11"/>
  <c r="Q4456" i="11" s="1"/>
  <c r="M4457" i="11"/>
  <c r="N4457" i="11"/>
  <c r="O4457" i="11" s="1"/>
  <c r="S4457" i="11" s="1"/>
  <c r="P4457" i="11"/>
  <c r="Q4457" i="11" s="1"/>
  <c r="M4458" i="11"/>
  <c r="N4458" i="11"/>
  <c r="O4458" i="11" s="1"/>
  <c r="S4458" i="11" s="1"/>
  <c r="P4458" i="11"/>
  <c r="Q4458" i="11" s="1"/>
  <c r="M4459" i="11"/>
  <c r="N4459" i="11"/>
  <c r="O4459" i="11" s="1"/>
  <c r="S4459" i="11" s="1"/>
  <c r="P4459" i="11"/>
  <c r="Q4459" i="11" s="1"/>
  <c r="M4460" i="11"/>
  <c r="N4460" i="11"/>
  <c r="O4460" i="11" s="1"/>
  <c r="S4460" i="11" s="1"/>
  <c r="P4460" i="11"/>
  <c r="Q4460" i="11" s="1"/>
  <c r="M4461" i="11"/>
  <c r="N4461" i="11"/>
  <c r="O4461" i="11" s="1"/>
  <c r="S4461" i="11" s="1"/>
  <c r="P4461" i="11"/>
  <c r="Q4461" i="11" s="1"/>
  <c r="M4462" i="11"/>
  <c r="N4462" i="11"/>
  <c r="O4462" i="11" s="1"/>
  <c r="S4462" i="11" s="1"/>
  <c r="P4462" i="11"/>
  <c r="Q4462" i="11" s="1"/>
  <c r="M4463" i="11"/>
  <c r="N4463" i="11"/>
  <c r="O4463" i="11" s="1"/>
  <c r="S4463" i="11" s="1"/>
  <c r="P4463" i="11"/>
  <c r="Q4463" i="11" s="1"/>
  <c r="M4464" i="11"/>
  <c r="N4464" i="11"/>
  <c r="O4464" i="11" s="1"/>
  <c r="S4464" i="11" s="1"/>
  <c r="P4464" i="11"/>
  <c r="Q4464" i="11" s="1"/>
  <c r="M4465" i="11"/>
  <c r="N4465" i="11"/>
  <c r="O4465" i="11" s="1"/>
  <c r="S4465" i="11" s="1"/>
  <c r="P4465" i="11"/>
  <c r="Q4465" i="11" s="1"/>
  <c r="M4466" i="11"/>
  <c r="N4466" i="11"/>
  <c r="O4466" i="11" s="1"/>
  <c r="S4466" i="11" s="1"/>
  <c r="P4466" i="11"/>
  <c r="Q4466" i="11" s="1"/>
  <c r="M4467" i="11"/>
  <c r="N4467" i="11"/>
  <c r="O4467" i="11" s="1"/>
  <c r="S4467" i="11" s="1"/>
  <c r="P4467" i="11"/>
  <c r="Q4467" i="11" s="1"/>
  <c r="M4468" i="11"/>
  <c r="N4468" i="11"/>
  <c r="O4468" i="11" s="1"/>
  <c r="S4468" i="11" s="1"/>
  <c r="P4468" i="11"/>
  <c r="Q4468" i="11" s="1"/>
  <c r="M4469" i="11"/>
  <c r="N4469" i="11"/>
  <c r="O4469" i="11" s="1"/>
  <c r="S4469" i="11" s="1"/>
  <c r="P4469" i="11"/>
  <c r="Q4469" i="11" s="1"/>
  <c r="M4470" i="11"/>
  <c r="N4470" i="11"/>
  <c r="O4470" i="11"/>
  <c r="S4470" i="11" s="1"/>
  <c r="P4470" i="11"/>
  <c r="Q4470" i="11" s="1"/>
  <c r="M4471" i="11"/>
  <c r="N4471" i="11"/>
  <c r="O4471" i="11" s="1"/>
  <c r="S4471" i="11" s="1"/>
  <c r="P4471" i="11"/>
  <c r="Q4471" i="11" s="1"/>
  <c r="M4472" i="11"/>
  <c r="N4472" i="11"/>
  <c r="O4472" i="11" s="1"/>
  <c r="S4472" i="11" s="1"/>
  <c r="P4472" i="11"/>
  <c r="Q4472" i="11" s="1"/>
  <c r="M4473" i="11"/>
  <c r="N4473" i="11"/>
  <c r="O4473" i="11" s="1"/>
  <c r="S4473" i="11" s="1"/>
  <c r="P4473" i="11"/>
  <c r="Q4473" i="11" s="1"/>
  <c r="M4474" i="11"/>
  <c r="N4474" i="11"/>
  <c r="O4474" i="11" s="1"/>
  <c r="S4474" i="11" s="1"/>
  <c r="P4474" i="11"/>
  <c r="Q4474" i="11" s="1"/>
  <c r="M4475" i="11"/>
  <c r="N4475" i="11"/>
  <c r="O4475" i="11" s="1"/>
  <c r="S4475" i="11" s="1"/>
  <c r="P4475" i="11"/>
  <c r="Q4475" i="11" s="1"/>
  <c r="M4476" i="11"/>
  <c r="N4476" i="11"/>
  <c r="O4476" i="11" s="1"/>
  <c r="S4476" i="11" s="1"/>
  <c r="P4476" i="11"/>
  <c r="Q4476" i="11" s="1"/>
  <c r="M4477" i="11"/>
  <c r="N4477" i="11"/>
  <c r="O4477" i="11"/>
  <c r="S4477" i="11" s="1"/>
  <c r="P4477" i="11"/>
  <c r="Q4477" i="11" s="1"/>
  <c r="M4478" i="11"/>
  <c r="N4478" i="11"/>
  <c r="O4478" i="11" s="1"/>
  <c r="S4478" i="11" s="1"/>
  <c r="P4478" i="11"/>
  <c r="Q4478" i="11" s="1"/>
  <c r="M4479" i="11"/>
  <c r="N4479" i="11"/>
  <c r="O4479" i="11" s="1"/>
  <c r="S4479" i="11" s="1"/>
  <c r="P4479" i="11"/>
  <c r="Q4479" i="11" s="1"/>
  <c r="M4480" i="11"/>
  <c r="N4480" i="11"/>
  <c r="O4480" i="11" s="1"/>
  <c r="S4480" i="11" s="1"/>
  <c r="P4480" i="11"/>
  <c r="Q4480" i="11" s="1"/>
  <c r="M4481" i="11"/>
  <c r="N4481" i="11"/>
  <c r="O4481" i="11" s="1"/>
  <c r="S4481" i="11" s="1"/>
  <c r="P4481" i="11"/>
  <c r="Q4481" i="11" s="1"/>
  <c r="M4482" i="11"/>
  <c r="N4482" i="11"/>
  <c r="O4482" i="11" s="1"/>
  <c r="S4482" i="11" s="1"/>
  <c r="P4482" i="11"/>
  <c r="Q4482" i="11" s="1"/>
  <c r="M4483" i="11"/>
  <c r="N4483" i="11"/>
  <c r="O4483" i="11" s="1"/>
  <c r="S4483" i="11" s="1"/>
  <c r="P4483" i="11"/>
  <c r="Q4483" i="11" s="1"/>
  <c r="M4484" i="11"/>
  <c r="N4484" i="11"/>
  <c r="O4484" i="11" s="1"/>
  <c r="S4484" i="11" s="1"/>
  <c r="P4484" i="11"/>
  <c r="Q4484" i="11" s="1"/>
  <c r="M4485" i="11"/>
  <c r="N4485" i="11"/>
  <c r="O4485" i="11" s="1"/>
  <c r="P4485" i="11"/>
  <c r="Q4485" i="11" s="1"/>
  <c r="S4485" i="11"/>
  <c r="M4486" i="11"/>
  <c r="N4486" i="11"/>
  <c r="O4486" i="11" s="1"/>
  <c r="S4486" i="11" s="1"/>
  <c r="P4486" i="11"/>
  <c r="Q4486" i="11" s="1"/>
  <c r="M4487" i="11"/>
  <c r="N4487" i="11"/>
  <c r="O4487" i="11" s="1"/>
  <c r="S4487" i="11" s="1"/>
  <c r="P4487" i="11"/>
  <c r="Q4487" i="11" s="1"/>
  <c r="M4488" i="11"/>
  <c r="N4488" i="11"/>
  <c r="O4488" i="11" s="1"/>
  <c r="S4488" i="11" s="1"/>
  <c r="P4488" i="11"/>
  <c r="Q4488" i="11" s="1"/>
  <c r="M4489" i="11"/>
  <c r="N4489" i="11"/>
  <c r="O4489" i="11" s="1"/>
  <c r="S4489" i="11" s="1"/>
  <c r="P4489" i="11"/>
  <c r="Q4489" i="11" s="1"/>
  <c r="M4490" i="11"/>
  <c r="N4490" i="11"/>
  <c r="O4490" i="11" s="1"/>
  <c r="S4490" i="11" s="1"/>
  <c r="P4490" i="11"/>
  <c r="Q4490" i="11" s="1"/>
  <c r="M4491" i="11"/>
  <c r="N4491" i="11"/>
  <c r="O4491" i="11" s="1"/>
  <c r="S4491" i="11" s="1"/>
  <c r="P4491" i="11"/>
  <c r="Q4491" i="11" s="1"/>
  <c r="M4492" i="11"/>
  <c r="N4492" i="11"/>
  <c r="O4492" i="11" s="1"/>
  <c r="S4492" i="11" s="1"/>
  <c r="P4492" i="11"/>
  <c r="Q4492" i="11" s="1"/>
  <c r="M4493" i="11"/>
  <c r="N4493" i="11"/>
  <c r="O4493" i="11" s="1"/>
  <c r="S4493" i="11" s="1"/>
  <c r="P4493" i="11"/>
  <c r="Q4493" i="11"/>
  <c r="M4494" i="11"/>
  <c r="N4494" i="11"/>
  <c r="O4494" i="11" s="1"/>
  <c r="S4494" i="11" s="1"/>
  <c r="P4494" i="11"/>
  <c r="Q4494" i="11" s="1"/>
  <c r="M4495" i="11"/>
  <c r="N4495" i="11"/>
  <c r="O4495" i="11" s="1"/>
  <c r="S4495" i="11" s="1"/>
  <c r="P4495" i="11"/>
  <c r="Q4495" i="11" s="1"/>
  <c r="M4496" i="11"/>
  <c r="N4496" i="11"/>
  <c r="O4496" i="11" s="1"/>
  <c r="S4496" i="11" s="1"/>
  <c r="P4496" i="11"/>
  <c r="Q4496" i="11" s="1"/>
  <c r="M4497" i="11"/>
  <c r="N4497" i="11"/>
  <c r="O4497" i="11" s="1"/>
  <c r="S4497" i="11" s="1"/>
  <c r="P4497" i="11"/>
  <c r="Q4497" i="11" s="1"/>
  <c r="M4498" i="11"/>
  <c r="N4498" i="11"/>
  <c r="O4498" i="11" s="1"/>
  <c r="S4498" i="11" s="1"/>
  <c r="P4498" i="11"/>
  <c r="Q4498" i="11" s="1"/>
  <c r="M4499" i="11"/>
  <c r="N4499" i="11"/>
  <c r="O4499" i="11" s="1"/>
  <c r="S4499" i="11" s="1"/>
  <c r="P4499" i="11"/>
  <c r="Q4499" i="11" s="1"/>
  <c r="M4500" i="11"/>
  <c r="N4500" i="11"/>
  <c r="O4500" i="11" s="1"/>
  <c r="S4500" i="11" s="1"/>
  <c r="P4500" i="11"/>
  <c r="Q4500" i="11" s="1"/>
  <c r="M4501" i="11"/>
  <c r="N4501" i="11"/>
  <c r="O4501" i="11" s="1"/>
  <c r="S4501" i="11" s="1"/>
  <c r="P4501" i="11"/>
  <c r="Q4501" i="11" s="1"/>
  <c r="M4502" i="11"/>
  <c r="N4502" i="11"/>
  <c r="O4502" i="11" s="1"/>
  <c r="S4502" i="11" s="1"/>
  <c r="P4502" i="11"/>
  <c r="Q4502" i="11" s="1"/>
  <c r="M4503" i="11"/>
  <c r="N4503" i="11"/>
  <c r="O4503" i="11" s="1"/>
  <c r="S4503" i="11" s="1"/>
  <c r="P4503" i="11"/>
  <c r="Q4503" i="11" s="1"/>
  <c r="M4504" i="11"/>
  <c r="N4504" i="11"/>
  <c r="O4504" i="11" s="1"/>
  <c r="S4504" i="11" s="1"/>
  <c r="P4504" i="11"/>
  <c r="Q4504" i="11" s="1"/>
  <c r="M4505" i="11"/>
  <c r="N4505" i="11"/>
  <c r="O4505" i="11" s="1"/>
  <c r="S4505" i="11" s="1"/>
  <c r="P4505" i="11"/>
  <c r="Q4505" i="11" s="1"/>
  <c r="M4506" i="11"/>
  <c r="N4506" i="11"/>
  <c r="O4506" i="11" s="1"/>
  <c r="S4506" i="11" s="1"/>
  <c r="P4506" i="11"/>
  <c r="Q4506" i="11" s="1"/>
  <c r="M4507" i="11"/>
  <c r="N4507" i="11"/>
  <c r="O4507" i="11" s="1"/>
  <c r="S4507" i="11" s="1"/>
  <c r="P4507" i="11"/>
  <c r="Q4507" i="11" s="1"/>
  <c r="M4508" i="11"/>
  <c r="N4508" i="11"/>
  <c r="O4508" i="11" s="1"/>
  <c r="S4508" i="11" s="1"/>
  <c r="P4508" i="11"/>
  <c r="Q4508" i="11" s="1"/>
  <c r="M4509" i="11"/>
  <c r="N4509" i="11"/>
  <c r="O4509" i="11" s="1"/>
  <c r="S4509" i="11" s="1"/>
  <c r="P4509" i="11"/>
  <c r="Q4509" i="11" s="1"/>
  <c r="M4510" i="11"/>
  <c r="N4510" i="11"/>
  <c r="O4510" i="11" s="1"/>
  <c r="S4510" i="11" s="1"/>
  <c r="P4510" i="11"/>
  <c r="Q4510" i="11" s="1"/>
  <c r="M4511" i="11"/>
  <c r="N4511" i="11"/>
  <c r="O4511" i="11" s="1"/>
  <c r="S4511" i="11" s="1"/>
  <c r="P4511" i="11"/>
  <c r="Q4511" i="11" s="1"/>
  <c r="M4512" i="11"/>
  <c r="N4512" i="11"/>
  <c r="O4512" i="11" s="1"/>
  <c r="S4512" i="11" s="1"/>
  <c r="P4512" i="11"/>
  <c r="Q4512" i="11" s="1"/>
  <c r="M4513" i="11"/>
  <c r="N4513" i="11"/>
  <c r="O4513" i="11" s="1"/>
  <c r="S4513" i="11" s="1"/>
  <c r="P4513" i="11"/>
  <c r="Q4513" i="11" s="1"/>
  <c r="M4514" i="11"/>
  <c r="N4514" i="11"/>
  <c r="O4514" i="11" s="1"/>
  <c r="S4514" i="11" s="1"/>
  <c r="P4514" i="11"/>
  <c r="Q4514" i="11" s="1"/>
  <c r="M4515" i="11"/>
  <c r="N4515" i="11"/>
  <c r="O4515" i="11" s="1"/>
  <c r="S4515" i="11" s="1"/>
  <c r="P4515" i="11"/>
  <c r="Q4515" i="11" s="1"/>
  <c r="M4516" i="11"/>
  <c r="N4516" i="11"/>
  <c r="O4516" i="11" s="1"/>
  <c r="S4516" i="11" s="1"/>
  <c r="P4516" i="11"/>
  <c r="Q4516" i="11" s="1"/>
  <c r="M4517" i="11"/>
  <c r="N4517" i="11"/>
  <c r="O4517" i="11" s="1"/>
  <c r="S4517" i="11" s="1"/>
  <c r="P4517" i="11"/>
  <c r="Q4517" i="11" s="1"/>
  <c r="M4518" i="11"/>
  <c r="N4518" i="11"/>
  <c r="O4518" i="11" s="1"/>
  <c r="S4518" i="11" s="1"/>
  <c r="P4518" i="11"/>
  <c r="Q4518" i="11" s="1"/>
  <c r="M4519" i="11"/>
  <c r="N4519" i="11"/>
  <c r="O4519" i="11" s="1"/>
  <c r="S4519" i="11" s="1"/>
  <c r="P4519" i="11"/>
  <c r="Q4519" i="11" s="1"/>
  <c r="M4520" i="11"/>
  <c r="N4520" i="11"/>
  <c r="O4520" i="11" s="1"/>
  <c r="S4520" i="11" s="1"/>
  <c r="P4520" i="11"/>
  <c r="Q4520" i="11" s="1"/>
  <c r="M4521" i="11"/>
  <c r="N4521" i="11"/>
  <c r="O4521" i="11" s="1"/>
  <c r="S4521" i="11" s="1"/>
  <c r="P4521" i="11"/>
  <c r="Q4521" i="11" s="1"/>
  <c r="M4522" i="11"/>
  <c r="N4522" i="11"/>
  <c r="O4522" i="11" s="1"/>
  <c r="S4522" i="11" s="1"/>
  <c r="P4522" i="11"/>
  <c r="Q4522" i="11" s="1"/>
  <c r="M4523" i="11"/>
  <c r="N4523" i="11"/>
  <c r="O4523" i="11" s="1"/>
  <c r="S4523" i="11" s="1"/>
  <c r="P4523" i="11"/>
  <c r="Q4523" i="11" s="1"/>
  <c r="M4524" i="11"/>
  <c r="N4524" i="11"/>
  <c r="O4524" i="11" s="1"/>
  <c r="S4524" i="11" s="1"/>
  <c r="P4524" i="11"/>
  <c r="Q4524" i="11" s="1"/>
  <c r="M4525" i="11"/>
  <c r="N4525" i="11"/>
  <c r="O4525" i="11" s="1"/>
  <c r="S4525" i="11" s="1"/>
  <c r="P4525" i="11"/>
  <c r="Q4525" i="11" s="1"/>
  <c r="M4526" i="11"/>
  <c r="N4526" i="11"/>
  <c r="O4526" i="11" s="1"/>
  <c r="S4526" i="11" s="1"/>
  <c r="P4526" i="11"/>
  <c r="Q4526" i="11" s="1"/>
  <c r="M4527" i="11"/>
  <c r="N4527" i="11"/>
  <c r="O4527" i="11" s="1"/>
  <c r="S4527" i="11" s="1"/>
  <c r="P4527" i="11"/>
  <c r="Q4527" i="11" s="1"/>
  <c r="M4528" i="11"/>
  <c r="N4528" i="11"/>
  <c r="O4528" i="11" s="1"/>
  <c r="P4528" i="11"/>
  <c r="Q4528" i="11" s="1"/>
  <c r="S4528" i="11"/>
  <c r="M4529" i="11"/>
  <c r="N4529" i="11"/>
  <c r="O4529" i="11" s="1"/>
  <c r="S4529" i="11" s="1"/>
  <c r="P4529" i="11"/>
  <c r="Q4529" i="11" s="1"/>
  <c r="M4530" i="11"/>
  <c r="N4530" i="11"/>
  <c r="O4530" i="11" s="1"/>
  <c r="S4530" i="11" s="1"/>
  <c r="P4530" i="11"/>
  <c r="Q4530" i="11" s="1"/>
  <c r="M4531" i="11"/>
  <c r="N4531" i="11"/>
  <c r="O4531" i="11" s="1"/>
  <c r="S4531" i="11" s="1"/>
  <c r="P4531" i="11"/>
  <c r="Q4531" i="11" s="1"/>
  <c r="M4532" i="11"/>
  <c r="N4532" i="11"/>
  <c r="O4532" i="11" s="1"/>
  <c r="S4532" i="11" s="1"/>
  <c r="P4532" i="11"/>
  <c r="Q4532" i="11" s="1"/>
  <c r="M4533" i="11"/>
  <c r="N4533" i="11"/>
  <c r="O4533" i="11" s="1"/>
  <c r="S4533" i="11" s="1"/>
  <c r="P4533" i="11"/>
  <c r="Q4533" i="11" s="1"/>
  <c r="M4534" i="11"/>
  <c r="N4534" i="11"/>
  <c r="O4534" i="11" s="1"/>
  <c r="S4534" i="11" s="1"/>
  <c r="P4534" i="11"/>
  <c r="Q4534" i="11" s="1"/>
  <c r="M4535" i="11"/>
  <c r="N4535" i="11"/>
  <c r="O4535" i="11" s="1"/>
  <c r="S4535" i="11" s="1"/>
  <c r="P4535" i="11"/>
  <c r="Q4535" i="11" s="1"/>
  <c r="M4536" i="11"/>
  <c r="N4536" i="11"/>
  <c r="O4536" i="11" s="1"/>
  <c r="S4536" i="11" s="1"/>
  <c r="P4536" i="11"/>
  <c r="Q4536" i="11" s="1"/>
  <c r="M4537" i="11"/>
  <c r="N4537" i="11"/>
  <c r="O4537" i="11" s="1"/>
  <c r="S4537" i="11" s="1"/>
  <c r="P4537" i="11"/>
  <c r="Q4537" i="11" s="1"/>
  <c r="M4538" i="11"/>
  <c r="N4538" i="11"/>
  <c r="O4538" i="11" s="1"/>
  <c r="S4538" i="11" s="1"/>
  <c r="P4538" i="11"/>
  <c r="Q4538" i="11" s="1"/>
  <c r="M4539" i="11"/>
  <c r="N4539" i="11"/>
  <c r="O4539" i="11" s="1"/>
  <c r="S4539" i="11" s="1"/>
  <c r="P4539" i="11"/>
  <c r="Q4539" i="11" s="1"/>
  <c r="M4540" i="11"/>
  <c r="N4540" i="11"/>
  <c r="O4540" i="11" s="1"/>
  <c r="S4540" i="11" s="1"/>
  <c r="P4540" i="11"/>
  <c r="Q4540" i="11" s="1"/>
  <c r="M4541" i="11"/>
  <c r="N4541" i="11"/>
  <c r="O4541" i="11" s="1"/>
  <c r="S4541" i="11" s="1"/>
  <c r="P4541" i="11"/>
  <c r="Q4541" i="11" s="1"/>
  <c r="M4542" i="11"/>
  <c r="N4542" i="11"/>
  <c r="O4542" i="11" s="1"/>
  <c r="S4542" i="11" s="1"/>
  <c r="P4542" i="11"/>
  <c r="Q4542" i="11" s="1"/>
  <c r="M4543" i="11"/>
  <c r="N4543" i="11"/>
  <c r="O4543" i="11" s="1"/>
  <c r="S4543" i="11" s="1"/>
  <c r="P4543" i="11"/>
  <c r="Q4543" i="11"/>
  <c r="M4544" i="11"/>
  <c r="N4544" i="11"/>
  <c r="O4544" i="11"/>
  <c r="S4544" i="11" s="1"/>
  <c r="P4544" i="11"/>
  <c r="Q4544" i="11" s="1"/>
  <c r="M4545" i="11"/>
  <c r="N4545" i="11"/>
  <c r="O4545" i="11" s="1"/>
  <c r="S4545" i="11" s="1"/>
  <c r="P4545" i="11"/>
  <c r="Q4545" i="11"/>
  <c r="M4546" i="11"/>
  <c r="N4546" i="11"/>
  <c r="O4546" i="11" s="1"/>
  <c r="S4546" i="11" s="1"/>
  <c r="P4546" i="11"/>
  <c r="Q4546" i="11" s="1"/>
  <c r="M4547" i="11"/>
  <c r="N4547" i="11"/>
  <c r="O4547" i="11" s="1"/>
  <c r="S4547" i="11" s="1"/>
  <c r="P4547" i="11"/>
  <c r="Q4547" i="11" s="1"/>
  <c r="M4548" i="11"/>
  <c r="N4548" i="11"/>
  <c r="O4548" i="11" s="1"/>
  <c r="S4548" i="11" s="1"/>
  <c r="P4548" i="11"/>
  <c r="Q4548" i="11" s="1"/>
  <c r="M4549" i="11"/>
  <c r="N4549" i="11"/>
  <c r="O4549" i="11" s="1"/>
  <c r="S4549" i="11" s="1"/>
  <c r="P4549" i="11"/>
  <c r="Q4549" i="11" s="1"/>
  <c r="M4550" i="11"/>
  <c r="N4550" i="11"/>
  <c r="O4550" i="11" s="1"/>
  <c r="S4550" i="11" s="1"/>
  <c r="P4550" i="11"/>
  <c r="Q4550" i="11" s="1"/>
  <c r="M4551" i="11"/>
  <c r="N4551" i="11"/>
  <c r="O4551" i="11" s="1"/>
  <c r="S4551" i="11" s="1"/>
  <c r="P4551" i="11"/>
  <c r="Q4551" i="11" s="1"/>
  <c r="M4552" i="11"/>
  <c r="N4552" i="11"/>
  <c r="O4552" i="11" s="1"/>
  <c r="S4552" i="11" s="1"/>
  <c r="P4552" i="11"/>
  <c r="Q4552" i="11" s="1"/>
  <c r="M4553" i="11"/>
  <c r="N4553" i="11"/>
  <c r="O4553" i="11" s="1"/>
  <c r="S4553" i="11" s="1"/>
  <c r="P4553" i="11"/>
  <c r="Q4553" i="11" s="1"/>
  <c r="M4554" i="11"/>
  <c r="N4554" i="11"/>
  <c r="O4554" i="11" s="1"/>
  <c r="S4554" i="11" s="1"/>
  <c r="P4554" i="11"/>
  <c r="Q4554" i="11" s="1"/>
  <c r="M4555" i="11"/>
  <c r="N4555" i="11"/>
  <c r="O4555" i="11"/>
  <c r="S4555" i="11" s="1"/>
  <c r="P4555" i="11"/>
  <c r="Q4555" i="11" s="1"/>
  <c r="M4556" i="11"/>
  <c r="N4556" i="11"/>
  <c r="O4556" i="11" s="1"/>
  <c r="S4556" i="11" s="1"/>
  <c r="P4556" i="11"/>
  <c r="Q4556" i="11" s="1"/>
  <c r="M4557" i="11"/>
  <c r="N4557" i="11"/>
  <c r="O4557" i="11" s="1"/>
  <c r="S4557" i="11" s="1"/>
  <c r="P4557" i="11"/>
  <c r="Q4557" i="11"/>
  <c r="M4558" i="11"/>
  <c r="N4558" i="11"/>
  <c r="O4558" i="11" s="1"/>
  <c r="S4558" i="11" s="1"/>
  <c r="P4558" i="11"/>
  <c r="Q4558" i="11" s="1"/>
  <c r="M4559" i="11"/>
  <c r="N4559" i="11"/>
  <c r="O4559" i="11" s="1"/>
  <c r="S4559" i="11" s="1"/>
  <c r="P4559" i="11"/>
  <c r="Q4559" i="11" s="1"/>
  <c r="M4560" i="11"/>
  <c r="N4560" i="11"/>
  <c r="O4560" i="11" s="1"/>
  <c r="S4560" i="11" s="1"/>
  <c r="P4560" i="11"/>
  <c r="Q4560" i="11" s="1"/>
  <c r="M4561" i="11"/>
  <c r="N4561" i="11"/>
  <c r="O4561" i="11" s="1"/>
  <c r="S4561" i="11" s="1"/>
  <c r="P4561" i="11"/>
  <c r="Q4561" i="11" s="1"/>
  <c r="M4562" i="11"/>
  <c r="N4562" i="11"/>
  <c r="O4562" i="11" s="1"/>
  <c r="S4562" i="11" s="1"/>
  <c r="P4562" i="11"/>
  <c r="Q4562" i="11" s="1"/>
  <c r="M4563" i="11"/>
  <c r="N4563" i="11"/>
  <c r="O4563" i="11" s="1"/>
  <c r="S4563" i="11" s="1"/>
  <c r="P4563" i="11"/>
  <c r="Q4563" i="11" s="1"/>
  <c r="M4564" i="11"/>
  <c r="N4564" i="11"/>
  <c r="O4564" i="11"/>
  <c r="S4564" i="11" s="1"/>
  <c r="P4564" i="11"/>
  <c r="Q4564" i="11" s="1"/>
  <c r="M4565" i="11"/>
  <c r="N4565" i="11"/>
  <c r="O4565" i="11" s="1"/>
  <c r="S4565" i="11" s="1"/>
  <c r="P4565" i="11"/>
  <c r="Q4565" i="11" s="1"/>
  <c r="M4566" i="11"/>
  <c r="N4566" i="11"/>
  <c r="O4566" i="11" s="1"/>
  <c r="S4566" i="11" s="1"/>
  <c r="P4566" i="11"/>
  <c r="Q4566" i="11" s="1"/>
  <c r="M4567" i="11"/>
  <c r="N4567" i="11"/>
  <c r="O4567" i="11" s="1"/>
  <c r="S4567" i="11" s="1"/>
  <c r="P4567" i="11"/>
  <c r="Q4567" i="11" s="1"/>
  <c r="M4568" i="11"/>
  <c r="N4568" i="11"/>
  <c r="O4568" i="11" s="1"/>
  <c r="S4568" i="11" s="1"/>
  <c r="P4568" i="11"/>
  <c r="Q4568" i="11" s="1"/>
  <c r="M4569" i="11"/>
  <c r="N4569" i="11"/>
  <c r="O4569" i="11" s="1"/>
  <c r="S4569" i="11" s="1"/>
  <c r="P4569" i="11"/>
  <c r="Q4569" i="11" s="1"/>
  <c r="M4570" i="11"/>
  <c r="N4570" i="11"/>
  <c r="O4570" i="11" s="1"/>
  <c r="S4570" i="11" s="1"/>
  <c r="P4570" i="11"/>
  <c r="Q4570" i="11" s="1"/>
  <c r="M4571" i="11"/>
  <c r="N4571" i="11"/>
  <c r="O4571" i="11" s="1"/>
  <c r="S4571" i="11" s="1"/>
  <c r="P4571" i="11"/>
  <c r="Q4571" i="11" s="1"/>
  <c r="M4572" i="11"/>
  <c r="N4572" i="11"/>
  <c r="O4572" i="11" s="1"/>
  <c r="S4572" i="11" s="1"/>
  <c r="P4572" i="11"/>
  <c r="Q4572" i="11" s="1"/>
  <c r="M4573" i="11"/>
  <c r="N4573" i="11"/>
  <c r="O4573" i="11" s="1"/>
  <c r="S4573" i="11" s="1"/>
  <c r="P4573" i="11"/>
  <c r="Q4573" i="11" s="1"/>
  <c r="M4574" i="11"/>
  <c r="N4574" i="11"/>
  <c r="O4574" i="11" s="1"/>
  <c r="S4574" i="11" s="1"/>
  <c r="P4574" i="11"/>
  <c r="Q4574" i="11" s="1"/>
  <c r="M4575" i="11"/>
  <c r="N4575" i="11"/>
  <c r="O4575" i="11" s="1"/>
  <c r="S4575" i="11" s="1"/>
  <c r="P4575" i="11"/>
  <c r="Q4575" i="11" s="1"/>
  <c r="M4576" i="11"/>
  <c r="N4576" i="11"/>
  <c r="O4576" i="11" s="1"/>
  <c r="S4576" i="11" s="1"/>
  <c r="P4576" i="11"/>
  <c r="Q4576" i="11" s="1"/>
  <c r="M4577" i="11"/>
  <c r="N4577" i="11"/>
  <c r="O4577" i="11" s="1"/>
  <c r="S4577" i="11" s="1"/>
  <c r="P4577" i="11"/>
  <c r="Q4577" i="11" s="1"/>
  <c r="M4578" i="11"/>
  <c r="N4578" i="11"/>
  <c r="O4578" i="11" s="1"/>
  <c r="S4578" i="11" s="1"/>
  <c r="P4578" i="11"/>
  <c r="Q4578" i="11" s="1"/>
  <c r="M4579" i="11"/>
  <c r="N4579" i="11"/>
  <c r="O4579" i="11" s="1"/>
  <c r="S4579" i="11" s="1"/>
  <c r="P4579" i="11"/>
  <c r="Q4579" i="11" s="1"/>
  <c r="M4580" i="11"/>
  <c r="N4580" i="11"/>
  <c r="O4580" i="11" s="1"/>
  <c r="S4580" i="11" s="1"/>
  <c r="P4580" i="11"/>
  <c r="Q4580" i="11" s="1"/>
  <c r="M4581" i="11"/>
  <c r="N4581" i="11"/>
  <c r="O4581" i="11" s="1"/>
  <c r="S4581" i="11" s="1"/>
  <c r="P4581" i="11"/>
  <c r="Q4581" i="11" s="1"/>
  <c r="M4582" i="11"/>
  <c r="N4582" i="11"/>
  <c r="O4582" i="11" s="1"/>
  <c r="S4582" i="11" s="1"/>
  <c r="P4582" i="11"/>
  <c r="Q4582" i="11" s="1"/>
  <c r="M4583" i="11"/>
  <c r="N4583" i="11"/>
  <c r="O4583" i="11" s="1"/>
  <c r="S4583" i="11" s="1"/>
  <c r="P4583" i="11"/>
  <c r="Q4583" i="11" s="1"/>
  <c r="M4584" i="11"/>
  <c r="N4584" i="11"/>
  <c r="O4584" i="11"/>
  <c r="S4584" i="11" s="1"/>
  <c r="P4584" i="11"/>
  <c r="Q4584" i="11" s="1"/>
  <c r="M4585" i="11"/>
  <c r="N4585" i="11"/>
  <c r="O4585" i="11" s="1"/>
  <c r="S4585" i="11" s="1"/>
  <c r="P4585" i="11"/>
  <c r="Q4585" i="11" s="1"/>
  <c r="M4586" i="11"/>
  <c r="N4586" i="11"/>
  <c r="O4586" i="11" s="1"/>
  <c r="S4586" i="11" s="1"/>
  <c r="P4586" i="11"/>
  <c r="Q4586" i="11" s="1"/>
  <c r="M4587" i="11"/>
  <c r="N4587" i="11"/>
  <c r="O4587" i="11" s="1"/>
  <c r="S4587" i="11" s="1"/>
  <c r="P4587" i="11"/>
  <c r="Q4587" i="11" s="1"/>
  <c r="M4588" i="11"/>
  <c r="N4588" i="11"/>
  <c r="O4588" i="11" s="1"/>
  <c r="S4588" i="11" s="1"/>
  <c r="P4588" i="11"/>
  <c r="Q4588" i="11" s="1"/>
  <c r="M4589" i="11"/>
  <c r="N4589" i="11"/>
  <c r="O4589" i="11" s="1"/>
  <c r="S4589" i="11" s="1"/>
  <c r="P4589" i="11"/>
  <c r="Q4589" i="11" s="1"/>
  <c r="M4590" i="11"/>
  <c r="N4590" i="11"/>
  <c r="O4590" i="11" s="1"/>
  <c r="S4590" i="11" s="1"/>
  <c r="P4590" i="11"/>
  <c r="Q4590" i="11" s="1"/>
  <c r="M4591" i="11"/>
  <c r="N4591" i="11"/>
  <c r="O4591" i="11" s="1"/>
  <c r="S4591" i="11" s="1"/>
  <c r="P4591" i="11"/>
  <c r="Q4591" i="11" s="1"/>
  <c r="M4592" i="11"/>
  <c r="N4592" i="11"/>
  <c r="O4592" i="11" s="1"/>
  <c r="S4592" i="11" s="1"/>
  <c r="P4592" i="11"/>
  <c r="Q4592" i="11" s="1"/>
  <c r="M4593" i="11"/>
  <c r="N4593" i="11"/>
  <c r="O4593" i="11" s="1"/>
  <c r="S4593" i="11" s="1"/>
  <c r="P4593" i="11"/>
  <c r="Q4593" i="11" s="1"/>
  <c r="M4594" i="11"/>
  <c r="N4594" i="11"/>
  <c r="O4594" i="11" s="1"/>
  <c r="S4594" i="11" s="1"/>
  <c r="P4594" i="11"/>
  <c r="Q4594" i="11" s="1"/>
  <c r="M4595" i="11"/>
  <c r="N4595" i="11"/>
  <c r="O4595" i="11" s="1"/>
  <c r="S4595" i="11" s="1"/>
  <c r="P4595" i="11"/>
  <c r="Q4595" i="11" s="1"/>
  <c r="M4596" i="11"/>
  <c r="N4596" i="11"/>
  <c r="O4596" i="11" s="1"/>
  <c r="S4596" i="11" s="1"/>
  <c r="P4596" i="11"/>
  <c r="Q4596" i="11" s="1"/>
  <c r="M4597" i="11"/>
  <c r="N4597" i="11"/>
  <c r="O4597" i="11" s="1"/>
  <c r="S4597" i="11" s="1"/>
  <c r="P4597" i="11"/>
  <c r="Q4597" i="11" s="1"/>
  <c r="M4598" i="11"/>
  <c r="N4598" i="11"/>
  <c r="O4598" i="11" s="1"/>
  <c r="S4598" i="11" s="1"/>
  <c r="P4598" i="11"/>
  <c r="Q4598" i="11" s="1"/>
  <c r="M4599" i="11"/>
  <c r="N4599" i="11"/>
  <c r="O4599" i="11" s="1"/>
  <c r="S4599" i="11" s="1"/>
  <c r="P4599" i="11"/>
  <c r="Q4599" i="11" s="1"/>
  <c r="M4600" i="11"/>
  <c r="N4600" i="11"/>
  <c r="O4600" i="11" s="1"/>
  <c r="S4600" i="11" s="1"/>
  <c r="P4600" i="11"/>
  <c r="Q4600" i="11" s="1"/>
  <c r="M4601" i="11"/>
  <c r="N4601" i="11"/>
  <c r="O4601" i="11" s="1"/>
  <c r="S4601" i="11" s="1"/>
  <c r="P4601" i="11"/>
  <c r="Q4601" i="11" s="1"/>
  <c r="M4602" i="11"/>
  <c r="N4602" i="11"/>
  <c r="O4602" i="11" s="1"/>
  <c r="S4602" i="11" s="1"/>
  <c r="P4602" i="11"/>
  <c r="Q4602" i="11" s="1"/>
  <c r="M4603" i="11"/>
  <c r="N4603" i="11"/>
  <c r="O4603" i="11" s="1"/>
  <c r="S4603" i="11" s="1"/>
  <c r="P4603" i="11"/>
  <c r="Q4603" i="11" s="1"/>
  <c r="M4604" i="11"/>
  <c r="N4604" i="11"/>
  <c r="O4604" i="11" s="1"/>
  <c r="S4604" i="11" s="1"/>
  <c r="P4604" i="11"/>
  <c r="Q4604" i="11" s="1"/>
  <c r="M4605" i="11"/>
  <c r="N4605" i="11"/>
  <c r="O4605" i="11" s="1"/>
  <c r="S4605" i="11" s="1"/>
  <c r="P4605" i="11"/>
  <c r="Q4605" i="11" s="1"/>
  <c r="M4606" i="11"/>
  <c r="N4606" i="11"/>
  <c r="O4606" i="11" s="1"/>
  <c r="S4606" i="11" s="1"/>
  <c r="P4606" i="11"/>
  <c r="Q4606" i="11"/>
  <c r="M4607" i="11"/>
  <c r="N4607" i="11"/>
  <c r="O4607" i="11" s="1"/>
  <c r="S4607" i="11" s="1"/>
  <c r="P4607" i="11"/>
  <c r="Q4607" i="11" s="1"/>
  <c r="M4608" i="11"/>
  <c r="N4608" i="11"/>
  <c r="O4608" i="11" s="1"/>
  <c r="S4608" i="11" s="1"/>
  <c r="P4608" i="11"/>
  <c r="Q4608" i="11" s="1"/>
  <c r="M4609" i="11"/>
  <c r="N4609" i="11"/>
  <c r="O4609" i="11" s="1"/>
  <c r="S4609" i="11" s="1"/>
  <c r="P4609" i="11"/>
  <c r="Q4609" i="11" s="1"/>
  <c r="M4610" i="11"/>
  <c r="N4610" i="11"/>
  <c r="O4610" i="11"/>
  <c r="S4610" i="11" s="1"/>
  <c r="P4610" i="11"/>
  <c r="Q4610" i="11" s="1"/>
  <c r="M4611" i="11"/>
  <c r="N4611" i="11"/>
  <c r="O4611" i="11" s="1"/>
  <c r="S4611" i="11" s="1"/>
  <c r="P4611" i="11"/>
  <c r="Q4611" i="11" s="1"/>
  <c r="M4612" i="11"/>
  <c r="N4612" i="11"/>
  <c r="O4612" i="11" s="1"/>
  <c r="S4612" i="11" s="1"/>
  <c r="P4612" i="11"/>
  <c r="Q4612" i="11" s="1"/>
  <c r="M4613" i="11"/>
  <c r="N4613" i="11"/>
  <c r="O4613" i="11" s="1"/>
  <c r="S4613" i="11" s="1"/>
  <c r="P4613" i="11"/>
  <c r="Q4613" i="11" s="1"/>
  <c r="M4614" i="11"/>
  <c r="N4614" i="11"/>
  <c r="O4614" i="11" s="1"/>
  <c r="S4614" i="11" s="1"/>
  <c r="P4614" i="11"/>
  <c r="Q4614" i="11" s="1"/>
  <c r="M4615" i="11"/>
  <c r="N4615" i="11"/>
  <c r="O4615" i="11"/>
  <c r="S4615" i="11" s="1"/>
  <c r="P4615" i="11"/>
  <c r="Q4615" i="11" s="1"/>
  <c r="M4616" i="11"/>
  <c r="N4616" i="11"/>
  <c r="O4616" i="11" s="1"/>
  <c r="S4616" i="11" s="1"/>
  <c r="P4616" i="11"/>
  <c r="Q4616" i="11" s="1"/>
  <c r="M4617" i="11"/>
  <c r="N4617" i="11"/>
  <c r="O4617" i="11" s="1"/>
  <c r="S4617" i="11" s="1"/>
  <c r="P4617" i="11"/>
  <c r="Q4617" i="11" s="1"/>
  <c r="M4618" i="11"/>
  <c r="N4618" i="11"/>
  <c r="O4618" i="11" s="1"/>
  <c r="S4618" i="11" s="1"/>
  <c r="P4618" i="11"/>
  <c r="Q4618" i="11" s="1"/>
  <c r="M4619" i="11"/>
  <c r="N4619" i="11"/>
  <c r="O4619" i="11" s="1"/>
  <c r="S4619" i="11" s="1"/>
  <c r="P4619" i="11"/>
  <c r="Q4619" i="11" s="1"/>
  <c r="M4620" i="11"/>
  <c r="N4620" i="11"/>
  <c r="O4620" i="11" s="1"/>
  <c r="S4620" i="11" s="1"/>
  <c r="P4620" i="11"/>
  <c r="Q4620" i="11" s="1"/>
  <c r="M4621" i="11"/>
  <c r="N4621" i="11"/>
  <c r="O4621" i="11" s="1"/>
  <c r="S4621" i="11" s="1"/>
  <c r="P4621" i="11"/>
  <c r="Q4621" i="11" s="1"/>
  <c r="M4622" i="11"/>
  <c r="N4622" i="11"/>
  <c r="O4622" i="11" s="1"/>
  <c r="S4622" i="11" s="1"/>
  <c r="P4622" i="11"/>
  <c r="Q4622" i="11" s="1"/>
  <c r="M4623" i="11"/>
  <c r="N4623" i="11"/>
  <c r="O4623" i="11" s="1"/>
  <c r="P4623" i="11"/>
  <c r="Q4623" i="11" s="1"/>
  <c r="S4623" i="11"/>
  <c r="M4624" i="11"/>
  <c r="N4624" i="11"/>
  <c r="O4624" i="11" s="1"/>
  <c r="S4624" i="11" s="1"/>
  <c r="P4624" i="11"/>
  <c r="Q4624" i="11" s="1"/>
  <c r="M4625" i="11"/>
  <c r="N4625" i="11"/>
  <c r="O4625" i="11" s="1"/>
  <c r="S4625" i="11" s="1"/>
  <c r="P4625" i="11"/>
  <c r="Q4625" i="11" s="1"/>
  <c r="M4626" i="11"/>
  <c r="N4626" i="11"/>
  <c r="O4626" i="11" s="1"/>
  <c r="S4626" i="11" s="1"/>
  <c r="P4626" i="11"/>
  <c r="Q4626" i="11" s="1"/>
  <c r="M4627" i="11"/>
  <c r="N4627" i="11"/>
  <c r="O4627" i="11" s="1"/>
  <c r="S4627" i="11" s="1"/>
  <c r="P4627" i="11"/>
  <c r="Q4627" i="11" s="1"/>
  <c r="M4628" i="11"/>
  <c r="N4628" i="11"/>
  <c r="O4628" i="11" s="1"/>
  <c r="S4628" i="11" s="1"/>
  <c r="P4628" i="11"/>
  <c r="Q4628" i="11" s="1"/>
  <c r="M4629" i="11"/>
  <c r="N4629" i="11"/>
  <c r="O4629" i="11" s="1"/>
  <c r="S4629" i="11" s="1"/>
  <c r="P4629" i="11"/>
  <c r="Q4629" i="11" s="1"/>
  <c r="M4630" i="11"/>
  <c r="N4630" i="11"/>
  <c r="O4630" i="11" s="1"/>
  <c r="S4630" i="11" s="1"/>
  <c r="P4630" i="11"/>
  <c r="Q4630" i="11" s="1"/>
  <c r="M4631" i="11"/>
  <c r="N4631" i="11"/>
  <c r="O4631" i="11" s="1"/>
  <c r="S4631" i="11" s="1"/>
  <c r="P4631" i="11"/>
  <c r="Q4631" i="11" s="1"/>
  <c r="M4632" i="11"/>
  <c r="N4632" i="11"/>
  <c r="O4632" i="11" s="1"/>
  <c r="S4632" i="11" s="1"/>
  <c r="P4632" i="11"/>
  <c r="Q4632" i="11" s="1"/>
  <c r="M4633" i="11"/>
  <c r="N4633" i="11"/>
  <c r="O4633" i="11" s="1"/>
  <c r="S4633" i="11" s="1"/>
  <c r="P4633" i="11"/>
  <c r="Q4633" i="11" s="1"/>
  <c r="M4634" i="11"/>
  <c r="N4634" i="11"/>
  <c r="O4634" i="11" s="1"/>
  <c r="S4634" i="11" s="1"/>
  <c r="P4634" i="11"/>
  <c r="Q4634" i="11"/>
  <c r="M4635" i="11"/>
  <c r="N4635" i="11"/>
  <c r="O4635" i="11" s="1"/>
  <c r="S4635" i="11" s="1"/>
  <c r="P4635" i="11"/>
  <c r="Q4635" i="11" s="1"/>
  <c r="M4636" i="11"/>
  <c r="N4636" i="11"/>
  <c r="O4636" i="11" s="1"/>
  <c r="S4636" i="11" s="1"/>
  <c r="P4636" i="11"/>
  <c r="Q4636" i="11" s="1"/>
  <c r="M4637" i="11"/>
  <c r="N4637" i="11"/>
  <c r="O4637" i="11" s="1"/>
  <c r="S4637" i="11" s="1"/>
  <c r="P4637" i="11"/>
  <c r="Q4637" i="11" s="1"/>
  <c r="M4638" i="11"/>
  <c r="N4638" i="11"/>
  <c r="O4638" i="11" s="1"/>
  <c r="S4638" i="11" s="1"/>
  <c r="P4638" i="11"/>
  <c r="Q4638" i="11" s="1"/>
  <c r="M4639" i="11"/>
  <c r="N4639" i="11"/>
  <c r="O4639" i="11" s="1"/>
  <c r="S4639" i="11" s="1"/>
  <c r="P4639" i="11"/>
  <c r="Q4639" i="11" s="1"/>
  <c r="M4640" i="11"/>
  <c r="N4640" i="11"/>
  <c r="O4640" i="11"/>
  <c r="S4640" i="11" s="1"/>
  <c r="P4640" i="11"/>
  <c r="Q4640" i="11" s="1"/>
  <c r="M4641" i="11"/>
  <c r="N4641" i="11"/>
  <c r="O4641" i="11" s="1"/>
  <c r="S4641" i="11" s="1"/>
  <c r="P4641" i="11"/>
  <c r="Q4641" i="11" s="1"/>
  <c r="M4642" i="11"/>
  <c r="N4642" i="11"/>
  <c r="O4642" i="11" s="1"/>
  <c r="S4642" i="11" s="1"/>
  <c r="P4642" i="11"/>
  <c r="Q4642" i="11" s="1"/>
  <c r="M4643" i="11"/>
  <c r="N4643" i="11"/>
  <c r="O4643" i="11" s="1"/>
  <c r="S4643" i="11" s="1"/>
  <c r="P4643" i="11"/>
  <c r="Q4643" i="11" s="1"/>
  <c r="M4644" i="11"/>
  <c r="N4644" i="11"/>
  <c r="O4644" i="11" s="1"/>
  <c r="S4644" i="11" s="1"/>
  <c r="P4644" i="11"/>
  <c r="Q4644" i="11" s="1"/>
  <c r="M4645" i="11"/>
  <c r="N4645" i="11"/>
  <c r="O4645" i="11" s="1"/>
  <c r="S4645" i="11" s="1"/>
  <c r="P4645" i="11"/>
  <c r="Q4645" i="11" s="1"/>
  <c r="M4646" i="11"/>
  <c r="N4646" i="11"/>
  <c r="O4646" i="11" s="1"/>
  <c r="S4646" i="11" s="1"/>
  <c r="P4646" i="11"/>
  <c r="Q4646" i="11" s="1"/>
  <c r="M4647" i="11"/>
  <c r="N4647" i="11"/>
  <c r="O4647" i="11" s="1"/>
  <c r="S4647" i="11" s="1"/>
  <c r="P4647" i="11"/>
  <c r="Q4647" i="11" s="1"/>
  <c r="M4648" i="11"/>
  <c r="N4648" i="11"/>
  <c r="O4648" i="11" s="1"/>
  <c r="S4648" i="11" s="1"/>
  <c r="P4648" i="11"/>
  <c r="Q4648" i="11" s="1"/>
  <c r="M4649" i="11"/>
  <c r="N4649" i="11"/>
  <c r="O4649" i="11" s="1"/>
  <c r="S4649" i="11" s="1"/>
  <c r="P4649" i="11"/>
  <c r="Q4649" i="11" s="1"/>
  <c r="M4650" i="11"/>
  <c r="N4650" i="11"/>
  <c r="O4650" i="11" s="1"/>
  <c r="S4650" i="11" s="1"/>
  <c r="P4650" i="11"/>
  <c r="Q4650" i="11" s="1"/>
  <c r="M4651" i="11"/>
  <c r="N4651" i="11"/>
  <c r="O4651" i="11" s="1"/>
  <c r="S4651" i="11" s="1"/>
  <c r="P4651" i="11"/>
  <c r="Q4651" i="11" s="1"/>
  <c r="M4652" i="11"/>
  <c r="N4652" i="11"/>
  <c r="O4652" i="11" s="1"/>
  <c r="S4652" i="11" s="1"/>
  <c r="P4652" i="11"/>
  <c r="Q4652" i="11" s="1"/>
  <c r="M4653" i="11"/>
  <c r="N4653" i="11"/>
  <c r="O4653" i="11" s="1"/>
  <c r="S4653" i="11" s="1"/>
  <c r="P4653" i="11"/>
  <c r="Q4653" i="11" s="1"/>
  <c r="M4654" i="11"/>
  <c r="N4654" i="11"/>
  <c r="O4654" i="11" s="1"/>
  <c r="S4654" i="11" s="1"/>
  <c r="P4654" i="11"/>
  <c r="Q4654" i="11" s="1"/>
  <c r="M4655" i="11"/>
  <c r="N4655" i="11"/>
  <c r="O4655" i="11" s="1"/>
  <c r="S4655" i="11" s="1"/>
  <c r="P4655" i="11"/>
  <c r="Q4655" i="11" s="1"/>
  <c r="M4656" i="11"/>
  <c r="N4656" i="11"/>
  <c r="O4656" i="11" s="1"/>
  <c r="S4656" i="11" s="1"/>
  <c r="P4656" i="11"/>
  <c r="Q4656" i="11" s="1"/>
  <c r="M4657" i="11"/>
  <c r="N4657" i="11"/>
  <c r="O4657" i="11" s="1"/>
  <c r="S4657" i="11" s="1"/>
  <c r="P4657" i="11"/>
  <c r="Q4657" i="11" s="1"/>
  <c r="M4658" i="11"/>
  <c r="N4658" i="11"/>
  <c r="O4658" i="11" s="1"/>
  <c r="S4658" i="11" s="1"/>
  <c r="P4658" i="11"/>
  <c r="Q4658" i="11" s="1"/>
  <c r="M4659" i="11"/>
  <c r="N4659" i="11"/>
  <c r="O4659" i="11" s="1"/>
  <c r="S4659" i="11" s="1"/>
  <c r="P4659" i="11"/>
  <c r="Q4659" i="11" s="1"/>
  <c r="M4660" i="11"/>
  <c r="N4660" i="11"/>
  <c r="O4660" i="11" s="1"/>
  <c r="S4660" i="11" s="1"/>
  <c r="P4660" i="11"/>
  <c r="Q4660" i="11" s="1"/>
  <c r="M4661" i="11"/>
  <c r="N4661" i="11"/>
  <c r="O4661" i="11" s="1"/>
  <c r="S4661" i="11" s="1"/>
  <c r="P4661" i="11"/>
  <c r="Q4661" i="11" s="1"/>
  <c r="M4662" i="11"/>
  <c r="N4662" i="11"/>
  <c r="O4662" i="11" s="1"/>
  <c r="S4662" i="11" s="1"/>
  <c r="P4662" i="11"/>
  <c r="Q4662" i="11" s="1"/>
  <c r="M4663" i="11"/>
  <c r="N4663" i="11"/>
  <c r="O4663" i="11" s="1"/>
  <c r="S4663" i="11" s="1"/>
  <c r="P4663" i="11"/>
  <c r="Q4663" i="11" s="1"/>
  <c r="M4664" i="11"/>
  <c r="N4664" i="11"/>
  <c r="O4664" i="11" s="1"/>
  <c r="S4664" i="11" s="1"/>
  <c r="P4664" i="11"/>
  <c r="Q4664" i="11" s="1"/>
  <c r="M4665" i="11"/>
  <c r="N4665" i="11"/>
  <c r="O4665" i="11" s="1"/>
  <c r="S4665" i="11" s="1"/>
  <c r="P4665" i="11"/>
  <c r="Q4665" i="11" s="1"/>
  <c r="M4666" i="11"/>
  <c r="N4666" i="11"/>
  <c r="O4666" i="11" s="1"/>
  <c r="S4666" i="11" s="1"/>
  <c r="P4666" i="11"/>
  <c r="Q4666" i="11" s="1"/>
  <c r="M4667" i="11"/>
  <c r="N4667" i="11"/>
  <c r="O4667" i="11" s="1"/>
  <c r="S4667" i="11" s="1"/>
  <c r="P4667" i="11"/>
  <c r="Q4667" i="11" s="1"/>
  <c r="M4668" i="11"/>
  <c r="N4668" i="11"/>
  <c r="O4668" i="11" s="1"/>
  <c r="S4668" i="11" s="1"/>
  <c r="P4668" i="11"/>
  <c r="Q4668" i="11" s="1"/>
  <c r="M4669" i="11"/>
  <c r="N4669" i="11"/>
  <c r="O4669" i="11" s="1"/>
  <c r="S4669" i="11" s="1"/>
  <c r="P4669" i="11"/>
  <c r="Q4669" i="11" s="1"/>
  <c r="M4670" i="11"/>
  <c r="N4670" i="11"/>
  <c r="O4670" i="11" s="1"/>
  <c r="S4670" i="11" s="1"/>
  <c r="P4670" i="11"/>
  <c r="Q4670" i="11" s="1"/>
  <c r="M4671" i="11"/>
  <c r="N4671" i="11"/>
  <c r="O4671" i="11" s="1"/>
  <c r="S4671" i="11" s="1"/>
  <c r="P4671" i="11"/>
  <c r="Q4671" i="11" s="1"/>
  <c r="M4672" i="11"/>
  <c r="N4672" i="11"/>
  <c r="O4672" i="11" s="1"/>
  <c r="S4672" i="11" s="1"/>
  <c r="P4672" i="11"/>
  <c r="Q4672" i="11" s="1"/>
  <c r="M4673" i="11"/>
  <c r="N4673" i="11"/>
  <c r="O4673" i="11" s="1"/>
  <c r="S4673" i="11" s="1"/>
  <c r="P4673" i="11"/>
  <c r="Q4673" i="11" s="1"/>
  <c r="M4674" i="11"/>
  <c r="N4674" i="11"/>
  <c r="O4674" i="11" s="1"/>
  <c r="S4674" i="11" s="1"/>
  <c r="P4674" i="11"/>
  <c r="Q4674" i="11" s="1"/>
  <c r="M4675" i="11"/>
  <c r="N4675" i="11"/>
  <c r="O4675" i="11" s="1"/>
  <c r="S4675" i="11" s="1"/>
  <c r="P4675" i="11"/>
  <c r="Q4675" i="11" s="1"/>
  <c r="M4676" i="11"/>
  <c r="N4676" i="11"/>
  <c r="O4676" i="11" s="1"/>
  <c r="S4676" i="11" s="1"/>
  <c r="P4676" i="11"/>
  <c r="Q4676" i="11" s="1"/>
  <c r="M4677" i="11"/>
  <c r="N4677" i="11"/>
  <c r="O4677" i="11" s="1"/>
  <c r="S4677" i="11" s="1"/>
  <c r="P4677" i="11"/>
  <c r="Q4677" i="11" s="1"/>
  <c r="M4678" i="11"/>
  <c r="N4678" i="11"/>
  <c r="O4678" i="11" s="1"/>
  <c r="S4678" i="11" s="1"/>
  <c r="P4678" i="11"/>
  <c r="Q4678" i="11" s="1"/>
  <c r="M4679" i="11"/>
  <c r="N4679" i="11"/>
  <c r="O4679" i="11" s="1"/>
  <c r="S4679" i="11" s="1"/>
  <c r="P4679" i="11"/>
  <c r="Q4679" i="11" s="1"/>
  <c r="M4680" i="11"/>
  <c r="N4680" i="11"/>
  <c r="O4680" i="11" s="1"/>
  <c r="S4680" i="11" s="1"/>
  <c r="P4680" i="11"/>
  <c r="Q4680" i="11" s="1"/>
  <c r="M4681" i="11"/>
  <c r="N4681" i="11"/>
  <c r="O4681" i="11" s="1"/>
  <c r="S4681" i="11" s="1"/>
  <c r="P4681" i="11"/>
  <c r="Q4681" i="11" s="1"/>
  <c r="M4682" i="11"/>
  <c r="N4682" i="11"/>
  <c r="O4682" i="11" s="1"/>
  <c r="S4682" i="11" s="1"/>
  <c r="P4682" i="11"/>
  <c r="Q4682" i="11" s="1"/>
  <c r="M4683" i="11"/>
  <c r="N4683" i="11"/>
  <c r="O4683" i="11" s="1"/>
  <c r="S4683" i="11" s="1"/>
  <c r="P4683" i="11"/>
  <c r="Q4683" i="11" s="1"/>
  <c r="M4684" i="11"/>
  <c r="N4684" i="11"/>
  <c r="O4684" i="11" s="1"/>
  <c r="S4684" i="11" s="1"/>
  <c r="P4684" i="11"/>
  <c r="Q4684" i="11" s="1"/>
  <c r="M4685" i="11"/>
  <c r="N4685" i="11"/>
  <c r="O4685" i="11" s="1"/>
  <c r="S4685" i="11" s="1"/>
  <c r="P4685" i="11"/>
  <c r="Q4685" i="11" s="1"/>
  <c r="M4686" i="11"/>
  <c r="N4686" i="11"/>
  <c r="O4686" i="11" s="1"/>
  <c r="S4686" i="11" s="1"/>
  <c r="P4686" i="11"/>
  <c r="Q4686" i="11" s="1"/>
  <c r="M4687" i="11"/>
  <c r="N4687" i="11"/>
  <c r="O4687" i="11" s="1"/>
  <c r="S4687" i="11" s="1"/>
  <c r="P4687" i="11"/>
  <c r="Q4687" i="11" s="1"/>
  <c r="M4688" i="11"/>
  <c r="N4688" i="11"/>
  <c r="O4688" i="11" s="1"/>
  <c r="S4688" i="11" s="1"/>
  <c r="P4688" i="11"/>
  <c r="Q4688" i="11" s="1"/>
  <c r="M4689" i="11"/>
  <c r="N4689" i="11"/>
  <c r="O4689" i="11" s="1"/>
  <c r="S4689" i="11" s="1"/>
  <c r="P4689" i="11"/>
  <c r="Q4689" i="11" s="1"/>
  <c r="M4690" i="11"/>
  <c r="N4690" i="11"/>
  <c r="O4690" i="11" s="1"/>
  <c r="S4690" i="11" s="1"/>
  <c r="P4690" i="11"/>
  <c r="Q4690" i="11" s="1"/>
  <c r="M4691" i="11"/>
  <c r="N4691" i="11"/>
  <c r="O4691" i="11" s="1"/>
  <c r="S4691" i="11" s="1"/>
  <c r="P4691" i="11"/>
  <c r="Q4691" i="11" s="1"/>
  <c r="M4692" i="11"/>
  <c r="N4692" i="11"/>
  <c r="O4692" i="11"/>
  <c r="S4692" i="11" s="1"/>
  <c r="P4692" i="11"/>
  <c r="Q4692" i="11" s="1"/>
  <c r="M4693" i="11"/>
  <c r="N4693" i="11"/>
  <c r="O4693" i="11" s="1"/>
  <c r="S4693" i="11" s="1"/>
  <c r="P4693" i="11"/>
  <c r="Q4693" i="11" s="1"/>
  <c r="M4694" i="11"/>
  <c r="N4694" i="11"/>
  <c r="O4694" i="11" s="1"/>
  <c r="S4694" i="11" s="1"/>
  <c r="P4694" i="11"/>
  <c r="Q4694" i="11" s="1"/>
  <c r="M4695" i="11"/>
  <c r="N4695" i="11"/>
  <c r="O4695" i="11" s="1"/>
  <c r="S4695" i="11" s="1"/>
  <c r="P4695" i="11"/>
  <c r="Q4695" i="11" s="1"/>
  <c r="M4696" i="11"/>
  <c r="N4696" i="11"/>
  <c r="O4696" i="11" s="1"/>
  <c r="S4696" i="11" s="1"/>
  <c r="P4696" i="11"/>
  <c r="Q4696" i="11" s="1"/>
  <c r="M4697" i="11"/>
  <c r="N4697" i="11"/>
  <c r="O4697" i="11" s="1"/>
  <c r="S4697" i="11" s="1"/>
  <c r="P4697" i="11"/>
  <c r="Q4697" i="11" s="1"/>
  <c r="M4698" i="11"/>
  <c r="N4698" i="11"/>
  <c r="O4698" i="11" s="1"/>
  <c r="S4698" i="11" s="1"/>
  <c r="P4698" i="11"/>
  <c r="Q4698" i="11" s="1"/>
  <c r="M4699" i="11"/>
  <c r="N4699" i="11"/>
  <c r="O4699" i="11" s="1"/>
  <c r="S4699" i="11" s="1"/>
  <c r="P4699" i="11"/>
  <c r="Q4699" i="11" s="1"/>
  <c r="M4700" i="11"/>
  <c r="N4700" i="11"/>
  <c r="O4700" i="11" s="1"/>
  <c r="S4700" i="11" s="1"/>
  <c r="P4700" i="11"/>
  <c r="Q4700" i="11" s="1"/>
  <c r="M4701" i="11"/>
  <c r="N4701" i="11"/>
  <c r="O4701" i="11" s="1"/>
  <c r="S4701" i="11" s="1"/>
  <c r="P4701" i="11"/>
  <c r="Q4701" i="11" s="1"/>
  <c r="M4702" i="11"/>
  <c r="N4702" i="11"/>
  <c r="O4702" i="11" s="1"/>
  <c r="S4702" i="11" s="1"/>
  <c r="P4702" i="11"/>
  <c r="Q4702" i="11" s="1"/>
  <c r="M4703" i="11"/>
  <c r="N4703" i="11"/>
  <c r="O4703" i="11" s="1"/>
  <c r="S4703" i="11" s="1"/>
  <c r="P4703" i="11"/>
  <c r="Q4703" i="11"/>
  <c r="M4704" i="11"/>
  <c r="N4704" i="11"/>
  <c r="O4704" i="11" s="1"/>
  <c r="S4704" i="11" s="1"/>
  <c r="P4704" i="11"/>
  <c r="Q4704" i="11" s="1"/>
  <c r="M4705" i="11"/>
  <c r="N4705" i="11"/>
  <c r="O4705" i="11" s="1"/>
  <c r="S4705" i="11" s="1"/>
  <c r="P4705" i="11"/>
  <c r="Q4705" i="11"/>
  <c r="M4706" i="11"/>
  <c r="N4706" i="11"/>
  <c r="O4706" i="11" s="1"/>
  <c r="S4706" i="11" s="1"/>
  <c r="P4706" i="11"/>
  <c r="Q4706" i="11" s="1"/>
  <c r="M4707" i="11"/>
  <c r="N4707" i="11"/>
  <c r="O4707" i="11" s="1"/>
  <c r="S4707" i="11" s="1"/>
  <c r="P4707" i="11"/>
  <c r="Q4707" i="11" s="1"/>
  <c r="M4708" i="11"/>
  <c r="N4708" i="11"/>
  <c r="O4708" i="11" s="1"/>
  <c r="S4708" i="11" s="1"/>
  <c r="P4708" i="11"/>
  <c r="Q4708" i="11" s="1"/>
  <c r="M4709" i="11"/>
  <c r="N4709" i="11"/>
  <c r="O4709" i="11" s="1"/>
  <c r="S4709" i="11" s="1"/>
  <c r="P4709" i="11"/>
  <c r="Q4709" i="11" s="1"/>
  <c r="M4710" i="11"/>
  <c r="N4710" i="11"/>
  <c r="O4710" i="11" s="1"/>
  <c r="S4710" i="11" s="1"/>
  <c r="P4710" i="11"/>
  <c r="Q4710" i="11" s="1"/>
  <c r="M4711" i="11"/>
  <c r="N4711" i="11"/>
  <c r="O4711" i="11" s="1"/>
  <c r="S4711" i="11" s="1"/>
  <c r="P4711" i="11"/>
  <c r="Q4711" i="11" s="1"/>
  <c r="M4712" i="11"/>
  <c r="N4712" i="11"/>
  <c r="O4712" i="11" s="1"/>
  <c r="S4712" i="11" s="1"/>
  <c r="P4712" i="11"/>
  <c r="Q4712" i="11" s="1"/>
  <c r="M4713" i="11"/>
  <c r="N4713" i="11"/>
  <c r="O4713" i="11" s="1"/>
  <c r="S4713" i="11" s="1"/>
  <c r="P4713" i="11"/>
  <c r="Q4713" i="11" s="1"/>
  <c r="M4714" i="11"/>
  <c r="N4714" i="11"/>
  <c r="O4714" i="11" s="1"/>
  <c r="S4714" i="11" s="1"/>
  <c r="P4714" i="11"/>
  <c r="Q4714" i="11" s="1"/>
  <c r="M4715" i="11"/>
  <c r="N4715" i="11"/>
  <c r="O4715" i="11"/>
  <c r="S4715" i="11" s="1"/>
  <c r="P4715" i="11"/>
  <c r="Q4715" i="11" s="1"/>
  <c r="M4716" i="11"/>
  <c r="N4716" i="11"/>
  <c r="O4716" i="11" s="1"/>
  <c r="S4716" i="11" s="1"/>
  <c r="P4716" i="11"/>
  <c r="Q4716" i="11" s="1"/>
  <c r="M4717" i="11"/>
  <c r="N4717" i="11"/>
  <c r="O4717" i="11" s="1"/>
  <c r="S4717" i="11" s="1"/>
  <c r="P4717" i="11"/>
  <c r="Q4717" i="11" s="1"/>
  <c r="M4718" i="11"/>
  <c r="N4718" i="11"/>
  <c r="O4718" i="11" s="1"/>
  <c r="S4718" i="11" s="1"/>
  <c r="P4718" i="11"/>
  <c r="Q4718" i="11" s="1"/>
  <c r="M4719" i="11"/>
  <c r="N4719" i="11"/>
  <c r="O4719" i="11" s="1"/>
  <c r="S4719" i="11" s="1"/>
  <c r="P4719" i="11"/>
  <c r="Q4719" i="11" s="1"/>
  <c r="M4720" i="11"/>
  <c r="N4720" i="11"/>
  <c r="O4720" i="11"/>
  <c r="S4720" i="11" s="1"/>
  <c r="P4720" i="11"/>
  <c r="Q4720" i="11" s="1"/>
  <c r="M4721" i="11"/>
  <c r="N4721" i="11"/>
  <c r="O4721" i="11" s="1"/>
  <c r="S4721" i="11" s="1"/>
  <c r="P4721" i="11"/>
  <c r="Q4721" i="11" s="1"/>
  <c r="M4722" i="11"/>
  <c r="N4722" i="11"/>
  <c r="O4722" i="11" s="1"/>
  <c r="S4722" i="11" s="1"/>
  <c r="P4722" i="11"/>
  <c r="Q4722" i="11" s="1"/>
  <c r="M4723" i="11"/>
  <c r="N4723" i="11"/>
  <c r="O4723" i="11" s="1"/>
  <c r="S4723" i="11" s="1"/>
  <c r="P4723" i="11"/>
  <c r="Q4723" i="11" s="1"/>
  <c r="M4724" i="11"/>
  <c r="N4724" i="11"/>
  <c r="O4724" i="11" s="1"/>
  <c r="S4724" i="11" s="1"/>
  <c r="P4724" i="11"/>
  <c r="Q4724" i="11" s="1"/>
  <c r="M4725" i="11"/>
  <c r="N4725" i="11"/>
  <c r="O4725" i="11" s="1"/>
  <c r="S4725" i="11" s="1"/>
  <c r="P4725" i="11"/>
  <c r="Q4725" i="11" s="1"/>
  <c r="M4726" i="11"/>
  <c r="N4726" i="11"/>
  <c r="O4726" i="11" s="1"/>
  <c r="S4726" i="11" s="1"/>
  <c r="P4726" i="11"/>
  <c r="Q4726" i="11" s="1"/>
  <c r="M4727" i="11"/>
  <c r="N4727" i="11"/>
  <c r="O4727" i="11"/>
  <c r="S4727" i="11" s="1"/>
  <c r="P4727" i="11"/>
  <c r="Q4727" i="11" s="1"/>
  <c r="M4728" i="11"/>
  <c r="N4728" i="11"/>
  <c r="O4728" i="11" s="1"/>
  <c r="S4728" i="11" s="1"/>
  <c r="P4728" i="11"/>
  <c r="Q4728" i="11" s="1"/>
  <c r="M4729" i="11"/>
  <c r="N4729" i="11"/>
  <c r="O4729" i="11" s="1"/>
  <c r="S4729" i="11" s="1"/>
  <c r="P4729" i="11"/>
  <c r="Q4729" i="11" s="1"/>
  <c r="M4730" i="11"/>
  <c r="N4730" i="11"/>
  <c r="O4730" i="11" s="1"/>
  <c r="S4730" i="11" s="1"/>
  <c r="P4730" i="11"/>
  <c r="Q4730" i="11" s="1"/>
  <c r="M4731" i="11"/>
  <c r="N4731" i="11"/>
  <c r="O4731" i="11" s="1"/>
  <c r="S4731" i="11" s="1"/>
  <c r="P4731" i="11"/>
  <c r="Q4731" i="11" s="1"/>
  <c r="M4732" i="11"/>
  <c r="N4732" i="11"/>
  <c r="O4732" i="11" s="1"/>
  <c r="S4732" i="11" s="1"/>
  <c r="P4732" i="11"/>
  <c r="Q4732" i="11" s="1"/>
  <c r="M4733" i="11"/>
  <c r="N4733" i="11"/>
  <c r="O4733" i="11" s="1"/>
  <c r="S4733" i="11" s="1"/>
  <c r="P4733" i="11"/>
  <c r="Q4733" i="11" s="1"/>
  <c r="M4734" i="11"/>
  <c r="N4734" i="11"/>
  <c r="O4734" i="11" s="1"/>
  <c r="S4734" i="11" s="1"/>
  <c r="P4734" i="11"/>
  <c r="Q4734" i="11" s="1"/>
  <c r="M4735" i="11"/>
  <c r="N4735" i="11"/>
  <c r="O4735" i="11" s="1"/>
  <c r="S4735" i="11" s="1"/>
  <c r="P4735" i="11"/>
  <c r="Q4735" i="11" s="1"/>
  <c r="M4736" i="11"/>
  <c r="N4736" i="11"/>
  <c r="O4736" i="11" s="1"/>
  <c r="S4736" i="11" s="1"/>
  <c r="P4736" i="11"/>
  <c r="Q4736" i="11" s="1"/>
  <c r="M4737" i="11"/>
  <c r="N4737" i="11"/>
  <c r="O4737" i="11" s="1"/>
  <c r="S4737" i="11" s="1"/>
  <c r="P4737" i="11"/>
  <c r="Q4737" i="11" s="1"/>
  <c r="M4738" i="11"/>
  <c r="N4738" i="11"/>
  <c r="O4738" i="11" s="1"/>
  <c r="S4738" i="11" s="1"/>
  <c r="P4738" i="11"/>
  <c r="Q4738" i="11" s="1"/>
  <c r="M4739" i="11"/>
  <c r="N4739" i="11"/>
  <c r="O4739" i="11"/>
  <c r="S4739" i="11" s="1"/>
  <c r="P4739" i="11"/>
  <c r="Q4739" i="11" s="1"/>
  <c r="M4740" i="11"/>
  <c r="N4740" i="11"/>
  <c r="O4740" i="11" s="1"/>
  <c r="S4740" i="11" s="1"/>
  <c r="P4740" i="11"/>
  <c r="Q4740" i="11" s="1"/>
  <c r="M4741" i="11"/>
  <c r="N4741" i="11"/>
  <c r="O4741" i="11" s="1"/>
  <c r="S4741" i="11" s="1"/>
  <c r="P4741" i="11"/>
  <c r="Q4741" i="11"/>
  <c r="M4742" i="11"/>
  <c r="N4742" i="11"/>
  <c r="O4742" i="11" s="1"/>
  <c r="S4742" i="11" s="1"/>
  <c r="P4742" i="11"/>
  <c r="Q4742" i="11" s="1"/>
  <c r="M4743" i="11"/>
  <c r="N4743" i="11"/>
  <c r="O4743" i="11" s="1"/>
  <c r="S4743" i="11" s="1"/>
  <c r="P4743" i="11"/>
  <c r="Q4743" i="11" s="1"/>
  <c r="M4744" i="11"/>
  <c r="N4744" i="11"/>
  <c r="O4744" i="11" s="1"/>
  <c r="S4744" i="11" s="1"/>
  <c r="P4744" i="11"/>
  <c r="Q4744" i="11" s="1"/>
  <c r="M4745" i="11"/>
  <c r="N4745" i="11"/>
  <c r="O4745" i="11" s="1"/>
  <c r="S4745" i="11" s="1"/>
  <c r="P4745" i="11"/>
  <c r="Q4745" i="11" s="1"/>
  <c r="M4746" i="11"/>
  <c r="N4746" i="11"/>
  <c r="O4746" i="11" s="1"/>
  <c r="S4746" i="11" s="1"/>
  <c r="P4746" i="11"/>
  <c r="Q4746" i="11" s="1"/>
  <c r="M4747" i="11"/>
  <c r="N4747" i="11"/>
  <c r="O4747" i="11" s="1"/>
  <c r="S4747" i="11" s="1"/>
  <c r="P4747" i="11"/>
  <c r="Q4747" i="11" s="1"/>
  <c r="M4748" i="11"/>
  <c r="N4748" i="11"/>
  <c r="O4748" i="11" s="1"/>
  <c r="S4748" i="11" s="1"/>
  <c r="P4748" i="11"/>
  <c r="Q4748" i="11" s="1"/>
  <c r="M4749" i="11"/>
  <c r="N4749" i="11"/>
  <c r="O4749" i="11" s="1"/>
  <c r="S4749" i="11" s="1"/>
  <c r="P4749" i="11"/>
  <c r="Q4749" i="11" s="1"/>
  <c r="M4750" i="11"/>
  <c r="N4750" i="11"/>
  <c r="O4750" i="11" s="1"/>
  <c r="S4750" i="11" s="1"/>
  <c r="P4750" i="11"/>
  <c r="Q4750" i="11" s="1"/>
  <c r="M4751" i="11"/>
  <c r="N4751" i="11"/>
  <c r="O4751" i="11" s="1"/>
  <c r="S4751" i="11" s="1"/>
  <c r="P4751" i="11"/>
  <c r="Q4751" i="11" s="1"/>
  <c r="M4752" i="11"/>
  <c r="N4752" i="11"/>
  <c r="O4752" i="11" s="1"/>
  <c r="S4752" i="11" s="1"/>
  <c r="P4752" i="11"/>
  <c r="Q4752" i="11" s="1"/>
  <c r="M4753" i="11"/>
  <c r="N4753" i="11"/>
  <c r="O4753" i="11" s="1"/>
  <c r="S4753" i="11" s="1"/>
  <c r="P4753" i="11"/>
  <c r="Q4753" i="11" s="1"/>
  <c r="M4754" i="11"/>
  <c r="N4754" i="11"/>
  <c r="O4754" i="11" s="1"/>
  <c r="S4754" i="11" s="1"/>
  <c r="P4754" i="11"/>
  <c r="Q4754" i="11" s="1"/>
  <c r="M4755" i="11"/>
  <c r="N4755" i="11"/>
  <c r="O4755" i="11" s="1"/>
  <c r="S4755" i="11" s="1"/>
  <c r="P4755" i="11"/>
  <c r="Q4755" i="11" s="1"/>
  <c r="M4756" i="11"/>
  <c r="N4756" i="11"/>
  <c r="O4756" i="11" s="1"/>
  <c r="S4756" i="11" s="1"/>
  <c r="P4756" i="11"/>
  <c r="Q4756" i="11" s="1"/>
  <c r="M4757" i="11"/>
  <c r="N4757" i="11"/>
  <c r="O4757" i="11" s="1"/>
  <c r="S4757" i="11" s="1"/>
  <c r="P4757" i="11"/>
  <c r="Q4757" i="11" s="1"/>
  <c r="M4758" i="11"/>
  <c r="N4758" i="11"/>
  <c r="O4758" i="11" s="1"/>
  <c r="S4758" i="11" s="1"/>
  <c r="P4758" i="11"/>
  <c r="Q4758" i="11" s="1"/>
  <c r="M4759" i="11"/>
  <c r="N4759" i="11"/>
  <c r="O4759" i="11" s="1"/>
  <c r="S4759" i="11" s="1"/>
  <c r="P4759" i="11"/>
  <c r="Q4759" i="11" s="1"/>
  <c r="M4760" i="11"/>
  <c r="N4760" i="11"/>
  <c r="O4760" i="11" s="1"/>
  <c r="S4760" i="11" s="1"/>
  <c r="P4760" i="11"/>
  <c r="Q4760" i="11" s="1"/>
  <c r="M4761" i="11"/>
  <c r="N4761" i="11"/>
  <c r="O4761" i="11" s="1"/>
  <c r="S4761" i="11" s="1"/>
  <c r="P4761" i="11"/>
  <c r="Q4761" i="11"/>
  <c r="M4762" i="11"/>
  <c r="N4762" i="11"/>
  <c r="O4762" i="11" s="1"/>
  <c r="S4762" i="11" s="1"/>
  <c r="P4762" i="11"/>
  <c r="Q4762" i="11" s="1"/>
  <c r="M4763" i="11"/>
  <c r="N4763" i="11"/>
  <c r="O4763" i="11" s="1"/>
  <c r="S4763" i="11" s="1"/>
  <c r="P4763" i="11"/>
  <c r="Q4763" i="11" s="1"/>
  <c r="M4764" i="11"/>
  <c r="N4764" i="11"/>
  <c r="O4764" i="11" s="1"/>
  <c r="S4764" i="11" s="1"/>
  <c r="P4764" i="11"/>
  <c r="Q4764" i="11" s="1"/>
  <c r="M4765" i="11"/>
  <c r="N4765" i="11"/>
  <c r="O4765" i="11" s="1"/>
  <c r="S4765" i="11" s="1"/>
  <c r="P4765" i="11"/>
  <c r="Q4765" i="11" s="1"/>
  <c r="M4766" i="11"/>
  <c r="N4766" i="11"/>
  <c r="O4766" i="11" s="1"/>
  <c r="S4766" i="11" s="1"/>
  <c r="P4766" i="11"/>
  <c r="Q4766" i="11" s="1"/>
  <c r="M4767" i="11"/>
  <c r="N4767" i="11"/>
  <c r="O4767" i="11" s="1"/>
  <c r="S4767" i="11" s="1"/>
  <c r="P4767" i="11"/>
  <c r="Q4767" i="11" s="1"/>
  <c r="M4768" i="11"/>
  <c r="N4768" i="11"/>
  <c r="O4768" i="11"/>
  <c r="S4768" i="11" s="1"/>
  <c r="P4768" i="11"/>
  <c r="Q4768" i="11" s="1"/>
  <c r="M4769" i="11"/>
  <c r="N4769" i="11"/>
  <c r="O4769" i="11" s="1"/>
  <c r="S4769" i="11" s="1"/>
  <c r="P4769" i="11"/>
  <c r="Q4769" i="11" s="1"/>
  <c r="M4770" i="11"/>
  <c r="N4770" i="11"/>
  <c r="O4770" i="11" s="1"/>
  <c r="S4770" i="11" s="1"/>
  <c r="P4770" i="11"/>
  <c r="Q4770" i="11" s="1"/>
  <c r="M4771" i="11"/>
  <c r="N4771" i="11"/>
  <c r="O4771" i="11" s="1"/>
  <c r="S4771" i="11" s="1"/>
  <c r="P4771" i="11"/>
  <c r="Q4771" i="11" s="1"/>
  <c r="M4772" i="11"/>
  <c r="N4772" i="11"/>
  <c r="O4772" i="11" s="1"/>
  <c r="S4772" i="11" s="1"/>
  <c r="P4772" i="11"/>
  <c r="Q4772" i="11" s="1"/>
  <c r="M4773" i="11"/>
  <c r="N4773" i="11"/>
  <c r="O4773" i="11" s="1"/>
  <c r="S4773" i="11" s="1"/>
  <c r="P4773" i="11"/>
  <c r="Q4773" i="11" s="1"/>
  <c r="M4774" i="11"/>
  <c r="N4774" i="11"/>
  <c r="O4774" i="11" s="1"/>
  <c r="S4774" i="11" s="1"/>
  <c r="P4774" i="11"/>
  <c r="Q4774" i="11" s="1"/>
  <c r="M4775" i="11"/>
  <c r="N4775" i="11"/>
  <c r="O4775" i="11" s="1"/>
  <c r="S4775" i="11" s="1"/>
  <c r="P4775" i="11"/>
  <c r="Q4775" i="11" s="1"/>
  <c r="M4776" i="11"/>
  <c r="N4776" i="11"/>
  <c r="O4776" i="11" s="1"/>
  <c r="S4776" i="11" s="1"/>
  <c r="P4776" i="11"/>
  <c r="Q4776" i="11" s="1"/>
  <c r="M4777" i="11"/>
  <c r="N4777" i="11"/>
  <c r="O4777" i="11" s="1"/>
  <c r="S4777" i="11" s="1"/>
  <c r="P4777" i="11"/>
  <c r="Q4777" i="11"/>
  <c r="M4778" i="11"/>
  <c r="N4778" i="11"/>
  <c r="O4778" i="11" s="1"/>
  <c r="S4778" i="11" s="1"/>
  <c r="P4778" i="11"/>
  <c r="Q4778" i="11" s="1"/>
  <c r="M4779" i="11"/>
  <c r="N4779" i="11"/>
  <c r="O4779" i="11" s="1"/>
  <c r="S4779" i="11" s="1"/>
  <c r="P4779" i="11"/>
  <c r="Q4779" i="11" s="1"/>
  <c r="M4780" i="11"/>
  <c r="N4780" i="11"/>
  <c r="O4780" i="11" s="1"/>
  <c r="S4780" i="11" s="1"/>
  <c r="P4780" i="11"/>
  <c r="Q4780" i="11"/>
  <c r="M4781" i="11"/>
  <c r="N4781" i="11"/>
  <c r="O4781" i="11" s="1"/>
  <c r="S4781" i="11" s="1"/>
  <c r="P4781" i="11"/>
  <c r="Q4781" i="11" s="1"/>
  <c r="M4782" i="11"/>
  <c r="N4782" i="11"/>
  <c r="O4782" i="11" s="1"/>
  <c r="S4782" i="11" s="1"/>
  <c r="P4782" i="11"/>
  <c r="Q4782" i="11" s="1"/>
  <c r="M4783" i="11"/>
  <c r="N4783" i="11"/>
  <c r="O4783" i="11" s="1"/>
  <c r="S4783" i="11" s="1"/>
  <c r="P4783" i="11"/>
  <c r="Q4783" i="11" s="1"/>
  <c r="M4784" i="11"/>
  <c r="N4784" i="11"/>
  <c r="O4784" i="11" s="1"/>
  <c r="S4784" i="11" s="1"/>
  <c r="P4784" i="11"/>
  <c r="Q4784" i="11" s="1"/>
  <c r="M4785" i="11"/>
  <c r="N4785" i="11"/>
  <c r="O4785" i="11" s="1"/>
  <c r="S4785" i="11" s="1"/>
  <c r="P4785" i="11"/>
  <c r="Q4785" i="11" s="1"/>
  <c r="M4786" i="11"/>
  <c r="N4786" i="11"/>
  <c r="O4786" i="11" s="1"/>
  <c r="S4786" i="11" s="1"/>
  <c r="P4786" i="11"/>
  <c r="Q4786" i="11" s="1"/>
  <c r="M4787" i="11"/>
  <c r="N4787" i="11"/>
  <c r="O4787" i="11" s="1"/>
  <c r="S4787" i="11" s="1"/>
  <c r="P4787" i="11"/>
  <c r="Q4787" i="11" s="1"/>
  <c r="M4788" i="11"/>
  <c r="N4788" i="11"/>
  <c r="O4788" i="11" s="1"/>
  <c r="S4788" i="11" s="1"/>
  <c r="P4788" i="11"/>
  <c r="Q4788" i="11" s="1"/>
  <c r="M4789" i="11"/>
  <c r="N4789" i="11"/>
  <c r="O4789" i="11" s="1"/>
  <c r="S4789" i="11" s="1"/>
  <c r="P4789" i="11"/>
  <c r="Q4789" i="11" s="1"/>
  <c r="M4790" i="11"/>
  <c r="N4790" i="11"/>
  <c r="O4790" i="11" s="1"/>
  <c r="S4790" i="11" s="1"/>
  <c r="P4790" i="11"/>
  <c r="Q4790" i="11" s="1"/>
  <c r="M4791" i="11"/>
  <c r="N4791" i="11"/>
  <c r="O4791" i="11" s="1"/>
  <c r="S4791" i="11" s="1"/>
  <c r="P4791" i="11"/>
  <c r="Q4791" i="11" s="1"/>
  <c r="M4792" i="11"/>
  <c r="N4792" i="11"/>
  <c r="O4792" i="11" s="1"/>
  <c r="S4792" i="11" s="1"/>
  <c r="P4792" i="11"/>
  <c r="Q4792" i="11" s="1"/>
  <c r="M4793" i="11"/>
  <c r="N4793" i="11"/>
  <c r="O4793" i="11" s="1"/>
  <c r="S4793" i="11" s="1"/>
  <c r="P4793" i="11"/>
  <c r="Q4793" i="11" s="1"/>
  <c r="M4794" i="11"/>
  <c r="N4794" i="11"/>
  <c r="O4794" i="11" s="1"/>
  <c r="S4794" i="11" s="1"/>
  <c r="P4794" i="11"/>
  <c r="Q4794" i="11" s="1"/>
  <c r="M4795" i="11"/>
  <c r="N4795" i="11"/>
  <c r="O4795" i="11" s="1"/>
  <c r="S4795" i="11" s="1"/>
  <c r="P4795" i="11"/>
  <c r="Q4795" i="11" s="1"/>
  <c r="M4796" i="11"/>
  <c r="N4796" i="11"/>
  <c r="O4796" i="11" s="1"/>
  <c r="S4796" i="11" s="1"/>
  <c r="P4796" i="11"/>
  <c r="Q4796" i="11" s="1"/>
  <c r="M4797" i="11"/>
  <c r="N4797" i="11"/>
  <c r="O4797" i="11"/>
  <c r="S4797" i="11" s="1"/>
  <c r="P4797" i="11"/>
  <c r="Q4797" i="11" s="1"/>
  <c r="M4798" i="11"/>
  <c r="N4798" i="11"/>
  <c r="O4798" i="11" s="1"/>
  <c r="S4798" i="11" s="1"/>
  <c r="P4798" i="11"/>
  <c r="Q4798" i="11" s="1"/>
  <c r="M4799" i="11"/>
  <c r="N4799" i="11"/>
  <c r="O4799" i="11" s="1"/>
  <c r="S4799" i="11" s="1"/>
  <c r="P4799" i="11"/>
  <c r="Q4799" i="11" s="1"/>
  <c r="M4800" i="11"/>
  <c r="N4800" i="11"/>
  <c r="O4800" i="11" s="1"/>
  <c r="S4800" i="11" s="1"/>
  <c r="P4800" i="11"/>
  <c r="Q4800" i="11" s="1"/>
  <c r="M4801" i="11"/>
  <c r="N4801" i="11"/>
  <c r="O4801" i="11" s="1"/>
  <c r="S4801" i="11" s="1"/>
  <c r="P4801" i="11"/>
  <c r="Q4801" i="11" s="1"/>
  <c r="M4802" i="11"/>
  <c r="N4802" i="11"/>
  <c r="O4802" i="11" s="1"/>
  <c r="S4802" i="11" s="1"/>
  <c r="P4802" i="11"/>
  <c r="Q4802" i="11" s="1"/>
  <c r="M4803" i="11"/>
  <c r="N4803" i="11"/>
  <c r="O4803" i="11" s="1"/>
  <c r="S4803" i="11" s="1"/>
  <c r="P4803" i="11"/>
  <c r="Q4803" i="11" s="1"/>
  <c r="M4804" i="11"/>
  <c r="N4804" i="11"/>
  <c r="O4804" i="11" s="1"/>
  <c r="S4804" i="11" s="1"/>
  <c r="P4804" i="11"/>
  <c r="Q4804" i="11" s="1"/>
  <c r="M4805" i="11"/>
  <c r="N4805" i="11"/>
  <c r="O4805" i="11" s="1"/>
  <c r="S4805" i="11" s="1"/>
  <c r="P4805" i="11"/>
  <c r="Q4805" i="11" s="1"/>
  <c r="M4806" i="11"/>
  <c r="N4806" i="11"/>
  <c r="O4806" i="11" s="1"/>
  <c r="S4806" i="11" s="1"/>
  <c r="P4806" i="11"/>
  <c r="Q4806" i="11" s="1"/>
  <c r="M4807" i="11"/>
  <c r="N4807" i="11"/>
  <c r="O4807" i="11" s="1"/>
  <c r="S4807" i="11" s="1"/>
  <c r="P4807" i="11"/>
  <c r="Q4807" i="11" s="1"/>
  <c r="M4808" i="11"/>
  <c r="N4808" i="11"/>
  <c r="O4808" i="11" s="1"/>
  <c r="S4808" i="11" s="1"/>
  <c r="P4808" i="11"/>
  <c r="Q4808" i="11" s="1"/>
  <c r="M4809" i="11"/>
  <c r="N4809" i="11"/>
  <c r="O4809" i="11" s="1"/>
  <c r="S4809" i="11" s="1"/>
  <c r="P4809" i="11"/>
  <c r="Q4809" i="11" s="1"/>
  <c r="M4810" i="11"/>
  <c r="N4810" i="11"/>
  <c r="O4810" i="11" s="1"/>
  <c r="S4810" i="11" s="1"/>
  <c r="P4810" i="11"/>
  <c r="Q4810" i="11" s="1"/>
  <c r="M4811" i="11"/>
  <c r="N4811" i="11"/>
  <c r="O4811" i="11" s="1"/>
  <c r="S4811" i="11" s="1"/>
  <c r="P4811" i="11"/>
  <c r="Q4811" i="11" s="1"/>
  <c r="M4812" i="11"/>
  <c r="N4812" i="11"/>
  <c r="O4812" i="11"/>
  <c r="S4812" i="11" s="1"/>
  <c r="P4812" i="11"/>
  <c r="Q4812" i="11" s="1"/>
  <c r="M4813" i="11"/>
  <c r="N4813" i="11"/>
  <c r="O4813" i="11" s="1"/>
  <c r="S4813" i="11" s="1"/>
  <c r="P4813" i="11"/>
  <c r="Q4813" i="11" s="1"/>
  <c r="M4814" i="11"/>
  <c r="N4814" i="11"/>
  <c r="O4814" i="11" s="1"/>
  <c r="S4814" i="11" s="1"/>
  <c r="P4814" i="11"/>
  <c r="Q4814" i="11" s="1"/>
  <c r="M4815" i="11"/>
  <c r="N4815" i="11"/>
  <c r="O4815" i="11" s="1"/>
  <c r="S4815" i="11" s="1"/>
  <c r="P4815" i="11"/>
  <c r="Q4815" i="11" s="1"/>
  <c r="M4816" i="11"/>
  <c r="N4816" i="11"/>
  <c r="O4816" i="11" s="1"/>
  <c r="S4816" i="11" s="1"/>
  <c r="P4816" i="11"/>
  <c r="Q4816" i="11" s="1"/>
  <c r="M4817" i="11"/>
  <c r="N4817" i="11"/>
  <c r="O4817" i="11" s="1"/>
  <c r="S4817" i="11" s="1"/>
  <c r="P4817" i="11"/>
  <c r="Q4817" i="11" s="1"/>
  <c r="M4818" i="11"/>
  <c r="N4818" i="11"/>
  <c r="O4818" i="11" s="1"/>
  <c r="S4818" i="11" s="1"/>
  <c r="P4818" i="11"/>
  <c r="Q4818" i="11" s="1"/>
  <c r="M4819" i="11"/>
  <c r="N4819" i="11"/>
  <c r="O4819" i="11" s="1"/>
  <c r="S4819" i="11" s="1"/>
  <c r="P4819" i="11"/>
  <c r="Q4819" i="11" s="1"/>
  <c r="M4820" i="11"/>
  <c r="N4820" i="11"/>
  <c r="O4820" i="11" s="1"/>
  <c r="S4820" i="11" s="1"/>
  <c r="P4820" i="11"/>
  <c r="Q4820" i="11" s="1"/>
  <c r="M4821" i="11"/>
  <c r="N4821" i="11"/>
  <c r="O4821" i="11" s="1"/>
  <c r="S4821" i="11" s="1"/>
  <c r="P4821" i="11"/>
  <c r="Q4821" i="11" s="1"/>
  <c r="M4822" i="11"/>
  <c r="N4822" i="11"/>
  <c r="O4822" i="11" s="1"/>
  <c r="S4822" i="11" s="1"/>
  <c r="P4822" i="11"/>
  <c r="Q4822" i="11" s="1"/>
  <c r="M4823" i="11"/>
  <c r="N4823" i="11"/>
  <c r="O4823" i="11" s="1"/>
  <c r="S4823" i="11" s="1"/>
  <c r="P4823" i="11"/>
  <c r="Q4823" i="11" s="1"/>
  <c r="M4824" i="11"/>
  <c r="N4824" i="11"/>
  <c r="O4824" i="11" s="1"/>
  <c r="S4824" i="11" s="1"/>
  <c r="P4824" i="11"/>
  <c r="Q4824" i="11" s="1"/>
  <c r="M4825" i="11"/>
  <c r="N4825" i="11"/>
  <c r="O4825" i="11"/>
  <c r="S4825" i="11" s="1"/>
  <c r="P4825" i="11"/>
  <c r="Q4825" i="11" s="1"/>
  <c r="M4826" i="11"/>
  <c r="N4826" i="11"/>
  <c r="O4826" i="11" s="1"/>
  <c r="S4826" i="11" s="1"/>
  <c r="P4826" i="11"/>
  <c r="Q4826" i="11" s="1"/>
  <c r="M4827" i="11"/>
  <c r="N4827" i="11"/>
  <c r="O4827" i="11" s="1"/>
  <c r="S4827" i="11" s="1"/>
  <c r="P4827" i="11"/>
  <c r="Q4827" i="11" s="1"/>
  <c r="M4828" i="11"/>
  <c r="N4828" i="11"/>
  <c r="O4828" i="11" s="1"/>
  <c r="S4828" i="11" s="1"/>
  <c r="P4828" i="11"/>
  <c r="Q4828" i="11" s="1"/>
  <c r="M4829" i="11"/>
  <c r="N4829" i="11"/>
  <c r="O4829" i="11" s="1"/>
  <c r="S4829" i="11" s="1"/>
  <c r="P4829" i="11"/>
  <c r="Q4829" i="11" s="1"/>
  <c r="M4830" i="11"/>
  <c r="N4830" i="11"/>
  <c r="O4830" i="11" s="1"/>
  <c r="S4830" i="11" s="1"/>
  <c r="P4830" i="11"/>
  <c r="Q4830" i="11" s="1"/>
  <c r="M4831" i="11"/>
  <c r="N4831" i="11"/>
  <c r="O4831" i="11" s="1"/>
  <c r="S4831" i="11" s="1"/>
  <c r="P4831" i="11"/>
  <c r="Q4831" i="11" s="1"/>
  <c r="M4832" i="11"/>
  <c r="N4832" i="11"/>
  <c r="O4832" i="11"/>
  <c r="S4832" i="11" s="1"/>
  <c r="P4832" i="11"/>
  <c r="Q4832" i="11" s="1"/>
  <c r="M4833" i="11"/>
  <c r="N4833" i="11"/>
  <c r="O4833" i="11" s="1"/>
  <c r="S4833" i="11" s="1"/>
  <c r="P4833" i="11"/>
  <c r="Q4833" i="11" s="1"/>
  <c r="M4834" i="11"/>
  <c r="N4834" i="11"/>
  <c r="O4834" i="11" s="1"/>
  <c r="S4834" i="11" s="1"/>
  <c r="P4834" i="11"/>
  <c r="Q4834" i="11" s="1"/>
  <c r="M4835" i="11"/>
  <c r="N4835" i="11"/>
  <c r="O4835" i="11" s="1"/>
  <c r="S4835" i="11" s="1"/>
  <c r="P4835" i="11"/>
  <c r="Q4835" i="11" s="1"/>
  <c r="M4836" i="11"/>
  <c r="N4836" i="11"/>
  <c r="O4836" i="11" s="1"/>
  <c r="S4836" i="11" s="1"/>
  <c r="P4836" i="11"/>
  <c r="Q4836" i="11" s="1"/>
  <c r="M4837" i="11"/>
  <c r="N4837" i="11"/>
  <c r="O4837" i="11" s="1"/>
  <c r="S4837" i="11" s="1"/>
  <c r="P4837" i="11"/>
  <c r="Q4837" i="11" s="1"/>
  <c r="M4838" i="11"/>
  <c r="N4838" i="11"/>
  <c r="O4838" i="11" s="1"/>
  <c r="S4838" i="11" s="1"/>
  <c r="P4838" i="11"/>
  <c r="Q4838" i="11" s="1"/>
  <c r="M4839" i="11"/>
  <c r="N4839" i="11"/>
  <c r="O4839" i="11" s="1"/>
  <c r="S4839" i="11" s="1"/>
  <c r="P4839" i="11"/>
  <c r="Q4839" i="11" s="1"/>
  <c r="M4840" i="11"/>
  <c r="N4840" i="11"/>
  <c r="O4840" i="11"/>
  <c r="S4840" i="11" s="1"/>
  <c r="P4840" i="11"/>
  <c r="Q4840" i="11" s="1"/>
  <c r="M4841" i="11"/>
  <c r="N4841" i="11"/>
  <c r="O4841" i="11" s="1"/>
  <c r="S4841" i="11" s="1"/>
  <c r="P4841" i="11"/>
  <c r="Q4841" i="11" s="1"/>
  <c r="M4842" i="11"/>
  <c r="N4842" i="11"/>
  <c r="O4842" i="11" s="1"/>
  <c r="S4842" i="11" s="1"/>
  <c r="P4842" i="11"/>
  <c r="Q4842" i="11" s="1"/>
  <c r="M4843" i="11"/>
  <c r="N4843" i="11"/>
  <c r="O4843" i="11" s="1"/>
  <c r="S4843" i="11" s="1"/>
  <c r="P4843" i="11"/>
  <c r="Q4843" i="11" s="1"/>
  <c r="M4844" i="11"/>
  <c r="N4844" i="11"/>
  <c r="O4844" i="11" s="1"/>
  <c r="S4844" i="11" s="1"/>
  <c r="P4844" i="11"/>
  <c r="Q4844" i="11" s="1"/>
  <c r="M4845" i="11"/>
  <c r="N4845" i="11"/>
  <c r="O4845" i="11" s="1"/>
  <c r="S4845" i="11" s="1"/>
  <c r="P4845" i="11"/>
  <c r="Q4845" i="11" s="1"/>
  <c r="M4846" i="11"/>
  <c r="N4846" i="11"/>
  <c r="O4846" i="11" s="1"/>
  <c r="S4846" i="11" s="1"/>
  <c r="P4846" i="11"/>
  <c r="Q4846" i="11" s="1"/>
  <c r="M4847" i="11"/>
  <c r="N4847" i="11"/>
  <c r="O4847" i="11" s="1"/>
  <c r="S4847" i="11" s="1"/>
  <c r="P4847" i="11"/>
  <c r="Q4847" i="11" s="1"/>
  <c r="M4848" i="11"/>
  <c r="N4848" i="11"/>
  <c r="O4848" i="11" s="1"/>
  <c r="S4848" i="11" s="1"/>
  <c r="P4848" i="11"/>
  <c r="Q4848" i="11" s="1"/>
  <c r="M4849" i="11"/>
  <c r="N4849" i="11"/>
  <c r="O4849" i="11" s="1"/>
  <c r="S4849" i="11" s="1"/>
  <c r="P4849" i="11"/>
  <c r="Q4849" i="11" s="1"/>
  <c r="M4850" i="11"/>
  <c r="N4850" i="11"/>
  <c r="O4850" i="11" s="1"/>
  <c r="S4850" i="11" s="1"/>
  <c r="P4850" i="11"/>
  <c r="Q4850" i="11" s="1"/>
  <c r="M4851" i="11"/>
  <c r="N4851" i="11"/>
  <c r="O4851" i="11" s="1"/>
  <c r="S4851" i="11" s="1"/>
  <c r="P4851" i="11"/>
  <c r="Q4851" i="11" s="1"/>
  <c r="M4852" i="11"/>
  <c r="N4852" i="11"/>
  <c r="O4852" i="11" s="1"/>
  <c r="S4852" i="11" s="1"/>
  <c r="P4852" i="11"/>
  <c r="Q4852" i="11" s="1"/>
  <c r="M4853" i="11"/>
  <c r="N4853" i="11"/>
  <c r="O4853" i="11" s="1"/>
  <c r="S4853" i="11" s="1"/>
  <c r="P4853" i="11"/>
  <c r="Q4853" i="11"/>
  <c r="M4854" i="11"/>
  <c r="N4854" i="11"/>
  <c r="O4854" i="11" s="1"/>
  <c r="S4854" i="11" s="1"/>
  <c r="P4854" i="11"/>
  <c r="Q4854" i="11" s="1"/>
  <c r="M4855" i="11"/>
  <c r="N4855" i="11"/>
  <c r="O4855" i="11" s="1"/>
  <c r="S4855" i="11" s="1"/>
  <c r="P4855" i="11"/>
  <c r="Q4855" i="11" s="1"/>
  <c r="M4856" i="11"/>
  <c r="N4856" i="11"/>
  <c r="O4856" i="11" s="1"/>
  <c r="S4856" i="11" s="1"/>
  <c r="P4856" i="11"/>
  <c r="Q4856" i="11" s="1"/>
  <c r="M4857" i="11"/>
  <c r="N4857" i="11"/>
  <c r="O4857" i="11" s="1"/>
  <c r="S4857" i="11" s="1"/>
  <c r="P4857" i="11"/>
  <c r="Q4857" i="11" s="1"/>
  <c r="M4858" i="11"/>
  <c r="N4858" i="11"/>
  <c r="O4858" i="11" s="1"/>
  <c r="S4858" i="11" s="1"/>
  <c r="P4858" i="11"/>
  <c r="Q4858" i="11" s="1"/>
  <c r="M4859" i="11"/>
  <c r="N4859" i="11"/>
  <c r="O4859" i="11" s="1"/>
  <c r="S4859" i="11" s="1"/>
  <c r="P4859" i="11"/>
  <c r="Q4859" i="11" s="1"/>
  <c r="M4860" i="11"/>
  <c r="N4860" i="11"/>
  <c r="O4860" i="11" s="1"/>
  <c r="S4860" i="11" s="1"/>
  <c r="P4860" i="11"/>
  <c r="Q4860" i="11" s="1"/>
  <c r="M4861" i="11"/>
  <c r="N4861" i="11"/>
  <c r="O4861" i="11" s="1"/>
  <c r="S4861" i="11" s="1"/>
  <c r="P4861" i="11"/>
  <c r="Q4861" i="11" s="1"/>
  <c r="M4862" i="11"/>
  <c r="N4862" i="11"/>
  <c r="O4862" i="11" s="1"/>
  <c r="S4862" i="11" s="1"/>
  <c r="P4862" i="11"/>
  <c r="Q4862" i="11" s="1"/>
  <c r="M4863" i="11"/>
  <c r="N4863" i="11"/>
  <c r="O4863" i="11" s="1"/>
  <c r="S4863" i="11" s="1"/>
  <c r="P4863" i="11"/>
  <c r="Q4863" i="11" s="1"/>
  <c r="M4864" i="11"/>
  <c r="N4864" i="11"/>
  <c r="O4864" i="11" s="1"/>
  <c r="S4864" i="11" s="1"/>
  <c r="P4864" i="11"/>
  <c r="Q4864" i="11" s="1"/>
  <c r="M4865" i="11"/>
  <c r="N4865" i="11"/>
  <c r="O4865" i="11" s="1"/>
  <c r="S4865" i="11" s="1"/>
  <c r="P4865" i="11"/>
  <c r="Q4865" i="11" s="1"/>
  <c r="M4866" i="11"/>
  <c r="N4866" i="11"/>
  <c r="O4866" i="11" s="1"/>
  <c r="S4866" i="11" s="1"/>
  <c r="P4866" i="11"/>
  <c r="Q4866" i="11" s="1"/>
  <c r="M4867" i="11"/>
  <c r="N4867" i="11"/>
  <c r="O4867" i="11" s="1"/>
  <c r="S4867" i="11" s="1"/>
  <c r="P4867" i="11"/>
  <c r="Q4867" i="11" s="1"/>
  <c r="M4868" i="11"/>
  <c r="N4868" i="11"/>
  <c r="O4868" i="11" s="1"/>
  <c r="S4868" i="11" s="1"/>
  <c r="P4868" i="11"/>
  <c r="Q4868" i="11" s="1"/>
  <c r="M4869" i="11"/>
  <c r="N4869" i="11"/>
  <c r="O4869" i="11" s="1"/>
  <c r="S4869" i="11" s="1"/>
  <c r="P4869" i="11"/>
  <c r="Q4869" i="11" s="1"/>
  <c r="M4870" i="11"/>
  <c r="N4870" i="11"/>
  <c r="O4870" i="11" s="1"/>
  <c r="S4870" i="11" s="1"/>
  <c r="P4870" i="11"/>
  <c r="Q4870" i="11" s="1"/>
  <c r="M4871" i="11"/>
  <c r="N4871" i="11"/>
  <c r="O4871" i="11" s="1"/>
  <c r="S4871" i="11" s="1"/>
  <c r="P4871" i="11"/>
  <c r="Q4871" i="11" s="1"/>
  <c r="M4872" i="11"/>
  <c r="N4872" i="11"/>
  <c r="O4872" i="11" s="1"/>
  <c r="S4872" i="11" s="1"/>
  <c r="P4872" i="11"/>
  <c r="Q4872" i="11" s="1"/>
  <c r="M4873" i="11"/>
  <c r="N4873" i="11"/>
  <c r="O4873" i="11" s="1"/>
  <c r="S4873" i="11" s="1"/>
  <c r="P4873" i="11"/>
  <c r="Q4873" i="11" s="1"/>
  <c r="M4874" i="11"/>
  <c r="N4874" i="11"/>
  <c r="O4874" i="11" s="1"/>
  <c r="S4874" i="11" s="1"/>
  <c r="P4874" i="11"/>
  <c r="Q4874" i="11" s="1"/>
  <c r="M4875" i="11"/>
  <c r="N4875" i="11"/>
  <c r="O4875" i="11" s="1"/>
  <c r="S4875" i="11" s="1"/>
  <c r="P4875" i="11"/>
  <c r="Q4875" i="11" s="1"/>
  <c r="M4876" i="11"/>
  <c r="N4876" i="11"/>
  <c r="O4876" i="11" s="1"/>
  <c r="S4876" i="11" s="1"/>
  <c r="P4876" i="11"/>
  <c r="Q4876" i="11" s="1"/>
  <c r="M4877" i="11"/>
  <c r="N4877" i="11"/>
  <c r="O4877" i="11" s="1"/>
  <c r="S4877" i="11" s="1"/>
  <c r="P4877" i="11"/>
  <c r="Q4877" i="11" s="1"/>
  <c r="M4878" i="11"/>
  <c r="N4878" i="11"/>
  <c r="O4878" i="11" s="1"/>
  <c r="S4878" i="11" s="1"/>
  <c r="P4878" i="11"/>
  <c r="Q4878" i="11" s="1"/>
  <c r="M4879" i="11"/>
  <c r="N4879" i="11"/>
  <c r="O4879" i="11" s="1"/>
  <c r="S4879" i="11" s="1"/>
  <c r="P4879" i="11"/>
  <c r="Q4879" i="11" s="1"/>
  <c r="M4880" i="11"/>
  <c r="N4880" i="11"/>
  <c r="O4880" i="11" s="1"/>
  <c r="S4880" i="11" s="1"/>
  <c r="P4880" i="11"/>
  <c r="Q4880" i="11" s="1"/>
  <c r="M4881" i="11"/>
  <c r="N4881" i="11"/>
  <c r="O4881" i="11" s="1"/>
  <c r="S4881" i="11" s="1"/>
  <c r="P4881" i="11"/>
  <c r="Q4881" i="11" s="1"/>
  <c r="M4882" i="11"/>
  <c r="N4882" i="11"/>
  <c r="O4882" i="11" s="1"/>
  <c r="S4882" i="11" s="1"/>
  <c r="P4882" i="11"/>
  <c r="Q4882" i="11" s="1"/>
  <c r="M4883" i="11"/>
  <c r="N4883" i="11"/>
  <c r="O4883" i="11" s="1"/>
  <c r="S4883" i="11" s="1"/>
  <c r="P4883" i="11"/>
  <c r="Q4883" i="11" s="1"/>
  <c r="M4884" i="11"/>
  <c r="N4884" i="11"/>
  <c r="O4884" i="11" s="1"/>
  <c r="S4884" i="11" s="1"/>
  <c r="P4884" i="11"/>
  <c r="Q4884" i="11" s="1"/>
  <c r="M4885" i="11"/>
  <c r="N4885" i="11"/>
  <c r="O4885" i="11" s="1"/>
  <c r="S4885" i="11" s="1"/>
  <c r="P4885" i="11"/>
  <c r="Q4885" i="11" s="1"/>
  <c r="M4886" i="11"/>
  <c r="N4886" i="11"/>
  <c r="O4886" i="11" s="1"/>
  <c r="S4886" i="11" s="1"/>
  <c r="P4886" i="11"/>
  <c r="Q4886" i="11" s="1"/>
  <c r="M4887" i="11"/>
  <c r="N4887" i="11"/>
  <c r="O4887" i="11" s="1"/>
  <c r="S4887" i="11" s="1"/>
  <c r="P4887" i="11"/>
  <c r="Q4887" i="11" s="1"/>
  <c r="M4888" i="11"/>
  <c r="N4888" i="11"/>
  <c r="O4888" i="11" s="1"/>
  <c r="S4888" i="11" s="1"/>
  <c r="P4888" i="11"/>
  <c r="Q4888" i="11" s="1"/>
  <c r="M4889" i="11"/>
  <c r="N4889" i="11"/>
  <c r="O4889" i="11" s="1"/>
  <c r="S4889" i="11" s="1"/>
  <c r="P4889" i="11"/>
  <c r="Q4889" i="11" s="1"/>
  <c r="M4890" i="11"/>
  <c r="N4890" i="11"/>
  <c r="O4890" i="11" s="1"/>
  <c r="S4890" i="11" s="1"/>
  <c r="P4890" i="11"/>
  <c r="Q4890" i="11" s="1"/>
  <c r="M4891" i="11"/>
  <c r="N4891" i="11"/>
  <c r="O4891" i="11" s="1"/>
  <c r="S4891" i="11" s="1"/>
  <c r="P4891" i="11"/>
  <c r="Q4891" i="11" s="1"/>
  <c r="M4892" i="11"/>
  <c r="N4892" i="11"/>
  <c r="O4892" i="11" s="1"/>
  <c r="S4892" i="11" s="1"/>
  <c r="P4892" i="11"/>
  <c r="Q4892" i="11" s="1"/>
  <c r="M4893" i="11"/>
  <c r="N4893" i="11"/>
  <c r="O4893" i="11" s="1"/>
  <c r="S4893" i="11" s="1"/>
  <c r="P4893" i="11"/>
  <c r="Q4893" i="11" s="1"/>
  <c r="M4894" i="11"/>
  <c r="N4894" i="11"/>
  <c r="O4894" i="11" s="1"/>
  <c r="S4894" i="11" s="1"/>
  <c r="P4894" i="11"/>
  <c r="Q4894" i="11" s="1"/>
  <c r="M4895" i="11"/>
  <c r="N4895" i="11"/>
  <c r="O4895" i="11" s="1"/>
  <c r="S4895" i="11" s="1"/>
  <c r="P4895" i="11"/>
  <c r="Q4895" i="11" s="1"/>
  <c r="M4896" i="11"/>
  <c r="N4896" i="11"/>
  <c r="O4896" i="11" s="1"/>
  <c r="S4896" i="11" s="1"/>
  <c r="P4896" i="11"/>
  <c r="Q4896" i="11" s="1"/>
  <c r="M4897" i="11"/>
  <c r="N4897" i="11"/>
  <c r="O4897" i="11" s="1"/>
  <c r="P4897" i="11"/>
  <c r="Q4897" i="11" s="1"/>
  <c r="S4897" i="11"/>
  <c r="M4898" i="11"/>
  <c r="N4898" i="11"/>
  <c r="O4898" i="11" s="1"/>
  <c r="S4898" i="11" s="1"/>
  <c r="P4898" i="11"/>
  <c r="Q4898" i="11" s="1"/>
  <c r="M4899" i="11"/>
  <c r="N4899" i="11"/>
  <c r="O4899" i="11" s="1"/>
  <c r="S4899" i="11" s="1"/>
  <c r="P4899" i="11"/>
  <c r="Q4899" i="11" s="1"/>
  <c r="M4900" i="11"/>
  <c r="N4900" i="11"/>
  <c r="O4900" i="11" s="1"/>
  <c r="S4900" i="11" s="1"/>
  <c r="P4900" i="11"/>
  <c r="Q4900" i="11" s="1"/>
  <c r="M4901" i="11"/>
  <c r="N4901" i="11"/>
  <c r="O4901" i="11" s="1"/>
  <c r="P4901" i="11"/>
  <c r="Q4901" i="11" s="1"/>
  <c r="S4901" i="11"/>
  <c r="M4902" i="11"/>
  <c r="N4902" i="11"/>
  <c r="O4902" i="11" s="1"/>
  <c r="S4902" i="11" s="1"/>
  <c r="P4902" i="11"/>
  <c r="Q4902" i="11" s="1"/>
  <c r="M4903" i="11"/>
  <c r="N4903" i="11"/>
  <c r="O4903" i="11" s="1"/>
  <c r="S4903" i="11" s="1"/>
  <c r="P4903" i="11"/>
  <c r="Q4903" i="11" s="1"/>
  <c r="M4904" i="11"/>
  <c r="N4904" i="11"/>
  <c r="O4904" i="11" s="1"/>
  <c r="S4904" i="11" s="1"/>
  <c r="P4904" i="11"/>
  <c r="Q4904" i="11" s="1"/>
  <c r="M4905" i="11"/>
  <c r="N4905" i="11"/>
  <c r="O4905" i="11" s="1"/>
  <c r="S4905" i="11" s="1"/>
  <c r="P4905" i="11"/>
  <c r="Q4905" i="11" s="1"/>
  <c r="M4906" i="11"/>
  <c r="N4906" i="11"/>
  <c r="O4906" i="11" s="1"/>
  <c r="S4906" i="11" s="1"/>
  <c r="P4906" i="11"/>
  <c r="Q4906" i="11" s="1"/>
  <c r="M4907" i="11"/>
  <c r="N4907" i="11"/>
  <c r="O4907" i="11" s="1"/>
  <c r="S4907" i="11" s="1"/>
  <c r="P4907" i="11"/>
  <c r="Q4907" i="11" s="1"/>
  <c r="M4908" i="11"/>
  <c r="N4908" i="11"/>
  <c r="O4908" i="11" s="1"/>
  <c r="S4908" i="11" s="1"/>
  <c r="P4908" i="11"/>
  <c r="Q4908" i="11" s="1"/>
  <c r="M4909" i="11"/>
  <c r="N4909" i="11"/>
  <c r="O4909" i="11" s="1"/>
  <c r="S4909" i="11" s="1"/>
  <c r="P4909" i="11"/>
  <c r="Q4909" i="11" s="1"/>
  <c r="M4910" i="11"/>
  <c r="N4910" i="11"/>
  <c r="O4910" i="11" s="1"/>
  <c r="S4910" i="11" s="1"/>
  <c r="P4910" i="11"/>
  <c r="Q4910" i="11" s="1"/>
  <c r="M4911" i="11"/>
  <c r="N4911" i="11"/>
  <c r="O4911" i="11" s="1"/>
  <c r="S4911" i="11" s="1"/>
  <c r="P4911" i="11"/>
  <c r="Q4911" i="11" s="1"/>
  <c r="M4912" i="11"/>
  <c r="N4912" i="11"/>
  <c r="O4912" i="11" s="1"/>
  <c r="S4912" i="11" s="1"/>
  <c r="P4912" i="11"/>
  <c r="Q4912" i="11" s="1"/>
  <c r="M4913" i="11"/>
  <c r="N4913" i="11"/>
  <c r="O4913" i="11" s="1"/>
  <c r="S4913" i="11" s="1"/>
  <c r="P4913" i="11"/>
  <c r="Q4913" i="11" s="1"/>
  <c r="M4914" i="11"/>
  <c r="N4914" i="11"/>
  <c r="O4914" i="11" s="1"/>
  <c r="S4914" i="11" s="1"/>
  <c r="P4914" i="11"/>
  <c r="Q4914" i="11" s="1"/>
  <c r="M4915" i="11"/>
  <c r="N4915" i="11"/>
  <c r="O4915" i="11" s="1"/>
  <c r="S4915" i="11" s="1"/>
  <c r="P4915" i="11"/>
  <c r="Q4915" i="11" s="1"/>
  <c r="M4916" i="11"/>
  <c r="N4916" i="11"/>
  <c r="O4916" i="11" s="1"/>
  <c r="S4916" i="11" s="1"/>
  <c r="P4916" i="11"/>
  <c r="Q4916" i="11" s="1"/>
  <c r="M4917" i="11"/>
  <c r="N4917" i="11"/>
  <c r="O4917" i="11" s="1"/>
  <c r="S4917" i="11" s="1"/>
  <c r="P4917" i="11"/>
  <c r="Q4917" i="11" s="1"/>
  <c r="M4918" i="11"/>
  <c r="N4918" i="11"/>
  <c r="O4918" i="11" s="1"/>
  <c r="S4918" i="11" s="1"/>
  <c r="P4918" i="11"/>
  <c r="Q4918" i="11" s="1"/>
  <c r="M4919" i="11"/>
  <c r="N4919" i="11"/>
  <c r="O4919" i="11" s="1"/>
  <c r="S4919" i="11" s="1"/>
  <c r="P4919" i="11"/>
  <c r="Q4919" i="11" s="1"/>
  <c r="M4920" i="11"/>
  <c r="N4920" i="11"/>
  <c r="O4920" i="11" s="1"/>
  <c r="S4920" i="11" s="1"/>
  <c r="P4920" i="11"/>
  <c r="Q4920" i="11" s="1"/>
  <c r="M4921" i="11"/>
  <c r="N4921" i="11"/>
  <c r="O4921" i="11" s="1"/>
  <c r="S4921" i="11" s="1"/>
  <c r="P4921" i="11"/>
  <c r="Q4921" i="11" s="1"/>
  <c r="M4922" i="11"/>
  <c r="N4922" i="11"/>
  <c r="O4922" i="11" s="1"/>
  <c r="S4922" i="11" s="1"/>
  <c r="P4922" i="11"/>
  <c r="Q4922" i="11" s="1"/>
  <c r="M4923" i="11"/>
  <c r="N4923" i="11"/>
  <c r="O4923" i="11" s="1"/>
  <c r="S4923" i="11" s="1"/>
  <c r="P4923" i="11"/>
  <c r="Q4923" i="11" s="1"/>
  <c r="M4924" i="11"/>
  <c r="N4924" i="11"/>
  <c r="O4924" i="11" s="1"/>
  <c r="S4924" i="11" s="1"/>
  <c r="P4924" i="11"/>
  <c r="Q4924" i="11" s="1"/>
  <c r="M4925" i="11"/>
  <c r="N4925" i="11"/>
  <c r="O4925" i="11"/>
  <c r="S4925" i="11" s="1"/>
  <c r="P4925" i="11"/>
  <c r="Q4925" i="11" s="1"/>
  <c r="M4926" i="11"/>
  <c r="N4926" i="11"/>
  <c r="O4926" i="11" s="1"/>
  <c r="S4926" i="11" s="1"/>
  <c r="P4926" i="11"/>
  <c r="Q4926" i="11" s="1"/>
  <c r="M4927" i="11"/>
  <c r="N4927" i="11"/>
  <c r="O4927" i="11" s="1"/>
  <c r="S4927" i="11" s="1"/>
  <c r="P4927" i="11"/>
  <c r="Q4927" i="11" s="1"/>
  <c r="M4928" i="11"/>
  <c r="N4928" i="11"/>
  <c r="O4928" i="11"/>
  <c r="S4928" i="11" s="1"/>
  <c r="P4928" i="11"/>
  <c r="Q4928" i="11" s="1"/>
  <c r="M4929" i="11"/>
  <c r="N4929" i="11"/>
  <c r="O4929" i="11" s="1"/>
  <c r="S4929" i="11" s="1"/>
  <c r="P4929" i="11"/>
  <c r="Q4929" i="11" s="1"/>
  <c r="M4930" i="11"/>
  <c r="N4930" i="11"/>
  <c r="O4930" i="11" s="1"/>
  <c r="S4930" i="11" s="1"/>
  <c r="P4930" i="11"/>
  <c r="Q4930" i="11" s="1"/>
  <c r="M4931" i="11"/>
  <c r="N4931" i="11"/>
  <c r="O4931" i="11" s="1"/>
  <c r="S4931" i="11" s="1"/>
  <c r="P4931" i="11"/>
  <c r="Q4931" i="11" s="1"/>
  <c r="M4932" i="11"/>
  <c r="N4932" i="11"/>
  <c r="O4932" i="11" s="1"/>
  <c r="S4932" i="11" s="1"/>
  <c r="P4932" i="11"/>
  <c r="Q4932" i="11"/>
  <c r="M4933" i="11"/>
  <c r="N4933" i="11"/>
  <c r="O4933" i="11" s="1"/>
  <c r="S4933" i="11" s="1"/>
  <c r="P4933" i="11"/>
  <c r="Q4933" i="11"/>
  <c r="M4934" i="11"/>
  <c r="N4934" i="11"/>
  <c r="O4934" i="11" s="1"/>
  <c r="S4934" i="11" s="1"/>
  <c r="P4934" i="11"/>
  <c r="Q4934" i="11"/>
  <c r="M4935" i="11"/>
  <c r="N4935" i="11"/>
  <c r="O4935" i="11" s="1"/>
  <c r="S4935" i="11" s="1"/>
  <c r="P4935" i="11"/>
  <c r="Q4935" i="11" s="1"/>
  <c r="M4936" i="11"/>
  <c r="N4936" i="11"/>
  <c r="O4936" i="11" s="1"/>
  <c r="S4936" i="11" s="1"/>
  <c r="P4936" i="11"/>
  <c r="Q4936" i="11" s="1"/>
  <c r="M4937" i="11"/>
  <c r="N4937" i="11"/>
  <c r="O4937" i="11" s="1"/>
  <c r="S4937" i="11" s="1"/>
  <c r="P4937" i="11"/>
  <c r="Q4937" i="11" s="1"/>
  <c r="M4938" i="11"/>
  <c r="N4938" i="11"/>
  <c r="O4938" i="11" s="1"/>
  <c r="S4938" i="11" s="1"/>
  <c r="P4938" i="11"/>
  <c r="Q4938" i="11" s="1"/>
  <c r="M4939" i="11"/>
  <c r="N4939" i="11"/>
  <c r="O4939" i="11" s="1"/>
  <c r="S4939" i="11" s="1"/>
  <c r="P4939" i="11"/>
  <c r="Q4939" i="11"/>
  <c r="M4940" i="11"/>
  <c r="N4940" i="11"/>
  <c r="O4940" i="11" s="1"/>
  <c r="S4940" i="11" s="1"/>
  <c r="P4940" i="11"/>
  <c r="Q4940" i="11" s="1"/>
  <c r="M4941" i="11"/>
  <c r="N4941" i="11"/>
  <c r="O4941" i="11"/>
  <c r="S4941" i="11" s="1"/>
  <c r="P4941" i="11"/>
  <c r="Q4941" i="11" s="1"/>
  <c r="M4942" i="11"/>
  <c r="N4942" i="11"/>
  <c r="O4942" i="11" s="1"/>
  <c r="S4942" i="11" s="1"/>
  <c r="P4942" i="11"/>
  <c r="Q4942" i="11" s="1"/>
  <c r="M4943" i="11"/>
  <c r="N4943" i="11"/>
  <c r="O4943" i="11" s="1"/>
  <c r="S4943" i="11" s="1"/>
  <c r="P4943" i="11"/>
  <c r="Q4943" i="11" s="1"/>
  <c r="M4944" i="11"/>
  <c r="N4944" i="11"/>
  <c r="O4944" i="11" s="1"/>
  <c r="S4944" i="11" s="1"/>
  <c r="P4944" i="11"/>
  <c r="Q4944" i="11" s="1"/>
  <c r="M4945" i="11"/>
  <c r="N4945" i="11"/>
  <c r="O4945" i="11" s="1"/>
  <c r="S4945" i="11" s="1"/>
  <c r="P4945" i="11"/>
  <c r="Q4945" i="11" s="1"/>
  <c r="M4946" i="11"/>
  <c r="N4946" i="11"/>
  <c r="O4946" i="11" s="1"/>
  <c r="S4946" i="11" s="1"/>
  <c r="P4946" i="11"/>
  <c r="Q4946" i="11" s="1"/>
  <c r="M4947" i="11"/>
  <c r="N4947" i="11"/>
  <c r="O4947" i="11" s="1"/>
  <c r="S4947" i="11" s="1"/>
  <c r="P4947" i="11"/>
  <c r="Q4947" i="11" s="1"/>
  <c r="M4948" i="11"/>
  <c r="N4948" i="11"/>
  <c r="O4948" i="11" s="1"/>
  <c r="S4948" i="11" s="1"/>
  <c r="P4948" i="11"/>
  <c r="Q4948" i="11" s="1"/>
  <c r="M4949" i="11"/>
  <c r="N4949" i="11"/>
  <c r="O4949" i="11" s="1"/>
  <c r="S4949" i="11" s="1"/>
  <c r="P4949" i="11"/>
  <c r="Q4949" i="11" s="1"/>
  <c r="M4950" i="11"/>
  <c r="N4950" i="11"/>
  <c r="O4950" i="11" s="1"/>
  <c r="S4950" i="11" s="1"/>
  <c r="P4950" i="11"/>
  <c r="Q4950" i="11" s="1"/>
  <c r="M4951" i="11"/>
  <c r="N4951" i="11"/>
  <c r="O4951" i="11" s="1"/>
  <c r="S4951" i="11" s="1"/>
  <c r="P4951" i="11"/>
  <c r="Q4951" i="11" s="1"/>
  <c r="M4952" i="11"/>
  <c r="N4952" i="11"/>
  <c r="O4952" i="11" s="1"/>
  <c r="S4952" i="11" s="1"/>
  <c r="P4952" i="11"/>
  <c r="Q4952" i="11" s="1"/>
  <c r="M4953" i="11"/>
  <c r="N4953" i="11"/>
  <c r="O4953" i="11" s="1"/>
  <c r="S4953" i="11" s="1"/>
  <c r="P4953" i="11"/>
  <c r="Q4953" i="11" s="1"/>
  <c r="M4954" i="11"/>
  <c r="N4954" i="11"/>
  <c r="O4954" i="11" s="1"/>
  <c r="S4954" i="11" s="1"/>
  <c r="P4954" i="11"/>
  <c r="Q4954" i="11" s="1"/>
  <c r="M4955" i="11"/>
  <c r="N4955" i="11"/>
  <c r="O4955" i="11" s="1"/>
  <c r="S4955" i="11" s="1"/>
  <c r="P4955" i="11"/>
  <c r="Q4955" i="11" s="1"/>
  <c r="M4956" i="11"/>
  <c r="N4956" i="11"/>
  <c r="O4956" i="11"/>
  <c r="S4956" i="11" s="1"/>
  <c r="P4956" i="11"/>
  <c r="Q4956" i="11" s="1"/>
  <c r="M4957" i="11"/>
  <c r="N4957" i="11"/>
  <c r="O4957" i="11"/>
  <c r="S4957" i="11" s="1"/>
  <c r="P4957" i="11"/>
  <c r="Q4957" i="11" s="1"/>
  <c r="M4958" i="11"/>
  <c r="N4958" i="11"/>
  <c r="O4958" i="11" s="1"/>
  <c r="S4958" i="11" s="1"/>
  <c r="P4958" i="11"/>
  <c r="Q4958" i="11" s="1"/>
  <c r="M4959" i="11"/>
  <c r="N4959" i="11"/>
  <c r="O4959" i="11" s="1"/>
  <c r="S4959" i="11" s="1"/>
  <c r="P4959" i="11"/>
  <c r="Q4959" i="11" s="1"/>
  <c r="M4960" i="11"/>
  <c r="N4960" i="11"/>
  <c r="O4960" i="11" s="1"/>
  <c r="S4960" i="11" s="1"/>
  <c r="P4960" i="11"/>
  <c r="Q4960" i="11" s="1"/>
  <c r="M4961" i="11"/>
  <c r="N4961" i="11"/>
  <c r="O4961" i="11" s="1"/>
  <c r="P4961" i="11"/>
  <c r="Q4961" i="11" s="1"/>
  <c r="S4961" i="11"/>
  <c r="M4962" i="11"/>
  <c r="N4962" i="11"/>
  <c r="O4962" i="11" s="1"/>
  <c r="S4962" i="11" s="1"/>
  <c r="P4962" i="11"/>
  <c r="Q4962" i="11" s="1"/>
  <c r="M4963" i="11"/>
  <c r="N4963" i="11"/>
  <c r="O4963" i="11" s="1"/>
  <c r="S4963" i="11" s="1"/>
  <c r="P4963" i="11"/>
  <c r="Q4963" i="11" s="1"/>
  <c r="M4964" i="11"/>
  <c r="N4964" i="11"/>
  <c r="O4964" i="11" s="1"/>
  <c r="S4964" i="11" s="1"/>
  <c r="P4964" i="11"/>
  <c r="Q4964" i="11" s="1"/>
  <c r="M4965" i="11"/>
  <c r="N4965" i="11"/>
  <c r="O4965" i="11" s="1"/>
  <c r="S4965" i="11" s="1"/>
  <c r="P4965" i="11"/>
  <c r="Q4965" i="11" s="1"/>
  <c r="M4966" i="11"/>
  <c r="N4966" i="11"/>
  <c r="O4966" i="11" s="1"/>
  <c r="S4966" i="11" s="1"/>
  <c r="P4966" i="11"/>
  <c r="Q4966" i="11" s="1"/>
  <c r="M4967" i="11"/>
  <c r="N4967" i="11"/>
  <c r="O4967" i="11" s="1"/>
  <c r="S4967" i="11" s="1"/>
  <c r="P4967" i="11"/>
  <c r="Q4967" i="11" s="1"/>
  <c r="M4968" i="11"/>
  <c r="N4968" i="11"/>
  <c r="O4968" i="11" s="1"/>
  <c r="S4968" i="11" s="1"/>
  <c r="P4968" i="11"/>
  <c r="Q4968" i="11" s="1"/>
  <c r="M4969" i="11"/>
  <c r="N4969" i="11"/>
  <c r="O4969" i="11" s="1"/>
  <c r="S4969" i="11" s="1"/>
  <c r="P4969" i="11"/>
  <c r="Q4969" i="11" s="1"/>
  <c r="M4970" i="11"/>
  <c r="N4970" i="11"/>
  <c r="O4970" i="11" s="1"/>
  <c r="S4970" i="11" s="1"/>
  <c r="P4970" i="11"/>
  <c r="Q4970" i="11" s="1"/>
  <c r="M4971" i="11"/>
  <c r="N4971" i="11"/>
  <c r="O4971" i="11" s="1"/>
  <c r="S4971" i="11" s="1"/>
  <c r="P4971" i="11"/>
  <c r="Q4971" i="11" s="1"/>
  <c r="M4972" i="11"/>
  <c r="N4972" i="11"/>
  <c r="O4972" i="11" s="1"/>
  <c r="S4972" i="11" s="1"/>
  <c r="P4972" i="11"/>
  <c r="Q4972" i="11" s="1"/>
  <c r="M4973" i="11"/>
  <c r="N4973" i="11"/>
  <c r="O4973" i="11" s="1"/>
  <c r="S4973" i="11" s="1"/>
  <c r="P4973" i="11"/>
  <c r="Q4973" i="11" s="1"/>
  <c r="M4974" i="11"/>
  <c r="N4974" i="11"/>
  <c r="O4974" i="11" s="1"/>
  <c r="S4974" i="11" s="1"/>
  <c r="P4974" i="11"/>
  <c r="Q4974" i="11" s="1"/>
  <c r="M4975" i="11"/>
  <c r="N4975" i="11"/>
  <c r="O4975" i="11" s="1"/>
  <c r="S4975" i="11" s="1"/>
  <c r="P4975" i="11"/>
  <c r="Q4975" i="11" s="1"/>
  <c r="M4976" i="11"/>
  <c r="N4976" i="11"/>
  <c r="O4976" i="11" s="1"/>
  <c r="S4976" i="11" s="1"/>
  <c r="P4976" i="11"/>
  <c r="Q4976" i="11" s="1"/>
  <c r="M4977" i="11"/>
  <c r="N4977" i="11"/>
  <c r="O4977" i="11" s="1"/>
  <c r="S4977" i="11" s="1"/>
  <c r="P4977" i="11"/>
  <c r="Q4977" i="11" s="1"/>
  <c r="M4978" i="11"/>
  <c r="N4978" i="11"/>
  <c r="O4978" i="11" s="1"/>
  <c r="S4978" i="11" s="1"/>
  <c r="P4978" i="11"/>
  <c r="Q4978" i="11" s="1"/>
  <c r="M4979" i="11"/>
  <c r="N4979" i="11"/>
  <c r="O4979" i="11" s="1"/>
  <c r="S4979" i="11" s="1"/>
  <c r="P4979" i="11"/>
  <c r="Q4979" i="11" s="1"/>
  <c r="M4980" i="11"/>
  <c r="N4980" i="11"/>
  <c r="O4980" i="11" s="1"/>
  <c r="S4980" i="11" s="1"/>
  <c r="P4980" i="11"/>
  <c r="Q4980" i="11" s="1"/>
  <c r="M4981" i="11"/>
  <c r="N4981" i="11"/>
  <c r="O4981" i="11" s="1"/>
  <c r="S4981" i="11" s="1"/>
  <c r="P4981" i="11"/>
  <c r="Q4981" i="11" s="1"/>
  <c r="M4982" i="11"/>
  <c r="N4982" i="11"/>
  <c r="O4982" i="11" s="1"/>
  <c r="S4982" i="11" s="1"/>
  <c r="P4982" i="11"/>
  <c r="Q4982" i="11" s="1"/>
  <c r="M4983" i="11"/>
  <c r="N4983" i="11"/>
  <c r="O4983" i="11" s="1"/>
  <c r="S4983" i="11" s="1"/>
  <c r="P4983" i="11"/>
  <c r="Q4983" i="11" s="1"/>
  <c r="M4984" i="11"/>
  <c r="N4984" i="11"/>
  <c r="O4984" i="11" s="1"/>
  <c r="S4984" i="11" s="1"/>
  <c r="P4984" i="11"/>
  <c r="Q4984" i="11" s="1"/>
  <c r="M4985" i="11"/>
  <c r="N4985" i="11"/>
  <c r="O4985" i="11" s="1"/>
  <c r="S4985" i="11" s="1"/>
  <c r="P4985" i="11"/>
  <c r="Q4985" i="11" s="1"/>
  <c r="M4986" i="11"/>
  <c r="N4986" i="11"/>
  <c r="O4986" i="11" s="1"/>
  <c r="S4986" i="11" s="1"/>
  <c r="P4986" i="11"/>
  <c r="Q4986" i="11" s="1"/>
  <c r="M4987" i="11"/>
  <c r="N4987" i="11"/>
  <c r="O4987" i="11" s="1"/>
  <c r="S4987" i="11" s="1"/>
  <c r="P4987" i="11"/>
  <c r="Q4987" i="11" s="1"/>
  <c r="M4988" i="11"/>
  <c r="N4988" i="11"/>
  <c r="O4988" i="11" s="1"/>
  <c r="S4988" i="11" s="1"/>
  <c r="P4988" i="11"/>
  <c r="Q4988" i="11" s="1"/>
  <c r="M4989" i="11"/>
  <c r="N4989" i="11"/>
  <c r="O4989" i="11" s="1"/>
  <c r="S4989" i="11" s="1"/>
  <c r="P4989" i="11"/>
  <c r="Q4989" i="11"/>
  <c r="M4990" i="11"/>
  <c r="N4990" i="11"/>
  <c r="O4990" i="11" s="1"/>
  <c r="S4990" i="11" s="1"/>
  <c r="P4990" i="11"/>
  <c r="Q4990" i="11" s="1"/>
  <c r="M4991" i="11"/>
  <c r="N4991" i="11"/>
  <c r="O4991" i="11" s="1"/>
  <c r="S4991" i="11" s="1"/>
  <c r="P4991" i="11"/>
  <c r="Q4991" i="11" s="1"/>
  <c r="M4992" i="11"/>
  <c r="N4992" i="11"/>
  <c r="O4992" i="11" s="1"/>
  <c r="S4992" i="11" s="1"/>
  <c r="P4992" i="11"/>
  <c r="Q4992" i="11" s="1"/>
  <c r="M4993" i="11"/>
  <c r="N4993" i="11"/>
  <c r="O4993" i="11" s="1"/>
  <c r="S4993" i="11" s="1"/>
  <c r="P4993" i="11"/>
  <c r="Q4993" i="11" s="1"/>
  <c r="M4994" i="11"/>
  <c r="N4994" i="11"/>
  <c r="O4994" i="11" s="1"/>
  <c r="S4994" i="11" s="1"/>
  <c r="P4994" i="11"/>
  <c r="Q4994" i="11" s="1"/>
  <c r="M4995" i="11"/>
  <c r="N4995" i="11"/>
  <c r="O4995" i="11" s="1"/>
  <c r="S4995" i="11" s="1"/>
  <c r="P4995" i="11"/>
  <c r="Q4995" i="11" s="1"/>
  <c r="M4996" i="11"/>
  <c r="N4996" i="11"/>
  <c r="O4996" i="11" s="1"/>
  <c r="S4996" i="11" s="1"/>
  <c r="P4996" i="11"/>
  <c r="Q4996" i="11" s="1"/>
  <c r="M4997" i="11"/>
  <c r="N4997" i="11"/>
  <c r="O4997" i="11" s="1"/>
  <c r="S4997" i="11" s="1"/>
  <c r="P4997" i="11"/>
  <c r="Q4997" i="11" s="1"/>
  <c r="M4998" i="11"/>
  <c r="N4998" i="11"/>
  <c r="O4998" i="11" s="1"/>
  <c r="S4998" i="11" s="1"/>
  <c r="P4998" i="11"/>
  <c r="Q4998" i="11" s="1"/>
  <c r="M4999" i="11"/>
  <c r="N4999" i="11"/>
  <c r="O4999" i="11" s="1"/>
  <c r="S4999" i="11" s="1"/>
  <c r="P4999" i="11"/>
  <c r="Q4999" i="11" s="1"/>
  <c r="M5000" i="11"/>
  <c r="N5000" i="11"/>
  <c r="O5000" i="11" s="1"/>
  <c r="S5000" i="11" s="1"/>
  <c r="P5000" i="11"/>
  <c r="Q5000" i="11" s="1"/>
  <c r="M5001" i="11"/>
  <c r="N5001" i="11"/>
  <c r="O5001" i="11" s="1"/>
  <c r="S5001" i="11" s="1"/>
  <c r="P5001" i="11"/>
  <c r="Q5001" i="11" s="1"/>
  <c r="M5002" i="11"/>
  <c r="N5002" i="11"/>
  <c r="O5002" i="11" s="1"/>
  <c r="S5002" i="11" s="1"/>
  <c r="P5002" i="11"/>
  <c r="Q5002" i="11" s="1"/>
  <c r="M5003" i="11"/>
  <c r="N5003" i="11"/>
  <c r="O5003" i="11" s="1"/>
  <c r="S5003" i="11" s="1"/>
  <c r="P5003" i="11"/>
  <c r="Q5003" i="11" s="1"/>
  <c r="M5004" i="11"/>
  <c r="N5004" i="11"/>
  <c r="O5004" i="11" s="1"/>
  <c r="S5004" i="11" s="1"/>
  <c r="P5004" i="11"/>
  <c r="Q5004" i="11" s="1"/>
  <c r="M5005" i="11"/>
  <c r="N5005" i="11"/>
  <c r="O5005" i="11" s="1"/>
  <c r="P5005" i="11"/>
  <c r="Q5005" i="11" s="1"/>
  <c r="S5005" i="11"/>
  <c r="M5006" i="11"/>
  <c r="N5006" i="11"/>
  <c r="O5006" i="11" s="1"/>
  <c r="S5006" i="11" s="1"/>
  <c r="P5006" i="11"/>
  <c r="Q5006" i="11" s="1"/>
  <c r="M5007" i="11"/>
  <c r="N5007" i="11"/>
  <c r="O5007" i="11" s="1"/>
  <c r="S5007" i="11" s="1"/>
  <c r="P5007" i="11"/>
  <c r="Q5007" i="11" s="1"/>
  <c r="M5008" i="11"/>
  <c r="N5008" i="11"/>
  <c r="O5008" i="11" s="1"/>
  <c r="S5008" i="11" s="1"/>
  <c r="P5008" i="11"/>
  <c r="Q5008" i="11" s="1"/>
  <c r="M5009" i="11"/>
  <c r="N5009" i="11"/>
  <c r="O5009" i="11" s="1"/>
  <c r="S5009" i="11" s="1"/>
  <c r="P5009" i="11"/>
  <c r="Q5009" i="11" s="1"/>
  <c r="M5010" i="11"/>
  <c r="N5010" i="11"/>
  <c r="O5010" i="11" s="1"/>
  <c r="S5010" i="11" s="1"/>
  <c r="P5010" i="11"/>
  <c r="Q5010" i="11" s="1"/>
  <c r="M5011" i="11"/>
  <c r="N5011" i="11"/>
  <c r="O5011" i="11" s="1"/>
  <c r="S5011" i="11" s="1"/>
  <c r="P5011" i="11"/>
  <c r="Q5011" i="11" s="1"/>
  <c r="M5012" i="11"/>
  <c r="N5012" i="11"/>
  <c r="O5012" i="11" s="1"/>
  <c r="S5012" i="11" s="1"/>
  <c r="P5012" i="11"/>
  <c r="Q5012" i="11" s="1"/>
  <c r="M5013" i="11"/>
  <c r="N5013" i="11"/>
  <c r="O5013" i="11" s="1"/>
  <c r="S5013" i="11" s="1"/>
  <c r="P5013" i="11"/>
  <c r="Q5013" i="11" s="1"/>
  <c r="M5014" i="11"/>
  <c r="N5014" i="11"/>
  <c r="O5014" i="11" s="1"/>
  <c r="S5014" i="11" s="1"/>
  <c r="P5014" i="11"/>
  <c r="Q5014" i="11" s="1"/>
  <c r="M5015" i="11"/>
  <c r="N5015" i="11"/>
  <c r="O5015" i="11" s="1"/>
  <c r="S5015" i="11" s="1"/>
  <c r="P5015" i="11"/>
  <c r="Q5015" i="11" s="1"/>
  <c r="M5016" i="11"/>
  <c r="N5016" i="11"/>
  <c r="O5016" i="11" s="1"/>
  <c r="S5016" i="11" s="1"/>
  <c r="P5016" i="11"/>
  <c r="Q5016" i="11" s="1"/>
  <c r="M5017" i="11"/>
  <c r="N5017" i="11"/>
  <c r="O5017" i="11" s="1"/>
  <c r="S5017" i="11" s="1"/>
  <c r="P5017" i="11"/>
  <c r="Q5017" i="11" s="1"/>
  <c r="M5018" i="11"/>
  <c r="N5018" i="11"/>
  <c r="O5018" i="11" s="1"/>
  <c r="S5018" i="11" s="1"/>
  <c r="P5018" i="11"/>
  <c r="Q5018" i="11" s="1"/>
  <c r="M5019" i="11"/>
  <c r="N5019" i="11"/>
  <c r="O5019" i="11" s="1"/>
  <c r="S5019" i="11" s="1"/>
  <c r="P5019" i="11"/>
  <c r="Q5019" i="11" s="1"/>
  <c r="M5020" i="11"/>
  <c r="N5020" i="11"/>
  <c r="O5020" i="11" s="1"/>
  <c r="S5020" i="11" s="1"/>
  <c r="P5020" i="11"/>
  <c r="Q5020" i="11" s="1"/>
  <c r="M5021" i="11"/>
  <c r="N5021" i="11"/>
  <c r="O5021" i="11" s="1"/>
  <c r="S5021" i="11" s="1"/>
  <c r="P5021" i="11"/>
  <c r="Q5021" i="11" s="1"/>
  <c r="M5022" i="11"/>
  <c r="N5022" i="11"/>
  <c r="O5022" i="11" s="1"/>
  <c r="S5022" i="11" s="1"/>
  <c r="P5022" i="11"/>
  <c r="Q5022" i="11" s="1"/>
  <c r="M5023" i="11"/>
  <c r="N5023" i="11"/>
  <c r="O5023" i="11" s="1"/>
  <c r="S5023" i="11" s="1"/>
  <c r="P5023" i="11"/>
  <c r="Q5023" i="11" s="1"/>
  <c r="M5024" i="11"/>
  <c r="N5024" i="11"/>
  <c r="O5024" i="11"/>
  <c r="S5024" i="11" s="1"/>
  <c r="P5024" i="11"/>
  <c r="Q5024" i="11" s="1"/>
  <c r="M5025" i="11"/>
  <c r="N5025" i="11"/>
  <c r="O5025" i="11" s="1"/>
  <c r="S5025" i="11" s="1"/>
  <c r="P5025" i="11"/>
  <c r="Q5025" i="11" s="1"/>
  <c r="M5026" i="11"/>
  <c r="N5026" i="11"/>
  <c r="O5026" i="11" s="1"/>
  <c r="S5026" i="11" s="1"/>
  <c r="P5026" i="11"/>
  <c r="Q5026" i="11" s="1"/>
  <c r="M5027" i="11"/>
  <c r="N5027" i="11"/>
  <c r="O5027" i="11" s="1"/>
  <c r="S5027" i="11" s="1"/>
  <c r="P5027" i="11"/>
  <c r="Q5027" i="11" s="1"/>
  <c r="M5028" i="11"/>
  <c r="N5028" i="11"/>
  <c r="O5028" i="11" s="1"/>
  <c r="S5028" i="11" s="1"/>
  <c r="P5028" i="11"/>
  <c r="Q5028" i="11" s="1"/>
  <c r="M5029" i="11"/>
  <c r="N5029" i="11"/>
  <c r="O5029" i="11" s="1"/>
  <c r="S5029" i="11" s="1"/>
  <c r="P5029" i="11"/>
  <c r="Q5029" i="11" s="1"/>
  <c r="M5030" i="11"/>
  <c r="N5030" i="11"/>
  <c r="O5030" i="11" s="1"/>
  <c r="S5030" i="11" s="1"/>
  <c r="P5030" i="11"/>
  <c r="Q5030" i="11" s="1"/>
  <c r="M5031" i="11"/>
  <c r="N5031" i="11"/>
  <c r="O5031" i="11" s="1"/>
  <c r="S5031" i="11" s="1"/>
  <c r="P5031" i="11"/>
  <c r="Q5031" i="11" s="1"/>
  <c r="M5032" i="11"/>
  <c r="N5032" i="11"/>
  <c r="O5032" i="11" s="1"/>
  <c r="S5032" i="11" s="1"/>
  <c r="P5032" i="11"/>
  <c r="Q5032" i="11" s="1"/>
  <c r="M5033" i="11"/>
  <c r="N5033" i="11"/>
  <c r="O5033" i="11" s="1"/>
  <c r="S5033" i="11" s="1"/>
  <c r="P5033" i="11"/>
  <c r="Q5033" i="11" s="1"/>
  <c r="M5034" i="11"/>
  <c r="N5034" i="11"/>
  <c r="O5034" i="11"/>
  <c r="S5034" i="11" s="1"/>
  <c r="P5034" i="11"/>
  <c r="Q5034" i="11" s="1"/>
  <c r="M5035" i="11"/>
  <c r="N5035" i="11"/>
  <c r="O5035" i="11" s="1"/>
  <c r="S5035" i="11" s="1"/>
  <c r="P5035" i="11"/>
  <c r="Q5035" i="11" s="1"/>
  <c r="M5036" i="11"/>
  <c r="N5036" i="11"/>
  <c r="O5036" i="11" s="1"/>
  <c r="S5036" i="11" s="1"/>
  <c r="P5036" i="11"/>
  <c r="Q5036" i="11" s="1"/>
  <c r="M5037" i="11"/>
  <c r="N5037" i="11"/>
  <c r="O5037" i="11" s="1"/>
  <c r="S5037" i="11" s="1"/>
  <c r="P5037" i="11"/>
  <c r="Q5037" i="11" s="1"/>
  <c r="M5038" i="11"/>
  <c r="N5038" i="11"/>
  <c r="O5038" i="11" s="1"/>
  <c r="S5038" i="11" s="1"/>
  <c r="P5038" i="11"/>
  <c r="Q5038" i="11" s="1"/>
  <c r="M5039" i="11"/>
  <c r="N5039" i="11"/>
  <c r="O5039" i="11" s="1"/>
  <c r="S5039" i="11" s="1"/>
  <c r="P5039" i="11"/>
  <c r="Q5039" i="11" s="1"/>
  <c r="M5040" i="11"/>
  <c r="N5040" i="11"/>
  <c r="O5040" i="11" s="1"/>
  <c r="S5040" i="11" s="1"/>
  <c r="P5040" i="11"/>
  <c r="Q5040" i="11" s="1"/>
  <c r="M5041" i="11"/>
  <c r="N5041" i="11"/>
  <c r="O5041" i="11" s="1"/>
  <c r="S5041" i="11" s="1"/>
  <c r="P5041" i="11"/>
  <c r="Q5041" i="11" s="1"/>
  <c r="M5042" i="11"/>
  <c r="N5042" i="11"/>
  <c r="O5042" i="11" s="1"/>
  <c r="S5042" i="11" s="1"/>
  <c r="P5042" i="11"/>
  <c r="Q5042" i="11" s="1"/>
  <c r="M5043" i="11"/>
  <c r="N5043" i="11"/>
  <c r="O5043" i="11" s="1"/>
  <c r="S5043" i="11" s="1"/>
  <c r="P5043" i="11"/>
  <c r="Q5043" i="11" s="1"/>
  <c r="M5044" i="11"/>
  <c r="N5044" i="11"/>
  <c r="O5044" i="11" s="1"/>
  <c r="S5044" i="11" s="1"/>
  <c r="P5044" i="11"/>
  <c r="Q5044" i="11" s="1"/>
  <c r="M5045" i="11"/>
  <c r="N5045" i="11"/>
  <c r="O5045" i="11" s="1"/>
  <c r="S5045" i="11" s="1"/>
  <c r="P5045" i="11"/>
  <c r="Q5045" i="11" s="1"/>
  <c r="M5046" i="11"/>
  <c r="N5046" i="11"/>
  <c r="O5046" i="11" s="1"/>
  <c r="S5046" i="11" s="1"/>
  <c r="P5046" i="11"/>
  <c r="Q5046" i="11" s="1"/>
  <c r="M5047" i="11"/>
  <c r="N5047" i="11"/>
  <c r="O5047" i="11" s="1"/>
  <c r="S5047" i="11" s="1"/>
  <c r="P5047" i="11"/>
  <c r="Q5047" i="11" s="1"/>
  <c r="M5048" i="11"/>
  <c r="N5048" i="11"/>
  <c r="O5048" i="11" s="1"/>
  <c r="S5048" i="11" s="1"/>
  <c r="P5048" i="11"/>
  <c r="Q5048" i="11" s="1"/>
  <c r="M5049" i="11"/>
  <c r="N5049" i="11"/>
  <c r="O5049" i="11" s="1"/>
  <c r="S5049" i="11" s="1"/>
  <c r="P5049" i="11"/>
  <c r="Q5049" i="11" s="1"/>
  <c r="M5050" i="11"/>
  <c r="N5050" i="11"/>
  <c r="O5050" i="11" s="1"/>
  <c r="S5050" i="11" s="1"/>
  <c r="P5050" i="11"/>
  <c r="Q5050" i="11"/>
  <c r="M5051" i="11"/>
  <c r="N5051" i="11"/>
  <c r="O5051" i="11" s="1"/>
  <c r="S5051" i="11" s="1"/>
  <c r="P5051" i="11"/>
  <c r="Q5051" i="11" s="1"/>
  <c r="M5052" i="11"/>
  <c r="N5052" i="11"/>
  <c r="O5052" i="11" s="1"/>
  <c r="S5052" i="11" s="1"/>
  <c r="P5052" i="11"/>
  <c r="Q5052" i="11" s="1"/>
  <c r="M5053" i="11"/>
  <c r="N5053" i="11"/>
  <c r="O5053" i="11" s="1"/>
  <c r="S5053" i="11" s="1"/>
  <c r="P5053" i="11"/>
  <c r="Q5053" i="11" s="1"/>
  <c r="M5054" i="11"/>
  <c r="N5054" i="11"/>
  <c r="O5054" i="11" s="1"/>
  <c r="S5054" i="11" s="1"/>
  <c r="P5054" i="11"/>
  <c r="Q5054" i="11" s="1"/>
  <c r="M5055" i="11"/>
  <c r="N5055" i="11"/>
  <c r="O5055" i="11" s="1"/>
  <c r="S5055" i="11" s="1"/>
  <c r="P5055" i="11"/>
  <c r="Q5055" i="11" s="1"/>
  <c r="M5056" i="11"/>
  <c r="N5056" i="11"/>
  <c r="O5056" i="11" s="1"/>
  <c r="S5056" i="11" s="1"/>
  <c r="P5056" i="11"/>
  <c r="Q5056" i="11" s="1"/>
  <c r="M5057" i="11"/>
  <c r="N5057" i="11"/>
  <c r="O5057" i="11" s="1"/>
  <c r="S5057" i="11" s="1"/>
  <c r="P5057" i="11"/>
  <c r="Q5057" i="11" s="1"/>
  <c r="M5058" i="11"/>
  <c r="N5058" i="11"/>
  <c r="O5058" i="11" s="1"/>
  <c r="S5058" i="11" s="1"/>
  <c r="P5058" i="11"/>
  <c r="Q5058" i="11" s="1"/>
  <c r="M5059" i="11"/>
  <c r="N5059" i="11"/>
  <c r="O5059" i="11" s="1"/>
  <c r="S5059" i="11" s="1"/>
  <c r="P5059" i="11"/>
  <c r="Q5059" i="11" s="1"/>
  <c r="M5060" i="11"/>
  <c r="N5060" i="11"/>
  <c r="O5060" i="11" s="1"/>
  <c r="S5060" i="11" s="1"/>
  <c r="P5060" i="11"/>
  <c r="Q5060" i="11" s="1"/>
  <c r="M5061" i="11"/>
  <c r="N5061" i="11"/>
  <c r="O5061" i="11" s="1"/>
  <c r="S5061" i="11" s="1"/>
  <c r="P5061" i="11"/>
  <c r="Q5061" i="11" s="1"/>
  <c r="M5062" i="11"/>
  <c r="N5062" i="11"/>
  <c r="O5062" i="11" s="1"/>
  <c r="S5062" i="11" s="1"/>
  <c r="P5062" i="11"/>
  <c r="Q5062" i="11" s="1"/>
  <c r="M5063" i="11"/>
  <c r="N5063" i="11"/>
  <c r="O5063" i="11" s="1"/>
  <c r="S5063" i="11" s="1"/>
  <c r="P5063" i="11"/>
  <c r="Q5063" i="11" s="1"/>
  <c r="M5064" i="11"/>
  <c r="N5064" i="11"/>
  <c r="O5064" i="11" s="1"/>
  <c r="S5064" i="11" s="1"/>
  <c r="P5064" i="11"/>
  <c r="Q5064" i="11" s="1"/>
  <c r="M5065" i="11"/>
  <c r="N5065" i="11"/>
  <c r="O5065" i="11" s="1"/>
  <c r="S5065" i="11" s="1"/>
  <c r="P5065" i="11"/>
  <c r="Q5065" i="11" s="1"/>
  <c r="M5066" i="11"/>
  <c r="N5066" i="11"/>
  <c r="O5066" i="11" s="1"/>
  <c r="S5066" i="11" s="1"/>
  <c r="P5066" i="11"/>
  <c r="Q5066" i="11" s="1"/>
  <c r="M5067" i="11"/>
  <c r="N5067" i="11"/>
  <c r="O5067" i="11" s="1"/>
  <c r="S5067" i="11" s="1"/>
  <c r="P5067" i="11"/>
  <c r="Q5067" i="11" s="1"/>
  <c r="M5068" i="11"/>
  <c r="N5068" i="11"/>
  <c r="O5068" i="11" s="1"/>
  <c r="S5068" i="11" s="1"/>
  <c r="P5068" i="11"/>
  <c r="Q5068" i="11" s="1"/>
  <c r="M5069" i="11"/>
  <c r="N5069" i="11"/>
  <c r="O5069" i="11" s="1"/>
  <c r="S5069" i="11" s="1"/>
  <c r="P5069" i="11"/>
  <c r="Q5069" i="11" s="1"/>
  <c r="M5070" i="11"/>
  <c r="N5070" i="11"/>
  <c r="O5070" i="11" s="1"/>
  <c r="S5070" i="11" s="1"/>
  <c r="P5070" i="11"/>
  <c r="Q5070" i="11" s="1"/>
  <c r="M5071" i="11"/>
  <c r="N5071" i="11"/>
  <c r="O5071" i="11" s="1"/>
  <c r="S5071" i="11" s="1"/>
  <c r="P5071" i="11"/>
  <c r="Q5071" i="11" s="1"/>
  <c r="M5072" i="11"/>
  <c r="N5072" i="11"/>
  <c r="O5072" i="11" s="1"/>
  <c r="S5072" i="11" s="1"/>
  <c r="P5072" i="11"/>
  <c r="Q5072" i="11" s="1"/>
  <c r="M5073" i="11"/>
  <c r="N5073" i="11"/>
  <c r="O5073" i="11" s="1"/>
  <c r="S5073" i="11" s="1"/>
  <c r="P5073" i="11"/>
  <c r="Q5073" i="11" s="1"/>
  <c r="M5074" i="11"/>
  <c r="N5074" i="11"/>
  <c r="O5074" i="11" s="1"/>
  <c r="S5074" i="11" s="1"/>
  <c r="P5074" i="11"/>
  <c r="Q5074" i="11"/>
  <c r="M5075" i="11"/>
  <c r="N5075" i="11"/>
  <c r="O5075" i="11" s="1"/>
  <c r="S5075" i="11" s="1"/>
  <c r="P5075" i="11"/>
  <c r="Q5075" i="11" s="1"/>
  <c r="M5076" i="11"/>
  <c r="N5076" i="11"/>
  <c r="O5076" i="11" s="1"/>
  <c r="S5076" i="11" s="1"/>
  <c r="P5076" i="11"/>
  <c r="Q5076" i="11" s="1"/>
  <c r="M5077" i="11"/>
  <c r="N5077" i="11"/>
  <c r="O5077" i="11" s="1"/>
  <c r="S5077" i="11" s="1"/>
  <c r="P5077" i="11"/>
  <c r="Q5077" i="11" s="1"/>
  <c r="M5078" i="11"/>
  <c r="N5078" i="11"/>
  <c r="O5078" i="11" s="1"/>
  <c r="S5078" i="11" s="1"/>
  <c r="P5078" i="11"/>
  <c r="Q5078" i="11" s="1"/>
  <c r="M5079" i="11"/>
  <c r="N5079" i="11"/>
  <c r="O5079" i="11" s="1"/>
  <c r="S5079" i="11" s="1"/>
  <c r="P5079" i="11"/>
  <c r="Q5079" i="11" s="1"/>
  <c r="M5080" i="11"/>
  <c r="N5080" i="11"/>
  <c r="O5080" i="11" s="1"/>
  <c r="S5080" i="11" s="1"/>
  <c r="P5080" i="11"/>
  <c r="Q5080" i="11" s="1"/>
  <c r="M5081" i="11"/>
  <c r="N5081" i="11"/>
  <c r="O5081" i="11" s="1"/>
  <c r="S5081" i="11" s="1"/>
  <c r="P5081" i="11"/>
  <c r="Q5081" i="11" s="1"/>
  <c r="M5082" i="11"/>
  <c r="N5082" i="11"/>
  <c r="O5082" i="11" s="1"/>
  <c r="S5082" i="11" s="1"/>
  <c r="P5082" i="11"/>
  <c r="Q5082" i="11" s="1"/>
  <c r="M5083" i="11"/>
  <c r="N5083" i="11"/>
  <c r="O5083" i="11" s="1"/>
  <c r="S5083" i="11" s="1"/>
  <c r="P5083" i="11"/>
  <c r="Q5083" i="11" s="1"/>
  <c r="M5084" i="11"/>
  <c r="N5084" i="11"/>
  <c r="O5084" i="11" s="1"/>
  <c r="S5084" i="11" s="1"/>
  <c r="P5084" i="11"/>
  <c r="Q5084" i="11" s="1"/>
  <c r="M5085" i="11"/>
  <c r="N5085" i="11"/>
  <c r="O5085" i="11" s="1"/>
  <c r="S5085" i="11" s="1"/>
  <c r="P5085" i="11"/>
  <c r="Q5085" i="11" s="1"/>
  <c r="M5086" i="11"/>
  <c r="N5086" i="11"/>
  <c r="O5086" i="11" s="1"/>
  <c r="S5086" i="11" s="1"/>
  <c r="P5086" i="11"/>
  <c r="Q5086" i="11" s="1"/>
  <c r="M5087" i="11"/>
  <c r="N5087" i="11"/>
  <c r="O5087" i="11" s="1"/>
  <c r="S5087" i="11" s="1"/>
  <c r="P5087" i="11"/>
  <c r="Q5087" i="11" s="1"/>
  <c r="M5088" i="11"/>
  <c r="N5088" i="11"/>
  <c r="O5088" i="11" s="1"/>
  <c r="S5088" i="11" s="1"/>
  <c r="P5088" i="11"/>
  <c r="Q5088" i="11" s="1"/>
  <c r="M5089" i="11"/>
  <c r="N5089" i="11"/>
  <c r="O5089" i="11" s="1"/>
  <c r="S5089" i="11" s="1"/>
  <c r="P5089" i="11"/>
  <c r="Q5089" i="11" s="1"/>
  <c r="M5090" i="11"/>
  <c r="N5090" i="11"/>
  <c r="O5090" i="11"/>
  <c r="S5090" i="11" s="1"/>
  <c r="P5090" i="11"/>
  <c r="Q5090" i="11" s="1"/>
  <c r="M5091" i="11"/>
  <c r="N5091" i="11"/>
  <c r="O5091" i="11" s="1"/>
  <c r="S5091" i="11" s="1"/>
  <c r="P5091" i="11"/>
  <c r="Q5091" i="11" s="1"/>
  <c r="M5092" i="11"/>
  <c r="N5092" i="11"/>
  <c r="O5092" i="11" s="1"/>
  <c r="S5092" i="11" s="1"/>
  <c r="P5092" i="11"/>
  <c r="Q5092" i="11" s="1"/>
  <c r="M5093" i="11"/>
  <c r="N5093" i="11"/>
  <c r="O5093" i="11" s="1"/>
  <c r="S5093" i="11" s="1"/>
  <c r="P5093" i="11"/>
  <c r="Q5093" i="11" s="1"/>
  <c r="M5094" i="11"/>
  <c r="N5094" i="11"/>
  <c r="O5094" i="11" s="1"/>
  <c r="S5094" i="11" s="1"/>
  <c r="P5094" i="11"/>
  <c r="Q5094" i="11" s="1"/>
  <c r="M5095" i="11"/>
  <c r="N5095" i="11"/>
  <c r="O5095" i="11" s="1"/>
  <c r="S5095" i="11" s="1"/>
  <c r="P5095" i="11"/>
  <c r="Q5095" i="11" s="1"/>
  <c r="M5096" i="11"/>
  <c r="N5096" i="11"/>
  <c r="O5096" i="11" s="1"/>
  <c r="S5096" i="11" s="1"/>
  <c r="P5096" i="11"/>
  <c r="Q5096" i="11" s="1"/>
  <c r="M5097" i="11"/>
  <c r="N5097" i="11"/>
  <c r="O5097" i="11" s="1"/>
  <c r="S5097" i="11" s="1"/>
  <c r="P5097" i="11"/>
  <c r="Q5097" i="11"/>
  <c r="M5098" i="11"/>
  <c r="N5098" i="11"/>
  <c r="O5098" i="11" s="1"/>
  <c r="S5098" i="11" s="1"/>
  <c r="P5098" i="11"/>
  <c r="Q5098" i="11" s="1"/>
  <c r="M5099" i="11"/>
  <c r="N5099" i="11"/>
  <c r="O5099" i="11" s="1"/>
  <c r="S5099" i="11" s="1"/>
  <c r="P5099" i="11"/>
  <c r="Q5099" i="11" s="1"/>
  <c r="M5100" i="11"/>
  <c r="N5100" i="11"/>
  <c r="O5100" i="11" s="1"/>
  <c r="S5100" i="11" s="1"/>
  <c r="P5100" i="11"/>
  <c r="Q5100" i="11" s="1"/>
  <c r="M5101" i="11"/>
  <c r="N5101" i="11"/>
  <c r="O5101" i="11" s="1"/>
  <c r="S5101" i="11" s="1"/>
  <c r="P5101" i="11"/>
  <c r="Q5101" i="11" s="1"/>
  <c r="M5102" i="11"/>
  <c r="N5102" i="11"/>
  <c r="O5102" i="11" s="1"/>
  <c r="S5102" i="11" s="1"/>
  <c r="P5102" i="11"/>
  <c r="Q5102" i="11" s="1"/>
  <c r="M5103" i="11"/>
  <c r="N5103" i="11"/>
  <c r="O5103" i="11" s="1"/>
  <c r="S5103" i="11" s="1"/>
  <c r="P5103" i="11"/>
  <c r="Q5103" i="11" s="1"/>
  <c r="M5104" i="11"/>
  <c r="N5104" i="11"/>
  <c r="O5104" i="11" s="1"/>
  <c r="S5104" i="11" s="1"/>
  <c r="P5104" i="11"/>
  <c r="Q5104" i="11" s="1"/>
  <c r="M5105" i="11"/>
  <c r="N5105" i="11"/>
  <c r="O5105" i="11" s="1"/>
  <c r="S5105" i="11" s="1"/>
  <c r="P5105" i="11"/>
  <c r="Q5105" i="11" s="1"/>
  <c r="M5106" i="11"/>
  <c r="N5106" i="11"/>
  <c r="O5106" i="11" s="1"/>
  <c r="S5106" i="11" s="1"/>
  <c r="P5106" i="11"/>
  <c r="Q5106" i="11" s="1"/>
  <c r="M5107" i="11"/>
  <c r="N5107" i="11"/>
  <c r="O5107" i="11" s="1"/>
  <c r="S5107" i="11" s="1"/>
  <c r="P5107" i="11"/>
  <c r="Q5107" i="11" s="1"/>
  <c r="M5108" i="11"/>
  <c r="N5108" i="11"/>
  <c r="O5108" i="11" s="1"/>
  <c r="S5108" i="11" s="1"/>
  <c r="P5108" i="11"/>
  <c r="Q5108" i="11" s="1"/>
  <c r="M5109" i="11"/>
  <c r="N5109" i="11"/>
  <c r="O5109" i="11" s="1"/>
  <c r="S5109" i="11" s="1"/>
  <c r="P5109" i="11"/>
  <c r="Q5109" i="11" s="1"/>
  <c r="M5110" i="11"/>
  <c r="N5110" i="11"/>
  <c r="O5110" i="11" s="1"/>
  <c r="S5110" i="11" s="1"/>
  <c r="P5110" i="11"/>
  <c r="Q5110" i="11" s="1"/>
  <c r="M5111" i="11"/>
  <c r="N5111" i="11"/>
  <c r="O5111" i="11" s="1"/>
  <c r="S5111" i="11" s="1"/>
  <c r="P5111" i="11"/>
  <c r="Q5111" i="11" s="1"/>
  <c r="M5112" i="11"/>
  <c r="N5112" i="11"/>
  <c r="O5112" i="11" s="1"/>
  <c r="S5112" i="11" s="1"/>
  <c r="P5112" i="11"/>
  <c r="Q5112" i="11" s="1"/>
  <c r="M5113" i="11"/>
  <c r="N5113" i="11"/>
  <c r="O5113" i="11" s="1"/>
  <c r="S5113" i="11" s="1"/>
  <c r="P5113" i="11"/>
  <c r="Q5113" i="11" s="1"/>
  <c r="M5114" i="11"/>
  <c r="N5114" i="11"/>
  <c r="O5114" i="11" s="1"/>
  <c r="S5114" i="11" s="1"/>
  <c r="P5114" i="11"/>
  <c r="Q5114" i="11" s="1"/>
  <c r="M5115" i="11"/>
  <c r="N5115" i="11"/>
  <c r="O5115" i="11" s="1"/>
  <c r="S5115" i="11" s="1"/>
  <c r="P5115" i="11"/>
  <c r="Q5115" i="11" s="1"/>
  <c r="M5116" i="11"/>
  <c r="N5116" i="11"/>
  <c r="O5116" i="11" s="1"/>
  <c r="S5116" i="11" s="1"/>
  <c r="P5116" i="11"/>
  <c r="Q5116" i="11" s="1"/>
  <c r="M5117" i="11"/>
  <c r="N5117" i="11"/>
  <c r="O5117" i="11" s="1"/>
  <c r="S5117" i="11" s="1"/>
  <c r="P5117" i="11"/>
  <c r="Q5117" i="11" s="1"/>
  <c r="M5118" i="11"/>
  <c r="N5118" i="11"/>
  <c r="O5118" i="11" s="1"/>
  <c r="S5118" i="11" s="1"/>
  <c r="P5118" i="11"/>
  <c r="Q5118" i="11" s="1"/>
  <c r="M5119" i="11"/>
  <c r="N5119" i="11"/>
  <c r="O5119" i="11" s="1"/>
  <c r="S5119" i="11" s="1"/>
  <c r="P5119" i="11"/>
  <c r="Q5119" i="11" s="1"/>
  <c r="M5120" i="11"/>
  <c r="N5120" i="11"/>
  <c r="O5120" i="11" s="1"/>
  <c r="S5120" i="11" s="1"/>
  <c r="P5120" i="11"/>
  <c r="Q5120" i="11" s="1"/>
  <c r="M5121" i="11"/>
  <c r="N5121" i="11"/>
  <c r="O5121" i="11" s="1"/>
  <c r="S5121" i="11" s="1"/>
  <c r="P5121" i="11"/>
  <c r="Q5121" i="11" s="1"/>
  <c r="M5122" i="11"/>
  <c r="N5122" i="11"/>
  <c r="O5122" i="11" s="1"/>
  <c r="S5122" i="11" s="1"/>
  <c r="P5122" i="11"/>
  <c r="Q5122" i="11" s="1"/>
  <c r="M5123" i="11"/>
  <c r="N5123" i="11"/>
  <c r="O5123" i="11" s="1"/>
  <c r="S5123" i="11" s="1"/>
  <c r="P5123" i="11"/>
  <c r="Q5123" i="11" s="1"/>
  <c r="M5124" i="11"/>
  <c r="N5124" i="11"/>
  <c r="O5124" i="11" s="1"/>
  <c r="S5124" i="11" s="1"/>
  <c r="P5124" i="11"/>
  <c r="Q5124" i="11" s="1"/>
  <c r="M5125" i="11"/>
  <c r="N5125" i="11"/>
  <c r="O5125" i="11" s="1"/>
  <c r="S5125" i="11" s="1"/>
  <c r="P5125" i="11"/>
  <c r="Q5125" i="11" s="1"/>
  <c r="M5126" i="11"/>
  <c r="N5126" i="11"/>
  <c r="O5126" i="11" s="1"/>
  <c r="S5126" i="11" s="1"/>
  <c r="P5126" i="11"/>
  <c r="Q5126" i="11" s="1"/>
  <c r="M5127" i="11"/>
  <c r="N5127" i="11"/>
  <c r="O5127" i="11" s="1"/>
  <c r="S5127" i="11" s="1"/>
  <c r="P5127" i="11"/>
  <c r="Q5127" i="11" s="1"/>
  <c r="M5128" i="11"/>
  <c r="N5128" i="11"/>
  <c r="O5128" i="11" s="1"/>
  <c r="S5128" i="11" s="1"/>
  <c r="P5128" i="11"/>
  <c r="Q5128" i="11" s="1"/>
  <c r="M5129" i="11"/>
  <c r="N5129" i="11"/>
  <c r="O5129" i="11" s="1"/>
  <c r="S5129" i="11" s="1"/>
  <c r="P5129" i="11"/>
  <c r="Q5129" i="11" s="1"/>
  <c r="M5130" i="11"/>
  <c r="N5130" i="11"/>
  <c r="O5130" i="11"/>
  <c r="S5130" i="11" s="1"/>
  <c r="P5130" i="11"/>
  <c r="Q5130" i="11" s="1"/>
  <c r="M5131" i="11"/>
  <c r="N5131" i="11"/>
  <c r="O5131" i="11" s="1"/>
  <c r="S5131" i="11" s="1"/>
  <c r="P5131" i="11"/>
  <c r="Q5131" i="11" s="1"/>
  <c r="M5132" i="11"/>
  <c r="N5132" i="11"/>
  <c r="O5132" i="11" s="1"/>
  <c r="S5132" i="11" s="1"/>
  <c r="P5132" i="11"/>
  <c r="Q5132" i="11" s="1"/>
  <c r="M5133" i="11"/>
  <c r="N5133" i="11"/>
  <c r="O5133" i="11" s="1"/>
  <c r="S5133" i="11" s="1"/>
  <c r="P5133" i="11"/>
  <c r="Q5133" i="11" s="1"/>
  <c r="M5134" i="11"/>
  <c r="N5134" i="11"/>
  <c r="O5134" i="11" s="1"/>
  <c r="S5134" i="11" s="1"/>
  <c r="P5134" i="11"/>
  <c r="Q5134" i="11" s="1"/>
  <c r="M5135" i="11"/>
  <c r="N5135" i="11"/>
  <c r="O5135" i="11" s="1"/>
  <c r="S5135" i="11" s="1"/>
  <c r="P5135" i="11"/>
  <c r="Q5135" i="11" s="1"/>
  <c r="M5136" i="11"/>
  <c r="N5136" i="11"/>
  <c r="O5136" i="11" s="1"/>
  <c r="S5136" i="11" s="1"/>
  <c r="P5136" i="11"/>
  <c r="Q5136" i="11" s="1"/>
  <c r="M5137" i="11"/>
  <c r="N5137" i="11"/>
  <c r="O5137" i="11" s="1"/>
  <c r="S5137" i="11" s="1"/>
  <c r="P5137" i="11"/>
  <c r="Q5137" i="11" s="1"/>
  <c r="M5138" i="11"/>
  <c r="N5138" i="11"/>
  <c r="O5138" i="11" s="1"/>
  <c r="S5138" i="11" s="1"/>
  <c r="P5138" i="11"/>
  <c r="Q5138" i="11" s="1"/>
  <c r="M5139" i="11"/>
  <c r="N5139" i="11"/>
  <c r="O5139" i="11" s="1"/>
  <c r="S5139" i="11" s="1"/>
  <c r="P5139" i="11"/>
  <c r="Q5139" i="11" s="1"/>
  <c r="M5140" i="11"/>
  <c r="N5140" i="11"/>
  <c r="O5140" i="11" s="1"/>
  <c r="S5140" i="11" s="1"/>
  <c r="P5140" i="11"/>
  <c r="Q5140" i="11" s="1"/>
  <c r="M5141" i="11"/>
  <c r="N5141" i="11"/>
  <c r="O5141" i="11" s="1"/>
  <c r="S5141" i="11" s="1"/>
  <c r="P5141" i="11"/>
  <c r="Q5141" i="11" s="1"/>
  <c r="M5142" i="11"/>
  <c r="N5142" i="11"/>
  <c r="O5142" i="11" s="1"/>
  <c r="S5142" i="11" s="1"/>
  <c r="P5142" i="11"/>
  <c r="Q5142" i="11" s="1"/>
  <c r="M5143" i="11"/>
  <c r="N5143" i="11"/>
  <c r="O5143" i="11" s="1"/>
  <c r="S5143" i="11" s="1"/>
  <c r="P5143" i="11"/>
  <c r="Q5143" i="11" s="1"/>
  <c r="M5144" i="11"/>
  <c r="N5144" i="11"/>
  <c r="O5144" i="11" s="1"/>
  <c r="S5144" i="11" s="1"/>
  <c r="P5144" i="11"/>
  <c r="Q5144" i="11" s="1"/>
  <c r="M5145" i="11"/>
  <c r="N5145" i="11"/>
  <c r="O5145" i="11" s="1"/>
  <c r="S5145" i="11" s="1"/>
  <c r="P5145" i="11"/>
  <c r="Q5145" i="11" s="1"/>
  <c r="M5146" i="11"/>
  <c r="N5146" i="11"/>
  <c r="O5146" i="11" s="1"/>
  <c r="S5146" i="11" s="1"/>
  <c r="P5146" i="11"/>
  <c r="Q5146" i="11" s="1"/>
  <c r="M5147" i="11"/>
  <c r="N5147" i="11"/>
  <c r="O5147" i="11" s="1"/>
  <c r="S5147" i="11" s="1"/>
  <c r="P5147" i="11"/>
  <c r="Q5147" i="11" s="1"/>
  <c r="M5148" i="11"/>
  <c r="N5148" i="11"/>
  <c r="O5148" i="11" s="1"/>
  <c r="S5148" i="11" s="1"/>
  <c r="P5148" i="11"/>
  <c r="Q5148" i="11" s="1"/>
  <c r="M5149" i="11"/>
  <c r="N5149" i="11"/>
  <c r="O5149" i="11" s="1"/>
  <c r="S5149" i="11" s="1"/>
  <c r="P5149" i="11"/>
  <c r="Q5149" i="11" s="1"/>
  <c r="M5150" i="11"/>
  <c r="N5150" i="11"/>
  <c r="O5150" i="11" s="1"/>
  <c r="S5150" i="11" s="1"/>
  <c r="P5150" i="11"/>
  <c r="Q5150" i="11" s="1"/>
  <c r="M5151" i="11"/>
  <c r="N5151" i="11"/>
  <c r="O5151" i="11" s="1"/>
  <c r="S5151" i="11" s="1"/>
  <c r="P5151" i="11"/>
  <c r="Q5151" i="11"/>
  <c r="M5152" i="11"/>
  <c r="N5152" i="11"/>
  <c r="O5152" i="11" s="1"/>
  <c r="S5152" i="11" s="1"/>
  <c r="P5152" i="11"/>
  <c r="Q5152" i="11"/>
  <c r="M5153" i="11"/>
  <c r="N5153" i="11"/>
  <c r="O5153" i="11" s="1"/>
  <c r="S5153" i="11" s="1"/>
  <c r="P5153" i="11"/>
  <c r="Q5153" i="11" s="1"/>
  <c r="M5154" i="11"/>
  <c r="N5154" i="11"/>
  <c r="O5154" i="11" s="1"/>
  <c r="S5154" i="11" s="1"/>
  <c r="P5154" i="11"/>
  <c r="Q5154" i="11" s="1"/>
  <c r="M5155" i="11"/>
  <c r="N5155" i="11"/>
  <c r="O5155" i="11" s="1"/>
  <c r="S5155" i="11" s="1"/>
  <c r="P5155" i="11"/>
  <c r="Q5155" i="11" s="1"/>
  <c r="M5156" i="11"/>
  <c r="N5156" i="11"/>
  <c r="O5156" i="11" s="1"/>
  <c r="S5156" i="11" s="1"/>
  <c r="P5156" i="11"/>
  <c r="Q5156" i="11" s="1"/>
  <c r="M5157" i="11"/>
  <c r="N5157" i="11"/>
  <c r="O5157" i="11" s="1"/>
  <c r="S5157" i="11" s="1"/>
  <c r="P5157" i="11"/>
  <c r="Q5157" i="11" s="1"/>
  <c r="M5158" i="11"/>
  <c r="N5158" i="11"/>
  <c r="O5158" i="11" s="1"/>
  <c r="S5158" i="11" s="1"/>
  <c r="P5158" i="11"/>
  <c r="Q5158" i="11" s="1"/>
  <c r="M5159" i="11"/>
  <c r="N5159" i="11"/>
  <c r="O5159" i="11" s="1"/>
  <c r="S5159" i="11" s="1"/>
  <c r="P5159" i="11"/>
  <c r="Q5159" i="11"/>
  <c r="M5160" i="11"/>
  <c r="N5160" i="11"/>
  <c r="O5160" i="11" s="1"/>
  <c r="S5160" i="11" s="1"/>
  <c r="P5160" i="11"/>
  <c r="Q5160" i="11" s="1"/>
  <c r="M5161" i="11"/>
  <c r="N5161" i="11"/>
  <c r="O5161" i="11" s="1"/>
  <c r="S5161" i="11" s="1"/>
  <c r="P5161" i="11"/>
  <c r="Q5161" i="11" s="1"/>
  <c r="M5162" i="11"/>
  <c r="N5162" i="11"/>
  <c r="O5162" i="11" s="1"/>
  <c r="S5162" i="11" s="1"/>
  <c r="P5162" i="11"/>
  <c r="Q5162" i="11" s="1"/>
  <c r="M5163" i="11"/>
  <c r="N5163" i="11"/>
  <c r="O5163" i="11" s="1"/>
  <c r="S5163" i="11" s="1"/>
  <c r="P5163" i="11"/>
  <c r="Q5163" i="11" s="1"/>
  <c r="M5164" i="11"/>
  <c r="N5164" i="11"/>
  <c r="O5164" i="11" s="1"/>
  <c r="S5164" i="11" s="1"/>
  <c r="P5164" i="11"/>
  <c r="Q5164" i="11" s="1"/>
  <c r="M5165" i="11"/>
  <c r="N5165" i="11"/>
  <c r="O5165" i="11" s="1"/>
  <c r="S5165" i="11" s="1"/>
  <c r="P5165" i="11"/>
  <c r="Q5165" i="11" s="1"/>
  <c r="M5166" i="11"/>
  <c r="N5166" i="11"/>
  <c r="O5166" i="11" s="1"/>
  <c r="S5166" i="11" s="1"/>
  <c r="P5166" i="11"/>
  <c r="Q5166" i="11" s="1"/>
  <c r="M5167" i="11"/>
  <c r="N5167" i="11"/>
  <c r="O5167" i="11" s="1"/>
  <c r="S5167" i="11" s="1"/>
  <c r="P5167" i="11"/>
  <c r="Q5167" i="11" s="1"/>
  <c r="M5168" i="11"/>
  <c r="N5168" i="11"/>
  <c r="O5168" i="11" s="1"/>
  <c r="S5168" i="11" s="1"/>
  <c r="P5168" i="11"/>
  <c r="Q5168" i="11" s="1"/>
  <c r="M5169" i="11"/>
  <c r="N5169" i="11"/>
  <c r="O5169" i="11" s="1"/>
  <c r="S5169" i="11" s="1"/>
  <c r="P5169" i="11"/>
  <c r="Q5169" i="11" s="1"/>
  <c r="M5170" i="11"/>
  <c r="N5170" i="11"/>
  <c r="O5170" i="11" s="1"/>
  <c r="S5170" i="11" s="1"/>
  <c r="P5170" i="11"/>
  <c r="Q5170" i="11" s="1"/>
  <c r="M5171" i="11"/>
  <c r="N5171" i="11"/>
  <c r="O5171" i="11" s="1"/>
  <c r="S5171" i="11" s="1"/>
  <c r="P5171" i="11"/>
  <c r="Q5171" i="11" s="1"/>
  <c r="M5172" i="11"/>
  <c r="N5172" i="11"/>
  <c r="O5172" i="11" s="1"/>
  <c r="S5172" i="11" s="1"/>
  <c r="P5172" i="11"/>
  <c r="Q5172" i="11" s="1"/>
  <c r="M5173" i="11"/>
  <c r="N5173" i="11"/>
  <c r="O5173" i="11" s="1"/>
  <c r="S5173" i="11" s="1"/>
  <c r="P5173" i="11"/>
  <c r="Q5173" i="11" s="1"/>
  <c r="M5174" i="11"/>
  <c r="N5174" i="11"/>
  <c r="O5174" i="11" s="1"/>
  <c r="S5174" i="11" s="1"/>
  <c r="P5174" i="11"/>
  <c r="Q5174" i="11" s="1"/>
  <c r="M5175" i="11"/>
  <c r="N5175" i="11"/>
  <c r="O5175" i="11" s="1"/>
  <c r="S5175" i="11" s="1"/>
  <c r="P5175" i="11"/>
  <c r="Q5175" i="11" s="1"/>
  <c r="M5176" i="11"/>
  <c r="N5176" i="11"/>
  <c r="O5176" i="11" s="1"/>
  <c r="S5176" i="11" s="1"/>
  <c r="P5176" i="11"/>
  <c r="Q5176" i="11" s="1"/>
  <c r="M5177" i="11"/>
  <c r="N5177" i="11"/>
  <c r="O5177" i="11"/>
  <c r="S5177" i="11" s="1"/>
  <c r="P5177" i="11"/>
  <c r="Q5177" i="11" s="1"/>
  <c r="M5178" i="11"/>
  <c r="N5178" i="11"/>
  <c r="O5178" i="11"/>
  <c r="S5178" i="11" s="1"/>
  <c r="P5178" i="11"/>
  <c r="Q5178" i="11" s="1"/>
  <c r="M5179" i="11"/>
  <c r="N5179" i="11"/>
  <c r="O5179" i="11" s="1"/>
  <c r="S5179" i="11" s="1"/>
  <c r="P5179" i="11"/>
  <c r="Q5179" i="11" s="1"/>
  <c r="M5180" i="11"/>
  <c r="N5180" i="11"/>
  <c r="O5180" i="11" s="1"/>
  <c r="S5180" i="11" s="1"/>
  <c r="P5180" i="11"/>
  <c r="Q5180" i="11" s="1"/>
  <c r="M5181" i="11"/>
  <c r="N5181" i="11"/>
  <c r="O5181" i="11" s="1"/>
  <c r="S5181" i="11" s="1"/>
  <c r="P5181" i="11"/>
  <c r="Q5181" i="11" s="1"/>
  <c r="M5182" i="11"/>
  <c r="N5182" i="11"/>
  <c r="O5182" i="11" s="1"/>
  <c r="S5182" i="11" s="1"/>
  <c r="P5182" i="11"/>
  <c r="Q5182" i="11" s="1"/>
  <c r="M5183" i="11"/>
  <c r="N5183" i="11"/>
  <c r="O5183" i="11"/>
  <c r="S5183" i="11" s="1"/>
  <c r="P5183" i="11"/>
  <c r="Q5183" i="11" s="1"/>
  <c r="M5184" i="11"/>
  <c r="N5184" i="11"/>
  <c r="O5184" i="11" s="1"/>
  <c r="S5184" i="11" s="1"/>
  <c r="P5184" i="11"/>
  <c r="Q5184" i="11" s="1"/>
  <c r="M5185" i="11"/>
  <c r="N5185" i="11"/>
  <c r="O5185" i="11" s="1"/>
  <c r="S5185" i="11" s="1"/>
  <c r="P5185" i="11"/>
  <c r="Q5185" i="11" s="1"/>
  <c r="M5186" i="11"/>
  <c r="N5186" i="11"/>
  <c r="O5186" i="11" s="1"/>
  <c r="S5186" i="11" s="1"/>
  <c r="P5186" i="11"/>
  <c r="Q5186" i="11" s="1"/>
  <c r="M5187" i="11"/>
  <c r="N5187" i="11"/>
  <c r="O5187" i="11" s="1"/>
  <c r="S5187" i="11" s="1"/>
  <c r="P5187" i="11"/>
  <c r="Q5187" i="11" s="1"/>
  <c r="M5188" i="11"/>
  <c r="N5188" i="11"/>
  <c r="O5188" i="11"/>
  <c r="S5188" i="11" s="1"/>
  <c r="P5188" i="11"/>
  <c r="Q5188" i="11" s="1"/>
  <c r="M5189" i="11"/>
  <c r="N5189" i="11"/>
  <c r="O5189" i="11" s="1"/>
  <c r="S5189" i="11" s="1"/>
  <c r="P5189" i="11"/>
  <c r="Q5189" i="11" s="1"/>
  <c r="M5190" i="11"/>
  <c r="N5190" i="11"/>
  <c r="O5190" i="11" s="1"/>
  <c r="S5190" i="11" s="1"/>
  <c r="P5190" i="11"/>
  <c r="Q5190" i="11" s="1"/>
  <c r="M5191" i="11"/>
  <c r="N5191" i="11"/>
  <c r="O5191" i="11" s="1"/>
  <c r="S5191" i="11" s="1"/>
  <c r="P5191" i="11"/>
  <c r="Q5191" i="11" s="1"/>
  <c r="M5192" i="11"/>
  <c r="N5192" i="11"/>
  <c r="O5192" i="11" s="1"/>
  <c r="S5192" i="11" s="1"/>
  <c r="P5192" i="11"/>
  <c r="Q5192" i="11" s="1"/>
  <c r="M5193" i="11"/>
  <c r="N5193" i="11"/>
  <c r="O5193" i="11" s="1"/>
  <c r="S5193" i="11" s="1"/>
  <c r="P5193" i="11"/>
  <c r="Q5193" i="11" s="1"/>
  <c r="M5194" i="11"/>
  <c r="N5194" i="11"/>
  <c r="O5194" i="11" s="1"/>
  <c r="S5194" i="11" s="1"/>
  <c r="P5194" i="11"/>
  <c r="Q5194" i="11" s="1"/>
  <c r="M5195" i="11"/>
  <c r="N5195" i="11"/>
  <c r="O5195" i="11" s="1"/>
  <c r="S5195" i="11" s="1"/>
  <c r="P5195" i="11"/>
  <c r="Q5195" i="11" s="1"/>
  <c r="M5196" i="11"/>
  <c r="N5196" i="11"/>
  <c r="O5196" i="11" s="1"/>
  <c r="S5196" i="11" s="1"/>
  <c r="P5196" i="11"/>
  <c r="Q5196" i="11" s="1"/>
  <c r="M5197" i="11"/>
  <c r="N5197" i="11"/>
  <c r="O5197" i="11" s="1"/>
  <c r="S5197" i="11" s="1"/>
  <c r="P5197" i="11"/>
  <c r="Q5197" i="11"/>
  <c r="M5198" i="11"/>
  <c r="N5198" i="11"/>
  <c r="O5198" i="11" s="1"/>
  <c r="S5198" i="11" s="1"/>
  <c r="P5198" i="11"/>
  <c r="Q5198" i="11" s="1"/>
  <c r="M5199" i="11"/>
  <c r="N5199" i="11"/>
  <c r="O5199" i="11" s="1"/>
  <c r="S5199" i="11" s="1"/>
  <c r="P5199" i="11"/>
  <c r="Q5199" i="11" s="1"/>
  <c r="M5200" i="11"/>
  <c r="N5200" i="11"/>
  <c r="O5200" i="11" s="1"/>
  <c r="S5200" i="11" s="1"/>
  <c r="P5200" i="11"/>
  <c r="Q5200" i="11" s="1"/>
  <c r="M5201" i="11"/>
  <c r="N5201" i="11"/>
  <c r="O5201" i="11" s="1"/>
  <c r="S5201" i="11" s="1"/>
  <c r="P5201" i="11"/>
  <c r="Q5201" i="11" s="1"/>
  <c r="M5202" i="11"/>
  <c r="N5202" i="11"/>
  <c r="O5202" i="11" s="1"/>
  <c r="S5202" i="11" s="1"/>
  <c r="P5202" i="11"/>
  <c r="Q5202" i="11"/>
  <c r="M5203" i="11"/>
  <c r="N5203" i="11"/>
  <c r="O5203" i="11" s="1"/>
  <c r="S5203" i="11" s="1"/>
  <c r="P5203" i="11"/>
  <c r="Q5203" i="11" s="1"/>
  <c r="M5204" i="11"/>
  <c r="N5204" i="11"/>
  <c r="O5204" i="11" s="1"/>
  <c r="S5204" i="11" s="1"/>
  <c r="P5204" i="11"/>
  <c r="Q5204" i="11" s="1"/>
  <c r="M5205" i="11"/>
  <c r="N5205" i="11"/>
  <c r="O5205" i="11" s="1"/>
  <c r="S5205" i="11" s="1"/>
  <c r="P5205" i="11"/>
  <c r="Q5205" i="11" s="1"/>
  <c r="M5206" i="11"/>
  <c r="N5206" i="11"/>
  <c r="O5206" i="11" s="1"/>
  <c r="S5206" i="11" s="1"/>
  <c r="P5206" i="11"/>
  <c r="Q5206" i="11" s="1"/>
  <c r="M5207" i="11"/>
  <c r="N5207" i="11"/>
  <c r="O5207" i="11" s="1"/>
  <c r="S5207" i="11" s="1"/>
  <c r="P5207" i="11"/>
  <c r="Q5207" i="11" s="1"/>
  <c r="M5208" i="11"/>
  <c r="N5208" i="11"/>
  <c r="O5208" i="11" s="1"/>
  <c r="S5208" i="11" s="1"/>
  <c r="P5208" i="11"/>
  <c r="Q5208" i="11" s="1"/>
  <c r="M5209" i="11"/>
  <c r="N5209" i="11"/>
  <c r="O5209" i="11" s="1"/>
  <c r="S5209" i="11" s="1"/>
  <c r="P5209" i="11"/>
  <c r="Q5209" i="11" s="1"/>
  <c r="M5210" i="11"/>
  <c r="N5210" i="11"/>
  <c r="O5210" i="11" s="1"/>
  <c r="S5210" i="11" s="1"/>
  <c r="P5210" i="11"/>
  <c r="Q5210" i="11" s="1"/>
  <c r="M5211" i="11"/>
  <c r="N5211" i="11"/>
  <c r="O5211" i="11" s="1"/>
  <c r="S5211" i="11" s="1"/>
  <c r="P5211" i="11"/>
  <c r="Q5211" i="11" s="1"/>
  <c r="M5212" i="11"/>
  <c r="N5212" i="11"/>
  <c r="O5212" i="11"/>
  <c r="S5212" i="11" s="1"/>
  <c r="P5212" i="11"/>
  <c r="Q5212" i="11" s="1"/>
  <c r="M5213" i="11"/>
  <c r="N5213" i="11"/>
  <c r="O5213" i="11" s="1"/>
  <c r="S5213" i="11" s="1"/>
  <c r="P5213" i="11"/>
  <c r="Q5213" i="11" s="1"/>
  <c r="M5214" i="11"/>
  <c r="N5214" i="11"/>
  <c r="O5214" i="11" s="1"/>
  <c r="S5214" i="11" s="1"/>
  <c r="P5214" i="11"/>
  <c r="Q5214" i="11" s="1"/>
  <c r="M5215" i="11"/>
  <c r="N5215" i="11"/>
  <c r="O5215" i="11" s="1"/>
  <c r="S5215" i="11" s="1"/>
  <c r="P5215" i="11"/>
  <c r="Q5215" i="11" s="1"/>
  <c r="M5216" i="11"/>
  <c r="N5216" i="11"/>
  <c r="O5216" i="11" s="1"/>
  <c r="S5216" i="11" s="1"/>
  <c r="P5216" i="11"/>
  <c r="Q5216" i="11" s="1"/>
  <c r="M5217" i="11"/>
  <c r="N5217" i="11"/>
  <c r="O5217" i="11" s="1"/>
  <c r="S5217" i="11" s="1"/>
  <c r="P5217" i="11"/>
  <c r="Q5217" i="11" s="1"/>
  <c r="M5218" i="11"/>
  <c r="N5218" i="11"/>
  <c r="O5218" i="11" s="1"/>
  <c r="S5218" i="11" s="1"/>
  <c r="P5218" i="11"/>
  <c r="Q5218" i="11" s="1"/>
  <c r="M5219" i="11"/>
  <c r="N5219" i="11"/>
  <c r="O5219" i="11" s="1"/>
  <c r="S5219" i="11" s="1"/>
  <c r="P5219" i="11"/>
  <c r="Q5219" i="11" s="1"/>
  <c r="M5220" i="11"/>
  <c r="N5220" i="11"/>
  <c r="O5220" i="11" s="1"/>
  <c r="S5220" i="11" s="1"/>
  <c r="P5220" i="11"/>
  <c r="Q5220" i="11" s="1"/>
  <c r="M5221" i="11"/>
  <c r="N5221" i="11"/>
  <c r="O5221" i="11" s="1"/>
  <c r="S5221" i="11" s="1"/>
  <c r="P5221" i="11"/>
  <c r="Q5221" i="11" s="1"/>
  <c r="M5222" i="11"/>
  <c r="N5222" i="11"/>
  <c r="O5222" i="11" s="1"/>
  <c r="S5222" i="11" s="1"/>
  <c r="P5222" i="11"/>
  <c r="Q5222" i="11" s="1"/>
  <c r="M5223" i="11"/>
  <c r="N5223" i="11"/>
  <c r="O5223" i="11" s="1"/>
  <c r="S5223" i="11" s="1"/>
  <c r="P5223" i="11"/>
  <c r="Q5223" i="11" s="1"/>
  <c r="M5224" i="11"/>
  <c r="N5224" i="11"/>
  <c r="O5224" i="11" s="1"/>
  <c r="S5224" i="11" s="1"/>
  <c r="P5224" i="11"/>
  <c r="Q5224" i="11" s="1"/>
  <c r="M5225" i="11"/>
  <c r="N5225" i="11"/>
  <c r="O5225" i="11" s="1"/>
  <c r="S5225" i="11" s="1"/>
  <c r="P5225" i="11"/>
  <c r="Q5225" i="11" s="1"/>
  <c r="M5226" i="11"/>
  <c r="N5226" i="11"/>
  <c r="O5226" i="11" s="1"/>
  <c r="S5226" i="11" s="1"/>
  <c r="P5226" i="11"/>
  <c r="Q5226" i="11" s="1"/>
  <c r="M5227" i="11"/>
  <c r="N5227" i="11"/>
  <c r="O5227" i="11" s="1"/>
  <c r="S5227" i="11" s="1"/>
  <c r="P5227" i="11"/>
  <c r="Q5227" i="11" s="1"/>
  <c r="M5228" i="11"/>
  <c r="N5228" i="11"/>
  <c r="O5228" i="11" s="1"/>
  <c r="S5228" i="11" s="1"/>
  <c r="P5228" i="11"/>
  <c r="Q5228" i="11" s="1"/>
  <c r="M5229" i="11"/>
  <c r="N5229" i="11"/>
  <c r="O5229" i="11" s="1"/>
  <c r="S5229" i="11" s="1"/>
  <c r="P5229" i="11"/>
  <c r="Q5229" i="11" s="1"/>
  <c r="M5230" i="11"/>
  <c r="N5230" i="11"/>
  <c r="O5230" i="11" s="1"/>
  <c r="S5230" i="11" s="1"/>
  <c r="P5230" i="11"/>
  <c r="Q5230" i="11" s="1"/>
  <c r="M5231" i="11"/>
  <c r="N5231" i="11"/>
  <c r="O5231" i="11" s="1"/>
  <c r="S5231" i="11" s="1"/>
  <c r="P5231" i="11"/>
  <c r="Q5231" i="11"/>
  <c r="M5232" i="11"/>
  <c r="N5232" i="11"/>
  <c r="O5232" i="11" s="1"/>
  <c r="S5232" i="11" s="1"/>
  <c r="P5232" i="11"/>
  <c r="Q5232" i="11" s="1"/>
  <c r="M5233" i="11"/>
  <c r="N5233" i="11"/>
  <c r="O5233" i="11"/>
  <c r="S5233" i="11" s="1"/>
  <c r="P5233" i="11"/>
  <c r="Q5233" i="11" s="1"/>
  <c r="M5234" i="11"/>
  <c r="N5234" i="11"/>
  <c r="O5234" i="11"/>
  <c r="S5234" i="11" s="1"/>
  <c r="P5234" i="11"/>
  <c r="Q5234" i="11" s="1"/>
  <c r="M5235" i="11"/>
  <c r="N5235" i="11"/>
  <c r="O5235" i="11" s="1"/>
  <c r="S5235" i="11" s="1"/>
  <c r="P5235" i="11"/>
  <c r="Q5235" i="11" s="1"/>
  <c r="M5236" i="11"/>
  <c r="N5236" i="11"/>
  <c r="O5236" i="11" s="1"/>
  <c r="S5236" i="11" s="1"/>
  <c r="P5236" i="11"/>
  <c r="Q5236" i="11" s="1"/>
  <c r="M5237" i="11"/>
  <c r="N5237" i="11"/>
  <c r="O5237" i="11" s="1"/>
  <c r="S5237" i="11" s="1"/>
  <c r="P5237" i="11"/>
  <c r="Q5237" i="11" s="1"/>
  <c r="M5238" i="11"/>
  <c r="N5238" i="11"/>
  <c r="O5238" i="11" s="1"/>
  <c r="S5238" i="11" s="1"/>
  <c r="P5238" i="11"/>
  <c r="Q5238" i="11" s="1"/>
  <c r="M5239" i="11"/>
  <c r="N5239" i="11"/>
  <c r="O5239" i="11" s="1"/>
  <c r="S5239" i="11" s="1"/>
  <c r="P5239" i="11"/>
  <c r="Q5239" i="11" s="1"/>
  <c r="M5240" i="11"/>
  <c r="N5240" i="11"/>
  <c r="O5240" i="11" s="1"/>
  <c r="S5240" i="11" s="1"/>
  <c r="P5240" i="11"/>
  <c r="Q5240" i="11" s="1"/>
  <c r="M5241" i="11"/>
  <c r="N5241" i="11"/>
  <c r="O5241" i="11" s="1"/>
  <c r="S5241" i="11" s="1"/>
  <c r="P5241" i="11"/>
  <c r="Q5241" i="11" s="1"/>
  <c r="M5242" i="11"/>
  <c r="N5242" i="11"/>
  <c r="O5242" i="11" s="1"/>
  <c r="S5242" i="11" s="1"/>
  <c r="P5242" i="11"/>
  <c r="Q5242" i="11" s="1"/>
  <c r="M5243" i="11"/>
  <c r="N5243" i="11"/>
  <c r="O5243" i="11" s="1"/>
  <c r="P5243" i="11"/>
  <c r="Q5243" i="11" s="1"/>
  <c r="S5243" i="11"/>
  <c r="M5244" i="11"/>
  <c r="N5244" i="11"/>
  <c r="O5244" i="11" s="1"/>
  <c r="S5244" i="11" s="1"/>
  <c r="P5244" i="11"/>
  <c r="Q5244" i="11" s="1"/>
  <c r="M5245" i="11"/>
  <c r="N5245" i="11"/>
  <c r="O5245" i="11" s="1"/>
  <c r="S5245" i="11" s="1"/>
  <c r="P5245" i="11"/>
  <c r="Q5245" i="11" s="1"/>
  <c r="M5246" i="11"/>
  <c r="N5246" i="11"/>
  <c r="O5246" i="11" s="1"/>
  <c r="S5246" i="11" s="1"/>
  <c r="P5246" i="11"/>
  <c r="Q5246" i="11" s="1"/>
  <c r="M5247" i="11"/>
  <c r="N5247" i="11"/>
  <c r="O5247" i="11" s="1"/>
  <c r="S5247" i="11" s="1"/>
  <c r="P5247" i="11"/>
  <c r="Q5247" i="11" s="1"/>
  <c r="M5248" i="11"/>
  <c r="N5248" i="11"/>
  <c r="O5248" i="11" s="1"/>
  <c r="S5248" i="11" s="1"/>
  <c r="P5248" i="11"/>
  <c r="Q5248" i="11" s="1"/>
  <c r="M5249" i="11"/>
  <c r="N5249" i="11"/>
  <c r="O5249" i="11" s="1"/>
  <c r="S5249" i="11" s="1"/>
  <c r="P5249" i="11"/>
  <c r="Q5249" i="11" s="1"/>
  <c r="M5250" i="11"/>
  <c r="N5250" i="11"/>
  <c r="O5250" i="11" s="1"/>
  <c r="S5250" i="11" s="1"/>
  <c r="P5250" i="11"/>
  <c r="Q5250" i="11" s="1"/>
  <c r="M5251" i="11"/>
  <c r="N5251" i="11"/>
  <c r="O5251" i="11" s="1"/>
  <c r="S5251" i="11" s="1"/>
  <c r="P5251" i="11"/>
  <c r="Q5251" i="11" s="1"/>
  <c r="M5252" i="11"/>
  <c r="N5252" i="11"/>
  <c r="O5252" i="11" s="1"/>
  <c r="S5252" i="11" s="1"/>
  <c r="P5252" i="11"/>
  <c r="Q5252" i="11" s="1"/>
  <c r="M5253" i="11"/>
  <c r="N5253" i="11"/>
  <c r="O5253" i="11" s="1"/>
  <c r="S5253" i="11" s="1"/>
  <c r="P5253" i="11"/>
  <c r="Q5253" i="11" s="1"/>
  <c r="M5254" i="11"/>
  <c r="N5254" i="11"/>
  <c r="O5254" i="11" s="1"/>
  <c r="S5254" i="11" s="1"/>
  <c r="P5254" i="11"/>
  <c r="Q5254" i="11" s="1"/>
  <c r="M5255" i="11"/>
  <c r="N5255" i="11"/>
  <c r="O5255" i="11" s="1"/>
  <c r="S5255" i="11" s="1"/>
  <c r="P5255" i="11"/>
  <c r="Q5255" i="11" s="1"/>
  <c r="M5256" i="11"/>
  <c r="N5256" i="11"/>
  <c r="O5256" i="11" s="1"/>
  <c r="S5256" i="11" s="1"/>
  <c r="P5256" i="11"/>
  <c r="Q5256" i="11" s="1"/>
  <c r="M5257" i="11"/>
  <c r="N5257" i="11"/>
  <c r="O5257" i="11" s="1"/>
  <c r="S5257" i="11" s="1"/>
  <c r="P5257" i="11"/>
  <c r="Q5257" i="11" s="1"/>
  <c r="M5258" i="11"/>
  <c r="N5258" i="11"/>
  <c r="O5258" i="11" s="1"/>
  <c r="S5258" i="11" s="1"/>
  <c r="P5258" i="11"/>
  <c r="Q5258" i="11" s="1"/>
  <c r="M5259" i="11"/>
  <c r="N5259" i="11"/>
  <c r="O5259" i="11" s="1"/>
  <c r="S5259" i="11" s="1"/>
  <c r="P5259" i="11"/>
  <c r="Q5259" i="11" s="1"/>
  <c r="M5260" i="11"/>
  <c r="N5260" i="11"/>
  <c r="O5260" i="11" s="1"/>
  <c r="S5260" i="11" s="1"/>
  <c r="P5260" i="11"/>
  <c r="Q5260" i="11" s="1"/>
  <c r="M5261" i="11"/>
  <c r="N5261" i="11"/>
  <c r="O5261" i="11" s="1"/>
  <c r="S5261" i="11" s="1"/>
  <c r="P5261" i="11"/>
  <c r="Q5261" i="11" s="1"/>
  <c r="M5262" i="11"/>
  <c r="N5262" i="11"/>
  <c r="O5262" i="11" s="1"/>
  <c r="S5262" i="11" s="1"/>
  <c r="P5262" i="11"/>
  <c r="Q5262" i="11" s="1"/>
  <c r="M5263" i="11"/>
  <c r="N5263" i="11"/>
  <c r="O5263" i="11" s="1"/>
  <c r="S5263" i="11" s="1"/>
  <c r="P5263" i="11"/>
  <c r="Q5263" i="11" s="1"/>
  <c r="M5264" i="11"/>
  <c r="N5264" i="11"/>
  <c r="O5264" i="11" s="1"/>
  <c r="S5264" i="11" s="1"/>
  <c r="P5264" i="11"/>
  <c r="Q5264" i="11" s="1"/>
  <c r="M5265" i="11"/>
  <c r="N5265" i="11"/>
  <c r="O5265" i="11" s="1"/>
  <c r="S5265" i="11" s="1"/>
  <c r="P5265" i="11"/>
  <c r="Q5265" i="11" s="1"/>
  <c r="M5266" i="11"/>
  <c r="N5266" i="11"/>
  <c r="O5266" i="11"/>
  <c r="S5266" i="11" s="1"/>
  <c r="P5266" i="11"/>
  <c r="Q5266" i="11" s="1"/>
  <c r="M5267" i="11"/>
  <c r="N5267" i="11"/>
  <c r="O5267" i="11" s="1"/>
  <c r="S5267" i="11" s="1"/>
  <c r="P5267" i="11"/>
  <c r="Q5267" i="11" s="1"/>
  <c r="M5268" i="11"/>
  <c r="N5268" i="11"/>
  <c r="O5268" i="11" s="1"/>
  <c r="S5268" i="11" s="1"/>
  <c r="P5268" i="11"/>
  <c r="Q5268" i="11" s="1"/>
  <c r="M5269" i="11"/>
  <c r="N5269" i="11"/>
  <c r="O5269" i="11" s="1"/>
  <c r="S5269" i="11" s="1"/>
  <c r="P5269" i="11"/>
  <c r="Q5269" i="11" s="1"/>
  <c r="M5270" i="11"/>
  <c r="N5270" i="11"/>
  <c r="O5270" i="11" s="1"/>
  <c r="S5270" i="11" s="1"/>
  <c r="P5270" i="11"/>
  <c r="Q5270" i="11" s="1"/>
  <c r="M5271" i="11"/>
  <c r="N5271" i="11"/>
  <c r="O5271" i="11" s="1"/>
  <c r="S5271" i="11" s="1"/>
  <c r="P5271" i="11"/>
  <c r="Q5271" i="11" s="1"/>
  <c r="M5272" i="11"/>
  <c r="N5272" i="11"/>
  <c r="O5272" i="11" s="1"/>
  <c r="S5272" i="11" s="1"/>
  <c r="P5272" i="11"/>
  <c r="Q5272" i="11" s="1"/>
  <c r="M5273" i="11"/>
  <c r="N5273" i="11"/>
  <c r="O5273" i="11" s="1"/>
  <c r="S5273" i="11" s="1"/>
  <c r="P5273" i="11"/>
  <c r="Q5273" i="11" s="1"/>
  <c r="M5274" i="11"/>
  <c r="N5274" i="11"/>
  <c r="O5274" i="11" s="1"/>
  <c r="S5274" i="11" s="1"/>
  <c r="P5274" i="11"/>
  <c r="Q5274" i="11" s="1"/>
  <c r="M5275" i="11"/>
  <c r="N5275" i="11"/>
  <c r="O5275" i="11" s="1"/>
  <c r="S5275" i="11" s="1"/>
  <c r="P5275" i="11"/>
  <c r="Q5275" i="11" s="1"/>
  <c r="M5276" i="11"/>
  <c r="N5276" i="11"/>
  <c r="O5276" i="11" s="1"/>
  <c r="S5276" i="11" s="1"/>
  <c r="P5276" i="11"/>
  <c r="Q5276" i="11" s="1"/>
  <c r="M5277" i="11"/>
  <c r="N5277" i="11"/>
  <c r="O5277" i="11" s="1"/>
  <c r="S5277" i="11" s="1"/>
  <c r="P5277" i="11"/>
  <c r="Q5277" i="11"/>
  <c r="M5278" i="11"/>
  <c r="N5278" i="11"/>
  <c r="O5278" i="11" s="1"/>
  <c r="S5278" i="11" s="1"/>
  <c r="P5278" i="11"/>
  <c r="Q5278" i="11" s="1"/>
  <c r="M5279" i="11"/>
  <c r="N5279" i="11"/>
  <c r="O5279" i="11" s="1"/>
  <c r="S5279" i="11" s="1"/>
  <c r="P5279" i="11"/>
  <c r="Q5279" i="11" s="1"/>
  <c r="M5280" i="11"/>
  <c r="N5280" i="11"/>
  <c r="O5280" i="11" s="1"/>
  <c r="S5280" i="11" s="1"/>
  <c r="P5280" i="11"/>
  <c r="Q5280" i="11" s="1"/>
  <c r="M5281" i="11"/>
  <c r="N5281" i="11"/>
  <c r="O5281" i="11" s="1"/>
  <c r="S5281" i="11" s="1"/>
  <c r="P5281" i="11"/>
  <c r="Q5281" i="11" s="1"/>
  <c r="M5282" i="11"/>
  <c r="N5282" i="11"/>
  <c r="O5282" i="11" s="1"/>
  <c r="S5282" i="11" s="1"/>
  <c r="P5282" i="11"/>
  <c r="Q5282" i="11" s="1"/>
  <c r="M5283" i="11"/>
  <c r="N5283" i="11"/>
  <c r="O5283" i="11" s="1"/>
  <c r="S5283" i="11" s="1"/>
  <c r="P5283" i="11"/>
  <c r="Q5283" i="11" s="1"/>
  <c r="M5284" i="11"/>
  <c r="N5284" i="11"/>
  <c r="O5284" i="11" s="1"/>
  <c r="S5284" i="11" s="1"/>
  <c r="P5284" i="11"/>
  <c r="Q5284" i="11" s="1"/>
  <c r="M5285" i="11"/>
  <c r="N5285" i="11"/>
  <c r="O5285" i="11" s="1"/>
  <c r="S5285" i="11" s="1"/>
  <c r="P5285" i="11"/>
  <c r="Q5285" i="11" s="1"/>
  <c r="M5286" i="11"/>
  <c r="N5286" i="11"/>
  <c r="O5286" i="11" s="1"/>
  <c r="S5286" i="11" s="1"/>
  <c r="P5286" i="11"/>
  <c r="Q5286" i="11" s="1"/>
  <c r="M5287" i="11"/>
  <c r="N5287" i="11"/>
  <c r="O5287" i="11" s="1"/>
  <c r="S5287" i="11" s="1"/>
  <c r="P5287" i="11"/>
  <c r="Q5287" i="11" s="1"/>
  <c r="M5288" i="11"/>
  <c r="N5288" i="11"/>
  <c r="O5288" i="11" s="1"/>
  <c r="S5288" i="11" s="1"/>
  <c r="P5288" i="11"/>
  <c r="Q5288" i="11" s="1"/>
  <c r="M5289" i="11"/>
  <c r="N5289" i="11"/>
  <c r="O5289" i="11" s="1"/>
  <c r="S5289" i="11" s="1"/>
  <c r="P5289" i="11"/>
  <c r="Q5289" i="11" s="1"/>
  <c r="M5290" i="11"/>
  <c r="N5290" i="11"/>
  <c r="O5290" i="11" s="1"/>
  <c r="S5290" i="11" s="1"/>
  <c r="P5290" i="11"/>
  <c r="Q5290" i="11" s="1"/>
  <c r="M5291" i="11"/>
  <c r="N5291" i="11"/>
  <c r="O5291" i="11" s="1"/>
  <c r="S5291" i="11" s="1"/>
  <c r="P5291" i="11"/>
  <c r="Q5291" i="11" s="1"/>
  <c r="M5292" i="11"/>
  <c r="N5292" i="11"/>
  <c r="O5292" i="11" s="1"/>
  <c r="S5292" i="11" s="1"/>
  <c r="P5292" i="11"/>
  <c r="Q5292" i="11" s="1"/>
  <c r="M5293" i="11"/>
  <c r="N5293" i="11"/>
  <c r="O5293" i="11" s="1"/>
  <c r="S5293" i="11" s="1"/>
  <c r="P5293" i="11"/>
  <c r="Q5293" i="11" s="1"/>
  <c r="M5294" i="11"/>
  <c r="N5294" i="11"/>
  <c r="O5294" i="11" s="1"/>
  <c r="S5294" i="11" s="1"/>
  <c r="P5294" i="11"/>
  <c r="Q5294" i="11" s="1"/>
  <c r="M5295" i="11"/>
  <c r="N5295" i="11"/>
  <c r="O5295" i="11" s="1"/>
  <c r="S5295" i="11" s="1"/>
  <c r="P5295" i="11"/>
  <c r="Q5295" i="11" s="1"/>
  <c r="M5296" i="11"/>
  <c r="N5296" i="11"/>
  <c r="O5296" i="11" s="1"/>
  <c r="S5296" i="11" s="1"/>
  <c r="P5296" i="11"/>
  <c r="Q5296" i="11" s="1"/>
  <c r="M5297" i="11"/>
  <c r="N5297" i="11"/>
  <c r="O5297" i="11" s="1"/>
  <c r="S5297" i="11" s="1"/>
  <c r="P5297" i="11"/>
  <c r="Q5297" i="11" s="1"/>
  <c r="M5298" i="11"/>
  <c r="N5298" i="11"/>
  <c r="O5298" i="11" s="1"/>
  <c r="S5298" i="11" s="1"/>
  <c r="P5298" i="11"/>
  <c r="Q5298" i="11" s="1"/>
  <c r="M5299" i="11"/>
  <c r="N5299" i="11"/>
  <c r="O5299" i="11" s="1"/>
  <c r="S5299" i="11" s="1"/>
  <c r="P5299" i="11"/>
  <c r="Q5299" i="11" s="1"/>
  <c r="M5300" i="11"/>
  <c r="N5300" i="11"/>
  <c r="O5300" i="11" s="1"/>
  <c r="S5300" i="11" s="1"/>
  <c r="P5300" i="11"/>
  <c r="Q5300" i="11" s="1"/>
  <c r="M5301" i="11"/>
  <c r="N5301" i="11"/>
  <c r="O5301" i="11" s="1"/>
  <c r="S5301" i="11" s="1"/>
  <c r="P5301" i="11"/>
  <c r="Q5301" i="11" s="1"/>
  <c r="M5302" i="11"/>
  <c r="N5302" i="11"/>
  <c r="O5302" i="11" s="1"/>
  <c r="S5302" i="11" s="1"/>
  <c r="P5302" i="11"/>
  <c r="Q5302" i="11" s="1"/>
  <c r="M5303" i="11"/>
  <c r="N5303" i="11"/>
  <c r="O5303" i="11" s="1"/>
  <c r="S5303" i="11" s="1"/>
  <c r="P5303" i="11"/>
  <c r="Q5303" i="11" s="1"/>
  <c r="M5304" i="11"/>
  <c r="N5304" i="11"/>
  <c r="O5304" i="11" s="1"/>
  <c r="S5304" i="11" s="1"/>
  <c r="P5304" i="11"/>
  <c r="Q5304" i="11" s="1"/>
  <c r="M5305" i="11"/>
  <c r="N5305" i="11"/>
  <c r="O5305" i="11" s="1"/>
  <c r="S5305" i="11" s="1"/>
  <c r="P5305" i="11"/>
  <c r="Q5305" i="11" s="1"/>
  <c r="M5306" i="11"/>
  <c r="N5306" i="11"/>
  <c r="O5306" i="11" s="1"/>
  <c r="S5306" i="11" s="1"/>
  <c r="P5306" i="11"/>
  <c r="Q5306" i="11" s="1"/>
  <c r="M5307" i="11"/>
  <c r="N5307" i="11"/>
  <c r="O5307" i="11" s="1"/>
  <c r="S5307" i="11" s="1"/>
  <c r="P5307" i="11"/>
  <c r="Q5307" i="11" s="1"/>
  <c r="M5308" i="11"/>
  <c r="N5308" i="11"/>
  <c r="O5308" i="11" s="1"/>
  <c r="S5308" i="11" s="1"/>
  <c r="P5308" i="11"/>
  <c r="Q5308" i="11" s="1"/>
  <c r="M5309" i="11"/>
  <c r="N5309" i="11"/>
  <c r="O5309" i="11" s="1"/>
  <c r="S5309" i="11" s="1"/>
  <c r="P5309" i="11"/>
  <c r="Q5309" i="11"/>
  <c r="M5310" i="11"/>
  <c r="N5310" i="11"/>
  <c r="O5310" i="11" s="1"/>
  <c r="S5310" i="11" s="1"/>
  <c r="P5310" i="11"/>
  <c r="Q5310" i="11" s="1"/>
  <c r="M5311" i="11"/>
  <c r="N5311" i="11"/>
  <c r="O5311" i="11" s="1"/>
  <c r="S5311" i="11" s="1"/>
  <c r="P5311" i="11"/>
  <c r="Q5311" i="11" s="1"/>
  <c r="M5312" i="11"/>
  <c r="N5312" i="11"/>
  <c r="O5312" i="11" s="1"/>
  <c r="S5312" i="11" s="1"/>
  <c r="P5312" i="11"/>
  <c r="Q5312" i="11" s="1"/>
  <c r="M5313" i="11"/>
  <c r="N5313" i="11"/>
  <c r="O5313" i="11" s="1"/>
  <c r="S5313" i="11" s="1"/>
  <c r="P5313" i="11"/>
  <c r="Q5313" i="11" s="1"/>
  <c r="M5314" i="11"/>
  <c r="N5314" i="11"/>
  <c r="O5314" i="11" s="1"/>
  <c r="S5314" i="11" s="1"/>
  <c r="P5314" i="11"/>
  <c r="Q5314" i="11" s="1"/>
  <c r="M5315" i="11"/>
  <c r="N5315" i="11"/>
  <c r="O5315" i="11" s="1"/>
  <c r="S5315" i="11" s="1"/>
  <c r="P5315" i="11"/>
  <c r="Q5315" i="11" s="1"/>
  <c r="M5316" i="11"/>
  <c r="N5316" i="11"/>
  <c r="O5316" i="11" s="1"/>
  <c r="S5316" i="11" s="1"/>
  <c r="P5316" i="11"/>
  <c r="Q5316" i="11" s="1"/>
  <c r="M5317" i="11"/>
  <c r="N5317" i="11"/>
  <c r="O5317" i="11" s="1"/>
  <c r="S5317" i="11" s="1"/>
  <c r="P5317" i="11"/>
  <c r="Q5317" i="11" s="1"/>
  <c r="M5318" i="11"/>
  <c r="N5318" i="11"/>
  <c r="O5318" i="11" s="1"/>
  <c r="S5318" i="11" s="1"/>
  <c r="P5318" i="11"/>
  <c r="Q5318" i="11" s="1"/>
  <c r="M5319" i="11"/>
  <c r="N5319" i="11"/>
  <c r="O5319" i="11"/>
  <c r="S5319" i="11" s="1"/>
  <c r="P5319" i="11"/>
  <c r="Q5319" i="11" s="1"/>
  <c r="M5320" i="11"/>
  <c r="N5320" i="11"/>
  <c r="O5320" i="11" s="1"/>
  <c r="S5320" i="11" s="1"/>
  <c r="P5320" i="11"/>
  <c r="Q5320" i="11" s="1"/>
  <c r="M5321" i="11"/>
  <c r="N5321" i="11"/>
  <c r="O5321" i="11" s="1"/>
  <c r="S5321" i="11" s="1"/>
  <c r="P5321" i="11"/>
  <c r="Q5321" i="11"/>
  <c r="M5322" i="11"/>
  <c r="N5322" i="11"/>
  <c r="O5322" i="11" s="1"/>
  <c r="S5322" i="11" s="1"/>
  <c r="P5322" i="11"/>
  <c r="Q5322" i="11" s="1"/>
  <c r="M5323" i="11"/>
  <c r="N5323" i="11"/>
  <c r="O5323" i="11" s="1"/>
  <c r="S5323" i="11" s="1"/>
  <c r="P5323" i="11"/>
  <c r="Q5323" i="11" s="1"/>
  <c r="M5324" i="11"/>
  <c r="N5324" i="11"/>
  <c r="O5324" i="11" s="1"/>
  <c r="S5324" i="11" s="1"/>
  <c r="P5324" i="11"/>
  <c r="Q5324" i="11" s="1"/>
  <c r="M5325" i="11"/>
  <c r="N5325" i="11"/>
  <c r="O5325" i="11" s="1"/>
  <c r="S5325" i="11" s="1"/>
  <c r="P5325" i="11"/>
  <c r="Q5325" i="11" s="1"/>
  <c r="M5326" i="11"/>
  <c r="N5326" i="11"/>
  <c r="O5326" i="11" s="1"/>
  <c r="S5326" i="11" s="1"/>
  <c r="P5326" i="11"/>
  <c r="Q5326" i="11" s="1"/>
  <c r="M5327" i="11"/>
  <c r="N5327" i="11"/>
  <c r="O5327" i="11" s="1"/>
  <c r="S5327" i="11" s="1"/>
  <c r="P5327" i="11"/>
  <c r="Q5327" i="11" s="1"/>
  <c r="M5328" i="11"/>
  <c r="N5328" i="11"/>
  <c r="O5328" i="11" s="1"/>
  <c r="S5328" i="11" s="1"/>
  <c r="P5328" i="11"/>
  <c r="Q5328" i="11" s="1"/>
  <c r="M5329" i="11"/>
  <c r="N5329" i="11"/>
  <c r="O5329" i="11" s="1"/>
  <c r="S5329" i="11" s="1"/>
  <c r="P5329" i="11"/>
  <c r="Q5329" i="11" s="1"/>
  <c r="M5330" i="11"/>
  <c r="N5330" i="11"/>
  <c r="O5330" i="11" s="1"/>
  <c r="S5330" i="11" s="1"/>
  <c r="P5330" i="11"/>
  <c r="Q5330" i="11" s="1"/>
  <c r="M5331" i="11"/>
  <c r="N5331" i="11"/>
  <c r="O5331" i="11" s="1"/>
  <c r="S5331" i="11" s="1"/>
  <c r="P5331" i="11"/>
  <c r="Q5331" i="11" s="1"/>
  <c r="M5332" i="11"/>
  <c r="N5332" i="11"/>
  <c r="O5332" i="11" s="1"/>
  <c r="S5332" i="11" s="1"/>
  <c r="P5332" i="11"/>
  <c r="Q5332" i="11" s="1"/>
  <c r="M5333" i="11"/>
  <c r="N5333" i="11"/>
  <c r="O5333" i="11" s="1"/>
  <c r="S5333" i="11" s="1"/>
  <c r="P5333" i="11"/>
  <c r="Q5333" i="11" s="1"/>
  <c r="M5334" i="11"/>
  <c r="N5334" i="11"/>
  <c r="O5334" i="11" s="1"/>
  <c r="S5334" i="11" s="1"/>
  <c r="P5334" i="11"/>
  <c r="Q5334" i="11" s="1"/>
  <c r="M5335" i="11"/>
  <c r="N5335" i="11"/>
  <c r="O5335" i="11" s="1"/>
  <c r="S5335" i="11" s="1"/>
  <c r="P5335" i="11"/>
  <c r="Q5335" i="11" s="1"/>
  <c r="M5336" i="11"/>
  <c r="N5336" i="11"/>
  <c r="O5336" i="11" s="1"/>
  <c r="S5336" i="11" s="1"/>
  <c r="P5336" i="11"/>
  <c r="Q5336" i="11" s="1"/>
  <c r="M5337" i="11"/>
  <c r="N5337" i="11"/>
  <c r="O5337" i="11" s="1"/>
  <c r="S5337" i="11" s="1"/>
  <c r="P5337" i="11"/>
  <c r="Q5337" i="11" s="1"/>
  <c r="M5338" i="11"/>
  <c r="N5338" i="11"/>
  <c r="O5338" i="11" s="1"/>
  <c r="S5338" i="11" s="1"/>
  <c r="P5338" i="11"/>
  <c r="Q5338" i="11" s="1"/>
  <c r="M5339" i="11"/>
  <c r="N5339" i="11"/>
  <c r="O5339" i="11" s="1"/>
  <c r="S5339" i="11" s="1"/>
  <c r="P5339" i="11"/>
  <c r="Q5339" i="11" s="1"/>
  <c r="M5340" i="11"/>
  <c r="N5340" i="11"/>
  <c r="O5340" i="11" s="1"/>
  <c r="S5340" i="11" s="1"/>
  <c r="P5340" i="11"/>
  <c r="Q5340" i="11" s="1"/>
  <c r="M5341" i="11"/>
  <c r="N5341" i="11"/>
  <c r="O5341" i="11" s="1"/>
  <c r="S5341" i="11" s="1"/>
  <c r="P5341" i="11"/>
  <c r="Q5341" i="11" s="1"/>
  <c r="M5342" i="11"/>
  <c r="N5342" i="11"/>
  <c r="O5342" i="11" s="1"/>
  <c r="S5342" i="11" s="1"/>
  <c r="P5342" i="11"/>
  <c r="Q5342" i="11" s="1"/>
  <c r="M5343" i="11"/>
  <c r="N5343" i="11"/>
  <c r="O5343" i="11" s="1"/>
  <c r="S5343" i="11" s="1"/>
  <c r="P5343" i="11"/>
  <c r="Q5343" i="11" s="1"/>
  <c r="M5344" i="11"/>
  <c r="N5344" i="11"/>
  <c r="O5344" i="11" s="1"/>
  <c r="S5344" i="11" s="1"/>
  <c r="P5344" i="11"/>
  <c r="Q5344" i="11" s="1"/>
  <c r="M5345" i="11"/>
  <c r="N5345" i="11"/>
  <c r="O5345" i="11" s="1"/>
  <c r="S5345" i="11" s="1"/>
  <c r="P5345" i="11"/>
  <c r="Q5345" i="11" s="1"/>
  <c r="M5346" i="11"/>
  <c r="N5346" i="11"/>
  <c r="O5346" i="11" s="1"/>
  <c r="S5346" i="11" s="1"/>
  <c r="P5346" i="11"/>
  <c r="Q5346" i="11" s="1"/>
  <c r="M5347" i="11"/>
  <c r="N5347" i="11"/>
  <c r="O5347" i="11" s="1"/>
  <c r="S5347" i="11" s="1"/>
  <c r="P5347" i="11"/>
  <c r="Q5347" i="11" s="1"/>
  <c r="M5348" i="11"/>
  <c r="N5348" i="11"/>
  <c r="O5348" i="11" s="1"/>
  <c r="S5348" i="11" s="1"/>
  <c r="P5348" i="11"/>
  <c r="Q5348" i="11" s="1"/>
  <c r="M5349" i="11"/>
  <c r="N5349" i="11"/>
  <c r="O5349" i="11" s="1"/>
  <c r="S5349" i="11" s="1"/>
  <c r="P5349" i="11"/>
  <c r="Q5349" i="11" s="1"/>
  <c r="M5350" i="11"/>
  <c r="N5350" i="11"/>
  <c r="O5350" i="11" s="1"/>
  <c r="S5350" i="11" s="1"/>
  <c r="P5350" i="11"/>
  <c r="Q5350" i="11" s="1"/>
  <c r="M5351" i="11"/>
  <c r="N5351" i="11"/>
  <c r="O5351" i="11" s="1"/>
  <c r="S5351" i="11" s="1"/>
  <c r="P5351" i="11"/>
  <c r="Q5351" i="11" s="1"/>
  <c r="M5352" i="11"/>
  <c r="N5352" i="11"/>
  <c r="O5352" i="11"/>
  <c r="S5352" i="11" s="1"/>
  <c r="P5352" i="11"/>
  <c r="Q5352" i="11" s="1"/>
  <c r="M5353" i="11"/>
  <c r="N5353" i="11"/>
  <c r="O5353" i="11"/>
  <c r="S5353" i="11" s="1"/>
  <c r="P5353" i="11"/>
  <c r="Q5353" i="11" s="1"/>
  <c r="M5354" i="11"/>
  <c r="N5354" i="11"/>
  <c r="O5354" i="11" s="1"/>
  <c r="S5354" i="11" s="1"/>
  <c r="P5354" i="11"/>
  <c r="Q5354" i="11" s="1"/>
  <c r="M5355" i="11"/>
  <c r="N5355" i="11"/>
  <c r="O5355" i="11" s="1"/>
  <c r="S5355" i="11" s="1"/>
  <c r="P5355" i="11"/>
  <c r="Q5355" i="11" s="1"/>
  <c r="M5356" i="11"/>
  <c r="N5356" i="11"/>
  <c r="O5356" i="11"/>
  <c r="S5356" i="11" s="1"/>
  <c r="P5356" i="11"/>
  <c r="Q5356" i="11" s="1"/>
  <c r="M5357" i="11"/>
  <c r="N5357" i="11"/>
  <c r="O5357" i="11" s="1"/>
  <c r="S5357" i="11" s="1"/>
  <c r="P5357" i="11"/>
  <c r="Q5357" i="11" s="1"/>
  <c r="M5358" i="11"/>
  <c r="N5358" i="11"/>
  <c r="O5358" i="11" s="1"/>
  <c r="S5358" i="11" s="1"/>
  <c r="P5358" i="11"/>
  <c r="Q5358" i="11" s="1"/>
  <c r="M5359" i="11"/>
  <c r="N5359" i="11"/>
  <c r="O5359" i="11" s="1"/>
  <c r="S5359" i="11" s="1"/>
  <c r="P5359" i="11"/>
  <c r="Q5359" i="11" s="1"/>
  <c r="M5360" i="11"/>
  <c r="N5360" i="11"/>
  <c r="O5360" i="11" s="1"/>
  <c r="S5360" i="11" s="1"/>
  <c r="P5360" i="11"/>
  <c r="Q5360" i="11" s="1"/>
  <c r="M5361" i="11"/>
  <c r="N5361" i="11"/>
  <c r="O5361" i="11" s="1"/>
  <c r="S5361" i="11" s="1"/>
  <c r="P5361" i="11"/>
  <c r="Q5361" i="11" s="1"/>
  <c r="M5362" i="11"/>
  <c r="N5362" i="11"/>
  <c r="O5362" i="11" s="1"/>
  <c r="S5362" i="11" s="1"/>
  <c r="P5362" i="11"/>
  <c r="Q5362" i="11" s="1"/>
  <c r="M5363" i="11"/>
  <c r="N5363" i="11"/>
  <c r="O5363" i="11" s="1"/>
  <c r="S5363" i="11" s="1"/>
  <c r="P5363" i="11"/>
  <c r="Q5363" i="11" s="1"/>
  <c r="M5364" i="11"/>
  <c r="N5364" i="11"/>
  <c r="O5364" i="11" s="1"/>
  <c r="S5364" i="11" s="1"/>
  <c r="P5364" i="11"/>
  <c r="Q5364" i="11" s="1"/>
  <c r="M5365" i="11"/>
  <c r="N5365" i="11"/>
  <c r="O5365" i="11" s="1"/>
  <c r="S5365" i="11" s="1"/>
  <c r="P5365" i="11"/>
  <c r="Q5365" i="11" s="1"/>
  <c r="M5366" i="11"/>
  <c r="N5366" i="11"/>
  <c r="O5366" i="11" s="1"/>
  <c r="S5366" i="11" s="1"/>
  <c r="P5366" i="11"/>
  <c r="Q5366" i="11" s="1"/>
  <c r="M5367" i="11"/>
  <c r="N5367" i="11"/>
  <c r="O5367" i="11" s="1"/>
  <c r="S5367" i="11" s="1"/>
  <c r="P5367" i="11"/>
  <c r="Q5367" i="11" s="1"/>
  <c r="M5368" i="11"/>
  <c r="N5368" i="11"/>
  <c r="O5368" i="11" s="1"/>
  <c r="S5368" i="11" s="1"/>
  <c r="P5368" i="11"/>
  <c r="Q5368" i="11" s="1"/>
  <c r="M5369" i="11"/>
  <c r="N5369" i="11"/>
  <c r="O5369" i="11" s="1"/>
  <c r="S5369" i="11" s="1"/>
  <c r="P5369" i="11"/>
  <c r="Q5369" i="11" s="1"/>
  <c r="M5370" i="11"/>
  <c r="N5370" i="11"/>
  <c r="O5370" i="11" s="1"/>
  <c r="S5370" i="11" s="1"/>
  <c r="P5370" i="11"/>
  <c r="Q5370" i="11" s="1"/>
  <c r="M5371" i="11"/>
  <c r="N5371" i="11"/>
  <c r="O5371" i="11" s="1"/>
  <c r="S5371" i="11" s="1"/>
  <c r="P5371" i="11"/>
  <c r="Q5371" i="11" s="1"/>
  <c r="M5372" i="11"/>
  <c r="N5372" i="11"/>
  <c r="O5372" i="11" s="1"/>
  <c r="S5372" i="11" s="1"/>
  <c r="P5372" i="11"/>
  <c r="Q5372" i="11" s="1"/>
  <c r="M5373" i="11"/>
  <c r="N5373" i="11"/>
  <c r="O5373" i="11" s="1"/>
  <c r="S5373" i="11" s="1"/>
  <c r="P5373" i="11"/>
  <c r="Q5373" i="11" s="1"/>
  <c r="M5374" i="11"/>
  <c r="N5374" i="11"/>
  <c r="O5374" i="11" s="1"/>
  <c r="S5374" i="11" s="1"/>
  <c r="P5374" i="11"/>
  <c r="Q5374" i="11" s="1"/>
  <c r="M5375" i="11"/>
  <c r="N5375" i="11"/>
  <c r="O5375" i="11" s="1"/>
  <c r="S5375" i="11" s="1"/>
  <c r="P5375" i="11"/>
  <c r="Q5375" i="11" s="1"/>
  <c r="M5376" i="11"/>
  <c r="N5376" i="11"/>
  <c r="O5376" i="11" s="1"/>
  <c r="S5376" i="11" s="1"/>
  <c r="P5376" i="11"/>
  <c r="Q5376" i="11" s="1"/>
  <c r="M5377" i="11"/>
  <c r="N5377" i="11"/>
  <c r="O5377" i="11" s="1"/>
  <c r="S5377" i="11" s="1"/>
  <c r="P5377" i="11"/>
  <c r="Q5377" i="11" s="1"/>
  <c r="M5378" i="11"/>
  <c r="N5378" i="11"/>
  <c r="O5378" i="11" s="1"/>
  <c r="S5378" i="11" s="1"/>
  <c r="P5378" i="11"/>
  <c r="Q5378" i="11" s="1"/>
  <c r="M5379" i="11"/>
  <c r="N5379" i="11"/>
  <c r="O5379" i="11" s="1"/>
  <c r="S5379" i="11" s="1"/>
  <c r="P5379" i="11"/>
  <c r="Q5379" i="11" s="1"/>
  <c r="M5380" i="11"/>
  <c r="N5380" i="11"/>
  <c r="O5380" i="11" s="1"/>
  <c r="S5380" i="11" s="1"/>
  <c r="P5380" i="11"/>
  <c r="Q5380" i="11" s="1"/>
  <c r="M5381" i="11"/>
  <c r="N5381" i="11"/>
  <c r="O5381" i="11" s="1"/>
  <c r="S5381" i="11" s="1"/>
  <c r="P5381" i="11"/>
  <c r="Q5381" i="11" s="1"/>
  <c r="M5382" i="11"/>
  <c r="N5382" i="11"/>
  <c r="O5382" i="11" s="1"/>
  <c r="S5382" i="11" s="1"/>
  <c r="P5382" i="11"/>
  <c r="Q5382" i="11" s="1"/>
  <c r="M5383" i="11"/>
  <c r="N5383" i="11"/>
  <c r="O5383" i="11" s="1"/>
  <c r="S5383" i="11" s="1"/>
  <c r="P5383" i="11"/>
  <c r="Q5383" i="11" s="1"/>
  <c r="M5384" i="11"/>
  <c r="N5384" i="11"/>
  <c r="O5384" i="11" s="1"/>
  <c r="S5384" i="11" s="1"/>
  <c r="P5384" i="11"/>
  <c r="Q5384" i="11" s="1"/>
  <c r="M5385" i="11"/>
  <c r="N5385" i="11"/>
  <c r="O5385" i="11"/>
  <c r="S5385" i="11" s="1"/>
  <c r="P5385" i="11"/>
  <c r="Q5385" i="11" s="1"/>
  <c r="M5386" i="11"/>
  <c r="N5386" i="11"/>
  <c r="O5386" i="11" s="1"/>
  <c r="S5386" i="11" s="1"/>
  <c r="P5386" i="11"/>
  <c r="Q5386" i="11" s="1"/>
  <c r="M5387" i="11"/>
  <c r="N5387" i="11"/>
  <c r="O5387" i="11" s="1"/>
  <c r="S5387" i="11" s="1"/>
  <c r="P5387" i="11"/>
  <c r="Q5387" i="11" s="1"/>
  <c r="M5388" i="11"/>
  <c r="N5388" i="11"/>
  <c r="O5388" i="11" s="1"/>
  <c r="S5388" i="11" s="1"/>
  <c r="P5388" i="11"/>
  <c r="Q5388" i="11" s="1"/>
  <c r="M5389" i="11"/>
  <c r="N5389" i="11"/>
  <c r="O5389" i="11" s="1"/>
  <c r="S5389" i="11" s="1"/>
  <c r="P5389" i="11"/>
  <c r="Q5389" i="11" s="1"/>
  <c r="M5390" i="11"/>
  <c r="N5390" i="11"/>
  <c r="O5390" i="11" s="1"/>
  <c r="S5390" i="11" s="1"/>
  <c r="P5390" i="11"/>
  <c r="Q5390" i="11" s="1"/>
  <c r="M5391" i="11"/>
  <c r="N5391" i="11"/>
  <c r="O5391" i="11" s="1"/>
  <c r="S5391" i="11" s="1"/>
  <c r="P5391" i="11"/>
  <c r="Q5391" i="11" s="1"/>
  <c r="M5392" i="11"/>
  <c r="N5392" i="11"/>
  <c r="O5392" i="11" s="1"/>
  <c r="S5392" i="11" s="1"/>
  <c r="P5392" i="11"/>
  <c r="Q5392" i="11" s="1"/>
  <c r="M5393" i="11"/>
  <c r="N5393" i="11"/>
  <c r="O5393" i="11" s="1"/>
  <c r="S5393" i="11" s="1"/>
  <c r="P5393" i="11"/>
  <c r="Q5393" i="11" s="1"/>
  <c r="M5394" i="11"/>
  <c r="N5394" i="11"/>
  <c r="O5394" i="11" s="1"/>
  <c r="S5394" i="11" s="1"/>
  <c r="P5394" i="11"/>
  <c r="Q5394" i="11" s="1"/>
  <c r="M5395" i="11"/>
  <c r="N5395" i="11"/>
  <c r="O5395" i="11" s="1"/>
  <c r="S5395" i="11" s="1"/>
  <c r="P5395" i="11"/>
  <c r="Q5395" i="11" s="1"/>
  <c r="M5396" i="11"/>
  <c r="N5396" i="11"/>
  <c r="O5396" i="11" s="1"/>
  <c r="S5396" i="11" s="1"/>
  <c r="P5396" i="11"/>
  <c r="Q5396" i="11" s="1"/>
  <c r="M5397" i="11"/>
  <c r="N5397" i="11"/>
  <c r="O5397" i="11" s="1"/>
  <c r="S5397" i="11" s="1"/>
  <c r="P5397" i="11"/>
  <c r="Q5397" i="11" s="1"/>
  <c r="M5398" i="11"/>
  <c r="N5398" i="11"/>
  <c r="O5398" i="11" s="1"/>
  <c r="S5398" i="11" s="1"/>
  <c r="P5398" i="11"/>
  <c r="Q5398" i="11" s="1"/>
  <c r="M5399" i="11"/>
  <c r="N5399" i="11"/>
  <c r="O5399" i="11" s="1"/>
  <c r="S5399" i="11" s="1"/>
  <c r="P5399" i="11"/>
  <c r="Q5399" i="11" s="1"/>
  <c r="M5400" i="11"/>
  <c r="N5400" i="11"/>
  <c r="O5400" i="11" s="1"/>
  <c r="S5400" i="11" s="1"/>
  <c r="P5400" i="11"/>
  <c r="Q5400" i="11" s="1"/>
  <c r="M5401" i="11"/>
  <c r="N5401" i="11"/>
  <c r="O5401" i="11" s="1"/>
  <c r="S5401" i="11" s="1"/>
  <c r="P5401" i="11"/>
  <c r="Q5401" i="11" s="1"/>
  <c r="M5402" i="11"/>
  <c r="N5402" i="11"/>
  <c r="O5402" i="11" s="1"/>
  <c r="S5402" i="11" s="1"/>
  <c r="P5402" i="11"/>
  <c r="Q5402" i="11" s="1"/>
  <c r="M5403" i="11"/>
  <c r="N5403" i="11"/>
  <c r="O5403" i="11" s="1"/>
  <c r="S5403" i="11" s="1"/>
  <c r="P5403" i="11"/>
  <c r="Q5403" i="11" s="1"/>
  <c r="M5404" i="11"/>
  <c r="N5404" i="11"/>
  <c r="O5404" i="11" s="1"/>
  <c r="S5404" i="11" s="1"/>
  <c r="P5404" i="11"/>
  <c r="Q5404" i="11" s="1"/>
  <c r="M5405" i="11"/>
  <c r="N5405" i="11"/>
  <c r="O5405" i="11" s="1"/>
  <c r="S5405" i="11" s="1"/>
  <c r="P5405" i="11"/>
  <c r="Q5405" i="11" s="1"/>
  <c r="M5406" i="11"/>
  <c r="N5406" i="11"/>
  <c r="O5406" i="11" s="1"/>
  <c r="S5406" i="11" s="1"/>
  <c r="P5406" i="11"/>
  <c r="Q5406" i="11" s="1"/>
  <c r="M5407" i="11"/>
  <c r="N5407" i="11"/>
  <c r="O5407" i="11" s="1"/>
  <c r="S5407" i="11" s="1"/>
  <c r="P5407" i="11"/>
  <c r="Q5407" i="11" s="1"/>
  <c r="M5408" i="11"/>
  <c r="N5408" i="11"/>
  <c r="O5408" i="11" s="1"/>
  <c r="S5408" i="11" s="1"/>
  <c r="P5408" i="11"/>
  <c r="Q5408" i="11" s="1"/>
  <c r="M5409" i="11"/>
  <c r="N5409" i="11"/>
  <c r="O5409" i="11" s="1"/>
  <c r="S5409" i="11" s="1"/>
  <c r="P5409" i="11"/>
  <c r="Q5409" i="11"/>
  <c r="M5410" i="11"/>
  <c r="N5410" i="11"/>
  <c r="O5410" i="11" s="1"/>
  <c r="S5410" i="11" s="1"/>
  <c r="P5410" i="11"/>
  <c r="Q5410" i="11"/>
  <c r="M5411" i="11"/>
  <c r="N5411" i="11"/>
  <c r="O5411" i="11" s="1"/>
  <c r="S5411" i="11" s="1"/>
  <c r="P5411" i="11"/>
  <c r="Q5411" i="11" s="1"/>
  <c r="M5412" i="11"/>
  <c r="N5412" i="11"/>
  <c r="O5412" i="11" s="1"/>
  <c r="S5412" i="11" s="1"/>
  <c r="P5412" i="11"/>
  <c r="Q5412" i="11" s="1"/>
  <c r="M5413" i="11"/>
  <c r="N5413" i="11"/>
  <c r="O5413" i="11" s="1"/>
  <c r="S5413" i="11" s="1"/>
  <c r="P5413" i="11"/>
  <c r="Q5413" i="11" s="1"/>
  <c r="M5414" i="11"/>
  <c r="N5414" i="11"/>
  <c r="O5414" i="11" s="1"/>
  <c r="S5414" i="11" s="1"/>
  <c r="P5414" i="11"/>
  <c r="Q5414" i="11" s="1"/>
  <c r="M5415" i="11"/>
  <c r="N5415" i="11"/>
  <c r="O5415" i="11" s="1"/>
  <c r="S5415" i="11" s="1"/>
  <c r="P5415" i="11"/>
  <c r="Q5415" i="11" s="1"/>
  <c r="M5416" i="11"/>
  <c r="N5416" i="11"/>
  <c r="O5416" i="11" s="1"/>
  <c r="S5416" i="11" s="1"/>
  <c r="P5416" i="11"/>
  <c r="Q5416" i="11" s="1"/>
  <c r="M5417" i="11"/>
  <c r="N5417" i="11"/>
  <c r="O5417" i="11" s="1"/>
  <c r="S5417" i="11" s="1"/>
  <c r="P5417" i="11"/>
  <c r="Q5417" i="11" s="1"/>
  <c r="M5418" i="11"/>
  <c r="N5418" i="11"/>
  <c r="O5418" i="11" s="1"/>
  <c r="S5418" i="11" s="1"/>
  <c r="P5418" i="11"/>
  <c r="Q5418" i="11" s="1"/>
  <c r="M5419" i="11"/>
  <c r="N5419" i="11"/>
  <c r="O5419" i="11" s="1"/>
  <c r="S5419" i="11" s="1"/>
  <c r="P5419" i="11"/>
  <c r="Q5419" i="11" s="1"/>
  <c r="M5420" i="11"/>
  <c r="N5420" i="11"/>
  <c r="O5420" i="11" s="1"/>
  <c r="S5420" i="11" s="1"/>
  <c r="P5420" i="11"/>
  <c r="Q5420" i="11" s="1"/>
  <c r="M5421" i="11"/>
  <c r="N5421" i="11"/>
  <c r="O5421" i="11" s="1"/>
  <c r="S5421" i="11" s="1"/>
  <c r="P5421" i="11"/>
  <c r="Q5421" i="11" s="1"/>
  <c r="M5422" i="11"/>
  <c r="N5422" i="11"/>
  <c r="O5422" i="11" s="1"/>
  <c r="S5422" i="11" s="1"/>
  <c r="P5422" i="11"/>
  <c r="Q5422" i="11" s="1"/>
  <c r="M5423" i="11"/>
  <c r="N5423" i="11"/>
  <c r="O5423" i="11" s="1"/>
  <c r="S5423" i="11" s="1"/>
  <c r="P5423" i="11"/>
  <c r="Q5423" i="11" s="1"/>
  <c r="M5424" i="11"/>
  <c r="N5424" i="11"/>
  <c r="O5424" i="11" s="1"/>
  <c r="S5424" i="11" s="1"/>
  <c r="P5424" i="11"/>
  <c r="Q5424" i="11" s="1"/>
  <c r="M5425" i="11"/>
  <c r="N5425" i="11"/>
  <c r="O5425" i="11" s="1"/>
  <c r="S5425" i="11" s="1"/>
  <c r="P5425" i="11"/>
  <c r="Q5425" i="11"/>
  <c r="M5426" i="11"/>
  <c r="N5426" i="11"/>
  <c r="O5426" i="11" s="1"/>
  <c r="S5426" i="11" s="1"/>
  <c r="P5426" i="11"/>
  <c r="Q5426" i="11"/>
  <c r="M5427" i="11"/>
  <c r="N5427" i="11"/>
  <c r="O5427" i="11" s="1"/>
  <c r="S5427" i="11" s="1"/>
  <c r="P5427" i="11"/>
  <c r="Q5427" i="11" s="1"/>
  <c r="M5428" i="11"/>
  <c r="N5428" i="11"/>
  <c r="O5428" i="11" s="1"/>
  <c r="S5428" i="11" s="1"/>
  <c r="P5428" i="11"/>
  <c r="Q5428" i="11" s="1"/>
  <c r="M5429" i="11"/>
  <c r="N5429" i="11"/>
  <c r="O5429" i="11" s="1"/>
  <c r="S5429" i="11" s="1"/>
  <c r="P5429" i="11"/>
  <c r="Q5429" i="11" s="1"/>
  <c r="M5430" i="11"/>
  <c r="N5430" i="11"/>
  <c r="O5430" i="11" s="1"/>
  <c r="S5430" i="11" s="1"/>
  <c r="P5430" i="11"/>
  <c r="Q5430" i="11" s="1"/>
  <c r="M5431" i="11"/>
  <c r="N5431" i="11"/>
  <c r="O5431" i="11" s="1"/>
  <c r="S5431" i="11" s="1"/>
  <c r="P5431" i="11"/>
  <c r="Q5431" i="11" s="1"/>
  <c r="M5432" i="11"/>
  <c r="N5432" i="11"/>
  <c r="O5432" i="11" s="1"/>
  <c r="S5432" i="11" s="1"/>
  <c r="P5432" i="11"/>
  <c r="Q5432" i="11" s="1"/>
  <c r="M5433" i="11"/>
  <c r="N5433" i="11"/>
  <c r="O5433" i="11" s="1"/>
  <c r="S5433" i="11" s="1"/>
  <c r="P5433" i="11"/>
  <c r="Q5433" i="11" s="1"/>
  <c r="M5434" i="11"/>
  <c r="N5434" i="11"/>
  <c r="O5434" i="11" s="1"/>
  <c r="S5434" i="11" s="1"/>
  <c r="P5434" i="11"/>
  <c r="Q5434" i="11" s="1"/>
  <c r="M5435" i="11"/>
  <c r="N5435" i="11"/>
  <c r="O5435" i="11" s="1"/>
  <c r="S5435" i="11" s="1"/>
  <c r="P5435" i="11"/>
  <c r="Q5435" i="11" s="1"/>
  <c r="M5436" i="11"/>
  <c r="N5436" i="11"/>
  <c r="O5436" i="11" s="1"/>
  <c r="S5436" i="11" s="1"/>
  <c r="P5436" i="11"/>
  <c r="Q5436" i="11" s="1"/>
  <c r="M5437" i="11"/>
  <c r="N5437" i="11"/>
  <c r="O5437" i="11" s="1"/>
  <c r="S5437" i="11" s="1"/>
  <c r="P5437" i="11"/>
  <c r="Q5437" i="11" s="1"/>
  <c r="M5438" i="11"/>
  <c r="N5438" i="11"/>
  <c r="O5438" i="11" s="1"/>
  <c r="S5438" i="11" s="1"/>
  <c r="P5438" i="11"/>
  <c r="Q5438" i="11" s="1"/>
  <c r="M5439" i="11"/>
  <c r="N5439" i="11"/>
  <c r="O5439" i="11" s="1"/>
  <c r="S5439" i="11" s="1"/>
  <c r="P5439" i="11"/>
  <c r="Q5439" i="11" s="1"/>
  <c r="M5440" i="11"/>
  <c r="N5440" i="11"/>
  <c r="O5440" i="11" s="1"/>
  <c r="S5440" i="11" s="1"/>
  <c r="P5440" i="11"/>
  <c r="Q5440" i="11" s="1"/>
  <c r="M5441" i="11"/>
  <c r="N5441" i="11"/>
  <c r="O5441" i="11" s="1"/>
  <c r="S5441" i="11" s="1"/>
  <c r="P5441" i="11"/>
  <c r="Q5441" i="11" s="1"/>
  <c r="M5442" i="11"/>
  <c r="N5442" i="11"/>
  <c r="O5442" i="11" s="1"/>
  <c r="S5442" i="11" s="1"/>
  <c r="P5442" i="11"/>
  <c r="Q5442" i="11" s="1"/>
  <c r="M5443" i="11"/>
  <c r="N5443" i="11"/>
  <c r="O5443" i="11" s="1"/>
  <c r="S5443" i="11" s="1"/>
  <c r="P5443" i="11"/>
  <c r="Q5443" i="11" s="1"/>
  <c r="M5444" i="11"/>
  <c r="N5444" i="11"/>
  <c r="O5444" i="11" s="1"/>
  <c r="S5444" i="11" s="1"/>
  <c r="P5444" i="11"/>
  <c r="Q5444" i="11" s="1"/>
  <c r="M5445" i="11"/>
  <c r="N5445" i="11"/>
  <c r="O5445" i="11" s="1"/>
  <c r="S5445" i="11" s="1"/>
  <c r="P5445" i="11"/>
  <c r="Q5445" i="11" s="1"/>
  <c r="M5446" i="11"/>
  <c r="N5446" i="11"/>
  <c r="O5446" i="11" s="1"/>
  <c r="S5446" i="11" s="1"/>
  <c r="P5446" i="11"/>
  <c r="Q5446" i="11" s="1"/>
  <c r="M5447" i="11"/>
  <c r="N5447" i="11"/>
  <c r="O5447" i="11" s="1"/>
  <c r="S5447" i="11" s="1"/>
  <c r="P5447" i="11"/>
  <c r="Q5447" i="11" s="1"/>
  <c r="M5448" i="11"/>
  <c r="N5448" i="11"/>
  <c r="O5448" i="11" s="1"/>
  <c r="S5448" i="11" s="1"/>
  <c r="P5448" i="11"/>
  <c r="Q5448" i="11" s="1"/>
  <c r="M5449" i="11"/>
  <c r="N5449" i="11"/>
  <c r="O5449" i="11" s="1"/>
  <c r="S5449" i="11" s="1"/>
  <c r="P5449" i="11"/>
  <c r="Q5449" i="11" s="1"/>
  <c r="M5450" i="11"/>
  <c r="N5450" i="11"/>
  <c r="O5450" i="11" s="1"/>
  <c r="S5450" i="11" s="1"/>
  <c r="P5450" i="11"/>
  <c r="Q5450" i="11" s="1"/>
  <c r="M5451" i="11"/>
  <c r="N5451" i="11"/>
  <c r="O5451" i="11" s="1"/>
  <c r="S5451" i="11" s="1"/>
  <c r="P5451" i="11"/>
  <c r="Q5451" i="11" s="1"/>
  <c r="M5452" i="11"/>
  <c r="N5452" i="11"/>
  <c r="O5452" i="11" s="1"/>
  <c r="S5452" i="11" s="1"/>
  <c r="P5452" i="11"/>
  <c r="Q5452" i="11" s="1"/>
  <c r="M5453" i="11"/>
  <c r="N5453" i="11"/>
  <c r="O5453" i="11" s="1"/>
  <c r="S5453" i="11" s="1"/>
  <c r="P5453" i="11"/>
  <c r="Q5453" i="11" s="1"/>
  <c r="M5454" i="11"/>
  <c r="N5454" i="11"/>
  <c r="O5454" i="11" s="1"/>
  <c r="S5454" i="11" s="1"/>
  <c r="P5454" i="11"/>
  <c r="Q5454" i="11" s="1"/>
  <c r="M5455" i="11"/>
  <c r="N5455" i="11"/>
  <c r="O5455" i="11" s="1"/>
  <c r="S5455" i="11" s="1"/>
  <c r="P5455" i="11"/>
  <c r="Q5455" i="11" s="1"/>
  <c r="M5456" i="11"/>
  <c r="N5456" i="11"/>
  <c r="O5456" i="11" s="1"/>
  <c r="S5456" i="11" s="1"/>
  <c r="P5456" i="11"/>
  <c r="Q5456" i="11" s="1"/>
  <c r="M5457" i="11"/>
  <c r="N5457" i="11"/>
  <c r="O5457" i="11" s="1"/>
  <c r="S5457" i="11" s="1"/>
  <c r="P5457" i="11"/>
  <c r="Q5457" i="11" s="1"/>
  <c r="M5458" i="11"/>
  <c r="N5458" i="11"/>
  <c r="O5458" i="11" s="1"/>
  <c r="S5458" i="11" s="1"/>
  <c r="P5458" i="11"/>
  <c r="Q5458" i="11" s="1"/>
  <c r="M5459" i="11"/>
  <c r="N5459" i="11"/>
  <c r="O5459" i="11" s="1"/>
  <c r="S5459" i="11" s="1"/>
  <c r="P5459" i="11"/>
  <c r="Q5459" i="11" s="1"/>
  <c r="M5460" i="11"/>
  <c r="N5460" i="11"/>
  <c r="O5460" i="11" s="1"/>
  <c r="S5460" i="11" s="1"/>
  <c r="P5460" i="11"/>
  <c r="Q5460" i="11" s="1"/>
  <c r="M5461" i="11"/>
  <c r="N5461" i="11"/>
  <c r="O5461" i="11" s="1"/>
  <c r="S5461" i="11" s="1"/>
  <c r="P5461" i="11"/>
  <c r="Q5461" i="11" s="1"/>
  <c r="M5462" i="11"/>
  <c r="N5462" i="11"/>
  <c r="O5462" i="11" s="1"/>
  <c r="S5462" i="11" s="1"/>
  <c r="P5462" i="11"/>
  <c r="Q5462" i="11" s="1"/>
  <c r="M5463" i="11"/>
  <c r="N5463" i="11"/>
  <c r="O5463" i="11"/>
  <c r="S5463" i="11" s="1"/>
  <c r="P5463" i="11"/>
  <c r="Q5463" i="11" s="1"/>
  <c r="M5464" i="11"/>
  <c r="N5464" i="11"/>
  <c r="O5464" i="11" s="1"/>
  <c r="S5464" i="11" s="1"/>
  <c r="P5464" i="11"/>
  <c r="Q5464" i="11" s="1"/>
  <c r="M5465" i="11"/>
  <c r="N5465" i="11"/>
  <c r="O5465" i="11" s="1"/>
  <c r="S5465" i="11" s="1"/>
  <c r="P5465" i="11"/>
  <c r="Q5465" i="11"/>
  <c r="M5466" i="11"/>
  <c r="N5466" i="11"/>
  <c r="O5466" i="11" s="1"/>
  <c r="S5466" i="11" s="1"/>
  <c r="P5466" i="11"/>
  <c r="Q5466" i="11" s="1"/>
  <c r="M5467" i="11"/>
  <c r="N5467" i="11"/>
  <c r="O5467" i="11" s="1"/>
  <c r="S5467" i="11" s="1"/>
  <c r="P5467" i="11"/>
  <c r="Q5467" i="11" s="1"/>
  <c r="M5468" i="11"/>
  <c r="N5468" i="11"/>
  <c r="O5468" i="11" s="1"/>
  <c r="S5468" i="11" s="1"/>
  <c r="P5468" i="11"/>
  <c r="Q5468" i="11" s="1"/>
  <c r="M5469" i="11"/>
  <c r="N5469" i="11"/>
  <c r="O5469" i="11" s="1"/>
  <c r="S5469" i="11" s="1"/>
  <c r="P5469" i="11"/>
  <c r="Q5469" i="11" s="1"/>
  <c r="M5470" i="11"/>
  <c r="N5470" i="11"/>
  <c r="O5470" i="11" s="1"/>
  <c r="S5470" i="11" s="1"/>
  <c r="P5470" i="11"/>
  <c r="Q5470" i="11" s="1"/>
  <c r="M5471" i="11"/>
  <c r="N5471" i="11"/>
  <c r="O5471" i="11" s="1"/>
  <c r="S5471" i="11" s="1"/>
  <c r="P5471" i="11"/>
  <c r="Q5471" i="11" s="1"/>
  <c r="M5472" i="11"/>
  <c r="N5472" i="11"/>
  <c r="O5472" i="11" s="1"/>
  <c r="S5472" i="11" s="1"/>
  <c r="P5472" i="11"/>
  <c r="Q5472" i="11" s="1"/>
  <c r="M5473" i="11"/>
  <c r="N5473" i="11"/>
  <c r="O5473" i="11"/>
  <c r="S5473" i="11" s="1"/>
  <c r="P5473" i="11"/>
  <c r="Q5473" i="11" s="1"/>
  <c r="M5474" i="11"/>
  <c r="N5474" i="11"/>
  <c r="O5474" i="11" s="1"/>
  <c r="S5474" i="11" s="1"/>
  <c r="P5474" i="11"/>
  <c r="Q5474" i="11" s="1"/>
  <c r="M5475" i="11"/>
  <c r="N5475" i="11"/>
  <c r="O5475" i="11" s="1"/>
  <c r="S5475" i="11" s="1"/>
  <c r="P5475" i="11"/>
  <c r="Q5475" i="11" s="1"/>
  <c r="M5476" i="11"/>
  <c r="N5476" i="11"/>
  <c r="O5476" i="11" s="1"/>
  <c r="S5476" i="11" s="1"/>
  <c r="P5476" i="11"/>
  <c r="Q5476" i="11" s="1"/>
  <c r="M5477" i="11"/>
  <c r="N5477" i="11"/>
  <c r="O5477" i="11" s="1"/>
  <c r="S5477" i="11" s="1"/>
  <c r="P5477" i="11"/>
  <c r="Q5477" i="11" s="1"/>
  <c r="M5478" i="11"/>
  <c r="N5478" i="11"/>
  <c r="O5478" i="11" s="1"/>
  <c r="S5478" i="11" s="1"/>
  <c r="P5478" i="11"/>
  <c r="Q5478" i="11" s="1"/>
  <c r="M5479" i="11"/>
  <c r="N5479" i="11"/>
  <c r="O5479" i="11" s="1"/>
  <c r="S5479" i="11" s="1"/>
  <c r="P5479" i="11"/>
  <c r="Q5479" i="11" s="1"/>
  <c r="M5480" i="11"/>
  <c r="N5480" i="11"/>
  <c r="O5480" i="11" s="1"/>
  <c r="S5480" i="11" s="1"/>
  <c r="P5480" i="11"/>
  <c r="Q5480" i="11" s="1"/>
  <c r="M5481" i="11"/>
  <c r="N5481" i="11"/>
  <c r="O5481" i="11" s="1"/>
  <c r="S5481" i="11" s="1"/>
  <c r="P5481" i="11"/>
  <c r="Q5481" i="11" s="1"/>
  <c r="M5482" i="11"/>
  <c r="N5482" i="11"/>
  <c r="O5482" i="11" s="1"/>
  <c r="S5482" i="11" s="1"/>
  <c r="P5482" i="11"/>
  <c r="Q5482" i="11" s="1"/>
  <c r="M5483" i="11"/>
  <c r="N5483" i="11"/>
  <c r="O5483" i="11" s="1"/>
  <c r="S5483" i="11" s="1"/>
  <c r="P5483" i="11"/>
  <c r="Q5483" i="11" s="1"/>
  <c r="M5484" i="11"/>
  <c r="N5484" i="11"/>
  <c r="O5484" i="11" s="1"/>
  <c r="S5484" i="11" s="1"/>
  <c r="P5484" i="11"/>
  <c r="Q5484" i="11" s="1"/>
  <c r="M5485" i="11"/>
  <c r="N5485" i="11"/>
  <c r="O5485" i="11" s="1"/>
  <c r="S5485" i="11" s="1"/>
  <c r="P5485" i="11"/>
  <c r="Q5485" i="11" s="1"/>
  <c r="M5486" i="11"/>
  <c r="N5486" i="11"/>
  <c r="O5486" i="11" s="1"/>
  <c r="S5486" i="11" s="1"/>
  <c r="P5486" i="11"/>
  <c r="Q5486" i="11" s="1"/>
  <c r="M5487" i="11"/>
  <c r="N5487" i="11"/>
  <c r="O5487" i="11" s="1"/>
  <c r="S5487" i="11" s="1"/>
  <c r="P5487" i="11"/>
  <c r="Q5487" i="11" s="1"/>
  <c r="M5488" i="11"/>
  <c r="N5488" i="11"/>
  <c r="O5488" i="11" s="1"/>
  <c r="S5488" i="11" s="1"/>
  <c r="P5488" i="11"/>
  <c r="Q5488" i="11" s="1"/>
  <c r="M5489" i="11"/>
  <c r="N5489" i="11"/>
  <c r="O5489" i="11" s="1"/>
  <c r="S5489" i="11" s="1"/>
  <c r="P5489" i="11"/>
  <c r="Q5489" i="11" s="1"/>
  <c r="M5490" i="11"/>
  <c r="N5490" i="11"/>
  <c r="O5490" i="11" s="1"/>
  <c r="S5490" i="11" s="1"/>
  <c r="P5490" i="11"/>
  <c r="Q5490" i="11" s="1"/>
  <c r="M5491" i="11"/>
  <c r="N5491" i="11"/>
  <c r="O5491" i="11" s="1"/>
  <c r="S5491" i="11" s="1"/>
  <c r="P5491" i="11"/>
  <c r="Q5491" i="11" s="1"/>
  <c r="M5492" i="11"/>
  <c r="N5492" i="11"/>
  <c r="O5492" i="11" s="1"/>
  <c r="S5492" i="11" s="1"/>
  <c r="P5492" i="11"/>
  <c r="Q5492" i="11" s="1"/>
  <c r="M5493" i="11"/>
  <c r="N5493" i="11"/>
  <c r="O5493" i="11" s="1"/>
  <c r="S5493" i="11" s="1"/>
  <c r="P5493" i="11"/>
  <c r="Q5493" i="11" s="1"/>
  <c r="M5494" i="11"/>
  <c r="N5494" i="11"/>
  <c r="O5494" i="11" s="1"/>
  <c r="S5494" i="11" s="1"/>
  <c r="P5494" i="11"/>
  <c r="Q5494" i="11" s="1"/>
  <c r="M5495" i="11"/>
  <c r="N5495" i="11"/>
  <c r="O5495" i="11" s="1"/>
  <c r="S5495" i="11" s="1"/>
  <c r="P5495" i="11"/>
  <c r="Q5495" i="11" s="1"/>
  <c r="M5496" i="11"/>
  <c r="N5496" i="11"/>
  <c r="O5496" i="11" s="1"/>
  <c r="S5496" i="11" s="1"/>
  <c r="P5496" i="11"/>
  <c r="Q5496" i="11" s="1"/>
  <c r="M5497" i="11"/>
  <c r="N5497" i="11"/>
  <c r="O5497" i="11" s="1"/>
  <c r="S5497" i="11" s="1"/>
  <c r="P5497" i="11"/>
  <c r="Q5497" i="11" s="1"/>
  <c r="M5498" i="11"/>
  <c r="N5498" i="11"/>
  <c r="O5498" i="11" s="1"/>
  <c r="S5498" i="11" s="1"/>
  <c r="P5498" i="11"/>
  <c r="Q5498" i="11" s="1"/>
  <c r="M5499" i="11"/>
  <c r="N5499" i="11"/>
  <c r="O5499" i="11" s="1"/>
  <c r="S5499" i="11" s="1"/>
  <c r="P5499" i="11"/>
  <c r="Q5499" i="11" s="1"/>
  <c r="M5500" i="11"/>
  <c r="N5500" i="11"/>
  <c r="O5500" i="11" s="1"/>
  <c r="S5500" i="11" s="1"/>
  <c r="P5500" i="11"/>
  <c r="Q5500" i="11" s="1"/>
  <c r="M5501" i="11"/>
  <c r="N5501" i="11"/>
  <c r="O5501" i="11" s="1"/>
  <c r="S5501" i="11" s="1"/>
  <c r="P5501" i="11"/>
  <c r="Q5501" i="11" s="1"/>
  <c r="M5502" i="11"/>
  <c r="N5502" i="11"/>
  <c r="O5502" i="11" s="1"/>
  <c r="S5502" i="11" s="1"/>
  <c r="P5502" i="11"/>
  <c r="Q5502" i="11" s="1"/>
  <c r="M5503" i="11"/>
  <c r="N5503" i="11"/>
  <c r="O5503" i="11" s="1"/>
  <c r="S5503" i="11" s="1"/>
  <c r="P5503" i="11"/>
  <c r="Q5503" i="11" s="1"/>
  <c r="M5504" i="11"/>
  <c r="N5504" i="11"/>
  <c r="O5504" i="11" s="1"/>
  <c r="S5504" i="11" s="1"/>
  <c r="P5504" i="11"/>
  <c r="Q5504" i="11" s="1"/>
  <c r="M5505" i="11"/>
  <c r="N5505" i="11"/>
  <c r="O5505" i="11" s="1"/>
  <c r="S5505" i="11" s="1"/>
  <c r="P5505" i="11"/>
  <c r="Q5505" i="11" s="1"/>
  <c r="M5506" i="11"/>
  <c r="N5506" i="11"/>
  <c r="O5506" i="11"/>
  <c r="S5506" i="11" s="1"/>
  <c r="P5506" i="11"/>
  <c r="Q5506" i="11" s="1"/>
  <c r="M5507" i="11"/>
  <c r="N5507" i="11"/>
  <c r="O5507" i="11" s="1"/>
  <c r="S5507" i="11" s="1"/>
  <c r="P5507" i="11"/>
  <c r="Q5507" i="11" s="1"/>
  <c r="M5508" i="11"/>
  <c r="N5508" i="11"/>
  <c r="O5508" i="11" s="1"/>
  <c r="S5508" i="11" s="1"/>
  <c r="P5508" i="11"/>
  <c r="Q5508" i="11" s="1"/>
  <c r="M5509" i="11"/>
  <c r="N5509" i="11"/>
  <c r="O5509" i="11" s="1"/>
  <c r="S5509" i="11" s="1"/>
  <c r="P5509" i="11"/>
  <c r="Q5509" i="11" s="1"/>
  <c r="M5510" i="11"/>
  <c r="N5510" i="11"/>
  <c r="O5510" i="11" s="1"/>
  <c r="S5510" i="11" s="1"/>
  <c r="P5510" i="11"/>
  <c r="Q5510" i="11" s="1"/>
  <c r="M5511" i="11"/>
  <c r="N5511" i="11"/>
  <c r="O5511" i="11" s="1"/>
  <c r="S5511" i="11" s="1"/>
  <c r="P5511" i="11"/>
  <c r="Q5511" i="11" s="1"/>
  <c r="M5512" i="11"/>
  <c r="N5512" i="11"/>
  <c r="O5512" i="11" s="1"/>
  <c r="S5512" i="11" s="1"/>
  <c r="P5512" i="11"/>
  <c r="Q5512" i="11" s="1"/>
  <c r="M5513" i="11"/>
  <c r="N5513" i="11"/>
  <c r="O5513" i="11" s="1"/>
  <c r="S5513" i="11" s="1"/>
  <c r="P5513" i="11"/>
  <c r="Q5513" i="11" s="1"/>
  <c r="M5514" i="11"/>
  <c r="N5514" i="11"/>
  <c r="O5514" i="11" s="1"/>
  <c r="S5514" i="11" s="1"/>
  <c r="P5514" i="11"/>
  <c r="Q5514" i="11" s="1"/>
  <c r="M5515" i="11"/>
  <c r="N5515" i="11"/>
  <c r="O5515" i="11" s="1"/>
  <c r="S5515" i="11" s="1"/>
  <c r="P5515" i="11"/>
  <c r="Q5515" i="11" s="1"/>
  <c r="M5516" i="11"/>
  <c r="N5516" i="11"/>
  <c r="O5516" i="11" s="1"/>
  <c r="S5516" i="11" s="1"/>
  <c r="P5516" i="11"/>
  <c r="Q5516" i="11" s="1"/>
  <c r="M5517" i="11"/>
  <c r="N5517" i="11"/>
  <c r="O5517" i="11" s="1"/>
  <c r="S5517" i="11" s="1"/>
  <c r="P5517" i="11"/>
  <c r="Q5517" i="11" s="1"/>
  <c r="M5518" i="11"/>
  <c r="N5518" i="11"/>
  <c r="O5518" i="11" s="1"/>
  <c r="S5518" i="11" s="1"/>
  <c r="P5518" i="11"/>
  <c r="Q5518" i="11" s="1"/>
  <c r="M5519" i="11"/>
  <c r="N5519" i="11"/>
  <c r="O5519" i="11" s="1"/>
  <c r="S5519" i="11" s="1"/>
  <c r="P5519" i="11"/>
  <c r="Q5519" i="11" s="1"/>
  <c r="M5520" i="11"/>
  <c r="N5520" i="11"/>
  <c r="O5520" i="11" s="1"/>
  <c r="S5520" i="11" s="1"/>
  <c r="P5520" i="11"/>
  <c r="Q5520" i="11" s="1"/>
  <c r="M5521" i="11"/>
  <c r="N5521" i="11"/>
  <c r="O5521" i="11" s="1"/>
  <c r="S5521" i="11" s="1"/>
  <c r="P5521" i="11"/>
  <c r="Q5521" i="11" s="1"/>
  <c r="M5522" i="11"/>
  <c r="N5522" i="11"/>
  <c r="O5522" i="11" s="1"/>
  <c r="S5522" i="11" s="1"/>
  <c r="P5522" i="11"/>
  <c r="Q5522" i="11" s="1"/>
  <c r="M5523" i="11"/>
  <c r="N5523" i="11"/>
  <c r="O5523" i="11" s="1"/>
  <c r="S5523" i="11" s="1"/>
  <c r="P5523" i="11"/>
  <c r="Q5523" i="11" s="1"/>
  <c r="M5524" i="11"/>
  <c r="N5524" i="11"/>
  <c r="O5524" i="11"/>
  <c r="S5524" i="11" s="1"/>
  <c r="P5524" i="11"/>
  <c r="Q5524" i="11" s="1"/>
  <c r="M5525" i="11"/>
  <c r="N5525" i="11"/>
  <c r="O5525" i="11" s="1"/>
  <c r="S5525" i="11" s="1"/>
  <c r="P5525" i="11"/>
  <c r="Q5525" i="11" s="1"/>
  <c r="M5526" i="11"/>
  <c r="N5526" i="11"/>
  <c r="O5526" i="11" s="1"/>
  <c r="S5526" i="11" s="1"/>
  <c r="P5526" i="11"/>
  <c r="Q5526" i="11" s="1"/>
  <c r="M5527" i="11"/>
  <c r="N5527" i="11"/>
  <c r="O5527" i="11" s="1"/>
  <c r="S5527" i="11" s="1"/>
  <c r="P5527" i="11"/>
  <c r="Q5527" i="11" s="1"/>
  <c r="M5528" i="11"/>
  <c r="N5528" i="11"/>
  <c r="O5528" i="11" s="1"/>
  <c r="S5528" i="11" s="1"/>
  <c r="P5528" i="11"/>
  <c r="Q5528" i="11" s="1"/>
  <c r="M5529" i="11"/>
  <c r="N5529" i="11"/>
  <c r="O5529" i="11" s="1"/>
  <c r="S5529" i="11" s="1"/>
  <c r="P5529" i="11"/>
  <c r="Q5529" i="11" s="1"/>
  <c r="M5530" i="11"/>
  <c r="N5530" i="11"/>
  <c r="O5530" i="11" s="1"/>
  <c r="S5530" i="11" s="1"/>
  <c r="P5530" i="11"/>
  <c r="Q5530" i="11" s="1"/>
  <c r="M5531" i="11"/>
  <c r="N5531" i="11"/>
  <c r="O5531" i="11" s="1"/>
  <c r="S5531" i="11" s="1"/>
  <c r="P5531" i="11"/>
  <c r="Q5531" i="11" s="1"/>
  <c r="M5532" i="11"/>
  <c r="N5532" i="11"/>
  <c r="O5532" i="11" s="1"/>
  <c r="S5532" i="11" s="1"/>
  <c r="P5532" i="11"/>
  <c r="Q5532" i="11" s="1"/>
  <c r="M5533" i="11"/>
  <c r="N5533" i="11"/>
  <c r="O5533" i="11" s="1"/>
  <c r="S5533" i="11" s="1"/>
  <c r="P5533" i="11"/>
  <c r="Q5533" i="11"/>
  <c r="M5534" i="11"/>
  <c r="N5534" i="11"/>
  <c r="O5534" i="11" s="1"/>
  <c r="S5534" i="11" s="1"/>
  <c r="P5534" i="11"/>
  <c r="Q5534" i="11" s="1"/>
  <c r="M5535" i="11"/>
  <c r="N5535" i="11"/>
  <c r="O5535" i="11" s="1"/>
  <c r="S5535" i="11" s="1"/>
  <c r="P5535" i="11"/>
  <c r="Q5535" i="11" s="1"/>
  <c r="M5536" i="11"/>
  <c r="N5536" i="11"/>
  <c r="O5536" i="11" s="1"/>
  <c r="S5536" i="11" s="1"/>
  <c r="P5536" i="11"/>
  <c r="Q5536" i="11" s="1"/>
  <c r="M5537" i="11"/>
  <c r="N5537" i="11"/>
  <c r="O5537" i="11" s="1"/>
  <c r="S5537" i="11" s="1"/>
  <c r="P5537" i="11"/>
  <c r="Q5537" i="11" s="1"/>
  <c r="M5538" i="11"/>
  <c r="N5538" i="11"/>
  <c r="O5538" i="11" s="1"/>
  <c r="S5538" i="11" s="1"/>
  <c r="P5538" i="11"/>
  <c r="Q5538" i="11" s="1"/>
  <c r="M5539" i="11"/>
  <c r="N5539" i="11"/>
  <c r="O5539" i="11" s="1"/>
  <c r="S5539" i="11" s="1"/>
  <c r="P5539" i="11"/>
  <c r="Q5539" i="11" s="1"/>
  <c r="M5540" i="11"/>
  <c r="N5540" i="11"/>
  <c r="O5540" i="11" s="1"/>
  <c r="S5540" i="11" s="1"/>
  <c r="P5540" i="11"/>
  <c r="Q5540" i="11" s="1"/>
  <c r="M5541" i="11"/>
  <c r="N5541" i="11"/>
  <c r="O5541" i="11" s="1"/>
  <c r="S5541" i="11" s="1"/>
  <c r="P5541" i="11"/>
  <c r="Q5541" i="11" s="1"/>
  <c r="M5542" i="11"/>
  <c r="N5542" i="11"/>
  <c r="O5542" i="11" s="1"/>
  <c r="S5542" i="11" s="1"/>
  <c r="P5542" i="11"/>
  <c r="Q5542" i="11" s="1"/>
  <c r="M5543" i="11"/>
  <c r="N5543" i="11"/>
  <c r="O5543" i="11" s="1"/>
  <c r="S5543" i="11" s="1"/>
  <c r="P5543" i="11"/>
  <c r="Q5543" i="11" s="1"/>
  <c r="M5544" i="11"/>
  <c r="N5544" i="11"/>
  <c r="O5544" i="11" s="1"/>
  <c r="S5544" i="11" s="1"/>
  <c r="P5544" i="11"/>
  <c r="Q5544" i="11" s="1"/>
  <c r="M5545" i="11"/>
  <c r="N5545" i="11"/>
  <c r="O5545" i="11" s="1"/>
  <c r="S5545" i="11" s="1"/>
  <c r="P5545" i="11"/>
  <c r="Q5545" i="11" s="1"/>
  <c r="M5546" i="11"/>
  <c r="N5546" i="11"/>
  <c r="O5546" i="11" s="1"/>
  <c r="S5546" i="11" s="1"/>
  <c r="P5546" i="11"/>
  <c r="Q5546" i="11" s="1"/>
  <c r="M5547" i="11"/>
  <c r="N5547" i="11"/>
  <c r="O5547" i="11" s="1"/>
  <c r="S5547" i="11" s="1"/>
  <c r="P5547" i="11"/>
  <c r="Q5547" i="11" s="1"/>
  <c r="M5548" i="11"/>
  <c r="N5548" i="11"/>
  <c r="O5548" i="11" s="1"/>
  <c r="S5548" i="11" s="1"/>
  <c r="P5548" i="11"/>
  <c r="Q5548" i="11" s="1"/>
  <c r="M5549" i="11"/>
  <c r="N5549" i="11"/>
  <c r="O5549" i="11" s="1"/>
  <c r="S5549" i="11" s="1"/>
  <c r="P5549" i="11"/>
  <c r="Q5549" i="11" s="1"/>
  <c r="M5550" i="11"/>
  <c r="N5550" i="11"/>
  <c r="O5550" i="11" s="1"/>
  <c r="S5550" i="11" s="1"/>
  <c r="P5550" i="11"/>
  <c r="Q5550" i="11" s="1"/>
  <c r="M5551" i="11"/>
  <c r="N5551" i="11"/>
  <c r="O5551" i="11" s="1"/>
  <c r="S5551" i="11" s="1"/>
  <c r="P5551" i="11"/>
  <c r="Q5551" i="11" s="1"/>
  <c r="M5552" i="11"/>
  <c r="N5552" i="11"/>
  <c r="O5552" i="11" s="1"/>
  <c r="S5552" i="11" s="1"/>
  <c r="P5552" i="11"/>
  <c r="Q5552" i="11" s="1"/>
  <c r="M5553" i="11"/>
  <c r="N5553" i="11"/>
  <c r="O5553" i="11" s="1"/>
  <c r="S5553" i="11" s="1"/>
  <c r="P5553" i="11"/>
  <c r="Q5553" i="11" s="1"/>
  <c r="M5554" i="11"/>
  <c r="N5554" i="11"/>
  <c r="O5554" i="11" s="1"/>
  <c r="S5554" i="11" s="1"/>
  <c r="P5554" i="11"/>
  <c r="Q5554" i="11" s="1"/>
  <c r="M5555" i="11"/>
  <c r="N5555" i="11"/>
  <c r="O5555" i="11" s="1"/>
  <c r="S5555" i="11" s="1"/>
  <c r="P5555" i="11"/>
  <c r="Q5555" i="11" s="1"/>
  <c r="M5556" i="11"/>
  <c r="N5556" i="11"/>
  <c r="O5556" i="11" s="1"/>
  <c r="S5556" i="11" s="1"/>
  <c r="P5556" i="11"/>
  <c r="Q5556" i="11" s="1"/>
  <c r="M5557" i="11"/>
  <c r="N5557" i="11"/>
  <c r="O5557" i="11" s="1"/>
  <c r="S5557" i="11" s="1"/>
  <c r="P5557" i="11"/>
  <c r="Q5557" i="11" s="1"/>
  <c r="M5558" i="11"/>
  <c r="N5558" i="11"/>
  <c r="O5558" i="11" s="1"/>
  <c r="S5558" i="11" s="1"/>
  <c r="P5558" i="11"/>
  <c r="Q5558" i="11" s="1"/>
  <c r="M5559" i="11"/>
  <c r="N5559" i="11"/>
  <c r="O5559" i="11" s="1"/>
  <c r="S5559" i="11" s="1"/>
  <c r="P5559" i="11"/>
  <c r="Q5559" i="11" s="1"/>
  <c r="M5560" i="11"/>
  <c r="N5560" i="11"/>
  <c r="O5560" i="11" s="1"/>
  <c r="S5560" i="11" s="1"/>
  <c r="P5560" i="11"/>
  <c r="Q5560" i="11" s="1"/>
  <c r="M5561" i="11"/>
  <c r="N5561" i="11"/>
  <c r="O5561" i="11" s="1"/>
  <c r="S5561" i="11" s="1"/>
  <c r="P5561" i="11"/>
  <c r="Q5561" i="11" s="1"/>
  <c r="M5562" i="11"/>
  <c r="N5562" i="11"/>
  <c r="O5562" i="11" s="1"/>
  <c r="S5562" i="11" s="1"/>
  <c r="P5562" i="11"/>
  <c r="Q5562" i="11"/>
  <c r="M5563" i="11"/>
  <c r="N5563" i="11"/>
  <c r="O5563" i="11" s="1"/>
  <c r="S5563" i="11" s="1"/>
  <c r="P5563" i="11"/>
  <c r="Q5563" i="11" s="1"/>
  <c r="M5564" i="11"/>
  <c r="N5564" i="11"/>
  <c r="O5564" i="11" s="1"/>
  <c r="S5564" i="11" s="1"/>
  <c r="P5564" i="11"/>
  <c r="Q5564" i="11" s="1"/>
  <c r="M5565" i="11"/>
  <c r="N5565" i="11"/>
  <c r="O5565" i="11" s="1"/>
  <c r="S5565" i="11" s="1"/>
  <c r="P5565" i="11"/>
  <c r="Q5565" i="11" s="1"/>
  <c r="M5566" i="11"/>
  <c r="N5566" i="11"/>
  <c r="O5566" i="11" s="1"/>
  <c r="S5566" i="11" s="1"/>
  <c r="P5566" i="11"/>
  <c r="Q5566" i="11" s="1"/>
  <c r="M5567" i="11"/>
  <c r="N5567" i="11"/>
  <c r="O5567" i="11" s="1"/>
  <c r="S5567" i="11" s="1"/>
  <c r="P5567" i="11"/>
  <c r="Q5567" i="11"/>
  <c r="M5568" i="11"/>
  <c r="N5568" i="11"/>
  <c r="O5568" i="11" s="1"/>
  <c r="S5568" i="11" s="1"/>
  <c r="P5568" i="11"/>
  <c r="Q5568" i="11" s="1"/>
  <c r="M5569" i="11"/>
  <c r="N5569" i="11"/>
  <c r="O5569" i="11" s="1"/>
  <c r="S5569" i="11" s="1"/>
  <c r="P5569" i="11"/>
  <c r="Q5569" i="11"/>
  <c r="M5570" i="11"/>
  <c r="N5570" i="11"/>
  <c r="O5570" i="11" s="1"/>
  <c r="S5570" i="11" s="1"/>
  <c r="P5570" i="11"/>
  <c r="Q5570" i="11" s="1"/>
  <c r="M5571" i="11"/>
  <c r="N5571" i="11"/>
  <c r="O5571" i="11" s="1"/>
  <c r="P5571" i="11"/>
  <c r="Q5571" i="11" s="1"/>
  <c r="S5571" i="11"/>
  <c r="M5572" i="11"/>
  <c r="N5572" i="11"/>
  <c r="O5572" i="11" s="1"/>
  <c r="S5572" i="11" s="1"/>
  <c r="P5572" i="11"/>
  <c r="Q5572" i="11" s="1"/>
  <c r="M5573" i="11"/>
  <c r="N5573" i="11"/>
  <c r="O5573" i="11" s="1"/>
  <c r="S5573" i="11" s="1"/>
  <c r="P5573" i="11"/>
  <c r="Q5573" i="11" s="1"/>
  <c r="M5574" i="11"/>
  <c r="N5574" i="11"/>
  <c r="O5574" i="11" s="1"/>
  <c r="S5574" i="11" s="1"/>
  <c r="P5574" i="11"/>
  <c r="Q5574" i="11" s="1"/>
  <c r="M5575" i="11"/>
  <c r="N5575" i="11"/>
  <c r="O5575" i="11" s="1"/>
  <c r="S5575" i="11" s="1"/>
  <c r="P5575" i="11"/>
  <c r="Q5575" i="11" s="1"/>
  <c r="M5576" i="11"/>
  <c r="N5576" i="11"/>
  <c r="O5576" i="11" s="1"/>
  <c r="S5576" i="11" s="1"/>
  <c r="P5576" i="11"/>
  <c r="Q5576" i="11" s="1"/>
  <c r="M5577" i="11"/>
  <c r="N5577" i="11"/>
  <c r="O5577" i="11" s="1"/>
  <c r="S5577" i="11" s="1"/>
  <c r="P5577" i="11"/>
  <c r="Q5577" i="11" s="1"/>
  <c r="M5578" i="11"/>
  <c r="N5578" i="11"/>
  <c r="O5578" i="11" s="1"/>
  <c r="S5578" i="11" s="1"/>
  <c r="P5578" i="11"/>
  <c r="Q5578" i="11" s="1"/>
  <c r="M5579" i="11"/>
  <c r="N5579" i="11"/>
  <c r="O5579" i="11" s="1"/>
  <c r="S5579" i="11" s="1"/>
  <c r="P5579" i="11"/>
  <c r="Q5579" i="11" s="1"/>
  <c r="M5580" i="11"/>
  <c r="N5580" i="11"/>
  <c r="O5580" i="11" s="1"/>
  <c r="S5580" i="11" s="1"/>
  <c r="P5580" i="11"/>
  <c r="Q5580" i="11" s="1"/>
  <c r="M5581" i="11"/>
  <c r="N5581" i="11"/>
  <c r="O5581" i="11" s="1"/>
  <c r="P5581" i="11"/>
  <c r="Q5581" i="11" s="1"/>
  <c r="S5581" i="11"/>
  <c r="M5582" i="11"/>
  <c r="N5582" i="11"/>
  <c r="O5582" i="11" s="1"/>
  <c r="S5582" i="11" s="1"/>
  <c r="P5582" i="11"/>
  <c r="Q5582" i="11" s="1"/>
  <c r="M5583" i="11"/>
  <c r="N5583" i="11"/>
  <c r="O5583" i="11" s="1"/>
  <c r="S5583" i="11" s="1"/>
  <c r="P5583" i="11"/>
  <c r="Q5583" i="11" s="1"/>
  <c r="M5584" i="11"/>
  <c r="N5584" i="11"/>
  <c r="O5584" i="11"/>
  <c r="S5584" i="11" s="1"/>
  <c r="P5584" i="11"/>
  <c r="Q5584" i="11" s="1"/>
  <c r="M5585" i="11"/>
  <c r="N5585" i="11"/>
  <c r="O5585" i="11" s="1"/>
  <c r="S5585" i="11" s="1"/>
  <c r="P5585" i="11"/>
  <c r="Q5585" i="11" s="1"/>
  <c r="M5586" i="11"/>
  <c r="N5586" i="11"/>
  <c r="O5586" i="11" s="1"/>
  <c r="S5586" i="11" s="1"/>
  <c r="P5586" i="11"/>
  <c r="Q5586" i="11" s="1"/>
  <c r="M5587" i="11"/>
  <c r="N5587" i="11"/>
  <c r="O5587" i="11" s="1"/>
  <c r="S5587" i="11" s="1"/>
  <c r="P5587" i="11"/>
  <c r="Q5587" i="11" s="1"/>
  <c r="M5588" i="11"/>
  <c r="N5588" i="11"/>
  <c r="O5588" i="11" s="1"/>
  <c r="S5588" i="11" s="1"/>
  <c r="P5588" i="11"/>
  <c r="Q5588" i="11" s="1"/>
  <c r="M5589" i="11"/>
  <c r="N5589" i="11"/>
  <c r="O5589" i="11" s="1"/>
  <c r="S5589" i="11" s="1"/>
  <c r="P5589" i="11"/>
  <c r="Q5589" i="11" s="1"/>
  <c r="M5590" i="11"/>
  <c r="N5590" i="11"/>
  <c r="O5590" i="11" s="1"/>
  <c r="S5590" i="11" s="1"/>
  <c r="P5590" i="11"/>
  <c r="Q5590" i="11" s="1"/>
  <c r="M5591" i="11"/>
  <c r="N5591" i="11"/>
  <c r="O5591" i="11" s="1"/>
  <c r="S5591" i="11" s="1"/>
  <c r="P5591" i="11"/>
  <c r="Q5591" i="11" s="1"/>
  <c r="M5592" i="11"/>
  <c r="N5592" i="11"/>
  <c r="O5592" i="11" s="1"/>
  <c r="S5592" i="11" s="1"/>
  <c r="P5592" i="11"/>
  <c r="Q5592" i="11" s="1"/>
  <c r="M5593" i="11"/>
  <c r="N5593" i="11"/>
  <c r="O5593" i="11" s="1"/>
  <c r="S5593" i="11" s="1"/>
  <c r="P5593" i="11"/>
  <c r="Q5593" i="11" s="1"/>
  <c r="M5594" i="11"/>
  <c r="N5594" i="11"/>
  <c r="O5594" i="11" s="1"/>
  <c r="S5594" i="11" s="1"/>
  <c r="P5594" i="11"/>
  <c r="Q5594" i="11" s="1"/>
  <c r="M5595" i="11"/>
  <c r="N5595" i="11"/>
  <c r="O5595" i="11" s="1"/>
  <c r="S5595" i="11" s="1"/>
  <c r="P5595" i="11"/>
  <c r="Q5595" i="11" s="1"/>
  <c r="M5596" i="11"/>
  <c r="N5596" i="11"/>
  <c r="O5596" i="11" s="1"/>
  <c r="S5596" i="11" s="1"/>
  <c r="P5596" i="11"/>
  <c r="Q5596" i="11" s="1"/>
  <c r="M5597" i="11"/>
  <c r="N5597" i="11"/>
  <c r="O5597" i="11" s="1"/>
  <c r="S5597" i="11" s="1"/>
  <c r="P5597" i="11"/>
  <c r="Q5597" i="11" s="1"/>
  <c r="M5598" i="11"/>
  <c r="N5598" i="11"/>
  <c r="O5598" i="11" s="1"/>
  <c r="S5598" i="11" s="1"/>
  <c r="P5598" i="11"/>
  <c r="Q5598" i="11" s="1"/>
  <c r="M5599" i="11"/>
  <c r="N5599" i="11"/>
  <c r="O5599" i="11" s="1"/>
  <c r="S5599" i="11" s="1"/>
  <c r="P5599" i="11"/>
  <c r="Q5599" i="11" s="1"/>
  <c r="M5600" i="11"/>
  <c r="N5600" i="11"/>
  <c r="O5600" i="11"/>
  <c r="S5600" i="11" s="1"/>
  <c r="P5600" i="11"/>
  <c r="Q5600" i="11" s="1"/>
  <c r="M5601" i="11"/>
  <c r="N5601" i="11"/>
  <c r="O5601" i="11" s="1"/>
  <c r="S5601" i="11" s="1"/>
  <c r="P5601" i="11"/>
  <c r="Q5601" i="11" s="1"/>
  <c r="M5602" i="11"/>
  <c r="N5602" i="11"/>
  <c r="O5602" i="11" s="1"/>
  <c r="S5602" i="11" s="1"/>
  <c r="P5602" i="11"/>
  <c r="Q5602" i="11" s="1"/>
  <c r="M5603" i="11"/>
  <c r="N5603" i="11"/>
  <c r="O5603" i="11" s="1"/>
  <c r="S5603" i="11" s="1"/>
  <c r="P5603" i="11"/>
  <c r="Q5603" i="11" s="1"/>
  <c r="M5604" i="11"/>
  <c r="N5604" i="11"/>
  <c r="O5604" i="11" s="1"/>
  <c r="S5604" i="11" s="1"/>
  <c r="P5604" i="11"/>
  <c r="Q5604" i="11" s="1"/>
  <c r="M5605" i="11"/>
  <c r="N5605" i="11"/>
  <c r="O5605" i="11" s="1"/>
  <c r="S5605" i="11" s="1"/>
  <c r="P5605" i="11"/>
  <c r="Q5605" i="11" s="1"/>
  <c r="M5606" i="11"/>
  <c r="N5606" i="11"/>
  <c r="O5606" i="11" s="1"/>
  <c r="S5606" i="11" s="1"/>
  <c r="P5606" i="11"/>
  <c r="Q5606" i="11" s="1"/>
  <c r="M5607" i="11"/>
  <c r="N5607" i="11"/>
  <c r="O5607" i="11" s="1"/>
  <c r="S5607" i="11" s="1"/>
  <c r="P5607" i="11"/>
  <c r="Q5607" i="11"/>
  <c r="M5608" i="11"/>
  <c r="N5608" i="11"/>
  <c r="O5608" i="11" s="1"/>
  <c r="S5608" i="11" s="1"/>
  <c r="P5608" i="11"/>
  <c r="Q5608" i="11"/>
  <c r="M5609" i="11"/>
  <c r="N5609" i="11"/>
  <c r="O5609" i="11" s="1"/>
  <c r="S5609" i="11" s="1"/>
  <c r="P5609" i="11"/>
  <c r="Q5609" i="11" s="1"/>
  <c r="M5610" i="11"/>
  <c r="N5610" i="11"/>
  <c r="O5610" i="11"/>
  <c r="S5610" i="11" s="1"/>
  <c r="P5610" i="11"/>
  <c r="Q5610" i="11" s="1"/>
  <c r="M5611" i="11"/>
  <c r="N5611" i="11"/>
  <c r="O5611" i="11" s="1"/>
  <c r="S5611" i="11" s="1"/>
  <c r="P5611" i="11"/>
  <c r="Q5611" i="11" s="1"/>
  <c r="M5612" i="11"/>
  <c r="N5612" i="11"/>
  <c r="O5612" i="11" s="1"/>
  <c r="S5612" i="11" s="1"/>
  <c r="P5612" i="11"/>
  <c r="Q5612" i="11" s="1"/>
  <c r="M5613" i="11"/>
  <c r="N5613" i="11"/>
  <c r="O5613" i="11" s="1"/>
  <c r="S5613" i="11" s="1"/>
  <c r="P5613" i="11"/>
  <c r="Q5613" i="11" s="1"/>
  <c r="M5614" i="11"/>
  <c r="N5614" i="11"/>
  <c r="O5614" i="11" s="1"/>
  <c r="S5614" i="11" s="1"/>
  <c r="P5614" i="11"/>
  <c r="Q5614" i="11" s="1"/>
  <c r="M5615" i="11"/>
  <c r="N5615" i="11"/>
  <c r="O5615" i="11" s="1"/>
  <c r="S5615" i="11" s="1"/>
  <c r="P5615" i="11"/>
  <c r="Q5615" i="11" s="1"/>
  <c r="M5616" i="11"/>
  <c r="N5616" i="11"/>
  <c r="O5616" i="11" s="1"/>
  <c r="S5616" i="11" s="1"/>
  <c r="P5616" i="11"/>
  <c r="Q5616" i="11" s="1"/>
  <c r="M5617" i="11"/>
  <c r="N5617" i="11"/>
  <c r="O5617" i="11" s="1"/>
  <c r="S5617" i="11" s="1"/>
  <c r="P5617" i="11"/>
  <c r="Q5617" i="11" s="1"/>
  <c r="M5618" i="11"/>
  <c r="N5618" i="11"/>
  <c r="O5618" i="11" s="1"/>
  <c r="S5618" i="11" s="1"/>
  <c r="P5618" i="11"/>
  <c r="Q5618" i="11" s="1"/>
  <c r="M5619" i="11"/>
  <c r="N5619" i="11"/>
  <c r="O5619" i="11" s="1"/>
  <c r="S5619" i="11" s="1"/>
  <c r="P5619" i="11"/>
  <c r="Q5619" i="11" s="1"/>
  <c r="M5620" i="11"/>
  <c r="N5620" i="11"/>
  <c r="O5620" i="11" s="1"/>
  <c r="S5620" i="11" s="1"/>
  <c r="P5620" i="11"/>
  <c r="Q5620" i="11" s="1"/>
  <c r="M5621" i="11"/>
  <c r="N5621" i="11"/>
  <c r="O5621" i="11" s="1"/>
  <c r="S5621" i="11" s="1"/>
  <c r="P5621" i="11"/>
  <c r="Q5621" i="11" s="1"/>
  <c r="M5622" i="11"/>
  <c r="N5622" i="11"/>
  <c r="O5622" i="11" s="1"/>
  <c r="S5622" i="11" s="1"/>
  <c r="P5622" i="11"/>
  <c r="Q5622" i="11" s="1"/>
  <c r="M5623" i="11"/>
  <c r="N5623" i="11"/>
  <c r="O5623" i="11" s="1"/>
  <c r="S5623" i="11" s="1"/>
  <c r="P5623" i="11"/>
  <c r="Q5623" i="11" s="1"/>
  <c r="M5624" i="11"/>
  <c r="N5624" i="11"/>
  <c r="O5624" i="11" s="1"/>
  <c r="S5624" i="11" s="1"/>
  <c r="P5624" i="11"/>
  <c r="Q5624" i="11" s="1"/>
  <c r="M5625" i="11"/>
  <c r="N5625" i="11"/>
  <c r="O5625" i="11" s="1"/>
  <c r="S5625" i="11" s="1"/>
  <c r="P5625" i="11"/>
  <c r="Q5625" i="11" s="1"/>
  <c r="M5626" i="11"/>
  <c r="N5626" i="11"/>
  <c r="O5626" i="11" s="1"/>
  <c r="S5626" i="11" s="1"/>
  <c r="P5626" i="11"/>
  <c r="Q5626" i="11" s="1"/>
  <c r="M5627" i="11"/>
  <c r="N5627" i="11"/>
  <c r="O5627" i="11" s="1"/>
  <c r="S5627" i="11" s="1"/>
  <c r="P5627" i="11"/>
  <c r="Q5627" i="11" s="1"/>
  <c r="M5628" i="11"/>
  <c r="N5628" i="11"/>
  <c r="O5628" i="11" s="1"/>
  <c r="S5628" i="11" s="1"/>
  <c r="P5628" i="11"/>
  <c r="Q5628" i="11" s="1"/>
  <c r="M5629" i="11"/>
  <c r="N5629" i="11"/>
  <c r="O5629" i="11" s="1"/>
  <c r="S5629" i="11" s="1"/>
  <c r="P5629" i="11"/>
  <c r="Q5629" i="11" s="1"/>
  <c r="M5630" i="11"/>
  <c r="N5630" i="11"/>
  <c r="O5630" i="11" s="1"/>
  <c r="S5630" i="11" s="1"/>
  <c r="P5630" i="11"/>
  <c r="Q5630" i="11" s="1"/>
  <c r="M5631" i="11"/>
  <c r="N5631" i="11"/>
  <c r="O5631" i="11" s="1"/>
  <c r="S5631" i="11" s="1"/>
  <c r="P5631" i="11"/>
  <c r="Q5631" i="11"/>
  <c r="M5632" i="11"/>
  <c r="N5632" i="11"/>
  <c r="O5632" i="11" s="1"/>
  <c r="S5632" i="11" s="1"/>
  <c r="P5632" i="11"/>
  <c r="Q5632" i="11" s="1"/>
  <c r="M5633" i="11"/>
  <c r="N5633" i="11"/>
  <c r="O5633" i="11" s="1"/>
  <c r="S5633" i="11" s="1"/>
  <c r="P5633" i="11"/>
  <c r="Q5633" i="11" s="1"/>
  <c r="M5634" i="11"/>
  <c r="N5634" i="11"/>
  <c r="O5634" i="11" s="1"/>
  <c r="S5634" i="11" s="1"/>
  <c r="P5634" i="11"/>
  <c r="Q5634" i="11" s="1"/>
  <c r="M5635" i="11"/>
  <c r="N5635" i="11"/>
  <c r="O5635" i="11" s="1"/>
  <c r="S5635" i="11" s="1"/>
  <c r="P5635" i="11"/>
  <c r="Q5635" i="11" s="1"/>
  <c r="M5636" i="11"/>
  <c r="N5636" i="11"/>
  <c r="O5636" i="11" s="1"/>
  <c r="S5636" i="11" s="1"/>
  <c r="P5636" i="11"/>
  <c r="Q5636" i="11" s="1"/>
  <c r="M5637" i="11"/>
  <c r="N5637" i="11"/>
  <c r="O5637" i="11" s="1"/>
  <c r="S5637" i="11" s="1"/>
  <c r="P5637" i="11"/>
  <c r="Q5637" i="11"/>
  <c r="M5638" i="11"/>
  <c r="N5638" i="11"/>
  <c r="O5638" i="11" s="1"/>
  <c r="S5638" i="11" s="1"/>
  <c r="P5638" i="11"/>
  <c r="Q5638" i="11" s="1"/>
  <c r="M5639" i="11"/>
  <c r="N5639" i="11"/>
  <c r="O5639" i="11"/>
  <c r="S5639" i="11" s="1"/>
  <c r="P5639" i="11"/>
  <c r="Q5639" i="11" s="1"/>
  <c r="M5640" i="11"/>
  <c r="N5640" i="11"/>
  <c r="O5640" i="11"/>
  <c r="S5640" i="11" s="1"/>
  <c r="P5640" i="11"/>
  <c r="Q5640" i="11" s="1"/>
  <c r="M5641" i="11"/>
  <c r="N5641" i="11"/>
  <c r="O5641" i="11" s="1"/>
  <c r="S5641" i="11" s="1"/>
  <c r="P5641" i="11"/>
  <c r="Q5641" i="11" s="1"/>
  <c r="M5642" i="11"/>
  <c r="N5642" i="11"/>
  <c r="O5642" i="11" s="1"/>
  <c r="S5642" i="11" s="1"/>
  <c r="P5642" i="11"/>
  <c r="Q5642" i="11" s="1"/>
  <c r="M5643" i="11"/>
  <c r="N5643" i="11"/>
  <c r="O5643" i="11" s="1"/>
  <c r="S5643" i="11" s="1"/>
  <c r="P5643" i="11"/>
  <c r="Q5643" i="11" s="1"/>
  <c r="M5644" i="11"/>
  <c r="N5644" i="11"/>
  <c r="O5644" i="11" s="1"/>
  <c r="S5644" i="11" s="1"/>
  <c r="P5644" i="11"/>
  <c r="Q5644" i="11" s="1"/>
  <c r="M5645" i="11"/>
  <c r="N5645" i="11"/>
  <c r="O5645" i="11" s="1"/>
  <c r="S5645" i="11" s="1"/>
  <c r="P5645" i="11"/>
  <c r="Q5645" i="11" s="1"/>
  <c r="M5646" i="11"/>
  <c r="N5646" i="11"/>
  <c r="O5646" i="11" s="1"/>
  <c r="S5646" i="11" s="1"/>
  <c r="P5646" i="11"/>
  <c r="Q5646" i="11" s="1"/>
  <c r="M5647" i="11"/>
  <c r="N5647" i="11"/>
  <c r="O5647" i="11" s="1"/>
  <c r="S5647" i="11" s="1"/>
  <c r="P5647" i="11"/>
  <c r="Q5647" i="11" s="1"/>
  <c r="M5648" i="11"/>
  <c r="N5648" i="11"/>
  <c r="O5648" i="11" s="1"/>
  <c r="S5648" i="11" s="1"/>
  <c r="P5648" i="11"/>
  <c r="Q5648" i="11" s="1"/>
  <c r="M5649" i="11"/>
  <c r="N5649" i="11"/>
  <c r="O5649" i="11" s="1"/>
  <c r="S5649" i="11" s="1"/>
  <c r="P5649" i="11"/>
  <c r="Q5649" i="11" s="1"/>
  <c r="M5650" i="11"/>
  <c r="N5650" i="11"/>
  <c r="O5650" i="11" s="1"/>
  <c r="S5650" i="11" s="1"/>
  <c r="P5650" i="11"/>
  <c r="Q5650" i="11" s="1"/>
  <c r="M5651" i="11"/>
  <c r="N5651" i="11"/>
  <c r="O5651" i="11" s="1"/>
  <c r="S5651" i="11" s="1"/>
  <c r="P5651" i="11"/>
  <c r="Q5651" i="11" s="1"/>
  <c r="M5652" i="11"/>
  <c r="N5652" i="11"/>
  <c r="O5652" i="11" s="1"/>
  <c r="S5652" i="11" s="1"/>
  <c r="P5652" i="11"/>
  <c r="Q5652" i="11" s="1"/>
  <c r="M5653" i="11"/>
  <c r="N5653" i="11"/>
  <c r="O5653" i="11" s="1"/>
  <c r="S5653" i="11" s="1"/>
  <c r="P5653" i="11"/>
  <c r="Q5653" i="11" s="1"/>
  <c r="M5654" i="11"/>
  <c r="N5654" i="11"/>
  <c r="O5654" i="11" s="1"/>
  <c r="S5654" i="11" s="1"/>
  <c r="P5654" i="11"/>
  <c r="Q5654" i="11" s="1"/>
  <c r="M5655" i="11"/>
  <c r="N5655" i="11"/>
  <c r="O5655" i="11"/>
  <c r="S5655" i="11" s="1"/>
  <c r="P5655" i="11"/>
  <c r="Q5655" i="11" s="1"/>
  <c r="M5656" i="11"/>
  <c r="N5656" i="11"/>
  <c r="O5656" i="11"/>
  <c r="S5656" i="11" s="1"/>
  <c r="P5656" i="11"/>
  <c r="Q5656" i="11" s="1"/>
  <c r="M5657" i="11"/>
  <c r="N5657" i="11"/>
  <c r="O5657" i="11"/>
  <c r="S5657" i="11" s="1"/>
  <c r="P5657" i="11"/>
  <c r="Q5657" i="11" s="1"/>
  <c r="M5658" i="11"/>
  <c r="N5658" i="11"/>
  <c r="O5658" i="11" s="1"/>
  <c r="S5658" i="11" s="1"/>
  <c r="P5658" i="11"/>
  <c r="Q5658" i="11" s="1"/>
  <c r="M5659" i="11"/>
  <c r="N5659" i="11"/>
  <c r="O5659" i="11" s="1"/>
  <c r="S5659" i="11" s="1"/>
  <c r="P5659" i="11"/>
  <c r="Q5659" i="11" s="1"/>
  <c r="M5660" i="11"/>
  <c r="N5660" i="11"/>
  <c r="O5660" i="11" s="1"/>
  <c r="S5660" i="11" s="1"/>
  <c r="P5660" i="11"/>
  <c r="Q5660" i="11" s="1"/>
  <c r="M5661" i="11"/>
  <c r="N5661" i="11"/>
  <c r="O5661" i="11" s="1"/>
  <c r="S5661" i="11" s="1"/>
  <c r="P5661" i="11"/>
  <c r="Q5661" i="11"/>
  <c r="M5662" i="11"/>
  <c r="N5662" i="11"/>
  <c r="O5662" i="11" s="1"/>
  <c r="S5662" i="11" s="1"/>
  <c r="P5662" i="11"/>
  <c r="Q5662" i="11" s="1"/>
  <c r="M5663" i="11"/>
  <c r="N5663" i="11"/>
  <c r="O5663" i="11" s="1"/>
  <c r="S5663" i="11" s="1"/>
  <c r="P5663" i="11"/>
  <c r="Q5663" i="11" s="1"/>
  <c r="M5664" i="11"/>
  <c r="N5664" i="11"/>
  <c r="O5664" i="11" s="1"/>
  <c r="S5664" i="11" s="1"/>
  <c r="P5664" i="11"/>
  <c r="Q5664" i="11" s="1"/>
  <c r="M5665" i="11"/>
  <c r="N5665" i="11"/>
  <c r="O5665" i="11" s="1"/>
  <c r="S5665" i="11" s="1"/>
  <c r="P5665" i="11"/>
  <c r="Q5665" i="11"/>
  <c r="M5666" i="11"/>
  <c r="N5666" i="11"/>
  <c r="O5666" i="11" s="1"/>
  <c r="S5666" i="11" s="1"/>
  <c r="P5666" i="11"/>
  <c r="Q5666" i="11" s="1"/>
  <c r="M5667" i="11"/>
  <c r="N5667" i="11"/>
  <c r="O5667" i="11" s="1"/>
  <c r="S5667" i="11" s="1"/>
  <c r="P5667" i="11"/>
  <c r="Q5667" i="11" s="1"/>
  <c r="M5668" i="11"/>
  <c r="N5668" i="11"/>
  <c r="O5668" i="11" s="1"/>
  <c r="S5668" i="11" s="1"/>
  <c r="P5668" i="11"/>
  <c r="Q5668" i="11" s="1"/>
  <c r="M5669" i="11"/>
  <c r="N5669" i="11"/>
  <c r="O5669" i="11" s="1"/>
  <c r="S5669" i="11" s="1"/>
  <c r="P5669" i="11"/>
  <c r="Q5669" i="11" s="1"/>
  <c r="M5670" i="11"/>
  <c r="N5670" i="11"/>
  <c r="O5670" i="11" s="1"/>
  <c r="S5670" i="11" s="1"/>
  <c r="P5670" i="11"/>
  <c r="Q5670" i="11" s="1"/>
  <c r="M5671" i="11"/>
  <c r="N5671" i="11"/>
  <c r="O5671" i="11" s="1"/>
  <c r="S5671" i="11" s="1"/>
  <c r="P5671" i="11"/>
  <c r="Q5671" i="11" s="1"/>
  <c r="M5672" i="11"/>
  <c r="N5672" i="11"/>
  <c r="O5672" i="11" s="1"/>
  <c r="S5672" i="11" s="1"/>
  <c r="P5672" i="11"/>
  <c r="Q5672" i="11" s="1"/>
  <c r="M5673" i="11"/>
  <c r="N5673" i="11"/>
  <c r="O5673" i="11" s="1"/>
  <c r="S5673" i="11" s="1"/>
  <c r="P5673" i="11"/>
  <c r="Q5673" i="11" s="1"/>
  <c r="M5674" i="11"/>
  <c r="N5674" i="11"/>
  <c r="O5674" i="11" s="1"/>
  <c r="S5674" i="11" s="1"/>
  <c r="P5674" i="11"/>
  <c r="Q5674" i="11" s="1"/>
  <c r="M5675" i="11"/>
  <c r="N5675" i="11"/>
  <c r="O5675" i="11" s="1"/>
  <c r="S5675" i="11" s="1"/>
  <c r="P5675" i="11"/>
  <c r="Q5675" i="11" s="1"/>
  <c r="M5676" i="11"/>
  <c r="N5676" i="11"/>
  <c r="O5676" i="11" s="1"/>
  <c r="S5676" i="11" s="1"/>
  <c r="P5676" i="11"/>
  <c r="Q5676" i="11" s="1"/>
  <c r="M5677" i="11"/>
  <c r="N5677" i="11"/>
  <c r="O5677" i="11" s="1"/>
  <c r="S5677" i="11" s="1"/>
  <c r="P5677" i="11"/>
  <c r="Q5677" i="11" s="1"/>
  <c r="M5678" i="11"/>
  <c r="N5678" i="11"/>
  <c r="O5678" i="11" s="1"/>
  <c r="S5678" i="11" s="1"/>
  <c r="P5678" i="11"/>
  <c r="Q5678" i="11" s="1"/>
  <c r="M5679" i="11"/>
  <c r="N5679" i="11"/>
  <c r="O5679" i="11" s="1"/>
  <c r="S5679" i="11" s="1"/>
  <c r="P5679" i="11"/>
  <c r="Q5679" i="11" s="1"/>
  <c r="M5680" i="11"/>
  <c r="N5680" i="11"/>
  <c r="O5680" i="11" s="1"/>
  <c r="S5680" i="11" s="1"/>
  <c r="P5680" i="11"/>
  <c r="Q5680" i="11" s="1"/>
  <c r="M5681" i="11"/>
  <c r="N5681" i="11"/>
  <c r="O5681" i="11" s="1"/>
  <c r="S5681" i="11" s="1"/>
  <c r="P5681" i="11"/>
  <c r="Q5681" i="11" s="1"/>
  <c r="M5682" i="11"/>
  <c r="N5682" i="11"/>
  <c r="O5682" i="11"/>
  <c r="S5682" i="11" s="1"/>
  <c r="P5682" i="11"/>
  <c r="Q5682" i="11" s="1"/>
  <c r="M5683" i="11"/>
  <c r="N5683" i="11"/>
  <c r="O5683" i="11" s="1"/>
  <c r="S5683" i="11" s="1"/>
  <c r="P5683" i="11"/>
  <c r="Q5683" i="11" s="1"/>
  <c r="M5684" i="11"/>
  <c r="N5684" i="11"/>
  <c r="O5684" i="11" s="1"/>
  <c r="S5684" i="11" s="1"/>
  <c r="P5684" i="11"/>
  <c r="Q5684" i="11" s="1"/>
  <c r="M5685" i="11"/>
  <c r="N5685" i="11"/>
  <c r="O5685" i="11" s="1"/>
  <c r="S5685" i="11" s="1"/>
  <c r="P5685" i="11"/>
  <c r="Q5685" i="11" s="1"/>
  <c r="M5686" i="11"/>
  <c r="N5686" i="11"/>
  <c r="O5686" i="11" s="1"/>
  <c r="S5686" i="11" s="1"/>
  <c r="P5686" i="11"/>
  <c r="Q5686" i="11" s="1"/>
  <c r="M5687" i="11"/>
  <c r="N5687" i="11"/>
  <c r="O5687" i="11" s="1"/>
  <c r="S5687" i="11" s="1"/>
  <c r="P5687" i="11"/>
  <c r="Q5687" i="11" s="1"/>
  <c r="M5688" i="11"/>
  <c r="N5688" i="11"/>
  <c r="O5688" i="11" s="1"/>
  <c r="S5688" i="11" s="1"/>
  <c r="P5688" i="11"/>
  <c r="Q5688" i="11" s="1"/>
  <c r="M5689" i="11"/>
  <c r="N5689" i="11"/>
  <c r="O5689" i="11" s="1"/>
  <c r="S5689" i="11" s="1"/>
  <c r="P5689" i="11"/>
  <c r="Q5689" i="11" s="1"/>
  <c r="M5690" i="11"/>
  <c r="N5690" i="11"/>
  <c r="O5690" i="11" s="1"/>
  <c r="S5690" i="11" s="1"/>
  <c r="P5690" i="11"/>
  <c r="Q5690" i="11" s="1"/>
  <c r="M5691" i="11"/>
  <c r="N5691" i="11"/>
  <c r="O5691" i="11" s="1"/>
  <c r="S5691" i="11" s="1"/>
  <c r="P5691" i="11"/>
  <c r="Q5691" i="11"/>
  <c r="M5692" i="11"/>
  <c r="N5692" i="11"/>
  <c r="O5692" i="11" s="1"/>
  <c r="S5692" i="11" s="1"/>
  <c r="P5692" i="11"/>
  <c r="Q5692" i="11" s="1"/>
  <c r="M5693" i="11"/>
  <c r="N5693" i="11"/>
  <c r="O5693" i="11" s="1"/>
  <c r="S5693" i="11" s="1"/>
  <c r="P5693" i="11"/>
  <c r="Q5693" i="11" s="1"/>
  <c r="M5694" i="11"/>
  <c r="N5694" i="11"/>
  <c r="O5694" i="11" s="1"/>
  <c r="S5694" i="11" s="1"/>
  <c r="P5694" i="11"/>
  <c r="Q5694" i="11" s="1"/>
  <c r="M5695" i="11"/>
  <c r="N5695" i="11"/>
  <c r="O5695" i="11" s="1"/>
  <c r="S5695" i="11" s="1"/>
  <c r="P5695" i="11"/>
  <c r="Q5695" i="11" s="1"/>
  <c r="M5696" i="11"/>
  <c r="N5696" i="11"/>
  <c r="O5696" i="11" s="1"/>
  <c r="S5696" i="11" s="1"/>
  <c r="P5696" i="11"/>
  <c r="Q5696" i="11" s="1"/>
  <c r="M5697" i="11"/>
  <c r="N5697" i="11"/>
  <c r="O5697" i="11" s="1"/>
  <c r="S5697" i="11" s="1"/>
  <c r="P5697" i="11"/>
  <c r="Q5697" i="11" s="1"/>
  <c r="M5698" i="11"/>
  <c r="N5698" i="11"/>
  <c r="O5698" i="11" s="1"/>
  <c r="S5698" i="11" s="1"/>
  <c r="P5698" i="11"/>
  <c r="Q5698" i="11" s="1"/>
  <c r="M5699" i="11"/>
  <c r="N5699" i="11"/>
  <c r="O5699" i="11" s="1"/>
  <c r="S5699" i="11" s="1"/>
  <c r="P5699" i="11"/>
  <c r="Q5699" i="11" s="1"/>
  <c r="M5700" i="11"/>
  <c r="N5700" i="11"/>
  <c r="O5700" i="11" s="1"/>
  <c r="S5700" i="11" s="1"/>
  <c r="P5700" i="11"/>
  <c r="Q5700" i="11" s="1"/>
  <c r="M5701" i="11"/>
  <c r="N5701" i="11"/>
  <c r="O5701" i="11" s="1"/>
  <c r="S5701" i="11" s="1"/>
  <c r="P5701" i="11"/>
  <c r="Q5701" i="11" s="1"/>
  <c r="M5702" i="11"/>
  <c r="N5702" i="11"/>
  <c r="O5702" i="11" s="1"/>
  <c r="S5702" i="11" s="1"/>
  <c r="P5702" i="11"/>
  <c r="Q5702" i="11" s="1"/>
  <c r="M5703" i="11"/>
  <c r="N5703" i="11"/>
  <c r="O5703" i="11" s="1"/>
  <c r="S5703" i="11" s="1"/>
  <c r="P5703" i="11"/>
  <c r="Q5703" i="11" s="1"/>
  <c r="M5704" i="11"/>
  <c r="N5704" i="11"/>
  <c r="O5704" i="11" s="1"/>
  <c r="S5704" i="11" s="1"/>
  <c r="P5704" i="11"/>
  <c r="Q5704" i="11" s="1"/>
  <c r="M5705" i="11"/>
  <c r="N5705" i="11"/>
  <c r="O5705" i="11" s="1"/>
  <c r="S5705" i="11" s="1"/>
  <c r="P5705" i="11"/>
  <c r="Q5705" i="11" s="1"/>
  <c r="M5706" i="11"/>
  <c r="N5706" i="11"/>
  <c r="O5706" i="11" s="1"/>
  <c r="S5706" i="11" s="1"/>
  <c r="P5706" i="11"/>
  <c r="Q5706" i="11" s="1"/>
  <c r="M5707" i="11"/>
  <c r="N5707" i="11"/>
  <c r="O5707" i="11" s="1"/>
  <c r="S5707" i="11" s="1"/>
  <c r="P5707" i="11"/>
  <c r="Q5707" i="11" s="1"/>
  <c r="M5708" i="11"/>
  <c r="N5708" i="11"/>
  <c r="O5708" i="11" s="1"/>
  <c r="S5708" i="11" s="1"/>
  <c r="P5708" i="11"/>
  <c r="Q5708" i="11" s="1"/>
  <c r="M5709" i="11"/>
  <c r="N5709" i="11"/>
  <c r="O5709" i="11" s="1"/>
  <c r="S5709" i="11" s="1"/>
  <c r="P5709" i="11"/>
  <c r="Q5709" i="11" s="1"/>
  <c r="M5710" i="11"/>
  <c r="N5710" i="11"/>
  <c r="O5710" i="11" s="1"/>
  <c r="S5710" i="11" s="1"/>
  <c r="P5710" i="11"/>
  <c r="Q5710" i="11" s="1"/>
  <c r="M5711" i="11"/>
  <c r="N5711" i="11"/>
  <c r="O5711" i="11" s="1"/>
  <c r="S5711" i="11" s="1"/>
  <c r="P5711" i="11"/>
  <c r="Q5711" i="11" s="1"/>
  <c r="M5712" i="11"/>
  <c r="N5712" i="11"/>
  <c r="O5712" i="11" s="1"/>
  <c r="S5712" i="11" s="1"/>
  <c r="P5712" i="11"/>
  <c r="Q5712" i="11" s="1"/>
  <c r="M5713" i="11"/>
  <c r="N5713" i="11"/>
  <c r="O5713" i="11" s="1"/>
  <c r="S5713" i="11" s="1"/>
  <c r="P5713" i="11"/>
  <c r="Q5713" i="11" s="1"/>
  <c r="M5714" i="11"/>
  <c r="N5714" i="11"/>
  <c r="O5714" i="11"/>
  <c r="S5714" i="11" s="1"/>
  <c r="P5714" i="11"/>
  <c r="Q5714" i="11" s="1"/>
  <c r="M5715" i="11"/>
  <c r="N5715" i="11"/>
  <c r="O5715" i="11" s="1"/>
  <c r="S5715" i="11" s="1"/>
  <c r="P5715" i="11"/>
  <c r="Q5715" i="11" s="1"/>
  <c r="M5716" i="11"/>
  <c r="N5716" i="11"/>
  <c r="O5716" i="11" s="1"/>
  <c r="S5716" i="11" s="1"/>
  <c r="P5716" i="11"/>
  <c r="Q5716" i="11" s="1"/>
  <c r="M5717" i="11"/>
  <c r="N5717" i="11"/>
  <c r="O5717" i="11" s="1"/>
  <c r="S5717" i="11" s="1"/>
  <c r="P5717" i="11"/>
  <c r="Q5717" i="11" s="1"/>
  <c r="M5718" i="11"/>
  <c r="N5718" i="11"/>
  <c r="O5718" i="11" s="1"/>
  <c r="S5718" i="11" s="1"/>
  <c r="P5718" i="11"/>
  <c r="Q5718" i="11" s="1"/>
  <c r="M5719" i="11"/>
  <c r="N5719" i="11"/>
  <c r="O5719" i="11" s="1"/>
  <c r="S5719" i="11" s="1"/>
  <c r="P5719" i="11"/>
  <c r="Q5719" i="11" s="1"/>
  <c r="M5720" i="11"/>
  <c r="N5720" i="11"/>
  <c r="O5720" i="11" s="1"/>
  <c r="S5720" i="11" s="1"/>
  <c r="P5720" i="11"/>
  <c r="Q5720" i="11" s="1"/>
  <c r="M5721" i="11"/>
  <c r="N5721" i="11"/>
  <c r="O5721" i="11" s="1"/>
  <c r="S5721" i="11" s="1"/>
  <c r="P5721" i="11"/>
  <c r="Q5721" i="11" s="1"/>
  <c r="M5722" i="11"/>
  <c r="N5722" i="11"/>
  <c r="O5722" i="11" s="1"/>
  <c r="S5722" i="11" s="1"/>
  <c r="P5722" i="11"/>
  <c r="Q5722" i="11" s="1"/>
  <c r="M5723" i="11"/>
  <c r="N5723" i="11"/>
  <c r="O5723" i="11" s="1"/>
  <c r="S5723" i="11" s="1"/>
  <c r="P5723" i="11"/>
  <c r="Q5723" i="11" s="1"/>
  <c r="M5724" i="11"/>
  <c r="N5724" i="11"/>
  <c r="O5724" i="11" s="1"/>
  <c r="S5724" i="11" s="1"/>
  <c r="P5724" i="11"/>
  <c r="Q5724" i="11" s="1"/>
  <c r="M5725" i="11"/>
  <c r="N5725" i="11"/>
  <c r="O5725" i="11" s="1"/>
  <c r="S5725" i="11" s="1"/>
  <c r="P5725" i="11"/>
  <c r="Q5725" i="11" s="1"/>
  <c r="M5726" i="11"/>
  <c r="N5726" i="11"/>
  <c r="O5726" i="11" s="1"/>
  <c r="S5726" i="11" s="1"/>
  <c r="P5726" i="11"/>
  <c r="Q5726" i="11" s="1"/>
  <c r="M5727" i="11"/>
  <c r="N5727" i="11"/>
  <c r="O5727" i="11" s="1"/>
  <c r="S5727" i="11" s="1"/>
  <c r="P5727" i="11"/>
  <c r="Q5727" i="11" s="1"/>
  <c r="M5728" i="11"/>
  <c r="N5728" i="11"/>
  <c r="O5728" i="11" s="1"/>
  <c r="S5728" i="11" s="1"/>
  <c r="P5728" i="11"/>
  <c r="Q5728" i="11" s="1"/>
  <c r="M5729" i="11"/>
  <c r="N5729" i="11"/>
  <c r="O5729" i="11" s="1"/>
  <c r="S5729" i="11" s="1"/>
  <c r="P5729" i="11"/>
  <c r="Q5729" i="11" s="1"/>
  <c r="M5730" i="11"/>
  <c r="N5730" i="11"/>
  <c r="O5730" i="11" s="1"/>
  <c r="S5730" i="11" s="1"/>
  <c r="P5730" i="11"/>
  <c r="Q5730" i="11" s="1"/>
  <c r="M5731" i="11"/>
  <c r="N5731" i="11"/>
  <c r="O5731" i="11" s="1"/>
  <c r="S5731" i="11" s="1"/>
  <c r="P5731" i="11"/>
  <c r="Q5731" i="11" s="1"/>
  <c r="M5732" i="11"/>
  <c r="N5732" i="11"/>
  <c r="O5732" i="11" s="1"/>
  <c r="S5732" i="11" s="1"/>
  <c r="P5732" i="11"/>
  <c r="Q5732" i="11" s="1"/>
  <c r="M5733" i="11"/>
  <c r="N5733" i="11"/>
  <c r="O5733" i="11" s="1"/>
  <c r="S5733" i="11" s="1"/>
  <c r="P5733" i="11"/>
  <c r="Q5733" i="11"/>
  <c r="M5734" i="11"/>
  <c r="N5734" i="11"/>
  <c r="O5734" i="11" s="1"/>
  <c r="S5734" i="11" s="1"/>
  <c r="P5734" i="11"/>
  <c r="Q5734" i="11" s="1"/>
  <c r="M5735" i="11"/>
  <c r="N5735" i="11"/>
  <c r="O5735" i="11" s="1"/>
  <c r="S5735" i="11" s="1"/>
  <c r="P5735" i="11"/>
  <c r="Q5735" i="11" s="1"/>
  <c r="M5736" i="11"/>
  <c r="N5736" i="11"/>
  <c r="O5736" i="11" s="1"/>
  <c r="S5736" i="11" s="1"/>
  <c r="P5736" i="11"/>
  <c r="Q5736" i="11" s="1"/>
  <c r="M5737" i="11"/>
  <c r="N5737" i="11"/>
  <c r="O5737" i="11" s="1"/>
  <c r="S5737" i="11" s="1"/>
  <c r="P5737" i="11"/>
  <c r="Q5737" i="11" s="1"/>
  <c r="M5738" i="11"/>
  <c r="N5738" i="11"/>
  <c r="O5738" i="11" s="1"/>
  <c r="S5738" i="11" s="1"/>
  <c r="P5738" i="11"/>
  <c r="Q5738" i="11" s="1"/>
  <c r="M5739" i="11"/>
  <c r="N5739" i="11"/>
  <c r="O5739" i="11" s="1"/>
  <c r="S5739" i="11" s="1"/>
  <c r="P5739" i="11"/>
  <c r="Q5739" i="11" s="1"/>
  <c r="M5740" i="11"/>
  <c r="N5740" i="11"/>
  <c r="O5740" i="11"/>
  <c r="S5740" i="11" s="1"/>
  <c r="P5740" i="11"/>
  <c r="Q5740" i="11" s="1"/>
  <c r="M5741" i="11"/>
  <c r="N5741" i="11"/>
  <c r="O5741" i="11" s="1"/>
  <c r="S5741" i="11" s="1"/>
  <c r="P5741" i="11"/>
  <c r="Q5741" i="11" s="1"/>
  <c r="M5742" i="11"/>
  <c r="N5742" i="11"/>
  <c r="O5742" i="11" s="1"/>
  <c r="S5742" i="11" s="1"/>
  <c r="P5742" i="11"/>
  <c r="Q5742" i="11" s="1"/>
  <c r="M5743" i="11"/>
  <c r="N5743" i="11"/>
  <c r="O5743" i="11" s="1"/>
  <c r="S5743" i="11" s="1"/>
  <c r="P5743" i="11"/>
  <c r="Q5743" i="11" s="1"/>
  <c r="M5744" i="11"/>
  <c r="N5744" i="11"/>
  <c r="O5744" i="11" s="1"/>
  <c r="S5744" i="11" s="1"/>
  <c r="P5744" i="11"/>
  <c r="Q5744" i="11" s="1"/>
  <c r="M5745" i="11"/>
  <c r="N5745" i="11"/>
  <c r="O5745" i="11" s="1"/>
  <c r="S5745" i="11" s="1"/>
  <c r="P5745" i="11"/>
  <c r="Q5745" i="11" s="1"/>
  <c r="M5746" i="11"/>
  <c r="N5746" i="11"/>
  <c r="O5746" i="11" s="1"/>
  <c r="S5746" i="11" s="1"/>
  <c r="P5746" i="11"/>
  <c r="Q5746" i="11" s="1"/>
  <c r="M5747" i="11"/>
  <c r="N5747" i="11"/>
  <c r="O5747" i="11" s="1"/>
  <c r="S5747" i="11" s="1"/>
  <c r="P5747" i="11"/>
  <c r="Q5747" i="11" s="1"/>
  <c r="M5748" i="11"/>
  <c r="N5748" i="11"/>
  <c r="O5748" i="11" s="1"/>
  <c r="S5748" i="11" s="1"/>
  <c r="P5748" i="11"/>
  <c r="Q5748" i="11" s="1"/>
  <c r="M5749" i="11"/>
  <c r="N5749" i="11"/>
  <c r="O5749" i="11" s="1"/>
  <c r="S5749" i="11" s="1"/>
  <c r="P5749" i="11"/>
  <c r="Q5749" i="11" s="1"/>
  <c r="M5750" i="11"/>
  <c r="N5750" i="11"/>
  <c r="O5750" i="11" s="1"/>
  <c r="S5750" i="11" s="1"/>
  <c r="P5750" i="11"/>
  <c r="Q5750" i="11" s="1"/>
  <c r="M5751" i="11"/>
  <c r="N5751" i="11"/>
  <c r="O5751" i="11" s="1"/>
  <c r="S5751" i="11" s="1"/>
  <c r="P5751" i="11"/>
  <c r="Q5751" i="11" s="1"/>
  <c r="M5752" i="11"/>
  <c r="N5752" i="11"/>
  <c r="O5752" i="11" s="1"/>
  <c r="S5752" i="11" s="1"/>
  <c r="P5752" i="11"/>
  <c r="Q5752" i="11" s="1"/>
  <c r="M5753" i="11"/>
  <c r="N5753" i="11"/>
  <c r="O5753" i="11" s="1"/>
  <c r="S5753" i="11" s="1"/>
  <c r="P5753" i="11"/>
  <c r="Q5753" i="11" s="1"/>
  <c r="M5754" i="11"/>
  <c r="N5754" i="11"/>
  <c r="O5754" i="11" s="1"/>
  <c r="S5754" i="11" s="1"/>
  <c r="P5754" i="11"/>
  <c r="Q5754" i="11" s="1"/>
  <c r="M5755" i="11"/>
  <c r="N5755" i="11"/>
  <c r="O5755" i="11" s="1"/>
  <c r="S5755" i="11" s="1"/>
  <c r="P5755" i="11"/>
  <c r="Q5755" i="11" s="1"/>
  <c r="M5756" i="11"/>
  <c r="N5756" i="11"/>
  <c r="O5756" i="11"/>
  <c r="S5756" i="11" s="1"/>
  <c r="P5756" i="11"/>
  <c r="Q5756" i="11" s="1"/>
  <c r="M5757" i="11"/>
  <c r="N5757" i="11"/>
  <c r="O5757" i="11" s="1"/>
  <c r="S5757" i="11" s="1"/>
  <c r="P5757" i="11"/>
  <c r="Q5757" i="11" s="1"/>
  <c r="M5758" i="11"/>
  <c r="N5758" i="11"/>
  <c r="O5758" i="11" s="1"/>
  <c r="S5758" i="11" s="1"/>
  <c r="P5758" i="11"/>
  <c r="Q5758" i="11" s="1"/>
  <c r="M5759" i="11"/>
  <c r="N5759" i="11"/>
  <c r="O5759" i="11" s="1"/>
  <c r="S5759" i="11" s="1"/>
  <c r="P5759" i="11"/>
  <c r="Q5759" i="11" s="1"/>
  <c r="M5760" i="11"/>
  <c r="N5760" i="11"/>
  <c r="O5760" i="11" s="1"/>
  <c r="S5760" i="11" s="1"/>
  <c r="P5760" i="11"/>
  <c r="Q5760" i="11" s="1"/>
  <c r="M5761" i="11"/>
  <c r="N5761" i="11"/>
  <c r="O5761" i="11" s="1"/>
  <c r="S5761" i="11" s="1"/>
  <c r="P5761" i="11"/>
  <c r="Q5761" i="11" s="1"/>
  <c r="M5762" i="11"/>
  <c r="N5762" i="11"/>
  <c r="O5762" i="11" s="1"/>
  <c r="S5762" i="11" s="1"/>
  <c r="P5762" i="11"/>
  <c r="Q5762" i="11" s="1"/>
  <c r="M5763" i="11"/>
  <c r="N5763" i="11"/>
  <c r="O5763" i="11" s="1"/>
  <c r="S5763" i="11" s="1"/>
  <c r="P5763" i="11"/>
  <c r="Q5763" i="11" s="1"/>
  <c r="M5764" i="11"/>
  <c r="N5764" i="11"/>
  <c r="O5764" i="11" s="1"/>
  <c r="S5764" i="11" s="1"/>
  <c r="P5764" i="11"/>
  <c r="Q5764" i="11" s="1"/>
  <c r="M5765" i="11"/>
  <c r="N5765" i="11"/>
  <c r="O5765" i="11" s="1"/>
  <c r="S5765" i="11" s="1"/>
  <c r="P5765" i="11"/>
  <c r="Q5765" i="11" s="1"/>
  <c r="M5766" i="11"/>
  <c r="N5766" i="11"/>
  <c r="O5766" i="11" s="1"/>
  <c r="S5766" i="11" s="1"/>
  <c r="P5766" i="11"/>
  <c r="Q5766" i="11" s="1"/>
  <c r="M5767" i="11"/>
  <c r="N5767" i="11"/>
  <c r="O5767" i="11" s="1"/>
  <c r="S5767" i="11" s="1"/>
  <c r="P5767" i="11"/>
  <c r="Q5767" i="11" s="1"/>
  <c r="M5768" i="11"/>
  <c r="N5768" i="11"/>
  <c r="O5768" i="11" s="1"/>
  <c r="S5768" i="11" s="1"/>
  <c r="P5768" i="11"/>
  <c r="Q5768" i="11" s="1"/>
  <c r="M5769" i="11"/>
  <c r="N5769" i="11"/>
  <c r="O5769" i="11" s="1"/>
  <c r="S5769" i="11" s="1"/>
  <c r="P5769" i="11"/>
  <c r="Q5769" i="11" s="1"/>
  <c r="M5770" i="11"/>
  <c r="N5770" i="11"/>
  <c r="O5770" i="11" s="1"/>
  <c r="S5770" i="11" s="1"/>
  <c r="P5770" i="11"/>
  <c r="Q5770" i="11" s="1"/>
  <c r="M5771" i="11"/>
  <c r="N5771" i="11"/>
  <c r="O5771" i="11" s="1"/>
  <c r="S5771" i="11" s="1"/>
  <c r="P5771" i="11"/>
  <c r="Q5771" i="11" s="1"/>
  <c r="M5772" i="11"/>
  <c r="N5772" i="11"/>
  <c r="O5772" i="11" s="1"/>
  <c r="S5772" i="11" s="1"/>
  <c r="P5772" i="11"/>
  <c r="Q5772" i="11" s="1"/>
  <c r="M5773" i="11"/>
  <c r="N5773" i="11"/>
  <c r="O5773" i="11" s="1"/>
  <c r="S5773" i="11" s="1"/>
  <c r="P5773" i="11"/>
  <c r="Q5773" i="11" s="1"/>
  <c r="M5774" i="11"/>
  <c r="N5774" i="11"/>
  <c r="O5774" i="11" s="1"/>
  <c r="S5774" i="11" s="1"/>
  <c r="P5774" i="11"/>
  <c r="Q5774" i="11" s="1"/>
  <c r="M5775" i="11"/>
  <c r="N5775" i="11"/>
  <c r="O5775" i="11" s="1"/>
  <c r="S5775" i="11" s="1"/>
  <c r="P5775" i="11"/>
  <c r="Q5775" i="11" s="1"/>
  <c r="M5776" i="11"/>
  <c r="N5776" i="11"/>
  <c r="O5776" i="11" s="1"/>
  <c r="S5776" i="11" s="1"/>
  <c r="P5776" i="11"/>
  <c r="Q5776" i="11" s="1"/>
  <c r="M5777" i="11"/>
  <c r="N5777" i="11"/>
  <c r="O5777" i="11" s="1"/>
  <c r="S5777" i="11" s="1"/>
  <c r="P5777" i="11"/>
  <c r="Q5777" i="11" s="1"/>
  <c r="M5778" i="11"/>
  <c r="N5778" i="11"/>
  <c r="O5778" i="11" s="1"/>
  <c r="S5778" i="11" s="1"/>
  <c r="P5778" i="11"/>
  <c r="Q5778" i="11" s="1"/>
  <c r="M5779" i="11"/>
  <c r="N5779" i="11"/>
  <c r="O5779" i="11" s="1"/>
  <c r="S5779" i="11" s="1"/>
  <c r="P5779" i="11"/>
  <c r="Q5779" i="11" s="1"/>
  <c r="M5780" i="11"/>
  <c r="N5780" i="11"/>
  <c r="O5780" i="11" s="1"/>
  <c r="S5780" i="11" s="1"/>
  <c r="P5780" i="11"/>
  <c r="Q5780" i="11" s="1"/>
  <c r="M5781" i="11"/>
  <c r="N5781" i="11"/>
  <c r="O5781" i="11" s="1"/>
  <c r="S5781" i="11" s="1"/>
  <c r="P5781" i="11"/>
  <c r="Q5781" i="11" s="1"/>
  <c r="M5782" i="11"/>
  <c r="N5782" i="11"/>
  <c r="O5782" i="11" s="1"/>
  <c r="S5782" i="11" s="1"/>
  <c r="P5782" i="11"/>
  <c r="Q5782" i="11" s="1"/>
  <c r="M5783" i="11"/>
  <c r="N5783" i="11"/>
  <c r="O5783" i="11" s="1"/>
  <c r="S5783" i="11" s="1"/>
  <c r="P5783" i="11"/>
  <c r="Q5783" i="11" s="1"/>
  <c r="M5784" i="11"/>
  <c r="N5784" i="11"/>
  <c r="O5784" i="11"/>
  <c r="S5784" i="11" s="1"/>
  <c r="P5784" i="11"/>
  <c r="Q5784" i="11" s="1"/>
  <c r="M5785" i="11"/>
  <c r="N5785" i="11"/>
  <c r="O5785" i="11" s="1"/>
  <c r="S5785" i="11" s="1"/>
  <c r="P5785" i="11"/>
  <c r="Q5785" i="11" s="1"/>
  <c r="M5786" i="11"/>
  <c r="N5786" i="11"/>
  <c r="O5786" i="11" s="1"/>
  <c r="S5786" i="11" s="1"/>
  <c r="P5786" i="11"/>
  <c r="Q5786" i="11" s="1"/>
  <c r="M5787" i="11"/>
  <c r="N5787" i="11"/>
  <c r="O5787" i="11" s="1"/>
  <c r="S5787" i="11" s="1"/>
  <c r="P5787" i="11"/>
  <c r="Q5787" i="11" s="1"/>
  <c r="M5788" i="11"/>
  <c r="N5788" i="11"/>
  <c r="O5788" i="11" s="1"/>
  <c r="S5788" i="11" s="1"/>
  <c r="P5788" i="11"/>
  <c r="Q5788" i="11" s="1"/>
  <c r="M5789" i="11"/>
  <c r="N5789" i="11"/>
  <c r="O5789" i="11"/>
  <c r="S5789" i="11" s="1"/>
  <c r="P5789" i="11"/>
  <c r="Q5789" i="11" s="1"/>
  <c r="M5790" i="11"/>
  <c r="N5790" i="11"/>
  <c r="O5790" i="11" s="1"/>
  <c r="S5790" i="11" s="1"/>
  <c r="P5790" i="11"/>
  <c r="Q5790" i="11" s="1"/>
  <c r="M5791" i="11"/>
  <c r="N5791" i="11"/>
  <c r="O5791" i="11" s="1"/>
  <c r="S5791" i="11" s="1"/>
  <c r="P5791" i="11"/>
  <c r="Q5791" i="11"/>
  <c r="M5792" i="11"/>
  <c r="N5792" i="11"/>
  <c r="O5792" i="11" s="1"/>
  <c r="S5792" i="11" s="1"/>
  <c r="P5792" i="11"/>
  <c r="Q5792" i="11" s="1"/>
  <c r="M5793" i="11"/>
  <c r="N5793" i="11"/>
  <c r="O5793" i="11"/>
  <c r="S5793" i="11" s="1"/>
  <c r="P5793" i="11"/>
  <c r="Q5793" i="11" s="1"/>
  <c r="M5794" i="11"/>
  <c r="N5794" i="11"/>
  <c r="O5794" i="11"/>
  <c r="S5794" i="11" s="1"/>
  <c r="P5794" i="11"/>
  <c r="Q5794" i="11" s="1"/>
  <c r="M5795" i="11"/>
  <c r="N5795" i="11"/>
  <c r="O5795" i="11" s="1"/>
  <c r="S5795" i="11" s="1"/>
  <c r="P5795" i="11"/>
  <c r="Q5795" i="11" s="1"/>
  <c r="M5796" i="11"/>
  <c r="N5796" i="11"/>
  <c r="O5796" i="11" s="1"/>
  <c r="S5796" i="11" s="1"/>
  <c r="P5796" i="11"/>
  <c r="Q5796" i="11" s="1"/>
  <c r="M5797" i="11"/>
  <c r="N5797" i="11"/>
  <c r="O5797" i="11" s="1"/>
  <c r="S5797" i="11" s="1"/>
  <c r="P5797" i="11"/>
  <c r="Q5797" i="11" s="1"/>
  <c r="M5798" i="11"/>
  <c r="N5798" i="11"/>
  <c r="O5798" i="11" s="1"/>
  <c r="S5798" i="11" s="1"/>
  <c r="P5798" i="11"/>
  <c r="Q5798" i="11" s="1"/>
  <c r="M5799" i="11"/>
  <c r="N5799" i="11"/>
  <c r="O5799" i="11" s="1"/>
  <c r="S5799" i="11" s="1"/>
  <c r="P5799" i="11"/>
  <c r="Q5799" i="11" s="1"/>
  <c r="M5800" i="11"/>
  <c r="N5800" i="11"/>
  <c r="O5800" i="11" s="1"/>
  <c r="S5800" i="11" s="1"/>
  <c r="P5800" i="11"/>
  <c r="Q5800" i="11" s="1"/>
  <c r="M5801" i="11"/>
  <c r="N5801" i="11"/>
  <c r="O5801" i="11" s="1"/>
  <c r="S5801" i="11" s="1"/>
  <c r="P5801" i="11"/>
  <c r="Q5801" i="11" s="1"/>
  <c r="M5802" i="11"/>
  <c r="N5802" i="11"/>
  <c r="O5802" i="11" s="1"/>
  <c r="S5802" i="11" s="1"/>
  <c r="P5802" i="11"/>
  <c r="Q5802" i="11" s="1"/>
  <c r="M5803" i="11"/>
  <c r="N5803" i="11"/>
  <c r="O5803" i="11" s="1"/>
  <c r="S5803" i="11" s="1"/>
  <c r="P5803" i="11"/>
  <c r="Q5803" i="11" s="1"/>
  <c r="M5804" i="11"/>
  <c r="N5804" i="11"/>
  <c r="O5804" i="11" s="1"/>
  <c r="S5804" i="11" s="1"/>
  <c r="P5804" i="11"/>
  <c r="Q5804" i="11" s="1"/>
  <c r="M5805" i="11"/>
  <c r="N5805" i="11"/>
  <c r="O5805" i="11" s="1"/>
  <c r="S5805" i="11" s="1"/>
  <c r="P5805" i="11"/>
  <c r="Q5805" i="11" s="1"/>
  <c r="M5806" i="11"/>
  <c r="N5806" i="11"/>
  <c r="O5806" i="11" s="1"/>
  <c r="S5806" i="11" s="1"/>
  <c r="P5806" i="11"/>
  <c r="Q5806" i="11" s="1"/>
  <c r="M5807" i="11"/>
  <c r="N5807" i="11"/>
  <c r="O5807" i="11"/>
  <c r="S5807" i="11" s="1"/>
  <c r="P5807" i="11"/>
  <c r="Q5807" i="11" s="1"/>
  <c r="M5808" i="11"/>
  <c r="N5808" i="11"/>
  <c r="O5808" i="11" s="1"/>
  <c r="S5808" i="11" s="1"/>
  <c r="P5808" i="11"/>
  <c r="Q5808" i="11" s="1"/>
  <c r="M5809" i="11"/>
  <c r="N5809" i="11"/>
  <c r="O5809" i="11" s="1"/>
  <c r="S5809" i="11" s="1"/>
  <c r="P5809" i="11"/>
  <c r="Q5809" i="11" s="1"/>
  <c r="M5810" i="11"/>
  <c r="N5810" i="11"/>
  <c r="O5810" i="11" s="1"/>
  <c r="S5810" i="11" s="1"/>
  <c r="P5810" i="11"/>
  <c r="Q5810" i="11" s="1"/>
  <c r="M5811" i="11"/>
  <c r="N5811" i="11"/>
  <c r="O5811" i="11" s="1"/>
  <c r="S5811" i="11" s="1"/>
  <c r="P5811" i="11"/>
  <c r="Q5811" i="11"/>
  <c r="M5812" i="11"/>
  <c r="N5812" i="11"/>
  <c r="O5812" i="11" s="1"/>
  <c r="S5812" i="11" s="1"/>
  <c r="P5812" i="11"/>
  <c r="Q5812" i="11" s="1"/>
  <c r="M5813" i="11"/>
  <c r="N5813" i="11"/>
  <c r="O5813" i="11" s="1"/>
  <c r="S5813" i="11" s="1"/>
  <c r="P5813" i="11"/>
  <c r="Q5813" i="11" s="1"/>
  <c r="M5814" i="11"/>
  <c r="N5814" i="11"/>
  <c r="O5814" i="11" s="1"/>
  <c r="S5814" i="11" s="1"/>
  <c r="P5814" i="11"/>
  <c r="Q5814" i="11" s="1"/>
  <c r="M5815" i="11"/>
  <c r="N5815" i="11"/>
  <c r="O5815" i="11" s="1"/>
  <c r="P5815" i="11"/>
  <c r="Q5815" i="11" s="1"/>
  <c r="S5815" i="11"/>
  <c r="M5816" i="11"/>
  <c r="N5816" i="11"/>
  <c r="O5816" i="11" s="1"/>
  <c r="S5816" i="11" s="1"/>
  <c r="P5816" i="11"/>
  <c r="Q5816" i="11" s="1"/>
  <c r="M5817" i="11"/>
  <c r="N5817" i="11"/>
  <c r="O5817" i="11" s="1"/>
  <c r="S5817" i="11" s="1"/>
  <c r="P5817" i="11"/>
  <c r="Q5817" i="11" s="1"/>
  <c r="M5818" i="11"/>
  <c r="N5818" i="11"/>
  <c r="O5818" i="11" s="1"/>
  <c r="S5818" i="11" s="1"/>
  <c r="P5818" i="11"/>
  <c r="Q5818" i="11" s="1"/>
  <c r="M5819" i="11"/>
  <c r="N5819" i="11"/>
  <c r="O5819" i="11" s="1"/>
  <c r="S5819" i="11" s="1"/>
  <c r="P5819" i="11"/>
  <c r="Q5819" i="11" s="1"/>
  <c r="M5820" i="11"/>
  <c r="N5820" i="11"/>
  <c r="O5820" i="11" s="1"/>
  <c r="S5820" i="11" s="1"/>
  <c r="P5820" i="11"/>
  <c r="Q5820" i="11" s="1"/>
  <c r="M5821" i="11"/>
  <c r="N5821" i="11"/>
  <c r="O5821" i="11" s="1"/>
  <c r="S5821" i="11" s="1"/>
  <c r="P5821" i="11"/>
  <c r="Q5821" i="11" s="1"/>
  <c r="M5822" i="11"/>
  <c r="N5822" i="11"/>
  <c r="O5822" i="11" s="1"/>
  <c r="S5822" i="11" s="1"/>
  <c r="P5822" i="11"/>
  <c r="Q5822" i="11" s="1"/>
  <c r="M5823" i="11"/>
  <c r="N5823" i="11"/>
  <c r="O5823" i="11" s="1"/>
  <c r="S5823" i="11" s="1"/>
  <c r="P5823" i="11"/>
  <c r="Q5823" i="11" s="1"/>
  <c r="M5824" i="11"/>
  <c r="N5824" i="11"/>
  <c r="O5824" i="11" s="1"/>
  <c r="S5824" i="11" s="1"/>
  <c r="P5824" i="11"/>
  <c r="Q5824" i="11" s="1"/>
  <c r="M5825" i="11"/>
  <c r="N5825" i="11"/>
  <c r="O5825" i="11" s="1"/>
  <c r="S5825" i="11" s="1"/>
  <c r="P5825" i="11"/>
  <c r="Q5825" i="11" s="1"/>
  <c r="M5826" i="11"/>
  <c r="N5826" i="11"/>
  <c r="O5826" i="11" s="1"/>
  <c r="S5826" i="11" s="1"/>
  <c r="P5826" i="11"/>
  <c r="Q5826" i="11" s="1"/>
  <c r="M5827" i="11"/>
  <c r="N5827" i="11"/>
  <c r="O5827" i="11" s="1"/>
  <c r="S5827" i="11" s="1"/>
  <c r="P5827" i="11"/>
  <c r="Q5827" i="11" s="1"/>
  <c r="M5828" i="11"/>
  <c r="N5828" i="11"/>
  <c r="O5828" i="11" s="1"/>
  <c r="S5828" i="11" s="1"/>
  <c r="P5828" i="11"/>
  <c r="Q5828" i="11" s="1"/>
  <c r="M5829" i="11"/>
  <c r="N5829" i="11"/>
  <c r="O5829" i="11" s="1"/>
  <c r="S5829" i="11" s="1"/>
  <c r="P5829" i="11"/>
  <c r="Q5829" i="11" s="1"/>
  <c r="M5830" i="11"/>
  <c r="N5830" i="11"/>
  <c r="O5830" i="11" s="1"/>
  <c r="S5830" i="11" s="1"/>
  <c r="P5830" i="11"/>
  <c r="Q5830" i="11" s="1"/>
  <c r="M5831" i="11"/>
  <c r="N5831" i="11"/>
  <c r="O5831" i="11" s="1"/>
  <c r="S5831" i="11" s="1"/>
  <c r="P5831" i="11"/>
  <c r="Q5831" i="11" s="1"/>
  <c r="M5832" i="11"/>
  <c r="N5832" i="11"/>
  <c r="O5832" i="11" s="1"/>
  <c r="S5832" i="11" s="1"/>
  <c r="P5832" i="11"/>
  <c r="Q5832" i="11" s="1"/>
  <c r="M5833" i="11"/>
  <c r="N5833" i="11"/>
  <c r="O5833" i="11" s="1"/>
  <c r="S5833" i="11" s="1"/>
  <c r="P5833" i="11"/>
  <c r="Q5833" i="11" s="1"/>
  <c r="M5834" i="11"/>
  <c r="N5834" i="11"/>
  <c r="O5834" i="11" s="1"/>
  <c r="S5834" i="11" s="1"/>
  <c r="P5834" i="11"/>
  <c r="Q5834" i="11" s="1"/>
  <c r="M5835" i="11"/>
  <c r="N5835" i="11"/>
  <c r="O5835" i="11" s="1"/>
  <c r="S5835" i="11" s="1"/>
  <c r="P5835" i="11"/>
  <c r="Q5835" i="11" s="1"/>
  <c r="M5836" i="11"/>
  <c r="N5836" i="11"/>
  <c r="O5836" i="11" s="1"/>
  <c r="S5836" i="11" s="1"/>
  <c r="P5836" i="11"/>
  <c r="Q5836" i="11" s="1"/>
  <c r="M5837" i="11"/>
  <c r="N5837" i="11"/>
  <c r="O5837" i="11" s="1"/>
  <c r="S5837" i="11" s="1"/>
  <c r="P5837" i="11"/>
  <c r="Q5837" i="11" s="1"/>
  <c r="M5838" i="11"/>
  <c r="N5838" i="11"/>
  <c r="O5838" i="11" s="1"/>
  <c r="S5838" i="11" s="1"/>
  <c r="P5838" i="11"/>
  <c r="Q5838" i="11" s="1"/>
  <c r="M5839" i="11"/>
  <c r="N5839" i="11"/>
  <c r="O5839" i="11" s="1"/>
  <c r="S5839" i="11" s="1"/>
  <c r="P5839" i="11"/>
  <c r="Q5839" i="11" s="1"/>
  <c r="M5840" i="11"/>
  <c r="N5840" i="11"/>
  <c r="O5840" i="11" s="1"/>
  <c r="S5840" i="11" s="1"/>
  <c r="P5840" i="11"/>
  <c r="Q5840" i="11" s="1"/>
  <c r="M5841" i="11"/>
  <c r="N5841" i="11"/>
  <c r="O5841" i="11" s="1"/>
  <c r="S5841" i="11" s="1"/>
  <c r="P5841" i="11"/>
  <c r="Q5841" i="11" s="1"/>
  <c r="M5842" i="11"/>
  <c r="N5842" i="11"/>
  <c r="O5842" i="11" s="1"/>
  <c r="S5842" i="11" s="1"/>
  <c r="P5842" i="11"/>
  <c r="Q5842" i="11" s="1"/>
  <c r="M5843" i="11"/>
  <c r="N5843" i="11"/>
  <c r="O5843" i="11" s="1"/>
  <c r="S5843" i="11" s="1"/>
  <c r="P5843" i="11"/>
  <c r="Q5843" i="11" s="1"/>
  <c r="M5844" i="11"/>
  <c r="N5844" i="11"/>
  <c r="O5844" i="11" s="1"/>
  <c r="S5844" i="11" s="1"/>
  <c r="P5844" i="11"/>
  <c r="Q5844" i="11" s="1"/>
  <c r="M5845" i="11"/>
  <c r="N5845" i="11"/>
  <c r="O5845" i="11" s="1"/>
  <c r="S5845" i="11" s="1"/>
  <c r="P5845" i="11"/>
  <c r="Q5845" i="11" s="1"/>
  <c r="M5846" i="11"/>
  <c r="N5846" i="11"/>
  <c r="O5846" i="11" s="1"/>
  <c r="S5846" i="11" s="1"/>
  <c r="P5846" i="11"/>
  <c r="Q5846" i="11" s="1"/>
  <c r="M5847" i="11"/>
  <c r="N5847" i="11"/>
  <c r="O5847" i="11" s="1"/>
  <c r="S5847" i="11" s="1"/>
  <c r="P5847" i="11"/>
  <c r="Q5847" i="11" s="1"/>
  <c r="M5848" i="11"/>
  <c r="N5848" i="11"/>
  <c r="O5848" i="11" s="1"/>
  <c r="S5848" i="11" s="1"/>
  <c r="P5848" i="11"/>
  <c r="Q5848" i="11" s="1"/>
  <c r="M5849" i="11"/>
  <c r="N5849" i="11"/>
  <c r="O5849" i="11" s="1"/>
  <c r="S5849" i="11" s="1"/>
  <c r="P5849" i="11"/>
  <c r="Q5849" i="11" s="1"/>
  <c r="M5850" i="11"/>
  <c r="N5850" i="11"/>
  <c r="O5850" i="11" s="1"/>
  <c r="S5850" i="11" s="1"/>
  <c r="P5850" i="11"/>
  <c r="Q5850" i="11" s="1"/>
  <c r="M5851" i="11"/>
  <c r="N5851" i="11"/>
  <c r="O5851" i="11" s="1"/>
  <c r="S5851" i="11" s="1"/>
  <c r="P5851" i="11"/>
  <c r="Q5851" i="11" s="1"/>
  <c r="M5852" i="11"/>
  <c r="N5852" i="11"/>
  <c r="O5852" i="11" s="1"/>
  <c r="S5852" i="11" s="1"/>
  <c r="P5852" i="11"/>
  <c r="Q5852" i="11" s="1"/>
  <c r="M5853" i="11"/>
  <c r="N5853" i="11"/>
  <c r="O5853" i="11" s="1"/>
  <c r="S5853" i="11" s="1"/>
  <c r="P5853" i="11"/>
  <c r="Q5853" i="11" s="1"/>
  <c r="M5854" i="11"/>
  <c r="N5854" i="11"/>
  <c r="O5854" i="11" s="1"/>
  <c r="S5854" i="11" s="1"/>
  <c r="P5854" i="11"/>
  <c r="Q5854" i="11" s="1"/>
  <c r="M5855" i="11"/>
  <c r="N5855" i="11"/>
  <c r="O5855" i="11" s="1"/>
  <c r="S5855" i="11" s="1"/>
  <c r="P5855" i="11"/>
  <c r="Q5855" i="11"/>
  <c r="M5856" i="11"/>
  <c r="N5856" i="11"/>
  <c r="O5856" i="11" s="1"/>
  <c r="S5856" i="11" s="1"/>
  <c r="P5856" i="11"/>
  <c r="Q5856" i="11" s="1"/>
  <c r="M5857" i="11"/>
  <c r="N5857" i="11"/>
  <c r="O5857" i="11"/>
  <c r="S5857" i="11" s="1"/>
  <c r="P5857" i="11"/>
  <c r="Q5857" i="11" s="1"/>
  <c r="M5858" i="11"/>
  <c r="N5858" i="11"/>
  <c r="O5858" i="11" s="1"/>
  <c r="S5858" i="11" s="1"/>
  <c r="P5858" i="11"/>
  <c r="Q5858" i="11" s="1"/>
  <c r="M5859" i="11"/>
  <c r="N5859" i="11"/>
  <c r="O5859" i="11" s="1"/>
  <c r="S5859" i="11" s="1"/>
  <c r="P5859" i="11"/>
  <c r="Q5859" i="11" s="1"/>
  <c r="M5860" i="11"/>
  <c r="N5860" i="11"/>
  <c r="O5860" i="11" s="1"/>
  <c r="S5860" i="11" s="1"/>
  <c r="P5860" i="11"/>
  <c r="Q5860" i="11" s="1"/>
  <c r="M5861" i="11"/>
  <c r="N5861" i="11"/>
  <c r="O5861" i="11" s="1"/>
  <c r="S5861" i="11" s="1"/>
  <c r="P5861" i="11"/>
  <c r="Q5861" i="11" s="1"/>
  <c r="M5862" i="11"/>
  <c r="N5862" i="11"/>
  <c r="O5862" i="11" s="1"/>
  <c r="S5862" i="11" s="1"/>
  <c r="P5862" i="11"/>
  <c r="Q5862" i="11" s="1"/>
  <c r="M5863" i="11"/>
  <c r="N5863" i="11"/>
  <c r="O5863" i="11" s="1"/>
  <c r="S5863" i="11" s="1"/>
  <c r="P5863" i="11"/>
  <c r="Q5863" i="11" s="1"/>
  <c r="M5864" i="11"/>
  <c r="N5864" i="11"/>
  <c r="O5864" i="11" s="1"/>
  <c r="S5864" i="11" s="1"/>
  <c r="P5864" i="11"/>
  <c r="Q5864" i="11" s="1"/>
  <c r="M5865" i="11"/>
  <c r="N5865" i="11"/>
  <c r="O5865" i="11" s="1"/>
  <c r="S5865" i="11" s="1"/>
  <c r="P5865" i="11"/>
  <c r="Q5865" i="11" s="1"/>
  <c r="M5866" i="11"/>
  <c r="N5866" i="11"/>
  <c r="O5866" i="11" s="1"/>
  <c r="S5866" i="11" s="1"/>
  <c r="P5866" i="11"/>
  <c r="Q5866" i="11" s="1"/>
  <c r="M5867" i="11"/>
  <c r="N5867" i="11"/>
  <c r="O5867" i="11" s="1"/>
  <c r="S5867" i="11" s="1"/>
  <c r="P5867" i="11"/>
  <c r="Q5867" i="11" s="1"/>
  <c r="M5868" i="11"/>
  <c r="N5868" i="11"/>
  <c r="O5868" i="11" s="1"/>
  <c r="S5868" i="11" s="1"/>
  <c r="P5868" i="11"/>
  <c r="Q5868" i="11" s="1"/>
  <c r="M5869" i="11"/>
  <c r="N5869" i="11"/>
  <c r="O5869" i="11"/>
  <c r="S5869" i="11" s="1"/>
  <c r="P5869" i="11"/>
  <c r="Q5869" i="11" s="1"/>
  <c r="M5870" i="11"/>
  <c r="N5870" i="11"/>
  <c r="O5870" i="11" s="1"/>
  <c r="S5870" i="11" s="1"/>
  <c r="P5870" i="11"/>
  <c r="Q5870" i="11" s="1"/>
  <c r="M5871" i="11"/>
  <c r="N5871" i="11"/>
  <c r="O5871" i="11" s="1"/>
  <c r="S5871" i="11" s="1"/>
  <c r="P5871" i="11"/>
  <c r="Q5871" i="11" s="1"/>
  <c r="M5872" i="11"/>
  <c r="N5872" i="11"/>
  <c r="O5872" i="11" s="1"/>
  <c r="S5872" i="11" s="1"/>
  <c r="P5872" i="11"/>
  <c r="Q5872" i="11" s="1"/>
  <c r="M5873" i="11"/>
  <c r="N5873" i="11"/>
  <c r="O5873" i="11" s="1"/>
  <c r="S5873" i="11" s="1"/>
  <c r="P5873" i="11"/>
  <c r="Q5873" i="11" s="1"/>
  <c r="M5874" i="11"/>
  <c r="N5874" i="11"/>
  <c r="O5874" i="11" s="1"/>
  <c r="S5874" i="11" s="1"/>
  <c r="P5874" i="11"/>
  <c r="Q5874" i="11" s="1"/>
  <c r="M5875" i="11"/>
  <c r="N5875" i="11"/>
  <c r="O5875" i="11" s="1"/>
  <c r="S5875" i="11" s="1"/>
  <c r="P5875" i="11"/>
  <c r="Q5875" i="11" s="1"/>
  <c r="M5876" i="11"/>
  <c r="N5876" i="11"/>
  <c r="O5876" i="11" s="1"/>
  <c r="S5876" i="11" s="1"/>
  <c r="P5876" i="11"/>
  <c r="Q5876" i="11" s="1"/>
  <c r="M5877" i="11"/>
  <c r="N5877" i="11"/>
  <c r="O5877" i="11" s="1"/>
  <c r="S5877" i="11" s="1"/>
  <c r="P5877" i="11"/>
  <c r="Q5877" i="11" s="1"/>
  <c r="M5878" i="11"/>
  <c r="N5878" i="11"/>
  <c r="O5878" i="11" s="1"/>
  <c r="S5878" i="11" s="1"/>
  <c r="P5878" i="11"/>
  <c r="Q5878" i="11" s="1"/>
  <c r="M5879" i="11"/>
  <c r="N5879" i="11"/>
  <c r="O5879" i="11" s="1"/>
  <c r="S5879" i="11" s="1"/>
  <c r="P5879" i="11"/>
  <c r="Q5879" i="11" s="1"/>
  <c r="M5880" i="11"/>
  <c r="N5880" i="11"/>
  <c r="O5880" i="11" s="1"/>
  <c r="S5880" i="11" s="1"/>
  <c r="P5880" i="11"/>
  <c r="Q5880" i="11" s="1"/>
  <c r="M5881" i="11"/>
  <c r="N5881" i="11"/>
  <c r="O5881" i="11" s="1"/>
  <c r="S5881" i="11" s="1"/>
  <c r="P5881" i="11"/>
  <c r="Q5881" i="11" s="1"/>
  <c r="M5882" i="11"/>
  <c r="N5882" i="11"/>
  <c r="O5882" i="11" s="1"/>
  <c r="S5882" i="11" s="1"/>
  <c r="P5882" i="11"/>
  <c r="Q5882" i="11" s="1"/>
  <c r="M5883" i="11"/>
  <c r="N5883" i="11"/>
  <c r="O5883" i="11" s="1"/>
  <c r="S5883" i="11" s="1"/>
  <c r="P5883" i="11"/>
  <c r="Q5883" i="11" s="1"/>
  <c r="M5884" i="11"/>
  <c r="N5884" i="11"/>
  <c r="O5884" i="11" s="1"/>
  <c r="S5884" i="11" s="1"/>
  <c r="P5884" i="11"/>
  <c r="Q5884" i="11" s="1"/>
  <c r="M5885" i="11"/>
  <c r="N5885" i="11"/>
  <c r="O5885" i="11" s="1"/>
  <c r="S5885" i="11" s="1"/>
  <c r="P5885" i="11"/>
  <c r="Q5885" i="11" s="1"/>
  <c r="M5886" i="11"/>
  <c r="N5886" i="11"/>
  <c r="O5886" i="11" s="1"/>
  <c r="S5886" i="11" s="1"/>
  <c r="P5886" i="11"/>
  <c r="Q5886" i="11" s="1"/>
  <c r="M5887" i="11"/>
  <c r="N5887" i="11"/>
  <c r="O5887" i="11"/>
  <c r="S5887" i="11" s="1"/>
  <c r="P5887" i="11"/>
  <c r="Q5887" i="11" s="1"/>
  <c r="M5888" i="11"/>
  <c r="N5888" i="11"/>
  <c r="O5888" i="11" s="1"/>
  <c r="S5888" i="11" s="1"/>
  <c r="P5888" i="11"/>
  <c r="Q5888" i="11" s="1"/>
  <c r="M5889" i="11"/>
  <c r="N5889" i="11"/>
  <c r="O5889" i="11" s="1"/>
  <c r="S5889" i="11" s="1"/>
  <c r="P5889" i="11"/>
  <c r="Q5889" i="11"/>
  <c r="M5890" i="11"/>
  <c r="N5890" i="11"/>
  <c r="O5890" i="11" s="1"/>
  <c r="S5890" i="11" s="1"/>
  <c r="P5890" i="11"/>
  <c r="Q5890" i="11" s="1"/>
  <c r="M5891" i="11"/>
  <c r="N5891" i="11"/>
  <c r="O5891" i="11" s="1"/>
  <c r="S5891" i="11" s="1"/>
  <c r="P5891" i="11"/>
  <c r="Q5891" i="11" s="1"/>
  <c r="M5892" i="11"/>
  <c r="N5892" i="11"/>
  <c r="O5892" i="11" s="1"/>
  <c r="S5892" i="11" s="1"/>
  <c r="P5892" i="11"/>
  <c r="Q5892" i="11" s="1"/>
  <c r="M5893" i="11"/>
  <c r="N5893" i="11"/>
  <c r="O5893" i="11" s="1"/>
  <c r="S5893" i="11" s="1"/>
  <c r="P5893" i="11"/>
  <c r="Q5893" i="11" s="1"/>
  <c r="M5894" i="11"/>
  <c r="N5894" i="11"/>
  <c r="O5894" i="11" s="1"/>
  <c r="S5894" i="11" s="1"/>
  <c r="P5894" i="11"/>
  <c r="Q5894" i="11" s="1"/>
  <c r="M5895" i="11"/>
  <c r="N5895" i="11"/>
  <c r="O5895" i="11" s="1"/>
  <c r="S5895" i="11" s="1"/>
  <c r="P5895" i="11"/>
  <c r="Q5895" i="11" s="1"/>
  <c r="M5896" i="11"/>
  <c r="N5896" i="11"/>
  <c r="O5896" i="11" s="1"/>
  <c r="S5896" i="11" s="1"/>
  <c r="P5896" i="11"/>
  <c r="Q5896" i="11" s="1"/>
  <c r="M5897" i="11"/>
  <c r="N5897" i="11"/>
  <c r="O5897" i="11" s="1"/>
  <c r="S5897" i="11" s="1"/>
  <c r="P5897" i="11"/>
  <c r="Q5897" i="11" s="1"/>
  <c r="M5898" i="11"/>
  <c r="N5898" i="11"/>
  <c r="O5898" i="11" s="1"/>
  <c r="S5898" i="11" s="1"/>
  <c r="P5898" i="11"/>
  <c r="Q5898" i="11" s="1"/>
  <c r="M5899" i="11"/>
  <c r="N5899" i="11"/>
  <c r="O5899" i="11" s="1"/>
  <c r="S5899" i="11" s="1"/>
  <c r="P5899" i="11"/>
  <c r="Q5899" i="11" s="1"/>
  <c r="M5900" i="11"/>
  <c r="N5900" i="11"/>
  <c r="O5900" i="11" s="1"/>
  <c r="S5900" i="11" s="1"/>
  <c r="P5900" i="11"/>
  <c r="Q5900" i="11" s="1"/>
  <c r="M5901" i="11"/>
  <c r="N5901" i="11"/>
  <c r="O5901" i="11" s="1"/>
  <c r="S5901" i="11" s="1"/>
  <c r="P5901" i="11"/>
  <c r="Q5901" i="11" s="1"/>
  <c r="M5902" i="11"/>
  <c r="N5902" i="11"/>
  <c r="O5902" i="11" s="1"/>
  <c r="S5902" i="11" s="1"/>
  <c r="P5902" i="11"/>
  <c r="Q5902" i="11" s="1"/>
  <c r="M5903" i="11"/>
  <c r="N5903" i="11"/>
  <c r="O5903" i="11" s="1"/>
  <c r="S5903" i="11" s="1"/>
  <c r="P5903" i="11"/>
  <c r="Q5903" i="11" s="1"/>
  <c r="M5904" i="11"/>
  <c r="N5904" i="11"/>
  <c r="O5904" i="11" s="1"/>
  <c r="S5904" i="11" s="1"/>
  <c r="P5904" i="11"/>
  <c r="Q5904" i="11" s="1"/>
  <c r="M5905" i="11"/>
  <c r="N5905" i="11"/>
  <c r="O5905" i="11" s="1"/>
  <c r="S5905" i="11" s="1"/>
  <c r="P5905" i="11"/>
  <c r="Q5905" i="11" s="1"/>
  <c r="M5906" i="11"/>
  <c r="N5906" i="11"/>
  <c r="O5906" i="11" s="1"/>
  <c r="S5906" i="11" s="1"/>
  <c r="P5906" i="11"/>
  <c r="Q5906" i="11" s="1"/>
  <c r="M5907" i="11"/>
  <c r="N5907" i="11"/>
  <c r="O5907" i="11" s="1"/>
  <c r="S5907" i="11" s="1"/>
  <c r="P5907" i="11"/>
  <c r="Q5907" i="11" s="1"/>
  <c r="M5908" i="11"/>
  <c r="N5908" i="11"/>
  <c r="O5908" i="11" s="1"/>
  <c r="S5908" i="11" s="1"/>
  <c r="P5908" i="11"/>
  <c r="Q5908" i="11" s="1"/>
  <c r="M5909" i="11"/>
  <c r="N5909" i="11"/>
  <c r="O5909" i="11" s="1"/>
  <c r="S5909" i="11" s="1"/>
  <c r="P5909" i="11"/>
  <c r="Q5909" i="11" s="1"/>
  <c r="M5910" i="11"/>
  <c r="N5910" i="11"/>
  <c r="O5910" i="11" s="1"/>
  <c r="S5910" i="11" s="1"/>
  <c r="P5910" i="11"/>
  <c r="Q5910" i="11" s="1"/>
  <c r="M5911" i="11"/>
  <c r="N5911" i="11"/>
  <c r="O5911" i="11" s="1"/>
  <c r="S5911" i="11" s="1"/>
  <c r="P5911" i="11"/>
  <c r="Q5911" i="11" s="1"/>
  <c r="M5912" i="11"/>
  <c r="N5912" i="11"/>
  <c r="O5912" i="11" s="1"/>
  <c r="S5912" i="11" s="1"/>
  <c r="P5912" i="11"/>
  <c r="Q5912" i="11" s="1"/>
  <c r="M5913" i="11"/>
  <c r="N5913" i="11"/>
  <c r="O5913" i="11" s="1"/>
  <c r="S5913" i="11" s="1"/>
  <c r="P5913" i="11"/>
  <c r="Q5913" i="11" s="1"/>
  <c r="M5914" i="11"/>
  <c r="N5914" i="11"/>
  <c r="O5914" i="11" s="1"/>
  <c r="S5914" i="11" s="1"/>
  <c r="P5914" i="11"/>
  <c r="Q5914" i="11" s="1"/>
  <c r="M5915" i="11"/>
  <c r="N5915" i="11"/>
  <c r="O5915" i="11" s="1"/>
  <c r="S5915" i="11" s="1"/>
  <c r="P5915" i="11"/>
  <c r="Q5915" i="11" s="1"/>
  <c r="M5916" i="11"/>
  <c r="N5916" i="11"/>
  <c r="O5916" i="11" s="1"/>
  <c r="S5916" i="11" s="1"/>
  <c r="P5916" i="11"/>
  <c r="Q5916" i="11" s="1"/>
  <c r="M5917" i="11"/>
  <c r="N5917" i="11"/>
  <c r="O5917" i="11" s="1"/>
  <c r="S5917" i="11" s="1"/>
  <c r="P5917" i="11"/>
  <c r="Q5917" i="11" s="1"/>
  <c r="M5918" i="11"/>
  <c r="N5918" i="11"/>
  <c r="O5918" i="11" s="1"/>
  <c r="S5918" i="11" s="1"/>
  <c r="P5918" i="11"/>
  <c r="Q5918" i="11" s="1"/>
  <c r="M5919" i="11"/>
  <c r="N5919" i="11"/>
  <c r="O5919" i="11" s="1"/>
  <c r="S5919" i="11" s="1"/>
  <c r="P5919" i="11"/>
  <c r="Q5919" i="11" s="1"/>
  <c r="M5920" i="11"/>
  <c r="N5920" i="11"/>
  <c r="O5920" i="11" s="1"/>
  <c r="S5920" i="11" s="1"/>
  <c r="P5920" i="11"/>
  <c r="Q5920" i="11" s="1"/>
  <c r="M5921" i="11"/>
  <c r="N5921" i="11"/>
  <c r="O5921" i="11" s="1"/>
  <c r="S5921" i="11" s="1"/>
  <c r="P5921" i="11"/>
  <c r="Q5921" i="11" s="1"/>
  <c r="M5922" i="11"/>
  <c r="N5922" i="11"/>
  <c r="O5922" i="11" s="1"/>
  <c r="S5922" i="11" s="1"/>
  <c r="P5922" i="11"/>
  <c r="Q5922" i="11" s="1"/>
  <c r="M5923" i="11"/>
  <c r="N5923" i="11"/>
  <c r="O5923" i="11" s="1"/>
  <c r="S5923" i="11" s="1"/>
  <c r="P5923" i="11"/>
  <c r="Q5923" i="11"/>
  <c r="M5924" i="11"/>
  <c r="N5924" i="11"/>
  <c r="O5924" i="11" s="1"/>
  <c r="S5924" i="11" s="1"/>
  <c r="P5924" i="11"/>
  <c r="Q5924" i="11" s="1"/>
  <c r="M5925" i="11"/>
  <c r="N5925" i="11"/>
  <c r="O5925" i="11" s="1"/>
  <c r="S5925" i="11" s="1"/>
  <c r="P5925" i="11"/>
  <c r="Q5925" i="11" s="1"/>
  <c r="M5926" i="11"/>
  <c r="N5926" i="11"/>
  <c r="O5926" i="11" s="1"/>
  <c r="S5926" i="11" s="1"/>
  <c r="P5926" i="11"/>
  <c r="Q5926" i="11" s="1"/>
  <c r="M5927" i="11"/>
  <c r="N5927" i="11"/>
  <c r="O5927" i="11" s="1"/>
  <c r="S5927" i="11" s="1"/>
  <c r="P5927" i="11"/>
  <c r="Q5927" i="11" s="1"/>
  <c r="M5928" i="11"/>
  <c r="N5928" i="11"/>
  <c r="O5928" i="11" s="1"/>
  <c r="S5928" i="11" s="1"/>
  <c r="P5928" i="11"/>
  <c r="Q5928" i="11" s="1"/>
  <c r="M5929" i="11"/>
  <c r="N5929" i="11"/>
  <c r="O5929" i="11" s="1"/>
  <c r="S5929" i="11" s="1"/>
  <c r="P5929" i="11"/>
  <c r="Q5929" i="11" s="1"/>
  <c r="M5930" i="11"/>
  <c r="N5930" i="11"/>
  <c r="O5930" i="11" s="1"/>
  <c r="S5930" i="11" s="1"/>
  <c r="P5930" i="11"/>
  <c r="Q5930" i="11" s="1"/>
  <c r="M5931" i="11"/>
  <c r="N5931" i="11"/>
  <c r="O5931" i="11" s="1"/>
  <c r="S5931" i="11" s="1"/>
  <c r="P5931" i="11"/>
  <c r="Q5931" i="11"/>
  <c r="M5932" i="11"/>
  <c r="N5932" i="11"/>
  <c r="O5932" i="11" s="1"/>
  <c r="S5932" i="11" s="1"/>
  <c r="P5932" i="11"/>
  <c r="Q5932" i="11" s="1"/>
  <c r="M5933" i="11"/>
  <c r="N5933" i="11"/>
  <c r="O5933" i="11" s="1"/>
  <c r="S5933" i="11" s="1"/>
  <c r="P5933" i="11"/>
  <c r="Q5933" i="11" s="1"/>
  <c r="M5934" i="11"/>
  <c r="N5934" i="11"/>
  <c r="O5934" i="11" s="1"/>
  <c r="S5934" i="11" s="1"/>
  <c r="P5934" i="11"/>
  <c r="Q5934" i="11" s="1"/>
  <c r="M5935" i="11"/>
  <c r="N5935" i="11"/>
  <c r="O5935" i="11" s="1"/>
  <c r="S5935" i="11" s="1"/>
  <c r="P5935" i="11"/>
  <c r="Q5935" i="11" s="1"/>
  <c r="M5936" i="11"/>
  <c r="N5936" i="11"/>
  <c r="O5936" i="11" s="1"/>
  <c r="S5936" i="11" s="1"/>
  <c r="P5936" i="11"/>
  <c r="Q5936" i="11" s="1"/>
  <c r="M5937" i="11"/>
  <c r="N5937" i="11"/>
  <c r="O5937" i="11" s="1"/>
  <c r="S5937" i="11" s="1"/>
  <c r="P5937" i="11"/>
  <c r="Q5937" i="11" s="1"/>
  <c r="M5938" i="11"/>
  <c r="N5938" i="11"/>
  <c r="O5938" i="11" s="1"/>
  <c r="S5938" i="11" s="1"/>
  <c r="P5938" i="11"/>
  <c r="Q5938" i="11" s="1"/>
  <c r="M5939" i="11"/>
  <c r="N5939" i="11"/>
  <c r="O5939" i="11" s="1"/>
  <c r="S5939" i="11" s="1"/>
  <c r="P5939" i="11"/>
  <c r="Q5939" i="11" s="1"/>
  <c r="M5940" i="11"/>
  <c r="N5940" i="11"/>
  <c r="O5940" i="11" s="1"/>
  <c r="S5940" i="11" s="1"/>
  <c r="P5940" i="11"/>
  <c r="Q5940" i="11"/>
  <c r="M5941" i="11"/>
  <c r="N5941" i="11"/>
  <c r="O5941" i="11" s="1"/>
  <c r="S5941" i="11" s="1"/>
  <c r="P5941" i="11"/>
  <c r="Q5941" i="11" s="1"/>
  <c r="M5942" i="11"/>
  <c r="N5942" i="11"/>
  <c r="O5942" i="11" s="1"/>
  <c r="S5942" i="11" s="1"/>
  <c r="P5942" i="11"/>
  <c r="Q5942" i="11" s="1"/>
  <c r="M5943" i="11"/>
  <c r="N5943" i="11"/>
  <c r="O5943" i="11" s="1"/>
  <c r="S5943" i="11" s="1"/>
  <c r="P5943" i="11"/>
  <c r="Q5943" i="11" s="1"/>
  <c r="M5944" i="11"/>
  <c r="N5944" i="11"/>
  <c r="O5944" i="11"/>
  <c r="S5944" i="11" s="1"/>
  <c r="P5944" i="11"/>
  <c r="Q5944" i="11" s="1"/>
  <c r="M5945" i="11"/>
  <c r="N5945" i="11"/>
  <c r="O5945" i="11" s="1"/>
  <c r="S5945" i="11" s="1"/>
  <c r="P5945" i="11"/>
  <c r="Q5945" i="11" s="1"/>
  <c r="M5946" i="11"/>
  <c r="N5946" i="11"/>
  <c r="O5946" i="11" s="1"/>
  <c r="S5946" i="11" s="1"/>
  <c r="P5946" i="11"/>
  <c r="Q5946" i="11" s="1"/>
  <c r="M5947" i="11"/>
  <c r="N5947" i="11"/>
  <c r="O5947" i="11" s="1"/>
  <c r="S5947" i="11" s="1"/>
  <c r="P5947" i="11"/>
  <c r="Q5947" i="11" s="1"/>
  <c r="M5948" i="11"/>
  <c r="N5948" i="11"/>
  <c r="O5948" i="11" s="1"/>
  <c r="S5948" i="11" s="1"/>
  <c r="P5948" i="11"/>
  <c r="Q5948" i="11" s="1"/>
  <c r="M5949" i="11"/>
  <c r="N5949" i="11"/>
  <c r="O5949" i="11" s="1"/>
  <c r="S5949" i="11" s="1"/>
  <c r="P5949" i="11"/>
  <c r="Q5949" i="11" s="1"/>
  <c r="M5950" i="11"/>
  <c r="N5950" i="11"/>
  <c r="O5950" i="11" s="1"/>
  <c r="S5950" i="11" s="1"/>
  <c r="P5950" i="11"/>
  <c r="Q5950" i="11" s="1"/>
  <c r="M5951" i="11"/>
  <c r="N5951" i="11"/>
  <c r="O5951" i="11" s="1"/>
  <c r="S5951" i="11" s="1"/>
  <c r="P5951" i="11"/>
  <c r="Q5951" i="11" s="1"/>
  <c r="M5952" i="11"/>
  <c r="N5952" i="11"/>
  <c r="O5952" i="11" s="1"/>
  <c r="S5952" i="11" s="1"/>
  <c r="P5952" i="11"/>
  <c r="Q5952" i="11" s="1"/>
  <c r="M5953" i="11"/>
  <c r="N5953" i="11"/>
  <c r="O5953" i="11" s="1"/>
  <c r="S5953" i="11" s="1"/>
  <c r="P5953" i="11"/>
  <c r="Q5953" i="11" s="1"/>
  <c r="M5954" i="11"/>
  <c r="N5954" i="11"/>
  <c r="O5954" i="11" s="1"/>
  <c r="S5954" i="11" s="1"/>
  <c r="P5954" i="11"/>
  <c r="Q5954" i="11" s="1"/>
  <c r="M5955" i="11"/>
  <c r="N5955" i="11"/>
  <c r="O5955" i="11" s="1"/>
  <c r="S5955" i="11" s="1"/>
  <c r="P5955" i="11"/>
  <c r="Q5955" i="11" s="1"/>
  <c r="M5956" i="11"/>
  <c r="N5956" i="11"/>
  <c r="O5956" i="11" s="1"/>
  <c r="S5956" i="11" s="1"/>
  <c r="P5956" i="11"/>
  <c r="Q5956" i="11" s="1"/>
  <c r="M5957" i="11"/>
  <c r="N5957" i="11"/>
  <c r="O5957" i="11" s="1"/>
  <c r="S5957" i="11" s="1"/>
  <c r="P5957" i="11"/>
  <c r="Q5957" i="11" s="1"/>
  <c r="M5958" i="11"/>
  <c r="N5958" i="11"/>
  <c r="O5958" i="11" s="1"/>
  <c r="S5958" i="11" s="1"/>
  <c r="P5958" i="11"/>
  <c r="Q5958" i="11" s="1"/>
  <c r="M5959" i="11"/>
  <c r="N5959" i="11"/>
  <c r="O5959" i="11" s="1"/>
  <c r="S5959" i="11" s="1"/>
  <c r="P5959" i="11"/>
  <c r="Q5959" i="11" s="1"/>
  <c r="M5960" i="11"/>
  <c r="N5960" i="11"/>
  <c r="O5960" i="11" s="1"/>
  <c r="S5960" i="11" s="1"/>
  <c r="P5960" i="11"/>
  <c r="Q5960" i="11" s="1"/>
  <c r="M5961" i="11"/>
  <c r="N5961" i="11"/>
  <c r="O5961" i="11" s="1"/>
  <c r="S5961" i="11" s="1"/>
  <c r="P5961" i="11"/>
  <c r="Q5961" i="11"/>
  <c r="M5962" i="11"/>
  <c r="N5962" i="11"/>
  <c r="O5962" i="11" s="1"/>
  <c r="S5962" i="11" s="1"/>
  <c r="P5962" i="11"/>
  <c r="Q5962" i="11" s="1"/>
  <c r="M5963" i="11"/>
  <c r="N5963" i="11"/>
  <c r="O5963" i="11" s="1"/>
  <c r="S5963" i="11" s="1"/>
  <c r="P5963" i="11"/>
  <c r="Q5963" i="11" s="1"/>
  <c r="M5964" i="11"/>
  <c r="N5964" i="11"/>
  <c r="O5964" i="11" s="1"/>
  <c r="S5964" i="11" s="1"/>
  <c r="P5964" i="11"/>
  <c r="Q5964" i="11" s="1"/>
  <c r="M5965" i="11"/>
  <c r="N5965" i="11"/>
  <c r="O5965" i="11" s="1"/>
  <c r="S5965" i="11" s="1"/>
  <c r="P5965" i="11"/>
  <c r="Q5965" i="11" s="1"/>
  <c r="M5966" i="11"/>
  <c r="N5966" i="11"/>
  <c r="O5966" i="11" s="1"/>
  <c r="S5966" i="11" s="1"/>
  <c r="P5966" i="11"/>
  <c r="Q5966" i="11" s="1"/>
  <c r="M5967" i="11"/>
  <c r="N5967" i="11"/>
  <c r="O5967" i="11" s="1"/>
  <c r="S5967" i="11" s="1"/>
  <c r="P5967" i="11"/>
  <c r="Q5967" i="11" s="1"/>
  <c r="M5968" i="11"/>
  <c r="N5968" i="11"/>
  <c r="O5968" i="11" s="1"/>
  <c r="S5968" i="11" s="1"/>
  <c r="P5968" i="11"/>
  <c r="Q5968" i="11" s="1"/>
  <c r="M5969" i="11"/>
  <c r="N5969" i="11"/>
  <c r="O5969" i="11" s="1"/>
  <c r="S5969" i="11" s="1"/>
  <c r="P5969" i="11"/>
  <c r="Q5969" i="11" s="1"/>
  <c r="M5970" i="11"/>
  <c r="N5970" i="11"/>
  <c r="O5970" i="11" s="1"/>
  <c r="S5970" i="11" s="1"/>
  <c r="P5970" i="11"/>
  <c r="Q5970" i="11" s="1"/>
  <c r="M5971" i="11"/>
  <c r="N5971" i="11"/>
  <c r="O5971" i="11" s="1"/>
  <c r="S5971" i="11" s="1"/>
  <c r="P5971" i="11"/>
  <c r="Q5971" i="11" s="1"/>
  <c r="M5972" i="11"/>
  <c r="N5972" i="11"/>
  <c r="O5972" i="11" s="1"/>
  <c r="S5972" i="11" s="1"/>
  <c r="P5972" i="11"/>
  <c r="Q5972" i="11" s="1"/>
  <c r="M5973" i="11"/>
  <c r="N5973" i="11"/>
  <c r="O5973" i="11" s="1"/>
  <c r="S5973" i="11" s="1"/>
  <c r="P5973" i="11"/>
  <c r="Q5973" i="11" s="1"/>
  <c r="M5974" i="11"/>
  <c r="N5974" i="11"/>
  <c r="O5974" i="11" s="1"/>
  <c r="S5974" i="11" s="1"/>
  <c r="P5974" i="11"/>
  <c r="Q5974" i="11" s="1"/>
  <c r="M5975" i="11"/>
  <c r="N5975" i="11"/>
  <c r="O5975" i="11" s="1"/>
  <c r="S5975" i="11" s="1"/>
  <c r="P5975" i="11"/>
  <c r="Q5975" i="11" s="1"/>
  <c r="M5976" i="11"/>
  <c r="N5976" i="11"/>
  <c r="O5976" i="11" s="1"/>
  <c r="S5976" i="11" s="1"/>
  <c r="P5976" i="11"/>
  <c r="Q5976" i="11" s="1"/>
  <c r="M5977" i="11"/>
  <c r="N5977" i="11"/>
  <c r="O5977" i="11" s="1"/>
  <c r="S5977" i="11" s="1"/>
  <c r="P5977" i="11"/>
  <c r="Q5977" i="11" s="1"/>
  <c r="M5978" i="11"/>
  <c r="N5978" i="11"/>
  <c r="O5978" i="11" s="1"/>
  <c r="S5978" i="11" s="1"/>
  <c r="P5978" i="11"/>
  <c r="Q5978" i="11" s="1"/>
  <c r="M5979" i="11"/>
  <c r="N5979" i="11"/>
  <c r="O5979" i="11" s="1"/>
  <c r="S5979" i="11" s="1"/>
  <c r="P5979" i="11"/>
  <c r="Q5979" i="11" s="1"/>
  <c r="M5980" i="11"/>
  <c r="N5980" i="11"/>
  <c r="O5980" i="11" s="1"/>
  <c r="S5980" i="11" s="1"/>
  <c r="P5980" i="11"/>
  <c r="Q5980" i="11" s="1"/>
  <c r="M5981" i="11"/>
  <c r="N5981" i="11"/>
  <c r="O5981" i="11" s="1"/>
  <c r="S5981" i="11" s="1"/>
  <c r="P5981" i="11"/>
  <c r="Q5981" i="11" s="1"/>
  <c r="M5982" i="11"/>
  <c r="N5982" i="11"/>
  <c r="O5982" i="11" s="1"/>
  <c r="S5982" i="11" s="1"/>
  <c r="P5982" i="11"/>
  <c r="Q5982" i="11" s="1"/>
  <c r="M5983" i="11"/>
  <c r="N5983" i="11"/>
  <c r="O5983" i="11" s="1"/>
  <c r="S5983" i="11" s="1"/>
  <c r="P5983" i="11"/>
  <c r="Q5983" i="11" s="1"/>
  <c r="M5984" i="11"/>
  <c r="N5984" i="11"/>
  <c r="O5984" i="11" s="1"/>
  <c r="S5984" i="11" s="1"/>
  <c r="P5984" i="11"/>
  <c r="Q5984" i="11" s="1"/>
  <c r="M5985" i="11"/>
  <c r="N5985" i="11"/>
  <c r="O5985" i="11" s="1"/>
  <c r="S5985" i="11" s="1"/>
  <c r="P5985" i="11"/>
  <c r="Q5985" i="11" s="1"/>
  <c r="M5986" i="11"/>
  <c r="N5986" i="11"/>
  <c r="O5986" i="11" s="1"/>
  <c r="S5986" i="11" s="1"/>
  <c r="P5986" i="11"/>
  <c r="Q5986" i="11" s="1"/>
  <c r="M5987" i="11"/>
  <c r="N5987" i="11"/>
  <c r="O5987" i="11" s="1"/>
  <c r="S5987" i="11" s="1"/>
  <c r="P5987" i="11"/>
  <c r="Q5987" i="11" s="1"/>
  <c r="M5988" i="11"/>
  <c r="N5988" i="11"/>
  <c r="O5988" i="11" s="1"/>
  <c r="S5988" i="11" s="1"/>
  <c r="P5988" i="11"/>
  <c r="Q5988" i="11" s="1"/>
  <c r="M5989" i="11"/>
  <c r="N5989" i="11"/>
  <c r="O5989" i="11" s="1"/>
  <c r="S5989" i="11" s="1"/>
  <c r="P5989" i="11"/>
  <c r="Q5989" i="11" s="1"/>
  <c r="M5990" i="11"/>
  <c r="N5990" i="11"/>
  <c r="O5990" i="11" s="1"/>
  <c r="S5990" i="11" s="1"/>
  <c r="P5990" i="11"/>
  <c r="Q5990" i="11" s="1"/>
  <c r="M5991" i="11"/>
  <c r="N5991" i="11"/>
  <c r="O5991" i="11" s="1"/>
  <c r="S5991" i="11" s="1"/>
  <c r="P5991" i="11"/>
  <c r="Q5991" i="11" s="1"/>
  <c r="M5992" i="11"/>
  <c r="N5992" i="11"/>
  <c r="O5992" i="11" s="1"/>
  <c r="S5992" i="11" s="1"/>
  <c r="P5992" i="11"/>
  <c r="Q5992" i="11" s="1"/>
  <c r="M5993" i="11"/>
  <c r="N5993" i="11"/>
  <c r="O5993" i="11" s="1"/>
  <c r="S5993" i="11" s="1"/>
  <c r="P5993" i="11"/>
  <c r="Q5993" i="11" s="1"/>
  <c r="M5994" i="11"/>
  <c r="N5994" i="11"/>
  <c r="O5994" i="11" s="1"/>
  <c r="S5994" i="11" s="1"/>
  <c r="P5994" i="11"/>
  <c r="Q5994" i="11" s="1"/>
  <c r="M5995" i="11"/>
  <c r="N5995" i="11"/>
  <c r="O5995" i="11" s="1"/>
  <c r="S5995" i="11" s="1"/>
  <c r="P5995" i="11"/>
  <c r="Q5995" i="11" s="1"/>
  <c r="M5996" i="11"/>
  <c r="N5996" i="11"/>
  <c r="O5996" i="11" s="1"/>
  <c r="S5996" i="11" s="1"/>
  <c r="P5996" i="11"/>
  <c r="Q5996" i="11" s="1"/>
  <c r="M5997" i="11"/>
  <c r="N5997" i="11"/>
  <c r="O5997" i="11" s="1"/>
  <c r="S5997" i="11" s="1"/>
  <c r="P5997" i="11"/>
  <c r="Q5997" i="11" s="1"/>
  <c r="M5998" i="11"/>
  <c r="N5998" i="11"/>
  <c r="O5998" i="11" s="1"/>
  <c r="S5998" i="11" s="1"/>
  <c r="P5998" i="11"/>
  <c r="Q5998" i="11" s="1"/>
  <c r="M5999" i="11"/>
  <c r="N5999" i="11"/>
  <c r="O5999" i="11" s="1"/>
  <c r="S5999" i="11" s="1"/>
  <c r="P5999" i="11"/>
  <c r="Q5999" i="11" s="1"/>
  <c r="M6000" i="11"/>
  <c r="N6000" i="11"/>
  <c r="O6000" i="11" s="1"/>
  <c r="S6000" i="11" s="1"/>
  <c r="P6000" i="11"/>
  <c r="Q6000" i="11" s="1"/>
  <c r="M6001" i="11"/>
  <c r="N6001" i="11"/>
  <c r="O6001" i="11" s="1"/>
  <c r="S6001" i="11" s="1"/>
  <c r="P6001" i="11"/>
  <c r="Q6001" i="11" s="1"/>
  <c r="M6002" i="11"/>
  <c r="N6002" i="11"/>
  <c r="O6002" i="11" s="1"/>
  <c r="S6002" i="11" s="1"/>
  <c r="P6002" i="11"/>
  <c r="Q6002" i="11" s="1"/>
  <c r="M6003" i="11"/>
  <c r="N6003" i="11"/>
  <c r="O6003" i="11"/>
  <c r="S6003" i="11" s="1"/>
  <c r="P6003" i="11"/>
  <c r="Q6003" i="11" s="1"/>
  <c r="M6004" i="11"/>
  <c r="N6004" i="11"/>
  <c r="O6004" i="11" s="1"/>
  <c r="S6004" i="11" s="1"/>
  <c r="P6004" i="11"/>
  <c r="Q6004" i="11" s="1"/>
  <c r="M6005" i="11"/>
  <c r="N6005" i="11"/>
  <c r="O6005" i="11" s="1"/>
  <c r="S6005" i="11" s="1"/>
  <c r="P6005" i="11"/>
  <c r="Q6005" i="11" s="1"/>
  <c r="M6006" i="11"/>
  <c r="N6006" i="11"/>
  <c r="O6006" i="11" s="1"/>
  <c r="S6006" i="11" s="1"/>
  <c r="P6006" i="11"/>
  <c r="Q6006" i="11" s="1"/>
  <c r="M6007" i="11"/>
  <c r="N6007" i="11"/>
  <c r="O6007" i="11" s="1"/>
  <c r="S6007" i="11" s="1"/>
  <c r="P6007" i="11"/>
  <c r="Q6007" i="11" s="1"/>
  <c r="M6008" i="11"/>
  <c r="N6008" i="11"/>
  <c r="O6008" i="11" s="1"/>
  <c r="S6008" i="11" s="1"/>
  <c r="P6008" i="11"/>
  <c r="Q6008" i="11" s="1"/>
  <c r="M6009" i="11"/>
  <c r="N6009" i="11"/>
  <c r="O6009" i="11" s="1"/>
  <c r="S6009" i="11" s="1"/>
  <c r="P6009" i="11"/>
  <c r="Q6009" i="11" s="1"/>
  <c r="M6010" i="11"/>
  <c r="N6010" i="11"/>
  <c r="O6010" i="11" s="1"/>
  <c r="S6010" i="11" s="1"/>
  <c r="P6010" i="11"/>
  <c r="Q6010" i="11" s="1"/>
  <c r="M6011" i="11"/>
  <c r="N6011" i="11"/>
  <c r="O6011" i="11" s="1"/>
  <c r="S6011" i="11" s="1"/>
  <c r="P6011" i="11"/>
  <c r="Q6011" i="11" s="1"/>
  <c r="M6012" i="11"/>
  <c r="N6012" i="11"/>
  <c r="O6012" i="11" s="1"/>
  <c r="S6012" i="11" s="1"/>
  <c r="P6012" i="11"/>
  <c r="Q6012" i="11" s="1"/>
  <c r="M6013" i="11"/>
  <c r="N6013" i="11"/>
  <c r="O6013" i="11" s="1"/>
  <c r="S6013" i="11" s="1"/>
  <c r="P6013" i="11"/>
  <c r="Q6013" i="11" s="1"/>
  <c r="M6014" i="11"/>
  <c r="N6014" i="11"/>
  <c r="O6014" i="11" s="1"/>
  <c r="S6014" i="11" s="1"/>
  <c r="P6014" i="11"/>
  <c r="Q6014" i="11" s="1"/>
  <c r="M6015" i="11"/>
  <c r="N6015" i="11"/>
  <c r="O6015" i="11" s="1"/>
  <c r="S6015" i="11" s="1"/>
  <c r="P6015" i="11"/>
  <c r="Q6015" i="11" s="1"/>
  <c r="M6016" i="11"/>
  <c r="N6016" i="11"/>
  <c r="O6016" i="11"/>
  <c r="S6016" i="11" s="1"/>
  <c r="P6016" i="11"/>
  <c r="Q6016" i="11" s="1"/>
  <c r="M6017" i="11"/>
  <c r="N6017" i="11"/>
  <c r="O6017" i="11" s="1"/>
  <c r="S6017" i="11" s="1"/>
  <c r="P6017" i="11"/>
  <c r="Q6017" i="11" s="1"/>
  <c r="M6018" i="11"/>
  <c r="N6018" i="11"/>
  <c r="O6018" i="11" s="1"/>
  <c r="S6018" i="11" s="1"/>
  <c r="P6018" i="11"/>
  <c r="Q6018" i="11" s="1"/>
  <c r="M6019" i="11"/>
  <c r="N6019" i="11"/>
  <c r="O6019" i="11" s="1"/>
  <c r="S6019" i="11" s="1"/>
  <c r="P6019" i="11"/>
  <c r="Q6019" i="11" s="1"/>
  <c r="M6020" i="11"/>
  <c r="N6020" i="11"/>
  <c r="O6020" i="11" s="1"/>
  <c r="S6020" i="11" s="1"/>
  <c r="P6020" i="11"/>
  <c r="Q6020" i="11" s="1"/>
  <c r="M6021" i="11"/>
  <c r="N6021" i="11"/>
  <c r="O6021" i="11" s="1"/>
  <c r="S6021" i="11" s="1"/>
  <c r="P6021" i="11"/>
  <c r="Q6021" i="11" s="1"/>
  <c r="M6022" i="11"/>
  <c r="N6022" i="11"/>
  <c r="O6022" i="11" s="1"/>
  <c r="S6022" i="11" s="1"/>
  <c r="P6022" i="11"/>
  <c r="Q6022" i="11" s="1"/>
  <c r="M6023" i="11"/>
  <c r="N6023" i="11"/>
  <c r="O6023" i="11" s="1"/>
  <c r="S6023" i="11" s="1"/>
  <c r="P6023" i="11"/>
  <c r="Q6023" i="11" s="1"/>
  <c r="M6024" i="11"/>
  <c r="N6024" i="11"/>
  <c r="O6024" i="11" s="1"/>
  <c r="S6024" i="11" s="1"/>
  <c r="P6024" i="11"/>
  <c r="Q6024" i="11" s="1"/>
  <c r="M6025" i="11"/>
  <c r="N6025" i="11"/>
  <c r="O6025" i="11" s="1"/>
  <c r="S6025" i="11" s="1"/>
  <c r="P6025" i="11"/>
  <c r="Q6025" i="11" s="1"/>
  <c r="M6026" i="11"/>
  <c r="N6026" i="11"/>
  <c r="O6026" i="11" s="1"/>
  <c r="S6026" i="11" s="1"/>
  <c r="P6026" i="11"/>
  <c r="Q6026" i="11" s="1"/>
  <c r="M6027" i="11"/>
  <c r="N6027" i="11"/>
  <c r="O6027" i="11" s="1"/>
  <c r="S6027" i="11" s="1"/>
  <c r="P6027" i="11"/>
  <c r="Q6027" i="11" s="1"/>
  <c r="M6028" i="11"/>
  <c r="N6028" i="11"/>
  <c r="O6028" i="11" s="1"/>
  <c r="S6028" i="11" s="1"/>
  <c r="P6028" i="11"/>
  <c r="Q6028" i="11" s="1"/>
  <c r="M6029" i="11"/>
  <c r="N6029" i="11"/>
  <c r="O6029" i="11" s="1"/>
  <c r="S6029" i="11" s="1"/>
  <c r="P6029" i="11"/>
  <c r="Q6029" i="11" s="1"/>
  <c r="M6030" i="11"/>
  <c r="N6030" i="11"/>
  <c r="O6030" i="11" s="1"/>
  <c r="S6030" i="11" s="1"/>
  <c r="P6030" i="11"/>
  <c r="Q6030" i="11" s="1"/>
  <c r="M6031" i="11"/>
  <c r="N6031" i="11"/>
  <c r="O6031" i="11" s="1"/>
  <c r="S6031" i="11" s="1"/>
  <c r="P6031" i="11"/>
  <c r="Q6031" i="11" s="1"/>
  <c r="M6032" i="11"/>
  <c r="N6032" i="11"/>
  <c r="O6032" i="11" s="1"/>
  <c r="S6032" i="11" s="1"/>
  <c r="P6032" i="11"/>
  <c r="Q6032" i="11" s="1"/>
  <c r="M6033" i="11"/>
  <c r="N6033" i="11"/>
  <c r="O6033" i="11" s="1"/>
  <c r="S6033" i="11" s="1"/>
  <c r="P6033" i="11"/>
  <c r="Q6033" i="11" s="1"/>
  <c r="M6034" i="11"/>
  <c r="N6034" i="11"/>
  <c r="O6034" i="11" s="1"/>
  <c r="S6034" i="11" s="1"/>
  <c r="P6034" i="11"/>
  <c r="Q6034" i="11" s="1"/>
  <c r="M6035" i="11"/>
  <c r="N6035" i="11"/>
  <c r="O6035" i="11" s="1"/>
  <c r="S6035" i="11" s="1"/>
  <c r="P6035" i="11"/>
  <c r="Q6035" i="11" s="1"/>
  <c r="M6036" i="11"/>
  <c r="N6036" i="11"/>
  <c r="O6036" i="11" s="1"/>
  <c r="S6036" i="11" s="1"/>
  <c r="P6036" i="11"/>
  <c r="Q6036" i="11" s="1"/>
  <c r="M6037" i="11"/>
  <c r="N6037" i="11"/>
  <c r="O6037" i="11" s="1"/>
  <c r="S6037" i="11" s="1"/>
  <c r="P6037" i="11"/>
  <c r="Q6037" i="11" s="1"/>
  <c r="M6038" i="11"/>
  <c r="N6038" i="11"/>
  <c r="O6038" i="11" s="1"/>
  <c r="S6038" i="11" s="1"/>
  <c r="P6038" i="11"/>
  <c r="Q6038" i="11" s="1"/>
  <c r="M6039" i="11"/>
  <c r="N6039" i="11"/>
  <c r="O6039" i="11" s="1"/>
  <c r="S6039" i="11" s="1"/>
  <c r="P6039" i="11"/>
  <c r="Q6039" i="11" s="1"/>
  <c r="M6040" i="11"/>
  <c r="N6040" i="11"/>
  <c r="O6040" i="11" s="1"/>
  <c r="S6040" i="11" s="1"/>
  <c r="P6040" i="11"/>
  <c r="Q6040" i="11" s="1"/>
  <c r="M6041" i="11"/>
  <c r="N6041" i="11"/>
  <c r="O6041" i="11" s="1"/>
  <c r="S6041" i="11" s="1"/>
  <c r="P6041" i="11"/>
  <c r="Q6041" i="11" s="1"/>
  <c r="M6042" i="11"/>
  <c r="N6042" i="11"/>
  <c r="O6042" i="11"/>
  <c r="S6042" i="11" s="1"/>
  <c r="P6042" i="11"/>
  <c r="Q6042" i="11" s="1"/>
  <c r="M6043" i="11"/>
  <c r="N6043" i="11"/>
  <c r="O6043" i="11" s="1"/>
  <c r="S6043" i="11" s="1"/>
  <c r="P6043" i="11"/>
  <c r="Q6043" i="11" s="1"/>
  <c r="M6044" i="11"/>
  <c r="N6044" i="11"/>
  <c r="O6044" i="11" s="1"/>
  <c r="S6044" i="11" s="1"/>
  <c r="P6044" i="11"/>
  <c r="Q6044" i="11" s="1"/>
  <c r="M6045" i="11"/>
  <c r="N6045" i="11"/>
  <c r="O6045" i="11" s="1"/>
  <c r="S6045" i="11" s="1"/>
  <c r="P6045" i="11"/>
  <c r="Q6045" i="11" s="1"/>
  <c r="M6046" i="11"/>
  <c r="N6046" i="11"/>
  <c r="O6046" i="11" s="1"/>
  <c r="S6046" i="11" s="1"/>
  <c r="P6046" i="11"/>
  <c r="Q6046" i="11" s="1"/>
  <c r="M6047" i="11"/>
  <c r="N6047" i="11"/>
  <c r="O6047" i="11"/>
  <c r="S6047" i="11" s="1"/>
  <c r="P6047" i="11"/>
  <c r="Q6047" i="11" s="1"/>
  <c r="M6048" i="11"/>
  <c r="N6048" i="11"/>
  <c r="O6048" i="11" s="1"/>
  <c r="S6048" i="11" s="1"/>
  <c r="P6048" i="11"/>
  <c r="Q6048" i="11" s="1"/>
  <c r="M6049" i="11"/>
  <c r="N6049" i="11"/>
  <c r="O6049" i="11" s="1"/>
  <c r="S6049" i="11" s="1"/>
  <c r="P6049" i="11"/>
  <c r="Q6049" i="11" s="1"/>
  <c r="M6050" i="11"/>
  <c r="N6050" i="11"/>
  <c r="O6050" i="11" s="1"/>
  <c r="S6050" i="11" s="1"/>
  <c r="P6050" i="11"/>
  <c r="Q6050" i="11" s="1"/>
  <c r="M6051" i="11"/>
  <c r="N6051" i="11"/>
  <c r="O6051" i="11" s="1"/>
  <c r="S6051" i="11" s="1"/>
  <c r="P6051" i="11"/>
  <c r="Q6051" i="11" s="1"/>
  <c r="M6052" i="11"/>
  <c r="N6052" i="11"/>
  <c r="O6052" i="11" s="1"/>
  <c r="S6052" i="11" s="1"/>
  <c r="P6052" i="11"/>
  <c r="Q6052" i="11" s="1"/>
  <c r="M6053" i="11"/>
  <c r="N6053" i="11"/>
  <c r="O6053" i="11" s="1"/>
  <c r="S6053" i="11" s="1"/>
  <c r="P6053" i="11"/>
  <c r="Q6053" i="11" s="1"/>
  <c r="M6054" i="11"/>
  <c r="N6054" i="11"/>
  <c r="O6054" i="11" s="1"/>
  <c r="S6054" i="11" s="1"/>
  <c r="P6054" i="11"/>
  <c r="Q6054" i="11" s="1"/>
  <c r="M6055" i="11"/>
  <c r="N6055" i="11"/>
  <c r="O6055" i="11"/>
  <c r="S6055" i="11" s="1"/>
  <c r="P6055" i="11"/>
  <c r="Q6055" i="11" s="1"/>
  <c r="M6056" i="11"/>
  <c r="N6056" i="11"/>
  <c r="O6056" i="11" s="1"/>
  <c r="S6056" i="11" s="1"/>
  <c r="P6056" i="11"/>
  <c r="Q6056" i="11" s="1"/>
  <c r="M6057" i="11"/>
  <c r="N6057" i="11"/>
  <c r="O6057" i="11" s="1"/>
  <c r="S6057" i="11" s="1"/>
  <c r="P6057" i="11"/>
  <c r="Q6057" i="11" s="1"/>
  <c r="M6058" i="11"/>
  <c r="N6058" i="11"/>
  <c r="O6058" i="11" s="1"/>
  <c r="S6058" i="11" s="1"/>
  <c r="P6058" i="11"/>
  <c r="Q6058" i="11" s="1"/>
  <c r="M6059" i="11"/>
  <c r="N6059" i="11"/>
  <c r="O6059" i="11" s="1"/>
  <c r="S6059" i="11" s="1"/>
  <c r="P6059" i="11"/>
  <c r="Q6059" i="11" s="1"/>
  <c r="M6060" i="11"/>
  <c r="N6060" i="11"/>
  <c r="O6060" i="11" s="1"/>
  <c r="S6060" i="11" s="1"/>
  <c r="P6060" i="11"/>
  <c r="Q6060" i="11" s="1"/>
  <c r="M6061" i="11"/>
  <c r="N6061" i="11"/>
  <c r="O6061" i="11" s="1"/>
  <c r="S6061" i="11" s="1"/>
  <c r="P6061" i="11"/>
  <c r="Q6061" i="11" s="1"/>
  <c r="M6062" i="11"/>
  <c r="N6062" i="11"/>
  <c r="O6062" i="11" s="1"/>
  <c r="S6062" i="11" s="1"/>
  <c r="P6062" i="11"/>
  <c r="Q6062" i="11" s="1"/>
  <c r="M6063" i="11"/>
  <c r="N6063" i="11"/>
  <c r="O6063" i="11" s="1"/>
  <c r="S6063" i="11" s="1"/>
  <c r="P6063" i="11"/>
  <c r="Q6063" i="11" s="1"/>
  <c r="M6064" i="11"/>
  <c r="N6064" i="11"/>
  <c r="O6064" i="11" s="1"/>
  <c r="S6064" i="11" s="1"/>
  <c r="P6064" i="11"/>
  <c r="Q6064" i="11" s="1"/>
  <c r="M6065" i="11"/>
  <c r="N6065" i="11"/>
  <c r="O6065" i="11" s="1"/>
  <c r="S6065" i="11" s="1"/>
  <c r="P6065" i="11"/>
  <c r="Q6065" i="11" s="1"/>
  <c r="M6066" i="11"/>
  <c r="N6066" i="11"/>
  <c r="O6066" i="11" s="1"/>
  <c r="S6066" i="11" s="1"/>
  <c r="P6066" i="11"/>
  <c r="Q6066" i="11" s="1"/>
  <c r="M6067" i="11"/>
  <c r="N6067" i="11"/>
  <c r="O6067" i="11" s="1"/>
  <c r="S6067" i="11" s="1"/>
  <c r="P6067" i="11"/>
  <c r="Q6067" i="11" s="1"/>
  <c r="M6068" i="11"/>
  <c r="N6068" i="11"/>
  <c r="O6068" i="11" s="1"/>
  <c r="S6068" i="11" s="1"/>
  <c r="P6068" i="11"/>
  <c r="Q6068" i="11" s="1"/>
  <c r="M6069" i="11"/>
  <c r="N6069" i="11"/>
  <c r="O6069" i="11"/>
  <c r="S6069" i="11" s="1"/>
  <c r="P6069" i="11"/>
  <c r="Q6069" i="11" s="1"/>
  <c r="M6070" i="11"/>
  <c r="N6070" i="11"/>
  <c r="O6070" i="11" s="1"/>
  <c r="S6070" i="11" s="1"/>
  <c r="P6070" i="11"/>
  <c r="Q6070" i="11" s="1"/>
  <c r="M6071" i="11"/>
  <c r="N6071" i="11"/>
  <c r="O6071" i="11" s="1"/>
  <c r="S6071" i="11" s="1"/>
  <c r="P6071" i="11"/>
  <c r="Q6071" i="11"/>
  <c r="M6072" i="11"/>
  <c r="N6072" i="11"/>
  <c r="O6072" i="11" s="1"/>
  <c r="S6072" i="11" s="1"/>
  <c r="P6072" i="11"/>
  <c r="Q6072" i="11" s="1"/>
  <c r="M6073" i="11"/>
  <c r="N6073" i="11"/>
  <c r="O6073" i="11" s="1"/>
  <c r="S6073" i="11" s="1"/>
  <c r="P6073" i="11"/>
  <c r="Q6073" i="11" s="1"/>
  <c r="M6074" i="11"/>
  <c r="N6074" i="11"/>
  <c r="O6074" i="11" s="1"/>
  <c r="S6074" i="11" s="1"/>
  <c r="P6074" i="11"/>
  <c r="Q6074" i="11" s="1"/>
  <c r="M6075" i="11"/>
  <c r="N6075" i="11"/>
  <c r="O6075" i="11" s="1"/>
  <c r="S6075" i="11" s="1"/>
  <c r="P6075" i="11"/>
  <c r="Q6075" i="11" s="1"/>
  <c r="M6076" i="11"/>
  <c r="N6076" i="11"/>
  <c r="O6076" i="11" s="1"/>
  <c r="S6076" i="11" s="1"/>
  <c r="P6076" i="11"/>
  <c r="Q6076" i="11" s="1"/>
  <c r="M6077" i="11"/>
  <c r="N6077" i="11"/>
  <c r="O6077" i="11" s="1"/>
  <c r="S6077" i="11" s="1"/>
  <c r="P6077" i="11"/>
  <c r="Q6077" i="11" s="1"/>
  <c r="M6078" i="11"/>
  <c r="N6078" i="11"/>
  <c r="O6078" i="11" s="1"/>
  <c r="S6078" i="11" s="1"/>
  <c r="P6078" i="11"/>
  <c r="Q6078" i="11" s="1"/>
  <c r="M6079" i="11"/>
  <c r="N6079" i="11"/>
  <c r="O6079" i="11" s="1"/>
  <c r="S6079" i="11" s="1"/>
  <c r="P6079" i="11"/>
  <c r="Q6079" i="11" s="1"/>
  <c r="M6080" i="11"/>
  <c r="N6080" i="11"/>
  <c r="O6080" i="11" s="1"/>
  <c r="S6080" i="11" s="1"/>
  <c r="P6080" i="11"/>
  <c r="Q6080" i="11" s="1"/>
  <c r="M6081" i="11"/>
  <c r="N6081" i="11"/>
  <c r="O6081" i="11" s="1"/>
  <c r="S6081" i="11" s="1"/>
  <c r="P6081" i="11"/>
  <c r="Q6081" i="11" s="1"/>
  <c r="M6082" i="11"/>
  <c r="N6082" i="11"/>
  <c r="O6082" i="11" s="1"/>
  <c r="S6082" i="11" s="1"/>
  <c r="P6082" i="11"/>
  <c r="Q6082" i="11" s="1"/>
  <c r="M6083" i="11"/>
  <c r="N6083" i="11"/>
  <c r="O6083" i="11" s="1"/>
  <c r="S6083" i="11" s="1"/>
  <c r="P6083" i="11"/>
  <c r="Q6083" i="11"/>
  <c r="M6084" i="11"/>
  <c r="N6084" i="11"/>
  <c r="O6084" i="11" s="1"/>
  <c r="S6084" i="11" s="1"/>
  <c r="P6084" i="11"/>
  <c r="Q6084" i="11"/>
  <c r="M6085" i="11"/>
  <c r="N6085" i="11"/>
  <c r="O6085" i="11" s="1"/>
  <c r="S6085" i="11" s="1"/>
  <c r="P6085" i="11"/>
  <c r="Q6085" i="11"/>
  <c r="M6086" i="11"/>
  <c r="N6086" i="11"/>
  <c r="O6086" i="11" s="1"/>
  <c r="S6086" i="11" s="1"/>
  <c r="P6086" i="11"/>
  <c r="Q6086" i="11" s="1"/>
  <c r="M6087" i="11"/>
  <c r="N6087" i="11"/>
  <c r="O6087" i="11" s="1"/>
  <c r="S6087" i="11" s="1"/>
  <c r="P6087" i="11"/>
  <c r="Q6087" i="11" s="1"/>
  <c r="M6088" i="11"/>
  <c r="N6088" i="11"/>
  <c r="O6088" i="11" s="1"/>
  <c r="S6088" i="11" s="1"/>
  <c r="P6088" i="11"/>
  <c r="Q6088" i="11" s="1"/>
  <c r="M6089" i="11"/>
  <c r="N6089" i="11"/>
  <c r="O6089" i="11" s="1"/>
  <c r="S6089" i="11" s="1"/>
  <c r="P6089" i="11"/>
  <c r="Q6089" i="11" s="1"/>
  <c r="M6090" i="11"/>
  <c r="N6090" i="11"/>
  <c r="O6090" i="11" s="1"/>
  <c r="S6090" i="11" s="1"/>
  <c r="P6090" i="11"/>
  <c r="Q6090" i="11" s="1"/>
  <c r="M6091" i="11"/>
  <c r="N6091" i="11"/>
  <c r="O6091" i="11" s="1"/>
  <c r="S6091" i="11" s="1"/>
  <c r="P6091" i="11"/>
  <c r="Q6091" i="11" s="1"/>
  <c r="M6092" i="11"/>
  <c r="N6092" i="11"/>
  <c r="O6092" i="11" s="1"/>
  <c r="S6092" i="11" s="1"/>
  <c r="P6092" i="11"/>
  <c r="Q6092" i="11" s="1"/>
  <c r="M6093" i="11"/>
  <c r="N6093" i="11"/>
  <c r="O6093" i="11" s="1"/>
  <c r="S6093" i="11" s="1"/>
  <c r="P6093" i="11"/>
  <c r="Q6093" i="11" s="1"/>
  <c r="M6094" i="11"/>
  <c r="N6094" i="11"/>
  <c r="O6094" i="11" s="1"/>
  <c r="S6094" i="11" s="1"/>
  <c r="P6094" i="11"/>
  <c r="Q6094" i="11" s="1"/>
  <c r="M6095" i="11"/>
  <c r="N6095" i="11"/>
  <c r="O6095" i="11"/>
  <c r="S6095" i="11" s="1"/>
  <c r="P6095" i="11"/>
  <c r="Q6095" i="11"/>
  <c r="M6096" i="11"/>
  <c r="N6096" i="11"/>
  <c r="O6096" i="11" s="1"/>
  <c r="S6096" i="11" s="1"/>
  <c r="P6096" i="11"/>
  <c r="Q6096" i="11" s="1"/>
  <c r="M6097" i="11"/>
  <c r="N6097" i="11"/>
  <c r="O6097" i="11" s="1"/>
  <c r="S6097" i="11" s="1"/>
  <c r="P6097" i="11"/>
  <c r="Q6097" i="11" s="1"/>
  <c r="M6098" i="11"/>
  <c r="N6098" i="11"/>
  <c r="O6098" i="11" s="1"/>
  <c r="S6098" i="11" s="1"/>
  <c r="P6098" i="11"/>
  <c r="Q6098" i="11" s="1"/>
  <c r="M6099" i="11"/>
  <c r="N6099" i="11"/>
  <c r="O6099" i="11" s="1"/>
  <c r="S6099" i="11" s="1"/>
  <c r="P6099" i="11"/>
  <c r="Q6099" i="11" s="1"/>
  <c r="M6100" i="11"/>
  <c r="N6100" i="11"/>
  <c r="O6100" i="11" s="1"/>
  <c r="S6100" i="11" s="1"/>
  <c r="P6100" i="11"/>
  <c r="Q6100" i="11" s="1"/>
  <c r="M6101" i="11"/>
  <c r="N6101" i="11"/>
  <c r="O6101" i="11" s="1"/>
  <c r="S6101" i="11" s="1"/>
  <c r="P6101" i="11"/>
  <c r="Q6101" i="11" s="1"/>
  <c r="M6102" i="11"/>
  <c r="N6102" i="11"/>
  <c r="O6102" i="11" s="1"/>
  <c r="S6102" i="11" s="1"/>
  <c r="P6102" i="11"/>
  <c r="Q6102" i="11" s="1"/>
  <c r="M6103" i="11"/>
  <c r="N6103" i="11"/>
  <c r="O6103" i="11" s="1"/>
  <c r="S6103" i="11" s="1"/>
  <c r="P6103" i="11"/>
  <c r="Q6103" i="11" s="1"/>
  <c r="M6104" i="11"/>
  <c r="N6104" i="11"/>
  <c r="O6104" i="11" s="1"/>
  <c r="S6104" i="11" s="1"/>
  <c r="P6104" i="11"/>
  <c r="Q6104" i="11" s="1"/>
  <c r="M6105" i="11"/>
  <c r="N6105" i="11"/>
  <c r="O6105" i="11" s="1"/>
  <c r="S6105" i="11" s="1"/>
  <c r="P6105" i="11"/>
  <c r="Q6105" i="11" s="1"/>
  <c r="M6106" i="11"/>
  <c r="N6106" i="11"/>
  <c r="O6106" i="11" s="1"/>
  <c r="S6106" i="11" s="1"/>
  <c r="P6106" i="11"/>
  <c r="Q6106" i="11" s="1"/>
  <c r="M6107" i="11"/>
  <c r="N6107" i="11"/>
  <c r="O6107" i="11" s="1"/>
  <c r="S6107" i="11" s="1"/>
  <c r="P6107" i="11"/>
  <c r="Q6107" i="11" s="1"/>
  <c r="M6108" i="11"/>
  <c r="N6108" i="11"/>
  <c r="O6108" i="11" s="1"/>
  <c r="S6108" i="11" s="1"/>
  <c r="P6108" i="11"/>
  <c r="Q6108" i="11" s="1"/>
  <c r="M6109" i="11"/>
  <c r="N6109" i="11"/>
  <c r="O6109" i="11" s="1"/>
  <c r="S6109" i="11" s="1"/>
  <c r="P6109" i="11"/>
  <c r="Q6109" i="11" s="1"/>
  <c r="M6110" i="11"/>
  <c r="N6110" i="11"/>
  <c r="O6110" i="11" s="1"/>
  <c r="S6110" i="11" s="1"/>
  <c r="P6110" i="11"/>
  <c r="Q6110" i="11" s="1"/>
  <c r="M6111" i="11"/>
  <c r="N6111" i="11"/>
  <c r="O6111" i="11" s="1"/>
  <c r="S6111" i="11" s="1"/>
  <c r="P6111" i="11"/>
  <c r="Q6111" i="11" s="1"/>
  <c r="M6112" i="11"/>
  <c r="N6112" i="11"/>
  <c r="O6112" i="11" s="1"/>
  <c r="S6112" i="11" s="1"/>
  <c r="P6112" i="11"/>
  <c r="Q6112" i="11" s="1"/>
  <c r="M6113" i="11"/>
  <c r="N6113" i="11"/>
  <c r="O6113" i="11" s="1"/>
  <c r="S6113" i="11" s="1"/>
  <c r="P6113" i="11"/>
  <c r="Q6113" i="11" s="1"/>
  <c r="M6114" i="11"/>
  <c r="N6114" i="11"/>
  <c r="O6114" i="11" s="1"/>
  <c r="S6114" i="11" s="1"/>
  <c r="P6114" i="11"/>
  <c r="Q6114" i="11" s="1"/>
  <c r="M6115" i="11"/>
  <c r="N6115" i="11"/>
  <c r="O6115" i="11" s="1"/>
  <c r="S6115" i="11" s="1"/>
  <c r="P6115" i="11"/>
  <c r="Q6115" i="11" s="1"/>
  <c r="M6116" i="11"/>
  <c r="N6116" i="11"/>
  <c r="O6116" i="11" s="1"/>
  <c r="S6116" i="11" s="1"/>
  <c r="P6116" i="11"/>
  <c r="Q6116" i="11" s="1"/>
  <c r="M6117" i="11"/>
  <c r="N6117" i="11"/>
  <c r="O6117" i="11" s="1"/>
  <c r="S6117" i="11" s="1"/>
  <c r="P6117" i="11"/>
  <c r="Q6117" i="11" s="1"/>
  <c r="M6118" i="11"/>
  <c r="N6118" i="11"/>
  <c r="O6118" i="11" s="1"/>
  <c r="S6118" i="11" s="1"/>
  <c r="P6118" i="11"/>
  <c r="Q6118" i="11" s="1"/>
  <c r="M6119" i="11"/>
  <c r="N6119" i="11"/>
  <c r="O6119" i="11" s="1"/>
  <c r="S6119" i="11" s="1"/>
  <c r="P6119" i="11"/>
  <c r="Q6119" i="11" s="1"/>
  <c r="M6120" i="11"/>
  <c r="N6120" i="11"/>
  <c r="O6120" i="11" s="1"/>
  <c r="S6120" i="11" s="1"/>
  <c r="P6120" i="11"/>
  <c r="Q6120" i="11" s="1"/>
  <c r="M6121" i="11"/>
  <c r="N6121" i="11"/>
  <c r="O6121" i="11" s="1"/>
  <c r="S6121" i="11" s="1"/>
  <c r="P6121" i="11"/>
  <c r="Q6121" i="11" s="1"/>
  <c r="M6122" i="11"/>
  <c r="N6122" i="11"/>
  <c r="O6122" i="11" s="1"/>
  <c r="S6122" i="11" s="1"/>
  <c r="P6122" i="11"/>
  <c r="Q6122" i="11" s="1"/>
  <c r="M6123" i="11"/>
  <c r="N6123" i="11"/>
  <c r="O6123" i="11" s="1"/>
  <c r="S6123" i="11" s="1"/>
  <c r="P6123" i="11"/>
  <c r="Q6123" i="11" s="1"/>
  <c r="M6124" i="11"/>
  <c r="N6124" i="11"/>
  <c r="O6124" i="11" s="1"/>
  <c r="S6124" i="11" s="1"/>
  <c r="P6124" i="11"/>
  <c r="Q6124" i="11" s="1"/>
  <c r="M6125" i="11"/>
  <c r="N6125" i="11"/>
  <c r="O6125" i="11" s="1"/>
  <c r="S6125" i="11" s="1"/>
  <c r="P6125" i="11"/>
  <c r="Q6125" i="11" s="1"/>
  <c r="M6126" i="11"/>
  <c r="N6126" i="11"/>
  <c r="O6126" i="11" s="1"/>
  <c r="S6126" i="11" s="1"/>
  <c r="P6126" i="11"/>
  <c r="Q6126" i="11" s="1"/>
  <c r="M6127" i="11"/>
  <c r="N6127" i="11"/>
  <c r="O6127" i="11" s="1"/>
  <c r="S6127" i="11" s="1"/>
  <c r="P6127" i="11"/>
  <c r="Q6127" i="11" s="1"/>
  <c r="M6128" i="11"/>
  <c r="N6128" i="11"/>
  <c r="O6128" i="11" s="1"/>
  <c r="S6128" i="11" s="1"/>
  <c r="P6128" i="11"/>
  <c r="Q6128" i="11" s="1"/>
  <c r="M6129" i="11"/>
  <c r="N6129" i="11"/>
  <c r="O6129" i="11" s="1"/>
  <c r="S6129" i="11" s="1"/>
  <c r="P6129" i="11"/>
  <c r="Q6129" i="11" s="1"/>
  <c r="M6130" i="11"/>
  <c r="N6130" i="11"/>
  <c r="O6130" i="11" s="1"/>
  <c r="S6130" i="11" s="1"/>
  <c r="P6130" i="11"/>
  <c r="Q6130" i="11" s="1"/>
  <c r="M6131" i="11"/>
  <c r="N6131" i="11"/>
  <c r="O6131" i="11" s="1"/>
  <c r="S6131" i="11" s="1"/>
  <c r="P6131" i="11"/>
  <c r="Q6131" i="11" s="1"/>
  <c r="M6132" i="11"/>
  <c r="N6132" i="11"/>
  <c r="O6132" i="11" s="1"/>
  <c r="S6132" i="11" s="1"/>
  <c r="P6132" i="11"/>
  <c r="Q6132" i="11" s="1"/>
  <c r="M6133" i="11"/>
  <c r="N6133" i="11"/>
  <c r="O6133" i="11" s="1"/>
  <c r="S6133" i="11" s="1"/>
  <c r="P6133" i="11"/>
  <c r="Q6133" i="11" s="1"/>
  <c r="M6134" i="11"/>
  <c r="N6134" i="11"/>
  <c r="O6134" i="11" s="1"/>
  <c r="S6134" i="11" s="1"/>
  <c r="P6134" i="11"/>
  <c r="Q6134" i="11" s="1"/>
  <c r="M6135" i="11"/>
  <c r="N6135" i="11"/>
  <c r="O6135" i="11" s="1"/>
  <c r="S6135" i="11" s="1"/>
  <c r="P6135" i="11"/>
  <c r="Q6135" i="11" s="1"/>
  <c r="M6136" i="11"/>
  <c r="N6136" i="11"/>
  <c r="O6136" i="11" s="1"/>
  <c r="S6136" i="11" s="1"/>
  <c r="P6136" i="11"/>
  <c r="Q6136" i="11" s="1"/>
  <c r="M6137" i="11"/>
  <c r="N6137" i="11"/>
  <c r="O6137" i="11" s="1"/>
  <c r="S6137" i="11" s="1"/>
  <c r="P6137" i="11"/>
  <c r="Q6137" i="11" s="1"/>
  <c r="M6138" i="11"/>
  <c r="N6138" i="11"/>
  <c r="O6138" i="11" s="1"/>
  <c r="S6138" i="11" s="1"/>
  <c r="P6138" i="11"/>
  <c r="Q6138" i="11" s="1"/>
  <c r="M6139" i="11"/>
  <c r="N6139" i="11"/>
  <c r="O6139" i="11" s="1"/>
  <c r="S6139" i="11" s="1"/>
  <c r="P6139" i="11"/>
  <c r="Q6139" i="11"/>
  <c r="M6140" i="11"/>
  <c r="N6140" i="11"/>
  <c r="O6140" i="11" s="1"/>
  <c r="S6140" i="11" s="1"/>
  <c r="P6140" i="11"/>
  <c r="Q6140" i="11" s="1"/>
  <c r="M6141" i="11"/>
  <c r="N6141" i="11"/>
  <c r="O6141" i="11" s="1"/>
  <c r="S6141" i="11" s="1"/>
  <c r="P6141" i="11"/>
  <c r="Q6141" i="11" s="1"/>
  <c r="M6142" i="11"/>
  <c r="N6142" i="11"/>
  <c r="O6142" i="11" s="1"/>
  <c r="S6142" i="11" s="1"/>
  <c r="P6142" i="11"/>
  <c r="Q6142" i="11" s="1"/>
  <c r="M6143" i="11"/>
  <c r="N6143" i="11"/>
  <c r="O6143" i="11" s="1"/>
  <c r="S6143" i="11" s="1"/>
  <c r="P6143" i="11"/>
  <c r="Q6143" i="11" s="1"/>
  <c r="M6144" i="11"/>
  <c r="N6144" i="11"/>
  <c r="O6144" i="11" s="1"/>
  <c r="S6144" i="11" s="1"/>
  <c r="P6144" i="11"/>
  <c r="Q6144" i="11" s="1"/>
  <c r="M6145" i="11"/>
  <c r="N6145" i="11"/>
  <c r="O6145" i="11" s="1"/>
  <c r="S6145" i="11" s="1"/>
  <c r="P6145" i="11"/>
  <c r="Q6145" i="11" s="1"/>
  <c r="M6146" i="11"/>
  <c r="N6146" i="11"/>
  <c r="O6146" i="11" s="1"/>
  <c r="S6146" i="11" s="1"/>
  <c r="P6146" i="11"/>
  <c r="Q6146" i="11" s="1"/>
  <c r="M6147" i="11"/>
  <c r="N6147" i="11"/>
  <c r="O6147" i="11" s="1"/>
  <c r="S6147" i="11" s="1"/>
  <c r="P6147" i="11"/>
  <c r="Q6147" i="11" s="1"/>
  <c r="M6148" i="11"/>
  <c r="N6148" i="11"/>
  <c r="O6148" i="11" s="1"/>
  <c r="S6148" i="11" s="1"/>
  <c r="P6148" i="11"/>
  <c r="Q6148" i="11" s="1"/>
  <c r="M6149" i="11"/>
  <c r="N6149" i="11"/>
  <c r="O6149" i="11" s="1"/>
  <c r="S6149" i="11" s="1"/>
  <c r="P6149" i="11"/>
  <c r="Q6149" i="11" s="1"/>
  <c r="M6150" i="11"/>
  <c r="N6150" i="11"/>
  <c r="O6150" i="11" s="1"/>
  <c r="S6150" i="11" s="1"/>
  <c r="P6150" i="11"/>
  <c r="Q6150" i="11" s="1"/>
  <c r="M6151" i="11"/>
  <c r="N6151" i="11"/>
  <c r="O6151" i="11" s="1"/>
  <c r="S6151" i="11" s="1"/>
  <c r="P6151" i="11"/>
  <c r="Q6151" i="11" s="1"/>
  <c r="M6152" i="11"/>
  <c r="N6152" i="11"/>
  <c r="O6152" i="11" s="1"/>
  <c r="S6152" i="11" s="1"/>
  <c r="P6152" i="11"/>
  <c r="Q6152" i="11" s="1"/>
  <c r="M6153" i="11"/>
  <c r="N6153" i="11"/>
  <c r="O6153" i="11" s="1"/>
  <c r="S6153" i="11" s="1"/>
  <c r="P6153" i="11"/>
  <c r="Q6153" i="11" s="1"/>
  <c r="M6154" i="11"/>
  <c r="N6154" i="11"/>
  <c r="O6154" i="11" s="1"/>
  <c r="S6154" i="11" s="1"/>
  <c r="P6154" i="11"/>
  <c r="Q6154" i="11" s="1"/>
  <c r="M6155" i="11"/>
  <c r="N6155" i="11"/>
  <c r="O6155" i="11" s="1"/>
  <c r="S6155" i="11" s="1"/>
  <c r="P6155" i="11"/>
  <c r="Q6155" i="11" s="1"/>
  <c r="M6156" i="11"/>
  <c r="N6156" i="11"/>
  <c r="O6156" i="11" s="1"/>
  <c r="S6156" i="11" s="1"/>
  <c r="P6156" i="11"/>
  <c r="Q6156" i="11" s="1"/>
  <c r="M6157" i="11"/>
  <c r="N6157" i="11"/>
  <c r="O6157" i="11" s="1"/>
  <c r="S6157" i="11" s="1"/>
  <c r="P6157" i="11"/>
  <c r="Q6157" i="11" s="1"/>
  <c r="M6158" i="11"/>
  <c r="N6158" i="11"/>
  <c r="O6158" i="11" s="1"/>
  <c r="S6158" i="11" s="1"/>
  <c r="P6158" i="11"/>
  <c r="Q6158" i="11" s="1"/>
  <c r="M6159" i="11"/>
  <c r="N6159" i="11"/>
  <c r="O6159" i="11" s="1"/>
  <c r="S6159" i="11" s="1"/>
  <c r="P6159" i="11"/>
  <c r="Q6159" i="11" s="1"/>
  <c r="M6160" i="11"/>
  <c r="N6160" i="11"/>
  <c r="O6160" i="11" s="1"/>
  <c r="S6160" i="11" s="1"/>
  <c r="P6160" i="11"/>
  <c r="Q6160" i="11" s="1"/>
  <c r="M6161" i="11"/>
  <c r="N6161" i="11"/>
  <c r="O6161" i="11" s="1"/>
  <c r="S6161" i="11" s="1"/>
  <c r="P6161" i="11"/>
  <c r="Q6161" i="11" s="1"/>
  <c r="M6162" i="11"/>
  <c r="N6162" i="11"/>
  <c r="O6162" i="11" s="1"/>
  <c r="S6162" i="11" s="1"/>
  <c r="P6162" i="11"/>
  <c r="Q6162" i="11" s="1"/>
  <c r="M6163" i="11"/>
  <c r="N6163" i="11"/>
  <c r="O6163" i="11" s="1"/>
  <c r="S6163" i="11" s="1"/>
  <c r="P6163" i="11"/>
  <c r="Q6163" i="11" s="1"/>
  <c r="M6164" i="11"/>
  <c r="N6164" i="11"/>
  <c r="O6164" i="11" s="1"/>
  <c r="S6164" i="11" s="1"/>
  <c r="P6164" i="11"/>
  <c r="Q6164" i="11" s="1"/>
  <c r="M6165" i="11"/>
  <c r="N6165" i="11"/>
  <c r="O6165" i="11" s="1"/>
  <c r="S6165" i="11" s="1"/>
  <c r="P6165" i="11"/>
  <c r="Q6165" i="11" s="1"/>
  <c r="M6166" i="11"/>
  <c r="N6166" i="11"/>
  <c r="O6166" i="11" s="1"/>
  <c r="S6166" i="11" s="1"/>
  <c r="P6166" i="11"/>
  <c r="Q6166" i="11" s="1"/>
  <c r="M6167" i="11"/>
  <c r="N6167" i="11"/>
  <c r="O6167" i="11" s="1"/>
  <c r="S6167" i="11" s="1"/>
  <c r="P6167" i="11"/>
  <c r="Q6167" i="11" s="1"/>
  <c r="M6168" i="11"/>
  <c r="N6168" i="11"/>
  <c r="O6168" i="11" s="1"/>
  <c r="S6168" i="11" s="1"/>
  <c r="P6168" i="11"/>
  <c r="Q6168" i="11" s="1"/>
  <c r="M6169" i="11"/>
  <c r="N6169" i="11"/>
  <c r="O6169" i="11"/>
  <c r="S6169" i="11" s="1"/>
  <c r="P6169" i="11"/>
  <c r="Q6169" i="11" s="1"/>
  <c r="M6170" i="11"/>
  <c r="N6170" i="11"/>
  <c r="O6170" i="11" s="1"/>
  <c r="S6170" i="11" s="1"/>
  <c r="P6170" i="11"/>
  <c r="Q6170" i="11" s="1"/>
  <c r="M6171" i="11"/>
  <c r="N6171" i="11"/>
  <c r="O6171" i="11" s="1"/>
  <c r="S6171" i="11" s="1"/>
  <c r="P6171" i="11"/>
  <c r="Q6171" i="11" s="1"/>
  <c r="M6172" i="11"/>
  <c r="N6172" i="11"/>
  <c r="O6172" i="11" s="1"/>
  <c r="S6172" i="11" s="1"/>
  <c r="P6172" i="11"/>
  <c r="Q6172" i="11" s="1"/>
  <c r="M6173" i="11"/>
  <c r="N6173" i="11"/>
  <c r="O6173" i="11" s="1"/>
  <c r="S6173" i="11" s="1"/>
  <c r="P6173" i="11"/>
  <c r="Q6173" i="11" s="1"/>
  <c r="M6174" i="11"/>
  <c r="N6174" i="11"/>
  <c r="O6174" i="11" s="1"/>
  <c r="S6174" i="11" s="1"/>
  <c r="P6174" i="11"/>
  <c r="Q6174" i="11" s="1"/>
  <c r="M6175" i="11"/>
  <c r="N6175" i="11"/>
  <c r="O6175" i="11" s="1"/>
  <c r="S6175" i="11" s="1"/>
  <c r="P6175" i="11"/>
  <c r="Q6175" i="11" s="1"/>
  <c r="M6176" i="11"/>
  <c r="N6176" i="11"/>
  <c r="O6176" i="11" s="1"/>
  <c r="S6176" i="11" s="1"/>
  <c r="P6176" i="11"/>
  <c r="Q6176" i="11" s="1"/>
  <c r="M6177" i="11"/>
  <c r="N6177" i="11"/>
  <c r="O6177" i="11" s="1"/>
  <c r="S6177" i="11" s="1"/>
  <c r="P6177" i="11"/>
  <c r="Q6177" i="11" s="1"/>
  <c r="M6178" i="11"/>
  <c r="N6178" i="11"/>
  <c r="O6178" i="11" s="1"/>
  <c r="S6178" i="11" s="1"/>
  <c r="P6178" i="11"/>
  <c r="Q6178" i="11" s="1"/>
  <c r="M6179" i="11"/>
  <c r="N6179" i="11"/>
  <c r="O6179" i="11" s="1"/>
  <c r="S6179" i="11" s="1"/>
  <c r="P6179" i="11"/>
  <c r="Q6179" i="11" s="1"/>
  <c r="M6180" i="11"/>
  <c r="N6180" i="11"/>
  <c r="O6180" i="11" s="1"/>
  <c r="S6180" i="11" s="1"/>
  <c r="P6180" i="11"/>
  <c r="Q6180" i="11" s="1"/>
  <c r="M6181" i="11"/>
  <c r="N6181" i="11"/>
  <c r="O6181" i="11" s="1"/>
  <c r="S6181" i="11" s="1"/>
  <c r="P6181" i="11"/>
  <c r="Q6181" i="11" s="1"/>
  <c r="M6182" i="11"/>
  <c r="N6182" i="11"/>
  <c r="O6182" i="11" s="1"/>
  <c r="S6182" i="11" s="1"/>
  <c r="P6182" i="11"/>
  <c r="Q6182" i="11" s="1"/>
  <c r="M6183" i="11"/>
  <c r="N6183" i="11"/>
  <c r="O6183" i="11" s="1"/>
  <c r="S6183" i="11" s="1"/>
  <c r="P6183" i="11"/>
  <c r="Q6183" i="11" s="1"/>
  <c r="M6184" i="11"/>
  <c r="N6184" i="11"/>
  <c r="O6184" i="11" s="1"/>
  <c r="S6184" i="11" s="1"/>
  <c r="P6184" i="11"/>
  <c r="Q6184" i="11" s="1"/>
  <c r="M6185" i="11"/>
  <c r="N6185" i="11"/>
  <c r="O6185" i="11" s="1"/>
  <c r="S6185" i="11" s="1"/>
  <c r="P6185" i="11"/>
  <c r="Q6185" i="11" s="1"/>
  <c r="M6186" i="11"/>
  <c r="N6186" i="11"/>
  <c r="O6186" i="11" s="1"/>
  <c r="S6186" i="11" s="1"/>
  <c r="P6186" i="11"/>
  <c r="Q6186" i="11" s="1"/>
  <c r="M6187" i="11"/>
  <c r="N6187" i="11"/>
  <c r="O6187" i="11" s="1"/>
  <c r="S6187" i="11" s="1"/>
  <c r="P6187" i="11"/>
  <c r="Q6187" i="11" s="1"/>
  <c r="M6188" i="11"/>
  <c r="N6188" i="11"/>
  <c r="O6188" i="11" s="1"/>
  <c r="S6188" i="11" s="1"/>
  <c r="P6188" i="11"/>
  <c r="Q6188" i="11" s="1"/>
  <c r="M6189" i="11"/>
  <c r="N6189" i="11"/>
  <c r="O6189" i="11" s="1"/>
  <c r="S6189" i="11" s="1"/>
  <c r="P6189" i="11"/>
  <c r="Q6189" i="11" s="1"/>
  <c r="M6190" i="11"/>
  <c r="N6190" i="11"/>
  <c r="O6190" i="11" s="1"/>
  <c r="S6190" i="11" s="1"/>
  <c r="P6190" i="11"/>
  <c r="Q6190" i="11" s="1"/>
  <c r="M6191" i="11"/>
  <c r="N6191" i="11"/>
  <c r="O6191" i="11" s="1"/>
  <c r="S6191" i="11" s="1"/>
  <c r="P6191" i="11"/>
  <c r="Q6191" i="11" s="1"/>
  <c r="M6192" i="11"/>
  <c r="N6192" i="11"/>
  <c r="O6192" i="11" s="1"/>
  <c r="S6192" i="11" s="1"/>
  <c r="P6192" i="11"/>
  <c r="Q6192" i="11" s="1"/>
  <c r="M6193" i="11"/>
  <c r="N6193" i="11"/>
  <c r="O6193" i="11" s="1"/>
  <c r="S6193" i="11" s="1"/>
  <c r="P6193" i="11"/>
  <c r="Q6193" i="11" s="1"/>
  <c r="M6194" i="11"/>
  <c r="N6194" i="11"/>
  <c r="O6194" i="11"/>
  <c r="S6194" i="11" s="1"/>
  <c r="P6194" i="11"/>
  <c r="Q6194" i="11" s="1"/>
  <c r="M6195" i="11"/>
  <c r="N6195" i="11"/>
  <c r="O6195" i="11" s="1"/>
  <c r="S6195" i="11" s="1"/>
  <c r="P6195" i="11"/>
  <c r="Q6195" i="11" s="1"/>
  <c r="M6196" i="11"/>
  <c r="N6196" i="11"/>
  <c r="O6196" i="11" s="1"/>
  <c r="S6196" i="11" s="1"/>
  <c r="P6196" i="11"/>
  <c r="Q6196" i="11" s="1"/>
  <c r="M6197" i="11"/>
  <c r="N6197" i="11"/>
  <c r="O6197" i="11" s="1"/>
  <c r="S6197" i="11" s="1"/>
  <c r="P6197" i="11"/>
  <c r="Q6197" i="11" s="1"/>
  <c r="M6198" i="11"/>
  <c r="N6198" i="11"/>
  <c r="O6198" i="11" s="1"/>
  <c r="S6198" i="11" s="1"/>
  <c r="P6198" i="11"/>
  <c r="Q6198" i="11" s="1"/>
  <c r="M6199" i="11"/>
  <c r="N6199" i="11"/>
  <c r="O6199" i="11" s="1"/>
  <c r="S6199" i="11" s="1"/>
  <c r="P6199" i="11"/>
  <c r="Q6199" i="11" s="1"/>
  <c r="M6200" i="11"/>
  <c r="N6200" i="11"/>
  <c r="O6200" i="11" s="1"/>
  <c r="S6200" i="11" s="1"/>
  <c r="P6200" i="11"/>
  <c r="Q6200" i="11" s="1"/>
  <c r="M6201" i="11"/>
  <c r="N6201" i="11"/>
  <c r="O6201" i="11" s="1"/>
  <c r="S6201" i="11" s="1"/>
  <c r="P6201" i="11"/>
  <c r="Q6201" i="11" s="1"/>
  <c r="M6202" i="11"/>
  <c r="N6202" i="11"/>
  <c r="O6202" i="11" s="1"/>
  <c r="S6202" i="11" s="1"/>
  <c r="P6202" i="11"/>
  <c r="Q6202" i="11" s="1"/>
  <c r="M6203" i="11"/>
  <c r="N6203" i="11"/>
  <c r="O6203" i="11" s="1"/>
  <c r="S6203" i="11" s="1"/>
  <c r="P6203" i="11"/>
  <c r="Q6203" i="11" s="1"/>
  <c r="M6204" i="11"/>
  <c r="N6204" i="11"/>
  <c r="O6204" i="11" s="1"/>
  <c r="S6204" i="11" s="1"/>
  <c r="P6204" i="11"/>
  <c r="Q6204" i="11" s="1"/>
  <c r="M6205" i="11"/>
  <c r="N6205" i="11"/>
  <c r="O6205" i="11" s="1"/>
  <c r="S6205" i="11" s="1"/>
  <c r="P6205" i="11"/>
  <c r="Q6205" i="11" s="1"/>
  <c r="M6206" i="11"/>
  <c r="N6206" i="11"/>
  <c r="O6206" i="11" s="1"/>
  <c r="S6206" i="11" s="1"/>
  <c r="P6206" i="11"/>
  <c r="Q6206" i="11" s="1"/>
  <c r="M6207" i="11"/>
  <c r="N6207" i="11"/>
  <c r="O6207" i="11" s="1"/>
  <c r="S6207" i="11" s="1"/>
  <c r="P6207" i="11"/>
  <c r="Q6207" i="11"/>
  <c r="M6208" i="11"/>
  <c r="N6208" i="11"/>
  <c r="O6208" i="11" s="1"/>
  <c r="S6208" i="11" s="1"/>
  <c r="P6208" i="11"/>
  <c r="Q6208" i="11" s="1"/>
  <c r="M6209" i="11"/>
  <c r="N6209" i="11"/>
  <c r="O6209" i="11" s="1"/>
  <c r="S6209" i="11" s="1"/>
  <c r="P6209" i="11"/>
  <c r="Q6209" i="11" s="1"/>
  <c r="M6210" i="11"/>
  <c r="N6210" i="11"/>
  <c r="O6210" i="11" s="1"/>
  <c r="S6210" i="11" s="1"/>
  <c r="P6210" i="11"/>
  <c r="Q6210" i="11" s="1"/>
  <c r="M6211" i="11"/>
  <c r="N6211" i="11"/>
  <c r="O6211" i="11" s="1"/>
  <c r="S6211" i="11" s="1"/>
  <c r="P6211" i="11"/>
  <c r="Q6211" i="11" s="1"/>
  <c r="M6212" i="11"/>
  <c r="N6212" i="11"/>
  <c r="O6212" i="11" s="1"/>
  <c r="S6212" i="11" s="1"/>
  <c r="P6212" i="11"/>
  <c r="Q6212" i="11" s="1"/>
  <c r="M6213" i="11"/>
  <c r="N6213" i="11"/>
  <c r="O6213" i="11" s="1"/>
  <c r="S6213" i="11" s="1"/>
  <c r="P6213" i="11"/>
  <c r="Q6213" i="11" s="1"/>
  <c r="M6214" i="11"/>
  <c r="N6214" i="11"/>
  <c r="O6214" i="11" s="1"/>
  <c r="S6214" i="11" s="1"/>
  <c r="P6214" i="11"/>
  <c r="Q6214" i="11" s="1"/>
  <c r="M6215" i="11"/>
  <c r="N6215" i="11"/>
  <c r="O6215" i="11" s="1"/>
  <c r="S6215" i="11" s="1"/>
  <c r="P6215" i="11"/>
  <c r="Q6215" i="11" s="1"/>
  <c r="M6216" i="11"/>
  <c r="N6216" i="11"/>
  <c r="O6216" i="11" s="1"/>
  <c r="S6216" i="11" s="1"/>
  <c r="P6216" i="11"/>
  <c r="Q6216" i="11" s="1"/>
  <c r="M6217" i="11"/>
  <c r="N6217" i="11"/>
  <c r="O6217" i="11" s="1"/>
  <c r="S6217" i="11" s="1"/>
  <c r="P6217" i="11"/>
  <c r="Q6217" i="11" s="1"/>
  <c r="M6218" i="11"/>
  <c r="N6218" i="11"/>
  <c r="O6218" i="11" s="1"/>
  <c r="S6218" i="11" s="1"/>
  <c r="P6218" i="11"/>
  <c r="Q6218" i="11" s="1"/>
  <c r="M6219" i="11"/>
  <c r="N6219" i="11"/>
  <c r="O6219" i="11" s="1"/>
  <c r="S6219" i="11" s="1"/>
  <c r="P6219" i="11"/>
  <c r="Q6219" i="11" s="1"/>
  <c r="M6220" i="11"/>
  <c r="N6220" i="11"/>
  <c r="O6220" i="11" s="1"/>
  <c r="S6220" i="11" s="1"/>
  <c r="P6220" i="11"/>
  <c r="Q6220" i="11" s="1"/>
  <c r="M6221" i="11"/>
  <c r="N6221" i="11"/>
  <c r="O6221" i="11" s="1"/>
  <c r="S6221" i="11" s="1"/>
  <c r="P6221" i="11"/>
  <c r="Q6221" i="11" s="1"/>
  <c r="M6222" i="11"/>
  <c r="N6222" i="11"/>
  <c r="O6222" i="11" s="1"/>
  <c r="S6222" i="11" s="1"/>
  <c r="P6222" i="11"/>
  <c r="Q6222" i="11" s="1"/>
  <c r="M6223" i="11"/>
  <c r="N6223" i="11"/>
  <c r="O6223" i="11" s="1"/>
  <c r="S6223" i="11" s="1"/>
  <c r="P6223" i="11"/>
  <c r="Q6223" i="11" s="1"/>
  <c r="M6224" i="11"/>
  <c r="N6224" i="11"/>
  <c r="O6224" i="11" s="1"/>
  <c r="S6224" i="11" s="1"/>
  <c r="P6224" i="11"/>
  <c r="Q6224" i="11" s="1"/>
  <c r="M6225" i="11"/>
  <c r="N6225" i="11"/>
  <c r="O6225" i="11" s="1"/>
  <c r="S6225" i="11" s="1"/>
  <c r="P6225" i="11"/>
  <c r="Q6225" i="11" s="1"/>
  <c r="M6226" i="11"/>
  <c r="N6226" i="11"/>
  <c r="O6226" i="11" s="1"/>
  <c r="S6226" i="11" s="1"/>
  <c r="P6226" i="11"/>
  <c r="Q6226" i="11" s="1"/>
  <c r="M6227" i="11"/>
  <c r="N6227" i="11"/>
  <c r="O6227" i="11" s="1"/>
  <c r="S6227" i="11" s="1"/>
  <c r="P6227" i="11"/>
  <c r="Q6227" i="11" s="1"/>
  <c r="M6228" i="11"/>
  <c r="N6228" i="11"/>
  <c r="O6228" i="11" s="1"/>
  <c r="S6228" i="11" s="1"/>
  <c r="P6228" i="11"/>
  <c r="Q6228" i="11" s="1"/>
  <c r="M6229" i="11"/>
  <c r="N6229" i="11"/>
  <c r="O6229" i="11" s="1"/>
  <c r="S6229" i="11" s="1"/>
  <c r="P6229" i="11"/>
  <c r="Q6229" i="11" s="1"/>
  <c r="M6230" i="11"/>
  <c r="N6230" i="11"/>
  <c r="O6230" i="11" s="1"/>
  <c r="S6230" i="11" s="1"/>
  <c r="P6230" i="11"/>
  <c r="Q6230" i="11" s="1"/>
  <c r="M6231" i="11"/>
  <c r="N6231" i="11"/>
  <c r="O6231" i="11" s="1"/>
  <c r="S6231" i="11" s="1"/>
  <c r="P6231" i="11"/>
  <c r="Q6231" i="11" s="1"/>
  <c r="M6232" i="11"/>
  <c r="N6232" i="11"/>
  <c r="O6232" i="11" s="1"/>
  <c r="S6232" i="11" s="1"/>
  <c r="P6232" i="11"/>
  <c r="Q6232" i="11" s="1"/>
  <c r="M6233" i="11"/>
  <c r="N6233" i="11"/>
  <c r="O6233" i="11" s="1"/>
  <c r="S6233" i="11" s="1"/>
  <c r="P6233" i="11"/>
  <c r="Q6233" i="11" s="1"/>
  <c r="M6234" i="11"/>
  <c r="N6234" i="11"/>
  <c r="O6234" i="11" s="1"/>
  <c r="S6234" i="11" s="1"/>
  <c r="P6234" i="11"/>
  <c r="Q6234" i="11" s="1"/>
  <c r="M6235" i="11"/>
  <c r="N6235" i="11"/>
  <c r="O6235" i="11" s="1"/>
  <c r="P6235" i="11"/>
  <c r="Q6235" i="11" s="1"/>
  <c r="S6235" i="11"/>
  <c r="M6236" i="11"/>
  <c r="N6236" i="11"/>
  <c r="O6236" i="11" s="1"/>
  <c r="S6236" i="11" s="1"/>
  <c r="P6236" i="11"/>
  <c r="Q6236" i="11" s="1"/>
  <c r="M6237" i="11"/>
  <c r="N6237" i="11"/>
  <c r="O6237" i="11" s="1"/>
  <c r="S6237" i="11" s="1"/>
  <c r="P6237" i="11"/>
  <c r="Q6237" i="11" s="1"/>
  <c r="M6238" i="11"/>
  <c r="N6238" i="11"/>
  <c r="O6238" i="11" s="1"/>
  <c r="S6238" i="11" s="1"/>
  <c r="P6238" i="11"/>
  <c r="Q6238" i="11" s="1"/>
  <c r="M6239" i="11"/>
  <c r="N6239" i="11"/>
  <c r="O6239" i="11" s="1"/>
  <c r="S6239" i="11" s="1"/>
  <c r="P6239" i="11"/>
  <c r="Q6239" i="11" s="1"/>
  <c r="M6240" i="11"/>
  <c r="N6240" i="11"/>
  <c r="O6240" i="11" s="1"/>
  <c r="S6240" i="11" s="1"/>
  <c r="P6240" i="11"/>
  <c r="Q6240" i="11" s="1"/>
  <c r="M6241" i="11"/>
  <c r="N6241" i="11"/>
  <c r="O6241" i="11" s="1"/>
  <c r="S6241" i="11" s="1"/>
  <c r="P6241" i="11"/>
  <c r="Q6241" i="11" s="1"/>
  <c r="M6242" i="11"/>
  <c r="N6242" i="11"/>
  <c r="O6242" i="11" s="1"/>
  <c r="S6242" i="11" s="1"/>
  <c r="P6242" i="11"/>
  <c r="Q6242" i="11" s="1"/>
  <c r="M6243" i="11"/>
  <c r="N6243" i="11"/>
  <c r="O6243" i="11" s="1"/>
  <c r="S6243" i="11" s="1"/>
  <c r="P6243" i="11"/>
  <c r="Q6243" i="11" s="1"/>
  <c r="M6244" i="11"/>
  <c r="N6244" i="11"/>
  <c r="O6244" i="11" s="1"/>
  <c r="S6244" i="11" s="1"/>
  <c r="P6244" i="11"/>
  <c r="Q6244" i="11" s="1"/>
  <c r="M6245" i="11"/>
  <c r="N6245" i="11"/>
  <c r="O6245" i="11" s="1"/>
  <c r="S6245" i="11" s="1"/>
  <c r="P6245" i="11"/>
  <c r="Q6245" i="11" s="1"/>
  <c r="M6246" i="11"/>
  <c r="N6246" i="11"/>
  <c r="O6246" i="11" s="1"/>
  <c r="S6246" i="11" s="1"/>
  <c r="P6246" i="11"/>
  <c r="Q6246" i="11" s="1"/>
  <c r="M6247" i="11"/>
  <c r="N6247" i="11"/>
  <c r="O6247" i="11"/>
  <c r="S6247" i="11" s="1"/>
  <c r="P6247" i="11"/>
  <c r="Q6247" i="11" s="1"/>
  <c r="M6248" i="11"/>
  <c r="N6248" i="11"/>
  <c r="O6248" i="11" s="1"/>
  <c r="S6248" i="11" s="1"/>
  <c r="P6248" i="11"/>
  <c r="Q6248" i="11" s="1"/>
  <c r="M6249" i="11"/>
  <c r="N6249" i="11"/>
  <c r="O6249" i="11" s="1"/>
  <c r="S6249" i="11" s="1"/>
  <c r="P6249" i="11"/>
  <c r="Q6249" i="11" s="1"/>
  <c r="M6250" i="11"/>
  <c r="N6250" i="11"/>
  <c r="O6250" i="11" s="1"/>
  <c r="S6250" i="11" s="1"/>
  <c r="P6250" i="11"/>
  <c r="Q6250" i="11" s="1"/>
  <c r="M6251" i="11"/>
  <c r="N6251" i="11"/>
  <c r="O6251" i="11" s="1"/>
  <c r="S6251" i="11" s="1"/>
  <c r="P6251" i="11"/>
  <c r="Q6251" i="11" s="1"/>
  <c r="M6252" i="11"/>
  <c r="N6252" i="11"/>
  <c r="O6252" i="11" s="1"/>
  <c r="S6252" i="11" s="1"/>
  <c r="P6252" i="11"/>
  <c r="Q6252" i="11" s="1"/>
  <c r="M6253" i="11"/>
  <c r="N6253" i="11"/>
  <c r="O6253" i="11" s="1"/>
  <c r="S6253" i="11" s="1"/>
  <c r="P6253" i="11"/>
  <c r="Q6253" i="11" s="1"/>
  <c r="M6254" i="11"/>
  <c r="N6254" i="11"/>
  <c r="O6254" i="11"/>
  <c r="S6254" i="11" s="1"/>
  <c r="P6254" i="11"/>
  <c r="Q6254" i="11" s="1"/>
  <c r="M6255" i="11"/>
  <c r="N6255" i="11"/>
  <c r="O6255" i="11" s="1"/>
  <c r="S6255" i="11" s="1"/>
  <c r="P6255" i="11"/>
  <c r="Q6255" i="11" s="1"/>
  <c r="M6256" i="11"/>
  <c r="N6256" i="11"/>
  <c r="O6256" i="11" s="1"/>
  <c r="S6256" i="11" s="1"/>
  <c r="P6256" i="11"/>
  <c r="Q6256" i="11" s="1"/>
  <c r="M6257" i="11"/>
  <c r="N6257" i="11"/>
  <c r="O6257" i="11" s="1"/>
  <c r="S6257" i="11" s="1"/>
  <c r="P6257" i="11"/>
  <c r="Q6257" i="11" s="1"/>
  <c r="M6258" i="11"/>
  <c r="N6258" i="11"/>
  <c r="O6258" i="11" s="1"/>
  <c r="S6258" i="11" s="1"/>
  <c r="P6258" i="11"/>
  <c r="Q6258" i="11" s="1"/>
  <c r="M6259" i="11"/>
  <c r="N6259" i="11"/>
  <c r="O6259" i="11"/>
  <c r="S6259" i="11" s="1"/>
  <c r="P6259" i="11"/>
  <c r="Q6259" i="11" s="1"/>
  <c r="M6260" i="11"/>
  <c r="N6260" i="11"/>
  <c r="O6260" i="11" s="1"/>
  <c r="S6260" i="11" s="1"/>
  <c r="P6260" i="11"/>
  <c r="Q6260" i="11" s="1"/>
  <c r="M6261" i="11"/>
  <c r="N6261" i="11"/>
  <c r="O6261" i="11" s="1"/>
  <c r="S6261" i="11" s="1"/>
  <c r="P6261" i="11"/>
  <c r="Q6261" i="11" s="1"/>
  <c r="M6262" i="11"/>
  <c r="N6262" i="11"/>
  <c r="O6262" i="11" s="1"/>
  <c r="S6262" i="11" s="1"/>
  <c r="P6262" i="11"/>
  <c r="Q6262" i="11" s="1"/>
  <c r="M6263" i="11"/>
  <c r="N6263" i="11"/>
  <c r="O6263" i="11" s="1"/>
  <c r="S6263" i="11" s="1"/>
  <c r="P6263" i="11"/>
  <c r="Q6263" i="11" s="1"/>
  <c r="M6264" i="11"/>
  <c r="N6264" i="11"/>
  <c r="O6264" i="11" s="1"/>
  <c r="S6264" i="11" s="1"/>
  <c r="P6264" i="11"/>
  <c r="Q6264" i="11" s="1"/>
  <c r="M6265" i="11"/>
  <c r="N6265" i="11"/>
  <c r="O6265" i="11" s="1"/>
  <c r="S6265" i="11" s="1"/>
  <c r="P6265" i="11"/>
  <c r="Q6265" i="11" s="1"/>
  <c r="M6266" i="11"/>
  <c r="N6266" i="11"/>
  <c r="O6266" i="11" s="1"/>
  <c r="S6266" i="11" s="1"/>
  <c r="P6266" i="11"/>
  <c r="Q6266" i="11" s="1"/>
  <c r="M6267" i="11"/>
  <c r="N6267" i="11"/>
  <c r="O6267" i="11" s="1"/>
  <c r="S6267" i="11" s="1"/>
  <c r="P6267" i="11"/>
  <c r="Q6267" i="11" s="1"/>
  <c r="M6268" i="11"/>
  <c r="N6268" i="11"/>
  <c r="O6268" i="11" s="1"/>
  <c r="S6268" i="11" s="1"/>
  <c r="P6268" i="11"/>
  <c r="Q6268" i="11" s="1"/>
  <c r="M6269" i="11"/>
  <c r="N6269" i="11"/>
  <c r="O6269" i="11" s="1"/>
  <c r="S6269" i="11" s="1"/>
  <c r="P6269" i="11"/>
  <c r="Q6269" i="11" s="1"/>
  <c r="M6270" i="11"/>
  <c r="N6270" i="11"/>
  <c r="O6270" i="11"/>
  <c r="S6270" i="11" s="1"/>
  <c r="P6270" i="11"/>
  <c r="Q6270" i="11"/>
  <c r="M6271" i="11"/>
  <c r="N6271" i="11"/>
  <c r="O6271" i="11" s="1"/>
  <c r="S6271" i="11" s="1"/>
  <c r="P6271" i="11"/>
  <c r="Q6271" i="11" s="1"/>
  <c r="M6272" i="11"/>
  <c r="N6272" i="11"/>
  <c r="O6272" i="11"/>
  <c r="S6272" i="11" s="1"/>
  <c r="P6272" i="11"/>
  <c r="Q6272" i="11" s="1"/>
  <c r="M6273" i="11"/>
  <c r="N6273" i="11"/>
  <c r="O6273" i="11" s="1"/>
  <c r="S6273" i="11" s="1"/>
  <c r="P6273" i="11"/>
  <c r="Q6273" i="11" s="1"/>
  <c r="M6274" i="11"/>
  <c r="N6274" i="11"/>
  <c r="O6274" i="11" s="1"/>
  <c r="S6274" i="11" s="1"/>
  <c r="P6274" i="11"/>
  <c r="Q6274" i="11" s="1"/>
  <c r="M6275" i="11"/>
  <c r="N6275" i="11"/>
  <c r="O6275" i="11" s="1"/>
  <c r="S6275" i="11" s="1"/>
  <c r="P6275" i="11"/>
  <c r="Q6275" i="11" s="1"/>
  <c r="M6276" i="11"/>
  <c r="N6276" i="11"/>
  <c r="O6276" i="11" s="1"/>
  <c r="S6276" i="11" s="1"/>
  <c r="P6276" i="11"/>
  <c r="Q6276" i="11" s="1"/>
  <c r="M6277" i="11"/>
  <c r="N6277" i="11"/>
  <c r="O6277" i="11" s="1"/>
  <c r="S6277" i="11" s="1"/>
  <c r="P6277" i="11"/>
  <c r="Q6277" i="11" s="1"/>
  <c r="M6278" i="11"/>
  <c r="N6278" i="11"/>
  <c r="O6278" i="11" s="1"/>
  <c r="S6278" i="11" s="1"/>
  <c r="P6278" i="11"/>
  <c r="Q6278" i="11" s="1"/>
  <c r="M6279" i="11"/>
  <c r="N6279" i="11"/>
  <c r="O6279" i="11" s="1"/>
  <c r="S6279" i="11" s="1"/>
  <c r="P6279" i="11"/>
  <c r="Q6279" i="11" s="1"/>
  <c r="M6280" i="11"/>
  <c r="N6280" i="11"/>
  <c r="O6280" i="11" s="1"/>
  <c r="S6280" i="11" s="1"/>
  <c r="P6280" i="11"/>
  <c r="Q6280" i="11" s="1"/>
  <c r="M6281" i="11"/>
  <c r="N6281" i="11"/>
  <c r="O6281" i="11" s="1"/>
  <c r="S6281" i="11" s="1"/>
  <c r="P6281" i="11"/>
  <c r="Q6281" i="11" s="1"/>
  <c r="M6282" i="11"/>
  <c r="N6282" i="11"/>
  <c r="O6282" i="11" s="1"/>
  <c r="S6282" i="11" s="1"/>
  <c r="P6282" i="11"/>
  <c r="Q6282" i="11" s="1"/>
  <c r="M6283" i="11"/>
  <c r="N6283" i="11"/>
  <c r="O6283" i="11" s="1"/>
  <c r="S6283" i="11" s="1"/>
  <c r="P6283" i="11"/>
  <c r="Q6283" i="11" s="1"/>
  <c r="M6284" i="11"/>
  <c r="N6284" i="11"/>
  <c r="O6284" i="11" s="1"/>
  <c r="S6284" i="11" s="1"/>
  <c r="P6284" i="11"/>
  <c r="Q6284" i="11" s="1"/>
  <c r="M6285" i="11"/>
  <c r="N6285" i="11"/>
  <c r="O6285" i="11" s="1"/>
  <c r="S6285" i="11" s="1"/>
  <c r="P6285" i="11"/>
  <c r="Q6285" i="11" s="1"/>
  <c r="M6286" i="11"/>
  <c r="N6286" i="11"/>
  <c r="O6286" i="11" s="1"/>
  <c r="S6286" i="11" s="1"/>
  <c r="P6286" i="11"/>
  <c r="Q6286" i="11" s="1"/>
  <c r="M6287" i="11"/>
  <c r="N6287" i="11"/>
  <c r="O6287" i="11" s="1"/>
  <c r="S6287" i="11" s="1"/>
  <c r="P6287" i="11"/>
  <c r="Q6287" i="11" s="1"/>
  <c r="M6288" i="11"/>
  <c r="N6288" i="11"/>
  <c r="O6288" i="11" s="1"/>
  <c r="S6288" i="11" s="1"/>
  <c r="P6288" i="11"/>
  <c r="Q6288" i="11" s="1"/>
  <c r="M6289" i="11"/>
  <c r="N6289" i="11"/>
  <c r="O6289" i="11" s="1"/>
  <c r="S6289" i="11" s="1"/>
  <c r="P6289" i="11"/>
  <c r="Q6289" i="11" s="1"/>
  <c r="M6290" i="11"/>
  <c r="N6290" i="11"/>
  <c r="O6290" i="11" s="1"/>
  <c r="S6290" i="11" s="1"/>
  <c r="P6290" i="11"/>
  <c r="Q6290" i="11" s="1"/>
  <c r="M6291" i="11"/>
  <c r="N6291" i="11"/>
  <c r="O6291" i="11" s="1"/>
  <c r="S6291" i="11" s="1"/>
  <c r="P6291" i="11"/>
  <c r="Q6291" i="11" s="1"/>
  <c r="M6292" i="11"/>
  <c r="N6292" i="11"/>
  <c r="O6292" i="11" s="1"/>
  <c r="S6292" i="11" s="1"/>
  <c r="P6292" i="11"/>
  <c r="Q6292" i="11" s="1"/>
  <c r="M6293" i="11"/>
  <c r="N6293" i="11"/>
  <c r="O6293" i="11" s="1"/>
  <c r="S6293" i="11" s="1"/>
  <c r="P6293" i="11"/>
  <c r="Q6293" i="11" s="1"/>
  <c r="M6294" i="11"/>
  <c r="N6294" i="11"/>
  <c r="O6294" i="11" s="1"/>
  <c r="S6294" i="11" s="1"/>
  <c r="P6294" i="11"/>
  <c r="Q6294" i="11" s="1"/>
  <c r="M6295" i="11"/>
  <c r="N6295" i="11"/>
  <c r="O6295" i="11" s="1"/>
  <c r="S6295" i="11" s="1"/>
  <c r="P6295" i="11"/>
  <c r="Q6295" i="11" s="1"/>
  <c r="M6296" i="11"/>
  <c r="N6296" i="11"/>
  <c r="O6296" i="11" s="1"/>
  <c r="S6296" i="11" s="1"/>
  <c r="P6296" i="11"/>
  <c r="Q6296" i="11" s="1"/>
  <c r="M6297" i="11"/>
  <c r="N6297" i="11"/>
  <c r="O6297" i="11" s="1"/>
  <c r="S6297" i="11" s="1"/>
  <c r="P6297" i="11"/>
  <c r="Q6297" i="11" s="1"/>
  <c r="M6298" i="11"/>
  <c r="N6298" i="11"/>
  <c r="O6298" i="11" s="1"/>
  <c r="S6298" i="11" s="1"/>
  <c r="P6298" i="11"/>
  <c r="Q6298" i="11" s="1"/>
  <c r="M6299" i="11"/>
  <c r="N6299" i="11"/>
  <c r="O6299" i="11" s="1"/>
  <c r="S6299" i="11" s="1"/>
  <c r="P6299" i="11"/>
  <c r="Q6299" i="11" s="1"/>
  <c r="M6300" i="11"/>
  <c r="N6300" i="11"/>
  <c r="O6300" i="11"/>
  <c r="S6300" i="11" s="1"/>
  <c r="P6300" i="11"/>
  <c r="Q6300" i="11" s="1"/>
  <c r="M6301" i="11"/>
  <c r="N6301" i="11"/>
  <c r="O6301" i="11"/>
  <c r="S6301" i="11" s="1"/>
  <c r="P6301" i="11"/>
  <c r="Q6301" i="11" s="1"/>
  <c r="M6302" i="11"/>
  <c r="N6302" i="11"/>
  <c r="O6302" i="11" s="1"/>
  <c r="S6302" i="11" s="1"/>
  <c r="P6302" i="11"/>
  <c r="Q6302" i="11" s="1"/>
  <c r="M6303" i="11"/>
  <c r="N6303" i="11"/>
  <c r="O6303" i="11" s="1"/>
  <c r="S6303" i="11" s="1"/>
  <c r="P6303" i="11"/>
  <c r="Q6303" i="11" s="1"/>
  <c r="M6304" i="11"/>
  <c r="N6304" i="11"/>
  <c r="O6304" i="11" s="1"/>
  <c r="S6304" i="11" s="1"/>
  <c r="P6304" i="11"/>
  <c r="Q6304" i="11" s="1"/>
  <c r="M6305" i="11"/>
  <c r="N6305" i="11"/>
  <c r="O6305" i="11" s="1"/>
  <c r="S6305" i="11" s="1"/>
  <c r="P6305" i="11"/>
  <c r="Q6305" i="11" s="1"/>
  <c r="M6306" i="11"/>
  <c r="N6306" i="11"/>
  <c r="O6306" i="11" s="1"/>
  <c r="S6306" i="11" s="1"/>
  <c r="P6306" i="11"/>
  <c r="Q6306" i="11" s="1"/>
  <c r="M6307" i="11"/>
  <c r="N6307" i="11"/>
  <c r="O6307" i="11"/>
  <c r="S6307" i="11" s="1"/>
  <c r="P6307" i="11"/>
  <c r="Q6307" i="11" s="1"/>
  <c r="M6308" i="11"/>
  <c r="N6308" i="11"/>
  <c r="O6308" i="11"/>
  <c r="S6308" i="11" s="1"/>
  <c r="P6308" i="11"/>
  <c r="Q6308" i="11" s="1"/>
  <c r="M6309" i="11"/>
  <c r="N6309" i="11"/>
  <c r="O6309" i="11" s="1"/>
  <c r="S6309" i="11" s="1"/>
  <c r="P6309" i="11"/>
  <c r="Q6309" i="11" s="1"/>
  <c r="M6310" i="11"/>
  <c r="N6310" i="11"/>
  <c r="O6310" i="11" s="1"/>
  <c r="S6310" i="11" s="1"/>
  <c r="P6310" i="11"/>
  <c r="Q6310" i="11" s="1"/>
  <c r="M6311" i="11"/>
  <c r="N6311" i="11"/>
  <c r="O6311" i="11" s="1"/>
  <c r="S6311" i="11" s="1"/>
  <c r="P6311" i="11"/>
  <c r="Q6311" i="11" s="1"/>
  <c r="M6312" i="11"/>
  <c r="N6312" i="11"/>
  <c r="O6312" i="11" s="1"/>
  <c r="S6312" i="11" s="1"/>
  <c r="P6312" i="11"/>
  <c r="Q6312" i="11" s="1"/>
  <c r="M6313" i="11"/>
  <c r="N6313" i="11"/>
  <c r="O6313" i="11" s="1"/>
  <c r="S6313" i="11" s="1"/>
  <c r="P6313" i="11"/>
  <c r="Q6313" i="11" s="1"/>
  <c r="M6314" i="11"/>
  <c r="N6314" i="11"/>
  <c r="O6314" i="11" s="1"/>
  <c r="S6314" i="11" s="1"/>
  <c r="P6314" i="11"/>
  <c r="Q6314" i="11" s="1"/>
  <c r="M6315" i="11"/>
  <c r="N6315" i="11"/>
  <c r="O6315" i="11" s="1"/>
  <c r="S6315" i="11" s="1"/>
  <c r="P6315" i="11"/>
  <c r="Q6315" i="11" s="1"/>
  <c r="M6316" i="11"/>
  <c r="N6316" i="11"/>
  <c r="O6316" i="11" s="1"/>
  <c r="S6316" i="11" s="1"/>
  <c r="P6316" i="11"/>
  <c r="Q6316" i="11" s="1"/>
  <c r="M6317" i="11"/>
  <c r="N6317" i="11"/>
  <c r="O6317" i="11" s="1"/>
  <c r="S6317" i="11" s="1"/>
  <c r="P6317" i="11"/>
  <c r="Q6317" i="11" s="1"/>
  <c r="M6318" i="11"/>
  <c r="N6318" i="11"/>
  <c r="O6318" i="11" s="1"/>
  <c r="S6318" i="11" s="1"/>
  <c r="P6318" i="11"/>
  <c r="Q6318" i="11" s="1"/>
  <c r="M6319" i="11"/>
  <c r="N6319" i="11"/>
  <c r="O6319" i="11" s="1"/>
  <c r="S6319" i="11" s="1"/>
  <c r="P6319" i="11"/>
  <c r="Q6319" i="11" s="1"/>
  <c r="M6320" i="11"/>
  <c r="N6320" i="11"/>
  <c r="O6320" i="11" s="1"/>
  <c r="S6320" i="11" s="1"/>
  <c r="P6320" i="11"/>
  <c r="Q6320" i="11" s="1"/>
  <c r="M6321" i="11"/>
  <c r="N6321" i="11"/>
  <c r="O6321" i="11" s="1"/>
  <c r="S6321" i="11" s="1"/>
  <c r="P6321" i="11"/>
  <c r="Q6321" i="11" s="1"/>
  <c r="M6322" i="11"/>
  <c r="N6322" i="11"/>
  <c r="O6322" i="11" s="1"/>
  <c r="S6322" i="11" s="1"/>
  <c r="P6322" i="11"/>
  <c r="Q6322" i="11" s="1"/>
  <c r="M6323" i="11"/>
  <c r="N6323" i="11"/>
  <c r="O6323" i="11" s="1"/>
  <c r="S6323" i="11" s="1"/>
  <c r="P6323" i="11"/>
  <c r="Q6323" i="11" s="1"/>
  <c r="M6324" i="11"/>
  <c r="N6324" i="11"/>
  <c r="O6324" i="11" s="1"/>
  <c r="S6324" i="11" s="1"/>
  <c r="P6324" i="11"/>
  <c r="Q6324" i="11" s="1"/>
  <c r="M6325" i="11"/>
  <c r="N6325" i="11"/>
  <c r="O6325" i="11" s="1"/>
  <c r="S6325" i="11" s="1"/>
  <c r="P6325" i="11"/>
  <c r="Q6325" i="11" s="1"/>
  <c r="M6326" i="11"/>
  <c r="N6326" i="11"/>
  <c r="O6326" i="11" s="1"/>
  <c r="S6326" i="11" s="1"/>
  <c r="P6326" i="11"/>
  <c r="Q6326" i="11" s="1"/>
  <c r="M6327" i="11"/>
  <c r="N6327" i="11"/>
  <c r="O6327" i="11" s="1"/>
  <c r="S6327" i="11" s="1"/>
  <c r="P6327" i="11"/>
  <c r="Q6327" i="11" s="1"/>
  <c r="M6328" i="11"/>
  <c r="N6328" i="11"/>
  <c r="O6328" i="11"/>
  <c r="S6328" i="11" s="1"/>
  <c r="P6328" i="11"/>
  <c r="Q6328" i="11" s="1"/>
  <c r="M6329" i="11"/>
  <c r="N6329" i="11"/>
  <c r="O6329" i="11" s="1"/>
  <c r="S6329" i="11" s="1"/>
  <c r="P6329" i="11"/>
  <c r="Q6329" i="11" s="1"/>
  <c r="M6330" i="11"/>
  <c r="N6330" i="11"/>
  <c r="O6330" i="11" s="1"/>
  <c r="S6330" i="11" s="1"/>
  <c r="P6330" i="11"/>
  <c r="Q6330" i="11" s="1"/>
  <c r="M6331" i="11"/>
  <c r="N6331" i="11"/>
  <c r="O6331" i="11" s="1"/>
  <c r="S6331" i="11" s="1"/>
  <c r="P6331" i="11"/>
  <c r="Q6331" i="11" s="1"/>
  <c r="M6332" i="11"/>
  <c r="N6332" i="11"/>
  <c r="O6332" i="11" s="1"/>
  <c r="S6332" i="11" s="1"/>
  <c r="P6332" i="11"/>
  <c r="Q6332" i="11" s="1"/>
  <c r="M6333" i="11"/>
  <c r="N6333" i="11"/>
  <c r="O6333" i="11" s="1"/>
  <c r="S6333" i="11" s="1"/>
  <c r="P6333" i="11"/>
  <c r="Q6333" i="11" s="1"/>
  <c r="M6334" i="11"/>
  <c r="N6334" i="11"/>
  <c r="O6334" i="11" s="1"/>
  <c r="S6334" i="11" s="1"/>
  <c r="P6334" i="11"/>
  <c r="Q6334" i="11" s="1"/>
  <c r="M6335" i="11"/>
  <c r="N6335" i="11"/>
  <c r="O6335" i="11" s="1"/>
  <c r="S6335" i="11" s="1"/>
  <c r="P6335" i="11"/>
  <c r="Q6335" i="11" s="1"/>
  <c r="M6336" i="11"/>
  <c r="N6336" i="11"/>
  <c r="O6336" i="11" s="1"/>
  <c r="S6336" i="11" s="1"/>
  <c r="P6336" i="11"/>
  <c r="Q6336" i="11" s="1"/>
  <c r="M6337" i="11"/>
  <c r="N6337" i="11"/>
  <c r="O6337" i="11" s="1"/>
  <c r="S6337" i="11" s="1"/>
  <c r="P6337" i="11"/>
  <c r="Q6337" i="11" s="1"/>
  <c r="M6338" i="11"/>
  <c r="N6338" i="11"/>
  <c r="O6338" i="11" s="1"/>
  <c r="P6338" i="11"/>
  <c r="Q6338" i="11" s="1"/>
  <c r="S6338" i="11"/>
  <c r="M6339" i="11"/>
  <c r="N6339" i="11"/>
  <c r="O6339" i="11" s="1"/>
  <c r="S6339" i="11" s="1"/>
  <c r="P6339" i="11"/>
  <c r="Q6339" i="11" s="1"/>
  <c r="M6340" i="11"/>
  <c r="N6340" i="11"/>
  <c r="O6340" i="11" s="1"/>
  <c r="S6340" i="11" s="1"/>
  <c r="P6340" i="11"/>
  <c r="Q6340" i="11" s="1"/>
  <c r="M6341" i="11"/>
  <c r="N6341" i="11"/>
  <c r="O6341" i="11" s="1"/>
  <c r="S6341" i="11" s="1"/>
  <c r="P6341" i="11"/>
  <c r="Q6341" i="11" s="1"/>
  <c r="M6342" i="11"/>
  <c r="N6342" i="11"/>
  <c r="O6342" i="11" s="1"/>
  <c r="S6342" i="11" s="1"/>
  <c r="P6342" i="11"/>
  <c r="Q6342" i="11" s="1"/>
  <c r="M6343" i="11"/>
  <c r="N6343" i="11"/>
  <c r="O6343" i="11" s="1"/>
  <c r="S6343" i="11" s="1"/>
  <c r="P6343" i="11"/>
  <c r="Q6343" i="11" s="1"/>
  <c r="M6344" i="11"/>
  <c r="N6344" i="11"/>
  <c r="O6344" i="11" s="1"/>
  <c r="S6344" i="11" s="1"/>
  <c r="P6344" i="11"/>
  <c r="Q6344" i="11" s="1"/>
  <c r="M6345" i="11"/>
  <c r="N6345" i="11"/>
  <c r="O6345" i="11" s="1"/>
  <c r="S6345" i="11" s="1"/>
  <c r="P6345" i="11"/>
  <c r="Q6345" i="11" s="1"/>
  <c r="M6346" i="11"/>
  <c r="N6346" i="11"/>
  <c r="O6346" i="11" s="1"/>
  <c r="S6346" i="11" s="1"/>
  <c r="P6346" i="11"/>
  <c r="Q6346" i="11" s="1"/>
  <c r="M6347" i="11"/>
  <c r="N6347" i="11"/>
  <c r="O6347" i="11" s="1"/>
  <c r="S6347" i="11" s="1"/>
  <c r="P6347" i="11"/>
  <c r="Q6347" i="11" s="1"/>
  <c r="M6348" i="11"/>
  <c r="N6348" i="11"/>
  <c r="O6348" i="11" s="1"/>
  <c r="S6348" i="11" s="1"/>
  <c r="P6348" i="11"/>
  <c r="Q6348" i="11" s="1"/>
  <c r="M6349" i="11"/>
  <c r="N6349" i="11"/>
  <c r="O6349" i="11" s="1"/>
  <c r="S6349" i="11" s="1"/>
  <c r="P6349" i="11"/>
  <c r="Q6349" i="11" s="1"/>
  <c r="M6350" i="11"/>
  <c r="N6350" i="11"/>
  <c r="O6350" i="11" s="1"/>
  <c r="S6350" i="11" s="1"/>
  <c r="P6350" i="11"/>
  <c r="Q6350" i="11" s="1"/>
  <c r="M6351" i="11"/>
  <c r="N6351" i="11"/>
  <c r="O6351" i="11" s="1"/>
  <c r="S6351" i="11" s="1"/>
  <c r="P6351" i="11"/>
  <c r="Q6351" i="11" s="1"/>
  <c r="M6352" i="11"/>
  <c r="N6352" i="11"/>
  <c r="O6352" i="11" s="1"/>
  <c r="S6352" i="11" s="1"/>
  <c r="P6352" i="11"/>
  <c r="Q6352" i="11" s="1"/>
  <c r="M6353" i="11"/>
  <c r="N6353" i="11"/>
  <c r="O6353" i="11" s="1"/>
  <c r="S6353" i="11" s="1"/>
  <c r="P6353" i="11"/>
  <c r="Q6353" i="11" s="1"/>
  <c r="M6354" i="11"/>
  <c r="N6354" i="11"/>
  <c r="O6354" i="11" s="1"/>
  <c r="S6354" i="11" s="1"/>
  <c r="P6354" i="11"/>
  <c r="Q6354" i="11" s="1"/>
  <c r="M6355" i="11"/>
  <c r="N6355" i="11"/>
  <c r="O6355" i="11" s="1"/>
  <c r="S6355" i="11" s="1"/>
  <c r="P6355" i="11"/>
  <c r="Q6355" i="11" s="1"/>
  <c r="M6356" i="11"/>
  <c r="N6356" i="11"/>
  <c r="O6356" i="11" s="1"/>
  <c r="S6356" i="11" s="1"/>
  <c r="P6356" i="11"/>
  <c r="Q6356" i="11" s="1"/>
  <c r="M6357" i="11"/>
  <c r="N6357" i="11"/>
  <c r="O6357" i="11" s="1"/>
  <c r="S6357" i="11" s="1"/>
  <c r="P6357" i="11"/>
  <c r="Q6357" i="11" s="1"/>
  <c r="M6358" i="11"/>
  <c r="N6358" i="11"/>
  <c r="O6358" i="11" s="1"/>
  <c r="S6358" i="11" s="1"/>
  <c r="P6358" i="11"/>
  <c r="Q6358" i="11" s="1"/>
  <c r="M6359" i="11"/>
  <c r="N6359" i="11"/>
  <c r="O6359" i="11" s="1"/>
  <c r="S6359" i="11" s="1"/>
  <c r="P6359" i="11"/>
  <c r="Q6359" i="11" s="1"/>
  <c r="M6360" i="11"/>
  <c r="N6360" i="11"/>
  <c r="O6360" i="11" s="1"/>
  <c r="S6360" i="11" s="1"/>
  <c r="P6360" i="11"/>
  <c r="Q6360" i="11" s="1"/>
  <c r="M6361" i="11"/>
  <c r="N6361" i="11"/>
  <c r="O6361" i="11" s="1"/>
  <c r="S6361" i="11" s="1"/>
  <c r="P6361" i="11"/>
  <c r="Q6361" i="11" s="1"/>
  <c r="M6362" i="11"/>
  <c r="N6362" i="11"/>
  <c r="O6362" i="11" s="1"/>
  <c r="S6362" i="11" s="1"/>
  <c r="P6362" i="11"/>
  <c r="Q6362" i="11" s="1"/>
  <c r="M6363" i="11"/>
  <c r="N6363" i="11"/>
  <c r="O6363" i="11" s="1"/>
  <c r="S6363" i="11" s="1"/>
  <c r="P6363" i="11"/>
  <c r="Q6363" i="11" s="1"/>
  <c r="M6364" i="11"/>
  <c r="N6364" i="11"/>
  <c r="O6364" i="11" s="1"/>
  <c r="S6364" i="11" s="1"/>
  <c r="P6364" i="11"/>
  <c r="Q6364" i="11" s="1"/>
  <c r="M6365" i="11"/>
  <c r="N6365" i="11"/>
  <c r="O6365" i="11" s="1"/>
  <c r="S6365" i="11" s="1"/>
  <c r="P6365" i="11"/>
  <c r="Q6365" i="11" s="1"/>
  <c r="M6366" i="11"/>
  <c r="N6366" i="11"/>
  <c r="O6366" i="11"/>
  <c r="S6366" i="11" s="1"/>
  <c r="P6366" i="11"/>
  <c r="Q6366" i="11" s="1"/>
  <c r="M6367" i="11"/>
  <c r="N6367" i="11"/>
  <c r="O6367" i="11" s="1"/>
  <c r="S6367" i="11" s="1"/>
  <c r="P6367" i="11"/>
  <c r="Q6367" i="11" s="1"/>
  <c r="M6368" i="11"/>
  <c r="N6368" i="11"/>
  <c r="O6368" i="11" s="1"/>
  <c r="S6368" i="11" s="1"/>
  <c r="P6368" i="11"/>
  <c r="Q6368" i="11" s="1"/>
  <c r="M6369" i="11"/>
  <c r="N6369" i="11"/>
  <c r="O6369" i="11" s="1"/>
  <c r="S6369" i="11" s="1"/>
  <c r="P6369" i="11"/>
  <c r="Q6369" i="11" s="1"/>
  <c r="M6370" i="11"/>
  <c r="N6370" i="11"/>
  <c r="O6370" i="11" s="1"/>
  <c r="S6370" i="11" s="1"/>
  <c r="P6370" i="11"/>
  <c r="Q6370" i="11" s="1"/>
  <c r="M6371" i="11"/>
  <c r="N6371" i="11"/>
  <c r="O6371" i="11" s="1"/>
  <c r="S6371" i="11" s="1"/>
  <c r="P6371" i="11"/>
  <c r="Q6371" i="11" s="1"/>
  <c r="M6372" i="11"/>
  <c r="N6372" i="11"/>
  <c r="O6372" i="11" s="1"/>
  <c r="S6372" i="11" s="1"/>
  <c r="P6372" i="11"/>
  <c r="Q6372" i="11" s="1"/>
  <c r="M6373" i="11"/>
  <c r="N6373" i="11"/>
  <c r="O6373" i="11" s="1"/>
  <c r="S6373" i="11" s="1"/>
  <c r="P6373" i="11"/>
  <c r="Q6373" i="11" s="1"/>
  <c r="M6374" i="11"/>
  <c r="N6374" i="11"/>
  <c r="O6374" i="11" s="1"/>
  <c r="S6374" i="11" s="1"/>
  <c r="P6374" i="11"/>
  <c r="Q6374" i="11" s="1"/>
  <c r="M6375" i="11"/>
  <c r="N6375" i="11"/>
  <c r="O6375" i="11" s="1"/>
  <c r="S6375" i="11" s="1"/>
  <c r="P6375" i="11"/>
  <c r="Q6375" i="11" s="1"/>
  <c r="M6376" i="11"/>
  <c r="N6376" i="11"/>
  <c r="O6376" i="11" s="1"/>
  <c r="S6376" i="11" s="1"/>
  <c r="P6376" i="11"/>
  <c r="Q6376" i="11" s="1"/>
  <c r="M6377" i="11"/>
  <c r="N6377" i="11"/>
  <c r="O6377" i="11" s="1"/>
  <c r="S6377" i="11" s="1"/>
  <c r="P6377" i="11"/>
  <c r="Q6377" i="11" s="1"/>
  <c r="M6378" i="11"/>
  <c r="N6378" i="11"/>
  <c r="O6378" i="11" s="1"/>
  <c r="S6378" i="11" s="1"/>
  <c r="P6378" i="11"/>
  <c r="Q6378" i="11" s="1"/>
  <c r="M6379" i="11"/>
  <c r="N6379" i="11"/>
  <c r="O6379" i="11" s="1"/>
  <c r="S6379" i="11" s="1"/>
  <c r="P6379" i="11"/>
  <c r="Q6379" i="11" s="1"/>
  <c r="M6380" i="11"/>
  <c r="N6380" i="11"/>
  <c r="O6380" i="11" s="1"/>
  <c r="S6380" i="11" s="1"/>
  <c r="P6380" i="11"/>
  <c r="Q6380" i="11" s="1"/>
  <c r="M6381" i="11"/>
  <c r="N6381" i="11"/>
  <c r="O6381" i="11" s="1"/>
  <c r="S6381" i="11" s="1"/>
  <c r="P6381" i="11"/>
  <c r="Q6381" i="11" s="1"/>
  <c r="M6382" i="11"/>
  <c r="N6382" i="11"/>
  <c r="O6382" i="11" s="1"/>
  <c r="S6382" i="11" s="1"/>
  <c r="P6382" i="11"/>
  <c r="Q6382" i="11" s="1"/>
  <c r="M6383" i="11"/>
  <c r="N6383" i="11"/>
  <c r="O6383" i="11" s="1"/>
  <c r="S6383" i="11" s="1"/>
  <c r="P6383" i="11"/>
  <c r="Q6383" i="11" s="1"/>
  <c r="M6384" i="11"/>
  <c r="N6384" i="11"/>
  <c r="O6384" i="11" s="1"/>
  <c r="S6384" i="11" s="1"/>
  <c r="P6384" i="11"/>
  <c r="Q6384" i="11" s="1"/>
  <c r="M6385" i="11"/>
  <c r="N6385" i="11"/>
  <c r="O6385" i="11" s="1"/>
  <c r="S6385" i="11" s="1"/>
  <c r="P6385" i="11"/>
  <c r="Q6385" i="11" s="1"/>
  <c r="M6386" i="11"/>
  <c r="N6386" i="11"/>
  <c r="O6386" i="11" s="1"/>
  <c r="S6386" i="11" s="1"/>
  <c r="P6386" i="11"/>
  <c r="Q6386" i="11" s="1"/>
  <c r="M6387" i="11"/>
  <c r="N6387" i="11"/>
  <c r="O6387" i="11" s="1"/>
  <c r="S6387" i="11" s="1"/>
  <c r="P6387" i="11"/>
  <c r="Q6387" i="11" s="1"/>
  <c r="M6388" i="11"/>
  <c r="N6388" i="11"/>
  <c r="O6388" i="11" s="1"/>
  <c r="S6388" i="11" s="1"/>
  <c r="P6388" i="11"/>
  <c r="Q6388" i="11" s="1"/>
  <c r="M6389" i="11"/>
  <c r="N6389" i="11"/>
  <c r="O6389" i="11" s="1"/>
  <c r="S6389" i="11" s="1"/>
  <c r="P6389" i="11"/>
  <c r="Q6389" i="11" s="1"/>
  <c r="M6390" i="11"/>
  <c r="N6390" i="11"/>
  <c r="O6390" i="11" s="1"/>
  <c r="S6390" i="11" s="1"/>
  <c r="P6390" i="11"/>
  <c r="Q6390" i="11" s="1"/>
  <c r="M6391" i="11"/>
  <c r="N6391" i="11"/>
  <c r="O6391" i="11" s="1"/>
  <c r="S6391" i="11" s="1"/>
  <c r="P6391" i="11"/>
  <c r="Q6391" i="11" s="1"/>
  <c r="M6392" i="11"/>
  <c r="N6392" i="11"/>
  <c r="O6392" i="11" s="1"/>
  <c r="S6392" i="11" s="1"/>
  <c r="P6392" i="11"/>
  <c r="Q6392" i="11" s="1"/>
  <c r="M6393" i="11"/>
  <c r="N6393" i="11"/>
  <c r="O6393" i="11" s="1"/>
  <c r="S6393" i="11" s="1"/>
  <c r="P6393" i="11"/>
  <c r="Q6393" i="11" s="1"/>
  <c r="M6394" i="11"/>
  <c r="N6394" i="11"/>
  <c r="O6394" i="11" s="1"/>
  <c r="S6394" i="11" s="1"/>
  <c r="P6394" i="11"/>
  <c r="Q6394" i="11" s="1"/>
  <c r="M6395" i="11"/>
  <c r="N6395" i="11"/>
  <c r="O6395" i="11" s="1"/>
  <c r="S6395" i="11" s="1"/>
  <c r="P6395" i="11"/>
  <c r="Q6395" i="11" s="1"/>
  <c r="M6396" i="11"/>
  <c r="N6396" i="11"/>
  <c r="O6396" i="11" s="1"/>
  <c r="S6396" i="11" s="1"/>
  <c r="P6396" i="11"/>
  <c r="Q6396" i="11" s="1"/>
  <c r="M6397" i="11"/>
  <c r="N6397" i="11"/>
  <c r="O6397" i="11" s="1"/>
  <c r="S6397" i="11" s="1"/>
  <c r="P6397" i="11"/>
  <c r="Q6397" i="11" s="1"/>
  <c r="M6398" i="11"/>
  <c r="N6398" i="11"/>
  <c r="O6398" i="11" s="1"/>
  <c r="P6398" i="11"/>
  <c r="Q6398" i="11" s="1"/>
  <c r="S6398" i="11"/>
  <c r="M6399" i="11"/>
  <c r="N6399" i="11"/>
  <c r="O6399" i="11" s="1"/>
  <c r="S6399" i="11" s="1"/>
  <c r="P6399" i="11"/>
  <c r="Q6399" i="11" s="1"/>
  <c r="M6400" i="11"/>
  <c r="N6400" i="11"/>
  <c r="O6400" i="11" s="1"/>
  <c r="S6400" i="11" s="1"/>
  <c r="P6400" i="11"/>
  <c r="Q6400" i="11" s="1"/>
  <c r="M6401" i="11"/>
  <c r="N6401" i="11"/>
  <c r="O6401" i="11" s="1"/>
  <c r="S6401" i="11" s="1"/>
  <c r="P6401" i="11"/>
  <c r="Q6401" i="11" s="1"/>
  <c r="M6402" i="11"/>
  <c r="N6402" i="11"/>
  <c r="O6402" i="11"/>
  <c r="S6402" i="11" s="1"/>
  <c r="P6402" i="11"/>
  <c r="Q6402" i="11" s="1"/>
  <c r="M6403" i="11"/>
  <c r="N6403" i="11"/>
  <c r="O6403" i="11" s="1"/>
  <c r="S6403" i="11" s="1"/>
  <c r="P6403" i="11"/>
  <c r="Q6403" i="11" s="1"/>
  <c r="M6404" i="11"/>
  <c r="N6404" i="11"/>
  <c r="O6404" i="11"/>
  <c r="S6404" i="11" s="1"/>
  <c r="P6404" i="11"/>
  <c r="Q6404" i="11" s="1"/>
  <c r="M6405" i="11"/>
  <c r="N6405" i="11"/>
  <c r="O6405" i="11" s="1"/>
  <c r="S6405" i="11" s="1"/>
  <c r="P6405" i="11"/>
  <c r="Q6405" i="11" s="1"/>
  <c r="M6406" i="11"/>
  <c r="N6406" i="11"/>
  <c r="O6406" i="11" s="1"/>
  <c r="S6406" i="11" s="1"/>
  <c r="P6406" i="11"/>
  <c r="Q6406" i="11" s="1"/>
  <c r="M6407" i="11"/>
  <c r="N6407" i="11"/>
  <c r="O6407" i="11" s="1"/>
  <c r="S6407" i="11" s="1"/>
  <c r="P6407" i="11"/>
  <c r="Q6407" i="11" s="1"/>
  <c r="M6408" i="11"/>
  <c r="N6408" i="11"/>
  <c r="O6408" i="11" s="1"/>
  <c r="S6408" i="11" s="1"/>
  <c r="P6408" i="11"/>
  <c r="Q6408" i="11" s="1"/>
  <c r="M6409" i="11"/>
  <c r="N6409" i="11"/>
  <c r="O6409" i="11" s="1"/>
  <c r="S6409" i="11" s="1"/>
  <c r="P6409" i="11"/>
  <c r="Q6409" i="11" s="1"/>
  <c r="M6410" i="11"/>
  <c r="N6410" i="11"/>
  <c r="O6410" i="11" s="1"/>
  <c r="S6410" i="11" s="1"/>
  <c r="P6410" i="11"/>
  <c r="Q6410" i="11" s="1"/>
  <c r="M6411" i="11"/>
  <c r="N6411" i="11"/>
  <c r="O6411" i="11" s="1"/>
  <c r="S6411" i="11" s="1"/>
  <c r="P6411" i="11"/>
  <c r="Q6411" i="11" s="1"/>
  <c r="M6412" i="11"/>
  <c r="N6412" i="11"/>
  <c r="O6412" i="11"/>
  <c r="S6412" i="11" s="1"/>
  <c r="P6412" i="11"/>
  <c r="Q6412" i="11" s="1"/>
  <c r="M6413" i="11"/>
  <c r="N6413" i="11"/>
  <c r="O6413" i="11" s="1"/>
  <c r="S6413" i="11" s="1"/>
  <c r="P6413" i="11"/>
  <c r="Q6413" i="11" s="1"/>
  <c r="M6414" i="11"/>
  <c r="N6414" i="11"/>
  <c r="O6414" i="11" s="1"/>
  <c r="S6414" i="11" s="1"/>
  <c r="P6414" i="11"/>
  <c r="Q6414" i="11" s="1"/>
  <c r="M6415" i="11"/>
  <c r="N6415" i="11"/>
  <c r="O6415" i="11" s="1"/>
  <c r="S6415" i="11" s="1"/>
  <c r="P6415" i="11"/>
  <c r="Q6415" i="11" s="1"/>
  <c r="M6416" i="11"/>
  <c r="N6416" i="11"/>
  <c r="O6416" i="11" s="1"/>
  <c r="S6416" i="11" s="1"/>
  <c r="P6416" i="11"/>
  <c r="Q6416" i="11" s="1"/>
  <c r="M6417" i="11"/>
  <c r="N6417" i="11"/>
  <c r="O6417" i="11" s="1"/>
  <c r="S6417" i="11" s="1"/>
  <c r="P6417" i="11"/>
  <c r="Q6417" i="11" s="1"/>
  <c r="M6418" i="11"/>
  <c r="N6418" i="11"/>
  <c r="O6418" i="11" s="1"/>
  <c r="S6418" i="11" s="1"/>
  <c r="P6418" i="11"/>
  <c r="Q6418" i="11" s="1"/>
  <c r="M6419" i="11"/>
  <c r="N6419" i="11"/>
  <c r="O6419" i="11" s="1"/>
  <c r="S6419" i="11" s="1"/>
  <c r="P6419" i="11"/>
  <c r="Q6419" i="11"/>
  <c r="M6420" i="11"/>
  <c r="N6420" i="11"/>
  <c r="O6420" i="11" s="1"/>
  <c r="S6420" i="11" s="1"/>
  <c r="P6420" i="11"/>
  <c r="Q6420" i="11" s="1"/>
  <c r="M6421" i="11"/>
  <c r="N6421" i="11"/>
  <c r="O6421" i="11" s="1"/>
  <c r="S6421" i="11" s="1"/>
  <c r="P6421" i="11"/>
  <c r="Q6421" i="11" s="1"/>
  <c r="M6422" i="11"/>
  <c r="N6422" i="11"/>
  <c r="O6422" i="11" s="1"/>
  <c r="S6422" i="11" s="1"/>
  <c r="P6422" i="11"/>
  <c r="Q6422" i="11" s="1"/>
  <c r="M6423" i="11"/>
  <c r="N6423" i="11"/>
  <c r="O6423" i="11" s="1"/>
  <c r="S6423" i="11" s="1"/>
  <c r="P6423" i="11"/>
  <c r="Q6423" i="11" s="1"/>
  <c r="M6424" i="11"/>
  <c r="N6424" i="11"/>
  <c r="O6424" i="11" s="1"/>
  <c r="S6424" i="11" s="1"/>
  <c r="P6424" i="11"/>
  <c r="Q6424" i="11" s="1"/>
  <c r="M6425" i="11"/>
  <c r="N6425" i="11"/>
  <c r="O6425" i="11" s="1"/>
  <c r="S6425" i="11" s="1"/>
  <c r="P6425" i="11"/>
  <c r="Q6425" i="11" s="1"/>
  <c r="M6426" i="11"/>
  <c r="N6426" i="11"/>
  <c r="O6426" i="11" s="1"/>
  <c r="S6426" i="11" s="1"/>
  <c r="P6426" i="11"/>
  <c r="Q6426" i="11" s="1"/>
  <c r="M6427" i="11"/>
  <c r="N6427" i="11"/>
  <c r="O6427" i="11" s="1"/>
  <c r="S6427" i="11" s="1"/>
  <c r="P6427" i="11"/>
  <c r="Q6427" i="11" s="1"/>
  <c r="M6428" i="11"/>
  <c r="N6428" i="11"/>
  <c r="O6428" i="11" s="1"/>
  <c r="S6428" i="11" s="1"/>
  <c r="P6428" i="11"/>
  <c r="Q6428" i="11" s="1"/>
  <c r="M6429" i="11"/>
  <c r="N6429" i="11"/>
  <c r="O6429" i="11" s="1"/>
  <c r="S6429" i="11" s="1"/>
  <c r="P6429" i="11"/>
  <c r="Q6429" i="11" s="1"/>
  <c r="M6430" i="11"/>
  <c r="N6430" i="11"/>
  <c r="O6430" i="11" s="1"/>
  <c r="S6430" i="11" s="1"/>
  <c r="P6430" i="11"/>
  <c r="Q6430" i="11" s="1"/>
  <c r="M6431" i="11"/>
  <c r="N6431" i="11"/>
  <c r="O6431" i="11" s="1"/>
  <c r="S6431" i="11" s="1"/>
  <c r="P6431" i="11"/>
  <c r="Q6431" i="11"/>
  <c r="M6432" i="11"/>
  <c r="N6432" i="11"/>
  <c r="O6432" i="11" s="1"/>
  <c r="S6432" i="11" s="1"/>
  <c r="P6432" i="11"/>
  <c r="Q6432" i="11" s="1"/>
  <c r="M6433" i="11"/>
  <c r="N6433" i="11"/>
  <c r="O6433" i="11" s="1"/>
  <c r="S6433" i="11" s="1"/>
  <c r="P6433" i="11"/>
  <c r="Q6433" i="11" s="1"/>
  <c r="M6434" i="11"/>
  <c r="N6434" i="11"/>
  <c r="O6434" i="11" s="1"/>
  <c r="S6434" i="11" s="1"/>
  <c r="P6434" i="11"/>
  <c r="Q6434" i="11" s="1"/>
  <c r="M6435" i="11"/>
  <c r="N6435" i="11"/>
  <c r="O6435" i="11" s="1"/>
  <c r="S6435" i="11" s="1"/>
  <c r="P6435" i="11"/>
  <c r="Q6435" i="11" s="1"/>
  <c r="M6436" i="11"/>
  <c r="N6436" i="11"/>
  <c r="O6436" i="11" s="1"/>
  <c r="S6436" i="11" s="1"/>
  <c r="P6436" i="11"/>
  <c r="Q6436" i="11"/>
  <c r="M6437" i="11"/>
  <c r="N6437" i="11"/>
  <c r="O6437" i="11" s="1"/>
  <c r="S6437" i="11" s="1"/>
  <c r="P6437" i="11"/>
  <c r="Q6437" i="11" s="1"/>
  <c r="M6438" i="11"/>
  <c r="N6438" i="11"/>
  <c r="O6438" i="11" s="1"/>
  <c r="S6438" i="11" s="1"/>
  <c r="P6438" i="11"/>
  <c r="Q6438" i="11" s="1"/>
  <c r="M6439" i="11"/>
  <c r="N6439" i="11"/>
  <c r="O6439" i="11" s="1"/>
  <c r="S6439" i="11" s="1"/>
  <c r="P6439" i="11"/>
  <c r="Q6439" i="11" s="1"/>
  <c r="M6440" i="11"/>
  <c r="N6440" i="11"/>
  <c r="O6440" i="11" s="1"/>
  <c r="S6440" i="11" s="1"/>
  <c r="P6440" i="11"/>
  <c r="Q6440" i="11" s="1"/>
  <c r="M6441" i="11"/>
  <c r="N6441" i="11"/>
  <c r="O6441" i="11" s="1"/>
  <c r="S6441" i="11" s="1"/>
  <c r="P6441" i="11"/>
  <c r="Q6441" i="11" s="1"/>
  <c r="M6442" i="11"/>
  <c r="N6442" i="11"/>
  <c r="O6442" i="11" s="1"/>
  <c r="S6442" i="11" s="1"/>
  <c r="P6442" i="11"/>
  <c r="Q6442" i="11" s="1"/>
  <c r="M6443" i="11"/>
  <c r="N6443" i="11"/>
  <c r="O6443" i="11" s="1"/>
  <c r="S6443" i="11" s="1"/>
  <c r="P6443" i="11"/>
  <c r="Q6443" i="11" s="1"/>
  <c r="M6444" i="11"/>
  <c r="N6444" i="11"/>
  <c r="O6444" i="11"/>
  <c r="S6444" i="11" s="1"/>
  <c r="P6444" i="11"/>
  <c r="Q6444" i="11" s="1"/>
  <c r="M6445" i="11"/>
  <c r="N6445" i="11"/>
  <c r="O6445" i="11" s="1"/>
  <c r="S6445" i="11" s="1"/>
  <c r="P6445" i="11"/>
  <c r="Q6445" i="11" s="1"/>
  <c r="M6446" i="11"/>
  <c r="N6446" i="11"/>
  <c r="O6446" i="11" s="1"/>
  <c r="S6446" i="11" s="1"/>
  <c r="P6446" i="11"/>
  <c r="Q6446" i="11" s="1"/>
  <c r="M6447" i="11"/>
  <c r="N6447" i="11"/>
  <c r="O6447" i="11" s="1"/>
  <c r="S6447" i="11" s="1"/>
  <c r="P6447" i="11"/>
  <c r="Q6447" i="11" s="1"/>
  <c r="M6448" i="11"/>
  <c r="N6448" i="11"/>
  <c r="O6448" i="11" s="1"/>
  <c r="S6448" i="11" s="1"/>
  <c r="P6448" i="11"/>
  <c r="Q6448" i="11" s="1"/>
  <c r="M6449" i="11"/>
  <c r="N6449" i="11"/>
  <c r="O6449" i="11" s="1"/>
  <c r="S6449" i="11" s="1"/>
  <c r="P6449" i="11"/>
  <c r="Q6449" i="11" s="1"/>
  <c r="M6450" i="11"/>
  <c r="N6450" i="11"/>
  <c r="O6450" i="11" s="1"/>
  <c r="S6450" i="11" s="1"/>
  <c r="P6450" i="11"/>
  <c r="Q6450" i="11" s="1"/>
  <c r="M6451" i="11"/>
  <c r="N6451" i="11"/>
  <c r="O6451" i="11" s="1"/>
  <c r="S6451" i="11" s="1"/>
  <c r="P6451" i="11"/>
  <c r="Q6451" i="11" s="1"/>
  <c r="M6452" i="11"/>
  <c r="N6452" i="11"/>
  <c r="O6452" i="11" s="1"/>
  <c r="S6452" i="11" s="1"/>
  <c r="P6452" i="11"/>
  <c r="Q6452" i="11" s="1"/>
  <c r="M6453" i="11"/>
  <c r="N6453" i="11"/>
  <c r="O6453" i="11" s="1"/>
  <c r="S6453" i="11" s="1"/>
  <c r="P6453" i="11"/>
  <c r="Q6453" i="11" s="1"/>
  <c r="M6454" i="11"/>
  <c r="N6454" i="11"/>
  <c r="O6454" i="11" s="1"/>
  <c r="S6454" i="11" s="1"/>
  <c r="P6454" i="11"/>
  <c r="Q6454" i="11" s="1"/>
  <c r="M6455" i="11"/>
  <c r="N6455" i="11"/>
  <c r="O6455" i="11" s="1"/>
  <c r="S6455" i="11" s="1"/>
  <c r="P6455" i="11"/>
  <c r="Q6455" i="11" s="1"/>
  <c r="M6456" i="11"/>
  <c r="N6456" i="11"/>
  <c r="O6456" i="11" s="1"/>
  <c r="S6456" i="11" s="1"/>
  <c r="P6456" i="11"/>
  <c r="Q6456" i="11" s="1"/>
  <c r="M6457" i="11"/>
  <c r="N6457" i="11"/>
  <c r="O6457" i="11" s="1"/>
  <c r="S6457" i="11" s="1"/>
  <c r="P6457" i="11"/>
  <c r="Q6457" i="11" s="1"/>
  <c r="M6458" i="11"/>
  <c r="N6458" i="11"/>
  <c r="O6458" i="11" s="1"/>
  <c r="S6458" i="11" s="1"/>
  <c r="P6458" i="11"/>
  <c r="Q6458" i="11" s="1"/>
  <c r="M6459" i="11"/>
  <c r="N6459" i="11"/>
  <c r="O6459" i="11" s="1"/>
  <c r="S6459" i="11" s="1"/>
  <c r="P6459" i="11"/>
  <c r="Q6459" i="11" s="1"/>
  <c r="M6460" i="11"/>
  <c r="N6460" i="11"/>
  <c r="O6460" i="11" s="1"/>
  <c r="S6460" i="11" s="1"/>
  <c r="P6460" i="11"/>
  <c r="Q6460" i="11" s="1"/>
  <c r="M6461" i="11"/>
  <c r="N6461" i="11"/>
  <c r="O6461" i="11" s="1"/>
  <c r="S6461" i="11" s="1"/>
  <c r="P6461" i="11"/>
  <c r="Q6461" i="11" s="1"/>
  <c r="M6462" i="11"/>
  <c r="N6462" i="11"/>
  <c r="O6462" i="11" s="1"/>
  <c r="S6462" i="11" s="1"/>
  <c r="P6462" i="11"/>
  <c r="Q6462" i="11" s="1"/>
  <c r="M6463" i="11"/>
  <c r="N6463" i="11"/>
  <c r="O6463" i="11" s="1"/>
  <c r="S6463" i="11" s="1"/>
  <c r="P6463" i="11"/>
  <c r="Q6463" i="11" s="1"/>
  <c r="M6464" i="11"/>
  <c r="N6464" i="11"/>
  <c r="O6464" i="11" s="1"/>
  <c r="S6464" i="11" s="1"/>
  <c r="P6464" i="11"/>
  <c r="Q6464" i="11" s="1"/>
  <c r="M6465" i="11"/>
  <c r="N6465" i="11"/>
  <c r="O6465" i="11" s="1"/>
  <c r="S6465" i="11" s="1"/>
  <c r="P6465" i="11"/>
  <c r="Q6465" i="11" s="1"/>
  <c r="M6466" i="11"/>
  <c r="N6466" i="11"/>
  <c r="O6466" i="11" s="1"/>
  <c r="S6466" i="11" s="1"/>
  <c r="P6466" i="11"/>
  <c r="Q6466" i="11" s="1"/>
  <c r="M6467" i="11"/>
  <c r="N6467" i="11"/>
  <c r="O6467" i="11"/>
  <c r="S6467" i="11" s="1"/>
  <c r="P6467" i="11"/>
  <c r="Q6467" i="11" s="1"/>
  <c r="M6468" i="11"/>
  <c r="N6468" i="11"/>
  <c r="O6468" i="11" s="1"/>
  <c r="S6468" i="11" s="1"/>
  <c r="P6468" i="11"/>
  <c r="Q6468" i="11" s="1"/>
  <c r="M6469" i="11"/>
  <c r="N6469" i="11"/>
  <c r="O6469" i="11" s="1"/>
  <c r="S6469" i="11" s="1"/>
  <c r="P6469" i="11"/>
  <c r="Q6469" i="11" s="1"/>
  <c r="M6470" i="11"/>
  <c r="N6470" i="11"/>
  <c r="O6470" i="11" s="1"/>
  <c r="S6470" i="11" s="1"/>
  <c r="P6470" i="11"/>
  <c r="Q6470" i="11" s="1"/>
  <c r="M6471" i="11"/>
  <c r="N6471" i="11"/>
  <c r="O6471" i="11" s="1"/>
  <c r="S6471" i="11" s="1"/>
  <c r="P6471" i="11"/>
  <c r="Q6471" i="11" s="1"/>
  <c r="M6472" i="11"/>
  <c r="N6472" i="11"/>
  <c r="O6472" i="11" s="1"/>
  <c r="S6472" i="11" s="1"/>
  <c r="P6472" i="11"/>
  <c r="Q6472" i="11" s="1"/>
  <c r="M6473" i="11"/>
  <c r="N6473" i="11"/>
  <c r="O6473" i="11" s="1"/>
  <c r="S6473" i="11" s="1"/>
  <c r="P6473" i="11"/>
  <c r="Q6473" i="11" s="1"/>
  <c r="M6474" i="11"/>
  <c r="N6474" i="11"/>
  <c r="O6474" i="11" s="1"/>
  <c r="S6474" i="11" s="1"/>
  <c r="P6474" i="11"/>
  <c r="Q6474" i="11" s="1"/>
  <c r="M6475" i="11"/>
  <c r="N6475" i="11"/>
  <c r="O6475" i="11" s="1"/>
  <c r="S6475" i="11" s="1"/>
  <c r="P6475" i="11"/>
  <c r="Q6475" i="11" s="1"/>
  <c r="M6476" i="11"/>
  <c r="N6476" i="11"/>
  <c r="O6476" i="11" s="1"/>
  <c r="S6476" i="11" s="1"/>
  <c r="P6476" i="11"/>
  <c r="Q6476" i="11" s="1"/>
  <c r="M6477" i="11"/>
  <c r="N6477" i="11"/>
  <c r="O6477" i="11" s="1"/>
  <c r="S6477" i="11" s="1"/>
  <c r="P6477" i="11"/>
  <c r="Q6477" i="11" s="1"/>
  <c r="M6478" i="11"/>
  <c r="N6478" i="11"/>
  <c r="O6478" i="11" s="1"/>
  <c r="S6478" i="11" s="1"/>
  <c r="P6478" i="11"/>
  <c r="Q6478" i="11" s="1"/>
  <c r="M6479" i="11"/>
  <c r="N6479" i="11"/>
  <c r="O6479" i="11" s="1"/>
  <c r="S6479" i="11" s="1"/>
  <c r="P6479" i="11"/>
  <c r="Q6479" i="11" s="1"/>
  <c r="M6480" i="11"/>
  <c r="N6480" i="11"/>
  <c r="O6480" i="11" s="1"/>
  <c r="S6480" i="11" s="1"/>
  <c r="P6480" i="11"/>
  <c r="Q6480" i="11" s="1"/>
  <c r="M6481" i="11"/>
  <c r="N6481" i="11"/>
  <c r="O6481" i="11" s="1"/>
  <c r="S6481" i="11" s="1"/>
  <c r="P6481" i="11"/>
  <c r="Q6481" i="11" s="1"/>
  <c r="M6482" i="11"/>
  <c r="N6482" i="11"/>
  <c r="O6482" i="11" s="1"/>
  <c r="S6482" i="11" s="1"/>
  <c r="P6482" i="11"/>
  <c r="Q6482" i="11" s="1"/>
  <c r="M6483" i="11"/>
  <c r="N6483" i="11"/>
  <c r="O6483" i="11" s="1"/>
  <c r="S6483" i="11" s="1"/>
  <c r="P6483" i="11"/>
  <c r="Q6483" i="11" s="1"/>
  <c r="M6484" i="11"/>
  <c r="N6484" i="11"/>
  <c r="O6484" i="11" s="1"/>
  <c r="S6484" i="11" s="1"/>
  <c r="P6484" i="11"/>
  <c r="Q6484" i="11" s="1"/>
  <c r="M6485" i="11"/>
  <c r="N6485" i="11"/>
  <c r="O6485" i="11" s="1"/>
  <c r="S6485" i="11" s="1"/>
  <c r="P6485" i="11"/>
  <c r="Q6485" i="11" s="1"/>
  <c r="M6486" i="11"/>
  <c r="N6486" i="11"/>
  <c r="O6486" i="11" s="1"/>
  <c r="S6486" i="11" s="1"/>
  <c r="P6486" i="11"/>
  <c r="Q6486" i="11" s="1"/>
  <c r="M6487" i="11"/>
  <c r="N6487" i="11"/>
  <c r="O6487" i="11" s="1"/>
  <c r="S6487" i="11" s="1"/>
  <c r="P6487" i="11"/>
  <c r="Q6487" i="11" s="1"/>
  <c r="M6488" i="11"/>
  <c r="N6488" i="11"/>
  <c r="O6488" i="11" s="1"/>
  <c r="S6488" i="11" s="1"/>
  <c r="P6488" i="11"/>
  <c r="Q6488" i="11" s="1"/>
  <c r="M6489" i="11"/>
  <c r="N6489" i="11"/>
  <c r="O6489" i="11" s="1"/>
  <c r="S6489" i="11" s="1"/>
  <c r="P6489" i="11"/>
  <c r="Q6489" i="11" s="1"/>
  <c r="M6490" i="11"/>
  <c r="N6490" i="11"/>
  <c r="O6490" i="11" s="1"/>
  <c r="S6490" i="11" s="1"/>
  <c r="P6490" i="11"/>
  <c r="Q6490" i="11" s="1"/>
  <c r="M6491" i="11"/>
  <c r="N6491" i="11"/>
  <c r="O6491" i="11" s="1"/>
  <c r="S6491" i="11" s="1"/>
  <c r="P6491" i="11"/>
  <c r="Q6491" i="11" s="1"/>
  <c r="M6492" i="11"/>
  <c r="N6492" i="11"/>
  <c r="O6492" i="11" s="1"/>
  <c r="S6492" i="11" s="1"/>
  <c r="P6492" i="11"/>
  <c r="Q6492" i="11" s="1"/>
  <c r="M6493" i="11"/>
  <c r="N6493" i="11"/>
  <c r="O6493" i="11" s="1"/>
  <c r="S6493" i="11" s="1"/>
  <c r="P6493" i="11"/>
  <c r="Q6493" i="11" s="1"/>
  <c r="M6494" i="11"/>
  <c r="N6494" i="11"/>
  <c r="O6494" i="11" s="1"/>
  <c r="S6494" i="11" s="1"/>
  <c r="P6494" i="11"/>
  <c r="Q6494" i="11" s="1"/>
  <c r="M6495" i="11"/>
  <c r="N6495" i="11"/>
  <c r="O6495" i="11" s="1"/>
  <c r="S6495" i="11" s="1"/>
  <c r="P6495" i="11"/>
  <c r="Q6495" i="11" s="1"/>
  <c r="M6496" i="11"/>
  <c r="N6496" i="11"/>
  <c r="O6496" i="11" s="1"/>
  <c r="S6496" i="11" s="1"/>
  <c r="P6496" i="11"/>
  <c r="Q6496" i="11" s="1"/>
  <c r="M6497" i="11"/>
  <c r="N6497" i="11"/>
  <c r="O6497" i="11" s="1"/>
  <c r="S6497" i="11" s="1"/>
  <c r="P6497" i="11"/>
  <c r="Q6497" i="11" s="1"/>
  <c r="M6498" i="11"/>
  <c r="N6498" i="11"/>
  <c r="O6498" i="11" s="1"/>
  <c r="S6498" i="11" s="1"/>
  <c r="P6498" i="11"/>
  <c r="Q6498" i="11" s="1"/>
  <c r="M6499" i="11"/>
  <c r="N6499" i="11"/>
  <c r="O6499" i="11" s="1"/>
  <c r="S6499" i="11" s="1"/>
  <c r="P6499" i="11"/>
  <c r="Q6499" i="11" s="1"/>
  <c r="M6500" i="11"/>
  <c r="N6500" i="11"/>
  <c r="O6500" i="11" s="1"/>
  <c r="S6500" i="11" s="1"/>
  <c r="P6500" i="11"/>
  <c r="Q6500" i="11" s="1"/>
  <c r="M6501" i="11"/>
  <c r="N6501" i="11"/>
  <c r="O6501" i="11" s="1"/>
  <c r="S6501" i="11" s="1"/>
  <c r="P6501" i="11"/>
  <c r="Q6501" i="11" s="1"/>
  <c r="M6502" i="11"/>
  <c r="N6502" i="11"/>
  <c r="O6502" i="11" s="1"/>
  <c r="S6502" i="11" s="1"/>
  <c r="P6502" i="11"/>
  <c r="Q6502" i="11" s="1"/>
  <c r="M6503" i="11"/>
  <c r="N6503" i="11"/>
  <c r="O6503" i="11" s="1"/>
  <c r="S6503" i="11" s="1"/>
  <c r="P6503" i="11"/>
  <c r="Q6503" i="11" s="1"/>
  <c r="M6504" i="11"/>
  <c r="N6504" i="11"/>
  <c r="O6504" i="11" s="1"/>
  <c r="S6504" i="11" s="1"/>
  <c r="P6504" i="11"/>
  <c r="Q6504" i="11" s="1"/>
  <c r="M6505" i="11"/>
  <c r="N6505" i="11"/>
  <c r="O6505" i="11" s="1"/>
  <c r="S6505" i="11" s="1"/>
  <c r="P6505" i="11"/>
  <c r="Q6505" i="11" s="1"/>
  <c r="M6506" i="11"/>
  <c r="N6506" i="11"/>
  <c r="O6506" i="11" s="1"/>
  <c r="S6506" i="11" s="1"/>
  <c r="P6506" i="11"/>
  <c r="Q6506" i="11" s="1"/>
  <c r="M6507" i="11"/>
  <c r="N6507" i="11"/>
  <c r="O6507" i="11" s="1"/>
  <c r="S6507" i="11" s="1"/>
  <c r="P6507" i="11"/>
  <c r="Q6507" i="11" s="1"/>
  <c r="M6508" i="11"/>
  <c r="N6508" i="11"/>
  <c r="O6508" i="11" s="1"/>
  <c r="S6508" i="11" s="1"/>
  <c r="P6508" i="11"/>
  <c r="Q6508" i="11"/>
  <c r="M6509" i="11"/>
  <c r="N6509" i="11"/>
  <c r="O6509" i="11" s="1"/>
  <c r="S6509" i="11" s="1"/>
  <c r="P6509" i="11"/>
  <c r="Q6509" i="11" s="1"/>
  <c r="M6510" i="11"/>
  <c r="N6510" i="11"/>
  <c r="O6510" i="11" s="1"/>
  <c r="S6510" i="11" s="1"/>
  <c r="P6510" i="11"/>
  <c r="Q6510" i="11" s="1"/>
  <c r="M6511" i="11"/>
  <c r="N6511" i="11"/>
  <c r="O6511" i="11" s="1"/>
  <c r="S6511" i="11" s="1"/>
  <c r="P6511" i="11"/>
  <c r="Q6511" i="11" s="1"/>
  <c r="M6512" i="11"/>
  <c r="N6512" i="11"/>
  <c r="O6512" i="11" s="1"/>
  <c r="S6512" i="11" s="1"/>
  <c r="P6512" i="11"/>
  <c r="Q6512" i="11" s="1"/>
  <c r="M6513" i="11"/>
  <c r="N6513" i="11"/>
  <c r="O6513" i="11" s="1"/>
  <c r="S6513" i="11" s="1"/>
  <c r="P6513" i="11"/>
  <c r="Q6513" i="11" s="1"/>
  <c r="M6514" i="11"/>
  <c r="N6514" i="11"/>
  <c r="O6514" i="11"/>
  <c r="S6514" i="11" s="1"/>
  <c r="P6514" i="11"/>
  <c r="Q6514" i="11" s="1"/>
  <c r="M6515" i="11"/>
  <c r="N6515" i="11"/>
  <c r="O6515" i="11" s="1"/>
  <c r="S6515" i="11" s="1"/>
  <c r="P6515" i="11"/>
  <c r="Q6515" i="11" s="1"/>
  <c r="M6516" i="11"/>
  <c r="N6516" i="11"/>
  <c r="O6516" i="11" s="1"/>
  <c r="S6516" i="11" s="1"/>
  <c r="P6516" i="11"/>
  <c r="Q6516" i="11" s="1"/>
  <c r="M6517" i="11"/>
  <c r="N6517" i="11"/>
  <c r="O6517" i="11" s="1"/>
  <c r="S6517" i="11" s="1"/>
  <c r="P6517" i="11"/>
  <c r="Q6517" i="11" s="1"/>
  <c r="M6518" i="11"/>
  <c r="N6518" i="11"/>
  <c r="O6518" i="11" s="1"/>
  <c r="S6518" i="11" s="1"/>
  <c r="P6518" i="11"/>
  <c r="Q6518" i="11" s="1"/>
  <c r="M6519" i="11"/>
  <c r="N6519" i="11"/>
  <c r="O6519" i="11" s="1"/>
  <c r="S6519" i="11" s="1"/>
  <c r="P6519" i="11"/>
  <c r="Q6519" i="11" s="1"/>
  <c r="M6520" i="11"/>
  <c r="N6520" i="11"/>
  <c r="O6520" i="11" s="1"/>
  <c r="S6520" i="11" s="1"/>
  <c r="P6520" i="11"/>
  <c r="Q6520" i="11" s="1"/>
  <c r="M6521" i="11"/>
  <c r="N6521" i="11"/>
  <c r="O6521" i="11" s="1"/>
  <c r="S6521" i="11" s="1"/>
  <c r="P6521" i="11"/>
  <c r="Q6521" i="11" s="1"/>
  <c r="M6522" i="11"/>
  <c r="N6522" i="11"/>
  <c r="O6522" i="11" s="1"/>
  <c r="S6522" i="11" s="1"/>
  <c r="P6522" i="11"/>
  <c r="Q6522" i="11" s="1"/>
  <c r="M6523" i="11"/>
  <c r="N6523" i="11"/>
  <c r="O6523" i="11" s="1"/>
  <c r="S6523" i="11" s="1"/>
  <c r="P6523" i="11"/>
  <c r="Q6523" i="11" s="1"/>
  <c r="M6524" i="11"/>
  <c r="N6524" i="11"/>
  <c r="O6524" i="11" s="1"/>
  <c r="S6524" i="11" s="1"/>
  <c r="P6524" i="11"/>
  <c r="Q6524" i="11" s="1"/>
  <c r="M6525" i="11"/>
  <c r="N6525" i="11"/>
  <c r="O6525" i="11"/>
  <c r="S6525" i="11" s="1"/>
  <c r="P6525" i="11"/>
  <c r="Q6525" i="11" s="1"/>
  <c r="M6526" i="11"/>
  <c r="N6526" i="11"/>
  <c r="O6526" i="11" s="1"/>
  <c r="S6526" i="11" s="1"/>
  <c r="P6526" i="11"/>
  <c r="Q6526" i="11" s="1"/>
  <c r="M6527" i="11"/>
  <c r="N6527" i="11"/>
  <c r="O6527" i="11" s="1"/>
  <c r="S6527" i="11" s="1"/>
  <c r="P6527" i="11"/>
  <c r="Q6527" i="11" s="1"/>
  <c r="M6528" i="11"/>
  <c r="N6528" i="11"/>
  <c r="O6528" i="11" s="1"/>
  <c r="S6528" i="11" s="1"/>
  <c r="P6528" i="11"/>
  <c r="Q6528" i="11" s="1"/>
  <c r="M6529" i="11"/>
  <c r="N6529" i="11"/>
  <c r="O6529" i="11" s="1"/>
  <c r="S6529" i="11" s="1"/>
  <c r="P6529" i="11"/>
  <c r="Q6529" i="11" s="1"/>
  <c r="M6530" i="11"/>
  <c r="N6530" i="11"/>
  <c r="O6530" i="11" s="1"/>
  <c r="S6530" i="11" s="1"/>
  <c r="P6530" i="11"/>
  <c r="Q6530" i="11" s="1"/>
  <c r="M6531" i="11"/>
  <c r="N6531" i="11"/>
  <c r="O6531" i="11" s="1"/>
  <c r="S6531" i="11" s="1"/>
  <c r="P6531" i="11"/>
  <c r="Q6531" i="11" s="1"/>
  <c r="M6532" i="11"/>
  <c r="N6532" i="11"/>
  <c r="O6532" i="11" s="1"/>
  <c r="S6532" i="11" s="1"/>
  <c r="P6532" i="11"/>
  <c r="Q6532" i="11" s="1"/>
  <c r="M6533" i="11"/>
  <c r="N6533" i="11"/>
  <c r="O6533" i="11" s="1"/>
  <c r="S6533" i="11" s="1"/>
  <c r="P6533" i="11"/>
  <c r="Q6533" i="11" s="1"/>
  <c r="M6534" i="11"/>
  <c r="N6534" i="11"/>
  <c r="O6534" i="11" s="1"/>
  <c r="S6534" i="11" s="1"/>
  <c r="P6534" i="11"/>
  <c r="Q6534" i="11" s="1"/>
  <c r="M6535" i="11"/>
  <c r="N6535" i="11"/>
  <c r="O6535" i="11" s="1"/>
  <c r="S6535" i="11" s="1"/>
  <c r="P6535" i="11"/>
  <c r="Q6535" i="11" s="1"/>
  <c r="M6536" i="11"/>
  <c r="N6536" i="11"/>
  <c r="O6536" i="11" s="1"/>
  <c r="S6536" i="11" s="1"/>
  <c r="P6536" i="11"/>
  <c r="Q6536" i="11" s="1"/>
  <c r="M6537" i="11"/>
  <c r="N6537" i="11"/>
  <c r="O6537" i="11" s="1"/>
  <c r="S6537" i="11" s="1"/>
  <c r="P6537" i="11"/>
  <c r="Q6537" i="11" s="1"/>
  <c r="M6538" i="11"/>
  <c r="N6538" i="11"/>
  <c r="O6538" i="11" s="1"/>
  <c r="S6538" i="11" s="1"/>
  <c r="P6538" i="11"/>
  <c r="Q6538" i="11" s="1"/>
  <c r="M6539" i="11"/>
  <c r="N6539" i="11"/>
  <c r="O6539" i="11" s="1"/>
  <c r="S6539" i="11" s="1"/>
  <c r="P6539" i="11"/>
  <c r="Q6539" i="11" s="1"/>
  <c r="M6540" i="11"/>
  <c r="N6540" i="11"/>
  <c r="O6540" i="11" s="1"/>
  <c r="S6540" i="11" s="1"/>
  <c r="P6540" i="11"/>
  <c r="Q6540" i="11" s="1"/>
  <c r="M6541" i="11"/>
  <c r="N6541" i="11"/>
  <c r="O6541" i="11" s="1"/>
  <c r="S6541" i="11" s="1"/>
  <c r="P6541" i="11"/>
  <c r="Q6541" i="11" s="1"/>
  <c r="M6542" i="11"/>
  <c r="N6542" i="11"/>
  <c r="O6542" i="11" s="1"/>
  <c r="S6542" i="11" s="1"/>
  <c r="P6542" i="11"/>
  <c r="Q6542" i="11" s="1"/>
  <c r="M6543" i="11"/>
  <c r="N6543" i="11"/>
  <c r="O6543" i="11" s="1"/>
  <c r="S6543" i="11" s="1"/>
  <c r="P6543" i="11"/>
  <c r="Q6543" i="11" s="1"/>
  <c r="M6544" i="11"/>
  <c r="N6544" i="11"/>
  <c r="O6544" i="11" s="1"/>
  <c r="S6544" i="11" s="1"/>
  <c r="P6544" i="11"/>
  <c r="Q6544" i="11" s="1"/>
  <c r="M6545" i="11"/>
  <c r="N6545" i="11"/>
  <c r="O6545" i="11" s="1"/>
  <c r="S6545" i="11" s="1"/>
  <c r="P6545" i="11"/>
  <c r="Q6545" i="11" s="1"/>
  <c r="M6546" i="11"/>
  <c r="N6546" i="11"/>
  <c r="O6546" i="11" s="1"/>
  <c r="S6546" i="11" s="1"/>
  <c r="P6546" i="11"/>
  <c r="Q6546" i="11" s="1"/>
  <c r="M6547" i="11"/>
  <c r="N6547" i="11"/>
  <c r="O6547" i="11" s="1"/>
  <c r="S6547" i="11" s="1"/>
  <c r="P6547" i="11"/>
  <c r="Q6547" i="11" s="1"/>
  <c r="M6548" i="11"/>
  <c r="N6548" i="11"/>
  <c r="O6548" i="11" s="1"/>
  <c r="S6548" i="11" s="1"/>
  <c r="P6548" i="11"/>
  <c r="Q6548" i="11" s="1"/>
  <c r="M6549" i="11"/>
  <c r="N6549" i="11"/>
  <c r="O6549" i="11" s="1"/>
  <c r="S6549" i="11" s="1"/>
  <c r="P6549" i="11"/>
  <c r="Q6549" i="11" s="1"/>
  <c r="M6550" i="11"/>
  <c r="N6550" i="11"/>
  <c r="O6550" i="11" s="1"/>
  <c r="S6550" i="11" s="1"/>
  <c r="P6550" i="11"/>
  <c r="Q6550" i="11" s="1"/>
  <c r="M6551" i="11"/>
  <c r="N6551" i="11"/>
  <c r="O6551" i="11" s="1"/>
  <c r="S6551" i="11" s="1"/>
  <c r="P6551" i="11"/>
  <c r="Q6551" i="11" s="1"/>
  <c r="M6552" i="11"/>
  <c r="N6552" i="11"/>
  <c r="O6552" i="11" s="1"/>
  <c r="S6552" i="11" s="1"/>
  <c r="P6552" i="11"/>
  <c r="Q6552" i="11" s="1"/>
  <c r="M6553" i="11"/>
  <c r="N6553" i="11"/>
  <c r="O6553" i="11" s="1"/>
  <c r="S6553" i="11" s="1"/>
  <c r="P6553" i="11"/>
  <c r="Q6553" i="11" s="1"/>
  <c r="M6554" i="11"/>
  <c r="N6554" i="11"/>
  <c r="O6554" i="11" s="1"/>
  <c r="S6554" i="11" s="1"/>
  <c r="P6554" i="11"/>
  <c r="Q6554" i="11" s="1"/>
  <c r="M6555" i="11"/>
  <c r="N6555" i="11"/>
  <c r="O6555" i="11" s="1"/>
  <c r="S6555" i="11" s="1"/>
  <c r="P6555" i="11"/>
  <c r="Q6555" i="11" s="1"/>
  <c r="M6556" i="11"/>
  <c r="N6556" i="11"/>
  <c r="O6556" i="11" s="1"/>
  <c r="S6556" i="11" s="1"/>
  <c r="P6556" i="11"/>
  <c r="Q6556" i="11" s="1"/>
  <c r="M6557" i="11"/>
  <c r="N6557" i="11"/>
  <c r="O6557" i="11" s="1"/>
  <c r="S6557" i="11" s="1"/>
  <c r="P6557" i="11"/>
  <c r="Q6557" i="11" s="1"/>
  <c r="M6558" i="11"/>
  <c r="N6558" i="11"/>
  <c r="O6558" i="11" s="1"/>
  <c r="S6558" i="11" s="1"/>
  <c r="P6558" i="11"/>
  <c r="Q6558" i="11" s="1"/>
  <c r="M6559" i="11"/>
  <c r="N6559" i="11"/>
  <c r="O6559" i="11" s="1"/>
  <c r="S6559" i="11" s="1"/>
  <c r="P6559" i="11"/>
  <c r="Q6559" i="11" s="1"/>
  <c r="M6560" i="11"/>
  <c r="N6560" i="11"/>
  <c r="O6560" i="11" s="1"/>
  <c r="S6560" i="11" s="1"/>
  <c r="P6560" i="11"/>
  <c r="Q6560" i="11" s="1"/>
  <c r="M6561" i="11"/>
  <c r="N6561" i="11"/>
  <c r="O6561" i="11" s="1"/>
  <c r="S6561" i="11" s="1"/>
  <c r="P6561" i="11"/>
  <c r="Q6561" i="11" s="1"/>
  <c r="M6562" i="11"/>
  <c r="N6562" i="11"/>
  <c r="O6562" i="11" s="1"/>
  <c r="S6562" i="11" s="1"/>
  <c r="P6562" i="11"/>
  <c r="Q6562" i="11" s="1"/>
  <c r="M6563" i="11"/>
  <c r="N6563" i="11"/>
  <c r="O6563" i="11" s="1"/>
  <c r="S6563" i="11" s="1"/>
  <c r="P6563" i="11"/>
  <c r="Q6563" i="11" s="1"/>
  <c r="M6564" i="11"/>
  <c r="N6564" i="11"/>
  <c r="O6564" i="11" s="1"/>
  <c r="S6564" i="11" s="1"/>
  <c r="P6564" i="11"/>
  <c r="Q6564" i="11" s="1"/>
  <c r="M6565" i="11"/>
  <c r="N6565" i="11"/>
  <c r="O6565" i="11" s="1"/>
  <c r="S6565" i="11" s="1"/>
  <c r="P6565" i="11"/>
  <c r="Q6565" i="11" s="1"/>
  <c r="M6566" i="11"/>
  <c r="N6566" i="11"/>
  <c r="O6566" i="11" s="1"/>
  <c r="S6566" i="11" s="1"/>
  <c r="P6566" i="11"/>
  <c r="Q6566" i="11" s="1"/>
  <c r="M6567" i="11"/>
  <c r="N6567" i="11"/>
  <c r="O6567" i="11" s="1"/>
  <c r="S6567" i="11" s="1"/>
  <c r="P6567" i="11"/>
  <c r="Q6567" i="11" s="1"/>
  <c r="M6568" i="11"/>
  <c r="N6568" i="11"/>
  <c r="O6568" i="11" s="1"/>
  <c r="S6568" i="11" s="1"/>
  <c r="P6568" i="11"/>
  <c r="Q6568" i="11" s="1"/>
  <c r="M6569" i="11"/>
  <c r="N6569" i="11"/>
  <c r="O6569" i="11" s="1"/>
  <c r="S6569" i="11" s="1"/>
  <c r="P6569" i="11"/>
  <c r="Q6569" i="11" s="1"/>
  <c r="M6570" i="11"/>
  <c r="N6570" i="11"/>
  <c r="O6570" i="11" s="1"/>
  <c r="S6570" i="11" s="1"/>
  <c r="P6570" i="11"/>
  <c r="Q6570" i="11" s="1"/>
  <c r="M6571" i="11"/>
  <c r="N6571" i="11"/>
  <c r="O6571" i="11" s="1"/>
  <c r="S6571" i="11" s="1"/>
  <c r="P6571" i="11"/>
  <c r="Q6571" i="11" s="1"/>
  <c r="M6572" i="11"/>
  <c r="N6572" i="11"/>
  <c r="O6572" i="11" s="1"/>
  <c r="S6572" i="11" s="1"/>
  <c r="P6572" i="11"/>
  <c r="Q6572" i="11" s="1"/>
  <c r="M6573" i="11"/>
  <c r="N6573" i="11"/>
  <c r="O6573" i="11" s="1"/>
  <c r="S6573" i="11" s="1"/>
  <c r="P6573" i="11"/>
  <c r="Q6573" i="11" s="1"/>
  <c r="M6574" i="11"/>
  <c r="N6574" i="11"/>
  <c r="O6574" i="11" s="1"/>
  <c r="S6574" i="11" s="1"/>
  <c r="P6574" i="11"/>
  <c r="Q6574" i="11" s="1"/>
  <c r="M6575" i="11"/>
  <c r="N6575" i="11"/>
  <c r="O6575" i="11"/>
  <c r="S6575" i="11" s="1"/>
  <c r="P6575" i="11"/>
  <c r="Q6575" i="11" s="1"/>
  <c r="M6576" i="11"/>
  <c r="N6576" i="11"/>
  <c r="O6576" i="11" s="1"/>
  <c r="S6576" i="11" s="1"/>
  <c r="P6576" i="11"/>
  <c r="Q6576" i="11" s="1"/>
  <c r="M6577" i="11"/>
  <c r="N6577" i="11"/>
  <c r="O6577" i="11" s="1"/>
  <c r="S6577" i="11" s="1"/>
  <c r="P6577" i="11"/>
  <c r="Q6577" i="11" s="1"/>
  <c r="M6578" i="11"/>
  <c r="N6578" i="11"/>
  <c r="O6578" i="11" s="1"/>
  <c r="S6578" i="11" s="1"/>
  <c r="P6578" i="11"/>
  <c r="Q6578" i="11" s="1"/>
  <c r="M6579" i="11"/>
  <c r="N6579" i="11"/>
  <c r="O6579" i="11"/>
  <c r="S6579" i="11" s="1"/>
  <c r="P6579" i="11"/>
  <c r="Q6579" i="11" s="1"/>
  <c r="M6580" i="11"/>
  <c r="N6580" i="11"/>
  <c r="O6580" i="11" s="1"/>
  <c r="S6580" i="11" s="1"/>
  <c r="P6580" i="11"/>
  <c r="Q6580" i="11" s="1"/>
  <c r="M6581" i="11"/>
  <c r="N6581" i="11"/>
  <c r="O6581" i="11" s="1"/>
  <c r="S6581" i="11" s="1"/>
  <c r="P6581" i="11"/>
  <c r="Q6581" i="11"/>
  <c r="M6582" i="11"/>
  <c r="N6582" i="11"/>
  <c r="O6582" i="11" s="1"/>
  <c r="S6582" i="11" s="1"/>
  <c r="P6582" i="11"/>
  <c r="Q6582" i="11" s="1"/>
  <c r="M6583" i="11"/>
  <c r="N6583" i="11"/>
  <c r="O6583" i="11" s="1"/>
  <c r="S6583" i="11" s="1"/>
  <c r="P6583" i="11"/>
  <c r="Q6583" i="11" s="1"/>
  <c r="M6584" i="11"/>
  <c r="N6584" i="11"/>
  <c r="O6584" i="11" s="1"/>
  <c r="S6584" i="11" s="1"/>
  <c r="P6584" i="11"/>
  <c r="Q6584" i="11" s="1"/>
  <c r="M6585" i="11"/>
  <c r="N6585" i="11"/>
  <c r="O6585" i="11" s="1"/>
  <c r="S6585" i="11" s="1"/>
  <c r="P6585" i="11"/>
  <c r="Q6585" i="11" s="1"/>
  <c r="M6586" i="11"/>
  <c r="N6586" i="11"/>
  <c r="O6586" i="11" s="1"/>
  <c r="S6586" i="11" s="1"/>
  <c r="P6586" i="11"/>
  <c r="Q6586" i="11" s="1"/>
  <c r="M6587" i="11"/>
  <c r="N6587" i="11"/>
  <c r="O6587" i="11" s="1"/>
  <c r="S6587" i="11" s="1"/>
  <c r="P6587" i="11"/>
  <c r="Q6587" i="11" s="1"/>
  <c r="M6588" i="11"/>
  <c r="N6588" i="11"/>
  <c r="O6588" i="11" s="1"/>
  <c r="S6588" i="11" s="1"/>
  <c r="P6588" i="11"/>
  <c r="Q6588" i="11" s="1"/>
  <c r="M6589" i="11"/>
  <c r="N6589" i="11"/>
  <c r="O6589" i="11" s="1"/>
  <c r="S6589" i="11" s="1"/>
  <c r="P6589" i="11"/>
  <c r="Q6589" i="11" s="1"/>
  <c r="M6590" i="11"/>
  <c r="N6590" i="11"/>
  <c r="O6590" i="11" s="1"/>
  <c r="S6590" i="11" s="1"/>
  <c r="P6590" i="11"/>
  <c r="Q6590" i="11" s="1"/>
  <c r="M6591" i="11"/>
  <c r="N6591" i="11"/>
  <c r="O6591" i="11" s="1"/>
  <c r="S6591" i="11" s="1"/>
  <c r="P6591" i="11"/>
  <c r="Q6591" i="11" s="1"/>
  <c r="M6592" i="11"/>
  <c r="N6592" i="11"/>
  <c r="O6592" i="11" s="1"/>
  <c r="S6592" i="11" s="1"/>
  <c r="P6592" i="11"/>
  <c r="Q6592" i="11" s="1"/>
  <c r="M6593" i="11"/>
  <c r="N6593" i="11"/>
  <c r="O6593" i="11" s="1"/>
  <c r="S6593" i="11" s="1"/>
  <c r="P6593" i="11"/>
  <c r="Q6593" i="11" s="1"/>
  <c r="M6594" i="11"/>
  <c r="N6594" i="11"/>
  <c r="O6594" i="11" s="1"/>
  <c r="S6594" i="11" s="1"/>
  <c r="P6594" i="11"/>
  <c r="Q6594" i="11" s="1"/>
  <c r="M6595" i="11"/>
  <c r="N6595" i="11"/>
  <c r="O6595" i="11" s="1"/>
  <c r="S6595" i="11" s="1"/>
  <c r="P6595" i="11"/>
  <c r="Q6595" i="11" s="1"/>
  <c r="M6596" i="11"/>
  <c r="N6596" i="11"/>
  <c r="O6596" i="11" s="1"/>
  <c r="S6596" i="11" s="1"/>
  <c r="P6596" i="11"/>
  <c r="Q6596" i="11" s="1"/>
  <c r="M6597" i="11"/>
  <c r="N6597" i="11"/>
  <c r="O6597" i="11" s="1"/>
  <c r="S6597" i="11" s="1"/>
  <c r="P6597" i="11"/>
  <c r="Q6597" i="11" s="1"/>
  <c r="M6598" i="11"/>
  <c r="N6598" i="11"/>
  <c r="O6598" i="11" s="1"/>
  <c r="S6598" i="11" s="1"/>
  <c r="P6598" i="11"/>
  <c r="Q6598" i="11" s="1"/>
  <c r="M6599" i="11"/>
  <c r="N6599" i="11"/>
  <c r="O6599" i="11" s="1"/>
  <c r="S6599" i="11" s="1"/>
  <c r="P6599" i="11"/>
  <c r="Q6599" i="11" s="1"/>
  <c r="M6600" i="11"/>
  <c r="N6600" i="11"/>
  <c r="O6600" i="11" s="1"/>
  <c r="S6600" i="11" s="1"/>
  <c r="P6600" i="11"/>
  <c r="Q6600" i="11" s="1"/>
  <c r="M6601" i="11"/>
  <c r="N6601" i="11"/>
  <c r="O6601" i="11" s="1"/>
  <c r="S6601" i="11" s="1"/>
  <c r="P6601" i="11"/>
  <c r="Q6601" i="11" s="1"/>
  <c r="M6602" i="11"/>
  <c r="N6602" i="11"/>
  <c r="O6602" i="11" s="1"/>
  <c r="S6602" i="11" s="1"/>
  <c r="P6602" i="11"/>
  <c r="Q6602" i="11" s="1"/>
  <c r="M6603" i="11"/>
  <c r="N6603" i="11"/>
  <c r="O6603" i="11" s="1"/>
  <c r="S6603" i="11" s="1"/>
  <c r="P6603" i="11"/>
  <c r="Q6603" i="11" s="1"/>
  <c r="M6604" i="11"/>
  <c r="N6604" i="11"/>
  <c r="O6604" i="11" s="1"/>
  <c r="S6604" i="11" s="1"/>
  <c r="P6604" i="11"/>
  <c r="Q6604" i="11" s="1"/>
  <c r="M6605" i="11"/>
  <c r="N6605" i="11"/>
  <c r="O6605" i="11" s="1"/>
  <c r="S6605" i="11" s="1"/>
  <c r="P6605" i="11"/>
  <c r="Q6605" i="11"/>
  <c r="M6606" i="11"/>
  <c r="N6606" i="11"/>
  <c r="O6606" i="11" s="1"/>
  <c r="S6606" i="11" s="1"/>
  <c r="P6606" i="11"/>
  <c r="Q6606" i="11"/>
  <c r="M6607" i="11"/>
  <c r="N6607" i="11"/>
  <c r="O6607" i="11" s="1"/>
  <c r="S6607" i="11" s="1"/>
  <c r="P6607" i="11"/>
  <c r="Q6607" i="11" s="1"/>
  <c r="M6608" i="11"/>
  <c r="N6608" i="11"/>
  <c r="O6608" i="11" s="1"/>
  <c r="S6608" i="11" s="1"/>
  <c r="P6608" i="11"/>
  <c r="Q6608" i="11" s="1"/>
  <c r="M6609" i="11"/>
  <c r="N6609" i="11"/>
  <c r="O6609" i="11" s="1"/>
  <c r="S6609" i="11" s="1"/>
  <c r="P6609" i="11"/>
  <c r="Q6609" i="11" s="1"/>
  <c r="M6610" i="11"/>
  <c r="N6610" i="11"/>
  <c r="O6610" i="11" s="1"/>
  <c r="S6610" i="11" s="1"/>
  <c r="P6610" i="11"/>
  <c r="Q6610" i="11" s="1"/>
  <c r="M6611" i="11"/>
  <c r="N6611" i="11"/>
  <c r="O6611" i="11" s="1"/>
  <c r="S6611" i="11" s="1"/>
  <c r="P6611" i="11"/>
  <c r="Q6611" i="11" s="1"/>
  <c r="M6612" i="11"/>
  <c r="N6612" i="11"/>
  <c r="O6612" i="11" s="1"/>
  <c r="S6612" i="11" s="1"/>
  <c r="P6612" i="11"/>
  <c r="Q6612" i="11" s="1"/>
  <c r="M6613" i="11"/>
  <c r="N6613" i="11"/>
  <c r="O6613" i="11" s="1"/>
  <c r="S6613" i="11" s="1"/>
  <c r="P6613" i="11"/>
  <c r="Q6613" i="11" s="1"/>
  <c r="M6614" i="11"/>
  <c r="N6614" i="11"/>
  <c r="O6614" i="11" s="1"/>
  <c r="S6614" i="11" s="1"/>
  <c r="P6614" i="11"/>
  <c r="Q6614" i="11" s="1"/>
  <c r="M6615" i="11"/>
  <c r="N6615" i="11"/>
  <c r="O6615" i="11" s="1"/>
  <c r="S6615" i="11" s="1"/>
  <c r="P6615" i="11"/>
  <c r="Q6615" i="11" s="1"/>
  <c r="M6616" i="11"/>
  <c r="N6616" i="11"/>
  <c r="O6616" i="11" s="1"/>
  <c r="S6616" i="11" s="1"/>
  <c r="P6616" i="11"/>
  <c r="Q6616" i="11" s="1"/>
  <c r="M6617" i="11"/>
  <c r="N6617" i="11"/>
  <c r="O6617" i="11" s="1"/>
  <c r="S6617" i="11" s="1"/>
  <c r="P6617" i="11"/>
  <c r="Q6617" i="11" s="1"/>
  <c r="M6618" i="11"/>
  <c r="N6618" i="11"/>
  <c r="O6618" i="11" s="1"/>
  <c r="S6618" i="11" s="1"/>
  <c r="P6618" i="11"/>
  <c r="Q6618" i="11" s="1"/>
  <c r="M6619" i="11"/>
  <c r="N6619" i="11"/>
  <c r="O6619" i="11" s="1"/>
  <c r="S6619" i="11" s="1"/>
  <c r="P6619" i="11"/>
  <c r="Q6619" i="11" s="1"/>
  <c r="M6620" i="11"/>
  <c r="N6620" i="11"/>
  <c r="O6620" i="11" s="1"/>
  <c r="S6620" i="11" s="1"/>
  <c r="P6620" i="11"/>
  <c r="Q6620" i="11" s="1"/>
  <c r="M6621" i="11"/>
  <c r="N6621" i="11"/>
  <c r="O6621" i="11" s="1"/>
  <c r="S6621" i="11" s="1"/>
  <c r="P6621" i="11"/>
  <c r="Q6621" i="11" s="1"/>
  <c r="M6622" i="11"/>
  <c r="N6622" i="11"/>
  <c r="O6622" i="11" s="1"/>
  <c r="S6622" i="11" s="1"/>
  <c r="P6622" i="11"/>
  <c r="Q6622" i="11" s="1"/>
  <c r="M6623" i="11"/>
  <c r="N6623" i="11"/>
  <c r="O6623" i="11" s="1"/>
  <c r="S6623" i="11" s="1"/>
  <c r="P6623" i="11"/>
  <c r="Q6623" i="11" s="1"/>
  <c r="M6624" i="11"/>
  <c r="N6624" i="11"/>
  <c r="O6624" i="11" s="1"/>
  <c r="S6624" i="11" s="1"/>
  <c r="P6624" i="11"/>
  <c r="Q6624" i="11" s="1"/>
  <c r="M6625" i="11"/>
  <c r="N6625" i="11"/>
  <c r="O6625" i="11" s="1"/>
  <c r="S6625" i="11" s="1"/>
  <c r="P6625" i="11"/>
  <c r="Q6625" i="11" s="1"/>
  <c r="M6626" i="11"/>
  <c r="N6626" i="11"/>
  <c r="O6626" i="11" s="1"/>
  <c r="S6626" i="11" s="1"/>
  <c r="P6626" i="11"/>
  <c r="Q6626" i="11" s="1"/>
  <c r="M6627" i="11"/>
  <c r="N6627" i="11"/>
  <c r="O6627" i="11" s="1"/>
  <c r="S6627" i="11" s="1"/>
  <c r="P6627" i="11"/>
  <c r="Q6627" i="11" s="1"/>
  <c r="M6628" i="11"/>
  <c r="N6628" i="11"/>
  <c r="O6628" i="11" s="1"/>
  <c r="S6628" i="11" s="1"/>
  <c r="P6628" i="11"/>
  <c r="Q6628" i="11" s="1"/>
  <c r="M6629" i="11"/>
  <c r="N6629" i="11"/>
  <c r="O6629" i="11" s="1"/>
  <c r="S6629" i="11" s="1"/>
  <c r="P6629" i="11"/>
  <c r="Q6629" i="11" s="1"/>
  <c r="M6630" i="11"/>
  <c r="N6630" i="11"/>
  <c r="O6630" i="11" s="1"/>
  <c r="S6630" i="11" s="1"/>
  <c r="P6630" i="11"/>
  <c r="Q6630" i="11" s="1"/>
  <c r="M6631" i="11"/>
  <c r="N6631" i="11"/>
  <c r="O6631" i="11" s="1"/>
  <c r="S6631" i="11" s="1"/>
  <c r="P6631" i="11"/>
  <c r="Q6631" i="11" s="1"/>
  <c r="M6632" i="11"/>
  <c r="N6632" i="11"/>
  <c r="O6632" i="11"/>
  <c r="S6632" i="11" s="1"/>
  <c r="P6632" i="11"/>
  <c r="Q6632" i="11" s="1"/>
  <c r="M6633" i="11"/>
  <c r="N6633" i="11"/>
  <c r="O6633" i="11" s="1"/>
  <c r="S6633" i="11" s="1"/>
  <c r="P6633" i="11"/>
  <c r="Q6633" i="11" s="1"/>
  <c r="M6634" i="11"/>
  <c r="N6634" i="11"/>
  <c r="O6634" i="11" s="1"/>
  <c r="S6634" i="11" s="1"/>
  <c r="P6634" i="11"/>
  <c r="Q6634" i="11" s="1"/>
  <c r="M6635" i="11"/>
  <c r="N6635" i="11"/>
  <c r="O6635" i="11" s="1"/>
  <c r="S6635" i="11" s="1"/>
  <c r="P6635" i="11"/>
  <c r="Q6635" i="11" s="1"/>
  <c r="M6636" i="11"/>
  <c r="N6636" i="11"/>
  <c r="O6636" i="11" s="1"/>
  <c r="S6636" i="11" s="1"/>
  <c r="P6636" i="11"/>
  <c r="Q6636" i="11" s="1"/>
  <c r="M6637" i="11"/>
  <c r="N6637" i="11"/>
  <c r="O6637" i="11"/>
  <c r="S6637" i="11" s="1"/>
  <c r="P6637" i="11"/>
  <c r="Q6637" i="11" s="1"/>
  <c r="M6638" i="11"/>
  <c r="N6638" i="11"/>
  <c r="O6638" i="11" s="1"/>
  <c r="S6638" i="11" s="1"/>
  <c r="P6638" i="11"/>
  <c r="Q6638" i="11" s="1"/>
  <c r="M6639" i="11"/>
  <c r="N6639" i="11"/>
  <c r="O6639" i="11" s="1"/>
  <c r="S6639" i="11" s="1"/>
  <c r="P6639" i="11"/>
  <c r="Q6639" i="11" s="1"/>
  <c r="M6640" i="11"/>
  <c r="N6640" i="11"/>
  <c r="O6640" i="11" s="1"/>
  <c r="S6640" i="11" s="1"/>
  <c r="P6640" i="11"/>
  <c r="Q6640" i="11" s="1"/>
  <c r="M6641" i="11"/>
  <c r="N6641" i="11"/>
  <c r="O6641" i="11" s="1"/>
  <c r="S6641" i="11" s="1"/>
  <c r="P6641" i="11"/>
  <c r="Q6641" i="11" s="1"/>
  <c r="M6642" i="11"/>
  <c r="N6642" i="11"/>
  <c r="O6642" i="11" s="1"/>
  <c r="S6642" i="11" s="1"/>
  <c r="P6642" i="11"/>
  <c r="Q6642" i="11" s="1"/>
  <c r="M6643" i="11"/>
  <c r="N6643" i="11"/>
  <c r="O6643" i="11" s="1"/>
  <c r="S6643" i="11" s="1"/>
  <c r="P6643" i="11"/>
  <c r="Q6643" i="11" s="1"/>
  <c r="M6644" i="11"/>
  <c r="N6644" i="11"/>
  <c r="O6644" i="11" s="1"/>
  <c r="S6644" i="11" s="1"/>
  <c r="P6644" i="11"/>
  <c r="Q6644" i="11" s="1"/>
  <c r="M6645" i="11"/>
  <c r="N6645" i="11"/>
  <c r="O6645" i="11" s="1"/>
  <c r="S6645" i="11" s="1"/>
  <c r="P6645" i="11"/>
  <c r="Q6645" i="11" s="1"/>
  <c r="M6646" i="11"/>
  <c r="N6646" i="11"/>
  <c r="O6646" i="11" s="1"/>
  <c r="S6646" i="11" s="1"/>
  <c r="P6646" i="11"/>
  <c r="Q6646" i="11" s="1"/>
  <c r="M6647" i="11"/>
  <c r="N6647" i="11"/>
  <c r="O6647" i="11" s="1"/>
  <c r="S6647" i="11" s="1"/>
  <c r="P6647" i="11"/>
  <c r="Q6647" i="11" s="1"/>
  <c r="M6648" i="11"/>
  <c r="N6648" i="11"/>
  <c r="O6648" i="11" s="1"/>
  <c r="S6648" i="11" s="1"/>
  <c r="P6648" i="11"/>
  <c r="Q6648" i="11" s="1"/>
  <c r="M6649" i="11"/>
  <c r="N6649" i="11"/>
  <c r="O6649" i="11" s="1"/>
  <c r="S6649" i="11" s="1"/>
  <c r="P6649" i="11"/>
  <c r="Q6649" i="11" s="1"/>
  <c r="M6650" i="11"/>
  <c r="N6650" i="11"/>
  <c r="O6650" i="11" s="1"/>
  <c r="S6650" i="11" s="1"/>
  <c r="P6650" i="11"/>
  <c r="Q6650" i="11" s="1"/>
  <c r="M6651" i="11"/>
  <c r="N6651" i="11"/>
  <c r="O6651" i="11" s="1"/>
  <c r="S6651" i="11" s="1"/>
  <c r="P6651" i="11"/>
  <c r="Q6651" i="11"/>
  <c r="M6652" i="11"/>
  <c r="N6652" i="11"/>
  <c r="O6652" i="11" s="1"/>
  <c r="S6652" i="11" s="1"/>
  <c r="P6652" i="11"/>
  <c r="Q6652" i="11" s="1"/>
  <c r="M6653" i="11"/>
  <c r="N6653" i="11"/>
  <c r="O6653" i="11" s="1"/>
  <c r="S6653" i="11" s="1"/>
  <c r="P6653" i="11"/>
  <c r="Q6653" i="11" s="1"/>
  <c r="M6654" i="11"/>
  <c r="N6654" i="11"/>
  <c r="O6654" i="11" s="1"/>
  <c r="S6654" i="11" s="1"/>
  <c r="P6654" i="11"/>
  <c r="Q6654" i="11" s="1"/>
  <c r="M6655" i="11"/>
  <c r="N6655" i="11"/>
  <c r="O6655" i="11"/>
  <c r="S6655" i="11" s="1"/>
  <c r="P6655" i="11"/>
  <c r="Q6655" i="11" s="1"/>
  <c r="M6656" i="11"/>
  <c r="N6656" i="11"/>
  <c r="O6656" i="11" s="1"/>
  <c r="S6656" i="11" s="1"/>
  <c r="P6656" i="11"/>
  <c r="Q6656" i="11" s="1"/>
  <c r="M6657" i="11"/>
  <c r="N6657" i="11"/>
  <c r="O6657" i="11" s="1"/>
  <c r="S6657" i="11" s="1"/>
  <c r="P6657" i="11"/>
  <c r="Q6657" i="11" s="1"/>
  <c r="M6658" i="11"/>
  <c r="N6658" i="11"/>
  <c r="O6658" i="11" s="1"/>
  <c r="S6658" i="11" s="1"/>
  <c r="P6658" i="11"/>
  <c r="Q6658" i="11" s="1"/>
  <c r="M6659" i="11"/>
  <c r="N6659" i="11"/>
  <c r="O6659" i="11" s="1"/>
  <c r="S6659" i="11" s="1"/>
  <c r="P6659" i="11"/>
  <c r="Q6659" i="11" s="1"/>
  <c r="M6660" i="11"/>
  <c r="N6660" i="11"/>
  <c r="O6660" i="11" s="1"/>
  <c r="S6660" i="11" s="1"/>
  <c r="P6660" i="11"/>
  <c r="Q6660" i="11" s="1"/>
  <c r="M6661" i="11"/>
  <c r="N6661" i="11"/>
  <c r="O6661" i="11" s="1"/>
  <c r="S6661" i="11" s="1"/>
  <c r="P6661" i="11"/>
  <c r="Q6661" i="11" s="1"/>
  <c r="M6662" i="11"/>
  <c r="N6662" i="11"/>
  <c r="O6662" i="11" s="1"/>
  <c r="S6662" i="11" s="1"/>
  <c r="P6662" i="11"/>
  <c r="Q6662" i="11" s="1"/>
  <c r="M6663" i="11"/>
  <c r="N6663" i="11"/>
  <c r="O6663" i="11" s="1"/>
  <c r="S6663" i="11" s="1"/>
  <c r="P6663" i="11"/>
  <c r="Q6663" i="11" s="1"/>
  <c r="M6664" i="11"/>
  <c r="N6664" i="11"/>
  <c r="O6664" i="11" s="1"/>
  <c r="S6664" i="11" s="1"/>
  <c r="P6664" i="11"/>
  <c r="Q6664" i="11" s="1"/>
  <c r="M6665" i="11"/>
  <c r="N6665" i="11"/>
  <c r="O6665" i="11" s="1"/>
  <c r="S6665" i="11" s="1"/>
  <c r="P6665" i="11"/>
  <c r="Q6665" i="11" s="1"/>
  <c r="M6666" i="11"/>
  <c r="N6666" i="11"/>
  <c r="O6666" i="11" s="1"/>
  <c r="S6666" i="11" s="1"/>
  <c r="P6666" i="11"/>
  <c r="Q6666" i="11" s="1"/>
  <c r="M6667" i="11"/>
  <c r="N6667" i="11"/>
  <c r="O6667" i="11" s="1"/>
  <c r="S6667" i="11" s="1"/>
  <c r="P6667" i="11"/>
  <c r="Q6667" i="11" s="1"/>
  <c r="M6668" i="11"/>
  <c r="N6668" i="11"/>
  <c r="O6668" i="11"/>
  <c r="S6668" i="11" s="1"/>
  <c r="P6668" i="11"/>
  <c r="Q6668" i="11" s="1"/>
  <c r="M6669" i="11"/>
  <c r="N6669" i="11"/>
  <c r="O6669" i="11" s="1"/>
  <c r="S6669" i="11" s="1"/>
  <c r="P6669" i="11"/>
  <c r="Q6669" i="11" s="1"/>
  <c r="M6670" i="11"/>
  <c r="N6670" i="11"/>
  <c r="O6670" i="11" s="1"/>
  <c r="S6670" i="11" s="1"/>
  <c r="P6670" i="11"/>
  <c r="Q6670" i="11" s="1"/>
  <c r="M6671" i="11"/>
  <c r="N6671" i="11"/>
  <c r="O6671" i="11"/>
  <c r="S6671" i="11" s="1"/>
  <c r="P6671" i="11"/>
  <c r="Q6671" i="11" s="1"/>
  <c r="M6672" i="11"/>
  <c r="N6672" i="11"/>
  <c r="O6672" i="11" s="1"/>
  <c r="S6672" i="11" s="1"/>
  <c r="P6672" i="11"/>
  <c r="Q6672" i="11" s="1"/>
  <c r="M6673" i="11"/>
  <c r="N6673" i="11"/>
  <c r="O6673" i="11" s="1"/>
  <c r="S6673" i="11" s="1"/>
  <c r="P6673" i="11"/>
  <c r="Q6673" i="11" s="1"/>
  <c r="M6674" i="11"/>
  <c r="N6674" i="11"/>
  <c r="O6674" i="11" s="1"/>
  <c r="S6674" i="11" s="1"/>
  <c r="P6674" i="11"/>
  <c r="Q6674" i="11" s="1"/>
  <c r="M6675" i="11"/>
  <c r="N6675" i="11"/>
  <c r="O6675" i="11" s="1"/>
  <c r="S6675" i="11" s="1"/>
  <c r="P6675" i="11"/>
  <c r="Q6675" i="11" s="1"/>
  <c r="M6676" i="11"/>
  <c r="N6676" i="11"/>
  <c r="O6676" i="11" s="1"/>
  <c r="S6676" i="11" s="1"/>
  <c r="P6676" i="11"/>
  <c r="Q6676" i="11" s="1"/>
  <c r="M6677" i="11"/>
  <c r="N6677" i="11"/>
  <c r="O6677" i="11" s="1"/>
  <c r="S6677" i="11" s="1"/>
  <c r="P6677" i="11"/>
  <c r="Q6677" i="11" s="1"/>
  <c r="M6678" i="11"/>
  <c r="N6678" i="11"/>
  <c r="O6678" i="11" s="1"/>
  <c r="S6678" i="11" s="1"/>
  <c r="P6678" i="11"/>
  <c r="Q6678" i="11" s="1"/>
  <c r="M6679" i="11"/>
  <c r="N6679" i="11"/>
  <c r="O6679" i="11" s="1"/>
  <c r="S6679" i="11" s="1"/>
  <c r="P6679" i="11"/>
  <c r="Q6679" i="11" s="1"/>
  <c r="M6680" i="11"/>
  <c r="N6680" i="11"/>
  <c r="O6680" i="11" s="1"/>
  <c r="S6680" i="11" s="1"/>
  <c r="P6680" i="11"/>
  <c r="Q6680" i="11" s="1"/>
  <c r="M6681" i="11"/>
  <c r="N6681" i="11"/>
  <c r="O6681" i="11" s="1"/>
  <c r="S6681" i="11" s="1"/>
  <c r="P6681" i="11"/>
  <c r="Q6681" i="11"/>
  <c r="M6682" i="11"/>
  <c r="N6682" i="11"/>
  <c r="O6682" i="11" s="1"/>
  <c r="S6682" i="11" s="1"/>
  <c r="P6682" i="11"/>
  <c r="Q6682" i="11" s="1"/>
  <c r="M6683" i="11"/>
  <c r="N6683" i="11"/>
  <c r="O6683" i="11" s="1"/>
  <c r="S6683" i="11" s="1"/>
  <c r="P6683" i="11"/>
  <c r="Q6683" i="11" s="1"/>
  <c r="M6684" i="11"/>
  <c r="N6684" i="11"/>
  <c r="O6684" i="11" s="1"/>
  <c r="S6684" i="11" s="1"/>
  <c r="P6684" i="11"/>
  <c r="Q6684" i="11" s="1"/>
  <c r="M6685" i="11"/>
  <c r="N6685" i="11"/>
  <c r="O6685" i="11" s="1"/>
  <c r="S6685" i="11" s="1"/>
  <c r="P6685" i="11"/>
  <c r="Q6685" i="11" s="1"/>
  <c r="M6686" i="11"/>
  <c r="N6686" i="11"/>
  <c r="O6686" i="11" s="1"/>
  <c r="S6686" i="11" s="1"/>
  <c r="P6686" i="11"/>
  <c r="Q6686" i="11" s="1"/>
  <c r="M6687" i="11"/>
  <c r="N6687" i="11"/>
  <c r="O6687" i="11"/>
  <c r="S6687" i="11" s="1"/>
  <c r="P6687" i="11"/>
  <c r="Q6687" i="11" s="1"/>
  <c r="M6688" i="11"/>
  <c r="N6688" i="11"/>
  <c r="O6688" i="11" s="1"/>
  <c r="S6688" i="11" s="1"/>
  <c r="P6688" i="11"/>
  <c r="Q6688" i="11" s="1"/>
  <c r="M6689" i="11"/>
  <c r="N6689" i="11"/>
  <c r="O6689" i="11" s="1"/>
  <c r="S6689" i="11" s="1"/>
  <c r="P6689" i="11"/>
  <c r="Q6689" i="11" s="1"/>
  <c r="M6690" i="11"/>
  <c r="N6690" i="11"/>
  <c r="O6690" i="11" s="1"/>
  <c r="S6690" i="11" s="1"/>
  <c r="P6690" i="11"/>
  <c r="Q6690" i="11" s="1"/>
  <c r="M6691" i="11"/>
  <c r="N6691" i="11"/>
  <c r="O6691" i="11" s="1"/>
  <c r="S6691" i="11" s="1"/>
  <c r="P6691" i="11"/>
  <c r="Q6691" i="11" s="1"/>
  <c r="M6692" i="11"/>
  <c r="N6692" i="11"/>
  <c r="O6692" i="11" s="1"/>
  <c r="S6692" i="11" s="1"/>
  <c r="P6692" i="11"/>
  <c r="Q6692" i="11" s="1"/>
  <c r="M6693" i="11"/>
  <c r="N6693" i="11"/>
  <c r="O6693" i="11" s="1"/>
  <c r="S6693" i="11" s="1"/>
  <c r="P6693" i="11"/>
  <c r="Q6693" i="11" s="1"/>
  <c r="M6694" i="11"/>
  <c r="N6694" i="11"/>
  <c r="O6694" i="11" s="1"/>
  <c r="S6694" i="11" s="1"/>
  <c r="P6694" i="11"/>
  <c r="Q6694" i="11" s="1"/>
  <c r="M6695" i="11"/>
  <c r="N6695" i="11"/>
  <c r="O6695" i="11" s="1"/>
  <c r="S6695" i="11" s="1"/>
  <c r="P6695" i="11"/>
  <c r="Q6695" i="11" s="1"/>
  <c r="M6696" i="11"/>
  <c r="N6696" i="11"/>
  <c r="O6696" i="11" s="1"/>
  <c r="S6696" i="11" s="1"/>
  <c r="P6696" i="11"/>
  <c r="Q6696" i="11" s="1"/>
  <c r="M6697" i="11"/>
  <c r="N6697" i="11"/>
  <c r="O6697" i="11" s="1"/>
  <c r="S6697" i="11" s="1"/>
  <c r="P6697" i="11"/>
  <c r="Q6697" i="11" s="1"/>
  <c r="M6698" i="11"/>
  <c r="N6698" i="11"/>
  <c r="O6698" i="11" s="1"/>
  <c r="S6698" i="11" s="1"/>
  <c r="P6698" i="11"/>
  <c r="Q6698" i="11" s="1"/>
  <c r="M6699" i="11"/>
  <c r="N6699" i="11"/>
  <c r="O6699" i="11" s="1"/>
  <c r="S6699" i="11" s="1"/>
  <c r="P6699" i="11"/>
  <c r="Q6699" i="11"/>
  <c r="M6700" i="11"/>
  <c r="N6700" i="11"/>
  <c r="O6700" i="11" s="1"/>
  <c r="S6700" i="11" s="1"/>
  <c r="P6700" i="11"/>
  <c r="Q6700" i="11"/>
  <c r="M6701" i="11"/>
  <c r="N6701" i="11"/>
  <c r="O6701" i="11" s="1"/>
  <c r="S6701" i="11" s="1"/>
  <c r="P6701" i="11"/>
  <c r="Q6701" i="11" s="1"/>
  <c r="M6702" i="11"/>
  <c r="N6702" i="11"/>
  <c r="O6702" i="11" s="1"/>
  <c r="S6702" i="11" s="1"/>
  <c r="P6702" i="11"/>
  <c r="Q6702" i="11" s="1"/>
  <c r="M6703" i="11"/>
  <c r="N6703" i="11"/>
  <c r="O6703" i="11" s="1"/>
  <c r="S6703" i="11" s="1"/>
  <c r="P6703" i="11"/>
  <c r="Q6703" i="11" s="1"/>
  <c r="M6704" i="11"/>
  <c r="N6704" i="11"/>
  <c r="O6704" i="11" s="1"/>
  <c r="S6704" i="11" s="1"/>
  <c r="P6704" i="11"/>
  <c r="Q6704" i="11" s="1"/>
  <c r="M6705" i="11"/>
  <c r="N6705" i="11"/>
  <c r="O6705" i="11" s="1"/>
  <c r="S6705" i="11" s="1"/>
  <c r="P6705" i="11"/>
  <c r="Q6705" i="11" s="1"/>
  <c r="M6706" i="11"/>
  <c r="N6706" i="11"/>
  <c r="O6706" i="11" s="1"/>
  <c r="S6706" i="11" s="1"/>
  <c r="P6706" i="11"/>
  <c r="Q6706" i="11" s="1"/>
  <c r="M6707" i="11"/>
  <c r="N6707" i="11"/>
  <c r="O6707" i="11" s="1"/>
  <c r="S6707" i="11" s="1"/>
  <c r="P6707" i="11"/>
  <c r="Q6707" i="11" s="1"/>
  <c r="M6708" i="11"/>
  <c r="N6708" i="11"/>
  <c r="O6708" i="11" s="1"/>
  <c r="S6708" i="11" s="1"/>
  <c r="P6708" i="11"/>
  <c r="Q6708" i="11" s="1"/>
  <c r="M6709" i="11"/>
  <c r="N6709" i="11"/>
  <c r="O6709" i="11" s="1"/>
  <c r="S6709" i="11" s="1"/>
  <c r="P6709" i="11"/>
  <c r="Q6709" i="11" s="1"/>
  <c r="M6710" i="11"/>
  <c r="N6710" i="11"/>
  <c r="O6710" i="11" s="1"/>
  <c r="S6710" i="11" s="1"/>
  <c r="P6710" i="11"/>
  <c r="Q6710" i="11" s="1"/>
  <c r="M6711" i="11"/>
  <c r="N6711" i="11"/>
  <c r="O6711" i="11" s="1"/>
  <c r="S6711" i="11" s="1"/>
  <c r="P6711" i="11"/>
  <c r="Q6711" i="11" s="1"/>
  <c r="M6712" i="11"/>
  <c r="N6712" i="11"/>
  <c r="O6712" i="11" s="1"/>
  <c r="S6712" i="11" s="1"/>
  <c r="P6712" i="11"/>
  <c r="Q6712" i="11" s="1"/>
  <c r="M6713" i="11"/>
  <c r="N6713" i="11"/>
  <c r="O6713" i="11" s="1"/>
  <c r="S6713" i="11" s="1"/>
  <c r="P6713" i="11"/>
  <c r="Q6713" i="11" s="1"/>
  <c r="M6714" i="11"/>
  <c r="N6714" i="11"/>
  <c r="O6714" i="11" s="1"/>
  <c r="S6714" i="11" s="1"/>
  <c r="P6714" i="11"/>
  <c r="Q6714" i="11" s="1"/>
  <c r="M6715" i="11"/>
  <c r="N6715" i="11"/>
  <c r="O6715" i="11" s="1"/>
  <c r="S6715" i="11" s="1"/>
  <c r="P6715" i="11"/>
  <c r="Q6715" i="11" s="1"/>
  <c r="M6716" i="11"/>
  <c r="N6716" i="11"/>
  <c r="O6716" i="11" s="1"/>
  <c r="S6716" i="11" s="1"/>
  <c r="P6716" i="11"/>
  <c r="Q6716" i="11" s="1"/>
  <c r="M6717" i="11"/>
  <c r="N6717" i="11"/>
  <c r="O6717" i="11" s="1"/>
  <c r="S6717" i="11" s="1"/>
  <c r="P6717" i="11"/>
  <c r="Q6717" i="11" s="1"/>
  <c r="M6718" i="11"/>
  <c r="N6718" i="11"/>
  <c r="O6718" i="11" s="1"/>
  <c r="S6718" i="11" s="1"/>
  <c r="P6718" i="11"/>
  <c r="Q6718" i="11" s="1"/>
  <c r="M6719" i="11"/>
  <c r="N6719" i="11"/>
  <c r="O6719" i="11" s="1"/>
  <c r="S6719" i="11" s="1"/>
  <c r="P6719" i="11"/>
  <c r="Q6719" i="11" s="1"/>
  <c r="M6720" i="11"/>
  <c r="N6720" i="11"/>
  <c r="O6720" i="11" s="1"/>
  <c r="S6720" i="11" s="1"/>
  <c r="P6720" i="11"/>
  <c r="Q6720" i="11" s="1"/>
  <c r="M6721" i="11"/>
  <c r="N6721" i="11"/>
  <c r="O6721" i="11" s="1"/>
  <c r="S6721" i="11" s="1"/>
  <c r="P6721" i="11"/>
  <c r="Q6721" i="11" s="1"/>
  <c r="M6722" i="11"/>
  <c r="N6722" i="11"/>
  <c r="O6722" i="11" s="1"/>
  <c r="S6722" i="11" s="1"/>
  <c r="P6722" i="11"/>
  <c r="Q6722" i="11" s="1"/>
  <c r="M6723" i="11"/>
  <c r="N6723" i="11"/>
  <c r="O6723" i="11" s="1"/>
  <c r="S6723" i="11" s="1"/>
  <c r="P6723" i="11"/>
  <c r="Q6723" i="11"/>
  <c r="M6724" i="11"/>
  <c r="N6724" i="11"/>
  <c r="O6724" i="11" s="1"/>
  <c r="S6724" i="11" s="1"/>
  <c r="P6724" i="11"/>
  <c r="Q6724" i="11" s="1"/>
  <c r="M6725" i="11"/>
  <c r="N6725" i="11"/>
  <c r="O6725" i="11" s="1"/>
  <c r="S6725" i="11" s="1"/>
  <c r="P6725" i="11"/>
  <c r="Q6725" i="11" s="1"/>
  <c r="M6726" i="11"/>
  <c r="N6726" i="11"/>
  <c r="O6726" i="11" s="1"/>
  <c r="S6726" i="11" s="1"/>
  <c r="P6726" i="11"/>
  <c r="Q6726" i="11" s="1"/>
  <c r="O54" i="4" l="1"/>
  <c r="O52" i="4"/>
  <c r="O50" i="4"/>
  <c r="O48" i="4"/>
  <c r="O43" i="4"/>
  <c r="O37" i="4"/>
  <c r="O30" i="4"/>
  <c r="O25" i="4"/>
  <c r="O20" i="4"/>
  <c r="O14" i="4"/>
  <c r="O9" i="4"/>
  <c r="D39" i="1" l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1" i="4" l="1"/>
  <c r="N69" i="4"/>
  <c r="N67" i="4"/>
  <c r="N65" i="4"/>
  <c r="N62" i="4"/>
  <c r="N76" i="4"/>
  <c r="N75" i="4"/>
  <c r="N74" i="4"/>
  <c r="N73" i="4"/>
  <c r="N72" i="4"/>
  <c r="N70" i="4"/>
  <c r="N68" i="4"/>
  <c r="N66" i="4"/>
  <c r="N64" i="4"/>
  <c r="N63" i="4"/>
  <c r="N61" i="4"/>
  <c r="N60" i="4"/>
  <c r="N59" i="4"/>
  <c r="N58" i="4"/>
  <c r="N57" i="4"/>
  <c r="N56" i="4" l="1"/>
  <c r="N55" i="4"/>
  <c r="N54" i="4"/>
  <c r="N53" i="4"/>
  <c r="N52" i="4"/>
  <c r="N51" i="4"/>
  <c r="N50" i="4"/>
  <c r="N49" i="4"/>
  <c r="N48" i="4"/>
  <c r="N47" i="4"/>
  <c r="N46" i="4"/>
  <c r="N45" i="4"/>
  <c r="H47" i="10" l="1"/>
  <c r="I47" i="10" s="1"/>
  <c r="H46" i="10"/>
  <c r="I46" i="10" s="1"/>
  <c r="H45" i="10"/>
  <c r="I45" i="10" s="1"/>
  <c r="H44" i="10"/>
  <c r="I44" i="10" s="1"/>
  <c r="H43" i="10"/>
  <c r="I43" i="10" s="1"/>
  <c r="H42" i="10"/>
  <c r="I42" i="10" s="1"/>
  <c r="H41" i="10"/>
  <c r="I41" i="10" s="1"/>
  <c r="H40" i="10"/>
  <c r="I40" i="10" s="1"/>
  <c r="H39" i="10"/>
  <c r="I39" i="10" s="1"/>
  <c r="H38" i="10"/>
  <c r="I38" i="10" s="1"/>
  <c r="D37" i="1" l="1"/>
  <c r="D38" i="1"/>
  <c r="E37" i="1"/>
  <c r="E38" i="1"/>
  <c r="N37" i="1"/>
  <c r="N38" i="1"/>
  <c r="E36" i="1" l="1"/>
  <c r="D36" i="1"/>
  <c r="E35" i="1"/>
  <c r="D35" i="1"/>
  <c r="N35" i="1"/>
  <c r="N36" i="1"/>
  <c r="D34" i="1" l="1"/>
  <c r="E34" i="1"/>
  <c r="N34" i="1"/>
  <c r="E33" i="1"/>
  <c r="D33" i="1"/>
  <c r="E32" i="1"/>
  <c r="D32" i="1"/>
  <c r="E31" i="1"/>
  <c r="D31" i="1"/>
  <c r="E30" i="1"/>
  <c r="D30" i="1"/>
  <c r="E29" i="1"/>
  <c r="D29" i="1"/>
  <c r="E28" i="1"/>
  <c r="D28" i="1"/>
  <c r="N31" i="1"/>
  <c r="N32" i="1"/>
  <c r="N33" i="1"/>
  <c r="N28" i="1"/>
  <c r="N29" i="1"/>
  <c r="N30" i="1"/>
  <c r="D27" i="1"/>
  <c r="E27" i="1"/>
  <c r="N27" i="1"/>
  <c r="E26" i="1"/>
  <c r="D26" i="1"/>
  <c r="E25" i="1"/>
  <c r="D25" i="1"/>
  <c r="E24" i="1"/>
  <c r="D24" i="1"/>
  <c r="E23" i="1"/>
  <c r="D23" i="1"/>
  <c r="E22" i="1"/>
  <c r="D22" i="1"/>
  <c r="E21" i="1"/>
  <c r="D21" i="1"/>
  <c r="N21" i="1"/>
  <c r="N22" i="1"/>
  <c r="N23" i="1"/>
  <c r="N24" i="1"/>
  <c r="N25" i="1"/>
  <c r="N26" i="1"/>
  <c r="E20" i="1"/>
  <c r="D20" i="1"/>
  <c r="E19" i="1"/>
  <c r="D19" i="1"/>
  <c r="E18" i="1"/>
  <c r="D18" i="1"/>
  <c r="E17" i="1"/>
  <c r="D17" i="1"/>
  <c r="E16" i="1"/>
  <c r="D16" i="1"/>
  <c r="N16" i="1"/>
  <c r="N17" i="1"/>
  <c r="N18" i="1"/>
  <c r="N19" i="1"/>
  <c r="N20" i="1"/>
  <c r="D15" i="1"/>
  <c r="E15" i="1"/>
  <c r="N15" i="1"/>
  <c r="E14" i="1" l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3" i="1"/>
  <c r="D3" i="1"/>
  <c r="F14" i="7" l="1"/>
  <c r="G14" i="7" s="1"/>
  <c r="F13" i="7"/>
  <c r="G13" i="7" s="1"/>
  <c r="F12" i="7"/>
  <c r="G12" i="7" s="1"/>
  <c r="F11" i="7"/>
  <c r="G11" i="7" s="1"/>
  <c r="F10" i="7"/>
  <c r="G10" i="7" s="1"/>
  <c r="N44" i="4" l="1"/>
  <c r="N43" i="4"/>
  <c r="N42" i="4"/>
  <c r="N41" i="4"/>
  <c r="N40" i="4"/>
  <c r="H37" i="10"/>
  <c r="I37" i="10" s="1"/>
  <c r="H36" i="10"/>
  <c r="I36" i="10" s="1"/>
  <c r="H35" i="10"/>
  <c r="I35" i="10" s="1"/>
  <c r="H34" i="10"/>
  <c r="I34" i="10" s="1"/>
  <c r="H33" i="10"/>
  <c r="I33" i="10" s="1"/>
  <c r="Y87" i="1" l="1"/>
  <c r="Y86" i="1"/>
  <c r="Y85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4" i="1"/>
  <c r="Y63" i="1"/>
  <c r="Y62" i="1"/>
  <c r="Y61" i="1"/>
  <c r="Y60" i="1"/>
  <c r="Y58" i="1"/>
  <c r="Y57" i="1"/>
  <c r="Y56" i="1"/>
  <c r="H2" i="7" l="1"/>
  <c r="Y95" i="1" l="1"/>
  <c r="N39" i="4" l="1"/>
  <c r="N38" i="4"/>
  <c r="H32" i="10" l="1"/>
  <c r="I32" i="10" s="1"/>
  <c r="N37" i="4" l="1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Y45" i="1" l="1"/>
  <c r="Y44" i="1"/>
  <c r="Y43" i="1"/>
  <c r="Y42" i="1"/>
  <c r="N12" i="1" l="1"/>
  <c r="N13" i="1"/>
  <c r="N14" i="1"/>
  <c r="N7" i="1"/>
  <c r="N8" i="1"/>
  <c r="N9" i="1"/>
  <c r="N10" i="1"/>
  <c r="N11" i="1"/>
  <c r="N6" i="1"/>
  <c r="E4" i="1" l="1"/>
  <c r="D4" i="1"/>
  <c r="Y11" i="1"/>
  <c r="Y10" i="1"/>
  <c r="Y9" i="1"/>
  <c r="Y8" i="1"/>
  <c r="Y7" i="1"/>
  <c r="Y6" i="1"/>
  <c r="Y5" i="1"/>
  <c r="Y4" i="1"/>
  <c r="Y3" i="1"/>
  <c r="Y2" i="1"/>
  <c r="Y12" i="1" l="1"/>
  <c r="D2" i="1"/>
  <c r="E2" i="1"/>
  <c r="N2" i="1"/>
  <c r="H31" i="10" l="1"/>
  <c r="I31" i="10" s="1"/>
  <c r="H30" i="10"/>
  <c r="I30" i="10" s="1"/>
  <c r="H29" i="10"/>
  <c r="I29" i="10" s="1"/>
  <c r="H28" i="10"/>
  <c r="I28" i="10" s="1"/>
  <c r="H27" i="10" l="1"/>
  <c r="I27" i="10" s="1"/>
  <c r="H26" i="10"/>
  <c r="I26" i="10" s="1"/>
  <c r="H25" i="10"/>
  <c r="I25" i="10" s="1"/>
  <c r="H24" i="10"/>
  <c r="I24" i="10" s="1"/>
  <c r="H23" i="10"/>
  <c r="I23" i="10" s="1"/>
  <c r="H22" i="10"/>
  <c r="I22" i="10" s="1"/>
  <c r="H21" i="10"/>
  <c r="I21" i="10" s="1"/>
  <c r="H20" i="10"/>
  <c r="I20" i="10" s="1"/>
  <c r="H19" i="10"/>
  <c r="I19" i="10" s="1"/>
  <c r="N3" i="1" l="1"/>
  <c r="N4" i="1"/>
  <c r="N5" i="1"/>
  <c r="Y19" i="1"/>
  <c r="Y18" i="1"/>
  <c r="Y17" i="1"/>
  <c r="Y16" i="1"/>
  <c r="Y15" i="1"/>
  <c r="Y14" i="1"/>
  <c r="Y13" i="1"/>
  <c r="Y181" i="1" l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 l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4" i="1"/>
  <c r="Y123" i="1"/>
  <c r="Y127" i="1"/>
  <c r="Y126" i="1" l="1"/>
  <c r="Y125" i="1"/>
  <c r="Y122" i="1"/>
  <c r="Y121" i="1"/>
  <c r="Y120" i="1"/>
  <c r="Y119" i="1"/>
  <c r="Y118" i="1"/>
  <c r="Y117" i="1"/>
  <c r="Y116" i="1"/>
  <c r="Y115" i="1"/>
  <c r="Y114" i="1"/>
  <c r="Y113" i="1"/>
  <c r="Y111" i="1"/>
  <c r="Y110" i="1"/>
  <c r="Y109" i="1"/>
  <c r="Y108" i="1"/>
  <c r="H18" i="10" l="1"/>
  <c r="I18" i="10" s="1"/>
  <c r="H17" i="10"/>
  <c r="I17" i="10" s="1"/>
  <c r="H16" i="10"/>
  <c r="I16" i="10" s="1"/>
  <c r="Y23" i="1" l="1"/>
  <c r="E52" i="14" l="1"/>
  <c r="F41" i="14"/>
  <c r="H15" i="10" l="1"/>
  <c r="I15" i="10" s="1"/>
  <c r="H14" i="10"/>
  <c r="I14" i="10" s="1"/>
  <c r="H13" i="10"/>
  <c r="I13" i="10" s="1"/>
  <c r="Y107" i="1" l="1"/>
  <c r="Y106" i="1"/>
  <c r="Y105" i="1"/>
  <c r="Y104" i="1"/>
  <c r="Y40" i="1" l="1"/>
  <c r="Y41" i="1"/>
  <c r="Y38" i="1" l="1"/>
  <c r="Y39" i="1"/>
  <c r="Y47" i="1" l="1"/>
  <c r="M44" i="13" l="1"/>
  <c r="M43" i="13"/>
  <c r="M42" i="13"/>
  <c r="M41" i="13"/>
  <c r="M40" i="13"/>
  <c r="L39" i="13"/>
  <c r="H12" i="10" l="1"/>
  <c r="I12" i="10" s="1"/>
  <c r="H11" i="10"/>
  <c r="I11" i="10" s="1"/>
  <c r="H10" i="10"/>
  <c r="I10" i="10" s="1"/>
  <c r="H9" i="10"/>
  <c r="I9" i="10" s="1"/>
  <c r="H8" i="10"/>
  <c r="I8" i="10" s="1"/>
  <c r="H7" i="10"/>
  <c r="I7" i="10" s="1"/>
  <c r="H6" i="10"/>
  <c r="I6" i="10" s="1"/>
  <c r="H5" i="10"/>
  <c r="I5" i="10" s="1"/>
  <c r="Y34" i="1"/>
  <c r="L99" i="4" l="1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Y89" i="1" l="1"/>
  <c r="Y88" i="1"/>
  <c r="Y55" i="1"/>
  <c r="Y54" i="1"/>
  <c r="Y53" i="1"/>
  <c r="Y52" i="1"/>
  <c r="Y51" i="1"/>
  <c r="Y96" i="1" l="1"/>
  <c r="Y94" i="1"/>
  <c r="Y93" i="1"/>
  <c r="Y92" i="1"/>
  <c r="Y91" i="1"/>
  <c r="Y90" i="1"/>
  <c r="Y50" i="1"/>
  <c r="Y49" i="1"/>
  <c r="Y48" i="1"/>
  <c r="Y46" i="1"/>
  <c r="Y37" i="1"/>
  <c r="Y36" i="1"/>
  <c r="Y35" i="1"/>
  <c r="Y33" i="1"/>
  <c r="Y32" i="1"/>
  <c r="Y31" i="1"/>
  <c r="Y30" i="1"/>
  <c r="Y29" i="1"/>
  <c r="Y28" i="1"/>
  <c r="Y27" i="1"/>
  <c r="Y26" i="1"/>
  <c r="Y25" i="1"/>
  <c r="Y24" i="1"/>
  <c r="Y99" i="1"/>
  <c r="Y98" i="1"/>
  <c r="Y97" i="1"/>
  <c r="Y103" i="1" l="1"/>
  <c r="Y102" i="1"/>
  <c r="Y101" i="1"/>
  <c r="Y100" i="1"/>
  <c r="Y22" i="1"/>
  <c r="Y21" i="1"/>
  <c r="Y20" i="1"/>
  <c r="H4" i="10" l="1"/>
  <c r="I4" i="10" s="1"/>
  <c r="N4" i="4" l="1"/>
  <c r="B4" i="7" l="1"/>
  <c r="B6" i="7" l="1"/>
  <c r="B5" i="7"/>
  <c r="B8" i="7"/>
  <c r="B7" i="7"/>
  <c r="F5" i="7" l="1"/>
  <c r="G5" i="7" s="1"/>
  <c r="H4" i="7" s="1"/>
  <c r="F6" i="7"/>
  <c r="G6" i="7" s="1"/>
  <c r="H5" i="7" s="1"/>
  <c r="L71" i="4" l="1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Y1" i="1"/>
  <c r="L44" i="4" l="1"/>
  <c r="L43" i="4"/>
  <c r="L42" i="4"/>
  <c r="L41" i="4"/>
  <c r="L40" i="4"/>
  <c r="L39" i="4"/>
  <c r="L38" i="4"/>
  <c r="L37" i="4" l="1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F42" i="14" l="1"/>
  <c r="G39" i="14"/>
  <c r="G35" i="13" l="1"/>
  <c r="J33" i="13" l="1"/>
  <c r="G42" i="14" l="1"/>
  <c r="G40" i="14"/>
  <c r="G41" i="14"/>
  <c r="F43" i="14"/>
  <c r="G43" i="14" s="1"/>
  <c r="J24" i="13" l="1"/>
  <c r="M26" i="13" l="1"/>
  <c r="M27" i="13"/>
  <c r="M28" i="13"/>
  <c r="M29" i="13"/>
  <c r="M24" i="13" l="1"/>
  <c r="M23" i="13" l="1"/>
  <c r="J1" i="11" l="1"/>
  <c r="M21" i="13" l="1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 l="1"/>
  <c r="M5" i="13"/>
  <c r="M4" i="13"/>
  <c r="M3" i="13"/>
  <c r="C5" i="7" l="1"/>
  <c r="B50" i="7"/>
  <c r="B42" i="7"/>
  <c r="B34" i="7"/>
  <c r="B26" i="7"/>
  <c r="B18" i="7"/>
  <c r="B10" i="7"/>
  <c r="B40" i="7"/>
  <c r="B16" i="7"/>
  <c r="B44" i="7"/>
  <c r="B49" i="7"/>
  <c r="B41" i="7"/>
  <c r="B33" i="7"/>
  <c r="B25" i="7"/>
  <c r="B17" i="7"/>
  <c r="B9" i="7"/>
  <c r="B24" i="7"/>
  <c r="B28" i="7"/>
  <c r="B48" i="7"/>
  <c r="B32" i="7"/>
  <c r="B12" i="7"/>
  <c r="B47" i="7"/>
  <c r="B39" i="7"/>
  <c r="B31" i="7"/>
  <c r="B23" i="7"/>
  <c r="B15" i="7"/>
  <c r="B29" i="7"/>
  <c r="B13" i="7"/>
  <c r="B46" i="7"/>
  <c r="B38" i="7"/>
  <c r="B30" i="7"/>
  <c r="B22" i="7"/>
  <c r="B14" i="7"/>
  <c r="B21" i="7"/>
  <c r="B20" i="7"/>
  <c r="B45" i="7"/>
  <c r="B37" i="7"/>
  <c r="B36" i="7"/>
  <c r="B43" i="7"/>
  <c r="B35" i="7"/>
  <c r="B27" i="7"/>
  <c r="B19" i="7"/>
  <c r="B11" i="7"/>
  <c r="C6" i="7" l="1"/>
</calcChain>
</file>

<file path=xl/sharedStrings.xml><?xml version="1.0" encoding="utf-8"?>
<sst xmlns="http://schemas.openxmlformats.org/spreadsheetml/2006/main" count="27759" uniqueCount="4567">
  <si>
    <t>HS Code</t>
  </si>
  <si>
    <t>PQIB-IB-2406-11-08-2020</t>
  </si>
  <si>
    <t>Qty</t>
  </si>
  <si>
    <t>Cons.</t>
  </si>
  <si>
    <t>rate</t>
  </si>
  <si>
    <t>Inv. No.</t>
  </si>
  <si>
    <t>Exp.GD</t>
  </si>
  <si>
    <t>BE</t>
  </si>
  <si>
    <t>Qty.</t>
  </si>
  <si>
    <t>Cons</t>
  </si>
  <si>
    <t>Total</t>
  </si>
  <si>
    <t>Exp.Value</t>
  </si>
  <si>
    <t>E-From</t>
  </si>
  <si>
    <t>Pcs</t>
  </si>
  <si>
    <t>Exp.Gd.No</t>
  </si>
  <si>
    <t>Gd.Dt</t>
  </si>
  <si>
    <t>Weboc Bal</t>
  </si>
  <si>
    <t>Inv.Value</t>
  </si>
  <si>
    <t>KAPW-IB-96455-28-12-2021</t>
  </si>
  <si>
    <t>KAPE-IB-120523-31-12-2021</t>
  </si>
  <si>
    <t>KAPE-IB-2320-03-07-2021</t>
  </si>
  <si>
    <t>KAPE-IB-128644-13-01-2022</t>
  </si>
  <si>
    <t>KAPE-MB-172535-18-03-2021</t>
  </si>
  <si>
    <t>KAPW-IB-63381-30-10-2021</t>
  </si>
  <si>
    <t>Exp-Value</t>
  </si>
  <si>
    <t>KAPE-IB-212309-20-05-2021</t>
  </si>
  <si>
    <t>KAPE-IB-111446-16-12-2021</t>
  </si>
  <si>
    <t>HMB-009857</t>
  </si>
  <si>
    <t>KAPE-IB-120641-31-12-2021</t>
  </si>
  <si>
    <t>KAPE-IB-99339-30-11-2021</t>
  </si>
  <si>
    <t>KPEX-SB-113209</t>
  </si>
  <si>
    <t>LTM-1287/21-22</t>
  </si>
  <si>
    <t>LTM-1304/21-22</t>
  </si>
  <si>
    <t>LTM-1293/21-22</t>
  </si>
  <si>
    <t>LTM-1307/21-22</t>
  </si>
  <si>
    <t>LTM-1309/21-22</t>
  </si>
  <si>
    <t>LTM-1305/21-22</t>
  </si>
  <si>
    <t>LTM-1296/21-22</t>
  </si>
  <si>
    <t>LTM-1295/21-22</t>
  </si>
  <si>
    <t>LTM-1273/21-22</t>
  </si>
  <si>
    <t>LTM-1270/21-22</t>
  </si>
  <si>
    <t>LTM-1267/21-22</t>
  </si>
  <si>
    <t>HMB-011383</t>
  </si>
  <si>
    <t>KAPE-IB-216515-25-05-2021</t>
  </si>
  <si>
    <t>HMB-010109</t>
  </si>
  <si>
    <t>HMB-011572</t>
  </si>
  <si>
    <t>Open Account</t>
  </si>
  <si>
    <t>KAPE-IB-39973-31-08-2021</t>
  </si>
  <si>
    <t>KAPE-IB-123078-05-01-2022</t>
  </si>
  <si>
    <t>HMB-011297</t>
  </si>
  <si>
    <t>KPAF-TI-33409-27-12-2021</t>
  </si>
  <si>
    <t>PQZI-EP-13372-20-12-2021</t>
  </si>
  <si>
    <t>HMB-010799</t>
  </si>
  <si>
    <t>KPAF-TI-36430-11-01-2022</t>
  </si>
  <si>
    <t>PQZI-EP-12411-08-12-2021</t>
  </si>
  <si>
    <t>HMB-010794</t>
  </si>
  <si>
    <t>KPAF-TI-37491-17-01-2022</t>
  </si>
  <si>
    <t>PQZI-EP-14260-29-12-2021</t>
  </si>
  <si>
    <t>KAPE-IB-17393-28-07-2021</t>
  </si>
  <si>
    <t>KAPE-IB-112505-18-12-2021</t>
  </si>
  <si>
    <t>KAPE-IB-121250-03-01-2022</t>
  </si>
  <si>
    <t>KAPE-IB-16022-26-07-2021</t>
  </si>
  <si>
    <t>KPPE-SB-191771</t>
  </si>
  <si>
    <t>KPPE-SB-191708</t>
  </si>
  <si>
    <t>KPPE-SB-191811</t>
  </si>
  <si>
    <t>KPPE-SB-191769</t>
  </si>
  <si>
    <t>KPPE-SB-190720</t>
  </si>
  <si>
    <t>KPPE-SB-190948</t>
  </si>
  <si>
    <t>KPPE-SB-191716</t>
  </si>
  <si>
    <t>KPEX-SB-113776</t>
  </si>
  <si>
    <t>KPEX-SB-113771</t>
  </si>
  <si>
    <t>KPEX-SB-113736</t>
  </si>
  <si>
    <t>LTM-1321/21-22</t>
  </si>
  <si>
    <t>LTM-1314/21-22</t>
  </si>
  <si>
    <t>LTM-1306A/21-22</t>
  </si>
  <si>
    <t>LTM-1298/21-22</t>
  </si>
  <si>
    <t>KAPE-IB-94334-23-11-2021</t>
  </si>
  <si>
    <t>KAPE-IB-128635-13-01-2022</t>
  </si>
  <si>
    <t>HMB-011641</t>
  </si>
  <si>
    <t>ABL-001967</t>
  </si>
  <si>
    <t>KAPE-IB-128667-13-01-2022</t>
  </si>
  <si>
    <t>KAPE-IB-112508-18-12-2021</t>
  </si>
  <si>
    <t>KPEX-SB-114530</t>
  </si>
  <si>
    <t>KPPE-SB-192769</t>
  </si>
  <si>
    <t>KPPE-SB-192831</t>
  </si>
  <si>
    <t>KPPE-SB-192830</t>
  </si>
  <si>
    <t>KAPW-TI-111012-25-01-2022</t>
  </si>
  <si>
    <t>LTM-1315/21-22</t>
  </si>
  <si>
    <t>LTM-1326/21-22</t>
  </si>
  <si>
    <t>KPPE-SB-192989</t>
  </si>
  <si>
    <t>HMB-013242</t>
  </si>
  <si>
    <t>KPPE-SB-193925</t>
  </si>
  <si>
    <t>LTM-1324/21-22</t>
  </si>
  <si>
    <t>KPPE-SB-193951</t>
  </si>
  <si>
    <t>HMB-013016</t>
  </si>
  <si>
    <t>LTM-1328/21-22</t>
  </si>
  <si>
    <t>KPEX-SB-116048</t>
  </si>
  <si>
    <t>LTM-1327/21-22</t>
  </si>
  <si>
    <t>SIPZ-KH-512-25-11-2021</t>
  </si>
  <si>
    <t>LTM-1269/21-22</t>
  </si>
  <si>
    <t>LTM-1322/21-22</t>
  </si>
  <si>
    <t>HMB-013286</t>
  </si>
  <si>
    <t>PQZI-EP-14270-29-12-2021</t>
  </si>
  <si>
    <t>PQZI-EP-12410-08-12-2021</t>
  </si>
  <si>
    <t>PQZI-EP-13575-22-12-2021</t>
  </si>
  <si>
    <t>KPEX-SB-116028</t>
  </si>
  <si>
    <t>KPPE-SB-194832</t>
  </si>
  <si>
    <t>KPEX-SB-116194</t>
  </si>
  <si>
    <t>LTM-1261/21-22</t>
  </si>
  <si>
    <t>ABL-001594</t>
  </si>
  <si>
    <t>LTM-1337/21-22</t>
  </si>
  <si>
    <t>ABL-002365</t>
  </si>
  <si>
    <t>KAPW-IB-182851-12-06-2021</t>
  </si>
  <si>
    <t>ABL-002368</t>
  </si>
  <si>
    <t>LTM-1338/21-22</t>
  </si>
  <si>
    <t>KPEX-SB-116669</t>
  </si>
  <si>
    <t>KPEX-SB-116663</t>
  </si>
  <si>
    <t>KPEX-SB-116658</t>
  </si>
  <si>
    <t>LTM-1339/21-22</t>
  </si>
  <si>
    <t>LTM-1343/21-22</t>
  </si>
  <si>
    <t>LTM-1340/21-22</t>
  </si>
  <si>
    <t>LTM-1334/21-22</t>
  </si>
  <si>
    <t>LTM-1329/21-22</t>
  </si>
  <si>
    <t>LTM-1266/21-22</t>
  </si>
  <si>
    <t>ABL-002372</t>
  </si>
  <si>
    <t>SIPZ-HC-512-25-11-2021</t>
  </si>
  <si>
    <t>HMB-013921</t>
  </si>
  <si>
    <t>KPFI-TI-31290-03-02-2022</t>
  </si>
  <si>
    <t>KPFI-TI-31338-03-02-2022</t>
  </si>
  <si>
    <t>HMB-013759</t>
  </si>
  <si>
    <t>HMB-013268</t>
  </si>
  <si>
    <t>KPFI-TI-31333-03-02-2022</t>
  </si>
  <si>
    <t>KPFI-TI-31316-03-02-2022</t>
  </si>
  <si>
    <t>KPFI-TI-31291-03-02-2022</t>
  </si>
  <si>
    <t>KPPE-SB-196256</t>
  </si>
  <si>
    <t>KPPE-SB-196217</t>
  </si>
  <si>
    <t>KPPE-SB-196224</t>
  </si>
  <si>
    <t>KPPE-SB-196191</t>
  </si>
  <si>
    <t>KPPE-SB-196246</t>
  </si>
  <si>
    <t>KPPE-SB-196250</t>
  </si>
  <si>
    <t>LTM-1332/21-22</t>
  </si>
  <si>
    <t>LTM-1325/21-22</t>
  </si>
  <si>
    <t>LTM-1349/21-22</t>
  </si>
  <si>
    <t>LTM-1347/21-22</t>
  </si>
  <si>
    <t>LTM-1302/21-22</t>
  </si>
  <si>
    <t>LTM-1301/21-22</t>
  </si>
  <si>
    <t>HMB-014207</t>
  </si>
  <si>
    <t>HMB-014185</t>
  </si>
  <si>
    <t>KPPE-SB-197284</t>
  </si>
  <si>
    <t>KPPE-SB-197285</t>
  </si>
  <si>
    <t>KPAE-SB-51594</t>
  </si>
  <si>
    <t>KPAE-SB-51379</t>
  </si>
  <si>
    <t>KPPE-SB-197343</t>
  </si>
  <si>
    <t>KPPE-SB-197340</t>
  </si>
  <si>
    <t>LTM-1279/21-22</t>
  </si>
  <si>
    <t>LTM-1284/21-22</t>
  </si>
  <si>
    <t>LTM-1239/21-22</t>
  </si>
  <si>
    <t>LTM-1251/21-22</t>
  </si>
  <si>
    <t>LTM-1252/21-22</t>
  </si>
  <si>
    <t>LTM-1130/21-22</t>
  </si>
  <si>
    <t>LTM-1276/21-22</t>
  </si>
  <si>
    <t>LTM-1280/21-22</t>
  </si>
  <si>
    <t>LTM-1289/21-22</t>
  </si>
  <si>
    <t>LTM-1290/21-22</t>
  </si>
  <si>
    <t>LTM-1291/21-22</t>
  </si>
  <si>
    <t>LTM-1292/21-22</t>
  </si>
  <si>
    <t>LTM-1294/21-22</t>
  </si>
  <si>
    <t>HBL-007062</t>
  </si>
  <si>
    <t>HMB-005807</t>
  </si>
  <si>
    <t>HMB-008519</t>
  </si>
  <si>
    <t>HMB-008518</t>
  </si>
  <si>
    <t>HMB-008953</t>
  </si>
  <si>
    <t>ABL-001745</t>
  </si>
  <si>
    <t>HMB-009073</t>
  </si>
  <si>
    <t>HMB-009856</t>
  </si>
  <si>
    <t>HMB-009985</t>
  </si>
  <si>
    <t>HMB-010048</t>
  </si>
  <si>
    <t>KPPE-SB-189566</t>
  </si>
  <si>
    <t>KPPE-SB-188284</t>
  </si>
  <si>
    <t>KPPE-SB-183805</t>
  </si>
  <si>
    <t>KPEX-SB-109942</t>
  </si>
  <si>
    <t>KPEX-SB-109943</t>
  </si>
  <si>
    <t>KPEX-SB-111415</t>
  </si>
  <si>
    <t>KPEX-SB-110663</t>
  </si>
  <si>
    <t>KPPE-SB-186757</t>
  </si>
  <si>
    <t>KPPE-SB-187871</t>
  </si>
  <si>
    <t>KPPE-SB-187885</t>
  </si>
  <si>
    <t>KPPE-SB-187945</t>
  </si>
  <si>
    <t>KPPE-SB-188150</t>
  </si>
  <si>
    <t>KPEX-SB-111502</t>
  </si>
  <si>
    <t>KAPE-IB-94325-23-11-2021</t>
  </si>
  <si>
    <t>KAPW-IB-81108-02-12-2021</t>
  </si>
  <si>
    <t>KAPW-IB-83496-06-12-2021</t>
  </si>
  <si>
    <t>KPPI-IB-42182-16-12-2021</t>
  </si>
  <si>
    <t>OpenAccount</t>
  </si>
  <si>
    <t>Type</t>
  </si>
  <si>
    <t>SRO</t>
  </si>
  <si>
    <t>PQZI-EP-15955-14-01-2022</t>
  </si>
  <si>
    <t>KAPW-TI-119118-07-02-2022</t>
  </si>
  <si>
    <t>KAPW-TI-120293-09-02-2022</t>
  </si>
  <si>
    <t>LTM-1352/21-22</t>
  </si>
  <si>
    <t>ABL-002598</t>
  </si>
  <si>
    <t>LTM-1353/21-22</t>
  </si>
  <si>
    <t>LTM-1265/21-22</t>
  </si>
  <si>
    <t>LTM-1271/21-22</t>
  </si>
  <si>
    <t>KAPE-IB-206931-11-05-2021</t>
  </si>
  <si>
    <t>SIPZ-HC-279-15-09-2021</t>
  </si>
  <si>
    <t>KPPE-SB-199896</t>
  </si>
  <si>
    <t>KPPE-SB-199768</t>
  </si>
  <si>
    <t>KPPE-SB-199899</t>
  </si>
  <si>
    <t>KPEX-SB-118455</t>
  </si>
  <si>
    <t>LTM-1336/21-22</t>
  </si>
  <si>
    <t>LTM-1356/21-22</t>
  </si>
  <si>
    <t>LTM-1357/21-22</t>
  </si>
  <si>
    <t>LTM-1362/21-22</t>
  </si>
  <si>
    <t>HBL-008185</t>
  </si>
  <si>
    <t>BAF-005404</t>
  </si>
  <si>
    <t>KAPE-IB-129589-14-01-2022</t>
  </si>
  <si>
    <t>BAF-005402</t>
  </si>
  <si>
    <t>BAF-005538</t>
  </si>
  <si>
    <t>KAPE-IB-22661-03-08-2021</t>
  </si>
  <si>
    <t>KPPE-SB-200413</t>
  </si>
  <si>
    <t>KPPE-SB-200415</t>
  </si>
  <si>
    <t>KPPE-SB-200787</t>
  </si>
  <si>
    <t>KPPE-SB-200416</t>
  </si>
  <si>
    <t>LTM-1358/21-22</t>
  </si>
  <si>
    <t>LTM-1363/21-22</t>
  </si>
  <si>
    <t>LTM-1360/21-22</t>
  </si>
  <si>
    <t>LTM-1355/21-22</t>
  </si>
  <si>
    <t>KPAF-TI-38158-21-01-2022</t>
  </si>
  <si>
    <t>ABL-002717</t>
  </si>
  <si>
    <t>ABL-002742</t>
  </si>
  <si>
    <t>HBL-009543</t>
  </si>
  <si>
    <t>HMB-015982</t>
  </si>
  <si>
    <t>PQZI-EP-14259-29-12-2021</t>
  </si>
  <si>
    <t>KPPE-SB-201759</t>
  </si>
  <si>
    <t>KPPE-SB-201735</t>
  </si>
  <si>
    <t>KPPE-SB-201282</t>
  </si>
  <si>
    <t>KPEX-SB-120132</t>
  </si>
  <si>
    <t>LTM-1350/21-22</t>
  </si>
  <si>
    <t>LTM-1369/21-22</t>
  </si>
  <si>
    <t>LTM-1368/21-22</t>
  </si>
  <si>
    <t>LTM-1367/21-22</t>
  </si>
  <si>
    <t>LTM-1361/21-22</t>
  </si>
  <si>
    <t>HMB-017201</t>
  </si>
  <si>
    <t>HMB-016868</t>
  </si>
  <si>
    <t>HMB-016869</t>
  </si>
  <si>
    <t>KAPE-IB-50825-16-09-2021</t>
  </si>
  <si>
    <t>HBL-0009743</t>
  </si>
  <si>
    <t>HMB-016215</t>
  </si>
  <si>
    <t>PQZI-EP-14904-04-01-2022</t>
  </si>
  <si>
    <t>KPEX-SB-120661</t>
  </si>
  <si>
    <t>KPPE-SB-203192</t>
  </si>
  <si>
    <t>KPPE-SB-203194</t>
  </si>
  <si>
    <t>KPPE-SB-203198</t>
  </si>
  <si>
    <t>KPEX-SB-120750</t>
  </si>
  <si>
    <t>Check</t>
  </si>
  <si>
    <t>Column1</t>
  </si>
  <si>
    <t>LTM-1374/21-22</t>
  </si>
  <si>
    <t>LTM-1375/21-22</t>
  </si>
  <si>
    <t>HMB-017869</t>
  </si>
  <si>
    <t>KAPW-IB-114600-31-01-2022</t>
  </si>
  <si>
    <t>KAPE-IB-129594-14-01-2022</t>
  </si>
  <si>
    <t>ABL-0002879</t>
  </si>
  <si>
    <t>HMB-017833</t>
  </si>
  <si>
    <t>KPPE-SB-204161</t>
  </si>
  <si>
    <t>KPEX-SB-121383</t>
  </si>
  <si>
    <t>KPEX-SB-121382</t>
  </si>
  <si>
    <t>Oracle Bal</t>
  </si>
  <si>
    <t>KAPE-IB-126926-11-01-2022</t>
  </si>
  <si>
    <t>LTM-1373+1373A/21-22</t>
  </si>
  <si>
    <t>HMB-013346</t>
  </si>
  <si>
    <t>LTM-1331/21-22</t>
  </si>
  <si>
    <t>KPPE-SB-197452</t>
  </si>
  <si>
    <t> 15,276</t>
  </si>
  <si>
    <t> 52,560</t>
  </si>
  <si>
    <t> 8,392</t>
  </si>
  <si>
    <t> 28,170</t>
  </si>
  <si>
    <t> 18,102</t>
  </si>
  <si>
    <t> 3,321</t>
  </si>
  <si>
    <t> 51,320</t>
  </si>
  <si>
    <t> 9,899,604.94</t>
  </si>
  <si>
    <t> 25,373,379.21</t>
  </si>
  <si>
    <t> 27,844,521.02</t>
  </si>
  <si>
    <t> 19,180,543.92</t>
  </si>
  <si>
    <t> 17,608,397.23</t>
  </si>
  <si>
    <t> 24,133,974.55</t>
  </si>
  <si>
    <t> 32,869,791.41</t>
  </si>
  <si>
    <t>KAPE-MB-171427-17-03-2021</t>
  </si>
  <si>
    <t>Month</t>
  </si>
  <si>
    <t>LTM-1383/21-22</t>
  </si>
  <si>
    <t>LTM-1378/21-22</t>
  </si>
  <si>
    <t>HMB-018817</t>
  </si>
  <si>
    <t>HMB-018382</t>
  </si>
  <si>
    <t>KAPW-TI-123042-12-02-2022</t>
  </si>
  <si>
    <t>KPPE-SB-206107</t>
  </si>
  <si>
    <t>KPPE-SB-205683</t>
  </si>
  <si>
    <t>LTM-1393/21-22</t>
  </si>
  <si>
    <t>LTM-1390/21-22</t>
  </si>
  <si>
    <t>LTM-1391/21-22</t>
  </si>
  <si>
    <t>LTM-1387/21-22</t>
  </si>
  <si>
    <t>LTM-1389/21-22</t>
  </si>
  <si>
    <t>LTM-1381/21-22</t>
  </si>
  <si>
    <t>LTM-1392/21-22</t>
  </si>
  <si>
    <t>LTM-1091/21-22</t>
  </si>
  <si>
    <t>LTM-1394/21-22</t>
  </si>
  <si>
    <t>LTM-1397/21-22</t>
  </si>
  <si>
    <t>LTM-1388/21-22</t>
  </si>
  <si>
    <t>HMB-019908</t>
  </si>
  <si>
    <t>KPAF-TI-39109-27-01-2022</t>
  </si>
  <si>
    <t>KPAF-TI-34829-01-01-2022</t>
  </si>
  <si>
    <t>HBL-010987</t>
  </si>
  <si>
    <t>KAPE-IB-141471-02-02-2022</t>
  </si>
  <si>
    <t>HMB-019291</t>
  </si>
  <si>
    <t>HMB-019201</t>
  </si>
  <si>
    <t>HMB-019310</t>
  </si>
  <si>
    <t>HMB-018390</t>
  </si>
  <si>
    <t>KPEX-SB-122587</t>
  </si>
  <si>
    <t>KPEX-SB-122638</t>
  </si>
  <si>
    <t>KPEX-SB-122683</t>
  </si>
  <si>
    <t>KPPE-SB-207414</t>
  </si>
  <si>
    <t>KPPE-SB-207117</t>
  </si>
  <si>
    <t>KPPE-SB-207586</t>
  </si>
  <si>
    <t>HMB-019603</t>
  </si>
  <si>
    <t>HMB-019709</t>
  </si>
  <si>
    <t>HBL-010989</t>
  </si>
  <si>
    <t>HMB-019410</t>
  </si>
  <si>
    <t>HMB-019088</t>
  </si>
  <si>
    <t>KPEX-SB-123255</t>
  </si>
  <si>
    <t>KPPE-SB-207857</t>
  </si>
  <si>
    <t>KPPE-SB-207730</t>
  </si>
  <si>
    <t>KPPE-SB-207771</t>
  </si>
  <si>
    <t>KPPE-SB-207902</t>
  </si>
  <si>
    <t>LTM-1365/21-22</t>
  </si>
  <si>
    <t>LTM-1404/21-22</t>
  </si>
  <si>
    <t>LTM-1407/21-22</t>
  </si>
  <si>
    <t>LTM-1406/21-22</t>
  </si>
  <si>
    <t>LTM-1398/21-22</t>
  </si>
  <si>
    <t>LTM-1395/21-22</t>
  </si>
  <si>
    <t>KPAF-TI-39026-27-01-2022</t>
  </si>
  <si>
    <t>PQZI-EP-14987-05-01-2022</t>
  </si>
  <si>
    <t>ABL-003081</t>
  </si>
  <si>
    <t>HMB-019918</t>
  </si>
  <si>
    <t>HMB-019944</t>
  </si>
  <si>
    <t>KAPW-IB-182848-12-06-2021</t>
  </si>
  <si>
    <t>KPPE-SB-207955</t>
  </si>
  <si>
    <t>KPPE-SB-207952</t>
  </si>
  <si>
    <t>KPPE-SB-208387</t>
  </si>
  <si>
    <t>HMB-019940</t>
  </si>
  <si>
    <t>KPEX-SB-123742</t>
  </si>
  <si>
    <t>HMB-019409</t>
  </si>
  <si>
    <t>HMB-19356</t>
  </si>
  <si>
    <t>KPPE-SB-208479</t>
  </si>
  <si>
    <t>KPPE-SB-207946</t>
  </si>
  <si>
    <t>LTM-1399/21-22</t>
  </si>
  <si>
    <t>HBL-010945</t>
  </si>
  <si>
    <t>KPPE-SB-208718</t>
  </si>
  <si>
    <t>LTM-1396/21-22</t>
  </si>
  <si>
    <t>LTM-1316/21-22</t>
  </si>
  <si>
    <t>ABL-003073</t>
  </si>
  <si>
    <t>KAPE-IB-220173-31-05-2021</t>
  </si>
  <si>
    <t>KPPE-SB-209688</t>
  </si>
  <si>
    <t>KPPE-SB-209680</t>
  </si>
  <si>
    <t>LTM-1425/21-22</t>
  </si>
  <si>
    <t>LTM-1412/21-22</t>
  </si>
  <si>
    <t>HMB-020796</t>
  </si>
  <si>
    <t>HMB-021456</t>
  </si>
  <si>
    <t>HMB-021457</t>
  </si>
  <si>
    <t>HMB-021031</t>
  </si>
  <si>
    <t>KPPE-SB-210232</t>
  </si>
  <si>
    <t>KPPE-SB-210954</t>
  </si>
  <si>
    <t>KPPE-SB-210975</t>
  </si>
  <si>
    <t>KPPE-SB-210967</t>
  </si>
  <si>
    <t>Remarks</t>
  </si>
  <si>
    <t>LTM-1402/21-22</t>
  </si>
  <si>
    <t>LTM-1427+1427A/21-22</t>
  </si>
  <si>
    <t>LTM-1424/21-22</t>
  </si>
  <si>
    <t>HMB-021703</t>
  </si>
  <si>
    <t>HMB-021416</t>
  </si>
  <si>
    <t>PQZI-EP-15116-06-01-2022</t>
  </si>
  <si>
    <t>PQZI-EP-16065-18-01-2022</t>
  </si>
  <si>
    <t>HMB-021448</t>
  </si>
  <si>
    <t>LTM-1431/21-22</t>
  </si>
  <si>
    <t>LTM-1432/21-22</t>
  </si>
  <si>
    <t>LTM-1430/21-22</t>
  </si>
  <si>
    <t>LTM-1408/21-22</t>
  </si>
  <si>
    <t>LTM-1423/21-22</t>
  </si>
  <si>
    <t>HMB-022132</t>
  </si>
  <si>
    <t>KAPE-IB-129603-14-01-2022</t>
  </si>
  <si>
    <t>KAPW-IB-80150-01-12-2021</t>
  </si>
  <si>
    <t>KAPE-MB-174350-22-03-2021</t>
  </si>
  <si>
    <t>KAPW-IB-77483-26-11-2021</t>
  </si>
  <si>
    <t>KAPW-IB-105006-11-01-2022</t>
  </si>
  <si>
    <t>HMB-022063</t>
  </si>
  <si>
    <t>KPPE-SB-211289</t>
  </si>
  <si>
    <t>KPPE-SB-211022</t>
  </si>
  <si>
    <t>KPPE-SB-211005</t>
  </si>
  <si>
    <t>KPPE-SB-211958</t>
  </si>
  <si>
    <t>KPEX-SB-125596</t>
  </si>
  <si>
    <t>KAPE-IB-230502-12-06-2021</t>
  </si>
  <si>
    <t>HMB-021870</t>
  </si>
  <si>
    <t>HMB-021450</t>
  </si>
  <si>
    <t>HMB-021449</t>
  </si>
  <si>
    <t>KPPE-SB-211841</t>
  </si>
  <si>
    <t>KPPE-SB-211747</t>
  </si>
  <si>
    <t>KPPE-SB-211954</t>
  </si>
  <si>
    <t>Manual Entry</t>
  </si>
  <si>
    <t>LTM-1258/21-22</t>
  </si>
  <si>
    <t>LTM-1429/21-22</t>
  </si>
  <si>
    <t>LTM-1386/21-22</t>
  </si>
  <si>
    <t>LTM-1348/21-22</t>
  </si>
  <si>
    <t>HMB-22319</t>
  </si>
  <si>
    <t>KPPE-SB-212313</t>
  </si>
  <si>
    <t>HMB-021752</t>
  </si>
  <si>
    <t>KAPE-IB-127747-12-01-2022</t>
  </si>
  <si>
    <t>HMB-018720</t>
  </si>
  <si>
    <t>HMB-022364</t>
  </si>
  <si>
    <t>KPEX-SB-126232</t>
  </si>
  <si>
    <t>KPPE-SB-213125</t>
  </si>
  <si>
    <t>KPAE-SB-54943</t>
  </si>
  <si>
    <t>LTM-1434/21-22</t>
  </si>
  <si>
    <t>HMB-022983</t>
  </si>
  <si>
    <t>KPEX-SB-126513</t>
  </si>
  <si>
    <t>LTM-1439/21-22</t>
  </si>
  <si>
    <t>LTM-1442/21-22</t>
  </si>
  <si>
    <t>LTM-1443/21-22</t>
  </si>
  <si>
    <t>LTM-1436/21-22</t>
  </si>
  <si>
    <t>HMB-023297</t>
  </si>
  <si>
    <t>HBL-012303</t>
  </si>
  <si>
    <t>LTM-1441/21-22</t>
  </si>
  <si>
    <t>HMB-023295</t>
  </si>
  <si>
    <t>HMB-023334</t>
  </si>
  <si>
    <t>KAPE-IB-151471-16-02-2022</t>
  </si>
  <si>
    <t>HMB-022780</t>
  </si>
  <si>
    <t>KAPW-IB-88577-14-12-2021</t>
  </si>
  <si>
    <t>KPPE-SB-214792</t>
  </si>
  <si>
    <t>KPEX-SB-127340</t>
  </si>
  <si>
    <t>KPPE-SB-214867</t>
  </si>
  <si>
    <t>KPPE-SB-214820</t>
  </si>
  <si>
    <t>KPEX-SB-127311</t>
  </si>
  <si>
    <t>EC for inv 1332</t>
  </si>
  <si>
    <t>LTM-1446/21-22</t>
  </si>
  <si>
    <t>HMB-023915</t>
  </si>
  <si>
    <t>KPPE-SB-215643</t>
  </si>
  <si>
    <t>LTM-1459/21-22</t>
  </si>
  <si>
    <t>LTM-1457/21-22</t>
  </si>
  <si>
    <t>LTM-1400/21-22</t>
  </si>
  <si>
    <t>AHB-016168</t>
  </si>
  <si>
    <t>HMB-024700</t>
  </si>
  <si>
    <t>HMB-022389</t>
  </si>
  <si>
    <t>KPEX-SB-128637</t>
  </si>
  <si>
    <t>KPEX-SB-128638</t>
  </si>
  <si>
    <t>KPEX-SB-128633</t>
  </si>
  <si>
    <t>LTM-1458/21-22</t>
  </si>
  <si>
    <t>LTM-1456/21-22</t>
  </si>
  <si>
    <t>HMB-024699</t>
  </si>
  <si>
    <t>KPEX-SB-128652</t>
  </si>
  <si>
    <t>KPEX-SB-129227</t>
  </si>
  <si>
    <t>AHB-016166</t>
  </si>
  <si>
    <t>LTM-1460/21-22</t>
  </si>
  <si>
    <t>LTM-1464/21-22</t>
  </si>
  <si>
    <t>LTM-1465/21-22</t>
  </si>
  <si>
    <t>LTM-1462/21-22</t>
  </si>
  <si>
    <t>HMB-024729</t>
  </si>
  <si>
    <t>HMB-025946</t>
  </si>
  <si>
    <t>KAPE-IB-230508-12-06-2021</t>
  </si>
  <si>
    <t>KAPW-TI-123106-14-02-2022</t>
  </si>
  <si>
    <t>HMB-025816</t>
  </si>
  <si>
    <t>HMB-025529</t>
  </si>
  <si>
    <t>KPPE-SB-217924</t>
  </si>
  <si>
    <t>KPPE-SB-218789</t>
  </si>
  <si>
    <t>KPPE-SB-218906</t>
  </si>
  <si>
    <t>KPPE-SB-218894</t>
  </si>
  <si>
    <t>LTM-1435/21-22</t>
  </si>
  <si>
    <t>LTM-1472/21-22</t>
  </si>
  <si>
    <t>LTM-1470/21-22</t>
  </si>
  <si>
    <t>ABL-003854</t>
  </si>
  <si>
    <t>HMB-026500</t>
  </si>
  <si>
    <t>KAPE-IB-151452-16-02-2022</t>
  </si>
  <si>
    <t>KAPE-IB-127793-12-01-2022</t>
  </si>
  <si>
    <t>HMB-026251</t>
  </si>
  <si>
    <t>KPPE-SB-219964</t>
  </si>
  <si>
    <t>KPPE-SB-219979</t>
  </si>
  <si>
    <t>KPAE-SB-56566</t>
  </si>
  <si>
    <t>LTM-1466/21-22</t>
  </si>
  <si>
    <t>LTM-1468/21-22</t>
  </si>
  <si>
    <t>HMB-26253</t>
  </si>
  <si>
    <t>HMB-026254</t>
  </si>
  <si>
    <t>KPFI-TI-33945-23-02-2022</t>
  </si>
  <si>
    <t>KPEX-SB-130592</t>
  </si>
  <si>
    <t>KPPE-SB-220061</t>
  </si>
  <si>
    <t>LTM-1440/21-22</t>
  </si>
  <si>
    <t>LTM-1410/21-22</t>
  </si>
  <si>
    <t>HMB-023441</t>
  </si>
  <si>
    <t>MCB-200017</t>
  </si>
  <si>
    <t>KPPE-SB-220242</t>
  </si>
  <si>
    <t>KPPE-SB-221068</t>
  </si>
  <si>
    <t>LTM-1398A/21-22</t>
  </si>
  <si>
    <t>LTM-1376/21-22</t>
  </si>
  <si>
    <t>LTM-1476/21-22</t>
  </si>
  <si>
    <t>HMB-027605</t>
  </si>
  <si>
    <t>KPAF-TI-19668-16-10-2021</t>
  </si>
  <si>
    <t>KPAF-TI-19670-16-10-2021</t>
  </si>
  <si>
    <t>KPFI-TI-32730-14-02-2022</t>
  </si>
  <si>
    <t>KPFI-TI-34038-24-02-2022</t>
  </si>
  <si>
    <t>KAPW-TI-68521-11-11-2021</t>
  </si>
  <si>
    <t>HMB-027604</t>
  </si>
  <si>
    <t>HMB-027602</t>
  </si>
  <si>
    <t>HBL-000607</t>
  </si>
  <si>
    <t>KPPE-SB-222439</t>
  </si>
  <si>
    <t>KPPE-SB-222647</t>
  </si>
  <si>
    <t>KPAE-SB-57368</t>
  </si>
  <si>
    <t>KPAE-SB-57390</t>
  </si>
  <si>
    <t>LTM-1483/21-22</t>
  </si>
  <si>
    <t>LTM-1481/21-22</t>
  </si>
  <si>
    <t>LTM-1477/21-22</t>
  </si>
  <si>
    <t>LTM-1474/21-22</t>
  </si>
  <si>
    <t>HMB-027699</t>
  </si>
  <si>
    <t>KPFI-TI-33363-18-02-2022</t>
  </si>
  <si>
    <t>KPFI-TI-34988-03-03-2022</t>
  </si>
  <si>
    <t>KPAF-TI-45473-04-03-2022</t>
  </si>
  <si>
    <t>KAPE-TI-149068-12-02-2022</t>
  </si>
  <si>
    <t>HMB-027467</t>
  </si>
  <si>
    <t>HMB-027505</t>
  </si>
  <si>
    <t>HMB-026836</t>
  </si>
  <si>
    <t>KPPE-SB-222791</t>
  </si>
  <si>
    <t>KPPE-SB-222795</t>
  </si>
  <si>
    <t>KPPE-SB-222784</t>
  </si>
  <si>
    <t>KPPE-SB-222798</t>
  </si>
  <si>
    <t xml:space="preserve">DRAY OFF </t>
  </si>
  <si>
    <t>LTM-1485/21-22</t>
  </si>
  <si>
    <t>LTM-1482/21-22</t>
  </si>
  <si>
    <t>LTM-1475/21-22</t>
  </si>
  <si>
    <t>HMB-027958</t>
  </si>
  <si>
    <t>KAPE-IB-152435-17-02-2022</t>
  </si>
  <si>
    <t>AHB-019545</t>
  </si>
  <si>
    <t>AHB-019390</t>
  </si>
  <si>
    <t>KPPE-SB-223865</t>
  </si>
  <si>
    <t>KPPE-SB-223831</t>
  </si>
  <si>
    <t>KPPE-SB-223866</t>
  </si>
  <si>
    <t>LTM-1492/21-22</t>
  </si>
  <si>
    <t>LTM-1495-1495A/21-22</t>
  </si>
  <si>
    <t>LTM-1499/21-22</t>
  </si>
  <si>
    <t>MCB-200015</t>
  </si>
  <si>
    <t>PQZI-EP-14905-04-01-2022</t>
  </si>
  <si>
    <t>KPFI-TI-33318-18-02-2022</t>
  </si>
  <si>
    <t>AHB-019930</t>
  </si>
  <si>
    <t>HMB-028917</t>
  </si>
  <si>
    <t>KPPE-SB-225007</t>
  </si>
  <si>
    <t>KPPE-SB-224951</t>
  </si>
  <si>
    <t>KPAE-SB-57815</t>
  </si>
  <si>
    <t>LTM-1372/21-22</t>
  </si>
  <si>
    <t>LTM-1497/21-22</t>
  </si>
  <si>
    <t>LTM-1494/21-22</t>
  </si>
  <si>
    <t>LTM-1486/21-22</t>
  </si>
  <si>
    <t>LTM-1498/21-22</t>
  </si>
  <si>
    <t>LTM-1501/21-22</t>
  </si>
  <si>
    <t>HMB-029288</t>
  </si>
  <si>
    <t>KPAF-TI-46031-07-03-2022</t>
  </si>
  <si>
    <t>HMB-029212</t>
  </si>
  <si>
    <t>HMB-028941</t>
  </si>
  <si>
    <t>HMB-029494</t>
  </si>
  <si>
    <t>HMB-028854</t>
  </si>
  <si>
    <t>KAPE-IB-135157-25-01-2022</t>
  </si>
  <si>
    <t>MCB-200013</t>
  </si>
  <si>
    <t>KAPW-TI-128322-21-02-2022</t>
  </si>
  <si>
    <t>PQZI-EP-16022-17-01-2022</t>
  </si>
  <si>
    <t>KAPW-TI-134479-04-03-2022</t>
  </si>
  <si>
    <t>HMB-029495</t>
  </si>
  <si>
    <t>KAPE-IB-152427-17-02-2022</t>
  </si>
  <si>
    <t>KAPE-IB-130078-14-01-2022</t>
  </si>
  <si>
    <t>KPPE-SB-225472</t>
  </si>
  <si>
    <t>KPPE-SB-225179</t>
  </si>
  <si>
    <t>KPAE-SB-58030</t>
  </si>
  <si>
    <t>KPEX-SB-134071</t>
  </si>
  <si>
    <t>KPAE-SB-58101</t>
  </si>
  <si>
    <t>KPAE-SB-58089</t>
  </si>
  <si>
    <t>KPEX-SB-133668</t>
  </si>
  <si>
    <t>LTM-1502/21-22</t>
  </si>
  <si>
    <t>LTM-1438/21-22</t>
  </si>
  <si>
    <t>LTM-1513/21-22</t>
  </si>
  <si>
    <t>LTM-1496/21-22</t>
  </si>
  <si>
    <t>LTM-1512/21-22</t>
  </si>
  <si>
    <t>LTM-1504/21-22</t>
  </si>
  <si>
    <t>LTM-1509/21-22</t>
  </si>
  <si>
    <t>LTM-1508/21-22</t>
  </si>
  <si>
    <t>LTM-1510/21-22</t>
  </si>
  <si>
    <t>HMB-024462</t>
  </si>
  <si>
    <t>KPAF-TI-35920-07-01-2022</t>
  </si>
  <si>
    <t>HMB-029777</t>
  </si>
  <si>
    <t>HMB-029779</t>
  </si>
  <si>
    <t>HMB-029775</t>
  </si>
  <si>
    <t>HMB-029924</t>
  </si>
  <si>
    <t>HMB-028852</t>
  </si>
  <si>
    <t>KAPE-IB-32254-17-08-2021</t>
  </si>
  <si>
    <t>HMB-029926</t>
  </si>
  <si>
    <t>KPPE-SB-226113</t>
  </si>
  <si>
    <t>KPPE-SB-226675</t>
  </si>
  <si>
    <t>KPPE-SB-225905</t>
  </si>
  <si>
    <t>KPPE-SB-226690</t>
  </si>
  <si>
    <t>KPPE-SB-226752</t>
  </si>
  <si>
    <t>KPPE-SB-226680</t>
  </si>
  <si>
    <t>KPAE-SB-58428</t>
  </si>
  <si>
    <t>KPAE-SB-58431</t>
  </si>
  <si>
    <t>KPAE-SB-58426</t>
  </si>
  <si>
    <t>LTM-1519/21-22</t>
  </si>
  <si>
    <t>MCB-200020</t>
  </si>
  <si>
    <t>KPAE-SB-58720</t>
  </si>
  <si>
    <t>Prod</t>
  </si>
  <si>
    <t>LTM-1500/21-22</t>
  </si>
  <si>
    <t>LTM-1515/21-22</t>
  </si>
  <si>
    <t>HMB-030014</t>
  </si>
  <si>
    <t>KPPE-SB-228432</t>
  </si>
  <si>
    <t>KPEX-SB-135861</t>
  </si>
  <si>
    <t>LTM-1542/21-22</t>
  </si>
  <si>
    <t>LTM-1540/21-22</t>
  </si>
  <si>
    <t>LTM-1537/21-22</t>
  </si>
  <si>
    <t>LTM-1526/21-22</t>
  </si>
  <si>
    <t>HMB-032105</t>
  </si>
  <si>
    <t>KPFI-TI-37356-21-03-2022</t>
  </si>
  <si>
    <t>PQZI-EP-16066-18-01-2022</t>
  </si>
  <si>
    <t>HMB-031801</t>
  </si>
  <si>
    <t>KAPW-IB-109021-18-01-2022</t>
  </si>
  <si>
    <t>HMB-031489</t>
  </si>
  <si>
    <t>HMB-030851</t>
  </si>
  <si>
    <t>KAPE-IB-159014-25-02-2022</t>
  </si>
  <si>
    <t>KPFI-TI-28605-14-01-2022</t>
  </si>
  <si>
    <t>KPEX-SB-136676</t>
  </si>
  <si>
    <t>KPPE-SB-230609</t>
  </si>
  <si>
    <t>KPEX-SB-136692</t>
  </si>
  <si>
    <t>KPPE-SB-230647</t>
  </si>
  <si>
    <t>LTM-1551/21-22</t>
  </si>
  <si>
    <t>LTM-1552/21-22</t>
  </si>
  <si>
    <t>LTM-1541/21-22</t>
  </si>
  <si>
    <t>LTM-1546/21-22</t>
  </si>
  <si>
    <t>LTM-1545/21-22</t>
  </si>
  <si>
    <t>LTM-1553/21-22</t>
  </si>
  <si>
    <t>KAPW-IB-130911-25-02-2022</t>
  </si>
  <si>
    <t>HMB-032633</t>
  </si>
  <si>
    <t>HMB-032630</t>
  </si>
  <si>
    <t>HMB-032108</t>
  </si>
  <si>
    <t>HMB-033009</t>
  </si>
  <si>
    <t>HMB-033010</t>
  </si>
  <si>
    <t>HMB-032399</t>
  </si>
  <si>
    <t>KAPW-IB-108998-18-01-2022</t>
  </si>
  <si>
    <t>KPPE-SB-231425</t>
  </si>
  <si>
    <t>KPPE-SB-231369</t>
  </si>
  <si>
    <t>KPPE-SB-231340</t>
  </si>
  <si>
    <t>KPPE-SB-231875</t>
  </si>
  <si>
    <t>KPPE-SB-231891</t>
  </si>
  <si>
    <t>KPPE-SB-231840</t>
  </si>
  <si>
    <t>LTM-1411+1419/21-22</t>
  </si>
  <si>
    <t>LTM-1547/21-22</t>
  </si>
  <si>
    <t>LTM-1560/21-22</t>
  </si>
  <si>
    <t>LTM-1554/21-22</t>
  </si>
  <si>
    <t>LTM-1527/21-22</t>
  </si>
  <si>
    <t>LTM-1562/21-22</t>
  </si>
  <si>
    <t>LTM-1548/21-22</t>
  </si>
  <si>
    <t>LTM-1559/21-22</t>
  </si>
  <si>
    <t>LTM-1558/21-22</t>
  </si>
  <si>
    <t>LTM-1529/21-22</t>
  </si>
  <si>
    <t>LTM-1528/21-22</t>
  </si>
  <si>
    <t>HMB-022061</t>
  </si>
  <si>
    <t>HMB-033008</t>
  </si>
  <si>
    <t>HMB-033087</t>
  </si>
  <si>
    <t>KPAF-TI-39101-27-01-2022</t>
  </si>
  <si>
    <t>KPAF-TI-46118-07-03-2022</t>
  </si>
  <si>
    <t>PQZI-EP-16067-18-01-2022</t>
  </si>
  <si>
    <t>HMB-032400</t>
  </si>
  <si>
    <t>KAPE-IB-129656-14-01-2022</t>
  </si>
  <si>
    <t>HMB-031090</t>
  </si>
  <si>
    <t>HMB-032808</t>
  </si>
  <si>
    <t>KAPW-TI-126647-17-02-2022</t>
  </si>
  <si>
    <t>KPAF-TI-46668-10-03-2022</t>
  </si>
  <si>
    <t>HMB-032807</t>
  </si>
  <si>
    <t>HMB-031091</t>
  </si>
  <si>
    <t>KPFI-TI-35355-05-03-2022</t>
  </si>
  <si>
    <t>KPFI-TI-35594-08-03-2022</t>
  </si>
  <si>
    <t>KPFI-TI-36544-15-03-2022</t>
  </si>
  <si>
    <t>KPFI-TI-34920-02-03-2022</t>
  </si>
  <si>
    <t>HMB-031069</t>
  </si>
  <si>
    <t>KPFI-TI-35600-08-03-2022</t>
  </si>
  <si>
    <t>KPFI-TI-36548-15-03-2022</t>
  </si>
  <si>
    <t>KPFI-TI-34916-02-03-2022</t>
  </si>
  <si>
    <t>HMB-033045</t>
  </si>
  <si>
    <t>KAPE-IB-152440-17-02-2022</t>
  </si>
  <si>
    <t>HMB-033090</t>
  </si>
  <si>
    <t>HMB-033011</t>
  </si>
  <si>
    <t>HMB-032261</t>
  </si>
  <si>
    <t>KPPE-SB-232495</t>
  </si>
  <si>
    <t>KPPE-SB-231968</t>
  </si>
  <si>
    <t>KPPE-SB-232911</t>
  </si>
  <si>
    <t>KPPE-SB-231964</t>
  </si>
  <si>
    <t>KPPE-SB-232986</t>
  </si>
  <si>
    <t>KPPE-SB-232840</t>
  </si>
  <si>
    <t>KPPE-SB-231955</t>
  </si>
  <si>
    <t>KPPE-SB-233009</t>
  </si>
  <si>
    <t>KPPE-SB-232085</t>
  </si>
  <si>
    <t>KPAE-SB-59924</t>
  </si>
  <si>
    <t>KPAE-SB-59919</t>
  </si>
  <si>
    <t>KPAE-SB-59925</t>
  </si>
  <si>
    <t>KPAE-SB-59897</t>
  </si>
  <si>
    <t>HMB-002034</t>
  </si>
  <si>
    <t>KPPE-SB-234356</t>
  </si>
  <si>
    <t>From 01-02-2022 - EOU + Local</t>
  </si>
  <si>
    <t>HMB-033711</t>
  </si>
  <si>
    <t>HMB-034250</t>
  </si>
  <si>
    <t>PQZI-EP-16069-18-01-2022</t>
  </si>
  <si>
    <t>PQZI-EP-16680-26-01-2022</t>
  </si>
  <si>
    <t>KPAF-TI-48743-21-03-2022</t>
  </si>
  <si>
    <t>HMB-033804</t>
  </si>
  <si>
    <t>KPEX-SB-139027</t>
  </si>
  <si>
    <t>KPPE-SB-235214</t>
  </si>
  <si>
    <t>KPPE-SB-235193</t>
  </si>
  <si>
    <t>100% Polyester Yarn</t>
  </si>
  <si>
    <t>Cotton Yarn</t>
  </si>
  <si>
    <t>Textile Chemical</t>
  </si>
  <si>
    <t>Textile Coal</t>
  </si>
  <si>
    <t>Textile Dyes</t>
  </si>
  <si>
    <t>Grand Total</t>
  </si>
  <si>
    <t>Sum of Cons</t>
  </si>
  <si>
    <t>Column Labels</t>
  </si>
  <si>
    <t>EOU</t>
  </si>
  <si>
    <t>Description</t>
  </si>
  <si>
    <t>KAPE-IB-142689-03-02-2022</t>
  </si>
  <si>
    <t>HBL-002338</t>
  </si>
  <si>
    <t>HMB-035168</t>
  </si>
  <si>
    <t>KPAF-TI-48710-21-03-2022</t>
  </si>
  <si>
    <t>KPAF-TI-48747-21-03-2022</t>
  </si>
  <si>
    <t>PQZI-EP-17026-28-01-2022</t>
  </si>
  <si>
    <t>PQZI-EP-22020-18-03-2022</t>
  </si>
  <si>
    <t>HMB-035169</t>
  </si>
  <si>
    <t>KPAF-TI-48703-21-03-2022</t>
  </si>
  <si>
    <t>HMB-035138</t>
  </si>
  <si>
    <t>KPPE-SB-235418</t>
  </si>
  <si>
    <t>KPEX-SB-139569</t>
  </si>
  <si>
    <t>KPEX-SB-139570</t>
  </si>
  <si>
    <t>KPEX-SB-139568</t>
  </si>
  <si>
    <t>HMB-034239</t>
  </si>
  <si>
    <t>KPAF-TI-48795-21-03-2022</t>
  </si>
  <si>
    <t>KPAF-TI-48674-21-03-2022</t>
  </si>
  <si>
    <t>HMB-034230</t>
  </si>
  <si>
    <t>KPAF-TI-48680-21-03-2022</t>
  </si>
  <si>
    <t>KPAE-SB-60334</t>
  </si>
  <si>
    <t>KPAE-SB-60329</t>
  </si>
  <si>
    <t>HMB-034500</t>
  </si>
  <si>
    <t>HMB-035340</t>
  </si>
  <si>
    <t>PQZI-EP-17647-03-02-2022</t>
  </si>
  <si>
    <t>PQZI-EP-18020-07-02-2022</t>
  </si>
  <si>
    <t>PQZI-EP-17671-03-02-2022</t>
  </si>
  <si>
    <t>KAPE-TI-175187-24-03-2022</t>
  </si>
  <si>
    <t>HMB-035337</t>
  </si>
  <si>
    <t>PQZI-EP-18107-08-02-2022</t>
  </si>
  <si>
    <t>PQZI-EP-18023-07-02-2022</t>
  </si>
  <si>
    <t>MCB-200009</t>
  </si>
  <si>
    <t>HMB-034232</t>
  </si>
  <si>
    <t>KPAF-TI-48719-21-03-2022</t>
  </si>
  <si>
    <t>KPAF-TI-48730-21-03-2022</t>
  </si>
  <si>
    <t>HMB-034231</t>
  </si>
  <si>
    <t>KPAF-TI-48679-21-03-2022</t>
  </si>
  <si>
    <t>HMB-035139</t>
  </si>
  <si>
    <t>KPAF-TI-48690-21-03-2022</t>
  </si>
  <si>
    <t>KPPE-SB-236985</t>
  </si>
  <si>
    <t>KPPE-SB-236987</t>
  </si>
  <si>
    <t>KPPE-SB-236758</t>
  </si>
  <si>
    <t>KPAE-SB-60899</t>
  </si>
  <si>
    <t>KPAE-SB-60898</t>
  </si>
  <si>
    <t>KPAE-SB-60896</t>
  </si>
  <si>
    <t>KPEX-SB-140086</t>
  </si>
  <si>
    <t>KPEX-SB-140087</t>
  </si>
  <si>
    <t>LTM/1581/21-22</t>
  </si>
  <si>
    <t>KPPE-SB-237578</t>
  </si>
  <si>
    <t>LTM/1600/21-22</t>
  </si>
  <si>
    <t>HMB-036932</t>
  </si>
  <si>
    <t>KPPE-SB-239559</t>
  </si>
  <si>
    <t>LTM/1603/21-22</t>
  </si>
  <si>
    <t>LTM/1612/21-22</t>
  </si>
  <si>
    <t>LTM/1610/21-22</t>
  </si>
  <si>
    <t>LTM/1611/21-22</t>
  </si>
  <si>
    <t>LTM/1614/21-22</t>
  </si>
  <si>
    <t>LTM/1609/21-22</t>
  </si>
  <si>
    <t>LTM/1613/21-22</t>
  </si>
  <si>
    <t>LTM/1605/21-22</t>
  </si>
  <si>
    <t>LTM/1602/21-22</t>
  </si>
  <si>
    <t>LTM/1616/21-22</t>
  </si>
  <si>
    <t>LTM/1606/21-22</t>
  </si>
  <si>
    <t>LTM/1604/21-22</t>
  </si>
  <si>
    <t>HMB-037672</t>
  </si>
  <si>
    <t>KAPE-IB-164920-07-03-2022</t>
  </si>
  <si>
    <t>MCB-200028</t>
  </si>
  <si>
    <t>PQZI-EP-20371-01-03-2022</t>
  </si>
  <si>
    <t>MCB-200027</t>
  </si>
  <si>
    <t>PQZI-EP-18021-07-02-2022</t>
  </si>
  <si>
    <t>MCB-200025</t>
  </si>
  <si>
    <t>PQZI-EP-18920-15-02-2022</t>
  </si>
  <si>
    <t>PQZI-EP-19260-17-02-2022</t>
  </si>
  <si>
    <t>MCB-200024</t>
  </si>
  <si>
    <t>KPAF-IB-50262-29-03-2022</t>
  </si>
  <si>
    <t>KAPE-IB-170365-15-03-2022</t>
  </si>
  <si>
    <t>KAPE-IB-175214-24-03-2022</t>
  </si>
  <si>
    <t>KAPE-IB-162555-02-03-2022</t>
  </si>
  <si>
    <t>MCB-200019</t>
  </si>
  <si>
    <t>HMB-037673</t>
  </si>
  <si>
    <t>HMB-036994</t>
  </si>
  <si>
    <t>KAPW-IB-119605-08-02-2022</t>
  </si>
  <si>
    <t>KAPE-IB-145470-07-02-2022</t>
  </si>
  <si>
    <t>HMB-003018</t>
  </si>
  <si>
    <t>HMB-037439</t>
  </si>
  <si>
    <t>KPFI-TI-37820-24-03-2022</t>
  </si>
  <si>
    <t>KPFI-TI-37825-24-03-2022</t>
  </si>
  <si>
    <t>HMB-037379</t>
  </si>
  <si>
    <t>KPEX-SB-142397</t>
  </si>
  <si>
    <t>KPPE-SB-240131</t>
  </si>
  <si>
    <t>KPEX-SB-142250</t>
  </si>
  <si>
    <t>KPEX-SB-142398</t>
  </si>
  <si>
    <t>KPEX-SB-142199</t>
  </si>
  <si>
    <t>KPPE-SB-240089</t>
  </si>
  <si>
    <t>KPPE-SB-240105</t>
  </si>
  <si>
    <t>KPPE-SB-240088</t>
  </si>
  <si>
    <t>KPEX-SB-142399</t>
  </si>
  <si>
    <t>KPPE-SB-240270</t>
  </si>
  <si>
    <t>KPPE-SB-240093</t>
  </si>
  <si>
    <t>KPPE-SB-240090</t>
  </si>
  <si>
    <t>KPPE-SB-240092</t>
  </si>
  <si>
    <t>LTM/1618/21-22</t>
  </si>
  <si>
    <t>HMB-037802</t>
  </si>
  <si>
    <t>KAPE-IB-133444-20-01-2022</t>
  </si>
  <si>
    <t>KPEX-SB-142462</t>
  </si>
  <si>
    <t>LTM/1619+A/21-22</t>
  </si>
  <si>
    <t>LTM/1493/21-22</t>
  </si>
  <si>
    <t>LTM/1615/21-22</t>
  </si>
  <si>
    <t>LTM/1617/21-22</t>
  </si>
  <si>
    <t>HMB-028726</t>
  </si>
  <si>
    <t>MCB-200018</t>
  </si>
  <si>
    <t>HMB-037524</t>
  </si>
  <si>
    <t>KPPE-SB-240481</t>
  </si>
  <si>
    <t>KPPE-SB-241210</t>
  </si>
  <si>
    <t>KPEX-SB-143043</t>
  </si>
  <si>
    <t>LTM/1584/21-22</t>
  </si>
  <si>
    <t>LTM/1585/21-22</t>
  </si>
  <si>
    <t>LTM/1624/21-22</t>
  </si>
  <si>
    <t>LTM/1622/21-22</t>
  </si>
  <si>
    <t>HMB-035305</t>
  </si>
  <si>
    <t>KPAF-TI-48761-21-03-2022</t>
  </si>
  <si>
    <t>KPFI-TI-36414-14-03-2022</t>
  </si>
  <si>
    <t>HMB-035301</t>
  </si>
  <si>
    <t>KPAF-TI-48771-21-03-2022</t>
  </si>
  <si>
    <t>HMB-038978</t>
  </si>
  <si>
    <t>HMB-038770</t>
  </si>
  <si>
    <t>KPEX-SB-143764</t>
  </si>
  <si>
    <t>KPPE-SB-242094</t>
  </si>
  <si>
    <t>KPAE-SB-62671</t>
  </si>
  <si>
    <t>KPAE-SB-62673</t>
  </si>
  <si>
    <t>LTM/1623/21-22</t>
  </si>
  <si>
    <t>LTM/1200/21-22</t>
  </si>
  <si>
    <t>HMB-035314</t>
  </si>
  <si>
    <t>HMB-035308</t>
  </si>
  <si>
    <t>HMB-038737</t>
  </si>
  <si>
    <t>KPAF-TI-50049-29-03-2022</t>
  </si>
  <si>
    <t>HMB-038920</t>
  </si>
  <si>
    <t>KPPE-SB-243156</t>
  </si>
  <si>
    <t>KPPE-SB-242861</t>
  </si>
  <si>
    <t>KPAE-SB-62814</t>
  </si>
  <si>
    <t>KPAE-SB-62832</t>
  </si>
  <si>
    <t>LTM/1630/21-22</t>
  </si>
  <si>
    <t>LTM/1637/21-22</t>
  </si>
  <si>
    <t>KPFI-TI-37822-24-03-2022</t>
  </si>
  <si>
    <t>KPFI-TI-37976-25-03-2022</t>
  </si>
  <si>
    <t>KPFI-TI-37818-24-03-2022</t>
  </si>
  <si>
    <t>LTM/1636/21-22</t>
  </si>
  <si>
    <t>MCB-200021</t>
  </si>
  <si>
    <t>LTM/1643/21-22</t>
  </si>
  <si>
    <t>KAPE-TI-178196-29-03-2022</t>
  </si>
  <si>
    <t>KPFI-TI-38275-28-03-2022</t>
  </si>
  <si>
    <t>LTM/1642/21-22</t>
  </si>
  <si>
    <t>LTM/1641/21-22</t>
  </si>
  <si>
    <t>LTM/1640/21-22</t>
  </si>
  <si>
    <t>LTM/1635/21-22</t>
  </si>
  <si>
    <t>LTM/1639/21-22</t>
  </si>
  <si>
    <t>LTM/1638/21-22</t>
  </si>
  <si>
    <t>LTM/1634/21-22</t>
  </si>
  <si>
    <t>KPPE-SB-243277</t>
  </si>
  <si>
    <t>KPAE-SB-63174</t>
  </si>
  <si>
    <t>KPAE-SB-63185</t>
  </si>
  <si>
    <t>KPAE-SB-63189</t>
  </si>
  <si>
    <t>KPAE-SB-63171</t>
  </si>
  <si>
    <t>KPAE-SB-63148</t>
  </si>
  <si>
    <t>KPAE-SB-63147</t>
  </si>
  <si>
    <t>KPAE-SB-63186</t>
  </si>
  <si>
    <t>KPAE-SB-63183</t>
  </si>
  <si>
    <t>KPAE-SB-63173</t>
  </si>
  <si>
    <t>KPAE-SB-63184</t>
  </si>
  <si>
    <t>LTM/1652/21-22</t>
  </si>
  <si>
    <t>HMB-040364</t>
  </si>
  <si>
    <t>KPPE-SB-245363</t>
  </si>
  <si>
    <t>LTM/1656/21-22</t>
  </si>
  <si>
    <t>LTM/1653/21-22</t>
  </si>
  <si>
    <t>LTM/1660/21-22</t>
  </si>
  <si>
    <t>LTM/1658/21-22</t>
  </si>
  <si>
    <t>HMB-040900</t>
  </si>
  <si>
    <t>HMB-040254</t>
  </si>
  <si>
    <t>HBL-004064</t>
  </si>
  <si>
    <t>HMB-040949</t>
  </si>
  <si>
    <t>KPAE-SB-63526</t>
  </si>
  <si>
    <t>KPEX-SB-146338</t>
  </si>
  <si>
    <t>KPPE-SB-246289</t>
  </si>
  <si>
    <t xml:space="preserve"> </t>
  </si>
  <si>
    <t>KPPE-SB-245804</t>
  </si>
  <si>
    <t>EC againt 1616</t>
  </si>
  <si>
    <t>SIPZ-HC-527-01-12-2021</t>
  </si>
  <si>
    <t>LTM/1648/21-22</t>
  </si>
  <si>
    <t>HMB-040376</t>
  </si>
  <si>
    <t>LTM/1649/21-22</t>
  </si>
  <si>
    <t>HMB-040374</t>
  </si>
  <si>
    <t>LTM/1660A/21-22</t>
  </si>
  <si>
    <t>LTM/1665/21-22</t>
  </si>
  <si>
    <t>LTM/1663/21-22</t>
  </si>
  <si>
    <t>LTM/1657/21-22</t>
  </si>
  <si>
    <t>HBL-004209</t>
  </si>
  <si>
    <t>KAPE-IB-135162-25-01-2022</t>
  </si>
  <si>
    <t>AHB-029067</t>
  </si>
  <si>
    <t>KAPE-IB-136944-27-01-2022</t>
  </si>
  <si>
    <t>AHB-029102</t>
  </si>
  <si>
    <t>KPAF-IB-8499-17-08-2021</t>
  </si>
  <si>
    <t>KAPW-IB-25811-20-08-2021</t>
  </si>
  <si>
    <t>HMB-040816</t>
  </si>
  <si>
    <t>KPPE-SB-247313</t>
  </si>
  <si>
    <t>KPPE-SB-247387</t>
  </si>
  <si>
    <t>KPEX-SB-146861</t>
  </si>
  <si>
    <t>KPPE-SB-247411</t>
  </si>
  <si>
    <t>KPAE-SB-63726</t>
  </si>
  <si>
    <t>KPAE-SB-63738</t>
  </si>
  <si>
    <t>Done</t>
  </si>
  <si>
    <t>LTM/1672/21-22</t>
  </si>
  <si>
    <t>LTM/1670/21-22</t>
  </si>
  <si>
    <t>LTM/1671/21-22</t>
  </si>
  <si>
    <t>LTM/1669/21-22</t>
  </si>
  <si>
    <t>LTM/1667/21-22</t>
  </si>
  <si>
    <t>LTM/1668/21-22</t>
  </si>
  <si>
    <t>LTM/1644/21-22</t>
  </si>
  <si>
    <t>LTM/1675/21-22</t>
  </si>
  <si>
    <t>LTM/1674/21-22</t>
  </si>
  <si>
    <t>LTM/1629/21-22</t>
  </si>
  <si>
    <t>LTM/1662A/21-22</t>
  </si>
  <si>
    <t>HMB-041919</t>
  </si>
  <si>
    <t>KAPE-IB-168621-14-03-2022</t>
  </si>
  <si>
    <t>HMB-041939</t>
  </si>
  <si>
    <t>HMB-041905</t>
  </si>
  <si>
    <t>HMB-041938</t>
  </si>
  <si>
    <t>HMB-041918</t>
  </si>
  <si>
    <t>HMB-041920</t>
  </si>
  <si>
    <t>HMB-040240</t>
  </si>
  <si>
    <t>HMB-041840</t>
  </si>
  <si>
    <t>KAPW-IB-132406-01-03-2022</t>
  </si>
  <si>
    <t>HMB-041838</t>
  </si>
  <si>
    <t>MCB-200011</t>
  </si>
  <si>
    <t>PQZI-EP-19986-24-02-2022</t>
  </si>
  <si>
    <t>HMB-041474</t>
  </si>
  <si>
    <t>KPPE-SB-247792</t>
  </si>
  <si>
    <t>KPPE-SB-248751</t>
  </si>
  <si>
    <t>KPEX-SB-147203</t>
  </si>
  <si>
    <t>KPEX-SB-147219</t>
  </si>
  <si>
    <t>KPEX-SB-147233</t>
  </si>
  <si>
    <t>KPEX-SB-147246</t>
  </si>
  <si>
    <t>KPEX-SB-147255</t>
  </si>
  <si>
    <t>KPEX-SB-147236</t>
  </si>
  <si>
    <t>KPEX-SB-147465</t>
  </si>
  <si>
    <t>KPEX-SB-147451</t>
  </si>
  <si>
    <t>KPPE-SB-248529</t>
  </si>
  <si>
    <t>LTM/1676/21-22</t>
  </si>
  <si>
    <t>LTM/1680/21-22</t>
  </si>
  <si>
    <t>LTM/1673/21-22</t>
  </si>
  <si>
    <t>LTM/1679/21-22</t>
  </si>
  <si>
    <t>LTM/1677/21-22</t>
  </si>
  <si>
    <t>HMB-041879</t>
  </si>
  <si>
    <t>HMB-042550</t>
  </si>
  <si>
    <t>HMB-041841</t>
  </si>
  <si>
    <t>KAPE-IB-172195-18-03-2022</t>
  </si>
  <si>
    <t>HMB-042524</t>
  </si>
  <si>
    <t>KAPE-IB-156182-22-02-2022</t>
  </si>
  <si>
    <t>KAPW-IB-139123-15-03-2022</t>
  </si>
  <si>
    <t>KAPW-IB-141429-19-03-2022</t>
  </si>
  <si>
    <t>HMB-042153</t>
  </si>
  <si>
    <t>KPEX-SB-148012</t>
  </si>
  <si>
    <t>KPPE-SB-249112</t>
  </si>
  <si>
    <t>KPPE-SB-249657</t>
  </si>
  <si>
    <t>KPEX-SB-147989</t>
  </si>
  <si>
    <t>KPPE-SB-249582</t>
  </si>
  <si>
    <t>492</t>
  </si>
  <si>
    <t>HMB-041486</t>
  </si>
  <si>
    <t>LTM/1662/21-22</t>
  </si>
  <si>
    <t>KPPE-SB-249687</t>
  </si>
  <si>
    <t>LTM/1678/21-22</t>
  </si>
  <si>
    <t>LTM/1684/21-22</t>
  </si>
  <si>
    <t>LTM/1685/21-22</t>
  </si>
  <si>
    <t>LTM/1688/21-22</t>
  </si>
  <si>
    <t>LTM/1689/21-22</t>
  </si>
  <si>
    <t>LTM/1686/21-22</t>
  </si>
  <si>
    <t>LTM/1687/21-22</t>
  </si>
  <si>
    <t>LTM/1681/21-22</t>
  </si>
  <si>
    <t>LTM/1682/21-22</t>
  </si>
  <si>
    <t>HMB-042661</t>
  </si>
  <si>
    <t>HMB-042667</t>
  </si>
  <si>
    <t>KAPE-IB-170407-15-03-2022</t>
  </si>
  <si>
    <t>BAF-014664</t>
  </si>
  <si>
    <t>HBL-004672</t>
  </si>
  <si>
    <t>BAF-014987</t>
  </si>
  <si>
    <t>HMB-042860</t>
  </si>
  <si>
    <t>HMB-042547</t>
  </si>
  <si>
    <t>HMB-042548</t>
  </si>
  <si>
    <t>KPPE-SB-249719</t>
  </si>
  <si>
    <t>KPPE-SB-249946</t>
  </si>
  <si>
    <t>KPEX-SB-148162</t>
  </si>
  <si>
    <t>KPPE-SB-250677</t>
  </si>
  <si>
    <t>KPPE-SB-250698</t>
  </si>
  <si>
    <t>KPPE-SB-250696</t>
  </si>
  <si>
    <t>KPPE-SB-250648</t>
  </si>
  <si>
    <t>KPPE-SB-250486</t>
  </si>
  <si>
    <t>KPPE-SB-250687</t>
  </si>
  <si>
    <t>LTM/1689A/21-22</t>
  </si>
  <si>
    <t>HBL-004790</t>
  </si>
  <si>
    <t>KAPE-IB-168698-14-03-2022</t>
  </si>
  <si>
    <t>KAPE-IB-177711-29-03-2022</t>
  </si>
  <si>
    <t>KAPE-IB-148901-12-02-2022</t>
  </si>
  <si>
    <t>KPPE-SB-251704</t>
  </si>
  <si>
    <t>Blended Fabric</t>
  </si>
  <si>
    <t>Blended Yarn</t>
  </si>
  <si>
    <t>Balance Qty</t>
  </si>
  <si>
    <t>LTM/1705/21-22</t>
  </si>
  <si>
    <t>LTM/1702/21-22</t>
  </si>
  <si>
    <t>LTM/1666/21-22</t>
  </si>
  <si>
    <t>HMB-044128</t>
  </si>
  <si>
    <t>KPEX-SB-149449</t>
  </si>
  <si>
    <t>HMB-043921</t>
  </si>
  <si>
    <t>HMB-043726</t>
  </si>
  <si>
    <t>LTM/1704/21-22</t>
  </si>
  <si>
    <t>KPPE-SB-251935</t>
  </si>
  <si>
    <t>KPEX-SB-149428</t>
  </si>
  <si>
    <t>KPPE-SB-252435</t>
  </si>
  <si>
    <t>SRO 492</t>
  </si>
  <si>
    <t>LTM/1720/21-22</t>
  </si>
  <si>
    <t>LTM/1708/21-22</t>
  </si>
  <si>
    <t>LTM/1709/21-22</t>
  </si>
  <si>
    <t>LTM/1703/21-22</t>
  </si>
  <si>
    <t>LTM/1721/21-22</t>
  </si>
  <si>
    <t>LTM/1710/21-22</t>
  </si>
  <si>
    <t>LTM/1703A/21-22</t>
  </si>
  <si>
    <t>BAF-015527</t>
  </si>
  <si>
    <t>KAPE-IB-168611-14-03-2022</t>
  </si>
  <si>
    <t>KAPW-MB-175767-29-05-2021</t>
  </si>
  <si>
    <t>HMB-044242</t>
  </si>
  <si>
    <t>HMB-044243</t>
  </si>
  <si>
    <t>HMB-043929</t>
  </si>
  <si>
    <t>HMB-044469</t>
  </si>
  <si>
    <t>KPFI-TI-34986-03-03-2022</t>
  </si>
  <si>
    <t>KPFI-TI-37817-24-03-2022</t>
  </si>
  <si>
    <t>KPFI-TI-39410-05-04-2022</t>
  </si>
  <si>
    <t>HMB-044122</t>
  </si>
  <si>
    <t>KPPE-SB-252784</t>
  </si>
  <si>
    <t>KPPE-SB-253296</t>
  </si>
  <si>
    <t>KPEX-SB-149866</t>
  </si>
  <si>
    <t>KPEX-SB-149862</t>
  </si>
  <si>
    <t>KPPE-SB-253267</t>
  </si>
  <si>
    <t>KPPE-SB-252768</t>
  </si>
  <si>
    <t>KPEX-SB-150305</t>
  </si>
  <si>
    <t>KAPE-IB-36738-26-08-2021</t>
  </si>
  <si>
    <t>KPPE-SB-253555</t>
  </si>
  <si>
    <t>LTM/1711/21-22</t>
  </si>
  <si>
    <t>LTM/1726/21-22</t>
  </si>
  <si>
    <t>LTM/1725/21-22</t>
  </si>
  <si>
    <t>LTM/1727/21-22</t>
  </si>
  <si>
    <t>LTM/1695/21-22</t>
  </si>
  <si>
    <t>LTM/1697/21-22</t>
  </si>
  <si>
    <t>HMB-044476</t>
  </si>
  <si>
    <t>HMB-044726</t>
  </si>
  <si>
    <t>AHB-031654</t>
  </si>
  <si>
    <t>KAPW-IB-133587-03-03-2022</t>
  </si>
  <si>
    <t>HMB-045078</t>
  </si>
  <si>
    <t>KAPE-IB-37413-26-08-2021</t>
  </si>
  <si>
    <t>HMB-043555</t>
  </si>
  <si>
    <t>HMB-043551</t>
  </si>
  <si>
    <t>KPPE-SB-254600</t>
  </si>
  <si>
    <t>KPEX-SB-150572</t>
  </si>
  <si>
    <t>KPPE-SB-254797</t>
  </si>
  <si>
    <t>KPEX-SB-150826</t>
  </si>
  <si>
    <t>KPPE-SB-254734</t>
  </si>
  <si>
    <t>KPPE-SB-254737</t>
  </si>
  <si>
    <t>LTM/1712/21-22</t>
  </si>
  <si>
    <t>HMB-044235</t>
  </si>
  <si>
    <t>KPPE-SB-254855</t>
  </si>
  <si>
    <t>LTM/1724/21-22</t>
  </si>
  <si>
    <t>LTM/1742/21-22</t>
  </si>
  <si>
    <t>LTM/1733/21-22</t>
  </si>
  <si>
    <t>LTM/1180/21-22</t>
  </si>
  <si>
    <t>LTM/1732/21-22</t>
  </si>
  <si>
    <t>HMB-044766</t>
  </si>
  <si>
    <t>KAPE-IB-182040-05-04-2022</t>
  </si>
  <si>
    <t>KAPE-IB-176878-28-03-2022</t>
  </si>
  <si>
    <t>HMB-045825</t>
  </si>
  <si>
    <t>HMB-045787</t>
  </si>
  <si>
    <t>HMB-045819</t>
  </si>
  <si>
    <t>HMB-045486</t>
  </si>
  <si>
    <t>KPPE-SB-255439</t>
  </si>
  <si>
    <t>KPPE-SB-255714</t>
  </si>
  <si>
    <t>KPPE-SB-255894</t>
  </si>
  <si>
    <t>KPPE-SB-255824</t>
  </si>
  <si>
    <t>KPEX-SB-151487</t>
  </si>
  <si>
    <t>LTM/1741/21-22</t>
  </si>
  <si>
    <t>LTM/1745/21-22</t>
  </si>
  <si>
    <t>LTM/1736/21-22</t>
  </si>
  <si>
    <t>LTM/1738/21-22</t>
  </si>
  <si>
    <t>LTM/1696/21-22</t>
  </si>
  <si>
    <t>LTM/1693/21-22</t>
  </si>
  <si>
    <t>LTM/1694/21-22</t>
  </si>
  <si>
    <t>LTM/1699/21-22</t>
  </si>
  <si>
    <t>LTM/1738A/21-22</t>
  </si>
  <si>
    <t>HMB-045829</t>
  </si>
  <si>
    <t>KAPW-IB-143787-25-03-2022</t>
  </si>
  <si>
    <t>HMB-046293</t>
  </si>
  <si>
    <t>KPFI-TI-37826-24-03-2022</t>
  </si>
  <si>
    <t>KPAF-TI-51796-06-04-2022</t>
  </si>
  <si>
    <t>KPFI-TI-40088-11-04-2022</t>
  </si>
  <si>
    <t>KPFI-TI-40085-11-04-2022</t>
  </si>
  <si>
    <t>HMB-045827</t>
  </si>
  <si>
    <t>HMB-045901</t>
  </si>
  <si>
    <t>HMB-043550</t>
  </si>
  <si>
    <t>HMB-043545</t>
  </si>
  <si>
    <t>HMB-043549</t>
  </si>
  <si>
    <t>HMB-043553</t>
  </si>
  <si>
    <t>HMB-046025</t>
  </si>
  <si>
    <t>KPPE-SB-256832</t>
  </si>
  <si>
    <t>KPPE-SB-256799</t>
  </si>
  <si>
    <t>KPPE-SB-256632</t>
  </si>
  <si>
    <t>KPPE-SB-257066</t>
  </si>
  <si>
    <t>KPPE-SB-256827</t>
  </si>
  <si>
    <t>KPEX-SB-151882</t>
  </si>
  <si>
    <t>KPPE-SB-256976</t>
  </si>
  <si>
    <t>KPPE-SB-256833</t>
  </si>
  <si>
    <t>KPPE-SB-257120</t>
  </si>
  <si>
    <t>LTM/1751/21-22</t>
  </si>
  <si>
    <t>LTM/1737/21-22</t>
  </si>
  <si>
    <t>LTM/1740/21-22</t>
  </si>
  <si>
    <t>LTM/1701/21-22</t>
  </si>
  <si>
    <t>LTM/1698/21-22</t>
  </si>
  <si>
    <t>AHB-032822</t>
  </si>
  <si>
    <t>KAPE-IB-40890-01-09-2021</t>
  </si>
  <si>
    <t>HMB-045830</t>
  </si>
  <si>
    <t>HMB-045831</t>
  </si>
  <si>
    <t>HMB-043554</t>
  </si>
  <si>
    <t>HMB-043552</t>
  </si>
  <si>
    <t>KPPE-SB-258176</t>
  </si>
  <si>
    <t>KPPE-SB-258200</t>
  </si>
  <si>
    <t>KPPE-SB-258208</t>
  </si>
  <si>
    <t>KPEX-SB-153011</t>
  </si>
  <si>
    <t>KPPE-SB-258194</t>
  </si>
  <si>
    <t>LTM/1732A/21-22</t>
  </si>
  <si>
    <t>LTM/1757/21-22</t>
  </si>
  <si>
    <t>LTM/1754+A/21-22</t>
  </si>
  <si>
    <t>HMB-047391</t>
  </si>
  <si>
    <t>HMB-047390</t>
  </si>
  <si>
    <t>KAPE-MB-227266-09-06-2021</t>
  </si>
  <si>
    <t>HBL-005725</t>
  </si>
  <si>
    <t>KPPE-SB-258547</t>
  </si>
  <si>
    <t>KPPE-SB-259270</t>
  </si>
  <si>
    <t>KPPE-SB-259224</t>
  </si>
  <si>
    <t>LTM/1706/21-22</t>
  </si>
  <si>
    <t>LTM/1706A/21-22</t>
  </si>
  <si>
    <t>LTM/1763/21-22</t>
  </si>
  <si>
    <t>LTM/1758/21-22</t>
  </si>
  <si>
    <t>LTM/1756/21-22</t>
  </si>
  <si>
    <t>LTM/1735/21-22</t>
  </si>
  <si>
    <t>HMB-045014</t>
  </si>
  <si>
    <t>HMB-044725</t>
  </si>
  <si>
    <t>KPEX-SB-154445</t>
  </si>
  <si>
    <t>HMB-047411</t>
  </si>
  <si>
    <t>HMB-047415</t>
  </si>
  <si>
    <t>HMB-047965</t>
  </si>
  <si>
    <t>KPPE-SB-259624</t>
  </si>
  <si>
    <t>KPPE-SB-259627</t>
  </si>
  <si>
    <t>KPPE-SB-260263</t>
  </si>
  <si>
    <t>KPPE-SB-260290</t>
  </si>
  <si>
    <t>KPPE-SB-260288</t>
  </si>
  <si>
    <t>LTM/1764/21-22</t>
  </si>
  <si>
    <t>LTM/1765/21-22</t>
  </si>
  <si>
    <t>LTM/1766/21-22</t>
  </si>
  <si>
    <t>LTM/1760/21-22</t>
  </si>
  <si>
    <t>LTM/1761/21-22</t>
  </si>
  <si>
    <t>LTM/1762/21-22</t>
  </si>
  <si>
    <t>MCB-200023</t>
  </si>
  <si>
    <t>HMB-048961</t>
  </si>
  <si>
    <t>KPFI-TI-40459-13-04-2022</t>
  </si>
  <si>
    <t>HMB-048865</t>
  </si>
  <si>
    <t>HMB-047986</t>
  </si>
  <si>
    <t>KPPE-SB-261482</t>
  </si>
  <si>
    <t>KPPE-SB-261377</t>
  </si>
  <si>
    <t>KPPE-SB-261483</t>
  </si>
  <si>
    <t>KPEX-SB-155205</t>
  </si>
  <si>
    <t>KPPE-SB-260601</t>
  </si>
  <si>
    <t>HMB-048134 EC</t>
  </si>
  <si>
    <t>HMB-048961 EC</t>
  </si>
  <si>
    <t>EC Qty</t>
  </si>
  <si>
    <t>Actual Qty</t>
  </si>
  <si>
    <t>HBL-004209-</t>
  </si>
  <si>
    <t>HMB-045819-</t>
  </si>
  <si>
    <t>Open Account-</t>
  </si>
  <si>
    <t>LTM/1768/21-22</t>
  </si>
  <si>
    <t>LTM/1783/21-22</t>
  </si>
  <si>
    <t>LTM/1777/21-22</t>
  </si>
  <si>
    <t>LTM/1772/21-22</t>
  </si>
  <si>
    <t>LTM/1780/21-22</t>
  </si>
  <si>
    <t>LTM/1771/21-22</t>
  </si>
  <si>
    <t>LTM/1770/21-22</t>
  </si>
  <si>
    <t>HMB-049425</t>
  </si>
  <si>
    <t>KPFI-TI-40838-16-04-2022</t>
  </si>
  <si>
    <t>KPAF-TI-54537-21-04-2022</t>
  </si>
  <si>
    <t>PQZI-EP-19315-18-02-2022</t>
  </si>
  <si>
    <t>SIPZ-HC-617-30-12-2021</t>
  </si>
  <si>
    <t>HMB-049608</t>
  </si>
  <si>
    <t>PQZI-EP-22127-19-03-2022</t>
  </si>
  <si>
    <t>PQZI-EP-22019-18-03-2022</t>
  </si>
  <si>
    <t>KPFI-TI-40583-14-04-2022</t>
  </si>
  <si>
    <t>HMB-049286</t>
  </si>
  <si>
    <t>KPPE-SB-261614</t>
  </si>
  <si>
    <t>KPPE-SB-262472</t>
  </si>
  <si>
    <t>KPPE-SB-262487</t>
  </si>
  <si>
    <t>KPAE-SB-67930</t>
  </si>
  <si>
    <t>KPPE-SB-262440</t>
  </si>
  <si>
    <t>KPAE-SB-67928</t>
  </si>
  <si>
    <t>KPAE-SB-67929</t>
  </si>
  <si>
    <t>LTM/1599/21-22</t>
  </si>
  <si>
    <t>LTM/1779/21-22</t>
  </si>
  <si>
    <t>LTM/1778/21-22</t>
  </si>
  <si>
    <t>HMB-049904</t>
  </si>
  <si>
    <t>HMB-049887</t>
  </si>
  <si>
    <t>HMB-049889</t>
  </si>
  <si>
    <t>KPPE-SB-262690</t>
  </si>
  <si>
    <t>KPPE-SB-262994</t>
  </si>
  <si>
    <t>KPPE-SB-262683</t>
  </si>
  <si>
    <t>LTM/1791/21-22</t>
  </si>
  <si>
    <t>LTM/1793/21-22</t>
  </si>
  <si>
    <t>LTM/1785/21-22</t>
  </si>
  <si>
    <t>LTM/1784/21-22</t>
  </si>
  <si>
    <t>LTM/1775/21-22</t>
  </si>
  <si>
    <t>LTM/1788/21-22</t>
  </si>
  <si>
    <t>LTM/1786/21-22</t>
  </si>
  <si>
    <t>LTM/1769/21-22</t>
  </si>
  <si>
    <t>LTM/1776/21-22</t>
  </si>
  <si>
    <t>LTM/1759/21-22</t>
  </si>
  <si>
    <t>LTM/1744/21-22</t>
  </si>
  <si>
    <t>LTM/1782/21-22</t>
  </si>
  <si>
    <t>LTM/1781/21-22</t>
  </si>
  <si>
    <t>LTM/1805/21-22</t>
  </si>
  <si>
    <t>LTM/1798/21-22</t>
  </si>
  <si>
    <t>LTM/1803/21-22</t>
  </si>
  <si>
    <t>LTM/1796/21-22</t>
  </si>
  <si>
    <t>LTM/1739/21-22</t>
  </si>
  <si>
    <t>LTM/1806/21-22</t>
  </si>
  <si>
    <t>LTM/1804/21-22</t>
  </si>
  <si>
    <t>LTM/1797/21-22</t>
  </si>
  <si>
    <t>HMB-050196</t>
  </si>
  <si>
    <t>HMB-050127</t>
  </si>
  <si>
    <t>HMB-049858</t>
  </si>
  <si>
    <t>KPFI-TI-41060-18-04-2022</t>
  </si>
  <si>
    <t>KPAF-TI-54118-19-04-2022</t>
  </si>
  <si>
    <t>KAPW-TI-157577-22-04-2022</t>
  </si>
  <si>
    <t>KPFI-TI-41035-18-04-2022</t>
  </si>
  <si>
    <t>KPFI-TI-41412-21-04-2022</t>
  </si>
  <si>
    <t>HMB-049607</t>
  </si>
  <si>
    <t>HMB-049928</t>
  </si>
  <si>
    <t>HMB-049855</t>
  </si>
  <si>
    <t>HMB-049285</t>
  </si>
  <si>
    <t>HMB-049652</t>
  </si>
  <si>
    <t>HMB-047699</t>
  </si>
  <si>
    <t>HMB-050069</t>
  </si>
  <si>
    <t>PQZI-EP-22531-25-03-2022</t>
  </si>
  <si>
    <t>KPAF-TI-51456-05-04-2022</t>
  </si>
  <si>
    <t>HMB-050831</t>
  </si>
  <si>
    <t>KPFI-TI-42016-26-04-2022</t>
  </si>
  <si>
    <t>PQZI-EP-21668-15-03-2022</t>
  </si>
  <si>
    <t>KPFI-TI-42017-26-04-2022</t>
  </si>
  <si>
    <t>HMB-050778</t>
  </si>
  <si>
    <t>MCB-200012</t>
  </si>
  <si>
    <t>HMB-050420</t>
  </si>
  <si>
    <t>HMB-045947</t>
  </si>
  <si>
    <t>HMB-050789</t>
  </si>
  <si>
    <t>HMB-050729</t>
  </si>
  <si>
    <t>HMB-050491</t>
  </si>
  <si>
    <t>KPPE-SB-264294</t>
  </si>
  <si>
    <t>KPEX-SB-156581</t>
  </si>
  <si>
    <t>KPPE-SB-263253</t>
  </si>
  <si>
    <t>KPEX-SB-156651</t>
  </si>
  <si>
    <t>KPPE-SB-263533</t>
  </si>
  <si>
    <t>KPEX-SB-156520</t>
  </si>
  <si>
    <t>KPPE-SB-263442</t>
  </si>
  <si>
    <t>KPPE-SB-263446</t>
  </si>
  <si>
    <t>KPEX-SB-156637</t>
  </si>
  <si>
    <t>KPPE-SB-264322</t>
  </si>
  <si>
    <t>KPPE-SB-264949</t>
  </si>
  <si>
    <t>KPPE-SB-264869</t>
  </si>
  <si>
    <t>KPPE-SB-264870</t>
  </si>
  <si>
    <t>KPPE-SB-264987</t>
  </si>
  <si>
    <t>KPPE-SB-264873</t>
  </si>
  <si>
    <t>KPPE-SB-264991</t>
  </si>
  <si>
    <t>KPPE-SB-263350</t>
  </si>
  <si>
    <t>KPPE-SB-263436</t>
  </si>
  <si>
    <t>KPPE-SB-263626</t>
  </si>
  <si>
    <t>KPAE-SB-68347</t>
  </si>
  <si>
    <t>KPAE-SB-68346</t>
  </si>
  <si>
    <t>LTM/1795/21-22</t>
  </si>
  <si>
    <t>HMB-050376</t>
  </si>
  <si>
    <t>KPPE-SB-265850</t>
  </si>
  <si>
    <t>LTM/1809/21-22</t>
  </si>
  <si>
    <t>LTM/1807/21-22</t>
  </si>
  <si>
    <t>LTM/1815/21-22</t>
  </si>
  <si>
    <t>LTM/1807A/21-22</t>
  </si>
  <si>
    <t>LTM/1787/21-22</t>
  </si>
  <si>
    <t>KAPE-IB-42713-03-09-2021</t>
  </si>
  <si>
    <t>AHB-035767</t>
  </si>
  <si>
    <t>HMB-051318</t>
  </si>
  <si>
    <t>HMB-052323</t>
  </si>
  <si>
    <t>HMB-051317</t>
  </si>
  <si>
    <t>HMB-051550</t>
  </si>
  <si>
    <t>KPEX-SB-158744</t>
  </si>
  <si>
    <t>KPEX-SB-158282</t>
  </si>
  <si>
    <t>KPEX-SB-158747</t>
  </si>
  <si>
    <t>KPPE-SB-266633</t>
  </si>
  <si>
    <t>KPEX-SB-158748</t>
  </si>
  <si>
    <t>LTM/1810/21-22</t>
  </si>
  <si>
    <t>LTM/1808/21-22</t>
  </si>
  <si>
    <t>LTM/1821/21-22</t>
  </si>
  <si>
    <t>LTM/1816/21-22</t>
  </si>
  <si>
    <t>KPAF-TI-54845-22-04-2022</t>
  </si>
  <si>
    <t>KPFI-TI-42023-26-04-2022</t>
  </si>
  <si>
    <t>PQZI-EP-22140-19-03-2022</t>
  </si>
  <si>
    <t>HMB-051611</t>
  </si>
  <si>
    <t>HMB-051424</t>
  </si>
  <si>
    <t>HMB-052693</t>
  </si>
  <si>
    <t>KAPW-IB-157282-21-04-2022</t>
  </si>
  <si>
    <t>KAPW-IB-156911-21-04-2022</t>
  </si>
  <si>
    <t>HMB-052519</t>
  </si>
  <si>
    <t>KAPE-IB-47607-10-09-2021</t>
  </si>
  <si>
    <t>KAPE-IB-193852-26-04-2022</t>
  </si>
  <si>
    <t>KPPE-SB-268620</t>
  </si>
  <si>
    <t>KPPE-SB-268876</t>
  </si>
  <si>
    <t>KPEX-SB-159289</t>
  </si>
  <si>
    <t>KPAE-SB-69443</t>
  </si>
  <si>
    <t>LTM/1817/21-22</t>
  </si>
  <si>
    <t>LTM/1824/21-22</t>
  </si>
  <si>
    <t>LTM/1825/21-22</t>
  </si>
  <si>
    <t>AHB-037149</t>
  </si>
  <si>
    <t>HMB-052963</t>
  </si>
  <si>
    <t>HMB-052964</t>
  </si>
  <si>
    <t>KAPE-IB-175040-24-03-2022</t>
  </si>
  <si>
    <t>KPPE-SB-269116</t>
  </si>
  <si>
    <t>KPPE-SB-269735</t>
  </si>
  <si>
    <t>KPPE-SB-269713</t>
  </si>
  <si>
    <t>LTM/1832/21-22</t>
  </si>
  <si>
    <t>LTM/1833/21-22</t>
  </si>
  <si>
    <t>LTM/1829/21-22</t>
  </si>
  <si>
    <t>LTM/1827/21-22</t>
  </si>
  <si>
    <t>LTM/1734/21-22</t>
  </si>
  <si>
    <t>HMB-053636</t>
  </si>
  <si>
    <t>KAPE-IB-191342-21-04-2022</t>
  </si>
  <si>
    <t>HMB-053283</t>
  </si>
  <si>
    <t>PQZI-EP-21154-09-03-2022</t>
  </si>
  <si>
    <t>KPFI-TI-40087-11-04-2022</t>
  </si>
  <si>
    <t>HMB-045721</t>
  </si>
  <si>
    <t>KPPE-SB-270748</t>
  </si>
  <si>
    <t>KPPE-SB-270659</t>
  </si>
  <si>
    <t>KPEX-SB-160558</t>
  </si>
  <si>
    <t>KPEX-SB-160575</t>
  </si>
  <si>
    <t>KPPE-SB-270583</t>
  </si>
  <si>
    <t>LTM/1828/21-22</t>
  </si>
  <si>
    <t>LTM/1841/21-22</t>
  </si>
  <si>
    <t>LTM/1839/21-22</t>
  </si>
  <si>
    <t>LTM/1837/21-22</t>
  </si>
  <si>
    <t>LTM/1834/21-22</t>
  </si>
  <si>
    <t>HMB-053427</t>
  </si>
  <si>
    <t>PQZI-EP-21315-10-03-2022</t>
  </si>
  <si>
    <t>PQZI-EP-18423-10-02-2022</t>
  </si>
  <si>
    <t>PQZI-EP-22126-19-03-2022</t>
  </si>
  <si>
    <t>KPFI-TI-41746-23-04-2022</t>
  </si>
  <si>
    <t>HMB-054197</t>
  </si>
  <si>
    <t>HMB-053813</t>
  </si>
  <si>
    <t>KPEX-SB-161273</t>
  </si>
  <si>
    <t>KPPE-SB-272132</t>
  </si>
  <si>
    <t>KPPE-SB-272130</t>
  </si>
  <si>
    <t>KPPE-SB-272129</t>
  </si>
  <si>
    <t>KPEX-SB-161267</t>
  </si>
  <si>
    <t>LTM/1835/21-22</t>
  </si>
  <si>
    <t>LTM/1715/21-22</t>
  </si>
  <si>
    <t>LTM/1846/21-22</t>
  </si>
  <si>
    <t>LTM/1842/21-22</t>
  </si>
  <si>
    <t>LTM/1828A/21-22</t>
  </si>
  <si>
    <t>LTM/1840/21-22</t>
  </si>
  <si>
    <t>HMB-053915</t>
  </si>
  <si>
    <t>HMB-055043</t>
  </si>
  <si>
    <t>KPAF-TI-56245-30-04-2022</t>
  </si>
  <si>
    <t>KPAF-TI-54001-18-04-2022</t>
  </si>
  <si>
    <t>KPAF-TI-55737-28-04-2022</t>
  </si>
  <si>
    <t>HMB-054971</t>
  </si>
  <si>
    <t>HMB-054878</t>
  </si>
  <si>
    <t>HMB-054277</t>
  </si>
  <si>
    <t>AHB-037846</t>
  </si>
  <si>
    <t>KPPE-SB-272659</t>
  </si>
  <si>
    <t>KPPE-SB-273135</t>
  </si>
  <si>
    <t>KPPE-SB-273133</t>
  </si>
  <si>
    <t>KPEX-SB-161808</t>
  </si>
  <si>
    <t>KPEX-SB-161807</t>
  </si>
  <si>
    <t>KPEX-SB-161806</t>
  </si>
  <si>
    <t>LTM/1743/21-22</t>
  </si>
  <si>
    <t>LTM/1845/21-22</t>
  </si>
  <si>
    <t>LTM/1852/21-22</t>
  </si>
  <si>
    <t>LTM/1847/21-22</t>
  </si>
  <si>
    <t>LTM/1844/21-22</t>
  </si>
  <si>
    <t>HMB-046028</t>
  </si>
  <si>
    <t>PQZI-EP-14262-29-12-2021</t>
  </si>
  <si>
    <t>PQZI-EP-19870-23-02-2022</t>
  </si>
  <si>
    <t>AHB-038204</t>
  </si>
  <si>
    <t>PQZI-EP-22128-19-03-2022</t>
  </si>
  <si>
    <t>HMB-055571</t>
  </si>
  <si>
    <t>HMB-055222</t>
  </si>
  <si>
    <t>KAPE-IB-155031-23-02-2021</t>
  </si>
  <si>
    <t>KAPW-IB-137115-11-03-2022</t>
  </si>
  <si>
    <t>HMB-055042</t>
  </si>
  <si>
    <t>KPPE-SB-274133</t>
  </si>
  <si>
    <t>KPPE-SB-274225</t>
  </si>
  <si>
    <t>KPEX-SB-162348</t>
  </si>
  <si>
    <t>KPPE-SB-273355</t>
  </si>
  <si>
    <t>KPPE-SB-273890</t>
  </si>
  <si>
    <t>Already Closed</t>
  </si>
  <si>
    <t>LTM/1858/21-22</t>
  </si>
  <si>
    <t>LTM/1859/21-22</t>
  </si>
  <si>
    <t>LTM/1830/21-22</t>
  </si>
  <si>
    <t>HMB-056160</t>
  </si>
  <si>
    <t>HMB-056203</t>
  </si>
  <si>
    <t>HMB-053481</t>
  </si>
  <si>
    <t>KPPE-SB-275536</t>
  </si>
  <si>
    <t>KPPE-SB-275434</t>
  </si>
  <si>
    <t>KPPE-SB-274907</t>
  </si>
  <si>
    <t>HMB-056204</t>
  </si>
  <si>
    <t>HMB-055221</t>
  </si>
  <si>
    <t>HMB-057057</t>
  </si>
  <si>
    <t>HMB-057063</t>
  </si>
  <si>
    <t>KAPE-IB-202132-11-05-2022</t>
  </si>
  <si>
    <t>KAPW-IB-165948-11-05-2022</t>
  </si>
  <si>
    <t>KAPE-IB-195567-28-04-2022</t>
  </si>
  <si>
    <t>KAPE-IB-203232-12-05-2022</t>
  </si>
  <si>
    <t>HMB-057040</t>
  </si>
  <si>
    <t>KPEX-SB-163517</t>
  </si>
  <si>
    <t>KPPE-SB-276664</t>
  </si>
  <si>
    <t>KPPE-SB-277572</t>
  </si>
  <si>
    <t>KPEX-SB-164025</t>
  </si>
  <si>
    <t>KPPE-SB-277665</t>
  </si>
  <si>
    <t>KPPE-SB-277686</t>
  </si>
  <si>
    <t>KPPE-SB-277624</t>
  </si>
  <si>
    <t>HMB-057748</t>
  </si>
  <si>
    <t>HMB-053510</t>
  </si>
  <si>
    <t>HMB-054337</t>
  </si>
  <si>
    <t>HMB-057658</t>
  </si>
  <si>
    <t>KAPE-MB-227394-09-06-2021</t>
  </si>
  <si>
    <t>KPFI-TI-42985-06-05-2022</t>
  </si>
  <si>
    <t>KPFI-TI-42910-06-05-2022</t>
  </si>
  <si>
    <t>HMB-057623</t>
  </si>
  <si>
    <t>HMB-057331</t>
  </si>
  <si>
    <t>KAPE-IB-65341-11-10-2021</t>
  </si>
  <si>
    <t>KAPE-IB-121219-03-01-2022</t>
  </si>
  <si>
    <t>HMB-044687</t>
  </si>
  <si>
    <t>HMB-056900</t>
  </si>
  <si>
    <t>KPPE-SB-277955</t>
  </si>
  <si>
    <t>KPPE-SB-278829</t>
  </si>
  <si>
    <t>KPPE-SB-278908</t>
  </si>
  <si>
    <t>KPPE-SB-278909</t>
  </si>
  <si>
    <t>KPPE-SB-278899</t>
  </si>
  <si>
    <t>KPPE-SB-277773</t>
  </si>
  <si>
    <t>KPPE-SB-278782</t>
  </si>
  <si>
    <t>KPPE-SB-278917</t>
  </si>
  <si>
    <t>KAPE-IB-196703-29-04-2022</t>
  </si>
  <si>
    <t>HMB-055787</t>
  </si>
  <si>
    <t>AHB-040257</t>
  </si>
  <si>
    <t>HMB-057750</t>
  </si>
  <si>
    <t>HMB-058459</t>
  </si>
  <si>
    <t>HMB-058489</t>
  </si>
  <si>
    <t>PQZI-EP-22640-28-03-2022</t>
  </si>
  <si>
    <t>KPFI-TI-43530-10-05-2022</t>
  </si>
  <si>
    <t>HMB-058488</t>
  </si>
  <si>
    <t>PQZI-EP-22278-22-03-2022</t>
  </si>
  <si>
    <t>PQZI-EP-22423-24-03-2022</t>
  </si>
  <si>
    <t>KPFI-TI-43531-10-05-2022</t>
  </si>
  <si>
    <t>HMB-057950</t>
  </si>
  <si>
    <t>KPEX-SB-164860</t>
  </si>
  <si>
    <t>KPPE-SB-278937</t>
  </si>
  <si>
    <t>KPPE-SB-279119</t>
  </si>
  <si>
    <t>KPPE-SB-279705</t>
  </si>
  <si>
    <t>KPPE-SB-279112</t>
  </si>
  <si>
    <t>KPPE-SB-279704</t>
  </si>
  <si>
    <t>KPEX-SB-165370</t>
  </si>
  <si>
    <t>KPPE-SB-279703</t>
  </si>
  <si>
    <t>HMB-058458</t>
  </si>
  <si>
    <t>AHB-040531</t>
  </si>
  <si>
    <t>HMB-057951</t>
  </si>
  <si>
    <t>HMB-058491</t>
  </si>
  <si>
    <t>HMB-058490</t>
  </si>
  <si>
    <t>AHB-040698</t>
  </si>
  <si>
    <t>KPPE-SB-280365</t>
  </si>
  <si>
    <t>KPPE-SB-280076</t>
  </si>
  <si>
    <t>KPPE-SB-280607</t>
  </si>
  <si>
    <t>KPEX-SB-165394</t>
  </si>
  <si>
    <t>KPEX-SB-165846</t>
  </si>
  <si>
    <t>KPEX-SB-165862</t>
  </si>
  <si>
    <t>HMB-058487</t>
  </si>
  <si>
    <t>HMB-059948</t>
  </si>
  <si>
    <t>KAPW-IB-48085-30-09-2021</t>
  </si>
  <si>
    <t>KPAF-TI-56956-09-05-2022</t>
  </si>
  <si>
    <t>HMB-059701</t>
  </si>
  <si>
    <t>HMB-059608</t>
  </si>
  <si>
    <t>AHB-041185</t>
  </si>
  <si>
    <t>HMB-056305</t>
  </si>
  <si>
    <t>HMB-055219</t>
  </si>
  <si>
    <t>HMB-055220</t>
  </si>
  <si>
    <t>KPPE-SB-281520</t>
  </si>
  <si>
    <t>KPPE-SB-281516</t>
  </si>
  <si>
    <t>KPPE-SB-280699</t>
  </si>
  <si>
    <t>KPPE-SB-281483</t>
  </si>
  <si>
    <t>KPPE-SB-281480</t>
  </si>
  <si>
    <t>KPPE-SB-281524</t>
  </si>
  <si>
    <t>KPPE-SB-281521</t>
  </si>
  <si>
    <t>KPEX-SB-166329</t>
  </si>
  <si>
    <t>LTM/1920A/21-22</t>
  </si>
  <si>
    <t>LTM/1836/21-22</t>
  </si>
  <si>
    <t>LTM/1920/21-22</t>
  </si>
  <si>
    <t>LTM/1927/21-22</t>
  </si>
  <si>
    <t>HBL-009304</t>
  </si>
  <si>
    <t>HMB-060161</t>
  </si>
  <si>
    <t>HBL-009305</t>
  </si>
  <si>
    <t>HMB-060603</t>
  </si>
  <si>
    <t>KPEX-SB-166863</t>
  </si>
  <si>
    <t>KPEX-SB-166775</t>
  </si>
  <si>
    <t>KPPE-SB-282667</t>
  </si>
  <si>
    <t>KPPE-SB-282313</t>
  </si>
  <si>
    <t>LTM/1929/21-22</t>
  </si>
  <si>
    <t>LTM/1917/21-22</t>
  </si>
  <si>
    <t>LTM/1916/21-22</t>
  </si>
  <si>
    <t>LTM/1915/21-22</t>
  </si>
  <si>
    <t>LTM/1912/21-22</t>
  </si>
  <si>
    <t>LTM/1863/21-22</t>
  </si>
  <si>
    <t>LTM/1921/21-22</t>
  </si>
  <si>
    <t>LTM/1922/21-22</t>
  </si>
  <si>
    <t>LTM/1911/21-22</t>
  </si>
  <si>
    <t>LTM/1905/21-22</t>
  </si>
  <si>
    <t>LTM/1926/21-22</t>
  </si>
  <si>
    <t>LTM/1918/21-22</t>
  </si>
  <si>
    <t>LTM/1919/21-22</t>
  </si>
  <si>
    <t>LTM/1908/21-22</t>
  </si>
  <si>
    <t>LTM/1909/21-22</t>
  </si>
  <si>
    <t>LTM/1931/21-22</t>
  </si>
  <si>
    <t>LTM/1928/21-22</t>
  </si>
  <si>
    <t>LTM/1932/21-22</t>
  </si>
  <si>
    <t>HMB-060691</t>
  </si>
  <si>
    <t>AHB-041973</t>
  </si>
  <si>
    <t>SIPZ-HC-434-23-11-2020</t>
  </si>
  <si>
    <t>AHB-041976</t>
  </si>
  <si>
    <t>AHB-041978</t>
  </si>
  <si>
    <t>HMB-060487</t>
  </si>
  <si>
    <t>KAPE-IB-123067-05-01-2022</t>
  </si>
  <si>
    <t>KPPE-SB-282778</t>
  </si>
  <si>
    <t>KPPE-SB-283465</t>
  </si>
  <si>
    <t>KPPE-SB-283462</t>
  </si>
  <si>
    <t>KPPE-SB-283342</t>
  </si>
  <si>
    <t>KPPE-SB-283369</t>
  </si>
  <si>
    <t>HMB-060758</t>
  </si>
  <si>
    <t>HMB-060547</t>
  </si>
  <si>
    <t>HMB-060485</t>
  </si>
  <si>
    <t>HMB-060244</t>
  </si>
  <si>
    <t>HMB-060245</t>
  </si>
  <si>
    <t>HMB-060678</t>
  </si>
  <si>
    <t>AHB-041987</t>
  </si>
  <si>
    <t>AHB-041988</t>
  </si>
  <si>
    <t>SIPZ-HC-551-08-01-2021</t>
  </si>
  <si>
    <t>KPAF-TI-56963-09-05-2022</t>
  </si>
  <si>
    <t>PQZI-EP-23488-06-04-2022</t>
  </si>
  <si>
    <t>PQZI-EP-23108-01-04-2022</t>
  </si>
  <si>
    <t>KAPW-TI-162450-06-05-2022</t>
  </si>
  <si>
    <t>KPFI-TI-43529-10-05-2022</t>
  </si>
  <si>
    <t>KPFI-TI-44061-13-05-2022</t>
  </si>
  <si>
    <t>HMB-060680</t>
  </si>
  <si>
    <t>HMB-060679</t>
  </si>
  <si>
    <t>HMB-060681</t>
  </si>
  <si>
    <t>KPEX-SB-167414</t>
  </si>
  <si>
    <t>KPPE-SB-283590</t>
  </si>
  <si>
    <t>KPPE-SB-283600</t>
  </si>
  <si>
    <t>KPPE-SB-283569</t>
  </si>
  <si>
    <t>KPPE-SB-283591</t>
  </si>
  <si>
    <t>KPEX-SB-167409</t>
  </si>
  <si>
    <t>KPPE-SB-283763</t>
  </si>
  <si>
    <t>KPPE-SB-283764</t>
  </si>
  <si>
    <t>KPPE-SB-283769</t>
  </si>
  <si>
    <t>KPPE-SB-283743</t>
  </si>
  <si>
    <t>KPPE-SB-283742</t>
  </si>
  <si>
    <t>KPPE-SB-283593</t>
  </si>
  <si>
    <t>KPPE-SB-283595</t>
  </si>
  <si>
    <t>LTM/1937/21-22</t>
  </si>
  <si>
    <t>LTM/1939/21-22</t>
  </si>
  <si>
    <t>LTM/1936/21-22</t>
  </si>
  <si>
    <t>LTM/1940/21-22</t>
  </si>
  <si>
    <t>LTM/1938/21-22</t>
  </si>
  <si>
    <t>LTM/1935/21-22</t>
  </si>
  <si>
    <t>LTM/1934/21-22</t>
  </si>
  <si>
    <t>LTM/1864/21-22</t>
  </si>
  <si>
    <t>LTM/1896/21-22</t>
  </si>
  <si>
    <t>PQZI-EP-24623-16-04-2022</t>
  </si>
  <si>
    <t>KPFI-TI-44558-17-05-2022</t>
  </si>
  <si>
    <t>KPFI-TI-45730-24-05-2022</t>
  </si>
  <si>
    <t>PQZI-EP-25684-26-04-2022</t>
  </si>
  <si>
    <t>KPFI-TI-45727-24-05-2022</t>
  </si>
  <si>
    <t>PQZI-EP-25348-22-04-2022</t>
  </si>
  <si>
    <t>KPAF-TI-57747-12-05-2022</t>
  </si>
  <si>
    <t>KPFI-TI-44560-17-05-2022</t>
  </si>
  <si>
    <t>MCB-200022</t>
  </si>
  <si>
    <t>PQZI-EP-27501-18-05-2022</t>
  </si>
  <si>
    <t>KPAF-TI-59992-24-05-2022</t>
  </si>
  <si>
    <t>PQZI-EP-25685-26-04-2022</t>
  </si>
  <si>
    <t>KPFI-TI-45722-24-05-2022</t>
  </si>
  <si>
    <t>PQZI-EP-25196-21-04-2022</t>
  </si>
  <si>
    <t>KPAF-TI-56374-06-05-2022</t>
  </si>
  <si>
    <t>KPAF-TI-56961-09-05-2022</t>
  </si>
  <si>
    <t>KPFI-TI-44561-17-05-2022</t>
  </si>
  <si>
    <t>HMB-061361</t>
  </si>
  <si>
    <t>KPPE-SB-284951</t>
  </si>
  <si>
    <t>KPPE-SB-284761</t>
  </si>
  <si>
    <t>KPPE-SB-284763</t>
  </si>
  <si>
    <t>KPPE-SB-284765</t>
  </si>
  <si>
    <t>KPPE-SB-284767</t>
  </si>
  <si>
    <t>KPPE-SB-284768</t>
  </si>
  <si>
    <t>KPPE-SB-285090</t>
  </si>
  <si>
    <t>HMB-060759</t>
  </si>
  <si>
    <t>HMB-061503</t>
  </si>
  <si>
    <t>KPEX-SB-168221</t>
  </si>
  <si>
    <t>KPPE-SB-285079</t>
  </si>
  <si>
    <t>Woven Fabric</t>
  </si>
  <si>
    <t>Status</t>
  </si>
  <si>
    <t>(Multiple Items)</t>
  </si>
  <si>
    <t>Total Face Value</t>
  </si>
  <si>
    <t>Leftovervalue</t>
  </si>
  <si>
    <t>Bond Value</t>
  </si>
  <si>
    <t>Raw Material</t>
  </si>
  <si>
    <t>Machinery &amp; Spare Parts</t>
  </si>
  <si>
    <t>LTM/1943/21-22</t>
  </si>
  <si>
    <t>LTM/1952/21-22</t>
  </si>
  <si>
    <t>LTM/1947/21-22</t>
  </si>
  <si>
    <t>LTM/1948/21-22</t>
  </si>
  <si>
    <t>LTM/1924/21-22</t>
  </si>
  <si>
    <t>AHB-043092</t>
  </si>
  <si>
    <t>HMB-061763</t>
  </si>
  <si>
    <t>HMB-061806</t>
  </si>
  <si>
    <t>HMB-060550</t>
  </si>
  <si>
    <t>PQZI-EP-22913-30-03-2022</t>
  </si>
  <si>
    <t>KPFI-TI-44642-17-05-2022</t>
  </si>
  <si>
    <t>KPPE-SB-285503</t>
  </si>
  <si>
    <t>KPPE-SB-286126</t>
  </si>
  <si>
    <t>KPPE-SB-286079</t>
  </si>
  <si>
    <t>KPPE-SB-286108</t>
  </si>
  <si>
    <t>KPPE-SB-286088</t>
  </si>
  <si>
    <t>LTM/1954/21-22</t>
  </si>
  <si>
    <t>LTM/1951/21-22</t>
  </si>
  <si>
    <t>LTM/1949/21-22</t>
  </si>
  <si>
    <t>LTM/1956/21-22</t>
  </si>
  <si>
    <t>LTM/1946/21-22</t>
  </si>
  <si>
    <t>HMB-062078</t>
  </si>
  <si>
    <t>KPAF-TI-59977-24-05-2022</t>
  </si>
  <si>
    <t>KPAF-TI-59970-24-05-2022</t>
  </si>
  <si>
    <t>HMB-062618</t>
  </si>
  <si>
    <t>HMB-062097</t>
  </si>
  <si>
    <t>KPAF-TI-59982-24-05-2022</t>
  </si>
  <si>
    <t>KPPE-SB-287048</t>
  </si>
  <si>
    <t>KPPE-SB-287018</t>
  </si>
  <si>
    <t>KPEX-SB-169274</t>
  </si>
  <si>
    <t>KPPE-SB-287056</t>
  </si>
  <si>
    <t>KPPE-SB-286647</t>
  </si>
  <si>
    <t>LTM/1849/21-22</t>
  </si>
  <si>
    <t>LTM/1850/21-22</t>
  </si>
  <si>
    <t>LTM/1906/21-22</t>
  </si>
  <si>
    <t>LTM/1910/21-22</t>
  </si>
  <si>
    <t>LTM/1861/21-22</t>
  </si>
  <si>
    <t>LTM-1549/21-22</t>
  </si>
  <si>
    <t>LTM-1544/21-22</t>
  </si>
  <si>
    <t>LTM-1566+1566A/21-22</t>
  </si>
  <si>
    <t>LTM-1571/21-22</t>
  </si>
  <si>
    <t>LTM-1572/21-22</t>
  </si>
  <si>
    <t>LTM-1579/21-22</t>
  </si>
  <si>
    <t>LTM-1573/21-22</t>
  </si>
  <si>
    <t>LTM-1574/21-22</t>
  </si>
  <si>
    <t>LTM-1583/21-22</t>
  </si>
  <si>
    <t>LTM-1589/21-22</t>
  </si>
  <si>
    <t>LTM-1590/21-22</t>
  </si>
  <si>
    <t>LTM-1591/21-22</t>
  </si>
  <si>
    <t>LTM-1582/21-22</t>
  </si>
  <si>
    <t>LTM-1598/21-22</t>
  </si>
  <si>
    <t>LTM-1597/21-22</t>
  </si>
  <si>
    <t>LTM-1578/21-22</t>
  </si>
  <si>
    <t>LTM-1575/21-22</t>
  </si>
  <si>
    <t>LTM-1576/21-22</t>
  </si>
  <si>
    <t>LTM-1592/21-22</t>
  </si>
  <si>
    <t>LTM-1593/21-22</t>
  </si>
  <si>
    <t>LTM/1586/21-22</t>
  </si>
  <si>
    <t>LTM/1587/21-22</t>
  </si>
  <si>
    <t>LTM/1722/21-22</t>
  </si>
  <si>
    <t>LTM/1848/21-22</t>
  </si>
  <si>
    <t>LTM/1860/21-22</t>
  </si>
  <si>
    <t>LTM/1869/21-22</t>
  </si>
  <si>
    <t>LTM/1870/21-22</t>
  </si>
  <si>
    <t>LTM/1871/21-22</t>
  </si>
  <si>
    <t>LTM/1873/21-22</t>
  </si>
  <si>
    <t>LTM/1874/21-22</t>
  </si>
  <si>
    <t>LTM/1401/21-22</t>
  </si>
  <si>
    <t>LTM/1866/21-22</t>
  </si>
  <si>
    <t>LTM/1867/21-22</t>
  </si>
  <si>
    <t>LTM/1889/21-22</t>
  </si>
  <si>
    <t>LTM/1723/21-22</t>
  </si>
  <si>
    <t>LTM/1831/21-22</t>
  </si>
  <si>
    <t>LTM/1862/21-22</t>
  </si>
  <si>
    <t>LTM/1872/21-22</t>
  </si>
  <si>
    <t>LTM/1853/21-22</t>
  </si>
  <si>
    <t>LTM/1890/21-22</t>
  </si>
  <si>
    <t>LTM/1891/21-22</t>
  </si>
  <si>
    <t>LTM/1892/21-22</t>
  </si>
  <si>
    <t>LTM/1894/21-22</t>
  </si>
  <si>
    <t>LTM/1899/21-22</t>
  </si>
  <si>
    <t>LTM/1882/21-22</t>
  </si>
  <si>
    <t>LTM/1900/21-22</t>
  </si>
  <si>
    <t>LTM/1893/21-22</t>
  </si>
  <si>
    <t>LTM/1897/21-22</t>
  </si>
  <si>
    <t>LTM/1904/21-22</t>
  </si>
  <si>
    <t>LTM/1883/21-22</t>
  </si>
  <si>
    <t>LTM/1884/21-22</t>
  </si>
  <si>
    <t>LTM/1885/21-22</t>
  </si>
  <si>
    <t>LTM/1898/21-22</t>
  </si>
  <si>
    <t>LTM/1907/21-22</t>
  </si>
  <si>
    <t>LTM/1913/21-22</t>
  </si>
  <si>
    <t>Balance PDC</t>
  </si>
  <si>
    <t>LTM/1959/21-22</t>
  </si>
  <si>
    <t>HMB-062955</t>
  </si>
  <si>
    <t>KAPE-IB-61368-02-10-2021</t>
  </si>
  <si>
    <t>LTM/1953/21-22</t>
  </si>
  <si>
    <t>BAF-022381</t>
  </si>
  <si>
    <t>KPPE-SB-288545</t>
  </si>
  <si>
    <t>KPPE-SB-288156</t>
  </si>
  <si>
    <t>LTM/1972/21-22</t>
  </si>
  <si>
    <t>LTM/1971/21-22</t>
  </si>
  <si>
    <t>LTM/1968/21-22</t>
  </si>
  <si>
    <t>LTM/1964/21-22</t>
  </si>
  <si>
    <t>LTM/1973/21-22</t>
  </si>
  <si>
    <t>HMB-063865</t>
  </si>
  <si>
    <t>BAF-022885</t>
  </si>
  <si>
    <t>HMB-063906</t>
  </si>
  <si>
    <t>KPAF-TI-58500-17-05-2022</t>
  </si>
  <si>
    <t>HBL-010206</t>
  </si>
  <si>
    <t>HMB-063918</t>
  </si>
  <si>
    <t>KPEX-SB-170865</t>
  </si>
  <si>
    <t>KPPE-SB-290133</t>
  </si>
  <si>
    <t>KPPE-SB-290109</t>
  </si>
  <si>
    <t>KPPE-SB-290140</t>
  </si>
  <si>
    <t>KPPE-SB-290121</t>
  </si>
  <si>
    <t>LTM/1965/21-22</t>
  </si>
  <si>
    <t>LTM/1958/21-22</t>
  </si>
  <si>
    <t>LTM/1925/21-22</t>
  </si>
  <si>
    <t>HBL-010183</t>
  </si>
  <si>
    <t>HMB-062784</t>
  </si>
  <si>
    <t>HMB-063663</t>
  </si>
  <si>
    <t>PQZI-EP-26222-06-05-2022</t>
  </si>
  <si>
    <t>KPAF-TI-59495-23-05-2022</t>
  </si>
  <si>
    <t>KPEX-SB-171589</t>
  </si>
  <si>
    <t>KPPE-SB-291489</t>
  </si>
  <si>
    <t>KPPE-SB-291501</t>
  </si>
  <si>
    <t>LTM/1976/21-22</t>
  </si>
  <si>
    <t>LTM/1978/21-22</t>
  </si>
  <si>
    <t>LTM/1974/21-22</t>
  </si>
  <si>
    <t>LTM/1966/21-22</t>
  </si>
  <si>
    <t>HMB-064627</t>
  </si>
  <si>
    <t>KAPE-IB-212426-26-05-2022</t>
  </si>
  <si>
    <t>HMB-065012</t>
  </si>
  <si>
    <t>KPFI-TI-46520-31-05-2022</t>
  </si>
  <si>
    <t>AHB-045079</t>
  </si>
  <si>
    <t>HMB-063666</t>
  </si>
  <si>
    <t>KPEX-SB-172107</t>
  </si>
  <si>
    <t>KPPE-SB-292400</t>
  </si>
  <si>
    <t>KPPE-SB-291514</t>
  </si>
  <si>
    <t>KPPE-SB-292398</t>
  </si>
  <si>
    <t>KAPW-IB-50950-05-10-2021</t>
  </si>
  <si>
    <t>LTM/1980/21-22</t>
  </si>
  <si>
    <t>LTM/1977/21-22</t>
  </si>
  <si>
    <t>LTM/1984/21-22</t>
  </si>
  <si>
    <t>LTM/1979/21-22</t>
  </si>
  <si>
    <t>LTM/1975/21-22</t>
  </si>
  <si>
    <t>MCB-200035</t>
  </si>
  <si>
    <t>KPAF-TI-51553-05-04-2022</t>
  </si>
  <si>
    <t>PQZI-EP-25466-25-04-2022</t>
  </si>
  <si>
    <t>PQZI-EP-26897-12-05-2022</t>
  </si>
  <si>
    <t>HBL-010534</t>
  </si>
  <si>
    <t>AHB-046195</t>
  </si>
  <si>
    <t>HMB-065241</t>
  </si>
  <si>
    <t>HMB-064425</t>
  </si>
  <si>
    <t>KPEX-SB-172651</t>
  </si>
  <si>
    <t>KPPE-SB-292530</t>
  </si>
  <si>
    <t>KPEX-SB-172653</t>
  </si>
  <si>
    <t>KPEX-SB-172652</t>
  </si>
  <si>
    <t>KPPE-SB-292782</t>
  </si>
  <si>
    <t>LTM/1983/21-22</t>
  </si>
  <si>
    <t>LTM/1982/21-22</t>
  </si>
  <si>
    <t>LTM/1988/21-22</t>
  </si>
  <si>
    <t>LTM/1992/21-22</t>
  </si>
  <si>
    <t>LTM/1994/21-22</t>
  </si>
  <si>
    <t>LTM/1969/21-22</t>
  </si>
  <si>
    <t>LTM/1985/21-22</t>
  </si>
  <si>
    <t>HMB-065690</t>
  </si>
  <si>
    <t>HMB-065345</t>
  </si>
  <si>
    <t>AHB-046755</t>
  </si>
  <si>
    <t>AHB-046705</t>
  </si>
  <si>
    <t>KPAF-TI-59965-24-05-2022</t>
  </si>
  <si>
    <t>HMB-066005</t>
  </si>
  <si>
    <t>KPAF-TI-59950-24-05-2022</t>
  </si>
  <si>
    <t>HMB-063982</t>
  </si>
  <si>
    <t>KPPE-SB-293660</t>
  </si>
  <si>
    <t>KPPE-SB-294105</t>
  </si>
  <si>
    <t>KPPE-SB-294897</t>
  </si>
  <si>
    <t>KPPE-SB-294898</t>
  </si>
  <si>
    <t>KPAE-SB-76463</t>
  </si>
  <si>
    <t>KPPE-SB-294686</t>
  </si>
  <si>
    <t>KPPE-SB-294693</t>
  </si>
  <si>
    <t>LTM/1993/21-22</t>
  </si>
  <si>
    <t>LTM/1987/21-22</t>
  </si>
  <si>
    <t>HMB-066272</t>
  </si>
  <si>
    <t>KPFI-TI-47143-04-06-2022</t>
  </si>
  <si>
    <t>KPFI-TI-45651-24-05-2022</t>
  </si>
  <si>
    <t>ABL-000056</t>
  </si>
  <si>
    <t>KPEX-SB-173699</t>
  </si>
  <si>
    <t>KPPE-SB-296125</t>
  </si>
  <si>
    <t>LTM/2013/21-22</t>
  </si>
  <si>
    <t>LTM/2010/21-22</t>
  </si>
  <si>
    <t>LTM/1957/21-22</t>
  </si>
  <si>
    <t>LTM/2006/21-22</t>
  </si>
  <si>
    <t>LTM/2008/21-22</t>
  </si>
  <si>
    <t>LTM/2004/21-22</t>
  </si>
  <si>
    <t>LTM/2011/21-22</t>
  </si>
  <si>
    <t>HMB-067196</t>
  </si>
  <si>
    <t>PQZI-EP-26221-06-05-2022</t>
  </si>
  <si>
    <t>HMB-067134</t>
  </si>
  <si>
    <t>PQZI-EP-26707-11-05-2022</t>
  </si>
  <si>
    <t>HMB-062786</t>
  </si>
  <si>
    <t>PQZI-EP-26712-11-05-2022</t>
  </si>
  <si>
    <t>HMB-067194</t>
  </si>
  <si>
    <t>HMB-067161</t>
  </si>
  <si>
    <t>HMB-067151</t>
  </si>
  <si>
    <t>HMB-067085</t>
  </si>
  <si>
    <t>AHB-047117</t>
  </si>
  <si>
    <t>AHB-047145</t>
  </si>
  <si>
    <t>KPPE-SB-297157</t>
  </si>
  <si>
    <t>KPPE-SB-297148</t>
  </si>
  <si>
    <t>KPPE-SB-297163</t>
  </si>
  <si>
    <t>KPPE-SB-297144</t>
  </si>
  <si>
    <t>KPPE-SB-297139</t>
  </si>
  <si>
    <t>KPPE-SB-296945</t>
  </si>
  <si>
    <t>KPPE-SB-297145</t>
  </si>
  <si>
    <t>KPPE-SB-296756</t>
  </si>
  <si>
    <t>KPPE-SB-296555</t>
  </si>
  <si>
    <t>KPPE-SB-296906</t>
  </si>
  <si>
    <t>AHB-042638</t>
  </si>
  <si>
    <t>HBL-011373</t>
  </si>
  <si>
    <t>ABL-000061</t>
  </si>
  <si>
    <t>HMB-067432</t>
  </si>
  <si>
    <t>HMB-067129</t>
  </si>
  <si>
    <t>KPEX-SB-174698</t>
  </si>
  <si>
    <t>KPEX-SB-175069</t>
  </si>
  <si>
    <t>KPEX-SB-175059</t>
  </si>
  <si>
    <t>KPEX-SB-175058</t>
  </si>
  <si>
    <t>KPPE-SB-298417</t>
  </si>
  <si>
    <t>HBL-011407</t>
  </si>
  <si>
    <t>AHB-047792</t>
  </si>
  <si>
    <t>HMB-067830</t>
  </si>
  <si>
    <t>ABL-000030</t>
  </si>
  <si>
    <t>HMB-068302</t>
  </si>
  <si>
    <t>KAPE-IB-219641-07-06-2022</t>
  </si>
  <si>
    <t>KAPE-IB-219669-07-06-2022</t>
  </si>
  <si>
    <t>KAPE-IB-219687-07-06-2022</t>
  </si>
  <si>
    <t>KAPW-IB-176924-02-06-2022</t>
  </si>
  <si>
    <t>HMB-068106</t>
  </si>
  <si>
    <t>HMB-068385</t>
  </si>
  <si>
    <t>KPEX-SB-175195</t>
  </si>
  <si>
    <t>KPPE-SB-298486</t>
  </si>
  <si>
    <t>KPEX-SB-175209</t>
  </si>
  <si>
    <t>KPPE-SB-298504</t>
  </si>
  <si>
    <t>KPEX-SB-175601</t>
  </si>
  <si>
    <t>KPPE-SB-299487</t>
  </si>
  <si>
    <t>KPPE-SB-299460</t>
  </si>
  <si>
    <t>HMB-068586</t>
  </si>
  <si>
    <t>HMB-068871</t>
  </si>
  <si>
    <t>LTM/2027/21-22</t>
  </si>
  <si>
    <t>LTM/1990/21-22</t>
  </si>
  <si>
    <t>LTM/2033/21-22</t>
  </si>
  <si>
    <t>LTM/2025/21-22</t>
  </si>
  <si>
    <t>LTM/2022/21-22</t>
  </si>
  <si>
    <t>LTM/2020/21-22</t>
  </si>
  <si>
    <t>ABL-000083</t>
  </si>
  <si>
    <t>KPPE-SB-299690</t>
  </si>
  <si>
    <t>KPEX-SB-176104</t>
  </si>
  <si>
    <t>KPEX-SB-176095</t>
  </si>
  <si>
    <t>HMB-068383</t>
  </si>
  <si>
    <t>HMB-067974</t>
  </si>
  <si>
    <t>HMB-067781</t>
  </si>
  <si>
    <t>KPEX-SB-176112</t>
  </si>
  <si>
    <t>KPPE-SB-300687</t>
  </si>
  <si>
    <t>KPPE-SB-300584</t>
  </si>
  <si>
    <t>LTM/1992A/21-22</t>
  </si>
  <si>
    <t>LTM/1996/21-22</t>
  </si>
  <si>
    <t>LTM/2005/21-22</t>
  </si>
  <si>
    <t>LTM/1942/21-22</t>
  </si>
  <si>
    <t>LTM/2009/21-22</t>
  </si>
  <si>
    <t>LTM/2016/21-22</t>
  </si>
  <si>
    <t>LTM/2017/21-22</t>
  </si>
  <si>
    <t>LTM/2012/21-22</t>
  </si>
  <si>
    <t>LTM/1986/21-22</t>
  </si>
  <si>
    <t>LTM/2015/21-22</t>
  </si>
  <si>
    <t>LTM/2018/21-22</t>
  </si>
  <si>
    <t>LTM/2019/21-22</t>
  </si>
  <si>
    <t>LTM/2026/21-22</t>
  </si>
  <si>
    <t>LTM/2028/21-22</t>
  </si>
  <si>
    <t>LTM/2029/21-22</t>
  </si>
  <si>
    <t>LTM/2038/21-22</t>
  </si>
  <si>
    <t>LTM/2046/21-22</t>
  </si>
  <si>
    <t>LTM/2035/21-22</t>
  </si>
  <si>
    <t>KAPE-IB-172975-19-03-2022</t>
  </si>
  <si>
    <t>KPEX-SB-176705</t>
  </si>
  <si>
    <t>KPEX-SB-176668</t>
  </si>
  <si>
    <t>KPEX-SB-176709</t>
  </si>
  <si>
    <t>LTM/2045/21-22</t>
  </si>
  <si>
    <t>LTM/2037/21-22</t>
  </si>
  <si>
    <t>AHB-049145</t>
  </si>
  <si>
    <t>ABL-000081</t>
  </si>
  <si>
    <t>KPEX-SB-177398</t>
  </si>
  <si>
    <t>KPEX-SB-176800</t>
  </si>
  <si>
    <t>LTM/2047/21-22</t>
  </si>
  <si>
    <t>LTM/2050/21-22</t>
  </si>
  <si>
    <t>HMB-070193</t>
  </si>
  <si>
    <t>HMB-070325</t>
  </si>
  <si>
    <t>KPEX-SB-177430</t>
  </si>
  <si>
    <t>KPPE-SB-304128</t>
  </si>
  <si>
    <t>LTM/2059/21-22</t>
  </si>
  <si>
    <t>LTM/2053/21-22</t>
  </si>
  <si>
    <t>HMB-071263</t>
  </si>
  <si>
    <t>HMB-070331</t>
  </si>
  <si>
    <t>KPPE-SB-305551</t>
  </si>
  <si>
    <t>KPPE-SB-305583</t>
  </si>
  <si>
    <t>LTM/2060/21-22</t>
  </si>
  <si>
    <t>LTM/2061/21-22</t>
  </si>
  <si>
    <t>LTM/2058/21-22</t>
  </si>
  <si>
    <t>HMB-071772</t>
  </si>
  <si>
    <t>MCB-005404</t>
  </si>
  <si>
    <t>HMB-071149</t>
  </si>
  <si>
    <t>PQZI-EP-26220-06-05-2022</t>
  </si>
  <si>
    <t>KPPE-SB-306522</t>
  </si>
  <si>
    <t>KPEX-SB-178814</t>
  </si>
  <si>
    <t>KPPE-SB-305633</t>
  </si>
  <si>
    <t>LTM/2062/21-22</t>
  </si>
  <si>
    <t>HMB-071241</t>
  </si>
  <si>
    <t>KPPE-SB-309165-24-06-2022</t>
  </si>
  <si>
    <t>LTM/2063/21-22</t>
  </si>
  <si>
    <t>LTM/2071/21-22</t>
  </si>
  <si>
    <t>LTM/2066/21-22</t>
  </si>
  <si>
    <t>LTM/2044/21-22</t>
  </si>
  <si>
    <t>KAPE-IB-65347-11-10-2021</t>
  </si>
  <si>
    <t>ABL-000085</t>
  </si>
  <si>
    <t>KAPE-MB-228620-10-06-2021</t>
  </si>
  <si>
    <t>KPFI-TI-48411-15-06-2022</t>
  </si>
  <si>
    <t>ABL-000086</t>
  </si>
  <si>
    <t>MCB-005410</t>
  </si>
  <si>
    <t>PQZI-EP-22649-28-03-2022</t>
  </si>
  <si>
    <t>PQZI-EP-23110-01-04-2022</t>
  </si>
  <si>
    <t>PQZI-EP-25554-25-04-2022</t>
  </si>
  <si>
    <t>KPPE-SB-307742</t>
  </si>
  <si>
    <t>KPPE-SB-309165</t>
  </si>
  <si>
    <t>KPEX-SB-180183</t>
  </si>
  <si>
    <t>KPPE-SB-309295</t>
  </si>
  <si>
    <t>KPPE-SB-309305</t>
  </si>
  <si>
    <t>MCB-005401</t>
  </si>
  <si>
    <t>LTM/2070/21-22</t>
  </si>
  <si>
    <t>S. No.</t>
  </si>
  <si>
    <t>KPPE-SB-309355</t>
  </si>
  <si>
    <t>LTM/1950A/21-22</t>
  </si>
  <si>
    <t>LTM/1950/21-22</t>
  </si>
  <si>
    <t>AHB-051647</t>
  </si>
  <si>
    <t>KPFI-TI-47669-08-06-2022</t>
  </si>
  <si>
    <t>AHB-043088</t>
  </si>
  <si>
    <t>LTM/2092/21-22</t>
  </si>
  <si>
    <t>LTM/2089/21-22</t>
  </si>
  <si>
    <t>LTM/2072/21-22</t>
  </si>
  <si>
    <t>LTM/2073/21-22</t>
  </si>
  <si>
    <t>ABL-000091</t>
  </si>
  <si>
    <t>HMB-073146</t>
  </si>
  <si>
    <t>KPEX-SB-180847</t>
  </si>
  <si>
    <t>KPEX-SB-180857</t>
  </si>
  <si>
    <t>KPEX-SB-180858</t>
  </si>
  <si>
    <t>KPPE-SB-310424</t>
  </si>
  <si>
    <t>KPPE-SB-310422</t>
  </si>
  <si>
    <t>KPEX-SB-180831</t>
  </si>
  <si>
    <t>KAPE-IB-181191-04-04-2022</t>
  </si>
  <si>
    <t>LTM/2091/21-22</t>
  </si>
  <si>
    <t>LTM/2093/21-22</t>
  </si>
  <si>
    <t>LTM/2090/21-22</t>
  </si>
  <si>
    <t>LTM/2075/21-22</t>
  </si>
  <si>
    <t>LTM/2098/21-22</t>
  </si>
  <si>
    <t>LTM/2096/21-22</t>
  </si>
  <si>
    <t>LTM/2097/21-22</t>
  </si>
  <si>
    <t>LTM/2076/21-22</t>
  </si>
  <si>
    <t>LTM/2087/21-22</t>
  </si>
  <si>
    <t>LTM/2080/21-22</t>
  </si>
  <si>
    <t>HMB-073308</t>
  </si>
  <si>
    <t>KAPW-IB-178347-06-06-2022</t>
  </si>
  <si>
    <t>HMB-073145</t>
  </si>
  <si>
    <t>KPFI-TI-48404-15-06-2022</t>
  </si>
  <si>
    <t>HMB-073905</t>
  </si>
  <si>
    <t>HMB-073900</t>
  </si>
  <si>
    <t>KPEX-SB-180945</t>
  </si>
  <si>
    <t>KPPE-SB-311696</t>
  </si>
  <si>
    <t>KPPE-SB-311715</t>
  </si>
  <si>
    <t>KPEX-SB-181240</t>
  </si>
  <si>
    <t>KPEX-SB-181366</t>
  </si>
  <si>
    <t>KPEX-SB-181016</t>
  </si>
  <si>
    <t>KPEX-SB-181458</t>
  </si>
  <si>
    <t>KPEX-SB-181454</t>
  </si>
  <si>
    <t>KPEX-SB-181471</t>
  </si>
  <si>
    <t>KPPE-SB-311638</t>
  </si>
  <si>
    <t>LTM/2102/21-22</t>
  </si>
  <si>
    <t>HMB-074323</t>
  </si>
  <si>
    <t>KPPE-SB-312923</t>
  </si>
  <si>
    <t>KAPE-IB-199160-09-05-2022</t>
  </si>
  <si>
    <t>LTM/2111/21-22</t>
  </si>
  <si>
    <t>LTM/2104/21-22</t>
  </si>
  <si>
    <t>LTM/2086/21-22</t>
  </si>
  <si>
    <t>HMB-075473</t>
  </si>
  <si>
    <t>HMB-074750</t>
  </si>
  <si>
    <t>MCB-005407</t>
  </si>
  <si>
    <t>KPPE-SB-313595</t>
  </si>
  <si>
    <t>KPEX-SB-182513</t>
  </si>
  <si>
    <t>KPPE-SB-313874</t>
  </si>
  <si>
    <t>Raw Cotton</t>
  </si>
  <si>
    <t>LTM/2106/21-22</t>
  </si>
  <si>
    <t>LTM/2105/21-22</t>
  </si>
  <si>
    <t>HMB-075087</t>
  </si>
  <si>
    <t>HMB-075128</t>
  </si>
  <si>
    <t>LTM/1991/21-22</t>
  </si>
  <si>
    <t>HMB-075429</t>
  </si>
  <si>
    <t>LTM/2110/21-22</t>
  </si>
  <si>
    <t>LTM/2113/21-22</t>
  </si>
  <si>
    <t>LTM/2085/21-22</t>
  </si>
  <si>
    <t>HMB-075609</t>
  </si>
  <si>
    <t>HMB-075607</t>
  </si>
  <si>
    <t>HMB-073901</t>
  </si>
  <si>
    <t>KPEX-SB-183131</t>
  </si>
  <si>
    <t>KPPE-SB-313951</t>
  </si>
  <si>
    <t>KPPE-SB-313941</t>
  </si>
  <si>
    <t>KPPE-SB-315297</t>
  </si>
  <si>
    <t>KPPE-SB-315018</t>
  </si>
  <si>
    <t>KPPE-SB-315257</t>
  </si>
  <si>
    <t>LTM/2120/21-22</t>
  </si>
  <si>
    <t>KPEX-SB-183233</t>
  </si>
  <si>
    <t>LTM/2121/21-22</t>
  </si>
  <si>
    <t>LTM/2112/21-22</t>
  </si>
  <si>
    <t>HMB-075780</t>
  </si>
  <si>
    <t>KPFI-TI-49030-20-06-2022</t>
  </si>
  <si>
    <t>LTM/2094+2095/21-22</t>
  </si>
  <si>
    <t>HMB-074036</t>
  </si>
  <si>
    <t>LTM/2084/21-22</t>
  </si>
  <si>
    <t>LTM/2127/21-22</t>
  </si>
  <si>
    <t>LTM/2123/21-22</t>
  </si>
  <si>
    <t>LTM/2122/21-22</t>
  </si>
  <si>
    <t>LTM/2119/21-22</t>
  </si>
  <si>
    <t>LTM/2117/21-22</t>
  </si>
  <si>
    <t>KPPE-SB-315864</t>
  </si>
  <si>
    <t>KPEX-SB-183272</t>
  </si>
  <si>
    <t>KPEX-SB-183242</t>
  </si>
  <si>
    <t>HMB-073917</t>
  </si>
  <si>
    <t>HMB-076773</t>
  </si>
  <si>
    <t>KAPE-IB-228399-22-06-2022</t>
  </si>
  <si>
    <t>HMB-076796</t>
  </si>
  <si>
    <t>KAPE-IB-226952-21-06-2022</t>
  </si>
  <si>
    <t>KPPE-SB-19</t>
  </si>
  <si>
    <t>KPPE-SB-21</t>
  </si>
  <si>
    <t>KPPE-SB-22</t>
  </si>
  <si>
    <t>HMB-076525</t>
  </si>
  <si>
    <t>KPPE-SB-23</t>
  </si>
  <si>
    <t>HMB-076618</t>
  </si>
  <si>
    <t>PQZI-EP-26706-11-05-2022</t>
  </si>
  <si>
    <t>HMB-075975</t>
  </si>
  <si>
    <t>KPPE-SB-28</t>
  </si>
  <si>
    <t>KPEX-SB-20</t>
  </si>
  <si>
    <t>KPEX-SB-18</t>
  </si>
  <si>
    <t>KPPE-SB-29</t>
  </si>
  <si>
    <t>LTM/0010/22-23</t>
  </si>
  <si>
    <t>LTM/0032/22-23</t>
  </si>
  <si>
    <t>HMB-077108</t>
  </si>
  <si>
    <t>KPPE-SB-1137</t>
  </si>
  <si>
    <t>KPPE-SB-482</t>
  </si>
  <si>
    <t>LTM/0013/22-23</t>
  </si>
  <si>
    <t>LTM/0017/22-23</t>
  </si>
  <si>
    <t>LTM/0031/22-23</t>
  </si>
  <si>
    <t>HMB-077122</t>
  </si>
  <si>
    <t>LTM/0011/22-23</t>
  </si>
  <si>
    <t>HMB-077126</t>
  </si>
  <si>
    <t>LTM/0033/22-23</t>
  </si>
  <si>
    <t>KPEX-SB-1079</t>
  </si>
  <si>
    <t>KPPE-SB-1976</t>
  </si>
  <si>
    <t>KPPE-SB-2222</t>
  </si>
  <si>
    <t>LTM/0029/22-23</t>
  </si>
  <si>
    <t>HMB-077707</t>
  </si>
  <si>
    <t>KPEX-SB-1844</t>
  </si>
  <si>
    <t>LTM/0023/22-23</t>
  </si>
  <si>
    <t>LTM/0030/22-23</t>
  </si>
  <si>
    <t>LTM/0038/22-23</t>
  </si>
  <si>
    <t>LTM/0042/22-23</t>
  </si>
  <si>
    <t>LTM/0040/22-23</t>
  </si>
  <si>
    <t>HMB-077727</t>
  </si>
  <si>
    <t>HMB-005414</t>
  </si>
  <si>
    <t>BAF-027858</t>
  </si>
  <si>
    <t>HMB-077736</t>
  </si>
  <si>
    <t>KPEX-SB-1992</t>
  </si>
  <si>
    <t>KPEX-SB-2289</t>
  </si>
  <si>
    <t>KPPE-SB-3590</t>
  </si>
  <si>
    <t>KPPE-SB-4806</t>
  </si>
  <si>
    <t>KPPE-SB-4807</t>
  </si>
  <si>
    <t>LTM/0022/22-23</t>
  </si>
  <si>
    <t>LTM/0047/22-23</t>
  </si>
  <si>
    <t>LTM/0050/22-23</t>
  </si>
  <si>
    <t>LTM/0048/22-23</t>
  </si>
  <si>
    <t>LTM/0045/22-23</t>
  </si>
  <si>
    <t>HMB-078860</t>
  </si>
  <si>
    <t>HMB-078957</t>
  </si>
  <si>
    <t>HMB-078863</t>
  </si>
  <si>
    <t>HMB-078829</t>
  </si>
  <si>
    <t>KPAF-TI-61199-31-05-2022</t>
  </si>
  <si>
    <t>KPAF-TI-63817-15-06-2022</t>
  </si>
  <si>
    <t>KPEX-SB-2668</t>
  </si>
  <si>
    <t>KPPE-SB-5849</t>
  </si>
  <si>
    <t>KPPE-SB-6574</t>
  </si>
  <si>
    <t>KPPE-SB-6263</t>
  </si>
  <si>
    <t>KPPE-SB-6479</t>
  </si>
  <si>
    <t>LTM/0053/22-23</t>
  </si>
  <si>
    <t>LTM/0061/22-23</t>
  </si>
  <si>
    <t>LTM/0062/22-23</t>
  </si>
  <si>
    <t>LTM/0060/22-23</t>
  </si>
  <si>
    <t>LTM/0063/22-23</t>
  </si>
  <si>
    <t>LTM/0064/22-23</t>
  </si>
  <si>
    <t>LTM/0046/22-23</t>
  </si>
  <si>
    <t>LTM/0067/22-23</t>
  </si>
  <si>
    <t>LTM/0066/22-23</t>
  </si>
  <si>
    <t>HMB-079453</t>
  </si>
  <si>
    <t>PQZI-EP-26708-11-05-2022</t>
  </si>
  <si>
    <t>AHB-056383</t>
  </si>
  <si>
    <t>AHB-056382</t>
  </si>
  <si>
    <t>HMB-080676</t>
  </si>
  <si>
    <t>KAPW-IB-147499-31-03-2022</t>
  </si>
  <si>
    <t>HMB-080616</t>
  </si>
  <si>
    <t>HMB-080290</t>
  </si>
  <si>
    <t>BAF-028058</t>
  </si>
  <si>
    <t>KPPE-SB-7946</t>
  </si>
  <si>
    <t>KPEX-SB-3652</t>
  </si>
  <si>
    <t>KPPE-SB-7938</t>
  </si>
  <si>
    <t>KPEX-SB-3650</t>
  </si>
  <si>
    <t>KPPE-SB-7940</t>
  </si>
  <si>
    <t>KPPE-SB-7743</t>
  </si>
  <si>
    <t>KPPE-SB-6984</t>
  </si>
  <si>
    <t>HMB-080551</t>
  </si>
  <si>
    <t>PQZI-EP-27054-13-05-2022</t>
  </si>
  <si>
    <t>KPFI-TI-48642-16-06-2022</t>
  </si>
  <si>
    <t>HMB-080550</t>
  </si>
  <si>
    <t>KPFI-TI-48643-16-06-2022</t>
  </si>
  <si>
    <t>KPPE-SB-8321</t>
  </si>
  <si>
    <t>KPPE-SB-8434</t>
  </si>
  <si>
    <t>LTM/0068/22-23</t>
  </si>
  <si>
    <t>LTM/0082/22-23</t>
  </si>
  <si>
    <t>LTM/0081/22-23</t>
  </si>
  <si>
    <t>LTM/0074/22-23</t>
  </si>
  <si>
    <t>HMB-080549</t>
  </si>
  <si>
    <t>HMB-081241</t>
  </si>
  <si>
    <t>HMB-081251</t>
  </si>
  <si>
    <t>HMB-081091</t>
  </si>
  <si>
    <t>KPFI-TI-49543-23-06-2022</t>
  </si>
  <si>
    <t>KPPE-SB-9765</t>
  </si>
  <si>
    <t>KPPE-SB-9756</t>
  </si>
  <si>
    <t>KPPE-SB-9758</t>
  </si>
  <si>
    <t>KPPE-SB-9241</t>
  </si>
  <si>
    <t>LTM/0112/22-23</t>
  </si>
  <si>
    <t>LTM/0080/22-23</t>
  </si>
  <si>
    <t>LTM/0084/22-23</t>
  </si>
  <si>
    <t>HMB-082229</t>
  </si>
  <si>
    <t>HMB-081250</t>
  </si>
  <si>
    <t>HMB-081253</t>
  </si>
  <si>
    <t>KPPE-SB-10452</t>
  </si>
  <si>
    <t>KPPE-SB-10415</t>
  </si>
  <si>
    <t>KPEX-SB-4953</t>
  </si>
  <si>
    <t>LTM/0113/22-23</t>
  </si>
  <si>
    <t>LTM/0111/22-23</t>
  </si>
  <si>
    <t>LTM/0114/22-23</t>
  </si>
  <si>
    <t>LTM/0076/22-23</t>
  </si>
  <si>
    <t>LTM/0086/22-23</t>
  </si>
  <si>
    <t>LTM/0087/22-23</t>
  </si>
  <si>
    <t>LTM/0117/22-23</t>
  </si>
  <si>
    <t>LTM/0109/22-23</t>
  </si>
  <si>
    <t>LTM/0092/22-23</t>
  </si>
  <si>
    <t>LTM/0088/22-23</t>
  </si>
  <si>
    <t>HMB-082246</t>
  </si>
  <si>
    <t>HMB-082096</t>
  </si>
  <si>
    <t>PQZI-EP-27180-14-05-2022</t>
  </si>
  <si>
    <t>KPAF-TI-1055-07-07-2022</t>
  </si>
  <si>
    <t>KPFI-TI-293-04-07-2022</t>
  </si>
  <si>
    <t>HMB-082245</t>
  </si>
  <si>
    <t>HMB-081269</t>
  </si>
  <si>
    <t>HMB-081263</t>
  </si>
  <si>
    <t>HMB-081267</t>
  </si>
  <si>
    <t>LTM/0119/22-23</t>
  </si>
  <si>
    <t>HMB-082564</t>
  </si>
  <si>
    <t>HMB-082092</t>
  </si>
  <si>
    <t>KAPE-IB-218987-07-06-2022</t>
  </si>
  <si>
    <t>HMB-081417</t>
  </si>
  <si>
    <t>BAF-029224</t>
  </si>
  <si>
    <t>KPEX-SB-5272</t>
  </si>
  <si>
    <t>KPPE-SB-11060</t>
  </si>
  <si>
    <t>KPPE-SB-10984</t>
  </si>
  <si>
    <t>KPPE-SB-12033</t>
  </si>
  <si>
    <t>KPPE-SB-12029</t>
  </si>
  <si>
    <t>KPPE-SB-12021</t>
  </si>
  <si>
    <t>KPEX-SB-5294</t>
  </si>
  <si>
    <t>KPEX-SB-5283</t>
  </si>
  <si>
    <t>KPPE-SB-12025</t>
  </si>
  <si>
    <t>KPPE-SB-11075</t>
  </si>
  <si>
    <t>LTM/0121/22-23</t>
  </si>
  <si>
    <t>LTM/0095/22-23</t>
  </si>
  <si>
    <t>LTM/0125/22-23</t>
  </si>
  <si>
    <t>LTM/0104/22-23</t>
  </si>
  <si>
    <t>LTM/0094/22-23</t>
  </si>
  <si>
    <t>HMB-082900</t>
  </si>
  <si>
    <t>HMB-081420</t>
  </si>
  <si>
    <t>HMB-083440</t>
  </si>
  <si>
    <t>KAPE-IB-3802-06-07-2022</t>
  </si>
  <si>
    <t>KPAF-IB-1330-13-07-2022</t>
  </si>
  <si>
    <t>HMB-081424</t>
  </si>
  <si>
    <t>HMB-081421</t>
  </si>
  <si>
    <t>KPEX-SB-6271</t>
  </si>
  <si>
    <t>KPEX-SB-6265</t>
  </si>
  <si>
    <t>KPEX-SB-6270</t>
  </si>
  <si>
    <t>KPPE-SB-12376</t>
  </si>
  <si>
    <t>KPEX-SB-5863</t>
  </si>
  <si>
    <t>LTM/0116+116A/22-23</t>
  </si>
  <si>
    <t>AHB-058568</t>
  </si>
  <si>
    <t>KAPW-IB-190015-30-06-2022</t>
  </si>
  <si>
    <t>KPEX-SB-6187</t>
  </si>
  <si>
    <t>LTM/0128/22-23</t>
  </si>
  <si>
    <t>LTM/0065/22-23</t>
  </si>
  <si>
    <t>HMB-083597</t>
  </si>
  <si>
    <t>KPPE-SB-13743</t>
  </si>
  <si>
    <t>KPPE-SB-13762</t>
  </si>
  <si>
    <t>BAF-030185</t>
  </si>
  <si>
    <t>LTM/0131/22-23</t>
  </si>
  <si>
    <t>LTM/0105/22-23</t>
  </si>
  <si>
    <t>LTM/0132/22-23</t>
  </si>
  <si>
    <t>LTM/0098/22-23</t>
  </si>
  <si>
    <t>BAF-030370</t>
  </si>
  <si>
    <t>HMB-081425</t>
  </si>
  <si>
    <t>BAF-030369</t>
  </si>
  <si>
    <t>HMB-081423</t>
  </si>
  <si>
    <t>KPEX-SB-6749</t>
  </si>
  <si>
    <t>KPPE-SB-14216</t>
  </si>
  <si>
    <t>KPPE-SB-14837</t>
  </si>
  <si>
    <t>KPPE-SB-14900</t>
  </si>
  <si>
    <t>LTM/0143/22-23</t>
  </si>
  <si>
    <t>LTM/0130/22-23</t>
  </si>
  <si>
    <t>LTM/0140/22-23</t>
  </si>
  <si>
    <t>LTM/0141/22-23</t>
  </si>
  <si>
    <t>LTM/0099/22-23</t>
  </si>
  <si>
    <t>MCB-005408</t>
  </si>
  <si>
    <t>HMB-084306</t>
  </si>
  <si>
    <t>KPFI-TI-1182-14-07-2022</t>
  </si>
  <si>
    <t>KPAF-TI-387-04-07-2022</t>
  </si>
  <si>
    <t>BAF-030546</t>
  </si>
  <si>
    <t>HMB-081427</t>
  </si>
  <si>
    <t>KPPE-SB-15993</t>
  </si>
  <si>
    <t>KPPE-SB-15916</t>
  </si>
  <si>
    <t>KPPE-SB-15982</t>
  </si>
  <si>
    <t>KPPE-SB-15881</t>
  </si>
  <si>
    <t>KPPE-SB-15937</t>
  </si>
  <si>
    <t>LTM/0110/22-23</t>
  </si>
  <si>
    <t>HMB-084848</t>
  </si>
  <si>
    <t>KPEX-SB-7744</t>
  </si>
  <si>
    <t>LTM/0135/22-23</t>
  </si>
  <si>
    <t>LTM/0136/22-23</t>
  </si>
  <si>
    <t>LTM/0152/22-23</t>
  </si>
  <si>
    <t>LTM/0146/22-23</t>
  </si>
  <si>
    <t>LTM/0137/22-23</t>
  </si>
  <si>
    <t>LTM/0153/22-23</t>
  </si>
  <si>
    <t>LTM/0124/22-23</t>
  </si>
  <si>
    <t>LTM/0100/22-23</t>
  </si>
  <si>
    <t>LTM/0103/22-23</t>
  </si>
  <si>
    <t>LTM/0096/22-23</t>
  </si>
  <si>
    <t>LTM/0083/22-23</t>
  </si>
  <si>
    <t>LTM/0085/22-23</t>
  </si>
  <si>
    <t>HMB-084684</t>
  </si>
  <si>
    <t>PQZI-EP-27181-14-05-2022</t>
  </si>
  <si>
    <t>HMB-084680</t>
  </si>
  <si>
    <t>PQZI-EP-27179-14-05-2022</t>
  </si>
  <si>
    <t>HMB-084805</t>
  </si>
  <si>
    <t>KAPW-IB-188078-27-06-2022</t>
  </si>
  <si>
    <t>HMB-084693</t>
  </si>
  <si>
    <t>HMB-084340</t>
  </si>
  <si>
    <t>KAPE-IB-65345-11-10-2021</t>
  </si>
  <si>
    <t>HMB-084926</t>
  </si>
  <si>
    <t>HMB-084858</t>
  </si>
  <si>
    <t>KPFI-TI-1211-14-07-2022</t>
  </si>
  <si>
    <t>KPFI-TI-1202-14-07-2022</t>
  </si>
  <si>
    <t>HMB-084905</t>
  </si>
  <si>
    <t>HMB-081428</t>
  </si>
  <si>
    <t>HMB-081419</t>
  </si>
  <si>
    <t>HMB-081242</t>
  </si>
  <si>
    <t>HMB-081268</t>
  </si>
  <si>
    <t>KPPE-SB-16952</t>
  </si>
  <si>
    <t>KPPE-SB-16951</t>
  </si>
  <si>
    <t>KPEX-SB-8251</t>
  </si>
  <si>
    <t>KPEX-SB-8249</t>
  </si>
  <si>
    <t>KPEX-SB-8191</t>
  </si>
  <si>
    <t>KPEX-SB-8322</t>
  </si>
  <si>
    <t>KPPE-SB-16543</t>
  </si>
  <si>
    <t>KPEX-SB-7898</t>
  </si>
  <si>
    <t>KPPE-SB-16086</t>
  </si>
  <si>
    <t>KPPE-SB-17048</t>
  </si>
  <si>
    <t>KPPE-SB-16775</t>
  </si>
  <si>
    <t>KPPE-SB-16779</t>
  </si>
  <si>
    <t>KPPE-SB-17021</t>
  </si>
  <si>
    <t>LTM/0163/22-23</t>
  </si>
  <si>
    <t>LTM/0162/22-23</t>
  </si>
  <si>
    <t>LTM/0097/22-23</t>
  </si>
  <si>
    <t>LTM/0106/22-23</t>
  </si>
  <si>
    <t>AHB-060583</t>
  </si>
  <si>
    <t>HMB-081739</t>
  </si>
  <si>
    <t>HMB-081398</t>
  </si>
  <si>
    <t>KPEX-SB-9073</t>
  </si>
  <si>
    <t>KPEX-SB-9061</t>
  </si>
  <si>
    <t>KPEX-SB-9069</t>
  </si>
  <si>
    <t>KPEX-SB-9062</t>
  </si>
  <si>
    <t>HMB-085725</t>
  </si>
  <si>
    <t>LTM/0158/22-23</t>
  </si>
  <si>
    <t>LTM/0156/22-23</t>
  </si>
  <si>
    <t>LTM/0147/22-23</t>
  </si>
  <si>
    <t>LTM/0171/22-23</t>
  </si>
  <si>
    <t>LTM/0172/22-23</t>
  </si>
  <si>
    <t>LTM/0160/22-23</t>
  </si>
  <si>
    <t>LTM/0093/22-23</t>
  </si>
  <si>
    <t>MCB-005411</t>
  </si>
  <si>
    <t>KAPW-TI-699-04-07-2022</t>
  </si>
  <si>
    <t>MCB-005413</t>
  </si>
  <si>
    <t>KPFI-TI-289-04-07-2022</t>
  </si>
  <si>
    <t>HMB-084683</t>
  </si>
  <si>
    <t>HMB-086209</t>
  </si>
  <si>
    <t>HMB-086211</t>
  </si>
  <si>
    <t>KPEX-SB-9092</t>
  </si>
  <si>
    <t>KPEX-SB-9580</t>
  </si>
  <si>
    <t>KPPE-SB-19224</t>
  </si>
  <si>
    <t>KPPE-SB-19139</t>
  </si>
  <si>
    <t>KPEX-SB-9160</t>
  </si>
  <si>
    <t>KPEX-SB-9431</t>
  </si>
  <si>
    <t>HMB-081422</t>
  </si>
  <si>
    <t>KPEX-SB-9558</t>
  </si>
  <si>
    <t>LTM/0170/22-23</t>
  </si>
  <si>
    <t>LTM/0134/22-23</t>
  </si>
  <si>
    <t>LTM/0157/22-23</t>
  </si>
  <si>
    <t>LTM/0159/22-23</t>
  </si>
  <si>
    <t>LTM/0177/22-23</t>
  </si>
  <si>
    <t>LTM/0164/22-23</t>
  </si>
  <si>
    <t>HMB-086153</t>
  </si>
  <si>
    <t>MCB-005409</t>
  </si>
  <si>
    <t>KPFI-TI-451-05-07-2022</t>
  </si>
  <si>
    <t>KPAF-TI-65969-27-06-2022</t>
  </si>
  <si>
    <t>KPFI-TI-277-04-07-2022</t>
  </si>
  <si>
    <t>MCB-005414</t>
  </si>
  <si>
    <t>KPFI-TI-778-07-07-2022</t>
  </si>
  <si>
    <t>MCB-005412</t>
  </si>
  <si>
    <t>HMB-086630</t>
  </si>
  <si>
    <t>AHB-061613</t>
  </si>
  <si>
    <t>KPEX-SB-10054</t>
  </si>
  <si>
    <t>KPPE-SB-20123</t>
  </si>
  <si>
    <t>KPPE-SB-19615</t>
  </si>
  <si>
    <t>KPEX-SB-9822</t>
  </si>
  <si>
    <t>KPEX-SB-9780</t>
  </si>
  <si>
    <t>KPPE-SB-19619</t>
  </si>
  <si>
    <t>LTM/0183/22-23</t>
  </si>
  <si>
    <t>LTM/0175/22-23</t>
  </si>
  <si>
    <t>HMB-087338</t>
  </si>
  <si>
    <t>HMB-086631</t>
  </si>
  <si>
    <t>KPEX-SB-11082</t>
  </si>
  <si>
    <t>KPPE-SB-21792</t>
  </si>
  <si>
    <t>LTM/0191/22-23</t>
  </si>
  <si>
    <t>LTM/0189/22-23</t>
  </si>
  <si>
    <t>LTM/0190/22-23</t>
  </si>
  <si>
    <t>LTM/0188/22-23</t>
  </si>
  <si>
    <t>AHB-062567</t>
  </si>
  <si>
    <t>BAF-032221</t>
  </si>
  <si>
    <t>BAF-032223</t>
  </si>
  <si>
    <t>KPAF-IB-60011-09-06-2021</t>
  </si>
  <si>
    <t>KAPW-IB-53792-11-10-2021</t>
  </si>
  <si>
    <t>KPPE-SB-22713</t>
  </si>
  <si>
    <t>KPPE-SB-22714</t>
  </si>
  <si>
    <t>KPEX-SB-11636</t>
  </si>
  <si>
    <t>KPEX-SB-11635</t>
  </si>
  <si>
    <t>KPFI-TI-45658-24-05-2022</t>
  </si>
  <si>
    <t>KPAF-TI-64625-20-06-2022</t>
  </si>
  <si>
    <t>LTM/0195/22-23</t>
  </si>
  <si>
    <t>HMB-088416</t>
  </si>
  <si>
    <t>KPPE-SB-23855</t>
  </si>
  <si>
    <t>LTM/0199/22-23</t>
  </si>
  <si>
    <t>LTM/0200/22-23</t>
  </si>
  <si>
    <t>HMB-088914</t>
  </si>
  <si>
    <t>KAPE-IB-4498-07-07-2022</t>
  </si>
  <si>
    <t>KAPW-IB-174152-26-05-2022</t>
  </si>
  <si>
    <t>HMB-088886</t>
  </si>
  <si>
    <t>KPEX-SB-12589</t>
  </si>
  <si>
    <t>KPPE-SB-24565</t>
  </si>
  <si>
    <t>LTM/0202/22-23</t>
  </si>
  <si>
    <t>LTM/0197/22-23</t>
  </si>
  <si>
    <t>LTM/0208/22-23</t>
  </si>
  <si>
    <t>LTM/0209/22-23</t>
  </si>
  <si>
    <t>LTM/0196/22-23</t>
  </si>
  <si>
    <t>ABL-000078</t>
  </si>
  <si>
    <t>AHB-062958</t>
  </si>
  <si>
    <t>HMB-089704</t>
  </si>
  <si>
    <t>KAPE-IB-1995-04-07-2022</t>
  </si>
  <si>
    <t>KPEX-SB-13179</t>
  </si>
  <si>
    <t>BAF-032946</t>
  </si>
  <si>
    <t>AHB-062728</t>
  </si>
  <si>
    <t>KPEX-SB-13184</t>
  </si>
  <si>
    <t>KPEX-SB-12618</t>
  </si>
  <si>
    <t>KPPE-SB-25250</t>
  </si>
  <si>
    <t>KPPE-SB-25827</t>
  </si>
  <si>
    <t>LTM/0221/22-23</t>
  </si>
  <si>
    <t>LTM/0222/22-23</t>
  </si>
  <si>
    <t>LTM/0206/22-23</t>
  </si>
  <si>
    <t>ABL-000127</t>
  </si>
  <si>
    <t>KAPW-IB-8287-20-07-2022</t>
  </si>
  <si>
    <t>HMB-090462</t>
  </si>
  <si>
    <t>AHB-063412</t>
  </si>
  <si>
    <t>PQZI-EP-28094-26-05-2022</t>
  </si>
  <si>
    <t>KPAF-TI-64594-20-06-2022</t>
  </si>
  <si>
    <t>KPEX-SB-13888</t>
  </si>
  <si>
    <t>KPEX-SB-13890</t>
  </si>
  <si>
    <t>KPEX-SB-13899</t>
  </si>
  <si>
    <t>LTM/0227/22-23</t>
  </si>
  <si>
    <t>LTM/0228/22-23</t>
  </si>
  <si>
    <t>LTM/0224/22-23</t>
  </si>
  <si>
    <t>LTM/0226/22-23</t>
  </si>
  <si>
    <t>LTM/0219/22-23</t>
  </si>
  <si>
    <t>LTM/0205/22-23</t>
  </si>
  <si>
    <t>LTM/0184/22-23</t>
  </si>
  <si>
    <t>LTM/0207/22-23</t>
  </si>
  <si>
    <t>HMB-090464</t>
  </si>
  <si>
    <t>HMB-090463</t>
  </si>
  <si>
    <t>KAPE-IB-9650-20-07-2022</t>
  </si>
  <si>
    <t>AHB-064313</t>
  </si>
  <si>
    <t>HMB-090465</t>
  </si>
  <si>
    <t>HMB-090204</t>
  </si>
  <si>
    <t>PQZI-EP-28099-26-05-2022</t>
  </si>
  <si>
    <t>PQZI-EP-28100-26-05-2022</t>
  </si>
  <si>
    <t>AHB-063406</t>
  </si>
  <si>
    <t>KPAF-TI-64616-20-06-2022</t>
  </si>
  <si>
    <t>KPAF-TI-3960-29-07-2022</t>
  </si>
  <si>
    <t>HMB-087592</t>
  </si>
  <si>
    <t>AHB-063410</t>
  </si>
  <si>
    <t>KPAF-TI-64602-20-06-2022</t>
  </si>
  <si>
    <t>KPPE-SB-28224</t>
  </si>
  <si>
    <t>KPPE-SB-28161</t>
  </si>
  <si>
    <t>KPPE-SB-28241</t>
  </si>
  <si>
    <t>KPEX-SB-14463</t>
  </si>
  <si>
    <t>KPPE-SB-28391</t>
  </si>
  <si>
    <t>KPEX-SB-14491</t>
  </si>
  <si>
    <t>KPEX-SB-14573</t>
  </si>
  <si>
    <t>KPPE-SB-28239</t>
  </si>
  <si>
    <t>LTM/0223/22-23</t>
  </si>
  <si>
    <t>HMB-090081</t>
  </si>
  <si>
    <t>PQZI-EP-27653-20-05-2022</t>
  </si>
  <si>
    <t>KPFI-TI-2323-22-07-2022</t>
  </si>
  <si>
    <t>KAPW-TI-5758-15-07-2022</t>
  </si>
  <si>
    <t>KPFI-TI-1691-18-07-2022</t>
  </si>
  <si>
    <t>KPAE-SB-8878</t>
  </si>
  <si>
    <t>LTM/0241/22-23</t>
  </si>
  <si>
    <t>LTM/0242/22-23</t>
  </si>
  <si>
    <t>LTM/0248/22-23</t>
  </si>
  <si>
    <t>LTM/0250/22-23</t>
  </si>
  <si>
    <t>LTM/0231/22-23</t>
  </si>
  <si>
    <t>KPAF-TI-61518-01-06-2022</t>
  </si>
  <si>
    <t>HMB-092021</t>
  </si>
  <si>
    <t>BAF-033981</t>
  </si>
  <si>
    <t>KAPE-IB-12604-26-07-2022</t>
  </si>
  <si>
    <t>HMB-091278</t>
  </si>
  <si>
    <t>BAF-034333</t>
  </si>
  <si>
    <t>PQIB-IB-3057-24-08-2020</t>
  </si>
  <si>
    <t>KPPE-SB-31504</t>
  </si>
  <si>
    <t>KPPE-SB-30668</t>
  </si>
  <si>
    <t>KPPE-SB-30659</t>
  </si>
  <si>
    <t>KPPE-SB-31505</t>
  </si>
  <si>
    <t>KPAE-SB-9252</t>
  </si>
  <si>
    <t>LTM/0232/22-23</t>
  </si>
  <si>
    <t>BAF-034265</t>
  </si>
  <si>
    <t>KPPE-SB-31534</t>
  </si>
  <si>
    <t>LTM/0245/22-23</t>
  </si>
  <si>
    <t>LTM/0259/22-23</t>
  </si>
  <si>
    <t>LTM/0254/22-23</t>
  </si>
  <si>
    <t>LTM/0258/22-23</t>
  </si>
  <si>
    <t>LTM/0253/22-23</t>
  </si>
  <si>
    <t>LTM/0236/22-23</t>
  </si>
  <si>
    <t>PQZI-EP-27498-18-05-2022</t>
  </si>
  <si>
    <t>PQZI-EP-27652-20-05-2022</t>
  </si>
  <si>
    <t>HMB-092113</t>
  </si>
  <si>
    <t>KAPE-IB-3878-06-07-2022</t>
  </si>
  <si>
    <t>KPPE-SB-32269</t>
  </si>
  <si>
    <t>KPPE-SB-31629</t>
  </si>
  <si>
    <t>KAPE-IB-18161-03-08-2022</t>
  </si>
  <si>
    <t>KPPE-SB-32266</t>
  </si>
  <si>
    <t>HMB-092119</t>
  </si>
  <si>
    <t>HMB-092108</t>
  </si>
  <si>
    <t>HMB-091608</t>
  </si>
  <si>
    <t>KPPE-SB-32240</t>
  </si>
  <si>
    <t>KPPE-SB-32251</t>
  </si>
  <si>
    <t>KPPE-SB-32265</t>
  </si>
  <si>
    <t>PQZI-EP-28354-30-05-2022</t>
  </si>
  <si>
    <t>LTM/0001/22-23</t>
  </si>
  <si>
    <t>LTM/0262/22-23</t>
  </si>
  <si>
    <t>HMB-092729</t>
  </si>
  <si>
    <t>HMB-092606</t>
  </si>
  <si>
    <t>LTM/0240/22-23</t>
  </si>
  <si>
    <t>HMB-092368</t>
  </si>
  <si>
    <t>HMB-091314</t>
  </si>
  <si>
    <t>KAPE-IB-32245-17-08-2021</t>
  </si>
  <si>
    <t>KAPE-IB-91732-18-11-2021</t>
  </si>
  <si>
    <t>KAPE-IB-158262-24-02-2022</t>
  </si>
  <si>
    <t>LTM/0235/22-23</t>
  </si>
  <si>
    <t>KPPE-SB-33266</t>
  </si>
  <si>
    <t>KPPE-SB-33889</t>
  </si>
  <si>
    <t>KPEX-SB-16951</t>
  </si>
  <si>
    <t>KPPE-SB-33365</t>
  </si>
  <si>
    <t>Woven Nylon Fabric</t>
  </si>
  <si>
    <t>LTM/0263/22-23</t>
  </si>
  <si>
    <t>BAF-034610</t>
  </si>
  <si>
    <t>LTM/0220/22-23</t>
  </si>
  <si>
    <t>LTM/0101/22-23</t>
  </si>
  <si>
    <t>LTM/0237/22-23</t>
  </si>
  <si>
    <t>HMB-092137</t>
  </si>
  <si>
    <t>HMB-091317</t>
  </si>
  <si>
    <t>HMB-092136</t>
  </si>
  <si>
    <t>PQZI-EP-28333-30-05-2022</t>
  </si>
  <si>
    <t>KPPE-SB-33179</t>
  </si>
  <si>
    <t>KPEX-SB-16855</t>
  </si>
  <si>
    <t>KPPE-SB-33076</t>
  </si>
  <si>
    <t>KPPE-SB-33122</t>
  </si>
  <si>
    <t>LTM/0272/22-23</t>
  </si>
  <si>
    <t>LTM/0270/22-23</t>
  </si>
  <si>
    <t>LTM/0271/22-23</t>
  </si>
  <si>
    <t>HMB-093257</t>
  </si>
  <si>
    <t>ABL-000107</t>
  </si>
  <si>
    <t>MCB-005419</t>
  </si>
  <si>
    <t>KPPE-SB-34781</t>
  </si>
  <si>
    <t>KPPE-SB-34568</t>
  </si>
  <si>
    <t>KPAE-SB-10353</t>
  </si>
  <si>
    <t>LTM/0280/22-23</t>
  </si>
  <si>
    <t>ABL-000033</t>
  </si>
  <si>
    <t>KPEX-SB-18210</t>
  </si>
  <si>
    <t>LTM/0287/22-23</t>
  </si>
  <si>
    <t>LTM/0281/22-23</t>
  </si>
  <si>
    <t>LTM/0265/22-23</t>
  </si>
  <si>
    <t>HMB-094602</t>
  </si>
  <si>
    <t>KAPW-IB-143635-30-03-2021</t>
  </si>
  <si>
    <t>KAPW-IB-143645-30-03-2021</t>
  </si>
  <si>
    <t>KAPW-IB-14373-02-08-2022</t>
  </si>
  <si>
    <t>AHB-067655</t>
  </si>
  <si>
    <t>PQZI-EP-28102-26-05-2022</t>
  </si>
  <si>
    <t>KPFI-TI-1692-18-07-2022</t>
  </si>
  <si>
    <t>HMB-092862</t>
  </si>
  <si>
    <t>KPEX-SB-18749</t>
  </si>
  <si>
    <t>KPPE-SB-36865</t>
  </si>
  <si>
    <t>KPPE-SB-36847</t>
  </si>
  <si>
    <t>KAPE-IB-187220-15-04-2022</t>
  </si>
  <si>
    <t>LTM/0295/22-23</t>
  </si>
  <si>
    <t>LTM/0296/22-23</t>
  </si>
  <si>
    <t>BAF-036371</t>
  </si>
  <si>
    <t>BAF-036097</t>
  </si>
  <si>
    <t>KPFI-TI-45703-24-05-2022</t>
  </si>
  <si>
    <t>KPPE-SB-38406</t>
  </si>
  <si>
    <t>KPPE-SB-38489</t>
  </si>
  <si>
    <t>LTM/0305/22-23</t>
  </si>
  <si>
    <t>LTM/0297/22-23</t>
  </si>
  <si>
    <t>LTM/0294/22-23</t>
  </si>
  <si>
    <t>LTM/0299/22-23</t>
  </si>
  <si>
    <t>BAF-036938</t>
  </si>
  <si>
    <t>HBL-019869</t>
  </si>
  <si>
    <t>KPPE-SB-39144</t>
  </si>
  <si>
    <t>KPPE-SB-39647</t>
  </si>
  <si>
    <t>LTM/0307/22-23</t>
  </si>
  <si>
    <t>HMB-096169</t>
  </si>
  <si>
    <t>HMB-095565</t>
  </si>
  <si>
    <t>PQZI-EP-29079-04-06-2022</t>
  </si>
  <si>
    <t>KPAF-TI-4760-03-08-2022</t>
  </si>
  <si>
    <t>KPAF-TI-4738-03-08-2022</t>
  </si>
  <si>
    <t>KPFI-TI-2649-26-07-2022</t>
  </si>
  <si>
    <t>KPFI-TI-2654-26-07-2022</t>
  </si>
  <si>
    <t>AHB-068385</t>
  </si>
  <si>
    <t>KPPE-SB-40120</t>
  </si>
  <si>
    <t>KPEX-SB-20616</t>
  </si>
  <si>
    <t>KPEX-SB-20622</t>
  </si>
  <si>
    <t>LTM/0292/22-23</t>
  </si>
  <si>
    <t>HMB-094761</t>
  </si>
  <si>
    <t>KPPE-SB-37537</t>
  </si>
  <si>
    <t>LTM/0285/22-23</t>
  </si>
  <si>
    <t>HMB-094686</t>
  </si>
  <si>
    <t>KPPE-SB-37128</t>
  </si>
  <si>
    <t>LTM/0291/22-23</t>
  </si>
  <si>
    <t>HMB-094760</t>
  </si>
  <si>
    <t>KPPE-SB-37412</t>
  </si>
  <si>
    <t>LTM/0281A/22-23</t>
  </si>
  <si>
    <t>AHB-067653</t>
  </si>
  <si>
    <t>KPPE-SB-37432</t>
  </si>
  <si>
    <t>LTM/0286/22-23</t>
  </si>
  <si>
    <t>HMB-094772</t>
  </si>
  <si>
    <t>KPPE-SB-37524</t>
  </si>
  <si>
    <t>LTM/0289/22-23</t>
  </si>
  <si>
    <t>AHB-068059</t>
  </si>
  <si>
    <t>KPPE-SB-37541</t>
  </si>
  <si>
    <t>LTM/0290/22-23</t>
  </si>
  <si>
    <t>MCB-005405</t>
  </si>
  <si>
    <t>KPPE-SB-37538</t>
  </si>
  <si>
    <t>KPAF-IB-33775-28-12-2021</t>
  </si>
  <si>
    <t>KAPW-IB-54903-12-10-2021</t>
  </si>
  <si>
    <t>PQZI-EP-28602-01-06-2022</t>
  </si>
  <si>
    <t>KPFI-TI-2342-22-07-2022</t>
  </si>
  <si>
    <t>LTM/0303/22-23</t>
  </si>
  <si>
    <t>LTM/0312/22-23</t>
  </si>
  <si>
    <t>LTM/0308/22-23</t>
  </si>
  <si>
    <t>HMB-096453</t>
  </si>
  <si>
    <t>MCB-005403</t>
  </si>
  <si>
    <t>KPPE-SB-41232</t>
  </si>
  <si>
    <t>KPPE-SB-41176</t>
  </si>
  <si>
    <t>KPPE-SB-41233</t>
  </si>
  <si>
    <t>LTM/0317/22-23</t>
  </si>
  <si>
    <t>LTM/0313/22-23</t>
  </si>
  <si>
    <t>BAF-037212</t>
  </si>
  <si>
    <t>HBL-020361</t>
  </si>
  <si>
    <t>KPPE-SB-41262</t>
  </si>
  <si>
    <t>KPPE-SB-42169</t>
  </si>
  <si>
    <t>LTM/0315/22-23</t>
  </si>
  <si>
    <t>LTM/0321/22-23</t>
  </si>
  <si>
    <t>LTM/0322/22-23</t>
  </si>
  <si>
    <t>LTM/0323/22-23</t>
  </si>
  <si>
    <t>LTM/0326/22-23</t>
  </si>
  <si>
    <t>HMB-097307</t>
  </si>
  <si>
    <t>KAPE-IB-24256-16-08-2022</t>
  </si>
  <si>
    <t>HMB-097314</t>
  </si>
  <si>
    <t>HMB-097306</t>
  </si>
  <si>
    <t>PQZI-EP-29078-04-06-2022</t>
  </si>
  <si>
    <t>HMB-097308</t>
  </si>
  <si>
    <t>HMB-097312</t>
  </si>
  <si>
    <t>KPPE-SB-42891</t>
  </si>
  <si>
    <t>KPPE-SB-42939</t>
  </si>
  <si>
    <t>KPPE-SB-42852</t>
  </si>
  <si>
    <t>KPPE-SB-42873</t>
  </si>
  <si>
    <t>KPPE-SB-42837</t>
  </si>
  <si>
    <t>LTM/0329/22-23</t>
  </si>
  <si>
    <t>LTM/0318/22-23</t>
  </si>
  <si>
    <t>LTM/0324/22-23</t>
  </si>
  <si>
    <t>HMB-097872</t>
  </si>
  <si>
    <t>KAPE-IB-15088-29-07-2022</t>
  </si>
  <si>
    <t>MCB-005406</t>
  </si>
  <si>
    <t>MCB-005402</t>
  </si>
  <si>
    <t>KPPE-SB-43772</t>
  </si>
  <si>
    <t>KPPE-SB-43726</t>
  </si>
  <si>
    <t>KPPE-SB-43732</t>
  </si>
  <si>
    <t>LTM/0330/22-23</t>
  </si>
  <si>
    <t>LTM/0335/22-23</t>
  </si>
  <si>
    <t>LTM/0331/22-23</t>
  </si>
  <si>
    <t>LTM/0332/22-23</t>
  </si>
  <si>
    <t>LTM/0319/22-23</t>
  </si>
  <si>
    <t>HMB-097870</t>
  </si>
  <si>
    <t>KAPW-IB-38705-10-09-2021</t>
  </si>
  <si>
    <t>HMB-098231</t>
  </si>
  <si>
    <t>KAPW-IB-170426-18-05-2022</t>
  </si>
  <si>
    <t>KAPW-IB-25951-25-08-2022</t>
  </si>
  <si>
    <t>HMB-097976</t>
  </si>
  <si>
    <t>HMB-097975</t>
  </si>
  <si>
    <t>KPPE-SB-43907</t>
  </si>
  <si>
    <t>KPPE-SB-44425</t>
  </si>
  <si>
    <t>KPPE-SB-44409</t>
  </si>
  <si>
    <t>KPPE-SB-44417</t>
  </si>
  <si>
    <t>KPPE-SB-44424</t>
  </si>
  <si>
    <t>LTM/0345/22-23</t>
  </si>
  <si>
    <t>LTM/0339/22-23</t>
  </si>
  <si>
    <t>LTM/0310/22-23</t>
  </si>
  <si>
    <t>LTM/0309/22-23</t>
  </si>
  <si>
    <t>PQZI-EP-29286-07-06-2022</t>
  </si>
  <si>
    <t>PQZI-EP-30727-17-06-2022</t>
  </si>
  <si>
    <t>HMB-098795</t>
  </si>
  <si>
    <t>LTM/0340/22-23</t>
  </si>
  <si>
    <t>HMB-098520</t>
  </si>
  <si>
    <t>KAPW-IB-17639-11-08-2022</t>
  </si>
  <si>
    <t>HBL-020909</t>
  </si>
  <si>
    <t>HMB-096777</t>
  </si>
  <si>
    <t>KPFI-IB-1754-18-07-2022</t>
  </si>
  <si>
    <t>CTN PRN BED</t>
  </si>
  <si>
    <t>HMB-096778</t>
  </si>
  <si>
    <t>KPFI-IB-1749-18-07-2022</t>
  </si>
  <si>
    <t>KPPE-SB-44987</t>
  </si>
  <si>
    <t>KPPE-SB-45007</t>
  </si>
  <si>
    <t>KPEX-SB-23259</t>
  </si>
  <si>
    <t>KPEX-SB-23260</t>
  </si>
  <si>
    <t>KPPE-SB-44992</t>
  </si>
  <si>
    <t>Neet to EC</t>
  </si>
  <si>
    <t>0310/22-23</t>
  </si>
  <si>
    <t>Need to EC</t>
  </si>
  <si>
    <t>LTM/0346/22-23</t>
  </si>
  <si>
    <t>ABL-000034</t>
  </si>
  <si>
    <t>KPPE-SB-45631</t>
  </si>
  <si>
    <t>LTM/0352/22-23</t>
  </si>
  <si>
    <t>LTM/0348/22-23</t>
  </si>
  <si>
    <t>LTM/0347/22-23</t>
  </si>
  <si>
    <t>HMB-100016</t>
  </si>
  <si>
    <t>KAPW-IB-151007-12-04-2021</t>
  </si>
  <si>
    <t>ABL-000041</t>
  </si>
  <si>
    <t>KPEX-SB-24249</t>
  </si>
  <si>
    <t>KPPE-SB-47169</t>
  </si>
  <si>
    <t>KPPE-SB-47180</t>
  </si>
  <si>
    <t>BAF-038875</t>
  </si>
  <si>
    <t>HBL-021440</t>
  </si>
  <si>
    <t>KAPW-IB-14182-02-08-2022</t>
  </si>
  <si>
    <t>KAPE-IB-20806-10-08-2022</t>
  </si>
  <si>
    <t>LTM/0356/22-23</t>
  </si>
  <si>
    <t>LTM/0351/22-23</t>
  </si>
  <si>
    <t>LTM/0352A/22-23</t>
  </si>
  <si>
    <t>HMB-100014</t>
  </si>
  <si>
    <t>KAPE-IB-188953-18-04-2022</t>
  </si>
  <si>
    <t>KPEX-SB-24609</t>
  </si>
  <si>
    <t>KPPE-SB-47742</t>
  </si>
  <si>
    <t>KPPE-SB-47616</t>
  </si>
  <si>
    <t>LTM/0361/22-23</t>
  </si>
  <si>
    <t>LTM/0353/22-23</t>
  </si>
  <si>
    <t>LTM/0102/22-23</t>
  </si>
  <si>
    <t>LTM/0337/22-23</t>
  </si>
  <si>
    <t>AHB-072685</t>
  </si>
  <si>
    <t>HMB-100671</t>
  </si>
  <si>
    <t>HMB-100120</t>
  </si>
  <si>
    <t>HMB-098230</t>
  </si>
  <si>
    <t>KAPE-IB-207742-18-05-2022</t>
  </si>
  <si>
    <t>KPEX-SB-25062</t>
  </si>
  <si>
    <t>KPPE-SB-48685</t>
  </si>
  <si>
    <t>KPPE-SB-48625</t>
  </si>
  <si>
    <t>KPEX-SB-25056</t>
  </si>
  <si>
    <t>LTM/0360/22-23</t>
  </si>
  <si>
    <t>LTM/0343/22-23</t>
  </si>
  <si>
    <t>LTM/0359/22-23</t>
  </si>
  <si>
    <t>LTM/0336/22-23</t>
  </si>
  <si>
    <t>BAF-039150</t>
  </si>
  <si>
    <t>KAPW-IB-106492-13-01-2022</t>
  </si>
  <si>
    <t>HMB-098625</t>
  </si>
  <si>
    <t>HMB-100371</t>
  </si>
  <si>
    <t>HMB-098229</t>
  </si>
  <si>
    <t>KPPE-SB-49331</t>
  </si>
  <si>
    <t>KPPE-SB-49110</t>
  </si>
  <si>
    <t>KPPE-SB-48831</t>
  </si>
  <si>
    <t>KPEX-SB-25458</t>
  </si>
  <si>
    <t>LTM/0344/22-23</t>
  </si>
  <si>
    <t>HMB-098624</t>
  </si>
  <si>
    <t>LTM/0371/22-23</t>
  </si>
  <si>
    <t>LTM/0368/22-23</t>
  </si>
  <si>
    <t>AHB-074187</t>
  </si>
  <si>
    <t>HMB-102142</t>
  </si>
  <si>
    <t>KPPE-SB-49475</t>
  </si>
  <si>
    <t>KPEX-SB-26918</t>
  </si>
  <si>
    <t>KPPE-SB-52340</t>
  </si>
  <si>
    <t>KPFI-TI-3347-01-08-2022</t>
  </si>
  <si>
    <t>HMB-101778</t>
  </si>
  <si>
    <t>LTM/0333/22-23</t>
  </si>
  <si>
    <t>LTM/0370/22-23</t>
  </si>
  <si>
    <t>HMB-102071</t>
  </si>
  <si>
    <t>KPEX-SB-27002</t>
  </si>
  <si>
    <t>KPPE-SB-52954</t>
  </si>
  <si>
    <t>LTM/0380/22-23</t>
  </si>
  <si>
    <t>LTM/0377/22-23</t>
  </si>
  <si>
    <t>LTM/0379/22-23</t>
  </si>
  <si>
    <t>LTM/0390/22-23</t>
  </si>
  <si>
    <t>LTM/0376/22-23</t>
  </si>
  <si>
    <t>LTM/0389/22-23</t>
  </si>
  <si>
    <t>LTM/0378/22-23</t>
  </si>
  <si>
    <t>LTM/0373/22-23</t>
  </si>
  <si>
    <t>HMB-103548</t>
  </si>
  <si>
    <t>HBL-022672</t>
  </si>
  <si>
    <t>HMB-103549</t>
  </si>
  <si>
    <t>HMB-104036</t>
  </si>
  <si>
    <t>KAPW-IB-125939-17-02-2022</t>
  </si>
  <si>
    <t>BAF-041069</t>
  </si>
  <si>
    <t>HBL-022890</t>
  </si>
  <si>
    <t>HBL-022671</t>
  </si>
  <si>
    <t>MCB-001584</t>
  </si>
  <si>
    <t>KPPE-SB-53681</t>
  </si>
  <si>
    <t>KPPE-SB-53696</t>
  </si>
  <si>
    <t>KPPE-SB-53674</t>
  </si>
  <si>
    <t>KPPE-SB-54346</t>
  </si>
  <si>
    <t>KPPE-SB-54283</t>
  </si>
  <si>
    <t>KPPE-SB-54296</t>
  </si>
  <si>
    <t>KPPE-SB-54259</t>
  </si>
  <si>
    <t>KPPE-SB-55086</t>
  </si>
  <si>
    <t>LTM/0403/22-23</t>
  </si>
  <si>
    <t>LTM/0402/22-23</t>
  </si>
  <si>
    <t>LTM/0394/22-23</t>
  </si>
  <si>
    <t>LTM/0395/22-23</t>
  </si>
  <si>
    <t>ABL-000123</t>
  </si>
  <si>
    <t>ABL-000124</t>
  </si>
  <si>
    <t>HMB-104752</t>
  </si>
  <si>
    <t>HMB-104397</t>
  </si>
  <si>
    <t>KPPE-SB-56392</t>
  </si>
  <si>
    <t>KPEX-SB-29768</t>
  </si>
  <si>
    <t>KPEX-SB-29769</t>
  </si>
  <si>
    <t>KPPE-SB-56397</t>
  </si>
  <si>
    <t>LTM/0405/22-23</t>
  </si>
  <si>
    <t>HMB-105416</t>
  </si>
  <si>
    <t>KPPE-SB-57533</t>
  </si>
  <si>
    <t>LTM/0401/22-23</t>
  </si>
  <si>
    <t>LTM/0407/22-23</t>
  </si>
  <si>
    <t>LTM/0204/22-23</t>
  </si>
  <si>
    <t>LTM/0404/22-23</t>
  </si>
  <si>
    <t>KAPW-IB-67471-10-11-2021</t>
  </si>
  <si>
    <t>HMB-105780</t>
  </si>
  <si>
    <t>HMB-105458</t>
  </si>
  <si>
    <t>HMB-105784</t>
  </si>
  <si>
    <t>KPPE-SB-58349</t>
  </si>
  <si>
    <t>KPPE-SB-58434</t>
  </si>
  <si>
    <t>KPEX-SB-30956</t>
  </si>
  <si>
    <t>KPPE-SB-58347</t>
  </si>
  <si>
    <t>LTM/0412/22-23</t>
  </si>
  <si>
    <t>LTM/0354/22-23</t>
  </si>
  <si>
    <t>HMB-106227</t>
  </si>
  <si>
    <t>HMB-106170</t>
  </si>
  <si>
    <t>KPPE-SB-59359</t>
  </si>
  <si>
    <t>KPEX-SB-31557</t>
  </si>
  <si>
    <t>LTM/0410/22-23</t>
  </si>
  <si>
    <t>LTM/0411/22-23</t>
  </si>
  <si>
    <t>LTM/0409A/22-23</t>
  </si>
  <si>
    <t>LTM/0410A/22-23</t>
  </si>
  <si>
    <t>LTM/0409/22-23</t>
  </si>
  <si>
    <t>HMB-106328</t>
  </si>
  <si>
    <t>HMB-106221</t>
  </si>
  <si>
    <t>HMB-106259</t>
  </si>
  <si>
    <t>KPPE-SB-59414</t>
  </si>
  <si>
    <t>KPPE-SB-59495</t>
  </si>
  <si>
    <t>KPEX-SB-32139</t>
  </si>
  <si>
    <t>HMB-106327</t>
  </si>
  <si>
    <t>HMB-105800</t>
  </si>
  <si>
    <t>KPEX-SB-32125</t>
  </si>
  <si>
    <t>KPPE-SB-60055</t>
  </si>
  <si>
    <t>LTM/0413/22-23</t>
  </si>
  <si>
    <t>HMB-106746</t>
  </si>
  <si>
    <t>KPPE-SB-60145</t>
  </si>
  <si>
    <t>LTM/0449/22-23</t>
  </si>
  <si>
    <t>LTM/0426/22-23</t>
  </si>
  <si>
    <t>LTM/0449A/22-23</t>
  </si>
  <si>
    <t>LTM/0433/22-23</t>
  </si>
  <si>
    <t>LTM/0429/22-23</t>
  </si>
  <si>
    <t>LTM/0428/22-23</t>
  </si>
  <si>
    <t>HMB-107835</t>
  </si>
  <si>
    <t>HMB-107830</t>
  </si>
  <si>
    <t>KAPW-IB-24417-23-08-2022</t>
  </si>
  <si>
    <t>HMB-108512</t>
  </si>
  <si>
    <t>HMB-108410</t>
  </si>
  <si>
    <t>HBL-024910</t>
  </si>
  <si>
    <t>BAH-043017</t>
  </si>
  <si>
    <t>KPPE-SB-63152</t>
  </si>
  <si>
    <t>KPPE-SB-62211</t>
  </si>
  <si>
    <t>KPPE-SB-63095</t>
  </si>
  <si>
    <t>KPPE-SB-62214</t>
  </si>
  <si>
    <t>KPPE-SB-63111</t>
  </si>
  <si>
    <t>KPPE-SB-63147</t>
  </si>
  <si>
    <t>LTM/0406/22-23</t>
  </si>
  <si>
    <t>LTM/0436/22-23</t>
  </si>
  <si>
    <t>LTM/0431/22-23</t>
  </si>
  <si>
    <t>LTM/0435/22-23</t>
  </si>
  <si>
    <t>HMB-105787</t>
  </si>
  <si>
    <t>KPFI-TI-2638-26-07-2022</t>
  </si>
  <si>
    <t>PQZI-EP-1480-20-07-2022</t>
  </si>
  <si>
    <t>HMB-108432</t>
  </si>
  <si>
    <t>HBL-024927</t>
  </si>
  <si>
    <t>KPPE-SB-63356</t>
  </si>
  <si>
    <t>KPPE-SB-63895</t>
  </si>
  <si>
    <t>KPPE-SB-63858</t>
  </si>
  <si>
    <t>KPPE-SB-63890</t>
  </si>
  <si>
    <t>LTM/0443/22-23</t>
  </si>
  <si>
    <t>LTM/0437/22-23</t>
  </si>
  <si>
    <t>AHB-079080</t>
  </si>
  <si>
    <t>KAPE-IB-35021-01-09-2022</t>
  </si>
  <si>
    <t>ABL-000043</t>
  </si>
  <si>
    <t>KPPE-SB-64895</t>
  </si>
  <si>
    <t>KPEX-SB-34948</t>
  </si>
  <si>
    <t>LTM/0441/22-23</t>
  </si>
  <si>
    <t>LTM/0444/22-23</t>
  </si>
  <si>
    <t>HMB-109255</t>
  </si>
  <si>
    <t>KAPE-IB-40552-12-09-2022</t>
  </si>
  <si>
    <t>KAPE-IB-20079-06-08-2022</t>
  </si>
  <si>
    <t>HBL-025180</t>
  </si>
  <si>
    <t>LTM/0418/22-23</t>
  </si>
  <si>
    <t>LTM/0451/22-23</t>
  </si>
  <si>
    <t>LTM/0446/22-23</t>
  </si>
  <si>
    <t>HBL-025351</t>
  </si>
  <si>
    <t>HBL-025382</t>
  </si>
  <si>
    <t>HMB-109320</t>
  </si>
  <si>
    <t>KPPE-SB-65655</t>
  </si>
  <si>
    <t>KPEX-SB-35478</t>
  </si>
  <si>
    <t>KPPE-SB-65144</t>
  </si>
  <si>
    <t>KPPE-SB-65097</t>
  </si>
  <si>
    <t>KPEX-SB-35479</t>
  </si>
  <si>
    <t>LTM/0454/22-23</t>
  </si>
  <si>
    <t>LTM/0455/22-23</t>
  </si>
  <si>
    <t>HMB-110173</t>
  </si>
  <si>
    <t>AHB-080132</t>
  </si>
  <si>
    <t>KAPE-IB-188943-18-04-2022</t>
  </si>
  <si>
    <t>KPPE-SB-66535</t>
  </si>
  <si>
    <t>KPEX-SB-36031</t>
  </si>
  <si>
    <t>LTM/0454A/22-23</t>
  </si>
  <si>
    <t>LTM/0459/22-23</t>
  </si>
  <si>
    <t>LTM/0453/22-23</t>
  </si>
  <si>
    <t>LTM/0458/22-23</t>
  </si>
  <si>
    <t>HMB-110283</t>
  </si>
  <si>
    <t>BAF-043997</t>
  </si>
  <si>
    <t>HBL-023644</t>
  </si>
  <si>
    <t>KPPE-SB-67400</t>
  </si>
  <si>
    <t>KPPE-SB-67667</t>
  </si>
  <si>
    <t>KPEX-SB-36599</t>
  </si>
  <si>
    <t>HMB-110584</t>
  </si>
  <si>
    <t>KAPE-IB-10867-21-07-2022</t>
  </si>
  <si>
    <t>KPPE-SB-67649</t>
  </si>
  <si>
    <t>LTM/0467/22-23</t>
  </si>
  <si>
    <t>LTM/0454B/22-23</t>
  </si>
  <si>
    <t>LTM/0465/22-23</t>
  </si>
  <si>
    <t>LTM/0461/22-23</t>
  </si>
  <si>
    <t>LTM/0460/22-23</t>
  </si>
  <si>
    <t>HMB-111357</t>
  </si>
  <si>
    <t>HMB-111070</t>
  </si>
  <si>
    <t>HMB-111138</t>
  </si>
  <si>
    <t>HMB-110710</t>
  </si>
  <si>
    <t>HMB-110709</t>
  </si>
  <si>
    <t>KPPE-SB-68654</t>
  </si>
  <si>
    <t>KPPE-SB-68641</t>
  </si>
  <si>
    <t>KPPE-SB-68675</t>
  </si>
  <si>
    <t>KPPE-SB-68666</t>
  </si>
  <si>
    <t>KPPE-SB-68622</t>
  </si>
  <si>
    <t>LTM/0466/22-23</t>
  </si>
  <si>
    <t>HMB-111318</t>
  </si>
  <si>
    <t>KPPE-SB-68855</t>
  </si>
  <si>
    <t>LTM/0473/22-23</t>
  </si>
  <si>
    <t>LTM/0472/22-23</t>
  </si>
  <si>
    <t>LTM/0471/22-23</t>
  </si>
  <si>
    <t>HBL-026370</t>
  </si>
  <si>
    <t>HBL-026423</t>
  </si>
  <si>
    <t>HMB-111724</t>
  </si>
  <si>
    <t>KPPE-SB-70173</t>
  </si>
  <si>
    <t>KPPE-SB-70195</t>
  </si>
  <si>
    <t>KPEX-SB-38342</t>
  </si>
  <si>
    <t>LTM/0469/22-23</t>
  </si>
  <si>
    <t>HMB-112099</t>
  </si>
  <si>
    <t>KPPE-SB-70244</t>
  </si>
  <si>
    <t>LTM/0478/22-23</t>
  </si>
  <si>
    <t>LTM/0475/22-23</t>
  </si>
  <si>
    <t>HMB-112617</t>
  </si>
  <si>
    <t>KAPW-IB-34999-14-09-2022</t>
  </si>
  <si>
    <t>AHB-081861</t>
  </si>
  <si>
    <t>KPEX-SB-39200</t>
  </si>
  <si>
    <t>KPPE-SB-71178</t>
  </si>
  <si>
    <t>LTM/0482/22-23</t>
  </si>
  <si>
    <t>LTM/0470/22-23</t>
  </si>
  <si>
    <t>LTM/0484/22-23</t>
  </si>
  <si>
    <t>LTM/0487/22-23</t>
  </si>
  <si>
    <t>HMB-113138</t>
  </si>
  <si>
    <t>HMB-113031</t>
  </si>
  <si>
    <t>AHB-082435</t>
  </si>
  <si>
    <t>PQZI-EP-30904-18-06-2022</t>
  </si>
  <si>
    <t>KPAF-TI-6976-22-08-2022</t>
  </si>
  <si>
    <t>HMB-113460</t>
  </si>
  <si>
    <t>KAPE-IB-44112-19-09-2022</t>
  </si>
  <si>
    <t>KPPE-SB-71966</t>
  </si>
  <si>
    <t>KPPE-SB-72562</t>
  </si>
  <si>
    <t>KPPE-SB-72992</t>
  </si>
  <si>
    <t>KPEX-SB-39381</t>
  </si>
  <si>
    <t>LTM/0486/22-23</t>
  </si>
  <si>
    <t>LTM/0485/22-23</t>
  </si>
  <si>
    <t>HMB-113200</t>
  </si>
  <si>
    <t>KPAF-IB-46150-25-03-2021</t>
  </si>
  <si>
    <t>KAPW-IB-55540-13-10-2021</t>
  </si>
  <si>
    <t>HMB-113127</t>
  </si>
  <si>
    <t>KPPE-SB-73928</t>
  </si>
  <si>
    <t>KPPE-SB-73311</t>
  </si>
  <si>
    <t>LTM/0490/22-23</t>
  </si>
  <si>
    <t>LTM/0481/22-23</t>
  </si>
  <si>
    <t>HMB-114275</t>
  </si>
  <si>
    <t>HMB-112832</t>
  </si>
  <si>
    <t>KPEX-SB-40599</t>
  </si>
  <si>
    <t>KPPE-SB-74729</t>
  </si>
  <si>
    <t>RM - inprocess</t>
  </si>
  <si>
    <t>LTM/0447/22-23</t>
  </si>
  <si>
    <t>HMB-109214</t>
  </si>
  <si>
    <t>KPPE-SB-75533</t>
  </si>
  <si>
    <t>LTM/0489/22-23</t>
  </si>
  <si>
    <t>HMB-114421</t>
  </si>
  <si>
    <t>KPEX-SB-41347</t>
  </si>
  <si>
    <t>LTM/0495/22-23</t>
  </si>
  <si>
    <t>HBL-027603</t>
  </si>
  <si>
    <t>KPPE-SB-75571</t>
  </si>
  <si>
    <t>LTM/0438/22-23</t>
  </si>
  <si>
    <t>LTM/0496/22-23</t>
  </si>
  <si>
    <t>LTM/0439/22-23</t>
  </si>
  <si>
    <t>HMB-115076</t>
  </si>
  <si>
    <t>HBL-027599</t>
  </si>
  <si>
    <t>KAPW-IB-14172-02-08-2022</t>
  </si>
  <si>
    <t>HMB-115043</t>
  </si>
  <si>
    <t>KPPE-SB-76226</t>
  </si>
  <si>
    <t>KPPE-SB-75867</t>
  </si>
  <si>
    <t>KPPE-SB-76207</t>
  </si>
  <si>
    <t>LTM/0506/22-23</t>
  </si>
  <si>
    <t>LTM/0511/22-23</t>
  </si>
  <si>
    <t>LTM/0509/22-23</t>
  </si>
  <si>
    <t>LTM/0508/22-23</t>
  </si>
  <si>
    <t>LTM/0498/22-23</t>
  </si>
  <si>
    <t>HBL-027951</t>
  </si>
  <si>
    <t>KAPE-IB-12583-26-07-2022</t>
  </si>
  <si>
    <t>BAF-045965</t>
  </si>
  <si>
    <t>HMB-115580</t>
  </si>
  <si>
    <t>KPPE-SB-78134</t>
  </si>
  <si>
    <t>KPPE-SB-77246</t>
  </si>
  <si>
    <t>KPPE-SB-78140</t>
  </si>
  <si>
    <t>KPPE-SB-78177</t>
  </si>
  <si>
    <t>KPPE-SB-77990</t>
  </si>
  <si>
    <t>LTM/0512/22-23</t>
  </si>
  <si>
    <t>LTM/0510/22-23</t>
  </si>
  <si>
    <t>AHB-085094</t>
  </si>
  <si>
    <t>KPPE-SB-78872</t>
  </si>
  <si>
    <t>KPPE-SB-78827</t>
  </si>
  <si>
    <t>LTM/0513/22-23</t>
  </si>
  <si>
    <t>LTM/0514/22-23</t>
  </si>
  <si>
    <t>LTM/0504/22-23</t>
  </si>
  <si>
    <t>HMB-116450</t>
  </si>
  <si>
    <t>KAPW-IB-40583-27-09-2022</t>
  </si>
  <si>
    <t>HMB-115553</t>
  </si>
  <si>
    <t>KPPE-SB-79548</t>
  </si>
  <si>
    <t>KPPE-SB-79328</t>
  </si>
  <si>
    <t>KPPE-SB-79497</t>
  </si>
  <si>
    <t>LTM/0499/22-23</t>
  </si>
  <si>
    <t>HMB-115570</t>
  </si>
  <si>
    <t>KPPE-SB-80439</t>
  </si>
  <si>
    <t>LTM/0521/22-23</t>
  </si>
  <si>
    <t>LTM/0440/22-23</t>
  </si>
  <si>
    <t>KAPW-IB-40843-28-09-2022</t>
  </si>
  <si>
    <t>KAPE-IB-22786-12-08-2022</t>
  </si>
  <si>
    <t>KAPE-IB-52786-05-10-2022</t>
  </si>
  <si>
    <t>HMB-116921</t>
  </si>
  <si>
    <t>KPPE-SB-81257</t>
  </si>
  <si>
    <t>KPPE-SB-81184</t>
  </si>
  <si>
    <t>LTM/0529/22-23</t>
  </si>
  <si>
    <t>LTM/0527/22-23</t>
  </si>
  <si>
    <t>LTM/0522/22-23</t>
  </si>
  <si>
    <t>HMB-118815</t>
  </si>
  <si>
    <t>Exp.Val.Item</t>
  </si>
  <si>
    <t>HMB-118517</t>
  </si>
  <si>
    <t>HMB-117296</t>
  </si>
  <si>
    <t>KPFI-IB-1486-15-07-2022</t>
  </si>
  <si>
    <t>KPEX-SB-46093</t>
  </si>
  <si>
    <t>KPEX-SB-46094</t>
  </si>
  <si>
    <t>KPPE-SB-83160</t>
  </si>
  <si>
    <t>LTM/0528/22-23</t>
  </si>
  <si>
    <t>LTM/0534/22-23</t>
  </si>
  <si>
    <t>HMB-118863</t>
  </si>
  <si>
    <t>KPFI-TI-1733-18-07-2022</t>
  </si>
  <si>
    <t>KPPE-SB-83731</t>
  </si>
  <si>
    <t>KPFI-TI-2639-26-07-2022</t>
  </si>
  <si>
    <t>KPPE-SB-84265</t>
  </si>
  <si>
    <t>LTM/0538/22-23</t>
  </si>
  <si>
    <t>LTM/0537/22-23</t>
  </si>
  <si>
    <t>HBL-029341</t>
  </si>
  <si>
    <t>HBL-029343</t>
  </si>
  <si>
    <t>KAPE-IB-44820-20-09-2022</t>
  </si>
  <si>
    <t>KAPW-IB-40528-27-09-2022</t>
  </si>
  <si>
    <t>KPPE-SB-84863</t>
  </si>
  <si>
    <t>KPPE-SB-84862</t>
  </si>
  <si>
    <t>LTM/0544/22-23</t>
  </si>
  <si>
    <t>LTM/0531/22-23</t>
  </si>
  <si>
    <t>LTM/0501/22-23</t>
  </si>
  <si>
    <t>LTM/0502/22-23</t>
  </si>
  <si>
    <t>HBL-029536</t>
  </si>
  <si>
    <t>KPFI-TI-4987-16-08-2022</t>
  </si>
  <si>
    <t>HMB-118990</t>
  </si>
  <si>
    <t>HMB-115587</t>
  </si>
  <si>
    <t>HMB-115585</t>
  </si>
  <si>
    <t>KPPE-SB-85554</t>
  </si>
  <si>
    <t>KPPE-SB-85557</t>
  </si>
  <si>
    <t>KPPE-SB-85603</t>
  </si>
  <si>
    <t>KPPE-SB-85598</t>
  </si>
  <si>
    <t>LTM/0503/22-23</t>
  </si>
  <si>
    <t>LTM/0300/22-23</t>
  </si>
  <si>
    <t>LTM/0543/22-23</t>
  </si>
  <si>
    <t>LTM/0542/22-23</t>
  </si>
  <si>
    <t>LTM/0547/22-23</t>
  </si>
  <si>
    <t>HMB-115783</t>
  </si>
  <si>
    <t>HBL-029870</t>
  </si>
  <si>
    <t>HMB-120249</t>
  </si>
  <si>
    <t>ABL-000019</t>
  </si>
  <si>
    <t>HMB-120017</t>
  </si>
  <si>
    <t>KPEX-SB-48208</t>
  </si>
  <si>
    <t>KPPE-SB-85956</t>
  </si>
  <si>
    <t>KPPE-SB-86246</t>
  </si>
  <si>
    <t>KPPE-SB-86260</t>
  </si>
  <si>
    <t>KPEX-SB-48189</t>
  </si>
  <si>
    <t>LTM/0548/22-23</t>
  </si>
  <si>
    <t>LTM/0555/22-23</t>
  </si>
  <si>
    <t>LTM/0554/22-23</t>
  </si>
  <si>
    <t>LTM/0553/22-23</t>
  </si>
  <si>
    <t>LTM/0558/22-23</t>
  </si>
  <si>
    <t>LTM/0557/22-23</t>
  </si>
  <si>
    <t>LTM/0546/22-23</t>
  </si>
  <si>
    <t>HMB-120634</t>
  </si>
  <si>
    <t>AHB-088668</t>
  </si>
  <si>
    <t>PQZI-EP-414-05-07-2022</t>
  </si>
  <si>
    <t>AHB-088667</t>
  </si>
  <si>
    <t>AHB-088664</t>
  </si>
  <si>
    <t>PQZI-EP-32035-29-06-2022</t>
  </si>
  <si>
    <t>AHB-088658</t>
  </si>
  <si>
    <t>KPFI-TI-6434-29-08-2022</t>
  </si>
  <si>
    <t>KPAF-TI-6971-22-08-2022</t>
  </si>
  <si>
    <t>KPAF-TI-9745-07-09-2022</t>
  </si>
  <si>
    <t>KPFI-TI-9952-29-09-2022</t>
  </si>
  <si>
    <t>AHB-088660</t>
  </si>
  <si>
    <t>PQZI-EP-31847-28-06-2022</t>
  </si>
  <si>
    <t>KPFI-TI-5123-17-08-2022</t>
  </si>
  <si>
    <t>KPAF-TI-9640-07-09-2022</t>
  </si>
  <si>
    <t>AHB-000050</t>
  </si>
  <si>
    <t>LTM/0556/22-23</t>
  </si>
  <si>
    <t>AHB-088661</t>
  </si>
  <si>
    <t>PQZI-EP-31845-28-06-2022</t>
  </si>
  <si>
    <t>KPFI-TI-5125-17-08-2022</t>
  </si>
  <si>
    <t>KPPE-SB-87009</t>
  </si>
  <si>
    <t>KPEX-SB-48477</t>
  </si>
  <si>
    <t>KPEX-SB-48776</t>
  </si>
  <si>
    <t>KPEX-SB-48689</t>
  </si>
  <si>
    <t>KPEX-SB-48720</t>
  </si>
  <si>
    <t>KPEX-SB-48723</t>
  </si>
  <si>
    <t>KPEX-SB-48693</t>
  </si>
  <si>
    <t>KPEX-SB-48694</t>
  </si>
  <si>
    <t>LTM/0552/22-23</t>
  </si>
  <si>
    <t>LTM/0563/22-23</t>
  </si>
  <si>
    <t>LTM/0561/22-23</t>
  </si>
  <si>
    <t>LTM/0549/22-23</t>
  </si>
  <si>
    <t>LTM/0550/22-23</t>
  </si>
  <si>
    <t>LTM/0559/22-23</t>
  </si>
  <si>
    <t>AHB-088665</t>
  </si>
  <si>
    <t>PQZI-EP-412-05-07-2022</t>
  </si>
  <si>
    <t>AHB-089077</t>
  </si>
  <si>
    <t>KPFI-TI-10055-30-09-2022</t>
  </si>
  <si>
    <t>KPAF-TI-13666-04-10-2022</t>
  </si>
  <si>
    <t>AHB-089080</t>
  </si>
  <si>
    <t>KPFI-TI-9953-29-09-2022</t>
  </si>
  <si>
    <t>HMB-121045</t>
  </si>
  <si>
    <t>HMB-120791</t>
  </si>
  <si>
    <t>HBL-030064</t>
  </si>
  <si>
    <t>KPPE-SB-88119</t>
  </si>
  <si>
    <t>KPEX-SB-49275</t>
  </si>
  <si>
    <t>KPPE-SB-88116</t>
  </si>
  <si>
    <t>KPEX-SB-49267</t>
  </si>
  <si>
    <t>KPEX-SB-49261</t>
  </si>
  <si>
    <t>KPEX-SB-48778</t>
  </si>
  <si>
    <t>LTM/0565/22-23</t>
  </si>
  <si>
    <t>LTM/0560/22-23</t>
  </si>
  <si>
    <t>LTM/0566/22-23</t>
  </si>
  <si>
    <t>HMB-121463</t>
  </si>
  <si>
    <t>KAPW-IB-56155-14-10-2021</t>
  </si>
  <si>
    <t>KPAF-IB-43364-21-02-2022</t>
  </si>
  <si>
    <t>KPFI-TI-6433-29-08-2022</t>
  </si>
  <si>
    <t>AHB-089076</t>
  </si>
  <si>
    <t>AHB-089082</t>
  </si>
  <si>
    <t>KPFI-TI-5116-17-08-2022</t>
  </si>
  <si>
    <t>ABL-000087</t>
  </si>
  <si>
    <t>KPPE-SB-88834</t>
  </si>
  <si>
    <t>KPPE-SB-88260</t>
  </si>
  <si>
    <t>KPEX-SB-49819</t>
  </si>
  <si>
    <t>KPEX-SB-49808</t>
  </si>
  <si>
    <t>LTM/0546A/22-23</t>
  </si>
  <si>
    <t>LTM/0567/22-23</t>
  </si>
  <si>
    <t>LTM/0568/22-23</t>
  </si>
  <si>
    <t>LTM/0570/22-23</t>
  </si>
  <si>
    <t>LTM/0571/22-23</t>
  </si>
  <si>
    <t>LTM/0564/22-23</t>
  </si>
  <si>
    <t>LTM/0540/22-23</t>
  </si>
  <si>
    <t>LTM/0541/22-23</t>
  </si>
  <si>
    <t>HMB-122045</t>
  </si>
  <si>
    <t>HMB-122052</t>
  </si>
  <si>
    <t>BAF-048404</t>
  </si>
  <si>
    <t>HBL-030542</t>
  </si>
  <si>
    <t>HMB-121454</t>
  </si>
  <si>
    <t>HMB-119555</t>
  </si>
  <si>
    <t>HMB-119534</t>
  </si>
  <si>
    <t>KPEX-SB-50346</t>
  </si>
  <si>
    <t>KPEX-SB-50349</t>
  </si>
  <si>
    <t>KPPE-SB-89557</t>
  </si>
  <si>
    <t>KPPE-SB-88993</t>
  </si>
  <si>
    <t>KPPE-SB-89634</t>
  </si>
  <si>
    <t>KPPE-SB-89641</t>
  </si>
  <si>
    <t>KPEX-SB-50003</t>
  </si>
  <si>
    <t>LTM/0573/22-23</t>
  </si>
  <si>
    <t>LTM/0575/22-23</t>
  </si>
  <si>
    <t>ABL-000076</t>
  </si>
  <si>
    <t>BAF-048672</t>
  </si>
  <si>
    <t>KPPE-SB-90296</t>
  </si>
  <si>
    <t>KPPE-SB-90784</t>
  </si>
  <si>
    <t>LTM/0576/22-23</t>
  </si>
  <si>
    <t>LTM/0574/22-23</t>
  </si>
  <si>
    <t>KPPE-SB-91116</t>
  </si>
  <si>
    <t>PQZI-EP-516-06-07-2022</t>
  </si>
  <si>
    <t>HMB-122787</t>
  </si>
  <si>
    <t>KPEX-SB-51196</t>
  </si>
  <si>
    <t>LTM/0582/22-23</t>
  </si>
  <si>
    <t>LTM/0551/22-23</t>
  </si>
  <si>
    <t>HMB-120895</t>
  </si>
  <si>
    <t>KPPE-SB-92408</t>
  </si>
  <si>
    <t>KPPE-SB-92329</t>
  </si>
  <si>
    <t>LTM/0583/22-23</t>
  </si>
  <si>
    <t>KPAF-IB-44114-24-02-2022</t>
  </si>
  <si>
    <t>KAPW-IB-57410-15-10-2021</t>
  </si>
  <si>
    <t>KPPE-SB-93440</t>
  </si>
  <si>
    <t>KAPE-IB-55926-11-10-2022</t>
  </si>
  <si>
    <t>KAPE-IB-58949-17-10-2022</t>
  </si>
  <si>
    <t>KAPE-IB-45663-21-09-2022</t>
  </si>
  <si>
    <t>LTM/0500/22-23</t>
  </si>
  <si>
    <t>LTM/0584/22-23</t>
  </si>
  <si>
    <t>LTM/0400/22-23</t>
  </si>
  <si>
    <t>HMB-124444</t>
  </si>
  <si>
    <t>KPFI-TI-4286-11-08-2022</t>
  </si>
  <si>
    <t>KAPW-TI-19348-13-08-2022</t>
  </si>
  <si>
    <t>HMB-124562</t>
  </si>
  <si>
    <t>HMB-124357</t>
  </si>
  <si>
    <t>KPEX-SB-53420</t>
  </si>
  <si>
    <t>KPEX-SB-53216</t>
  </si>
  <si>
    <t>KPPE-SB-94879</t>
  </si>
  <si>
    <t>HMB-124064</t>
  </si>
  <si>
    <t>LTM/0587/22-23</t>
  </si>
  <si>
    <t>LTM/0585/22-23</t>
  </si>
  <si>
    <t>HMB-124476</t>
  </si>
  <si>
    <t>KPPE-SB-93693</t>
  </si>
  <si>
    <t>KPEX-SB-52991</t>
  </si>
  <si>
    <t>LTM/0591/22-23</t>
  </si>
  <si>
    <t>LTM/0593/22-23</t>
  </si>
  <si>
    <t>LTM/0594/22-23</t>
  </si>
  <si>
    <t>LTM/0592/22-23</t>
  </si>
  <si>
    <t>HMB-124799</t>
  </si>
  <si>
    <t>KPPE-SB-95928</t>
  </si>
  <si>
    <t>HMB-125369</t>
  </si>
  <si>
    <t>HMB-125317</t>
  </si>
  <si>
    <t>HBL-032179</t>
  </si>
  <si>
    <t>KPPE-SB-96470</t>
  </si>
  <si>
    <t>KPPE-SB-96471</t>
  </si>
  <si>
    <t>KPPE-SB-96486</t>
  </si>
  <si>
    <t>LTM/0595/22-23</t>
  </si>
  <si>
    <t>LTM/0596/22-23</t>
  </si>
  <si>
    <t>HMB-125548</t>
  </si>
  <si>
    <t>ABL-000098</t>
  </si>
  <si>
    <t>KPEX-SB-55210</t>
  </si>
  <si>
    <t>KPPE-SB-97970</t>
  </si>
  <si>
    <t>LTM/0599/22-23</t>
  </si>
  <si>
    <t>LTM/0602/22-23</t>
  </si>
  <si>
    <t>LTM/0604/22-23</t>
  </si>
  <si>
    <t>LTM/0603/22-23</t>
  </si>
  <si>
    <t>LTM/0598/22-23</t>
  </si>
  <si>
    <t>HMB-126315</t>
  </si>
  <si>
    <t>ABL-000109</t>
  </si>
  <si>
    <t>KPAF-TI-1614-14-07-2022</t>
  </si>
  <si>
    <t>KPAF-TI-1613-14-07-2022</t>
  </si>
  <si>
    <t>KPFI-TI-452-05-07-2022</t>
  </si>
  <si>
    <t>ABL-000110</t>
  </si>
  <si>
    <t>ABL-000108</t>
  </si>
  <si>
    <t>HMB-126136</t>
  </si>
  <si>
    <t>KPAF-IB-6908-09-08-2021</t>
  </si>
  <si>
    <t>KAPE-IB-73834-25-10-2021</t>
  </si>
  <si>
    <t>KPEX-SB-55828</t>
  </si>
  <si>
    <t>KPEX-SB-55846</t>
  </si>
  <si>
    <t>KPEX-SB-55847</t>
  </si>
  <si>
    <t>KPPE-SB-99048</t>
  </si>
  <si>
    <t>KPPE-SB-98918</t>
  </si>
  <si>
    <t>LTM/0601/22-23</t>
  </si>
  <si>
    <t>LTM/0605/22-23</t>
  </si>
  <si>
    <t>LTM/0608/22-23</t>
  </si>
  <si>
    <t>LTM/0606/22-23</t>
  </si>
  <si>
    <t>LTM/0607/22-23</t>
  </si>
  <si>
    <t>KPFI-TI-454-05-07-2022</t>
  </si>
  <si>
    <t>HMB-126815</t>
  </si>
  <si>
    <t>HMB-126703</t>
  </si>
  <si>
    <t>HMB-126831</t>
  </si>
  <si>
    <t>HMB-126641</t>
  </si>
  <si>
    <t>KPEX-SB-56262</t>
  </si>
  <si>
    <t>KPPE-SB-99087</t>
  </si>
  <si>
    <t>KPPE-SB-99709</t>
  </si>
  <si>
    <t>KPPE-SB-99745</t>
  </si>
  <si>
    <t>KPPE-SB-99064</t>
  </si>
  <si>
    <t>LTM/0611/22-23</t>
  </si>
  <si>
    <t>LTM/0610/22-23</t>
  </si>
  <si>
    <t>HBL-033424</t>
  </si>
  <si>
    <t>KPAF-TI-5514-11-08-2022</t>
  </si>
  <si>
    <t>HMB-127429</t>
  </si>
  <si>
    <t>KPPE-SB-100895</t>
  </si>
  <si>
    <t>KPEX-SB-57236</t>
  </si>
  <si>
    <t>LTM/0620/22-23</t>
  </si>
  <si>
    <t>LTM/0613/22-23</t>
  </si>
  <si>
    <t>LTM/0622/22-23</t>
  </si>
  <si>
    <t>HMB-127839</t>
  </si>
  <si>
    <t>HMB-128274</t>
  </si>
  <si>
    <t>KAPW-IB-57245-04-11-2022</t>
  </si>
  <si>
    <t>HMB-128259</t>
  </si>
  <si>
    <t>KPPE-SB-102578</t>
  </si>
  <si>
    <t>KPPE-SB-102101</t>
  </si>
  <si>
    <t>KPPE-SB-102636</t>
  </si>
  <si>
    <t>LTM/0580/22-23</t>
  </si>
  <si>
    <t>LTM/0629/22-23</t>
  </si>
  <si>
    <t>LTM/0630/22-23</t>
  </si>
  <si>
    <t>LTM/0621/22-23</t>
  </si>
  <si>
    <t>LTM/0628/22-23</t>
  </si>
  <si>
    <t>HMB-126665</t>
  </si>
  <si>
    <t>HMB-128695</t>
  </si>
  <si>
    <t>KAPE-IB-73827-25-10-2021</t>
  </si>
  <si>
    <t>KPAF-TI-6579-18-08-2022</t>
  </si>
  <si>
    <t>KPAF-IB-44674-28-02-2022</t>
  </si>
  <si>
    <t>HMB-128732</t>
  </si>
  <si>
    <t>KPPE-SB-102946</t>
  </si>
  <si>
    <t>KPPE-SB-104116</t>
  </si>
  <si>
    <t>KPPE-SB-103969</t>
  </si>
  <si>
    <t>ABL-000079</t>
  </si>
  <si>
    <t>KPFI-TI-8786-20-09-2022</t>
  </si>
  <si>
    <t>KPAF-TI-15598-18-10-2022</t>
  </si>
  <si>
    <t>KPAF-TI-16058-20-10-2022</t>
  </si>
  <si>
    <t>KPAF-TI-64880-21-06-2022</t>
  </si>
  <si>
    <t>ABL-000092</t>
  </si>
  <si>
    <t>KPEX-SB-58792</t>
  </si>
  <si>
    <t>KPEX-SB-58226</t>
  </si>
  <si>
    <t>LTM/0635/22-23</t>
  </si>
  <si>
    <t>BAF-051405</t>
  </si>
  <si>
    <t>KPPE-SB-105163</t>
  </si>
  <si>
    <t>LTM/0530/22-23</t>
  </si>
  <si>
    <t>HMB-129691</t>
  </si>
  <si>
    <t>KPPI-IB-20546-17-10-2022</t>
  </si>
  <si>
    <t>LTM/0632/22-23</t>
  </si>
  <si>
    <t>LTM/0638/22-23</t>
  </si>
  <si>
    <t>LTM/0639/22-23</t>
  </si>
  <si>
    <t>HMB-129886</t>
  </si>
  <si>
    <t>KAPE-IB-65524-27-10-2022</t>
  </si>
  <si>
    <t>HMB-129516</t>
  </si>
  <si>
    <t>HMB-129529</t>
  </si>
  <si>
    <t>KPPE-SB-106057</t>
  </si>
  <si>
    <t>KPPE-SB-106212</t>
  </si>
  <si>
    <t>KPPE-SB-106192</t>
  </si>
  <si>
    <t>KPPE-SB-106187</t>
  </si>
  <si>
    <t>Polyester Fabric</t>
  </si>
  <si>
    <t>Polyester Yarn</t>
  </si>
  <si>
    <t>LTM/0640/22-23</t>
  </si>
  <si>
    <t>LTM/0614/22-23</t>
  </si>
  <si>
    <t>LTM/0636/22-23</t>
  </si>
  <si>
    <t>LTM/0641/22-23</t>
  </si>
  <si>
    <t>LTM/0624/22-23</t>
  </si>
  <si>
    <t>HBL-034876</t>
  </si>
  <si>
    <t>KPPI-IB-20535-17-10-2022</t>
  </si>
  <si>
    <t>KPFI-TI-9957-29-09-2022</t>
  </si>
  <si>
    <t>KPFI-TI-12841-24-10-2022</t>
  </si>
  <si>
    <t>KAPW-TI-46678-11-10-2022</t>
  </si>
  <si>
    <t>HMB-130077</t>
  </si>
  <si>
    <t>HMB-130519</t>
  </si>
  <si>
    <t>HMB-130360</t>
  </si>
  <si>
    <t>HMB-129342</t>
  </si>
  <si>
    <t>KPPE-SB-107901</t>
  </si>
  <si>
    <t>KPPE-SB-107638</t>
  </si>
  <si>
    <t>KPEX-SB-60742</t>
  </si>
  <si>
    <t>KPPE-SB-107139</t>
  </si>
  <si>
    <t>KPEX-SB-60738</t>
  </si>
  <si>
    <t>LTM/0646/22-23</t>
  </si>
  <si>
    <t>KAPW-IB-53419-26-10-2022</t>
  </si>
  <si>
    <t>HMB-131047</t>
  </si>
  <si>
    <t>KPPE-SB-108966</t>
  </si>
  <si>
    <t>Polyester Spun Yarn</t>
  </si>
  <si>
    <t>LTM/0652/22-23</t>
  </si>
  <si>
    <t>LTM/0653/22-23</t>
  </si>
  <si>
    <t>HMB-131814</t>
  </si>
  <si>
    <t>HMB-131811</t>
  </si>
  <si>
    <t>KPPE-SB-109893</t>
  </si>
  <si>
    <t>KPPE-SB-109931</t>
  </si>
  <si>
    <t>LTM/0655/22-23</t>
  </si>
  <si>
    <t>LTM/0656/22-23</t>
  </si>
  <si>
    <t>LTM/0657/22-23</t>
  </si>
  <si>
    <t>LTM/0658/22-23</t>
  </si>
  <si>
    <t>LTM/0651/22-23</t>
  </si>
  <si>
    <t>HMB-132216</t>
  </si>
  <si>
    <t>HMB-132199</t>
  </si>
  <si>
    <t>KAPW-IB-54840-28-10-2022</t>
  </si>
  <si>
    <t>HMB-132206</t>
  </si>
  <si>
    <t>HMB-132203</t>
  </si>
  <si>
    <t>HMB-131560</t>
  </si>
  <si>
    <t>KAPW-IB-38720-10-09-2021</t>
  </si>
  <si>
    <t>KPPE-SB-110598</t>
  </si>
  <si>
    <t>KPEX-SB-62215</t>
  </si>
  <si>
    <t>KPPE-SB-110614</t>
  </si>
  <si>
    <t>KPPE-SB-110596</t>
  </si>
  <si>
    <t>KPEX-SB-62296</t>
  </si>
  <si>
    <t>LTM/0666/22-23</t>
  </si>
  <si>
    <t>LTM/0663/22-23</t>
  </si>
  <si>
    <t>LTM/0660/22-23</t>
  </si>
  <si>
    <t>LTM/0654/22-23</t>
  </si>
  <si>
    <t>HMB-132738</t>
  </si>
  <si>
    <t>HMB-132506</t>
  </si>
  <si>
    <t>KPFI-TI-9956-29-09-2022</t>
  </si>
  <si>
    <t>KPEX-SB-62823</t>
  </si>
  <si>
    <t>KPEX-SB-62812</t>
  </si>
  <si>
    <t>KPFI-TI-9954-29-09-2022</t>
  </si>
  <si>
    <t>HMB-132207</t>
  </si>
  <si>
    <t>HMB-131812</t>
  </si>
  <si>
    <t>KPPE-SB-111532</t>
  </si>
  <si>
    <t>KPPE-SB-111543</t>
  </si>
  <si>
    <t>LTM/0619/22-23</t>
  </si>
  <si>
    <t>LTM/0669/22-23</t>
  </si>
  <si>
    <t>LTM/0672/22-23</t>
  </si>
  <si>
    <t>LTM/0668/22-23</t>
  </si>
  <si>
    <t>LTM/0649/22-23</t>
  </si>
  <si>
    <t>LTM/0647/22-23</t>
  </si>
  <si>
    <t>HMB-132847</t>
  </si>
  <si>
    <t>KAPE-IB-71811-10-11-2022</t>
  </si>
  <si>
    <t>KAPE-IB-63343-24-10-2022</t>
  </si>
  <si>
    <t>HMB-133227</t>
  </si>
  <si>
    <t>HMB-133690</t>
  </si>
  <si>
    <t>PQZI-EP-1873-23-07-2022</t>
  </si>
  <si>
    <t>KAPE-TI-26682-18-08-2022</t>
  </si>
  <si>
    <t>KPFI-TI-5721-23-08-2022</t>
  </si>
  <si>
    <t>HMB-132741</t>
  </si>
  <si>
    <t>PQZI-EP-1874-23-07-2022</t>
  </si>
  <si>
    <t>KPAF-TI-16865-25-10-2022</t>
  </si>
  <si>
    <t>KPFI-TI-14202-03-11-2022</t>
  </si>
  <si>
    <t>HMB-131069</t>
  </si>
  <si>
    <t>HMB-132860</t>
  </si>
  <si>
    <t>KPEX-SB-63268</t>
  </si>
  <si>
    <t>KPEX-SB-63987</t>
  </si>
  <si>
    <t>KPEX-SB-63878</t>
  </si>
  <si>
    <t>KPEX-SB-63938</t>
  </si>
  <si>
    <t>KPPE-SB-113265</t>
  </si>
  <si>
    <t>KPPE-SB-112997</t>
  </si>
  <si>
    <t>Polyester Staple Fiber</t>
  </si>
  <si>
    <t>LTM/0659/22-23</t>
  </si>
  <si>
    <t>LTM/0667/22-23</t>
  </si>
  <si>
    <t>LTM/0670/22-23</t>
  </si>
  <si>
    <t>PQZI-EP-1299-19-07-2022</t>
  </si>
  <si>
    <t>KPFI-TI-9955-29-09-2022</t>
  </si>
  <si>
    <t>KPFI-TI-12842-24-10-2022</t>
  </si>
  <si>
    <t>KPFI-TI-10661-05-10-2022</t>
  </si>
  <si>
    <t>HMB-132157</t>
  </si>
  <si>
    <t>HMB-132906</t>
  </si>
  <si>
    <t>KAPW-TI-62467-16-11-2022</t>
  </si>
  <si>
    <t>KPAF-TI-18514-05-11-2022</t>
  </si>
  <si>
    <t>KPAF-TI-19680-14-11-2022</t>
  </si>
  <si>
    <t>HMB-133359</t>
  </si>
  <si>
    <t>KPEX-SB-64580</t>
  </si>
  <si>
    <t>KPEX-SB-64570</t>
  </si>
  <si>
    <t>KPEX-SB-64589</t>
  </si>
  <si>
    <t>LTM/0677/22-23</t>
  </si>
  <si>
    <t>LTM/0676/22-23</t>
  </si>
  <si>
    <t>BAF-053593</t>
  </si>
  <si>
    <t>KPPI-IB-24375-07-11-2022</t>
  </si>
  <si>
    <t>KAPE-IB-53385-06-10-2022</t>
  </si>
  <si>
    <t>HMB-134218</t>
  </si>
  <si>
    <t>KPAF-TI-19208-10-11-2022</t>
  </si>
  <si>
    <t>KPPE-SB-115328</t>
  </si>
  <si>
    <t>KPEX-SB-65243</t>
  </si>
  <si>
    <t>LTM/0682/22-23</t>
  </si>
  <si>
    <t>LTM/0671/22-23</t>
  </si>
  <si>
    <t>LTM/0678/22-23</t>
  </si>
  <si>
    <t>LTM/0450/22-23</t>
  </si>
  <si>
    <t>LTM/0665/22-23</t>
  </si>
  <si>
    <t>LTM/0617/22-23</t>
  </si>
  <si>
    <t>HMB-135074</t>
  </si>
  <si>
    <t>KPFI-TI-16490-22-11-2022</t>
  </si>
  <si>
    <t>KPFI-TI-12843-24-10-2022</t>
  </si>
  <si>
    <t>HMB-133619</t>
  </si>
  <si>
    <t>HMB-134944</t>
  </si>
  <si>
    <t>KPFI-TI-5873-24-08-2022</t>
  </si>
  <si>
    <t>HMB-135071</t>
  </si>
  <si>
    <t>HMB-132615</t>
  </si>
  <si>
    <t>HMB-127909</t>
  </si>
  <si>
    <t>KPEX-SB-65787</t>
  </si>
  <si>
    <t>KPPE-SB-116134</t>
  </si>
  <si>
    <t>KPEX-SB-65818</t>
  </si>
  <si>
    <t>KPEX-SB-65837</t>
  </si>
  <si>
    <t>KPEX-SB-65806</t>
  </si>
  <si>
    <t>KPEX-SB-65830</t>
  </si>
  <si>
    <t>LTM/0684/22-23</t>
  </si>
  <si>
    <t>HMB-135453</t>
  </si>
  <si>
    <t>KAPE-IB-70589-07-11-2022</t>
  </si>
  <si>
    <t>KPEX-SB-66473</t>
  </si>
  <si>
    <t>LTM/0616/22-23</t>
  </si>
  <si>
    <t>LTM/0691/22-23</t>
  </si>
  <si>
    <t>LTM/0687/22-23</t>
  </si>
  <si>
    <t>LTM/0688/22-23</t>
  </si>
  <si>
    <t>HMB-127905</t>
  </si>
  <si>
    <t>BAF-054075</t>
  </si>
  <si>
    <t>HMB-136019</t>
  </si>
  <si>
    <t>HMB-136130</t>
  </si>
  <si>
    <t>KPPE-SB-117718</t>
  </si>
  <si>
    <t>KPPE-SB-118806</t>
  </si>
  <si>
    <t>KPPE-SB-118781</t>
  </si>
  <si>
    <t>KPPE-SB-118805</t>
  </si>
  <si>
    <t>LTM/0693/22-23</t>
  </si>
  <si>
    <t>LTM/0692/22-23</t>
  </si>
  <si>
    <t>LTM/0683/22-23</t>
  </si>
  <si>
    <t>LTM/0706/22-23</t>
  </si>
  <si>
    <t>LTM/0680/22-23</t>
  </si>
  <si>
    <t>KAPW-IB-132268-01-03-2022</t>
  </si>
  <si>
    <t>KAPW-IB-132362-01-03-2022</t>
  </si>
  <si>
    <t>HMB-136577</t>
  </si>
  <si>
    <t>BAF-054181</t>
  </si>
  <si>
    <t>ABL-000051</t>
  </si>
  <si>
    <t>KAPE-IB-83971-09-11-2021</t>
  </si>
  <si>
    <t>KAPE-IB-95153-24-11-2021</t>
  </si>
  <si>
    <t>KPFI-TI-10564-04-10-2022</t>
  </si>
  <si>
    <t>BAF-054461</t>
  </si>
  <si>
    <t>HMB-134954</t>
  </si>
  <si>
    <t>KPPE-SB-121010</t>
  </si>
  <si>
    <t>KPPE-SB-120041</t>
  </si>
  <si>
    <t>KPEX-SB-68076</t>
  </si>
  <si>
    <t>KPEX-SB-68038</t>
  </si>
  <si>
    <t>KPEX-SB-68595</t>
  </si>
  <si>
    <t>LTM/0707/22-23</t>
  </si>
  <si>
    <t>LTM/0701/22-23</t>
  </si>
  <si>
    <t>LTM/0700/22-23</t>
  </si>
  <si>
    <t>HMB-137704</t>
  </si>
  <si>
    <t>KAPE-IB-73625-14-11-2022</t>
  </si>
  <si>
    <t>HMB-137129</t>
  </si>
  <si>
    <t>KAPE-IB-101874-03-12-2021</t>
  </si>
  <si>
    <t>HMB-136973</t>
  </si>
  <si>
    <t>KPPE-SB-121655</t>
  </si>
  <si>
    <t>KPPE-SB-121645</t>
  </si>
  <si>
    <t>KPEX-SB-69114</t>
  </si>
  <si>
    <t>LTM/0713/22-23</t>
  </si>
  <si>
    <t>HMB-138096</t>
  </si>
  <si>
    <t>KPEX-SB-69808</t>
  </si>
  <si>
    <t>LTM/0711/22-23</t>
  </si>
  <si>
    <t>LTM/0710/22-23</t>
  </si>
  <si>
    <t>LTM/0712/22-23</t>
  </si>
  <si>
    <t>HMB-138312</t>
  </si>
  <si>
    <t>HMB-138315</t>
  </si>
  <si>
    <t>BAF-054869</t>
  </si>
  <si>
    <t>KAPW-IB-36748-19-09-2022</t>
  </si>
  <si>
    <t>KPPE-SB-123231</t>
  </si>
  <si>
    <t>KPPE-SB-123339</t>
  </si>
  <si>
    <t>KPPE-SB-123524</t>
  </si>
  <si>
    <t>LTM/0714/22-23</t>
  </si>
  <si>
    <t>LTM/0716/22-23</t>
  </si>
  <si>
    <t>LTM/0715/22-23</t>
  </si>
  <si>
    <t>LTM/0708/22-23</t>
  </si>
  <si>
    <t>HMB-138758</t>
  </si>
  <si>
    <t>KPFI-TI-11172-10-10-2022</t>
  </si>
  <si>
    <t>PQZI-EP-1871-23-07-2022</t>
  </si>
  <si>
    <t>KPFI-TI-5292-19-08-2022</t>
  </si>
  <si>
    <t>KPFI-TI-8574-17-09-2022</t>
  </si>
  <si>
    <t>KPFI-TI-9695-27-09-2022</t>
  </si>
  <si>
    <t>HMB-138646</t>
  </si>
  <si>
    <t>HMB-138353</t>
  </si>
  <si>
    <t>HMB-138447</t>
  </si>
  <si>
    <t>KAPW-IB-65578-22-11-2022</t>
  </si>
  <si>
    <t>KPPE-SB-123656</t>
  </si>
  <si>
    <t>KPPE-SB-124343</t>
  </si>
  <si>
    <t>KPPE-SB-124284</t>
  </si>
  <si>
    <t>KPPE-SB-123548</t>
  </si>
  <si>
    <t>LTM/0721/22-23</t>
  </si>
  <si>
    <t>LTM/0725/22-23</t>
  </si>
  <si>
    <t>LTM/0726/22-23</t>
  </si>
  <si>
    <t>HMB-139567</t>
  </si>
  <si>
    <t>KPFI-TI-2209-21-07-2022</t>
  </si>
  <si>
    <t>HMB-139454</t>
  </si>
  <si>
    <t>HMB-139568</t>
  </si>
  <si>
    <t>KPEX-SB-71267</t>
  </si>
  <si>
    <t>KPPE-SB-125363</t>
  </si>
  <si>
    <t>KPAE-SB-37502</t>
  </si>
  <si>
    <t>LTM/0728/22-23</t>
  </si>
  <si>
    <t>LTM/0729/22-23</t>
  </si>
  <si>
    <t>BAF-055364</t>
  </si>
  <si>
    <t>KPPI-IB-25585-14-11-2022</t>
  </si>
  <si>
    <t>KPAF-IB-19849-14-11-2022</t>
  </si>
  <si>
    <t>KAPE-IB-108499-14-12-2021</t>
  </si>
  <si>
    <t>KPFI-TI-1735-18-07-2022</t>
  </si>
  <si>
    <t>KPAF-TI-15432-17-10-2022</t>
  </si>
  <si>
    <t>HMB-140078</t>
  </si>
  <si>
    <t>KPPE-SB-126231</t>
  </si>
  <si>
    <t>KPPE-SB-126237</t>
  </si>
  <si>
    <t>LTM/0709/22-23</t>
  </si>
  <si>
    <t>LTM/0732/22-23</t>
  </si>
  <si>
    <t>LTM/0731/22-23</t>
  </si>
  <si>
    <t>KAPE-IB-173183-21-03-2022</t>
  </si>
  <si>
    <t>HMB-138279</t>
  </si>
  <si>
    <t>HMB-140616</t>
  </si>
  <si>
    <t>KPAF-IB-22405-30-11-2022</t>
  </si>
  <si>
    <t>HMB-140610</t>
  </si>
  <si>
    <t>KPEX-SB-72476</t>
  </si>
  <si>
    <t>KPPE-SB-126839</t>
  </si>
  <si>
    <t>KPEX-SB-72487</t>
  </si>
  <si>
    <t>LTM/0734/22-23</t>
  </si>
  <si>
    <t>BAF-055674</t>
  </si>
  <si>
    <t>PQZI-EP-2023-27-07-2022</t>
  </si>
  <si>
    <t>KPEX-SB-73268</t>
  </si>
  <si>
    <t>LTM/0739/22-23</t>
  </si>
  <si>
    <t>LTM/0742/22-23</t>
  </si>
  <si>
    <t>LTM/0733/22-23</t>
  </si>
  <si>
    <t>AHB-103620</t>
  </si>
  <si>
    <t>BAF-055802</t>
  </si>
  <si>
    <t>KPAF-TI-6101-15-08-2022</t>
  </si>
  <si>
    <t>KAPE-TI-53173-05-10-2022</t>
  </si>
  <si>
    <t>BAF-055675</t>
  </si>
  <si>
    <t>KPEX-SB-73775</t>
  </si>
  <si>
    <t>KPEX-SB-73768</t>
  </si>
  <si>
    <t>KPEX-SB-73767</t>
  </si>
  <si>
    <t>LTM/0741/22-23</t>
  </si>
  <si>
    <t>LTM/0745/22-23</t>
  </si>
  <si>
    <t>LTM/0744/22-23</t>
  </si>
  <si>
    <t>HMB-141689</t>
  </si>
  <si>
    <t>BAF-056101</t>
  </si>
  <si>
    <t>KPFI-TI-16489-22-11-2022</t>
  </si>
  <si>
    <t>KPEX-SB-73838</t>
  </si>
  <si>
    <t>KPEX-SB-74315</t>
  </si>
  <si>
    <t>HMB-141644</t>
  </si>
  <si>
    <t>KPPE-SB-129569</t>
  </si>
  <si>
    <t>AC</t>
  </si>
  <si>
    <t>NOC</t>
  </si>
  <si>
    <t>PDC</t>
  </si>
  <si>
    <t>Hs Code</t>
  </si>
  <si>
    <t>Renewal</t>
  </si>
  <si>
    <t>LTM/0747/22-23</t>
  </si>
  <si>
    <t>LTM/0724/22-23</t>
  </si>
  <si>
    <t>LTM/0705/22-23</t>
  </si>
  <si>
    <t>LTM/0746/22-23</t>
  </si>
  <si>
    <t>LTM/0749/22-23</t>
  </si>
  <si>
    <t>HMB-142774</t>
  </si>
  <si>
    <t>KAPE-IB-111629-17-12-2021</t>
  </si>
  <si>
    <t>HMB-142067</t>
  </si>
  <si>
    <t>HMB-139216</t>
  </si>
  <si>
    <t>HMB-137735</t>
  </si>
  <si>
    <t>KPFI-TI-17364-28-11-2022</t>
  </si>
  <si>
    <t>ABL-000032</t>
  </si>
  <si>
    <t>KPFI-TI-8490-16-09-2022</t>
  </si>
  <si>
    <t>KPFI-TI-14578-07-11-2022</t>
  </si>
  <si>
    <t>KPAF-TI-6104-15-08-2022</t>
  </si>
  <si>
    <t>LTM/0718/22-23</t>
  </si>
  <si>
    <t>HMB-139047</t>
  </si>
  <si>
    <t>KPEX-SB-75456</t>
  </si>
  <si>
    <t>KPEX-SB-74835</t>
  </si>
  <si>
    <t>KPEX-SB-75497</t>
  </si>
  <si>
    <t>KPEX-SB-75287</t>
  </si>
  <si>
    <t>KPPE-SB-131522</t>
  </si>
  <si>
    <t>KPPE-SB-130661</t>
  </si>
  <si>
    <t>LTM/0754/22-23</t>
  </si>
  <si>
    <t>LTM/0753/22-23</t>
  </si>
  <si>
    <t>LTM/0751/22-23</t>
  </si>
  <si>
    <t>LTM/0758/22-23</t>
  </si>
  <si>
    <t>LTM/0757/22-23</t>
  </si>
  <si>
    <t>HMB-142964</t>
  </si>
  <si>
    <t>HMB-142772</t>
  </si>
  <si>
    <t>HMB-142133</t>
  </si>
  <si>
    <t>HMB-143159</t>
  </si>
  <si>
    <t>HMB-143169</t>
  </si>
  <si>
    <t>KPPI-IB-27083-21-11-2022</t>
  </si>
  <si>
    <t>KPPE-SB-131808</t>
  </si>
  <si>
    <t>KPPE-SB-131730</t>
  </si>
  <si>
    <t>KPPE-SB-131753</t>
  </si>
  <si>
    <t>KPEX-SB-75951</t>
  </si>
  <si>
    <t>KPEX-SB-75950</t>
  </si>
  <si>
    <t>LTM/0759/22-23</t>
  </si>
  <si>
    <t>LTM/0767/22-23</t>
  </si>
  <si>
    <t>LTM/0764/22-23</t>
  </si>
  <si>
    <t>LTM/0763/22-23</t>
  </si>
  <si>
    <t>HMB-143270</t>
  </si>
  <si>
    <t>KPAF-TI-20449-17-11-2022</t>
  </si>
  <si>
    <t>HMB-143764</t>
  </si>
  <si>
    <t>KAPW-TI-19967-15-08-2022</t>
  </si>
  <si>
    <t>HMB-143686</t>
  </si>
  <si>
    <t>KPFI-TI-16331-21-11-2022</t>
  </si>
  <si>
    <t>KPFI-TI-17393-28-11-2022</t>
  </si>
  <si>
    <t>HMB-143723</t>
  </si>
  <si>
    <t>KAPW-IB-157408-22-04-2022</t>
  </si>
  <si>
    <t>KAPE-IB-178010-29-03-2022</t>
  </si>
  <si>
    <t>KPPE-SB-132626</t>
  </si>
  <si>
    <t>KPPE-SB-133247</t>
  </si>
  <si>
    <t>KPPE-SB-133261</t>
  </si>
  <si>
    <t>KPPE-SB-133230</t>
  </si>
  <si>
    <t>LTM/0766/22-23</t>
  </si>
  <si>
    <t>HMB-144269</t>
  </si>
  <si>
    <t>KPFI-TI-10424-03-10-2022</t>
  </si>
  <si>
    <t>KPAF-TI-7864-27-08-2022</t>
  </si>
  <si>
    <t>LTM/0779/22-23</t>
  </si>
  <si>
    <t>LTM/0773/22-23</t>
  </si>
  <si>
    <t>HMB-144651</t>
  </si>
  <si>
    <t>HMB-144092</t>
  </si>
  <si>
    <t>KPAF-TI-7863-27-08-2022</t>
  </si>
  <si>
    <t>KPPE-SB-134967</t>
  </si>
  <si>
    <t>KPPE-SB-134969</t>
  </si>
  <si>
    <t>KPPE-SB-134142</t>
  </si>
  <si>
    <t>LTM/0768/22-23</t>
  </si>
  <si>
    <t>LTM/0769/22-23</t>
  </si>
  <si>
    <t>LTM/0785/22-23</t>
  </si>
  <si>
    <t>LTM/0782/22-23</t>
  </si>
  <si>
    <t>HMB-143492</t>
  </si>
  <si>
    <t>HMB-143565</t>
  </si>
  <si>
    <t>HMB-145521</t>
  </si>
  <si>
    <t>HMB-145191</t>
  </si>
  <si>
    <t>KPPE-SB-134989</t>
  </si>
  <si>
    <t>KPPE-SB-136648</t>
  </si>
  <si>
    <t>KPEX-SB-78861</t>
  </si>
  <si>
    <t>KPEX-SB-78333</t>
  </si>
  <si>
    <t>LTM/0790/22-23</t>
  </si>
  <si>
    <t>LTM/0748/22-23</t>
  </si>
  <si>
    <t>LTM/0775/22-23</t>
  </si>
  <si>
    <t>HMB-145797</t>
  </si>
  <si>
    <t>HMB-145647</t>
  </si>
  <si>
    <t>HMB-144146</t>
  </si>
  <si>
    <t>KPEX-SB-79608</t>
  </si>
  <si>
    <t>KPPE-SB-137663</t>
  </si>
  <si>
    <t>KPPE-SB-137728</t>
  </si>
  <si>
    <t>100% Cotton Fabric</t>
  </si>
  <si>
    <t>LTM/0787/22-23</t>
  </si>
  <si>
    <t>LTM/0778/22-23</t>
  </si>
  <si>
    <t>LTM/0776/22-23</t>
  </si>
  <si>
    <t>HMB-145610</t>
  </si>
  <si>
    <t>KAPE-IB-115712-23-12-2021</t>
  </si>
  <si>
    <t>HMB-144234</t>
  </si>
  <si>
    <t>HMB-144109</t>
  </si>
  <si>
    <t>KPPE-SB-138539</t>
  </si>
  <si>
    <t>KPPE-SB-138531</t>
  </si>
  <si>
    <t>KPPE-SB-138543</t>
  </si>
  <si>
    <t>LTM/0789/22-23</t>
  </si>
  <si>
    <t>HMB-145796</t>
  </si>
  <si>
    <t>LTM/0792/22-23</t>
  </si>
  <si>
    <t>LTM/0793/22-23</t>
  </si>
  <si>
    <t>ABL-000046</t>
  </si>
  <si>
    <t>KPFI-TI-3912-05-08-2022</t>
  </si>
  <si>
    <t>HMB-000265</t>
  </si>
  <si>
    <t>KPEX-SB-80191</t>
  </si>
  <si>
    <t>KPEX-SB-80609</t>
  </si>
  <si>
    <t>KPPE-SB-139320</t>
  </si>
  <si>
    <t>LTM/0793A/22-23</t>
  </si>
  <si>
    <t>HMB-000819</t>
  </si>
  <si>
    <t>KPPE-SB-140197</t>
  </si>
  <si>
    <t>LTM/0781/22-23</t>
  </si>
  <si>
    <t>LTM/0795/22-23</t>
  </si>
  <si>
    <t>HMB-144915</t>
  </si>
  <si>
    <t>HMB-001312</t>
  </si>
  <si>
    <t>KPPE-SB-141343</t>
  </si>
  <si>
    <t>KPAE-SB-41328</t>
  </si>
  <si>
    <t>LTM/0793B/22-23</t>
  </si>
  <si>
    <t>HMB-001533</t>
  </si>
  <si>
    <t>KPPE-SB-141572</t>
  </si>
  <si>
    <t>LTM/0805/22-23</t>
  </si>
  <si>
    <t>LTM/0803/22-23</t>
  </si>
  <si>
    <t>HMB-001657</t>
  </si>
  <si>
    <t>KAPE-IB-121234-03-01-2022</t>
  </si>
  <si>
    <t>HMB-001488</t>
  </si>
  <si>
    <t>SKZI-EP-167-14-06-2022</t>
  </si>
  <si>
    <t>KPPE-SB-142224</t>
  </si>
  <si>
    <t>KPPE-SB-142221</t>
  </si>
  <si>
    <t>LTM/0786/22-23</t>
  </si>
  <si>
    <t>HMB-145606</t>
  </si>
  <si>
    <t>KPAF-TI-22002-28-11-2022</t>
  </si>
  <si>
    <t>LTM/0777/22-23</t>
  </si>
  <si>
    <t>LTM/0384/22-23</t>
  </si>
  <si>
    <t>HMB-145764</t>
  </si>
  <si>
    <t>HMB-144139</t>
  </si>
  <si>
    <t>KPEX-SB-82654</t>
  </si>
  <si>
    <t>KPPE-SB-142852</t>
  </si>
  <si>
    <t>KPEX-SB-82406</t>
  </si>
  <si>
    <t>LTM/0807/22-23</t>
  </si>
  <si>
    <t>HMB-002127</t>
  </si>
  <si>
    <t>KPPE-SB-143101</t>
  </si>
  <si>
    <t>LTM/0812/22-23</t>
  </si>
  <si>
    <t>LTM/0801/22-23</t>
  </si>
  <si>
    <t>HMB-003050</t>
  </si>
  <si>
    <t>HMB-001204</t>
  </si>
  <si>
    <t>KPPE-SB-144449</t>
  </si>
  <si>
    <t>KPPE-SB-144433</t>
  </si>
  <si>
    <t>LTM/0827/22-23</t>
  </si>
  <si>
    <t>LTM/0828/22-23</t>
  </si>
  <si>
    <t>LTM/0821/22-23</t>
  </si>
  <si>
    <t>LTM/0818/22-23</t>
  </si>
  <si>
    <t>LTM/0826/22-23</t>
  </si>
  <si>
    <t>LTM/0829/22-23</t>
  </si>
  <si>
    <t>LTM/0830/22-23</t>
  </si>
  <si>
    <t>LTM/0825/22-23</t>
  </si>
  <si>
    <t>LTM/0824/22-23</t>
  </si>
  <si>
    <t>LTM/0823/22-23</t>
  </si>
  <si>
    <t>LTM/0822/22-23</t>
  </si>
  <si>
    <t>LTM/0819/22-23</t>
  </si>
  <si>
    <t>LTM/0817/22-23</t>
  </si>
  <si>
    <t>BAF-001230</t>
  </si>
  <si>
    <t>KAPE-IB-93423-15-12-2022</t>
  </si>
  <si>
    <t>KPPI-IB-27637-23-11-2022</t>
  </si>
  <si>
    <t>KAPW-IB-67755-26-11-2022</t>
  </si>
  <si>
    <t>KPFI-TI-6900-02-09-2022</t>
  </si>
  <si>
    <t>HMB-003888</t>
  </si>
  <si>
    <t>HMB-003460</t>
  </si>
  <si>
    <t>HMB-003457</t>
  </si>
  <si>
    <t>KPFI-TI-4287-11-08-2022</t>
  </si>
  <si>
    <t>BAF-001118</t>
  </si>
  <si>
    <t>HMB-003934</t>
  </si>
  <si>
    <t>BAF-001257</t>
  </si>
  <si>
    <t>PQZI-EP-3275-10-08-2022</t>
  </si>
  <si>
    <t>KPFI-TI-11173-10-10-2022</t>
  </si>
  <si>
    <t>KPFI-TI-12461-20-10-2022</t>
  </si>
  <si>
    <t>KPAF-TI-13854-05-10-2022</t>
  </si>
  <si>
    <t>HMB-003453</t>
  </si>
  <si>
    <t>HMB-003454</t>
  </si>
  <si>
    <t>HMB-003455</t>
  </si>
  <si>
    <t>HMB-003458</t>
  </si>
  <si>
    <t>HMB-003456</t>
  </si>
  <si>
    <t>HMB-003450</t>
  </si>
  <si>
    <t>KPPE-SB-146259</t>
  </si>
  <si>
    <t>KPPE-SB-147157</t>
  </si>
  <si>
    <t>KPPE-SB-146155</t>
  </si>
  <si>
    <t>KPPE-SB-147139</t>
  </si>
  <si>
    <t>KPPE-SB-146159</t>
  </si>
  <si>
    <t>KPPE-SB-147130</t>
  </si>
  <si>
    <t>KPPE-SB-147148</t>
  </si>
  <si>
    <t>KPPE-SB-147158</t>
  </si>
  <si>
    <t>KPPE-SB-147137</t>
  </si>
  <si>
    <t>KPPE-SB-146262</t>
  </si>
  <si>
    <t>KPPE-SB-146261</t>
  </si>
  <si>
    <t>KPPE-SB-147107</t>
  </si>
  <si>
    <t>KPEX-SB-85543</t>
  </si>
  <si>
    <t>LTM/0833/22-23</t>
  </si>
  <si>
    <t>LTM/0836/22-23</t>
  </si>
  <si>
    <t>LTM/0816/22-23</t>
  </si>
  <si>
    <t>HMB-004453</t>
  </si>
  <si>
    <t>HMB-003400</t>
  </si>
  <si>
    <t>KPEX-SB-86064</t>
  </si>
  <si>
    <t>KPEX-SB-86137</t>
  </si>
  <si>
    <t>KPEX-SB-86070</t>
  </si>
  <si>
    <t>HMB-003449</t>
  </si>
  <si>
    <t>LTM/0820/22-23</t>
  </si>
  <si>
    <t>KPPE-SB-148624</t>
  </si>
  <si>
    <t>LTM/0844/22-23</t>
  </si>
  <si>
    <t>HMB-004970</t>
  </si>
  <si>
    <t>KPPE-SB-149242</t>
  </si>
  <si>
    <t>LTM/0848/22-23</t>
  </si>
  <si>
    <t>HMB-005745</t>
  </si>
  <si>
    <t>KPPE-SB-150138</t>
  </si>
  <si>
    <t>LTM/0856/22-23</t>
  </si>
  <si>
    <t>LTM/0855/22-23</t>
  </si>
  <si>
    <t>HMB-006018</t>
  </si>
  <si>
    <t>PQZI-EP-3657-13-08-2022</t>
  </si>
  <si>
    <t>KAPW-TI-25434-24-08-2022</t>
  </si>
  <si>
    <t>KPFI-TI-7818-10-09-2022</t>
  </si>
  <si>
    <t>MCB-014857</t>
  </si>
  <si>
    <t>KPFI-TI-11171-10-10-2022</t>
  </si>
  <si>
    <t>KPAF-TI-27761-03-01-2023</t>
  </si>
  <si>
    <t>KPFI-TI-5875-24-08-2022</t>
  </si>
  <si>
    <t>KPEX-SB-87889</t>
  </si>
  <si>
    <t>KPPE-SB-150698</t>
  </si>
  <si>
    <t>LTM/0867/22-23</t>
  </si>
  <si>
    <t>LTM/0860/22-23</t>
  </si>
  <si>
    <t>HMB-007018</t>
  </si>
  <si>
    <t>KPFI-TI-13071-25-10-2022</t>
  </si>
  <si>
    <t>HMB-006556</t>
  </si>
  <si>
    <t>KPFI-TI-22468-06-01-2023</t>
  </si>
  <si>
    <t>KPPE-SB-152181</t>
  </si>
  <si>
    <t>KPPE-SB-152150</t>
  </si>
  <si>
    <t>LTM/0841/22-23</t>
  </si>
  <si>
    <t>LTM/0865/22-23</t>
  </si>
  <si>
    <t>BAF-002180</t>
  </si>
  <si>
    <t>LTM/0870/22-23</t>
  </si>
  <si>
    <t>LTM/0866/22-23</t>
  </si>
  <si>
    <t>HMB-007031</t>
  </si>
  <si>
    <t>KAPE-IB-90728-12-12-2022</t>
  </si>
  <si>
    <t>HMB-006893</t>
  </si>
  <si>
    <t>KAPE-IB-103699-03-01-2023</t>
  </si>
  <si>
    <t>KPFI-TI-12057-18-10-2022</t>
  </si>
  <si>
    <t>KPPE-SB-152791</t>
  </si>
  <si>
    <t>KPPE-SB-152365</t>
  </si>
  <si>
    <t>KPPE-SB-152773</t>
  </si>
  <si>
    <t>LTM/0875/22-23</t>
  </si>
  <si>
    <t>LTM/0874/22-23</t>
  </si>
  <si>
    <t>LTM/0871/22-23</t>
  </si>
  <si>
    <t>HMB-007390</t>
  </si>
  <si>
    <t>KAPE-IB-121223-03-01-2022</t>
  </si>
  <si>
    <t>KAPE-IB-121585-04-01-2022</t>
  </si>
  <si>
    <t>KPFI-TI-23660-17-01-2023</t>
  </si>
  <si>
    <t>HMB-007268</t>
  </si>
  <si>
    <t>KPFI-TI-16422-22-11-2022</t>
  </si>
  <si>
    <t>KPFI-TI-17136-25-11-2022</t>
  </si>
  <si>
    <t>KPPE-SB-153557</t>
  </si>
  <si>
    <t>KPPE-SB-153528</t>
  </si>
  <si>
    <t>KPEX-SB-90263</t>
  </si>
  <si>
    <t>LTM/0877/22-23</t>
  </si>
  <si>
    <t>LTM/0813/22-23</t>
  </si>
  <si>
    <t>HMB-007612</t>
  </si>
  <si>
    <t>PQZI-EP-2910-04-08-2022</t>
  </si>
  <si>
    <t>KPFI-TI-4285-11-08-2022</t>
  </si>
  <si>
    <t>BAF-000890</t>
  </si>
  <si>
    <t>KPEX-SB-90832</t>
  </si>
  <si>
    <t>KPPE-SB-154346</t>
  </si>
  <si>
    <t>LTM/0886/22-23</t>
  </si>
  <si>
    <t>LTM/0883/22-23</t>
  </si>
  <si>
    <t>LTM/0884/22-23</t>
  </si>
  <si>
    <t>LTM/0882/22-23</t>
  </si>
  <si>
    <t>LTM/0876/22-23</t>
  </si>
  <si>
    <t>HMB-008307</t>
  </si>
  <si>
    <t>KPFI-TI-22574-07-01-2023</t>
  </si>
  <si>
    <t>HMB-008306</t>
  </si>
  <si>
    <t>KPAF-TI-64139-16-06-2022</t>
  </si>
  <si>
    <t>KPAF-TI-63535-13-06-2022</t>
  </si>
  <si>
    <t>MCB-015548</t>
  </si>
  <si>
    <t>KAPW-IB-104471-11-01-2022</t>
  </si>
  <si>
    <t>KPFI-TI-7929-12-09-2022</t>
  </si>
  <si>
    <t>HMB-007921</t>
  </si>
  <si>
    <t>HMB-007707</t>
  </si>
  <si>
    <t>KPPE-SB-155154</t>
  </si>
  <si>
    <t>KPEX-SB-91415</t>
  </si>
  <si>
    <t>KPPE-SB-155150</t>
  </si>
  <si>
    <t>KPPE-SB-155164</t>
  </si>
  <si>
    <t>KPPE-SB-155145</t>
  </si>
  <si>
    <t>LTM/0885/22-23</t>
  </si>
  <si>
    <t>LTM/0843/22-23</t>
  </si>
  <si>
    <t>LTM/0888/22-23</t>
  </si>
  <si>
    <t>LTM/0902/22-23</t>
  </si>
  <si>
    <t>LTM/0891/22-23</t>
  </si>
  <si>
    <t>HMB-008401</t>
  </si>
  <si>
    <t>HMB-005654</t>
  </si>
  <si>
    <t>HMB-009280</t>
  </si>
  <si>
    <t>HMB-009173</t>
  </si>
  <si>
    <t>KPAF-TI-8304-30-08-2022</t>
  </si>
  <si>
    <t>BAF-002960</t>
  </si>
  <si>
    <t>KAPE-TI-70154-05-11-2022</t>
  </si>
  <si>
    <t>KPAF-TI-29330-13-01-2023</t>
  </si>
  <si>
    <t>KPPE-SB-156909</t>
  </si>
  <si>
    <t>KPEX-SB-92667</t>
  </si>
  <si>
    <t>KPPE-SB-155812</t>
  </si>
  <si>
    <t>KPPE-SB-156904</t>
  </si>
  <si>
    <t>KPEX-SB-91978</t>
  </si>
  <si>
    <t>BITUMINOUS COAL</t>
  </si>
  <si>
    <t>HYDROGEN PEROXIDE 50%</t>
  </si>
  <si>
    <t>100% POLYESTER YARN (DTY 100D/</t>
  </si>
  <si>
    <t>PUMICE STONE</t>
  </si>
  <si>
    <t>NW</t>
  </si>
  <si>
    <t>Pc Wt</t>
  </si>
  <si>
    <t>ratio</t>
  </si>
  <si>
    <t>Denim Garment</t>
  </si>
  <si>
    <t>LTM/0899/22-23</t>
  </si>
  <si>
    <t>LTM/0889/22-23</t>
  </si>
  <si>
    <t>LTM/0903/22-23</t>
  </si>
  <si>
    <t>HMB-009029</t>
  </si>
  <si>
    <t>HMB-008898</t>
  </si>
  <si>
    <t>HMB-009302</t>
  </si>
  <si>
    <t>KPEX-SB-92766</t>
  </si>
  <si>
    <t>KPPE-SB-157601</t>
  </si>
  <si>
    <t>KPEX-SB-93138</t>
  </si>
  <si>
    <t>LTM/0887/22-23</t>
  </si>
  <si>
    <t>LTM/0907/22-23</t>
  </si>
  <si>
    <t>LTM/0906/22-23</t>
  </si>
  <si>
    <t>LTM/0901/22-23</t>
  </si>
  <si>
    <t>LTM/0878/22-23</t>
  </si>
  <si>
    <t>HMB-008547</t>
  </si>
  <si>
    <t>HMB-009738</t>
  </si>
  <si>
    <t>HMB-009520</t>
  </si>
  <si>
    <t>KPAF-TI-9168-05-09-2022</t>
  </si>
  <si>
    <t>HMB-008977</t>
  </si>
  <si>
    <t>ABL-000077</t>
  </si>
  <si>
    <t>KPEX-SB-93832</t>
  </si>
  <si>
    <t>KPPE-SB-158714</t>
  </si>
  <si>
    <t>KPEX-SB-93446</t>
  </si>
  <si>
    <t>KPEX-SB-93841</t>
  </si>
  <si>
    <t>KPPE-SB-158698</t>
  </si>
  <si>
    <t>LTM/0915/22-23</t>
  </si>
  <si>
    <t>LTM/0814/22-23</t>
  </si>
  <si>
    <t>KPPE-SB-159640</t>
  </si>
  <si>
    <t>LTM/0921/22-23</t>
  </si>
  <si>
    <t>HMB-010901</t>
  </si>
  <si>
    <t>BAF-002182</t>
  </si>
  <si>
    <t>KPPI-IB-38567-19-01-2023</t>
  </si>
  <si>
    <t>KPFI-TI-23630-17-01-2023</t>
  </si>
  <si>
    <t>HMB-010475</t>
  </si>
  <si>
    <t>KPFI-TI-11178-10-10-2022</t>
  </si>
  <si>
    <t>KPFI-TI-14706-08-11-2022</t>
  </si>
  <si>
    <t>KPFI-TI-4374-11-08-2022</t>
  </si>
  <si>
    <t>KPFI-TI-18030-02-12-2022</t>
  </si>
  <si>
    <t>BAF-000889</t>
  </si>
  <si>
    <t>KPEX-SB-95660</t>
  </si>
  <si>
    <t>KPPE-SB-161427</t>
  </si>
  <si>
    <t>KPPE-SB-161450</t>
  </si>
  <si>
    <t>Feb-23</t>
  </si>
  <si>
    <t>LTM/0920A/22-23</t>
  </si>
  <si>
    <t>LTM/0922/22-23</t>
  </si>
  <si>
    <t>LTM/0913/22-23</t>
  </si>
  <si>
    <t>LTM/0920B/22-23</t>
  </si>
  <si>
    <t>HMB-011113</t>
  </si>
  <si>
    <t>KPFI-TI-21849-31-12-2022</t>
  </si>
  <si>
    <t>HMB-010939</t>
  </si>
  <si>
    <t>HMB-010291</t>
  </si>
  <si>
    <t>HMB-011114</t>
  </si>
  <si>
    <t>KPEX-SB-96072</t>
  </si>
  <si>
    <t>KPEX-SB-95969</t>
  </si>
  <si>
    <t>KPEX-SB-96360</t>
  </si>
  <si>
    <t>KPPE-SB-161583</t>
  </si>
  <si>
    <t>LTM/0928/22-23</t>
  </si>
  <si>
    <t>LTM/0927/22-23</t>
  </si>
  <si>
    <t>LTM/0919/22-23</t>
  </si>
  <si>
    <t>BAF-004088</t>
  </si>
  <si>
    <t>KAPW-IB-90120-16-01-2023</t>
  </si>
  <si>
    <t>BAF-004087</t>
  </si>
  <si>
    <t>HMB-010720</t>
  </si>
  <si>
    <t>KPFI-TI-6692-31-08-2022</t>
  </si>
  <si>
    <t>KPPE-SB-162791</t>
  </si>
  <si>
    <t>KPPE-SB-162788</t>
  </si>
  <si>
    <t>KPAE-SB-47338</t>
  </si>
  <si>
    <t>100% Polyester Fabric</t>
  </si>
  <si>
    <t>Nylocn Zipper</t>
  </si>
  <si>
    <t>LTM/0931/22-23</t>
  </si>
  <si>
    <t>LTM/0929/22-23</t>
  </si>
  <si>
    <t>HMB-011838</t>
  </si>
  <si>
    <t>KAPE-TI-98935-23-12-2022</t>
  </si>
  <si>
    <t>KAPE-IB-107391-09-01-2023</t>
  </si>
  <si>
    <t>HMB-011406</t>
  </si>
  <si>
    <t>KPPE-SB-163762</t>
  </si>
  <si>
    <t>KPPE-SB-163787</t>
  </si>
  <si>
    <t>LTM/0932/22-23</t>
  </si>
  <si>
    <t>LTM/0918/22-23</t>
  </si>
  <si>
    <t>LTM/0936/22-23</t>
  </si>
  <si>
    <t>LTM/0933/22-23</t>
  </si>
  <si>
    <t>LTM/0930/22-23</t>
  </si>
  <si>
    <t>HMB-012035</t>
  </si>
  <si>
    <t>HMB-012433</t>
  </si>
  <si>
    <t>HMB-012418</t>
  </si>
  <si>
    <t>HMB-011974</t>
  </si>
  <si>
    <t>ABL-000045</t>
  </si>
  <si>
    <t>KPPE-SB-164407</t>
  </si>
  <si>
    <t>KPPE-SB-164401</t>
  </si>
  <si>
    <t>KPEX-SB-98207</t>
  </si>
  <si>
    <t>KPPE-SB-164415</t>
  </si>
  <si>
    <t>KPEX-SB-98148</t>
  </si>
  <si>
    <t>LTM/0944/22-23</t>
  </si>
  <si>
    <t>LTM/0940/22-23</t>
  </si>
  <si>
    <t>HBL-005382</t>
  </si>
  <si>
    <t>BAF-004620</t>
  </si>
  <si>
    <t>KPFI-TI-24385-24-01-2023</t>
  </si>
  <si>
    <t>LTM/0943/22-23</t>
  </si>
  <si>
    <t>HMB-013005</t>
  </si>
  <si>
    <t>KPPE-SB-165313</t>
  </si>
  <si>
    <t>KPPE-SB-166420</t>
  </si>
  <si>
    <t>KPEX-SB-98817</t>
  </si>
  <si>
    <t>LTM/0945/22-23</t>
  </si>
  <si>
    <t>LTM/0957/22-23</t>
  </si>
  <si>
    <t>LTM/0956/22-23</t>
  </si>
  <si>
    <t>HMB-013862</t>
  </si>
  <si>
    <t>HMB-013740</t>
  </si>
  <si>
    <t>KAPW-IB-106693-14-01-2022</t>
  </si>
  <si>
    <t>HMB-013895</t>
  </si>
  <si>
    <t>KPEX-SB-100148</t>
  </si>
  <si>
    <t>KPEX-SB-100142</t>
  </si>
  <si>
    <t>KPPE-SB-167385</t>
  </si>
  <si>
    <t>LTM/0959/22-23</t>
  </si>
  <si>
    <t>LTM/0952/22-23</t>
  </si>
  <si>
    <t>LTM/0949/22-23</t>
  </si>
  <si>
    <t>HMB-013742</t>
  </si>
  <si>
    <t>KAPW-IB-106716-14-01-2022</t>
  </si>
  <si>
    <t>HMB-013556</t>
  </si>
  <si>
    <t>HMB-013203</t>
  </si>
  <si>
    <t>KPPE-SB-168091</t>
  </si>
  <si>
    <t>KPEX-SB-100662</t>
  </si>
  <si>
    <t>KPPE-SB-168075</t>
  </si>
  <si>
    <t>LTM/0962/22-23</t>
  </si>
  <si>
    <t>LTM/0964/22-23</t>
  </si>
  <si>
    <t>LTM/0958/22-23</t>
  </si>
  <si>
    <t>HMB-014085</t>
  </si>
  <si>
    <t>KAPE-IB-81883-28-11-2022</t>
  </si>
  <si>
    <t>HMB-014155</t>
  </si>
  <si>
    <t>HMB-013743</t>
  </si>
  <si>
    <t>KPPE-SB-169035</t>
  </si>
  <si>
    <t>KPEX-SB-101342</t>
  </si>
  <si>
    <t>KPEX-SB-101337</t>
  </si>
  <si>
    <t>LTM/0968/22-23</t>
  </si>
  <si>
    <t>LTM/0973/22-23</t>
  </si>
  <si>
    <t>LTM/0974/22-23</t>
  </si>
  <si>
    <t>LTM/0966/22-23</t>
  </si>
  <si>
    <t>LTM/0967/22-23</t>
  </si>
  <si>
    <t>KPAF-TI-20925-21-11-2022</t>
  </si>
  <si>
    <t>KPFI-TI-24383-24-01-2023</t>
  </si>
  <si>
    <t>AHB-011515</t>
  </si>
  <si>
    <t>AHB-011516</t>
  </si>
  <si>
    <t>KPFI-TI-18448-06-12-2022</t>
  </si>
  <si>
    <t>HMB-014458</t>
  </si>
  <si>
    <t>HMB-014313</t>
  </si>
  <si>
    <t>KPPE-SB-169182</t>
  </si>
  <si>
    <t>KPEX-SB-101969</t>
  </si>
  <si>
    <t>KPEX-SB-101961</t>
  </si>
  <si>
    <t>KPPE-SB-169689</t>
  </si>
  <si>
    <t>KPPE-SB-169663</t>
  </si>
  <si>
    <t>LTM/0963/22-23</t>
  </si>
  <si>
    <t>KPFI-TI-6435-29-08-2022</t>
  </si>
  <si>
    <t>ABL-000039</t>
  </si>
  <si>
    <t>LTM/0976/22-23</t>
  </si>
  <si>
    <t>LTM/0975/22-23</t>
  </si>
  <si>
    <t>LTM/0960/22-23</t>
  </si>
  <si>
    <t>KPFI-TI-24555-25-01-2023</t>
  </si>
  <si>
    <t>HMB-015166</t>
  </si>
  <si>
    <t>HMB-013769</t>
  </si>
  <si>
    <t>KPPE-SB-170539</t>
  </si>
  <si>
    <t>KPPE-SB-170395</t>
  </si>
  <si>
    <t>KPPE-SB-170533</t>
  </si>
  <si>
    <t>KPEX-SB-102635</t>
  </si>
  <si>
    <t>LTM/0971/22-23</t>
  </si>
  <si>
    <t>HMB-014872</t>
  </si>
  <si>
    <t>LTM/0978/22-23</t>
  </si>
  <si>
    <t>LTM/0970/22-23</t>
  </si>
  <si>
    <t>HMB-015879</t>
  </si>
  <si>
    <t>KPPE-SB-171542</t>
  </si>
  <si>
    <t>KPAE-SB-49761</t>
  </si>
  <si>
    <t>KPEX-SB-103317</t>
  </si>
  <si>
    <t>LTM/0980/22-23</t>
  </si>
  <si>
    <t>LTM/0981/22-23</t>
  </si>
  <si>
    <t>LTM/0911/22-23</t>
  </si>
  <si>
    <t>ABL-000073</t>
  </si>
  <si>
    <t>KAPW-IB-93598-24-01-2023</t>
  </si>
  <si>
    <t>KPAF-TI-16105-20-10-2022</t>
  </si>
  <si>
    <t>HMB-016069</t>
  </si>
  <si>
    <t>HMB-011363</t>
  </si>
  <si>
    <t>KPEX-SB-104048</t>
  </si>
  <si>
    <t>KPEX-SB-104049</t>
  </si>
  <si>
    <t>KPEX-SB-104050</t>
  </si>
  <si>
    <t>LTM/0986/22-23</t>
  </si>
  <si>
    <t>LTM/0983/22-23</t>
  </si>
  <si>
    <t>HMB-016883</t>
  </si>
  <si>
    <t>HMB-016637</t>
  </si>
  <si>
    <t>KPPE-SB-173771</t>
  </si>
  <si>
    <t>KPEX-SB-105265</t>
  </si>
  <si>
    <t>LTM/0992/22-23</t>
  </si>
  <si>
    <t>LTM/0993/22-23</t>
  </si>
  <si>
    <t>HMB-017234</t>
  </si>
  <si>
    <t>HMB-017250</t>
  </si>
  <si>
    <t>KPEX-SB-105871</t>
  </si>
  <si>
    <t>KPEX-SB-105863</t>
  </si>
  <si>
    <t>LTM/1001/22-23</t>
  </si>
  <si>
    <t>LTM/0999/22-23</t>
  </si>
  <si>
    <t>LTM/1000/22-23</t>
  </si>
  <si>
    <t>HMB-017676</t>
  </si>
  <si>
    <t>HMB-017517</t>
  </si>
  <si>
    <t>HMB-017518</t>
  </si>
  <si>
    <t>KPEX-SB-106502</t>
  </si>
  <si>
    <t>KPEX-SB-106504</t>
  </si>
  <si>
    <t>KPPE-SB-175263</t>
  </si>
  <si>
    <t>LTM/1005/22-23</t>
  </si>
  <si>
    <t>LTM/1002/22-23</t>
  </si>
  <si>
    <t>LTM/1008/22-23</t>
  </si>
  <si>
    <t>LTM/1007/22-23</t>
  </si>
  <si>
    <t>LTM/0991/22-23</t>
  </si>
  <si>
    <t>HMB-017917</t>
  </si>
  <si>
    <t>KPAF-TI-11095-19-09-2022</t>
  </si>
  <si>
    <t>HMB-017755</t>
  </si>
  <si>
    <t>KAPW-TI-57888-05-11-2022</t>
  </si>
  <si>
    <t>HMB-018184</t>
  </si>
  <si>
    <t>HMB-018185</t>
  </si>
  <si>
    <t>BAF-006230</t>
  </si>
  <si>
    <t>KPAF-TI-12219-26-09-2022</t>
  </si>
  <si>
    <t>KPEX-SB-107142</t>
  </si>
  <si>
    <t>KPEX-SB-107177</t>
  </si>
  <si>
    <t>KPEX-SB-107178</t>
  </si>
  <si>
    <t>KPEX-SB-107157</t>
  </si>
  <si>
    <t>KPEX-SB-107163</t>
  </si>
  <si>
    <t>LTM/1009/22-23</t>
  </si>
  <si>
    <t>LTM/0998/22-23</t>
  </si>
  <si>
    <t>HMB-018513</t>
  </si>
  <si>
    <t>HMB-0017445</t>
  </si>
  <si>
    <t>HMB-018583</t>
  </si>
  <si>
    <t>LTM/1018/22-23</t>
  </si>
  <si>
    <t>LTM/1011/22-23</t>
  </si>
  <si>
    <t>LTM/1006/22-23</t>
  </si>
  <si>
    <t>LTM/1010/22-23</t>
  </si>
  <si>
    <t>HMB-018251</t>
  </si>
  <si>
    <t>HMB-018339</t>
  </si>
  <si>
    <t>HMB0-018257</t>
  </si>
  <si>
    <t>KPEX-SB-107815</t>
  </si>
  <si>
    <t>KPEX-SB-107887</t>
  </si>
  <si>
    <t>KPEX-SB-107650</t>
  </si>
  <si>
    <t>KPEX-SB-107898</t>
  </si>
  <si>
    <t>KPEX-SB-107895</t>
  </si>
  <si>
    <t>KPPE-SB-176957</t>
  </si>
  <si>
    <t>LTM/1017/22-23</t>
  </si>
  <si>
    <t>LTM/1020/22-23</t>
  </si>
  <si>
    <t>LTM/1021/22-23</t>
  </si>
  <si>
    <t>LTM/1016/22-23</t>
  </si>
  <si>
    <t>LTM/1015/22-23</t>
  </si>
  <si>
    <t>LTM/1014/22-23</t>
  </si>
  <si>
    <t>HMB-018752</t>
  </si>
  <si>
    <t>HMB-018753</t>
  </si>
  <si>
    <t>KAPW-IB-101716-08-02-2023</t>
  </si>
  <si>
    <t>ABL-000055</t>
  </si>
  <si>
    <t>ABL-000035</t>
  </si>
  <si>
    <t>KPEX-SB-109168</t>
  </si>
  <si>
    <t>KPEX-SB-109185</t>
  </si>
  <si>
    <t>KPEX-SB-109179</t>
  </si>
  <si>
    <t>KPPE-SB-177700</t>
  </si>
  <si>
    <t>KPEX-SB-109169</t>
  </si>
  <si>
    <t>KPPE-SB-177278</t>
  </si>
  <si>
    <t>CHEMICAL</t>
  </si>
  <si>
    <t>LTM/1028/22-23</t>
  </si>
  <si>
    <t>LTM/1027/22-23</t>
  </si>
  <si>
    <t>HBL-008310</t>
  </si>
  <si>
    <t>HMB-019275</t>
  </si>
  <si>
    <t>KPPE-SB-179268</t>
  </si>
  <si>
    <t>KPEX-SB-109801</t>
  </si>
  <si>
    <t>Mar-23</t>
  </si>
  <si>
    <t>LTM/1036/22-23</t>
  </si>
  <si>
    <t>LTM/1032/22-23</t>
  </si>
  <si>
    <t>LTM/1033/22-23</t>
  </si>
  <si>
    <t>LTM/1035/22-23</t>
  </si>
  <si>
    <t>LTM/0997/22-23</t>
  </si>
  <si>
    <t>HMB-019994</t>
  </si>
  <si>
    <t>HMB-019997</t>
  </si>
  <si>
    <t>HMB-019996</t>
  </si>
  <si>
    <t>KAPW-IB-51492-06-10-2021</t>
  </si>
  <si>
    <t>KAPW-IB-182881-14-06-2022</t>
  </si>
  <si>
    <t>HBL-008545</t>
  </si>
  <si>
    <t>HMB-018523</t>
  </si>
  <si>
    <t>KPAF-TI-20885-21-11-2022</t>
  </si>
  <si>
    <t>KPEX-SB-110410</t>
  </si>
  <si>
    <t>KPPE-SB-180116</t>
  </si>
  <si>
    <t>KPPE-SB-180051</t>
  </si>
  <si>
    <t>KPEX-SB-110409</t>
  </si>
  <si>
    <t>KPPE-SB-179995</t>
  </si>
  <si>
    <t>LTM/0950/22-23</t>
  </si>
  <si>
    <t>LTM/1034/22-23</t>
  </si>
  <si>
    <t>HMB-013560</t>
  </si>
  <si>
    <t>HMB-020173</t>
  </si>
  <si>
    <t>LTM/1039/22-23</t>
  </si>
  <si>
    <t>LTM/1040/22-23</t>
  </si>
  <si>
    <t>HBL-008871</t>
  </si>
  <si>
    <t>KAPE-IB-116620-26-01-2023</t>
  </si>
  <si>
    <t>KAPE-TI-127887-09-02-2023</t>
  </si>
  <si>
    <t>HBL-008873</t>
  </si>
  <si>
    <t>KPEX-SB-111085</t>
  </si>
  <si>
    <t>KPPE-SB-180622</t>
  </si>
  <si>
    <t>KPPE-SB-180497</t>
  </si>
  <si>
    <t>KPEX-SB-111066</t>
  </si>
  <si>
    <t>LTM/1043/22-23</t>
  </si>
  <si>
    <t>LTM/1042/22-23</t>
  </si>
  <si>
    <t>LTM/1031/22-23</t>
  </si>
  <si>
    <t>HMB-020585</t>
  </si>
  <si>
    <t>HMB-019964</t>
  </si>
  <si>
    <t>HMB-21240</t>
  </si>
  <si>
    <t>KPEX-SB-111767</t>
  </si>
  <si>
    <t>KPPE-SB-181764</t>
  </si>
  <si>
    <t>KPPE-SB-181823</t>
  </si>
  <si>
    <t>LTM/1045/22-23</t>
  </si>
  <si>
    <t>LTM/1019/22-23</t>
  </si>
  <si>
    <t>LTM/1048/22-23</t>
  </si>
  <si>
    <t>LTM/1047/22-23</t>
  </si>
  <si>
    <t>LTM/1052/22-23</t>
  </si>
  <si>
    <t>LTM/1044/22-23</t>
  </si>
  <si>
    <t>HMB-021265</t>
  </si>
  <si>
    <t>HMB-018851</t>
  </si>
  <si>
    <t>HMB-021321</t>
  </si>
  <si>
    <t>KAPW-IB-154711-18-04-2022</t>
  </si>
  <si>
    <t>HMB-021323</t>
  </si>
  <si>
    <t>HMB-021771</t>
  </si>
  <si>
    <t>KAPE-IB-132411-19-01-2022</t>
  </si>
  <si>
    <t>HMB-020929</t>
  </si>
  <si>
    <t>KPEX-SB-112316</t>
  </si>
  <si>
    <t>KPEX-SB-113126</t>
  </si>
  <si>
    <t>KPPE-SB-182481</t>
  </si>
  <si>
    <t>KPPE-SB-182852</t>
  </si>
  <si>
    <t>KPPE-SB-183172</t>
  </si>
  <si>
    <t>KPPE-SB-183248</t>
  </si>
  <si>
    <t>LTM/1053/22-23</t>
  </si>
  <si>
    <t>LTM/1056/22-23</t>
  </si>
  <si>
    <t>LTM/1054/22-23</t>
  </si>
  <si>
    <t>LTM/1046/22-23</t>
  </si>
  <si>
    <t>HMB-021693</t>
  </si>
  <si>
    <t>MCB-019641</t>
  </si>
  <si>
    <t>HMB-021976</t>
  </si>
  <si>
    <t>HMB-021322</t>
  </si>
  <si>
    <t>KPEX-SB-113605</t>
  </si>
  <si>
    <t>KPPE-SB-183768</t>
  </si>
  <si>
    <t>KPEX-SB-113638</t>
  </si>
  <si>
    <t>KPPE-SB-183811</t>
  </si>
  <si>
    <t>LTM/1055/22-23</t>
  </si>
  <si>
    <t>LTM/0600/22-23</t>
  </si>
  <si>
    <t>HBL-009730</t>
  </si>
  <si>
    <t>MCB-019640</t>
  </si>
  <si>
    <t>KPFI-TI-15561-15-11-2022</t>
  </si>
  <si>
    <t>KPFI-TI-27043-21-02-2023</t>
  </si>
  <si>
    <t>KPFI-TI-27650-27-02-2023</t>
  </si>
  <si>
    <t>KPEX-SB-114158</t>
  </si>
  <si>
    <t>KPEX-SB-114152</t>
  </si>
  <si>
    <t>LTM/1064/22-23</t>
  </si>
  <si>
    <t>LTM/1037/22-23</t>
  </si>
  <si>
    <t>HMB-023051</t>
  </si>
  <si>
    <t>KAPW-IB-36765-19-09-2022</t>
  </si>
  <si>
    <t>KAPE-IB-116635-26-01-2023</t>
  </si>
  <si>
    <t>HMB-022840</t>
  </si>
  <si>
    <t>KPFI-TI-26974-20-02-2023</t>
  </si>
  <si>
    <t>KPPE-SB-185629</t>
  </si>
  <si>
    <t>KPPE-SB-185703</t>
  </si>
  <si>
    <t>LTM/1062/22-23</t>
  </si>
  <si>
    <t>LTM/1065/22-23</t>
  </si>
  <si>
    <t>LTM/1059/22-23</t>
  </si>
  <si>
    <t>HMB-022866</t>
  </si>
  <si>
    <t>KPFI-IB-25327-02-02-2023</t>
  </si>
  <si>
    <t>HMB-023744</t>
  </si>
  <si>
    <t>HMB-022150</t>
  </si>
  <si>
    <t>KPPE-SB-186549</t>
  </si>
  <si>
    <t>KPPE-SB-185962</t>
  </si>
  <si>
    <t>KPPE-SB-186498</t>
  </si>
  <si>
    <t>LTM/1073/22-23</t>
  </si>
  <si>
    <t>LTM/1072/22-23</t>
  </si>
  <si>
    <t>LTM/1069/22-23</t>
  </si>
  <si>
    <t>HMB-023712</t>
  </si>
  <si>
    <t>HMB-009927</t>
  </si>
  <si>
    <t>KPEX-SB-115949</t>
  </si>
  <si>
    <t>KPPE-SB-187276</t>
  </si>
  <si>
    <t>KPPE-SB-187273</t>
  </si>
  <si>
    <t>LTM/1050/22-23</t>
  </si>
  <si>
    <t>LTM/1075/22-23</t>
  </si>
  <si>
    <t>LTM/1066/22-23</t>
  </si>
  <si>
    <t>LTM/1063/22-23</t>
  </si>
  <si>
    <t>LTM/1057/22-23</t>
  </si>
  <si>
    <t>LTM/1038/22-23</t>
  </si>
  <si>
    <t>LTM/1076/22-23</t>
  </si>
  <si>
    <t>LTM/1077/22-23</t>
  </si>
  <si>
    <t>LTM/1041/22-23</t>
  </si>
  <si>
    <t>HMB-024094</t>
  </si>
  <si>
    <t>KAPE-IB-120271-30-01-2023</t>
  </si>
  <si>
    <t>HMB-024370</t>
  </si>
  <si>
    <t>HMB-024351</t>
  </si>
  <si>
    <t>HMB-024231</t>
  </si>
  <si>
    <t>KAPE-IB-182264-06-04-2022</t>
  </si>
  <si>
    <t>HBL-009950</t>
  </si>
  <si>
    <t>KAPE-IB-135164-25-01-2022</t>
  </si>
  <si>
    <t>HMB-023098</t>
  </si>
  <si>
    <t>HMB-022101</t>
  </si>
  <si>
    <t>HMB-020210</t>
  </si>
  <si>
    <t>LTM/1078/22-23</t>
  </si>
  <si>
    <t>HBL-010596</t>
  </si>
  <si>
    <t>HMB-022103</t>
  </si>
  <si>
    <t>KPPE-SB-188250</t>
  </si>
  <si>
    <t>KPEX-SB-117305</t>
  </si>
  <si>
    <t>KPPE-SB-188035</t>
  </si>
  <si>
    <t>KPEX-SB-116682</t>
  </si>
  <si>
    <t>KPEX-SB-116699</t>
  </si>
  <si>
    <t>KPEX-SB-116700</t>
  </si>
  <si>
    <t>KPPE-SB-188246</t>
  </si>
  <si>
    <t>KPEX-SB-116738</t>
  </si>
  <si>
    <t>KPEX-SB-117358</t>
  </si>
  <si>
    <t>KPEX-SB-116745</t>
  </si>
  <si>
    <t>LTM/1094/22-23</t>
  </si>
  <si>
    <t>LTM/1089/22-23</t>
  </si>
  <si>
    <t>LTM/1093/22-23</t>
  </si>
  <si>
    <t>LTM/1083/22-23</t>
  </si>
  <si>
    <t>LTM/1049/22-23</t>
  </si>
  <si>
    <t>LTM/1095/22-23</t>
  </si>
  <si>
    <t>LTM/1096/22-23</t>
  </si>
  <si>
    <t>LTM/1090/22-23</t>
  </si>
  <si>
    <t>KAPW-IB-113511-28-01-2022</t>
  </si>
  <si>
    <t>HMB-025249</t>
  </si>
  <si>
    <t>KPFI-TI-28483-06-03-2023</t>
  </si>
  <si>
    <t>PQZI-EP-5012-25-08-2022</t>
  </si>
  <si>
    <t>KPPE-SB-190499</t>
  </si>
  <si>
    <t>PQZI-EP-4724-23-08-2022</t>
  </si>
  <si>
    <t>HMB-025300</t>
  </si>
  <si>
    <t>KAPW-IB-108664-24-02-2023</t>
  </si>
  <si>
    <t>HMB-024263</t>
  </si>
  <si>
    <t>PQZI-EP-4967-25-08-2022</t>
  </si>
  <si>
    <t>HBL-011004</t>
  </si>
  <si>
    <t>KAPE-IB-193166-25-04-2022</t>
  </si>
  <si>
    <t>KAPE-IB-196874-29-04-2022</t>
  </si>
  <si>
    <t>HMB-025227</t>
  </si>
  <si>
    <t>KPPE-SB-190061</t>
  </si>
  <si>
    <t>KPPE-SB-189797</t>
  </si>
  <si>
    <t>KPEX-SB-118503</t>
  </si>
  <si>
    <t>KPPE-SB-190137</t>
  </si>
  <si>
    <t>KPEX-SB-118496</t>
  </si>
  <si>
    <t>KPPE-SB-190927</t>
  </si>
  <si>
    <t>KPEX-SB-118293</t>
  </si>
  <si>
    <t>LTM/1099/22-23</t>
  </si>
  <si>
    <t>LTM/1098/22-23</t>
  </si>
  <si>
    <t>LTM/1092/22-23</t>
  </si>
  <si>
    <t>KAPE-IB-137929-28-01-2022</t>
  </si>
  <si>
    <t>HBL-011056</t>
  </si>
  <si>
    <t>MCB-020604</t>
  </si>
  <si>
    <t>KAPW-IB-108660-24-02-2023</t>
  </si>
  <si>
    <t>KPEX-SB-119123</t>
  </si>
  <si>
    <t>KPEX-SB-119165</t>
  </si>
  <si>
    <t>KPPE-SB-191473</t>
  </si>
  <si>
    <t>LTM/1104/22-23</t>
  </si>
  <si>
    <t>LTM/1103/22-23</t>
  </si>
  <si>
    <t>LTM/1097/22-23</t>
  </si>
  <si>
    <t>HMB-026591</t>
  </si>
  <si>
    <t>KPPE-SB-192099</t>
  </si>
  <si>
    <t>KPPE-SB-192108</t>
  </si>
  <si>
    <t>KPEX-SB-119440</t>
  </si>
  <si>
    <t>LTM/1100/22-23</t>
  </si>
  <si>
    <t>LTM/1067/22-23</t>
  </si>
  <si>
    <t>KAPS-IB-6595-10-03-2023</t>
  </si>
  <si>
    <t>HBL-009951</t>
  </si>
  <si>
    <t>KPEX-SB-120517</t>
  </si>
  <si>
    <t>KPEX-SB-120502</t>
  </si>
  <si>
    <t>LTM/1112/22-23</t>
  </si>
  <si>
    <t>LTM/1109/22-23</t>
  </si>
  <si>
    <t>LTM/1113/22-23</t>
  </si>
  <si>
    <t>LTM/1115/22-23</t>
  </si>
  <si>
    <t>LTM/1107/22-23</t>
  </si>
  <si>
    <t>LTM/1106/22-23</t>
  </si>
  <si>
    <t>LTM/1091/22-23</t>
  </si>
  <si>
    <t>HMB-028033</t>
  </si>
  <si>
    <t>KAPE-IB-127848-09-02-2023</t>
  </si>
  <si>
    <t>KAPW-IB-136039-09-03-2022</t>
  </si>
  <si>
    <t>KAPE-IB-175199-24-03-2022</t>
  </si>
  <si>
    <t>HMB-027824</t>
  </si>
  <si>
    <t>HMB-028420</t>
  </si>
  <si>
    <t>KAPS-IB-6074-08-03-2023</t>
  </si>
  <si>
    <t>HBL-011871</t>
  </si>
  <si>
    <t>BAF-010092</t>
  </si>
  <si>
    <t>HMB-025390</t>
  </si>
  <si>
    <t>KPFI-TI-28485-06-03-2023</t>
  </si>
  <si>
    <t>KPFI-TI-28771-08-03-2023</t>
  </si>
  <si>
    <t>KPEX-SB-121857</t>
  </si>
  <si>
    <t>KPPE-SB-194610</t>
  </si>
  <si>
    <t>KPPE-SB-193984</t>
  </si>
  <si>
    <t>KPPE-SB-194546</t>
  </si>
  <si>
    <t>KPPE-SB-194677</t>
  </si>
  <si>
    <t>KPEX-SB-121865</t>
  </si>
  <si>
    <t>KPEX-SB-122107</t>
  </si>
  <si>
    <t>LTM/1101/22-23</t>
  </si>
  <si>
    <t>LTM/1085/22-23</t>
  </si>
  <si>
    <t>LTM/1110/22-23</t>
  </si>
  <si>
    <t>HMB-027323</t>
  </si>
  <si>
    <t>HMB-028013</t>
  </si>
  <si>
    <t>HMB-027313</t>
  </si>
  <si>
    <t>KAPW-IB-118811-07-02-2022</t>
  </si>
  <si>
    <t>KAPW-IB-122139-11-02-2022</t>
  </si>
  <si>
    <t>KPPE-SB-195799</t>
  </si>
  <si>
    <t>KPPE-SB-195810</t>
  </si>
  <si>
    <t>KPPE-SB-196107</t>
  </si>
  <si>
    <t>LTM/1117/22-23</t>
  </si>
  <si>
    <t>LTM/1084/22-23</t>
  </si>
  <si>
    <t>LTM/1123/22-23</t>
  </si>
  <si>
    <t>LTM/1122/22-23</t>
  </si>
  <si>
    <t>LTM/1120/22-23</t>
  </si>
  <si>
    <t>LTM/1114/22-23</t>
  </si>
  <si>
    <t>LTM/1086/22-23</t>
  </si>
  <si>
    <t>LTM/1087/22-23</t>
  </si>
  <si>
    <t>HMB-028498</t>
  </si>
  <si>
    <t>KPFI-TI-28482-06-03-2023</t>
  </si>
  <si>
    <t>HMB-027304</t>
  </si>
  <si>
    <t>KAPW-IB-114076-31-01-2022</t>
  </si>
  <si>
    <t>KPPE-SB-196367</t>
  </si>
  <si>
    <t>KPPE-SB-196472</t>
  </si>
  <si>
    <t>LTM/1108/22-23</t>
  </si>
  <si>
    <t>HBL-012197</t>
  </si>
  <si>
    <t>PQZI-EP-5011-25-08-2022</t>
  </si>
  <si>
    <t>KAPW-IB-100096-06-02-2023</t>
  </si>
  <si>
    <t>KAPE-IB-177816-29-03-2022</t>
  </si>
  <si>
    <t>HBL-012022</t>
  </si>
  <si>
    <t>HMB-028391</t>
  </si>
  <si>
    <t>HMB-027290</t>
  </si>
  <si>
    <t>KAPW-IB-122238-11-02-2022</t>
  </si>
  <si>
    <t>KAPW-IB-127797-21-02-2022</t>
  </si>
  <si>
    <t>HMB-027291</t>
  </si>
  <si>
    <t>KPPE-SB-197239</t>
  </si>
  <si>
    <t>KPEX-SB-123743</t>
  </si>
  <si>
    <t>KPEX-SB-123762</t>
  </si>
  <si>
    <t>KPPE-SB-196736</t>
  </si>
  <si>
    <t>KPPE-SB-196752</t>
  </si>
  <si>
    <t>KPPE-SB-197029</t>
  </si>
  <si>
    <t>KPPE-SB-197229</t>
  </si>
  <si>
    <t>LTM/1129/22-23</t>
  </si>
  <si>
    <t>LTM/1127/22-23</t>
  </si>
  <si>
    <t>LTM/1121/22-23</t>
  </si>
  <si>
    <t>LTM/1119/22-23</t>
  </si>
  <si>
    <t>HMB-029287</t>
  </si>
  <si>
    <t>HMB-029243</t>
  </si>
  <si>
    <t>HBL-012089</t>
  </si>
  <si>
    <t>HBL-012030</t>
  </si>
  <si>
    <t>KPEX-SB-124392</t>
  </si>
  <si>
    <t>KPEX-SB-124397</t>
  </si>
  <si>
    <t>KPEX-SB-124402</t>
  </si>
  <si>
    <t>KPPE-SB-198089</t>
  </si>
  <si>
    <t>LTM/1133/22-23</t>
  </si>
  <si>
    <t>LTM/1124/22-23</t>
  </si>
  <si>
    <t>HMB-028871</t>
  </si>
  <si>
    <t>LTM/1116/22-23</t>
  </si>
  <si>
    <t>HMB-028485</t>
  </si>
  <si>
    <t>KAPW-IB-75086-12-12-2022</t>
  </si>
  <si>
    <t>KPEX-SB-125059</t>
  </si>
  <si>
    <t>KPPE-SB-198527</t>
  </si>
  <si>
    <t>KPPE-SB-198854</t>
  </si>
  <si>
    <t>LTM/1137/22-23</t>
  </si>
  <si>
    <t>LTM/1139/22-23</t>
  </si>
  <si>
    <t>LTM/1136/22-23</t>
  </si>
  <si>
    <t>LTM/1142/22-23</t>
  </si>
  <si>
    <t>LTM/1144/22-23</t>
  </si>
  <si>
    <t>LTM/1141/22-23</t>
  </si>
  <si>
    <t>LTM/1145/22-23</t>
  </si>
  <si>
    <t>LTM/1143/22-23</t>
  </si>
  <si>
    <t>LTM/1135/22-23</t>
  </si>
  <si>
    <t>LTM/1138/22-23</t>
  </si>
  <si>
    <t>LTM/1134/22-23</t>
  </si>
  <si>
    <t>HMB-030230</t>
  </si>
  <si>
    <t>HMB-030542</t>
  </si>
  <si>
    <t>HMB-029931</t>
  </si>
  <si>
    <t>HMB-030421</t>
  </si>
  <si>
    <t>MCB-021773</t>
  </si>
  <si>
    <t>MCB-021674</t>
  </si>
  <si>
    <t>MCB-021821</t>
  </si>
  <si>
    <t>HMB-030495</t>
  </si>
  <si>
    <t>HMB-030282</t>
  </si>
  <si>
    <t>HMB-030122</t>
  </si>
  <si>
    <t>HMB-029968</t>
  </si>
  <si>
    <t>PQZI-EP-4978-25-08-2022</t>
  </si>
  <si>
    <t>KAPW-IB-108654-24-02-2023</t>
  </si>
  <si>
    <t>KAPE-IB-178580-30-03-2022</t>
  </si>
  <si>
    <t>KPPE-SB-200022</t>
  </si>
  <si>
    <t>KPPE-SB-199762</t>
  </si>
  <si>
    <t>KPEX-SB-126226</t>
  </si>
  <si>
    <t>KPEX-SB-125729</t>
  </si>
  <si>
    <t>KPPE-SB-199958</t>
  </si>
  <si>
    <t>KPEX-SB-126287</t>
  </si>
  <si>
    <t>KPEX-SB-126227</t>
  </si>
  <si>
    <t>KPPE-SB-199584</t>
  </si>
  <si>
    <t>KPEX-SB-126231</t>
  </si>
  <si>
    <t>KPEX-SB-126299</t>
  </si>
  <si>
    <t>KPEX-SB-125743</t>
  </si>
  <si>
    <t>LTM/1156/22-23</t>
  </si>
  <si>
    <t>dyed/Prnt</t>
  </si>
  <si>
    <t>Apr-23</t>
  </si>
  <si>
    <t>KAPW-IB-40776-28-09-2022</t>
  </si>
  <si>
    <t>KAPS-IB-5460-06-03-2023</t>
  </si>
  <si>
    <t>KPPI-IB-50645-30-03-2023</t>
  </si>
  <si>
    <t>LTM/1167/22-23</t>
  </si>
  <si>
    <t>KAPE-IB-138483-25-03-2023</t>
  </si>
  <si>
    <t>KAPS-IB-11803-03-04-2023</t>
  </si>
  <si>
    <t>KAPE-IB-54863-10-10-2022</t>
  </si>
  <si>
    <t>KPEX-SB-135914-18-04-2023</t>
  </si>
  <si>
    <t>KPEX-SB-135918-18-04-2023</t>
  </si>
  <si>
    <t>KPPE-SB-213843-19-04-2023</t>
  </si>
  <si>
    <t>KPPE-SB-213856-19-04-2023</t>
  </si>
  <si>
    <t>LTM/1206/22-23</t>
  </si>
  <si>
    <t>LTM/1205/22-23</t>
  </si>
  <si>
    <t>LTM/1210/22-23</t>
  </si>
  <si>
    <t>LTM/1197/22-23</t>
  </si>
  <si>
    <t>HMB-037939</t>
  </si>
  <si>
    <t>HBL-015541</t>
  </si>
  <si>
    <t>HBL-015619</t>
  </si>
  <si>
    <t>HMB-037813</t>
  </si>
  <si>
    <t>KAPE-IB-56267-12-10-2022</t>
  </si>
  <si>
    <t>KPAF-TI-1345-13-07-2022</t>
  </si>
  <si>
    <t>KPAF-TI-1695-14-07-2022</t>
  </si>
  <si>
    <t>KPAF-IB-56483-06-05-2022</t>
  </si>
  <si>
    <t>KAPW-IB-164566-10-05-2022</t>
  </si>
  <si>
    <t>KPFI-TI-16423-22-11-2022</t>
  </si>
  <si>
    <t>KPFI-TI-30125-21-03-2023</t>
  </si>
  <si>
    <t>KPPE-SB-213856</t>
  </si>
  <si>
    <t>KPEX-SB-135918</t>
  </si>
  <si>
    <t>KPEX-SB-135914</t>
  </si>
  <si>
    <t>KPPE-SB-213843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</si>
</sst>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0000.0000"/>
    <numFmt numFmtId="165" formatCode="_(* #,##0_);_(* \(#,##0\);_(* &quot;-&quot;??_);_(@_)"/>
    <numFmt numFmtId="166" formatCode="ddmmyy"/>
    <numFmt numFmtId="167" formatCode="_(* #,##0.0000_);_(* \(#,##0.0000\);_(* &quot;-&quot;??_);_(@_)"/>
    <numFmt numFmtId="168" formatCode="_(* #,##0_);_(* \(#,##0\);_(* &quot;-&quot;?_);_(@_)"/>
    <numFmt numFmtId="169" formatCode="dd/mm/yyyy"/>
    <numFmt numFmtId="170" formatCode="dd/mmm/yyyy"/>
    <numFmt numFmtId="171" formatCode="_(* #,##0.00000_);_(* \(#,##0.00000\);_(* &quot;-&quot;??_);_(@_)"/>
    <numFmt numFmtId="172" formatCode="_(* #,##0.0000_);_(* \(#,##0.0000\);_(* &quot;-&quot;????_);_(@_)"/>
    <numFmt numFmtId="173" formatCode="0.0000"/>
  </numFmts>
  <fonts count="1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1" fillId="0" borderId="0"/>
  </cellStyleXfs>
  <cellXfs count="852">
    <xf numFmtId="0" fontId="0" fillId="0" borderId="0" xfId="0"/>
    <xf numFmtId="0" fontId="0" fillId="0" borderId="0" xfId="0" pivotButton="1"/>
    <xf numFmtId="164" fontId="0" fillId="0" borderId="0" xfId="0" applyNumberFormat="1" applyAlignment="1">
      <alignment horizontal="center"/>
    </xf>
    <xf numFmtId="0" fontId="2" fillId="0" borderId="0" xfId="0" applyFont="1"/>
    <xf numFmtId="43" fontId="0" fillId="0" borderId="0" xfId="1" applyFont="1"/>
    <xf numFmtId="166" fontId="0" fillId="0" borderId="0" xfId="0" applyNumberFormat="1" applyAlignment="1">
      <alignment horizontal="center"/>
    </xf>
    <xf numFmtId="0" fontId="0" fillId="3" borderId="0" xfId="0" applyNumberFormat="1" applyFill="1"/>
    <xf numFmtId="0" fontId="0" fillId="0" borderId="0" xfId="0" applyFill="1"/>
    <xf numFmtId="0" fontId="0" fillId="0" borderId="0" xfId="0" applyNumberFormat="1" applyFill="1"/>
    <xf numFmtId="4" fontId="0" fillId="0" borderId="0" xfId="0" applyNumberFormat="1"/>
    <xf numFmtId="4" fontId="3" fillId="0" borderId="0" xfId="0" applyNumberFormat="1" applyFont="1"/>
    <xf numFmtId="43" fontId="0" fillId="2" borderId="0" xfId="1" applyFont="1" applyFill="1"/>
    <xf numFmtId="43" fontId="0" fillId="4" borderId="0" xfId="1" applyFont="1" applyFill="1"/>
    <xf numFmtId="14" fontId="0" fillId="3" borderId="0" xfId="0" applyNumberFormat="1" applyFill="1" applyAlignment="1">
      <alignment horizontal="center"/>
    </xf>
    <xf numFmtId="0" fontId="0" fillId="0" borderId="0" xfId="0" applyFont="1"/>
    <xf numFmtId="43" fontId="0" fillId="0" borderId="0" xfId="1" applyFont="1" applyFill="1"/>
    <xf numFmtId="0" fontId="2" fillId="5" borderId="1" xfId="0" applyFont="1" applyFill="1" applyBorder="1"/>
    <xf numFmtId="0" fontId="2" fillId="0" borderId="1" xfId="0" applyFont="1" applyBorder="1"/>
    <xf numFmtId="164" fontId="2" fillId="0" borderId="0" xfId="0" applyNumberFormat="1" applyFont="1" applyAlignment="1">
      <alignment horizontal="center"/>
    </xf>
    <xf numFmtId="0" fontId="2" fillId="0" borderId="0" xfId="0" applyFont="1" applyBorder="1"/>
    <xf numFmtId="0" fontId="0" fillId="0" borderId="0" xfId="0" applyAlignment="1">
      <alignment horizontal="center"/>
    </xf>
    <xf numFmtId="165" fontId="0" fillId="0" borderId="0" xfId="1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Fill="1"/>
    <xf numFmtId="14" fontId="0" fillId="0" borderId="0" xfId="0" applyNumberFormat="1" applyAlignment="1">
      <alignment horizontal="center"/>
    </xf>
    <xf numFmtId="14" fontId="2" fillId="5" borderId="1" xfId="0" applyNumberFormat="1" applyFont="1" applyFill="1" applyBorder="1" applyAlignment="1">
      <alignment horizontal="center"/>
    </xf>
    <xf numFmtId="0" fontId="0" fillId="0" borderId="1" xfId="0" applyFont="1" applyFill="1" applyBorder="1"/>
    <xf numFmtId="0" fontId="0" fillId="0" borderId="0" xfId="0" applyFont="1" applyFill="1" applyBorder="1"/>
    <xf numFmtId="14" fontId="0" fillId="0" borderId="0" xfId="0" applyNumberFormat="1" applyFont="1" applyFill="1" applyBorder="1" applyAlignment="1">
      <alignment horizontal="center"/>
    </xf>
    <xf numFmtId="43" fontId="2" fillId="5" borderId="1" xfId="1" applyFont="1" applyFill="1" applyBorder="1"/>
    <xf numFmtId="43" fontId="0" fillId="0" borderId="0" xfId="1" applyFont="1" applyFill="1" applyBorder="1"/>
    <xf numFmtId="43" fontId="2" fillId="0" borderId="0" xfId="1" applyFont="1"/>
    <xf numFmtId="0" fontId="2" fillId="5" borderId="1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165" fontId="0" fillId="0" borderId="0" xfId="1" applyNumberFormat="1" applyFont="1"/>
    <xf numFmtId="165" fontId="2" fillId="5" borderId="1" xfId="1" applyNumberFormat="1" applyFont="1" applyFill="1" applyBorder="1"/>
    <xf numFmtId="43" fontId="0" fillId="0" borderId="0" xfId="1" applyFont="1" applyFill="1" applyAlignment="1">
      <alignment horizontal="center"/>
    </xf>
    <xf numFmtId="0" fontId="2" fillId="5" borderId="0" xfId="0" applyFont="1" applyFill="1" applyBorder="1"/>
    <xf numFmtId="165" fontId="0" fillId="0" borderId="0" xfId="1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0" fontId="0" fillId="0" borderId="0" xfId="0" applyBorder="1"/>
    <xf numFmtId="14" fontId="0" fillId="0" borderId="0" xfId="0" applyNumberFormat="1" applyBorder="1" applyAlignment="1">
      <alignment horizontal="center"/>
    </xf>
    <xf numFmtId="43" fontId="2" fillId="0" borderId="0" xfId="1" applyFont="1" applyBorder="1"/>
    <xf numFmtId="0" fontId="0" fillId="0" borderId="0" xfId="0" applyNumberFormat="1" applyBorder="1" applyAlignment="1">
      <alignment horizontal="center"/>
    </xf>
    <xf numFmtId="43" fontId="4" fillId="5" borderId="1" xfId="1" applyFont="1" applyFill="1" applyBorder="1"/>
    <xf numFmtId="0" fontId="0" fillId="4" borderId="0" xfId="0" applyFill="1"/>
    <xf numFmtId="0" fontId="0" fillId="4" borderId="0" xfId="0" applyNumberFormat="1" applyFill="1"/>
    <xf numFmtId="0" fontId="0" fillId="4" borderId="0" xfId="0" applyNumberFormat="1" applyFill="1" applyBorder="1"/>
    <xf numFmtId="166" fontId="2" fillId="0" borderId="0" xfId="0" applyNumberFormat="1" applyFont="1" applyAlignment="1">
      <alignment horizontal="center"/>
    </xf>
    <xf numFmtId="43" fontId="2" fillId="0" borderId="0" xfId="1" applyFont="1" applyAlignment="1">
      <alignment horizontal="center"/>
    </xf>
    <xf numFmtId="0" fontId="0" fillId="0" borderId="0" xfId="0" applyNumberFormat="1" applyFill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43" fontId="2" fillId="0" borderId="0" xfId="1" applyFon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5" fillId="0" borderId="0" xfId="0" applyFont="1"/>
    <xf numFmtId="165" fontId="6" fillId="0" borderId="0" xfId="1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43" fontId="5" fillId="0" borderId="0" xfId="1" applyFont="1"/>
    <xf numFmtId="43" fontId="6" fillId="0" borderId="0" xfId="1" applyFont="1" applyFill="1"/>
    <xf numFmtId="0" fontId="5" fillId="2" borderId="0" xfId="0" applyFont="1" applyFill="1"/>
    <xf numFmtId="43" fontId="0" fillId="2" borderId="0" xfId="1" applyFont="1" applyFill="1" applyBorder="1"/>
    <xf numFmtId="164" fontId="0" fillId="0" borderId="0" xfId="0" applyNumberFormat="1" applyFont="1" applyFill="1" applyBorder="1" applyAlignment="1">
      <alignment horizontal="center"/>
    </xf>
    <xf numFmtId="43" fontId="1" fillId="0" borderId="0" xfId="1" applyFont="1" applyFill="1" applyBorder="1"/>
    <xf numFmtId="43" fontId="0" fillId="4" borderId="0" xfId="1" applyFont="1" applyFill="1" applyBorder="1"/>
    <xf numFmtId="43" fontId="1" fillId="4" borderId="0" xfId="1" applyFont="1" applyFill="1" applyBorder="1"/>
    <xf numFmtId="43" fontId="6" fillId="4" borderId="0" xfId="1" applyFont="1" applyFill="1"/>
    <xf numFmtId="43" fontId="0" fillId="4" borderId="0" xfId="1" applyNumberFormat="1" applyFont="1" applyFill="1"/>
    <xf numFmtId="43" fontId="0" fillId="4" borderId="0" xfId="1" applyNumberFormat="1" applyFont="1" applyFill="1" applyBorder="1"/>
    <xf numFmtId="0" fontId="0" fillId="0" borderId="0" xfId="0" applyAlignment="1">
      <alignment horizontal="left"/>
    </xf>
    <xf numFmtId="165" fontId="7" fillId="0" borderId="0" xfId="1" applyNumberFormat="1" applyFont="1" applyAlignment="1">
      <alignment horizontal="center"/>
    </xf>
    <xf numFmtId="0" fontId="8" fillId="0" borderId="0" xfId="0" applyFont="1"/>
    <xf numFmtId="0" fontId="8" fillId="0" borderId="1" xfId="0" applyFont="1" applyBorder="1"/>
    <xf numFmtId="0" fontId="8" fillId="0" borderId="0" xfId="0" applyFont="1" applyBorder="1"/>
    <xf numFmtId="164" fontId="8" fillId="0" borderId="0" xfId="0" applyNumberFormat="1" applyFont="1" applyAlignment="1">
      <alignment horizontal="center"/>
    </xf>
    <xf numFmtId="43" fontId="8" fillId="0" borderId="0" xfId="1" applyFont="1"/>
    <xf numFmtId="43" fontId="7" fillId="0" borderId="0" xfId="1" applyFont="1" applyFill="1"/>
    <xf numFmtId="43" fontId="7" fillId="4" borderId="0" xfId="1" applyNumberFormat="1" applyFont="1" applyFill="1"/>
    <xf numFmtId="165" fontId="7" fillId="0" borderId="0" xfId="1" applyNumberFormat="1" applyFont="1" applyBorder="1" applyAlignment="1">
      <alignment horizontal="center"/>
    </xf>
    <xf numFmtId="164" fontId="8" fillId="0" borderId="0" xfId="0" applyNumberFormat="1" applyFont="1" applyBorder="1" applyAlignment="1">
      <alignment horizontal="center"/>
    </xf>
    <xf numFmtId="43" fontId="8" fillId="0" borderId="0" xfId="1" applyFont="1" applyBorder="1"/>
    <xf numFmtId="43" fontId="7" fillId="0" borderId="0" xfId="1" applyFont="1" applyFill="1" applyBorder="1"/>
    <xf numFmtId="43" fontId="7" fillId="4" borderId="0" xfId="1" applyNumberFormat="1" applyFont="1" applyFill="1" applyBorder="1"/>
    <xf numFmtId="43" fontId="2" fillId="0" borderId="0" xfId="1" applyFont="1" applyFill="1"/>
    <xf numFmtId="165" fontId="9" fillId="0" borderId="0" xfId="1" applyNumberFormat="1" applyFont="1" applyAlignment="1">
      <alignment horizontal="center"/>
    </xf>
    <xf numFmtId="165" fontId="9" fillId="0" borderId="0" xfId="1" applyNumberFormat="1" applyFont="1" applyBorder="1" applyAlignment="1">
      <alignment horizontal="center"/>
    </xf>
    <xf numFmtId="0" fontId="10" fillId="0" borderId="0" xfId="0" applyFont="1"/>
    <xf numFmtId="0" fontId="10" fillId="0" borderId="1" xfId="0" applyFont="1" applyBorder="1"/>
    <xf numFmtId="0" fontId="10" fillId="0" borderId="0" xfId="0" applyFont="1" applyBorder="1"/>
    <xf numFmtId="164" fontId="10" fillId="0" borderId="0" xfId="0" applyNumberFormat="1" applyFont="1" applyAlignment="1">
      <alignment horizontal="center"/>
    </xf>
    <xf numFmtId="43" fontId="10" fillId="0" borderId="0" xfId="1" applyFont="1"/>
    <xf numFmtId="43" fontId="9" fillId="0" borderId="0" xfId="1" applyFont="1" applyFill="1"/>
    <xf numFmtId="43" fontId="9" fillId="4" borderId="0" xfId="1" applyNumberFormat="1" applyFont="1" applyFill="1"/>
    <xf numFmtId="164" fontId="10" fillId="0" borderId="0" xfId="0" applyNumberFormat="1" applyFont="1" applyBorder="1" applyAlignment="1">
      <alignment horizontal="center"/>
    </xf>
    <xf numFmtId="43" fontId="10" fillId="0" borderId="0" xfId="1" applyFont="1" applyBorder="1"/>
    <xf numFmtId="43" fontId="9" fillId="0" borderId="0" xfId="1" applyFont="1" applyFill="1" applyBorder="1"/>
    <xf numFmtId="43" fontId="9" fillId="4" borderId="0" xfId="1" applyNumberFormat="1" applyFont="1" applyFill="1" applyBorder="1"/>
    <xf numFmtId="0" fontId="11" fillId="0" borderId="1" xfId="0" applyFont="1" applyBorder="1"/>
    <xf numFmtId="0" fontId="11" fillId="0" borderId="0" xfId="0" applyFont="1"/>
    <xf numFmtId="165" fontId="12" fillId="0" borderId="0" xfId="1" applyNumberFormat="1" applyFont="1" applyAlignment="1">
      <alignment horizontal="center"/>
    </xf>
    <xf numFmtId="164" fontId="11" fillId="0" borderId="0" xfId="0" applyNumberFormat="1" applyFont="1" applyAlignment="1">
      <alignment horizontal="center"/>
    </xf>
    <xf numFmtId="43" fontId="11" fillId="0" borderId="0" xfId="1" applyFont="1"/>
    <xf numFmtId="43" fontId="12" fillId="0" borderId="0" xfId="1" applyFont="1" applyFill="1"/>
    <xf numFmtId="43" fontId="12" fillId="4" borderId="0" xfId="1" applyNumberFormat="1" applyFont="1" applyFill="1"/>
    <xf numFmtId="0" fontId="11" fillId="0" borderId="0" xfId="0" applyFont="1" applyBorder="1"/>
    <xf numFmtId="165" fontId="12" fillId="0" borderId="0" xfId="1" applyNumberFormat="1" applyFont="1" applyBorder="1" applyAlignment="1">
      <alignment horizontal="center"/>
    </xf>
    <xf numFmtId="164" fontId="11" fillId="0" borderId="0" xfId="0" applyNumberFormat="1" applyFont="1" applyBorder="1" applyAlignment="1">
      <alignment horizontal="center"/>
    </xf>
    <xf numFmtId="43" fontId="11" fillId="0" borderId="0" xfId="1" applyFont="1" applyBorder="1"/>
    <xf numFmtId="43" fontId="12" fillId="0" borderId="0" xfId="1" applyFont="1" applyFill="1" applyBorder="1"/>
    <xf numFmtId="43" fontId="12" fillId="4" borderId="0" xfId="1" applyNumberFormat="1" applyFont="1" applyFill="1" applyBorder="1"/>
    <xf numFmtId="0" fontId="2" fillId="0" borderId="0" xfId="0" pivotButton="1" applyFont="1"/>
    <xf numFmtId="43" fontId="0" fillId="0" borderId="0" xfId="1" applyNumberFormat="1" applyFont="1"/>
    <xf numFmtId="166" fontId="0" fillId="2" borderId="0" xfId="0" applyNumberFormat="1" applyFill="1" applyAlignment="1">
      <alignment horizontal="center"/>
    </xf>
    <xf numFmtId="164" fontId="0" fillId="6" borderId="2" xfId="0" applyNumberFormat="1" applyFont="1" applyFill="1" applyBorder="1" applyAlignment="1">
      <alignment horizontal="center"/>
    </xf>
    <xf numFmtId="0" fontId="0" fillId="6" borderId="0" xfId="0" applyFill="1"/>
    <xf numFmtId="166" fontId="0" fillId="6" borderId="0" xfId="0" applyNumberFormat="1" applyFill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0" fontId="2" fillId="0" borderId="0" xfId="0" applyFont="1" applyFill="1"/>
    <xf numFmtId="164" fontId="2" fillId="0" borderId="0" xfId="0" applyNumberFormat="1" applyFont="1" applyFill="1" applyAlignment="1">
      <alignment horizontal="center"/>
    </xf>
    <xf numFmtId="166" fontId="0" fillId="0" borderId="0" xfId="0" applyNumberFormat="1" applyFill="1" applyAlignment="1">
      <alignment horizontal="center"/>
    </xf>
    <xf numFmtId="0" fontId="2" fillId="0" borderId="0" xfId="0" applyFont="1" applyFill="1" applyBorder="1"/>
    <xf numFmtId="0" fontId="2" fillId="0" borderId="1" xfId="0" applyFont="1" applyFill="1" applyBorder="1"/>
    <xf numFmtId="0" fontId="13" fillId="0" borderId="0" xfId="0" applyFont="1"/>
    <xf numFmtId="0" fontId="13" fillId="0" borderId="1" xfId="0" applyFont="1" applyBorder="1"/>
    <xf numFmtId="0" fontId="13" fillId="0" borderId="0" xfId="0" applyFont="1" applyBorder="1"/>
    <xf numFmtId="165" fontId="14" fillId="0" borderId="0" xfId="1" applyNumberFormat="1" applyFont="1" applyAlignment="1">
      <alignment horizontal="center"/>
    </xf>
    <xf numFmtId="164" fontId="13" fillId="0" borderId="0" xfId="0" applyNumberFormat="1" applyFont="1" applyAlignment="1">
      <alignment horizontal="center"/>
    </xf>
    <xf numFmtId="43" fontId="13" fillId="0" borderId="0" xfId="1" applyFont="1"/>
    <xf numFmtId="43" fontId="14" fillId="0" borderId="0" xfId="1" applyFont="1" applyFill="1"/>
    <xf numFmtId="43" fontId="14" fillId="4" borderId="0" xfId="1" applyNumberFormat="1" applyFont="1" applyFill="1"/>
    <xf numFmtId="165" fontId="14" fillId="0" borderId="0" xfId="1" applyNumberFormat="1" applyFont="1" applyBorder="1" applyAlignment="1">
      <alignment horizontal="center"/>
    </xf>
    <xf numFmtId="164" fontId="13" fillId="0" borderId="0" xfId="0" applyNumberFormat="1" applyFont="1" applyBorder="1" applyAlignment="1">
      <alignment horizontal="center"/>
    </xf>
    <xf numFmtId="43" fontId="13" fillId="0" borderId="0" xfId="1" applyFont="1" applyBorder="1"/>
    <xf numFmtId="43" fontId="14" fillId="0" borderId="0" xfId="1" applyFont="1" applyFill="1" applyBorder="1"/>
    <xf numFmtId="43" fontId="14" fillId="4" borderId="0" xfId="1" applyNumberFormat="1" applyFont="1" applyFill="1" applyBorder="1"/>
    <xf numFmtId="0" fontId="15" fillId="0" borderId="1" xfId="0" applyFont="1" applyBorder="1"/>
    <xf numFmtId="0" fontId="15" fillId="0" borderId="0" xfId="0" applyFont="1"/>
    <xf numFmtId="165" fontId="16" fillId="0" borderId="0" xfId="1" applyNumberFormat="1" applyFont="1" applyAlignment="1">
      <alignment horizontal="center"/>
    </xf>
    <xf numFmtId="164" fontId="15" fillId="0" borderId="0" xfId="0" applyNumberFormat="1" applyFont="1" applyAlignment="1">
      <alignment horizontal="center"/>
    </xf>
    <xf numFmtId="43" fontId="15" fillId="0" borderId="0" xfId="1" applyFont="1"/>
    <xf numFmtId="43" fontId="16" fillId="0" borderId="0" xfId="1" applyFont="1" applyFill="1"/>
    <xf numFmtId="43" fontId="16" fillId="4" borderId="0" xfId="1" applyNumberFormat="1" applyFont="1" applyFill="1"/>
    <xf numFmtId="0" fontId="15" fillId="0" borderId="0" xfId="0" applyFont="1" applyBorder="1"/>
    <xf numFmtId="165" fontId="16" fillId="0" borderId="0" xfId="1" applyNumberFormat="1" applyFont="1" applyBorder="1" applyAlignment="1">
      <alignment horizontal="center"/>
    </xf>
    <xf numFmtId="164" fontId="15" fillId="0" borderId="0" xfId="0" applyNumberFormat="1" applyFont="1" applyBorder="1" applyAlignment="1">
      <alignment horizontal="center"/>
    </xf>
    <xf numFmtId="43" fontId="15" fillId="0" borderId="0" xfId="1" applyFont="1" applyBorder="1"/>
    <xf numFmtId="43" fontId="16" fillId="0" borderId="0" xfId="1" applyFont="1" applyFill="1" applyBorder="1"/>
    <xf numFmtId="43" fontId="16" fillId="4" borderId="0" xfId="1" applyNumberFormat="1" applyFont="1" applyFill="1" applyBorder="1"/>
    <xf numFmtId="0" fontId="0" fillId="0" borderId="0" xfId="0" applyFont="1" applyFill="1"/>
    <xf numFmtId="165" fontId="16" fillId="0" borderId="0" xfId="1" applyNumberFormat="1" applyFont="1" applyFill="1" applyAlignment="1">
      <alignment horizontal="center"/>
    </xf>
    <xf numFmtId="43" fontId="16" fillId="2" borderId="0" xfId="1" applyFont="1" applyFill="1"/>
    <xf numFmtId="4" fontId="0" fillId="0" borderId="0" xfId="0" applyNumberFormat="1" applyAlignment="1">
      <alignment horizontal="center"/>
    </xf>
    <xf numFmtId="4" fontId="0" fillId="0" borderId="0" xfId="1" applyNumberFormat="1" applyFont="1" applyAlignment="1">
      <alignment horizontal="center"/>
    </xf>
    <xf numFmtId="4" fontId="0" fillId="0" borderId="0" xfId="0" pivotButton="1" applyNumberFormat="1" applyAlignment="1">
      <alignment horizontal="center"/>
    </xf>
    <xf numFmtId="4" fontId="2" fillId="0" borderId="0" xfId="0" applyNumberFormat="1" applyFont="1" applyAlignment="1">
      <alignment horizontal="center"/>
    </xf>
    <xf numFmtId="0" fontId="15" fillId="0" borderId="0" xfId="0" applyFont="1" applyFill="1"/>
    <xf numFmtId="164" fontId="15" fillId="0" borderId="0" xfId="0" applyNumberFormat="1" applyFont="1" applyFill="1" applyAlignment="1">
      <alignment horizontal="center"/>
    </xf>
    <xf numFmtId="14" fontId="0" fillId="0" borderId="0" xfId="0" applyNumberFormat="1" applyFill="1" applyAlignment="1">
      <alignment horizontal="center"/>
    </xf>
    <xf numFmtId="43" fontId="15" fillId="0" borderId="0" xfId="1" applyFont="1" applyFill="1"/>
    <xf numFmtId="0" fontId="15" fillId="0" borderId="1" xfId="0" applyFont="1" applyFill="1" applyBorder="1"/>
    <xf numFmtId="0" fontId="15" fillId="0" borderId="0" xfId="0" applyFont="1" applyFill="1" applyBorder="1"/>
    <xf numFmtId="165" fontId="16" fillId="0" borderId="0" xfId="1" applyNumberFormat="1" applyFont="1" applyFill="1" applyBorder="1" applyAlignment="1">
      <alignment horizontal="center"/>
    </xf>
    <xf numFmtId="164" fontId="15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14" fontId="0" fillId="0" borderId="0" xfId="0" applyNumberFormat="1" applyFill="1" applyBorder="1" applyAlignment="1">
      <alignment horizontal="center"/>
    </xf>
    <xf numFmtId="43" fontId="15" fillId="0" borderId="0" xfId="1" applyFont="1" applyFill="1" applyBorder="1"/>
    <xf numFmtId="165" fontId="0" fillId="0" borderId="0" xfId="1" applyNumberFormat="1" applyFont="1" applyFill="1" applyAlignment="1">
      <alignment horizontal="center"/>
    </xf>
    <xf numFmtId="4" fontId="2" fillId="0" borderId="0" xfId="0" applyNumberFormat="1" applyFont="1" applyAlignment="1"/>
    <xf numFmtId="0" fontId="2" fillId="0" borderId="0" xfId="0" applyFont="1" applyAlignment="1"/>
    <xf numFmtId="4" fontId="0" fillId="0" borderId="0" xfId="0" applyNumberFormat="1" applyAlignment="1"/>
    <xf numFmtId="0" fontId="0" fillId="0" borderId="0" xfId="0" applyAlignment="1"/>
    <xf numFmtId="165" fontId="0" fillId="0" borderId="0" xfId="1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3" fontId="2" fillId="0" borderId="0" xfId="1" applyFont="1" applyFill="1" applyBorder="1"/>
    <xf numFmtId="0" fontId="0" fillId="0" borderId="0" xfId="0" quotePrefix="1"/>
    <xf numFmtId="0" fontId="2" fillId="2" borderId="0" xfId="0" applyFont="1" applyFill="1"/>
    <xf numFmtId="165" fontId="17" fillId="0" borderId="0" xfId="1" applyNumberFormat="1" applyFont="1" applyFill="1" applyAlignment="1">
      <alignment horizontal="center"/>
    </xf>
    <xf numFmtId="43" fontId="17" fillId="4" borderId="0" xfId="1" applyNumberFormat="1" applyFont="1" applyFill="1"/>
    <xf numFmtId="43" fontId="17" fillId="4" borderId="0" xfId="1" applyNumberFormat="1" applyFont="1" applyFill="1" applyBorder="1"/>
    <xf numFmtId="0" fontId="18" fillId="0" borderId="0" xfId="0" applyFont="1" applyFill="1"/>
    <xf numFmtId="164" fontId="18" fillId="0" borderId="0" xfId="0" applyNumberFormat="1" applyFont="1" applyFill="1" applyAlignment="1">
      <alignment horizontal="center"/>
    </xf>
    <xf numFmtId="43" fontId="18" fillId="0" borderId="0" xfId="1" applyFont="1" applyFill="1"/>
    <xf numFmtId="43" fontId="17" fillId="0" borderId="0" xfId="1" applyFont="1" applyFill="1"/>
    <xf numFmtId="0" fontId="18" fillId="0" borderId="1" xfId="0" applyFont="1" applyFill="1" applyBorder="1"/>
    <xf numFmtId="0" fontId="18" fillId="0" borderId="0" xfId="0" applyFont="1" applyFill="1" applyBorder="1"/>
    <xf numFmtId="165" fontId="17" fillId="0" borderId="0" xfId="1" applyNumberFormat="1" applyFont="1" applyFill="1" applyBorder="1" applyAlignment="1">
      <alignment horizontal="center"/>
    </xf>
    <xf numFmtId="164" fontId="18" fillId="0" borderId="0" xfId="0" applyNumberFormat="1" applyFont="1" applyFill="1" applyBorder="1" applyAlignment="1">
      <alignment horizontal="center"/>
    </xf>
    <xf numFmtId="43" fontId="18" fillId="0" borderId="0" xfId="1" applyFont="1" applyFill="1" applyBorder="1"/>
    <xf numFmtId="43" fontId="17" fillId="0" borderId="0" xfId="1" applyFont="1" applyFill="1" applyBorder="1"/>
    <xf numFmtId="0" fontId="0" fillId="7" borderId="0" xfId="0" applyFill="1"/>
    <xf numFmtId="164" fontId="0" fillId="0" borderId="2" xfId="0" applyNumberFormat="1" applyFont="1" applyFill="1" applyBorder="1" applyAlignment="1">
      <alignment horizontal="center"/>
    </xf>
    <xf numFmtId="166" fontId="2" fillId="0" borderId="0" xfId="0" applyNumberFormat="1" applyFont="1" applyFill="1" applyAlignment="1">
      <alignment horizontal="center"/>
    </xf>
    <xf numFmtId="0" fontId="0" fillId="8" borderId="0" xfId="0" applyFill="1"/>
    <xf numFmtId="0" fontId="0" fillId="2" borderId="2" xfId="0" applyFont="1" applyFill="1" applyBorder="1"/>
    <xf numFmtId="0" fontId="0" fillId="7" borderId="0" xfId="0" applyFont="1" applyFill="1"/>
    <xf numFmtId="0" fontId="0" fillId="9" borderId="0" xfId="0" applyNumberFormat="1" applyFont="1" applyFill="1"/>
    <xf numFmtId="0" fontId="0" fillId="9" borderId="0" xfId="0" applyFont="1" applyFill="1"/>
    <xf numFmtId="0" fontId="0" fillId="6" borderId="0" xfId="0" applyNumberFormat="1" applyFont="1" applyFill="1" applyAlignment="1">
      <alignment horizontal="center"/>
    </xf>
    <xf numFmtId="0" fontId="0" fillId="0" borderId="0" xfId="0" applyNumberFormat="1" applyFont="1" applyFill="1" applyAlignment="1">
      <alignment horizontal="center"/>
    </xf>
    <xf numFmtId="0" fontId="0" fillId="2" borderId="0" xfId="0" applyFont="1" applyFill="1"/>
    <xf numFmtId="164" fontId="0" fillId="0" borderId="0" xfId="0" applyNumberFormat="1" applyFont="1" applyFill="1" applyAlignment="1">
      <alignment horizontal="center"/>
    </xf>
    <xf numFmtId="166" fontId="0" fillId="0" borderId="0" xfId="0" applyNumberFormat="1" applyFont="1" applyFill="1" applyAlignment="1">
      <alignment horizontal="center"/>
    </xf>
    <xf numFmtId="0" fontId="0" fillId="6" borderId="0" xfId="0" applyFont="1" applyFill="1"/>
    <xf numFmtId="43" fontId="20" fillId="4" borderId="0" xfId="1" applyNumberFormat="1" applyFont="1" applyFill="1"/>
    <xf numFmtId="43" fontId="20" fillId="4" borderId="0" xfId="1" applyNumberFormat="1" applyFont="1" applyFill="1" applyBorder="1"/>
    <xf numFmtId="0" fontId="19" fillId="0" borderId="0" xfId="0" applyFont="1" applyFill="1"/>
    <xf numFmtId="165" fontId="20" fillId="0" borderId="0" xfId="1" applyNumberFormat="1" applyFont="1" applyFill="1" applyAlignment="1">
      <alignment horizontal="center"/>
    </xf>
    <xf numFmtId="164" fontId="19" fillId="0" borderId="0" xfId="0" applyNumberFormat="1" applyFont="1" applyFill="1" applyAlignment="1">
      <alignment horizontal="center"/>
    </xf>
    <xf numFmtId="43" fontId="19" fillId="0" borderId="0" xfId="1" applyFont="1" applyFill="1"/>
    <xf numFmtId="43" fontId="20" fillId="0" borderId="0" xfId="1" applyFont="1" applyFill="1"/>
    <xf numFmtId="0" fontId="19" fillId="0" borderId="1" xfId="0" applyFont="1" applyFill="1" applyBorder="1"/>
    <xf numFmtId="0" fontId="19" fillId="0" borderId="0" xfId="0" applyFont="1" applyFill="1" applyBorder="1"/>
    <xf numFmtId="165" fontId="20" fillId="0" borderId="0" xfId="1" applyNumberFormat="1" applyFont="1" applyFill="1" applyBorder="1" applyAlignment="1">
      <alignment horizontal="center"/>
    </xf>
    <xf numFmtId="164" fontId="19" fillId="0" borderId="0" xfId="0" applyNumberFormat="1" applyFont="1" applyFill="1" applyBorder="1" applyAlignment="1">
      <alignment horizontal="center"/>
    </xf>
    <xf numFmtId="43" fontId="19" fillId="0" borderId="0" xfId="1" applyFont="1" applyFill="1" applyBorder="1"/>
    <xf numFmtId="43" fontId="20" fillId="0" borderId="0" xfId="1" applyFont="1" applyFill="1" applyBorder="1"/>
    <xf numFmtId="0" fontId="19" fillId="0" borderId="1" xfId="0" applyFont="1" applyBorder="1"/>
    <xf numFmtId="0" fontId="19" fillId="0" borderId="0" xfId="0" applyFont="1" applyBorder="1"/>
    <xf numFmtId="0" fontId="19" fillId="0" borderId="0" xfId="0" applyFont="1"/>
    <xf numFmtId="165" fontId="20" fillId="0" borderId="0" xfId="1" applyNumberFormat="1" applyFont="1" applyAlignment="1">
      <alignment horizontal="center"/>
    </xf>
    <xf numFmtId="164" fontId="19" fillId="0" borderId="0" xfId="0" applyNumberFormat="1" applyFont="1" applyAlignment="1">
      <alignment horizontal="center"/>
    </xf>
    <xf numFmtId="43" fontId="19" fillId="0" borderId="0" xfId="1" applyFont="1"/>
    <xf numFmtId="165" fontId="20" fillId="0" borderId="0" xfId="1" applyNumberFormat="1" applyFont="1" applyBorder="1" applyAlignment="1">
      <alignment horizontal="center"/>
    </xf>
    <xf numFmtId="164" fontId="19" fillId="0" borderId="0" xfId="0" applyNumberFormat="1" applyFont="1" applyBorder="1" applyAlignment="1">
      <alignment horizontal="center"/>
    </xf>
    <xf numFmtId="43" fontId="19" fillId="0" borderId="0" xfId="1" applyFont="1" applyBorder="1"/>
    <xf numFmtId="43" fontId="22" fillId="0" borderId="0" xfId="1" applyFont="1" applyFill="1"/>
    <xf numFmtId="43" fontId="22" fillId="4" borderId="0" xfId="1" applyNumberFormat="1" applyFont="1" applyFill="1"/>
    <xf numFmtId="43" fontId="22" fillId="0" borderId="0" xfId="1" applyFont="1" applyFill="1" applyBorder="1"/>
    <xf numFmtId="43" fontId="22" fillId="4" borderId="0" xfId="1" applyNumberFormat="1" applyFont="1" applyFill="1" applyBorder="1"/>
    <xf numFmtId="0" fontId="21" fillId="0" borderId="1" xfId="0" applyFont="1" applyFill="1" applyBorder="1"/>
    <xf numFmtId="0" fontId="21" fillId="0" borderId="0" xfId="0" applyFont="1" applyFill="1"/>
    <xf numFmtId="165" fontId="22" fillId="0" borderId="0" xfId="1" applyNumberFormat="1" applyFont="1" applyFill="1" applyAlignment="1">
      <alignment horizontal="center"/>
    </xf>
    <xf numFmtId="164" fontId="21" fillId="0" borderId="0" xfId="0" applyNumberFormat="1" applyFont="1" applyFill="1" applyAlignment="1">
      <alignment horizontal="center"/>
    </xf>
    <xf numFmtId="43" fontId="21" fillId="0" borderId="0" xfId="1" applyFont="1" applyFill="1"/>
    <xf numFmtId="0" fontId="21" fillId="0" borderId="0" xfId="0" applyFont="1" applyFill="1" applyBorder="1"/>
    <xf numFmtId="165" fontId="22" fillId="0" borderId="0" xfId="1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>
      <alignment horizontal="center"/>
    </xf>
    <xf numFmtId="43" fontId="21" fillId="0" borderId="0" xfId="1" applyFont="1" applyFill="1" applyBorder="1"/>
    <xf numFmtId="43" fontId="0" fillId="0" borderId="0" xfId="0" applyNumberFormat="1"/>
    <xf numFmtId="0" fontId="24" fillId="0" borderId="0" xfId="0" applyFont="1"/>
    <xf numFmtId="0" fontId="24" fillId="0" borderId="1" xfId="0" applyFont="1" applyBorder="1"/>
    <xf numFmtId="0" fontId="24" fillId="0" borderId="0" xfId="0" applyFont="1" applyBorder="1"/>
    <xf numFmtId="165" fontId="23" fillId="0" borderId="0" xfId="1" applyNumberFormat="1" applyFont="1" applyAlignment="1">
      <alignment horizontal="center"/>
    </xf>
    <xf numFmtId="164" fontId="24" fillId="0" borderId="0" xfId="0" applyNumberFormat="1" applyFont="1" applyAlignment="1">
      <alignment horizontal="center"/>
    </xf>
    <xf numFmtId="43" fontId="24" fillId="0" borderId="0" xfId="1" applyFont="1"/>
    <xf numFmtId="43" fontId="23" fillId="0" borderId="0" xfId="1" applyFont="1" applyFill="1"/>
    <xf numFmtId="43" fontId="23" fillId="4" borderId="0" xfId="1" applyNumberFormat="1" applyFont="1" applyFill="1"/>
    <xf numFmtId="165" fontId="23" fillId="0" borderId="0" xfId="1" applyNumberFormat="1" applyFont="1" applyBorder="1" applyAlignment="1">
      <alignment horizontal="center"/>
    </xf>
    <xf numFmtId="164" fontId="24" fillId="0" borderId="0" xfId="0" applyNumberFormat="1" applyFont="1" applyBorder="1" applyAlignment="1">
      <alignment horizontal="center"/>
    </xf>
    <xf numFmtId="43" fontId="24" fillId="0" borderId="0" xfId="1" applyFont="1" applyBorder="1"/>
    <xf numFmtId="43" fontId="23" fillId="0" borderId="0" xfId="1" applyFont="1" applyFill="1" applyBorder="1"/>
    <xf numFmtId="43" fontId="23" fillId="4" borderId="0" xfId="1" applyNumberFormat="1" applyFont="1" applyFill="1" applyBorder="1"/>
    <xf numFmtId="0" fontId="24" fillId="0" borderId="0" xfId="0" applyFont="1" applyFill="1"/>
    <xf numFmtId="165" fontId="23" fillId="0" borderId="0" xfId="1" applyNumberFormat="1" applyFon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43" fontId="24" fillId="0" borderId="0" xfId="1" applyFont="1" applyFill="1"/>
    <xf numFmtId="0" fontId="24" fillId="0" borderId="1" xfId="0" applyFont="1" applyFill="1" applyBorder="1"/>
    <xf numFmtId="0" fontId="24" fillId="0" borderId="0" xfId="0" applyFont="1" applyFill="1" applyBorder="1"/>
    <xf numFmtId="165" fontId="23" fillId="0" borderId="0" xfId="1" applyNumberFormat="1" applyFont="1" applyFill="1" applyBorder="1" applyAlignment="1">
      <alignment horizontal="center"/>
    </xf>
    <xf numFmtId="164" fontId="24" fillId="0" borderId="0" xfId="0" applyNumberFormat="1" applyFont="1" applyFill="1" applyBorder="1" applyAlignment="1">
      <alignment horizontal="center"/>
    </xf>
    <xf numFmtId="43" fontId="24" fillId="0" borderId="0" xfId="1" applyFont="1" applyFill="1" applyBorder="1"/>
    <xf numFmtId="167" fontId="0" fillId="0" borderId="0" xfId="1" applyNumberFormat="1" applyFont="1" applyFill="1"/>
    <xf numFmtId="43" fontId="26" fillId="0" borderId="0" xfId="1" applyFont="1" applyFill="1"/>
    <xf numFmtId="43" fontId="26" fillId="4" borderId="0" xfId="1" applyNumberFormat="1" applyFont="1" applyFill="1"/>
    <xf numFmtId="43" fontId="26" fillId="0" borderId="0" xfId="1" applyFont="1" applyFill="1" applyBorder="1"/>
    <xf numFmtId="43" fontId="26" fillId="4" borderId="0" xfId="1" applyNumberFormat="1" applyFont="1" applyFill="1" applyBorder="1"/>
    <xf numFmtId="0" fontId="25" fillId="0" borderId="0" xfId="0" applyFont="1" applyFill="1"/>
    <xf numFmtId="165" fontId="26" fillId="0" borderId="0" xfId="1" applyNumberFormat="1" applyFont="1" applyFill="1" applyAlignment="1">
      <alignment horizontal="center"/>
    </xf>
    <xf numFmtId="164" fontId="25" fillId="0" borderId="0" xfId="0" applyNumberFormat="1" applyFont="1" applyFill="1" applyAlignment="1">
      <alignment horizontal="center"/>
    </xf>
    <xf numFmtId="43" fontId="25" fillId="0" borderId="0" xfId="1" applyFont="1" applyFill="1"/>
    <xf numFmtId="0" fontId="25" fillId="0" borderId="1" xfId="0" applyFont="1" applyFill="1" applyBorder="1"/>
    <xf numFmtId="0" fontId="25" fillId="0" borderId="0" xfId="0" applyFont="1" applyFill="1" applyBorder="1"/>
    <xf numFmtId="165" fontId="26" fillId="0" borderId="0" xfId="1" applyNumberFormat="1" applyFont="1" applyFill="1" applyBorder="1" applyAlignment="1">
      <alignment horizontal="center"/>
    </xf>
    <xf numFmtId="164" fontId="25" fillId="0" borderId="0" xfId="0" applyNumberFormat="1" applyFont="1" applyFill="1" applyBorder="1" applyAlignment="1">
      <alignment horizontal="center"/>
    </xf>
    <xf numFmtId="43" fontId="25" fillId="0" borderId="0" xfId="1" applyFont="1" applyFill="1" applyBorder="1"/>
    <xf numFmtId="165" fontId="27" fillId="0" borderId="0" xfId="1" applyNumberFormat="1" applyFont="1" applyFill="1" applyAlignment="1">
      <alignment horizontal="center"/>
    </xf>
    <xf numFmtId="43" fontId="27" fillId="0" borderId="0" xfId="1" applyFont="1" applyFill="1"/>
    <xf numFmtId="43" fontId="27" fillId="4" borderId="0" xfId="1" applyNumberFormat="1" applyFont="1" applyFill="1"/>
    <xf numFmtId="43" fontId="27" fillId="0" borderId="0" xfId="1" applyFont="1" applyFill="1" applyBorder="1"/>
    <xf numFmtId="43" fontId="27" fillId="4" borderId="0" xfId="1" applyNumberFormat="1" applyFont="1" applyFill="1" applyBorder="1"/>
    <xf numFmtId="0" fontId="28" fillId="0" borderId="0" xfId="0" applyFont="1" applyFill="1"/>
    <xf numFmtId="164" fontId="28" fillId="0" borderId="0" xfId="0" applyNumberFormat="1" applyFont="1" applyFill="1" applyAlignment="1">
      <alignment horizontal="center"/>
    </xf>
    <xf numFmtId="43" fontId="28" fillId="0" borderId="0" xfId="1" applyFont="1" applyFill="1"/>
    <xf numFmtId="0" fontId="28" fillId="0" borderId="1" xfId="0" applyFont="1" applyFill="1" applyBorder="1"/>
    <xf numFmtId="0" fontId="28" fillId="0" borderId="0" xfId="0" applyFont="1" applyFill="1" applyBorder="1"/>
    <xf numFmtId="165" fontId="27" fillId="0" borderId="0" xfId="1" applyNumberFormat="1" applyFont="1" applyFill="1" applyBorder="1" applyAlignment="1">
      <alignment horizontal="center"/>
    </xf>
    <xf numFmtId="164" fontId="28" fillId="0" borderId="0" xfId="0" applyNumberFormat="1" applyFont="1" applyFill="1" applyBorder="1" applyAlignment="1">
      <alignment horizontal="center"/>
    </xf>
    <xf numFmtId="43" fontId="28" fillId="0" borderId="0" xfId="1" applyFont="1" applyFill="1" applyBorder="1"/>
    <xf numFmtId="14" fontId="2" fillId="0" borderId="0" xfId="1" applyNumberFormat="1" applyFont="1" applyAlignment="1">
      <alignment horizontal="center"/>
    </xf>
    <xf numFmtId="4" fontId="2" fillId="0" borderId="0" xfId="1" applyNumberFormat="1" applyFont="1" applyAlignment="1">
      <alignment horizontal="center"/>
    </xf>
    <xf numFmtId="43" fontId="30" fillId="0" borderId="0" xfId="1" applyFont="1" applyFill="1"/>
    <xf numFmtId="43" fontId="30" fillId="4" borderId="0" xfId="1" applyNumberFormat="1" applyFont="1" applyFill="1"/>
    <xf numFmtId="43" fontId="30" fillId="0" borderId="0" xfId="1" applyFont="1" applyFill="1" applyBorder="1"/>
    <xf numFmtId="43" fontId="30" fillId="4" borderId="0" xfId="1" applyNumberFormat="1" applyFont="1" applyFill="1" applyBorder="1"/>
    <xf numFmtId="0" fontId="29" fillId="0" borderId="0" xfId="0" applyFont="1" applyFill="1"/>
    <xf numFmtId="165" fontId="30" fillId="0" borderId="0" xfId="1" applyNumberFormat="1" applyFont="1" applyFill="1" applyAlignment="1">
      <alignment horizontal="center"/>
    </xf>
    <xf numFmtId="164" fontId="29" fillId="0" borderId="0" xfId="0" applyNumberFormat="1" applyFont="1" applyFill="1" applyAlignment="1">
      <alignment horizontal="center"/>
    </xf>
    <xf numFmtId="43" fontId="29" fillId="0" borderId="0" xfId="1" applyFont="1" applyFill="1"/>
    <xf numFmtId="0" fontId="29" fillId="0" borderId="1" xfId="0" applyFont="1" applyFill="1" applyBorder="1"/>
    <xf numFmtId="0" fontId="29" fillId="0" borderId="0" xfId="0" applyFont="1" applyFill="1" applyBorder="1"/>
    <xf numFmtId="165" fontId="30" fillId="0" borderId="0" xfId="1" applyNumberFormat="1" applyFont="1" applyFill="1" applyBorder="1" applyAlignment="1">
      <alignment horizontal="center"/>
    </xf>
    <xf numFmtId="164" fontId="29" fillId="0" borderId="0" xfId="0" applyNumberFormat="1" applyFont="1" applyFill="1" applyBorder="1" applyAlignment="1">
      <alignment horizontal="center"/>
    </xf>
    <xf numFmtId="43" fontId="29" fillId="0" borderId="0" xfId="1" applyFont="1" applyFill="1" applyBorder="1"/>
    <xf numFmtId="43" fontId="0" fillId="0" borderId="0" xfId="0" applyNumberFormat="1" applyAlignment="1">
      <alignment horizontal="center"/>
    </xf>
    <xf numFmtId="43" fontId="31" fillId="4" borderId="0" xfId="1" applyNumberFormat="1" applyFont="1" applyFill="1"/>
    <xf numFmtId="43" fontId="31" fillId="4" borderId="0" xfId="1" applyNumberFormat="1" applyFont="1" applyFill="1" applyBorder="1"/>
    <xf numFmtId="0" fontId="32" fillId="0" borderId="0" xfId="0" applyFont="1" applyFill="1"/>
    <xf numFmtId="165" fontId="31" fillId="0" borderId="0" xfId="1" applyNumberFormat="1" applyFont="1" applyFill="1" applyAlignment="1">
      <alignment horizontal="center"/>
    </xf>
    <xf numFmtId="164" fontId="32" fillId="0" borderId="0" xfId="0" applyNumberFormat="1" applyFont="1" applyFill="1" applyAlignment="1">
      <alignment horizontal="center"/>
    </xf>
    <xf numFmtId="43" fontId="32" fillId="0" borderId="0" xfId="1" applyFont="1" applyFill="1"/>
    <xf numFmtId="43" fontId="31" fillId="0" borderId="0" xfId="1" applyFont="1" applyFill="1"/>
    <xf numFmtId="0" fontId="32" fillId="0" borderId="1" xfId="0" applyFont="1" applyFill="1" applyBorder="1"/>
    <xf numFmtId="0" fontId="32" fillId="0" borderId="0" xfId="0" applyFont="1" applyFill="1" applyBorder="1"/>
    <xf numFmtId="165" fontId="31" fillId="0" borderId="0" xfId="1" applyNumberFormat="1" applyFont="1" applyFill="1" applyBorder="1" applyAlignment="1">
      <alignment horizontal="center"/>
    </xf>
    <xf numFmtId="164" fontId="32" fillId="0" borderId="0" xfId="0" applyNumberFormat="1" applyFont="1" applyFill="1" applyBorder="1" applyAlignment="1">
      <alignment horizontal="center"/>
    </xf>
    <xf numFmtId="43" fontId="32" fillId="0" borderId="0" xfId="1" applyFont="1" applyFill="1" applyBorder="1"/>
    <xf numFmtId="43" fontId="31" fillId="0" borderId="0" xfId="1" applyFont="1" applyFill="1" applyBorder="1"/>
    <xf numFmtId="43" fontId="34" fillId="4" borderId="0" xfId="1" applyNumberFormat="1" applyFont="1" applyFill="1"/>
    <xf numFmtId="43" fontId="34" fillId="4" borderId="0" xfId="1" applyNumberFormat="1" applyFont="1" applyFill="1" applyBorder="1"/>
    <xf numFmtId="0" fontId="33" fillId="0" borderId="0" xfId="0" applyFont="1" applyFill="1"/>
    <xf numFmtId="165" fontId="34" fillId="0" borderId="0" xfId="1" applyNumberFormat="1" applyFont="1" applyFill="1" applyAlignment="1">
      <alignment horizontal="center"/>
    </xf>
    <xf numFmtId="164" fontId="33" fillId="0" borderId="0" xfId="0" applyNumberFormat="1" applyFont="1" applyFill="1" applyAlignment="1">
      <alignment horizontal="center"/>
    </xf>
    <xf numFmtId="43" fontId="33" fillId="0" borderId="0" xfId="1" applyFont="1" applyFill="1"/>
    <xf numFmtId="43" fontId="34" fillId="0" borderId="0" xfId="1" applyFont="1" applyFill="1"/>
    <xf numFmtId="0" fontId="33" fillId="0" borderId="1" xfId="0" applyFont="1" applyFill="1" applyBorder="1"/>
    <xf numFmtId="0" fontId="33" fillId="0" borderId="0" xfId="0" applyFont="1" applyFill="1" applyBorder="1"/>
    <xf numFmtId="165" fontId="34" fillId="0" borderId="0" xfId="1" applyNumberFormat="1" applyFont="1" applyFill="1" applyBorder="1" applyAlignment="1">
      <alignment horizontal="center"/>
    </xf>
    <xf numFmtId="164" fontId="33" fillId="0" borderId="0" xfId="0" applyNumberFormat="1" applyFont="1" applyFill="1" applyBorder="1" applyAlignment="1">
      <alignment horizontal="center"/>
    </xf>
    <xf numFmtId="43" fontId="33" fillId="0" borderId="0" xfId="1" applyFont="1" applyFill="1" applyBorder="1"/>
    <xf numFmtId="43" fontId="34" fillId="0" borderId="0" xfId="1" applyFont="1" applyFill="1" applyBorder="1"/>
    <xf numFmtId="165" fontId="35" fillId="0" borderId="0" xfId="1" applyNumberFormat="1" applyFont="1" applyFill="1" applyAlignment="1">
      <alignment horizontal="center"/>
    </xf>
    <xf numFmtId="43" fontId="35" fillId="4" borderId="0" xfId="1" applyNumberFormat="1" applyFont="1" applyFill="1"/>
    <xf numFmtId="43" fontId="35" fillId="4" borderId="0" xfId="1" applyNumberFormat="1" applyFont="1" applyFill="1" applyBorder="1"/>
    <xf numFmtId="0" fontId="36" fillId="0" borderId="0" xfId="0" applyFont="1" applyFill="1"/>
    <xf numFmtId="164" fontId="36" fillId="0" borderId="0" xfId="0" applyNumberFormat="1" applyFont="1" applyFill="1" applyAlignment="1">
      <alignment horizontal="center"/>
    </xf>
    <xf numFmtId="43" fontId="36" fillId="0" borderId="0" xfId="1" applyFont="1" applyFill="1"/>
    <xf numFmtId="43" fontId="35" fillId="0" borderId="0" xfId="1" applyFont="1" applyFill="1"/>
    <xf numFmtId="0" fontId="36" fillId="0" borderId="1" xfId="0" applyFont="1" applyFill="1" applyBorder="1"/>
    <xf numFmtId="0" fontId="36" fillId="0" borderId="0" xfId="0" applyFont="1" applyFill="1" applyBorder="1"/>
    <xf numFmtId="165" fontId="35" fillId="0" borderId="0" xfId="1" applyNumberFormat="1" applyFont="1" applyFill="1" applyBorder="1" applyAlignment="1">
      <alignment horizontal="center"/>
    </xf>
    <xf numFmtId="164" fontId="36" fillId="0" borderId="0" xfId="0" applyNumberFormat="1" applyFont="1" applyFill="1" applyBorder="1" applyAlignment="1">
      <alignment horizontal="center"/>
    </xf>
    <xf numFmtId="43" fontId="36" fillId="0" borderId="0" xfId="1" applyFont="1" applyFill="1" applyBorder="1"/>
    <xf numFmtId="43" fontId="35" fillId="0" borderId="0" xfId="1" applyFont="1" applyFill="1" applyBorder="1"/>
    <xf numFmtId="0" fontId="37" fillId="0" borderId="0" xfId="0" applyFont="1" applyFill="1"/>
    <xf numFmtId="165" fontId="38" fillId="0" borderId="0" xfId="1" applyNumberFormat="1" applyFont="1" applyFill="1" applyAlignment="1">
      <alignment horizontal="center"/>
    </xf>
    <xf numFmtId="164" fontId="37" fillId="0" borderId="0" xfId="0" applyNumberFormat="1" applyFont="1" applyFill="1" applyAlignment="1">
      <alignment horizontal="center"/>
    </xf>
    <xf numFmtId="0" fontId="38" fillId="0" borderId="0" xfId="0" applyFont="1" applyFill="1"/>
    <xf numFmtId="14" fontId="38" fillId="0" borderId="0" xfId="0" applyNumberFormat="1" applyFont="1" applyFill="1" applyAlignment="1">
      <alignment horizontal="center"/>
    </xf>
    <xf numFmtId="43" fontId="37" fillId="0" borderId="0" xfId="1" applyFont="1" applyFill="1"/>
    <xf numFmtId="0" fontId="38" fillId="0" borderId="0" xfId="0" applyNumberFormat="1" applyFont="1" applyFill="1" applyAlignment="1">
      <alignment horizontal="center"/>
    </xf>
    <xf numFmtId="43" fontId="38" fillId="0" borderId="0" xfId="1" applyFont="1" applyFill="1"/>
    <xf numFmtId="0" fontId="37" fillId="0" borderId="1" xfId="0" applyFont="1" applyFill="1" applyBorder="1"/>
    <xf numFmtId="0" fontId="37" fillId="0" borderId="0" xfId="0" applyFont="1" applyFill="1" applyBorder="1"/>
    <xf numFmtId="165" fontId="38" fillId="0" borderId="0" xfId="1" applyNumberFormat="1" applyFont="1" applyFill="1" applyBorder="1" applyAlignment="1">
      <alignment horizontal="center"/>
    </xf>
    <xf numFmtId="164" fontId="37" fillId="0" borderId="0" xfId="0" applyNumberFormat="1" applyFont="1" applyFill="1" applyBorder="1" applyAlignment="1">
      <alignment horizontal="center"/>
    </xf>
    <xf numFmtId="0" fontId="38" fillId="0" borderId="0" xfId="0" applyFont="1" applyFill="1" applyBorder="1"/>
    <xf numFmtId="14" fontId="38" fillId="0" borderId="0" xfId="0" applyNumberFormat="1" applyFont="1" applyFill="1" applyBorder="1" applyAlignment="1">
      <alignment horizontal="center"/>
    </xf>
    <xf numFmtId="43" fontId="37" fillId="0" borderId="0" xfId="1" applyFont="1" applyFill="1" applyBorder="1"/>
    <xf numFmtId="0" fontId="38" fillId="0" borderId="0" xfId="0" applyNumberFormat="1" applyFont="1" applyFill="1" applyBorder="1" applyAlignment="1">
      <alignment horizontal="center"/>
    </xf>
    <xf numFmtId="43" fontId="38" fillId="0" borderId="0" xfId="1" applyFont="1" applyFill="1" applyBorder="1"/>
    <xf numFmtId="43" fontId="40" fillId="0" borderId="0" xfId="1" applyFont="1" applyFill="1"/>
    <xf numFmtId="43" fontId="40" fillId="4" borderId="0" xfId="1" applyNumberFormat="1" applyFont="1" applyFill="1"/>
    <xf numFmtId="43" fontId="40" fillId="0" borderId="0" xfId="1" applyFont="1" applyFill="1" applyBorder="1"/>
    <xf numFmtId="43" fontId="40" fillId="4" borderId="0" xfId="1" applyNumberFormat="1" applyFont="1" applyFill="1" applyBorder="1"/>
    <xf numFmtId="0" fontId="39" fillId="0" borderId="0" xfId="0" applyFont="1" applyFill="1"/>
    <xf numFmtId="165" fontId="40" fillId="0" borderId="0" xfId="1" applyNumberFormat="1" applyFont="1" applyFill="1" applyAlignment="1">
      <alignment horizontal="center"/>
    </xf>
    <xf numFmtId="164" fontId="39" fillId="0" borderId="0" xfId="0" applyNumberFormat="1" applyFont="1" applyFill="1" applyAlignment="1">
      <alignment horizontal="center"/>
    </xf>
    <xf numFmtId="43" fontId="39" fillId="0" borderId="0" xfId="1" applyFont="1" applyFill="1"/>
    <xf numFmtId="0" fontId="39" fillId="0" borderId="1" xfId="0" applyFont="1" applyFill="1" applyBorder="1"/>
    <xf numFmtId="0" fontId="39" fillId="0" borderId="0" xfId="0" applyFont="1" applyFill="1" applyBorder="1"/>
    <xf numFmtId="165" fontId="40" fillId="0" borderId="0" xfId="1" applyNumberFormat="1" applyFont="1" applyFill="1" applyBorder="1" applyAlignment="1">
      <alignment horizontal="center"/>
    </xf>
    <xf numFmtId="164" fontId="39" fillId="0" borderId="0" xfId="0" applyNumberFormat="1" applyFont="1" applyFill="1" applyBorder="1" applyAlignment="1">
      <alignment horizontal="center"/>
    </xf>
    <xf numFmtId="43" fontId="39" fillId="0" borderId="0" xfId="1" applyFont="1" applyFill="1" applyBorder="1"/>
    <xf numFmtId="0" fontId="0" fillId="5" borderId="2" xfId="0" applyFont="1" applyFill="1" applyBorder="1"/>
    <xf numFmtId="43" fontId="0" fillId="5" borderId="2" xfId="1" applyNumberFormat="1" applyFont="1" applyFill="1" applyBorder="1" applyAlignment="1">
      <alignment horizontal="center"/>
    </xf>
    <xf numFmtId="165" fontId="0" fillId="5" borderId="2" xfId="1" applyNumberFormat="1" applyFont="1" applyFill="1" applyBorder="1" applyAlignment="1">
      <alignment horizontal="center"/>
    </xf>
    <xf numFmtId="164" fontId="0" fillId="5" borderId="2" xfId="0" applyNumberFormat="1" applyFont="1" applyFill="1" applyBorder="1" applyAlignment="1">
      <alignment horizontal="center"/>
    </xf>
    <xf numFmtId="2" fontId="0" fillId="5" borderId="2" xfId="1" applyNumberFormat="1" applyFont="1" applyFill="1" applyBorder="1"/>
    <xf numFmtId="0" fontId="0" fillId="5" borderId="2" xfId="0" applyNumberFormat="1" applyFont="1" applyFill="1" applyBorder="1"/>
    <xf numFmtId="0" fontId="0" fillId="0" borderId="0" xfId="0" applyNumberFormat="1" applyFont="1" applyFill="1"/>
    <xf numFmtId="164" fontId="0" fillId="5" borderId="2" xfId="0" applyNumberFormat="1" applyFont="1" applyFill="1" applyBorder="1" applyAlignment="1">
      <alignment horizontal="left"/>
    </xf>
    <xf numFmtId="2" fontId="0" fillId="2" borderId="2" xfId="1" applyNumberFormat="1" applyFont="1" applyFill="1" applyBorder="1"/>
    <xf numFmtId="2" fontId="0" fillId="6" borderId="2" xfId="1" applyNumberFormat="1" applyFont="1" applyFill="1" applyBorder="1"/>
    <xf numFmtId="43" fontId="40" fillId="2" borderId="0" xfId="1" applyFont="1" applyFill="1"/>
    <xf numFmtId="43" fontId="42" fillId="4" borderId="0" xfId="1" applyNumberFormat="1" applyFont="1" applyFill="1"/>
    <xf numFmtId="43" fontId="42" fillId="4" borderId="0" xfId="1" applyNumberFormat="1" applyFont="1" applyFill="1" applyBorder="1"/>
    <xf numFmtId="0" fontId="41" fillId="0" borderId="0" xfId="0" applyFont="1" applyFill="1"/>
    <xf numFmtId="165" fontId="42" fillId="0" borderId="0" xfId="1" applyNumberFormat="1" applyFont="1" applyFill="1" applyAlignment="1">
      <alignment horizontal="center"/>
    </xf>
    <xf numFmtId="164" fontId="41" fillId="0" borderId="0" xfId="0" applyNumberFormat="1" applyFont="1" applyFill="1" applyAlignment="1">
      <alignment horizontal="center"/>
    </xf>
    <xf numFmtId="43" fontId="41" fillId="0" borderId="0" xfId="1" applyFont="1" applyFill="1"/>
    <xf numFmtId="43" fontId="42" fillId="0" borderId="0" xfId="1" applyFont="1" applyFill="1"/>
    <xf numFmtId="0" fontId="41" fillId="0" borderId="1" xfId="0" applyFont="1" applyFill="1" applyBorder="1"/>
    <xf numFmtId="0" fontId="41" fillId="0" borderId="0" xfId="0" applyFont="1" applyFill="1" applyBorder="1"/>
    <xf numFmtId="165" fontId="42" fillId="0" borderId="0" xfId="1" applyNumberFormat="1" applyFont="1" applyFill="1" applyBorder="1" applyAlignment="1">
      <alignment horizontal="center"/>
    </xf>
    <xf numFmtId="164" fontId="41" fillId="0" borderId="0" xfId="0" applyNumberFormat="1" applyFont="1" applyFill="1" applyBorder="1" applyAlignment="1">
      <alignment horizontal="center"/>
    </xf>
    <xf numFmtId="43" fontId="41" fillId="0" borderId="0" xfId="1" applyFont="1" applyFill="1" applyBorder="1"/>
    <xf numFmtId="43" fontId="42" fillId="0" borderId="0" xfId="1" applyFont="1" applyFill="1" applyBorder="1"/>
    <xf numFmtId="9" fontId="0" fillId="0" borderId="0" xfId="2" applyNumberFormat="1" applyFont="1"/>
    <xf numFmtId="43" fontId="44" fillId="0" borderId="0" xfId="1" applyFont="1" applyFill="1"/>
    <xf numFmtId="43" fontId="44" fillId="4" borderId="0" xfId="1" applyNumberFormat="1" applyFont="1" applyFill="1"/>
    <xf numFmtId="43" fontId="44" fillId="0" borderId="0" xfId="1" applyFont="1" applyFill="1" applyBorder="1"/>
    <xf numFmtId="43" fontId="44" fillId="4" borderId="0" xfId="1" applyNumberFormat="1" applyFont="1" applyFill="1" applyBorder="1"/>
    <xf numFmtId="0" fontId="43" fillId="0" borderId="0" xfId="0" applyFont="1" applyFill="1"/>
    <xf numFmtId="165" fontId="44" fillId="0" borderId="0" xfId="1" applyNumberFormat="1" applyFont="1" applyFill="1" applyAlignment="1">
      <alignment horizontal="center"/>
    </xf>
    <xf numFmtId="164" fontId="43" fillId="0" borderId="0" xfId="0" applyNumberFormat="1" applyFont="1" applyFill="1" applyAlignment="1">
      <alignment horizontal="center"/>
    </xf>
    <xf numFmtId="43" fontId="43" fillId="0" borderId="0" xfId="1" applyFont="1" applyFill="1"/>
    <xf numFmtId="0" fontId="43" fillId="0" borderId="1" xfId="0" applyFont="1" applyFill="1" applyBorder="1"/>
    <xf numFmtId="0" fontId="43" fillId="0" borderId="0" xfId="0" applyFont="1" applyFill="1" applyBorder="1"/>
    <xf numFmtId="165" fontId="44" fillId="0" borderId="0" xfId="1" applyNumberFormat="1" applyFont="1" applyFill="1" applyBorder="1" applyAlignment="1">
      <alignment horizontal="center"/>
    </xf>
    <xf numFmtId="164" fontId="43" fillId="0" borderId="0" xfId="0" applyNumberFormat="1" applyFont="1" applyFill="1" applyBorder="1" applyAlignment="1">
      <alignment horizontal="center"/>
    </xf>
    <xf numFmtId="43" fontId="43" fillId="0" borderId="0" xfId="1" applyFont="1" applyFill="1" applyBorder="1"/>
    <xf numFmtId="0" fontId="0" fillId="10" borderId="0" xfId="0" applyFill="1"/>
    <xf numFmtId="43" fontId="46" fillId="4" borderId="0" xfId="1" applyNumberFormat="1" applyFont="1" applyFill="1"/>
    <xf numFmtId="43" fontId="46" fillId="4" borderId="0" xfId="1" applyNumberFormat="1" applyFont="1" applyFill="1" applyBorder="1"/>
    <xf numFmtId="0" fontId="45" fillId="0" borderId="0" xfId="0" applyFont="1" applyFill="1"/>
    <xf numFmtId="165" fontId="46" fillId="0" borderId="0" xfId="1" applyNumberFormat="1" applyFont="1" applyFill="1" applyAlignment="1">
      <alignment horizontal="center"/>
    </xf>
    <xf numFmtId="164" fontId="45" fillId="0" borderId="0" xfId="0" applyNumberFormat="1" applyFont="1" applyFill="1" applyAlignment="1">
      <alignment horizontal="center"/>
    </xf>
    <xf numFmtId="43" fontId="45" fillId="0" borderId="0" xfId="1" applyFont="1" applyFill="1"/>
    <xf numFmtId="43" fontId="46" fillId="0" borderId="0" xfId="1" applyFont="1" applyFill="1"/>
    <xf numFmtId="0" fontId="45" fillId="0" borderId="1" xfId="0" applyFont="1" applyFill="1" applyBorder="1"/>
    <xf numFmtId="0" fontId="45" fillId="0" borderId="0" xfId="0" applyFont="1" applyFill="1" applyBorder="1"/>
    <xf numFmtId="165" fontId="46" fillId="0" borderId="0" xfId="1" applyNumberFormat="1" applyFont="1" applyFill="1" applyBorder="1" applyAlignment="1">
      <alignment horizontal="center"/>
    </xf>
    <xf numFmtId="164" fontId="45" fillId="0" borderId="0" xfId="0" applyNumberFormat="1" applyFont="1" applyFill="1" applyBorder="1" applyAlignment="1">
      <alignment horizontal="center"/>
    </xf>
    <xf numFmtId="43" fontId="45" fillId="0" borderId="0" xfId="1" applyFont="1" applyFill="1" applyBorder="1"/>
    <xf numFmtId="43" fontId="46" fillId="0" borderId="0" xfId="1" applyFont="1" applyFill="1" applyBorder="1"/>
    <xf numFmtId="43" fontId="48" fillId="4" borderId="0" xfId="1" applyNumberFormat="1" applyFont="1" applyFill="1"/>
    <xf numFmtId="43" fontId="48" fillId="4" borderId="0" xfId="1" applyNumberFormat="1" applyFont="1" applyFill="1" applyBorder="1"/>
    <xf numFmtId="0" fontId="47" fillId="0" borderId="0" xfId="0" applyFont="1" applyFill="1"/>
    <xf numFmtId="165" fontId="48" fillId="0" borderId="0" xfId="1" applyNumberFormat="1" applyFont="1" applyFill="1" applyAlignment="1">
      <alignment horizontal="center"/>
    </xf>
    <xf numFmtId="164" fontId="47" fillId="0" borderId="0" xfId="0" applyNumberFormat="1" applyFont="1" applyFill="1" applyAlignment="1">
      <alignment horizontal="center"/>
    </xf>
    <xf numFmtId="43" fontId="47" fillId="0" borderId="0" xfId="1" applyFont="1" applyFill="1"/>
    <xf numFmtId="43" fontId="48" fillId="0" borderId="0" xfId="1" applyFont="1" applyFill="1"/>
    <xf numFmtId="0" fontId="47" fillId="0" borderId="1" xfId="0" applyFont="1" applyFill="1" applyBorder="1"/>
    <xf numFmtId="0" fontId="47" fillId="0" borderId="0" xfId="0" applyFont="1" applyFill="1" applyBorder="1"/>
    <xf numFmtId="165" fontId="48" fillId="0" borderId="0" xfId="1" applyNumberFormat="1" applyFont="1" applyFill="1" applyBorder="1" applyAlignment="1">
      <alignment horizontal="center"/>
    </xf>
    <xf numFmtId="164" fontId="47" fillId="0" borderId="0" xfId="0" applyNumberFormat="1" applyFont="1" applyFill="1" applyBorder="1" applyAlignment="1">
      <alignment horizontal="center"/>
    </xf>
    <xf numFmtId="43" fontId="47" fillId="0" borderId="0" xfId="1" applyFont="1" applyFill="1" applyBorder="1"/>
    <xf numFmtId="43" fontId="48" fillId="0" borderId="0" xfId="1" applyFont="1" applyFill="1" applyBorder="1"/>
    <xf numFmtId="0" fontId="2" fillId="2" borderId="0" xfId="0" applyFont="1" applyFill="1" applyBorder="1"/>
    <xf numFmtId="43" fontId="50" fillId="4" borderId="0" xfId="1" applyNumberFormat="1" applyFont="1" applyFill="1"/>
    <xf numFmtId="43" fontId="50" fillId="4" borderId="0" xfId="1" applyNumberFormat="1" applyFont="1" applyFill="1" applyBorder="1"/>
    <xf numFmtId="0" fontId="49" fillId="0" borderId="0" xfId="0" applyFont="1" applyFill="1"/>
    <xf numFmtId="165" fontId="50" fillId="0" borderId="0" xfId="1" applyNumberFormat="1" applyFont="1" applyFill="1" applyAlignment="1">
      <alignment horizontal="center"/>
    </xf>
    <xf numFmtId="164" fontId="49" fillId="0" borderId="0" xfId="0" applyNumberFormat="1" applyFont="1" applyFill="1" applyAlignment="1">
      <alignment horizontal="center"/>
    </xf>
    <xf numFmtId="43" fontId="49" fillId="0" borderId="0" xfId="1" applyFont="1" applyFill="1"/>
    <xf numFmtId="43" fontId="50" fillId="0" borderId="0" xfId="1" applyFont="1" applyFill="1"/>
    <xf numFmtId="0" fontId="49" fillId="0" borderId="1" xfId="0" applyFont="1" applyFill="1" applyBorder="1"/>
    <xf numFmtId="0" fontId="49" fillId="0" borderId="0" xfId="0" applyFont="1" applyFill="1" applyBorder="1"/>
    <xf numFmtId="165" fontId="50" fillId="0" borderId="0" xfId="1" applyNumberFormat="1" applyFont="1" applyFill="1" applyBorder="1" applyAlignment="1">
      <alignment horizontal="center"/>
    </xf>
    <xf numFmtId="164" fontId="49" fillId="0" borderId="0" xfId="0" applyNumberFormat="1" applyFont="1" applyFill="1" applyBorder="1" applyAlignment="1">
      <alignment horizontal="center"/>
    </xf>
    <xf numFmtId="43" fontId="49" fillId="0" borderId="0" xfId="1" applyFont="1" applyFill="1" applyBorder="1"/>
    <xf numFmtId="43" fontId="50" fillId="0" borderId="0" xfId="1" applyFont="1" applyFill="1" applyBorder="1"/>
    <xf numFmtId="0" fontId="49" fillId="0" borderId="1" xfId="0" applyFont="1" applyBorder="1"/>
    <xf numFmtId="0" fontId="49" fillId="0" borderId="0" xfId="0" applyFont="1" applyBorder="1"/>
    <xf numFmtId="0" fontId="49" fillId="0" borderId="0" xfId="0" applyFont="1"/>
    <xf numFmtId="165" fontId="50" fillId="0" borderId="0" xfId="1" applyNumberFormat="1" applyFont="1" applyAlignment="1">
      <alignment horizontal="center"/>
    </xf>
    <xf numFmtId="164" fontId="49" fillId="0" borderId="0" xfId="0" applyNumberFormat="1" applyFont="1" applyAlignment="1">
      <alignment horizontal="center"/>
    </xf>
    <xf numFmtId="43" fontId="49" fillId="0" borderId="0" xfId="1" applyFont="1"/>
    <xf numFmtId="165" fontId="50" fillId="0" borderId="0" xfId="1" applyNumberFormat="1" applyFont="1" applyBorder="1" applyAlignment="1">
      <alignment horizontal="center"/>
    </xf>
    <xf numFmtId="164" fontId="49" fillId="0" borderId="0" xfId="0" applyNumberFormat="1" applyFont="1" applyBorder="1" applyAlignment="1">
      <alignment horizontal="center"/>
    </xf>
    <xf numFmtId="43" fontId="49" fillId="0" borderId="0" xfId="1" applyFont="1" applyBorder="1"/>
    <xf numFmtId="43" fontId="2" fillId="0" borderId="0" xfId="0" quotePrefix="1" applyNumberFormat="1" applyFont="1"/>
    <xf numFmtId="0" fontId="0" fillId="2" borderId="0" xfId="0" applyNumberFormat="1" applyFill="1"/>
    <xf numFmtId="0" fontId="0" fillId="0" borderId="3" xfId="0" applyBorder="1"/>
    <xf numFmtId="164" fontId="0" fillId="0" borderId="3" xfId="0" applyNumberFormat="1" applyFont="1" applyFill="1" applyBorder="1" applyAlignment="1">
      <alignment horizontal="center"/>
    </xf>
    <xf numFmtId="0" fontId="52" fillId="0" borderId="3" xfId="3" applyFont="1" applyBorder="1" applyProtection="1">
      <protection locked="0"/>
    </xf>
    <xf numFmtId="0" fontId="0" fillId="0" borderId="0" xfId="0" pivotButton="1" applyFont="1"/>
    <xf numFmtId="0" fontId="0" fillId="0" borderId="0" xfId="0" pivotButton="1" applyNumberFormat="1" applyFont="1"/>
    <xf numFmtId="0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0" fontId="0" fillId="0" borderId="0" xfId="0" applyNumberFormat="1" applyFont="1"/>
    <xf numFmtId="14" fontId="0" fillId="0" borderId="0" xfId="0" applyNumberFormat="1" applyFont="1" applyFill="1" applyAlignment="1">
      <alignment horizontal="center"/>
    </xf>
    <xf numFmtId="43" fontId="1" fillId="0" borderId="0" xfId="1" applyFont="1" applyFill="1"/>
    <xf numFmtId="165" fontId="53" fillId="0" borderId="0" xfId="1" applyNumberFormat="1" applyFont="1" applyFill="1" applyAlignment="1">
      <alignment horizontal="center"/>
    </xf>
    <xf numFmtId="43" fontId="53" fillId="4" borderId="0" xfId="1" applyNumberFormat="1" applyFont="1" applyFill="1"/>
    <xf numFmtId="43" fontId="53" fillId="4" borderId="0" xfId="1" applyNumberFormat="1" applyFont="1" applyFill="1" applyBorder="1"/>
    <xf numFmtId="0" fontId="54" fillId="0" borderId="1" xfId="0" applyFont="1" applyFill="1" applyBorder="1"/>
    <xf numFmtId="0" fontId="54" fillId="0" borderId="0" xfId="0" applyFont="1" applyFill="1"/>
    <xf numFmtId="164" fontId="54" fillId="0" borderId="0" xfId="0" applyNumberFormat="1" applyFont="1" applyFill="1" applyAlignment="1">
      <alignment horizontal="center"/>
    </xf>
    <xf numFmtId="43" fontId="54" fillId="0" borderId="0" xfId="1" applyFont="1" applyFill="1"/>
    <xf numFmtId="43" fontId="53" fillId="0" borderId="0" xfId="1" applyFont="1" applyFill="1"/>
    <xf numFmtId="0" fontId="54" fillId="0" borderId="0" xfId="0" applyFont="1" applyFill="1" applyBorder="1"/>
    <xf numFmtId="165" fontId="53" fillId="0" borderId="0" xfId="1" applyNumberFormat="1" applyFont="1" applyFill="1" applyBorder="1" applyAlignment="1">
      <alignment horizontal="center"/>
    </xf>
    <xf numFmtId="164" fontId="54" fillId="0" borderId="0" xfId="0" applyNumberFormat="1" applyFont="1" applyFill="1" applyBorder="1" applyAlignment="1">
      <alignment horizontal="center"/>
    </xf>
    <xf numFmtId="43" fontId="54" fillId="0" borderId="0" xfId="1" applyFont="1" applyFill="1" applyBorder="1"/>
    <xf numFmtId="43" fontId="53" fillId="0" borderId="0" xfId="1" applyFont="1" applyFill="1" applyBorder="1"/>
    <xf numFmtId="3" fontId="0" fillId="0" borderId="0" xfId="0" applyNumberFormat="1"/>
    <xf numFmtId="165" fontId="55" fillId="0" borderId="0" xfId="1" applyNumberFormat="1" applyFont="1" applyFill="1" applyAlignment="1">
      <alignment horizontal="center"/>
    </xf>
    <xf numFmtId="43" fontId="55" fillId="4" borderId="0" xfId="1" applyNumberFormat="1" applyFont="1" applyFill="1"/>
    <xf numFmtId="43" fontId="55" fillId="4" borderId="0" xfId="1" applyNumberFormat="1" applyFont="1" applyFill="1" applyBorder="1"/>
    <xf numFmtId="0" fontId="56" fillId="0" borderId="0" xfId="0" applyFont="1" applyFill="1"/>
    <xf numFmtId="164" fontId="56" fillId="0" borderId="0" xfId="0" applyNumberFormat="1" applyFont="1" applyFill="1" applyAlignment="1">
      <alignment horizontal="center"/>
    </xf>
    <xf numFmtId="43" fontId="56" fillId="0" borderId="0" xfId="1" applyFont="1" applyFill="1"/>
    <xf numFmtId="43" fontId="55" fillId="0" borderId="0" xfId="1" applyFont="1" applyFill="1"/>
    <xf numFmtId="0" fontId="56" fillId="0" borderId="1" xfId="0" applyFont="1" applyFill="1" applyBorder="1"/>
    <xf numFmtId="0" fontId="56" fillId="0" borderId="0" xfId="0" applyFont="1" applyFill="1" applyBorder="1"/>
    <xf numFmtId="165" fontId="55" fillId="0" borderId="0" xfId="1" applyNumberFormat="1" applyFont="1" applyFill="1" applyBorder="1" applyAlignment="1">
      <alignment horizontal="center"/>
    </xf>
    <xf numFmtId="164" fontId="56" fillId="0" borderId="0" xfId="0" applyNumberFormat="1" applyFont="1" applyFill="1" applyBorder="1" applyAlignment="1">
      <alignment horizontal="center"/>
    </xf>
    <xf numFmtId="43" fontId="56" fillId="0" borderId="0" xfId="1" applyFont="1" applyFill="1" applyBorder="1"/>
    <xf numFmtId="43" fontId="55" fillId="0" borderId="0" xfId="1" applyFont="1" applyFill="1" applyBorder="1"/>
    <xf numFmtId="9" fontId="0" fillId="0" borderId="0" xfId="2" applyFont="1" applyAlignment="1">
      <alignment horizontal="center"/>
    </xf>
    <xf numFmtId="0" fontId="0" fillId="2" borderId="0" xfId="0" applyFill="1" applyAlignment="1">
      <alignment horizontal="left"/>
    </xf>
    <xf numFmtId="10" fontId="0" fillId="0" borderId="0" xfId="2" applyNumberFormat="1" applyFont="1" applyAlignment="1">
      <alignment horizontal="center"/>
    </xf>
    <xf numFmtId="9" fontId="57" fillId="0" borderId="0" xfId="2" applyFont="1" applyAlignment="1">
      <alignment horizontal="center"/>
    </xf>
    <xf numFmtId="0" fontId="58" fillId="0" borderId="0" xfId="0" applyFont="1" applyFill="1"/>
    <xf numFmtId="0" fontId="58" fillId="0" borderId="1" xfId="0" applyFont="1" applyFill="1" applyBorder="1"/>
    <xf numFmtId="0" fontId="58" fillId="0" borderId="0" xfId="0" applyFont="1" applyFill="1" applyBorder="1"/>
    <xf numFmtId="165" fontId="59" fillId="0" borderId="0" xfId="1" applyNumberFormat="1" applyFont="1" applyFill="1" applyAlignment="1">
      <alignment horizontal="center"/>
    </xf>
    <xf numFmtId="165" fontId="59" fillId="0" borderId="0" xfId="1" applyNumberFormat="1" applyFont="1" applyFill="1" applyBorder="1" applyAlignment="1">
      <alignment horizontal="center"/>
    </xf>
    <xf numFmtId="164" fontId="58" fillId="0" borderId="0" xfId="0" applyNumberFormat="1" applyFont="1" applyFill="1" applyAlignment="1">
      <alignment horizontal="center"/>
    </xf>
    <xf numFmtId="164" fontId="58" fillId="0" borderId="0" xfId="0" applyNumberFormat="1" applyFont="1" applyFill="1" applyBorder="1" applyAlignment="1">
      <alignment horizontal="center"/>
    </xf>
    <xf numFmtId="43" fontId="58" fillId="0" borderId="0" xfId="1" applyFont="1" applyFill="1"/>
    <xf numFmtId="43" fontId="58" fillId="0" borderId="0" xfId="1" applyFont="1" applyFill="1" applyBorder="1"/>
    <xf numFmtId="43" fontId="59" fillId="0" borderId="0" xfId="1" applyFont="1" applyFill="1"/>
    <xf numFmtId="43" fontId="59" fillId="0" borderId="0" xfId="1" applyFont="1" applyFill="1" applyBorder="1"/>
    <xf numFmtId="43" fontId="59" fillId="4" borderId="0" xfId="1" applyNumberFormat="1" applyFont="1" applyFill="1"/>
    <xf numFmtId="164" fontId="0" fillId="0" borderId="0" xfId="0" applyNumberFormat="1" applyFill="1" applyAlignment="1">
      <alignment horizontal="center"/>
    </xf>
    <xf numFmtId="43" fontId="61" fillId="0" borderId="0" xfId="1" applyFont="1" applyFill="1"/>
    <xf numFmtId="43" fontId="61" fillId="4" borderId="0" xfId="1" applyNumberFormat="1" applyFont="1" applyFill="1"/>
    <xf numFmtId="43" fontId="61" fillId="0" borderId="0" xfId="1" applyFont="1" applyFill="1" applyBorder="1"/>
    <xf numFmtId="43" fontId="61" fillId="4" borderId="0" xfId="1" applyNumberFormat="1" applyFont="1" applyFill="1" applyBorder="1"/>
    <xf numFmtId="0" fontId="60" fillId="0" borderId="1" xfId="0" applyFont="1" applyFill="1" applyBorder="1"/>
    <xf numFmtId="0" fontId="60" fillId="0" borderId="0" xfId="0" applyFont="1" applyFill="1"/>
    <xf numFmtId="165" fontId="61" fillId="0" borderId="0" xfId="1" applyNumberFormat="1" applyFont="1" applyFill="1" applyAlignment="1">
      <alignment horizontal="center"/>
    </xf>
    <xf numFmtId="164" fontId="60" fillId="0" borderId="0" xfId="0" applyNumberFormat="1" applyFont="1" applyFill="1" applyAlignment="1">
      <alignment horizontal="center"/>
    </xf>
    <xf numFmtId="43" fontId="60" fillId="0" borderId="0" xfId="1" applyFont="1" applyFill="1"/>
    <xf numFmtId="0" fontId="60" fillId="0" borderId="0" xfId="0" applyFont="1" applyFill="1" applyBorder="1"/>
    <xf numFmtId="165" fontId="61" fillId="0" borderId="0" xfId="1" applyNumberFormat="1" applyFont="1" applyFill="1" applyBorder="1" applyAlignment="1">
      <alignment horizontal="center"/>
    </xf>
    <xf numFmtId="164" fontId="60" fillId="0" borderId="0" xfId="0" applyNumberFormat="1" applyFont="1" applyFill="1" applyBorder="1" applyAlignment="1">
      <alignment horizontal="center"/>
    </xf>
    <xf numFmtId="43" fontId="60" fillId="0" borderId="0" xfId="1" applyFont="1" applyFill="1" applyBorder="1"/>
    <xf numFmtId="43" fontId="62" fillId="0" borderId="0" xfId="1" applyFont="1" applyFill="1"/>
    <xf numFmtId="43" fontId="62" fillId="4" borderId="0" xfId="1" applyNumberFormat="1" applyFont="1" applyFill="1"/>
    <xf numFmtId="43" fontId="62" fillId="0" borderId="0" xfId="1" applyFont="1" applyFill="1" applyBorder="1"/>
    <xf numFmtId="43" fontId="62" fillId="4" borderId="0" xfId="1" applyNumberFormat="1" applyFont="1" applyFill="1" applyBorder="1"/>
    <xf numFmtId="0" fontId="63" fillId="0" borderId="0" xfId="0" applyFont="1" applyFill="1"/>
    <xf numFmtId="165" fontId="62" fillId="0" borderId="0" xfId="1" applyNumberFormat="1" applyFont="1" applyFill="1" applyAlignment="1">
      <alignment horizontal="center"/>
    </xf>
    <xf numFmtId="164" fontId="63" fillId="0" borderId="0" xfId="0" applyNumberFormat="1" applyFont="1" applyFill="1" applyAlignment="1">
      <alignment horizontal="center"/>
    </xf>
    <xf numFmtId="43" fontId="63" fillId="0" borderId="0" xfId="1" applyFont="1" applyFill="1"/>
    <xf numFmtId="0" fontId="63" fillId="0" borderId="1" xfId="0" applyFont="1" applyFill="1" applyBorder="1"/>
    <xf numFmtId="0" fontId="63" fillId="0" borderId="0" xfId="0" applyFont="1" applyFill="1" applyBorder="1"/>
    <xf numFmtId="165" fontId="62" fillId="0" borderId="0" xfId="1" applyNumberFormat="1" applyFont="1" applyFill="1" applyBorder="1" applyAlignment="1">
      <alignment horizontal="center"/>
    </xf>
    <xf numFmtId="164" fontId="63" fillId="0" borderId="0" xfId="0" applyNumberFormat="1" applyFont="1" applyFill="1" applyBorder="1" applyAlignment="1">
      <alignment horizontal="center"/>
    </xf>
    <xf numFmtId="43" fontId="63" fillId="0" borderId="0" xfId="1" applyFont="1" applyFill="1" applyBorder="1"/>
    <xf numFmtId="165" fontId="64" fillId="0" borderId="0" xfId="1" applyNumberFormat="1" applyFont="1" applyFill="1" applyAlignment="1">
      <alignment horizontal="center"/>
    </xf>
    <xf numFmtId="43" fontId="64" fillId="0" borderId="0" xfId="1" applyFont="1" applyFill="1"/>
    <xf numFmtId="43" fontId="64" fillId="4" borderId="0" xfId="1" applyNumberFormat="1" applyFont="1" applyFill="1"/>
    <xf numFmtId="43" fontId="64" fillId="0" borderId="0" xfId="1" applyFont="1" applyFill="1" applyBorder="1"/>
    <xf numFmtId="43" fontId="64" fillId="4" borderId="0" xfId="1" applyNumberFormat="1" applyFont="1" applyFill="1" applyBorder="1"/>
    <xf numFmtId="0" fontId="65" fillId="0" borderId="0" xfId="0" applyFont="1" applyFill="1"/>
    <xf numFmtId="164" fontId="65" fillId="0" borderId="0" xfId="0" applyNumberFormat="1" applyFont="1" applyFill="1" applyAlignment="1">
      <alignment horizontal="center"/>
    </xf>
    <xf numFmtId="43" fontId="65" fillId="0" borderId="0" xfId="1" applyFont="1" applyFill="1"/>
    <xf numFmtId="0" fontId="65" fillId="0" borderId="1" xfId="0" applyFont="1" applyFill="1" applyBorder="1"/>
    <xf numFmtId="0" fontId="65" fillId="0" borderId="0" xfId="0" applyFont="1" applyFill="1" applyBorder="1"/>
    <xf numFmtId="165" fontId="64" fillId="0" borderId="0" xfId="1" applyNumberFormat="1" applyFont="1" applyFill="1" applyBorder="1" applyAlignment="1">
      <alignment horizontal="center"/>
    </xf>
    <xf numFmtId="164" fontId="65" fillId="0" borderId="0" xfId="0" applyNumberFormat="1" applyFont="1" applyFill="1" applyBorder="1" applyAlignment="1">
      <alignment horizontal="center"/>
    </xf>
    <xf numFmtId="43" fontId="65" fillId="0" borderId="0" xfId="1" applyFont="1" applyFill="1" applyBorder="1"/>
    <xf numFmtId="0" fontId="5" fillId="0" borderId="0" xfId="0" applyFont="1" applyBorder="1"/>
    <xf numFmtId="43" fontId="66" fillId="0" borderId="0" xfId="1" applyFont="1" applyFill="1"/>
    <xf numFmtId="43" fontId="66" fillId="4" borderId="0" xfId="1" applyNumberFormat="1" applyFont="1" applyFill="1"/>
    <xf numFmtId="43" fontId="66" fillId="0" borderId="0" xfId="1" applyFont="1" applyFill="1" applyBorder="1"/>
    <xf numFmtId="43" fontId="66" fillId="4" borderId="0" xfId="1" applyNumberFormat="1" applyFont="1" applyFill="1" applyBorder="1"/>
    <xf numFmtId="0" fontId="67" fillId="0" borderId="1" xfId="0" applyFont="1" applyFill="1" applyBorder="1"/>
    <xf numFmtId="0" fontId="67" fillId="0" borderId="0" xfId="0" applyFont="1" applyFill="1"/>
    <xf numFmtId="165" fontId="66" fillId="0" borderId="0" xfId="1" applyNumberFormat="1" applyFont="1" applyFill="1" applyAlignment="1">
      <alignment horizontal="center"/>
    </xf>
    <xf numFmtId="164" fontId="67" fillId="0" borderId="0" xfId="0" applyNumberFormat="1" applyFont="1" applyFill="1" applyAlignment="1">
      <alignment horizontal="center"/>
    </xf>
    <xf numFmtId="43" fontId="67" fillId="0" borderId="0" xfId="1" applyFont="1" applyFill="1"/>
    <xf numFmtId="0" fontId="67" fillId="0" borderId="0" xfId="0" applyFont="1" applyFill="1" applyBorder="1"/>
    <xf numFmtId="165" fontId="66" fillId="0" borderId="0" xfId="1" applyNumberFormat="1" applyFont="1" applyFill="1" applyBorder="1" applyAlignment="1">
      <alignment horizontal="center"/>
    </xf>
    <xf numFmtId="164" fontId="67" fillId="0" borderId="0" xfId="0" applyNumberFormat="1" applyFont="1" applyFill="1" applyBorder="1" applyAlignment="1">
      <alignment horizontal="center"/>
    </xf>
    <xf numFmtId="43" fontId="67" fillId="0" borderId="0" xfId="1" applyFont="1" applyFill="1" applyBorder="1"/>
    <xf numFmtId="165" fontId="0" fillId="0" borderId="0" xfId="1" applyNumberFormat="1" applyFont="1" applyAlignment="1">
      <alignment horizontal="right"/>
    </xf>
    <xf numFmtId="43" fontId="69" fillId="0" borderId="0" xfId="1" applyFont="1" applyFill="1" applyBorder="1"/>
    <xf numFmtId="43" fontId="69" fillId="4" borderId="0" xfId="1" applyNumberFormat="1" applyFont="1" applyFill="1" applyBorder="1"/>
    <xf numFmtId="0" fontId="68" fillId="0" borderId="0" xfId="0" applyFont="1" applyFill="1" applyBorder="1"/>
    <xf numFmtId="165" fontId="69" fillId="0" borderId="0" xfId="1" applyNumberFormat="1" applyFont="1" applyFill="1" applyBorder="1" applyAlignment="1">
      <alignment horizontal="center"/>
    </xf>
    <xf numFmtId="164" fontId="68" fillId="0" borderId="0" xfId="0" applyNumberFormat="1" applyFont="1" applyFill="1" applyBorder="1" applyAlignment="1">
      <alignment horizontal="center"/>
    </xf>
    <xf numFmtId="43" fontId="68" fillId="0" borderId="0" xfId="1" applyFont="1" applyFill="1" applyBorder="1"/>
    <xf numFmtId="165" fontId="70" fillId="0" borderId="0" xfId="1" applyNumberFormat="1" applyFont="1" applyFill="1" applyAlignment="1">
      <alignment horizontal="center"/>
    </xf>
    <xf numFmtId="43" fontId="70" fillId="0" borderId="0" xfId="1" applyFont="1" applyFill="1"/>
    <xf numFmtId="43" fontId="70" fillId="4" borderId="0" xfId="1" applyNumberFormat="1" applyFont="1" applyFill="1"/>
    <xf numFmtId="43" fontId="70" fillId="0" borderId="0" xfId="1" applyFont="1" applyFill="1" applyBorder="1"/>
    <xf numFmtId="43" fontId="70" fillId="4" borderId="0" xfId="1" applyNumberFormat="1" applyFont="1" applyFill="1" applyBorder="1"/>
    <xf numFmtId="0" fontId="71" fillId="0" borderId="0" xfId="0" applyFont="1" applyFill="1"/>
    <xf numFmtId="164" fontId="71" fillId="0" borderId="0" xfId="0" applyNumberFormat="1" applyFont="1" applyFill="1" applyAlignment="1">
      <alignment horizontal="center"/>
    </xf>
    <xf numFmtId="43" fontId="71" fillId="0" borderId="0" xfId="1" applyFont="1" applyFill="1"/>
    <xf numFmtId="0" fontId="71" fillId="0" borderId="1" xfId="0" applyFont="1" applyFill="1" applyBorder="1"/>
    <xf numFmtId="0" fontId="71" fillId="0" borderId="0" xfId="0" applyFont="1" applyFill="1" applyBorder="1"/>
    <xf numFmtId="165" fontId="70" fillId="0" borderId="0" xfId="1" applyNumberFormat="1" applyFont="1" applyFill="1" applyBorder="1" applyAlignment="1">
      <alignment horizontal="center"/>
    </xf>
    <xf numFmtId="164" fontId="71" fillId="0" borderId="0" xfId="0" applyNumberFormat="1" applyFont="1" applyFill="1" applyBorder="1" applyAlignment="1">
      <alignment horizontal="center"/>
    </xf>
    <xf numFmtId="43" fontId="71" fillId="0" borderId="0" xfId="1" applyFont="1" applyFill="1" applyBorder="1"/>
    <xf numFmtId="43" fontId="72" fillId="0" borderId="0" xfId="1" applyFont="1" applyFill="1"/>
    <xf numFmtId="43" fontId="72" fillId="4" borderId="0" xfId="1" applyNumberFormat="1" applyFont="1" applyFill="1"/>
    <xf numFmtId="43" fontId="72" fillId="0" borderId="0" xfId="1" applyFont="1" applyFill="1" applyBorder="1"/>
    <xf numFmtId="43" fontId="72" fillId="4" borderId="0" xfId="1" applyNumberFormat="1" applyFont="1" applyFill="1" applyBorder="1"/>
    <xf numFmtId="0" fontId="73" fillId="0" borderId="1" xfId="0" applyFont="1" applyFill="1" applyBorder="1"/>
    <xf numFmtId="0" fontId="73" fillId="0" borderId="0" xfId="0" applyFont="1" applyFill="1"/>
    <xf numFmtId="165" fontId="72" fillId="0" borderId="0" xfId="1" applyNumberFormat="1" applyFont="1" applyFill="1" applyAlignment="1">
      <alignment horizontal="center"/>
    </xf>
    <xf numFmtId="164" fontId="73" fillId="0" borderId="0" xfId="0" applyNumberFormat="1" applyFont="1" applyFill="1" applyAlignment="1">
      <alignment horizontal="center"/>
    </xf>
    <xf numFmtId="43" fontId="73" fillId="0" borderId="0" xfId="1" applyFont="1" applyFill="1"/>
    <xf numFmtId="0" fontId="73" fillId="0" borderId="0" xfId="0" applyFont="1" applyFill="1" applyBorder="1"/>
    <xf numFmtId="165" fontId="72" fillId="0" borderId="0" xfId="1" applyNumberFormat="1" applyFont="1" applyFill="1" applyBorder="1" applyAlignment="1">
      <alignment horizontal="center"/>
    </xf>
    <xf numFmtId="164" fontId="73" fillId="0" borderId="0" xfId="0" applyNumberFormat="1" applyFont="1" applyFill="1" applyBorder="1" applyAlignment="1">
      <alignment horizontal="center"/>
    </xf>
    <xf numFmtId="43" fontId="73" fillId="0" borderId="0" xfId="1" applyFont="1" applyFill="1" applyBorder="1"/>
    <xf numFmtId="43" fontId="0" fillId="6" borderId="0" xfId="1" applyFont="1" applyFill="1"/>
    <xf numFmtId="43" fontId="74" fillId="0" borderId="0" xfId="1" applyFont="1" applyFill="1"/>
    <xf numFmtId="165" fontId="74" fillId="0" borderId="0" xfId="1" applyNumberFormat="1" applyFont="1" applyFill="1" applyAlignment="1">
      <alignment horizontal="center"/>
    </xf>
    <xf numFmtId="43" fontId="74" fillId="4" borderId="0" xfId="1" applyNumberFormat="1" applyFont="1" applyFill="1"/>
    <xf numFmtId="43" fontId="74" fillId="0" borderId="0" xfId="1" applyFont="1" applyFill="1" applyBorder="1"/>
    <xf numFmtId="43" fontId="74" fillId="4" borderId="0" xfId="1" applyNumberFormat="1" applyFont="1" applyFill="1" applyBorder="1"/>
    <xf numFmtId="0" fontId="75" fillId="0" borderId="0" xfId="0" applyFont="1" applyFill="1"/>
    <xf numFmtId="164" fontId="75" fillId="0" borderId="0" xfId="0" applyNumberFormat="1" applyFont="1" applyFill="1" applyAlignment="1">
      <alignment horizontal="center"/>
    </xf>
    <xf numFmtId="43" fontId="75" fillId="0" borderId="0" xfId="1" applyFont="1" applyFill="1"/>
    <xf numFmtId="0" fontId="75" fillId="0" borderId="1" xfId="0" applyFont="1" applyFill="1" applyBorder="1"/>
    <xf numFmtId="0" fontId="75" fillId="0" borderId="0" xfId="0" applyFont="1" applyFill="1" applyBorder="1"/>
    <xf numFmtId="165" fontId="74" fillId="0" borderId="0" xfId="1" applyNumberFormat="1" applyFont="1" applyFill="1" applyBorder="1" applyAlignment="1">
      <alignment horizontal="center"/>
    </xf>
    <xf numFmtId="164" fontId="75" fillId="0" borderId="0" xfId="0" applyNumberFormat="1" applyFont="1" applyFill="1" applyBorder="1" applyAlignment="1">
      <alignment horizontal="center"/>
    </xf>
    <xf numFmtId="43" fontId="75" fillId="0" borderId="0" xfId="1" applyFont="1" applyFill="1" applyBorder="1"/>
    <xf numFmtId="164" fontId="0" fillId="0" borderId="0" xfId="0" applyNumberFormat="1" applyAlignment="1">
      <alignment horizontal="left"/>
    </xf>
    <xf numFmtId="43" fontId="76" fillId="0" borderId="0" xfId="1" applyFont="1" applyFill="1"/>
    <xf numFmtId="43" fontId="76" fillId="0" borderId="0" xfId="1" applyFont="1" applyFill="1" applyBorder="1"/>
    <xf numFmtId="0" fontId="77" fillId="0" borderId="1" xfId="0" applyFont="1" applyFill="1" applyBorder="1"/>
    <xf numFmtId="0" fontId="77" fillId="0" borderId="0" xfId="0" applyFont="1" applyFill="1"/>
    <xf numFmtId="165" fontId="76" fillId="0" borderId="0" xfId="1" applyNumberFormat="1" applyFont="1" applyFill="1" applyAlignment="1">
      <alignment horizontal="center"/>
    </xf>
    <xf numFmtId="164" fontId="77" fillId="0" borderId="0" xfId="0" applyNumberFormat="1" applyFont="1" applyFill="1" applyAlignment="1">
      <alignment horizontal="center"/>
    </xf>
    <xf numFmtId="43" fontId="77" fillId="0" borderId="0" xfId="1" applyFont="1" applyFill="1"/>
    <xf numFmtId="0" fontId="77" fillId="0" borderId="0" xfId="0" applyFont="1" applyFill="1" applyBorder="1"/>
    <xf numFmtId="165" fontId="76" fillId="0" borderId="0" xfId="1" applyNumberFormat="1" applyFont="1" applyFill="1" applyBorder="1" applyAlignment="1">
      <alignment horizontal="center"/>
    </xf>
    <xf numFmtId="164" fontId="77" fillId="0" borderId="0" xfId="0" applyNumberFormat="1" applyFont="1" applyFill="1" applyBorder="1" applyAlignment="1">
      <alignment horizontal="center"/>
    </xf>
    <xf numFmtId="43" fontId="77" fillId="0" borderId="0" xfId="1" applyFont="1" applyFill="1" applyBorder="1"/>
    <xf numFmtId="165" fontId="78" fillId="0" borderId="0" xfId="1" applyNumberFormat="1" applyFont="1" applyFill="1" applyAlignment="1">
      <alignment horizontal="center"/>
    </xf>
    <xf numFmtId="43" fontId="78" fillId="0" borderId="0" xfId="1" applyFont="1" applyFill="1"/>
    <xf numFmtId="43" fontId="78" fillId="4" borderId="0" xfId="1" applyNumberFormat="1" applyFont="1" applyFill="1"/>
    <xf numFmtId="43" fontId="78" fillId="0" borderId="0" xfId="1" applyFont="1" applyFill="1" applyBorder="1"/>
    <xf numFmtId="43" fontId="78" fillId="4" borderId="0" xfId="1" applyNumberFormat="1" applyFont="1" applyFill="1" applyBorder="1"/>
    <xf numFmtId="0" fontId="79" fillId="0" borderId="1" xfId="0" applyFont="1" applyFill="1" applyBorder="1"/>
    <xf numFmtId="0" fontId="79" fillId="0" borderId="0" xfId="0" applyFont="1" applyFill="1"/>
    <xf numFmtId="164" fontId="79" fillId="0" borderId="0" xfId="0" applyNumberFormat="1" applyFont="1" applyFill="1" applyAlignment="1">
      <alignment horizontal="center"/>
    </xf>
    <xf numFmtId="43" fontId="79" fillId="0" borderId="0" xfId="1" applyFont="1" applyFill="1"/>
    <xf numFmtId="0" fontId="79" fillId="0" borderId="0" xfId="0" applyFont="1" applyFill="1" applyBorder="1"/>
    <xf numFmtId="165" fontId="78" fillId="0" borderId="0" xfId="1" applyNumberFormat="1" applyFont="1" applyFill="1" applyBorder="1" applyAlignment="1">
      <alignment horizontal="center"/>
    </xf>
    <xf numFmtId="164" fontId="79" fillId="0" borderId="0" xfId="0" applyNumberFormat="1" applyFont="1" applyFill="1" applyBorder="1" applyAlignment="1">
      <alignment horizontal="center"/>
    </xf>
    <xf numFmtId="43" fontId="79" fillId="0" borderId="0" xfId="1" applyFont="1" applyFill="1" applyBorder="1"/>
    <xf numFmtId="168" fontId="0" fillId="0" borderId="0" xfId="0" applyNumberFormat="1"/>
    <xf numFmtId="165" fontId="0" fillId="0" borderId="0" xfId="0" applyNumberFormat="1"/>
    <xf numFmtId="3" fontId="0" fillId="0" borderId="0" xfId="0" applyNumberFormat="1" applyFill="1"/>
    <xf numFmtId="43" fontId="81" fillId="0" borderId="0" xfId="1" applyFont="1" applyFill="1"/>
    <xf numFmtId="43" fontId="81" fillId="4" borderId="0" xfId="1" applyNumberFormat="1" applyFont="1" applyFill="1"/>
    <xf numFmtId="43" fontId="81" fillId="0" borderId="0" xfId="1" applyFont="1" applyFill="1" applyBorder="1"/>
    <xf numFmtId="43" fontId="81" fillId="4" borderId="0" xfId="1" applyNumberFormat="1" applyFont="1" applyFill="1" applyBorder="1"/>
    <xf numFmtId="0" fontId="80" fillId="0" borderId="0" xfId="0" applyFont="1" applyFill="1"/>
    <xf numFmtId="165" fontId="81" fillId="0" borderId="0" xfId="1" applyNumberFormat="1" applyFont="1" applyFill="1" applyAlignment="1">
      <alignment horizontal="center"/>
    </xf>
    <xf numFmtId="164" fontId="80" fillId="0" borderId="0" xfId="0" applyNumberFormat="1" applyFont="1" applyFill="1" applyAlignment="1">
      <alignment horizontal="center"/>
    </xf>
    <xf numFmtId="43" fontId="80" fillId="0" borderId="0" xfId="1" applyFont="1" applyFill="1"/>
    <xf numFmtId="0" fontId="80" fillId="0" borderId="1" xfId="0" applyFont="1" applyFill="1" applyBorder="1"/>
    <xf numFmtId="0" fontId="80" fillId="0" borderId="0" xfId="0" applyFont="1" applyFill="1" applyBorder="1"/>
    <xf numFmtId="165" fontId="81" fillId="0" borderId="0" xfId="1" applyNumberFormat="1" applyFont="1" applyFill="1" applyBorder="1" applyAlignment="1">
      <alignment horizontal="center"/>
    </xf>
    <xf numFmtId="164" fontId="80" fillId="0" borderId="0" xfId="0" applyNumberFormat="1" applyFont="1" applyFill="1" applyBorder="1" applyAlignment="1">
      <alignment horizontal="center"/>
    </xf>
    <xf numFmtId="43" fontId="80" fillId="0" borderId="0" xfId="1" applyFont="1" applyFill="1" applyBorder="1"/>
    <xf numFmtId="43" fontId="82" fillId="0" borderId="0" xfId="1" applyFont="1" applyFill="1"/>
    <xf numFmtId="43" fontId="82" fillId="4" borderId="0" xfId="1" applyNumberFormat="1" applyFont="1" applyFill="1"/>
    <xf numFmtId="43" fontId="82" fillId="0" borderId="0" xfId="1" applyFont="1" applyFill="1" applyBorder="1"/>
    <xf numFmtId="43" fontId="82" fillId="4" borderId="0" xfId="1" applyNumberFormat="1" applyFont="1" applyFill="1" applyBorder="1"/>
    <xf numFmtId="0" fontId="83" fillId="0" borderId="1" xfId="0" applyFont="1" applyFill="1" applyBorder="1"/>
    <xf numFmtId="0" fontId="83" fillId="0" borderId="0" xfId="0" applyFont="1" applyFill="1"/>
    <xf numFmtId="165" fontId="82" fillId="0" borderId="0" xfId="1" applyNumberFormat="1" applyFont="1" applyFill="1" applyAlignment="1">
      <alignment horizontal="center"/>
    </xf>
    <xf numFmtId="164" fontId="83" fillId="0" borderId="0" xfId="0" applyNumberFormat="1" applyFont="1" applyFill="1" applyAlignment="1">
      <alignment horizontal="center"/>
    </xf>
    <xf numFmtId="43" fontId="83" fillId="0" borderId="0" xfId="1" applyFont="1" applyFill="1"/>
    <xf numFmtId="0" fontId="83" fillId="0" borderId="0" xfId="0" applyFont="1" applyFill="1" applyBorder="1"/>
    <xf numFmtId="165" fontId="82" fillId="0" borderId="0" xfId="1" applyNumberFormat="1" applyFont="1" applyFill="1" applyBorder="1" applyAlignment="1">
      <alignment horizontal="center"/>
    </xf>
    <xf numFmtId="164" fontId="83" fillId="0" borderId="0" xfId="0" applyNumberFormat="1" applyFont="1" applyFill="1" applyBorder="1" applyAlignment="1">
      <alignment horizontal="center"/>
    </xf>
    <xf numFmtId="43" fontId="83" fillId="0" borderId="0" xfId="1" applyFont="1" applyFill="1" applyBorder="1"/>
    <xf numFmtId="43" fontId="85" fillId="0" borderId="0" xfId="1" applyFont="1" applyFill="1"/>
    <xf numFmtId="43" fontId="85" fillId="4" borderId="0" xfId="1" applyNumberFormat="1" applyFont="1" applyFill="1"/>
    <xf numFmtId="43" fontId="85" fillId="0" borderId="0" xfId="1" applyFont="1" applyFill="1" applyBorder="1"/>
    <xf numFmtId="43" fontId="85" fillId="4" borderId="0" xfId="1" applyNumberFormat="1" applyFont="1" applyFill="1" applyBorder="1"/>
    <xf numFmtId="0" fontId="84" fillId="0" borderId="0" xfId="0" applyFont="1" applyFill="1" applyBorder="1"/>
    <xf numFmtId="0" fontId="84" fillId="0" borderId="0" xfId="0" applyFont="1" applyFill="1"/>
    <xf numFmtId="165" fontId="85" fillId="0" borderId="0" xfId="1" applyNumberFormat="1" applyFont="1" applyFill="1" applyAlignment="1">
      <alignment horizontal="center"/>
    </xf>
    <xf numFmtId="164" fontId="84" fillId="0" borderId="0" xfId="0" applyNumberFormat="1" applyFont="1" applyFill="1" applyAlignment="1">
      <alignment horizontal="center"/>
    </xf>
    <xf numFmtId="43" fontId="84" fillId="0" borderId="0" xfId="1" applyFont="1" applyFill="1"/>
    <xf numFmtId="0" fontId="84" fillId="0" borderId="1" xfId="0" applyFont="1" applyFill="1" applyBorder="1"/>
    <xf numFmtId="165" fontId="85" fillId="0" borderId="0" xfId="1" applyNumberFormat="1" applyFont="1" applyFill="1" applyBorder="1" applyAlignment="1">
      <alignment horizontal="center"/>
    </xf>
    <xf numFmtId="164" fontId="84" fillId="0" borderId="0" xfId="0" applyNumberFormat="1" applyFont="1" applyFill="1" applyBorder="1" applyAlignment="1">
      <alignment horizontal="center"/>
    </xf>
    <xf numFmtId="43" fontId="84" fillId="0" borderId="0" xfId="1" applyFont="1" applyFill="1" applyBorder="1"/>
    <xf numFmtId="43" fontId="87" fillId="0" borderId="0" xfId="1" applyFont="1" applyFill="1"/>
    <xf numFmtId="43" fontId="87" fillId="4" borderId="0" xfId="1" applyNumberFormat="1" applyFont="1" applyFill="1"/>
    <xf numFmtId="43" fontId="87" fillId="0" borderId="0" xfId="1" applyFont="1" applyFill="1" applyBorder="1"/>
    <xf numFmtId="43" fontId="87" fillId="4" borderId="0" xfId="1" applyNumberFormat="1" applyFont="1" applyFill="1" applyBorder="1"/>
    <xf numFmtId="0" fontId="86" fillId="0" borderId="1" xfId="0" applyFont="1" applyFill="1" applyBorder="1"/>
    <xf numFmtId="0" fontId="86" fillId="0" borderId="0" xfId="0" applyFont="1" applyFill="1"/>
    <xf numFmtId="165" fontId="87" fillId="0" borderId="0" xfId="1" applyNumberFormat="1" applyFont="1" applyFill="1" applyAlignment="1">
      <alignment horizontal="center"/>
    </xf>
    <xf numFmtId="164" fontId="86" fillId="0" borderId="0" xfId="0" applyNumberFormat="1" applyFont="1" applyFill="1" applyAlignment="1">
      <alignment horizontal="center"/>
    </xf>
    <xf numFmtId="43" fontId="86" fillId="0" borderId="0" xfId="1" applyFont="1" applyFill="1"/>
    <xf numFmtId="0" fontId="86" fillId="0" borderId="0" xfId="0" applyFont="1" applyFill="1" applyBorder="1"/>
    <xf numFmtId="165" fontId="87" fillId="0" borderId="0" xfId="1" applyNumberFormat="1" applyFont="1" applyFill="1" applyBorder="1" applyAlignment="1">
      <alignment horizontal="center"/>
    </xf>
    <xf numFmtId="164" fontId="86" fillId="0" borderId="0" xfId="0" applyNumberFormat="1" applyFont="1" applyFill="1" applyBorder="1" applyAlignment="1">
      <alignment horizontal="center"/>
    </xf>
    <xf numFmtId="43" fontId="86" fillId="0" borderId="0" xfId="1" applyFont="1" applyFill="1" applyBorder="1"/>
    <xf numFmtId="165" fontId="88" fillId="0" borderId="0" xfId="1" applyNumberFormat="1" applyFont="1" applyFill="1" applyAlignment="1">
      <alignment horizontal="center"/>
    </xf>
    <xf numFmtId="43" fontId="88" fillId="0" borderId="0" xfId="1" applyFont="1" applyFill="1"/>
    <xf numFmtId="43" fontId="88" fillId="4" borderId="0" xfId="1" applyNumberFormat="1" applyFont="1" applyFill="1"/>
    <xf numFmtId="43" fontId="88" fillId="0" borderId="0" xfId="1" applyFont="1" applyFill="1" applyBorder="1"/>
    <xf numFmtId="43" fontId="88" fillId="4" borderId="0" xfId="1" applyNumberFormat="1" applyFont="1" applyFill="1" applyBorder="1"/>
    <xf numFmtId="0" fontId="89" fillId="0" borderId="0" xfId="0" applyFont="1" applyFill="1"/>
    <xf numFmtId="164" fontId="89" fillId="0" borderId="0" xfId="0" applyNumberFormat="1" applyFont="1" applyFill="1" applyAlignment="1">
      <alignment horizontal="center"/>
    </xf>
    <xf numFmtId="43" fontId="89" fillId="0" borderId="0" xfId="1" applyFont="1" applyFill="1"/>
    <xf numFmtId="0" fontId="89" fillId="0" borderId="1" xfId="0" applyFont="1" applyFill="1" applyBorder="1"/>
    <xf numFmtId="0" fontId="89" fillId="0" borderId="0" xfId="0" applyFont="1" applyFill="1" applyBorder="1"/>
    <xf numFmtId="165" fontId="88" fillId="0" borderId="0" xfId="1" applyNumberFormat="1" applyFont="1" applyFill="1" applyBorder="1" applyAlignment="1">
      <alignment horizontal="center"/>
    </xf>
    <xf numFmtId="164" fontId="89" fillId="0" borderId="0" xfId="0" applyNumberFormat="1" applyFont="1" applyFill="1" applyBorder="1" applyAlignment="1">
      <alignment horizontal="center"/>
    </xf>
    <xf numFmtId="43" fontId="89" fillId="0" borderId="0" xfId="1" applyFont="1" applyFill="1" applyBorder="1"/>
    <xf numFmtId="43" fontId="91" fillId="0" borderId="0" xfId="1" applyFont="1" applyFill="1"/>
    <xf numFmtId="43" fontId="91" fillId="4" borderId="0" xfId="1" applyNumberFormat="1" applyFont="1" applyFill="1"/>
    <xf numFmtId="43" fontId="91" fillId="0" borderId="0" xfId="1" applyFont="1" applyFill="1" applyBorder="1"/>
    <xf numFmtId="43" fontId="91" fillId="4" borderId="0" xfId="1" applyNumberFormat="1" applyFont="1" applyFill="1" applyBorder="1"/>
    <xf numFmtId="0" fontId="90" fillId="0" borderId="0" xfId="0" applyFont="1" applyFill="1"/>
    <xf numFmtId="165" fontId="91" fillId="0" borderId="0" xfId="1" applyNumberFormat="1" applyFont="1" applyFill="1" applyAlignment="1">
      <alignment horizontal="center"/>
    </xf>
    <xf numFmtId="164" fontId="90" fillId="0" borderId="0" xfId="0" applyNumberFormat="1" applyFont="1" applyFill="1" applyAlignment="1">
      <alignment horizontal="center"/>
    </xf>
    <xf numFmtId="43" fontId="90" fillId="0" borderId="0" xfId="1" applyFont="1" applyFill="1"/>
    <xf numFmtId="0" fontId="90" fillId="0" borderId="1" xfId="0" applyFont="1" applyFill="1" applyBorder="1"/>
    <xf numFmtId="0" fontId="90" fillId="0" borderId="0" xfId="0" applyFont="1" applyFill="1" applyBorder="1"/>
    <xf numFmtId="165" fontId="91" fillId="0" borderId="0" xfId="1" applyNumberFormat="1" applyFont="1" applyFill="1" applyBorder="1" applyAlignment="1">
      <alignment horizontal="center"/>
    </xf>
    <xf numFmtId="164" fontId="90" fillId="0" borderId="0" xfId="0" applyNumberFormat="1" applyFont="1" applyFill="1" applyBorder="1" applyAlignment="1">
      <alignment horizontal="center"/>
    </xf>
    <xf numFmtId="43" fontId="90" fillId="0" borderId="0" xfId="1" applyFont="1" applyFill="1" applyBorder="1"/>
    <xf numFmtId="43" fontId="0" fillId="0" borderId="0" xfId="1" applyFont="1" applyAlignment="1">
      <alignment horizontal="right"/>
    </xf>
    <xf numFmtId="15" fontId="2" fillId="0" borderId="0" xfId="1" applyNumberFormat="1" applyFont="1" applyAlignment="1">
      <alignment horizontal="center"/>
    </xf>
    <xf numFmtId="43" fontId="93" fillId="0" borderId="0" xfId="1" applyFont="1" applyFill="1"/>
    <xf numFmtId="43" fontId="93" fillId="4" borderId="0" xfId="1" applyNumberFormat="1" applyFont="1" applyFill="1"/>
    <xf numFmtId="43" fontId="93" fillId="0" borderId="0" xfId="1" applyFont="1" applyFill="1" applyBorder="1"/>
    <xf numFmtId="43" fontId="93" fillId="4" borderId="0" xfId="1" applyNumberFormat="1" applyFont="1" applyFill="1" applyBorder="1"/>
    <xf numFmtId="0" fontId="92" fillId="0" borderId="0" xfId="0" applyFont="1" applyFill="1"/>
    <xf numFmtId="165" fontId="93" fillId="0" borderId="0" xfId="1" applyNumberFormat="1" applyFont="1" applyFill="1" applyAlignment="1">
      <alignment horizontal="center"/>
    </xf>
    <xf numFmtId="164" fontId="92" fillId="0" borderId="0" xfId="0" applyNumberFormat="1" applyFont="1" applyFill="1" applyAlignment="1">
      <alignment horizontal="center"/>
    </xf>
    <xf numFmtId="43" fontId="92" fillId="0" borderId="0" xfId="1" applyFont="1" applyFill="1"/>
    <xf numFmtId="0" fontId="92" fillId="0" borderId="1" xfId="0" applyFont="1" applyFill="1" applyBorder="1"/>
    <xf numFmtId="0" fontId="92" fillId="0" borderId="0" xfId="0" applyFont="1" applyFill="1" applyBorder="1"/>
    <xf numFmtId="165" fontId="93" fillId="0" borderId="0" xfId="1" applyNumberFormat="1" applyFont="1" applyFill="1" applyBorder="1" applyAlignment="1">
      <alignment horizontal="center"/>
    </xf>
    <xf numFmtId="164" fontId="92" fillId="0" borderId="0" xfId="0" applyNumberFormat="1" applyFont="1" applyFill="1" applyBorder="1" applyAlignment="1">
      <alignment horizontal="center"/>
    </xf>
    <xf numFmtId="43" fontId="92" fillId="0" borderId="0" xfId="1" applyFont="1" applyFill="1" applyBorder="1"/>
    <xf numFmtId="3" fontId="94" fillId="0" borderId="0" xfId="0" applyNumberFormat="1" applyFont="1"/>
    <xf numFmtId="43" fontId="96" fillId="0" borderId="0" xfId="1" applyFont="1" applyFill="1"/>
    <xf numFmtId="43" fontId="96" fillId="4" borderId="0" xfId="1" applyNumberFormat="1" applyFont="1" applyFill="1"/>
    <xf numFmtId="43" fontId="96" fillId="0" borderId="0" xfId="1" applyFont="1" applyFill="1" applyBorder="1"/>
    <xf numFmtId="43" fontId="96" fillId="4" borderId="0" xfId="1" applyNumberFormat="1" applyFont="1" applyFill="1" applyBorder="1"/>
    <xf numFmtId="0" fontId="95" fillId="0" borderId="0" xfId="0" applyFont="1" applyFill="1"/>
    <xf numFmtId="165" fontId="96" fillId="0" borderId="0" xfId="1" applyNumberFormat="1" applyFont="1" applyFill="1" applyAlignment="1">
      <alignment horizontal="center"/>
    </xf>
    <xf numFmtId="164" fontId="95" fillId="0" borderId="0" xfId="0" applyNumberFormat="1" applyFont="1" applyFill="1" applyAlignment="1">
      <alignment horizontal="center"/>
    </xf>
    <xf numFmtId="43" fontId="95" fillId="0" borderId="0" xfId="1" applyFont="1" applyFill="1"/>
    <xf numFmtId="0" fontId="95" fillId="0" borderId="1" xfId="0" applyFont="1" applyFill="1" applyBorder="1"/>
    <xf numFmtId="0" fontId="95" fillId="0" borderId="0" xfId="0" applyFont="1" applyFill="1" applyBorder="1"/>
    <xf numFmtId="165" fontId="96" fillId="0" borderId="0" xfId="1" applyNumberFormat="1" applyFont="1" applyFill="1" applyBorder="1" applyAlignment="1">
      <alignment horizontal="center"/>
    </xf>
    <xf numFmtId="164" fontId="95" fillId="0" borderId="0" xfId="0" applyNumberFormat="1" applyFont="1" applyFill="1" applyBorder="1" applyAlignment="1">
      <alignment horizontal="center"/>
    </xf>
    <xf numFmtId="43" fontId="95" fillId="0" borderId="0" xfId="1" applyFont="1" applyFill="1" applyBorder="1"/>
    <xf numFmtId="43" fontId="0" fillId="0" borderId="0" xfId="0" applyNumberFormat="1" applyFont="1"/>
    <xf numFmtId="43" fontId="97" fillId="0" borderId="0" xfId="1" applyFont="1" applyFill="1"/>
    <xf numFmtId="43" fontId="97" fillId="4" borderId="0" xfId="1" applyNumberFormat="1" applyFont="1" applyFill="1"/>
    <xf numFmtId="43" fontId="97" fillId="0" borderId="0" xfId="1" applyFont="1" applyFill="1" applyBorder="1"/>
    <xf numFmtId="43" fontId="97" fillId="4" borderId="0" xfId="1" applyNumberFormat="1" applyFont="1" applyFill="1" applyBorder="1"/>
    <xf numFmtId="0" fontId="98" fillId="0" borderId="0" xfId="0" applyFont="1" applyFill="1"/>
    <xf numFmtId="165" fontId="97" fillId="0" borderId="0" xfId="1" applyNumberFormat="1" applyFont="1" applyFill="1" applyAlignment="1">
      <alignment horizontal="center"/>
    </xf>
    <xf numFmtId="164" fontId="98" fillId="0" borderId="0" xfId="0" applyNumberFormat="1" applyFont="1" applyFill="1" applyAlignment="1">
      <alignment horizontal="center"/>
    </xf>
    <xf numFmtId="43" fontId="98" fillId="0" borderId="0" xfId="1" applyFont="1" applyFill="1"/>
    <xf numFmtId="0" fontId="98" fillId="0" borderId="1" xfId="0" applyFont="1" applyFill="1" applyBorder="1"/>
    <xf numFmtId="0" fontId="98" fillId="0" borderId="0" xfId="0" applyFont="1" applyFill="1" applyBorder="1"/>
    <xf numFmtId="165" fontId="97" fillId="0" borderId="0" xfId="1" applyNumberFormat="1" applyFont="1" applyFill="1" applyBorder="1" applyAlignment="1">
      <alignment horizontal="center"/>
    </xf>
    <xf numFmtId="164" fontId="98" fillId="0" borderId="0" xfId="0" applyNumberFormat="1" applyFont="1" applyFill="1" applyBorder="1" applyAlignment="1">
      <alignment horizontal="center"/>
    </xf>
    <xf numFmtId="43" fontId="98" fillId="0" borderId="0" xfId="1" applyFont="1" applyFill="1" applyBorder="1"/>
    <xf numFmtId="165" fontId="99" fillId="0" borderId="0" xfId="1" applyNumberFormat="1" applyFont="1" applyFill="1" applyAlignment="1">
      <alignment horizontal="center"/>
    </xf>
    <xf numFmtId="43" fontId="99" fillId="0" borderId="0" xfId="1" applyFont="1" applyFill="1"/>
    <xf numFmtId="43" fontId="99" fillId="4" borderId="0" xfId="1" applyNumberFormat="1" applyFont="1" applyFill="1"/>
    <xf numFmtId="43" fontId="99" fillId="4" borderId="0" xfId="1" applyNumberFormat="1" applyFont="1" applyFill="1" applyBorder="1"/>
    <xf numFmtId="0" fontId="100" fillId="0" borderId="0" xfId="0" applyFont="1" applyFill="1"/>
    <xf numFmtId="164" fontId="100" fillId="0" borderId="0" xfId="0" applyNumberFormat="1" applyFont="1" applyFill="1" applyAlignment="1">
      <alignment horizontal="center"/>
    </xf>
    <xf numFmtId="43" fontId="100" fillId="0" borderId="0" xfId="1" applyFont="1" applyFill="1"/>
    <xf numFmtId="0" fontId="100" fillId="0" borderId="1" xfId="0" applyFont="1" applyFill="1" applyBorder="1"/>
    <xf numFmtId="0" fontId="100" fillId="0" borderId="0" xfId="0" applyFont="1" applyFill="1" applyBorder="1"/>
    <xf numFmtId="165" fontId="99" fillId="0" borderId="0" xfId="1" applyNumberFormat="1" applyFont="1" applyFill="1" applyBorder="1" applyAlignment="1">
      <alignment horizontal="center"/>
    </xf>
    <xf numFmtId="164" fontId="100" fillId="0" borderId="0" xfId="0" applyNumberFormat="1" applyFont="1" applyFill="1" applyBorder="1" applyAlignment="1">
      <alignment horizontal="center"/>
    </xf>
    <xf numFmtId="43" fontId="100" fillId="0" borderId="0" xfId="1" applyFont="1" applyFill="1" applyBorder="1"/>
    <xf numFmtId="43" fontId="99" fillId="0" borderId="0" xfId="1" applyFont="1" applyFill="1" applyBorder="1"/>
    <xf numFmtId="165" fontId="101" fillId="0" borderId="0" xfId="1" applyNumberFormat="1" applyFont="1" applyFill="1" applyAlignment="1">
      <alignment horizontal="center"/>
    </xf>
    <xf numFmtId="43" fontId="101" fillId="0" borderId="0" xfId="1" applyFont="1" applyFill="1"/>
    <xf numFmtId="43" fontId="101" fillId="4" borderId="0" xfId="1" applyNumberFormat="1" applyFont="1" applyFill="1"/>
    <xf numFmtId="43" fontId="101" fillId="0" borderId="0" xfId="1" applyFont="1" applyFill="1" applyBorder="1"/>
    <xf numFmtId="43" fontId="101" fillId="4" borderId="0" xfId="1" applyNumberFormat="1" applyFont="1" applyFill="1" applyBorder="1"/>
    <xf numFmtId="0" fontId="102" fillId="0" borderId="0" xfId="0" applyFont="1" applyFill="1"/>
    <xf numFmtId="164" fontId="102" fillId="0" borderId="0" xfId="0" applyNumberFormat="1" applyFont="1" applyFill="1" applyAlignment="1">
      <alignment horizontal="center"/>
    </xf>
    <xf numFmtId="43" fontId="102" fillId="0" borderId="0" xfId="1" applyFont="1" applyFill="1"/>
    <xf numFmtId="0" fontId="102" fillId="0" borderId="1" xfId="0" applyFont="1" applyFill="1" applyBorder="1"/>
    <xf numFmtId="0" fontId="102" fillId="0" borderId="0" xfId="0" applyFont="1" applyFill="1" applyBorder="1"/>
    <xf numFmtId="165" fontId="101" fillId="0" borderId="0" xfId="1" applyNumberFormat="1" applyFont="1" applyFill="1" applyBorder="1" applyAlignment="1">
      <alignment horizontal="center"/>
    </xf>
    <xf numFmtId="164" fontId="102" fillId="0" borderId="0" xfId="0" applyNumberFormat="1" applyFont="1" applyFill="1" applyBorder="1" applyAlignment="1">
      <alignment horizontal="center"/>
    </xf>
    <xf numFmtId="43" fontId="102" fillId="0" borderId="0" xfId="1" applyFont="1" applyFill="1" applyBorder="1"/>
    <xf numFmtId="43" fontId="104" fillId="0" borderId="0" xfId="1" applyFont="1" applyFill="1"/>
    <xf numFmtId="43" fontId="104" fillId="4" borderId="0" xfId="1" applyNumberFormat="1" applyFont="1" applyFill="1"/>
    <xf numFmtId="43" fontId="104" fillId="0" borderId="0" xfId="1" applyFont="1" applyFill="1" applyBorder="1"/>
    <xf numFmtId="43" fontId="104" fillId="4" borderId="0" xfId="1" applyNumberFormat="1" applyFont="1" applyFill="1" applyBorder="1"/>
    <xf numFmtId="0" fontId="103" fillId="0" borderId="0" xfId="0" applyFont="1" applyFill="1"/>
    <xf numFmtId="165" fontId="104" fillId="0" borderId="0" xfId="1" applyNumberFormat="1" applyFont="1" applyFill="1" applyAlignment="1">
      <alignment horizontal="center"/>
    </xf>
    <xf numFmtId="164" fontId="103" fillId="0" borderId="0" xfId="0" applyNumberFormat="1" applyFont="1" applyFill="1" applyAlignment="1">
      <alignment horizontal="center"/>
    </xf>
    <xf numFmtId="43" fontId="103" fillId="0" borderId="0" xfId="1" applyFont="1" applyFill="1"/>
    <xf numFmtId="0" fontId="103" fillId="0" borderId="1" xfId="0" applyFont="1" applyFill="1" applyBorder="1"/>
    <xf numFmtId="0" fontId="103" fillId="0" borderId="0" xfId="0" applyFont="1" applyFill="1" applyBorder="1"/>
    <xf numFmtId="165" fontId="104" fillId="0" borderId="0" xfId="1" applyNumberFormat="1" applyFont="1" applyFill="1" applyBorder="1" applyAlignment="1">
      <alignment horizontal="center"/>
    </xf>
    <xf numFmtId="164" fontId="103" fillId="0" borderId="0" xfId="0" applyNumberFormat="1" applyFont="1" applyFill="1" applyBorder="1" applyAlignment="1">
      <alignment horizontal="center"/>
    </xf>
    <xf numFmtId="43" fontId="103" fillId="0" borderId="0" xfId="1" applyFont="1" applyFill="1" applyBorder="1"/>
    <xf numFmtId="43" fontId="106" fillId="0" borderId="0" xfId="1" applyFont="1" applyFill="1"/>
    <xf numFmtId="43" fontId="106" fillId="4" borderId="0" xfId="1" applyNumberFormat="1" applyFont="1" applyFill="1"/>
    <xf numFmtId="0" fontId="105" fillId="0" borderId="0" xfId="0" applyFont="1" applyFill="1"/>
    <xf numFmtId="165" fontId="106" fillId="0" borderId="0" xfId="1" applyNumberFormat="1" applyFont="1" applyFill="1" applyAlignment="1">
      <alignment horizontal="center"/>
    </xf>
    <xf numFmtId="164" fontId="105" fillId="0" borderId="0" xfId="0" applyNumberFormat="1" applyFont="1" applyFill="1" applyAlignment="1">
      <alignment horizontal="center"/>
    </xf>
    <xf numFmtId="43" fontId="105" fillId="0" borderId="0" xfId="1" applyFont="1" applyFill="1"/>
    <xf numFmtId="165" fontId="107" fillId="0" borderId="0" xfId="1" applyNumberFormat="1" applyFont="1" applyFill="1" applyAlignment="1">
      <alignment horizontal="center"/>
    </xf>
    <xf numFmtId="43" fontId="107" fillId="0" borderId="0" xfId="1" applyFont="1" applyFill="1"/>
    <xf numFmtId="43" fontId="107" fillId="4" borderId="0" xfId="1" applyNumberFormat="1" applyFont="1" applyFill="1"/>
    <xf numFmtId="0" fontId="108" fillId="0" borderId="0" xfId="0" applyFont="1" applyFill="1"/>
    <xf numFmtId="164" fontId="108" fillId="0" borderId="0" xfId="0" applyNumberFormat="1" applyFont="1" applyFill="1" applyAlignment="1">
      <alignment horizontal="center"/>
    </xf>
    <xf numFmtId="43" fontId="108" fillId="0" borderId="0" xfId="1" applyFont="1" applyFill="1"/>
    <xf numFmtId="43" fontId="110" fillId="0" borderId="0" xfId="1" applyFont="1" applyFill="1"/>
    <xf numFmtId="43" fontId="110" fillId="4" borderId="0" xfId="1" applyNumberFormat="1" applyFont="1" applyFill="1"/>
    <xf numFmtId="43" fontId="110" fillId="0" borderId="0" xfId="1" applyFont="1" applyFill="1" applyBorder="1"/>
    <xf numFmtId="43" fontId="110" fillId="4" borderId="0" xfId="1" applyNumberFormat="1" applyFont="1" applyFill="1" applyBorder="1"/>
    <xf numFmtId="0" fontId="109" fillId="0" borderId="0" xfId="0" applyFont="1" applyFill="1"/>
    <xf numFmtId="165" fontId="110" fillId="0" borderId="0" xfId="1" applyNumberFormat="1" applyFont="1" applyFill="1" applyAlignment="1">
      <alignment horizontal="center"/>
    </xf>
    <xf numFmtId="164" fontId="109" fillId="0" borderId="0" xfId="0" applyNumberFormat="1" applyFont="1" applyFill="1" applyAlignment="1">
      <alignment horizontal="center"/>
    </xf>
    <xf numFmtId="43" fontId="109" fillId="0" borderId="0" xfId="1" applyFont="1" applyFill="1"/>
    <xf numFmtId="0" fontId="109" fillId="0" borderId="1" xfId="0" applyFont="1" applyFill="1" applyBorder="1"/>
    <xf numFmtId="0" fontId="109" fillId="0" borderId="0" xfId="0" applyFont="1" applyFill="1" applyBorder="1"/>
    <xf numFmtId="165" fontId="110" fillId="0" borderId="0" xfId="1" applyNumberFormat="1" applyFont="1" applyFill="1" applyBorder="1" applyAlignment="1">
      <alignment horizontal="center"/>
    </xf>
    <xf numFmtId="164" fontId="109" fillId="0" borderId="0" xfId="0" applyNumberFormat="1" applyFont="1" applyFill="1" applyBorder="1" applyAlignment="1">
      <alignment horizontal="center"/>
    </xf>
    <xf numFmtId="43" fontId="109" fillId="0" borderId="0" xfId="1" applyFont="1" applyFill="1" applyBorder="1"/>
    <xf numFmtId="43" fontId="0" fillId="0" borderId="0" xfId="1" applyNumberFormat="1" applyFont="1" applyFill="1"/>
    <xf numFmtId="43" fontId="112" fillId="0" borderId="0" xfId="1" applyFont="1" applyFill="1"/>
    <xf numFmtId="43" fontId="112" fillId="4" borderId="0" xfId="1" applyNumberFormat="1" applyFont="1" applyFill="1"/>
    <xf numFmtId="43" fontId="112" fillId="0" borderId="0" xfId="1" applyFont="1" applyFill="1" applyBorder="1"/>
    <xf numFmtId="43" fontId="112" fillId="4" borderId="0" xfId="1" applyNumberFormat="1" applyFont="1" applyFill="1" applyBorder="1"/>
    <xf numFmtId="0" fontId="111" fillId="0" borderId="0" xfId="0" applyFont="1" applyFill="1"/>
    <xf numFmtId="165" fontId="112" fillId="0" borderId="0" xfId="1" applyNumberFormat="1" applyFont="1" applyFill="1" applyAlignment="1">
      <alignment horizontal="center"/>
    </xf>
    <xf numFmtId="164" fontId="111" fillId="0" borderId="0" xfId="0" applyNumberFormat="1" applyFont="1" applyFill="1" applyAlignment="1">
      <alignment horizontal="center"/>
    </xf>
    <xf numFmtId="43" fontId="111" fillId="0" borderId="0" xfId="1" applyFont="1" applyFill="1"/>
    <xf numFmtId="0" fontId="111" fillId="0" borderId="1" xfId="0" applyFont="1" applyFill="1" applyBorder="1"/>
    <xf numFmtId="0" fontId="111" fillId="0" borderId="0" xfId="0" applyFont="1" applyFill="1" applyBorder="1"/>
    <xf numFmtId="165" fontId="112" fillId="0" borderId="0" xfId="1" applyNumberFormat="1" applyFont="1" applyFill="1" applyBorder="1" applyAlignment="1">
      <alignment horizontal="center"/>
    </xf>
    <xf numFmtId="164" fontId="111" fillId="0" borderId="0" xfId="0" applyNumberFormat="1" applyFont="1" applyFill="1" applyBorder="1" applyAlignment="1">
      <alignment horizontal="center"/>
    </xf>
    <xf numFmtId="43" fontId="111" fillId="0" borderId="0" xfId="1" applyFont="1" applyFill="1" applyBorder="1"/>
    <xf numFmtId="43" fontId="2" fillId="0" borderId="0" xfId="0" applyNumberFormat="1" applyFont="1"/>
    <xf numFmtId="171" fontId="0" fillId="0" borderId="0" xfId="0" applyNumberFormat="1"/>
    <xf numFmtId="172" fontId="0" fillId="0" borderId="0" xfId="0" applyNumberFormat="1"/>
    <xf numFmtId="9" fontId="0" fillId="0" borderId="0" xfId="0" applyNumberFormat="1"/>
    <xf numFmtId="173" fontId="0" fillId="0" borderId="0" xfId="0" applyNumberFormat="1"/>
    <xf numFmtId="167" fontId="0" fillId="0" borderId="0" xfId="0" applyNumberFormat="1"/>
    <xf numFmtId="43" fontId="113" fillId="0" borderId="0" xfId="1" applyFont="1" applyFill="1"/>
    <xf numFmtId="165" fontId="113" fillId="0" borderId="0" xfId="1" applyNumberFormat="1" applyFont="1" applyFill="1" applyAlignment="1">
      <alignment horizontal="center"/>
    </xf>
  </cellXfs>
  <cellStyles count="4">
    <cellStyle name="Comma" xfId="1" builtinId="3"/>
    <cellStyle name="Normal" xfId="0" builtinId="0"/>
    <cellStyle name="Normal 2" xfId="3" xr:uid="{00000000-0005-0000-0000-000002000000}"/>
    <cellStyle name="Percent" xfId="2" builtinId="5"/>
  </cellStyles>
  <dxfs count="12029">
    <dxf>
      <alignment horizontal="general" indent="0" readingOrder="0"/>
    </dxf>
    <dxf>
      <alignment horizontal="left" readingOrder="0"/>
    </dxf>
    <dxf>
      <alignment horizontal="general" readingOrder="0"/>
    </dxf>
    <dxf>
      <alignment horizontal="left" readingOrder="0"/>
    </dxf>
    <dxf>
      <alignment horizontal="general" readingOrder="0"/>
    </dxf>
    <dxf>
      <alignment horizontal="left" readingOrder="0"/>
    </dxf>
    <dxf>
      <alignment horizontal="general" readingOrder="0"/>
    </dxf>
    <dxf>
      <font>
        <b/>
      </font>
    </dxf>
    <dxf>
      <font>
        <b/>
      </font>
    </dxf>
    <dxf>
      <font>
        <b/>
      </font>
    </dxf>
    <dxf>
      <alignment horizontal="left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readingOrder="0"/>
    </dxf>
    <dxf>
      <alignment horizontal="center" readingOrder="0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74" formatCode="_(* #,##0.0_);_(* \(#,##0.0\);_(* &quot;-&quot;??_);_(@_)"/>
    </dxf>
    <dxf>
      <numFmt numFmtId="174" formatCode="_(* #,##0.0_);_(* \(#,##0.0\);_(* &quot;-&quot;??_);_(@_)"/>
    </dxf>
    <dxf>
      <numFmt numFmtId="174" formatCode="_(* #,##0.0_);_(* \(#,##0.0\);_(* &quot;-&quot;??_);_(@_)"/>
    </dxf>
    <dxf>
      <numFmt numFmtId="174" formatCode="_(* #,##0.0_);_(* \(#,##0.0\);_(* &quot;-&quot;??_);_(@_)"/>
    </dxf>
    <dxf>
      <numFmt numFmtId="174" formatCode="_(* #,##0.0_);_(* \(#,##0.0\);_(* &quot;-&quot;??_);_(@_)"/>
    </dxf>
    <dxf>
      <numFmt numFmtId="174" formatCode="_(* #,##0.0_);_(* \(#,##0.0\);_(* &quot;-&quot;??_);_(@_)"/>
    </dxf>
    <dxf>
      <numFmt numFmtId="35" formatCode="_(* #,##0.00_);_(* \(#,##0.00\);_(* &quot;-&quot;??_);_(@_)"/>
    </dxf>
    <dxf>
      <font>
        <b/>
      </font>
    </dxf>
    <dxf>
      <font>
        <b/>
      </font>
    </dxf>
    <dxf>
      <numFmt numFmtId="4" formatCode="#,##0.00"/>
    </dxf>
    <dxf>
      <numFmt numFmtId="4" formatCode="#,##0.00"/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alignment horizontal="center" readingOrder="0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74" formatCode="_(* #,##0.0_);_(* \(#,##0.0\);_(* &quot;-&quot;??_);_(@_)"/>
    </dxf>
    <dxf>
      <numFmt numFmtId="174" formatCode="_(* #,##0.0_);_(* \(#,##0.0\);_(* &quot;-&quot;??_);_(@_)"/>
    </dxf>
    <dxf>
      <numFmt numFmtId="174" formatCode="_(* #,##0.0_);_(* \(#,##0.0\);_(* &quot;-&quot;??_);_(@_)"/>
    </dxf>
    <dxf>
      <numFmt numFmtId="0" formatCode="General"/>
      <fill>
        <patternFill patternType="solid">
          <fgColor indexed="64"/>
          <bgColor theme="0" tint="-4.9989318521683403E-2"/>
        </patternFill>
      </fill>
    </dxf>
    <dxf>
      <numFmt numFmtId="0" formatCode="General"/>
      <fill>
        <patternFill patternType="solid">
          <fgColor indexed="64"/>
          <bgColor theme="0" tint="-4.9989318521683403E-2"/>
        </patternFill>
      </fill>
    </dxf>
    <dxf>
      <numFmt numFmtId="0" formatCode="General"/>
      <fill>
        <patternFill patternType="solid">
          <fgColor indexed="64"/>
          <bgColor theme="0" tint="-4.9989318521683403E-2"/>
        </patternFill>
      </fill>
    </dxf>
    <dxf>
      <numFmt numFmtId="0" formatCode="General"/>
      <fill>
        <patternFill patternType="solid">
          <fgColor indexed="64"/>
          <bgColor theme="0" tint="-4.9989318521683403E-2"/>
        </patternFill>
      </fill>
    </dxf>
    <dxf>
      <numFmt numFmtId="0" formatCode="General"/>
      <fill>
        <patternFill patternType="solid">
          <fgColor indexed="64"/>
          <bgColor theme="0" tint="-4.9989318521683403E-2"/>
        </patternFill>
      </fill>
    </dxf>
    <dxf>
      <numFmt numFmtId="0" formatCode="General"/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numFmt numFmtId="19" formatCode="dd/mm/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0000.00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alignment vertical="center" readingOrder="0"/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 patternType="none">
          <bgColor auto="1"/>
        </patternFill>
      </fill>
    </dxf>
    <dxf>
      <fill>
        <patternFill patternType="solid">
          <bgColor rgb="FFFF0000"/>
        </patternFill>
      </fill>
    </dxf>
    <dxf>
      <alignment horizontal="center" readingOrder="0"/>
    </dxf>
    <dxf>
      <numFmt numFmtId="164" formatCode="0000.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/>
      </fill>
    </dxf>
    <dxf>
      <fill>
        <patternFill patternType="solid"/>
      </fill>
    </dxf>
    <dxf>
      <fill>
        <patternFill patternType="solid"/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alignment horizontal="center" readingOrder="0"/>
    </dxf>
    <dxf>
      <numFmt numFmtId="0" formatCode="General"/>
    </dxf>
    <dxf>
      <alignment horizontal="center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horizontal="center" readingOrder="0"/>
    </dxf>
    <dxf>
      <alignment horizontal="center" readingOrder="0"/>
    </dxf>
    <dxf>
      <numFmt numFmtId="164" formatCode="0000.00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numFmt numFmtId="164" formatCode="0000.0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i val="0"/>
      </font>
      <numFmt numFmtId="0" formatCode="General"/>
      <fill>
        <patternFill patternType="none">
          <fgColor indexed="64"/>
          <bgColor indexed="65"/>
        </patternFill>
      </fill>
    </dxf>
    <dxf>
      <numFmt numFmtId="19" formatCode="dd/mm/yy"/>
      <fill>
        <patternFill patternType="solid">
          <fgColor indexed="64"/>
          <bgColor theme="0" tint="-0.1499984740745262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0" tint="-0.14999847407452621"/>
        </patternFill>
      </fill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DNAN/Extra/123/USED%20Imported%20Declaration%20SRO327%20-%20ARL-MASTER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Import%20declar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DATA"/>
      <sheetName val="Export Utilized"/>
      <sheetName val="all.inv"/>
      <sheetName val="Closed GD 327"/>
      <sheetName val="Sheet1"/>
      <sheetName val="Extra"/>
    </sheetNames>
    <sheetDataSet>
      <sheetData sheetId="0"/>
      <sheetData sheetId="1"/>
      <sheetData sheetId="2">
        <row r="1">
          <cell r="B1" t="str">
            <v>Inv.</v>
          </cell>
          <cell r="C1" t="str">
            <v>IB</v>
          </cell>
          <cell r="E1" t="str">
            <v>Qty</v>
          </cell>
        </row>
        <row r="2">
          <cell r="B2" t="str">
            <v>AR/4381-C/2019</v>
          </cell>
          <cell r="C2" t="str">
            <v>KAPE-ST-40876-10-09-2018</v>
          </cell>
          <cell r="E2">
            <v>1036.31</v>
          </cell>
        </row>
        <row r="3">
          <cell r="B3" t="str">
            <v>AR/4384/2019</v>
          </cell>
          <cell r="C3" t="str">
            <v>KAPE-ST-40876-10-09-2018</v>
          </cell>
          <cell r="E3">
            <v>737.11</v>
          </cell>
        </row>
        <row r="4">
          <cell r="B4" t="str">
            <v>AR/4384/2019</v>
          </cell>
          <cell r="C4" t="str">
            <v>KAPE-ST-40876-10-09-2018</v>
          </cell>
          <cell r="E4">
            <v>1539.07</v>
          </cell>
        </row>
        <row r="5">
          <cell r="B5" t="str">
            <v>AR/4416-B/2019</v>
          </cell>
          <cell r="C5" t="str">
            <v>KAPW-ST-26065-16-08-2018</v>
          </cell>
          <cell r="E5">
            <v>364.91</v>
          </cell>
        </row>
        <row r="6">
          <cell r="B6" t="str">
            <v>AR/4318/2019</v>
          </cell>
          <cell r="C6" t="str">
            <v>KAPW-ST-26065-16-08-2018</v>
          </cell>
          <cell r="E6">
            <v>1347.97</v>
          </cell>
        </row>
        <row r="7">
          <cell r="B7" t="str">
            <v>AR/4429-A/2019</v>
          </cell>
          <cell r="C7" t="str">
            <v>KAPW-ST-26065-16-08-2018</v>
          </cell>
          <cell r="E7">
            <v>564.72</v>
          </cell>
        </row>
        <row r="8">
          <cell r="B8" t="str">
            <v>AR/4437/2019</v>
          </cell>
          <cell r="C8" t="str">
            <v>KAPW-ST-26065-16-08-2018</v>
          </cell>
          <cell r="E8">
            <v>388.18</v>
          </cell>
        </row>
        <row r="9">
          <cell r="B9" t="str">
            <v>AR/4480/2019</v>
          </cell>
          <cell r="C9" t="str">
            <v>KAPW-ST-26065-16-08-2018</v>
          </cell>
          <cell r="E9">
            <v>447.98</v>
          </cell>
        </row>
        <row r="10">
          <cell r="B10" t="str">
            <v>AR/4481/2019</v>
          </cell>
          <cell r="C10" t="str">
            <v>KAPW-ST-26065-16-08-2018</v>
          </cell>
          <cell r="E10">
            <v>375.12</v>
          </cell>
        </row>
        <row r="11">
          <cell r="B11" t="str">
            <v>AR/4621-A/2019</v>
          </cell>
          <cell r="C11" t="str">
            <v>KAPW-ST-26065-16-08-2018</v>
          </cell>
          <cell r="E11">
            <v>725.4</v>
          </cell>
        </row>
        <row r="12">
          <cell r="B12" t="str">
            <v>AR/4621-B/2019</v>
          </cell>
          <cell r="C12" t="str">
            <v>KAPW-ST-26065-16-08-2018</v>
          </cell>
          <cell r="E12">
            <v>725.4</v>
          </cell>
        </row>
        <row r="13">
          <cell r="B13" t="str">
            <v>AR/4578/2019</v>
          </cell>
          <cell r="C13" t="str">
            <v>KAPW-ST-26065-16-08-2018</v>
          </cell>
          <cell r="E13">
            <v>947.7</v>
          </cell>
        </row>
        <row r="14">
          <cell r="B14" t="str">
            <v>AR/4621-C/2019</v>
          </cell>
          <cell r="C14" t="str">
            <v>KAPW-ST-26065-16-08-2018</v>
          </cell>
          <cell r="E14">
            <v>725.40279999999996</v>
          </cell>
        </row>
        <row r="15">
          <cell r="B15" t="str">
            <v>AR/4611/2019</v>
          </cell>
          <cell r="C15" t="str">
            <v>KAPE-ST-133210-15-02-2019</v>
          </cell>
          <cell r="E15">
            <v>753.5</v>
          </cell>
        </row>
        <row r="16">
          <cell r="B16" t="str">
            <v>AR/4611/2019</v>
          </cell>
          <cell r="C16" t="str">
            <v>KAPE-ST-40876-10-09-2018</v>
          </cell>
          <cell r="E16">
            <v>890.5</v>
          </cell>
        </row>
        <row r="17">
          <cell r="B17" t="str">
            <v>AR/4611/2019</v>
          </cell>
          <cell r="C17" t="str">
            <v>KAPW-ST-26065-16-08-2018</v>
          </cell>
          <cell r="E17">
            <v>725.4</v>
          </cell>
        </row>
        <row r="18">
          <cell r="B18" t="str">
            <v>AR/4621-E/2019</v>
          </cell>
          <cell r="C18" t="str">
            <v>KAPW-ST-26065-16-08-2018</v>
          </cell>
          <cell r="E18">
            <v>725.4</v>
          </cell>
        </row>
        <row r="19">
          <cell r="B19" t="str">
            <v>AR/4621-D/2019</v>
          </cell>
          <cell r="C19" t="str">
            <v>KAPW-ST-26065-16-08-2018</v>
          </cell>
          <cell r="E19">
            <v>725.4</v>
          </cell>
        </row>
        <row r="20">
          <cell r="B20" t="str">
            <v>AR/4636-A/2019</v>
          </cell>
          <cell r="C20" t="str">
            <v>KAPW-ST-26065-16-08-2018</v>
          </cell>
          <cell r="E20">
            <v>471.97</v>
          </cell>
        </row>
        <row r="21">
          <cell r="B21" t="str">
            <v>AR/4636-B/2019</v>
          </cell>
          <cell r="C21" t="str">
            <v>KAPW-ST-26065-16-08-2018</v>
          </cell>
          <cell r="E21">
            <v>438.95</v>
          </cell>
        </row>
        <row r="22">
          <cell r="B22" t="str">
            <v>AR/4636-C/2019</v>
          </cell>
          <cell r="C22" t="str">
            <v>KAPW-ST-26065-16-08-2018</v>
          </cell>
          <cell r="E22">
            <v>550.80999999999995</v>
          </cell>
        </row>
        <row r="23">
          <cell r="B23" t="str">
            <v>AR/4579/2019</v>
          </cell>
          <cell r="C23" t="str">
            <v>KAPW-ST-26065-16-08-2018</v>
          </cell>
          <cell r="E23">
            <v>707.33</v>
          </cell>
        </row>
        <row r="24">
          <cell r="B24" t="str">
            <v>AR/4672-A/2019</v>
          </cell>
          <cell r="C24" t="str">
            <v>KAPW-ST-26065-16-08-2018</v>
          </cell>
          <cell r="E24">
            <v>506.68</v>
          </cell>
        </row>
        <row r="25">
          <cell r="B25" t="str">
            <v>AR/4672-B/2019</v>
          </cell>
          <cell r="C25" t="str">
            <v>KAPW-ST-26065-16-08-2018</v>
          </cell>
          <cell r="E25">
            <v>506.68</v>
          </cell>
        </row>
        <row r="26">
          <cell r="B26" t="str">
            <v>AR/4672-C/2019</v>
          </cell>
          <cell r="C26" t="str">
            <v>KAPW-ST-26065-16-08-2018</v>
          </cell>
          <cell r="E26">
            <v>517.08000000000004</v>
          </cell>
        </row>
        <row r="27">
          <cell r="B27" t="str">
            <v>AR/4672-D/2019</v>
          </cell>
          <cell r="C27" t="str">
            <v>KAPW-ST-26065-16-08-2018</v>
          </cell>
          <cell r="E27">
            <v>543.91999999999996</v>
          </cell>
        </row>
        <row r="28">
          <cell r="B28" t="str">
            <v>AR/4672-E/2019</v>
          </cell>
          <cell r="C28" t="str">
            <v>KAPW-ST-26065-16-08-2018</v>
          </cell>
          <cell r="E28">
            <v>477.62</v>
          </cell>
        </row>
        <row r="29">
          <cell r="B29" t="str">
            <v>AR/4799/2019</v>
          </cell>
          <cell r="C29" t="str">
            <v>KAPE-ST-171129-19-04-2019</v>
          </cell>
          <cell r="E29">
            <v>3732.3</v>
          </cell>
        </row>
        <row r="30">
          <cell r="B30" t="str">
            <v>AR/4799/2019</v>
          </cell>
          <cell r="C30" t="str">
            <v>KAPE-ST-171129-19-04-2019</v>
          </cell>
          <cell r="E30">
            <v>3401.442</v>
          </cell>
        </row>
        <row r="31">
          <cell r="B31" t="str">
            <v>AR/4799/2019</v>
          </cell>
          <cell r="C31" t="str">
            <v>KAPE-ST-171129-19-04-2019</v>
          </cell>
          <cell r="E31">
            <v>1133.8140000000001</v>
          </cell>
        </row>
        <row r="32">
          <cell r="B32" t="str">
            <v>AR/4799/2019</v>
          </cell>
          <cell r="C32" t="str">
            <v>KAPE-ST-171129-19-04-2019</v>
          </cell>
          <cell r="E32">
            <v>1244.0999999999999</v>
          </cell>
        </row>
        <row r="33">
          <cell r="B33" t="str">
            <v>AR/4789-B/2019</v>
          </cell>
          <cell r="C33" t="str">
            <v>KAPE-ST-171129-19-04-2019</v>
          </cell>
          <cell r="E33">
            <v>4721.3649999999998</v>
          </cell>
        </row>
        <row r="34">
          <cell r="B34" t="str">
            <v>AR/4789-B/2019</v>
          </cell>
          <cell r="C34" t="str">
            <v>KAPW-ST-146796-10-04-2019</v>
          </cell>
          <cell r="E34">
            <v>270.40539999999999</v>
          </cell>
        </row>
        <row r="35">
          <cell r="B35" t="str">
            <v>AR/4789-B/2019</v>
          </cell>
          <cell r="C35" t="str">
            <v>KAPE-ST-171129-19-04-2019</v>
          </cell>
          <cell r="E35">
            <v>367.37799999999999</v>
          </cell>
        </row>
        <row r="36">
          <cell r="B36" t="str">
            <v>AR/4789-B/2019</v>
          </cell>
          <cell r="C36" t="str">
            <v>KAPW-ST-146796-10-04-2019</v>
          </cell>
          <cell r="E36">
            <v>21.04</v>
          </cell>
        </row>
        <row r="37">
          <cell r="B37" t="str">
            <v>AR/4757-C/2019</v>
          </cell>
          <cell r="C37" t="str">
            <v>KAPE-ST-171884-20-04-2019</v>
          </cell>
          <cell r="E37">
            <v>136.08000000000001</v>
          </cell>
        </row>
        <row r="38">
          <cell r="B38" t="str">
            <v>AR/4757-C/2019</v>
          </cell>
          <cell r="C38" t="str">
            <v>KAPE-ST-171884-20-04-2019</v>
          </cell>
          <cell r="E38">
            <v>3254.56</v>
          </cell>
        </row>
        <row r="39">
          <cell r="B39" t="str">
            <v>AR/4757-D/2019</v>
          </cell>
          <cell r="C39" t="str">
            <v>KAPE-ST-171884-20-04-2019</v>
          </cell>
          <cell r="E39">
            <v>3374.8</v>
          </cell>
        </row>
        <row r="40">
          <cell r="B40" t="str">
            <v>AR/4757-E/2019</v>
          </cell>
          <cell r="C40" t="str">
            <v>KAPE-ST-171884-20-04-2019</v>
          </cell>
          <cell r="E40">
            <v>9016.7000000000007</v>
          </cell>
        </row>
        <row r="41">
          <cell r="B41" t="str">
            <v>AR/4757-F/2019</v>
          </cell>
          <cell r="C41" t="str">
            <v>KAPE-ST-171884-20-04-2019</v>
          </cell>
          <cell r="E41">
            <v>2899.5</v>
          </cell>
        </row>
        <row r="42">
          <cell r="B42" t="str">
            <v>AR/4868-A2/2019</v>
          </cell>
          <cell r="C42" t="str">
            <v>KAPW-ST-146796-10-04-2019</v>
          </cell>
          <cell r="E42">
            <v>168.38</v>
          </cell>
        </row>
        <row r="43">
          <cell r="B43" t="str">
            <v>AR/4868-A2/2019</v>
          </cell>
          <cell r="C43" t="str">
            <v>KAPW-ST-146796-10-04-2019</v>
          </cell>
          <cell r="E43">
            <v>85.73</v>
          </cell>
        </row>
        <row r="44">
          <cell r="B44" t="str">
            <v>AR/4868-A2/2019</v>
          </cell>
          <cell r="C44" t="str">
            <v>KAPW-ST-146796-10-04-2019</v>
          </cell>
          <cell r="E44">
            <v>224.55</v>
          </cell>
        </row>
        <row r="45">
          <cell r="B45" t="str">
            <v>AR/4868-A/2019</v>
          </cell>
          <cell r="C45" t="str">
            <v>KAPW-ST-146796-10-04-2019</v>
          </cell>
          <cell r="E45">
            <v>464.37299999999999</v>
          </cell>
        </row>
        <row r="46">
          <cell r="B46" t="str">
            <v>AR/4868-A1/2019</v>
          </cell>
          <cell r="C46" t="str">
            <v>KAPW-ST-146796-10-04-2019</v>
          </cell>
          <cell r="E46">
            <v>509.4</v>
          </cell>
        </row>
        <row r="47">
          <cell r="B47" t="str">
            <v>AR/4868-B1/2019</v>
          </cell>
          <cell r="C47" t="str">
            <v>KAPW-ST-146796-10-04-2019</v>
          </cell>
          <cell r="E47">
            <v>212.62219999999999</v>
          </cell>
        </row>
        <row r="48">
          <cell r="B48" t="str">
            <v>AR/4868-B1/2019</v>
          </cell>
          <cell r="C48" t="str">
            <v>KAPW-ST-146796-10-04-2019</v>
          </cell>
          <cell r="E48">
            <v>243.8819</v>
          </cell>
        </row>
        <row r="49">
          <cell r="B49" t="str">
            <v>AR/4868-B/2019</v>
          </cell>
          <cell r="C49" t="str">
            <v>KAPW-ST-146796-10-04-2019</v>
          </cell>
          <cell r="E49">
            <v>428.65199999999999</v>
          </cell>
        </row>
        <row r="50">
          <cell r="B50" t="str">
            <v>AR/4879-A/2019</v>
          </cell>
          <cell r="C50" t="str">
            <v>KAPW-ST-146796-10-04-2019</v>
          </cell>
          <cell r="E50">
            <v>400.92</v>
          </cell>
        </row>
        <row r="51">
          <cell r="B51" t="str">
            <v>AR/4879-B/2019</v>
          </cell>
          <cell r="C51" t="str">
            <v>KAPW-ST-146796-10-04-2019</v>
          </cell>
          <cell r="E51">
            <v>345.06599999999997</v>
          </cell>
        </row>
        <row r="52">
          <cell r="B52" t="str">
            <v>AR/4879-B/2019</v>
          </cell>
          <cell r="C52" t="str">
            <v>KAPW-ST-146796-10-04-2019</v>
          </cell>
          <cell r="E52">
            <v>42.865200000000002</v>
          </cell>
        </row>
        <row r="53">
          <cell r="B53" t="str">
            <v>AR/4875-A/2019</v>
          </cell>
          <cell r="C53" t="str">
            <v>KAPW-ST-146796-10-04-2019</v>
          </cell>
          <cell r="E53">
            <v>428.6576</v>
          </cell>
        </row>
        <row r="54">
          <cell r="B54" t="str">
            <v>AR/4875-A/2019</v>
          </cell>
          <cell r="C54" t="str">
            <v>KAPW-ST-146796-10-04-2019</v>
          </cell>
          <cell r="E54">
            <v>18.216999999999999</v>
          </cell>
        </row>
        <row r="55">
          <cell r="B55" t="str">
            <v>AR/4875-B/2019</v>
          </cell>
          <cell r="C55" t="str">
            <v>KAPW-ST-146796-10-04-2019</v>
          </cell>
          <cell r="E55">
            <v>321.49</v>
          </cell>
        </row>
        <row r="56">
          <cell r="B56" t="str">
            <v>AR/4886-A/2019</v>
          </cell>
          <cell r="C56" t="str">
            <v>KAPW-ST-146796-10-04-2019</v>
          </cell>
          <cell r="E56">
            <v>488.69</v>
          </cell>
        </row>
        <row r="57">
          <cell r="B57" t="str">
            <v>AR/4886-B/2019</v>
          </cell>
          <cell r="C57" t="str">
            <v>KAPW-ST-146796-10-04-2019</v>
          </cell>
          <cell r="E57">
            <v>76.319999999999993</v>
          </cell>
        </row>
        <row r="58">
          <cell r="B58" t="str">
            <v>AR/4886-B/2019</v>
          </cell>
          <cell r="C58" t="str">
            <v>KAPW-ST-146796-10-04-2019</v>
          </cell>
          <cell r="E58">
            <v>122.8815</v>
          </cell>
        </row>
        <row r="59">
          <cell r="B59" t="str">
            <v>AR/4886-B/2019</v>
          </cell>
          <cell r="C59" t="str">
            <v>KAPW-ST-146796-10-04-2019</v>
          </cell>
          <cell r="E59">
            <v>42.865200000000002</v>
          </cell>
        </row>
        <row r="60">
          <cell r="B60" t="str">
            <v>AR/4862-F/2019</v>
          </cell>
          <cell r="C60" t="str">
            <v>KAPW-ST-146796-10-04-2019</v>
          </cell>
          <cell r="E60">
            <v>2.1168</v>
          </cell>
        </row>
        <row r="61">
          <cell r="B61" t="str">
            <v>AR/4862-F/2019</v>
          </cell>
          <cell r="C61" t="str">
            <v>KAPW-ST-146796-10-04-2019</v>
          </cell>
          <cell r="E61">
            <v>59.472000000000001</v>
          </cell>
        </row>
        <row r="62">
          <cell r="B62" t="str">
            <v>AR/4862-F/2019</v>
          </cell>
          <cell r="C62" t="str">
            <v>KAPW-ST-146796-10-04-2019</v>
          </cell>
          <cell r="E62">
            <v>236.19</v>
          </cell>
        </row>
        <row r="63">
          <cell r="B63" t="str">
            <v>AR/4862-F/2019</v>
          </cell>
          <cell r="C63" t="str">
            <v>KAPW-ST-146796-10-04-2019</v>
          </cell>
          <cell r="E63">
            <v>11.64</v>
          </cell>
        </row>
        <row r="64">
          <cell r="B64" t="str">
            <v>AR/4950-A/2019</v>
          </cell>
          <cell r="C64" t="str">
            <v>KAPW-ST-146796-10-04-2019</v>
          </cell>
          <cell r="E64">
            <v>105.547</v>
          </cell>
        </row>
        <row r="65">
          <cell r="B65" t="str">
            <v>AR/4950-A/2019</v>
          </cell>
          <cell r="C65" t="str">
            <v>KAPW-ST-146796-10-04-2019</v>
          </cell>
          <cell r="E65">
            <v>93.26</v>
          </cell>
        </row>
        <row r="66">
          <cell r="B66" t="str">
            <v>AR/4950-B/2019</v>
          </cell>
          <cell r="C66" t="str">
            <v>KAPW-ST-146796-10-04-2019</v>
          </cell>
          <cell r="E66">
            <v>292.77530000000002</v>
          </cell>
        </row>
        <row r="67">
          <cell r="B67" t="str">
            <v>AR/4949/2019</v>
          </cell>
          <cell r="C67" t="str">
            <v>KAPW-ST-146796-10-04-2019</v>
          </cell>
          <cell r="E67">
            <v>112.52</v>
          </cell>
        </row>
        <row r="68">
          <cell r="B68" t="str">
            <v>AR/4949/2019</v>
          </cell>
          <cell r="C68" t="str">
            <v>KAPW-ST-146796-10-04-2019</v>
          </cell>
          <cell r="E68">
            <v>428.6576</v>
          </cell>
        </row>
        <row r="69">
          <cell r="B69"/>
          <cell r="C69" t="str">
            <v/>
          </cell>
          <cell r="E69"/>
        </row>
        <row r="70">
          <cell r="B70"/>
          <cell r="C70" t="str">
            <v/>
          </cell>
          <cell r="E70"/>
        </row>
        <row r="71">
          <cell r="B71"/>
          <cell r="C71" t="str">
            <v/>
          </cell>
          <cell r="E71"/>
        </row>
        <row r="72">
          <cell r="B72"/>
          <cell r="C72" t="str">
            <v/>
          </cell>
          <cell r="E72"/>
        </row>
        <row r="73">
          <cell r="B73"/>
          <cell r="C73" t="str">
            <v/>
          </cell>
          <cell r="E73"/>
        </row>
        <row r="74">
          <cell r="B74"/>
          <cell r="C74" t="str">
            <v/>
          </cell>
          <cell r="E74"/>
        </row>
        <row r="75">
          <cell r="B75"/>
          <cell r="C75" t="str">
            <v/>
          </cell>
          <cell r="E75"/>
        </row>
        <row r="76">
          <cell r="B76"/>
          <cell r="C76" t="str">
            <v/>
          </cell>
          <cell r="E76"/>
        </row>
        <row r="77">
          <cell r="B77"/>
          <cell r="C77" t="str">
            <v/>
          </cell>
          <cell r="E77"/>
        </row>
        <row r="78">
          <cell r="B78"/>
          <cell r="C78" t="str">
            <v/>
          </cell>
          <cell r="E78"/>
        </row>
        <row r="79">
          <cell r="B79"/>
          <cell r="C79" t="str">
            <v/>
          </cell>
          <cell r="E79"/>
        </row>
        <row r="80">
          <cell r="B80"/>
          <cell r="C80" t="str">
            <v/>
          </cell>
          <cell r="E80"/>
        </row>
        <row r="81">
          <cell r="B81"/>
          <cell r="C81" t="str">
            <v/>
          </cell>
          <cell r="E81"/>
        </row>
        <row r="82">
          <cell r="B82"/>
          <cell r="C82" t="str">
            <v/>
          </cell>
          <cell r="E82"/>
        </row>
        <row r="83">
          <cell r="B83"/>
          <cell r="C83" t="str">
            <v/>
          </cell>
          <cell r="E83"/>
        </row>
        <row r="84">
          <cell r="B84"/>
          <cell r="C84" t="str">
            <v/>
          </cell>
          <cell r="E84"/>
        </row>
        <row r="85">
          <cell r="B85"/>
          <cell r="C85" t="str">
            <v/>
          </cell>
          <cell r="E85"/>
        </row>
      </sheetData>
      <sheetData sheetId="3"/>
      <sheetData sheetId="4"/>
      <sheetData sheetId="5"/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Data"/>
      <sheetName val="0278"/>
      <sheetName val="0280"/>
      <sheetName val="0303"/>
      <sheetName val="0304"/>
      <sheetName val="0295"/>
      <sheetName val="0305"/>
      <sheetName val="0306"/>
      <sheetName val="0305A"/>
      <sheetName val="0307"/>
      <sheetName val="0302"/>
      <sheetName val="0279"/>
      <sheetName val="0161"/>
      <sheetName val="0263"/>
      <sheetName val="0317"/>
      <sheetName val="0318"/>
      <sheetName val="0336"/>
      <sheetName val="0312"/>
      <sheetName val="0313"/>
      <sheetName val="0319"/>
      <sheetName val="0323"/>
      <sheetName val="0315"/>
      <sheetName val="0325"/>
      <sheetName val="0324"/>
      <sheetName val="0329"/>
      <sheetName val="0334"/>
      <sheetName val="0335"/>
      <sheetName val="0327"/>
      <sheetName val="0337"/>
      <sheetName val="0338"/>
      <sheetName val="0339"/>
      <sheetName val="0341"/>
      <sheetName val="0326"/>
      <sheetName val="0333"/>
      <sheetName val="0343"/>
      <sheetName val="0345"/>
      <sheetName val="0346"/>
      <sheetName val="0344"/>
      <sheetName val="0355"/>
      <sheetName val="0335A"/>
      <sheetName val="0350"/>
      <sheetName val="0342"/>
      <sheetName val="0353"/>
      <sheetName val="0349"/>
      <sheetName val="0311"/>
      <sheetName val="0360"/>
      <sheetName val="0347"/>
      <sheetName val="0356"/>
      <sheetName val="0358"/>
      <sheetName val="0364"/>
      <sheetName val="0365"/>
      <sheetName val="0363"/>
      <sheetName val="0348"/>
      <sheetName val="0367"/>
      <sheetName val="0297"/>
      <sheetName val="0368"/>
      <sheetName val="0370"/>
      <sheetName val="0331"/>
      <sheetName val="0377"/>
      <sheetName val="0332"/>
      <sheetName val="0373"/>
      <sheetName val="0376"/>
      <sheetName val="0005"/>
      <sheetName val="0330"/>
      <sheetName val="0378"/>
      <sheetName val="0308"/>
      <sheetName val="0386"/>
      <sheetName val="0379"/>
      <sheetName val="0369"/>
      <sheetName val="0387"/>
      <sheetName val="0388"/>
      <sheetName val="0382"/>
      <sheetName val="0389"/>
      <sheetName val="0383"/>
      <sheetName val="0314"/>
      <sheetName val="0391"/>
      <sheetName val="0371-Cancl"/>
      <sheetName val="0381"/>
      <sheetName val="0396"/>
      <sheetName val="0397"/>
      <sheetName val="0398"/>
      <sheetName val="0399"/>
      <sheetName val="0407"/>
      <sheetName val="0406"/>
      <sheetName val="0408"/>
      <sheetName val="0362"/>
      <sheetName val="0404"/>
      <sheetName val="0409"/>
      <sheetName val="0411"/>
      <sheetName val="0395"/>
      <sheetName val="0405"/>
      <sheetName val="0413"/>
      <sheetName val="0385"/>
      <sheetName val="0415"/>
      <sheetName val="0417"/>
      <sheetName val="0419"/>
      <sheetName val="New"/>
      <sheetName val="Email-ok"/>
      <sheetName val="Item"/>
      <sheetName val="Check"/>
      <sheetName val="Report"/>
      <sheetName val="GD.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3">
          <cell r="C3" t="str">
            <v>Document Reference No</v>
          </cell>
          <cell r="D3" t="str">
            <v>Date</v>
          </cell>
          <cell r="E3" t="str">
            <v>Item</v>
          </cell>
          <cell r="F3" t="str">
            <v>Status</v>
          </cell>
          <cell r="G3" t="str">
            <v>Qty Recd (Kg)</v>
          </cell>
          <cell r="H3" t="str">
            <v>Type</v>
          </cell>
          <cell r="I3" t="str">
            <v>Unt</v>
          </cell>
          <cell r="J3" t="str">
            <v>HS.Code</v>
          </cell>
          <cell r="K3" t="str">
            <v>RATE</v>
          </cell>
          <cell r="L3" t="str">
            <v>Bal. Actual</v>
          </cell>
          <cell r="M3" t="str">
            <v>Balance</v>
          </cell>
          <cell r="N3" t="str">
            <v>Product</v>
          </cell>
        </row>
        <row r="4">
          <cell r="C4" t="str">
            <v>KPPI-MB-40627-13-12-2019</v>
          </cell>
          <cell r="D4">
            <v>43812</v>
          </cell>
          <cell r="E4" t="str">
            <v>Raw Material</v>
          </cell>
          <cell r="F4" t="str">
            <v>Closed</v>
          </cell>
          <cell r="G4">
            <v>212690</v>
          </cell>
          <cell r="H4" t="str">
            <v>EOU</v>
          </cell>
          <cell r="J4">
            <v>5201.009</v>
          </cell>
          <cell r="K4">
            <v>1.6698999999999999</v>
          </cell>
          <cell r="L4">
            <v>0</v>
          </cell>
          <cell r="M4">
            <v>0</v>
          </cell>
          <cell r="N4" t="str">
            <v>Raw Cotton</v>
          </cell>
        </row>
        <row r="5">
          <cell r="C5" t="str">
            <v>KAPE-MB-125952-11-02-2020</v>
          </cell>
          <cell r="D5">
            <v>43872</v>
          </cell>
          <cell r="E5" t="str">
            <v>Raw Material</v>
          </cell>
          <cell r="F5" t="str">
            <v>Closed</v>
          </cell>
          <cell r="G5">
            <v>323035.7</v>
          </cell>
          <cell r="H5" t="str">
            <v>EOU</v>
          </cell>
          <cell r="J5">
            <v>5503.201</v>
          </cell>
          <cell r="K5">
            <v>0.88649999999999995</v>
          </cell>
          <cell r="L5">
            <v>0</v>
          </cell>
          <cell r="M5">
            <v>0</v>
          </cell>
          <cell r="N5" t="str">
            <v>Polyester Staple Fiber</v>
          </cell>
        </row>
        <row r="6">
          <cell r="C6" t="str">
            <v>KAPE-MB-146511-17-03-2020</v>
          </cell>
          <cell r="D6">
            <v>43907</v>
          </cell>
          <cell r="E6" t="str">
            <v>Raw Material</v>
          </cell>
          <cell r="F6" t="str">
            <v>Closed</v>
          </cell>
          <cell r="G6">
            <v>255538.8</v>
          </cell>
          <cell r="H6" t="str">
            <v>EOU</v>
          </cell>
          <cell r="J6">
            <v>5503.201</v>
          </cell>
          <cell r="K6">
            <v>0.92</v>
          </cell>
          <cell r="L6">
            <v>0</v>
          </cell>
          <cell r="M6">
            <v>0</v>
          </cell>
          <cell r="N6" t="str">
            <v>Polyester Staple Fiber</v>
          </cell>
        </row>
        <row r="7">
          <cell r="C7" t="str">
            <v>KAPE-MB-37204-04-09-2020</v>
          </cell>
          <cell r="D7">
            <v>44078</v>
          </cell>
          <cell r="E7" t="str">
            <v>Raw Material</v>
          </cell>
          <cell r="F7" t="str">
            <v>Closed</v>
          </cell>
          <cell r="G7">
            <v>314640</v>
          </cell>
          <cell r="H7" t="str">
            <v>EOU</v>
          </cell>
          <cell r="J7">
            <v>5503.201</v>
          </cell>
          <cell r="K7">
            <v>0.72</v>
          </cell>
          <cell r="L7">
            <v>0</v>
          </cell>
          <cell r="M7">
            <v>0</v>
          </cell>
          <cell r="N7" t="str">
            <v>Polyester Staple Fiber</v>
          </cell>
        </row>
        <row r="8">
          <cell r="C8" t="str">
            <v>KAPE-MB-160501-02-03-2021</v>
          </cell>
          <cell r="D8">
            <v>44257</v>
          </cell>
          <cell r="E8" t="str">
            <v>Raw Material</v>
          </cell>
          <cell r="F8" t="str">
            <v>Closed</v>
          </cell>
          <cell r="G8">
            <v>262200</v>
          </cell>
          <cell r="H8" t="str">
            <v>EOU</v>
          </cell>
          <cell r="J8">
            <v>5503.201</v>
          </cell>
          <cell r="K8">
            <v>0.97499999999999998</v>
          </cell>
          <cell r="L8">
            <v>0</v>
          </cell>
          <cell r="M8">
            <v>0</v>
          </cell>
          <cell r="N8" t="str">
            <v>Polyester Staple Fiber</v>
          </cell>
        </row>
        <row r="9">
          <cell r="C9" t="str">
            <v>KAPE-MB-171427-17-03-2021</v>
          </cell>
          <cell r="D9">
            <v>44272</v>
          </cell>
          <cell r="E9" t="str">
            <v>Raw Material</v>
          </cell>
          <cell r="F9" t="str">
            <v>Closed</v>
          </cell>
          <cell r="G9">
            <v>262200</v>
          </cell>
          <cell r="H9" t="str">
            <v>EOU</v>
          </cell>
          <cell r="J9">
            <v>5503.201</v>
          </cell>
          <cell r="K9">
            <v>0.94499999999999995</v>
          </cell>
          <cell r="L9">
            <v>0</v>
          </cell>
          <cell r="M9">
            <v>0</v>
          </cell>
          <cell r="N9" t="str">
            <v>Polyester Staple Fiber</v>
          </cell>
        </row>
        <row r="10">
          <cell r="C10" t="str">
            <v>KAPE-MB-172535-18-03-2021</v>
          </cell>
          <cell r="D10">
            <v>44273</v>
          </cell>
          <cell r="E10" t="str">
            <v>Raw Material</v>
          </cell>
          <cell r="F10" t="str">
            <v>Closed</v>
          </cell>
          <cell r="G10">
            <v>262200</v>
          </cell>
          <cell r="H10" t="str">
            <v>EOU</v>
          </cell>
          <cell r="J10">
            <v>5503.201</v>
          </cell>
          <cell r="K10">
            <v>0.94499999999999995</v>
          </cell>
          <cell r="L10">
            <v>0</v>
          </cell>
          <cell r="M10">
            <v>0</v>
          </cell>
          <cell r="N10" t="str">
            <v>Polyester Staple Fiber</v>
          </cell>
        </row>
        <row r="11">
          <cell r="C11" t="str">
            <v>KAPE-MB-174350-22-03-2021</v>
          </cell>
          <cell r="D11">
            <v>44277</v>
          </cell>
          <cell r="E11" t="str">
            <v>Raw Material</v>
          </cell>
          <cell r="F11" t="str">
            <v>Closed</v>
          </cell>
          <cell r="G11">
            <v>262200</v>
          </cell>
          <cell r="H11" t="str">
            <v>EOU</v>
          </cell>
          <cell r="J11">
            <v>5503.201</v>
          </cell>
          <cell r="K11">
            <v>0.97499999999999998</v>
          </cell>
          <cell r="L11">
            <v>0</v>
          </cell>
          <cell r="M11">
            <v>0</v>
          </cell>
          <cell r="N11" t="str">
            <v>Polyester Staple Fiber</v>
          </cell>
        </row>
        <row r="12">
          <cell r="C12" t="str">
            <v>KAPW-MB-175767-29-05-2021</v>
          </cell>
          <cell r="D12">
            <v>44345</v>
          </cell>
          <cell r="E12" t="str">
            <v>Raw Material</v>
          </cell>
          <cell r="F12" t="str">
            <v>Closed</v>
          </cell>
          <cell r="G12">
            <v>262200</v>
          </cell>
          <cell r="H12" t="str">
            <v>EOU</v>
          </cell>
          <cell r="J12">
            <v>5503.201</v>
          </cell>
          <cell r="K12">
            <v>1.2</v>
          </cell>
          <cell r="L12">
            <v>0</v>
          </cell>
          <cell r="M12">
            <v>0</v>
          </cell>
          <cell r="N12" t="str">
            <v>Polyester Staple Fiber</v>
          </cell>
        </row>
        <row r="13">
          <cell r="C13" t="str">
            <v>KAPE-MB-227266-09-06-2021</v>
          </cell>
          <cell r="D13">
            <v>44356</v>
          </cell>
          <cell r="E13" t="str">
            <v>Raw Material</v>
          </cell>
          <cell r="F13" t="str">
            <v>Closed</v>
          </cell>
          <cell r="G13">
            <v>157320</v>
          </cell>
          <cell r="H13" t="str">
            <v>EOU</v>
          </cell>
          <cell r="J13">
            <v>5503.201</v>
          </cell>
          <cell r="K13">
            <v>1.2</v>
          </cell>
          <cell r="L13">
            <v>0</v>
          </cell>
          <cell r="M13">
            <v>0</v>
          </cell>
          <cell r="N13" t="str">
            <v>Polyester Staple Fiber</v>
          </cell>
        </row>
        <row r="14">
          <cell r="C14" t="str">
            <v>KAPE-MB-227394-09-06-2021</v>
          </cell>
          <cell r="D14">
            <v>44356</v>
          </cell>
          <cell r="E14" t="str">
            <v>Raw Material</v>
          </cell>
          <cell r="F14" t="str">
            <v>Closed</v>
          </cell>
          <cell r="G14">
            <v>262200</v>
          </cell>
          <cell r="H14" t="str">
            <v>EOU</v>
          </cell>
          <cell r="J14">
            <v>5503.201</v>
          </cell>
          <cell r="K14">
            <v>1.2</v>
          </cell>
          <cell r="L14">
            <v>0</v>
          </cell>
          <cell r="M14">
            <v>0</v>
          </cell>
          <cell r="N14" t="str">
            <v>Polyester Staple Fiber</v>
          </cell>
        </row>
        <row r="15">
          <cell r="C15" t="str">
            <v>KAPE-MB-228620-10-06-2021</v>
          </cell>
          <cell r="D15">
            <v>44357</v>
          </cell>
          <cell r="E15" t="str">
            <v>Raw Material</v>
          </cell>
          <cell r="F15" t="str">
            <v>Closed</v>
          </cell>
          <cell r="G15">
            <v>262200</v>
          </cell>
          <cell r="H15" t="str">
            <v>EOU</v>
          </cell>
          <cell r="J15">
            <v>5503.201</v>
          </cell>
          <cell r="K15">
            <v>1.2</v>
          </cell>
          <cell r="L15">
            <v>0</v>
          </cell>
          <cell r="M15">
            <v>0</v>
          </cell>
          <cell r="N15" t="str">
            <v>Polyester Staple Fiber</v>
          </cell>
        </row>
        <row r="16">
          <cell r="C16" t="str">
            <v>KAPE-IB-66769-08-11-2019</v>
          </cell>
          <cell r="D16">
            <v>43777</v>
          </cell>
          <cell r="E16" t="str">
            <v>Raw Material</v>
          </cell>
          <cell r="F16" t="str">
            <v>Closed</v>
          </cell>
          <cell r="G16">
            <v>24640</v>
          </cell>
          <cell r="H16" t="str">
            <v>EOU</v>
          </cell>
          <cell r="J16">
            <v>5210.49</v>
          </cell>
          <cell r="K16" t="str">
            <v>2.38 </v>
          </cell>
          <cell r="L16">
            <v>0</v>
          </cell>
          <cell r="M16">
            <v>0</v>
          </cell>
          <cell r="N16" t="str">
            <v>Blended Fabric</v>
          </cell>
        </row>
        <row r="17">
          <cell r="C17" t="str">
            <v>KAPE-IB-66727-08-11-2019</v>
          </cell>
          <cell r="D17">
            <v>43777</v>
          </cell>
          <cell r="E17" t="str">
            <v>Raw Material</v>
          </cell>
          <cell r="F17" t="str">
            <v>Closed</v>
          </cell>
          <cell r="G17">
            <v>26010</v>
          </cell>
          <cell r="H17" t="str">
            <v>EOU</v>
          </cell>
          <cell r="J17">
            <v>5210.49</v>
          </cell>
          <cell r="L17">
            <v>0</v>
          </cell>
          <cell r="M17">
            <v>0</v>
          </cell>
          <cell r="N17" t="str">
            <v>Blended Fabric</v>
          </cell>
        </row>
        <row r="18">
          <cell r="C18" t="str">
            <v>KAPE-IB-66746-08-11-2019</v>
          </cell>
          <cell r="D18">
            <v>43777</v>
          </cell>
          <cell r="E18" t="str">
            <v>Raw Material</v>
          </cell>
          <cell r="F18" t="str">
            <v>Closed</v>
          </cell>
          <cell r="G18">
            <v>25840</v>
          </cell>
          <cell r="H18" t="str">
            <v>EOU</v>
          </cell>
          <cell r="J18">
            <v>5210.49</v>
          </cell>
          <cell r="K18" t="str">
            <v>2.38 </v>
          </cell>
          <cell r="L18">
            <v>0</v>
          </cell>
          <cell r="M18">
            <v>0</v>
          </cell>
          <cell r="N18" t="str">
            <v>Blended Fabric</v>
          </cell>
        </row>
        <row r="19">
          <cell r="C19" t="str">
            <v>KAPE-IB-75900-22-11-2019</v>
          </cell>
          <cell r="D19">
            <v>43791</v>
          </cell>
          <cell r="E19" t="str">
            <v>Raw Material</v>
          </cell>
          <cell r="F19" t="str">
            <v>Closed</v>
          </cell>
          <cell r="G19">
            <v>14260</v>
          </cell>
          <cell r="H19" t="str">
            <v>EOU</v>
          </cell>
          <cell r="J19">
            <v>5210.49</v>
          </cell>
          <cell r="K19" t="str">
            <v>2.35 </v>
          </cell>
          <cell r="L19">
            <v>0</v>
          </cell>
          <cell r="M19">
            <v>0</v>
          </cell>
          <cell r="N19" t="str">
            <v>Blended Fabric</v>
          </cell>
        </row>
        <row r="20">
          <cell r="C20" t="str">
            <v>KPAF-IB-36423-20-01-2020</v>
          </cell>
          <cell r="D20">
            <v>43850</v>
          </cell>
          <cell r="E20" t="str">
            <v>Raw Material</v>
          </cell>
          <cell r="F20" t="str">
            <v>Closed</v>
          </cell>
          <cell r="G20">
            <v>2296.52</v>
          </cell>
          <cell r="H20" t="str">
            <v>EOU</v>
          </cell>
          <cell r="J20">
            <v>5509.21</v>
          </cell>
          <cell r="K20">
            <v>3.92</v>
          </cell>
          <cell r="L20">
            <v>0</v>
          </cell>
          <cell r="M20">
            <v>0</v>
          </cell>
          <cell r="N20" t="str">
            <v>Blended Yarn</v>
          </cell>
        </row>
        <row r="21">
          <cell r="C21" t="str">
            <v>KPAF-IB-37047-22-01-2020</v>
          </cell>
          <cell r="D21">
            <v>43852</v>
          </cell>
          <cell r="E21" t="str">
            <v>Raw Material</v>
          </cell>
          <cell r="F21" t="str">
            <v>Closed</v>
          </cell>
          <cell r="G21">
            <v>3988.39</v>
          </cell>
          <cell r="H21" t="str">
            <v>EOU</v>
          </cell>
          <cell r="J21">
            <v>5509.21</v>
          </cell>
          <cell r="K21">
            <v>3.95</v>
          </cell>
          <cell r="L21">
            <v>0</v>
          </cell>
          <cell r="M21">
            <v>0</v>
          </cell>
          <cell r="N21" t="str">
            <v>Blended Yarn</v>
          </cell>
        </row>
        <row r="22">
          <cell r="C22" t="str">
            <v>KAPE-IB-126077-11-02-2020</v>
          </cell>
          <cell r="D22">
            <v>43872</v>
          </cell>
          <cell r="E22" t="str">
            <v>Raw Material</v>
          </cell>
          <cell r="F22" t="str">
            <v>Closed</v>
          </cell>
          <cell r="G22">
            <v>185</v>
          </cell>
          <cell r="H22" t="str">
            <v>EOU</v>
          </cell>
          <cell r="J22">
            <v>6006.32</v>
          </cell>
          <cell r="K22" t="str">
            <v>17.19 </v>
          </cell>
          <cell r="L22">
            <v>0</v>
          </cell>
          <cell r="M22">
            <v>0</v>
          </cell>
          <cell r="N22" t="str">
            <v>Sequin Fabric</v>
          </cell>
        </row>
        <row r="23">
          <cell r="C23" t="str">
            <v>KAPW-IB-118562-20-04-2020</v>
          </cell>
          <cell r="D23">
            <v>43941</v>
          </cell>
          <cell r="E23" t="str">
            <v>Raw Material</v>
          </cell>
          <cell r="F23" t="str">
            <v>Closed</v>
          </cell>
          <cell r="G23">
            <v>2500</v>
          </cell>
          <cell r="H23" t="str">
            <v>EOU</v>
          </cell>
          <cell r="J23" t="str">
            <v xml:space="preserve">EXPORT </v>
          </cell>
          <cell r="K23" t="str">
            <v>EXPORT</v>
          </cell>
          <cell r="L23">
            <v>0</v>
          </cell>
          <cell r="M23">
            <v>0</v>
          </cell>
          <cell r="N23" t="str">
            <v>Textile Dyes</v>
          </cell>
        </row>
        <row r="24">
          <cell r="C24" t="str">
            <v>KAPE-IB-174963-11-05-2020</v>
          </cell>
          <cell r="D24">
            <v>43962</v>
          </cell>
          <cell r="E24" t="str">
            <v>Raw Material</v>
          </cell>
          <cell r="F24" t="str">
            <v>Closed</v>
          </cell>
          <cell r="G24">
            <v>9583.83</v>
          </cell>
          <cell r="H24" t="str">
            <v>EOU</v>
          </cell>
          <cell r="J24">
            <v>5509.21</v>
          </cell>
          <cell r="K24" t="str">
            <v>1.95 </v>
          </cell>
          <cell r="L24">
            <v>0</v>
          </cell>
          <cell r="M24">
            <v>0</v>
          </cell>
          <cell r="N24" t="str">
            <v>Blended Yarn</v>
          </cell>
        </row>
        <row r="25">
          <cell r="C25" t="str">
            <v>KPAF-IB-55271-03-06-2020</v>
          </cell>
          <cell r="D25">
            <v>43985</v>
          </cell>
          <cell r="E25" t="str">
            <v>Raw Material</v>
          </cell>
          <cell r="F25" t="str">
            <v>Closed</v>
          </cell>
          <cell r="G25">
            <v>500</v>
          </cell>
          <cell r="H25" t="str">
            <v>EOU</v>
          </cell>
          <cell r="J25">
            <v>3204.11</v>
          </cell>
          <cell r="K25" t="str">
            <v>EXPORT</v>
          </cell>
          <cell r="L25">
            <v>0</v>
          </cell>
          <cell r="M25">
            <v>0</v>
          </cell>
          <cell r="N25" t="str">
            <v>Textile Dyes</v>
          </cell>
        </row>
        <row r="26">
          <cell r="C26" t="str">
            <v>KAPE-IB-186360-04-06-2020</v>
          </cell>
          <cell r="D26">
            <v>43986</v>
          </cell>
          <cell r="E26" t="str">
            <v>Raw Material</v>
          </cell>
          <cell r="F26" t="str">
            <v>Closed</v>
          </cell>
          <cell r="G26">
            <v>5025.59</v>
          </cell>
          <cell r="H26" t="str">
            <v>EOU</v>
          </cell>
          <cell r="J26">
            <v>3204.11</v>
          </cell>
          <cell r="K26" t="str">
            <v>EXPORT</v>
          </cell>
          <cell r="L26">
            <v>0</v>
          </cell>
          <cell r="M26">
            <v>0</v>
          </cell>
          <cell r="N26" t="str">
            <v>Blended Yarn</v>
          </cell>
        </row>
        <row r="27">
          <cell r="C27" t="str">
            <v>KPAF-IB-56238-10-06-2020</v>
          </cell>
          <cell r="D27">
            <v>43992</v>
          </cell>
          <cell r="E27" t="str">
            <v>Raw Material</v>
          </cell>
          <cell r="F27" t="str">
            <v>Closed</v>
          </cell>
          <cell r="G27">
            <v>1272</v>
          </cell>
          <cell r="H27" t="str">
            <v>EOU</v>
          </cell>
          <cell r="J27">
            <v>5407.52</v>
          </cell>
          <cell r="K27" t="str">
            <v xml:space="preserve">16.45680
13.76170
13.76770
</v>
          </cell>
          <cell r="L27">
            <v>0</v>
          </cell>
          <cell r="M27">
            <v>0</v>
          </cell>
          <cell r="N27" t="str">
            <v>Blended Fabric</v>
          </cell>
        </row>
        <row r="28">
          <cell r="C28" t="str">
            <v>KAPE-IB-190862-12-06-2020</v>
          </cell>
          <cell r="D28">
            <v>43994</v>
          </cell>
          <cell r="E28" t="str">
            <v>Raw Material</v>
          </cell>
          <cell r="F28" t="str">
            <v>Closed</v>
          </cell>
          <cell r="G28">
            <v>18018</v>
          </cell>
          <cell r="H28" t="str">
            <v>EOU</v>
          </cell>
          <cell r="J28">
            <v>5401.2089999999998</v>
          </cell>
          <cell r="L28">
            <v>0</v>
          </cell>
          <cell r="M28">
            <v>0</v>
          </cell>
          <cell r="N28" t="str">
            <v>Polyester Yarn</v>
          </cell>
        </row>
        <row r="29">
          <cell r="C29" t="str">
            <v>KAPE-IB-198991-29-06-2020</v>
          </cell>
          <cell r="D29">
            <v>44011</v>
          </cell>
          <cell r="E29" t="str">
            <v>Raw Material</v>
          </cell>
          <cell r="F29" t="str">
            <v>Closed</v>
          </cell>
          <cell r="G29">
            <v>26000</v>
          </cell>
          <cell r="H29" t="str">
            <v>EOU</v>
          </cell>
          <cell r="J29">
            <v>5509.22</v>
          </cell>
          <cell r="K29" t="str">
            <v>2.51 </v>
          </cell>
          <cell r="L29">
            <v>0</v>
          </cell>
          <cell r="M29">
            <v>0</v>
          </cell>
          <cell r="N29" t="str">
            <v>Polyester Spun Yarn</v>
          </cell>
        </row>
        <row r="30">
          <cell r="C30" t="str">
            <v>PQIB-IB-226-04-07-2020</v>
          </cell>
          <cell r="D30">
            <v>44016</v>
          </cell>
          <cell r="E30" t="str">
            <v>Raw Material</v>
          </cell>
          <cell r="F30" t="str">
            <v>Closed</v>
          </cell>
          <cell r="G30">
            <v>1800000</v>
          </cell>
          <cell r="H30" t="str">
            <v>EOU</v>
          </cell>
          <cell r="J30">
            <v>2701.12</v>
          </cell>
          <cell r="K30">
            <v>5.6599999999999998E-2</v>
          </cell>
          <cell r="L30">
            <v>0</v>
          </cell>
          <cell r="M30">
            <v>0</v>
          </cell>
          <cell r="N30" t="str">
            <v>Textile Coal</v>
          </cell>
        </row>
        <row r="31">
          <cell r="C31" t="str">
            <v>PQIB-IB-2406-11-08-2020</v>
          </cell>
          <cell r="D31">
            <v>44830</v>
          </cell>
          <cell r="E31" t="str">
            <v>Raw Material</v>
          </cell>
          <cell r="F31" t="str">
            <v>Closed</v>
          </cell>
          <cell r="G31">
            <v>3300000</v>
          </cell>
          <cell r="H31" t="str">
            <v>EOU</v>
          </cell>
          <cell r="J31">
            <v>2701.12</v>
          </cell>
          <cell r="K31" t="str">
            <v>0.0605 / 0.0671</v>
          </cell>
          <cell r="L31">
            <v>0</v>
          </cell>
          <cell r="M31">
            <v>0</v>
          </cell>
          <cell r="N31" t="str">
            <v>Textile Coal</v>
          </cell>
        </row>
        <row r="32">
          <cell r="C32" t="str">
            <v>KAPW-IB-19763-13-08-2020</v>
          </cell>
          <cell r="D32">
            <v>44056</v>
          </cell>
          <cell r="E32" t="str">
            <v>Raw Material</v>
          </cell>
          <cell r="F32" t="str">
            <v>Closed</v>
          </cell>
          <cell r="G32">
            <v>5004</v>
          </cell>
          <cell r="H32" t="str">
            <v>EOU</v>
          </cell>
          <cell r="J32">
            <v>5210.49</v>
          </cell>
          <cell r="K32">
            <v>7.9417999999999997</v>
          </cell>
          <cell r="L32">
            <v>0</v>
          </cell>
          <cell r="M32">
            <v>0</v>
          </cell>
          <cell r="N32" t="str">
            <v>Blended Fabric</v>
          </cell>
        </row>
        <row r="33">
          <cell r="C33" t="str">
            <v>PQIB-IB-3057-24-08-2020</v>
          </cell>
          <cell r="D33">
            <v>44830</v>
          </cell>
          <cell r="E33" t="str">
            <v>Raw Material</v>
          </cell>
          <cell r="F33" t="str">
            <v>Closed</v>
          </cell>
          <cell r="G33">
            <v>8250000</v>
          </cell>
          <cell r="H33" t="str">
            <v>EOU</v>
          </cell>
          <cell r="J33">
            <v>2701.12</v>
          </cell>
          <cell r="K33" t="str">
            <v>0.0617 / 0.0638</v>
          </cell>
          <cell r="L33">
            <v>0</v>
          </cell>
          <cell r="M33">
            <v>0</v>
          </cell>
          <cell r="N33" t="str">
            <v>Textile Coal</v>
          </cell>
        </row>
        <row r="34">
          <cell r="C34" t="str">
            <v>KAPW-IB-29340-03-09-2020</v>
          </cell>
          <cell r="D34">
            <v>44077</v>
          </cell>
          <cell r="E34" t="str">
            <v>Raw Material</v>
          </cell>
          <cell r="F34" t="str">
            <v>Closed</v>
          </cell>
          <cell r="G34">
            <v>7531</v>
          </cell>
          <cell r="H34" t="str">
            <v>EOU</v>
          </cell>
          <cell r="J34">
            <v>5807.1019999999999</v>
          </cell>
          <cell r="K34" t="str">
            <v>3.39 </v>
          </cell>
          <cell r="L34">
            <v>0</v>
          </cell>
          <cell r="M34">
            <v>0</v>
          </cell>
          <cell r="N34" t="str">
            <v>Packing Material</v>
          </cell>
        </row>
        <row r="35">
          <cell r="C35" t="str">
            <v>KPAF-IB-13677-28-09-2020</v>
          </cell>
          <cell r="D35">
            <v>44102</v>
          </cell>
          <cell r="E35" t="str">
            <v>Raw Material</v>
          </cell>
          <cell r="F35" t="str">
            <v>Closed</v>
          </cell>
          <cell r="G35">
            <v>472.7</v>
          </cell>
          <cell r="H35" t="str">
            <v>EOU</v>
          </cell>
          <cell r="J35">
            <v>5210.1099999999997</v>
          </cell>
          <cell r="K35" t="str">
            <v>17.06 </v>
          </cell>
          <cell r="L35">
            <v>0</v>
          </cell>
          <cell r="M35">
            <v>0</v>
          </cell>
          <cell r="N35" t="str">
            <v>Blended Fabric</v>
          </cell>
        </row>
        <row r="36">
          <cell r="C36" t="str">
            <v>KAPW-IB-62743-05-11-2020</v>
          </cell>
          <cell r="D36">
            <v>44140</v>
          </cell>
          <cell r="E36" t="str">
            <v>Raw Material</v>
          </cell>
          <cell r="F36" t="str">
            <v>Closed</v>
          </cell>
          <cell r="G36">
            <v>3070</v>
          </cell>
          <cell r="H36" t="str">
            <v>EOU</v>
          </cell>
          <cell r="J36">
            <v>5401.2089999999998</v>
          </cell>
          <cell r="K36" t="str">
            <v>7.39 </v>
          </cell>
          <cell r="L36">
            <v>0</v>
          </cell>
          <cell r="M36">
            <v>0</v>
          </cell>
          <cell r="N36" t="str">
            <v>Polyester Yarn</v>
          </cell>
        </row>
        <row r="37">
          <cell r="C37" t="str">
            <v>KPFI-IB-18528-20-11-2020</v>
          </cell>
          <cell r="D37">
            <v>44155</v>
          </cell>
          <cell r="E37" t="str">
            <v>Raw Material</v>
          </cell>
          <cell r="F37" t="str">
            <v>Closed</v>
          </cell>
          <cell r="G37">
            <v>27.95</v>
          </cell>
          <cell r="H37" t="str">
            <v>EOU</v>
          </cell>
          <cell r="J37">
            <v>5211.49</v>
          </cell>
          <cell r="K37" t="str">
            <v>19.35 </v>
          </cell>
          <cell r="L37">
            <v>0</v>
          </cell>
          <cell r="M37">
            <v>0</v>
          </cell>
          <cell r="N37" t="str">
            <v>Blended Fabric</v>
          </cell>
        </row>
        <row r="38">
          <cell r="C38" t="str">
            <v>KAPE-IB-115370-29-12-2020</v>
          </cell>
          <cell r="D38">
            <v>44194</v>
          </cell>
          <cell r="E38" t="str">
            <v>Raw Material</v>
          </cell>
          <cell r="F38" t="str">
            <v>Closed</v>
          </cell>
          <cell r="G38">
            <v>113400</v>
          </cell>
          <cell r="H38" t="str">
            <v>EOU</v>
          </cell>
          <cell r="J38">
            <v>5402.33</v>
          </cell>
          <cell r="K38" t="str">
            <v>1.32 </v>
          </cell>
          <cell r="L38">
            <v>0</v>
          </cell>
          <cell r="M38">
            <v>0</v>
          </cell>
          <cell r="N38" t="str">
            <v>Polyester Yarn</v>
          </cell>
        </row>
        <row r="39">
          <cell r="C39" t="str">
            <v>KAPE-IB-118078-01-01-2021</v>
          </cell>
          <cell r="D39">
            <v>44197</v>
          </cell>
          <cell r="E39" t="str">
            <v>Raw Material</v>
          </cell>
          <cell r="F39" t="str">
            <v>Closed</v>
          </cell>
          <cell r="G39">
            <v>17917.2</v>
          </cell>
          <cell r="H39" t="str">
            <v>EOU</v>
          </cell>
          <cell r="J39">
            <v>5205.2700000000004</v>
          </cell>
          <cell r="K39" t="str">
            <v>3.61 </v>
          </cell>
          <cell r="L39">
            <v>0</v>
          </cell>
          <cell r="M39">
            <v>0</v>
          </cell>
          <cell r="N39" t="str">
            <v>Cotton Yarn</v>
          </cell>
        </row>
        <row r="40">
          <cell r="C40" t="str">
            <v>KAPW-IB-95509-01-01-2021</v>
          </cell>
          <cell r="D40">
            <v>44197</v>
          </cell>
          <cell r="E40" t="str">
            <v>Raw Material</v>
          </cell>
          <cell r="F40" t="str">
            <v>Closed</v>
          </cell>
          <cell r="G40">
            <v>24360</v>
          </cell>
          <cell r="H40" t="str">
            <v>EOU</v>
          </cell>
          <cell r="J40">
            <v>5402.33</v>
          </cell>
          <cell r="K40" t="str">
            <v>1.26 </v>
          </cell>
          <cell r="L40">
            <v>0</v>
          </cell>
          <cell r="M40">
            <v>0</v>
          </cell>
          <cell r="N40" t="str">
            <v>Polyester Yarn</v>
          </cell>
        </row>
        <row r="41">
          <cell r="C41" t="str">
            <v>KAPW-IB-99995-08-01-2021</v>
          </cell>
          <cell r="D41">
            <v>44204</v>
          </cell>
          <cell r="E41" t="str">
            <v>Raw Material</v>
          </cell>
          <cell r="F41" t="str">
            <v>Closed</v>
          </cell>
          <cell r="G41">
            <v>24360</v>
          </cell>
          <cell r="H41" t="str">
            <v>EOU</v>
          </cell>
          <cell r="J41">
            <v>5402.33</v>
          </cell>
          <cell r="K41" t="str">
            <v>1.26 </v>
          </cell>
          <cell r="L41">
            <v>0</v>
          </cell>
          <cell r="M41">
            <v>0</v>
          </cell>
          <cell r="N41" t="str">
            <v>Polyester Yarn</v>
          </cell>
        </row>
        <row r="42">
          <cell r="C42" t="str">
            <v>KAPW-IB-101390-11-01-2021</v>
          </cell>
          <cell r="D42">
            <v>44207</v>
          </cell>
          <cell r="E42" t="str">
            <v>Raw Material</v>
          </cell>
          <cell r="F42" t="str">
            <v>Closed</v>
          </cell>
          <cell r="G42">
            <v>19991</v>
          </cell>
          <cell r="H42" t="str">
            <v>EOU</v>
          </cell>
          <cell r="J42">
            <v>5407.74</v>
          </cell>
          <cell r="K42" t="str">
            <v>5.35 </v>
          </cell>
          <cell r="L42">
            <v>0</v>
          </cell>
          <cell r="M42">
            <v>0</v>
          </cell>
          <cell r="N42" t="str">
            <v>Polyester Fabric</v>
          </cell>
        </row>
        <row r="43">
          <cell r="C43" t="str">
            <v>KAPW-IB-103720-14-01-2021</v>
          </cell>
          <cell r="D43">
            <v>44210</v>
          </cell>
          <cell r="E43" t="str">
            <v>Raw Material</v>
          </cell>
          <cell r="F43" t="str">
            <v>Closed</v>
          </cell>
          <cell r="G43">
            <v>24360</v>
          </cell>
          <cell r="H43" t="str">
            <v>EOU</v>
          </cell>
          <cell r="J43">
            <v>5402.33</v>
          </cell>
          <cell r="K43">
            <v>1.26</v>
          </cell>
          <cell r="L43">
            <v>0</v>
          </cell>
          <cell r="M43">
            <v>0</v>
          </cell>
          <cell r="N43" t="str">
            <v>Polyester Yarn</v>
          </cell>
        </row>
        <row r="44">
          <cell r="C44" t="str">
            <v>KAPW-IB-104398-15-01-2021</v>
          </cell>
          <cell r="D44">
            <v>44211</v>
          </cell>
          <cell r="E44" t="str">
            <v>Raw Material</v>
          </cell>
          <cell r="F44" t="str">
            <v>Closed</v>
          </cell>
          <cell r="G44">
            <v>836</v>
          </cell>
          <cell r="H44" t="str">
            <v>EOU</v>
          </cell>
          <cell r="J44">
            <v>5407.51</v>
          </cell>
          <cell r="L44">
            <v>0</v>
          </cell>
          <cell r="M44">
            <v>0</v>
          </cell>
          <cell r="N44" t="str">
            <v>Polyester Fabric</v>
          </cell>
        </row>
        <row r="45">
          <cell r="C45" t="str">
            <v>KAPE-IB-135439-25-01-2021</v>
          </cell>
          <cell r="D45">
            <v>44221</v>
          </cell>
          <cell r="E45" t="str">
            <v>Raw Material</v>
          </cell>
          <cell r="F45" t="str">
            <v>Closed</v>
          </cell>
          <cell r="G45">
            <v>36288</v>
          </cell>
          <cell r="H45" t="str">
            <v>EOU</v>
          </cell>
          <cell r="J45">
            <v>5205.2700000000004</v>
          </cell>
          <cell r="L45">
            <v>0</v>
          </cell>
          <cell r="M45">
            <v>0</v>
          </cell>
          <cell r="N45" t="str">
            <v>Cotton Yarn</v>
          </cell>
        </row>
        <row r="46">
          <cell r="C46" t="str">
            <v>KAPE-IB-135431-25-01-2021</v>
          </cell>
          <cell r="D46">
            <v>44221</v>
          </cell>
          <cell r="E46" t="str">
            <v>Raw Material</v>
          </cell>
          <cell r="F46" t="str">
            <v>Closed</v>
          </cell>
          <cell r="G46">
            <v>96000</v>
          </cell>
          <cell r="H46" t="str">
            <v>EOU</v>
          </cell>
          <cell r="J46">
            <v>3505.1089999999999</v>
          </cell>
          <cell r="K46" t="str">
            <v>0.47 </v>
          </cell>
          <cell r="L46">
            <v>0</v>
          </cell>
          <cell r="M46">
            <v>0</v>
          </cell>
          <cell r="N46" t="str">
            <v>Textile Chemical</v>
          </cell>
        </row>
        <row r="47">
          <cell r="C47" t="str">
            <v>KAPW-IB-110623-27-01-2021</v>
          </cell>
          <cell r="D47">
            <v>44223</v>
          </cell>
          <cell r="E47" t="str">
            <v>Raw Material</v>
          </cell>
          <cell r="F47" t="str">
            <v>Closed</v>
          </cell>
          <cell r="G47">
            <v>1221</v>
          </cell>
          <cell r="H47" t="str">
            <v>EOU</v>
          </cell>
          <cell r="J47">
            <v>5407.52</v>
          </cell>
          <cell r="K47">
            <v>7.83</v>
          </cell>
          <cell r="L47">
            <v>0</v>
          </cell>
          <cell r="M47">
            <v>0</v>
          </cell>
          <cell r="N47" t="str">
            <v>Blended Fabric</v>
          </cell>
        </row>
        <row r="48">
          <cell r="C48" t="str">
            <v>KAPW-IB-110628-27-01-2021</v>
          </cell>
          <cell r="D48">
            <v>44223</v>
          </cell>
          <cell r="E48" t="str">
            <v>Raw Material</v>
          </cell>
          <cell r="F48" t="str">
            <v>Closed</v>
          </cell>
          <cell r="G48">
            <v>1221</v>
          </cell>
          <cell r="H48" t="str">
            <v>EOU</v>
          </cell>
          <cell r="J48">
            <v>5407.52</v>
          </cell>
          <cell r="K48" t="str">
            <v>7.83 </v>
          </cell>
          <cell r="L48">
            <v>0</v>
          </cell>
          <cell r="M48">
            <v>0</v>
          </cell>
          <cell r="N48" t="str">
            <v>Blended Fabric</v>
          </cell>
        </row>
        <row r="49">
          <cell r="C49" t="str">
            <v>KAPE-IB-137723-27-01-2021</v>
          </cell>
          <cell r="D49">
            <v>44223</v>
          </cell>
          <cell r="E49" t="str">
            <v>Raw Material</v>
          </cell>
          <cell r="F49" t="str">
            <v>Closed</v>
          </cell>
          <cell r="G49">
            <v>24480</v>
          </cell>
          <cell r="H49" t="str">
            <v>EOU</v>
          </cell>
          <cell r="J49">
            <v>5402.33</v>
          </cell>
          <cell r="K49" t="str">
            <v>1.16 </v>
          </cell>
          <cell r="L49">
            <v>0</v>
          </cell>
          <cell r="M49">
            <v>0</v>
          </cell>
          <cell r="N49" t="str">
            <v>Polyester Yarn</v>
          </cell>
        </row>
        <row r="50">
          <cell r="C50" t="str">
            <v>KAPW-IB-111125-28-01-2021</v>
          </cell>
          <cell r="D50">
            <v>44224</v>
          </cell>
          <cell r="E50" t="str">
            <v>Raw Material</v>
          </cell>
          <cell r="F50" t="str">
            <v>Closed</v>
          </cell>
          <cell r="G50">
            <v>24360</v>
          </cell>
          <cell r="H50" t="str">
            <v>EOU</v>
          </cell>
          <cell r="J50">
            <v>5402.33</v>
          </cell>
          <cell r="K50" t="str">
            <v>1.26 </v>
          </cell>
          <cell r="L50">
            <v>0</v>
          </cell>
          <cell r="M50">
            <v>0</v>
          </cell>
          <cell r="N50" t="str">
            <v>Polyester Yarn</v>
          </cell>
        </row>
        <row r="51">
          <cell r="C51" t="str">
            <v>KAPE-IB-140227-01-02-2021</v>
          </cell>
          <cell r="D51">
            <v>44228</v>
          </cell>
          <cell r="E51" t="str">
            <v>Raw Material</v>
          </cell>
          <cell r="F51" t="str">
            <v>Closed</v>
          </cell>
          <cell r="G51">
            <v>18144</v>
          </cell>
          <cell r="H51" t="str">
            <v>EOU</v>
          </cell>
          <cell r="J51">
            <v>5205.2700000000004</v>
          </cell>
          <cell r="K51" t="str">
            <v>3.75 </v>
          </cell>
          <cell r="L51">
            <v>0</v>
          </cell>
          <cell r="M51">
            <v>0</v>
          </cell>
          <cell r="N51" t="str">
            <v>Cotton Yarn</v>
          </cell>
        </row>
        <row r="52">
          <cell r="C52" t="str">
            <v>KAPE-IB-140293-01-02-2021</v>
          </cell>
          <cell r="D52">
            <v>44228</v>
          </cell>
          <cell r="E52" t="str">
            <v>Raw Material</v>
          </cell>
          <cell r="F52" t="str">
            <v>Closed</v>
          </cell>
          <cell r="G52">
            <v>18144</v>
          </cell>
          <cell r="H52" t="str">
            <v>EOU</v>
          </cell>
          <cell r="J52">
            <v>5205.2700000000004</v>
          </cell>
          <cell r="K52" t="str">
            <v>3.75 </v>
          </cell>
          <cell r="L52">
            <v>0</v>
          </cell>
          <cell r="M52">
            <v>0</v>
          </cell>
          <cell r="N52" t="str">
            <v>Cotton Yarn</v>
          </cell>
        </row>
        <row r="53">
          <cell r="C53" t="str">
            <v>KAPE-IB-145700-09-02-2021</v>
          </cell>
          <cell r="D53">
            <v>44236</v>
          </cell>
          <cell r="E53" t="str">
            <v>Raw Material</v>
          </cell>
          <cell r="F53" t="str">
            <v>Closed</v>
          </cell>
          <cell r="G53">
            <v>24480</v>
          </cell>
          <cell r="H53" t="str">
            <v>EOU</v>
          </cell>
          <cell r="J53">
            <v>5402.33</v>
          </cell>
          <cell r="K53" t="str">
            <v>1.16 </v>
          </cell>
          <cell r="L53">
            <v>0</v>
          </cell>
          <cell r="M53">
            <v>0</v>
          </cell>
          <cell r="N53" t="str">
            <v>Polyester Yarn</v>
          </cell>
        </row>
        <row r="54">
          <cell r="C54" t="str">
            <v>KAPW-IB-119465-15-02-2021</v>
          </cell>
          <cell r="D54">
            <v>44242</v>
          </cell>
          <cell r="E54" t="str">
            <v>Raw Material</v>
          </cell>
          <cell r="F54" t="str">
            <v>Closed</v>
          </cell>
          <cell r="G54">
            <v>24360</v>
          </cell>
          <cell r="H54" t="str">
            <v>EOU</v>
          </cell>
          <cell r="J54">
            <v>5402.33</v>
          </cell>
          <cell r="K54" t="str">
            <v>1.26 </v>
          </cell>
          <cell r="L54">
            <v>0</v>
          </cell>
          <cell r="M54">
            <v>0</v>
          </cell>
          <cell r="N54" t="str">
            <v>Polyester Yarn</v>
          </cell>
        </row>
        <row r="55">
          <cell r="C55" t="str">
            <v>KAPE-IB-149518-15-02-2021</v>
          </cell>
          <cell r="D55">
            <v>44242</v>
          </cell>
          <cell r="E55" t="str">
            <v>Raw Material</v>
          </cell>
          <cell r="F55" t="str">
            <v>Closed</v>
          </cell>
          <cell r="G55">
            <v>18144</v>
          </cell>
          <cell r="H55" t="str">
            <v>EOU</v>
          </cell>
          <cell r="J55">
            <v>5205.2700000000004</v>
          </cell>
          <cell r="K55">
            <v>3.75</v>
          </cell>
          <cell r="L55">
            <v>0</v>
          </cell>
          <cell r="M55">
            <v>0</v>
          </cell>
          <cell r="N55" t="str">
            <v>Cotton Yarn</v>
          </cell>
        </row>
        <row r="56">
          <cell r="C56" t="str">
            <v>KAPE-IB-155031-23-02-2021</v>
          </cell>
          <cell r="D56">
            <v>44250</v>
          </cell>
          <cell r="E56" t="str">
            <v>Raw Material</v>
          </cell>
          <cell r="F56" t="str">
            <v>Closed</v>
          </cell>
          <cell r="G56">
            <v>19980.599999999999</v>
          </cell>
          <cell r="H56" t="str">
            <v>EOU</v>
          </cell>
          <cell r="J56">
            <v>5205.12</v>
          </cell>
          <cell r="K56">
            <v>1.9</v>
          </cell>
          <cell r="L56">
            <v>0</v>
          </cell>
          <cell r="M56">
            <v>0</v>
          </cell>
          <cell r="N56" t="str">
            <v>Cotton Yarn</v>
          </cell>
        </row>
        <row r="57">
          <cell r="C57" t="str">
            <v>KAPE-IB-156689-25-02-2021</v>
          </cell>
          <cell r="D57">
            <v>44252</v>
          </cell>
          <cell r="E57" t="str">
            <v>Raw Material</v>
          </cell>
          <cell r="F57" t="str">
            <v>Closed</v>
          </cell>
          <cell r="G57">
            <v>24360</v>
          </cell>
          <cell r="H57" t="str">
            <v>EOU</v>
          </cell>
          <cell r="J57">
            <v>5402.33</v>
          </cell>
          <cell r="K57" t="str">
            <v>1.26 </v>
          </cell>
          <cell r="L57">
            <v>0</v>
          </cell>
          <cell r="M57">
            <v>0</v>
          </cell>
          <cell r="N57" t="str">
            <v>Polyester Yarn</v>
          </cell>
        </row>
        <row r="58">
          <cell r="C58" t="str">
            <v>KPPI-IB-65622-26-02-2021</v>
          </cell>
          <cell r="D58">
            <v>44253</v>
          </cell>
          <cell r="E58" t="str">
            <v>Raw Material</v>
          </cell>
          <cell r="F58" t="str">
            <v>Closed</v>
          </cell>
          <cell r="G58">
            <v>6780</v>
          </cell>
          <cell r="H58" t="str">
            <v>EOU</v>
          </cell>
          <cell r="J58">
            <v>4809.8999999999996</v>
          </cell>
          <cell r="K58" t="str">
            <v>2.35 </v>
          </cell>
          <cell r="L58">
            <v>0</v>
          </cell>
          <cell r="M58">
            <v>0</v>
          </cell>
          <cell r="N58" t="str">
            <v>Packing Material</v>
          </cell>
        </row>
        <row r="59">
          <cell r="C59" t="str">
            <v>KAPE-IB-160101-02-03-2021</v>
          </cell>
          <cell r="D59">
            <v>44257</v>
          </cell>
          <cell r="E59" t="str">
            <v>Raw Material</v>
          </cell>
          <cell r="F59" t="str">
            <v>Closed</v>
          </cell>
          <cell r="G59">
            <v>24360</v>
          </cell>
          <cell r="H59" t="str">
            <v>EOU</v>
          </cell>
          <cell r="J59">
            <v>5402.33</v>
          </cell>
          <cell r="K59">
            <v>1.26</v>
          </cell>
          <cell r="L59">
            <v>0</v>
          </cell>
          <cell r="M59">
            <v>0</v>
          </cell>
          <cell r="N59" t="str">
            <v>Polyester Yarn</v>
          </cell>
        </row>
        <row r="60">
          <cell r="C60" t="str">
            <v>KAPE-IB-170657-16-03-2021</v>
          </cell>
          <cell r="D60">
            <v>44271</v>
          </cell>
          <cell r="E60" t="str">
            <v>Raw Material</v>
          </cell>
          <cell r="F60" t="str">
            <v>Closed</v>
          </cell>
          <cell r="G60">
            <v>22320</v>
          </cell>
          <cell r="H60" t="str">
            <v>EOU</v>
          </cell>
          <cell r="J60">
            <v>5402.33</v>
          </cell>
          <cell r="K60">
            <v>1.25</v>
          </cell>
          <cell r="L60">
            <v>0</v>
          </cell>
          <cell r="M60">
            <v>0</v>
          </cell>
          <cell r="N60" t="str">
            <v>Polyester Yarn</v>
          </cell>
        </row>
        <row r="61">
          <cell r="C61" t="str">
            <v>KAPE-IB-170650-16-03-2021</v>
          </cell>
          <cell r="D61">
            <v>44271</v>
          </cell>
          <cell r="E61" t="str">
            <v>Raw Material</v>
          </cell>
          <cell r="F61" t="str">
            <v>Closed</v>
          </cell>
          <cell r="G61">
            <v>24360</v>
          </cell>
          <cell r="H61" t="str">
            <v>EOU</v>
          </cell>
          <cell r="J61">
            <v>5402.33</v>
          </cell>
          <cell r="K61" t="str">
            <v>1.26 </v>
          </cell>
          <cell r="L61">
            <v>0</v>
          </cell>
          <cell r="M61">
            <v>0</v>
          </cell>
          <cell r="N61" t="str">
            <v>Polyester Yarn</v>
          </cell>
        </row>
        <row r="62">
          <cell r="C62" t="str">
            <v>KAPE-IB-174237-20-03-2021</v>
          </cell>
          <cell r="D62">
            <v>44275</v>
          </cell>
          <cell r="E62" t="str">
            <v>Raw Material</v>
          </cell>
          <cell r="F62" t="str">
            <v>Closed</v>
          </cell>
          <cell r="G62">
            <v>24360</v>
          </cell>
          <cell r="H62" t="str">
            <v>EOU</v>
          </cell>
          <cell r="J62">
            <v>5402.33</v>
          </cell>
          <cell r="K62">
            <v>1.26</v>
          </cell>
          <cell r="L62">
            <v>0</v>
          </cell>
          <cell r="M62">
            <v>0</v>
          </cell>
          <cell r="N62" t="str">
            <v>Polyester Yarn</v>
          </cell>
        </row>
        <row r="63">
          <cell r="C63" t="str">
            <v>KPAF-IB-46150-25-03-2021</v>
          </cell>
          <cell r="D63">
            <v>44280</v>
          </cell>
          <cell r="E63" t="str">
            <v>Raw Material</v>
          </cell>
          <cell r="F63" t="str">
            <v>Closed</v>
          </cell>
          <cell r="G63">
            <v>384</v>
          </cell>
          <cell r="H63" t="str">
            <v>EOU</v>
          </cell>
          <cell r="J63">
            <v>5402.33</v>
          </cell>
          <cell r="K63">
            <v>7.98</v>
          </cell>
          <cell r="L63">
            <v>0</v>
          </cell>
          <cell r="M63">
            <v>0</v>
          </cell>
          <cell r="N63" t="str">
            <v>Polyester Filament Yarn</v>
          </cell>
        </row>
        <row r="64">
          <cell r="C64" t="str">
            <v>KAPE-IB-177669-26-03-2021</v>
          </cell>
          <cell r="D64">
            <v>44281</v>
          </cell>
          <cell r="E64" t="str">
            <v>Raw Material</v>
          </cell>
          <cell r="F64" t="str">
            <v>Closed</v>
          </cell>
          <cell r="G64">
            <v>13567.09</v>
          </cell>
          <cell r="H64" t="str">
            <v>EOU</v>
          </cell>
          <cell r="J64" t="str">
            <v>5402.3300 + 5210.1900</v>
          </cell>
          <cell r="L64">
            <v>0</v>
          </cell>
          <cell r="M64">
            <v>0</v>
          </cell>
          <cell r="N64" t="str">
            <v>Polyester Yarn</v>
          </cell>
        </row>
        <row r="65">
          <cell r="C65" t="str">
            <v>KAPE-IB-178558-29-03-2021</v>
          </cell>
          <cell r="D65">
            <v>44284</v>
          </cell>
          <cell r="E65" t="str">
            <v>Raw Material</v>
          </cell>
          <cell r="F65" t="str">
            <v>Closed</v>
          </cell>
          <cell r="G65">
            <v>36235</v>
          </cell>
          <cell r="H65" t="str">
            <v>EOU</v>
          </cell>
          <cell r="J65">
            <v>5205.2700000000004</v>
          </cell>
          <cell r="K65">
            <v>5.15</v>
          </cell>
          <cell r="L65">
            <v>0</v>
          </cell>
          <cell r="M65">
            <v>0</v>
          </cell>
          <cell r="N65" t="str">
            <v>Cotton Yarn</v>
          </cell>
        </row>
        <row r="66">
          <cell r="C66" t="str">
            <v>KAPW-IB-143645-30-03-2021</v>
          </cell>
          <cell r="D66">
            <v>44285</v>
          </cell>
          <cell r="E66" t="str">
            <v>Raw Material</v>
          </cell>
          <cell r="F66" t="str">
            <v>Closed</v>
          </cell>
          <cell r="G66">
            <v>19192.43</v>
          </cell>
          <cell r="H66" t="str">
            <v>EOU</v>
          </cell>
          <cell r="J66">
            <v>5208.1899999999996</v>
          </cell>
          <cell r="K66">
            <v>2.0114000000000001</v>
          </cell>
          <cell r="L66">
            <v>0</v>
          </cell>
          <cell r="M66">
            <v>0</v>
          </cell>
          <cell r="N66" t="str">
            <v>Cotton Fabric</v>
          </cell>
        </row>
        <row r="67">
          <cell r="C67" t="str">
            <v>KAPW-IB-143635-30-03-2021</v>
          </cell>
          <cell r="D67">
            <v>44285</v>
          </cell>
          <cell r="E67" t="str">
            <v>Raw Material</v>
          </cell>
          <cell r="F67" t="str">
            <v>Closed</v>
          </cell>
          <cell r="G67">
            <v>58097.33</v>
          </cell>
          <cell r="H67" t="str">
            <v>EOU</v>
          </cell>
          <cell r="J67">
            <v>5208.1899999999996</v>
          </cell>
          <cell r="K67">
            <v>1.98</v>
          </cell>
          <cell r="L67">
            <v>0</v>
          </cell>
          <cell r="M67">
            <v>0</v>
          </cell>
          <cell r="N67" t="str">
            <v>Cotton Fabric</v>
          </cell>
        </row>
        <row r="68">
          <cell r="C68" t="str">
            <v>KAPE-IB-180346-31-03-2021</v>
          </cell>
          <cell r="D68">
            <v>44286</v>
          </cell>
          <cell r="E68" t="str">
            <v>Raw Material</v>
          </cell>
          <cell r="F68" t="str">
            <v>Closed</v>
          </cell>
          <cell r="G68">
            <v>24480</v>
          </cell>
          <cell r="H68" t="str">
            <v>EOU</v>
          </cell>
          <cell r="J68">
            <v>5402.33</v>
          </cell>
          <cell r="K68" t="str">
            <v>1.25 </v>
          </cell>
          <cell r="L68">
            <v>0</v>
          </cell>
          <cell r="M68">
            <v>0</v>
          </cell>
          <cell r="N68" t="str">
            <v>Polyester Yarn</v>
          </cell>
        </row>
        <row r="69">
          <cell r="C69" t="str">
            <v>KAPE-IB-180339-31-03-2021</v>
          </cell>
          <cell r="D69">
            <v>44286</v>
          </cell>
          <cell r="E69" t="str">
            <v>Raw Material</v>
          </cell>
          <cell r="F69" t="str">
            <v>Closed</v>
          </cell>
          <cell r="G69">
            <v>24360</v>
          </cell>
          <cell r="H69" t="str">
            <v>EOU</v>
          </cell>
          <cell r="J69">
            <v>5402.33</v>
          </cell>
          <cell r="K69">
            <v>1.26</v>
          </cell>
          <cell r="L69">
            <v>0</v>
          </cell>
          <cell r="M69">
            <v>0</v>
          </cell>
          <cell r="N69" t="str">
            <v>Polyester Yarn</v>
          </cell>
        </row>
        <row r="70">
          <cell r="C70" t="str">
            <v>KAPW-IB-151007-12-04-2021</v>
          </cell>
          <cell r="D70">
            <v>44298</v>
          </cell>
          <cell r="E70" t="str">
            <v>Raw Material</v>
          </cell>
          <cell r="F70" t="str">
            <v>Closed</v>
          </cell>
          <cell r="G70">
            <v>3072</v>
          </cell>
          <cell r="H70" t="str">
            <v>EOU</v>
          </cell>
          <cell r="J70">
            <v>5402.33</v>
          </cell>
          <cell r="K70">
            <v>3.76</v>
          </cell>
          <cell r="L70">
            <v>0</v>
          </cell>
          <cell r="M70">
            <v>0</v>
          </cell>
          <cell r="N70" t="str">
            <v>Polyester Filament Yarn</v>
          </cell>
        </row>
        <row r="71">
          <cell r="C71" t="str">
            <v>KAPW-IB-159579-28-04-2021</v>
          </cell>
          <cell r="D71">
            <v>44314</v>
          </cell>
          <cell r="E71" t="str">
            <v>Raw Material</v>
          </cell>
          <cell r="F71" t="str">
            <v>Closed</v>
          </cell>
          <cell r="G71">
            <v>24120</v>
          </cell>
          <cell r="H71" t="str">
            <v>EOU</v>
          </cell>
          <cell r="J71">
            <v>5402.33</v>
          </cell>
          <cell r="K71">
            <v>1.56</v>
          </cell>
          <cell r="L71">
            <v>0</v>
          </cell>
          <cell r="M71">
            <v>0</v>
          </cell>
          <cell r="N71" t="str">
            <v>Polyester Yarn</v>
          </cell>
        </row>
        <row r="72">
          <cell r="C72" t="str">
            <v>KAPW-IB-160992-30-04-2021</v>
          </cell>
          <cell r="D72">
            <v>44316</v>
          </cell>
          <cell r="E72" t="str">
            <v>Raw Material</v>
          </cell>
          <cell r="F72" t="str">
            <v>Closed</v>
          </cell>
          <cell r="G72">
            <v>24120</v>
          </cell>
          <cell r="H72" t="str">
            <v>EOU</v>
          </cell>
          <cell r="J72">
            <v>5402.33</v>
          </cell>
          <cell r="K72">
            <v>1.5</v>
          </cell>
          <cell r="L72">
            <v>0</v>
          </cell>
          <cell r="M72">
            <v>0</v>
          </cell>
          <cell r="N72" t="str">
            <v>Polyester Yarn</v>
          </cell>
        </row>
        <row r="73">
          <cell r="C73" t="str">
            <v>KAPE-IB-199413-30-04-2021</v>
          </cell>
          <cell r="D73">
            <v>44316</v>
          </cell>
          <cell r="E73" t="str">
            <v>Raw Material</v>
          </cell>
          <cell r="F73" t="str">
            <v>Closed</v>
          </cell>
          <cell r="G73">
            <v>24480</v>
          </cell>
          <cell r="H73" t="str">
            <v>EOU</v>
          </cell>
          <cell r="J73">
            <v>5402.33</v>
          </cell>
          <cell r="K73">
            <v>1.26</v>
          </cell>
          <cell r="L73">
            <v>0</v>
          </cell>
          <cell r="M73">
            <v>0</v>
          </cell>
          <cell r="N73" t="str">
            <v>Polyester Yarn</v>
          </cell>
        </row>
        <row r="74">
          <cell r="C74" t="str">
            <v>KAPW-IB-161000-30-04-2021</v>
          </cell>
          <cell r="D74">
            <v>44316</v>
          </cell>
          <cell r="E74" t="str">
            <v>Raw Material</v>
          </cell>
          <cell r="F74" t="str">
            <v>Closed</v>
          </cell>
          <cell r="G74">
            <v>24320</v>
          </cell>
          <cell r="H74" t="str">
            <v>EOU</v>
          </cell>
          <cell r="J74">
            <v>5402.33</v>
          </cell>
          <cell r="K74">
            <v>1.5</v>
          </cell>
          <cell r="L74">
            <v>0</v>
          </cell>
          <cell r="M74">
            <v>0</v>
          </cell>
          <cell r="N74" t="str">
            <v>Polyester Yarn</v>
          </cell>
        </row>
        <row r="75">
          <cell r="C75" t="str">
            <v>KAPE-IB-202859-05-05-2021</v>
          </cell>
          <cell r="D75">
            <v>44321</v>
          </cell>
          <cell r="E75" t="str">
            <v>Raw Material</v>
          </cell>
          <cell r="F75" t="str">
            <v>Closed</v>
          </cell>
          <cell r="G75">
            <v>24320</v>
          </cell>
          <cell r="H75" t="str">
            <v>EOU</v>
          </cell>
          <cell r="J75">
            <v>5402.33</v>
          </cell>
          <cell r="K75">
            <v>1.56</v>
          </cell>
          <cell r="L75">
            <v>0</v>
          </cell>
          <cell r="M75">
            <v>0</v>
          </cell>
          <cell r="N75" t="str">
            <v>Polyester Yarn</v>
          </cell>
        </row>
        <row r="76">
          <cell r="C76" t="str">
            <v>KAPE-IB-202929-05-05-2021</v>
          </cell>
          <cell r="D76">
            <v>44321</v>
          </cell>
          <cell r="E76" t="str">
            <v>Raw Material</v>
          </cell>
          <cell r="F76" t="str">
            <v>Closed</v>
          </cell>
          <cell r="G76">
            <v>24480</v>
          </cell>
          <cell r="H76" t="str">
            <v>EOU</v>
          </cell>
          <cell r="J76">
            <v>5402.33</v>
          </cell>
          <cell r="K76">
            <v>1.26</v>
          </cell>
          <cell r="L76">
            <v>0</v>
          </cell>
          <cell r="M76">
            <v>0</v>
          </cell>
          <cell r="N76" t="str">
            <v>Polyester Yarn</v>
          </cell>
        </row>
        <row r="77">
          <cell r="C77" t="str">
            <v>KAPW-IB-165977-10-05-2021</v>
          </cell>
          <cell r="D77">
            <v>44326</v>
          </cell>
          <cell r="E77" t="str">
            <v>Raw Material</v>
          </cell>
          <cell r="F77" t="str">
            <v>Closed</v>
          </cell>
          <cell r="G77">
            <v>48300</v>
          </cell>
          <cell r="H77" t="str">
            <v>EOU</v>
          </cell>
          <cell r="J77">
            <v>5402.33</v>
          </cell>
          <cell r="K77">
            <v>1.63</v>
          </cell>
          <cell r="L77">
            <v>0</v>
          </cell>
          <cell r="M77">
            <v>0</v>
          </cell>
          <cell r="N77" t="str">
            <v>Polyester Yarn</v>
          </cell>
        </row>
        <row r="78">
          <cell r="C78" t="str">
            <v>KAPE-IB-206931-11-05-2021</v>
          </cell>
          <cell r="D78">
            <v>44327</v>
          </cell>
          <cell r="E78" t="str">
            <v>Raw Material</v>
          </cell>
          <cell r="F78" t="str">
            <v>Closed</v>
          </cell>
          <cell r="G78">
            <v>24480</v>
          </cell>
          <cell r="H78" t="str">
            <v>EOU</v>
          </cell>
          <cell r="J78">
            <v>5402.33</v>
          </cell>
          <cell r="K78">
            <v>1.26</v>
          </cell>
          <cell r="L78">
            <v>0</v>
          </cell>
          <cell r="M78">
            <v>0</v>
          </cell>
          <cell r="N78" t="str">
            <v>Polyester Yarn</v>
          </cell>
        </row>
        <row r="79">
          <cell r="C79" t="str">
            <v>KAPW-IB-167110-17-05-2021</v>
          </cell>
          <cell r="D79">
            <v>44333</v>
          </cell>
          <cell r="E79" t="str">
            <v>Raw Material</v>
          </cell>
          <cell r="F79" t="str">
            <v>Closed</v>
          </cell>
          <cell r="G79">
            <v>96000</v>
          </cell>
          <cell r="H79" t="str">
            <v>EOU</v>
          </cell>
          <cell r="J79">
            <v>2847</v>
          </cell>
          <cell r="K79">
            <v>0.46</v>
          </cell>
          <cell r="L79">
            <v>0</v>
          </cell>
          <cell r="M79">
            <v>0</v>
          </cell>
          <cell r="N79" t="str">
            <v>Textile Chemical</v>
          </cell>
        </row>
        <row r="80">
          <cell r="C80" t="str">
            <v>KAPE-IB-212309-20-05-2021</v>
          </cell>
          <cell r="D80">
            <v>44336</v>
          </cell>
          <cell r="E80" t="str">
            <v>Raw Material</v>
          </cell>
          <cell r="F80" t="str">
            <v>Closed</v>
          </cell>
          <cell r="G80">
            <v>24120</v>
          </cell>
          <cell r="H80" t="str">
            <v>EOU</v>
          </cell>
          <cell r="J80">
            <v>5402.33</v>
          </cell>
          <cell r="K80">
            <v>1.5</v>
          </cell>
          <cell r="L80">
            <v>0</v>
          </cell>
          <cell r="M80">
            <v>0</v>
          </cell>
          <cell r="N80" t="str">
            <v>Polyester Yarn</v>
          </cell>
        </row>
        <row r="81">
          <cell r="C81" t="str">
            <v>KAPE-IB-214158-21-05-2021</v>
          </cell>
          <cell r="D81">
            <v>44337</v>
          </cell>
          <cell r="E81" t="str">
            <v>Raw Material</v>
          </cell>
          <cell r="F81" t="str">
            <v>Closed</v>
          </cell>
          <cell r="G81">
            <v>857</v>
          </cell>
          <cell r="H81" t="str">
            <v>EOU</v>
          </cell>
          <cell r="J81">
            <v>5407.52</v>
          </cell>
          <cell r="K81">
            <v>8.4700000000000006</v>
          </cell>
          <cell r="L81">
            <v>0</v>
          </cell>
          <cell r="M81">
            <v>0</v>
          </cell>
          <cell r="N81" t="str">
            <v>Polyester Fabric</v>
          </cell>
        </row>
        <row r="82">
          <cell r="C82" t="str">
            <v>KAPE-IB-215171-24-05-2021</v>
          </cell>
          <cell r="D82">
            <v>44340</v>
          </cell>
          <cell r="E82" t="str">
            <v>Raw Material</v>
          </cell>
          <cell r="F82" t="str">
            <v>Closed</v>
          </cell>
          <cell r="G82">
            <v>11000</v>
          </cell>
          <cell r="H82" t="str">
            <v>EOU</v>
          </cell>
          <cell r="J82">
            <v>5407.52</v>
          </cell>
          <cell r="K82">
            <v>5.38</v>
          </cell>
          <cell r="L82">
            <v>0</v>
          </cell>
          <cell r="M82">
            <v>0</v>
          </cell>
          <cell r="N82" t="str">
            <v>Polyester Fabric</v>
          </cell>
        </row>
        <row r="83">
          <cell r="C83" t="str">
            <v>KAPW-IB-172242-24-05-2021</v>
          </cell>
          <cell r="D83">
            <v>44340</v>
          </cell>
          <cell r="E83" t="str">
            <v>Raw Material</v>
          </cell>
          <cell r="F83" t="str">
            <v>Closed</v>
          </cell>
          <cell r="G83">
            <v>36778.980000000003</v>
          </cell>
          <cell r="H83" t="str">
            <v>EOU</v>
          </cell>
          <cell r="J83">
            <v>4810.29</v>
          </cell>
          <cell r="K83">
            <v>0.92</v>
          </cell>
          <cell r="L83">
            <v>0</v>
          </cell>
          <cell r="M83">
            <v>0</v>
          </cell>
          <cell r="N83" t="str">
            <v>Packing Material</v>
          </cell>
        </row>
        <row r="84">
          <cell r="C84" t="str">
            <v>KAPW-IB-172685-25-05-2021</v>
          </cell>
          <cell r="D84">
            <v>44341</v>
          </cell>
          <cell r="E84" t="str">
            <v>Raw Material</v>
          </cell>
          <cell r="F84" t="str">
            <v>Closed</v>
          </cell>
          <cell r="G84">
            <v>3766</v>
          </cell>
          <cell r="H84" t="str">
            <v>EOU</v>
          </cell>
          <cell r="J84">
            <v>5807.1019999999999</v>
          </cell>
          <cell r="K84">
            <v>3.58</v>
          </cell>
          <cell r="L84">
            <v>0</v>
          </cell>
          <cell r="M84">
            <v>0</v>
          </cell>
          <cell r="N84" t="str">
            <v>Packing Material</v>
          </cell>
        </row>
        <row r="85">
          <cell r="C85" t="str">
            <v>KAPE-IB-216515-25-05-2021</v>
          </cell>
          <cell r="D85">
            <v>44341</v>
          </cell>
          <cell r="E85" t="str">
            <v>Raw Material</v>
          </cell>
          <cell r="F85" t="str">
            <v>Closed</v>
          </cell>
          <cell r="G85">
            <v>48440</v>
          </cell>
          <cell r="H85" t="str">
            <v>EOU</v>
          </cell>
          <cell r="J85">
            <v>5402.33</v>
          </cell>
          <cell r="K85">
            <v>1.5</v>
          </cell>
          <cell r="L85">
            <v>0</v>
          </cell>
          <cell r="M85">
            <v>0</v>
          </cell>
          <cell r="N85" t="str">
            <v>Polyester Yarn</v>
          </cell>
        </row>
        <row r="86">
          <cell r="C86" t="str">
            <v>KAPE-IB-220173-31-05-2021</v>
          </cell>
          <cell r="D86">
            <v>44347</v>
          </cell>
          <cell r="E86" t="str">
            <v>Raw Material</v>
          </cell>
          <cell r="F86" t="str">
            <v>Closed</v>
          </cell>
          <cell r="G86">
            <v>21536</v>
          </cell>
          <cell r="H86" t="str">
            <v>EOU</v>
          </cell>
          <cell r="J86">
            <v>5402.33</v>
          </cell>
          <cell r="K86">
            <v>1.47</v>
          </cell>
          <cell r="L86">
            <v>0</v>
          </cell>
          <cell r="M86">
            <v>0</v>
          </cell>
          <cell r="N86" t="str">
            <v>Polyester Yarn</v>
          </cell>
        </row>
        <row r="87">
          <cell r="C87" t="str">
            <v>KPAF-IB-60011-09-06-2021</v>
          </cell>
          <cell r="D87">
            <v>44356</v>
          </cell>
          <cell r="E87" t="str">
            <v>Raw Material</v>
          </cell>
          <cell r="F87" t="str">
            <v>Closed</v>
          </cell>
          <cell r="G87">
            <v>115.2</v>
          </cell>
          <cell r="H87" t="str">
            <v>EOU</v>
          </cell>
          <cell r="J87">
            <v>5402.33</v>
          </cell>
          <cell r="K87">
            <v>33.28</v>
          </cell>
          <cell r="L87">
            <v>0</v>
          </cell>
          <cell r="M87">
            <v>0</v>
          </cell>
          <cell r="N87" t="str">
            <v>Elastolefin Yarn</v>
          </cell>
        </row>
        <row r="88">
          <cell r="C88" t="str">
            <v>KAPE-IB-228125-10-06-2021</v>
          </cell>
          <cell r="D88">
            <v>44357</v>
          </cell>
          <cell r="E88" t="str">
            <v>Raw Material</v>
          </cell>
          <cell r="F88" t="str">
            <v>Closed</v>
          </cell>
          <cell r="G88">
            <v>97950</v>
          </cell>
          <cell r="H88" t="str">
            <v>EOU</v>
          </cell>
          <cell r="J88">
            <v>1108.19</v>
          </cell>
          <cell r="K88">
            <v>0.42499999999999999</v>
          </cell>
          <cell r="L88">
            <v>0</v>
          </cell>
          <cell r="M88">
            <v>0</v>
          </cell>
          <cell r="N88" t="str">
            <v>Textile Chemical</v>
          </cell>
        </row>
        <row r="89">
          <cell r="C89" t="str">
            <v>KAPE-IB-230508-12-06-2021</v>
          </cell>
          <cell r="D89">
            <v>44359</v>
          </cell>
          <cell r="E89" t="str">
            <v>Raw Material</v>
          </cell>
          <cell r="F89" t="str">
            <v>Closed</v>
          </cell>
          <cell r="G89">
            <v>46710</v>
          </cell>
          <cell r="H89" t="str">
            <v>EOU</v>
          </cell>
          <cell r="J89">
            <v>5402.33</v>
          </cell>
          <cell r="K89" t="str">
            <v>1.56 / 1.63</v>
          </cell>
          <cell r="L89">
            <v>0</v>
          </cell>
          <cell r="M89">
            <v>0</v>
          </cell>
          <cell r="N89" t="str">
            <v>Polyester Yarn</v>
          </cell>
        </row>
        <row r="90">
          <cell r="C90" t="str">
            <v>KAPE-IB-230502-12-06-2021</v>
          </cell>
          <cell r="D90">
            <v>44359</v>
          </cell>
          <cell r="E90" t="str">
            <v>Raw Material</v>
          </cell>
          <cell r="F90" t="str">
            <v>Closed</v>
          </cell>
          <cell r="G90">
            <v>23220</v>
          </cell>
          <cell r="H90" t="str">
            <v>EOU</v>
          </cell>
          <cell r="J90">
            <v>5402.33</v>
          </cell>
          <cell r="K90">
            <v>1.5</v>
          </cell>
          <cell r="L90">
            <v>0</v>
          </cell>
          <cell r="M90">
            <v>0</v>
          </cell>
          <cell r="N90" t="str">
            <v>Polyester Yarn</v>
          </cell>
        </row>
        <row r="91">
          <cell r="C91" t="str">
            <v>KAPW-IB-182848-12-06-2021</v>
          </cell>
          <cell r="D91">
            <v>44359</v>
          </cell>
          <cell r="E91" t="str">
            <v>Raw Material</v>
          </cell>
          <cell r="F91" t="str">
            <v>Closed</v>
          </cell>
          <cell r="G91">
            <v>23100</v>
          </cell>
          <cell r="H91" t="str">
            <v>EOU</v>
          </cell>
          <cell r="J91">
            <v>5402.33</v>
          </cell>
          <cell r="K91">
            <v>1.47</v>
          </cell>
          <cell r="L91">
            <v>0</v>
          </cell>
          <cell r="M91">
            <v>0</v>
          </cell>
          <cell r="N91" t="str">
            <v>Polyester Yarn</v>
          </cell>
        </row>
        <row r="92">
          <cell r="C92" t="str">
            <v>KAPW-IB-182851-12-06-2021</v>
          </cell>
          <cell r="D92">
            <v>44359</v>
          </cell>
          <cell r="E92" t="str">
            <v>Raw Material</v>
          </cell>
          <cell r="F92" t="str">
            <v>Closed</v>
          </cell>
          <cell r="G92">
            <v>23100</v>
          </cell>
          <cell r="H92" t="str">
            <v>EOU</v>
          </cell>
          <cell r="J92">
            <v>5402.33</v>
          </cell>
          <cell r="K92">
            <v>1.47</v>
          </cell>
          <cell r="L92">
            <v>0</v>
          </cell>
          <cell r="M92">
            <v>0</v>
          </cell>
          <cell r="N92" t="str">
            <v>Polyester Yarn</v>
          </cell>
        </row>
        <row r="93">
          <cell r="C93" t="str">
            <v>KAPW-IB-184796-15-06-2021</v>
          </cell>
          <cell r="D93">
            <v>44362</v>
          </cell>
          <cell r="E93" t="str">
            <v>Raw Material</v>
          </cell>
          <cell r="F93" t="str">
            <v>Closed</v>
          </cell>
          <cell r="G93">
            <v>600</v>
          </cell>
          <cell r="H93" t="str">
            <v>EOU</v>
          </cell>
          <cell r="J93">
            <v>3402.1190000000001</v>
          </cell>
          <cell r="K93" t="str">
            <v>2.32440
3.7199</v>
          </cell>
          <cell r="L93">
            <v>0</v>
          </cell>
          <cell r="M93">
            <v>0</v>
          </cell>
          <cell r="N93" t="str">
            <v>Textile Chemical</v>
          </cell>
        </row>
        <row r="94">
          <cell r="C94" t="str">
            <v>KAPE-IB-2327-03-07-2021</v>
          </cell>
          <cell r="D94">
            <v>44380</v>
          </cell>
          <cell r="E94" t="str">
            <v>Raw Material</v>
          </cell>
          <cell r="F94" t="str">
            <v>Closed</v>
          </cell>
          <cell r="G94">
            <v>71668.800000000003</v>
          </cell>
          <cell r="H94" t="str">
            <v>EOU</v>
          </cell>
          <cell r="J94">
            <v>5205.24</v>
          </cell>
          <cell r="K94">
            <v>4.45</v>
          </cell>
          <cell r="L94">
            <v>0</v>
          </cell>
          <cell r="M94">
            <v>0</v>
          </cell>
          <cell r="N94" t="str">
            <v>Cotton Yarn</v>
          </cell>
        </row>
        <row r="95">
          <cell r="C95" t="str">
            <v>KAPW-IB-1552-03-07-2021</v>
          </cell>
          <cell r="D95">
            <v>44380</v>
          </cell>
          <cell r="E95" t="str">
            <v>Raw Material</v>
          </cell>
          <cell r="F95" t="str">
            <v>Closed</v>
          </cell>
          <cell r="G95">
            <v>89586</v>
          </cell>
          <cell r="H95" t="str">
            <v>EOU</v>
          </cell>
          <cell r="J95">
            <v>5205.24</v>
          </cell>
          <cell r="K95">
            <v>4.45</v>
          </cell>
          <cell r="L95">
            <v>0</v>
          </cell>
          <cell r="M95">
            <v>0</v>
          </cell>
          <cell r="N95" t="str">
            <v>Cotton Yarn</v>
          </cell>
        </row>
        <row r="96">
          <cell r="C96" t="str">
            <v>KAPE-IB-2322-03-07-2021</v>
          </cell>
          <cell r="D96">
            <v>44380</v>
          </cell>
          <cell r="E96" t="str">
            <v>Raw Material</v>
          </cell>
          <cell r="F96" t="str">
            <v>Closed</v>
          </cell>
          <cell r="G96">
            <v>18144</v>
          </cell>
          <cell r="H96" t="str">
            <v>EOU</v>
          </cell>
          <cell r="J96">
            <v>5205.2700000000004</v>
          </cell>
          <cell r="K96">
            <v>5.7</v>
          </cell>
          <cell r="L96">
            <v>0</v>
          </cell>
          <cell r="M96">
            <v>0</v>
          </cell>
          <cell r="N96" t="str">
            <v>Cotton Yarn</v>
          </cell>
        </row>
        <row r="97">
          <cell r="C97" t="str">
            <v>KAPE-IB-2320-03-07-2021</v>
          </cell>
          <cell r="D97">
            <v>44380</v>
          </cell>
          <cell r="E97" t="str">
            <v>Raw Material</v>
          </cell>
          <cell r="F97" t="str">
            <v>Closed</v>
          </cell>
          <cell r="G97">
            <v>18144</v>
          </cell>
          <cell r="H97" t="str">
            <v>EOU</v>
          </cell>
          <cell r="J97">
            <v>5205.2700000000004</v>
          </cell>
          <cell r="K97">
            <v>5.7</v>
          </cell>
          <cell r="L97">
            <v>0</v>
          </cell>
          <cell r="M97">
            <v>0</v>
          </cell>
          <cell r="N97" t="str">
            <v>Cotton Yarn</v>
          </cell>
        </row>
        <row r="98">
          <cell r="C98" t="str">
            <v>KAPE-IB-4418-06-07-2021</v>
          </cell>
          <cell r="D98">
            <v>44383</v>
          </cell>
          <cell r="E98" t="str">
            <v>Raw Material</v>
          </cell>
          <cell r="F98" t="str">
            <v>Closed</v>
          </cell>
          <cell r="G98">
            <v>11050</v>
          </cell>
          <cell r="H98" t="str">
            <v>EOU</v>
          </cell>
          <cell r="J98">
            <v>5407.52</v>
          </cell>
          <cell r="K98">
            <v>5.38</v>
          </cell>
          <cell r="L98">
            <v>0</v>
          </cell>
          <cell r="M98">
            <v>0</v>
          </cell>
          <cell r="N98" t="str">
            <v>Polyester Fabric</v>
          </cell>
        </row>
        <row r="99">
          <cell r="C99" t="str">
            <v>KAPW-IB-3760-07-07-2021</v>
          </cell>
          <cell r="D99">
            <v>44384</v>
          </cell>
          <cell r="E99" t="str">
            <v>Raw Material</v>
          </cell>
          <cell r="F99" t="str">
            <v>Closed</v>
          </cell>
          <cell r="G99">
            <v>18144</v>
          </cell>
          <cell r="H99" t="str">
            <v>EOU</v>
          </cell>
          <cell r="J99">
            <v>5205.2700000000004</v>
          </cell>
          <cell r="K99">
            <v>5.7</v>
          </cell>
          <cell r="L99">
            <v>0</v>
          </cell>
          <cell r="M99">
            <v>0</v>
          </cell>
          <cell r="N99" t="str">
            <v>Cotton Yarn</v>
          </cell>
        </row>
        <row r="100">
          <cell r="C100" t="str">
            <v>KAPE-IB-5173-07-07-2021</v>
          </cell>
          <cell r="D100">
            <v>44384</v>
          </cell>
          <cell r="E100" t="str">
            <v>Raw Material</v>
          </cell>
          <cell r="F100" t="str">
            <v>Closed</v>
          </cell>
          <cell r="G100">
            <v>18144</v>
          </cell>
          <cell r="H100" t="str">
            <v>EOU</v>
          </cell>
          <cell r="J100">
            <v>5205.2700000000004</v>
          </cell>
          <cell r="K100">
            <v>5.7</v>
          </cell>
          <cell r="L100">
            <v>0</v>
          </cell>
          <cell r="M100">
            <v>0</v>
          </cell>
          <cell r="N100" t="str">
            <v>Cotton Yarn</v>
          </cell>
        </row>
        <row r="101">
          <cell r="C101" t="str">
            <v>KAPE-IB-6601-08-07-2021</v>
          </cell>
          <cell r="D101">
            <v>44385</v>
          </cell>
          <cell r="E101" t="str">
            <v>Raw Material</v>
          </cell>
          <cell r="F101" t="str">
            <v>Closed</v>
          </cell>
          <cell r="G101">
            <v>17998</v>
          </cell>
          <cell r="H101" t="str">
            <v>EOU</v>
          </cell>
          <cell r="J101">
            <v>5401.2089999999998</v>
          </cell>
          <cell r="K101" t="str">
            <v>4.06 
7.37</v>
          </cell>
          <cell r="L101">
            <v>0</v>
          </cell>
          <cell r="M101">
            <v>0</v>
          </cell>
          <cell r="N101" t="str">
            <v>Polyester Yarn</v>
          </cell>
        </row>
        <row r="102">
          <cell r="C102" t="str">
            <v>KAPW-IB-4810-08-07-2021</v>
          </cell>
          <cell r="D102">
            <v>44385</v>
          </cell>
          <cell r="E102" t="str">
            <v>Raw Material</v>
          </cell>
          <cell r="F102" t="str">
            <v>Closed</v>
          </cell>
          <cell r="G102">
            <v>3295</v>
          </cell>
          <cell r="H102" t="str">
            <v>EOU</v>
          </cell>
          <cell r="J102">
            <v>5401.2089999999998</v>
          </cell>
          <cell r="K102">
            <v>7.49</v>
          </cell>
          <cell r="L102">
            <v>0</v>
          </cell>
          <cell r="M102">
            <v>0</v>
          </cell>
          <cell r="N102" t="str">
            <v>Polyester Yarn</v>
          </cell>
        </row>
        <row r="103">
          <cell r="C103" t="str">
            <v>KAPE-IB-10807-14-07-2021</v>
          </cell>
          <cell r="D103">
            <v>44391</v>
          </cell>
          <cell r="E103" t="str">
            <v>Raw Material</v>
          </cell>
          <cell r="F103" t="str">
            <v>Closed</v>
          </cell>
          <cell r="G103">
            <v>36288</v>
          </cell>
          <cell r="H103" t="str">
            <v>EOU</v>
          </cell>
          <cell r="J103">
            <v>5205.24</v>
          </cell>
          <cell r="K103">
            <v>4.5</v>
          </cell>
          <cell r="L103">
            <v>0</v>
          </cell>
          <cell r="M103">
            <v>0</v>
          </cell>
          <cell r="N103" t="str">
            <v>Cotton Yarn</v>
          </cell>
        </row>
        <row r="104">
          <cell r="C104" t="str">
            <v>KAPE-IB-10781-14-07-2021</v>
          </cell>
          <cell r="D104">
            <v>44391</v>
          </cell>
          <cell r="E104" t="str">
            <v>Raw Material</v>
          </cell>
          <cell r="F104" t="str">
            <v>Closed</v>
          </cell>
          <cell r="G104">
            <v>53751.6</v>
          </cell>
          <cell r="H104" t="str">
            <v>EOU</v>
          </cell>
          <cell r="J104">
            <v>5205.24</v>
          </cell>
          <cell r="K104">
            <v>4.45</v>
          </cell>
          <cell r="L104">
            <v>0</v>
          </cell>
          <cell r="M104">
            <v>0</v>
          </cell>
          <cell r="N104" t="str">
            <v>Cotton Yarn</v>
          </cell>
        </row>
        <row r="105">
          <cell r="C105" t="str">
            <v>KAPE-IB-10804-14-07-2021</v>
          </cell>
          <cell r="D105">
            <v>44391</v>
          </cell>
          <cell r="E105" t="str">
            <v>Raw Material</v>
          </cell>
          <cell r="F105" t="str">
            <v>Closed</v>
          </cell>
          <cell r="G105">
            <v>36288</v>
          </cell>
          <cell r="H105" t="str">
            <v>EOU</v>
          </cell>
          <cell r="J105">
            <v>5205.24</v>
          </cell>
          <cell r="K105">
            <v>4.5</v>
          </cell>
          <cell r="L105">
            <v>0</v>
          </cell>
          <cell r="M105">
            <v>0</v>
          </cell>
          <cell r="N105" t="str">
            <v>Cotton Yarn</v>
          </cell>
        </row>
        <row r="106">
          <cell r="C106" t="str">
            <v>KAPE-IB-10794-14-07-2021</v>
          </cell>
          <cell r="D106">
            <v>44391</v>
          </cell>
          <cell r="E106" t="str">
            <v>Raw Material</v>
          </cell>
          <cell r="F106" t="str">
            <v>Closed</v>
          </cell>
          <cell r="G106">
            <v>36288</v>
          </cell>
          <cell r="H106" t="str">
            <v>EOU</v>
          </cell>
          <cell r="J106">
            <v>5205.24</v>
          </cell>
          <cell r="K106">
            <v>4.5</v>
          </cell>
          <cell r="L106">
            <v>0</v>
          </cell>
          <cell r="M106">
            <v>0</v>
          </cell>
          <cell r="N106" t="str">
            <v>Cotton Yarn</v>
          </cell>
        </row>
        <row r="107">
          <cell r="C107" t="str">
            <v>KAPE-IB-13459-19-07-2021</v>
          </cell>
          <cell r="D107">
            <v>44396</v>
          </cell>
          <cell r="E107" t="str">
            <v>Raw Material</v>
          </cell>
          <cell r="F107" t="str">
            <v>Closed</v>
          </cell>
          <cell r="G107">
            <v>54432</v>
          </cell>
          <cell r="H107" t="str">
            <v>EOU</v>
          </cell>
          <cell r="J107">
            <v>5205.24</v>
          </cell>
          <cell r="K107">
            <v>4.5</v>
          </cell>
          <cell r="L107">
            <v>0</v>
          </cell>
          <cell r="M107">
            <v>0</v>
          </cell>
          <cell r="N107" t="str">
            <v>Cotton Yarn</v>
          </cell>
        </row>
        <row r="108">
          <cell r="C108" t="str">
            <v>KAPE-IB-13513-19-07-2021</v>
          </cell>
          <cell r="D108">
            <v>44396</v>
          </cell>
          <cell r="E108" t="str">
            <v>Raw Material</v>
          </cell>
          <cell r="F108" t="str">
            <v>Closed</v>
          </cell>
          <cell r="G108">
            <v>18266.900000000001</v>
          </cell>
          <cell r="H108" t="str">
            <v>EOU</v>
          </cell>
          <cell r="J108">
            <v>5205.12</v>
          </cell>
          <cell r="K108">
            <v>2.0499999999999998</v>
          </cell>
          <cell r="L108">
            <v>0</v>
          </cell>
          <cell r="M108">
            <v>0</v>
          </cell>
          <cell r="N108" t="str">
            <v>Cotton Yarn</v>
          </cell>
        </row>
        <row r="109">
          <cell r="C109" t="str">
            <v>KAPE-IB-13458-19-07-2021</v>
          </cell>
          <cell r="D109">
            <v>44396</v>
          </cell>
          <cell r="E109" t="str">
            <v>Raw Material</v>
          </cell>
          <cell r="F109" t="str">
            <v>Closed</v>
          </cell>
          <cell r="G109">
            <v>36288</v>
          </cell>
          <cell r="H109" t="str">
            <v>EOU</v>
          </cell>
          <cell r="J109">
            <v>5205.24</v>
          </cell>
          <cell r="K109">
            <v>4.5</v>
          </cell>
          <cell r="L109">
            <v>0</v>
          </cell>
          <cell r="M109">
            <v>0</v>
          </cell>
          <cell r="N109" t="str">
            <v>Cotton Yarn</v>
          </cell>
        </row>
        <row r="110">
          <cell r="C110" t="str">
            <v>KAPE-IB-16022-26-07-2021</v>
          </cell>
          <cell r="D110">
            <v>44403</v>
          </cell>
          <cell r="E110" t="str">
            <v>Raw Material</v>
          </cell>
          <cell r="F110" t="str">
            <v>Closed</v>
          </cell>
          <cell r="G110">
            <v>18144</v>
          </cell>
          <cell r="H110" t="str">
            <v>EOU</v>
          </cell>
          <cell r="J110">
            <v>5205.2700000000004</v>
          </cell>
          <cell r="K110">
            <v>5.7</v>
          </cell>
          <cell r="L110">
            <v>0</v>
          </cell>
          <cell r="M110">
            <v>0</v>
          </cell>
          <cell r="N110" t="str">
            <v>Cotton Yarn</v>
          </cell>
        </row>
        <row r="111">
          <cell r="C111" t="str">
            <v>KAPE-IB-17393-28-07-2021</v>
          </cell>
          <cell r="D111">
            <v>44405</v>
          </cell>
          <cell r="E111" t="str">
            <v>Raw Material</v>
          </cell>
          <cell r="F111" t="str">
            <v>Closed</v>
          </cell>
          <cell r="G111">
            <v>18144</v>
          </cell>
          <cell r="H111" t="str">
            <v>EOU</v>
          </cell>
          <cell r="J111">
            <v>5205.2700000000004</v>
          </cell>
          <cell r="K111">
            <v>5.7</v>
          </cell>
          <cell r="L111">
            <v>0</v>
          </cell>
          <cell r="M111">
            <v>0</v>
          </cell>
          <cell r="N111" t="str">
            <v>Cotton Yarn</v>
          </cell>
        </row>
        <row r="112">
          <cell r="C112" t="str">
            <v>KAPW-IB-13707-28-07-2021</v>
          </cell>
          <cell r="D112">
            <v>44405</v>
          </cell>
          <cell r="E112" t="str">
            <v>Raw Material</v>
          </cell>
          <cell r="F112" t="str">
            <v>Closed</v>
          </cell>
          <cell r="G112">
            <v>51200</v>
          </cell>
          <cell r="H112" t="str">
            <v>EOU</v>
          </cell>
          <cell r="J112">
            <v>3402.13</v>
          </cell>
          <cell r="K112">
            <v>1.9</v>
          </cell>
          <cell r="L112">
            <v>0</v>
          </cell>
          <cell r="M112">
            <v>0</v>
          </cell>
          <cell r="N112" t="str">
            <v>Textile Chemical</v>
          </cell>
        </row>
        <row r="113">
          <cell r="C113" t="str">
            <v>KAPE-IB-17385-28-07-2021</v>
          </cell>
          <cell r="D113">
            <v>44405</v>
          </cell>
          <cell r="E113" t="str">
            <v>Raw Material</v>
          </cell>
          <cell r="F113" t="str">
            <v>Closed</v>
          </cell>
          <cell r="G113">
            <v>18144</v>
          </cell>
          <cell r="H113" t="str">
            <v>EOU</v>
          </cell>
          <cell r="J113">
            <v>5205.24</v>
          </cell>
          <cell r="K113">
            <v>4.5</v>
          </cell>
          <cell r="L113">
            <v>0</v>
          </cell>
          <cell r="M113">
            <v>0</v>
          </cell>
          <cell r="N113" t="str">
            <v>Cotton Yarn</v>
          </cell>
        </row>
        <row r="114">
          <cell r="C114" t="str">
            <v>KAPW-IB-15072-29-07-2021</v>
          </cell>
          <cell r="D114">
            <v>44406</v>
          </cell>
          <cell r="E114" t="str">
            <v>Raw Material</v>
          </cell>
          <cell r="F114" t="str">
            <v>Closed</v>
          </cell>
          <cell r="G114">
            <v>7720</v>
          </cell>
          <cell r="H114" t="str">
            <v>EOU</v>
          </cell>
          <cell r="J114">
            <v>5407.52</v>
          </cell>
          <cell r="K114">
            <v>5.5</v>
          </cell>
          <cell r="L114">
            <v>0</v>
          </cell>
          <cell r="M114">
            <v>0</v>
          </cell>
          <cell r="N114" t="str">
            <v>Polyester Fabric</v>
          </cell>
        </row>
        <row r="115">
          <cell r="C115" t="str">
            <v>KAPE-IB-22661-03-08-2021</v>
          </cell>
          <cell r="D115">
            <v>44411</v>
          </cell>
          <cell r="E115" t="str">
            <v>Raw Material</v>
          </cell>
          <cell r="F115" t="str">
            <v>Closed</v>
          </cell>
          <cell r="G115">
            <v>54432</v>
          </cell>
          <cell r="H115" t="str">
            <v>EOU</v>
          </cell>
          <cell r="J115">
            <v>5205.24</v>
          </cell>
          <cell r="K115">
            <v>4.5999999999999996</v>
          </cell>
          <cell r="L115">
            <v>0</v>
          </cell>
          <cell r="M115">
            <v>0</v>
          </cell>
          <cell r="N115" t="str">
            <v>Cotton Yarn</v>
          </cell>
        </row>
        <row r="116">
          <cell r="C116" t="str">
            <v>KAPE-IB-25662-06-08-2021</v>
          </cell>
          <cell r="D116">
            <v>44414</v>
          </cell>
          <cell r="E116" t="str">
            <v>Raw Material</v>
          </cell>
          <cell r="F116" t="str">
            <v>Closed</v>
          </cell>
          <cell r="G116">
            <v>54414.99</v>
          </cell>
          <cell r="H116" t="str">
            <v>EOU</v>
          </cell>
          <cell r="J116">
            <v>5205.24</v>
          </cell>
          <cell r="K116">
            <v>4.5</v>
          </cell>
          <cell r="L116">
            <v>0</v>
          </cell>
          <cell r="M116">
            <v>0</v>
          </cell>
          <cell r="N116" t="str">
            <v>Cotton Yarn</v>
          </cell>
        </row>
        <row r="117">
          <cell r="C117" t="str">
            <v>KPAF-IB-6908-09-08-2021</v>
          </cell>
          <cell r="D117">
            <v>44417</v>
          </cell>
          <cell r="E117" t="str">
            <v>Raw Material</v>
          </cell>
          <cell r="F117" t="str">
            <v>Closed</v>
          </cell>
          <cell r="G117">
            <v>480</v>
          </cell>
          <cell r="H117" t="str">
            <v>EOU</v>
          </cell>
          <cell r="J117">
            <v>5402.33</v>
          </cell>
          <cell r="K117">
            <v>11.8</v>
          </cell>
          <cell r="L117">
            <v>0</v>
          </cell>
          <cell r="M117">
            <v>0</v>
          </cell>
          <cell r="N117" t="str">
            <v>Polyester Filament Yarn</v>
          </cell>
        </row>
        <row r="118">
          <cell r="C118" t="str">
            <v>KAPW-IB-20108-10-08-2021</v>
          </cell>
          <cell r="D118">
            <v>44418</v>
          </cell>
          <cell r="E118" t="str">
            <v>Raw Material</v>
          </cell>
          <cell r="F118" t="str">
            <v>Closed</v>
          </cell>
          <cell r="G118">
            <v>19950.8</v>
          </cell>
          <cell r="H118" t="str">
            <v>EOU</v>
          </cell>
          <cell r="J118">
            <v>5205.13</v>
          </cell>
          <cell r="K118">
            <v>2.77</v>
          </cell>
          <cell r="L118">
            <v>0</v>
          </cell>
          <cell r="M118">
            <v>0</v>
          </cell>
          <cell r="N118" t="str">
            <v>Cotton Yarn</v>
          </cell>
        </row>
        <row r="119">
          <cell r="C119" t="str">
            <v>KAPE-IB-31434-16-08-2021</v>
          </cell>
          <cell r="D119">
            <v>44424</v>
          </cell>
          <cell r="E119" t="str">
            <v>Raw Material</v>
          </cell>
          <cell r="F119" t="str">
            <v>Closed</v>
          </cell>
          <cell r="G119">
            <v>16000</v>
          </cell>
          <cell r="H119" t="str">
            <v>EOU</v>
          </cell>
          <cell r="J119">
            <v>3906.9090000000001</v>
          </cell>
          <cell r="K119">
            <v>2.15</v>
          </cell>
          <cell r="L119">
            <v>0</v>
          </cell>
          <cell r="M119">
            <v>0</v>
          </cell>
          <cell r="N119" t="str">
            <v>Textile Chemical</v>
          </cell>
        </row>
        <row r="120">
          <cell r="C120" t="str">
            <v>KAPE-IB-31451-16-08-2021</v>
          </cell>
          <cell r="D120">
            <v>44424</v>
          </cell>
          <cell r="E120" t="str">
            <v>Raw Material</v>
          </cell>
          <cell r="F120" t="str">
            <v>Closed</v>
          </cell>
          <cell r="G120">
            <v>36288</v>
          </cell>
          <cell r="H120" t="str">
            <v>EOU</v>
          </cell>
          <cell r="J120">
            <v>5205.24</v>
          </cell>
          <cell r="K120">
            <v>4.5999999999999996</v>
          </cell>
          <cell r="L120">
            <v>0</v>
          </cell>
          <cell r="M120">
            <v>0</v>
          </cell>
          <cell r="N120" t="str">
            <v>Cotton Yarn</v>
          </cell>
        </row>
        <row r="121">
          <cell r="C121" t="str">
            <v>KAPE-IB-32245-17-08-2021</v>
          </cell>
          <cell r="D121">
            <v>44425</v>
          </cell>
          <cell r="E121" t="str">
            <v>Raw Material</v>
          </cell>
          <cell r="F121" t="str">
            <v>Closed</v>
          </cell>
          <cell r="G121">
            <v>1368</v>
          </cell>
          <cell r="H121" t="str">
            <v>EOU</v>
          </cell>
          <cell r="J121">
            <v>5210.1099999999997</v>
          </cell>
          <cell r="K121">
            <v>17.07</v>
          </cell>
          <cell r="L121">
            <v>0</v>
          </cell>
          <cell r="M121">
            <v>0</v>
          </cell>
          <cell r="N121" t="str">
            <v>Blended Fabric</v>
          </cell>
        </row>
        <row r="122">
          <cell r="C122" t="str">
            <v>KAPE-IB-31705-17-08-2021</v>
          </cell>
          <cell r="D122">
            <v>44425</v>
          </cell>
          <cell r="E122" t="str">
            <v>Raw Material</v>
          </cell>
          <cell r="F122" t="str">
            <v>Closed</v>
          </cell>
          <cell r="G122">
            <v>18144</v>
          </cell>
          <cell r="H122" t="str">
            <v>EOU</v>
          </cell>
          <cell r="J122">
            <v>5206.24</v>
          </cell>
          <cell r="L122">
            <v>0</v>
          </cell>
          <cell r="M122">
            <v>0</v>
          </cell>
          <cell r="N122" t="str">
            <v>Blended Yarn</v>
          </cell>
        </row>
        <row r="123">
          <cell r="C123" t="str">
            <v>KPAF-IB-8499-17-08-2021</v>
          </cell>
          <cell r="D123">
            <v>44425</v>
          </cell>
          <cell r="E123" t="str">
            <v>Raw Material</v>
          </cell>
          <cell r="F123" t="str">
            <v>Closed</v>
          </cell>
          <cell r="G123">
            <v>6975.48</v>
          </cell>
          <cell r="H123" t="str">
            <v>EOU</v>
          </cell>
          <cell r="J123">
            <v>5402.33</v>
          </cell>
          <cell r="K123">
            <v>5.13</v>
          </cell>
          <cell r="L123">
            <v>0</v>
          </cell>
          <cell r="M123">
            <v>0</v>
          </cell>
          <cell r="N123" t="str">
            <v>Polyester Yarn</v>
          </cell>
        </row>
        <row r="124">
          <cell r="C124" t="str">
            <v>KAPE-IB-32254-17-08-2021</v>
          </cell>
          <cell r="D124">
            <v>44425</v>
          </cell>
          <cell r="E124" t="str">
            <v>Raw Material</v>
          </cell>
          <cell r="F124" t="str">
            <v>Closed</v>
          </cell>
          <cell r="G124">
            <v>97920</v>
          </cell>
          <cell r="H124" t="str">
            <v>EOU</v>
          </cell>
          <cell r="J124">
            <v>5402.33</v>
          </cell>
          <cell r="K124">
            <v>1.4</v>
          </cell>
          <cell r="L124">
            <v>0</v>
          </cell>
          <cell r="M124">
            <v>0</v>
          </cell>
          <cell r="N124" t="str">
            <v>Polyester Yarn</v>
          </cell>
        </row>
        <row r="125">
          <cell r="C125" t="str">
            <v>KAPW-IB-25071-20-08-2021</v>
          </cell>
          <cell r="D125">
            <v>44428</v>
          </cell>
          <cell r="E125" t="str">
            <v>Raw Material</v>
          </cell>
          <cell r="F125" t="str">
            <v>Closed</v>
          </cell>
          <cell r="G125">
            <v>1714</v>
          </cell>
          <cell r="H125" t="str">
            <v>EOU</v>
          </cell>
          <cell r="J125">
            <v>5407.52</v>
          </cell>
          <cell r="K125">
            <v>8.41</v>
          </cell>
          <cell r="L125">
            <v>0</v>
          </cell>
          <cell r="M125">
            <v>0</v>
          </cell>
          <cell r="N125" t="str">
            <v>Polyester Fabric</v>
          </cell>
        </row>
        <row r="126">
          <cell r="C126" t="str">
            <v>KAPW-IB-25345-20-08-2021</v>
          </cell>
          <cell r="D126">
            <v>44428</v>
          </cell>
          <cell r="E126" t="str">
            <v>Raw Material</v>
          </cell>
          <cell r="F126" t="str">
            <v>Closed</v>
          </cell>
          <cell r="G126">
            <v>3671</v>
          </cell>
          <cell r="H126" t="str">
            <v>EOU</v>
          </cell>
          <cell r="J126">
            <v>5407.52</v>
          </cell>
          <cell r="K126">
            <v>5.38</v>
          </cell>
          <cell r="L126">
            <v>0</v>
          </cell>
          <cell r="M126">
            <v>0</v>
          </cell>
          <cell r="N126" t="str">
            <v>Polyester Fabric</v>
          </cell>
        </row>
        <row r="127">
          <cell r="C127" t="str">
            <v>KAPW-IB-25811-20-08-2021</v>
          </cell>
          <cell r="D127">
            <v>44428</v>
          </cell>
          <cell r="E127" t="str">
            <v>Raw Material</v>
          </cell>
          <cell r="F127" t="str">
            <v>Closed</v>
          </cell>
          <cell r="G127">
            <v>23100</v>
          </cell>
          <cell r="H127" t="str">
            <v>EOU</v>
          </cell>
          <cell r="J127">
            <v>5402.33</v>
          </cell>
          <cell r="K127">
            <v>1.45</v>
          </cell>
          <cell r="L127">
            <v>0</v>
          </cell>
          <cell r="M127">
            <v>0</v>
          </cell>
          <cell r="N127" t="str">
            <v>Polyester Yarn</v>
          </cell>
        </row>
        <row r="128">
          <cell r="C128" t="str">
            <v>KAPE-IB-34373-23-08-2021</v>
          </cell>
          <cell r="D128">
            <v>44431</v>
          </cell>
          <cell r="E128" t="str">
            <v>Raw Material</v>
          </cell>
          <cell r="F128" t="str">
            <v>Closed</v>
          </cell>
          <cell r="G128">
            <v>53519.72</v>
          </cell>
          <cell r="H128" t="str">
            <v>EOU</v>
          </cell>
          <cell r="J128">
            <v>5205.13</v>
          </cell>
          <cell r="K128">
            <v>4.9000000000000004</v>
          </cell>
          <cell r="L128">
            <v>0</v>
          </cell>
          <cell r="M128">
            <v>0</v>
          </cell>
          <cell r="N128" t="str">
            <v>Cotton Yarn</v>
          </cell>
        </row>
        <row r="129">
          <cell r="C129" t="str">
            <v>KAPE-IB-34438-23-08-2021</v>
          </cell>
          <cell r="D129">
            <v>44431</v>
          </cell>
          <cell r="E129" t="str">
            <v>Raw Material</v>
          </cell>
          <cell r="F129" t="str">
            <v>Closed</v>
          </cell>
          <cell r="G129">
            <v>18144</v>
          </cell>
          <cell r="H129" t="str">
            <v>EOU</v>
          </cell>
          <cell r="J129">
            <v>5205.24</v>
          </cell>
          <cell r="K129">
            <v>4.5999999999999996</v>
          </cell>
          <cell r="L129">
            <v>0</v>
          </cell>
          <cell r="M129">
            <v>0</v>
          </cell>
          <cell r="N129" t="str">
            <v>Cotton Yarn</v>
          </cell>
        </row>
        <row r="130">
          <cell r="C130" t="str">
            <v>KAPE-IB-34508-23-08-2021</v>
          </cell>
          <cell r="D130">
            <v>44431</v>
          </cell>
          <cell r="E130" t="str">
            <v>Raw Material</v>
          </cell>
          <cell r="F130" t="str">
            <v>Closed</v>
          </cell>
          <cell r="G130">
            <v>21741.7</v>
          </cell>
          <cell r="H130" t="str">
            <v>EOU</v>
          </cell>
          <cell r="J130">
            <v>5206.24</v>
          </cell>
          <cell r="K130">
            <v>3.35</v>
          </cell>
          <cell r="L130">
            <v>0</v>
          </cell>
          <cell r="M130">
            <v>0</v>
          </cell>
          <cell r="N130" t="str">
            <v>Blended Yarn</v>
          </cell>
        </row>
        <row r="131">
          <cell r="C131" t="str">
            <v>KAPE-IB-34491-23-08-2021</v>
          </cell>
          <cell r="D131">
            <v>44431</v>
          </cell>
          <cell r="E131" t="str">
            <v>Raw Material</v>
          </cell>
          <cell r="F131" t="str">
            <v>Closed</v>
          </cell>
          <cell r="G131">
            <v>18144</v>
          </cell>
          <cell r="H131" t="str">
            <v>EOU</v>
          </cell>
          <cell r="J131">
            <v>5206.24</v>
          </cell>
          <cell r="K131">
            <v>5.0999999999999996</v>
          </cell>
          <cell r="L131">
            <v>0</v>
          </cell>
          <cell r="M131">
            <v>0</v>
          </cell>
          <cell r="N131" t="str">
            <v>Blended Yarn</v>
          </cell>
        </row>
        <row r="132">
          <cell r="C132" t="str">
            <v>KAPE-IB-36684-25-08-2021</v>
          </cell>
          <cell r="D132">
            <v>44433</v>
          </cell>
          <cell r="E132" t="str">
            <v>Raw Material</v>
          </cell>
          <cell r="F132" t="str">
            <v>Closed</v>
          </cell>
          <cell r="G132">
            <v>40148.699999999997</v>
          </cell>
          <cell r="H132" t="str">
            <v>EOU</v>
          </cell>
          <cell r="J132">
            <v>5205.13</v>
          </cell>
          <cell r="K132">
            <v>2.77</v>
          </cell>
          <cell r="L132">
            <v>0</v>
          </cell>
          <cell r="M132">
            <v>0</v>
          </cell>
          <cell r="N132" t="str">
            <v>Cotton Yarn</v>
          </cell>
        </row>
        <row r="133">
          <cell r="C133" t="str">
            <v>KAPE-IB-37413-26-08-2021</v>
          </cell>
          <cell r="D133">
            <v>44434</v>
          </cell>
          <cell r="E133" t="str">
            <v>Raw Material</v>
          </cell>
          <cell r="F133" t="str">
            <v>Closed</v>
          </cell>
          <cell r="G133">
            <v>25200</v>
          </cell>
          <cell r="H133" t="str">
            <v>EOU</v>
          </cell>
          <cell r="J133">
            <v>5402.33</v>
          </cell>
          <cell r="K133">
            <v>1.45</v>
          </cell>
          <cell r="L133">
            <v>0</v>
          </cell>
          <cell r="M133">
            <v>0</v>
          </cell>
          <cell r="N133" t="str">
            <v>Polyester Yarn</v>
          </cell>
        </row>
        <row r="134">
          <cell r="C134" t="str">
            <v>KAPE-IB-36738-26-08-2021</v>
          </cell>
          <cell r="D134">
            <v>44434</v>
          </cell>
          <cell r="E134" t="str">
            <v>Raw Material</v>
          </cell>
          <cell r="F134" t="str">
            <v>Closed</v>
          </cell>
          <cell r="G134">
            <v>9160.59</v>
          </cell>
          <cell r="H134" t="str">
            <v>EOU</v>
          </cell>
          <cell r="J134">
            <v>5402.33</v>
          </cell>
          <cell r="K134">
            <v>2.25</v>
          </cell>
          <cell r="L134">
            <v>0</v>
          </cell>
          <cell r="M134">
            <v>0</v>
          </cell>
          <cell r="N134" t="str">
            <v>Polyester Yarn</v>
          </cell>
        </row>
        <row r="135">
          <cell r="C135" t="str">
            <v>KAPE-IB-38477-30-08-2021</v>
          </cell>
          <cell r="D135">
            <v>44438</v>
          </cell>
          <cell r="E135" t="str">
            <v>Raw Material</v>
          </cell>
          <cell r="F135" t="str">
            <v>Closed</v>
          </cell>
          <cell r="G135">
            <v>98000</v>
          </cell>
          <cell r="H135" t="str">
            <v>EOU</v>
          </cell>
          <cell r="J135">
            <v>1108.19</v>
          </cell>
          <cell r="K135">
            <v>0.43</v>
          </cell>
          <cell r="L135">
            <v>0</v>
          </cell>
          <cell r="M135">
            <v>0</v>
          </cell>
          <cell r="N135" t="str">
            <v>Textile Chemical</v>
          </cell>
        </row>
        <row r="136">
          <cell r="C136" t="str">
            <v>KAPE-IB-39973-31-08-2021</v>
          </cell>
          <cell r="D136">
            <v>44439</v>
          </cell>
          <cell r="E136" t="str">
            <v>Raw Material</v>
          </cell>
          <cell r="F136" t="str">
            <v>Closed</v>
          </cell>
          <cell r="G136">
            <v>54432</v>
          </cell>
          <cell r="H136" t="str">
            <v>EOU</v>
          </cell>
          <cell r="J136">
            <v>5205.24</v>
          </cell>
          <cell r="K136">
            <v>4.5999999999999996</v>
          </cell>
          <cell r="L136">
            <v>0</v>
          </cell>
          <cell r="M136">
            <v>0</v>
          </cell>
          <cell r="N136" t="str">
            <v>Cotton Yarn</v>
          </cell>
        </row>
        <row r="137">
          <cell r="C137" t="str">
            <v>KAPE-IB-40050-31-08-2021</v>
          </cell>
          <cell r="D137">
            <v>44439</v>
          </cell>
          <cell r="E137" t="str">
            <v>Raw Material</v>
          </cell>
          <cell r="F137" t="str">
            <v>Closed</v>
          </cell>
          <cell r="G137">
            <v>40503</v>
          </cell>
          <cell r="H137" t="str">
            <v>EOU</v>
          </cell>
          <cell r="J137">
            <v>5205.13</v>
          </cell>
          <cell r="K137">
            <v>3.22</v>
          </cell>
          <cell r="L137">
            <v>0</v>
          </cell>
          <cell r="M137">
            <v>0</v>
          </cell>
          <cell r="N137" t="str">
            <v>Cotton Yarn</v>
          </cell>
        </row>
        <row r="138">
          <cell r="C138" t="str">
            <v>KAPE-IB-40890-01-09-2021</v>
          </cell>
          <cell r="D138">
            <v>44440</v>
          </cell>
          <cell r="E138" t="str">
            <v>Raw Material</v>
          </cell>
          <cell r="F138" t="str">
            <v>Closed</v>
          </cell>
          <cell r="G138">
            <v>25200</v>
          </cell>
          <cell r="H138" t="str">
            <v>EOU</v>
          </cell>
          <cell r="J138">
            <v>5402.33</v>
          </cell>
          <cell r="K138">
            <v>1.45</v>
          </cell>
          <cell r="L138">
            <v>0</v>
          </cell>
          <cell r="M138">
            <v>0</v>
          </cell>
          <cell r="N138" t="str">
            <v>Polyester Yarn</v>
          </cell>
        </row>
        <row r="139">
          <cell r="C139" t="str">
            <v>KAPE-IB-40838-01-09-2021</v>
          </cell>
          <cell r="D139">
            <v>44440</v>
          </cell>
          <cell r="E139" t="str">
            <v>Raw Material</v>
          </cell>
          <cell r="F139" t="str">
            <v>Closed</v>
          </cell>
          <cell r="G139">
            <v>18144</v>
          </cell>
          <cell r="H139" t="str">
            <v>EOU</v>
          </cell>
          <cell r="J139">
            <v>5205.24</v>
          </cell>
          <cell r="K139">
            <v>4.5999999999999996</v>
          </cell>
          <cell r="L139">
            <v>0</v>
          </cell>
          <cell r="M139">
            <v>0</v>
          </cell>
          <cell r="N139" t="str">
            <v>Cotton Yarn</v>
          </cell>
        </row>
        <row r="140">
          <cell r="C140" t="str">
            <v>KAPE-IB-40853-01-09-2021</v>
          </cell>
          <cell r="D140">
            <v>44440</v>
          </cell>
          <cell r="E140" t="str">
            <v>Raw Material</v>
          </cell>
          <cell r="F140" t="str">
            <v>Closed</v>
          </cell>
          <cell r="G140">
            <v>36288</v>
          </cell>
          <cell r="H140" t="str">
            <v>EOU</v>
          </cell>
          <cell r="J140">
            <v>5206.24</v>
          </cell>
          <cell r="K140">
            <v>5.0999999999999996</v>
          </cell>
          <cell r="L140">
            <v>0</v>
          </cell>
          <cell r="M140">
            <v>0</v>
          </cell>
          <cell r="N140" t="str">
            <v>Blended Yarn</v>
          </cell>
        </row>
        <row r="141">
          <cell r="C141" t="str">
            <v>KAPE-IB-40849-01-09-2021</v>
          </cell>
          <cell r="D141">
            <v>44440</v>
          </cell>
          <cell r="E141" t="str">
            <v>Raw Material</v>
          </cell>
          <cell r="F141" t="str">
            <v>Closed</v>
          </cell>
          <cell r="G141">
            <v>18144</v>
          </cell>
          <cell r="H141" t="str">
            <v>EOU</v>
          </cell>
          <cell r="J141">
            <v>5206.25</v>
          </cell>
          <cell r="K141">
            <v>5.0999999999999996</v>
          </cell>
          <cell r="L141">
            <v>0</v>
          </cell>
          <cell r="M141">
            <v>0</v>
          </cell>
          <cell r="N141" t="str">
            <v>Blended Yarn</v>
          </cell>
        </row>
        <row r="142">
          <cell r="C142" t="str">
            <v>KAPW-IB-33080-02-09-2021</v>
          </cell>
          <cell r="D142">
            <v>44441</v>
          </cell>
          <cell r="E142" t="str">
            <v>Raw Material</v>
          </cell>
          <cell r="F142" t="str">
            <v>Closed</v>
          </cell>
          <cell r="G142">
            <v>1760</v>
          </cell>
          <cell r="H142" t="str">
            <v>EOU</v>
          </cell>
          <cell r="J142">
            <v>5407.52</v>
          </cell>
          <cell r="K142">
            <v>5.46</v>
          </cell>
          <cell r="L142">
            <v>0</v>
          </cell>
          <cell r="M142">
            <v>0</v>
          </cell>
          <cell r="N142" t="str">
            <v>Polyester Fabric</v>
          </cell>
        </row>
        <row r="143">
          <cell r="C143" t="str">
            <v>KAPE-IB-42713-03-09-2021</v>
          </cell>
          <cell r="D143">
            <v>44442</v>
          </cell>
          <cell r="E143" t="str">
            <v>Raw Material</v>
          </cell>
          <cell r="F143" t="str">
            <v>Closed</v>
          </cell>
          <cell r="G143">
            <v>23100</v>
          </cell>
          <cell r="H143" t="str">
            <v>EOU</v>
          </cell>
          <cell r="J143">
            <v>5402.33</v>
          </cell>
          <cell r="K143">
            <v>1.45</v>
          </cell>
          <cell r="L143">
            <v>0</v>
          </cell>
          <cell r="M143">
            <v>0</v>
          </cell>
          <cell r="N143" t="str">
            <v>Polyester Yarn</v>
          </cell>
        </row>
        <row r="144">
          <cell r="C144" t="str">
            <v>KAPE-IB-45428-07-09-2021</v>
          </cell>
          <cell r="D144">
            <v>44446</v>
          </cell>
          <cell r="E144" t="str">
            <v>Raw Material</v>
          </cell>
          <cell r="F144" t="str">
            <v>Closed</v>
          </cell>
          <cell r="G144">
            <v>80640.399999999994</v>
          </cell>
          <cell r="H144" t="str">
            <v>EOU</v>
          </cell>
          <cell r="J144">
            <v>5205.13</v>
          </cell>
          <cell r="K144">
            <v>3.22</v>
          </cell>
          <cell r="L144">
            <v>0</v>
          </cell>
          <cell r="M144">
            <v>0</v>
          </cell>
          <cell r="N144" t="str">
            <v>Cotton Yarn</v>
          </cell>
        </row>
        <row r="145">
          <cell r="C145" t="str">
            <v>KAPE-IB-45075-07-09-2021</v>
          </cell>
          <cell r="D145">
            <v>44446</v>
          </cell>
          <cell r="E145" t="str">
            <v>Raw Material</v>
          </cell>
          <cell r="F145" t="str">
            <v>Closed</v>
          </cell>
          <cell r="G145">
            <v>20625.2</v>
          </cell>
          <cell r="H145" t="str">
            <v>EOU</v>
          </cell>
          <cell r="J145">
            <v>5205.13</v>
          </cell>
          <cell r="K145">
            <v>2.77</v>
          </cell>
          <cell r="L145">
            <v>0</v>
          </cell>
          <cell r="M145">
            <v>0</v>
          </cell>
          <cell r="N145" t="str">
            <v>Cotton Yarn</v>
          </cell>
        </row>
        <row r="146">
          <cell r="C146" t="str">
            <v>KAPW-IB-35959-07-09-2021</v>
          </cell>
          <cell r="D146">
            <v>44446</v>
          </cell>
          <cell r="E146" t="str">
            <v>Raw Material</v>
          </cell>
          <cell r="F146" t="str">
            <v>Closed</v>
          </cell>
          <cell r="G146">
            <v>14750</v>
          </cell>
          <cell r="H146" t="str">
            <v>EOU</v>
          </cell>
          <cell r="J146">
            <v>3809.9189999999999</v>
          </cell>
          <cell r="K146">
            <v>2.0499999999999998</v>
          </cell>
          <cell r="L146">
            <v>0</v>
          </cell>
          <cell r="M146">
            <v>0</v>
          </cell>
          <cell r="N146" t="str">
            <v>Textile Chemical</v>
          </cell>
        </row>
        <row r="147">
          <cell r="C147" t="str">
            <v>KAPE-IB-45056-07-09-2021</v>
          </cell>
          <cell r="D147">
            <v>44446</v>
          </cell>
          <cell r="E147" t="str">
            <v>Raw Material</v>
          </cell>
          <cell r="F147" t="str">
            <v>Closed</v>
          </cell>
          <cell r="G147">
            <v>19729.599999999999</v>
          </cell>
          <cell r="H147" t="str">
            <v>EOU</v>
          </cell>
          <cell r="J147">
            <v>5205.13</v>
          </cell>
          <cell r="K147">
            <v>3.22</v>
          </cell>
          <cell r="L147">
            <v>0</v>
          </cell>
          <cell r="M147">
            <v>0</v>
          </cell>
          <cell r="N147" t="str">
            <v>Cotton Yarn</v>
          </cell>
        </row>
        <row r="148">
          <cell r="C148" t="str">
            <v>KAPE-IB-46022-08-09-2021</v>
          </cell>
          <cell r="D148">
            <v>44447</v>
          </cell>
          <cell r="E148" t="str">
            <v>Raw Material</v>
          </cell>
          <cell r="F148" t="str">
            <v>Closed</v>
          </cell>
          <cell r="G148">
            <v>12000</v>
          </cell>
          <cell r="H148" t="str">
            <v>EOU</v>
          </cell>
          <cell r="J148">
            <v>3204.16</v>
          </cell>
          <cell r="L148">
            <v>0</v>
          </cell>
          <cell r="M148">
            <v>0</v>
          </cell>
          <cell r="N148" t="str">
            <v>Textile Dyes</v>
          </cell>
        </row>
        <row r="149">
          <cell r="C149" t="str">
            <v>KAPE-IB-47607-10-09-2021</v>
          </cell>
          <cell r="D149">
            <v>44449</v>
          </cell>
          <cell r="E149" t="str">
            <v>Raw Material</v>
          </cell>
          <cell r="F149" t="str">
            <v>Closed</v>
          </cell>
          <cell r="G149">
            <v>25200</v>
          </cell>
          <cell r="H149" t="str">
            <v>EOU</v>
          </cell>
          <cell r="J149">
            <v>5402.33</v>
          </cell>
          <cell r="K149">
            <v>1.45</v>
          </cell>
          <cell r="L149">
            <v>0</v>
          </cell>
          <cell r="M149">
            <v>0</v>
          </cell>
          <cell r="N149" t="str">
            <v>Polyester Yarn</v>
          </cell>
        </row>
        <row r="150">
          <cell r="C150" t="str">
            <v>KAPW-IB-38720-10-09-2021</v>
          </cell>
          <cell r="D150">
            <v>44449</v>
          </cell>
          <cell r="E150" t="str">
            <v>Raw Material</v>
          </cell>
          <cell r="F150" t="str">
            <v>Closed</v>
          </cell>
          <cell r="G150">
            <v>1720</v>
          </cell>
          <cell r="H150" t="str">
            <v>EOU</v>
          </cell>
          <cell r="J150">
            <v>5402.33</v>
          </cell>
          <cell r="K150">
            <v>5.55</v>
          </cell>
          <cell r="L150">
            <v>0</v>
          </cell>
          <cell r="M150">
            <v>0</v>
          </cell>
          <cell r="N150" t="str">
            <v>Polyester Filament Yarn</v>
          </cell>
        </row>
        <row r="151">
          <cell r="C151" t="str">
            <v>KAPW-IB-38705-10-09-2021</v>
          </cell>
          <cell r="D151">
            <v>44449</v>
          </cell>
          <cell r="E151" t="str">
            <v>Raw Material</v>
          </cell>
          <cell r="F151" t="str">
            <v>Closed</v>
          </cell>
          <cell r="G151">
            <v>43778</v>
          </cell>
          <cell r="H151" t="str">
            <v>EOU</v>
          </cell>
          <cell r="J151">
            <v>5407.52</v>
          </cell>
          <cell r="K151">
            <v>5.4</v>
          </cell>
          <cell r="L151">
            <v>0</v>
          </cell>
          <cell r="M151">
            <v>0</v>
          </cell>
          <cell r="N151" t="str">
            <v>Polyester Fabric</v>
          </cell>
        </row>
        <row r="152">
          <cell r="C152" t="str">
            <v>KAPE-IB-49040-13-09-2021</v>
          </cell>
          <cell r="D152">
            <v>44452</v>
          </cell>
          <cell r="E152" t="str">
            <v>Raw Material</v>
          </cell>
          <cell r="F152" t="str">
            <v>Closed</v>
          </cell>
          <cell r="G152">
            <v>40497.699999999997</v>
          </cell>
          <cell r="H152" t="str">
            <v>EOU</v>
          </cell>
          <cell r="J152">
            <v>5205.13</v>
          </cell>
          <cell r="K152">
            <v>3.22</v>
          </cell>
          <cell r="L152">
            <v>0</v>
          </cell>
          <cell r="M152">
            <v>0</v>
          </cell>
          <cell r="N152" t="str">
            <v>Cotton Yarn</v>
          </cell>
        </row>
        <row r="153">
          <cell r="C153" t="str">
            <v>KAPE-IB-49033-13-09-2021</v>
          </cell>
          <cell r="D153">
            <v>44452</v>
          </cell>
          <cell r="E153" t="str">
            <v>Raw Material</v>
          </cell>
          <cell r="F153" t="str">
            <v>Closed</v>
          </cell>
          <cell r="G153">
            <v>20363.8</v>
          </cell>
          <cell r="H153" t="str">
            <v>EOU</v>
          </cell>
          <cell r="J153">
            <v>5205.13</v>
          </cell>
          <cell r="K153">
            <v>3.22</v>
          </cell>
          <cell r="L153">
            <v>0</v>
          </cell>
          <cell r="M153">
            <v>0</v>
          </cell>
          <cell r="N153" t="str">
            <v>Cotton Yarn</v>
          </cell>
        </row>
        <row r="154">
          <cell r="C154" t="str">
            <v>KAPE-IB-50788-16-09-2021</v>
          </cell>
          <cell r="D154">
            <v>44455</v>
          </cell>
          <cell r="E154" t="str">
            <v>Raw Material</v>
          </cell>
          <cell r="F154" t="str">
            <v>Closed</v>
          </cell>
          <cell r="G154">
            <v>36288</v>
          </cell>
          <cell r="H154" t="str">
            <v>EOU</v>
          </cell>
          <cell r="J154">
            <v>5206.25</v>
          </cell>
          <cell r="K154">
            <v>5.2</v>
          </cell>
          <cell r="L154">
            <v>0</v>
          </cell>
          <cell r="M154">
            <v>0</v>
          </cell>
          <cell r="N154" t="str">
            <v>Blended Yarn</v>
          </cell>
        </row>
        <row r="155">
          <cell r="C155" t="str">
            <v>KAPE-IB-50825-16-09-2021</v>
          </cell>
          <cell r="D155">
            <v>44455</v>
          </cell>
          <cell r="E155" t="str">
            <v>Raw Material</v>
          </cell>
          <cell r="F155" t="str">
            <v>Closed</v>
          </cell>
          <cell r="G155">
            <v>48808.9</v>
          </cell>
          <cell r="H155" t="str">
            <v>EOU</v>
          </cell>
          <cell r="J155">
            <v>4810.29</v>
          </cell>
          <cell r="K155">
            <v>1.23</v>
          </cell>
          <cell r="L155">
            <v>0</v>
          </cell>
          <cell r="M155">
            <v>0</v>
          </cell>
          <cell r="N155" t="str">
            <v>Packing Material</v>
          </cell>
        </row>
        <row r="156">
          <cell r="C156" t="str">
            <v>KAPE-IB-51468-17-09-2021</v>
          </cell>
          <cell r="D156">
            <v>44456</v>
          </cell>
          <cell r="E156" t="str">
            <v>Raw Material</v>
          </cell>
          <cell r="F156" t="str">
            <v>Closed</v>
          </cell>
          <cell r="G156">
            <v>36288</v>
          </cell>
          <cell r="H156" t="str">
            <v>EOU</v>
          </cell>
          <cell r="J156">
            <v>5206.24</v>
          </cell>
          <cell r="K156">
            <v>5.2</v>
          </cell>
          <cell r="L156">
            <v>0</v>
          </cell>
          <cell r="M156">
            <v>0</v>
          </cell>
          <cell r="N156" t="str">
            <v>Blended Yarn</v>
          </cell>
        </row>
        <row r="157">
          <cell r="C157" t="str">
            <v>KAPE-IB-51455-17-09-2021</v>
          </cell>
          <cell r="D157">
            <v>44456</v>
          </cell>
          <cell r="E157" t="str">
            <v>Raw Material</v>
          </cell>
          <cell r="F157" t="str">
            <v>Closed</v>
          </cell>
          <cell r="G157">
            <v>36288</v>
          </cell>
          <cell r="H157" t="str">
            <v>EOU</v>
          </cell>
          <cell r="J157">
            <v>5206.24</v>
          </cell>
          <cell r="K157">
            <v>5.2</v>
          </cell>
          <cell r="L157">
            <v>0</v>
          </cell>
          <cell r="M157">
            <v>0</v>
          </cell>
          <cell r="N157" t="str">
            <v>Blended Yarn</v>
          </cell>
        </row>
        <row r="158">
          <cell r="C158" t="str">
            <v>KAPE-IB-51765-17-09-2021</v>
          </cell>
          <cell r="D158">
            <v>44456</v>
          </cell>
          <cell r="E158" t="str">
            <v>Raw Material</v>
          </cell>
          <cell r="F158" t="str">
            <v>Closed</v>
          </cell>
          <cell r="G158">
            <v>35851.1</v>
          </cell>
          <cell r="H158" t="str">
            <v>EOU</v>
          </cell>
          <cell r="J158">
            <v>5205.13</v>
          </cell>
          <cell r="K158">
            <v>4.9000000000000004</v>
          </cell>
          <cell r="L158">
            <v>0</v>
          </cell>
          <cell r="M158">
            <v>0</v>
          </cell>
          <cell r="N158" t="str">
            <v>Cotton Yarn</v>
          </cell>
        </row>
        <row r="159">
          <cell r="C159" t="str">
            <v>KAPE-IB-54907-22-09-2021</v>
          </cell>
          <cell r="D159">
            <v>44461</v>
          </cell>
          <cell r="E159" t="str">
            <v>Raw Material</v>
          </cell>
          <cell r="F159" t="str">
            <v>Closed</v>
          </cell>
          <cell r="G159">
            <v>20675</v>
          </cell>
          <cell r="H159" t="str">
            <v>EOU</v>
          </cell>
          <cell r="J159">
            <v>5205.13</v>
          </cell>
          <cell r="K159">
            <v>3.35</v>
          </cell>
          <cell r="L159">
            <v>0</v>
          </cell>
          <cell r="M159">
            <v>0</v>
          </cell>
          <cell r="N159" t="str">
            <v>Cotton Yarn</v>
          </cell>
        </row>
        <row r="160">
          <cell r="C160" t="str">
            <v>KAPW-IB-46867-28-09-2021</v>
          </cell>
          <cell r="D160">
            <v>44467</v>
          </cell>
          <cell r="E160" t="str">
            <v>Raw Material</v>
          </cell>
          <cell r="F160" t="str">
            <v>Closed</v>
          </cell>
          <cell r="G160">
            <v>19040</v>
          </cell>
          <cell r="H160" t="str">
            <v>EOU</v>
          </cell>
          <cell r="J160">
            <v>2915.11</v>
          </cell>
          <cell r="K160">
            <v>0.67</v>
          </cell>
          <cell r="L160">
            <v>0</v>
          </cell>
          <cell r="M160">
            <v>0</v>
          </cell>
          <cell r="N160" t="str">
            <v>Textile Chemical</v>
          </cell>
        </row>
        <row r="161">
          <cell r="C161" t="str">
            <v>KAPE-IB-59396-28-09-2021</v>
          </cell>
          <cell r="D161">
            <v>44467</v>
          </cell>
          <cell r="E161" t="str">
            <v>Raw Material</v>
          </cell>
          <cell r="F161" t="str">
            <v>Closed</v>
          </cell>
          <cell r="G161">
            <v>18000</v>
          </cell>
          <cell r="H161" t="str">
            <v>EOU</v>
          </cell>
          <cell r="J161">
            <v>2832.1089999999999</v>
          </cell>
          <cell r="K161">
            <v>1.65</v>
          </cell>
          <cell r="L161">
            <v>0</v>
          </cell>
          <cell r="M161">
            <v>0</v>
          </cell>
          <cell r="N161" t="str">
            <v>Textile Chemical</v>
          </cell>
        </row>
        <row r="162">
          <cell r="C162" t="str">
            <v>KAPW-IB-46876-28-09-2021</v>
          </cell>
          <cell r="D162">
            <v>44467</v>
          </cell>
          <cell r="E162" t="str">
            <v>Raw Material</v>
          </cell>
          <cell r="F162" t="str">
            <v>Closed</v>
          </cell>
          <cell r="G162">
            <v>18200</v>
          </cell>
          <cell r="H162" t="str">
            <v>EOU</v>
          </cell>
          <cell r="J162">
            <v>3906.9029999999998</v>
          </cell>
          <cell r="K162">
            <v>2.0499999999999998</v>
          </cell>
          <cell r="L162">
            <v>0</v>
          </cell>
          <cell r="M162">
            <v>0</v>
          </cell>
          <cell r="N162" t="str">
            <v>Textile Chemical</v>
          </cell>
        </row>
        <row r="163">
          <cell r="C163" t="str">
            <v>KAPW-IB-46926-29-09-2021</v>
          </cell>
          <cell r="D163">
            <v>44468</v>
          </cell>
          <cell r="E163" t="str">
            <v>Raw Material</v>
          </cell>
          <cell r="F163" t="str">
            <v>Closed</v>
          </cell>
          <cell r="G163">
            <v>3161</v>
          </cell>
          <cell r="H163" t="str">
            <v>EOU</v>
          </cell>
          <cell r="J163">
            <v>5210.49</v>
          </cell>
          <cell r="K163">
            <v>9.3526000000000007</v>
          </cell>
          <cell r="L163">
            <v>0</v>
          </cell>
          <cell r="M163">
            <v>0</v>
          </cell>
          <cell r="N163" t="str">
            <v>Blended Fabric</v>
          </cell>
        </row>
        <row r="164">
          <cell r="C164" t="str">
            <v>KAPE-IB-59437-29-09-2021</v>
          </cell>
          <cell r="D164">
            <v>44468</v>
          </cell>
          <cell r="E164" t="str">
            <v>Raw Material</v>
          </cell>
          <cell r="F164" t="str">
            <v>Closed</v>
          </cell>
          <cell r="G164">
            <v>12000</v>
          </cell>
          <cell r="H164" t="str">
            <v>EOU</v>
          </cell>
          <cell r="J164">
            <v>3910</v>
          </cell>
          <cell r="K164">
            <v>2.65</v>
          </cell>
          <cell r="L164">
            <v>0</v>
          </cell>
          <cell r="M164">
            <v>0</v>
          </cell>
          <cell r="N164" t="str">
            <v>Textile Chemical</v>
          </cell>
        </row>
        <row r="165">
          <cell r="C165" t="str">
            <v>KAPE-IB-59497-29-09-2021</v>
          </cell>
          <cell r="D165">
            <v>44468</v>
          </cell>
          <cell r="E165" t="str">
            <v>Raw Material</v>
          </cell>
          <cell r="F165" t="str">
            <v>Closed</v>
          </cell>
          <cell r="G165">
            <v>36000</v>
          </cell>
          <cell r="H165" t="str">
            <v>EOU</v>
          </cell>
          <cell r="J165">
            <v>3905.3</v>
          </cell>
          <cell r="K165">
            <v>2.75</v>
          </cell>
          <cell r="L165">
            <v>0</v>
          </cell>
          <cell r="M165">
            <v>0</v>
          </cell>
          <cell r="N165" t="str">
            <v>Textile Chemical</v>
          </cell>
        </row>
        <row r="166">
          <cell r="C166" t="str">
            <v>KAPW-IB-48085-30-09-2021</v>
          </cell>
          <cell r="D166">
            <v>44469</v>
          </cell>
          <cell r="E166" t="str">
            <v>Raw Material</v>
          </cell>
          <cell r="F166" t="str">
            <v>Closed</v>
          </cell>
          <cell r="G166">
            <v>46200</v>
          </cell>
          <cell r="H166" t="str">
            <v>EOU</v>
          </cell>
          <cell r="J166">
            <v>5402.33</v>
          </cell>
          <cell r="K166">
            <v>1.52</v>
          </cell>
          <cell r="L166">
            <v>0</v>
          </cell>
          <cell r="M166">
            <v>0</v>
          </cell>
          <cell r="N166" t="str">
            <v>Polyester Yarn</v>
          </cell>
        </row>
        <row r="167">
          <cell r="C167" t="str">
            <v>KAPE-IB-61368-02-10-2021</v>
          </cell>
          <cell r="D167">
            <v>44471</v>
          </cell>
          <cell r="E167" t="str">
            <v>Raw Material</v>
          </cell>
          <cell r="F167" t="str">
            <v>Closed</v>
          </cell>
          <cell r="G167">
            <v>24480</v>
          </cell>
          <cell r="H167" t="str">
            <v>EOU</v>
          </cell>
          <cell r="J167">
            <v>5402.33</v>
          </cell>
          <cell r="K167">
            <v>1.62</v>
          </cell>
          <cell r="L167">
            <v>0</v>
          </cell>
          <cell r="M167">
            <v>0</v>
          </cell>
          <cell r="N167" t="str">
            <v>Polyester Yarn</v>
          </cell>
        </row>
        <row r="168">
          <cell r="C168" t="str">
            <v>KAPW-IB-50950-05-10-2021</v>
          </cell>
          <cell r="D168">
            <v>44474</v>
          </cell>
          <cell r="E168" t="str">
            <v>Raw Material</v>
          </cell>
          <cell r="F168" t="str">
            <v>Closed</v>
          </cell>
          <cell r="G168">
            <v>48960</v>
          </cell>
          <cell r="H168" t="str">
            <v>EOU</v>
          </cell>
          <cell r="J168">
            <v>5402.33</v>
          </cell>
          <cell r="K168">
            <v>1.62</v>
          </cell>
          <cell r="L168">
            <v>0</v>
          </cell>
          <cell r="M168">
            <v>0</v>
          </cell>
          <cell r="N168" t="str">
            <v>Polyester Yarn</v>
          </cell>
        </row>
        <row r="169">
          <cell r="C169" t="str">
            <v>KAPE-IB-62523-05-10-2021</v>
          </cell>
          <cell r="D169">
            <v>44474</v>
          </cell>
          <cell r="E169" t="str">
            <v>Raw Material</v>
          </cell>
          <cell r="F169" t="str">
            <v>Closed</v>
          </cell>
          <cell r="G169">
            <v>60807</v>
          </cell>
          <cell r="H169" t="str">
            <v>EOU</v>
          </cell>
          <cell r="J169">
            <v>5205.13</v>
          </cell>
          <cell r="K169">
            <v>4.7699999999999996</v>
          </cell>
          <cell r="L169">
            <v>0</v>
          </cell>
          <cell r="M169">
            <v>0</v>
          </cell>
          <cell r="N169" t="str">
            <v>Cotton Yarn</v>
          </cell>
        </row>
        <row r="170">
          <cell r="C170" t="str">
            <v>KAPE-IB-62762-06-10-2021</v>
          </cell>
          <cell r="D170">
            <v>44475</v>
          </cell>
          <cell r="E170" t="str">
            <v>Raw Material</v>
          </cell>
          <cell r="F170" t="str">
            <v>Closed</v>
          </cell>
          <cell r="G170">
            <v>20027.2</v>
          </cell>
          <cell r="H170" t="str">
            <v>EOU</v>
          </cell>
          <cell r="J170">
            <v>5205.13</v>
          </cell>
          <cell r="K170">
            <v>3.22</v>
          </cell>
          <cell r="L170">
            <v>0</v>
          </cell>
          <cell r="M170">
            <v>0</v>
          </cell>
          <cell r="N170" t="str">
            <v>Cotton Yarn</v>
          </cell>
        </row>
        <row r="171">
          <cell r="C171" t="str">
            <v>KAPW-IB-51492-06-10-2021</v>
          </cell>
          <cell r="D171">
            <v>44475</v>
          </cell>
          <cell r="E171" t="str">
            <v>Raw Material</v>
          </cell>
          <cell r="F171" t="str">
            <v>Closed</v>
          </cell>
          <cell r="G171">
            <v>200</v>
          </cell>
          <cell r="H171" t="str">
            <v>EOU</v>
          </cell>
          <cell r="J171">
            <v>3402.39</v>
          </cell>
          <cell r="K171" t="str">
            <v>6.72 / 4.48</v>
          </cell>
          <cell r="L171">
            <v>0</v>
          </cell>
          <cell r="M171">
            <v>0</v>
          </cell>
          <cell r="N171" t="str">
            <v>Textile Chemical</v>
          </cell>
        </row>
        <row r="172">
          <cell r="C172" t="str">
            <v>KAPW-IB-53792-11-10-2021</v>
          </cell>
          <cell r="D172">
            <v>44480</v>
          </cell>
          <cell r="E172" t="str">
            <v>Raw Material</v>
          </cell>
          <cell r="F172" t="str">
            <v>Closed</v>
          </cell>
          <cell r="G172">
            <v>23400</v>
          </cell>
          <cell r="H172" t="str">
            <v>EOU</v>
          </cell>
          <cell r="J172">
            <v>5402.33</v>
          </cell>
          <cell r="K172">
            <v>1.51</v>
          </cell>
          <cell r="L172">
            <v>0</v>
          </cell>
          <cell r="M172">
            <v>0</v>
          </cell>
          <cell r="N172" t="str">
            <v>Polyester Yarn</v>
          </cell>
        </row>
        <row r="173">
          <cell r="C173" t="str">
            <v>KAPE-IB-65347-11-10-2021</v>
          </cell>
          <cell r="D173">
            <v>44480</v>
          </cell>
          <cell r="E173" t="str">
            <v>Raw Material</v>
          </cell>
          <cell r="F173" t="str">
            <v>Closed</v>
          </cell>
          <cell r="G173">
            <v>48960</v>
          </cell>
          <cell r="H173" t="str">
            <v>EOU</v>
          </cell>
          <cell r="J173">
            <v>5402.33</v>
          </cell>
          <cell r="K173">
            <v>1.63</v>
          </cell>
          <cell r="L173">
            <v>0</v>
          </cell>
          <cell r="M173">
            <v>0</v>
          </cell>
          <cell r="N173" t="str">
            <v>Polyester Yarn</v>
          </cell>
        </row>
        <row r="174">
          <cell r="C174" t="str">
            <v>KAPE-IB-65341-11-10-2021</v>
          </cell>
          <cell r="D174">
            <v>44480</v>
          </cell>
          <cell r="E174" t="str">
            <v>Raw Material</v>
          </cell>
          <cell r="F174" t="str">
            <v>Closed</v>
          </cell>
          <cell r="G174">
            <v>18144</v>
          </cell>
          <cell r="H174" t="str">
            <v>EOU</v>
          </cell>
          <cell r="J174">
            <v>5206.24</v>
          </cell>
          <cell r="K174">
            <v>5.2</v>
          </cell>
          <cell r="L174">
            <v>0</v>
          </cell>
          <cell r="M174">
            <v>0</v>
          </cell>
          <cell r="N174" t="str">
            <v>Blended Yarn</v>
          </cell>
        </row>
        <row r="175">
          <cell r="C175" t="str">
            <v>KAPE-IB-65345-11-10-2021</v>
          </cell>
          <cell r="D175">
            <v>44480</v>
          </cell>
          <cell r="E175" t="str">
            <v>Raw Material</v>
          </cell>
          <cell r="F175" t="str">
            <v>Closed</v>
          </cell>
          <cell r="G175">
            <v>25200</v>
          </cell>
          <cell r="H175" t="str">
            <v>EOU</v>
          </cell>
          <cell r="J175">
            <v>5402.33</v>
          </cell>
          <cell r="K175">
            <v>1.45</v>
          </cell>
          <cell r="L175">
            <v>0</v>
          </cell>
          <cell r="M175">
            <v>0</v>
          </cell>
          <cell r="N175" t="str">
            <v>Polyester Yarn</v>
          </cell>
        </row>
        <row r="176">
          <cell r="C176" t="str">
            <v>KAPE-IB-66723-12-10-2021</v>
          </cell>
          <cell r="D176">
            <v>44481</v>
          </cell>
          <cell r="E176" t="str">
            <v>Raw Material</v>
          </cell>
          <cell r="F176" t="str">
            <v>Closed</v>
          </cell>
          <cell r="G176">
            <v>20227.900000000001</v>
          </cell>
          <cell r="H176" t="str">
            <v>EOU</v>
          </cell>
          <cell r="J176">
            <v>5205.13</v>
          </cell>
          <cell r="K176">
            <v>3.22</v>
          </cell>
          <cell r="L176">
            <v>0</v>
          </cell>
          <cell r="M176">
            <v>0</v>
          </cell>
          <cell r="N176" t="str">
            <v>Cotton Yarn</v>
          </cell>
        </row>
        <row r="177">
          <cell r="C177" t="str">
            <v>KAPE-IB-66716-12-10-2021</v>
          </cell>
          <cell r="D177">
            <v>44481</v>
          </cell>
          <cell r="E177" t="str">
            <v>Raw Material</v>
          </cell>
          <cell r="F177" t="str">
            <v>Closed</v>
          </cell>
          <cell r="G177">
            <v>19880.099999999999</v>
          </cell>
          <cell r="H177" t="str">
            <v>EOU</v>
          </cell>
          <cell r="J177">
            <v>5205.13</v>
          </cell>
          <cell r="K177">
            <v>3.22</v>
          </cell>
          <cell r="L177">
            <v>0</v>
          </cell>
          <cell r="M177">
            <v>0</v>
          </cell>
          <cell r="N177" t="str">
            <v>Cotton Yarn</v>
          </cell>
        </row>
        <row r="178">
          <cell r="C178" t="str">
            <v>KAPE-IB-66730-12-10-2021</v>
          </cell>
          <cell r="D178">
            <v>44481</v>
          </cell>
          <cell r="E178" t="str">
            <v>Raw Material</v>
          </cell>
          <cell r="F178" t="str">
            <v>Closed</v>
          </cell>
          <cell r="G178">
            <v>39756.800000000003</v>
          </cell>
          <cell r="H178" t="str">
            <v>EOU</v>
          </cell>
          <cell r="J178">
            <v>5205.13</v>
          </cell>
          <cell r="K178">
            <v>4.7699999999999996</v>
          </cell>
          <cell r="L178">
            <v>0</v>
          </cell>
          <cell r="M178">
            <v>0</v>
          </cell>
          <cell r="N178" t="str">
            <v>Cotton Yarn</v>
          </cell>
        </row>
        <row r="179">
          <cell r="C179" t="str">
            <v>KAPW-IB-54903-12-10-2021</v>
          </cell>
          <cell r="D179">
            <v>44481</v>
          </cell>
          <cell r="E179" t="str">
            <v>Raw Material</v>
          </cell>
          <cell r="F179" t="str">
            <v>Closed</v>
          </cell>
          <cell r="G179">
            <v>69300</v>
          </cell>
          <cell r="H179" t="str">
            <v>EOU</v>
          </cell>
          <cell r="J179">
            <v>5402.33</v>
          </cell>
          <cell r="K179">
            <v>1.5149999999999999</v>
          </cell>
          <cell r="L179">
            <v>0</v>
          </cell>
          <cell r="M179">
            <v>0</v>
          </cell>
          <cell r="N179" t="str">
            <v>Polyester Yarn</v>
          </cell>
        </row>
        <row r="180">
          <cell r="C180" t="str">
            <v>KAPW-IB-55540-13-10-2021</v>
          </cell>
          <cell r="D180">
            <v>44482</v>
          </cell>
          <cell r="E180" t="str">
            <v>Raw Material</v>
          </cell>
          <cell r="F180" t="str">
            <v>Closed</v>
          </cell>
          <cell r="G180">
            <v>23100</v>
          </cell>
          <cell r="H180" t="str">
            <v>EOU</v>
          </cell>
          <cell r="J180">
            <v>5402.33</v>
          </cell>
          <cell r="K180">
            <v>1.63</v>
          </cell>
          <cell r="L180">
            <v>0</v>
          </cell>
          <cell r="M180">
            <v>0</v>
          </cell>
          <cell r="N180" t="str">
            <v>Polyester Yarn</v>
          </cell>
        </row>
        <row r="181">
          <cell r="C181" t="str">
            <v>KAPE-IB-67667-13-10-2021</v>
          </cell>
          <cell r="D181">
            <v>44482</v>
          </cell>
          <cell r="E181" t="str">
            <v>Raw Material</v>
          </cell>
          <cell r="F181" t="str">
            <v>Closed</v>
          </cell>
          <cell r="G181">
            <v>20750</v>
          </cell>
          <cell r="H181" t="str">
            <v>EOU</v>
          </cell>
          <cell r="J181">
            <v>5205.13</v>
          </cell>
          <cell r="K181">
            <v>3.35</v>
          </cell>
          <cell r="L181">
            <v>0</v>
          </cell>
          <cell r="M181">
            <v>0</v>
          </cell>
          <cell r="N181" t="str">
            <v>Cotton Yarn</v>
          </cell>
        </row>
        <row r="182">
          <cell r="C182" t="str">
            <v>KAPE-IB-67666-13-10-2021</v>
          </cell>
          <cell r="D182">
            <v>44482</v>
          </cell>
          <cell r="E182" t="str">
            <v>Raw Material</v>
          </cell>
          <cell r="F182" t="str">
            <v>Closed</v>
          </cell>
          <cell r="G182">
            <v>81956.100000000006</v>
          </cell>
          <cell r="H182" t="str">
            <v>EOU</v>
          </cell>
          <cell r="J182">
            <v>5205.13</v>
          </cell>
          <cell r="K182">
            <v>3.22</v>
          </cell>
          <cell r="L182">
            <v>0</v>
          </cell>
          <cell r="M182">
            <v>0</v>
          </cell>
          <cell r="N182" t="str">
            <v>Cotton Yarn</v>
          </cell>
        </row>
        <row r="183">
          <cell r="C183" t="str">
            <v>KAPW-IB-56155-14-10-2021</v>
          </cell>
          <cell r="D183">
            <v>44483</v>
          </cell>
          <cell r="E183" t="str">
            <v>Raw Material</v>
          </cell>
          <cell r="F183" t="str">
            <v>Closed</v>
          </cell>
          <cell r="G183">
            <v>23100</v>
          </cell>
          <cell r="H183" t="str">
            <v>EOU</v>
          </cell>
          <cell r="J183">
            <v>5402.33</v>
          </cell>
          <cell r="K183">
            <v>1.63</v>
          </cell>
          <cell r="L183">
            <v>0</v>
          </cell>
          <cell r="M183">
            <v>0</v>
          </cell>
          <cell r="N183" t="str">
            <v>Polyester Yarn</v>
          </cell>
        </row>
        <row r="184">
          <cell r="C184" t="str">
            <v>KAPW-IB-57410-15-10-2021</v>
          </cell>
          <cell r="D184">
            <v>44484</v>
          </cell>
          <cell r="E184" t="str">
            <v>Raw Material</v>
          </cell>
          <cell r="F184" t="str">
            <v>Closed</v>
          </cell>
          <cell r="G184">
            <v>23100</v>
          </cell>
          <cell r="H184" t="str">
            <v>EOU</v>
          </cell>
          <cell r="J184">
            <v>5402.33</v>
          </cell>
          <cell r="K184">
            <v>1.63</v>
          </cell>
          <cell r="L184">
            <v>0</v>
          </cell>
          <cell r="M184">
            <v>0</v>
          </cell>
          <cell r="N184" t="str">
            <v>Polyester Yarn</v>
          </cell>
        </row>
        <row r="185">
          <cell r="C185" t="str">
            <v>KAPW-IB-57553-16-10-2021</v>
          </cell>
          <cell r="D185">
            <v>44485</v>
          </cell>
          <cell r="E185" t="str">
            <v>Raw Material</v>
          </cell>
          <cell r="F185" t="str">
            <v>Closed</v>
          </cell>
          <cell r="G185">
            <v>4610</v>
          </cell>
          <cell r="H185" t="str">
            <v>EOU</v>
          </cell>
          <cell r="J185">
            <v>3204.1590000000001</v>
          </cell>
          <cell r="K185">
            <v>5.2</v>
          </cell>
          <cell r="L185">
            <v>0</v>
          </cell>
          <cell r="M185">
            <v>0</v>
          </cell>
          <cell r="N185" t="str">
            <v>Textile Dyes</v>
          </cell>
        </row>
        <row r="186">
          <cell r="C186" t="str">
            <v>KAPE-IB-71477-20-10-2021</v>
          </cell>
          <cell r="D186">
            <v>44489</v>
          </cell>
          <cell r="E186" t="str">
            <v>Raw Material</v>
          </cell>
          <cell r="F186" t="str">
            <v>Closed</v>
          </cell>
          <cell r="G186">
            <v>59588.9</v>
          </cell>
          <cell r="H186" t="str">
            <v>EOU</v>
          </cell>
          <cell r="J186">
            <v>5205.13</v>
          </cell>
          <cell r="K186">
            <v>4.7699999999999996</v>
          </cell>
          <cell r="L186">
            <v>0</v>
          </cell>
          <cell r="M186">
            <v>0</v>
          </cell>
          <cell r="N186" t="str">
            <v>Cotton Yarn</v>
          </cell>
        </row>
        <row r="187">
          <cell r="C187" t="str">
            <v>KAPE-IB-73834-25-10-2021</v>
          </cell>
          <cell r="D187">
            <v>44494</v>
          </cell>
          <cell r="E187" t="str">
            <v>Raw Material</v>
          </cell>
          <cell r="F187" t="str">
            <v>Closed</v>
          </cell>
          <cell r="G187">
            <v>23100</v>
          </cell>
          <cell r="H187" t="str">
            <v>EOU</v>
          </cell>
          <cell r="J187">
            <v>5402.33</v>
          </cell>
          <cell r="K187">
            <v>1.63</v>
          </cell>
          <cell r="L187">
            <v>0</v>
          </cell>
          <cell r="M187">
            <v>0</v>
          </cell>
          <cell r="N187" t="str">
            <v>Polyester Yarn</v>
          </cell>
        </row>
        <row r="188">
          <cell r="C188" t="str">
            <v>KAPE-IB-73827-25-10-2021</v>
          </cell>
          <cell r="D188">
            <v>44494</v>
          </cell>
          <cell r="E188" t="str">
            <v>Raw Material</v>
          </cell>
          <cell r="F188" t="str">
            <v>Closed</v>
          </cell>
          <cell r="G188">
            <v>23100</v>
          </cell>
          <cell r="H188" t="str">
            <v>EOU</v>
          </cell>
          <cell r="J188">
            <v>5402.33</v>
          </cell>
          <cell r="K188">
            <v>1.63</v>
          </cell>
          <cell r="L188">
            <v>0</v>
          </cell>
          <cell r="M188">
            <v>0</v>
          </cell>
          <cell r="N188" t="str">
            <v>Polyester Yarn</v>
          </cell>
        </row>
        <row r="189">
          <cell r="C189" t="str">
            <v>KAPW-IB-63108-29-10-2021</v>
          </cell>
          <cell r="D189">
            <v>44498</v>
          </cell>
          <cell r="E189" t="str">
            <v>Raw Material</v>
          </cell>
          <cell r="F189" t="str">
            <v>Closed</v>
          </cell>
          <cell r="G189">
            <v>1075</v>
          </cell>
          <cell r="H189" t="str">
            <v>EOU</v>
          </cell>
          <cell r="J189">
            <v>3507.9</v>
          </cell>
          <cell r="K189">
            <v>1.1140000000000001</v>
          </cell>
          <cell r="L189">
            <v>0</v>
          </cell>
          <cell r="M189">
            <v>0</v>
          </cell>
          <cell r="N189" t="str">
            <v>Textile Chemical</v>
          </cell>
        </row>
        <row r="190">
          <cell r="C190" t="str">
            <v>KAPW-IB-63381-30-10-2021</v>
          </cell>
          <cell r="D190">
            <v>44499</v>
          </cell>
          <cell r="E190" t="str">
            <v>Raw Material</v>
          </cell>
          <cell r="F190" t="str">
            <v>Closed</v>
          </cell>
          <cell r="G190">
            <v>50075</v>
          </cell>
          <cell r="H190" t="str">
            <v>EOU</v>
          </cell>
          <cell r="J190">
            <v>1108.19</v>
          </cell>
          <cell r="K190" t="str">
            <v>0.44 / 0.425</v>
          </cell>
          <cell r="L190">
            <v>0</v>
          </cell>
          <cell r="M190">
            <v>0</v>
          </cell>
          <cell r="N190" t="str">
            <v>Textile Chemical</v>
          </cell>
        </row>
        <row r="191">
          <cell r="C191" t="str">
            <v>KAPW-IB-65024-04-11-2021</v>
          </cell>
          <cell r="D191">
            <v>44504</v>
          </cell>
          <cell r="E191" t="str">
            <v>Raw Material</v>
          </cell>
          <cell r="F191" t="str">
            <v>Closed</v>
          </cell>
          <cell r="G191">
            <v>18200</v>
          </cell>
          <cell r="H191" t="str">
            <v>EOU</v>
          </cell>
          <cell r="J191">
            <v>3906.9029999999998</v>
          </cell>
          <cell r="K191">
            <v>2.75</v>
          </cell>
          <cell r="L191">
            <v>0</v>
          </cell>
          <cell r="M191">
            <v>0</v>
          </cell>
          <cell r="N191" t="str">
            <v>Textile Chemical</v>
          </cell>
        </row>
        <row r="192">
          <cell r="C192" t="str">
            <v>KAPE-IB-81636-06-11-2021</v>
          </cell>
          <cell r="D192">
            <v>44506</v>
          </cell>
          <cell r="E192" t="str">
            <v>Raw Material</v>
          </cell>
          <cell r="F192" t="str">
            <v>Closed</v>
          </cell>
          <cell r="G192">
            <v>21000</v>
          </cell>
          <cell r="H192" t="str">
            <v>EOU</v>
          </cell>
          <cell r="J192">
            <v>3204.16</v>
          </cell>
          <cell r="K192" t="str">
            <v>3.30+3.30</v>
          </cell>
          <cell r="L192">
            <v>0</v>
          </cell>
          <cell r="M192">
            <v>0</v>
          </cell>
          <cell r="N192" t="str">
            <v>Textile Dyes</v>
          </cell>
        </row>
        <row r="193">
          <cell r="C193" t="str">
            <v>KAPE-IB-83341-08-11-2021</v>
          </cell>
          <cell r="D193">
            <v>44508</v>
          </cell>
          <cell r="E193" t="str">
            <v>Raw Material</v>
          </cell>
          <cell r="F193" t="str">
            <v>Closed</v>
          </cell>
          <cell r="G193">
            <v>16000</v>
          </cell>
          <cell r="H193" t="str">
            <v>EOU</v>
          </cell>
          <cell r="J193">
            <v>3906.9090000000001</v>
          </cell>
          <cell r="K193">
            <v>2.5499999999999998</v>
          </cell>
          <cell r="L193">
            <v>0</v>
          </cell>
          <cell r="M193">
            <v>0</v>
          </cell>
          <cell r="N193" t="str">
            <v>Textile Chemical</v>
          </cell>
        </row>
        <row r="194">
          <cell r="C194" t="str">
            <v>KAPE-IB-83971-09-11-2021</v>
          </cell>
          <cell r="D194">
            <v>44509</v>
          </cell>
          <cell r="E194" t="str">
            <v>Raw Material</v>
          </cell>
          <cell r="F194" t="str">
            <v>Closed</v>
          </cell>
          <cell r="G194">
            <v>24120</v>
          </cell>
          <cell r="H194" t="str">
            <v>EOU</v>
          </cell>
          <cell r="J194">
            <v>5402.33</v>
          </cell>
          <cell r="K194">
            <v>1.51</v>
          </cell>
          <cell r="L194">
            <v>0</v>
          </cell>
          <cell r="M194">
            <v>0</v>
          </cell>
          <cell r="N194" t="str">
            <v>Polyester Yarn</v>
          </cell>
        </row>
        <row r="195">
          <cell r="C195" t="str">
            <v>KAPE-IB-84000-09-11-2021</v>
          </cell>
          <cell r="D195">
            <v>44509</v>
          </cell>
          <cell r="E195" t="str">
            <v>Raw Material</v>
          </cell>
          <cell r="F195" t="str">
            <v>Closed</v>
          </cell>
          <cell r="G195">
            <v>20160</v>
          </cell>
          <cell r="H195" t="str">
            <v>EOU</v>
          </cell>
          <cell r="J195">
            <v>2915.11</v>
          </cell>
          <cell r="K195">
            <v>0.72499999999999998</v>
          </cell>
          <cell r="L195">
            <v>0</v>
          </cell>
          <cell r="M195">
            <v>0</v>
          </cell>
          <cell r="N195" t="str">
            <v>Textile Chemical</v>
          </cell>
        </row>
        <row r="196">
          <cell r="C196" t="str">
            <v>KAPW-IB-67471-10-11-2021</v>
          </cell>
          <cell r="D196">
            <v>44510</v>
          </cell>
          <cell r="E196" t="str">
            <v>Raw Material</v>
          </cell>
          <cell r="F196" t="str">
            <v>Closed</v>
          </cell>
          <cell r="G196">
            <v>1760</v>
          </cell>
          <cell r="H196" t="str">
            <v>EOU</v>
          </cell>
          <cell r="J196">
            <v>5407.51</v>
          </cell>
          <cell r="K196">
            <v>4.0625</v>
          </cell>
          <cell r="L196">
            <v>0</v>
          </cell>
          <cell r="M196">
            <v>0</v>
          </cell>
          <cell r="N196" t="str">
            <v>Polyester Fabric</v>
          </cell>
        </row>
        <row r="197">
          <cell r="C197" t="str">
            <v>KAPE-IB-86333-11-11-2021</v>
          </cell>
          <cell r="D197">
            <v>44511</v>
          </cell>
          <cell r="E197" t="str">
            <v>Raw Material</v>
          </cell>
          <cell r="F197" t="str">
            <v>Closed</v>
          </cell>
          <cell r="G197">
            <v>16000</v>
          </cell>
          <cell r="H197" t="str">
            <v>EOU</v>
          </cell>
          <cell r="J197">
            <v>3402.13</v>
          </cell>
          <cell r="K197">
            <v>1.85</v>
          </cell>
          <cell r="L197">
            <v>0</v>
          </cell>
          <cell r="M197">
            <v>0</v>
          </cell>
          <cell r="N197" t="str">
            <v>Textile Chemical</v>
          </cell>
        </row>
        <row r="198">
          <cell r="C198" t="str">
            <v>KAPE-IB-86329-11-11-2021</v>
          </cell>
          <cell r="D198">
            <v>44511</v>
          </cell>
          <cell r="E198" t="str">
            <v>Raw Material</v>
          </cell>
          <cell r="F198" t="str">
            <v>Closed</v>
          </cell>
          <cell r="G198">
            <v>7500</v>
          </cell>
          <cell r="H198" t="str">
            <v>EOU</v>
          </cell>
          <cell r="J198">
            <v>3204.16</v>
          </cell>
          <cell r="K198" t="str">
            <v>18.87+13.91+9.43+9.17+12.37+9.74</v>
          </cell>
          <cell r="L198">
            <v>0</v>
          </cell>
          <cell r="M198">
            <v>0</v>
          </cell>
          <cell r="N198" t="str">
            <v>Textile Dyes</v>
          </cell>
        </row>
        <row r="199">
          <cell r="C199" t="str">
            <v>KAPW-IB-70911-15-11-2021</v>
          </cell>
          <cell r="D199">
            <v>44515</v>
          </cell>
          <cell r="E199" t="str">
            <v>Raw Material</v>
          </cell>
          <cell r="F199" t="str">
            <v>Closed</v>
          </cell>
          <cell r="G199">
            <v>18200</v>
          </cell>
          <cell r="H199" t="str">
            <v>EOU</v>
          </cell>
          <cell r="J199">
            <v>3906.9029999999998</v>
          </cell>
          <cell r="K199">
            <v>2.0499999999999998</v>
          </cell>
          <cell r="L199">
            <v>0</v>
          </cell>
          <cell r="M199">
            <v>0</v>
          </cell>
          <cell r="N199" t="str">
            <v>Textile Chemical</v>
          </cell>
        </row>
        <row r="200">
          <cell r="C200" t="str">
            <v>KAPE-IB-89256-15-11-2021</v>
          </cell>
          <cell r="D200">
            <v>44515</v>
          </cell>
          <cell r="E200" t="str">
            <v>Raw Material</v>
          </cell>
          <cell r="F200" t="str">
            <v>Closed</v>
          </cell>
          <cell r="G200">
            <v>40822.9</v>
          </cell>
          <cell r="H200" t="str">
            <v>EOU</v>
          </cell>
          <cell r="J200">
            <v>5205.13</v>
          </cell>
          <cell r="K200">
            <v>4.7699999999999996</v>
          </cell>
          <cell r="L200">
            <v>0</v>
          </cell>
          <cell r="M200">
            <v>0</v>
          </cell>
          <cell r="N200" t="str">
            <v>Cotton Yarn</v>
          </cell>
        </row>
        <row r="201">
          <cell r="C201" t="str">
            <v>KAPE-IB-89518-16-11-2021</v>
          </cell>
          <cell r="D201">
            <v>44516</v>
          </cell>
          <cell r="E201" t="str">
            <v>Raw Material</v>
          </cell>
          <cell r="F201" t="str">
            <v>Closed</v>
          </cell>
          <cell r="G201">
            <v>39976.400000000001</v>
          </cell>
          <cell r="H201" t="str">
            <v>EOU</v>
          </cell>
          <cell r="J201">
            <v>5205.13</v>
          </cell>
          <cell r="K201">
            <v>4.7699999999999996</v>
          </cell>
          <cell r="L201">
            <v>0</v>
          </cell>
          <cell r="M201">
            <v>0</v>
          </cell>
          <cell r="N201" t="str">
            <v>Cotton Yarn</v>
          </cell>
        </row>
        <row r="202">
          <cell r="C202" t="str">
            <v>KAPE-IB-89565-16-11-2021</v>
          </cell>
          <cell r="D202">
            <v>44516</v>
          </cell>
          <cell r="E202" t="str">
            <v>Raw Material</v>
          </cell>
          <cell r="F202" t="str">
            <v>Closed</v>
          </cell>
          <cell r="G202">
            <v>61257</v>
          </cell>
          <cell r="H202" t="str">
            <v>EOU</v>
          </cell>
          <cell r="J202">
            <v>5205.13</v>
          </cell>
          <cell r="K202">
            <v>3.22</v>
          </cell>
          <cell r="L202">
            <v>0</v>
          </cell>
          <cell r="M202">
            <v>0</v>
          </cell>
          <cell r="N202" t="str">
            <v>Cotton Yarn</v>
          </cell>
        </row>
        <row r="203">
          <cell r="C203" t="str">
            <v>KAPE-IB-91732-18-11-2021</v>
          </cell>
          <cell r="D203">
            <v>44518</v>
          </cell>
          <cell r="E203" t="str">
            <v>Raw Material</v>
          </cell>
          <cell r="F203" t="str">
            <v>Closed</v>
          </cell>
          <cell r="G203">
            <v>1275</v>
          </cell>
          <cell r="H203" t="str">
            <v>EOU</v>
          </cell>
          <cell r="J203">
            <v>5210.1099999999997</v>
          </cell>
          <cell r="K203">
            <v>17.515000000000001</v>
          </cell>
          <cell r="L203">
            <v>0</v>
          </cell>
          <cell r="M203">
            <v>0</v>
          </cell>
          <cell r="N203" t="str">
            <v>Blended Fabric</v>
          </cell>
        </row>
        <row r="204">
          <cell r="C204" t="str">
            <v>KAPE-IB-94325-23-11-2021</v>
          </cell>
          <cell r="D204">
            <v>44523</v>
          </cell>
          <cell r="E204" t="str">
            <v>Raw Material</v>
          </cell>
          <cell r="F204" t="str">
            <v>Closed</v>
          </cell>
          <cell r="G204">
            <v>16000</v>
          </cell>
          <cell r="H204" t="str">
            <v>EOU</v>
          </cell>
          <cell r="J204">
            <v>3906.9090000000001</v>
          </cell>
          <cell r="K204">
            <v>2.5499999999999998</v>
          </cell>
          <cell r="L204">
            <v>0</v>
          </cell>
          <cell r="M204">
            <v>0</v>
          </cell>
          <cell r="N204" t="str">
            <v>Textile Chemical</v>
          </cell>
        </row>
        <row r="205">
          <cell r="C205" t="str">
            <v>KAPE-IB-94334-23-11-2021</v>
          </cell>
          <cell r="D205">
            <v>44523</v>
          </cell>
          <cell r="E205" t="str">
            <v>Raw Material</v>
          </cell>
          <cell r="F205" t="str">
            <v>Closed</v>
          </cell>
          <cell r="G205">
            <v>16000</v>
          </cell>
          <cell r="H205" t="str">
            <v>EOU</v>
          </cell>
          <cell r="J205">
            <v>3906.9090000000001</v>
          </cell>
          <cell r="K205">
            <v>2.5499999999999998</v>
          </cell>
          <cell r="L205">
            <v>0</v>
          </cell>
          <cell r="M205">
            <v>0</v>
          </cell>
          <cell r="N205" t="str">
            <v>Textile Chemical</v>
          </cell>
        </row>
        <row r="206">
          <cell r="C206" t="str">
            <v>KAPE-IB-95153-24-11-2021</v>
          </cell>
          <cell r="D206">
            <v>44524</v>
          </cell>
          <cell r="E206" t="str">
            <v>Raw Material</v>
          </cell>
          <cell r="F206" t="str">
            <v>Closed</v>
          </cell>
          <cell r="G206">
            <v>24480</v>
          </cell>
          <cell r="H206" t="str">
            <v>EOU</v>
          </cell>
          <cell r="J206">
            <v>5402.33</v>
          </cell>
          <cell r="K206">
            <v>1.64</v>
          </cell>
          <cell r="L206">
            <v>0</v>
          </cell>
          <cell r="M206">
            <v>0</v>
          </cell>
          <cell r="N206" t="str">
            <v>Polyester Yarn</v>
          </cell>
        </row>
        <row r="207">
          <cell r="C207" t="str">
            <v>KAPW-IB-77483-26-11-2021</v>
          </cell>
          <cell r="D207">
            <v>44526</v>
          </cell>
          <cell r="E207" t="str">
            <v>Raw Material</v>
          </cell>
          <cell r="F207" t="str">
            <v>Closed</v>
          </cell>
          <cell r="G207">
            <v>5280</v>
          </cell>
          <cell r="H207" t="str">
            <v>EOU</v>
          </cell>
          <cell r="J207">
            <v>3402.13</v>
          </cell>
          <cell r="K207">
            <v>3.8</v>
          </cell>
          <cell r="L207">
            <v>0</v>
          </cell>
          <cell r="M207">
            <v>0</v>
          </cell>
          <cell r="N207" t="str">
            <v>Textile Chemical</v>
          </cell>
        </row>
        <row r="208">
          <cell r="C208" t="str">
            <v>KAPW-IB-79954-30-11-2021</v>
          </cell>
          <cell r="D208">
            <v>44530</v>
          </cell>
          <cell r="E208" t="str">
            <v>Raw Material</v>
          </cell>
          <cell r="F208" t="str">
            <v>Closed</v>
          </cell>
          <cell r="G208">
            <v>5000</v>
          </cell>
          <cell r="H208" t="str">
            <v>EOU</v>
          </cell>
          <cell r="J208">
            <v>3204.16</v>
          </cell>
          <cell r="K208">
            <v>4.0039999999999996</v>
          </cell>
          <cell r="L208">
            <v>0</v>
          </cell>
          <cell r="M208">
            <v>0</v>
          </cell>
          <cell r="N208" t="str">
            <v>Textile Dyes</v>
          </cell>
        </row>
        <row r="209">
          <cell r="C209" t="str">
            <v>KAPE-IB-99339-30-11-2021</v>
          </cell>
          <cell r="D209">
            <v>44530</v>
          </cell>
          <cell r="E209" t="str">
            <v>Raw Material</v>
          </cell>
          <cell r="F209" t="str">
            <v>Closed</v>
          </cell>
          <cell r="G209">
            <v>60509.9</v>
          </cell>
          <cell r="H209" t="str">
            <v>EOU</v>
          </cell>
          <cell r="J209">
            <v>5205.13</v>
          </cell>
          <cell r="K209">
            <v>3.3</v>
          </cell>
          <cell r="L209">
            <v>0</v>
          </cell>
          <cell r="M209">
            <v>0</v>
          </cell>
          <cell r="N209" t="str">
            <v>Cotton Yarn</v>
          </cell>
        </row>
        <row r="210">
          <cell r="C210" t="str">
            <v>KAPE-IB-99346-30-11-2021</v>
          </cell>
          <cell r="D210">
            <v>44530</v>
          </cell>
          <cell r="E210" t="str">
            <v>Raw Material</v>
          </cell>
          <cell r="F210" t="str">
            <v>Closed</v>
          </cell>
          <cell r="G210">
            <v>39741</v>
          </cell>
          <cell r="H210" t="str">
            <v>EOU</v>
          </cell>
          <cell r="J210">
            <v>5205.13</v>
          </cell>
          <cell r="K210">
            <v>4.7699999999999996</v>
          </cell>
          <cell r="L210">
            <v>0</v>
          </cell>
          <cell r="M210">
            <v>0</v>
          </cell>
          <cell r="N210" t="str">
            <v>Cotton Yarn</v>
          </cell>
        </row>
        <row r="211">
          <cell r="C211" t="str">
            <v>KAPE-IB-99360-30-11-2021</v>
          </cell>
          <cell r="D211">
            <v>44530</v>
          </cell>
          <cell r="E211" t="str">
            <v>Raw Material</v>
          </cell>
          <cell r="F211" t="str">
            <v>Closed</v>
          </cell>
          <cell r="G211">
            <v>40518.400000000001</v>
          </cell>
          <cell r="H211" t="str">
            <v>EOU</v>
          </cell>
          <cell r="J211">
            <v>5205.13</v>
          </cell>
          <cell r="K211">
            <v>3.3</v>
          </cell>
          <cell r="L211">
            <v>0</v>
          </cell>
          <cell r="M211">
            <v>0</v>
          </cell>
          <cell r="N211" t="str">
            <v>Cotton Yarn</v>
          </cell>
        </row>
        <row r="212">
          <cell r="C212" t="str">
            <v>KAPE-IB-99354-30-11-2021</v>
          </cell>
          <cell r="D212">
            <v>44530</v>
          </cell>
          <cell r="E212" t="str">
            <v>Raw Material</v>
          </cell>
          <cell r="F212" t="str">
            <v>Closed</v>
          </cell>
          <cell r="G212">
            <v>40085.1</v>
          </cell>
          <cell r="H212" t="str">
            <v>EOU</v>
          </cell>
          <cell r="J212">
            <v>5205.13</v>
          </cell>
          <cell r="K212">
            <v>3.3</v>
          </cell>
          <cell r="L212">
            <v>0</v>
          </cell>
          <cell r="M212">
            <v>0</v>
          </cell>
          <cell r="N212" t="str">
            <v>Cotton Yarn</v>
          </cell>
        </row>
        <row r="213">
          <cell r="C213" t="str">
            <v>KAPW-IB-80150-01-12-2021</v>
          </cell>
          <cell r="D213">
            <v>44531</v>
          </cell>
          <cell r="E213" t="str">
            <v>Raw Material</v>
          </cell>
          <cell r="F213" t="str">
            <v>Closed</v>
          </cell>
          <cell r="G213">
            <v>5000</v>
          </cell>
          <cell r="H213" t="str">
            <v>EOU</v>
          </cell>
          <cell r="J213">
            <v>3204.2</v>
          </cell>
          <cell r="K213">
            <v>7.6719999999999997</v>
          </cell>
          <cell r="L213">
            <v>0</v>
          </cell>
          <cell r="M213">
            <v>0</v>
          </cell>
          <cell r="N213" t="str">
            <v>Textile Dyes</v>
          </cell>
        </row>
        <row r="214">
          <cell r="C214" t="str">
            <v>KAPW-IB-81108-02-12-2021</v>
          </cell>
          <cell r="D214">
            <v>44532</v>
          </cell>
          <cell r="E214" t="str">
            <v>Raw Material</v>
          </cell>
          <cell r="F214" t="str">
            <v>Closed</v>
          </cell>
          <cell r="G214">
            <v>18200</v>
          </cell>
          <cell r="H214" t="str">
            <v>EOU</v>
          </cell>
          <cell r="J214">
            <v>3906.9029999999998</v>
          </cell>
          <cell r="K214">
            <v>2.0499999999999998</v>
          </cell>
          <cell r="L214">
            <v>0</v>
          </cell>
          <cell r="M214">
            <v>0</v>
          </cell>
          <cell r="N214" t="str">
            <v>Textile Chemical</v>
          </cell>
        </row>
        <row r="215">
          <cell r="C215" t="str">
            <v>KAPW-IB-81771-03-12-2021</v>
          </cell>
          <cell r="D215">
            <v>44533</v>
          </cell>
          <cell r="E215" t="str">
            <v>Raw Material</v>
          </cell>
          <cell r="F215" t="str">
            <v>Closed</v>
          </cell>
          <cell r="G215">
            <v>1500</v>
          </cell>
          <cell r="H215" t="str">
            <v>EOU</v>
          </cell>
          <cell r="J215">
            <v>3204.16</v>
          </cell>
          <cell r="K215">
            <v>9.4742999999999995</v>
          </cell>
          <cell r="L215">
            <v>0</v>
          </cell>
          <cell r="M215">
            <v>0</v>
          </cell>
          <cell r="N215" t="str">
            <v>Textile Dyes</v>
          </cell>
        </row>
        <row r="216">
          <cell r="C216" t="str">
            <v>KAPE-IB-101874-03-12-2021</v>
          </cell>
          <cell r="D216">
            <v>44533</v>
          </cell>
          <cell r="E216" t="str">
            <v>Raw Material</v>
          </cell>
          <cell r="F216" t="str">
            <v>Closed</v>
          </cell>
          <cell r="G216">
            <v>24480</v>
          </cell>
          <cell r="H216" t="str">
            <v>EOU</v>
          </cell>
          <cell r="J216">
            <v>5402.33</v>
          </cell>
          <cell r="K216">
            <v>1.64</v>
          </cell>
          <cell r="L216">
            <v>0</v>
          </cell>
          <cell r="M216">
            <v>0</v>
          </cell>
          <cell r="N216" t="str">
            <v>Polyester Yarn</v>
          </cell>
        </row>
        <row r="217">
          <cell r="C217" t="str">
            <v>KAPW-IB-83496-06-12-2021</v>
          </cell>
          <cell r="D217">
            <v>44536</v>
          </cell>
          <cell r="E217" t="str">
            <v>Raw Material</v>
          </cell>
          <cell r="F217" t="str">
            <v>Closed</v>
          </cell>
          <cell r="G217">
            <v>12145</v>
          </cell>
          <cell r="H217" t="str">
            <v>EOU</v>
          </cell>
          <cell r="J217">
            <v>5407.52</v>
          </cell>
          <cell r="K217">
            <v>5.8258000000000001</v>
          </cell>
          <cell r="L217">
            <v>0</v>
          </cell>
          <cell r="M217">
            <v>0</v>
          </cell>
          <cell r="N217" t="str">
            <v>Polyester Fabric</v>
          </cell>
        </row>
        <row r="218">
          <cell r="C218" t="str">
            <v>KAPE-IB-103482-06-12-2021</v>
          </cell>
          <cell r="D218">
            <v>44536</v>
          </cell>
          <cell r="E218" t="str">
            <v>Raw Material</v>
          </cell>
          <cell r="F218" t="str">
            <v>Closed</v>
          </cell>
          <cell r="G218">
            <v>19874.400000000001</v>
          </cell>
          <cell r="H218" t="str">
            <v>EOU</v>
          </cell>
          <cell r="J218">
            <v>5205.13</v>
          </cell>
          <cell r="K218">
            <v>3.3</v>
          </cell>
          <cell r="L218">
            <v>0</v>
          </cell>
          <cell r="M218">
            <v>0</v>
          </cell>
          <cell r="N218" t="str">
            <v>Cotton Yarn</v>
          </cell>
        </row>
        <row r="219">
          <cell r="C219" t="str">
            <v>KAPE-IB-103549-06-12-2021</v>
          </cell>
          <cell r="D219">
            <v>44536</v>
          </cell>
          <cell r="E219" t="str">
            <v>Raw Material</v>
          </cell>
          <cell r="F219" t="str">
            <v>Closed</v>
          </cell>
          <cell r="G219">
            <v>19847.7</v>
          </cell>
          <cell r="H219" t="str">
            <v>EOU</v>
          </cell>
          <cell r="J219">
            <v>5205.13</v>
          </cell>
          <cell r="K219">
            <v>3.3</v>
          </cell>
          <cell r="L219">
            <v>0</v>
          </cell>
          <cell r="M219">
            <v>0</v>
          </cell>
          <cell r="N219" t="str">
            <v>Cotton Yarn</v>
          </cell>
        </row>
        <row r="220">
          <cell r="C220" t="str">
            <v>KPAF-IB-30892-13-12-2021</v>
          </cell>
          <cell r="D220">
            <v>44543</v>
          </cell>
          <cell r="E220" t="str">
            <v>Raw Material</v>
          </cell>
          <cell r="F220" t="str">
            <v>Closed</v>
          </cell>
          <cell r="G220">
            <v>2002.9</v>
          </cell>
          <cell r="H220" t="str">
            <v>EOU</v>
          </cell>
          <cell r="J220">
            <v>5210.49</v>
          </cell>
          <cell r="K220">
            <v>10.8268</v>
          </cell>
          <cell r="L220">
            <v>0</v>
          </cell>
          <cell r="M220">
            <v>0</v>
          </cell>
          <cell r="N220" t="str">
            <v>Blended Fabric</v>
          </cell>
        </row>
        <row r="221">
          <cell r="C221" t="str">
            <v>KAPE-IB-108499-14-12-2021</v>
          </cell>
          <cell r="D221">
            <v>44544</v>
          </cell>
          <cell r="E221" t="str">
            <v>Raw Material</v>
          </cell>
          <cell r="F221" t="str">
            <v>Closed</v>
          </cell>
          <cell r="G221">
            <v>24480</v>
          </cell>
          <cell r="H221" t="str">
            <v>EOU</v>
          </cell>
          <cell r="J221">
            <v>5402.33</v>
          </cell>
          <cell r="K221">
            <v>1.64</v>
          </cell>
          <cell r="L221">
            <v>0</v>
          </cell>
          <cell r="M221">
            <v>0</v>
          </cell>
          <cell r="N221" t="str">
            <v>Polyester Yarn</v>
          </cell>
        </row>
        <row r="222">
          <cell r="C222" t="str">
            <v>KAPW-IB-88577-14-12-2021</v>
          </cell>
          <cell r="D222">
            <v>44544</v>
          </cell>
          <cell r="E222" t="str">
            <v>Raw Material</v>
          </cell>
          <cell r="F222" t="str">
            <v>Closed</v>
          </cell>
          <cell r="G222">
            <v>7532</v>
          </cell>
          <cell r="H222" t="str">
            <v>EOU</v>
          </cell>
          <cell r="J222">
            <v>5807.1019999999999</v>
          </cell>
          <cell r="K222">
            <v>3.6644999999999999</v>
          </cell>
          <cell r="L222">
            <v>0</v>
          </cell>
          <cell r="M222">
            <v>0</v>
          </cell>
          <cell r="N222" t="str">
            <v>Packing Material</v>
          </cell>
        </row>
        <row r="223">
          <cell r="C223" t="str">
            <v>KPPI-IB-42167-15-12-2021</v>
          </cell>
          <cell r="D223">
            <v>44545</v>
          </cell>
          <cell r="E223" t="str">
            <v>Raw Material</v>
          </cell>
          <cell r="F223" t="str">
            <v>Closed</v>
          </cell>
          <cell r="G223">
            <v>36000</v>
          </cell>
          <cell r="H223" t="str">
            <v>EOU</v>
          </cell>
          <cell r="J223">
            <v>3809.9189999999999</v>
          </cell>
          <cell r="K223">
            <v>2.5</v>
          </cell>
          <cell r="L223">
            <v>0</v>
          </cell>
          <cell r="M223">
            <v>0</v>
          </cell>
          <cell r="N223" t="str">
            <v>Textile Chemical</v>
          </cell>
        </row>
        <row r="224">
          <cell r="C224" t="str">
            <v>KPPI-IB-42182-16-12-2021</v>
          </cell>
          <cell r="D224">
            <v>44546</v>
          </cell>
          <cell r="E224" t="str">
            <v>Raw Material</v>
          </cell>
          <cell r="F224" t="str">
            <v>Closed</v>
          </cell>
          <cell r="G224">
            <v>18000</v>
          </cell>
          <cell r="H224" t="str">
            <v>EOU</v>
          </cell>
          <cell r="J224">
            <v>3809.9189999999999</v>
          </cell>
          <cell r="K224">
            <v>2.5</v>
          </cell>
          <cell r="L224">
            <v>0</v>
          </cell>
          <cell r="M224">
            <v>0</v>
          </cell>
          <cell r="N224" t="str">
            <v>Textile Chemical</v>
          </cell>
        </row>
        <row r="225">
          <cell r="C225" t="str">
            <v>KAPE-IB-111446-16-12-2021</v>
          </cell>
          <cell r="D225">
            <v>44546</v>
          </cell>
          <cell r="E225" t="str">
            <v>Raw Material</v>
          </cell>
          <cell r="F225" t="str">
            <v>Closed</v>
          </cell>
          <cell r="G225">
            <v>19600</v>
          </cell>
          <cell r="H225" t="str">
            <v>EOU</v>
          </cell>
          <cell r="J225">
            <v>3402.13</v>
          </cell>
          <cell r="K225" t="str">
            <v>1.85000
4.05000
3.95000</v>
          </cell>
          <cell r="L225">
            <v>0</v>
          </cell>
          <cell r="M225">
            <v>0</v>
          </cell>
          <cell r="N225" t="str">
            <v>Textile Chemical</v>
          </cell>
        </row>
        <row r="226">
          <cell r="C226" t="str">
            <v>KAPE-IB-111629-17-12-2021</v>
          </cell>
          <cell r="D226">
            <v>44547</v>
          </cell>
          <cell r="E226" t="str">
            <v>Raw Material</v>
          </cell>
          <cell r="F226" t="str">
            <v>Closed</v>
          </cell>
          <cell r="G226">
            <v>24480</v>
          </cell>
          <cell r="H226" t="str">
            <v>EOU</v>
          </cell>
          <cell r="J226">
            <v>5402.33</v>
          </cell>
          <cell r="K226">
            <v>1.64</v>
          </cell>
          <cell r="L226">
            <v>0</v>
          </cell>
          <cell r="M226">
            <v>0</v>
          </cell>
          <cell r="N226" t="str">
            <v>Polyester Yarn</v>
          </cell>
        </row>
        <row r="227">
          <cell r="C227" t="str">
            <v>KAPE-IB-112508-18-12-2021</v>
          </cell>
          <cell r="D227">
            <v>44548</v>
          </cell>
          <cell r="E227" t="str">
            <v>Raw Material</v>
          </cell>
          <cell r="F227" t="str">
            <v>Closed</v>
          </cell>
          <cell r="G227">
            <v>18144</v>
          </cell>
          <cell r="H227" t="str">
            <v>EOU</v>
          </cell>
          <cell r="J227">
            <v>5205.2700000000004</v>
          </cell>
          <cell r="K227">
            <v>6.52</v>
          </cell>
          <cell r="L227">
            <v>0</v>
          </cell>
          <cell r="M227">
            <v>0</v>
          </cell>
          <cell r="N227" t="str">
            <v>Cotton Yarn</v>
          </cell>
        </row>
        <row r="228">
          <cell r="C228" t="str">
            <v>KAPE-IB-112505-18-12-2021</v>
          </cell>
          <cell r="D228">
            <v>44548</v>
          </cell>
          <cell r="E228" t="str">
            <v>Raw Material</v>
          </cell>
          <cell r="F228" t="str">
            <v>Closed</v>
          </cell>
          <cell r="G228">
            <v>18144</v>
          </cell>
          <cell r="H228" t="str">
            <v>EOU</v>
          </cell>
          <cell r="J228">
            <v>5205.2700000000004</v>
          </cell>
          <cell r="K228">
            <v>6.52</v>
          </cell>
          <cell r="L228">
            <v>0</v>
          </cell>
          <cell r="M228">
            <v>0</v>
          </cell>
          <cell r="N228" t="str">
            <v>Cotton Yarn</v>
          </cell>
        </row>
        <row r="229">
          <cell r="C229" t="str">
            <v>KAPE-IB-115712-23-12-2021</v>
          </cell>
          <cell r="D229">
            <v>44553</v>
          </cell>
          <cell r="E229" t="str">
            <v>Raw Material</v>
          </cell>
          <cell r="F229" t="str">
            <v>Closed</v>
          </cell>
          <cell r="G229">
            <v>24480</v>
          </cell>
          <cell r="H229" t="str">
            <v>EOU</v>
          </cell>
          <cell r="J229">
            <v>5402.33</v>
          </cell>
          <cell r="K229">
            <v>1.85</v>
          </cell>
          <cell r="L229">
            <v>0</v>
          </cell>
          <cell r="M229">
            <v>0</v>
          </cell>
          <cell r="N229" t="str">
            <v>Polyester Yarn</v>
          </cell>
        </row>
        <row r="230">
          <cell r="C230" t="str">
            <v>KAPE-IB-116715-24-12-2021</v>
          </cell>
          <cell r="D230">
            <v>44554</v>
          </cell>
          <cell r="E230" t="str">
            <v>Raw Material</v>
          </cell>
          <cell r="F230" t="str">
            <v>Closed</v>
          </cell>
          <cell r="G230">
            <v>6300</v>
          </cell>
          <cell r="H230" t="str">
            <v>EOU</v>
          </cell>
          <cell r="J230">
            <v>3204.16</v>
          </cell>
          <cell r="K230">
            <v>7.4508000000000001</v>
          </cell>
          <cell r="L230">
            <v>0</v>
          </cell>
          <cell r="M230">
            <v>0</v>
          </cell>
          <cell r="N230" t="str">
            <v>Textile Dyes</v>
          </cell>
        </row>
        <row r="231">
          <cell r="C231" t="str">
            <v>KAPE-IB-116727-24-12-2021</v>
          </cell>
          <cell r="D231">
            <v>44554</v>
          </cell>
          <cell r="E231" t="str">
            <v>Raw Material</v>
          </cell>
          <cell r="F231" t="str">
            <v>Closed</v>
          </cell>
          <cell r="G231">
            <v>8000</v>
          </cell>
          <cell r="H231" t="str">
            <v>EOU</v>
          </cell>
          <cell r="J231">
            <v>3204.16</v>
          </cell>
          <cell r="K231">
            <v>5.9569999999999999</v>
          </cell>
          <cell r="L231">
            <v>0</v>
          </cell>
          <cell r="M231">
            <v>0</v>
          </cell>
          <cell r="N231" t="str">
            <v>Textile Dyes</v>
          </cell>
        </row>
        <row r="232">
          <cell r="C232" t="str">
            <v>KAPW-IB-96455-28-12-2021</v>
          </cell>
          <cell r="D232">
            <v>44558</v>
          </cell>
          <cell r="E232" t="str">
            <v>Raw Material</v>
          </cell>
          <cell r="F232" t="str">
            <v>Closed</v>
          </cell>
          <cell r="G232">
            <v>12960</v>
          </cell>
          <cell r="H232" t="str">
            <v>EOU</v>
          </cell>
          <cell r="J232" t="str">
            <v>3402.1300
3402.1990
3809.9190</v>
          </cell>
          <cell r="K232" t="str">
            <v>2.18
2.65
4.2</v>
          </cell>
          <cell r="L232">
            <v>0</v>
          </cell>
          <cell r="M232">
            <v>0</v>
          </cell>
          <cell r="N232" t="str">
            <v>Textile Chemical</v>
          </cell>
        </row>
        <row r="233">
          <cell r="C233" t="str">
            <v>KPAF-IB-33775-28-12-2021</v>
          </cell>
          <cell r="D233">
            <v>44558</v>
          </cell>
          <cell r="E233" t="str">
            <v>Raw Material</v>
          </cell>
          <cell r="F233" t="str">
            <v>Closed</v>
          </cell>
          <cell r="G233">
            <v>230.4</v>
          </cell>
          <cell r="H233" t="str">
            <v>EOU</v>
          </cell>
          <cell r="J233">
            <v>5402.33</v>
          </cell>
          <cell r="K233">
            <v>30.83</v>
          </cell>
          <cell r="L233">
            <v>0</v>
          </cell>
          <cell r="M233">
            <v>0</v>
          </cell>
          <cell r="N233" t="str">
            <v>Elastolefin Yarn</v>
          </cell>
        </row>
        <row r="234">
          <cell r="C234" t="str">
            <v>KAPW-IB-97856-30-12-2021</v>
          </cell>
          <cell r="D234">
            <v>44560</v>
          </cell>
          <cell r="E234" t="str">
            <v>Raw Material</v>
          </cell>
          <cell r="F234" t="str">
            <v>Closed</v>
          </cell>
          <cell r="G234">
            <v>3000</v>
          </cell>
          <cell r="H234" t="str">
            <v>EOU</v>
          </cell>
          <cell r="J234">
            <v>3204.16</v>
          </cell>
          <cell r="K234" t="str">
            <v>16.40
19.24
8</v>
          </cell>
          <cell r="L234">
            <v>0</v>
          </cell>
          <cell r="M234">
            <v>0</v>
          </cell>
          <cell r="N234" t="str">
            <v>Textile Dyes</v>
          </cell>
        </row>
        <row r="235">
          <cell r="C235" t="str">
            <v>KAPE-IB-120641-31-12-2021</v>
          </cell>
          <cell r="D235">
            <v>44561</v>
          </cell>
          <cell r="E235" t="str">
            <v>Raw Material</v>
          </cell>
          <cell r="F235" t="str">
            <v>Closed</v>
          </cell>
          <cell r="G235">
            <v>20173.400000000001</v>
          </cell>
          <cell r="H235" t="str">
            <v>EOU</v>
          </cell>
          <cell r="J235">
            <v>5205.13</v>
          </cell>
          <cell r="K235">
            <v>4.7699999999999996</v>
          </cell>
          <cell r="L235">
            <v>0</v>
          </cell>
          <cell r="M235">
            <v>0</v>
          </cell>
          <cell r="N235" t="str">
            <v>Cotton Yarn</v>
          </cell>
        </row>
        <row r="236">
          <cell r="C236" t="str">
            <v>KAPE-IB-120597-31-12-2021</v>
          </cell>
          <cell r="D236">
            <v>44561</v>
          </cell>
          <cell r="E236" t="str">
            <v>Raw Material</v>
          </cell>
          <cell r="F236" t="str">
            <v>Closed</v>
          </cell>
          <cell r="G236">
            <v>59805.1</v>
          </cell>
          <cell r="H236" t="str">
            <v>EOU</v>
          </cell>
          <cell r="J236">
            <v>5205.13</v>
          </cell>
          <cell r="K236">
            <v>4.7699999999999996</v>
          </cell>
          <cell r="L236">
            <v>0</v>
          </cell>
          <cell r="M236">
            <v>0</v>
          </cell>
          <cell r="N236" t="str">
            <v>Cotton Yarn</v>
          </cell>
        </row>
        <row r="237">
          <cell r="C237" t="str">
            <v>KAPE-IB-120523-31-12-2021</v>
          </cell>
          <cell r="D237">
            <v>44561</v>
          </cell>
          <cell r="E237" t="str">
            <v>Raw Material</v>
          </cell>
          <cell r="F237" t="str">
            <v>Closed</v>
          </cell>
          <cell r="G237">
            <v>19836.400000000001</v>
          </cell>
          <cell r="H237" t="str">
            <v>EOU</v>
          </cell>
          <cell r="J237">
            <v>5205.13</v>
          </cell>
          <cell r="K237">
            <v>3.3</v>
          </cell>
          <cell r="L237">
            <v>0</v>
          </cell>
          <cell r="M237">
            <v>0</v>
          </cell>
          <cell r="N237" t="str">
            <v>Cotton Yarn</v>
          </cell>
        </row>
        <row r="238">
          <cell r="C238" t="str">
            <v>KPAF-IB-34697-31-12-2021</v>
          </cell>
          <cell r="D238">
            <v>44561</v>
          </cell>
          <cell r="E238" t="str">
            <v>Raw Material</v>
          </cell>
          <cell r="F238" t="str">
            <v>Closed</v>
          </cell>
          <cell r="G238">
            <v>300</v>
          </cell>
          <cell r="H238" t="str">
            <v>EOU</v>
          </cell>
          <cell r="J238">
            <v>5407.52</v>
          </cell>
          <cell r="K238">
            <v>7.0339999999999998</v>
          </cell>
          <cell r="L238">
            <v>0</v>
          </cell>
          <cell r="M238">
            <v>0</v>
          </cell>
          <cell r="N238" t="str">
            <v>Blended Fabric</v>
          </cell>
        </row>
        <row r="239">
          <cell r="C239" t="str">
            <v>KAPE-IB-121219-03-01-2022</v>
          </cell>
          <cell r="D239">
            <v>44564</v>
          </cell>
          <cell r="E239" t="str">
            <v>Raw Material</v>
          </cell>
          <cell r="F239" t="str">
            <v>Closed</v>
          </cell>
          <cell r="G239">
            <v>54432</v>
          </cell>
          <cell r="H239" t="str">
            <v>EOU</v>
          </cell>
          <cell r="J239">
            <v>5206.24</v>
          </cell>
          <cell r="K239">
            <v>5.48</v>
          </cell>
          <cell r="L239">
            <v>0</v>
          </cell>
          <cell r="M239">
            <v>0</v>
          </cell>
          <cell r="N239" t="str">
            <v>Blended Yarn</v>
          </cell>
        </row>
        <row r="240">
          <cell r="C240" t="str">
            <v>KAPE-IB-121234-03-01-2022</v>
          </cell>
          <cell r="D240">
            <v>44564</v>
          </cell>
          <cell r="E240" t="str">
            <v>Raw Material</v>
          </cell>
          <cell r="F240" t="str">
            <v>Closed</v>
          </cell>
          <cell r="G240">
            <v>24480</v>
          </cell>
          <cell r="H240" t="str">
            <v>EOU</v>
          </cell>
          <cell r="J240">
            <v>5402.33</v>
          </cell>
          <cell r="K240">
            <v>1.85</v>
          </cell>
          <cell r="L240">
            <v>0</v>
          </cell>
          <cell r="M240">
            <v>0</v>
          </cell>
          <cell r="N240" t="str">
            <v>Polyester Yarn</v>
          </cell>
        </row>
        <row r="241">
          <cell r="C241" t="str">
            <v>KAPE-IB-121250-03-01-2022</v>
          </cell>
          <cell r="D241">
            <v>44564</v>
          </cell>
          <cell r="E241" t="str">
            <v>Raw Material</v>
          </cell>
          <cell r="F241" t="str">
            <v>Closed</v>
          </cell>
          <cell r="G241">
            <v>36288</v>
          </cell>
          <cell r="H241" t="str">
            <v>EOU</v>
          </cell>
          <cell r="J241">
            <v>5205.2700000000004</v>
          </cell>
          <cell r="K241">
            <v>6.3</v>
          </cell>
          <cell r="L241">
            <v>0</v>
          </cell>
          <cell r="M241">
            <v>0</v>
          </cell>
          <cell r="N241" t="str">
            <v>Cotton Yarn</v>
          </cell>
        </row>
        <row r="242">
          <cell r="C242" t="str">
            <v>KAPE-IB-121223-03-01-2022</v>
          </cell>
          <cell r="D242">
            <v>44564</v>
          </cell>
          <cell r="E242" t="str">
            <v>Raw Material</v>
          </cell>
          <cell r="F242" t="str">
            <v>Closed</v>
          </cell>
          <cell r="G242">
            <v>24120</v>
          </cell>
          <cell r="H242" t="str">
            <v>EOU</v>
          </cell>
          <cell r="J242">
            <v>5402.33</v>
          </cell>
          <cell r="K242">
            <v>1.79</v>
          </cell>
          <cell r="L242">
            <v>0</v>
          </cell>
          <cell r="M242">
            <v>0</v>
          </cell>
          <cell r="N242" t="str">
            <v>Polyester Yarn</v>
          </cell>
        </row>
        <row r="243">
          <cell r="C243" t="str">
            <v>KAPE-IB-121585-04-01-2022</v>
          </cell>
          <cell r="D243">
            <v>44565</v>
          </cell>
          <cell r="E243" t="str">
            <v>Raw Material</v>
          </cell>
          <cell r="F243" t="str">
            <v>Closed</v>
          </cell>
          <cell r="G243">
            <v>24480</v>
          </cell>
          <cell r="H243" t="str">
            <v>EOU</v>
          </cell>
          <cell r="J243">
            <v>5402.33</v>
          </cell>
          <cell r="K243">
            <v>1.85</v>
          </cell>
          <cell r="L243">
            <v>0</v>
          </cell>
          <cell r="M243">
            <v>0</v>
          </cell>
          <cell r="N243" t="str">
            <v>Polyester Yarn</v>
          </cell>
        </row>
        <row r="244">
          <cell r="C244" t="str">
            <v>KAPE-IB-123067-05-01-2022</v>
          </cell>
          <cell r="D244">
            <v>44566</v>
          </cell>
          <cell r="E244" t="str">
            <v>Raw Material</v>
          </cell>
          <cell r="F244" t="str">
            <v>Closed</v>
          </cell>
          <cell r="G244">
            <v>90720</v>
          </cell>
          <cell r="H244" t="str">
            <v>EOU</v>
          </cell>
          <cell r="J244">
            <v>5205.2700000000004</v>
          </cell>
          <cell r="K244">
            <v>6.52</v>
          </cell>
          <cell r="L244">
            <v>0</v>
          </cell>
          <cell r="M244">
            <v>0</v>
          </cell>
          <cell r="N244" t="str">
            <v>Cotton Yarn</v>
          </cell>
        </row>
        <row r="245">
          <cell r="C245" t="str">
            <v>KAPE-IB-123078-05-01-2022</v>
          </cell>
          <cell r="D245">
            <v>44566</v>
          </cell>
          <cell r="E245" t="str">
            <v>Raw Material</v>
          </cell>
          <cell r="F245" t="str">
            <v>Closed</v>
          </cell>
          <cell r="G245">
            <v>18144</v>
          </cell>
          <cell r="H245" t="str">
            <v>EOU</v>
          </cell>
          <cell r="J245">
            <v>5205.2700000000004</v>
          </cell>
          <cell r="K245">
            <v>6.52</v>
          </cell>
          <cell r="L245">
            <v>0</v>
          </cell>
          <cell r="M245">
            <v>0</v>
          </cell>
          <cell r="N245" t="str">
            <v>Cotton Yarn</v>
          </cell>
        </row>
        <row r="246">
          <cell r="C246" t="str">
            <v>KAPW-IB-104471-11-01-2022</v>
          </cell>
          <cell r="D246">
            <v>44572</v>
          </cell>
          <cell r="E246" t="str">
            <v>Raw Material</v>
          </cell>
          <cell r="F246" t="str">
            <v>Closed</v>
          </cell>
          <cell r="G246">
            <v>24480</v>
          </cell>
          <cell r="H246" t="str">
            <v>EOU</v>
          </cell>
          <cell r="J246">
            <v>5402.33</v>
          </cell>
          <cell r="K246">
            <v>1.85</v>
          </cell>
          <cell r="L246">
            <v>0</v>
          </cell>
          <cell r="M246">
            <v>0</v>
          </cell>
          <cell r="N246" t="str">
            <v>Polyester Yarn</v>
          </cell>
        </row>
        <row r="247">
          <cell r="C247" t="str">
            <v>KAPE-IB-126926-11-01-2022</v>
          </cell>
          <cell r="D247">
            <v>44572</v>
          </cell>
          <cell r="E247" t="str">
            <v>Raw Material</v>
          </cell>
          <cell r="F247" t="str">
            <v>Closed</v>
          </cell>
          <cell r="G247">
            <v>36288</v>
          </cell>
          <cell r="H247" t="str">
            <v>EOU</v>
          </cell>
          <cell r="J247">
            <v>5205.2700000000004</v>
          </cell>
          <cell r="K247">
            <v>6.52</v>
          </cell>
          <cell r="L247">
            <v>0</v>
          </cell>
          <cell r="M247">
            <v>0</v>
          </cell>
          <cell r="N247" t="str">
            <v>Cotton Yarn</v>
          </cell>
        </row>
        <row r="248">
          <cell r="C248" t="str">
            <v>KAPW-IB-105006-11-01-2022</v>
          </cell>
          <cell r="D248">
            <v>44572</v>
          </cell>
          <cell r="E248" t="str">
            <v>Raw Material</v>
          </cell>
          <cell r="F248" t="str">
            <v>Closed</v>
          </cell>
          <cell r="G248">
            <v>2000</v>
          </cell>
          <cell r="H248" t="str">
            <v>EOU</v>
          </cell>
          <cell r="J248">
            <v>3204.16</v>
          </cell>
          <cell r="K248">
            <v>7.9</v>
          </cell>
          <cell r="L248">
            <v>0</v>
          </cell>
          <cell r="M248">
            <v>0</v>
          </cell>
          <cell r="N248" t="str">
            <v>Textile Dyes</v>
          </cell>
        </row>
        <row r="249">
          <cell r="C249" t="str">
            <v>KAPE-IB-127747-12-01-2022</v>
          </cell>
          <cell r="D249">
            <v>44573</v>
          </cell>
          <cell r="E249" t="str">
            <v>Raw Material</v>
          </cell>
          <cell r="F249" t="str">
            <v>Closed</v>
          </cell>
          <cell r="G249">
            <v>19452.599999999999</v>
          </cell>
          <cell r="H249" t="str">
            <v>EOU</v>
          </cell>
          <cell r="J249">
            <v>5205.13</v>
          </cell>
          <cell r="K249">
            <v>4.7699999999999996</v>
          </cell>
          <cell r="L249">
            <v>0</v>
          </cell>
          <cell r="M249">
            <v>0</v>
          </cell>
          <cell r="N249" t="str">
            <v>Cotton Yarn</v>
          </cell>
        </row>
        <row r="250">
          <cell r="C250" t="str">
            <v>KAPE-IB-127793-12-01-2022</v>
          </cell>
          <cell r="D250">
            <v>44573</v>
          </cell>
          <cell r="E250" t="str">
            <v>Raw Material</v>
          </cell>
          <cell r="F250" t="str">
            <v>Closed</v>
          </cell>
          <cell r="G250">
            <v>6625</v>
          </cell>
          <cell r="H250" t="str">
            <v>EOU</v>
          </cell>
          <cell r="J250">
            <v>3204.16</v>
          </cell>
          <cell r="K250" t="str">
            <v>9.64 / 10.88 / 12.44 / 9.22 / 6.73 / 17.31</v>
          </cell>
          <cell r="L250">
            <v>0</v>
          </cell>
          <cell r="M250">
            <v>0</v>
          </cell>
          <cell r="N250" t="str">
            <v>Textile Dyes</v>
          </cell>
        </row>
        <row r="251">
          <cell r="C251" t="str">
            <v>KAPW-IB-106492-13-01-2022</v>
          </cell>
          <cell r="D251">
            <v>44574</v>
          </cell>
          <cell r="E251" t="str">
            <v>Raw Material</v>
          </cell>
          <cell r="F251" t="str">
            <v>Closed</v>
          </cell>
          <cell r="G251">
            <v>8456</v>
          </cell>
          <cell r="H251" t="str">
            <v>EOU</v>
          </cell>
          <cell r="J251">
            <v>5407.52</v>
          </cell>
          <cell r="K251">
            <v>5.5808</v>
          </cell>
          <cell r="L251">
            <v>0</v>
          </cell>
          <cell r="M251">
            <v>0</v>
          </cell>
          <cell r="N251" t="str">
            <v>Polyester Fabric</v>
          </cell>
        </row>
        <row r="252">
          <cell r="C252" t="str">
            <v>KAPE-IB-128667-13-01-2022</v>
          </cell>
          <cell r="D252">
            <v>44574</v>
          </cell>
          <cell r="E252" t="str">
            <v>Raw Material</v>
          </cell>
          <cell r="F252" t="str">
            <v>Closed</v>
          </cell>
          <cell r="G252">
            <v>77526.7</v>
          </cell>
          <cell r="H252" t="str">
            <v>EOU</v>
          </cell>
          <cell r="J252">
            <v>5205.13</v>
          </cell>
          <cell r="K252">
            <v>5.4</v>
          </cell>
          <cell r="L252">
            <v>0</v>
          </cell>
          <cell r="M252">
            <v>0</v>
          </cell>
          <cell r="N252" t="str">
            <v>Cotton Yarn</v>
          </cell>
        </row>
        <row r="253">
          <cell r="C253" t="str">
            <v>KAPE-IB-128635-13-01-2022</v>
          </cell>
          <cell r="D253">
            <v>44574</v>
          </cell>
          <cell r="E253" t="str">
            <v>Raw Material</v>
          </cell>
          <cell r="F253" t="str">
            <v>Closed</v>
          </cell>
          <cell r="G253">
            <v>18703.8</v>
          </cell>
          <cell r="H253" t="str">
            <v>EOU</v>
          </cell>
          <cell r="J253">
            <v>5205.13</v>
          </cell>
          <cell r="K253">
            <v>4.7699999999999996</v>
          </cell>
          <cell r="L253">
            <v>0</v>
          </cell>
          <cell r="M253">
            <v>0</v>
          </cell>
          <cell r="N253" t="str">
            <v>Cotton Yarn</v>
          </cell>
        </row>
        <row r="254">
          <cell r="C254" t="str">
            <v>KAPE-IB-128644-13-01-2022</v>
          </cell>
          <cell r="D254">
            <v>44574</v>
          </cell>
          <cell r="E254" t="str">
            <v>Raw Material</v>
          </cell>
          <cell r="F254" t="str">
            <v>Closed</v>
          </cell>
          <cell r="G254">
            <v>20160</v>
          </cell>
          <cell r="H254" t="str">
            <v>EOU</v>
          </cell>
          <cell r="J254">
            <v>2915.11</v>
          </cell>
          <cell r="K254">
            <v>1.65</v>
          </cell>
          <cell r="L254">
            <v>0</v>
          </cell>
          <cell r="M254">
            <v>0</v>
          </cell>
          <cell r="N254" t="str">
            <v>Textile Chemical</v>
          </cell>
        </row>
        <row r="255">
          <cell r="C255" t="str">
            <v>KAPE-IB-130078-14-01-2022</v>
          </cell>
          <cell r="D255">
            <v>44575</v>
          </cell>
          <cell r="E255" t="str">
            <v>Raw Material</v>
          </cell>
          <cell r="F255" t="str">
            <v>Closed</v>
          </cell>
          <cell r="G255">
            <v>3000</v>
          </cell>
          <cell r="H255" t="str">
            <v>EOU</v>
          </cell>
          <cell r="J255">
            <v>3204.16</v>
          </cell>
          <cell r="K255" t="str">
            <v>12.1263 / 8.9937 / 6.5684 / 16.8758 / 9.5495</v>
          </cell>
          <cell r="L255">
            <v>0</v>
          </cell>
          <cell r="M255">
            <v>0</v>
          </cell>
          <cell r="N255" t="str">
            <v>Textile Dyes</v>
          </cell>
        </row>
        <row r="256">
          <cell r="C256" t="str">
            <v>KAPW-IB-106716-14-01-2022</v>
          </cell>
          <cell r="D256">
            <v>44575</v>
          </cell>
          <cell r="E256" t="str">
            <v>Raw Material</v>
          </cell>
          <cell r="F256" t="str">
            <v>Closed</v>
          </cell>
          <cell r="G256">
            <v>23100</v>
          </cell>
          <cell r="H256" t="str">
            <v>EOU</v>
          </cell>
          <cell r="J256">
            <v>5402.33</v>
          </cell>
          <cell r="K256">
            <v>1.78</v>
          </cell>
          <cell r="L256">
            <v>0</v>
          </cell>
          <cell r="M256">
            <v>0</v>
          </cell>
          <cell r="N256" t="str">
            <v>Polyester Yarn</v>
          </cell>
        </row>
        <row r="257">
          <cell r="C257" t="str">
            <v>KAPW-IB-106693-14-01-2022</v>
          </cell>
          <cell r="D257">
            <v>44575</v>
          </cell>
          <cell r="E257" t="str">
            <v>Raw Material</v>
          </cell>
          <cell r="F257" t="str">
            <v>Closed</v>
          </cell>
          <cell r="G257">
            <v>23100</v>
          </cell>
          <cell r="H257" t="str">
            <v>EOU</v>
          </cell>
          <cell r="J257">
            <v>5402.33</v>
          </cell>
          <cell r="K257">
            <v>1.78</v>
          </cell>
          <cell r="L257">
            <v>0</v>
          </cell>
          <cell r="M257">
            <v>0</v>
          </cell>
          <cell r="N257" t="str">
            <v>Polyester Yarn</v>
          </cell>
        </row>
        <row r="258">
          <cell r="C258" t="str">
            <v>KAPE-IB-129594-14-01-2022</v>
          </cell>
          <cell r="D258">
            <v>44575</v>
          </cell>
          <cell r="E258" t="str">
            <v>Raw Material</v>
          </cell>
          <cell r="F258" t="str">
            <v>Closed</v>
          </cell>
          <cell r="G258">
            <v>13000</v>
          </cell>
          <cell r="H258" t="str">
            <v>EOU</v>
          </cell>
          <cell r="J258">
            <v>3809.9189999999999</v>
          </cell>
          <cell r="K258">
            <v>2.65</v>
          </cell>
          <cell r="L258">
            <v>0</v>
          </cell>
          <cell r="M258">
            <v>0</v>
          </cell>
          <cell r="N258" t="str">
            <v>Textile Chemical</v>
          </cell>
        </row>
        <row r="259">
          <cell r="C259" t="str">
            <v>KAPE-IB-129589-14-01-2022</v>
          </cell>
          <cell r="D259">
            <v>44575</v>
          </cell>
          <cell r="E259" t="str">
            <v>Raw Material</v>
          </cell>
          <cell r="F259" t="str">
            <v>Closed</v>
          </cell>
          <cell r="G259">
            <v>18000</v>
          </cell>
          <cell r="H259" t="str">
            <v>EOU</v>
          </cell>
          <cell r="J259">
            <v>2832.1089999999999</v>
          </cell>
          <cell r="K259">
            <v>1.65</v>
          </cell>
          <cell r="L259">
            <v>0</v>
          </cell>
          <cell r="M259">
            <v>0</v>
          </cell>
          <cell r="N259" t="str">
            <v>Textile Chemical</v>
          </cell>
        </row>
        <row r="260">
          <cell r="C260" t="str">
            <v>KAPE-IB-129656-14-01-2022</v>
          </cell>
          <cell r="D260">
            <v>44575</v>
          </cell>
          <cell r="E260" t="str">
            <v>Raw Material</v>
          </cell>
          <cell r="F260" t="str">
            <v>Closed</v>
          </cell>
          <cell r="G260">
            <v>20260</v>
          </cell>
          <cell r="H260" t="str">
            <v>EOU</v>
          </cell>
          <cell r="J260">
            <v>3809.9189999999999</v>
          </cell>
          <cell r="K260" t="str">
            <v>3.12.65 / 3.3</v>
          </cell>
          <cell r="L260">
            <v>0</v>
          </cell>
          <cell r="M260">
            <v>0</v>
          </cell>
          <cell r="N260" t="str">
            <v>Textile Chemical</v>
          </cell>
        </row>
        <row r="261">
          <cell r="C261" t="str">
            <v>KAPE-IB-129603-14-01-2022</v>
          </cell>
          <cell r="D261">
            <v>44575</v>
          </cell>
          <cell r="E261" t="str">
            <v>Raw Material</v>
          </cell>
          <cell r="F261" t="str">
            <v>Closed</v>
          </cell>
          <cell r="G261">
            <v>48000</v>
          </cell>
          <cell r="H261" t="str">
            <v>EOU</v>
          </cell>
          <cell r="J261">
            <v>1108.19</v>
          </cell>
          <cell r="K261">
            <v>1.75</v>
          </cell>
          <cell r="L261">
            <v>0</v>
          </cell>
          <cell r="M261">
            <v>0</v>
          </cell>
          <cell r="N261" t="str">
            <v>Textile Chemical</v>
          </cell>
        </row>
        <row r="262">
          <cell r="C262" t="str">
            <v>KAPW-IB-108998-18-01-2022</v>
          </cell>
          <cell r="D262">
            <v>44579</v>
          </cell>
          <cell r="E262" t="str">
            <v>Raw Material</v>
          </cell>
          <cell r="F262" t="str">
            <v>Closed</v>
          </cell>
          <cell r="G262">
            <v>5040</v>
          </cell>
          <cell r="H262" t="str">
            <v>EOU</v>
          </cell>
          <cell r="J262">
            <v>3906.9029999999998</v>
          </cell>
          <cell r="K262">
            <v>1.96</v>
          </cell>
          <cell r="L262">
            <v>0</v>
          </cell>
          <cell r="M262">
            <v>0</v>
          </cell>
          <cell r="N262" t="str">
            <v>Textile Chemical</v>
          </cell>
        </row>
        <row r="263">
          <cell r="C263" t="str">
            <v>KAPW-IB-109021-18-01-2022</v>
          </cell>
          <cell r="D263">
            <v>44579</v>
          </cell>
          <cell r="E263" t="str">
            <v>Raw Material</v>
          </cell>
          <cell r="F263" t="str">
            <v>Closed</v>
          </cell>
          <cell r="G263">
            <v>12000</v>
          </cell>
          <cell r="H263" t="str">
            <v>EOU</v>
          </cell>
          <cell r="J263">
            <v>3204.16</v>
          </cell>
          <cell r="K263" t="str">
            <v>4.6 / 4.5 / 6 / 6.75 / 7.95</v>
          </cell>
          <cell r="L263">
            <v>0</v>
          </cell>
          <cell r="M263">
            <v>0</v>
          </cell>
          <cell r="N263" t="str">
            <v>Textile Dyes</v>
          </cell>
        </row>
        <row r="264">
          <cell r="C264" t="str">
            <v>KAPE-IB-132411-19-01-2022</v>
          </cell>
          <cell r="D264">
            <v>44580</v>
          </cell>
          <cell r="E264" t="str">
            <v>Raw Material</v>
          </cell>
          <cell r="F264" t="str">
            <v>Closed</v>
          </cell>
          <cell r="G264">
            <v>24120</v>
          </cell>
          <cell r="H264" t="str">
            <v>EOU</v>
          </cell>
          <cell r="J264">
            <v>5402.33</v>
          </cell>
          <cell r="K264">
            <v>1.79</v>
          </cell>
          <cell r="L264">
            <v>0</v>
          </cell>
          <cell r="M264">
            <v>0</v>
          </cell>
          <cell r="N264" t="str">
            <v>Polyester Yarn</v>
          </cell>
        </row>
        <row r="265">
          <cell r="C265" t="str">
            <v>KAPE-IB-133444-20-01-2022</v>
          </cell>
          <cell r="D265">
            <v>44581</v>
          </cell>
          <cell r="E265" t="str">
            <v>Raw Material</v>
          </cell>
          <cell r="F265" t="str">
            <v>Closed</v>
          </cell>
          <cell r="G265">
            <v>23000</v>
          </cell>
          <cell r="H265" t="str">
            <v>EOU</v>
          </cell>
          <cell r="J265">
            <v>5407.52</v>
          </cell>
          <cell r="K265">
            <v>5.5109000000000004</v>
          </cell>
          <cell r="L265">
            <v>0</v>
          </cell>
          <cell r="M265">
            <v>0</v>
          </cell>
          <cell r="N265" t="str">
            <v>Polyester Fabric</v>
          </cell>
        </row>
        <row r="266">
          <cell r="C266" t="str">
            <v>KAPE-IB-135162-25-01-2022</v>
          </cell>
          <cell r="D266">
            <v>44586</v>
          </cell>
          <cell r="E266" t="str">
            <v>Raw Material</v>
          </cell>
          <cell r="F266" t="str">
            <v>Closed</v>
          </cell>
          <cell r="G266">
            <v>1525</v>
          </cell>
          <cell r="H266" t="str">
            <v>EOU</v>
          </cell>
          <cell r="J266">
            <v>3204.16</v>
          </cell>
          <cell r="K266" t="str">
            <v>65.8 / 54.8 / 47.1 / 47.2</v>
          </cell>
          <cell r="L266">
            <v>0</v>
          </cell>
          <cell r="M266">
            <v>0</v>
          </cell>
          <cell r="N266" t="str">
            <v>Textile Dyes</v>
          </cell>
        </row>
        <row r="267">
          <cell r="C267" t="str">
            <v>KAPE-IB-135157-25-01-2022</v>
          </cell>
          <cell r="D267">
            <v>44586</v>
          </cell>
          <cell r="E267" t="str">
            <v>Raw Material</v>
          </cell>
          <cell r="F267" t="str">
            <v>Closed</v>
          </cell>
          <cell r="G267">
            <v>36000</v>
          </cell>
          <cell r="H267" t="str">
            <v>EOU</v>
          </cell>
          <cell r="J267">
            <v>3402.13</v>
          </cell>
          <cell r="K267" t="str">
            <v>2.18 / 2.65</v>
          </cell>
          <cell r="L267">
            <v>0</v>
          </cell>
          <cell r="M267">
            <v>0</v>
          </cell>
          <cell r="N267" t="str">
            <v>Textile Chemical</v>
          </cell>
        </row>
        <row r="268">
          <cell r="C268" t="str">
            <v>KAPE-IB-135164-25-01-2022</v>
          </cell>
          <cell r="D268">
            <v>44586</v>
          </cell>
          <cell r="E268" t="str">
            <v>Raw Material</v>
          </cell>
          <cell r="F268" t="str">
            <v>Closed</v>
          </cell>
          <cell r="G268">
            <v>24120</v>
          </cell>
          <cell r="H268" t="str">
            <v>EOU</v>
          </cell>
          <cell r="J268">
            <v>5402.33</v>
          </cell>
          <cell r="K268">
            <v>1.7</v>
          </cell>
          <cell r="L268">
            <v>0</v>
          </cell>
          <cell r="M268">
            <v>0</v>
          </cell>
          <cell r="N268" t="str">
            <v>Polyester Yarn</v>
          </cell>
        </row>
        <row r="269">
          <cell r="C269" t="str">
            <v>KAPE-IB-136944-27-01-2022</v>
          </cell>
          <cell r="D269">
            <v>44588</v>
          </cell>
          <cell r="E269" t="str">
            <v>Raw Material</v>
          </cell>
          <cell r="F269" t="str">
            <v>Closed</v>
          </cell>
          <cell r="G269">
            <v>7035</v>
          </cell>
          <cell r="H269" t="str">
            <v>EOU</v>
          </cell>
          <cell r="K269" t="str">
            <v>6.9619 / 8.9832 / 4.4916 / 8.4217</v>
          </cell>
          <cell r="L269">
            <v>0</v>
          </cell>
          <cell r="M269">
            <v>0</v>
          </cell>
          <cell r="N269" t="str">
            <v>Textile Dyes</v>
          </cell>
        </row>
        <row r="270">
          <cell r="C270" t="str">
            <v>KAPE-IB-137929-28-01-2022</v>
          </cell>
          <cell r="D270">
            <v>44589</v>
          </cell>
          <cell r="E270" t="str">
            <v>Raw Material</v>
          </cell>
          <cell r="F270" t="str">
            <v>Closed</v>
          </cell>
          <cell r="G270">
            <v>23100</v>
          </cell>
          <cell r="H270" t="str">
            <v>EOU</v>
          </cell>
          <cell r="J270">
            <v>5402.33</v>
          </cell>
          <cell r="K270">
            <v>1.78</v>
          </cell>
          <cell r="L270">
            <v>0</v>
          </cell>
          <cell r="M270">
            <v>0</v>
          </cell>
          <cell r="N270" t="str">
            <v>Polyester Yarn</v>
          </cell>
        </row>
        <row r="271">
          <cell r="C271" t="str">
            <v>KAPW-IB-113511-28-01-2022</v>
          </cell>
          <cell r="D271">
            <v>44589</v>
          </cell>
          <cell r="E271" t="str">
            <v>Raw Material</v>
          </cell>
          <cell r="F271" t="str">
            <v>Closed</v>
          </cell>
          <cell r="G271">
            <v>23100</v>
          </cell>
          <cell r="H271" t="str">
            <v>EOU</v>
          </cell>
          <cell r="J271">
            <v>5402.33</v>
          </cell>
          <cell r="K271">
            <v>1.78</v>
          </cell>
          <cell r="L271">
            <v>0</v>
          </cell>
          <cell r="M271">
            <v>0</v>
          </cell>
          <cell r="N271" t="str">
            <v>Polyester Yarn</v>
          </cell>
        </row>
        <row r="272">
          <cell r="C272" t="str">
            <v>KAPW-IB-114076-31-01-2022</v>
          </cell>
          <cell r="D272">
            <v>44592</v>
          </cell>
          <cell r="E272" t="str">
            <v>Raw Material</v>
          </cell>
          <cell r="F272" t="str">
            <v>Closed</v>
          </cell>
          <cell r="G272">
            <v>24480</v>
          </cell>
          <cell r="H272" t="str">
            <v>EOU</v>
          </cell>
          <cell r="J272">
            <v>5402.33</v>
          </cell>
          <cell r="K272">
            <v>1.71</v>
          </cell>
          <cell r="L272">
            <v>0</v>
          </cell>
          <cell r="M272">
            <v>0</v>
          </cell>
          <cell r="N272" t="str">
            <v>Polyester Yarn</v>
          </cell>
        </row>
        <row r="273">
          <cell r="C273" t="str">
            <v>KAPW-IB-114600-31-01-2022</v>
          </cell>
          <cell r="D273">
            <v>44592</v>
          </cell>
          <cell r="E273" t="str">
            <v>Raw Material</v>
          </cell>
          <cell r="F273" t="str">
            <v>Closed</v>
          </cell>
          <cell r="G273">
            <v>18200</v>
          </cell>
          <cell r="H273" t="str">
            <v>EOU</v>
          </cell>
          <cell r="J273">
            <v>3906.9029999999998</v>
          </cell>
          <cell r="K273">
            <v>2.95</v>
          </cell>
          <cell r="L273">
            <v>0</v>
          </cell>
          <cell r="M273">
            <v>0</v>
          </cell>
          <cell r="N273" t="str">
            <v>Textile Chemical</v>
          </cell>
        </row>
        <row r="274">
          <cell r="C274" t="str">
            <v>KAPE-IB-141471-02-02-2022</v>
          </cell>
          <cell r="D274">
            <v>44594</v>
          </cell>
          <cell r="E274" t="str">
            <v>Raw Material</v>
          </cell>
          <cell r="F274" t="str">
            <v>Closed</v>
          </cell>
          <cell r="G274">
            <v>57132.800000000003</v>
          </cell>
          <cell r="H274" t="str">
            <v>EOU</v>
          </cell>
          <cell r="J274">
            <v>5205.13</v>
          </cell>
          <cell r="K274">
            <v>5.4</v>
          </cell>
          <cell r="L274">
            <v>0</v>
          </cell>
          <cell r="M274">
            <v>0</v>
          </cell>
          <cell r="N274" t="str">
            <v>Cotton Yarn</v>
          </cell>
        </row>
        <row r="275">
          <cell r="C275" t="str">
            <v>KAPW-IB-115923-02-02-2022</v>
          </cell>
          <cell r="D275">
            <v>44594</v>
          </cell>
          <cell r="E275" t="str">
            <v>Raw Material</v>
          </cell>
          <cell r="F275" t="str">
            <v>-</v>
          </cell>
          <cell r="G275">
            <v>3058</v>
          </cell>
          <cell r="H275" t="str">
            <v>EOU</v>
          </cell>
          <cell r="J275">
            <v>5210.49</v>
          </cell>
          <cell r="K275">
            <v>9.4930000000000003</v>
          </cell>
          <cell r="L275">
            <v>3058</v>
          </cell>
          <cell r="M275">
            <v>3058</v>
          </cell>
          <cell r="N275" t="str">
            <v>Blended Fabric</v>
          </cell>
        </row>
        <row r="276">
          <cell r="C276" t="str">
            <v>KAPE-IB-142689-03-02-2022</v>
          </cell>
          <cell r="D276">
            <v>44595</v>
          </cell>
          <cell r="E276" t="str">
            <v>Raw Material</v>
          </cell>
          <cell r="F276" t="str">
            <v>Closed</v>
          </cell>
          <cell r="G276">
            <v>18000</v>
          </cell>
          <cell r="H276" t="str">
            <v>EOU</v>
          </cell>
          <cell r="J276">
            <v>2832.1089999999999</v>
          </cell>
          <cell r="K276">
            <v>2.0099999999999998</v>
          </cell>
          <cell r="L276">
            <v>0</v>
          </cell>
          <cell r="M276">
            <v>0</v>
          </cell>
          <cell r="N276" t="str">
            <v>Textile Chemical</v>
          </cell>
        </row>
        <row r="277">
          <cell r="C277" t="str">
            <v>KAPW-IB-118811-07-02-2022</v>
          </cell>
          <cell r="D277">
            <v>44599</v>
          </cell>
          <cell r="E277" t="str">
            <v>Raw Material</v>
          </cell>
          <cell r="F277" t="str">
            <v>Closed</v>
          </cell>
          <cell r="G277">
            <v>24480</v>
          </cell>
          <cell r="H277" t="str">
            <v>EOU</v>
          </cell>
          <cell r="J277">
            <v>5402.33</v>
          </cell>
          <cell r="K277">
            <v>1.71</v>
          </cell>
          <cell r="L277">
            <v>0</v>
          </cell>
          <cell r="M277">
            <v>0</v>
          </cell>
          <cell r="N277" t="str">
            <v>Polyester Yarn</v>
          </cell>
        </row>
        <row r="278">
          <cell r="C278" t="str">
            <v>KAPE-IB-145470-07-02-2022</v>
          </cell>
          <cell r="D278">
            <v>44599</v>
          </cell>
          <cell r="E278" t="str">
            <v>Raw Material</v>
          </cell>
          <cell r="F278" t="str">
            <v>Closed</v>
          </cell>
          <cell r="G278">
            <v>5020</v>
          </cell>
          <cell r="H278" t="str">
            <v>EOU</v>
          </cell>
          <cell r="J278" t="str">
            <v>3204.1600 / 3204.1590</v>
          </cell>
          <cell r="K278" t="str">
            <v>16.8115 / 13.5901  / 18.4222 / 60.8838</v>
          </cell>
          <cell r="L278">
            <v>0</v>
          </cell>
          <cell r="M278">
            <v>0</v>
          </cell>
          <cell r="N278" t="str">
            <v>Textile Dyes</v>
          </cell>
        </row>
        <row r="279">
          <cell r="C279" t="str">
            <v>KAPW-IB-119605-08-02-2022</v>
          </cell>
          <cell r="D279">
            <v>44600</v>
          </cell>
          <cell r="E279" t="str">
            <v>Raw Material</v>
          </cell>
          <cell r="F279" t="str">
            <v>Closed</v>
          </cell>
          <cell r="G279">
            <v>18200</v>
          </cell>
          <cell r="H279" t="str">
            <v>EOU</v>
          </cell>
          <cell r="J279">
            <v>3906.9029999999998</v>
          </cell>
          <cell r="K279">
            <v>2.0499999999999998</v>
          </cell>
          <cell r="L279">
            <v>0</v>
          </cell>
          <cell r="M279">
            <v>0</v>
          </cell>
          <cell r="N279" t="str">
            <v>Textile Chemical</v>
          </cell>
        </row>
        <row r="280">
          <cell r="C280" t="str">
            <v>KAPW-IB-122139-11-02-2022</v>
          </cell>
          <cell r="D280">
            <v>44603</v>
          </cell>
          <cell r="E280" t="str">
            <v>Raw Material</v>
          </cell>
          <cell r="F280" t="str">
            <v>Closed</v>
          </cell>
          <cell r="G280">
            <v>24120</v>
          </cell>
          <cell r="H280" t="str">
            <v>EOU</v>
          </cell>
          <cell r="J280">
            <v>5402.33</v>
          </cell>
          <cell r="K280">
            <v>1.79</v>
          </cell>
          <cell r="L280">
            <v>0</v>
          </cell>
          <cell r="M280">
            <v>0</v>
          </cell>
          <cell r="N280" t="str">
            <v>Polyester Yarn</v>
          </cell>
        </row>
        <row r="281">
          <cell r="C281" t="str">
            <v>KAPW-IB-122238-11-02-2022</v>
          </cell>
          <cell r="D281">
            <v>44603</v>
          </cell>
          <cell r="E281" t="str">
            <v>Raw Material</v>
          </cell>
          <cell r="F281" t="str">
            <v>Closed</v>
          </cell>
          <cell r="G281">
            <v>24120</v>
          </cell>
          <cell r="H281" t="str">
            <v>EOU</v>
          </cell>
          <cell r="J281">
            <v>5402.33</v>
          </cell>
          <cell r="K281">
            <v>1.79</v>
          </cell>
          <cell r="L281">
            <v>0</v>
          </cell>
          <cell r="M281">
            <v>0</v>
          </cell>
          <cell r="N281" t="str">
            <v>Polyester Yarn</v>
          </cell>
        </row>
        <row r="282">
          <cell r="C282" t="str">
            <v>KAPE-IB-148901-12-02-2022</v>
          </cell>
          <cell r="D282">
            <v>44604</v>
          </cell>
          <cell r="E282" t="str">
            <v>Raw Material</v>
          </cell>
          <cell r="F282" t="str">
            <v>Closed</v>
          </cell>
          <cell r="G282">
            <v>12000</v>
          </cell>
          <cell r="H282" t="str">
            <v>EOU</v>
          </cell>
          <cell r="J282">
            <v>3809.9189999999999</v>
          </cell>
          <cell r="K282">
            <v>3.75</v>
          </cell>
          <cell r="L282">
            <v>0</v>
          </cell>
          <cell r="M282">
            <v>0</v>
          </cell>
          <cell r="N282" t="str">
            <v>Textile Chemical</v>
          </cell>
        </row>
        <row r="283">
          <cell r="C283" t="str">
            <v>KAPE-IB-151471-16-02-2022</v>
          </cell>
          <cell r="D283">
            <v>44608</v>
          </cell>
          <cell r="E283" t="str">
            <v>Raw Material</v>
          </cell>
          <cell r="F283" t="str">
            <v>Closed</v>
          </cell>
          <cell r="G283">
            <v>19470.099999999999</v>
          </cell>
          <cell r="H283" t="str">
            <v>EOU</v>
          </cell>
          <cell r="J283">
            <v>5205.13</v>
          </cell>
          <cell r="K283">
            <v>5.4</v>
          </cell>
          <cell r="L283">
            <v>0</v>
          </cell>
          <cell r="M283">
            <v>0</v>
          </cell>
          <cell r="N283" t="str">
            <v>Cotton Yarn</v>
          </cell>
        </row>
        <row r="284">
          <cell r="C284" t="str">
            <v>KAPE-IB-151452-16-02-2022</v>
          </cell>
          <cell r="D284">
            <v>44608</v>
          </cell>
          <cell r="E284" t="str">
            <v>Raw Material</v>
          </cell>
          <cell r="F284" t="str">
            <v>Closed</v>
          </cell>
          <cell r="G284">
            <v>38166.300000000003</v>
          </cell>
          <cell r="H284" t="str">
            <v>EOU</v>
          </cell>
          <cell r="J284">
            <v>5205.13</v>
          </cell>
          <cell r="K284">
            <v>5.4</v>
          </cell>
          <cell r="L284">
            <v>0</v>
          </cell>
          <cell r="M284">
            <v>0</v>
          </cell>
          <cell r="N284" t="str">
            <v>Cotton Yarn</v>
          </cell>
        </row>
        <row r="285">
          <cell r="C285" t="str">
            <v>KAPW-IB-125939-17-02-2022</v>
          </cell>
          <cell r="D285">
            <v>44609</v>
          </cell>
          <cell r="E285" t="str">
            <v>Raw Material</v>
          </cell>
          <cell r="F285" t="str">
            <v>Closed</v>
          </cell>
          <cell r="G285">
            <v>7000</v>
          </cell>
          <cell r="H285" t="str">
            <v>EOU</v>
          </cell>
          <cell r="J285">
            <v>5407.52</v>
          </cell>
          <cell r="K285">
            <v>5.9856999999999996</v>
          </cell>
          <cell r="L285">
            <v>0</v>
          </cell>
          <cell r="M285">
            <v>0</v>
          </cell>
          <cell r="N285" t="str">
            <v>Polyester Fabric</v>
          </cell>
        </row>
        <row r="286">
          <cell r="C286" t="str">
            <v>KAPE-IB-152435-17-02-2022</v>
          </cell>
          <cell r="D286">
            <v>44609</v>
          </cell>
          <cell r="E286" t="str">
            <v>Raw Material</v>
          </cell>
          <cell r="F286" t="str">
            <v>Closed</v>
          </cell>
          <cell r="G286">
            <v>18957</v>
          </cell>
          <cell r="H286" t="str">
            <v>EOU</v>
          </cell>
          <cell r="J286">
            <v>5205.13</v>
          </cell>
          <cell r="K286">
            <v>5.3</v>
          </cell>
          <cell r="L286">
            <v>0</v>
          </cell>
          <cell r="M286">
            <v>0</v>
          </cell>
          <cell r="N286" t="str">
            <v>Cotton Yarn</v>
          </cell>
        </row>
        <row r="287">
          <cell r="C287" t="str">
            <v>KAPE-IB-152427-17-02-2022</v>
          </cell>
          <cell r="D287">
            <v>44609</v>
          </cell>
          <cell r="E287" t="str">
            <v>Raw Material</v>
          </cell>
          <cell r="F287" t="str">
            <v>Closed</v>
          </cell>
          <cell r="G287">
            <v>20374.2</v>
          </cell>
          <cell r="H287" t="str">
            <v>EOU</v>
          </cell>
          <cell r="J287">
            <v>5205.13</v>
          </cell>
          <cell r="K287">
            <v>5.3</v>
          </cell>
          <cell r="L287">
            <v>0</v>
          </cell>
          <cell r="M287">
            <v>0</v>
          </cell>
          <cell r="N287" t="str">
            <v>Cotton Yarn</v>
          </cell>
        </row>
        <row r="288">
          <cell r="C288" t="str">
            <v>KAPW-IB-127797-21-02-2022</v>
          </cell>
          <cell r="D288">
            <v>44613</v>
          </cell>
          <cell r="E288" t="str">
            <v>Raw Material</v>
          </cell>
          <cell r="F288" t="str">
            <v>Closed</v>
          </cell>
          <cell r="G288">
            <v>24480</v>
          </cell>
          <cell r="H288" t="str">
            <v>EOU</v>
          </cell>
          <cell r="J288">
            <v>5402.33</v>
          </cell>
          <cell r="K288">
            <v>1.71</v>
          </cell>
          <cell r="L288">
            <v>0</v>
          </cell>
          <cell r="M288">
            <v>0</v>
          </cell>
          <cell r="N288" t="str">
            <v>Polyester Yarn</v>
          </cell>
        </row>
        <row r="289">
          <cell r="C289" t="str">
            <v>KPAF-IB-43364-21-02-2022</v>
          </cell>
          <cell r="D289">
            <v>44613</v>
          </cell>
          <cell r="E289" t="str">
            <v>Raw Material</v>
          </cell>
          <cell r="F289" t="str">
            <v>Closed</v>
          </cell>
          <cell r="G289">
            <v>3921</v>
          </cell>
          <cell r="H289" t="str">
            <v>EOU</v>
          </cell>
          <cell r="J289">
            <v>5402.33</v>
          </cell>
          <cell r="K289">
            <v>3.7793000000000001</v>
          </cell>
          <cell r="L289">
            <v>0</v>
          </cell>
          <cell r="M289">
            <v>0</v>
          </cell>
          <cell r="N289" t="str">
            <v>Polyester Yarn</v>
          </cell>
        </row>
        <row r="290">
          <cell r="C290" t="str">
            <v>KAPE-IB-152440-17-02-2022</v>
          </cell>
          <cell r="D290">
            <v>44609</v>
          </cell>
          <cell r="E290" t="str">
            <v>Raw Material</v>
          </cell>
          <cell r="F290" t="str">
            <v>Closed</v>
          </cell>
          <cell r="G290">
            <v>19505.2</v>
          </cell>
          <cell r="H290" t="str">
            <v>EOU</v>
          </cell>
          <cell r="J290">
            <v>5205.13</v>
          </cell>
          <cell r="K290">
            <v>5.3</v>
          </cell>
          <cell r="L290">
            <v>0</v>
          </cell>
          <cell r="M290">
            <v>0</v>
          </cell>
          <cell r="N290" t="str">
            <v>Cotton Yarn</v>
          </cell>
        </row>
        <row r="291">
          <cell r="C291" t="str">
            <v>KAPE-IB-156182-22-02-2022</v>
          </cell>
          <cell r="D291">
            <v>44614</v>
          </cell>
          <cell r="E291" t="str">
            <v>Raw Material</v>
          </cell>
          <cell r="F291" t="str">
            <v>Closed</v>
          </cell>
          <cell r="G291">
            <v>300</v>
          </cell>
          <cell r="H291" t="str">
            <v>EOU</v>
          </cell>
          <cell r="J291">
            <v>3204.16</v>
          </cell>
          <cell r="K291">
            <v>130.11420000000001</v>
          </cell>
          <cell r="L291">
            <v>0</v>
          </cell>
          <cell r="M291">
            <v>0</v>
          </cell>
          <cell r="N291" t="str">
            <v>Textile Dyes</v>
          </cell>
        </row>
        <row r="292">
          <cell r="C292" t="str">
            <v>KPAF-IB-44114-24-02-2022</v>
          </cell>
          <cell r="D292">
            <v>44616</v>
          </cell>
          <cell r="E292" t="str">
            <v>Raw Material</v>
          </cell>
          <cell r="F292" t="str">
            <v>Closed</v>
          </cell>
          <cell r="G292">
            <v>1537</v>
          </cell>
          <cell r="H292" t="str">
            <v>EOU</v>
          </cell>
          <cell r="J292">
            <v>5402.33</v>
          </cell>
          <cell r="K292">
            <v>3.7345999999999999</v>
          </cell>
          <cell r="L292">
            <v>0</v>
          </cell>
          <cell r="M292">
            <v>0</v>
          </cell>
          <cell r="N292" t="str">
            <v>Polyester Yarn</v>
          </cell>
        </row>
        <row r="293">
          <cell r="C293" t="str">
            <v>KAPE-IB-158262-24-02-2022</v>
          </cell>
          <cell r="D293">
            <v>44616</v>
          </cell>
          <cell r="E293" t="str">
            <v>Raw Material</v>
          </cell>
          <cell r="F293" t="str">
            <v>Closed</v>
          </cell>
          <cell r="G293">
            <v>950</v>
          </cell>
          <cell r="H293" t="str">
            <v>EOU</v>
          </cell>
          <cell r="J293">
            <v>5210.49</v>
          </cell>
          <cell r="K293">
            <v>3.7345999999999999</v>
          </cell>
          <cell r="L293">
            <v>0</v>
          </cell>
          <cell r="M293">
            <v>0</v>
          </cell>
          <cell r="N293" t="str">
            <v>Blended Fabric</v>
          </cell>
        </row>
        <row r="294">
          <cell r="C294" t="str">
            <v>KAPW-IB-130911-25-02-2022</v>
          </cell>
          <cell r="D294">
            <v>44617</v>
          </cell>
          <cell r="E294" t="str">
            <v>Raw Material</v>
          </cell>
          <cell r="F294" t="str">
            <v>Closed</v>
          </cell>
          <cell r="G294">
            <v>5280.7</v>
          </cell>
          <cell r="H294" t="str">
            <v>EOU</v>
          </cell>
          <cell r="J294">
            <v>5807.1019999999999</v>
          </cell>
          <cell r="K294">
            <v>3.4921000000000002</v>
          </cell>
          <cell r="L294">
            <v>0</v>
          </cell>
          <cell r="M294">
            <v>0</v>
          </cell>
          <cell r="N294" t="str">
            <v>Packing Material</v>
          </cell>
        </row>
        <row r="295">
          <cell r="C295" t="str">
            <v>KAPE-IB-159014-25-02-2022</v>
          </cell>
          <cell r="D295">
            <v>44617</v>
          </cell>
          <cell r="E295" t="str">
            <v>Raw Material</v>
          </cell>
          <cell r="F295" t="str">
            <v>Closed</v>
          </cell>
          <cell r="G295">
            <v>39619.199999999997</v>
          </cell>
          <cell r="H295" t="str">
            <v>EOU</v>
          </cell>
          <cell r="J295">
            <v>5205.13</v>
          </cell>
          <cell r="K295">
            <v>3.4921000000000002</v>
          </cell>
          <cell r="L295">
            <v>0</v>
          </cell>
          <cell r="M295">
            <v>0</v>
          </cell>
          <cell r="N295" t="str">
            <v>Cotton Yarn</v>
          </cell>
        </row>
        <row r="296">
          <cell r="C296" t="str">
            <v>KPAF-IB-45390-03-03-2022</v>
          </cell>
          <cell r="D296">
            <v>44623</v>
          </cell>
          <cell r="E296" t="str">
            <v>Raw Material</v>
          </cell>
          <cell r="F296" t="str">
            <v>-</v>
          </cell>
          <cell r="G296">
            <v>490</v>
          </cell>
          <cell r="H296" t="str">
            <v>EOU</v>
          </cell>
          <cell r="J296">
            <v>5210.49</v>
          </cell>
          <cell r="K296">
            <v>14.490399999999999</v>
          </cell>
          <cell r="L296">
            <v>490</v>
          </cell>
          <cell r="M296">
            <v>490</v>
          </cell>
          <cell r="N296" t="str">
            <v>Blended Fabric</v>
          </cell>
        </row>
        <row r="297">
          <cell r="C297" t="str">
            <v>KAPW-IB-132406-01-03-2022</v>
          </cell>
          <cell r="D297">
            <v>44621</v>
          </cell>
          <cell r="E297" t="str">
            <v>Raw Material</v>
          </cell>
          <cell r="F297" t="str">
            <v>Closed</v>
          </cell>
          <cell r="G297">
            <v>2400</v>
          </cell>
          <cell r="H297" t="str">
            <v>EOU</v>
          </cell>
          <cell r="J297">
            <v>3204.16</v>
          </cell>
          <cell r="K297" t="str">
            <v>11.80 / 14.80 / 15.25 / 6.80</v>
          </cell>
          <cell r="L297">
            <v>0</v>
          </cell>
          <cell r="M297">
            <v>0</v>
          </cell>
          <cell r="N297" t="str">
            <v>Textile Dyes</v>
          </cell>
        </row>
        <row r="298">
          <cell r="C298" t="str">
            <v>KAPE-IB-162555-02-03-2022</v>
          </cell>
          <cell r="D298">
            <v>44622</v>
          </cell>
          <cell r="E298" t="str">
            <v>Raw Material</v>
          </cell>
          <cell r="F298" t="str">
            <v>Closed</v>
          </cell>
          <cell r="G298">
            <v>11070</v>
          </cell>
          <cell r="H298" t="str">
            <v>EOU</v>
          </cell>
          <cell r="J298">
            <v>3215.1990000000001</v>
          </cell>
          <cell r="K298" t="str">
            <v>10.50 / 9.00</v>
          </cell>
          <cell r="L298">
            <v>0</v>
          </cell>
          <cell r="M298">
            <v>0</v>
          </cell>
          <cell r="N298" t="str">
            <v>Textile Dyes</v>
          </cell>
        </row>
        <row r="299">
          <cell r="C299" t="str">
            <v>KAPW-IB-132268-01-03-2022</v>
          </cell>
          <cell r="D299">
            <v>44621</v>
          </cell>
          <cell r="E299" t="str">
            <v>Raw Material</v>
          </cell>
          <cell r="F299" t="str">
            <v>Closed</v>
          </cell>
          <cell r="G299">
            <v>1818</v>
          </cell>
          <cell r="H299" t="str">
            <v>EOU</v>
          </cell>
          <cell r="J299">
            <v>5407.52</v>
          </cell>
          <cell r="K299">
            <v>5.2</v>
          </cell>
          <cell r="L299">
            <v>0</v>
          </cell>
          <cell r="M299">
            <v>0</v>
          </cell>
          <cell r="N299" t="str">
            <v>Polyester Fabric</v>
          </cell>
        </row>
        <row r="300">
          <cell r="C300" t="str">
            <v>KAPW-IB-132362-01-03-2022</v>
          </cell>
          <cell r="D300">
            <v>44621</v>
          </cell>
          <cell r="E300" t="str">
            <v>Raw Material</v>
          </cell>
          <cell r="F300" t="str">
            <v>Closed</v>
          </cell>
          <cell r="G300">
            <v>1633</v>
          </cell>
          <cell r="H300" t="str">
            <v>EOU</v>
          </cell>
          <cell r="J300">
            <v>5407.52</v>
          </cell>
          <cell r="K300">
            <v>8.9041999999999994</v>
          </cell>
          <cell r="L300">
            <v>0</v>
          </cell>
          <cell r="M300">
            <v>0</v>
          </cell>
          <cell r="N300" t="str">
            <v>Polyester Fabric</v>
          </cell>
        </row>
        <row r="301">
          <cell r="C301" t="str">
            <v>KAPW-IB-133587-03-03-2022</v>
          </cell>
          <cell r="D301">
            <v>44623</v>
          </cell>
          <cell r="E301" t="str">
            <v>Raw Material</v>
          </cell>
          <cell r="F301" t="str">
            <v>Closed</v>
          </cell>
          <cell r="G301">
            <v>5000</v>
          </cell>
          <cell r="H301" t="str">
            <v>EOU</v>
          </cell>
          <cell r="J301">
            <v>3809.9189999999999</v>
          </cell>
          <cell r="K301" t="str">
            <v>3.1237 / 1.7634</v>
          </cell>
          <cell r="L301">
            <v>0</v>
          </cell>
          <cell r="M301">
            <v>0</v>
          </cell>
          <cell r="N301" t="str">
            <v>Textile Chemical</v>
          </cell>
        </row>
        <row r="302">
          <cell r="C302" t="str">
            <v>KAPE-IB-164920-07-03-2022</v>
          </cell>
          <cell r="D302">
            <v>44627</v>
          </cell>
          <cell r="E302" t="str">
            <v>Raw Material</v>
          </cell>
          <cell r="F302" t="str">
            <v>Closed</v>
          </cell>
          <cell r="G302">
            <v>19980</v>
          </cell>
          <cell r="H302" t="str">
            <v>EOU</v>
          </cell>
          <cell r="J302">
            <v>5205.12</v>
          </cell>
          <cell r="K302">
            <v>3.23</v>
          </cell>
          <cell r="L302">
            <v>0</v>
          </cell>
          <cell r="M302">
            <v>0</v>
          </cell>
          <cell r="N302" t="str">
            <v>Cotton Yarn</v>
          </cell>
        </row>
        <row r="303">
          <cell r="C303" t="str">
            <v>KAPE-IB-168611-14-03-2022</v>
          </cell>
          <cell r="D303">
            <v>44634</v>
          </cell>
          <cell r="E303" t="str">
            <v>Raw Material</v>
          </cell>
          <cell r="F303" t="str">
            <v>Closed</v>
          </cell>
          <cell r="G303">
            <v>18000</v>
          </cell>
          <cell r="H303" t="str">
            <v>EOU</v>
          </cell>
          <cell r="J303">
            <v>2832.1089999999999</v>
          </cell>
          <cell r="K303">
            <v>1.95</v>
          </cell>
          <cell r="L303">
            <v>0</v>
          </cell>
          <cell r="M303">
            <v>0</v>
          </cell>
          <cell r="N303" t="str">
            <v>Textile Chemical</v>
          </cell>
        </row>
        <row r="304">
          <cell r="C304" t="str">
            <v>KAPE-IB-168698-14-03-2022</v>
          </cell>
          <cell r="D304">
            <v>44634</v>
          </cell>
          <cell r="E304" t="str">
            <v>Raw Material</v>
          </cell>
          <cell r="F304" t="str">
            <v>Closed</v>
          </cell>
          <cell r="G304">
            <v>49000</v>
          </cell>
          <cell r="H304" t="str">
            <v>EOU</v>
          </cell>
          <cell r="J304">
            <v>1108.19</v>
          </cell>
          <cell r="K304">
            <v>0.71</v>
          </cell>
          <cell r="L304">
            <v>0</v>
          </cell>
          <cell r="M304">
            <v>0</v>
          </cell>
          <cell r="N304" t="str">
            <v>Textile Chemical</v>
          </cell>
        </row>
        <row r="305">
          <cell r="C305" t="str">
            <v>KPAF-IB-44674-28-02-2022</v>
          </cell>
          <cell r="D305">
            <v>44620</v>
          </cell>
          <cell r="E305" t="str">
            <v>Raw Material</v>
          </cell>
          <cell r="F305" t="str">
            <v>Closed</v>
          </cell>
          <cell r="G305">
            <v>108.86199999999999</v>
          </cell>
          <cell r="H305" t="str">
            <v>EOU</v>
          </cell>
          <cell r="J305">
            <v>5402.33</v>
          </cell>
          <cell r="K305">
            <v>2.2046000000000001</v>
          </cell>
          <cell r="L305">
            <v>0</v>
          </cell>
          <cell r="M305">
            <v>0</v>
          </cell>
          <cell r="N305" t="str">
            <v>Polyester Yarn</v>
          </cell>
        </row>
        <row r="306">
          <cell r="C306" t="str">
            <v>KAPW-IB-136039-09-03-2022</v>
          </cell>
          <cell r="D306">
            <v>44629</v>
          </cell>
          <cell r="E306" t="str">
            <v>Raw Material</v>
          </cell>
          <cell r="F306" t="str">
            <v>Closed</v>
          </cell>
          <cell r="G306">
            <v>24480</v>
          </cell>
          <cell r="H306" t="str">
            <v>EOU</v>
          </cell>
          <cell r="J306">
            <v>5402.33</v>
          </cell>
          <cell r="K306">
            <v>1.71</v>
          </cell>
          <cell r="L306">
            <v>0</v>
          </cell>
          <cell r="M306">
            <v>0</v>
          </cell>
          <cell r="N306" t="str">
            <v>Polyester Yarn</v>
          </cell>
        </row>
        <row r="307">
          <cell r="C307" t="str">
            <v>KAPW-IB-137115-11-03-2022</v>
          </cell>
          <cell r="D307">
            <v>44631</v>
          </cell>
          <cell r="E307" t="str">
            <v>Raw Material</v>
          </cell>
          <cell r="F307" t="str">
            <v>Closed</v>
          </cell>
          <cell r="G307">
            <v>40200</v>
          </cell>
          <cell r="H307" t="str">
            <v>EOU</v>
          </cell>
          <cell r="J307">
            <v>5205.12</v>
          </cell>
          <cell r="K307">
            <v>3.2</v>
          </cell>
          <cell r="L307">
            <v>0</v>
          </cell>
          <cell r="M307">
            <v>0</v>
          </cell>
          <cell r="N307" t="str">
            <v>Cotton Yarn</v>
          </cell>
        </row>
        <row r="308">
          <cell r="C308" t="str">
            <v>KAPE-IB-168621-14-03-2022</v>
          </cell>
          <cell r="D308">
            <v>44634</v>
          </cell>
          <cell r="E308" t="str">
            <v>Raw Material</v>
          </cell>
          <cell r="F308" t="str">
            <v>Closed</v>
          </cell>
          <cell r="G308">
            <v>23600</v>
          </cell>
          <cell r="H308" t="str">
            <v>EOU</v>
          </cell>
          <cell r="J308" t="str">
            <v>3906.9090 / 3402.1300 / 3809.9190</v>
          </cell>
          <cell r="K308" t="str">
            <v>2.9 / 1.9 / 4.3 / 4.05</v>
          </cell>
          <cell r="L308">
            <v>0</v>
          </cell>
          <cell r="M308">
            <v>0</v>
          </cell>
          <cell r="N308" t="str">
            <v>Textile Chemical</v>
          </cell>
        </row>
        <row r="309">
          <cell r="C309" t="str">
            <v>KAPE-IB-170365-15-03-2022</v>
          </cell>
          <cell r="D309">
            <v>44635</v>
          </cell>
          <cell r="E309" t="str">
            <v>Raw Material</v>
          </cell>
          <cell r="F309" t="str">
            <v>Closed</v>
          </cell>
          <cell r="G309">
            <v>12000</v>
          </cell>
          <cell r="H309" t="str">
            <v>EOU</v>
          </cell>
          <cell r="J309">
            <v>3910</v>
          </cell>
          <cell r="K309">
            <v>2.9</v>
          </cell>
          <cell r="L309">
            <v>0</v>
          </cell>
          <cell r="M309">
            <v>0</v>
          </cell>
          <cell r="N309" t="str">
            <v>Textile Chemical</v>
          </cell>
        </row>
        <row r="310">
          <cell r="C310" t="str">
            <v>KAPE-IB-170407-15-03-2022</v>
          </cell>
          <cell r="D310">
            <v>44635</v>
          </cell>
          <cell r="E310" t="str">
            <v>Raw Material</v>
          </cell>
          <cell r="F310" t="str">
            <v>Closed</v>
          </cell>
          <cell r="G310">
            <v>11025</v>
          </cell>
          <cell r="H310" t="str">
            <v>EOU</v>
          </cell>
          <cell r="J310">
            <v>3204.16</v>
          </cell>
          <cell r="K310" t="str">
            <v>8.6053 / 4.3027</v>
          </cell>
          <cell r="L310">
            <v>0</v>
          </cell>
          <cell r="M310">
            <v>0</v>
          </cell>
          <cell r="N310" t="str">
            <v>Textile Dyes</v>
          </cell>
        </row>
        <row r="311">
          <cell r="C311" t="str">
            <v>KAPE-IB-172975-19-03-2022</v>
          </cell>
          <cell r="D311">
            <v>44639</v>
          </cell>
          <cell r="E311" t="str">
            <v>Raw Material</v>
          </cell>
          <cell r="F311" t="str">
            <v>Closed</v>
          </cell>
          <cell r="G311">
            <v>19800</v>
          </cell>
          <cell r="H311" t="str">
            <v>EOU</v>
          </cell>
          <cell r="J311">
            <v>5205.12</v>
          </cell>
          <cell r="K311">
            <v>3.23</v>
          </cell>
          <cell r="L311">
            <v>0</v>
          </cell>
          <cell r="M311">
            <v>0</v>
          </cell>
          <cell r="N311" t="str">
            <v>Cotton Yarn</v>
          </cell>
        </row>
        <row r="312">
          <cell r="C312" t="str">
            <v>KAPE-IB-173183-21-03-2022</v>
          </cell>
          <cell r="D312">
            <v>44641</v>
          </cell>
          <cell r="E312" t="str">
            <v>Raw Material</v>
          </cell>
          <cell r="F312" t="str">
            <v>Closed</v>
          </cell>
          <cell r="G312">
            <v>19800</v>
          </cell>
          <cell r="H312" t="str">
            <v>EOU</v>
          </cell>
          <cell r="J312">
            <v>5205.12</v>
          </cell>
          <cell r="K312">
            <v>3.13</v>
          </cell>
          <cell r="L312">
            <v>0</v>
          </cell>
          <cell r="M312">
            <v>0</v>
          </cell>
          <cell r="N312" t="str">
            <v>Cotton Yarn</v>
          </cell>
        </row>
        <row r="313">
          <cell r="C313" t="str">
            <v>KAPW-IB-139123-15-03-2022</v>
          </cell>
          <cell r="D313">
            <v>44635</v>
          </cell>
          <cell r="E313" t="str">
            <v>Raw Material</v>
          </cell>
          <cell r="F313" t="str">
            <v>Closed</v>
          </cell>
          <cell r="G313">
            <v>325</v>
          </cell>
          <cell r="H313" t="str">
            <v>EOU</v>
          </cell>
          <cell r="J313">
            <v>3204.16</v>
          </cell>
          <cell r="K313" t="str">
            <v>130.1955 / 58.0872</v>
          </cell>
          <cell r="L313">
            <v>0</v>
          </cell>
          <cell r="M313">
            <v>0</v>
          </cell>
          <cell r="N313" t="str">
            <v>Textile Dyes</v>
          </cell>
        </row>
        <row r="314">
          <cell r="C314" t="str">
            <v>KAPW-IB-141429-19-03-2022</v>
          </cell>
          <cell r="D314">
            <v>44639</v>
          </cell>
          <cell r="E314" t="str">
            <v>Raw Material</v>
          </cell>
          <cell r="F314" t="str">
            <v>Closed</v>
          </cell>
          <cell r="G314">
            <v>1250</v>
          </cell>
          <cell r="H314" t="str">
            <v>EOU</v>
          </cell>
          <cell r="J314">
            <v>3204.16</v>
          </cell>
          <cell r="K314" t="str">
            <v>10.5791 / 9.5212</v>
          </cell>
          <cell r="L314">
            <v>0</v>
          </cell>
          <cell r="M314">
            <v>0</v>
          </cell>
          <cell r="N314" t="str">
            <v>Textile Dyes</v>
          </cell>
        </row>
        <row r="315">
          <cell r="C315" t="str">
            <v>KAPE-IB-175040-24-03-2022</v>
          </cell>
          <cell r="D315">
            <v>44644</v>
          </cell>
          <cell r="E315" t="str">
            <v>Raw Material</v>
          </cell>
          <cell r="F315" t="str">
            <v>Closed</v>
          </cell>
          <cell r="G315">
            <v>24000</v>
          </cell>
          <cell r="H315" t="str">
            <v>EOU</v>
          </cell>
          <cell r="J315">
            <v>3809.9110000000001</v>
          </cell>
          <cell r="K315">
            <v>1.1000000000000001</v>
          </cell>
          <cell r="L315">
            <v>0</v>
          </cell>
          <cell r="M315">
            <v>0</v>
          </cell>
          <cell r="N315" t="str">
            <v>Textile Chemical</v>
          </cell>
        </row>
        <row r="316">
          <cell r="C316" t="str">
            <v>KAPE-IB-175214-24-03-2022</v>
          </cell>
          <cell r="D316">
            <v>44644</v>
          </cell>
          <cell r="E316" t="str">
            <v>Raw Material</v>
          </cell>
          <cell r="F316" t="str">
            <v>Closed</v>
          </cell>
          <cell r="G316">
            <v>5000</v>
          </cell>
          <cell r="H316" t="str">
            <v>EOU</v>
          </cell>
          <cell r="J316">
            <v>3906.9090000000001</v>
          </cell>
          <cell r="K316">
            <v>12.6</v>
          </cell>
          <cell r="L316">
            <v>0</v>
          </cell>
          <cell r="M316">
            <v>0</v>
          </cell>
          <cell r="N316" t="str">
            <v>Textile Chemical</v>
          </cell>
        </row>
        <row r="317">
          <cell r="C317" t="str">
            <v>KAPE-IB-172195-18-03-2022</v>
          </cell>
          <cell r="D317">
            <v>44638</v>
          </cell>
          <cell r="E317" t="str">
            <v>Raw Material</v>
          </cell>
          <cell r="F317" t="str">
            <v>Closed</v>
          </cell>
          <cell r="G317">
            <v>25600</v>
          </cell>
          <cell r="H317" t="str">
            <v>EOU</v>
          </cell>
          <cell r="J317">
            <v>3910</v>
          </cell>
          <cell r="K317">
            <v>2</v>
          </cell>
          <cell r="L317">
            <v>0</v>
          </cell>
          <cell r="M317">
            <v>0</v>
          </cell>
          <cell r="N317" t="str">
            <v>Textile Chemical</v>
          </cell>
        </row>
        <row r="318">
          <cell r="C318" t="str">
            <v>KAPE-IB-175199-24-03-2022</v>
          </cell>
          <cell r="D318">
            <v>44644</v>
          </cell>
          <cell r="E318" t="str">
            <v>Raw Material</v>
          </cell>
          <cell r="F318" t="str">
            <v>Closed</v>
          </cell>
          <cell r="G318">
            <v>48960</v>
          </cell>
          <cell r="H318" t="str">
            <v>EOU</v>
          </cell>
          <cell r="J318">
            <v>5402.33</v>
          </cell>
          <cell r="K318">
            <v>1.71</v>
          </cell>
          <cell r="L318">
            <v>0</v>
          </cell>
          <cell r="M318">
            <v>0</v>
          </cell>
          <cell r="N318" t="str">
            <v>Polyester Yarn</v>
          </cell>
        </row>
        <row r="319">
          <cell r="C319" t="str">
            <v>KAPE-IB-175809-25-03-2022</v>
          </cell>
          <cell r="D319">
            <v>44645</v>
          </cell>
          <cell r="E319" t="str">
            <v>Raw Material</v>
          </cell>
          <cell r="F319" t="str">
            <v>Closed</v>
          </cell>
          <cell r="G319">
            <v>40020</v>
          </cell>
          <cell r="H319" t="str">
            <v>EOU</v>
          </cell>
          <cell r="J319">
            <v>5205.12</v>
          </cell>
          <cell r="K319">
            <v>3.12</v>
          </cell>
          <cell r="L319">
            <v>0</v>
          </cell>
          <cell r="M319">
            <v>0</v>
          </cell>
          <cell r="N319" t="str">
            <v>Cotton Yarn</v>
          </cell>
        </row>
        <row r="320">
          <cell r="C320" t="str">
            <v>KAPW-IB-143787-25-03-2022</v>
          </cell>
          <cell r="D320">
            <v>44645</v>
          </cell>
          <cell r="E320" t="str">
            <v>Raw Material</v>
          </cell>
          <cell r="F320" t="str">
            <v>Closed</v>
          </cell>
          <cell r="G320">
            <v>13000</v>
          </cell>
          <cell r="H320" t="str">
            <v>EOU</v>
          </cell>
          <cell r="J320">
            <v>3809.9189999999999</v>
          </cell>
          <cell r="K320">
            <v>2.65</v>
          </cell>
          <cell r="L320">
            <v>0</v>
          </cell>
          <cell r="M320">
            <v>0</v>
          </cell>
          <cell r="N320" t="str">
            <v>Textile Chemical</v>
          </cell>
        </row>
        <row r="321">
          <cell r="C321" t="str">
            <v>KPAF-IB-50262-29-03-2022</v>
          </cell>
          <cell r="D321">
            <v>44649</v>
          </cell>
          <cell r="E321" t="str">
            <v>Raw Material</v>
          </cell>
          <cell r="F321" t="str">
            <v>Closed</v>
          </cell>
          <cell r="G321">
            <v>400</v>
          </cell>
          <cell r="H321" t="str">
            <v>EOU</v>
          </cell>
          <cell r="J321">
            <v>3808.94</v>
          </cell>
          <cell r="K321">
            <v>31.887499999999999</v>
          </cell>
          <cell r="L321">
            <v>0</v>
          </cell>
          <cell r="M321">
            <v>0</v>
          </cell>
          <cell r="N321" t="str">
            <v>Textile Chemical</v>
          </cell>
        </row>
        <row r="322">
          <cell r="C322" t="str">
            <v>KAPE-IB-178010-29-03-2022</v>
          </cell>
          <cell r="D322">
            <v>44649</v>
          </cell>
          <cell r="E322" t="str">
            <v>Raw Material</v>
          </cell>
          <cell r="F322" t="str">
            <v>Closed</v>
          </cell>
          <cell r="G322">
            <v>10155</v>
          </cell>
          <cell r="H322" t="str">
            <v>EOU</v>
          </cell>
          <cell r="J322">
            <v>5407.52</v>
          </cell>
          <cell r="K322">
            <v>5.5890000000000004</v>
          </cell>
          <cell r="L322">
            <v>0</v>
          </cell>
          <cell r="M322">
            <v>0</v>
          </cell>
          <cell r="N322" t="str">
            <v>Polyester Fabric</v>
          </cell>
        </row>
        <row r="323">
          <cell r="C323" t="str">
            <v>KAPE-IB-177711-29-03-2022</v>
          </cell>
          <cell r="D323">
            <v>44649</v>
          </cell>
          <cell r="E323" t="str">
            <v>Raw Material</v>
          </cell>
          <cell r="F323" t="str">
            <v>Closed</v>
          </cell>
          <cell r="G323">
            <v>12000</v>
          </cell>
          <cell r="H323" t="str">
            <v>EOU</v>
          </cell>
          <cell r="J323">
            <v>3909.5</v>
          </cell>
          <cell r="K323">
            <v>3.98</v>
          </cell>
          <cell r="L323">
            <v>0</v>
          </cell>
          <cell r="M323">
            <v>0</v>
          </cell>
          <cell r="N323" t="str">
            <v>Textile Chemical</v>
          </cell>
        </row>
        <row r="324">
          <cell r="C324" t="str">
            <v>KAPE-IB-177816-29-03-2022</v>
          </cell>
          <cell r="D324">
            <v>44649</v>
          </cell>
          <cell r="E324" t="str">
            <v>Raw Material</v>
          </cell>
          <cell r="F324" t="str">
            <v>Closed</v>
          </cell>
          <cell r="G324">
            <v>24480</v>
          </cell>
          <cell r="H324" t="str">
            <v>EOU</v>
          </cell>
          <cell r="J324">
            <v>5402.33</v>
          </cell>
          <cell r="K324">
            <v>1.71</v>
          </cell>
          <cell r="L324">
            <v>0</v>
          </cell>
          <cell r="M324">
            <v>0</v>
          </cell>
          <cell r="N324" t="str">
            <v>Polyester Yarn</v>
          </cell>
        </row>
        <row r="325">
          <cell r="C325" t="str">
            <v>KAPE-IB-178580-30-03-2022</v>
          </cell>
          <cell r="D325">
            <v>44650</v>
          </cell>
          <cell r="E325" t="str">
            <v>Raw Material</v>
          </cell>
          <cell r="F325" t="str">
            <v>Closed</v>
          </cell>
          <cell r="G325">
            <v>24480</v>
          </cell>
          <cell r="H325" t="str">
            <v>EOU</v>
          </cell>
          <cell r="J325">
            <v>5402.33</v>
          </cell>
          <cell r="K325">
            <v>1.71</v>
          </cell>
          <cell r="L325">
            <v>0</v>
          </cell>
          <cell r="M325">
            <v>0</v>
          </cell>
          <cell r="N325" t="str">
            <v>Polyester Yarn</v>
          </cell>
        </row>
        <row r="326">
          <cell r="C326" t="str">
            <v>KAPW-IB-147499-31-03-2022</v>
          </cell>
          <cell r="D326">
            <v>44651</v>
          </cell>
          <cell r="E326" t="str">
            <v>Raw Material</v>
          </cell>
          <cell r="F326" t="str">
            <v>Closed</v>
          </cell>
          <cell r="G326">
            <v>64864.800000000003</v>
          </cell>
          <cell r="H326" t="str">
            <v>EOU</v>
          </cell>
          <cell r="J326">
            <v>5205.12</v>
          </cell>
          <cell r="K326">
            <v>3.35</v>
          </cell>
          <cell r="L326">
            <v>0</v>
          </cell>
          <cell r="M326">
            <v>0</v>
          </cell>
          <cell r="N326" t="str">
            <v>Cotton Yarn</v>
          </cell>
        </row>
        <row r="327">
          <cell r="C327" t="str">
            <v>KAPE-IB-176878-28-03-2022</v>
          </cell>
          <cell r="D327">
            <v>44648</v>
          </cell>
          <cell r="E327" t="str">
            <v>Raw Material</v>
          </cell>
          <cell r="F327" t="str">
            <v>Closed</v>
          </cell>
          <cell r="G327">
            <v>24000</v>
          </cell>
          <cell r="H327" t="str">
            <v>EOU</v>
          </cell>
          <cell r="J327">
            <v>3402.13</v>
          </cell>
          <cell r="K327">
            <v>2.1800000000000002</v>
          </cell>
          <cell r="L327">
            <v>0</v>
          </cell>
          <cell r="M327">
            <v>0</v>
          </cell>
          <cell r="N327" t="str">
            <v>Textile Chemical</v>
          </cell>
        </row>
        <row r="328">
          <cell r="C328" t="str">
            <v>KAPE-IB-181191-04-04-2022</v>
          </cell>
          <cell r="D328">
            <v>44655</v>
          </cell>
          <cell r="E328" t="str">
            <v>Raw Material</v>
          </cell>
          <cell r="F328" t="str">
            <v>Closed</v>
          </cell>
          <cell r="G328">
            <v>20010</v>
          </cell>
          <cell r="H328" t="str">
            <v>EOU</v>
          </cell>
          <cell r="J328">
            <v>5205.12</v>
          </cell>
          <cell r="K328">
            <v>3.25</v>
          </cell>
          <cell r="L328">
            <v>0</v>
          </cell>
          <cell r="M328">
            <v>0</v>
          </cell>
          <cell r="N328" t="str">
            <v>Cotton Yarn</v>
          </cell>
        </row>
        <row r="329">
          <cell r="C329" t="str">
            <v>KAPE-IB-182040-05-04-2022</v>
          </cell>
          <cell r="D329">
            <v>44656</v>
          </cell>
          <cell r="E329" t="str">
            <v>Raw Material</v>
          </cell>
          <cell r="F329" t="str">
            <v>Closed</v>
          </cell>
          <cell r="G329">
            <v>12000</v>
          </cell>
          <cell r="H329" t="str">
            <v>EOU</v>
          </cell>
          <cell r="J329">
            <v>3910</v>
          </cell>
          <cell r="K329">
            <v>2.9</v>
          </cell>
          <cell r="L329">
            <v>0</v>
          </cell>
          <cell r="M329">
            <v>0</v>
          </cell>
          <cell r="N329" t="str">
            <v>Textile Chemical</v>
          </cell>
        </row>
        <row r="330">
          <cell r="C330" t="str">
            <v>KAPE-IB-182264-06-04-2022</v>
          </cell>
          <cell r="D330">
            <v>44657</v>
          </cell>
          <cell r="E330" t="str">
            <v>Raw Material</v>
          </cell>
          <cell r="F330" t="str">
            <v>Closed</v>
          </cell>
          <cell r="G330">
            <v>3450</v>
          </cell>
          <cell r="H330" t="str">
            <v>EOU</v>
          </cell>
          <cell r="J330">
            <v>5407.52</v>
          </cell>
          <cell r="K330">
            <v>5.5579999999999998</v>
          </cell>
          <cell r="L330">
            <v>0</v>
          </cell>
          <cell r="M330">
            <v>0</v>
          </cell>
          <cell r="N330" t="str">
            <v>Polyester Fabric</v>
          </cell>
        </row>
        <row r="331">
          <cell r="C331" t="str">
            <v>KPAF-IB-52645-11-04-2022</v>
          </cell>
          <cell r="D331">
            <v>44662</v>
          </cell>
          <cell r="E331" t="str">
            <v>Raw Material</v>
          </cell>
          <cell r="F331" t="str">
            <v>Closed</v>
          </cell>
          <cell r="G331">
            <v>450</v>
          </cell>
          <cell r="H331" t="str">
            <v>EOU</v>
          </cell>
          <cell r="J331">
            <v>5407.52</v>
          </cell>
          <cell r="K331">
            <v>11.027799999999999</v>
          </cell>
          <cell r="L331">
            <v>0</v>
          </cell>
          <cell r="M331">
            <v>0</v>
          </cell>
          <cell r="N331" t="str">
            <v>Blended Fabric</v>
          </cell>
        </row>
        <row r="332">
          <cell r="C332" t="str">
            <v>KAPE-IB-187220-15-04-2022</v>
          </cell>
          <cell r="D332">
            <v>44666</v>
          </cell>
          <cell r="E332" t="str">
            <v>Raw Material</v>
          </cell>
          <cell r="F332" t="str">
            <v>Closed</v>
          </cell>
          <cell r="G332">
            <v>91846</v>
          </cell>
          <cell r="H332" t="str">
            <v>EOU</v>
          </cell>
          <cell r="J332">
            <v>5208.1899999999996</v>
          </cell>
          <cell r="K332">
            <v>3.0215999999999998</v>
          </cell>
          <cell r="L332">
            <v>0</v>
          </cell>
          <cell r="M332">
            <v>0</v>
          </cell>
          <cell r="N332" t="str">
            <v>Cotton Fabric</v>
          </cell>
        </row>
        <row r="333">
          <cell r="C333" t="str">
            <v>KAPE-IB-188953-18-04-2022</v>
          </cell>
          <cell r="D333">
            <v>44669</v>
          </cell>
          <cell r="E333" t="str">
            <v>Raw Material</v>
          </cell>
          <cell r="F333" t="str">
            <v>Closed</v>
          </cell>
          <cell r="G333">
            <v>17977.8</v>
          </cell>
          <cell r="H333" t="str">
            <v>EOU</v>
          </cell>
          <cell r="J333">
            <v>5205.12</v>
          </cell>
          <cell r="K333">
            <v>3.6</v>
          </cell>
          <cell r="L333">
            <v>0</v>
          </cell>
          <cell r="M333">
            <v>0</v>
          </cell>
          <cell r="N333" t="str">
            <v>Cotton Yarn</v>
          </cell>
        </row>
        <row r="334">
          <cell r="C334" t="str">
            <v>KAPE-IB-188943-18-04-2022</v>
          </cell>
          <cell r="D334">
            <v>44669</v>
          </cell>
          <cell r="E334" t="str">
            <v>Raw Material</v>
          </cell>
          <cell r="F334" t="str">
            <v>Closed</v>
          </cell>
          <cell r="G334">
            <v>35731.300000000003</v>
          </cell>
          <cell r="H334" t="str">
            <v>EOU</v>
          </cell>
          <cell r="J334">
            <v>5205.12</v>
          </cell>
          <cell r="K334">
            <v>3.6</v>
          </cell>
          <cell r="L334">
            <v>0</v>
          </cell>
          <cell r="M334">
            <v>0</v>
          </cell>
          <cell r="N334" t="str">
            <v>Cotton Yarn</v>
          </cell>
        </row>
        <row r="335">
          <cell r="C335" t="str">
            <v>KAPW-IB-154711-18-04-2022</v>
          </cell>
          <cell r="D335">
            <v>44669</v>
          </cell>
          <cell r="E335" t="str">
            <v>Raw Material</v>
          </cell>
          <cell r="F335" t="str">
            <v>Closed</v>
          </cell>
          <cell r="G335">
            <v>40981.300000000003</v>
          </cell>
          <cell r="H335" t="str">
            <v>EOU</v>
          </cell>
          <cell r="J335">
            <v>5205.12</v>
          </cell>
          <cell r="K335">
            <v>3.35</v>
          </cell>
          <cell r="L335">
            <v>0</v>
          </cell>
          <cell r="M335">
            <v>0</v>
          </cell>
          <cell r="N335" t="str">
            <v>Cotton Yarn</v>
          </cell>
        </row>
        <row r="336">
          <cell r="C336" t="str">
            <v>KAPW-IB-157282-21-04-2022</v>
          </cell>
          <cell r="D336">
            <v>44672</v>
          </cell>
          <cell r="E336" t="str">
            <v>Raw Material</v>
          </cell>
          <cell r="F336" t="str">
            <v>Closed</v>
          </cell>
          <cell r="G336">
            <v>18000</v>
          </cell>
          <cell r="H336" t="str">
            <v>EOU</v>
          </cell>
          <cell r="J336">
            <v>3905.3</v>
          </cell>
          <cell r="K336">
            <v>3.6</v>
          </cell>
          <cell r="L336">
            <v>0</v>
          </cell>
          <cell r="M336">
            <v>0</v>
          </cell>
          <cell r="N336" t="str">
            <v>Textile Chemical</v>
          </cell>
        </row>
        <row r="337">
          <cell r="C337" t="str">
            <v>KAPE-IB-193166-25-04-2022</v>
          </cell>
          <cell r="D337">
            <v>44676</v>
          </cell>
          <cell r="E337" t="str">
            <v>Raw Material</v>
          </cell>
          <cell r="F337" t="str">
            <v>Closed</v>
          </cell>
          <cell r="G337">
            <v>18447.099999999999</v>
          </cell>
          <cell r="H337" t="str">
            <v>EOU</v>
          </cell>
          <cell r="J337">
            <v>5205.12</v>
          </cell>
          <cell r="K337">
            <v>3.6</v>
          </cell>
          <cell r="L337">
            <v>0</v>
          </cell>
          <cell r="M337">
            <v>0</v>
          </cell>
          <cell r="N337" t="str">
            <v>Cotton Yarn</v>
          </cell>
        </row>
        <row r="338">
          <cell r="C338" t="str">
            <v>KAPW-IB-156911-21-04-2022</v>
          </cell>
          <cell r="D338">
            <v>44672</v>
          </cell>
          <cell r="E338" t="str">
            <v>Raw Material</v>
          </cell>
          <cell r="F338" t="str">
            <v>Closed</v>
          </cell>
          <cell r="G338">
            <v>12000</v>
          </cell>
          <cell r="H338" t="str">
            <v>EOU</v>
          </cell>
          <cell r="J338">
            <v>3204.16</v>
          </cell>
          <cell r="K338" t="str">
            <v>4.1 / 4.05 / 5.75</v>
          </cell>
          <cell r="L338">
            <v>0</v>
          </cell>
          <cell r="M338">
            <v>0</v>
          </cell>
          <cell r="N338" t="str">
            <v>Textile Dyes</v>
          </cell>
        </row>
        <row r="339">
          <cell r="C339" t="str">
            <v>KAPW-IB-157408-22-04-2022</v>
          </cell>
          <cell r="D339">
            <v>44673</v>
          </cell>
          <cell r="E339" t="str">
            <v>Raw Material</v>
          </cell>
          <cell r="F339" t="str">
            <v>Closed</v>
          </cell>
          <cell r="G339">
            <v>154</v>
          </cell>
          <cell r="H339" t="str">
            <v>EOU</v>
          </cell>
          <cell r="J339">
            <v>5407.52</v>
          </cell>
          <cell r="K339">
            <v>9.4451000000000001</v>
          </cell>
          <cell r="L339">
            <v>0</v>
          </cell>
          <cell r="M339">
            <v>0</v>
          </cell>
          <cell r="N339" t="str">
            <v>Polyester Fabric</v>
          </cell>
        </row>
        <row r="340">
          <cell r="C340" t="str">
            <v>KAPE-IB-193652-26-04-2022</v>
          </cell>
          <cell r="D340">
            <v>44677</v>
          </cell>
          <cell r="E340" t="str">
            <v>Raw Material</v>
          </cell>
          <cell r="F340" t="str">
            <v>Running</v>
          </cell>
          <cell r="G340">
            <v>65250</v>
          </cell>
          <cell r="H340" t="str">
            <v>EOU</v>
          </cell>
          <cell r="J340">
            <v>5205.1099999999997</v>
          </cell>
          <cell r="K340">
            <v>2.74</v>
          </cell>
          <cell r="L340">
            <v>19997.489999999998</v>
          </cell>
          <cell r="M340">
            <v>65250</v>
          </cell>
          <cell r="N340" t="str">
            <v>Cotton Yarn</v>
          </cell>
        </row>
        <row r="341">
          <cell r="C341" t="str">
            <v>KAPE-IB-191342-21-04-2022</v>
          </cell>
          <cell r="D341">
            <v>44672</v>
          </cell>
          <cell r="E341" t="str">
            <v>Raw Material</v>
          </cell>
          <cell r="F341" t="str">
            <v>Closed</v>
          </cell>
          <cell r="G341">
            <v>2750</v>
          </cell>
          <cell r="H341" t="str">
            <v>EOU</v>
          </cell>
          <cell r="J341">
            <v>3204.16</v>
          </cell>
          <cell r="K341" t="str">
            <v>56 / 46</v>
          </cell>
          <cell r="L341">
            <v>0</v>
          </cell>
          <cell r="M341">
            <v>0</v>
          </cell>
          <cell r="N341" t="str">
            <v>Textile Dyes</v>
          </cell>
        </row>
        <row r="342">
          <cell r="C342" t="str">
            <v>KAPE-IB-193852-26-04-2022</v>
          </cell>
          <cell r="D342">
            <v>44677</v>
          </cell>
          <cell r="E342" t="str">
            <v>Raw Material</v>
          </cell>
          <cell r="F342" t="str">
            <v>Closed</v>
          </cell>
          <cell r="G342">
            <v>25600</v>
          </cell>
          <cell r="H342" t="str">
            <v>EOU</v>
          </cell>
          <cell r="J342">
            <v>3910</v>
          </cell>
          <cell r="K342">
            <v>2</v>
          </cell>
          <cell r="L342">
            <v>0</v>
          </cell>
          <cell r="M342">
            <v>0</v>
          </cell>
          <cell r="N342" t="str">
            <v>Textile Chemical</v>
          </cell>
        </row>
        <row r="343">
          <cell r="C343" t="str">
            <v>KAPE-IB-196703-29-04-2022</v>
          </cell>
          <cell r="D343">
            <v>44680</v>
          </cell>
          <cell r="E343" t="str">
            <v>Raw Material</v>
          </cell>
          <cell r="F343" t="str">
            <v>Running</v>
          </cell>
          <cell r="G343">
            <v>56000</v>
          </cell>
          <cell r="H343" t="str">
            <v>EOU</v>
          </cell>
          <cell r="J343">
            <v>2513.1</v>
          </cell>
          <cell r="K343">
            <v>0.14899999999999999</v>
          </cell>
          <cell r="L343">
            <v>25639.95</v>
          </cell>
          <cell r="M343">
            <v>56000</v>
          </cell>
          <cell r="N343" t="str">
            <v>Textile Chemical</v>
          </cell>
        </row>
        <row r="344">
          <cell r="C344" t="str">
            <v>KAPE-IB-196874-29-04-2022</v>
          </cell>
          <cell r="D344">
            <v>44680</v>
          </cell>
          <cell r="E344" t="str">
            <v>Raw Material</v>
          </cell>
          <cell r="F344" t="str">
            <v>Closed</v>
          </cell>
          <cell r="G344">
            <v>36131.9</v>
          </cell>
          <cell r="H344" t="str">
            <v>EOU</v>
          </cell>
          <cell r="J344">
            <v>5205.12</v>
          </cell>
          <cell r="K344">
            <v>3.6</v>
          </cell>
          <cell r="L344">
            <v>0</v>
          </cell>
          <cell r="M344">
            <v>0</v>
          </cell>
          <cell r="N344" t="str">
            <v>Cotton Yarn</v>
          </cell>
        </row>
        <row r="345">
          <cell r="C345" t="str">
            <v>KPAF-IB-56483-06-05-2022</v>
          </cell>
          <cell r="D345">
            <v>44687</v>
          </cell>
          <cell r="E345" t="str">
            <v>Raw Material</v>
          </cell>
          <cell r="F345" t="str">
            <v>Closed</v>
          </cell>
          <cell r="G345">
            <v>1350</v>
          </cell>
          <cell r="H345" t="str">
            <v>EOU</v>
          </cell>
          <cell r="J345">
            <v>5407.52</v>
          </cell>
          <cell r="K345">
            <v>20.1037</v>
          </cell>
          <cell r="L345">
            <v>0</v>
          </cell>
          <cell r="M345">
            <v>0</v>
          </cell>
          <cell r="N345" t="str">
            <v>Woven / Nylon Fabric</v>
          </cell>
        </row>
        <row r="346">
          <cell r="C346" t="str">
            <v>KAPE-IB-199558-09-05-2022</v>
          </cell>
          <cell r="D346">
            <v>44690</v>
          </cell>
          <cell r="E346" t="str">
            <v>Raw Material</v>
          </cell>
          <cell r="F346" t="str">
            <v>Closed</v>
          </cell>
          <cell r="G346">
            <v>18566.400000000001</v>
          </cell>
          <cell r="H346" t="str">
            <v>EOU</v>
          </cell>
          <cell r="J346">
            <v>5205.12</v>
          </cell>
          <cell r="K346">
            <v>3.6</v>
          </cell>
          <cell r="L346">
            <v>0</v>
          </cell>
          <cell r="M346">
            <v>0</v>
          </cell>
          <cell r="N346" t="str">
            <v>Cotton Yarn</v>
          </cell>
        </row>
        <row r="347">
          <cell r="C347" t="str">
            <v>KAPE-IB-199160-09-05-2022</v>
          </cell>
          <cell r="D347">
            <v>44690</v>
          </cell>
          <cell r="E347" t="str">
            <v>Raw Material</v>
          </cell>
          <cell r="F347" t="str">
            <v>Closed</v>
          </cell>
          <cell r="G347">
            <v>43908.480000000003</v>
          </cell>
          <cell r="H347" t="str">
            <v>EOU</v>
          </cell>
          <cell r="J347">
            <v>5205.12</v>
          </cell>
          <cell r="K347">
            <v>3.2</v>
          </cell>
          <cell r="L347">
            <v>0</v>
          </cell>
          <cell r="M347">
            <v>0</v>
          </cell>
          <cell r="N347" t="str">
            <v>Cotton Yarn</v>
          </cell>
        </row>
        <row r="348">
          <cell r="C348" t="str">
            <v>KAPW-IB-164566-10-05-2022</v>
          </cell>
          <cell r="D348">
            <v>44691</v>
          </cell>
          <cell r="E348" t="str">
            <v>Raw Material</v>
          </cell>
          <cell r="F348" t="str">
            <v>Running</v>
          </cell>
          <cell r="G348">
            <v>17808</v>
          </cell>
          <cell r="H348" t="str">
            <v>EOU</v>
          </cell>
          <cell r="J348">
            <v>5407.52</v>
          </cell>
          <cell r="K348">
            <v>7.3487999999999998</v>
          </cell>
          <cell r="L348">
            <v>6561.0399999999981</v>
          </cell>
          <cell r="M348">
            <v>17808</v>
          </cell>
          <cell r="N348" t="str">
            <v>Polyester Fabric</v>
          </cell>
        </row>
        <row r="349">
          <cell r="C349" t="str">
            <v>KAPE-IB-203232-12-05-2022</v>
          </cell>
          <cell r="D349">
            <v>44693</v>
          </cell>
          <cell r="E349" t="str">
            <v>Raw Material</v>
          </cell>
          <cell r="F349" t="str">
            <v>Closed</v>
          </cell>
          <cell r="G349">
            <v>21770</v>
          </cell>
          <cell r="H349" t="str">
            <v>EOU</v>
          </cell>
          <cell r="J349">
            <v>3809.9189999999999</v>
          </cell>
          <cell r="K349" t="str">
            <v>3.1 / 2.65 / 3.3</v>
          </cell>
          <cell r="L349">
            <v>0</v>
          </cell>
          <cell r="M349">
            <v>0</v>
          </cell>
          <cell r="N349" t="str">
            <v>Textile Chemical</v>
          </cell>
        </row>
        <row r="350">
          <cell r="C350" t="str">
            <v>KAPE-IB-202132-11-05-2022</v>
          </cell>
          <cell r="D350">
            <v>44692</v>
          </cell>
          <cell r="E350" t="str">
            <v>Raw Material</v>
          </cell>
          <cell r="F350" t="str">
            <v>Closed</v>
          </cell>
          <cell r="G350">
            <v>25600</v>
          </cell>
          <cell r="H350" t="str">
            <v>EOU</v>
          </cell>
          <cell r="J350">
            <v>3910</v>
          </cell>
          <cell r="K350">
            <v>2</v>
          </cell>
          <cell r="L350">
            <v>0</v>
          </cell>
          <cell r="M350">
            <v>0</v>
          </cell>
          <cell r="N350" t="str">
            <v>Textile Chemical</v>
          </cell>
        </row>
        <row r="351">
          <cell r="C351" t="str">
            <v>KAPE-IB-195567-28-04-2022</v>
          </cell>
          <cell r="D351">
            <v>44679</v>
          </cell>
          <cell r="E351" t="str">
            <v>Raw Material</v>
          </cell>
          <cell r="F351" t="str">
            <v>Closed</v>
          </cell>
          <cell r="G351">
            <v>2310</v>
          </cell>
          <cell r="H351" t="str">
            <v>EOU</v>
          </cell>
          <cell r="J351">
            <v>3204.16</v>
          </cell>
          <cell r="K351" t="str">
            <v>6.3672 / 4.3132</v>
          </cell>
          <cell r="L351">
            <v>0</v>
          </cell>
          <cell r="M351">
            <v>0</v>
          </cell>
          <cell r="N351" t="str">
            <v>Textile Dyes</v>
          </cell>
        </row>
        <row r="352">
          <cell r="C352" t="str">
            <v>KAPW-IB-165948-11-05-2022</v>
          </cell>
          <cell r="D352">
            <v>44692</v>
          </cell>
          <cell r="E352" t="str">
            <v>Raw Material</v>
          </cell>
          <cell r="F352" t="str">
            <v>Closed</v>
          </cell>
          <cell r="G352">
            <v>18200</v>
          </cell>
          <cell r="H352" t="str">
            <v>EOU</v>
          </cell>
          <cell r="J352">
            <v>3906.9029999999998</v>
          </cell>
          <cell r="K352">
            <v>2.75</v>
          </cell>
          <cell r="L352">
            <v>0</v>
          </cell>
          <cell r="M352">
            <v>0</v>
          </cell>
          <cell r="N352" t="str">
            <v>Textile Chemical</v>
          </cell>
        </row>
        <row r="353">
          <cell r="C353" t="str">
            <v>KAPW-IB-165902-11-05-2022</v>
          </cell>
          <cell r="D353">
            <v>44692</v>
          </cell>
          <cell r="E353" t="str">
            <v>Raw Material</v>
          </cell>
          <cell r="F353" t="str">
            <v>-</v>
          </cell>
          <cell r="G353">
            <v>62950</v>
          </cell>
          <cell r="H353" t="str">
            <v>EOU</v>
          </cell>
          <cell r="J353">
            <v>5205.1099999999997</v>
          </cell>
          <cell r="K353">
            <v>2.74</v>
          </cell>
          <cell r="L353">
            <v>62950</v>
          </cell>
          <cell r="M353">
            <v>62950</v>
          </cell>
          <cell r="N353" t="str">
            <v>Cotton Yarn</v>
          </cell>
        </row>
        <row r="354">
          <cell r="C354" t="str">
            <v>KAPW-IB-170426-18-05-2022</v>
          </cell>
          <cell r="D354">
            <v>44699</v>
          </cell>
          <cell r="E354" t="str">
            <v>Raw Material</v>
          </cell>
          <cell r="F354" t="str">
            <v>Closed</v>
          </cell>
          <cell r="G354">
            <v>360</v>
          </cell>
          <cell r="H354" t="str">
            <v>EOU</v>
          </cell>
          <cell r="J354">
            <v>3204.1509999999998</v>
          </cell>
          <cell r="K354">
            <v>72.138900000000007</v>
          </cell>
          <cell r="L354">
            <v>0</v>
          </cell>
          <cell r="M354">
            <v>0</v>
          </cell>
          <cell r="N354" t="str">
            <v>Textile Dyes</v>
          </cell>
        </row>
        <row r="355">
          <cell r="C355" t="str">
            <v>KAPE-IB-207742-18-05-2022</v>
          </cell>
          <cell r="D355">
            <v>44699</v>
          </cell>
          <cell r="E355" t="str">
            <v>Raw Material</v>
          </cell>
          <cell r="F355" t="str">
            <v>Closed</v>
          </cell>
          <cell r="G355">
            <v>125</v>
          </cell>
          <cell r="H355" t="str">
            <v>EOU</v>
          </cell>
          <cell r="J355">
            <v>3204.1509999999998</v>
          </cell>
          <cell r="K355">
            <v>58.2</v>
          </cell>
          <cell r="L355">
            <v>0</v>
          </cell>
          <cell r="M355">
            <v>0</v>
          </cell>
          <cell r="N355" t="str">
            <v>Textile Dyes</v>
          </cell>
        </row>
        <row r="356">
          <cell r="C356" t="str">
            <v>KAPE-IB-209585-23-05-2022</v>
          </cell>
          <cell r="D356">
            <v>44704</v>
          </cell>
          <cell r="E356" t="str">
            <v>Raw Material</v>
          </cell>
          <cell r="F356" t="str">
            <v>Closed</v>
          </cell>
          <cell r="G356">
            <v>18528</v>
          </cell>
          <cell r="H356" t="str">
            <v>EOU</v>
          </cell>
          <cell r="J356">
            <v>5205.12</v>
          </cell>
          <cell r="K356">
            <v>3.6</v>
          </cell>
          <cell r="L356">
            <v>0</v>
          </cell>
          <cell r="M356">
            <v>0</v>
          </cell>
          <cell r="N356" t="str">
            <v>Cotton Yarn</v>
          </cell>
        </row>
        <row r="357">
          <cell r="C357" t="str">
            <v>KAPE-IB-209572-23-05-2022</v>
          </cell>
          <cell r="D357">
            <v>44704</v>
          </cell>
          <cell r="E357" t="str">
            <v>Raw Material</v>
          </cell>
          <cell r="F357" t="str">
            <v>Closed</v>
          </cell>
          <cell r="G357">
            <v>18461.2</v>
          </cell>
          <cell r="H357" t="str">
            <v>EOU</v>
          </cell>
          <cell r="J357">
            <v>5205.12</v>
          </cell>
          <cell r="K357">
            <v>3.6</v>
          </cell>
          <cell r="L357">
            <v>0</v>
          </cell>
          <cell r="M357">
            <v>0</v>
          </cell>
          <cell r="N357" t="str">
            <v>Cotton Yarn</v>
          </cell>
        </row>
        <row r="358">
          <cell r="C358" t="str">
            <v>KAPE-IB-212426-26-05-2022</v>
          </cell>
          <cell r="D358">
            <v>44707</v>
          </cell>
          <cell r="E358" t="str">
            <v>Raw Material</v>
          </cell>
          <cell r="F358" t="str">
            <v>Closed</v>
          </cell>
          <cell r="G358">
            <v>12000</v>
          </cell>
          <cell r="H358" t="str">
            <v>EOU</v>
          </cell>
          <cell r="J358">
            <v>3204.16</v>
          </cell>
          <cell r="K358" t="str">
            <v>5.75 / 4.95</v>
          </cell>
          <cell r="L358">
            <v>0</v>
          </cell>
          <cell r="M358">
            <v>0</v>
          </cell>
          <cell r="N358" t="str">
            <v>Textile Dyes</v>
          </cell>
        </row>
        <row r="359">
          <cell r="C359" t="str">
            <v>KAPW-IB-174152-26-05-2022</v>
          </cell>
          <cell r="D359">
            <v>44738</v>
          </cell>
          <cell r="E359" t="str">
            <v>Raw Material</v>
          </cell>
          <cell r="F359" t="str">
            <v>Closed</v>
          </cell>
          <cell r="G359">
            <v>39009.599999999999</v>
          </cell>
          <cell r="H359" t="str">
            <v>EOU</v>
          </cell>
          <cell r="J359">
            <v>5205.12</v>
          </cell>
          <cell r="K359">
            <v>3.1</v>
          </cell>
          <cell r="L359">
            <v>0</v>
          </cell>
          <cell r="M359">
            <v>0</v>
          </cell>
          <cell r="N359" t="str">
            <v>Cotton Yarn</v>
          </cell>
        </row>
        <row r="360">
          <cell r="C360" t="str">
            <v>KAPE-IB-213507-30-05-2022</v>
          </cell>
          <cell r="D360">
            <v>44711</v>
          </cell>
          <cell r="E360" t="str">
            <v>Raw Material</v>
          </cell>
          <cell r="F360" t="str">
            <v>Closed</v>
          </cell>
          <cell r="G360">
            <v>18462</v>
          </cell>
          <cell r="H360" t="str">
            <v>EOU</v>
          </cell>
          <cell r="J360">
            <v>5205.12</v>
          </cell>
          <cell r="K360">
            <v>3.6</v>
          </cell>
          <cell r="L360">
            <v>0</v>
          </cell>
          <cell r="M360">
            <v>0</v>
          </cell>
          <cell r="N360" t="str">
            <v>Cotton Yarn</v>
          </cell>
        </row>
        <row r="361">
          <cell r="C361" t="str">
            <v>KAPW-IB-176924-02-06-2022</v>
          </cell>
          <cell r="D361">
            <v>44714</v>
          </cell>
          <cell r="E361" t="str">
            <v>Raw Material</v>
          </cell>
          <cell r="F361" t="str">
            <v>Closed</v>
          </cell>
          <cell r="G361">
            <v>19380</v>
          </cell>
          <cell r="H361" t="str">
            <v>EOU</v>
          </cell>
          <cell r="J361">
            <v>3809.9189999999999</v>
          </cell>
          <cell r="K361" t="str">
            <v>3.10 / 2.65 / 3.30</v>
          </cell>
          <cell r="L361">
            <v>0</v>
          </cell>
          <cell r="M361">
            <v>0</v>
          </cell>
          <cell r="N361" t="str">
            <v>Textile Chemical</v>
          </cell>
        </row>
        <row r="362">
          <cell r="C362" t="str">
            <v>KAPE-IB-219641-07-06-2022</v>
          </cell>
          <cell r="D362">
            <v>44719</v>
          </cell>
          <cell r="E362" t="str">
            <v>Raw Material</v>
          </cell>
          <cell r="F362" t="str">
            <v>Closed</v>
          </cell>
          <cell r="G362">
            <v>61200</v>
          </cell>
          <cell r="H362" t="str">
            <v>EOU</v>
          </cell>
          <cell r="J362">
            <v>2847</v>
          </cell>
          <cell r="K362">
            <v>0.46</v>
          </cell>
          <cell r="L362">
            <v>0</v>
          </cell>
          <cell r="M362">
            <v>0</v>
          </cell>
          <cell r="N362" t="str">
            <v>Textile Chemical</v>
          </cell>
        </row>
        <row r="363">
          <cell r="C363" t="str">
            <v>KAPE-IB-219669-07-06-2022</v>
          </cell>
          <cell r="D363">
            <v>44719</v>
          </cell>
          <cell r="E363" t="str">
            <v>Raw Material</v>
          </cell>
          <cell r="F363" t="str">
            <v>Closed</v>
          </cell>
          <cell r="G363">
            <v>24000</v>
          </cell>
          <cell r="H363" t="str">
            <v>EOU</v>
          </cell>
          <cell r="J363">
            <v>3402.42</v>
          </cell>
          <cell r="K363" t="str">
            <v>2.20 / 2.70</v>
          </cell>
          <cell r="L363">
            <v>0</v>
          </cell>
          <cell r="M363">
            <v>0</v>
          </cell>
          <cell r="N363" t="str">
            <v>Textile Chemical</v>
          </cell>
        </row>
        <row r="364">
          <cell r="C364" t="str">
            <v>KAPE-IB-219687-07-06-2022</v>
          </cell>
          <cell r="D364">
            <v>44719</v>
          </cell>
          <cell r="E364" t="str">
            <v>Raw Material</v>
          </cell>
          <cell r="F364" t="str">
            <v>Closed</v>
          </cell>
          <cell r="G364">
            <v>14300</v>
          </cell>
          <cell r="H364" t="str">
            <v>EOU</v>
          </cell>
          <cell r="J364">
            <v>3906.9090000000001</v>
          </cell>
          <cell r="K364">
            <v>1.85</v>
          </cell>
          <cell r="L364">
            <v>0</v>
          </cell>
          <cell r="M364">
            <v>0</v>
          </cell>
          <cell r="N364" t="str">
            <v>Textile Chemical</v>
          </cell>
        </row>
        <row r="365">
          <cell r="C365" t="str">
            <v>KAPW-IB-178347-06-06-2022</v>
          </cell>
          <cell r="D365">
            <v>44718</v>
          </cell>
          <cell r="E365" t="str">
            <v>Raw Material</v>
          </cell>
          <cell r="F365" t="str">
            <v>Closed</v>
          </cell>
          <cell r="G365">
            <v>36400</v>
          </cell>
          <cell r="H365" t="str">
            <v>EOU</v>
          </cell>
          <cell r="J365">
            <v>3906.9029999999998</v>
          </cell>
          <cell r="K365" t="str">
            <v>2.75 / 3.68</v>
          </cell>
          <cell r="L365">
            <v>0</v>
          </cell>
          <cell r="M365">
            <v>0</v>
          </cell>
          <cell r="N365" t="str">
            <v>Textile Chemical</v>
          </cell>
        </row>
        <row r="366">
          <cell r="C366" t="str">
            <v>KAPE-IB-218987-07-06-2022</v>
          </cell>
          <cell r="D366">
            <v>44719</v>
          </cell>
          <cell r="E366" t="str">
            <v>Raw Material</v>
          </cell>
          <cell r="F366" t="str">
            <v>Closed</v>
          </cell>
          <cell r="G366">
            <v>485300</v>
          </cell>
          <cell r="H366" t="str">
            <v>EOU</v>
          </cell>
          <cell r="J366">
            <v>5201.009</v>
          </cell>
          <cell r="K366">
            <v>3.6816</v>
          </cell>
          <cell r="L366">
            <v>0</v>
          </cell>
          <cell r="M366">
            <v>0</v>
          </cell>
          <cell r="N366" t="str">
            <v>Raw Cotton</v>
          </cell>
        </row>
        <row r="367">
          <cell r="C367" t="str">
            <v>KAPW-IB-182158-13-06-2022</v>
          </cell>
          <cell r="D367">
            <v>44715</v>
          </cell>
          <cell r="E367" t="str">
            <v>Raw Material</v>
          </cell>
          <cell r="F367" t="str">
            <v>-</v>
          </cell>
          <cell r="G367">
            <v>3201</v>
          </cell>
          <cell r="H367" t="str">
            <v>EOU</v>
          </cell>
          <cell r="J367">
            <v>5407.52</v>
          </cell>
          <cell r="K367">
            <v>14.966699999999999</v>
          </cell>
          <cell r="L367">
            <v>3201</v>
          </cell>
          <cell r="M367">
            <v>3201</v>
          </cell>
          <cell r="N367" t="str">
            <v>Woven / Nylon Fabric</v>
          </cell>
        </row>
        <row r="368">
          <cell r="C368" t="str">
            <v>KAPW-IB-182586-14-06-2022</v>
          </cell>
          <cell r="D368">
            <v>44726</v>
          </cell>
          <cell r="E368" t="str">
            <v>Raw Material</v>
          </cell>
          <cell r="F368" t="str">
            <v>-</v>
          </cell>
          <cell r="G368">
            <v>897</v>
          </cell>
          <cell r="H368" t="str">
            <v>EOU</v>
          </cell>
          <cell r="J368">
            <v>5210.3900000000003</v>
          </cell>
          <cell r="K368">
            <v>17.8642</v>
          </cell>
          <cell r="L368">
            <v>897</v>
          </cell>
          <cell r="M368">
            <v>897</v>
          </cell>
          <cell r="N368" t="str">
            <v>Woven / Nylon Fabric</v>
          </cell>
        </row>
        <row r="369">
          <cell r="C369" t="str">
            <v>KAPE-IB-226952-21-06-2022</v>
          </cell>
          <cell r="D369">
            <v>44733</v>
          </cell>
          <cell r="E369" t="str">
            <v>Raw Material</v>
          </cell>
          <cell r="F369" t="str">
            <v>Closed</v>
          </cell>
          <cell r="G369">
            <v>24000</v>
          </cell>
          <cell r="H369" t="str">
            <v>EOU</v>
          </cell>
          <cell r="J369">
            <v>3402.42</v>
          </cell>
          <cell r="K369" t="str">
            <v>2.20 / 2.70</v>
          </cell>
          <cell r="L369">
            <v>0</v>
          </cell>
          <cell r="M369">
            <v>0</v>
          </cell>
          <cell r="N369" t="str">
            <v>Textile Chemical</v>
          </cell>
        </row>
        <row r="370">
          <cell r="C370" t="str">
            <v>KAPE-IB-228399-22-06-2022</v>
          </cell>
          <cell r="D370">
            <v>44734</v>
          </cell>
          <cell r="E370" t="str">
            <v>Raw Material</v>
          </cell>
          <cell r="F370" t="str">
            <v>Closed</v>
          </cell>
          <cell r="G370">
            <v>25600</v>
          </cell>
          <cell r="H370" t="str">
            <v>EOU</v>
          </cell>
          <cell r="J370">
            <v>3910</v>
          </cell>
          <cell r="K370">
            <v>2</v>
          </cell>
          <cell r="L370">
            <v>0</v>
          </cell>
          <cell r="M370">
            <v>0</v>
          </cell>
          <cell r="N370" t="str">
            <v>Textile Chemical</v>
          </cell>
        </row>
        <row r="371">
          <cell r="C371" t="str">
            <v>KAPW-IB-182881-14-06-2022</v>
          </cell>
          <cell r="D371">
            <v>44726</v>
          </cell>
          <cell r="E371" t="str">
            <v>Raw Material</v>
          </cell>
          <cell r="F371" t="str">
            <v>Closed</v>
          </cell>
          <cell r="G371">
            <v>475</v>
          </cell>
          <cell r="H371" t="str">
            <v>EOU</v>
          </cell>
          <cell r="J371">
            <v>3402.39</v>
          </cell>
          <cell r="K371" t="str">
            <v>6.5575 / 4.3717</v>
          </cell>
          <cell r="L371">
            <v>0</v>
          </cell>
          <cell r="M371">
            <v>0</v>
          </cell>
          <cell r="N371" t="str">
            <v>Textile Chemical</v>
          </cell>
        </row>
        <row r="372">
          <cell r="C372" t="str">
            <v>KAPE-IB-226928-21-06-2022</v>
          </cell>
          <cell r="D372">
            <v>44733</v>
          </cell>
          <cell r="E372" t="str">
            <v>Raw Material</v>
          </cell>
          <cell r="F372" t="str">
            <v>Closed</v>
          </cell>
          <cell r="G372">
            <v>38288</v>
          </cell>
          <cell r="H372" t="str">
            <v>EOU</v>
          </cell>
          <cell r="J372">
            <v>5205.12</v>
          </cell>
          <cell r="K372">
            <v>3.6</v>
          </cell>
          <cell r="L372">
            <v>0</v>
          </cell>
          <cell r="M372">
            <v>0</v>
          </cell>
          <cell r="N372" t="str">
            <v>Cotton Yarn</v>
          </cell>
        </row>
        <row r="373">
          <cell r="C373" t="str">
            <v>KAPW-IB-187599-27-06-2022</v>
          </cell>
          <cell r="D373">
            <v>44739</v>
          </cell>
          <cell r="E373" t="str">
            <v>Raw Material</v>
          </cell>
          <cell r="F373" t="str">
            <v>Closed</v>
          </cell>
          <cell r="G373">
            <v>1805</v>
          </cell>
          <cell r="H373" t="str">
            <v>EOU</v>
          </cell>
          <cell r="J373">
            <v>5210.49</v>
          </cell>
          <cell r="K373">
            <v>6.8032000000000004</v>
          </cell>
          <cell r="L373">
            <v>0</v>
          </cell>
          <cell r="M373">
            <v>0</v>
          </cell>
          <cell r="N373" t="str">
            <v>Blended Fabric</v>
          </cell>
        </row>
        <row r="374">
          <cell r="C374" t="str">
            <v>KAPW-IB-188078-27-06-2022</v>
          </cell>
          <cell r="D374">
            <v>44739</v>
          </cell>
          <cell r="E374" t="str">
            <v>Raw Material</v>
          </cell>
          <cell r="F374" t="str">
            <v>Closed</v>
          </cell>
          <cell r="G374">
            <v>18200</v>
          </cell>
          <cell r="H374" t="str">
            <v>EOU</v>
          </cell>
          <cell r="J374">
            <v>3906.9029999999998</v>
          </cell>
          <cell r="K374">
            <v>2.75</v>
          </cell>
          <cell r="L374">
            <v>0</v>
          </cell>
          <cell r="M374">
            <v>0</v>
          </cell>
          <cell r="N374" t="str">
            <v>Textile Chemical</v>
          </cell>
        </row>
        <row r="375">
          <cell r="C375" t="str">
            <v>KAPW-IB-190015-30-06-2022</v>
          </cell>
          <cell r="D375">
            <v>44742</v>
          </cell>
          <cell r="E375" t="str">
            <v>Raw Material</v>
          </cell>
          <cell r="F375" t="str">
            <v>Closed</v>
          </cell>
          <cell r="G375">
            <v>1500</v>
          </cell>
          <cell r="H375" t="str">
            <v>EOU</v>
          </cell>
          <cell r="J375">
            <v>3204.16</v>
          </cell>
          <cell r="K375">
            <v>49</v>
          </cell>
          <cell r="L375">
            <v>0</v>
          </cell>
          <cell r="M375">
            <v>0</v>
          </cell>
          <cell r="N375" t="str">
            <v>Textile Dyes</v>
          </cell>
        </row>
        <row r="376">
          <cell r="C376" t="str">
            <v>KAPE-IB-2006-04-07-2022</v>
          </cell>
          <cell r="D376">
            <v>44746</v>
          </cell>
          <cell r="E376" t="str">
            <v>Raw Material</v>
          </cell>
          <cell r="F376" t="str">
            <v>Closed</v>
          </cell>
          <cell r="G376">
            <v>20137</v>
          </cell>
          <cell r="H376" t="str">
            <v>EOU</v>
          </cell>
          <cell r="J376">
            <v>5205.12</v>
          </cell>
          <cell r="K376">
            <v>3.6</v>
          </cell>
          <cell r="L376">
            <v>0</v>
          </cell>
          <cell r="M376">
            <v>0</v>
          </cell>
          <cell r="N376" t="str">
            <v>Cotton Yarn</v>
          </cell>
        </row>
        <row r="377">
          <cell r="C377" t="str">
            <v>KAPE-IB-1995-04-07-2022</v>
          </cell>
          <cell r="D377">
            <v>44746</v>
          </cell>
          <cell r="E377" t="str">
            <v>Raw Material</v>
          </cell>
          <cell r="F377" t="str">
            <v>Closed</v>
          </cell>
          <cell r="G377">
            <v>12000</v>
          </cell>
          <cell r="H377" t="str">
            <v>EOU</v>
          </cell>
          <cell r="J377">
            <v>3909.5</v>
          </cell>
          <cell r="K377">
            <v>3.98</v>
          </cell>
          <cell r="L377">
            <v>0</v>
          </cell>
          <cell r="M377">
            <v>0</v>
          </cell>
          <cell r="N377" t="str">
            <v>Textile Chemical</v>
          </cell>
        </row>
        <row r="378">
          <cell r="C378" t="str">
            <v>KAPE-IB-3802-06-07-2022</v>
          </cell>
          <cell r="D378">
            <v>44748</v>
          </cell>
          <cell r="E378" t="str">
            <v>Raw Material</v>
          </cell>
          <cell r="F378" t="str">
            <v>Closed</v>
          </cell>
          <cell r="G378">
            <v>24000</v>
          </cell>
          <cell r="H378" t="str">
            <v>EOU</v>
          </cell>
          <cell r="J378" t="str">
            <v>3906.9090 / 3402.9000</v>
          </cell>
          <cell r="K378" t="str">
            <v>2.90 / 1.90</v>
          </cell>
          <cell r="L378">
            <v>0</v>
          </cell>
          <cell r="M378">
            <v>0</v>
          </cell>
          <cell r="N378" t="str">
            <v>Textile Chemical</v>
          </cell>
        </row>
        <row r="379">
          <cell r="C379" t="str">
            <v>KAPE-IB-3878-06-07-2022</v>
          </cell>
          <cell r="D379">
            <v>44748</v>
          </cell>
          <cell r="E379" t="str">
            <v>Raw Material</v>
          </cell>
          <cell r="F379" t="str">
            <v>Closed</v>
          </cell>
          <cell r="G379">
            <v>12000</v>
          </cell>
          <cell r="H379" t="str">
            <v>EOU</v>
          </cell>
          <cell r="J379" t="str">
            <v>3906.9090 / 3402.9000</v>
          </cell>
          <cell r="K379" t="str">
            <v>2.90 / 1.90</v>
          </cell>
          <cell r="L379">
            <v>0</v>
          </cell>
          <cell r="M379">
            <v>0</v>
          </cell>
          <cell r="N379" t="str">
            <v>Textile Chemical</v>
          </cell>
        </row>
        <row r="380">
          <cell r="C380" t="str">
            <v>KAPE-IB-4498-07-07-2022</v>
          </cell>
          <cell r="D380">
            <v>44749</v>
          </cell>
          <cell r="E380" t="str">
            <v>Raw Material</v>
          </cell>
          <cell r="F380" t="str">
            <v>Closed</v>
          </cell>
          <cell r="G380">
            <v>40800</v>
          </cell>
          <cell r="H380" t="str">
            <v>EOU</v>
          </cell>
          <cell r="J380">
            <v>2847</v>
          </cell>
          <cell r="K380">
            <v>0.46</v>
          </cell>
          <cell r="L380">
            <v>0</v>
          </cell>
          <cell r="M380">
            <v>0</v>
          </cell>
          <cell r="N380" t="str">
            <v>Textile Chemical</v>
          </cell>
        </row>
        <row r="381">
          <cell r="C381" t="str">
            <v>KPAF-IB-1330-13-07-2022</v>
          </cell>
          <cell r="D381">
            <v>44755</v>
          </cell>
          <cell r="E381" t="str">
            <v>Raw Material</v>
          </cell>
          <cell r="F381" t="str">
            <v>Closed</v>
          </cell>
          <cell r="G381">
            <v>300</v>
          </cell>
          <cell r="H381" t="str">
            <v>EOU</v>
          </cell>
          <cell r="J381">
            <v>3204.16</v>
          </cell>
          <cell r="K381">
            <v>30.69</v>
          </cell>
          <cell r="L381">
            <v>0</v>
          </cell>
          <cell r="M381">
            <v>0</v>
          </cell>
          <cell r="N381" t="str">
            <v>Textile Chemical</v>
          </cell>
        </row>
        <row r="382">
          <cell r="C382" t="str">
            <v>KAPE-IB-2011-04-07-2022</v>
          </cell>
          <cell r="D382">
            <v>44746</v>
          </cell>
          <cell r="E382" t="str">
            <v>Raw Material</v>
          </cell>
          <cell r="F382" t="str">
            <v>Closed</v>
          </cell>
          <cell r="G382">
            <v>20470</v>
          </cell>
          <cell r="H382" t="str">
            <v>EOU</v>
          </cell>
          <cell r="J382">
            <v>5205.12</v>
          </cell>
          <cell r="K382">
            <v>3.6</v>
          </cell>
          <cell r="L382">
            <v>0</v>
          </cell>
          <cell r="M382">
            <v>0</v>
          </cell>
          <cell r="N382" t="str">
            <v>Cotton Yarn</v>
          </cell>
        </row>
        <row r="383">
          <cell r="C383" t="str">
            <v>KAPW-IB-4709-14-07-2022</v>
          </cell>
          <cell r="D383">
            <v>44756</v>
          </cell>
          <cell r="E383" t="str">
            <v>Raw Material</v>
          </cell>
          <cell r="F383" t="str">
            <v>Running</v>
          </cell>
          <cell r="G383">
            <v>26000</v>
          </cell>
          <cell r="H383" t="str">
            <v>EOU</v>
          </cell>
          <cell r="J383">
            <v>5509.22</v>
          </cell>
          <cell r="K383">
            <v>3.35</v>
          </cell>
          <cell r="L383">
            <v>5202.43</v>
          </cell>
          <cell r="M383">
            <v>26000</v>
          </cell>
          <cell r="N383" t="str">
            <v>Polyester Spun Yarn</v>
          </cell>
        </row>
        <row r="384">
          <cell r="C384" t="str">
            <v>KAPE-IB-6713-15-07-2022</v>
          </cell>
          <cell r="D384">
            <v>44757</v>
          </cell>
          <cell r="E384" t="str">
            <v>Raw Material</v>
          </cell>
          <cell r="F384" t="str">
            <v>-</v>
          </cell>
          <cell r="G384">
            <v>225</v>
          </cell>
          <cell r="H384" t="str">
            <v>EOU</v>
          </cell>
          <cell r="J384">
            <v>5210.3900000000003</v>
          </cell>
          <cell r="K384">
            <v>23.947500000000002</v>
          </cell>
          <cell r="L384">
            <v>225</v>
          </cell>
          <cell r="M384">
            <v>225</v>
          </cell>
          <cell r="N384" t="str">
            <v>Blended Fabric</v>
          </cell>
        </row>
        <row r="385">
          <cell r="C385" t="str">
            <v>KAPE-IB-8569-19-07-2022</v>
          </cell>
          <cell r="D385">
            <v>44761</v>
          </cell>
          <cell r="E385" t="str">
            <v>Raw Material</v>
          </cell>
          <cell r="F385" t="str">
            <v>Closed</v>
          </cell>
          <cell r="G385">
            <v>20148.8</v>
          </cell>
          <cell r="H385" t="str">
            <v>EOU</v>
          </cell>
          <cell r="J385">
            <v>5205.12</v>
          </cell>
          <cell r="K385">
            <v>3.6</v>
          </cell>
          <cell r="L385">
            <v>0</v>
          </cell>
          <cell r="M385">
            <v>0</v>
          </cell>
          <cell r="N385" t="str">
            <v>Cotton Yarn</v>
          </cell>
        </row>
        <row r="386">
          <cell r="C386" t="str">
            <v>KPFI-IB-1486-15-07-2022</v>
          </cell>
          <cell r="D386">
            <v>44757</v>
          </cell>
          <cell r="E386" t="str">
            <v>Raw Material</v>
          </cell>
          <cell r="F386" t="str">
            <v>Closed</v>
          </cell>
          <cell r="G386">
            <v>7.2</v>
          </cell>
          <cell r="H386" t="str">
            <v>EOU</v>
          </cell>
          <cell r="J386">
            <v>5807.9</v>
          </cell>
          <cell r="K386">
            <v>115.1403</v>
          </cell>
          <cell r="L386">
            <v>0</v>
          </cell>
          <cell r="M386">
            <v>0</v>
          </cell>
          <cell r="N386" t="str">
            <v>Packing Material</v>
          </cell>
        </row>
        <row r="387">
          <cell r="C387" t="str">
            <v>KPFI-IB-1486-15-07-2022</v>
          </cell>
          <cell r="D387">
            <v>44757</v>
          </cell>
          <cell r="E387" t="str">
            <v>Raw Material</v>
          </cell>
          <cell r="F387" t="str">
            <v>Closed</v>
          </cell>
          <cell r="G387">
            <v>39.36</v>
          </cell>
          <cell r="H387" t="str">
            <v>EOU</v>
          </cell>
          <cell r="J387">
            <v>5401.2089999999998</v>
          </cell>
          <cell r="K387">
            <v>11.1279</v>
          </cell>
          <cell r="L387">
            <v>0</v>
          </cell>
          <cell r="M387">
            <v>0</v>
          </cell>
          <cell r="N387" t="str">
            <v>Sewing Thread</v>
          </cell>
        </row>
        <row r="388">
          <cell r="C388" t="str">
            <v>KPFI-IB-1754-18-07-2022</v>
          </cell>
          <cell r="D388">
            <v>44760</v>
          </cell>
          <cell r="E388" t="str">
            <v>Raw Material</v>
          </cell>
          <cell r="F388" t="str">
            <v>Closed</v>
          </cell>
          <cell r="G388">
            <v>40</v>
          </cell>
          <cell r="H388" t="str">
            <v>EOU</v>
          </cell>
          <cell r="J388">
            <v>5208.1899999999996</v>
          </cell>
          <cell r="K388">
            <v>13.3781</v>
          </cell>
          <cell r="L388">
            <v>0</v>
          </cell>
          <cell r="M388">
            <v>0</v>
          </cell>
          <cell r="N388" t="str">
            <v>Cotton Fabric</v>
          </cell>
        </row>
        <row r="389">
          <cell r="C389" t="str">
            <v>KPFI-IB-1749-18-07-2022</v>
          </cell>
          <cell r="D389">
            <v>44760</v>
          </cell>
          <cell r="E389" t="str">
            <v>Raw Material</v>
          </cell>
          <cell r="F389" t="str">
            <v>Closed</v>
          </cell>
          <cell r="G389">
            <v>75</v>
          </cell>
          <cell r="H389" t="str">
            <v>EOU</v>
          </cell>
          <cell r="J389">
            <v>5208.1899999999996</v>
          </cell>
          <cell r="K389">
            <v>13.3781</v>
          </cell>
          <cell r="L389">
            <v>0</v>
          </cell>
          <cell r="M389">
            <v>0</v>
          </cell>
          <cell r="N389" t="str">
            <v>Cotton Fabric</v>
          </cell>
        </row>
        <row r="390">
          <cell r="C390" t="str">
            <v>KAPE-IB-9650-20-07-2022</v>
          </cell>
          <cell r="D390">
            <v>44762</v>
          </cell>
          <cell r="E390" t="str">
            <v>Raw Material</v>
          </cell>
          <cell r="F390" t="str">
            <v>Closed</v>
          </cell>
          <cell r="G390">
            <v>12000</v>
          </cell>
          <cell r="H390" t="str">
            <v>EOU</v>
          </cell>
          <cell r="J390">
            <v>3204.16</v>
          </cell>
          <cell r="K390" t="str">
            <v>4.1 / 4.05 / 5.75 / 7.25</v>
          </cell>
          <cell r="L390">
            <v>0</v>
          </cell>
          <cell r="M390">
            <v>0</v>
          </cell>
          <cell r="N390" t="str">
            <v>Textile Dyes</v>
          </cell>
        </row>
        <row r="391">
          <cell r="C391" t="str">
            <v>KAPW-IB-8287-20-07-2022</v>
          </cell>
          <cell r="D391">
            <v>44762</v>
          </cell>
          <cell r="E391" t="str">
            <v>Raw Material</v>
          </cell>
          <cell r="F391" t="str">
            <v>Closed</v>
          </cell>
          <cell r="G391">
            <v>7532</v>
          </cell>
          <cell r="H391" t="str">
            <v>EOU</v>
          </cell>
          <cell r="J391">
            <v>5807.1019999999999</v>
          </cell>
          <cell r="K391">
            <v>4.0298999999999996</v>
          </cell>
          <cell r="L391">
            <v>0</v>
          </cell>
          <cell r="M391">
            <v>0</v>
          </cell>
          <cell r="N391" t="str">
            <v>Packing Material</v>
          </cell>
        </row>
        <row r="392">
          <cell r="C392" t="str">
            <v>KAPE-IB-12583-26-07-2022</v>
          </cell>
          <cell r="D392">
            <v>44768</v>
          </cell>
          <cell r="E392" t="str">
            <v>Raw Material</v>
          </cell>
          <cell r="F392" t="str">
            <v>Closed</v>
          </cell>
          <cell r="G392">
            <v>12000</v>
          </cell>
          <cell r="H392" t="str">
            <v>EOU</v>
          </cell>
          <cell r="J392">
            <v>3204.1109999999999</v>
          </cell>
          <cell r="K392" t="str">
            <v>4.20 / 19.20</v>
          </cell>
          <cell r="L392">
            <v>0</v>
          </cell>
          <cell r="M392">
            <v>0</v>
          </cell>
          <cell r="N392" t="str">
            <v>Textile Dyes</v>
          </cell>
        </row>
        <row r="393">
          <cell r="C393" t="str">
            <v>KAPE-IB-10867-21-07-2022</v>
          </cell>
          <cell r="D393">
            <v>44763</v>
          </cell>
          <cell r="E393" t="str">
            <v>Raw Material</v>
          </cell>
          <cell r="F393" t="str">
            <v>Closed</v>
          </cell>
          <cell r="G393">
            <v>20732.919999999998</v>
          </cell>
          <cell r="H393" t="str">
            <v>EOU</v>
          </cell>
          <cell r="J393">
            <v>5509.21</v>
          </cell>
          <cell r="K393">
            <v>2.1187999999999998</v>
          </cell>
          <cell r="L393">
            <v>0</v>
          </cell>
          <cell r="M393">
            <v>0</v>
          </cell>
          <cell r="N393" t="str">
            <v>Blended Yarn</v>
          </cell>
        </row>
        <row r="394">
          <cell r="C394" t="str">
            <v>KAPE-IB-12604-26-07-2022</v>
          </cell>
          <cell r="D394">
            <v>44768</v>
          </cell>
          <cell r="E394" t="str">
            <v>Raw Material</v>
          </cell>
          <cell r="F394" t="str">
            <v>Closed</v>
          </cell>
          <cell r="G394">
            <v>14300</v>
          </cell>
          <cell r="H394" t="str">
            <v>EOU</v>
          </cell>
          <cell r="J394">
            <v>3906.9090000000001</v>
          </cell>
          <cell r="K394">
            <v>1.85</v>
          </cell>
          <cell r="L394">
            <v>0</v>
          </cell>
          <cell r="M394">
            <v>0</v>
          </cell>
          <cell r="N394" t="str">
            <v>Textile Chemical</v>
          </cell>
        </row>
        <row r="395">
          <cell r="C395" t="str">
            <v>KAPE-IB-15088-29-07-2022</v>
          </cell>
          <cell r="D395">
            <v>44771</v>
          </cell>
          <cell r="E395" t="str">
            <v>Raw Material</v>
          </cell>
          <cell r="F395" t="str">
            <v>Closed</v>
          </cell>
          <cell r="G395">
            <v>24000</v>
          </cell>
          <cell r="H395" t="str">
            <v>EOU</v>
          </cell>
          <cell r="J395">
            <v>3402.9</v>
          </cell>
          <cell r="K395">
            <v>2.2000000000000002</v>
          </cell>
          <cell r="L395">
            <v>0</v>
          </cell>
          <cell r="M395">
            <v>0</v>
          </cell>
          <cell r="N395" t="str">
            <v>Textile Chemical</v>
          </cell>
        </row>
        <row r="396">
          <cell r="C396" t="str">
            <v>KAPE-IB-17173-02-08-2022</v>
          </cell>
          <cell r="D396">
            <v>44775</v>
          </cell>
          <cell r="E396" t="str">
            <v>Raw Material</v>
          </cell>
          <cell r="F396" t="str">
            <v>-</v>
          </cell>
          <cell r="G396">
            <v>10655</v>
          </cell>
          <cell r="H396" t="str">
            <v>EOU</v>
          </cell>
          <cell r="J396">
            <v>5407.52</v>
          </cell>
          <cell r="K396">
            <v>8.8375000000000004</v>
          </cell>
          <cell r="L396">
            <v>10655</v>
          </cell>
          <cell r="M396">
            <v>10655</v>
          </cell>
          <cell r="N396" t="str">
            <v>Woven / Nylon Fabric</v>
          </cell>
        </row>
        <row r="397">
          <cell r="C397" t="str">
            <v>KAPE-IB-17136-02-08-2022</v>
          </cell>
          <cell r="D397">
            <v>44775</v>
          </cell>
          <cell r="E397" t="str">
            <v>Raw Material</v>
          </cell>
          <cell r="F397" t="str">
            <v>Closed</v>
          </cell>
          <cell r="G397">
            <v>20000</v>
          </cell>
          <cell r="H397" t="str">
            <v>EOU</v>
          </cell>
          <cell r="J397">
            <v>5407.52</v>
          </cell>
          <cell r="K397">
            <v>5.4749999999999996</v>
          </cell>
          <cell r="L397">
            <v>0</v>
          </cell>
          <cell r="M397">
            <v>0</v>
          </cell>
          <cell r="N397" t="str">
            <v>Polyester Fabric</v>
          </cell>
        </row>
        <row r="398">
          <cell r="C398" t="str">
            <v>KAPW-IB-10863-26-07-2022</v>
          </cell>
          <cell r="D398">
            <v>44768</v>
          </cell>
          <cell r="E398" t="str">
            <v>Raw Material</v>
          </cell>
          <cell r="F398" t="str">
            <v>Closed</v>
          </cell>
          <cell r="G398">
            <v>4237.5</v>
          </cell>
          <cell r="H398" t="str">
            <v>EOU</v>
          </cell>
          <cell r="J398">
            <v>5407.52</v>
          </cell>
          <cell r="K398">
            <v>15.033300000000001</v>
          </cell>
          <cell r="L398">
            <v>0</v>
          </cell>
          <cell r="M398">
            <v>0</v>
          </cell>
          <cell r="N398" t="str">
            <v>Woven / Nylon Fabric</v>
          </cell>
        </row>
        <row r="399">
          <cell r="C399" t="str">
            <v>KAPW-IB-14373-02-08-2022</v>
          </cell>
          <cell r="D399">
            <v>44775</v>
          </cell>
          <cell r="E399" t="str">
            <v>Raw Material</v>
          </cell>
          <cell r="F399" t="str">
            <v>Closed</v>
          </cell>
          <cell r="G399">
            <v>18200</v>
          </cell>
          <cell r="H399" t="str">
            <v>EOU</v>
          </cell>
          <cell r="J399">
            <v>3906.9029999999998</v>
          </cell>
          <cell r="K399">
            <v>2.95</v>
          </cell>
          <cell r="L399">
            <v>0</v>
          </cell>
          <cell r="M399">
            <v>0</v>
          </cell>
          <cell r="N399" t="str">
            <v>Textile Chemical</v>
          </cell>
        </row>
        <row r="400">
          <cell r="C400" t="str">
            <v>KAPW-IB-14182-02-08-2022</v>
          </cell>
          <cell r="D400">
            <v>44775</v>
          </cell>
          <cell r="E400" t="str">
            <v>Raw Material</v>
          </cell>
          <cell r="F400" t="str">
            <v>Closed</v>
          </cell>
          <cell r="G400">
            <v>38400</v>
          </cell>
          <cell r="H400" t="str">
            <v>EOU</v>
          </cell>
          <cell r="J400">
            <v>2847</v>
          </cell>
          <cell r="K400">
            <v>0.65</v>
          </cell>
          <cell r="L400">
            <v>0</v>
          </cell>
          <cell r="M400">
            <v>0</v>
          </cell>
          <cell r="N400" t="str">
            <v>Textile Chemical</v>
          </cell>
        </row>
        <row r="401">
          <cell r="C401" t="str">
            <v>KAPE-IB-18161-03-08-2022</v>
          </cell>
          <cell r="D401">
            <v>44776</v>
          </cell>
          <cell r="E401" t="str">
            <v>Raw Material</v>
          </cell>
          <cell r="F401" t="str">
            <v>Closed</v>
          </cell>
          <cell r="G401">
            <v>15000</v>
          </cell>
          <cell r="H401" t="str">
            <v>EOU</v>
          </cell>
          <cell r="J401">
            <v>3809.9189999999999</v>
          </cell>
          <cell r="K401">
            <v>2.75</v>
          </cell>
          <cell r="L401">
            <v>0</v>
          </cell>
          <cell r="M401">
            <v>0</v>
          </cell>
          <cell r="N401" t="str">
            <v>Textile Chemical</v>
          </cell>
        </row>
        <row r="402">
          <cell r="C402" t="str">
            <v>KAPW-IB-14172-02-08-2022</v>
          </cell>
          <cell r="D402">
            <v>44775</v>
          </cell>
          <cell r="E402" t="str">
            <v>Raw Material</v>
          </cell>
          <cell r="F402" t="str">
            <v>Closed</v>
          </cell>
          <cell r="G402">
            <v>57600</v>
          </cell>
          <cell r="H402" t="str">
            <v>EOU</v>
          </cell>
          <cell r="J402">
            <v>2847</v>
          </cell>
          <cell r="K402">
            <v>0.65</v>
          </cell>
          <cell r="L402">
            <v>0</v>
          </cell>
          <cell r="M402">
            <v>0</v>
          </cell>
          <cell r="N402" t="str">
            <v>Textile Chemical</v>
          </cell>
        </row>
        <row r="403">
          <cell r="C403" t="str">
            <v>KAPE-IB-20059-06-08-2022</v>
          </cell>
          <cell r="D403">
            <v>44779</v>
          </cell>
          <cell r="E403" t="str">
            <v>Raw Material</v>
          </cell>
          <cell r="F403" t="str">
            <v>-</v>
          </cell>
          <cell r="G403">
            <v>4515</v>
          </cell>
          <cell r="H403" t="str">
            <v>EOU</v>
          </cell>
          <cell r="J403">
            <v>5407.52</v>
          </cell>
          <cell r="K403">
            <v>5.5987</v>
          </cell>
          <cell r="L403">
            <v>4515</v>
          </cell>
          <cell r="M403">
            <v>4515</v>
          </cell>
          <cell r="N403" t="str">
            <v>Polyester Fabric</v>
          </cell>
        </row>
        <row r="404">
          <cell r="C404" t="str">
            <v>KAPE-IB-20052-06-08-2022</v>
          </cell>
          <cell r="D404">
            <v>44779</v>
          </cell>
          <cell r="E404" t="str">
            <v>Raw Material</v>
          </cell>
          <cell r="F404" t="str">
            <v>-</v>
          </cell>
          <cell r="G404">
            <v>3189</v>
          </cell>
          <cell r="H404" t="str">
            <v>EOU</v>
          </cell>
          <cell r="J404">
            <v>5407.52</v>
          </cell>
          <cell r="K404">
            <v>9.4022000000000006</v>
          </cell>
          <cell r="L404">
            <v>3189</v>
          </cell>
          <cell r="M404">
            <v>3189</v>
          </cell>
          <cell r="N404" t="str">
            <v>Polyester Fabric</v>
          </cell>
        </row>
        <row r="405">
          <cell r="C405" t="str">
            <v>KAPW-IB-17639-11-08-2022</v>
          </cell>
          <cell r="D405">
            <v>44784</v>
          </cell>
          <cell r="E405" t="str">
            <v>Raw Material</v>
          </cell>
          <cell r="F405" t="str">
            <v>Closed</v>
          </cell>
          <cell r="G405">
            <v>18200</v>
          </cell>
          <cell r="H405" t="str">
            <v>EOU</v>
          </cell>
          <cell r="J405">
            <v>3906.9029999999998</v>
          </cell>
          <cell r="K405">
            <v>2.95</v>
          </cell>
          <cell r="L405">
            <v>0</v>
          </cell>
          <cell r="M405">
            <v>0</v>
          </cell>
          <cell r="N405" t="str">
            <v>Textile Chemical</v>
          </cell>
        </row>
        <row r="406">
          <cell r="C406" t="str">
            <v>KAPE-IB-20806-10-08-2022</v>
          </cell>
          <cell r="D406">
            <v>44783</v>
          </cell>
          <cell r="E406" t="str">
            <v>Raw Material</v>
          </cell>
          <cell r="F406" t="str">
            <v>Closed</v>
          </cell>
          <cell r="G406">
            <v>12000</v>
          </cell>
          <cell r="H406" t="str">
            <v>EOU</v>
          </cell>
          <cell r="J406">
            <v>3909.5</v>
          </cell>
          <cell r="K406">
            <v>3.98</v>
          </cell>
          <cell r="L406">
            <v>0</v>
          </cell>
          <cell r="M406">
            <v>0</v>
          </cell>
          <cell r="N406" t="str">
            <v>Textile Chemical</v>
          </cell>
        </row>
        <row r="407">
          <cell r="C407" t="str">
            <v>KAPE-IB-22786-12-08-2022</v>
          </cell>
          <cell r="D407">
            <v>44785</v>
          </cell>
          <cell r="E407" t="str">
            <v>Raw Material</v>
          </cell>
          <cell r="F407" t="str">
            <v>Closed</v>
          </cell>
          <cell r="G407">
            <v>18506</v>
          </cell>
          <cell r="H407" t="str">
            <v>EOU</v>
          </cell>
          <cell r="J407">
            <v>5401.2089999999998</v>
          </cell>
          <cell r="K407" t="str">
            <v>4.3099 / 7.708</v>
          </cell>
          <cell r="L407">
            <v>0</v>
          </cell>
          <cell r="M407">
            <v>0</v>
          </cell>
          <cell r="N407" t="str">
            <v>Sewing Thread</v>
          </cell>
        </row>
        <row r="408">
          <cell r="C408" t="str">
            <v>KAPE-IB-20079-06-08-2022</v>
          </cell>
          <cell r="D408">
            <v>44779</v>
          </cell>
          <cell r="E408" t="str">
            <v>Packing Material</v>
          </cell>
          <cell r="F408" t="str">
            <v>Closed</v>
          </cell>
          <cell r="G408">
            <v>74141.55</v>
          </cell>
          <cell r="H408" t="str">
            <v>EOU</v>
          </cell>
          <cell r="J408">
            <v>4810.29</v>
          </cell>
          <cell r="K408">
            <v>1.2430000000000001</v>
          </cell>
          <cell r="L408">
            <v>0</v>
          </cell>
          <cell r="M408">
            <v>0</v>
          </cell>
          <cell r="N408" t="str">
            <v>Packing Material</v>
          </cell>
        </row>
        <row r="409">
          <cell r="C409" t="str">
            <v>KAPE-IB-24256-16-08-2022</v>
          </cell>
          <cell r="D409">
            <v>44789</v>
          </cell>
          <cell r="E409" t="str">
            <v>Raw Material</v>
          </cell>
          <cell r="F409" t="str">
            <v>Closed</v>
          </cell>
          <cell r="G409">
            <v>24000</v>
          </cell>
          <cell r="H409" t="str">
            <v>EOU</v>
          </cell>
          <cell r="J409" t="str">
            <v>3906.9090 / 3402.9000</v>
          </cell>
          <cell r="K409" t="str">
            <v>2.90 / 1.90</v>
          </cell>
          <cell r="L409">
            <v>0</v>
          </cell>
          <cell r="M409">
            <v>0</v>
          </cell>
          <cell r="N409" t="str">
            <v>Textile Chemical</v>
          </cell>
        </row>
        <row r="410">
          <cell r="C410" t="str">
            <v>KAPW-IB-25951-25-08-2022</v>
          </cell>
          <cell r="D410">
            <v>44798</v>
          </cell>
          <cell r="E410" t="str">
            <v>Raw Material</v>
          </cell>
          <cell r="F410" t="str">
            <v>Closed</v>
          </cell>
          <cell r="G410">
            <v>650</v>
          </cell>
          <cell r="H410" t="str">
            <v>EOU</v>
          </cell>
          <cell r="J410">
            <v>3204.16</v>
          </cell>
          <cell r="K410">
            <v>26.039899999999999</v>
          </cell>
          <cell r="L410">
            <v>0</v>
          </cell>
          <cell r="M410">
            <v>0</v>
          </cell>
          <cell r="N410" t="str">
            <v>Textile Dyes</v>
          </cell>
        </row>
        <row r="411">
          <cell r="C411" t="str">
            <v>KAPW-IB-24417-23-08-2022</v>
          </cell>
          <cell r="D411">
            <v>44704</v>
          </cell>
          <cell r="E411" t="str">
            <v>Raw Material</v>
          </cell>
          <cell r="F411" t="str">
            <v>Closed</v>
          </cell>
          <cell r="G411">
            <v>1000</v>
          </cell>
          <cell r="H411" t="str">
            <v>EOU</v>
          </cell>
          <cell r="J411">
            <v>3204.16</v>
          </cell>
          <cell r="K411">
            <v>18.739999999999998</v>
          </cell>
          <cell r="L411">
            <v>0</v>
          </cell>
          <cell r="M411">
            <v>0</v>
          </cell>
          <cell r="N411" t="str">
            <v>Textile Dyes</v>
          </cell>
        </row>
        <row r="412">
          <cell r="C412" t="str">
            <v>KAPW-IB-27141-27-08-2022</v>
          </cell>
          <cell r="D412">
            <v>44800</v>
          </cell>
          <cell r="E412" t="str">
            <v>Raw Material</v>
          </cell>
          <cell r="F412" t="str">
            <v>-</v>
          </cell>
          <cell r="G412">
            <v>26000</v>
          </cell>
          <cell r="H412" t="str">
            <v>EOU</v>
          </cell>
          <cell r="J412">
            <v>5509.22</v>
          </cell>
          <cell r="K412">
            <v>3.35</v>
          </cell>
          <cell r="L412">
            <v>26000</v>
          </cell>
          <cell r="M412">
            <v>26000</v>
          </cell>
          <cell r="N412" t="str">
            <v>Polyester Spun Yarn</v>
          </cell>
        </row>
        <row r="413">
          <cell r="C413" t="str">
            <v>KAPE-IB-35021-01-09-2022</v>
          </cell>
          <cell r="D413">
            <v>44805</v>
          </cell>
          <cell r="E413" t="str">
            <v>Raw Material</v>
          </cell>
          <cell r="F413" t="str">
            <v>Closed</v>
          </cell>
          <cell r="G413">
            <v>5000</v>
          </cell>
          <cell r="H413" t="str">
            <v>EOU</v>
          </cell>
          <cell r="J413">
            <v>3204.16</v>
          </cell>
          <cell r="K413">
            <v>8.4499999999999993</v>
          </cell>
          <cell r="L413">
            <v>0</v>
          </cell>
          <cell r="M413">
            <v>0</v>
          </cell>
          <cell r="N413" t="str">
            <v>Textile Dyes</v>
          </cell>
        </row>
        <row r="414">
          <cell r="C414" t="str">
            <v>KAPE-IB-40552-12-09-2022</v>
          </cell>
          <cell r="D414">
            <v>44816</v>
          </cell>
          <cell r="E414" t="str">
            <v>Raw Material</v>
          </cell>
          <cell r="F414" t="str">
            <v>Closed</v>
          </cell>
          <cell r="G414">
            <v>11070</v>
          </cell>
          <cell r="H414" t="str">
            <v>EOU</v>
          </cell>
          <cell r="J414">
            <v>3215.1990000000001</v>
          </cell>
          <cell r="K414" t="str">
            <v>10.50 / 9.00</v>
          </cell>
          <cell r="L414">
            <v>0</v>
          </cell>
          <cell r="M414">
            <v>0</v>
          </cell>
          <cell r="N414" t="str">
            <v>Textile Dyes</v>
          </cell>
        </row>
        <row r="415">
          <cell r="C415" t="str">
            <v>KAPW-IB-34999-14-09-2022</v>
          </cell>
          <cell r="D415">
            <v>44818</v>
          </cell>
          <cell r="E415" t="str">
            <v>Raw Material</v>
          </cell>
          <cell r="F415" t="str">
            <v>Closed</v>
          </cell>
          <cell r="G415">
            <v>3000</v>
          </cell>
          <cell r="H415" t="str">
            <v>EOU</v>
          </cell>
          <cell r="J415">
            <v>3204.16</v>
          </cell>
          <cell r="K415" t="str">
            <v>12.1201 / 9.2416 / 8.9891</v>
          </cell>
          <cell r="L415">
            <v>0</v>
          </cell>
          <cell r="M415">
            <v>0</v>
          </cell>
          <cell r="N415" t="str">
            <v>Textile Dyes</v>
          </cell>
        </row>
        <row r="416">
          <cell r="C416" t="str">
            <v>KAPE-IB-44112-19-09-2022</v>
          </cell>
          <cell r="D416">
            <v>44823</v>
          </cell>
          <cell r="E416" t="str">
            <v>Raw Material</v>
          </cell>
          <cell r="F416" t="str">
            <v>Closed</v>
          </cell>
          <cell r="G416">
            <v>12000</v>
          </cell>
          <cell r="H416" t="str">
            <v>EOU</v>
          </cell>
          <cell r="J416">
            <v>3204.16</v>
          </cell>
          <cell r="K416">
            <v>3.95</v>
          </cell>
          <cell r="L416">
            <v>0</v>
          </cell>
          <cell r="M416">
            <v>0</v>
          </cell>
          <cell r="N416" t="str">
            <v>Textile Dyes</v>
          </cell>
        </row>
        <row r="417">
          <cell r="C417" t="str">
            <v>KAPW-IB-36748-19-09-2022</v>
          </cell>
          <cell r="D417">
            <v>44823</v>
          </cell>
          <cell r="E417" t="str">
            <v>Raw Material</v>
          </cell>
          <cell r="F417" t="str">
            <v>Closed</v>
          </cell>
          <cell r="G417">
            <v>96000</v>
          </cell>
          <cell r="H417" t="str">
            <v>EOU</v>
          </cell>
          <cell r="J417">
            <v>2847</v>
          </cell>
          <cell r="K417">
            <v>0.65500000000000003</v>
          </cell>
          <cell r="L417">
            <v>0</v>
          </cell>
          <cell r="M417">
            <v>0</v>
          </cell>
          <cell r="N417" t="str">
            <v>Textile Chemical</v>
          </cell>
        </row>
        <row r="418">
          <cell r="C418" t="str">
            <v>KAPE-IB-45663-21-09-2022</v>
          </cell>
          <cell r="D418">
            <v>44825</v>
          </cell>
          <cell r="E418" t="str">
            <v>Packing Material</v>
          </cell>
          <cell r="F418" t="str">
            <v>Closed</v>
          </cell>
          <cell r="G418">
            <v>72244</v>
          </cell>
          <cell r="H418" t="str">
            <v>EOU</v>
          </cell>
          <cell r="J418">
            <v>4810.29</v>
          </cell>
          <cell r="K418">
            <v>1.0909</v>
          </cell>
          <cell r="L418">
            <v>0</v>
          </cell>
          <cell r="M418">
            <v>0</v>
          </cell>
          <cell r="N418" t="str">
            <v>Packing Material</v>
          </cell>
        </row>
        <row r="419">
          <cell r="C419" t="str">
            <v>KAPW-IB-36765-19-09-2022</v>
          </cell>
          <cell r="D419">
            <v>44823</v>
          </cell>
          <cell r="E419" t="str">
            <v>Raw Material</v>
          </cell>
          <cell r="F419" t="str">
            <v>Closed</v>
          </cell>
          <cell r="G419">
            <v>96000</v>
          </cell>
          <cell r="H419" t="str">
            <v>EOU</v>
          </cell>
          <cell r="J419">
            <v>2847</v>
          </cell>
          <cell r="K419">
            <v>0.65500000000000003</v>
          </cell>
          <cell r="L419">
            <v>0</v>
          </cell>
          <cell r="M419">
            <v>0</v>
          </cell>
          <cell r="N419" t="str">
            <v>Textile Chemical</v>
          </cell>
        </row>
        <row r="420">
          <cell r="C420" t="str">
            <v>KAPW-IB-40776-28-09-2022</v>
          </cell>
          <cell r="D420">
            <v>44832</v>
          </cell>
          <cell r="E420" t="str">
            <v>Raw Material</v>
          </cell>
          <cell r="F420" t="str">
            <v>Closed</v>
          </cell>
          <cell r="G420">
            <v>46200</v>
          </cell>
          <cell r="H420" t="str">
            <v>EOU</v>
          </cell>
          <cell r="J420">
            <v>5402.33</v>
          </cell>
          <cell r="K420">
            <v>1.7</v>
          </cell>
          <cell r="L420">
            <v>0</v>
          </cell>
          <cell r="M420">
            <v>0</v>
          </cell>
          <cell r="N420" t="str">
            <v>Polyester Yarn</v>
          </cell>
        </row>
        <row r="421">
          <cell r="C421" t="str">
            <v>KAPE-IB-44820-20-09-2022</v>
          </cell>
          <cell r="D421">
            <v>44824</v>
          </cell>
          <cell r="E421" t="str">
            <v>Raw Material</v>
          </cell>
          <cell r="F421" t="str">
            <v>Closed</v>
          </cell>
          <cell r="G421">
            <v>44000</v>
          </cell>
          <cell r="H421" t="str">
            <v>EOU</v>
          </cell>
          <cell r="J421">
            <v>2832.1089999999999</v>
          </cell>
          <cell r="K421">
            <v>2.99</v>
          </cell>
          <cell r="L421">
            <v>0</v>
          </cell>
          <cell r="M421">
            <v>0</v>
          </cell>
          <cell r="N421" t="str">
            <v>Textile Chemical</v>
          </cell>
        </row>
        <row r="422">
          <cell r="C422" t="str">
            <v>KAPW-IB-40583-27-09-2022</v>
          </cell>
          <cell r="D422">
            <v>44831</v>
          </cell>
          <cell r="E422" t="str">
            <v>Raw Material</v>
          </cell>
          <cell r="F422" t="str">
            <v>Closed</v>
          </cell>
          <cell r="G422">
            <v>2000</v>
          </cell>
          <cell r="H422" t="str">
            <v>EOU</v>
          </cell>
          <cell r="J422">
            <v>3204.16</v>
          </cell>
          <cell r="K422" t="str">
            <v>10.60 / 5.50</v>
          </cell>
          <cell r="L422">
            <v>0</v>
          </cell>
          <cell r="M422">
            <v>0</v>
          </cell>
          <cell r="N422" t="str">
            <v>Textile Dyes</v>
          </cell>
        </row>
        <row r="423">
          <cell r="C423" t="str">
            <v>KAPW-IB-40528-27-09-2022</v>
          </cell>
          <cell r="D423">
            <v>44831</v>
          </cell>
          <cell r="E423" t="str">
            <v>Raw Material</v>
          </cell>
          <cell r="F423" t="str">
            <v>Closed</v>
          </cell>
          <cell r="G423">
            <v>1000</v>
          </cell>
          <cell r="H423" t="str">
            <v>EOU</v>
          </cell>
          <cell r="J423">
            <v>3707.1</v>
          </cell>
          <cell r="K423">
            <v>9.0656999999999996</v>
          </cell>
          <cell r="L423">
            <v>0</v>
          </cell>
          <cell r="M423">
            <v>0</v>
          </cell>
          <cell r="N423" t="str">
            <v>Textile Chemical</v>
          </cell>
        </row>
        <row r="424">
          <cell r="C424" t="str">
            <v>KAPW-IB-40843-28-09-2022</v>
          </cell>
          <cell r="D424">
            <v>44832</v>
          </cell>
          <cell r="E424" t="str">
            <v>Raw Material</v>
          </cell>
          <cell r="F424" t="str">
            <v>Closed</v>
          </cell>
          <cell r="G424">
            <v>16000</v>
          </cell>
          <cell r="H424" t="str">
            <v>EOU</v>
          </cell>
          <cell r="J424">
            <v>3204.16</v>
          </cell>
          <cell r="K424">
            <v>3.7</v>
          </cell>
          <cell r="L424">
            <v>0</v>
          </cell>
          <cell r="M424">
            <v>0</v>
          </cell>
          <cell r="N424" t="str">
            <v>Textile Dyes</v>
          </cell>
        </row>
        <row r="425">
          <cell r="C425" t="str">
            <v>KAPE-IB-52786-05-10-2022</v>
          </cell>
          <cell r="D425">
            <v>44839</v>
          </cell>
          <cell r="E425" t="str">
            <v>Raw Material</v>
          </cell>
          <cell r="F425" t="str">
            <v>Closed</v>
          </cell>
          <cell r="G425">
            <v>40320</v>
          </cell>
          <cell r="H425" t="str">
            <v>EOU</v>
          </cell>
          <cell r="J425">
            <v>2915.11</v>
          </cell>
          <cell r="K425">
            <v>1.3</v>
          </cell>
          <cell r="L425">
            <v>0</v>
          </cell>
          <cell r="M425">
            <v>0</v>
          </cell>
          <cell r="N425" t="str">
            <v>Textile Chemical</v>
          </cell>
        </row>
        <row r="426">
          <cell r="C426" t="str">
            <v>KAPE-IB-54863-10-10-2022</v>
          </cell>
          <cell r="D426">
            <v>44844</v>
          </cell>
          <cell r="E426" t="str">
            <v>Raw Material</v>
          </cell>
          <cell r="F426" t="str">
            <v>Closed</v>
          </cell>
          <cell r="G426">
            <v>24480</v>
          </cell>
          <cell r="H426" t="str">
            <v>EOU</v>
          </cell>
          <cell r="J426">
            <v>5402.33</v>
          </cell>
          <cell r="K426">
            <v>1.7</v>
          </cell>
          <cell r="L426">
            <v>0</v>
          </cell>
          <cell r="M426">
            <v>0</v>
          </cell>
          <cell r="N426" t="str">
            <v>Polyester Yarn</v>
          </cell>
        </row>
        <row r="427">
          <cell r="C427" t="str">
            <v>KAPE-IB-56267-12-10-2022</v>
          </cell>
          <cell r="D427">
            <v>44846</v>
          </cell>
          <cell r="E427" t="str">
            <v>Raw Material</v>
          </cell>
          <cell r="F427" t="str">
            <v>Closed</v>
          </cell>
          <cell r="G427">
            <v>24480</v>
          </cell>
          <cell r="H427" t="str">
            <v>EOU</v>
          </cell>
          <cell r="J427">
            <v>5402.33</v>
          </cell>
          <cell r="K427">
            <v>1.7</v>
          </cell>
          <cell r="L427">
            <v>0</v>
          </cell>
          <cell r="M427">
            <v>0</v>
          </cell>
          <cell r="N427" t="str">
            <v>Polyester Yarn</v>
          </cell>
        </row>
        <row r="428">
          <cell r="C428" t="str">
            <v>KAPE-IB-55926-11-10-2022</v>
          </cell>
          <cell r="D428">
            <v>44845</v>
          </cell>
          <cell r="E428" t="str">
            <v>Raw Material</v>
          </cell>
          <cell r="F428" t="str">
            <v>Closed</v>
          </cell>
          <cell r="G428">
            <v>13000</v>
          </cell>
          <cell r="H428" t="str">
            <v>EOU</v>
          </cell>
          <cell r="J428">
            <v>3906.9090000000001</v>
          </cell>
          <cell r="K428">
            <v>2.7</v>
          </cell>
          <cell r="L428">
            <v>0</v>
          </cell>
          <cell r="M428">
            <v>0</v>
          </cell>
          <cell r="N428" t="str">
            <v>Textile Chemical</v>
          </cell>
        </row>
        <row r="429">
          <cell r="C429" t="str">
            <v>KAPE-IB-58949-17-10-2022</v>
          </cell>
          <cell r="D429">
            <v>44851</v>
          </cell>
          <cell r="E429" t="str">
            <v>Raw Material</v>
          </cell>
          <cell r="F429" t="str">
            <v>Closed</v>
          </cell>
          <cell r="G429">
            <v>18000</v>
          </cell>
          <cell r="H429" t="str">
            <v>EOU</v>
          </cell>
          <cell r="J429">
            <v>3809.9189999999999</v>
          </cell>
          <cell r="K429">
            <v>2.35</v>
          </cell>
          <cell r="L429">
            <v>0</v>
          </cell>
          <cell r="M429">
            <v>0</v>
          </cell>
          <cell r="N429" t="str">
            <v>Textile Chemical</v>
          </cell>
        </row>
        <row r="430">
          <cell r="C430" t="str">
            <v>KAPE-IB-58962-17-10-2022</v>
          </cell>
          <cell r="D430">
            <v>44851</v>
          </cell>
          <cell r="E430" t="str">
            <v>Raw Material</v>
          </cell>
          <cell r="F430" t="str">
            <v>Closed</v>
          </cell>
          <cell r="G430">
            <v>24480</v>
          </cell>
          <cell r="H430" t="str">
            <v>EOU</v>
          </cell>
          <cell r="J430">
            <v>5402.33</v>
          </cell>
          <cell r="K430">
            <v>1.7</v>
          </cell>
          <cell r="L430">
            <v>0</v>
          </cell>
          <cell r="M430">
            <v>0</v>
          </cell>
          <cell r="N430" t="str">
            <v>Polyester Yarn</v>
          </cell>
        </row>
        <row r="431">
          <cell r="C431" t="str">
            <v>KAPE-IB-53385-06-10-2022</v>
          </cell>
          <cell r="D431">
            <v>44840</v>
          </cell>
          <cell r="E431" t="str">
            <v>Raw Material</v>
          </cell>
          <cell r="F431" t="str">
            <v>Closed</v>
          </cell>
          <cell r="G431">
            <v>500</v>
          </cell>
          <cell r="H431" t="str">
            <v>EOU</v>
          </cell>
          <cell r="J431">
            <v>3204.1590000000001</v>
          </cell>
          <cell r="K431">
            <v>52.5</v>
          </cell>
          <cell r="L431">
            <v>0</v>
          </cell>
          <cell r="M431">
            <v>0</v>
          </cell>
          <cell r="N431" t="str">
            <v>Textile Dyes</v>
          </cell>
        </row>
        <row r="432">
          <cell r="C432" t="str">
            <v>KPPI-IB-20546-17-10-2022</v>
          </cell>
          <cell r="D432">
            <v>44851</v>
          </cell>
          <cell r="E432" t="str">
            <v>Raw Material</v>
          </cell>
          <cell r="F432" t="str">
            <v>Closed</v>
          </cell>
          <cell r="G432">
            <v>22273</v>
          </cell>
          <cell r="H432" t="str">
            <v>EOU</v>
          </cell>
          <cell r="J432">
            <v>5201.009</v>
          </cell>
          <cell r="K432">
            <v>2.6675</v>
          </cell>
          <cell r="L432">
            <v>0</v>
          </cell>
          <cell r="M432">
            <v>0</v>
          </cell>
          <cell r="N432" t="str">
            <v>Raw Cotton</v>
          </cell>
        </row>
        <row r="433">
          <cell r="C433" t="str">
            <v>KPPI-IB-20535-17-10-2022</v>
          </cell>
          <cell r="D433">
            <v>44851</v>
          </cell>
          <cell r="E433" t="str">
            <v>Raw Material</v>
          </cell>
          <cell r="F433" t="str">
            <v>Closed</v>
          </cell>
          <cell r="G433">
            <v>158972</v>
          </cell>
          <cell r="H433" t="str">
            <v>EOU</v>
          </cell>
          <cell r="J433">
            <v>5201.009</v>
          </cell>
          <cell r="K433">
            <v>2.6675</v>
          </cell>
          <cell r="L433">
            <v>0</v>
          </cell>
          <cell r="M433">
            <v>0</v>
          </cell>
          <cell r="N433" t="str">
            <v>Raw Cotton</v>
          </cell>
        </row>
        <row r="434">
          <cell r="C434" t="str">
            <v>KAPE-IB-63343-24-10-2022</v>
          </cell>
          <cell r="D434">
            <v>44858</v>
          </cell>
          <cell r="E434" t="str">
            <v>Raw Material</v>
          </cell>
          <cell r="F434" t="str">
            <v>Closed</v>
          </cell>
          <cell r="G434">
            <v>4000</v>
          </cell>
          <cell r="H434" t="str">
            <v>EOU</v>
          </cell>
          <cell r="J434">
            <v>3906.9090000000001</v>
          </cell>
          <cell r="K434">
            <v>12.6</v>
          </cell>
          <cell r="L434">
            <v>0</v>
          </cell>
          <cell r="M434">
            <v>0</v>
          </cell>
          <cell r="N434" t="str">
            <v>Textile Chemical</v>
          </cell>
        </row>
        <row r="435">
          <cell r="C435" t="str">
            <v>KAPE-IB-65524-27-10-2022</v>
          </cell>
          <cell r="D435">
            <v>44861</v>
          </cell>
          <cell r="E435" t="str">
            <v>Raw Material</v>
          </cell>
          <cell r="F435" t="str">
            <v>Closed</v>
          </cell>
          <cell r="G435">
            <v>58800</v>
          </cell>
          <cell r="H435" t="str">
            <v>EOU</v>
          </cell>
          <cell r="J435">
            <v>5205.13</v>
          </cell>
          <cell r="K435">
            <v>2.85</v>
          </cell>
          <cell r="L435">
            <v>0</v>
          </cell>
          <cell r="M435">
            <v>0</v>
          </cell>
          <cell r="N435" t="str">
            <v>Cotton Yarn</v>
          </cell>
        </row>
        <row r="436">
          <cell r="C436" t="str">
            <v>KAPW-IB-53419-26-10-2022</v>
          </cell>
          <cell r="D436">
            <v>44860</v>
          </cell>
          <cell r="E436" t="str">
            <v>Raw Material</v>
          </cell>
          <cell r="F436" t="str">
            <v>Closed</v>
          </cell>
          <cell r="G436">
            <v>500</v>
          </cell>
          <cell r="H436" t="str">
            <v>EOU</v>
          </cell>
          <cell r="J436">
            <v>3204.16</v>
          </cell>
          <cell r="K436">
            <v>25.85</v>
          </cell>
          <cell r="L436">
            <v>0</v>
          </cell>
          <cell r="M436">
            <v>0</v>
          </cell>
          <cell r="N436" t="str">
            <v>Textile Dyes</v>
          </cell>
        </row>
        <row r="437">
          <cell r="C437" t="str">
            <v>KAPE-IB-65375-27-10-2022</v>
          </cell>
          <cell r="D437">
            <v>44861</v>
          </cell>
          <cell r="E437" t="str">
            <v>Raw Material</v>
          </cell>
          <cell r="F437" t="str">
            <v>-</v>
          </cell>
          <cell r="G437">
            <v>1906</v>
          </cell>
          <cell r="H437" t="str">
            <v>EOU</v>
          </cell>
          <cell r="J437">
            <v>5407.52</v>
          </cell>
          <cell r="K437">
            <v>5.5410000000000004</v>
          </cell>
          <cell r="L437">
            <v>1906</v>
          </cell>
          <cell r="M437">
            <v>1906</v>
          </cell>
          <cell r="N437" t="str">
            <v>Polyester Fabric</v>
          </cell>
        </row>
        <row r="438">
          <cell r="C438" t="str">
            <v>KAPE-IB-65330-27-10-2022</v>
          </cell>
          <cell r="D438">
            <v>44861</v>
          </cell>
          <cell r="E438" t="str">
            <v>Raw Material</v>
          </cell>
          <cell r="F438" t="str">
            <v>-</v>
          </cell>
          <cell r="G438">
            <v>8756</v>
          </cell>
          <cell r="H438" t="str">
            <v>EOU</v>
          </cell>
          <cell r="J438">
            <v>5407.52</v>
          </cell>
          <cell r="K438">
            <v>5.2742000000000004</v>
          </cell>
          <cell r="L438">
            <v>8756</v>
          </cell>
          <cell r="M438">
            <v>8756</v>
          </cell>
          <cell r="N438" t="str">
            <v>Polyester Fabric</v>
          </cell>
        </row>
        <row r="439">
          <cell r="C439" t="str">
            <v>KAPW-IB-54840-28-10-2022</v>
          </cell>
          <cell r="D439">
            <v>44862</v>
          </cell>
          <cell r="E439" t="str">
            <v>Raw Material</v>
          </cell>
          <cell r="F439" t="str">
            <v>Closed</v>
          </cell>
          <cell r="G439">
            <v>2000</v>
          </cell>
          <cell r="H439" t="str">
            <v>EOU</v>
          </cell>
          <cell r="J439">
            <v>3204.1590000000001</v>
          </cell>
          <cell r="K439">
            <v>21.241499999999998</v>
          </cell>
          <cell r="L439">
            <v>0</v>
          </cell>
          <cell r="M439">
            <v>0</v>
          </cell>
          <cell r="N439" t="str">
            <v>Textile Dyes</v>
          </cell>
        </row>
        <row r="440">
          <cell r="C440" t="str">
            <v>KAPE-IB-68152-02-11-2022</v>
          </cell>
          <cell r="D440">
            <v>44867</v>
          </cell>
          <cell r="E440" t="str">
            <v>Raw Material</v>
          </cell>
          <cell r="F440" t="str">
            <v>Closed</v>
          </cell>
          <cell r="G440">
            <v>24480</v>
          </cell>
          <cell r="H440" t="str">
            <v>EOU</v>
          </cell>
          <cell r="J440">
            <v>5402.33</v>
          </cell>
          <cell r="K440">
            <v>1.7</v>
          </cell>
          <cell r="L440">
            <v>0</v>
          </cell>
          <cell r="M440">
            <v>0</v>
          </cell>
          <cell r="N440" t="str">
            <v>Polyester Yarn</v>
          </cell>
        </row>
        <row r="441">
          <cell r="C441" t="str">
            <v>KAPE-IB-69395-04-11-2022</v>
          </cell>
          <cell r="D441">
            <v>44869</v>
          </cell>
          <cell r="E441" t="str">
            <v>Raw Material</v>
          </cell>
          <cell r="F441" t="str">
            <v>Closed</v>
          </cell>
          <cell r="G441">
            <v>24480</v>
          </cell>
          <cell r="H441" t="str">
            <v>EOU</v>
          </cell>
          <cell r="J441">
            <v>5402.33</v>
          </cell>
          <cell r="K441">
            <v>1.7</v>
          </cell>
          <cell r="L441">
            <v>0</v>
          </cell>
          <cell r="M441">
            <v>0</v>
          </cell>
          <cell r="N441" t="str">
            <v>Polyester Yarn</v>
          </cell>
        </row>
        <row r="442">
          <cell r="C442" t="str">
            <v>KAPE-IB-70589-07-11-2022</v>
          </cell>
          <cell r="D442">
            <v>44872</v>
          </cell>
          <cell r="E442" t="str">
            <v>Raw Material</v>
          </cell>
          <cell r="F442" t="str">
            <v>Closed</v>
          </cell>
          <cell r="G442">
            <v>150</v>
          </cell>
          <cell r="H442" t="str">
            <v>EOU</v>
          </cell>
          <cell r="J442">
            <v>3204.16</v>
          </cell>
          <cell r="K442">
            <v>196</v>
          </cell>
          <cell r="L442">
            <v>0</v>
          </cell>
          <cell r="M442">
            <v>0</v>
          </cell>
          <cell r="N442" t="str">
            <v>Textile Dyes</v>
          </cell>
        </row>
        <row r="443">
          <cell r="C443" t="str">
            <v>KAPE-IB-70582-07-11-2022</v>
          </cell>
          <cell r="D443">
            <v>44872</v>
          </cell>
          <cell r="E443" t="str">
            <v>Raw Material</v>
          </cell>
          <cell r="F443" t="str">
            <v>Closed</v>
          </cell>
          <cell r="G443">
            <v>24480</v>
          </cell>
          <cell r="H443" t="str">
            <v>EOU</v>
          </cell>
          <cell r="J443">
            <v>5402.33</v>
          </cell>
          <cell r="K443">
            <v>1.7</v>
          </cell>
          <cell r="L443">
            <v>0</v>
          </cell>
          <cell r="M443">
            <v>0</v>
          </cell>
          <cell r="N443" t="str">
            <v>Polyester Yarn</v>
          </cell>
        </row>
        <row r="444">
          <cell r="C444" t="str">
            <v>KAPE-IB-68147-02-11-2022</v>
          </cell>
          <cell r="D444">
            <v>44867</v>
          </cell>
          <cell r="E444" t="str">
            <v>Raw Material</v>
          </cell>
          <cell r="F444" t="str">
            <v>Closed</v>
          </cell>
          <cell r="G444">
            <v>24480</v>
          </cell>
          <cell r="H444" t="str">
            <v>EOU</v>
          </cell>
          <cell r="J444">
            <v>5402.33</v>
          </cell>
          <cell r="K444">
            <v>1.7</v>
          </cell>
          <cell r="L444">
            <v>0</v>
          </cell>
          <cell r="M444">
            <v>0</v>
          </cell>
          <cell r="N444" t="str">
            <v>Polyester Yarn</v>
          </cell>
        </row>
        <row r="445">
          <cell r="C445" t="str">
            <v>KAPE-IB-69401-04-11-2022</v>
          </cell>
          <cell r="D445">
            <v>44869</v>
          </cell>
          <cell r="E445" t="str">
            <v>Raw Material</v>
          </cell>
          <cell r="F445" t="str">
            <v>Closed</v>
          </cell>
          <cell r="G445">
            <v>24480</v>
          </cell>
          <cell r="H445" t="str">
            <v>EOU</v>
          </cell>
          <cell r="J445">
            <v>5402.33</v>
          </cell>
          <cell r="K445">
            <v>1.7</v>
          </cell>
          <cell r="L445">
            <v>0</v>
          </cell>
          <cell r="M445">
            <v>0</v>
          </cell>
          <cell r="N445" t="str">
            <v>Polyester Yarn</v>
          </cell>
        </row>
        <row r="446">
          <cell r="C446" t="str">
            <v>KAPW-IB-57245-04-11-2022</v>
          </cell>
          <cell r="D446">
            <v>44869</v>
          </cell>
          <cell r="E446" t="str">
            <v>Packing Material</v>
          </cell>
          <cell r="F446" t="str">
            <v>Closed</v>
          </cell>
          <cell r="G446">
            <v>6795</v>
          </cell>
          <cell r="H446" t="str">
            <v>EOU</v>
          </cell>
          <cell r="J446">
            <v>5807.1019999999999</v>
          </cell>
          <cell r="K446">
            <v>4.1100000000000003</v>
          </cell>
          <cell r="L446">
            <v>0</v>
          </cell>
          <cell r="M446">
            <v>0</v>
          </cell>
          <cell r="N446" t="str">
            <v>Packing Material</v>
          </cell>
        </row>
        <row r="447">
          <cell r="C447" t="str">
            <v>KAPE-IB-71811-10-11-2022</v>
          </cell>
          <cell r="D447">
            <v>44875</v>
          </cell>
          <cell r="E447" t="str">
            <v>Raw Material</v>
          </cell>
          <cell r="F447" t="str">
            <v>Closed</v>
          </cell>
          <cell r="G447">
            <v>209760</v>
          </cell>
          <cell r="H447" t="str">
            <v>EOU</v>
          </cell>
          <cell r="J447">
            <v>5503.201</v>
          </cell>
          <cell r="K447">
            <v>1.05</v>
          </cell>
          <cell r="L447">
            <v>0</v>
          </cell>
          <cell r="M447">
            <v>0</v>
          </cell>
          <cell r="N447" t="str">
            <v>Polyester Staple Fiber</v>
          </cell>
        </row>
        <row r="448">
          <cell r="C448" t="str">
            <v>KPPI-IB-24375-07-11-2022</v>
          </cell>
          <cell r="D448">
            <v>44872</v>
          </cell>
          <cell r="E448" t="str">
            <v>Raw Material</v>
          </cell>
          <cell r="F448" t="str">
            <v>Closed</v>
          </cell>
          <cell r="G448">
            <v>100239</v>
          </cell>
          <cell r="H448" t="str">
            <v>EOU</v>
          </cell>
          <cell r="J448">
            <v>5201.009</v>
          </cell>
          <cell r="K448">
            <v>2.9872000000000001</v>
          </cell>
          <cell r="L448">
            <v>0</v>
          </cell>
          <cell r="M448">
            <v>0</v>
          </cell>
          <cell r="N448" t="str">
            <v>Raw Cotton</v>
          </cell>
        </row>
        <row r="449">
          <cell r="C449" t="str">
            <v>KPAF-IB-19849-14-11-2022</v>
          </cell>
          <cell r="D449">
            <v>44879</v>
          </cell>
          <cell r="E449" t="str">
            <v>Raw Material</v>
          </cell>
          <cell r="F449" t="str">
            <v>Closed</v>
          </cell>
          <cell r="G449">
            <v>230.4</v>
          </cell>
          <cell r="H449" t="str">
            <v>EOU</v>
          </cell>
          <cell r="J449">
            <v>5402.33</v>
          </cell>
          <cell r="K449">
            <v>32.834200000000003</v>
          </cell>
          <cell r="L449">
            <v>0</v>
          </cell>
          <cell r="M449">
            <v>0</v>
          </cell>
          <cell r="N449" t="str">
            <v>Elastolefin Yarn</v>
          </cell>
        </row>
        <row r="450">
          <cell r="C450" t="str">
            <v>KAPE-IB-73625-14-11-2022</v>
          </cell>
          <cell r="D450">
            <v>44879</v>
          </cell>
          <cell r="E450" t="str">
            <v>Raw Material</v>
          </cell>
          <cell r="F450" t="str">
            <v>Closed</v>
          </cell>
          <cell r="G450">
            <v>111307</v>
          </cell>
          <cell r="H450" t="str">
            <v>EOU</v>
          </cell>
          <cell r="J450">
            <v>5201.009</v>
          </cell>
          <cell r="K450">
            <v>2.6675</v>
          </cell>
          <cell r="L450">
            <v>0</v>
          </cell>
          <cell r="M450">
            <v>0</v>
          </cell>
          <cell r="N450" t="str">
            <v>Raw Cotton</v>
          </cell>
        </row>
        <row r="451">
          <cell r="C451" t="str">
            <v>KPPI-IB-25585-14-11-2022</v>
          </cell>
          <cell r="D451">
            <v>44879</v>
          </cell>
          <cell r="E451" t="str">
            <v>Raw Material</v>
          </cell>
          <cell r="F451" t="str">
            <v>Closed</v>
          </cell>
          <cell r="G451">
            <v>220013</v>
          </cell>
          <cell r="H451" t="str">
            <v>EOU</v>
          </cell>
          <cell r="J451">
            <v>5201.009</v>
          </cell>
          <cell r="K451">
            <v>2.6675</v>
          </cell>
          <cell r="L451">
            <v>0</v>
          </cell>
          <cell r="M451">
            <v>0</v>
          </cell>
          <cell r="N451" t="str">
            <v>Raw Cotton</v>
          </cell>
        </row>
        <row r="452">
          <cell r="C452" t="str">
            <v>KAPW-IB-65578-22-11-2022</v>
          </cell>
          <cell r="D452">
            <v>44887</v>
          </cell>
          <cell r="E452" t="str">
            <v>Raw Material</v>
          </cell>
          <cell r="F452" t="str">
            <v>Closed</v>
          </cell>
          <cell r="G452">
            <v>400</v>
          </cell>
          <cell r="H452" t="str">
            <v>EOU</v>
          </cell>
          <cell r="J452">
            <v>3809.9189999999999</v>
          </cell>
          <cell r="K452">
            <v>15.5</v>
          </cell>
          <cell r="L452">
            <v>0</v>
          </cell>
          <cell r="M452">
            <v>0</v>
          </cell>
          <cell r="N452" t="str">
            <v>Textile Chemical</v>
          </cell>
        </row>
        <row r="453">
          <cell r="C453" t="str">
            <v>KPPI-IB-27083-21-11-2022</v>
          </cell>
          <cell r="D453">
            <v>44886</v>
          </cell>
          <cell r="E453" t="str">
            <v>Raw Material</v>
          </cell>
          <cell r="F453" t="str">
            <v>Closed</v>
          </cell>
          <cell r="G453">
            <v>304025</v>
          </cell>
          <cell r="H453" t="str">
            <v>EOU</v>
          </cell>
          <cell r="J453">
            <v>5201.009</v>
          </cell>
          <cell r="K453">
            <v>2.4249999999999998</v>
          </cell>
          <cell r="L453">
            <v>0</v>
          </cell>
          <cell r="M453">
            <v>0</v>
          </cell>
          <cell r="N453" t="str">
            <v>Raw Cotton</v>
          </cell>
        </row>
        <row r="454">
          <cell r="C454" t="str">
            <v>KPPI-IB-27637-23-11-2022</v>
          </cell>
          <cell r="D454">
            <v>44888</v>
          </cell>
          <cell r="E454" t="str">
            <v>Raw Material</v>
          </cell>
          <cell r="F454" t="str">
            <v>Closed</v>
          </cell>
          <cell r="G454">
            <v>155339</v>
          </cell>
          <cell r="H454" t="str">
            <v>EOU</v>
          </cell>
          <cell r="J454">
            <v>5201.009</v>
          </cell>
          <cell r="K454">
            <v>2.7557</v>
          </cell>
          <cell r="L454">
            <v>0</v>
          </cell>
          <cell r="M454">
            <v>0</v>
          </cell>
          <cell r="N454" t="str">
            <v>Raw Cotton</v>
          </cell>
        </row>
        <row r="455">
          <cell r="C455" t="str">
            <v>KAPW-IB-67755-26-11-2022</v>
          </cell>
          <cell r="D455">
            <v>44891</v>
          </cell>
          <cell r="E455" t="str">
            <v>Raw Material</v>
          </cell>
          <cell r="F455" t="str">
            <v>Closed</v>
          </cell>
          <cell r="G455">
            <v>209760</v>
          </cell>
          <cell r="H455" t="str">
            <v>EOU</v>
          </cell>
          <cell r="J455">
            <v>5503.201</v>
          </cell>
          <cell r="K455">
            <v>1.05</v>
          </cell>
          <cell r="L455">
            <v>0</v>
          </cell>
          <cell r="M455">
            <v>0</v>
          </cell>
          <cell r="N455" t="str">
            <v>Polyester Staple Fiber</v>
          </cell>
        </row>
        <row r="456">
          <cell r="C456" t="str">
            <v>KAPW-IB-67708-26-11-2022</v>
          </cell>
          <cell r="D456">
            <v>44891</v>
          </cell>
          <cell r="E456" t="str">
            <v>Raw Material</v>
          </cell>
          <cell r="F456" t="str">
            <v>-</v>
          </cell>
          <cell r="G456">
            <v>3262</v>
          </cell>
          <cell r="H456" t="str">
            <v>EOU</v>
          </cell>
          <cell r="J456">
            <v>5210.49</v>
          </cell>
          <cell r="K456">
            <v>7.3673000000000002</v>
          </cell>
          <cell r="L456">
            <v>3262</v>
          </cell>
          <cell r="M456">
            <v>3262</v>
          </cell>
          <cell r="N456" t="str">
            <v>Blended Fabric</v>
          </cell>
        </row>
        <row r="457">
          <cell r="C457" t="str">
            <v>KAPW-IB-73558-08-12-2022</v>
          </cell>
          <cell r="D457">
            <v>44903</v>
          </cell>
          <cell r="E457" t="str">
            <v>Raw Material</v>
          </cell>
          <cell r="F457" t="str">
            <v>Closed</v>
          </cell>
          <cell r="G457">
            <v>7631.3</v>
          </cell>
          <cell r="H457" t="str">
            <v>EOU</v>
          </cell>
          <cell r="J457">
            <v>5208.1899999999996</v>
          </cell>
          <cell r="K457" t="str">
            <v>15.3727 / 15.3608</v>
          </cell>
          <cell r="L457">
            <v>0</v>
          </cell>
          <cell r="M457">
            <v>0</v>
          </cell>
          <cell r="N457" t="str">
            <v>Cotton Fabric</v>
          </cell>
        </row>
        <row r="458">
          <cell r="C458" t="str">
            <v>KAPE-IB-82182-28-11-2022</v>
          </cell>
          <cell r="D458">
            <v>44893</v>
          </cell>
          <cell r="E458" t="str">
            <v>Raw Material</v>
          </cell>
          <cell r="F458" t="str">
            <v>-</v>
          </cell>
          <cell r="G458">
            <v>6106</v>
          </cell>
          <cell r="H458" t="str">
            <v>EOU</v>
          </cell>
          <cell r="J458">
            <v>5407.52</v>
          </cell>
          <cell r="K458">
            <v>5.4169999999999998</v>
          </cell>
          <cell r="L458">
            <v>6106</v>
          </cell>
          <cell r="M458">
            <v>6106</v>
          </cell>
          <cell r="N458" t="str">
            <v>Polyester Fabric</v>
          </cell>
        </row>
        <row r="459">
          <cell r="C459" t="str">
            <v>KAPE-IB-81883-28-11-2022</v>
          </cell>
          <cell r="D459">
            <v>44893</v>
          </cell>
          <cell r="E459" t="str">
            <v>Raw Material</v>
          </cell>
          <cell r="F459" t="str">
            <v>Closed</v>
          </cell>
          <cell r="G459">
            <v>183540</v>
          </cell>
          <cell r="H459" t="str">
            <v>EOU</v>
          </cell>
          <cell r="J459">
            <v>5503.201</v>
          </cell>
          <cell r="K459">
            <v>1.05</v>
          </cell>
          <cell r="L459">
            <v>0</v>
          </cell>
          <cell r="M459">
            <v>0</v>
          </cell>
          <cell r="N459" t="str">
            <v>Polyester Staple Fiber</v>
          </cell>
        </row>
        <row r="460">
          <cell r="C460" t="str">
            <v>KPAF-IB-22405-30-11-2022</v>
          </cell>
          <cell r="D460">
            <v>44895</v>
          </cell>
          <cell r="E460" t="str">
            <v>Raw Material</v>
          </cell>
          <cell r="F460" t="str">
            <v>Closed</v>
          </cell>
          <cell r="G460">
            <v>300</v>
          </cell>
          <cell r="H460" t="str">
            <v>EOU</v>
          </cell>
          <cell r="J460">
            <v>3204.16</v>
          </cell>
          <cell r="K460">
            <v>46</v>
          </cell>
          <cell r="L460">
            <v>0</v>
          </cell>
          <cell r="M460">
            <v>0</v>
          </cell>
          <cell r="N460" t="str">
            <v>Textile Dyes</v>
          </cell>
        </row>
        <row r="461">
          <cell r="C461" t="str">
            <v>KAPW-IB-75086-12-12-2022</v>
          </cell>
          <cell r="D461">
            <v>44907</v>
          </cell>
          <cell r="E461" t="str">
            <v>Raw Material</v>
          </cell>
          <cell r="F461" t="str">
            <v>Closed</v>
          </cell>
          <cell r="G461">
            <v>4093.13</v>
          </cell>
          <cell r="H461" t="str">
            <v>EOU</v>
          </cell>
          <cell r="J461">
            <v>5509.99</v>
          </cell>
          <cell r="K461">
            <v>1.95</v>
          </cell>
          <cell r="L461">
            <v>0</v>
          </cell>
          <cell r="M461">
            <v>0</v>
          </cell>
          <cell r="N461" t="str">
            <v>Blended Yarn</v>
          </cell>
        </row>
        <row r="462">
          <cell r="C462" t="str">
            <v>KAPE-IB-93423-15-12-2022</v>
          </cell>
          <cell r="D462">
            <v>44910</v>
          </cell>
          <cell r="E462" t="str">
            <v>Raw Material</v>
          </cell>
          <cell r="F462" t="str">
            <v>Closed</v>
          </cell>
          <cell r="G462">
            <v>44000</v>
          </cell>
          <cell r="H462" t="str">
            <v>EOU</v>
          </cell>
          <cell r="J462">
            <v>2832.1089999999999</v>
          </cell>
          <cell r="K462">
            <v>2.8</v>
          </cell>
          <cell r="L462">
            <v>0</v>
          </cell>
          <cell r="M462">
            <v>0</v>
          </cell>
          <cell r="N462" t="str">
            <v>Textile Chemical</v>
          </cell>
        </row>
        <row r="463">
          <cell r="C463" t="str">
            <v>KAPE-IB-90728-12-12-2022</v>
          </cell>
          <cell r="D463">
            <v>44907</v>
          </cell>
          <cell r="E463" t="str">
            <v>Raw Material</v>
          </cell>
          <cell r="F463" t="str">
            <v>Closed</v>
          </cell>
          <cell r="G463">
            <v>296153</v>
          </cell>
          <cell r="H463" t="str">
            <v>EOU</v>
          </cell>
          <cell r="J463">
            <v>5201.009</v>
          </cell>
          <cell r="K463">
            <v>2.4140000000000001</v>
          </cell>
          <cell r="L463">
            <v>0</v>
          </cell>
          <cell r="M463">
            <v>0</v>
          </cell>
          <cell r="N463" t="str">
            <v>Raw Cotton</v>
          </cell>
        </row>
        <row r="464">
          <cell r="C464" t="str">
            <v>KAPE-IB-90928-12-12-2022</v>
          </cell>
          <cell r="D464">
            <v>44907</v>
          </cell>
          <cell r="E464" t="str">
            <v>Raw Material</v>
          </cell>
          <cell r="F464" t="str">
            <v>Closed</v>
          </cell>
          <cell r="G464">
            <v>1715.3</v>
          </cell>
          <cell r="H464" t="str">
            <v>EOU</v>
          </cell>
          <cell r="J464">
            <v>5210.49</v>
          </cell>
          <cell r="K464">
            <v>27.0672</v>
          </cell>
          <cell r="L464">
            <v>0</v>
          </cell>
          <cell r="M464">
            <v>0</v>
          </cell>
          <cell r="N464" t="str">
            <v>Blended Fabric</v>
          </cell>
        </row>
        <row r="465">
          <cell r="C465" t="str">
            <v>KAPW-IB-78434-19-12-2022</v>
          </cell>
          <cell r="D465">
            <v>44914</v>
          </cell>
          <cell r="E465" t="str">
            <v>Raw Material</v>
          </cell>
          <cell r="F465" t="str">
            <v>Closed</v>
          </cell>
          <cell r="G465">
            <v>102000</v>
          </cell>
          <cell r="H465" t="str">
            <v>EOU</v>
          </cell>
          <cell r="J465">
            <v>2847</v>
          </cell>
          <cell r="K465">
            <v>0.54500000000000004</v>
          </cell>
          <cell r="L465">
            <v>0</v>
          </cell>
          <cell r="M465">
            <v>0</v>
          </cell>
          <cell r="N465" t="str">
            <v>Textile Chemical</v>
          </cell>
        </row>
        <row r="466">
          <cell r="C466" t="str">
            <v>KAPW-IB-79770-21-12-2022</v>
          </cell>
          <cell r="D466">
            <v>44916</v>
          </cell>
          <cell r="E466" t="str">
            <v>Raw Material</v>
          </cell>
          <cell r="F466" t="str">
            <v>-</v>
          </cell>
          <cell r="G466">
            <v>2475</v>
          </cell>
          <cell r="H466" t="str">
            <v>EOU</v>
          </cell>
          <cell r="J466">
            <v>5407.52</v>
          </cell>
          <cell r="K466">
            <v>8.5534999999999997</v>
          </cell>
          <cell r="L466">
            <v>2475</v>
          </cell>
          <cell r="M466">
            <v>2475</v>
          </cell>
          <cell r="N466" t="str">
            <v>Blended Fabric</v>
          </cell>
        </row>
        <row r="467">
          <cell r="C467" t="str">
            <v>KAPE-IB-103699-03-01-2023</v>
          </cell>
          <cell r="D467">
            <v>44929</v>
          </cell>
          <cell r="E467" t="str">
            <v>Raw Material</v>
          </cell>
          <cell r="F467" t="str">
            <v>Closed</v>
          </cell>
          <cell r="G467">
            <v>24168</v>
          </cell>
          <cell r="H467" t="str">
            <v>EOU</v>
          </cell>
          <cell r="J467">
            <v>3404.9090000000001</v>
          </cell>
          <cell r="K467" t="str">
            <v>2.80 / 4.3529</v>
          </cell>
          <cell r="L467">
            <v>0</v>
          </cell>
          <cell r="M467">
            <v>0</v>
          </cell>
          <cell r="N467" t="str">
            <v>Textile Chemical</v>
          </cell>
        </row>
        <row r="468">
          <cell r="C468" t="str">
            <v>KAPE-IB-108364-11-01-2023</v>
          </cell>
          <cell r="D468">
            <v>44937</v>
          </cell>
          <cell r="E468" t="str">
            <v>Raw Material</v>
          </cell>
          <cell r="F468" t="str">
            <v>Closed</v>
          </cell>
          <cell r="G468">
            <v>24480</v>
          </cell>
          <cell r="H468" t="str">
            <v>EOU</v>
          </cell>
          <cell r="J468">
            <v>5402.33</v>
          </cell>
          <cell r="K468">
            <v>1.63</v>
          </cell>
          <cell r="L468">
            <v>0</v>
          </cell>
          <cell r="M468">
            <v>0</v>
          </cell>
          <cell r="N468" t="str">
            <v>Polyester Yarn</v>
          </cell>
        </row>
        <row r="469">
          <cell r="C469" t="str">
            <v>PQIB-IB-9547-06-12-2022</v>
          </cell>
          <cell r="D469">
            <v>44901</v>
          </cell>
          <cell r="E469" t="str">
            <v>Raw Material</v>
          </cell>
          <cell r="F469" t="str">
            <v>Running</v>
          </cell>
          <cell r="G469">
            <v>5500000</v>
          </cell>
          <cell r="H469" t="str">
            <v>EOU</v>
          </cell>
          <cell r="J469">
            <v>2701.12</v>
          </cell>
          <cell r="K469" t="str">
            <v>0.1947 / 0.1958</v>
          </cell>
          <cell r="L469">
            <v>15694.800000000001</v>
          </cell>
          <cell r="M469">
            <v>5500000</v>
          </cell>
          <cell r="N469" t="str">
            <v>Textile Coal</v>
          </cell>
        </row>
        <row r="470">
          <cell r="C470" t="str">
            <v>KAPE-IB-107391-09-01-2023</v>
          </cell>
          <cell r="D470">
            <v>44935</v>
          </cell>
          <cell r="E470" t="str">
            <v>Raw Material</v>
          </cell>
          <cell r="F470" t="str">
            <v>Closed</v>
          </cell>
          <cell r="G470">
            <v>300370</v>
          </cell>
          <cell r="H470" t="str">
            <v>EOU</v>
          </cell>
          <cell r="J470">
            <v>5201.009</v>
          </cell>
          <cell r="K470">
            <v>2.3037999999999998</v>
          </cell>
          <cell r="L470">
            <v>0</v>
          </cell>
          <cell r="M470">
            <v>0</v>
          </cell>
          <cell r="N470" t="str">
            <v>Raw Cotton</v>
          </cell>
        </row>
        <row r="471">
          <cell r="C471" t="str">
            <v>KPAF-IB-29515-16-01-2023</v>
          </cell>
          <cell r="D471">
            <v>44942</v>
          </cell>
          <cell r="E471" t="str">
            <v>Raw Material</v>
          </cell>
          <cell r="F471" t="str">
            <v>Closed</v>
          </cell>
          <cell r="G471">
            <v>1977.5</v>
          </cell>
          <cell r="H471" t="str">
            <v>EOU</v>
          </cell>
          <cell r="J471">
            <v>5208.1899999999996</v>
          </cell>
          <cell r="K471">
            <v>20.061</v>
          </cell>
          <cell r="L471">
            <v>0</v>
          </cell>
          <cell r="M471">
            <v>0</v>
          </cell>
          <cell r="N471" t="str">
            <v>Cotton Fabric</v>
          </cell>
        </row>
        <row r="472">
          <cell r="C472" t="str">
            <v>KAPE-IB-113131-20-01-2023</v>
          </cell>
          <cell r="D472">
            <v>44946</v>
          </cell>
          <cell r="E472" t="str">
            <v>Raw Material</v>
          </cell>
          <cell r="F472" t="str">
            <v>-</v>
          </cell>
          <cell r="G472">
            <v>5127</v>
          </cell>
          <cell r="H472" t="str">
            <v>EOU</v>
          </cell>
          <cell r="J472">
            <v>5407.52</v>
          </cell>
          <cell r="K472">
            <v>5.4242999999999997</v>
          </cell>
          <cell r="L472">
            <v>5127</v>
          </cell>
          <cell r="M472">
            <v>5127</v>
          </cell>
          <cell r="N472" t="str">
            <v>Polyester Fabric</v>
          </cell>
        </row>
        <row r="473">
          <cell r="C473" t="str">
            <v>KAPW-IB-90120-16-01-2023</v>
          </cell>
          <cell r="D473">
            <v>44942</v>
          </cell>
          <cell r="E473" t="str">
            <v>Raw Material</v>
          </cell>
          <cell r="F473" t="str">
            <v>Closed</v>
          </cell>
          <cell r="G473">
            <v>700</v>
          </cell>
          <cell r="H473" t="str">
            <v>EOU</v>
          </cell>
          <cell r="J473">
            <v>3204.16</v>
          </cell>
          <cell r="K473">
            <v>46.15</v>
          </cell>
          <cell r="L473">
            <v>0</v>
          </cell>
          <cell r="M473">
            <v>0</v>
          </cell>
          <cell r="N473" t="str">
            <v>Textile Dyes</v>
          </cell>
        </row>
        <row r="474">
          <cell r="C474" t="str">
            <v>KPAF-IB-30221-20-01-2023</v>
          </cell>
          <cell r="D474">
            <v>44946</v>
          </cell>
          <cell r="E474" t="str">
            <v>Raw Material</v>
          </cell>
          <cell r="F474" t="str">
            <v>Closed</v>
          </cell>
          <cell r="G474">
            <v>924.8</v>
          </cell>
          <cell r="H474" t="str">
            <v>EOU</v>
          </cell>
          <cell r="J474">
            <v>5208.1899999999996</v>
          </cell>
          <cell r="K474">
            <v>20.1951</v>
          </cell>
          <cell r="L474">
            <v>0</v>
          </cell>
          <cell r="M474">
            <v>0</v>
          </cell>
          <cell r="N474" t="str">
            <v>Cotton Fabric</v>
          </cell>
        </row>
        <row r="475">
          <cell r="C475" t="str">
            <v>KAPE-IB-113930-21-01-2023</v>
          </cell>
          <cell r="D475">
            <v>44928</v>
          </cell>
          <cell r="E475" t="str">
            <v>Raw Material</v>
          </cell>
          <cell r="F475" t="str">
            <v>Closed</v>
          </cell>
          <cell r="G475">
            <v>24480</v>
          </cell>
          <cell r="H475" t="str">
            <v>EOU</v>
          </cell>
          <cell r="J475">
            <v>5402.33</v>
          </cell>
          <cell r="K475">
            <v>1.63</v>
          </cell>
          <cell r="L475">
            <v>0</v>
          </cell>
          <cell r="M475">
            <v>0</v>
          </cell>
          <cell r="N475" t="str">
            <v>Polyester Yarn</v>
          </cell>
        </row>
        <row r="476">
          <cell r="C476" t="str">
            <v>KPPI-IB-38567-19-01-2023</v>
          </cell>
          <cell r="D476">
            <v>44945</v>
          </cell>
          <cell r="E476" t="str">
            <v>Raw Material</v>
          </cell>
          <cell r="F476" t="str">
            <v>Closed</v>
          </cell>
          <cell r="G476">
            <v>38080</v>
          </cell>
          <cell r="H476" t="str">
            <v>EOU</v>
          </cell>
          <cell r="J476">
            <v>2915.11</v>
          </cell>
          <cell r="K476">
            <v>0.75</v>
          </cell>
          <cell r="L476">
            <v>0</v>
          </cell>
          <cell r="M476">
            <v>0</v>
          </cell>
          <cell r="N476" t="str">
            <v>Textile Chemical</v>
          </cell>
        </row>
        <row r="477">
          <cell r="C477" t="str">
            <v>KAPW-IB-93598-24-01-2023</v>
          </cell>
          <cell r="D477">
            <v>44950</v>
          </cell>
          <cell r="E477" t="str">
            <v>Raw Material</v>
          </cell>
          <cell r="F477" t="str">
            <v>Closed</v>
          </cell>
          <cell r="G477">
            <v>202291</v>
          </cell>
          <cell r="H477" t="str">
            <v>EOU</v>
          </cell>
          <cell r="J477">
            <v>5201.009</v>
          </cell>
          <cell r="K477">
            <v>2.4542999999999999</v>
          </cell>
          <cell r="L477">
            <v>0</v>
          </cell>
          <cell r="M477">
            <v>0</v>
          </cell>
          <cell r="N477" t="str">
            <v>Raw Cotton</v>
          </cell>
        </row>
        <row r="478">
          <cell r="C478" t="str">
            <v>KAPE-IB-116635-26-01-2023</v>
          </cell>
          <cell r="D478">
            <v>44952</v>
          </cell>
          <cell r="E478" t="str">
            <v>Raw Material</v>
          </cell>
          <cell r="F478" t="str">
            <v>Closed</v>
          </cell>
          <cell r="G478">
            <v>74540</v>
          </cell>
          <cell r="H478" t="str">
            <v>EOU</v>
          </cell>
          <cell r="J478">
            <v>5201.009</v>
          </cell>
          <cell r="K478">
            <v>1.9824999999999999</v>
          </cell>
          <cell r="L478">
            <v>0</v>
          </cell>
          <cell r="M478">
            <v>0</v>
          </cell>
          <cell r="N478" t="str">
            <v>Raw Cotton</v>
          </cell>
        </row>
        <row r="479">
          <cell r="C479" t="str">
            <v>KAPE-IB-116620-26-01-2023</v>
          </cell>
          <cell r="D479">
            <v>44952</v>
          </cell>
          <cell r="E479" t="str">
            <v>Raw Material</v>
          </cell>
          <cell r="F479" t="str">
            <v>Closed</v>
          </cell>
          <cell r="G479">
            <v>176247</v>
          </cell>
          <cell r="H479" t="str">
            <v>EOU</v>
          </cell>
          <cell r="J479">
            <v>5201.009</v>
          </cell>
          <cell r="K479">
            <v>2.4249999999999998</v>
          </cell>
          <cell r="L479">
            <v>0</v>
          </cell>
          <cell r="M479">
            <v>0</v>
          </cell>
          <cell r="N479" t="str">
            <v>Raw Cotton</v>
          </cell>
        </row>
        <row r="480">
          <cell r="C480" t="str">
            <v>KAPE-IB-120077-30-01-2023</v>
          </cell>
          <cell r="D480">
            <v>44956</v>
          </cell>
          <cell r="E480" t="str">
            <v>Raw Material</v>
          </cell>
          <cell r="F480" t="str">
            <v>Closed</v>
          </cell>
          <cell r="G480">
            <v>24480</v>
          </cell>
          <cell r="H480" t="str">
            <v>EOU</v>
          </cell>
          <cell r="J480">
            <v>5402.33</v>
          </cell>
          <cell r="K480">
            <v>1.63</v>
          </cell>
          <cell r="L480">
            <v>0</v>
          </cell>
          <cell r="M480">
            <v>0</v>
          </cell>
          <cell r="N480" t="str">
            <v>Polyester Yarn</v>
          </cell>
        </row>
        <row r="481">
          <cell r="C481" t="str">
            <v>KAPE-IB-120271-30-01-2023</v>
          </cell>
          <cell r="D481">
            <v>44956</v>
          </cell>
          <cell r="E481" t="str">
            <v>Raw Material</v>
          </cell>
          <cell r="F481" t="str">
            <v>Closed</v>
          </cell>
          <cell r="G481">
            <v>225188</v>
          </cell>
          <cell r="H481" t="str">
            <v>EOU</v>
          </cell>
          <cell r="J481">
            <v>5201.009</v>
          </cell>
          <cell r="K481">
            <v>1.9825999999999999</v>
          </cell>
          <cell r="L481">
            <v>0</v>
          </cell>
          <cell r="M481">
            <v>0</v>
          </cell>
          <cell r="N481" t="str">
            <v>Raw Cotton</v>
          </cell>
        </row>
        <row r="482">
          <cell r="C482" t="str">
            <v>KPFI-IB-25327-02-02-2023</v>
          </cell>
          <cell r="D482">
            <v>44959</v>
          </cell>
          <cell r="E482" t="str">
            <v>Raw Material</v>
          </cell>
          <cell r="F482" t="str">
            <v>Closed</v>
          </cell>
          <cell r="G482">
            <v>140</v>
          </cell>
          <cell r="H482" t="str">
            <v>EOU</v>
          </cell>
          <cell r="J482">
            <v>3204.16</v>
          </cell>
          <cell r="K482">
            <v>5.5643000000000002</v>
          </cell>
          <cell r="L482">
            <v>0</v>
          </cell>
          <cell r="M482">
            <v>0</v>
          </cell>
          <cell r="N482" t="str">
            <v>Textile Dyes</v>
          </cell>
        </row>
        <row r="483">
          <cell r="C483" t="str">
            <v>KAPE-IB-124652-06-02-2023</v>
          </cell>
          <cell r="D483">
            <v>44963</v>
          </cell>
          <cell r="E483" t="str">
            <v>Raw Material</v>
          </cell>
          <cell r="F483" t="str">
            <v>Closed</v>
          </cell>
          <cell r="G483">
            <v>24480</v>
          </cell>
          <cell r="H483" t="str">
            <v>EOU</v>
          </cell>
          <cell r="J483">
            <v>5402.33</v>
          </cell>
          <cell r="K483">
            <v>1.55</v>
          </cell>
          <cell r="L483">
            <v>0</v>
          </cell>
          <cell r="M483">
            <v>0</v>
          </cell>
          <cell r="N483" t="str">
            <v>Polyester Yarn</v>
          </cell>
        </row>
        <row r="484">
          <cell r="C484" t="str">
            <v>KAPW-IB-100096-06-02-2023</v>
          </cell>
          <cell r="D484">
            <v>44963</v>
          </cell>
          <cell r="E484" t="str">
            <v>Raw Material</v>
          </cell>
          <cell r="F484" t="str">
            <v>Closed</v>
          </cell>
          <cell r="G484">
            <v>7200</v>
          </cell>
          <cell r="H484" t="str">
            <v>EOU</v>
          </cell>
          <cell r="J484">
            <v>5402.33</v>
          </cell>
          <cell r="K484">
            <v>4.8</v>
          </cell>
          <cell r="L484">
            <v>0</v>
          </cell>
          <cell r="M484">
            <v>0</v>
          </cell>
          <cell r="N484" t="str">
            <v>Polyester Filament Yarn</v>
          </cell>
        </row>
        <row r="485">
          <cell r="C485" t="str">
            <v>KAPW-IB-101716-08-02-2023</v>
          </cell>
          <cell r="D485">
            <v>44965</v>
          </cell>
          <cell r="E485" t="str">
            <v>Raw Material</v>
          </cell>
          <cell r="F485" t="str">
            <v>Closed</v>
          </cell>
          <cell r="G485">
            <v>5040</v>
          </cell>
          <cell r="H485" t="str">
            <v>EOU</v>
          </cell>
          <cell r="J485">
            <v>3906.9029999999998</v>
          </cell>
          <cell r="K485">
            <v>1.9556</v>
          </cell>
          <cell r="L485">
            <v>0</v>
          </cell>
          <cell r="M485">
            <v>0</v>
          </cell>
          <cell r="N485" t="str">
            <v>Textile Chemical</v>
          </cell>
        </row>
        <row r="486">
          <cell r="C486" t="str">
            <v>KAPE-IB-127848-09-02-2023</v>
          </cell>
          <cell r="D486">
            <v>44966</v>
          </cell>
          <cell r="E486" t="str">
            <v>Raw Material</v>
          </cell>
          <cell r="F486" t="str">
            <v>Closed</v>
          </cell>
          <cell r="G486">
            <v>203500</v>
          </cell>
          <cell r="H486" t="str">
            <v>EOU</v>
          </cell>
          <cell r="J486">
            <v>5201.009</v>
          </cell>
          <cell r="K486">
            <v>2.6896</v>
          </cell>
          <cell r="L486">
            <v>0</v>
          </cell>
          <cell r="M486">
            <v>0</v>
          </cell>
          <cell r="N486" t="str">
            <v>Raw Cotton</v>
          </cell>
        </row>
        <row r="487">
          <cell r="C487" t="str">
            <v>KAPW-IB-102354-09-02-2023</v>
          </cell>
          <cell r="D487">
            <v>44966</v>
          </cell>
          <cell r="E487" t="str">
            <v>Raw Material</v>
          </cell>
          <cell r="F487" t="str">
            <v>-</v>
          </cell>
          <cell r="G487">
            <v>758</v>
          </cell>
          <cell r="H487" t="str">
            <v>EOU</v>
          </cell>
          <cell r="J487">
            <v>5407.52</v>
          </cell>
          <cell r="K487">
            <v>8.7202999999999999</v>
          </cell>
          <cell r="L487">
            <v>758</v>
          </cell>
          <cell r="M487">
            <v>758</v>
          </cell>
          <cell r="N487" t="str">
            <v>Polyester Fabric</v>
          </cell>
        </row>
        <row r="488">
          <cell r="C488" t="str">
            <v>KAPE-IB-132648-21-02-2023</v>
          </cell>
          <cell r="D488">
            <v>44978</v>
          </cell>
          <cell r="E488" t="str">
            <v>Raw Material</v>
          </cell>
          <cell r="F488" t="str">
            <v>-</v>
          </cell>
          <cell r="G488">
            <v>720</v>
          </cell>
          <cell r="H488" t="str">
            <v>EOU</v>
          </cell>
          <cell r="J488">
            <v>5210.3900000000003</v>
          </cell>
          <cell r="K488">
            <v>24.785299999999999</v>
          </cell>
          <cell r="L488">
            <v>720</v>
          </cell>
          <cell r="M488">
            <v>720</v>
          </cell>
          <cell r="N488" t="str">
            <v>Blended Fabric</v>
          </cell>
        </row>
        <row r="489">
          <cell r="C489" t="str">
            <v>KAPW-IB-108664-24-02-2023</v>
          </cell>
          <cell r="D489">
            <v>44978</v>
          </cell>
          <cell r="E489" t="str">
            <v>Raw Material</v>
          </cell>
          <cell r="F489" t="str">
            <v>Closed</v>
          </cell>
          <cell r="G489">
            <v>1600</v>
          </cell>
          <cell r="H489" t="str">
            <v>EOU</v>
          </cell>
          <cell r="J489">
            <v>3204.1190000000001</v>
          </cell>
          <cell r="K489" t="str">
            <v>18.12 / 8.45</v>
          </cell>
          <cell r="L489">
            <v>0</v>
          </cell>
          <cell r="M489">
            <v>0</v>
          </cell>
          <cell r="N489" t="str">
            <v>Textile Dyes</v>
          </cell>
        </row>
        <row r="490">
          <cell r="C490" t="str">
            <v>KAPW-IB-108660-24-02-2023</v>
          </cell>
          <cell r="D490">
            <v>44978</v>
          </cell>
          <cell r="E490" t="str">
            <v>Raw Material</v>
          </cell>
          <cell r="F490" t="str">
            <v>Closed</v>
          </cell>
          <cell r="G490">
            <v>950</v>
          </cell>
          <cell r="H490" t="str">
            <v>EOU</v>
          </cell>
          <cell r="J490">
            <v>3204.1190000000001</v>
          </cell>
          <cell r="K490" t="str">
            <v>11.80 / 34.25</v>
          </cell>
          <cell r="L490">
            <v>0</v>
          </cell>
          <cell r="M490">
            <v>0</v>
          </cell>
          <cell r="N490" t="str">
            <v>Textile Dyes</v>
          </cell>
        </row>
        <row r="491">
          <cell r="C491" t="str">
            <v>KAPW-IB-108654-24-02-2023</v>
          </cell>
          <cell r="D491">
            <v>44978</v>
          </cell>
          <cell r="E491" t="str">
            <v>Raw Material</v>
          </cell>
          <cell r="F491" t="str">
            <v>Closed</v>
          </cell>
          <cell r="G491">
            <v>2000</v>
          </cell>
          <cell r="H491" t="str">
            <v>EOU</v>
          </cell>
          <cell r="J491">
            <v>3204.16</v>
          </cell>
          <cell r="K491">
            <v>46.037500000000001</v>
          </cell>
          <cell r="L491">
            <v>0</v>
          </cell>
          <cell r="M491">
            <v>0</v>
          </cell>
          <cell r="N491" t="str">
            <v>Textile Dyes</v>
          </cell>
        </row>
        <row r="492">
          <cell r="C492" t="str">
            <v>KAPE-IB-133908-27-02-2023</v>
          </cell>
          <cell r="D492">
            <v>44984</v>
          </cell>
          <cell r="E492" t="str">
            <v>Raw Material</v>
          </cell>
          <cell r="F492" t="str">
            <v>Closed</v>
          </cell>
          <cell r="G492">
            <v>8557.4</v>
          </cell>
          <cell r="H492" t="str">
            <v>EOU</v>
          </cell>
          <cell r="J492">
            <v>5402.33</v>
          </cell>
          <cell r="K492">
            <v>1.62</v>
          </cell>
          <cell r="L492">
            <v>0</v>
          </cell>
          <cell r="M492">
            <v>0</v>
          </cell>
          <cell r="N492" t="str">
            <v>Polyester Yarn</v>
          </cell>
        </row>
        <row r="493">
          <cell r="C493" t="str">
            <v>KAPE-IB-134719-02-03-2023</v>
          </cell>
          <cell r="D493">
            <v>44987</v>
          </cell>
          <cell r="E493" t="str">
            <v>Raw Material</v>
          </cell>
          <cell r="F493" t="str">
            <v>Closed</v>
          </cell>
          <cell r="G493">
            <v>1000</v>
          </cell>
          <cell r="H493" t="str">
            <v>EOU</v>
          </cell>
          <cell r="J493">
            <v>3204.16</v>
          </cell>
          <cell r="K493">
            <v>45</v>
          </cell>
          <cell r="L493">
            <v>0</v>
          </cell>
          <cell r="M493">
            <v>0</v>
          </cell>
          <cell r="N493" t="str">
            <v>Textile Dyes</v>
          </cell>
        </row>
        <row r="494">
          <cell r="C494" t="str">
            <v>KAPW-IB-111548-03-03-2023</v>
          </cell>
          <cell r="D494">
            <v>44988</v>
          </cell>
          <cell r="E494" t="str">
            <v>Raw Material</v>
          </cell>
          <cell r="F494" t="str">
            <v>Closed</v>
          </cell>
          <cell r="G494">
            <v>1000</v>
          </cell>
          <cell r="H494" t="str">
            <v>EOU</v>
          </cell>
          <cell r="J494">
            <v>3204.16</v>
          </cell>
          <cell r="K494">
            <v>49.4</v>
          </cell>
          <cell r="L494">
            <v>0</v>
          </cell>
          <cell r="M494">
            <v>0</v>
          </cell>
          <cell r="N494" t="str">
            <v>Textile Dyes</v>
          </cell>
        </row>
        <row r="495">
          <cell r="C495" t="str">
            <v>KAPS-IB-4531-02-03-2023</v>
          </cell>
          <cell r="D495">
            <v>44987</v>
          </cell>
          <cell r="E495" t="str">
            <v>Raw Material</v>
          </cell>
          <cell r="F495" t="str">
            <v>-</v>
          </cell>
          <cell r="G495">
            <v>10100</v>
          </cell>
          <cell r="H495" t="str">
            <v>EOU</v>
          </cell>
          <cell r="J495">
            <v>5407.52</v>
          </cell>
          <cell r="K495">
            <v>5.3337000000000003</v>
          </cell>
          <cell r="L495">
            <v>10100</v>
          </cell>
          <cell r="M495">
            <v>10100</v>
          </cell>
          <cell r="N495" t="str">
            <v>Polyester Fabric</v>
          </cell>
        </row>
        <row r="496">
          <cell r="C496" t="str">
            <v>KPAF-IB-34893-28-02-2023</v>
          </cell>
          <cell r="D496">
            <v>44985</v>
          </cell>
          <cell r="E496" t="str">
            <v>Raw Material</v>
          </cell>
          <cell r="F496" t="str">
            <v>Closed</v>
          </cell>
          <cell r="G496">
            <v>577</v>
          </cell>
          <cell r="H496" t="str">
            <v>EOU</v>
          </cell>
          <cell r="J496">
            <v>5210.41</v>
          </cell>
          <cell r="K496">
            <v>22.795000000000002</v>
          </cell>
          <cell r="L496">
            <v>0</v>
          </cell>
          <cell r="M496">
            <v>0</v>
          </cell>
          <cell r="N496" t="str">
            <v>Blended Yarn</v>
          </cell>
        </row>
        <row r="497">
          <cell r="C497" t="str">
            <v>KAPS-IB-6074-08-03-2023</v>
          </cell>
          <cell r="D497">
            <v>44993</v>
          </cell>
          <cell r="E497" t="str">
            <v>Raw Material</v>
          </cell>
          <cell r="F497" t="str">
            <v>Closed</v>
          </cell>
          <cell r="G497">
            <v>301510</v>
          </cell>
          <cell r="H497" t="str">
            <v>EOU</v>
          </cell>
          <cell r="J497">
            <v>5201.009</v>
          </cell>
          <cell r="K497">
            <v>2.6896</v>
          </cell>
          <cell r="L497">
            <v>0</v>
          </cell>
          <cell r="M497">
            <v>0</v>
          </cell>
          <cell r="N497" t="str">
            <v>Raw Cotton</v>
          </cell>
        </row>
        <row r="498">
          <cell r="C498" t="str">
            <v>KAPS-IB-5460-06-03-2023</v>
          </cell>
          <cell r="D498">
            <v>44991</v>
          </cell>
          <cell r="E498" t="str">
            <v>Raw Material</v>
          </cell>
          <cell r="F498" t="str">
            <v>Closed</v>
          </cell>
          <cell r="G498">
            <v>183540</v>
          </cell>
          <cell r="H498" t="str">
            <v>EOU</v>
          </cell>
          <cell r="J498">
            <v>5503.201</v>
          </cell>
          <cell r="K498">
            <v>1</v>
          </cell>
          <cell r="L498">
            <v>0</v>
          </cell>
          <cell r="M498">
            <v>0</v>
          </cell>
          <cell r="N498" t="str">
            <v>Polyester Staple Fiber</v>
          </cell>
        </row>
        <row r="499">
          <cell r="C499" t="str">
            <v>KAPS-IB-6595-10-03-2023</v>
          </cell>
          <cell r="D499">
            <v>44995</v>
          </cell>
          <cell r="E499" t="str">
            <v>Raw Material</v>
          </cell>
          <cell r="F499" t="str">
            <v>Closed</v>
          </cell>
          <cell r="G499">
            <v>40000</v>
          </cell>
          <cell r="H499" t="str">
            <v>EOU</v>
          </cell>
          <cell r="J499">
            <v>3402.4189999999999</v>
          </cell>
          <cell r="K499">
            <v>1.8</v>
          </cell>
          <cell r="L499">
            <v>0</v>
          </cell>
          <cell r="M499">
            <v>0</v>
          </cell>
          <cell r="N499" t="str">
            <v>Textile Chemical</v>
          </cell>
        </row>
        <row r="500">
          <cell r="C500" t="str">
            <v>KAPS-IB-9008-20-03-2023</v>
          </cell>
          <cell r="D500">
            <v>45005</v>
          </cell>
          <cell r="E500" t="str">
            <v>Raw Material</v>
          </cell>
          <cell r="F500" t="str">
            <v>Closed</v>
          </cell>
          <cell r="G500">
            <v>3850</v>
          </cell>
          <cell r="H500" t="str">
            <v>EOU</v>
          </cell>
          <cell r="J500" t="str">
            <v>3204.1190 / 3204.1600</v>
          </cell>
          <cell r="K500" t="str">
            <v>8.45 / 8.51</v>
          </cell>
          <cell r="L500">
            <v>0</v>
          </cell>
          <cell r="M500">
            <v>0</v>
          </cell>
          <cell r="N500" t="str">
            <v>Textile Dyes</v>
          </cell>
        </row>
        <row r="501">
          <cell r="C501" t="str">
            <v>KAPE-IB-136853-15-03-2023</v>
          </cell>
          <cell r="D501">
            <v>45000</v>
          </cell>
          <cell r="E501" t="str">
            <v>Raw Material</v>
          </cell>
          <cell r="F501" t="str">
            <v>Closed</v>
          </cell>
          <cell r="G501">
            <v>209760</v>
          </cell>
          <cell r="H501" t="str">
            <v>EOU</v>
          </cell>
          <cell r="J501">
            <v>5503.201</v>
          </cell>
          <cell r="K501">
            <v>1</v>
          </cell>
          <cell r="L501">
            <v>0</v>
          </cell>
          <cell r="M501">
            <v>0</v>
          </cell>
          <cell r="N501" t="str">
            <v>Polyester Staple Fiber</v>
          </cell>
        </row>
        <row r="502">
          <cell r="C502" t="str">
            <v>KAPS-IB-3675-28-02-2023</v>
          </cell>
          <cell r="D502">
            <v>44985</v>
          </cell>
          <cell r="E502" t="str">
            <v>Raw Material</v>
          </cell>
          <cell r="F502" t="str">
            <v>Closed</v>
          </cell>
          <cell r="G502">
            <v>19300</v>
          </cell>
          <cell r="H502" t="str">
            <v>EOU</v>
          </cell>
          <cell r="J502" t="str">
            <v>3906.9090 / 3809.9190</v>
          </cell>
          <cell r="K502" t="str">
            <v>3.20 / 1.55</v>
          </cell>
          <cell r="L502">
            <v>0</v>
          </cell>
          <cell r="M502">
            <v>0</v>
          </cell>
          <cell r="N502" t="str">
            <v>Textile Chemical</v>
          </cell>
        </row>
        <row r="503">
          <cell r="C503" t="str">
            <v>KPAF-IB-37027-15-03-2023</v>
          </cell>
          <cell r="D503">
            <v>45000</v>
          </cell>
          <cell r="E503" t="str">
            <v>Raw Material</v>
          </cell>
          <cell r="F503" t="str">
            <v>-</v>
          </cell>
          <cell r="G503">
            <v>650</v>
          </cell>
          <cell r="H503" t="str">
            <v>EOU</v>
          </cell>
          <cell r="J503">
            <v>5407.52</v>
          </cell>
          <cell r="K503">
            <v>6.7976999999999999</v>
          </cell>
          <cell r="L503">
            <v>650</v>
          </cell>
          <cell r="M503">
            <v>650</v>
          </cell>
          <cell r="N503" t="str">
            <v>Polyester Fabric</v>
          </cell>
        </row>
        <row r="504">
          <cell r="C504" t="str">
            <v>KPAF-IB-38071-22-03-2023</v>
          </cell>
          <cell r="D504">
            <v>45007</v>
          </cell>
          <cell r="E504" t="str">
            <v>Raw Material</v>
          </cell>
          <cell r="F504" t="str">
            <v>-</v>
          </cell>
          <cell r="G504">
            <v>414</v>
          </cell>
          <cell r="H504" t="str">
            <v>EOU</v>
          </cell>
          <cell r="J504">
            <v>5407.52</v>
          </cell>
          <cell r="K504">
            <v>12.0305</v>
          </cell>
          <cell r="L504">
            <v>414</v>
          </cell>
          <cell r="M504">
            <v>414</v>
          </cell>
          <cell r="N504" t="str">
            <v>Blended Fabric</v>
          </cell>
        </row>
        <row r="505">
          <cell r="C505" t="str">
            <v>KAPE-IB-138483-25-03-2023</v>
          </cell>
          <cell r="D505">
            <v>45010</v>
          </cell>
          <cell r="E505" t="str">
            <v>Raw Material</v>
          </cell>
          <cell r="F505" t="str">
            <v>Closed</v>
          </cell>
          <cell r="G505">
            <v>18000</v>
          </cell>
          <cell r="H505" t="str">
            <v>EOU</v>
          </cell>
          <cell r="J505">
            <v>3905.3</v>
          </cell>
          <cell r="K505">
            <v>2.15</v>
          </cell>
          <cell r="L505">
            <v>0</v>
          </cell>
          <cell r="M505">
            <v>0</v>
          </cell>
          <cell r="N505" t="str">
            <v>Textile Chemical</v>
          </cell>
        </row>
        <row r="506">
          <cell r="C506" t="str">
            <v>KAPE-IB-138782-27-03-2023</v>
          </cell>
          <cell r="D506">
            <v>45012</v>
          </cell>
          <cell r="E506" t="str">
            <v>Raw Material</v>
          </cell>
          <cell r="F506" t="str">
            <v>Closed</v>
          </cell>
          <cell r="G506">
            <v>209760</v>
          </cell>
          <cell r="H506" t="str">
            <v>EOU</v>
          </cell>
          <cell r="J506">
            <v>5503.201</v>
          </cell>
          <cell r="K506">
            <v>1</v>
          </cell>
          <cell r="L506">
            <v>0</v>
          </cell>
          <cell r="M506">
            <v>0</v>
          </cell>
          <cell r="N506" t="str">
            <v>Polyester Staple Fiber</v>
          </cell>
        </row>
        <row r="507">
          <cell r="C507" t="str">
            <v>KPPI-IB-50645-30-03-2023</v>
          </cell>
          <cell r="D507">
            <v>45015</v>
          </cell>
          <cell r="E507" t="str">
            <v>Raw Material</v>
          </cell>
          <cell r="F507" t="str">
            <v>Closed</v>
          </cell>
          <cell r="G507">
            <v>38080</v>
          </cell>
          <cell r="H507" t="str">
            <v>EOU</v>
          </cell>
          <cell r="J507">
            <v>2915.11</v>
          </cell>
          <cell r="K507">
            <v>0.7</v>
          </cell>
          <cell r="L507">
            <v>0</v>
          </cell>
          <cell r="M507">
            <v>0</v>
          </cell>
          <cell r="N507" t="str">
            <v>Textile Chemical</v>
          </cell>
        </row>
        <row r="508">
          <cell r="C508" t="str">
            <v>KAPS-IB-11803-03-04-2023</v>
          </cell>
          <cell r="D508">
            <v>45019</v>
          </cell>
          <cell r="E508" t="str">
            <v>Raw Material</v>
          </cell>
          <cell r="F508" t="str">
            <v>Closed</v>
          </cell>
          <cell r="G508">
            <v>242640</v>
          </cell>
          <cell r="H508" t="str">
            <v>EOU</v>
          </cell>
          <cell r="J508">
            <v>5201.009</v>
          </cell>
          <cell r="K508">
            <v>2.6455000000000002</v>
          </cell>
          <cell r="L508">
            <v>0</v>
          </cell>
          <cell r="M508">
            <v>0</v>
          </cell>
          <cell r="N508" t="str">
            <v>Raw Cotton</v>
          </cell>
        </row>
        <row r="509">
          <cell r="C509" t="str">
            <v>KAPW-IB-119999-31-03-2023</v>
          </cell>
          <cell r="D509">
            <v>45016</v>
          </cell>
          <cell r="E509" t="str">
            <v>Raw Material</v>
          </cell>
          <cell r="F509" t="str">
            <v>Closed</v>
          </cell>
          <cell r="G509">
            <v>497</v>
          </cell>
          <cell r="H509" t="str">
            <v>EOU</v>
          </cell>
          <cell r="J509">
            <v>5210.29</v>
          </cell>
          <cell r="K509">
            <v>7.0640000000000001</v>
          </cell>
          <cell r="L509">
            <v>0</v>
          </cell>
          <cell r="M509">
            <v>0</v>
          </cell>
          <cell r="N509" t="str">
            <v>Blended Fabric</v>
          </cell>
        </row>
        <row r="510">
          <cell r="C510" t="str">
            <v>KAPW-IB-119882-31-03-2023</v>
          </cell>
          <cell r="D510">
            <v>45016</v>
          </cell>
          <cell r="E510" t="str">
            <v>Raw Material</v>
          </cell>
          <cell r="F510" t="str">
            <v>Closed</v>
          </cell>
          <cell r="G510">
            <v>3500</v>
          </cell>
          <cell r="H510" t="str">
            <v>EOU</v>
          </cell>
          <cell r="J510">
            <v>3204.16</v>
          </cell>
          <cell r="K510">
            <v>5.0999999999999996</v>
          </cell>
          <cell r="L510">
            <v>0</v>
          </cell>
          <cell r="M510">
            <v>0</v>
          </cell>
          <cell r="N510" t="str">
            <v>Textile Dyes</v>
          </cell>
        </row>
        <row r="511">
          <cell r="C511" t="str">
            <v>KAPW-IB-120896-04-04-2023</v>
          </cell>
          <cell r="D511">
            <v>45020</v>
          </cell>
          <cell r="E511" t="str">
            <v>Raw Material</v>
          </cell>
          <cell r="F511" t="str">
            <v>Closed</v>
          </cell>
          <cell r="G511">
            <v>2000</v>
          </cell>
          <cell r="H511" t="str">
            <v>EOU</v>
          </cell>
          <cell r="J511">
            <v>3204.16</v>
          </cell>
          <cell r="K511">
            <v>33</v>
          </cell>
          <cell r="L511">
            <v>0</v>
          </cell>
          <cell r="M511">
            <v>0</v>
          </cell>
          <cell r="N511" t="str">
            <v>Textile Dyes</v>
          </cell>
        </row>
        <row r="512">
          <cell r="C512" t="str">
            <v>KAPS-IB-14376-12-04-2023</v>
          </cell>
          <cell r="D512">
            <v>45028</v>
          </cell>
          <cell r="E512" t="str">
            <v>Raw Material</v>
          </cell>
          <cell r="F512" t="str">
            <v>Closed</v>
          </cell>
          <cell r="G512">
            <v>24480</v>
          </cell>
          <cell r="H512" t="str">
            <v>EOU</v>
          </cell>
          <cell r="J512">
            <v>5402.33</v>
          </cell>
          <cell r="K512">
            <v>1.55</v>
          </cell>
          <cell r="L512">
            <v>0</v>
          </cell>
          <cell r="M512">
            <v>0</v>
          </cell>
          <cell r="N512" t="str">
            <v>Polyester Yarn</v>
          </cell>
        </row>
        <row r="513">
          <cell r="C513" t="str">
            <v>KAPS-IB-11991-03-04-2023</v>
          </cell>
          <cell r="D513">
            <v>45019</v>
          </cell>
          <cell r="E513" t="str">
            <v>Raw Material</v>
          </cell>
          <cell r="F513" t="str">
            <v>Closed</v>
          </cell>
          <cell r="G513">
            <v>24480</v>
          </cell>
          <cell r="H513" t="str">
            <v>EOU</v>
          </cell>
          <cell r="J513">
            <v>5402.33</v>
          </cell>
          <cell r="K513">
            <v>1.55</v>
          </cell>
          <cell r="L513">
            <v>0</v>
          </cell>
          <cell r="M513">
            <v>0</v>
          </cell>
          <cell r="N513" t="str">
            <v>Polyester Yarn</v>
          </cell>
        </row>
        <row r="514">
          <cell r="C514" t="str">
            <v>KAPW-IB-123024-10-04-2023</v>
          </cell>
          <cell r="D514">
            <v>45026</v>
          </cell>
          <cell r="E514" t="str">
            <v>Raw Material</v>
          </cell>
          <cell r="F514" t="str">
            <v>-</v>
          </cell>
          <cell r="G514">
            <v>4960</v>
          </cell>
          <cell r="H514" t="str">
            <v>EOU</v>
          </cell>
          <cell r="J514">
            <v>5407.52</v>
          </cell>
          <cell r="K514" t="str">
            <v>8.5451 / 9.9395</v>
          </cell>
          <cell r="L514">
            <v>4960</v>
          </cell>
          <cell r="M514">
            <v>4960</v>
          </cell>
          <cell r="N514" t="str">
            <v>Polyester Fabric</v>
          </cell>
        </row>
        <row r="515">
          <cell r="C515" t="str">
            <v>KAPW-IB-123040-10-04-2023</v>
          </cell>
          <cell r="D515">
            <v>45026</v>
          </cell>
          <cell r="E515" t="str">
            <v>Raw Material</v>
          </cell>
          <cell r="F515" t="str">
            <v>Closed</v>
          </cell>
          <cell r="G515">
            <v>205</v>
          </cell>
          <cell r="H515" t="str">
            <v>EOU</v>
          </cell>
          <cell r="J515" t="str">
            <v>3204.1600 / 3204.1190</v>
          </cell>
          <cell r="K515" t="str">
            <v>15.9780 / 18.3586 / 16.8748 / 10.9950 / 8.7556 / 8.2715</v>
          </cell>
          <cell r="L515">
            <v>0</v>
          </cell>
          <cell r="M515">
            <v>0</v>
          </cell>
          <cell r="N515" t="str">
            <v>Textile Dyes</v>
          </cell>
        </row>
        <row r="516">
          <cell r="C516" t="str">
            <v>KAPS-IB-15484-16-04-2023</v>
          </cell>
          <cell r="D516">
            <v>45032</v>
          </cell>
          <cell r="E516" t="str">
            <v>Raw Material</v>
          </cell>
          <cell r="F516" t="str">
            <v>Closed</v>
          </cell>
          <cell r="G516">
            <v>250200</v>
          </cell>
          <cell r="H516" t="str">
            <v>EOU</v>
          </cell>
          <cell r="J516">
            <v>5201.009</v>
          </cell>
          <cell r="K516">
            <v>2.6455000000000002</v>
          </cell>
          <cell r="L516">
            <v>0</v>
          </cell>
          <cell r="M516">
            <v>0</v>
          </cell>
          <cell r="N516" t="str">
            <v>Raw Cotton</v>
          </cell>
        </row>
        <row r="517">
          <cell r="C517" t="str">
            <v>PQIB-IB-16708-28-03-2023</v>
          </cell>
          <cell r="D517">
            <v>45013</v>
          </cell>
          <cell r="E517" t="str">
            <v>Raw Material</v>
          </cell>
          <cell r="F517" t="str">
            <v>Running</v>
          </cell>
          <cell r="G517">
            <v>5500000</v>
          </cell>
          <cell r="H517" t="str">
            <v>EOU</v>
          </cell>
          <cell r="J517">
            <v>2701.12</v>
          </cell>
          <cell r="K517">
            <v>0.1305</v>
          </cell>
          <cell r="L517">
            <v>5142080.0099999988</v>
          </cell>
          <cell r="M517">
            <v>5500000</v>
          </cell>
          <cell r="N517" t="str">
            <v>Textile Coal</v>
          </cell>
        </row>
        <row r="518">
          <cell r="C518" t="str">
            <v>KAPE-IB-143556-26-04-2023</v>
          </cell>
          <cell r="D518">
            <v>45042</v>
          </cell>
          <cell r="E518" t="str">
            <v>Raw Material</v>
          </cell>
          <cell r="F518" t="str">
            <v>Closed</v>
          </cell>
          <cell r="G518">
            <v>14500</v>
          </cell>
          <cell r="H518" t="str">
            <v>EOU</v>
          </cell>
          <cell r="J518">
            <v>4007.009</v>
          </cell>
          <cell r="K518">
            <v>2.6472000000000002</v>
          </cell>
          <cell r="L518">
            <v>0</v>
          </cell>
          <cell r="M518">
            <v>0</v>
          </cell>
          <cell r="N518" t="str">
            <v>Packing Material</v>
          </cell>
        </row>
        <row r="519">
          <cell r="C519" t="str">
            <v>KAPS-IB-17617-27-04-2023</v>
          </cell>
          <cell r="D519">
            <v>45043</v>
          </cell>
          <cell r="E519" t="str">
            <v>Raw Material</v>
          </cell>
          <cell r="F519" t="str">
            <v>Closed</v>
          </cell>
          <cell r="G519">
            <v>48960</v>
          </cell>
          <cell r="H519" t="str">
            <v>EOU</v>
          </cell>
          <cell r="J519">
            <v>5402.33</v>
          </cell>
          <cell r="K519">
            <v>1.5</v>
          </cell>
          <cell r="L519">
            <v>0</v>
          </cell>
          <cell r="M519">
            <v>0</v>
          </cell>
          <cell r="N519" t="str">
            <v>Polyester Yarn</v>
          </cell>
        </row>
        <row r="520">
          <cell r="C520" t="str">
            <v>KAPS-IB-17584-27-04-2023</v>
          </cell>
          <cell r="D520">
            <v>45043</v>
          </cell>
          <cell r="E520" t="str">
            <v>Raw Material</v>
          </cell>
          <cell r="F520" t="str">
            <v>Closed</v>
          </cell>
          <cell r="G520">
            <v>44000</v>
          </cell>
          <cell r="H520" t="str">
            <v>EOU</v>
          </cell>
          <cell r="J520">
            <v>2832.1089999999999</v>
          </cell>
          <cell r="K520">
            <v>2.1800000000000002</v>
          </cell>
          <cell r="L520">
            <v>0</v>
          </cell>
          <cell r="M520">
            <v>0</v>
          </cell>
          <cell r="N520" t="str">
            <v>Textile Chemical</v>
          </cell>
        </row>
        <row r="521">
          <cell r="C521" t="str">
            <v>KAPW-IB-128480-28-04-2023</v>
          </cell>
          <cell r="D521">
            <v>45044</v>
          </cell>
          <cell r="E521" t="str">
            <v>Raw Material</v>
          </cell>
          <cell r="F521" t="str">
            <v>Closed</v>
          </cell>
          <cell r="G521">
            <v>24480</v>
          </cell>
          <cell r="H521" t="str">
            <v>EOU</v>
          </cell>
          <cell r="J521">
            <v>5402.33</v>
          </cell>
          <cell r="K521">
            <v>1.55</v>
          </cell>
          <cell r="L521">
            <v>0</v>
          </cell>
          <cell r="M521">
            <v>0</v>
          </cell>
          <cell r="N521" t="str">
            <v>Polyester Yarn</v>
          </cell>
        </row>
        <row r="522">
          <cell r="C522" t="str">
            <v>KPPI-IB-54759-27-04-2023</v>
          </cell>
          <cell r="D522">
            <v>45043</v>
          </cell>
          <cell r="E522" t="str">
            <v>Raw Material</v>
          </cell>
          <cell r="F522" t="str">
            <v>Closed</v>
          </cell>
          <cell r="G522">
            <v>198653.3</v>
          </cell>
          <cell r="H522" t="str">
            <v>EOU</v>
          </cell>
          <cell r="J522">
            <v>5201.009</v>
          </cell>
          <cell r="K522">
            <v>2.0083000000000002</v>
          </cell>
          <cell r="L522">
            <v>0</v>
          </cell>
          <cell r="M522">
            <v>0</v>
          </cell>
          <cell r="N522" t="str">
            <v>Raw Cotton</v>
          </cell>
        </row>
        <row r="523">
          <cell r="C523" t="str">
            <v>KAPW-IB-130351-03-05-2023</v>
          </cell>
          <cell r="D523">
            <v>45049</v>
          </cell>
          <cell r="E523" t="str">
            <v>Raw Material</v>
          </cell>
          <cell r="F523" t="str">
            <v>Closed</v>
          </cell>
          <cell r="G523">
            <v>1600</v>
          </cell>
          <cell r="H523" t="str">
            <v>EOU</v>
          </cell>
          <cell r="J523">
            <v>3204.1590000000001</v>
          </cell>
          <cell r="K523">
            <v>1.1553072625698324</v>
          </cell>
          <cell r="L523">
            <v>0</v>
          </cell>
          <cell r="M523">
            <v>0</v>
          </cell>
          <cell r="N523" t="str">
            <v>Textile Dyes</v>
          </cell>
        </row>
        <row r="524">
          <cell r="C524" t="str">
            <v>KAPW-IB-128979-28-04-2023</v>
          </cell>
          <cell r="D524">
            <v>45044</v>
          </cell>
          <cell r="E524" t="str">
            <v>Raw Material</v>
          </cell>
          <cell r="F524" t="str">
            <v>closed</v>
          </cell>
          <cell r="G524">
            <v>1000</v>
          </cell>
          <cell r="H524" t="str">
            <v>EOU</v>
          </cell>
          <cell r="J524">
            <v>3204.1190000000001</v>
          </cell>
          <cell r="K524">
            <v>35.15</v>
          </cell>
          <cell r="L524">
            <v>0</v>
          </cell>
          <cell r="M524">
            <v>0</v>
          </cell>
          <cell r="N524" t="str">
            <v>Textile Dyes</v>
          </cell>
        </row>
        <row r="525">
          <cell r="C525" t="str">
            <v>KPFI-IB-34367-03-05-2023</v>
          </cell>
          <cell r="D525">
            <v>45049</v>
          </cell>
          <cell r="E525" t="str">
            <v>Raw Material</v>
          </cell>
          <cell r="F525" t="str">
            <v>Closed</v>
          </cell>
          <cell r="G525">
            <v>300</v>
          </cell>
          <cell r="H525" t="str">
            <v>EOU</v>
          </cell>
          <cell r="J525">
            <v>5206.24</v>
          </cell>
          <cell r="K525">
            <v>4.2766999999999999</v>
          </cell>
          <cell r="L525">
            <v>0</v>
          </cell>
          <cell r="M525">
            <v>0</v>
          </cell>
          <cell r="N525" t="str">
            <v>Blended Fabric</v>
          </cell>
        </row>
        <row r="526">
          <cell r="C526" t="str">
            <v>KAPW-IB-129446-02-05-2023</v>
          </cell>
          <cell r="D526">
            <v>45048</v>
          </cell>
          <cell r="E526" t="str">
            <v>Raw Material</v>
          </cell>
          <cell r="F526" t="str">
            <v>Closed</v>
          </cell>
          <cell r="G526">
            <v>1000</v>
          </cell>
          <cell r="H526" t="str">
            <v>EOU</v>
          </cell>
          <cell r="J526">
            <v>3204.16</v>
          </cell>
          <cell r="K526">
            <v>11.25</v>
          </cell>
          <cell r="L526">
            <v>0</v>
          </cell>
          <cell r="M526">
            <v>0</v>
          </cell>
          <cell r="N526" t="str">
            <v>Textile Dyes</v>
          </cell>
        </row>
        <row r="527">
          <cell r="C527" t="str">
            <v>KAPW-IB-132481-08-05-2023</v>
          </cell>
          <cell r="D527">
            <v>45054</v>
          </cell>
          <cell r="E527" t="str">
            <v>Raw Material</v>
          </cell>
          <cell r="F527" t="str">
            <v>Closed</v>
          </cell>
          <cell r="G527">
            <v>3650</v>
          </cell>
          <cell r="H527" t="str">
            <v>EOU</v>
          </cell>
          <cell r="J527" t="str">
            <v>3204.1190 / 3204.1600</v>
          </cell>
          <cell r="K527" t="str">
            <v>18.12 / 6.18 / 8.51</v>
          </cell>
          <cell r="L527">
            <v>0</v>
          </cell>
          <cell r="M527">
            <v>0</v>
          </cell>
          <cell r="N527" t="str">
            <v>Textile Dyes</v>
          </cell>
        </row>
        <row r="528">
          <cell r="C528" t="str">
            <v>KAPE-IB-145570-05-05-2023</v>
          </cell>
          <cell r="D528">
            <v>45051</v>
          </cell>
          <cell r="E528" t="str">
            <v>Raw Material</v>
          </cell>
          <cell r="F528" t="str">
            <v>Closed</v>
          </cell>
          <cell r="G528">
            <v>7536</v>
          </cell>
          <cell r="H528" t="str">
            <v>EOU</v>
          </cell>
          <cell r="J528">
            <v>5402.33</v>
          </cell>
          <cell r="K528">
            <v>4.6500000000000004</v>
          </cell>
          <cell r="L528">
            <v>0</v>
          </cell>
          <cell r="M528">
            <v>0</v>
          </cell>
          <cell r="N528" t="str">
            <v>Polyester Yarn</v>
          </cell>
        </row>
        <row r="529">
          <cell r="C529" t="str">
            <v>KAPW-IB-132473-08-05-2023</v>
          </cell>
          <cell r="D529">
            <v>45054</v>
          </cell>
          <cell r="E529" t="str">
            <v>Raw Material</v>
          </cell>
          <cell r="F529" t="str">
            <v>Closed</v>
          </cell>
          <cell r="G529">
            <v>5000</v>
          </cell>
          <cell r="H529" t="str">
            <v>EOU</v>
          </cell>
          <cell r="J529">
            <v>3204.2</v>
          </cell>
          <cell r="K529">
            <v>7.694</v>
          </cell>
          <cell r="L529">
            <v>0</v>
          </cell>
          <cell r="M529">
            <v>0</v>
          </cell>
          <cell r="N529" t="str">
            <v>Textile Dyes</v>
          </cell>
        </row>
        <row r="530">
          <cell r="C530" t="str">
            <v>KAPW-IB-131668-05-05-2023</v>
          </cell>
          <cell r="D530">
            <v>45051</v>
          </cell>
          <cell r="E530" t="str">
            <v>Raw Material</v>
          </cell>
          <cell r="F530" t="str">
            <v>Closed</v>
          </cell>
          <cell r="G530">
            <v>1800</v>
          </cell>
          <cell r="H530" t="str">
            <v>EOU</v>
          </cell>
          <cell r="J530">
            <v>3809.9110000000001</v>
          </cell>
          <cell r="K530">
            <v>23.5504</v>
          </cell>
          <cell r="L530">
            <v>0</v>
          </cell>
          <cell r="M530">
            <v>0</v>
          </cell>
          <cell r="N530" t="str">
            <v>Textile Chemical</v>
          </cell>
        </row>
        <row r="531">
          <cell r="C531" t="str">
            <v>KPFI-IB-35047-08-05-2023</v>
          </cell>
          <cell r="D531">
            <v>45054</v>
          </cell>
          <cell r="E531" t="str">
            <v>Raw Material</v>
          </cell>
          <cell r="F531" t="str">
            <v>Closed</v>
          </cell>
          <cell r="G531">
            <v>50</v>
          </cell>
          <cell r="H531" t="str">
            <v>EOU</v>
          </cell>
          <cell r="J531">
            <v>3215.1990000000001</v>
          </cell>
          <cell r="K531">
            <v>48.8</v>
          </cell>
          <cell r="L531">
            <v>0</v>
          </cell>
          <cell r="M531">
            <v>0</v>
          </cell>
          <cell r="N531" t="str">
            <v>Textile Dyes</v>
          </cell>
        </row>
        <row r="532">
          <cell r="C532" t="str">
            <v>KAPS-IB-22072-11-05-2023</v>
          </cell>
          <cell r="D532">
            <v>45057</v>
          </cell>
          <cell r="E532" t="str">
            <v>Raw Material</v>
          </cell>
          <cell r="F532" t="str">
            <v>Closed</v>
          </cell>
          <cell r="G532">
            <v>48960</v>
          </cell>
          <cell r="H532" t="str">
            <v>EOU</v>
          </cell>
          <cell r="J532">
            <v>5402.33</v>
          </cell>
          <cell r="K532">
            <v>1.2</v>
          </cell>
          <cell r="L532">
            <v>0</v>
          </cell>
          <cell r="M532">
            <v>0</v>
          </cell>
          <cell r="N532" t="str">
            <v>Polyester Yarn</v>
          </cell>
        </row>
        <row r="533">
          <cell r="C533" t="str">
            <v>KAPS-IB-21933-10-05-2023</v>
          </cell>
          <cell r="D533">
            <v>45056</v>
          </cell>
          <cell r="E533" t="str">
            <v>Raw Material</v>
          </cell>
          <cell r="F533" t="str">
            <v>Closed</v>
          </cell>
          <cell r="G533">
            <v>19300</v>
          </cell>
          <cell r="H533" t="str">
            <v>EOU</v>
          </cell>
          <cell r="J533" t="str">
            <v>3906.9090 / 3809.9190</v>
          </cell>
          <cell r="K533" t="str">
            <v>3.20 / 1.55</v>
          </cell>
          <cell r="L533">
            <v>0</v>
          </cell>
          <cell r="M533">
            <v>0</v>
          </cell>
          <cell r="N533" t="str">
            <v>Textile Chemical</v>
          </cell>
        </row>
        <row r="534">
          <cell r="C534" t="str">
            <v>KAPW-IB-133211-09-05-2023</v>
          </cell>
          <cell r="D534">
            <v>45055</v>
          </cell>
          <cell r="E534" t="str">
            <v>Raw Material</v>
          </cell>
          <cell r="F534" t="str">
            <v>Closed</v>
          </cell>
          <cell r="G534">
            <v>400</v>
          </cell>
          <cell r="H534" t="str">
            <v>EOU</v>
          </cell>
          <cell r="J534">
            <v>3402.9</v>
          </cell>
          <cell r="K534" t="str">
            <v>6.45 / 4.30</v>
          </cell>
          <cell r="L534">
            <v>0</v>
          </cell>
          <cell r="M534">
            <v>0</v>
          </cell>
          <cell r="N534" t="str">
            <v>Textile Chemical</v>
          </cell>
        </row>
        <row r="535">
          <cell r="C535" t="str">
            <v>KPAF-IB-45892-16-05-2023</v>
          </cell>
          <cell r="D535">
            <v>45062</v>
          </cell>
          <cell r="E535" t="str">
            <v>Raw Material</v>
          </cell>
          <cell r="F535" t="str">
            <v>Closed</v>
          </cell>
          <cell r="G535">
            <v>1200</v>
          </cell>
          <cell r="H535" t="str">
            <v>EOU</v>
          </cell>
          <cell r="J535">
            <v>3204.16</v>
          </cell>
          <cell r="K535" t="str">
            <v>228.2725 / 63.2684</v>
          </cell>
          <cell r="L535">
            <v>0</v>
          </cell>
          <cell r="M535">
            <v>0</v>
          </cell>
          <cell r="N535" t="str">
            <v>Textile Dyes</v>
          </cell>
        </row>
        <row r="536">
          <cell r="C536" t="str">
            <v>KAPW-IB-135626-15-05-2023</v>
          </cell>
          <cell r="D536">
            <v>45061</v>
          </cell>
          <cell r="E536" t="str">
            <v>Raw Material</v>
          </cell>
          <cell r="F536" t="str">
            <v>Closed</v>
          </cell>
          <cell r="G536">
            <v>1000</v>
          </cell>
          <cell r="H536" t="str">
            <v>EOU</v>
          </cell>
          <cell r="J536">
            <v>3707.1</v>
          </cell>
          <cell r="K536">
            <v>9.0749999999999993</v>
          </cell>
          <cell r="L536">
            <v>0</v>
          </cell>
          <cell r="M536">
            <v>0</v>
          </cell>
          <cell r="N536" t="str">
            <v>Textile Chemical</v>
          </cell>
        </row>
        <row r="537">
          <cell r="C537" t="str">
            <v>KAPW-IB-136592-17-05-2023</v>
          </cell>
          <cell r="D537">
            <v>45063</v>
          </cell>
          <cell r="E537" t="str">
            <v>Raw Material</v>
          </cell>
          <cell r="F537" t="str">
            <v>Closed</v>
          </cell>
          <cell r="G537">
            <v>250</v>
          </cell>
          <cell r="H537" t="str">
            <v>EOU</v>
          </cell>
          <cell r="J537">
            <v>3204.16</v>
          </cell>
          <cell r="K537">
            <v>4.04</v>
          </cell>
          <cell r="L537">
            <v>0</v>
          </cell>
          <cell r="M537">
            <v>0</v>
          </cell>
          <cell r="N537" t="str">
            <v>Textile Dyes</v>
          </cell>
        </row>
        <row r="538">
          <cell r="C538" t="str">
            <v>KAPS-IB-25629-22-05-2023</v>
          </cell>
          <cell r="D538">
            <v>45068</v>
          </cell>
          <cell r="E538" t="str">
            <v>Packing Material</v>
          </cell>
          <cell r="F538" t="str">
            <v>Closed</v>
          </cell>
          <cell r="G538">
            <v>100036</v>
          </cell>
          <cell r="H538" t="str">
            <v>EOU</v>
          </cell>
          <cell r="J538">
            <v>4810.29</v>
          </cell>
          <cell r="K538">
            <v>0.86499999999999999</v>
          </cell>
          <cell r="L538">
            <v>0</v>
          </cell>
          <cell r="M538">
            <v>0</v>
          </cell>
          <cell r="N538" t="str">
            <v>Packing Material</v>
          </cell>
        </row>
        <row r="539">
          <cell r="C539" t="str">
            <v>KAPE-IB-149372-22-05-2023</v>
          </cell>
          <cell r="D539">
            <v>45068</v>
          </cell>
          <cell r="E539" t="str">
            <v>Raw Material</v>
          </cell>
          <cell r="F539" t="str">
            <v>Closed</v>
          </cell>
          <cell r="G539">
            <v>1008</v>
          </cell>
          <cell r="H539" t="str">
            <v>EOU</v>
          </cell>
          <cell r="J539">
            <v>3707.1</v>
          </cell>
          <cell r="K539">
            <v>6.35</v>
          </cell>
          <cell r="L539">
            <v>0</v>
          </cell>
          <cell r="M539">
            <v>0</v>
          </cell>
          <cell r="N539" t="str">
            <v>Textile Chemical</v>
          </cell>
        </row>
        <row r="540">
          <cell r="C540" t="str">
            <v>KAPS-IB-26207-24-05-2023</v>
          </cell>
          <cell r="D540">
            <v>45070</v>
          </cell>
          <cell r="E540" t="str">
            <v>Raw Material</v>
          </cell>
          <cell r="F540" t="str">
            <v>Closed</v>
          </cell>
          <cell r="G540">
            <v>18720</v>
          </cell>
          <cell r="H540" t="str">
            <v>EOU</v>
          </cell>
          <cell r="J540">
            <v>3906.9029999999998</v>
          </cell>
          <cell r="K540">
            <v>2.1</v>
          </cell>
          <cell r="L540">
            <v>0</v>
          </cell>
          <cell r="M540">
            <v>0</v>
          </cell>
          <cell r="N540" t="str">
            <v>Textile Chemical</v>
          </cell>
        </row>
        <row r="541">
          <cell r="C541" t="str">
            <v>KAPS-IB-26200-24-05-2023</v>
          </cell>
          <cell r="D541">
            <v>45070</v>
          </cell>
          <cell r="E541" t="str">
            <v>Raw Material</v>
          </cell>
          <cell r="F541" t="str">
            <v>Closed</v>
          </cell>
          <cell r="G541">
            <v>18720</v>
          </cell>
          <cell r="H541" t="str">
            <v>EOU</v>
          </cell>
          <cell r="J541">
            <v>3906.9029999999998</v>
          </cell>
          <cell r="K541">
            <v>2.1</v>
          </cell>
          <cell r="L541">
            <v>0</v>
          </cell>
          <cell r="M541">
            <v>0</v>
          </cell>
          <cell r="N541" t="str">
            <v>Textile Chemical</v>
          </cell>
        </row>
        <row r="542">
          <cell r="C542" t="str">
            <v>KAPW-IB-140973-29-05-2023</v>
          </cell>
          <cell r="D542">
            <v>45075</v>
          </cell>
          <cell r="E542" t="str">
            <v>Raw Material</v>
          </cell>
          <cell r="F542" t="str">
            <v>Closed</v>
          </cell>
          <cell r="G542">
            <v>25600</v>
          </cell>
          <cell r="H542" t="str">
            <v>EOU</v>
          </cell>
          <cell r="J542">
            <v>3910</v>
          </cell>
          <cell r="K542">
            <v>1.7</v>
          </cell>
          <cell r="L542">
            <v>0</v>
          </cell>
          <cell r="M542">
            <v>0</v>
          </cell>
          <cell r="N542" t="str">
            <v>Textile Chemical</v>
          </cell>
        </row>
        <row r="543">
          <cell r="C543" t="str">
            <v>KAPS-IB-27445-26-05-2023</v>
          </cell>
          <cell r="D543">
            <v>45072</v>
          </cell>
          <cell r="E543" t="str">
            <v>Raw Material</v>
          </cell>
          <cell r="F543" t="str">
            <v>Running</v>
          </cell>
          <cell r="G543">
            <v>8100</v>
          </cell>
          <cell r="H543" t="str">
            <v>EOU</v>
          </cell>
          <cell r="J543">
            <v>5901.9089999999997</v>
          </cell>
          <cell r="K543">
            <v>2.8060999999999998</v>
          </cell>
          <cell r="L543">
            <v>2953.21</v>
          </cell>
          <cell r="M543">
            <v>8100</v>
          </cell>
          <cell r="N543" t="str">
            <v>Packing Material</v>
          </cell>
        </row>
        <row r="544">
          <cell r="C544" t="str">
            <v>KAPW-IB-142009-31-05-2023</v>
          </cell>
          <cell r="D544">
            <v>45049</v>
          </cell>
          <cell r="E544" t="str">
            <v>Raw Material</v>
          </cell>
          <cell r="F544" t="str">
            <v>Closed</v>
          </cell>
          <cell r="G544">
            <v>26000</v>
          </cell>
          <cell r="H544" t="str">
            <v>EOU</v>
          </cell>
          <cell r="J544">
            <v>3402.9</v>
          </cell>
          <cell r="K544" t="str">
            <v>15.00 / 11.70</v>
          </cell>
          <cell r="L544">
            <v>0</v>
          </cell>
          <cell r="M544">
            <v>0</v>
          </cell>
          <cell r="N544" t="str">
            <v>Textile Chemical</v>
          </cell>
        </row>
        <row r="545">
          <cell r="C545" t="str">
            <v>KAPS-IB-29015-01-06-2023</v>
          </cell>
          <cell r="D545">
            <v>45078</v>
          </cell>
          <cell r="E545" t="str">
            <v>Raw Material</v>
          </cell>
          <cell r="F545" t="str">
            <v>Closed</v>
          </cell>
          <cell r="G545">
            <v>18720</v>
          </cell>
          <cell r="H545" t="str">
            <v>EOU</v>
          </cell>
          <cell r="J545">
            <v>3906.9029999999998</v>
          </cell>
          <cell r="K545">
            <v>2.1</v>
          </cell>
          <cell r="L545">
            <v>0</v>
          </cell>
          <cell r="M545">
            <v>0</v>
          </cell>
          <cell r="N545" t="str">
            <v>Textile Chemical</v>
          </cell>
        </row>
        <row r="546">
          <cell r="C546" t="str">
            <v>KAPE-IB-153269-07-06-2023</v>
          </cell>
          <cell r="D546">
            <v>45084</v>
          </cell>
          <cell r="E546" t="str">
            <v>Raw Material</v>
          </cell>
          <cell r="F546" t="str">
            <v>-</v>
          </cell>
          <cell r="G546">
            <v>3053.4</v>
          </cell>
          <cell r="H546" t="str">
            <v>EOU</v>
          </cell>
          <cell r="J546">
            <v>5503.2089999999998</v>
          </cell>
          <cell r="K546">
            <v>3.2456</v>
          </cell>
          <cell r="L546">
            <v>3053.4</v>
          </cell>
          <cell r="M546">
            <v>3053.4</v>
          </cell>
          <cell r="N546" t="str">
            <v>Polyester Yarn</v>
          </cell>
        </row>
        <row r="547">
          <cell r="C547" t="str">
            <v>KAPW-IB-143970-06-06-2023</v>
          </cell>
          <cell r="D547">
            <v>45083</v>
          </cell>
          <cell r="E547" t="str">
            <v>Raw Material</v>
          </cell>
          <cell r="F547" t="str">
            <v>Closed</v>
          </cell>
          <cell r="G547">
            <v>3950</v>
          </cell>
          <cell r="H547" t="str">
            <v>EOU</v>
          </cell>
          <cell r="J547" t="str">
            <v>3204.1190 / 3204.1600</v>
          </cell>
          <cell r="K547" t="str">
            <v>29.5 / 11.55 / 9.6 / 16.4 / 11.15 / 7.15</v>
          </cell>
          <cell r="L547">
            <v>0</v>
          </cell>
          <cell r="M547">
            <v>0</v>
          </cell>
          <cell r="N547" t="str">
            <v>Textile Dyes</v>
          </cell>
        </row>
        <row r="548">
          <cell r="C548" t="str">
            <v>KAPW-IB-146777-12-06-2023</v>
          </cell>
          <cell r="D548">
            <v>45089</v>
          </cell>
          <cell r="E548" t="str">
            <v>Raw Material</v>
          </cell>
          <cell r="F548" t="str">
            <v>Closed</v>
          </cell>
          <cell r="G548">
            <v>7525</v>
          </cell>
          <cell r="H548" t="str">
            <v>EOU</v>
          </cell>
          <cell r="J548">
            <v>5807.1019999999999</v>
          </cell>
          <cell r="K548">
            <v>3.887</v>
          </cell>
          <cell r="L548">
            <v>0</v>
          </cell>
          <cell r="M548">
            <v>0</v>
          </cell>
          <cell r="N548" t="str">
            <v>Packing Material</v>
          </cell>
        </row>
        <row r="549">
          <cell r="C549" t="str">
            <v>KAPE-IB-155829-20-06-2023</v>
          </cell>
          <cell r="D549">
            <v>45097</v>
          </cell>
          <cell r="E549" t="str">
            <v>Raw Material</v>
          </cell>
          <cell r="F549" t="str">
            <v>Closed</v>
          </cell>
          <cell r="G549">
            <v>12000</v>
          </cell>
          <cell r="H549" t="str">
            <v>EOU</v>
          </cell>
          <cell r="J549">
            <v>3204.16</v>
          </cell>
          <cell r="K549" t="str">
            <v>3.10 / 4.30 / 6.00 / 5.10</v>
          </cell>
          <cell r="L549">
            <v>0</v>
          </cell>
          <cell r="M549">
            <v>0</v>
          </cell>
          <cell r="N549" t="str">
            <v>Textile Dyes</v>
          </cell>
        </row>
        <row r="550">
          <cell r="C550" t="str">
            <v>KPPI-IB-63606-19-06-2023</v>
          </cell>
          <cell r="D550">
            <v>45096</v>
          </cell>
          <cell r="E550" t="str">
            <v>Raw Material</v>
          </cell>
          <cell r="F550" t="str">
            <v>Closed</v>
          </cell>
          <cell r="G550">
            <v>19911</v>
          </cell>
          <cell r="H550" t="str">
            <v>EOU</v>
          </cell>
          <cell r="J550">
            <v>5201.009</v>
          </cell>
          <cell r="K550">
            <v>2.0062000000000002</v>
          </cell>
          <cell r="L550">
            <v>0</v>
          </cell>
          <cell r="M550">
            <v>0</v>
          </cell>
          <cell r="N550" t="str">
            <v>Raw Cotton</v>
          </cell>
        </row>
        <row r="551">
          <cell r="C551" t="str">
            <v>KPPI-IB-63605-19-06-2023</v>
          </cell>
          <cell r="D551">
            <v>45096</v>
          </cell>
          <cell r="E551" t="str">
            <v>Raw Material</v>
          </cell>
          <cell r="F551" t="str">
            <v>Closed</v>
          </cell>
          <cell r="G551">
            <v>49360</v>
          </cell>
          <cell r="H551" t="str">
            <v>EOU</v>
          </cell>
          <cell r="J551">
            <v>5201.009</v>
          </cell>
          <cell r="K551">
            <v>2.0061</v>
          </cell>
          <cell r="L551">
            <v>0</v>
          </cell>
          <cell r="M551">
            <v>0</v>
          </cell>
          <cell r="N551" t="str">
            <v>Raw Cotton</v>
          </cell>
        </row>
        <row r="552">
          <cell r="C552" t="str">
            <v>KPPI-IB-63603-19-06-2023</v>
          </cell>
          <cell r="D552">
            <v>45096</v>
          </cell>
          <cell r="E552" t="str">
            <v>Raw Material</v>
          </cell>
          <cell r="F552" t="str">
            <v>Closed</v>
          </cell>
          <cell r="G552">
            <v>23993</v>
          </cell>
          <cell r="H552" t="str">
            <v>EOU</v>
          </cell>
          <cell r="J552">
            <v>5201.009</v>
          </cell>
          <cell r="K552">
            <v>2.0062000000000002</v>
          </cell>
          <cell r="L552">
            <v>0</v>
          </cell>
          <cell r="M552">
            <v>0</v>
          </cell>
          <cell r="N552" t="str">
            <v>Raw Cotton</v>
          </cell>
        </row>
        <row r="553">
          <cell r="C553" t="str">
            <v>KPPI-IB-63604-19-06-2023</v>
          </cell>
          <cell r="D553">
            <v>45096</v>
          </cell>
          <cell r="E553" t="str">
            <v>Raw Material</v>
          </cell>
          <cell r="F553" t="str">
            <v>Closed</v>
          </cell>
          <cell r="G553">
            <v>287180.09999999998</v>
          </cell>
          <cell r="H553" t="str">
            <v>EOU</v>
          </cell>
          <cell r="J553">
            <v>5201.009</v>
          </cell>
          <cell r="K553">
            <v>2.0061</v>
          </cell>
          <cell r="L553">
            <v>0</v>
          </cell>
          <cell r="M553">
            <v>0</v>
          </cell>
          <cell r="N553" t="str">
            <v>Raw Cotton</v>
          </cell>
        </row>
        <row r="554">
          <cell r="C554" t="str">
            <v>KAPW-IB-149837-21-06-2023</v>
          </cell>
          <cell r="D554">
            <v>45098</v>
          </cell>
          <cell r="E554" t="str">
            <v>Raw Material</v>
          </cell>
          <cell r="F554" t="str">
            <v>-</v>
          </cell>
          <cell r="G554">
            <v>1770</v>
          </cell>
          <cell r="H554" t="str">
            <v>EOU</v>
          </cell>
          <cell r="J554">
            <v>5407.52</v>
          </cell>
          <cell r="K554">
            <v>14.8188</v>
          </cell>
          <cell r="L554">
            <v>1770</v>
          </cell>
          <cell r="M554">
            <v>1770</v>
          </cell>
          <cell r="N554" t="str">
            <v>Polyester Fabric</v>
          </cell>
        </row>
        <row r="555">
          <cell r="C555" t="str">
            <v>KAPS-IB-36381-26-06-2023</v>
          </cell>
          <cell r="D555">
            <v>45103</v>
          </cell>
          <cell r="E555" t="str">
            <v>Raw Material</v>
          </cell>
          <cell r="F555" t="str">
            <v>Closed</v>
          </cell>
          <cell r="G555">
            <v>47580</v>
          </cell>
          <cell r="H555" t="str">
            <v>EOU</v>
          </cell>
          <cell r="J555">
            <v>5402.33</v>
          </cell>
          <cell r="K555" t="str">
            <v>1.30 / 1.43</v>
          </cell>
          <cell r="L555">
            <v>0</v>
          </cell>
          <cell r="M555">
            <v>0</v>
          </cell>
          <cell r="N555" t="str">
            <v>Polyester Yarn</v>
          </cell>
        </row>
        <row r="556">
          <cell r="C556" t="str">
            <v>KAPE-IB-156608-23-06-2023</v>
          </cell>
          <cell r="D556">
            <v>45103</v>
          </cell>
          <cell r="E556" t="str">
            <v>Raw Material</v>
          </cell>
          <cell r="F556" t="str">
            <v>Running</v>
          </cell>
          <cell r="G556">
            <v>102000</v>
          </cell>
          <cell r="H556" t="str">
            <v>EOU</v>
          </cell>
          <cell r="J556">
            <v>2847</v>
          </cell>
          <cell r="K556">
            <v>0.49</v>
          </cell>
          <cell r="L556">
            <v>6096.7</v>
          </cell>
          <cell r="M556">
            <v>102000</v>
          </cell>
          <cell r="N556" t="str">
            <v>Textile Chemical</v>
          </cell>
        </row>
        <row r="557">
          <cell r="C557" t="str">
            <v>KAPS-IB-34263-20-06-2023</v>
          </cell>
          <cell r="D557">
            <v>45097</v>
          </cell>
          <cell r="E557" t="str">
            <v>Raw Material</v>
          </cell>
          <cell r="F557" t="str">
            <v>Closed</v>
          </cell>
          <cell r="G557">
            <v>19720</v>
          </cell>
          <cell r="H557" t="str">
            <v>EOU</v>
          </cell>
          <cell r="J557">
            <v>3906.9029999999998</v>
          </cell>
          <cell r="K557">
            <v>2.4</v>
          </cell>
          <cell r="L557">
            <v>0</v>
          </cell>
          <cell r="M557">
            <v>0</v>
          </cell>
          <cell r="N557" t="str">
            <v>Textile Chemical</v>
          </cell>
        </row>
        <row r="558">
          <cell r="C558" t="str">
            <v>KAPW-IB-143982-06-06-2023</v>
          </cell>
          <cell r="D558">
            <v>45083</v>
          </cell>
          <cell r="E558" t="str">
            <v>Raw Material</v>
          </cell>
          <cell r="F558" t="str">
            <v>-</v>
          </cell>
          <cell r="G558">
            <v>102000</v>
          </cell>
          <cell r="H558" t="str">
            <v>EOU</v>
          </cell>
          <cell r="J558">
            <v>2847</v>
          </cell>
          <cell r="K558">
            <v>0.49</v>
          </cell>
          <cell r="L558">
            <v>102000</v>
          </cell>
          <cell r="M558">
            <v>102000</v>
          </cell>
          <cell r="N558" t="str">
            <v>Textile Chemical</v>
          </cell>
        </row>
        <row r="559">
          <cell r="C559" t="str">
            <v>KPAF-IB-650-05-07-2023</v>
          </cell>
          <cell r="D559">
            <v>45112</v>
          </cell>
          <cell r="E559" t="str">
            <v>Raw Material</v>
          </cell>
          <cell r="F559" t="str">
            <v>-</v>
          </cell>
          <cell r="G559">
            <v>300</v>
          </cell>
          <cell r="H559" t="str">
            <v>EOU</v>
          </cell>
          <cell r="J559">
            <v>5407.52</v>
          </cell>
          <cell r="K559" t="str">
            <v>3.6332 / 3.4501</v>
          </cell>
          <cell r="L559">
            <v>300</v>
          </cell>
          <cell r="M559">
            <v>300</v>
          </cell>
          <cell r="N559" t="str">
            <v>Polyester Fabric</v>
          </cell>
        </row>
        <row r="560">
          <cell r="C560" t="str">
            <v>KAPS-IB-37294-27-06-2023</v>
          </cell>
          <cell r="D560">
            <v>45104</v>
          </cell>
          <cell r="E560" t="str">
            <v>Raw Material</v>
          </cell>
          <cell r="F560" t="str">
            <v>Running</v>
          </cell>
          <cell r="G560">
            <v>37440</v>
          </cell>
          <cell r="H560" t="str">
            <v>EOU</v>
          </cell>
          <cell r="J560">
            <v>3906.904</v>
          </cell>
          <cell r="K560">
            <v>2.7</v>
          </cell>
          <cell r="L560">
            <v>16.809999999999999</v>
          </cell>
          <cell r="M560">
            <v>37440</v>
          </cell>
          <cell r="N560" t="str">
            <v>Textile Chemical</v>
          </cell>
        </row>
        <row r="561">
          <cell r="C561" t="str">
            <v>KAPE-IB-159-04-07-2023</v>
          </cell>
          <cell r="D561">
            <v>45111</v>
          </cell>
          <cell r="E561" t="str">
            <v>Raw Material</v>
          </cell>
          <cell r="F561" t="str">
            <v>Closed</v>
          </cell>
          <cell r="G561">
            <v>12000</v>
          </cell>
          <cell r="H561" t="str">
            <v>EOU</v>
          </cell>
          <cell r="J561">
            <v>3204.16</v>
          </cell>
          <cell r="K561" t="str">
            <v>3.10 / 4.20 / 6.0 / 4.80</v>
          </cell>
          <cell r="L561">
            <v>0</v>
          </cell>
          <cell r="M561">
            <v>0</v>
          </cell>
          <cell r="N561" t="str">
            <v>Textile Dyes</v>
          </cell>
        </row>
        <row r="562">
          <cell r="C562" t="str">
            <v>KPAF-IB-670-05-07-2023</v>
          </cell>
          <cell r="D562">
            <v>45112</v>
          </cell>
          <cell r="E562" t="str">
            <v>Raw Material</v>
          </cell>
          <cell r="F562" t="str">
            <v>-</v>
          </cell>
          <cell r="G562">
            <v>90</v>
          </cell>
          <cell r="H562" t="str">
            <v>EOU</v>
          </cell>
          <cell r="J562">
            <v>5509.99</v>
          </cell>
          <cell r="K562">
            <v>17.6889</v>
          </cell>
          <cell r="L562">
            <v>90</v>
          </cell>
          <cell r="M562">
            <v>90</v>
          </cell>
          <cell r="N562" t="str">
            <v>Blended Yarn</v>
          </cell>
        </row>
        <row r="563">
          <cell r="C563" t="str">
            <v>KAPE-IB-167-04-07-2023</v>
          </cell>
          <cell r="D563">
            <v>45111</v>
          </cell>
          <cell r="E563" t="str">
            <v>Raw Material</v>
          </cell>
          <cell r="F563" t="str">
            <v>Closed</v>
          </cell>
          <cell r="G563">
            <v>4200</v>
          </cell>
          <cell r="H563" t="str">
            <v>EOU</v>
          </cell>
          <cell r="J563" t="str">
            <v>3402.9000 / 3809.9190</v>
          </cell>
          <cell r="K563" t="str">
            <v>4.85 / 3.85</v>
          </cell>
          <cell r="L563">
            <v>0</v>
          </cell>
          <cell r="M563">
            <v>0</v>
          </cell>
          <cell r="N563" t="str">
            <v>Textile Chemical</v>
          </cell>
        </row>
        <row r="564">
          <cell r="C564" t="str">
            <v>KPAF-IB-115-03-07-2023</v>
          </cell>
          <cell r="D564">
            <v>45110</v>
          </cell>
          <cell r="E564" t="str">
            <v>Raw Material</v>
          </cell>
          <cell r="F564" t="str">
            <v>Closed</v>
          </cell>
          <cell r="G564">
            <v>3</v>
          </cell>
          <cell r="H564" t="str">
            <v>EOU</v>
          </cell>
          <cell r="J564">
            <v>3506.9189999999999</v>
          </cell>
          <cell r="K564">
            <v>247.97</v>
          </cell>
          <cell r="L564">
            <v>0</v>
          </cell>
          <cell r="M564">
            <v>0</v>
          </cell>
          <cell r="N564" t="str">
            <v>Textile Chemical</v>
          </cell>
        </row>
        <row r="565">
          <cell r="C565" t="str">
            <v>KAPW-IB-152829-27-06-2023</v>
          </cell>
          <cell r="D565">
            <v>45104</v>
          </cell>
          <cell r="E565" t="str">
            <v>Raw Material</v>
          </cell>
          <cell r="F565" t="str">
            <v>-</v>
          </cell>
          <cell r="G565">
            <v>4433</v>
          </cell>
          <cell r="H565" t="str">
            <v>EOU</v>
          </cell>
          <cell r="J565">
            <v>5407.52</v>
          </cell>
          <cell r="K565">
            <v>5.2202999999999999</v>
          </cell>
          <cell r="L565">
            <v>4433</v>
          </cell>
          <cell r="M565">
            <v>4433</v>
          </cell>
          <cell r="N565" t="str">
            <v>Polyester Fabric</v>
          </cell>
        </row>
        <row r="566">
          <cell r="C566" t="str">
            <v>KAPS-IB-36447-26-06-2023</v>
          </cell>
          <cell r="D566">
            <v>45103</v>
          </cell>
          <cell r="E566" t="str">
            <v>Raw Material</v>
          </cell>
          <cell r="F566" t="str">
            <v>Closed</v>
          </cell>
          <cell r="G566">
            <v>46200</v>
          </cell>
          <cell r="H566" t="str">
            <v>EOU</v>
          </cell>
          <cell r="J566">
            <v>5402.33</v>
          </cell>
          <cell r="K566">
            <v>1.43</v>
          </cell>
          <cell r="L566">
            <v>0</v>
          </cell>
          <cell r="M566">
            <v>0</v>
          </cell>
          <cell r="N566" t="str">
            <v>Polyester Yarn</v>
          </cell>
        </row>
        <row r="567">
          <cell r="C567" t="str">
            <v>KPPI-IB-298-04-07-2023</v>
          </cell>
          <cell r="D567">
            <v>45111</v>
          </cell>
          <cell r="E567" t="str">
            <v>Raw Material</v>
          </cell>
          <cell r="F567" t="str">
            <v>Closed</v>
          </cell>
          <cell r="G567">
            <v>183708</v>
          </cell>
          <cell r="H567" t="str">
            <v>EOU</v>
          </cell>
          <cell r="J567">
            <v>5201.009</v>
          </cell>
          <cell r="K567">
            <v>2.0777999999999999</v>
          </cell>
          <cell r="L567">
            <v>0</v>
          </cell>
          <cell r="M567">
            <v>0</v>
          </cell>
          <cell r="N567" t="str">
            <v>Raw Cotton</v>
          </cell>
        </row>
        <row r="568">
          <cell r="C568" t="str">
            <v>KPPI-IB-321-04-07-2023</v>
          </cell>
          <cell r="D568">
            <v>45111</v>
          </cell>
          <cell r="E568" t="str">
            <v>Raw Material</v>
          </cell>
          <cell r="F568" t="str">
            <v>Closed</v>
          </cell>
          <cell r="G568">
            <v>120518</v>
          </cell>
          <cell r="H568" t="str">
            <v>EOU</v>
          </cell>
          <cell r="J568">
            <v>5201.009</v>
          </cell>
          <cell r="K568">
            <v>2.0943999999999998</v>
          </cell>
          <cell r="L568">
            <v>0</v>
          </cell>
          <cell r="M568">
            <v>0</v>
          </cell>
          <cell r="N568" t="str">
            <v>Raw Cotton</v>
          </cell>
        </row>
        <row r="569">
          <cell r="C569" t="str">
            <v>KAPW-IB-648-04-07-2023</v>
          </cell>
          <cell r="D569">
            <v>45111</v>
          </cell>
          <cell r="E569" t="str">
            <v>Raw Material</v>
          </cell>
          <cell r="F569" t="str">
            <v>Closed</v>
          </cell>
          <cell r="G569">
            <v>25600</v>
          </cell>
          <cell r="H569" t="str">
            <v>EOU</v>
          </cell>
          <cell r="J569">
            <v>3910</v>
          </cell>
          <cell r="K569">
            <v>1.7</v>
          </cell>
          <cell r="L569">
            <v>0</v>
          </cell>
          <cell r="M569">
            <v>0</v>
          </cell>
          <cell r="N569" t="str">
            <v>Textile Chemical</v>
          </cell>
        </row>
        <row r="570">
          <cell r="C570" t="str">
            <v>KAPW-IB-191-03-07-2023</v>
          </cell>
          <cell r="D570">
            <v>45110</v>
          </cell>
          <cell r="E570" t="str">
            <v>Raw Material</v>
          </cell>
          <cell r="F570" t="str">
            <v>-</v>
          </cell>
          <cell r="G570">
            <v>1350</v>
          </cell>
          <cell r="H570" t="str">
            <v>EOU</v>
          </cell>
          <cell r="J570">
            <v>5901.9089999999997</v>
          </cell>
          <cell r="K570">
            <v>2.7778</v>
          </cell>
          <cell r="L570">
            <v>1350</v>
          </cell>
          <cell r="M570">
            <v>1350</v>
          </cell>
          <cell r="N570" t="str">
            <v>Packing Material</v>
          </cell>
        </row>
        <row r="571">
          <cell r="C571" t="str">
            <v>KAPS-IB-1409-06-07-2023</v>
          </cell>
          <cell r="D571">
            <v>45113</v>
          </cell>
          <cell r="E571" t="str">
            <v>Raw Material</v>
          </cell>
          <cell r="F571" t="str">
            <v>Closed</v>
          </cell>
          <cell r="G571">
            <v>8044.6</v>
          </cell>
          <cell r="H571" t="str">
            <v>EOU</v>
          </cell>
          <cell r="J571">
            <v>5402.33</v>
          </cell>
          <cell r="K571">
            <v>1.95</v>
          </cell>
          <cell r="L571">
            <v>0</v>
          </cell>
          <cell r="M571">
            <v>0</v>
          </cell>
          <cell r="N571" t="str">
            <v>Polyester Yarn</v>
          </cell>
        </row>
        <row r="572">
          <cell r="C572" t="str">
            <v>KAPE-FS-1496-08-07-2023</v>
          </cell>
          <cell r="D572">
            <v>45115</v>
          </cell>
          <cell r="E572" t="str">
            <v>Raw Material</v>
          </cell>
          <cell r="F572" t="str">
            <v>Closed</v>
          </cell>
          <cell r="G572">
            <v>388422</v>
          </cell>
          <cell r="H572" t="str">
            <v>EFS</v>
          </cell>
          <cell r="J572">
            <v>5201.009</v>
          </cell>
          <cell r="K572">
            <v>2.0943999999999998</v>
          </cell>
          <cell r="L572">
            <v>0</v>
          </cell>
          <cell r="M572">
            <v>0</v>
          </cell>
          <cell r="N572" t="str">
            <v>Raw Cotton</v>
          </cell>
        </row>
        <row r="573">
          <cell r="C573" t="str">
            <v>KAPW-FS-4230-10-07-2023</v>
          </cell>
          <cell r="D573">
            <v>45117</v>
          </cell>
          <cell r="E573" t="str">
            <v>Raw Material</v>
          </cell>
          <cell r="F573" t="str">
            <v>Closed</v>
          </cell>
          <cell r="G573">
            <v>869</v>
          </cell>
          <cell r="H573" t="str">
            <v>EFS</v>
          </cell>
          <cell r="J573">
            <v>5210.41</v>
          </cell>
          <cell r="K573">
            <v>24.905000000000001</v>
          </cell>
          <cell r="L573">
            <v>0</v>
          </cell>
          <cell r="M573">
            <v>0</v>
          </cell>
          <cell r="N573" t="str">
            <v>Blended Fabric</v>
          </cell>
        </row>
        <row r="574">
          <cell r="C574" t="str">
            <v>KAPE-FS-1994-11-07-2023</v>
          </cell>
          <cell r="D574">
            <v>45118</v>
          </cell>
          <cell r="E574" t="str">
            <v>Raw Material</v>
          </cell>
          <cell r="F574" t="str">
            <v>-</v>
          </cell>
          <cell r="G574">
            <v>1453</v>
          </cell>
          <cell r="H574" t="str">
            <v>EFS</v>
          </cell>
          <cell r="J574">
            <v>5407.52</v>
          </cell>
          <cell r="K574">
            <v>14.870100000000001</v>
          </cell>
          <cell r="L574">
            <v>1453</v>
          </cell>
          <cell r="M574">
            <v>1453</v>
          </cell>
          <cell r="N574" t="str">
            <v>Polyester Fabric</v>
          </cell>
        </row>
        <row r="575">
          <cell r="C575" t="str">
            <v>KPPI-FS-2370-12-07-2023</v>
          </cell>
          <cell r="D575">
            <v>45119</v>
          </cell>
          <cell r="E575" t="str">
            <v>Raw Material</v>
          </cell>
          <cell r="F575" t="str">
            <v>Closed</v>
          </cell>
          <cell r="G575">
            <v>79249</v>
          </cell>
          <cell r="H575" t="str">
            <v>EFS</v>
          </cell>
          <cell r="J575">
            <v>5201.009</v>
          </cell>
          <cell r="K575">
            <v>2.0282</v>
          </cell>
          <cell r="L575">
            <v>0</v>
          </cell>
          <cell r="M575">
            <v>0</v>
          </cell>
          <cell r="N575" t="str">
            <v>Raw Cotton</v>
          </cell>
        </row>
        <row r="576">
          <cell r="C576" t="str">
            <v>KPPI-FS-2374-12-07-2023</v>
          </cell>
          <cell r="D576">
            <v>45119</v>
          </cell>
          <cell r="E576" t="str">
            <v>Raw Material</v>
          </cell>
          <cell r="F576" t="str">
            <v>Closed</v>
          </cell>
          <cell r="G576">
            <v>40625</v>
          </cell>
          <cell r="H576" t="str">
            <v>EFS</v>
          </cell>
          <cell r="J576">
            <v>5201.009</v>
          </cell>
          <cell r="K576">
            <v>2.0282</v>
          </cell>
          <cell r="L576">
            <v>0</v>
          </cell>
          <cell r="M576">
            <v>0</v>
          </cell>
          <cell r="N576" t="str">
            <v>Raw Cotton</v>
          </cell>
        </row>
        <row r="577">
          <cell r="C577" t="str">
            <v>KAPS-FS-5256-12-07-2023</v>
          </cell>
          <cell r="D577">
            <v>45119</v>
          </cell>
          <cell r="E577" t="str">
            <v>Raw Material</v>
          </cell>
          <cell r="F577" t="str">
            <v>Running</v>
          </cell>
          <cell r="G577">
            <v>26000</v>
          </cell>
          <cell r="H577" t="str">
            <v>EFS</v>
          </cell>
          <cell r="J577">
            <v>3402.4189999999999</v>
          </cell>
          <cell r="K577" t="str">
            <v>15.0 / 11.70</v>
          </cell>
          <cell r="L577">
            <v>0</v>
          </cell>
          <cell r="M577">
            <v>26000</v>
          </cell>
          <cell r="N577" t="str">
            <v>Textile Chemical</v>
          </cell>
        </row>
        <row r="578">
          <cell r="C578" t="str">
            <v>KAPW-FS-7620-15-07-2023</v>
          </cell>
          <cell r="D578">
            <v>45122</v>
          </cell>
          <cell r="E578" t="str">
            <v>Raw Material</v>
          </cell>
          <cell r="F578" t="str">
            <v>Closed</v>
          </cell>
          <cell r="G578">
            <v>700</v>
          </cell>
          <cell r="H578" t="str">
            <v>EFS</v>
          </cell>
          <cell r="J578">
            <v>3204.1590000000001</v>
          </cell>
          <cell r="K578">
            <v>120.02290000000001</v>
          </cell>
          <cell r="L578">
            <v>0</v>
          </cell>
          <cell r="M578">
            <v>0</v>
          </cell>
          <cell r="N578" t="str">
            <v>Textile Dyes</v>
          </cell>
        </row>
        <row r="579">
          <cell r="C579" t="str">
            <v>KPAF-FS-2302-15-07-2023</v>
          </cell>
          <cell r="D579">
            <v>45122</v>
          </cell>
          <cell r="E579" t="str">
            <v>Raw Material</v>
          </cell>
          <cell r="F579" t="str">
            <v>Closed</v>
          </cell>
          <cell r="G579">
            <v>26</v>
          </cell>
          <cell r="H579" t="str">
            <v>EFS</v>
          </cell>
          <cell r="J579">
            <v>3809.9189999999999</v>
          </cell>
          <cell r="K579" t="str">
            <v>41.8012 / 48.2322 / 41.8012 / 5.2032</v>
          </cell>
          <cell r="L579">
            <v>0</v>
          </cell>
          <cell r="M579">
            <v>0</v>
          </cell>
          <cell r="N579" t="str">
            <v>Textile Chemical</v>
          </cell>
        </row>
        <row r="580">
          <cell r="C580" t="str">
            <v>KAPW-IB-2468-06-07-2023</v>
          </cell>
          <cell r="D580">
            <v>45113</v>
          </cell>
          <cell r="E580" t="str">
            <v>Raw Material</v>
          </cell>
          <cell r="F580" t="str">
            <v>-</v>
          </cell>
          <cell r="G580">
            <v>6240</v>
          </cell>
          <cell r="H580" t="str">
            <v>EOU</v>
          </cell>
          <cell r="J580">
            <v>3906.9090000000001</v>
          </cell>
          <cell r="K580">
            <v>10.5</v>
          </cell>
          <cell r="L580">
            <v>6240</v>
          </cell>
          <cell r="M580">
            <v>6240</v>
          </cell>
          <cell r="N580" t="str">
            <v>Textile Chemical</v>
          </cell>
        </row>
        <row r="581">
          <cell r="C581" t="str">
            <v>KAPW-IB-2040-06-07-2023</v>
          </cell>
          <cell r="D581">
            <v>45113</v>
          </cell>
          <cell r="E581" t="str">
            <v>Raw Material</v>
          </cell>
          <cell r="F581" t="str">
            <v>Closed</v>
          </cell>
          <cell r="G581">
            <v>5600</v>
          </cell>
          <cell r="H581" t="str">
            <v>EOU</v>
          </cell>
          <cell r="J581">
            <v>3204.1190000000001</v>
          </cell>
          <cell r="K581" t="str">
            <v>3.30 / 16.20 / 4.95</v>
          </cell>
          <cell r="L581">
            <v>0</v>
          </cell>
          <cell r="M581">
            <v>0</v>
          </cell>
          <cell r="N581" t="str">
            <v>Textile Dyes</v>
          </cell>
        </row>
        <row r="582">
          <cell r="C582" t="str">
            <v>KPPI-FS-2379-12-07-2023</v>
          </cell>
          <cell r="D582">
            <v>45119</v>
          </cell>
          <cell r="E582" t="str">
            <v>Raw Material</v>
          </cell>
          <cell r="F582" t="str">
            <v>Closed</v>
          </cell>
          <cell r="G582">
            <v>282495</v>
          </cell>
          <cell r="H582" t="str">
            <v>EFS</v>
          </cell>
          <cell r="J582">
            <v>5201.009</v>
          </cell>
          <cell r="K582">
            <v>2.0282</v>
          </cell>
          <cell r="L582">
            <v>0</v>
          </cell>
          <cell r="M582">
            <v>0</v>
          </cell>
          <cell r="N582" t="str">
            <v>Raw Cotton</v>
          </cell>
        </row>
        <row r="583">
          <cell r="C583" t="str">
            <v>KAPW-FS-6474-13-07-2023</v>
          </cell>
          <cell r="D583">
            <v>45120</v>
          </cell>
          <cell r="E583" t="str">
            <v>Packing Material</v>
          </cell>
          <cell r="F583" t="str">
            <v>Running</v>
          </cell>
          <cell r="G583">
            <v>17893.824000000001</v>
          </cell>
          <cell r="H583" t="str">
            <v>EFS</v>
          </cell>
          <cell r="J583">
            <v>4810.29</v>
          </cell>
          <cell r="K583">
            <v>0.86</v>
          </cell>
          <cell r="L583">
            <v>4.0000000000000001E-3</v>
          </cell>
          <cell r="M583">
            <v>17893.824000000001</v>
          </cell>
          <cell r="N583" t="str">
            <v>Packing Material</v>
          </cell>
        </row>
        <row r="584">
          <cell r="C584" t="str">
            <v>KAPS-FS-6492-14-07-2023</v>
          </cell>
          <cell r="D584">
            <v>45121</v>
          </cell>
          <cell r="E584" t="str">
            <v>Raw Material</v>
          </cell>
          <cell r="F584" t="str">
            <v>Closed</v>
          </cell>
          <cell r="G584">
            <v>24480</v>
          </cell>
          <cell r="H584" t="str">
            <v>EFS</v>
          </cell>
          <cell r="J584">
            <v>5402.33</v>
          </cell>
          <cell r="K584">
            <v>1.35</v>
          </cell>
          <cell r="L584">
            <v>0</v>
          </cell>
          <cell r="M584">
            <v>0</v>
          </cell>
          <cell r="N584" t="str">
            <v>Polyester Yarn</v>
          </cell>
        </row>
        <row r="585">
          <cell r="C585" t="str">
            <v>KAPW-FS-7622-15-07-2023</v>
          </cell>
          <cell r="D585">
            <v>45122</v>
          </cell>
          <cell r="E585" t="str">
            <v>Packing Material</v>
          </cell>
          <cell r="F585" t="str">
            <v>Running</v>
          </cell>
          <cell r="G585">
            <v>17893.824000000001</v>
          </cell>
          <cell r="H585" t="str">
            <v>EFS</v>
          </cell>
          <cell r="J585">
            <v>4810.29</v>
          </cell>
          <cell r="K585">
            <v>0.86</v>
          </cell>
          <cell r="L585">
            <v>83.79400000000004</v>
          </cell>
          <cell r="M585">
            <v>17893.824000000001</v>
          </cell>
          <cell r="N585" t="str">
            <v>Packing Material</v>
          </cell>
        </row>
        <row r="586">
          <cell r="C586" t="str">
            <v>KAPW-FS-7623-15-07-2023</v>
          </cell>
          <cell r="D586">
            <v>45122</v>
          </cell>
          <cell r="E586" t="str">
            <v>Raw Material</v>
          </cell>
          <cell r="F586" t="str">
            <v>Closed</v>
          </cell>
          <cell r="G586">
            <v>157320</v>
          </cell>
          <cell r="H586" t="str">
            <v>EFS</v>
          </cell>
          <cell r="J586">
            <v>5503.201</v>
          </cell>
          <cell r="K586">
            <v>1</v>
          </cell>
          <cell r="L586">
            <v>0</v>
          </cell>
          <cell r="M586">
            <v>0</v>
          </cell>
          <cell r="N586" t="str">
            <v>Polyester Staple Fiber</v>
          </cell>
        </row>
        <row r="587">
          <cell r="C587" t="str">
            <v>KAPW-FS-10367-20-07-2023</v>
          </cell>
          <cell r="D587">
            <v>45127</v>
          </cell>
          <cell r="E587" t="str">
            <v>Packing Material</v>
          </cell>
          <cell r="F587" t="str">
            <v>Closed</v>
          </cell>
          <cell r="G587">
            <v>794.7</v>
          </cell>
          <cell r="H587" t="str">
            <v>EFS</v>
          </cell>
          <cell r="J587">
            <v>5807.9</v>
          </cell>
          <cell r="K587">
            <v>15.127800000000001</v>
          </cell>
          <cell r="L587">
            <v>0</v>
          </cell>
          <cell r="M587">
            <v>0</v>
          </cell>
          <cell r="N587" t="str">
            <v>Packing Material</v>
          </cell>
        </row>
        <row r="588">
          <cell r="C588" t="str">
            <v>KAPW-FS-10366-20-07-2023</v>
          </cell>
          <cell r="D588">
            <v>45127</v>
          </cell>
          <cell r="E588" t="str">
            <v>Packing Material</v>
          </cell>
          <cell r="F588" t="str">
            <v>Closed</v>
          </cell>
          <cell r="G588">
            <v>31.6</v>
          </cell>
          <cell r="H588" t="str">
            <v>EFS</v>
          </cell>
          <cell r="J588">
            <v>5807.9</v>
          </cell>
          <cell r="K588">
            <v>16.549700000000001</v>
          </cell>
          <cell r="L588">
            <v>0</v>
          </cell>
          <cell r="M588">
            <v>0</v>
          </cell>
          <cell r="N588" t="str">
            <v>Packing Material</v>
          </cell>
        </row>
        <row r="589">
          <cell r="C589" t="str">
            <v>KAPW-FS-10509-20-07-2023</v>
          </cell>
          <cell r="D589">
            <v>45127</v>
          </cell>
          <cell r="E589" t="str">
            <v>Raw Material</v>
          </cell>
          <cell r="F589" t="str">
            <v>-</v>
          </cell>
          <cell r="G589">
            <v>4750</v>
          </cell>
          <cell r="H589" t="str">
            <v>EFS</v>
          </cell>
          <cell r="J589">
            <v>5407.52</v>
          </cell>
          <cell r="K589">
            <v>14.866199999999999</v>
          </cell>
          <cell r="L589">
            <v>4750</v>
          </cell>
          <cell r="M589">
            <v>4750</v>
          </cell>
          <cell r="N589" t="str">
            <v>Polyester Fabric</v>
          </cell>
        </row>
        <row r="590">
          <cell r="C590" t="str">
            <v>KAPW-FS-11807-22-07-2023</v>
          </cell>
          <cell r="D590">
            <v>45129</v>
          </cell>
          <cell r="E590" t="str">
            <v>Raw Material</v>
          </cell>
          <cell r="F590" t="str">
            <v>Closed</v>
          </cell>
          <cell r="G590">
            <v>3600</v>
          </cell>
          <cell r="H590" t="str">
            <v>EFS</v>
          </cell>
          <cell r="J590" t="str">
            <v>3204.1600 / 3204.1190</v>
          </cell>
          <cell r="K590" t="str">
            <v>11.15 / 24.98 / 8.25</v>
          </cell>
          <cell r="L590">
            <v>0</v>
          </cell>
          <cell r="M590">
            <v>0</v>
          </cell>
          <cell r="N590" t="str">
            <v>Textile Dyes</v>
          </cell>
        </row>
        <row r="591">
          <cell r="C591" t="str">
            <v>KAPS-FS-9486-22-07-2023</v>
          </cell>
          <cell r="D591">
            <v>45129</v>
          </cell>
          <cell r="E591" t="str">
            <v>Raw Material</v>
          </cell>
          <cell r="F591" t="str">
            <v>Closed</v>
          </cell>
          <cell r="G591">
            <v>44000</v>
          </cell>
          <cell r="H591" t="str">
            <v>EFS</v>
          </cell>
          <cell r="J591">
            <v>2832.1089999999999</v>
          </cell>
          <cell r="K591">
            <v>2.1</v>
          </cell>
          <cell r="L591">
            <v>0</v>
          </cell>
          <cell r="M591">
            <v>0</v>
          </cell>
          <cell r="N591" t="str">
            <v>Textile Chemical</v>
          </cell>
        </row>
        <row r="592">
          <cell r="C592" t="str">
            <v>KAPW-FS-11808-22-07-2023</v>
          </cell>
          <cell r="D592">
            <v>45129</v>
          </cell>
          <cell r="E592" t="str">
            <v>Raw Material</v>
          </cell>
          <cell r="F592" t="str">
            <v>Running</v>
          </cell>
          <cell r="G592">
            <v>25600</v>
          </cell>
          <cell r="H592" t="str">
            <v>EFS</v>
          </cell>
          <cell r="J592">
            <v>3910</v>
          </cell>
          <cell r="K592">
            <v>1.7</v>
          </cell>
          <cell r="L592">
            <v>12.100000000000001</v>
          </cell>
          <cell r="M592">
            <v>25600</v>
          </cell>
          <cell r="N592" t="str">
            <v>Textile Chemical</v>
          </cell>
        </row>
        <row r="593">
          <cell r="C593" t="str">
            <v>KAPE-FS-5500-22-07-2023</v>
          </cell>
          <cell r="D593">
            <v>45129</v>
          </cell>
          <cell r="E593" t="str">
            <v>Raw Material</v>
          </cell>
          <cell r="F593" t="str">
            <v>Running</v>
          </cell>
          <cell r="G593">
            <v>299311.59999999998</v>
          </cell>
          <cell r="H593" t="str">
            <v>EFS</v>
          </cell>
          <cell r="J593">
            <v>5503.201</v>
          </cell>
          <cell r="K593">
            <v>0.96499999999999997</v>
          </cell>
          <cell r="L593">
            <v>189360.16999999995</v>
          </cell>
          <cell r="M593">
            <v>299311.59999999998</v>
          </cell>
          <cell r="N593" t="str">
            <v>Polyester Staple Fiber</v>
          </cell>
        </row>
        <row r="594">
          <cell r="C594" t="str">
            <v>KAPW-FS-11805-22-07-2023</v>
          </cell>
          <cell r="D594">
            <v>45129</v>
          </cell>
          <cell r="E594" t="str">
            <v>Raw Material</v>
          </cell>
          <cell r="F594" t="str">
            <v>Running</v>
          </cell>
          <cell r="G594">
            <v>19155.400000000001</v>
          </cell>
          <cell r="H594" t="str">
            <v>EFS</v>
          </cell>
          <cell r="J594">
            <v>5402.33</v>
          </cell>
          <cell r="K594">
            <v>1.95</v>
          </cell>
          <cell r="L594">
            <v>2862.75</v>
          </cell>
          <cell r="M594">
            <v>19155.400000000001</v>
          </cell>
          <cell r="N594" t="str">
            <v>Polyester Yarn</v>
          </cell>
        </row>
        <row r="595">
          <cell r="C595" t="str">
            <v>KAPW-FS-12038-24-07-2023</v>
          </cell>
          <cell r="D595">
            <v>45131</v>
          </cell>
          <cell r="E595" t="str">
            <v>Raw Material</v>
          </cell>
          <cell r="F595" t="str">
            <v>Closed</v>
          </cell>
          <cell r="G595">
            <v>1000</v>
          </cell>
          <cell r="H595" t="str">
            <v>EFS</v>
          </cell>
          <cell r="J595">
            <v>3204.16</v>
          </cell>
          <cell r="K595">
            <v>11.25</v>
          </cell>
          <cell r="L595">
            <v>0</v>
          </cell>
          <cell r="M595">
            <v>0</v>
          </cell>
          <cell r="N595" t="str">
            <v>Textile Dyes</v>
          </cell>
        </row>
        <row r="596">
          <cell r="C596" t="str">
            <v>KAPW-FS-12037-24-07-2023</v>
          </cell>
          <cell r="D596">
            <v>45131</v>
          </cell>
          <cell r="E596" t="str">
            <v>Raw Material</v>
          </cell>
          <cell r="F596" t="str">
            <v>-</v>
          </cell>
          <cell r="G596">
            <v>500</v>
          </cell>
          <cell r="H596" t="str">
            <v>EFS</v>
          </cell>
          <cell r="J596">
            <v>3204.172</v>
          </cell>
          <cell r="K596">
            <v>28.08</v>
          </cell>
          <cell r="L596">
            <v>500</v>
          </cell>
          <cell r="M596">
            <v>500</v>
          </cell>
          <cell r="N596" t="str">
            <v>Textile Dyes</v>
          </cell>
        </row>
        <row r="597">
          <cell r="C597" t="str">
            <v>KAPW-FS-12729-25-07-2023</v>
          </cell>
          <cell r="D597">
            <v>45132</v>
          </cell>
          <cell r="E597" t="str">
            <v>Raw Material</v>
          </cell>
          <cell r="F597" t="str">
            <v>-</v>
          </cell>
          <cell r="G597">
            <v>300336</v>
          </cell>
          <cell r="H597" t="str">
            <v>EFS</v>
          </cell>
          <cell r="J597">
            <v>5503.201</v>
          </cell>
          <cell r="K597">
            <v>0.96499999999999997</v>
          </cell>
          <cell r="L597">
            <v>300336</v>
          </cell>
          <cell r="M597">
            <v>300336</v>
          </cell>
          <cell r="N597" t="str">
            <v>Polyester Staple Fiber</v>
          </cell>
        </row>
        <row r="598">
          <cell r="C598" t="str">
            <v>KAPW-FS-13483-26-07-2023</v>
          </cell>
          <cell r="D598">
            <v>45133</v>
          </cell>
          <cell r="E598" t="str">
            <v>Raw Material</v>
          </cell>
          <cell r="F598" t="str">
            <v>-</v>
          </cell>
          <cell r="G598">
            <v>12729.93</v>
          </cell>
          <cell r="H598" t="str">
            <v>EFS</v>
          </cell>
          <cell r="J598">
            <v>5509.21</v>
          </cell>
          <cell r="K598">
            <v>1.95</v>
          </cell>
          <cell r="L598">
            <v>12729.93</v>
          </cell>
          <cell r="M598">
            <v>12729.93</v>
          </cell>
          <cell r="N598" t="str">
            <v>Blended Yarn</v>
          </cell>
        </row>
        <row r="599">
          <cell r="C599" t="str">
            <v>KAPS-FS-10920-26-07-2023</v>
          </cell>
          <cell r="D599">
            <v>45133</v>
          </cell>
          <cell r="E599" t="str">
            <v>Raw Material</v>
          </cell>
          <cell r="F599" t="str">
            <v>Running</v>
          </cell>
          <cell r="G599">
            <v>19300</v>
          </cell>
          <cell r="H599" t="str">
            <v>EFS</v>
          </cell>
          <cell r="J599" t="str">
            <v>3906.9090 / 3809.9190</v>
          </cell>
          <cell r="K599" t="str">
            <v>3.20 / 1.55</v>
          </cell>
          <cell r="L599">
            <v>7677</v>
          </cell>
          <cell r="M599">
            <v>19300</v>
          </cell>
          <cell r="N599" t="str">
            <v>Textile Chemical</v>
          </cell>
        </row>
        <row r="600">
          <cell r="C600" t="str">
            <v>KAPS-FS-13465-02-08-2023</v>
          </cell>
          <cell r="D600">
            <v>45140</v>
          </cell>
          <cell r="E600" t="str">
            <v>Raw Material</v>
          </cell>
          <cell r="F600" t="str">
            <v>-</v>
          </cell>
          <cell r="G600">
            <v>8070</v>
          </cell>
          <cell r="H600" t="str">
            <v>EFS</v>
          </cell>
          <cell r="J600">
            <v>5407.52</v>
          </cell>
          <cell r="K600">
            <v>5.2</v>
          </cell>
          <cell r="L600">
            <v>8070</v>
          </cell>
          <cell r="M600">
            <v>8070</v>
          </cell>
          <cell r="N600" t="str">
            <v>Polyester Fabric</v>
          </cell>
        </row>
        <row r="601">
          <cell r="C601" t="str">
            <v>KAPS-FS-14443-04-08-2023</v>
          </cell>
          <cell r="D601">
            <v>45142</v>
          </cell>
          <cell r="E601" t="str">
            <v>Raw Material</v>
          </cell>
          <cell r="F601" t="str">
            <v>Running</v>
          </cell>
          <cell r="G601">
            <v>44000</v>
          </cell>
          <cell r="H601" t="str">
            <v>EFS</v>
          </cell>
          <cell r="J601">
            <v>2832.1089999999999</v>
          </cell>
          <cell r="K601">
            <v>1.9</v>
          </cell>
          <cell r="L601">
            <v>17878.490000000002</v>
          </cell>
          <cell r="M601">
            <v>44000</v>
          </cell>
          <cell r="N601" t="str">
            <v>Textile Chemical</v>
          </cell>
        </row>
        <row r="602">
          <cell r="C602" t="str">
            <v>KAPS-FS-14441-04-08-2023</v>
          </cell>
          <cell r="D602">
            <v>45142</v>
          </cell>
          <cell r="E602" t="str">
            <v>Raw Material</v>
          </cell>
          <cell r="F602" t="str">
            <v>Running</v>
          </cell>
          <cell r="G602">
            <v>19720</v>
          </cell>
          <cell r="H602" t="str">
            <v>EFS</v>
          </cell>
          <cell r="J602">
            <v>3906.9029999999998</v>
          </cell>
          <cell r="K602">
            <v>2.4</v>
          </cell>
          <cell r="L602">
            <v>18.89</v>
          </cell>
          <cell r="M602">
            <v>19720</v>
          </cell>
          <cell r="N602" t="str">
            <v>Textile Chemical</v>
          </cell>
        </row>
        <row r="603">
          <cell r="C603" t="str">
            <v>KAPE-FS-9023-07-08-2023</v>
          </cell>
          <cell r="D603">
            <v>45145</v>
          </cell>
          <cell r="E603" t="str">
            <v>Packing Material</v>
          </cell>
          <cell r="F603" t="str">
            <v>-</v>
          </cell>
          <cell r="G603">
            <v>17893</v>
          </cell>
          <cell r="H603" t="str">
            <v>EFS</v>
          </cell>
          <cell r="J603">
            <v>4810.29</v>
          </cell>
          <cell r="K603">
            <v>0.92</v>
          </cell>
          <cell r="L603">
            <v>17893</v>
          </cell>
          <cell r="M603">
            <v>17893</v>
          </cell>
          <cell r="N603" t="str">
            <v>Packing Material</v>
          </cell>
        </row>
        <row r="604">
          <cell r="C604" t="str">
            <v>KAPS-FS-15439-07-08-2023</v>
          </cell>
          <cell r="D604">
            <v>45145</v>
          </cell>
          <cell r="E604" t="str">
            <v>Raw Material</v>
          </cell>
          <cell r="F604" t="str">
            <v>Running</v>
          </cell>
          <cell r="G604">
            <v>26000</v>
          </cell>
          <cell r="H604" t="str">
            <v>EFS</v>
          </cell>
          <cell r="J604" t="str">
            <v>3402.4190 / 3402.4200</v>
          </cell>
          <cell r="K604" t="str">
            <v>15.00 / 11.70</v>
          </cell>
          <cell r="L604">
            <v>4914.0200000000004</v>
          </cell>
          <cell r="M604">
            <v>26000</v>
          </cell>
          <cell r="N604" t="str">
            <v>Textile Chemical</v>
          </cell>
        </row>
        <row r="605">
          <cell r="C605" t="str">
            <v>KAPS-FS-15113-07-08-2023</v>
          </cell>
          <cell r="D605">
            <v>45145</v>
          </cell>
          <cell r="E605" t="str">
            <v>Raw Material</v>
          </cell>
          <cell r="F605" t="str">
            <v>Closed</v>
          </cell>
          <cell r="G605">
            <v>11800</v>
          </cell>
          <cell r="H605" t="str">
            <v>EFS</v>
          </cell>
          <cell r="J605" t="str">
            <v>3204.1190 /3204.1600 / 3204.1590</v>
          </cell>
          <cell r="K605" t="str">
            <v>28.1332 / 9.7964 / 17.5832 / 11.8561 / 8.7414 / 8.9926 / 19.0904 / 226.5724 / 62.7972</v>
          </cell>
          <cell r="L605">
            <v>0</v>
          </cell>
          <cell r="M605">
            <v>0</v>
          </cell>
          <cell r="N605" t="str">
            <v>Textile Dyes</v>
          </cell>
        </row>
        <row r="606">
          <cell r="C606" t="str">
            <v>KAPE-FS-9119-08-08-2023</v>
          </cell>
          <cell r="D606">
            <v>45146</v>
          </cell>
          <cell r="E606" t="str">
            <v>Raw Material</v>
          </cell>
          <cell r="F606" t="e">
            <v>#N/A</v>
          </cell>
          <cell r="G606">
            <v>1780</v>
          </cell>
          <cell r="H606" t="str">
            <v>EFS</v>
          </cell>
          <cell r="J606">
            <v>5407.52</v>
          </cell>
          <cell r="K606">
            <v>7.6867000000000001</v>
          </cell>
          <cell r="L606">
            <v>1780</v>
          </cell>
          <cell r="M606">
            <v>1780</v>
          </cell>
          <cell r="N606" t="str">
            <v>Blended Fabric</v>
          </cell>
        </row>
        <row r="607">
          <cell r="C607" t="str">
            <v>KAPW-FS-20224-10-08-2023</v>
          </cell>
          <cell r="D607">
            <v>45148</v>
          </cell>
          <cell r="E607" t="str">
            <v>Raw Material</v>
          </cell>
          <cell r="F607" t="str">
            <v>Running</v>
          </cell>
          <cell r="G607">
            <v>4800</v>
          </cell>
          <cell r="H607" t="str">
            <v>EFS</v>
          </cell>
          <cell r="J607">
            <v>3204.1590000000001</v>
          </cell>
          <cell r="K607">
            <v>47.046799999999998</v>
          </cell>
          <cell r="L607">
            <v>40.89</v>
          </cell>
          <cell r="M607">
            <v>4800</v>
          </cell>
          <cell r="N607" t="str">
            <v>Textile Dyes</v>
          </cell>
        </row>
        <row r="608">
          <cell r="C608" t="str">
            <v>KAPE-FS-9741-10-08-2023</v>
          </cell>
          <cell r="D608">
            <v>45148</v>
          </cell>
          <cell r="E608" t="str">
            <v>Raw Material</v>
          </cell>
          <cell r="F608" t="e">
            <v>#N/A</v>
          </cell>
          <cell r="G608">
            <v>3050</v>
          </cell>
          <cell r="H608" t="str">
            <v>EFS</v>
          </cell>
          <cell r="J608">
            <v>3204.1590000000001</v>
          </cell>
          <cell r="K608">
            <v>32.131100000000004</v>
          </cell>
          <cell r="L608">
            <v>3050</v>
          </cell>
          <cell r="M608">
            <v>3050</v>
          </cell>
          <cell r="N608" t="str">
            <v>Textile Dyes</v>
          </cell>
        </row>
        <row r="609">
          <cell r="C609" t="str">
            <v>KPPI-FS-8359-10-08-2023</v>
          </cell>
          <cell r="D609">
            <v>45148</v>
          </cell>
          <cell r="E609" t="str">
            <v>Raw Material</v>
          </cell>
          <cell r="F609" t="str">
            <v>Running</v>
          </cell>
          <cell r="G609">
            <v>25890</v>
          </cell>
          <cell r="H609" t="str">
            <v>EFS</v>
          </cell>
          <cell r="J609">
            <v>5201.009</v>
          </cell>
          <cell r="K609">
            <v>1.962</v>
          </cell>
          <cell r="L609">
            <v>0</v>
          </cell>
          <cell r="M609">
            <v>25890</v>
          </cell>
          <cell r="N609" t="str">
            <v>Raw Cotton</v>
          </cell>
        </row>
        <row r="610">
          <cell r="C610" t="str">
            <v>KPPI-FS-8357-10-08-2023</v>
          </cell>
          <cell r="D610">
            <v>45148</v>
          </cell>
          <cell r="E610" t="str">
            <v>Raw Material</v>
          </cell>
          <cell r="F610" t="str">
            <v>Running</v>
          </cell>
          <cell r="G610">
            <v>241865</v>
          </cell>
          <cell r="H610" t="str">
            <v>EFS</v>
          </cell>
          <cell r="J610">
            <v>5201.009</v>
          </cell>
          <cell r="K610">
            <v>1.962</v>
          </cell>
          <cell r="L610">
            <v>0</v>
          </cell>
          <cell r="M610">
            <v>241865</v>
          </cell>
          <cell r="N610" t="str">
            <v>Raw Cotton</v>
          </cell>
        </row>
        <row r="611">
          <cell r="C611" t="str">
            <v>KAPS-FS-17123-11-08-2023</v>
          </cell>
          <cell r="D611">
            <v>45149</v>
          </cell>
          <cell r="E611" t="str">
            <v>Raw Material</v>
          </cell>
          <cell r="F611" t="e">
            <v>#N/A</v>
          </cell>
          <cell r="G611">
            <v>24480</v>
          </cell>
          <cell r="H611" t="str">
            <v>EFS</v>
          </cell>
          <cell r="J611">
            <v>5402.33</v>
          </cell>
          <cell r="K611">
            <v>1.3</v>
          </cell>
          <cell r="L611">
            <v>24480</v>
          </cell>
          <cell r="M611">
            <v>24480</v>
          </cell>
          <cell r="N611" t="str">
            <v>Polyester Yarn</v>
          </cell>
        </row>
        <row r="612">
          <cell r="C612" t="str">
            <v>KAPW-FS-23513-17-08-2023</v>
          </cell>
          <cell r="D612">
            <v>45155</v>
          </cell>
          <cell r="E612" t="str">
            <v>Raw Material</v>
          </cell>
          <cell r="F612" t="str">
            <v>Closed</v>
          </cell>
          <cell r="G612">
            <v>500</v>
          </cell>
          <cell r="H612" t="str">
            <v>EFS</v>
          </cell>
          <cell r="J612">
            <v>3204.16</v>
          </cell>
          <cell r="K612">
            <v>24.36</v>
          </cell>
          <cell r="L612">
            <v>0</v>
          </cell>
          <cell r="M612">
            <v>0</v>
          </cell>
          <cell r="N612" t="str">
            <v>Textile Dyes</v>
          </cell>
        </row>
        <row r="613">
          <cell r="C613" t="str">
            <v>KPPI-FS-10403-22-08-2023</v>
          </cell>
          <cell r="D613">
            <v>45160</v>
          </cell>
          <cell r="E613" t="str">
            <v>Raw Material</v>
          </cell>
          <cell r="F613" t="str">
            <v>Running</v>
          </cell>
          <cell r="G613">
            <v>274493</v>
          </cell>
          <cell r="H613" t="str">
            <v>EFS</v>
          </cell>
          <cell r="J613">
            <v>5201.009</v>
          </cell>
          <cell r="K613">
            <v>2.0282</v>
          </cell>
          <cell r="L613">
            <v>219507.72</v>
          </cell>
          <cell r="M613">
            <v>274493</v>
          </cell>
          <cell r="N613" t="str">
            <v>Raw Cotton</v>
          </cell>
        </row>
        <row r="614">
          <cell r="C614" t="str">
            <v>KAPE-FS-12872-22-08-2023</v>
          </cell>
          <cell r="D614">
            <v>45160</v>
          </cell>
          <cell r="E614" t="str">
            <v>Raw Material</v>
          </cell>
          <cell r="F614" t="e">
            <v>#N/A</v>
          </cell>
          <cell r="G614">
            <v>102083</v>
          </cell>
          <cell r="H614" t="str">
            <v>EFS</v>
          </cell>
          <cell r="J614">
            <v>5201.009</v>
          </cell>
          <cell r="K614">
            <v>2.0777999999999999</v>
          </cell>
          <cell r="L614">
            <v>102083</v>
          </cell>
          <cell r="M614">
            <v>102083</v>
          </cell>
          <cell r="N614" t="str">
            <v>Raw Cotton</v>
          </cell>
        </row>
        <row r="615">
          <cell r="C615" t="str">
            <v>KAPS-FS-22034-24-08-2023</v>
          </cell>
          <cell r="D615">
            <v>45162</v>
          </cell>
          <cell r="E615" t="str">
            <v>Raw Material</v>
          </cell>
          <cell r="F615" t="e">
            <v>#N/A</v>
          </cell>
          <cell r="G615">
            <v>157320</v>
          </cell>
          <cell r="H615" t="str">
            <v>EFS</v>
          </cell>
          <cell r="J615">
            <v>5503.201</v>
          </cell>
          <cell r="K615">
            <v>1</v>
          </cell>
          <cell r="L615">
            <v>157320</v>
          </cell>
          <cell r="M615">
            <v>157320</v>
          </cell>
          <cell r="N615" t="str">
            <v>Polyester Staple Fiber</v>
          </cell>
        </row>
        <row r="616">
          <cell r="C616" t="str">
            <v>KPPI-FS-11015-24-08-2023</v>
          </cell>
          <cell r="D616">
            <v>45162</v>
          </cell>
          <cell r="E616" t="str">
            <v>Raw Material</v>
          </cell>
          <cell r="F616" t="e">
            <v>#N/A</v>
          </cell>
          <cell r="G616">
            <v>237435.2</v>
          </cell>
          <cell r="H616" t="str">
            <v>EFS</v>
          </cell>
          <cell r="J616">
            <v>5201.009</v>
          </cell>
          <cell r="K616">
            <v>1.9466000000000001</v>
          </cell>
          <cell r="L616">
            <v>237435.2</v>
          </cell>
          <cell r="M616">
            <v>237435.2</v>
          </cell>
          <cell r="N616" t="str">
            <v>Raw Cotton</v>
          </cell>
        </row>
        <row r="617">
          <cell r="C617" t="str">
            <v>KAPE-FS-13569-24-08-2023</v>
          </cell>
          <cell r="D617">
            <v>45162</v>
          </cell>
          <cell r="E617" t="str">
            <v>Raw Material</v>
          </cell>
          <cell r="F617" t="e">
            <v>#N/A</v>
          </cell>
          <cell r="G617">
            <v>299746.59999999998</v>
          </cell>
          <cell r="H617" t="str">
            <v>EFS</v>
          </cell>
          <cell r="J617">
            <v>5503.201</v>
          </cell>
          <cell r="K617">
            <v>0.96</v>
          </cell>
          <cell r="L617">
            <v>299746.59999999998</v>
          </cell>
          <cell r="M617">
            <v>299746.59999999998</v>
          </cell>
          <cell r="N617" t="str">
            <v>Polyester Staple Fiber</v>
          </cell>
        </row>
        <row r="618">
          <cell r="C618" t="str">
            <v>KPPI-FS-11649-28-08-2023</v>
          </cell>
          <cell r="D618">
            <v>45166</v>
          </cell>
          <cell r="E618" t="str">
            <v>Raw Material</v>
          </cell>
          <cell r="F618" t="e">
            <v>#N/A</v>
          </cell>
          <cell r="G618">
            <v>198962</v>
          </cell>
          <cell r="H618" t="str">
            <v>EFS</v>
          </cell>
          <cell r="J618">
            <v>5201.009</v>
          </cell>
          <cell r="K618">
            <v>2.0282</v>
          </cell>
          <cell r="L618">
            <v>198962</v>
          </cell>
          <cell r="M618">
            <v>198962</v>
          </cell>
          <cell r="N618" t="str">
            <v>Raw Cotton</v>
          </cell>
        </row>
        <row r="619">
          <cell r="C619" t="str">
            <v>KPPI-FS-11650-28-08-2023</v>
          </cell>
          <cell r="D619">
            <v>45166</v>
          </cell>
          <cell r="E619" t="str">
            <v>Raw Material</v>
          </cell>
          <cell r="F619" t="e">
            <v>#N/A</v>
          </cell>
          <cell r="G619">
            <v>24648</v>
          </cell>
          <cell r="H619" t="str">
            <v>EFS</v>
          </cell>
          <cell r="J619">
            <v>5201.009</v>
          </cell>
          <cell r="K619">
            <v>2.0282</v>
          </cell>
          <cell r="L619">
            <v>24648</v>
          </cell>
          <cell r="M619">
            <v>24648</v>
          </cell>
          <cell r="N619" t="str">
            <v>Raw Cotton</v>
          </cell>
        </row>
        <row r="620">
          <cell r="C620" t="str">
            <v>KAPS-FS-23283-28-08-2023</v>
          </cell>
          <cell r="D620">
            <v>45166</v>
          </cell>
          <cell r="E620" t="str">
            <v>Raw Material</v>
          </cell>
          <cell r="F620" t="e">
            <v>#N/A</v>
          </cell>
          <cell r="G620">
            <v>24480</v>
          </cell>
          <cell r="H620" t="str">
            <v>EFS</v>
          </cell>
          <cell r="J620">
            <v>5402.33</v>
          </cell>
          <cell r="K620">
            <v>1.3</v>
          </cell>
          <cell r="L620">
            <v>24480</v>
          </cell>
          <cell r="M620">
            <v>24480</v>
          </cell>
          <cell r="N620" t="str">
            <v>Polyester Yarn</v>
          </cell>
        </row>
        <row r="621">
          <cell r="C621" t="str">
            <v>KAPS-FS-23743-29-08-2023</v>
          </cell>
          <cell r="D621">
            <v>45167</v>
          </cell>
          <cell r="E621" t="str">
            <v>Raw Material</v>
          </cell>
          <cell r="F621" t="e">
            <v>#N/A</v>
          </cell>
          <cell r="G621">
            <v>4000</v>
          </cell>
          <cell r="H621" t="str">
            <v>EFS</v>
          </cell>
          <cell r="J621">
            <v>3906.9090000000001</v>
          </cell>
          <cell r="K621">
            <v>12.6</v>
          </cell>
          <cell r="L621">
            <v>4000</v>
          </cell>
          <cell r="M621">
            <v>4000</v>
          </cell>
          <cell r="N621" t="str">
            <v>Textile Chemical</v>
          </cell>
        </row>
        <row r="622">
          <cell r="C622" t="str">
            <v>KAPW-FS-29391-29-08-2023</v>
          </cell>
          <cell r="D622">
            <v>45167</v>
          </cell>
          <cell r="E622" t="str">
            <v>Raw Material</v>
          </cell>
          <cell r="F622" t="e">
            <v>#N/A</v>
          </cell>
          <cell r="G622">
            <v>1471.5</v>
          </cell>
          <cell r="H622" t="str">
            <v>EFS</v>
          </cell>
          <cell r="J622">
            <v>5407.52</v>
          </cell>
          <cell r="K622">
            <v>5.3358999999999996</v>
          </cell>
          <cell r="L622">
            <v>1471.5</v>
          </cell>
          <cell r="M622">
            <v>1471.5</v>
          </cell>
          <cell r="N622" t="str">
            <v>Polyester Fabric</v>
          </cell>
        </row>
        <row r="623">
          <cell r="C623" t="str">
            <v>KAPE-FS-15673-01-09-2023</v>
          </cell>
          <cell r="D623">
            <v>45170</v>
          </cell>
          <cell r="E623" t="str">
            <v>Raw Material</v>
          </cell>
          <cell r="F623" t="e">
            <v>#N/A</v>
          </cell>
          <cell r="H623" t="str">
            <v>EFS</v>
          </cell>
          <cell r="L623">
            <v>0</v>
          </cell>
          <cell r="M623">
            <v>0</v>
          </cell>
          <cell r="N623" t="str">
            <v>Polyester Staple Fiber</v>
          </cell>
        </row>
        <row r="624">
          <cell r="C624" t="str">
            <v>KPPI-FS-12579-01-09-2023</v>
          </cell>
          <cell r="D624">
            <v>45170</v>
          </cell>
          <cell r="E624" t="str">
            <v>Raw Material</v>
          </cell>
          <cell r="F624" t="e">
            <v>#N/A</v>
          </cell>
          <cell r="H624" t="str">
            <v>EFS</v>
          </cell>
          <cell r="L624">
            <v>0</v>
          </cell>
          <cell r="M624">
            <v>0</v>
          </cell>
          <cell r="N624" t="str">
            <v>Chemical</v>
          </cell>
        </row>
        <row r="625">
          <cell r="C625" t="str">
            <v>KAPW-FS-31229-01-09-2023</v>
          </cell>
          <cell r="D625">
            <v>45170</v>
          </cell>
          <cell r="E625" t="str">
            <v>Raw Material</v>
          </cell>
          <cell r="F625" t="e">
            <v>#N/A</v>
          </cell>
          <cell r="H625" t="str">
            <v>EFS</v>
          </cell>
          <cell r="L625">
            <v>0</v>
          </cell>
          <cell r="M625">
            <v>0</v>
          </cell>
          <cell r="N625" t="str">
            <v>Raw Cotton</v>
          </cell>
        </row>
        <row r="626">
          <cell r="C626" t="str">
            <v>KPPI-FS-12580-01-09-2023</v>
          </cell>
          <cell r="D626">
            <v>45170</v>
          </cell>
          <cell r="E626" t="str">
            <v>Raw Material</v>
          </cell>
          <cell r="F626" t="e">
            <v>#N/A</v>
          </cell>
          <cell r="H626" t="str">
            <v>EFS</v>
          </cell>
          <cell r="L626">
            <v>0</v>
          </cell>
          <cell r="M626">
            <v>0</v>
          </cell>
          <cell r="N626" t="str">
            <v>Raw Cotton</v>
          </cell>
        </row>
        <row r="627">
          <cell r="C627" t="str">
            <v>KAPS-FS-24917-01-09-2023</v>
          </cell>
          <cell r="D627">
            <v>45170</v>
          </cell>
          <cell r="E627" t="str">
            <v>Raw Material</v>
          </cell>
          <cell r="F627" t="e">
            <v>#N/A</v>
          </cell>
          <cell r="H627" t="str">
            <v>EFS</v>
          </cell>
          <cell r="L627">
            <v>0</v>
          </cell>
          <cell r="M627">
            <v>0</v>
          </cell>
          <cell r="N627" t="str">
            <v>Textile Chemical</v>
          </cell>
        </row>
        <row r="628">
          <cell r="C628" t="str">
            <v>KPPI-FS-13437-05-09-2023</v>
          </cell>
          <cell r="D628">
            <v>45082</v>
          </cell>
          <cell r="E628" t="str">
            <v>Raw Material</v>
          </cell>
          <cell r="F628" t="e">
            <v>#N/A</v>
          </cell>
          <cell r="H628" t="str">
            <v>EFS</v>
          </cell>
          <cell r="L628">
            <v>0</v>
          </cell>
          <cell r="M628">
            <v>0</v>
          </cell>
          <cell r="N628" t="str">
            <v>Raw Cotton</v>
          </cell>
        </row>
        <row r="629">
          <cell r="C629" t="str">
            <v>KPPI-FS-13434-05-09-2023</v>
          </cell>
          <cell r="D629">
            <v>45082</v>
          </cell>
          <cell r="E629" t="str">
            <v>Raw Material</v>
          </cell>
          <cell r="F629" t="e">
            <v>#N/A</v>
          </cell>
          <cell r="H629" t="str">
            <v>EFS</v>
          </cell>
          <cell r="L629">
            <v>0</v>
          </cell>
          <cell r="M629">
            <v>0</v>
          </cell>
          <cell r="N629" t="str">
            <v>Raw Cotton</v>
          </cell>
        </row>
        <row r="630">
          <cell r="C630" t="str">
            <v>KAPE-FS-16848-06-09-2023</v>
          </cell>
          <cell r="D630">
            <v>45175</v>
          </cell>
          <cell r="E630" t="str">
            <v>Raw Material</v>
          </cell>
          <cell r="F630" t="e">
            <v>#N/A</v>
          </cell>
          <cell r="H630" t="str">
            <v>EFS</v>
          </cell>
          <cell r="L630">
            <v>0</v>
          </cell>
          <cell r="M630">
            <v>0</v>
          </cell>
          <cell r="N630" t="str">
            <v>Polyester Yarn</v>
          </cell>
        </row>
        <row r="631">
          <cell r="C631" t="str">
            <v>KAPS-FS-26675-06-09-2023</v>
          </cell>
          <cell r="D631">
            <v>45175</v>
          </cell>
          <cell r="E631" t="str">
            <v>Raw Material</v>
          </cell>
          <cell r="F631" t="e">
            <v>#N/A</v>
          </cell>
          <cell r="H631" t="str">
            <v>EFS</v>
          </cell>
          <cell r="L631">
            <v>0</v>
          </cell>
          <cell r="M631">
            <v>0</v>
          </cell>
          <cell r="N631" t="str">
            <v>Textile Chemical</v>
          </cell>
        </row>
        <row r="632">
          <cell r="F632" t="e">
            <v>#N/A</v>
          </cell>
        </row>
        <row r="633">
          <cell r="F633" t="e">
            <v>#N/A</v>
          </cell>
        </row>
        <row r="634">
          <cell r="F634" t="e">
            <v>#N/A</v>
          </cell>
        </row>
        <row r="635">
          <cell r="F635" t="e">
            <v>#N/A</v>
          </cell>
        </row>
        <row r="636">
          <cell r="F636" t="e">
            <v>#N/A</v>
          </cell>
        </row>
        <row r="637">
          <cell r="C637" t="str">
            <v>PCSE-PF-12-25-07-2023</v>
          </cell>
          <cell r="D637">
            <v>45132</v>
          </cell>
          <cell r="E637" t="str">
            <v>Raw Material</v>
          </cell>
          <cell r="F637" t="str">
            <v>Closed</v>
          </cell>
          <cell r="G637">
            <v>17010</v>
          </cell>
          <cell r="H637" t="str">
            <v>IND</v>
          </cell>
          <cell r="J637">
            <v>5205.24</v>
          </cell>
          <cell r="K637">
            <v>3.36</v>
          </cell>
          <cell r="L637">
            <v>0</v>
          </cell>
          <cell r="M637">
            <v>0</v>
          </cell>
          <cell r="N637" t="str">
            <v>Cotton Yarn</v>
          </cell>
        </row>
        <row r="638">
          <cell r="C638" t="str">
            <v>PCSE-PF-15-25-07-2023</v>
          </cell>
          <cell r="D638">
            <v>45132</v>
          </cell>
          <cell r="E638" t="str">
            <v>Raw Material</v>
          </cell>
          <cell r="F638" t="e">
            <v>#N/A</v>
          </cell>
          <cell r="G638">
            <v>226800</v>
          </cell>
          <cell r="H638" t="str">
            <v>IND</v>
          </cell>
          <cell r="J638">
            <v>5205.24</v>
          </cell>
          <cell r="K638">
            <v>3.36</v>
          </cell>
          <cell r="L638">
            <v>226800</v>
          </cell>
          <cell r="M638">
            <v>226800</v>
          </cell>
          <cell r="N638" t="str">
            <v>Cotton Yarn</v>
          </cell>
        </row>
        <row r="639">
          <cell r="C639" t="str">
            <v>PCSE-PF-10-25-07-2023</v>
          </cell>
          <cell r="D639">
            <v>45132</v>
          </cell>
          <cell r="E639" t="str">
            <v>Raw Material</v>
          </cell>
          <cell r="F639" t="str">
            <v>Closed</v>
          </cell>
          <cell r="G639">
            <v>99.792000000000002</v>
          </cell>
          <cell r="H639" t="str">
            <v>IND</v>
          </cell>
          <cell r="J639">
            <v>5402.39</v>
          </cell>
          <cell r="K639">
            <v>2.4700000000000002</v>
          </cell>
          <cell r="L639">
            <v>0</v>
          </cell>
          <cell r="M639">
            <v>0</v>
          </cell>
          <cell r="N639" t="str">
            <v>Blended Yarn</v>
          </cell>
        </row>
        <row r="640">
          <cell r="C640" t="str">
            <v>PCSE-PF-14-25-07-2023</v>
          </cell>
          <cell r="D640">
            <v>45132</v>
          </cell>
          <cell r="E640" t="str">
            <v>Raw Material</v>
          </cell>
          <cell r="F640" t="str">
            <v>Closed</v>
          </cell>
          <cell r="G640">
            <v>10704.96</v>
          </cell>
          <cell r="H640" t="str">
            <v>IND</v>
          </cell>
          <cell r="J640">
            <v>5402.39</v>
          </cell>
          <cell r="K640">
            <v>2.66</v>
          </cell>
          <cell r="L640">
            <v>0</v>
          </cell>
          <cell r="M640">
            <v>0</v>
          </cell>
          <cell r="N640" t="str">
            <v>Blended Yarn</v>
          </cell>
        </row>
        <row r="641">
          <cell r="C641" t="str">
            <v>PCSE-PF-11-25-07-2023</v>
          </cell>
          <cell r="D641">
            <v>45132</v>
          </cell>
          <cell r="E641" t="str">
            <v>Raw Material</v>
          </cell>
          <cell r="F641" t="str">
            <v>Closed</v>
          </cell>
          <cell r="G641">
            <v>13789.44</v>
          </cell>
          <cell r="H641" t="str">
            <v>IND</v>
          </cell>
          <cell r="J641">
            <v>5402.39</v>
          </cell>
          <cell r="K641">
            <v>2.27</v>
          </cell>
          <cell r="L641">
            <v>0</v>
          </cell>
          <cell r="M641">
            <v>0</v>
          </cell>
          <cell r="N641" t="str">
            <v>Blended Yarn</v>
          </cell>
        </row>
        <row r="642">
          <cell r="C642" t="str">
            <v>PCSE-PF-13-25-07-2023</v>
          </cell>
          <cell r="D642">
            <v>45132</v>
          </cell>
          <cell r="E642" t="str">
            <v>Raw Material</v>
          </cell>
          <cell r="F642" t="str">
            <v>Closed</v>
          </cell>
          <cell r="G642">
            <v>18416.16</v>
          </cell>
          <cell r="H642" t="str">
            <v>IND</v>
          </cell>
          <cell r="J642">
            <v>5402.39</v>
          </cell>
          <cell r="K642">
            <v>2.5099999999999998</v>
          </cell>
          <cell r="L642">
            <v>0</v>
          </cell>
          <cell r="M642">
            <v>0</v>
          </cell>
          <cell r="N642" t="str">
            <v>Blended Yarn</v>
          </cell>
        </row>
        <row r="643">
          <cell r="C643" t="str">
            <v>PCSE-PF-9-25-07-2023</v>
          </cell>
          <cell r="D643">
            <v>45132</v>
          </cell>
          <cell r="E643" t="str">
            <v>Raw Material</v>
          </cell>
          <cell r="F643" t="str">
            <v>Running</v>
          </cell>
          <cell r="G643">
            <v>26399.52</v>
          </cell>
          <cell r="H643" t="str">
            <v>IND</v>
          </cell>
          <cell r="J643">
            <v>5402.39</v>
          </cell>
          <cell r="K643">
            <v>2.11</v>
          </cell>
          <cell r="L643">
            <v>10190.450000000001</v>
          </cell>
          <cell r="M643">
            <v>26399.52</v>
          </cell>
          <cell r="N643" t="str">
            <v>Blended Yarn</v>
          </cell>
        </row>
        <row r="644">
          <cell r="C644" t="str">
            <v>PCSE-PF-16-04-08-2023</v>
          </cell>
          <cell r="D644">
            <v>45142</v>
          </cell>
          <cell r="E644" t="str">
            <v>Raw Material</v>
          </cell>
          <cell r="F644" t="str">
            <v>Running</v>
          </cell>
          <cell r="G644">
            <v>25129.439999999999</v>
          </cell>
          <cell r="H644" t="str">
            <v>IND</v>
          </cell>
          <cell r="J644">
            <v>5205.22</v>
          </cell>
          <cell r="K644">
            <v>3.12</v>
          </cell>
          <cell r="L644">
            <v>0</v>
          </cell>
          <cell r="M644">
            <v>25129.439999999999</v>
          </cell>
          <cell r="N644" t="str">
            <v>Cotton Yarn</v>
          </cell>
        </row>
        <row r="645">
          <cell r="C645" t="str">
            <v>PCSE-PF-22-04-08-2023</v>
          </cell>
          <cell r="D645">
            <v>45142</v>
          </cell>
          <cell r="E645" t="str">
            <v>Raw Material</v>
          </cell>
          <cell r="F645" t="str">
            <v>Closed</v>
          </cell>
          <cell r="G645">
            <v>21682.080000000002</v>
          </cell>
          <cell r="H645" t="str">
            <v>IND</v>
          </cell>
          <cell r="J645">
            <v>5205.2299999999996</v>
          </cell>
          <cell r="K645">
            <v>3.23</v>
          </cell>
          <cell r="L645">
            <v>0</v>
          </cell>
          <cell r="M645">
            <v>0</v>
          </cell>
          <cell r="N645" t="str">
            <v>Cotton Yarn</v>
          </cell>
        </row>
        <row r="646">
          <cell r="C646" t="str">
            <v>PCSE-PF-19-04-08-2023</v>
          </cell>
          <cell r="D646">
            <v>45142</v>
          </cell>
          <cell r="E646" t="str">
            <v>Raw Material</v>
          </cell>
          <cell r="F646" t="str">
            <v>Running</v>
          </cell>
          <cell r="G646">
            <v>226800</v>
          </cell>
          <cell r="H646" t="str">
            <v>IND</v>
          </cell>
          <cell r="J646">
            <v>5205.24</v>
          </cell>
          <cell r="K646">
            <v>3.36</v>
          </cell>
          <cell r="L646">
            <v>68413.31</v>
          </cell>
          <cell r="M646">
            <v>226800</v>
          </cell>
          <cell r="N646" t="str">
            <v>Cotton Yarn</v>
          </cell>
        </row>
        <row r="647">
          <cell r="C647" t="str">
            <v>PCSE-PF-21-04-08-2023</v>
          </cell>
          <cell r="D647">
            <v>45142</v>
          </cell>
          <cell r="E647" t="str">
            <v>Raw Material</v>
          </cell>
          <cell r="F647" t="str">
            <v>Closed</v>
          </cell>
          <cell r="G647">
            <v>18280.080000000002</v>
          </cell>
          <cell r="H647" t="str">
            <v>IND</v>
          </cell>
          <cell r="J647">
            <v>5205.2700000000004</v>
          </cell>
          <cell r="K647">
            <v>4.42</v>
          </cell>
          <cell r="L647">
            <v>0</v>
          </cell>
          <cell r="M647">
            <v>0</v>
          </cell>
          <cell r="N647" t="str">
            <v>Cotton Yarn</v>
          </cell>
        </row>
        <row r="648">
          <cell r="C648" t="str">
            <v>PCSE-PF-17-04-08-2023</v>
          </cell>
          <cell r="D648">
            <v>45142</v>
          </cell>
          <cell r="E648" t="str">
            <v>Raw Material</v>
          </cell>
          <cell r="F648" t="e">
            <v>#N/A</v>
          </cell>
          <cell r="G648">
            <v>75660.479999999996</v>
          </cell>
          <cell r="H648" t="str">
            <v>IND</v>
          </cell>
          <cell r="J648">
            <v>5402.39</v>
          </cell>
          <cell r="K648">
            <v>1.98</v>
          </cell>
          <cell r="L648">
            <v>75660.479999999996</v>
          </cell>
          <cell r="M648">
            <v>75660.479999999996</v>
          </cell>
          <cell r="N648" t="str">
            <v>Blended Yarn</v>
          </cell>
        </row>
        <row r="649">
          <cell r="C649" t="str">
            <v>PCSE-PF-18-04-08-2023</v>
          </cell>
          <cell r="D649">
            <v>45142</v>
          </cell>
          <cell r="E649" t="str">
            <v>Raw Material</v>
          </cell>
          <cell r="F649" t="e">
            <v>#N/A</v>
          </cell>
          <cell r="G649">
            <v>55702.080000000002</v>
          </cell>
          <cell r="H649" t="str">
            <v>IND</v>
          </cell>
          <cell r="J649">
            <v>5402.39</v>
          </cell>
          <cell r="K649">
            <v>2.04</v>
          </cell>
          <cell r="L649">
            <v>55702.080000000002</v>
          </cell>
          <cell r="M649">
            <v>55702.080000000002</v>
          </cell>
          <cell r="N649" t="str">
            <v>Blended Yarn</v>
          </cell>
        </row>
        <row r="650">
          <cell r="C650" t="str">
            <v>PCSE-PF-20-04-08-2023</v>
          </cell>
          <cell r="D650">
            <v>45142</v>
          </cell>
          <cell r="E650" t="str">
            <v>Raw Material</v>
          </cell>
          <cell r="F650" t="str">
            <v>Closed</v>
          </cell>
          <cell r="G650">
            <v>7665.84</v>
          </cell>
          <cell r="H650" t="str">
            <v>IND</v>
          </cell>
          <cell r="J650">
            <v>5402.39</v>
          </cell>
          <cell r="K650">
            <v>2.5499999999999998</v>
          </cell>
          <cell r="L650">
            <v>0</v>
          </cell>
          <cell r="M650">
            <v>0</v>
          </cell>
          <cell r="N650" t="str">
            <v>Blended Yarn</v>
          </cell>
        </row>
        <row r="651">
          <cell r="C651" t="str">
            <v>PCSE-PF-23-04-08-2023</v>
          </cell>
          <cell r="D651">
            <v>45142</v>
          </cell>
          <cell r="E651" t="str">
            <v>Raw Material</v>
          </cell>
          <cell r="F651" t="str">
            <v>Closed</v>
          </cell>
          <cell r="G651">
            <v>1432.922</v>
          </cell>
          <cell r="H651" t="str">
            <v>IND</v>
          </cell>
          <cell r="J651">
            <v>5402.39</v>
          </cell>
          <cell r="K651">
            <v>2.5499999999999998</v>
          </cell>
          <cell r="L651">
            <v>0</v>
          </cell>
          <cell r="M651">
            <v>0</v>
          </cell>
          <cell r="N651" t="str">
            <v>Blended Yarn</v>
          </cell>
        </row>
        <row r="657">
          <cell r="C657" t="str">
            <v>09082023-A-004755</v>
          </cell>
          <cell r="D657">
            <v>45128</v>
          </cell>
          <cell r="E657" t="str">
            <v>Raw Material</v>
          </cell>
          <cell r="F657" t="str">
            <v>Closed</v>
          </cell>
          <cell r="G657">
            <v>31000</v>
          </cell>
          <cell r="H657" t="str">
            <v>L</v>
          </cell>
          <cell r="J657">
            <v>5201.009</v>
          </cell>
          <cell r="K657">
            <v>1.66</v>
          </cell>
          <cell r="L657">
            <v>0</v>
          </cell>
          <cell r="M657">
            <v>0</v>
          </cell>
          <cell r="N657" t="str">
            <v>Raw Cotton</v>
          </cell>
        </row>
        <row r="658">
          <cell r="C658" t="str">
            <v>15082023-A-004760</v>
          </cell>
          <cell r="D658">
            <v>45121</v>
          </cell>
          <cell r="E658" t="str">
            <v>Raw Material</v>
          </cell>
          <cell r="F658" t="str">
            <v>Closed</v>
          </cell>
          <cell r="G658">
            <v>30043</v>
          </cell>
          <cell r="H658" t="str">
            <v>L</v>
          </cell>
          <cell r="J658">
            <v>5201.009</v>
          </cell>
          <cell r="K658">
            <v>1.57</v>
          </cell>
          <cell r="L658">
            <v>0</v>
          </cell>
          <cell r="M658">
            <v>0</v>
          </cell>
          <cell r="N658" t="str">
            <v>Raw Cotton</v>
          </cell>
        </row>
        <row r="659">
          <cell r="C659" t="str">
            <v>15082023-A-004762</v>
          </cell>
          <cell r="D659">
            <v>45125</v>
          </cell>
          <cell r="E659" t="str">
            <v>Raw Material</v>
          </cell>
          <cell r="F659" t="str">
            <v>Closed</v>
          </cell>
          <cell r="G659">
            <v>28976</v>
          </cell>
          <cell r="H659" t="str">
            <v>L</v>
          </cell>
          <cell r="J659">
            <v>5201.009</v>
          </cell>
          <cell r="K659">
            <v>1.62</v>
          </cell>
          <cell r="L659">
            <v>0</v>
          </cell>
          <cell r="M659">
            <v>0</v>
          </cell>
          <cell r="N659" t="str">
            <v>Raw Cotton</v>
          </cell>
        </row>
        <row r="660">
          <cell r="C660" t="str">
            <v>15082023-A-004766</v>
          </cell>
          <cell r="D660">
            <v>45125</v>
          </cell>
          <cell r="E660" t="str">
            <v>Raw Material</v>
          </cell>
          <cell r="F660" t="str">
            <v>Closed</v>
          </cell>
          <cell r="G660">
            <v>29089</v>
          </cell>
          <cell r="H660" t="str">
            <v>L</v>
          </cell>
          <cell r="J660">
            <v>5201.009</v>
          </cell>
          <cell r="K660">
            <v>1.56</v>
          </cell>
          <cell r="L660">
            <v>0</v>
          </cell>
          <cell r="M660">
            <v>0</v>
          </cell>
          <cell r="N660" t="str">
            <v>Raw Cotton</v>
          </cell>
        </row>
        <row r="661">
          <cell r="C661" t="str">
            <v>15082023-A-005318</v>
          </cell>
          <cell r="D661">
            <v>45132</v>
          </cell>
          <cell r="E661" t="str">
            <v>Raw Material</v>
          </cell>
          <cell r="F661" t="str">
            <v>Closed</v>
          </cell>
          <cell r="G661">
            <v>29491</v>
          </cell>
          <cell r="H661" t="str">
            <v>L</v>
          </cell>
          <cell r="J661">
            <v>5201.009</v>
          </cell>
          <cell r="K661">
            <v>1.55</v>
          </cell>
          <cell r="L661">
            <v>0</v>
          </cell>
          <cell r="M661">
            <v>0</v>
          </cell>
          <cell r="N661" t="str">
            <v>Raw Cotton</v>
          </cell>
        </row>
        <row r="662">
          <cell r="C662" t="str">
            <v>15082023-A-005332</v>
          </cell>
          <cell r="D662">
            <v>45131</v>
          </cell>
          <cell r="E662" t="str">
            <v>Raw Material</v>
          </cell>
          <cell r="F662" t="str">
            <v>Closed</v>
          </cell>
          <cell r="G662">
            <v>12934</v>
          </cell>
          <cell r="H662" t="str">
            <v>L</v>
          </cell>
          <cell r="J662">
            <v>5505.1</v>
          </cell>
          <cell r="K662">
            <v>1.56</v>
          </cell>
          <cell r="L662">
            <v>0</v>
          </cell>
          <cell r="M662">
            <v>0</v>
          </cell>
          <cell r="N662" t="str">
            <v>Comber Noil</v>
          </cell>
        </row>
        <row r="663">
          <cell r="C663" t="str">
            <v>15082023-A-005336</v>
          </cell>
          <cell r="D663">
            <v>45131</v>
          </cell>
          <cell r="E663" t="str">
            <v>Raw Material</v>
          </cell>
          <cell r="F663" t="str">
            <v>Closed</v>
          </cell>
          <cell r="G663">
            <v>13014</v>
          </cell>
          <cell r="H663" t="str">
            <v>L</v>
          </cell>
          <cell r="J663">
            <v>5505.1</v>
          </cell>
          <cell r="K663">
            <v>1.56</v>
          </cell>
          <cell r="L663">
            <v>0</v>
          </cell>
          <cell r="M663">
            <v>0</v>
          </cell>
          <cell r="N663" t="str">
            <v>Comber Noil</v>
          </cell>
        </row>
        <row r="664">
          <cell r="C664" t="str">
            <v>15082023-A-005339</v>
          </cell>
          <cell r="D664">
            <v>45132</v>
          </cell>
          <cell r="E664" t="str">
            <v>Raw Material</v>
          </cell>
          <cell r="F664" t="str">
            <v>Closed</v>
          </cell>
          <cell r="G664">
            <v>12655</v>
          </cell>
          <cell r="H664" t="str">
            <v>L</v>
          </cell>
          <cell r="J664">
            <v>5505.1</v>
          </cell>
          <cell r="K664">
            <v>1.56</v>
          </cell>
          <cell r="L664">
            <v>0</v>
          </cell>
          <cell r="M664">
            <v>0</v>
          </cell>
          <cell r="N664" t="str">
            <v>Comber Noil</v>
          </cell>
        </row>
        <row r="665">
          <cell r="C665" t="str">
            <v>15082023-A-005340</v>
          </cell>
          <cell r="D665">
            <v>45133</v>
          </cell>
          <cell r="E665" t="str">
            <v>Raw Material</v>
          </cell>
          <cell r="F665" t="str">
            <v>Closed</v>
          </cell>
          <cell r="G665">
            <v>9191</v>
          </cell>
          <cell r="H665" t="str">
            <v>L</v>
          </cell>
          <cell r="J665">
            <v>5505.1</v>
          </cell>
          <cell r="K665">
            <v>1.56</v>
          </cell>
          <cell r="L665">
            <v>0</v>
          </cell>
          <cell r="M665">
            <v>0</v>
          </cell>
          <cell r="N665" t="str">
            <v>Comber Noil</v>
          </cell>
        </row>
        <row r="666">
          <cell r="C666" t="str">
            <v>15082023-A-005342</v>
          </cell>
          <cell r="D666">
            <v>45134</v>
          </cell>
          <cell r="E666" t="str">
            <v>Raw Material</v>
          </cell>
          <cell r="F666" t="str">
            <v>Closed</v>
          </cell>
          <cell r="G666">
            <v>12684</v>
          </cell>
          <cell r="H666" t="str">
            <v>L</v>
          </cell>
          <cell r="J666">
            <v>5505.1</v>
          </cell>
          <cell r="K666">
            <v>1.58</v>
          </cell>
          <cell r="L666">
            <v>0</v>
          </cell>
          <cell r="M666">
            <v>0</v>
          </cell>
          <cell r="N666" t="str">
            <v>Comber Noil</v>
          </cell>
        </row>
        <row r="667">
          <cell r="C667" t="str">
            <v>16082023-A-005553</v>
          </cell>
          <cell r="D667">
            <v>45134</v>
          </cell>
          <cell r="E667" t="str">
            <v>Raw Material</v>
          </cell>
          <cell r="F667" t="str">
            <v>Closed</v>
          </cell>
          <cell r="G667">
            <v>12724</v>
          </cell>
          <cell r="H667" t="str">
            <v>L</v>
          </cell>
          <cell r="J667">
            <v>5505.1</v>
          </cell>
          <cell r="K667">
            <v>1.58</v>
          </cell>
          <cell r="L667">
            <v>0</v>
          </cell>
          <cell r="M667">
            <v>0</v>
          </cell>
          <cell r="N667" t="str">
            <v>Comber Noil</v>
          </cell>
        </row>
        <row r="668">
          <cell r="C668" t="str">
            <v>16082023-A-005560</v>
          </cell>
          <cell r="D668">
            <v>45138</v>
          </cell>
          <cell r="E668" t="str">
            <v>Raw Material</v>
          </cell>
          <cell r="F668" t="str">
            <v>Closed</v>
          </cell>
          <cell r="G668">
            <v>12784</v>
          </cell>
          <cell r="H668" t="str">
            <v>L</v>
          </cell>
          <cell r="J668">
            <v>5505.1</v>
          </cell>
          <cell r="K668">
            <v>1.58</v>
          </cell>
          <cell r="L668">
            <v>0</v>
          </cell>
          <cell r="M668">
            <v>0</v>
          </cell>
          <cell r="N668" t="str">
            <v>Comber Noil</v>
          </cell>
        </row>
        <row r="669">
          <cell r="C669" t="str">
            <v>16082023-A-005562</v>
          </cell>
          <cell r="D669">
            <v>45138</v>
          </cell>
          <cell r="E669" t="str">
            <v>Raw Material</v>
          </cell>
          <cell r="F669" t="str">
            <v>Closed</v>
          </cell>
          <cell r="G669">
            <v>11830</v>
          </cell>
          <cell r="H669" t="str">
            <v>L</v>
          </cell>
          <cell r="J669">
            <v>5505.1</v>
          </cell>
          <cell r="K669">
            <v>1.58</v>
          </cell>
          <cell r="L669">
            <v>0</v>
          </cell>
          <cell r="M669">
            <v>0</v>
          </cell>
          <cell r="N669" t="str">
            <v>Comber Noil</v>
          </cell>
        </row>
        <row r="670">
          <cell r="C670" t="str">
            <v>16082023-A-005565</v>
          </cell>
          <cell r="D670">
            <v>45145</v>
          </cell>
          <cell r="E670" t="str">
            <v>Raw Material</v>
          </cell>
          <cell r="F670" t="str">
            <v>Closed</v>
          </cell>
          <cell r="G670">
            <v>12764</v>
          </cell>
          <cell r="H670" t="str">
            <v>L</v>
          </cell>
          <cell r="J670">
            <v>5505.1</v>
          </cell>
          <cell r="K670">
            <v>1.58</v>
          </cell>
          <cell r="L670">
            <v>0</v>
          </cell>
          <cell r="M670">
            <v>0</v>
          </cell>
          <cell r="N670" t="str">
            <v>Comber Noil</v>
          </cell>
        </row>
        <row r="671">
          <cell r="C671" t="str">
            <v>16082023-A-005570</v>
          </cell>
          <cell r="D671">
            <v>45145</v>
          </cell>
          <cell r="E671" t="str">
            <v>Raw Material</v>
          </cell>
          <cell r="F671" t="str">
            <v>Closed</v>
          </cell>
          <cell r="G671">
            <v>12554</v>
          </cell>
          <cell r="H671" t="str">
            <v>L</v>
          </cell>
          <cell r="J671">
            <v>5505.1</v>
          </cell>
          <cell r="K671">
            <v>1.58</v>
          </cell>
          <cell r="L671">
            <v>0</v>
          </cell>
          <cell r="M671">
            <v>0</v>
          </cell>
          <cell r="N671" t="str">
            <v>Comber Noil</v>
          </cell>
        </row>
        <row r="672">
          <cell r="C672" t="str">
            <v>16082023-A-005575</v>
          </cell>
          <cell r="D672">
            <v>45146</v>
          </cell>
          <cell r="E672" t="str">
            <v>Raw Material</v>
          </cell>
          <cell r="F672" t="str">
            <v>Closed</v>
          </cell>
          <cell r="G672">
            <v>12705</v>
          </cell>
          <cell r="H672" t="str">
            <v>L</v>
          </cell>
          <cell r="J672">
            <v>5505.1</v>
          </cell>
          <cell r="K672">
            <v>1.58</v>
          </cell>
          <cell r="L672">
            <v>0</v>
          </cell>
          <cell r="M672">
            <v>0</v>
          </cell>
          <cell r="N672" t="str">
            <v>Comber Noil</v>
          </cell>
        </row>
        <row r="673">
          <cell r="C673" t="str">
            <v>16082023-A-005579</v>
          </cell>
          <cell r="D673">
            <v>45146</v>
          </cell>
          <cell r="E673" t="str">
            <v>Raw Material</v>
          </cell>
          <cell r="F673" t="str">
            <v>Closed</v>
          </cell>
          <cell r="G673">
            <v>12170</v>
          </cell>
          <cell r="H673" t="str">
            <v>L</v>
          </cell>
          <cell r="J673">
            <v>5505.1</v>
          </cell>
          <cell r="K673">
            <v>1.58</v>
          </cell>
          <cell r="L673">
            <v>0</v>
          </cell>
          <cell r="M673">
            <v>0</v>
          </cell>
          <cell r="N673" t="str">
            <v>Comber Noil</v>
          </cell>
        </row>
        <row r="674">
          <cell r="C674" t="str">
            <v>16082023-A-005582</v>
          </cell>
          <cell r="D674">
            <v>45147</v>
          </cell>
          <cell r="E674" t="str">
            <v>Raw Material</v>
          </cell>
          <cell r="F674" t="str">
            <v>Closed</v>
          </cell>
          <cell r="G674">
            <v>9736</v>
          </cell>
          <cell r="H674" t="str">
            <v>L</v>
          </cell>
          <cell r="J674">
            <v>5505.1</v>
          </cell>
          <cell r="K674">
            <v>1.58</v>
          </cell>
          <cell r="L674">
            <v>0</v>
          </cell>
          <cell r="M674">
            <v>0</v>
          </cell>
          <cell r="N674" t="str">
            <v>Comber Noil</v>
          </cell>
        </row>
        <row r="675">
          <cell r="C675" t="str">
            <v>16082023-A-005609</v>
          </cell>
          <cell r="D675">
            <v>45125</v>
          </cell>
          <cell r="E675" t="str">
            <v>Raw Material</v>
          </cell>
          <cell r="F675" t="str">
            <v>Closed</v>
          </cell>
          <cell r="G675">
            <v>30090</v>
          </cell>
          <cell r="H675" t="str">
            <v>L</v>
          </cell>
          <cell r="J675">
            <v>5201.009</v>
          </cell>
          <cell r="K675">
            <v>1.56</v>
          </cell>
          <cell r="L675">
            <v>0</v>
          </cell>
          <cell r="M675">
            <v>0</v>
          </cell>
          <cell r="N675" t="str">
            <v>Raw Cotton</v>
          </cell>
        </row>
        <row r="676">
          <cell r="C676" t="str">
            <v>16082023-A-005616</v>
          </cell>
          <cell r="D676">
            <v>45125</v>
          </cell>
          <cell r="E676" t="str">
            <v>Raw Material</v>
          </cell>
          <cell r="F676" t="str">
            <v>Closed</v>
          </cell>
          <cell r="G676">
            <v>29823</v>
          </cell>
          <cell r="H676" t="str">
            <v>L</v>
          </cell>
          <cell r="J676">
            <v>5201.009</v>
          </cell>
          <cell r="K676">
            <v>1.57</v>
          </cell>
          <cell r="L676">
            <v>0</v>
          </cell>
          <cell r="M676">
            <v>0</v>
          </cell>
          <cell r="N676" t="str">
            <v>Raw Cotton</v>
          </cell>
        </row>
        <row r="677">
          <cell r="C677" t="str">
            <v>16082023-A-005623</v>
          </cell>
          <cell r="D677">
            <v>45132</v>
          </cell>
          <cell r="E677" t="str">
            <v>Raw Material</v>
          </cell>
          <cell r="F677" t="str">
            <v>Closed</v>
          </cell>
          <cell r="G677">
            <v>9736</v>
          </cell>
          <cell r="H677" t="str">
            <v>L</v>
          </cell>
          <cell r="J677">
            <v>5505.1</v>
          </cell>
          <cell r="K677">
            <v>1.58</v>
          </cell>
          <cell r="L677">
            <v>0</v>
          </cell>
          <cell r="M677">
            <v>0</v>
          </cell>
          <cell r="N677" t="str">
            <v>Comber Noil</v>
          </cell>
        </row>
        <row r="678">
          <cell r="C678" t="str">
            <v>17082023-A-005930</v>
          </cell>
          <cell r="D678">
            <v>45139</v>
          </cell>
          <cell r="E678" t="str">
            <v>Raw Material</v>
          </cell>
          <cell r="F678" t="str">
            <v>Closed</v>
          </cell>
          <cell r="G678">
            <v>9925</v>
          </cell>
          <cell r="H678" t="str">
            <v>L</v>
          </cell>
          <cell r="J678">
            <v>5505.1</v>
          </cell>
          <cell r="K678">
            <v>1.58</v>
          </cell>
          <cell r="L678">
            <v>0</v>
          </cell>
          <cell r="M678">
            <v>0</v>
          </cell>
          <cell r="N678" t="str">
            <v>Comber Noil</v>
          </cell>
        </row>
        <row r="679">
          <cell r="C679" t="str">
            <v>17082023-A-005934</v>
          </cell>
          <cell r="D679">
            <v>45142</v>
          </cell>
          <cell r="E679" t="str">
            <v>Raw Material</v>
          </cell>
          <cell r="F679" t="e">
            <v>#N/A</v>
          </cell>
          <cell r="G679">
            <v>39973</v>
          </cell>
          <cell r="H679" t="str">
            <v>L</v>
          </cell>
          <cell r="J679">
            <v>5503.201</v>
          </cell>
          <cell r="K679">
            <v>1.1000000000000001</v>
          </cell>
          <cell r="L679">
            <v>39973</v>
          </cell>
          <cell r="M679">
            <v>39973</v>
          </cell>
          <cell r="N679" t="str">
            <v>Polyester Staple Fiber</v>
          </cell>
        </row>
        <row r="680">
          <cell r="C680" t="str">
            <v>17082023-A-005942</v>
          </cell>
          <cell r="D680">
            <v>45149</v>
          </cell>
          <cell r="E680" t="str">
            <v>Raw Material</v>
          </cell>
          <cell r="F680" t="e">
            <v>#N/A</v>
          </cell>
          <cell r="G680">
            <v>24103.1</v>
          </cell>
          <cell r="H680" t="str">
            <v>L</v>
          </cell>
          <cell r="J680">
            <v>5503.201</v>
          </cell>
          <cell r="K680">
            <v>1.1000000000000001</v>
          </cell>
          <cell r="L680">
            <v>24103.1</v>
          </cell>
          <cell r="M680">
            <v>24103.1</v>
          </cell>
          <cell r="N680" t="str">
            <v>Polyester Staple Fiber</v>
          </cell>
        </row>
        <row r="681">
          <cell r="C681" t="str">
            <v>17082023-A-005943</v>
          </cell>
          <cell r="D681">
            <v>45149</v>
          </cell>
          <cell r="E681" t="str">
            <v>Raw Material</v>
          </cell>
          <cell r="F681" t="e">
            <v>#N/A</v>
          </cell>
          <cell r="G681">
            <v>24485.4</v>
          </cell>
          <cell r="H681" t="str">
            <v>L</v>
          </cell>
          <cell r="J681">
            <v>5503.201</v>
          </cell>
          <cell r="K681">
            <v>1.1000000000000001</v>
          </cell>
          <cell r="L681">
            <v>24485.4</v>
          </cell>
          <cell r="M681">
            <v>24485.4</v>
          </cell>
          <cell r="N681" t="str">
            <v>Polyester Staple Fiber</v>
          </cell>
        </row>
        <row r="682">
          <cell r="C682" t="str">
            <v>17082023-A-005944</v>
          </cell>
          <cell r="D682">
            <v>45154</v>
          </cell>
          <cell r="E682" t="str">
            <v>Raw Material</v>
          </cell>
          <cell r="F682" t="e">
            <v>#N/A</v>
          </cell>
          <cell r="G682">
            <v>21398.7</v>
          </cell>
          <cell r="H682" t="str">
            <v>L</v>
          </cell>
          <cell r="J682">
            <v>5503.201</v>
          </cell>
          <cell r="K682">
            <v>1.1000000000000001</v>
          </cell>
          <cell r="L682">
            <v>21398.7</v>
          </cell>
          <cell r="M682">
            <v>21398.7</v>
          </cell>
          <cell r="N682" t="str">
            <v>Polyester Staple Fiber</v>
          </cell>
        </row>
        <row r="683">
          <cell r="C683" t="str">
            <v>17082023-A-005945</v>
          </cell>
          <cell r="D683">
            <v>45122</v>
          </cell>
          <cell r="E683" t="str">
            <v>Raw Material</v>
          </cell>
          <cell r="F683" t="str">
            <v>Closed</v>
          </cell>
          <cell r="G683">
            <v>31414</v>
          </cell>
          <cell r="H683" t="str">
            <v>L</v>
          </cell>
          <cell r="J683">
            <v>5201.009</v>
          </cell>
          <cell r="K683">
            <v>1.55</v>
          </cell>
          <cell r="L683">
            <v>0</v>
          </cell>
          <cell r="M683">
            <v>0</v>
          </cell>
          <cell r="N683" t="str">
            <v>Raw Cotton</v>
          </cell>
        </row>
        <row r="684">
          <cell r="C684" t="str">
            <v>17082023-A-005946</v>
          </cell>
          <cell r="D684">
            <v>45132</v>
          </cell>
          <cell r="E684" t="str">
            <v>Raw Material</v>
          </cell>
          <cell r="F684" t="str">
            <v>Closed</v>
          </cell>
          <cell r="G684">
            <v>31553</v>
          </cell>
          <cell r="H684" t="str">
            <v>L</v>
          </cell>
          <cell r="J684">
            <v>5201.009</v>
          </cell>
          <cell r="K684">
            <v>1.65</v>
          </cell>
          <cell r="L684">
            <v>0</v>
          </cell>
          <cell r="M684">
            <v>0</v>
          </cell>
          <cell r="N684" t="str">
            <v>Raw cotton</v>
          </cell>
        </row>
        <row r="685">
          <cell r="C685" t="str">
            <v>24082023-A-006501</v>
          </cell>
          <cell r="D685">
            <v>45155</v>
          </cell>
          <cell r="E685" t="str">
            <v>Raw Material</v>
          </cell>
          <cell r="F685" t="str">
            <v>Closed</v>
          </cell>
          <cell r="G685">
            <v>12497</v>
          </cell>
          <cell r="H685" t="str">
            <v>L</v>
          </cell>
          <cell r="J685">
            <v>5505.1</v>
          </cell>
          <cell r="K685">
            <v>1.58</v>
          </cell>
          <cell r="L685">
            <v>0</v>
          </cell>
          <cell r="M685">
            <v>0</v>
          </cell>
          <cell r="N685" t="str">
            <v>Comber Noil</v>
          </cell>
        </row>
        <row r="686">
          <cell r="C686" t="str">
            <v>24082023-A-006503</v>
          </cell>
          <cell r="D686">
            <v>45155</v>
          </cell>
          <cell r="E686" t="str">
            <v>Raw Material</v>
          </cell>
          <cell r="F686" t="str">
            <v>Closed</v>
          </cell>
          <cell r="G686">
            <v>13124</v>
          </cell>
          <cell r="H686" t="str">
            <v>L</v>
          </cell>
          <cell r="J686">
            <v>5505.1</v>
          </cell>
          <cell r="K686">
            <v>1.58</v>
          </cell>
          <cell r="L686">
            <v>0</v>
          </cell>
          <cell r="M686">
            <v>0</v>
          </cell>
          <cell r="N686" t="str">
            <v>Comber Noil</v>
          </cell>
        </row>
        <row r="687">
          <cell r="C687" t="str">
            <v>24082023-A-006504</v>
          </cell>
          <cell r="D687">
            <v>45156</v>
          </cell>
          <cell r="E687" t="str">
            <v>Raw Material</v>
          </cell>
          <cell r="F687" t="str">
            <v>Running</v>
          </cell>
          <cell r="G687">
            <v>12705</v>
          </cell>
          <cell r="H687" t="str">
            <v>L</v>
          </cell>
          <cell r="J687">
            <v>5505.1</v>
          </cell>
          <cell r="K687">
            <v>1.58</v>
          </cell>
          <cell r="L687">
            <v>870</v>
          </cell>
          <cell r="M687">
            <v>12705</v>
          </cell>
          <cell r="N687" t="str">
            <v>Comber Noil</v>
          </cell>
        </row>
        <row r="688">
          <cell r="C688" t="str">
            <v>24082023-A-006505</v>
          </cell>
          <cell r="D688">
            <v>45156</v>
          </cell>
          <cell r="E688" t="str">
            <v>Raw Material</v>
          </cell>
          <cell r="F688" t="e">
            <v>#N/A</v>
          </cell>
          <cell r="G688">
            <v>12927</v>
          </cell>
          <cell r="H688" t="str">
            <v>L</v>
          </cell>
          <cell r="J688">
            <v>5505.1</v>
          </cell>
          <cell r="K688">
            <v>1.58</v>
          </cell>
          <cell r="L688">
            <v>12927</v>
          </cell>
          <cell r="M688">
            <v>12927</v>
          </cell>
          <cell r="N688" t="str">
            <v>Comber Noil</v>
          </cell>
        </row>
        <row r="689">
          <cell r="C689" t="str">
            <v>24082023-A-006506</v>
          </cell>
          <cell r="D689">
            <v>45157</v>
          </cell>
          <cell r="E689" t="str">
            <v>Raw Material</v>
          </cell>
          <cell r="F689" t="e">
            <v>#N/A</v>
          </cell>
          <cell r="G689">
            <v>8754</v>
          </cell>
          <cell r="H689" t="str">
            <v>L</v>
          </cell>
          <cell r="J689">
            <v>5505.1</v>
          </cell>
          <cell r="K689">
            <v>1.58</v>
          </cell>
          <cell r="L689">
            <v>8754</v>
          </cell>
          <cell r="M689">
            <v>8754</v>
          </cell>
          <cell r="N689" t="str">
            <v>Comber Noil</v>
          </cell>
        </row>
        <row r="690">
          <cell r="C690" t="str">
            <v>30082023-A-007762</v>
          </cell>
          <cell r="D690">
            <v>45147</v>
          </cell>
          <cell r="E690" t="str">
            <v>Raw Material</v>
          </cell>
          <cell r="F690" t="str">
            <v>Closed</v>
          </cell>
          <cell r="G690">
            <v>31221</v>
          </cell>
          <cell r="H690" t="str">
            <v>L</v>
          </cell>
          <cell r="J690">
            <v>5201.009</v>
          </cell>
          <cell r="K690">
            <v>1.64</v>
          </cell>
          <cell r="L690">
            <v>0</v>
          </cell>
          <cell r="M690">
            <v>0</v>
          </cell>
          <cell r="N690" t="str">
            <v>Raw Cotton</v>
          </cell>
        </row>
        <row r="691">
          <cell r="C691" t="str">
            <v>30082023-A-007764</v>
          </cell>
          <cell r="D691">
            <v>45148</v>
          </cell>
          <cell r="E691" t="str">
            <v>Raw Material</v>
          </cell>
          <cell r="F691" t="str">
            <v>Closed</v>
          </cell>
          <cell r="G691">
            <v>30913</v>
          </cell>
          <cell r="H691" t="str">
            <v>L</v>
          </cell>
          <cell r="J691">
            <v>5201.009</v>
          </cell>
          <cell r="K691">
            <v>1.64</v>
          </cell>
          <cell r="L691">
            <v>0</v>
          </cell>
          <cell r="M691">
            <v>0</v>
          </cell>
          <cell r="N691" t="str">
            <v>Raw Cotton</v>
          </cell>
        </row>
        <row r="692">
          <cell r="C692" t="str">
            <v>30082023-A-007767</v>
          </cell>
          <cell r="D692">
            <v>45154</v>
          </cell>
          <cell r="E692" t="str">
            <v>Raw Material</v>
          </cell>
          <cell r="F692" t="e">
            <v>#N/A</v>
          </cell>
          <cell r="G692">
            <v>30332</v>
          </cell>
          <cell r="H692" t="str">
            <v>L</v>
          </cell>
          <cell r="J692">
            <v>5201.009</v>
          </cell>
          <cell r="K692">
            <v>1.64</v>
          </cell>
          <cell r="L692">
            <v>30332</v>
          </cell>
          <cell r="M692">
            <v>30332</v>
          </cell>
          <cell r="N692" t="str">
            <v>Raw Cotton</v>
          </cell>
        </row>
        <row r="693">
          <cell r="C693" t="str">
            <v>30082023-A-007772</v>
          </cell>
          <cell r="D693">
            <v>45154</v>
          </cell>
          <cell r="E693" t="str">
            <v>Raw Material</v>
          </cell>
          <cell r="F693" t="e">
            <v>#N/A</v>
          </cell>
          <cell r="G693">
            <v>30162</v>
          </cell>
          <cell r="H693" t="str">
            <v>L</v>
          </cell>
          <cell r="J693">
            <v>5201.009</v>
          </cell>
          <cell r="K693">
            <v>1.64</v>
          </cell>
          <cell r="L693">
            <v>30162</v>
          </cell>
          <cell r="M693">
            <v>30162</v>
          </cell>
          <cell r="N693" t="str">
            <v>Raw Cotton</v>
          </cell>
        </row>
        <row r="694">
          <cell r="C694" t="str">
            <v>30082023-A-007773</v>
          </cell>
          <cell r="D694">
            <v>45146</v>
          </cell>
          <cell r="E694" t="str">
            <v>Raw Material</v>
          </cell>
          <cell r="F694" t="str">
            <v>Running</v>
          </cell>
          <cell r="G694">
            <v>27969</v>
          </cell>
          <cell r="H694" t="str">
            <v>L</v>
          </cell>
          <cell r="J694">
            <v>5201.009</v>
          </cell>
          <cell r="K694">
            <v>1.63</v>
          </cell>
          <cell r="L694">
            <v>8302</v>
          </cell>
          <cell r="M694">
            <v>27969</v>
          </cell>
          <cell r="N694" t="str">
            <v>Raw Cotton</v>
          </cell>
        </row>
        <row r="695">
          <cell r="C695" t="str">
            <v>30082023-A-007775</v>
          </cell>
          <cell r="D695">
            <v>45147</v>
          </cell>
          <cell r="E695" t="str">
            <v>Raw Material</v>
          </cell>
          <cell r="F695" t="str">
            <v>Running</v>
          </cell>
          <cell r="G695">
            <v>27923</v>
          </cell>
          <cell r="H695" t="str">
            <v>L</v>
          </cell>
          <cell r="J695">
            <v>5201.009</v>
          </cell>
          <cell r="K695">
            <v>1.63</v>
          </cell>
          <cell r="L695">
            <v>18326.579999999998</v>
          </cell>
          <cell r="M695">
            <v>27923</v>
          </cell>
          <cell r="N695" t="str">
            <v>Raw Cotton</v>
          </cell>
        </row>
        <row r="696">
          <cell r="C696" t="str">
            <v>30082023-A-007776</v>
          </cell>
          <cell r="D696">
            <v>45159</v>
          </cell>
          <cell r="E696" t="str">
            <v>Raw Material</v>
          </cell>
          <cell r="F696" t="e">
            <v>#N/A</v>
          </cell>
          <cell r="G696">
            <v>31086</v>
          </cell>
          <cell r="H696" t="str">
            <v>L</v>
          </cell>
          <cell r="J696">
            <v>5201.009</v>
          </cell>
          <cell r="K696">
            <v>1.63</v>
          </cell>
          <cell r="L696">
            <v>31086</v>
          </cell>
          <cell r="M696">
            <v>31086</v>
          </cell>
          <cell r="N696" t="str">
            <v>Raw Cotton</v>
          </cell>
        </row>
        <row r="697">
          <cell r="C697" t="str">
            <v>30082023-A-007777</v>
          </cell>
          <cell r="D697">
            <v>45151</v>
          </cell>
          <cell r="E697" t="str">
            <v>Raw Material</v>
          </cell>
          <cell r="F697" t="e">
            <v>#N/A</v>
          </cell>
          <cell r="G697">
            <v>28560</v>
          </cell>
          <cell r="H697" t="str">
            <v>L</v>
          </cell>
          <cell r="J697">
            <v>5201.009</v>
          </cell>
          <cell r="K697">
            <v>1.64</v>
          </cell>
          <cell r="L697">
            <v>28560</v>
          </cell>
          <cell r="M697">
            <v>28560</v>
          </cell>
          <cell r="N697" t="str">
            <v>Raw Cotton</v>
          </cell>
        </row>
        <row r="698">
          <cell r="C698" t="str">
            <v>30082023-A-007779</v>
          </cell>
          <cell r="D698">
            <v>45148</v>
          </cell>
          <cell r="E698" t="str">
            <v>Raw Material</v>
          </cell>
          <cell r="F698" t="e">
            <v>#N/A</v>
          </cell>
          <cell r="G698">
            <v>31461</v>
          </cell>
          <cell r="H698" t="str">
            <v>L</v>
          </cell>
          <cell r="J698">
            <v>5201.009</v>
          </cell>
          <cell r="K698">
            <v>1.63</v>
          </cell>
          <cell r="L698">
            <v>31461</v>
          </cell>
          <cell r="M698">
            <v>31461</v>
          </cell>
          <cell r="N698" t="str">
            <v>Raw Cotton</v>
          </cell>
        </row>
        <row r="699">
          <cell r="C699" t="str">
            <v>30082023-A-007780</v>
          </cell>
          <cell r="D699">
            <v>45147</v>
          </cell>
          <cell r="E699" t="str">
            <v>Raw Material</v>
          </cell>
          <cell r="F699" t="e">
            <v>#N/A</v>
          </cell>
          <cell r="G699">
            <v>31010</v>
          </cell>
          <cell r="H699" t="str">
            <v>L</v>
          </cell>
          <cell r="J699">
            <v>5201.009</v>
          </cell>
          <cell r="K699">
            <v>1.63</v>
          </cell>
          <cell r="L699">
            <v>31010</v>
          </cell>
          <cell r="M699">
            <v>31010</v>
          </cell>
          <cell r="N699" t="str">
            <v>Raw Cotton</v>
          </cell>
        </row>
        <row r="704">
          <cell r="L704">
            <v>0</v>
          </cell>
          <cell r="M704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mport%20declaration.xlsx" TargetMode="External"/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nan" refreshedDate="45003.475523842593" createdVersion="6" refreshedVersion="6" minRefreshableVersion="3" recordCount="560" xr:uid="{00000000-000A-0000-FFFF-FFFF00000000}">
  <cacheSource type="worksheet">
    <worksheetSource ref="C3:AK5014" sheet="GD.List" r:id="rId2"/>
  </cacheSource>
  <cacheFields count="35">
    <cacheField name="Document Reference No" numFmtId="0">
      <sharedItems containsBlank="1"/>
    </cacheField>
    <cacheField name="Date" numFmtId="0">
      <sharedItems containsNonDate="0" containsDate="1" containsString="0" containsBlank="1" minDate="2019-11-08T00:00:00" maxDate="2023-02-28T00:00:00"/>
    </cacheField>
    <cacheField name="Item" numFmtId="0">
      <sharedItems containsBlank="1" count="4">
        <s v="Raw Material"/>
        <s v="Closed"/>
        <s v="Packing Material"/>
        <m/>
      </sharedItems>
    </cacheField>
    <cacheField name="Status" numFmtId="0">
      <sharedItems containsBlank="1" containsMixedTypes="1" containsNumber="1" containsInteger="1" minValue="0" maxValue="0" count="7">
        <s v="Closed"/>
        <s v="Closed."/>
        <s v="Running"/>
        <s v="-"/>
        <n v="0"/>
        <e v="#N/A"/>
        <m/>
      </sharedItems>
    </cacheField>
    <cacheField name="Qty Recd (Kg)" numFmtId="0">
      <sharedItems containsString="0" containsBlank="1" containsNumber="1" minValue="7.2" maxValue="8250000"/>
    </cacheField>
    <cacheField name="Qty" numFmtId="165">
      <sharedItems containsBlank="1" count="8">
        <m/>
        <s v="Inbond 4-10"/>
        <s v="18/Nov"/>
        <s v="19/Nov"/>
        <s v="22/Nov"/>
        <s v="31/Jan/23"/>
        <s v="3/feb/23"/>
        <s v="8/feb/23"/>
      </sharedItems>
    </cacheField>
    <cacheField name="Unt" numFmtId="0">
      <sharedItems containsNonDate="0" containsString="0" containsBlank="1" count="1">
        <m/>
      </sharedItems>
    </cacheField>
    <cacheField name="HS.Code" numFmtId="164">
      <sharedItems containsBlank="1" containsMixedTypes="1" containsNumber="1" minValue="1108.19" maxValue="6006.32"/>
    </cacheField>
    <cacheField name="RATE" numFmtId="0">
      <sharedItems containsBlank="1" containsMixedTypes="1" containsNumber="1" minValue="5.6599999999999998E-2" maxValue="196"/>
    </cacheField>
    <cacheField name="Bal. Actual" numFmtId="0">
      <sharedItems containsString="0" containsBlank="1" containsNumber="1" minValue="0" maxValue="5500000"/>
    </cacheField>
    <cacheField name="Balance" numFmtId="0">
      <sharedItems containsString="0" containsBlank="1" containsNumber="1" minValue="0" maxValue="5500000"/>
    </cacheField>
    <cacheField name="Product" numFmtId="0">
      <sharedItems containsBlank="1" count="27">
        <s v="Raw Cotton"/>
        <s v="Polyester Staple Fiber"/>
        <s v="Blended Fabric"/>
        <s v="Blended Yarn"/>
        <s v="Sequin Fabric"/>
        <s v="Textile Dyes"/>
        <s v="100% Polyester Yarn"/>
        <s v="100% Polyester Spun Yarn"/>
        <s v="Textile Coal"/>
        <s v="Packing Material"/>
        <s v="Cotton Yarn"/>
        <s v="100% Polyester Fabric"/>
        <s v="Textile Chemical"/>
        <s v="Polyester Filament Yarn"/>
        <s v="100% Cotton Fabric"/>
        <s v="Elastolefin Yarn"/>
        <s v="Polyester Yarn"/>
        <s v="Polyester Fabric"/>
        <s v="Woven Nylon Fabric"/>
        <s v="Woven Fabric"/>
        <s v="Polyester Spun Yarn"/>
        <s v="Sewing Thread"/>
        <s v="CHEMICAL"/>
        <m/>
        <s v="FABRIC"/>
        <s v="DYES"/>
        <s v="STAPLE FIBER"/>
      </sharedItems>
    </cacheField>
    <cacheField name="Item Description" numFmtId="0">
      <sharedItems containsBlank="1"/>
    </cacheField>
    <cacheField name="Import Value (Rs.)" numFmtId="43">
      <sharedItems containsString="0" containsBlank="1" containsNumber="1" minValue="0" maxValue="361602403"/>
    </cacheField>
    <cacheField name="Rate of Duty" numFmtId="0">
      <sharedItems containsNonDate="0" containsString="0" containsBlank="1" count="1">
        <m/>
      </sharedItems>
    </cacheField>
    <cacheField name="Total duties.taxes" numFmtId="43">
      <sharedItems containsString="0" containsBlank="1" containsNumber="1" minValue="0" maxValue="65703157"/>
    </cacheField>
    <cacheField name="Country of origion" numFmtId="43">
      <sharedItems containsNonDate="0" containsString="0" containsBlank="1" count="1">
        <m/>
      </sharedItems>
    </cacheField>
    <cacheField name="Chq #" numFmtId="0">
      <sharedItems containsString="0" containsBlank="1" containsNumber="1" containsInteger="1" minValue="118902154" maxValue="152718060"/>
    </cacheField>
    <cacheField name="Chq Date" numFmtId="169">
      <sharedItems containsNonDate="0" containsDate="1" containsString="0" containsBlank="1" minDate="2015-01-13T00:00:00" maxDate="2025-02-27T00:00:00"/>
    </cacheField>
    <cacheField name="Amount" numFmtId="43">
      <sharedItems containsNonDate="0" containsString="0" containsBlank="1" count="1">
        <m/>
      </sharedItems>
    </cacheField>
    <cacheField name="Full Consumed" numFmtId="43">
      <sharedItems containsNonDate="0" containsString="0" containsBlank="1" count="1">
        <m/>
      </sharedItems>
    </cacheField>
    <cacheField name="IB&amp;Ch.recd" numFmtId="0">
      <sharedItems containsNonDate="0" containsString="0" containsBlank="1" count="1">
        <m/>
      </sharedItems>
    </cacheField>
    <cacheField name="noc.recd" numFmtId="14">
      <sharedItems containsNonDate="0" containsString="0" containsBlank="1" count="1">
        <m/>
      </sharedItems>
    </cacheField>
    <cacheField name="Recon. _x000a_Submit dt." numFmtId="14">
      <sharedItems containsBlank="1" count="2">
        <m/>
        <e v="#N/A"/>
      </sharedItems>
    </cacheField>
    <cacheField name="Remarks" numFmtId="0">
      <sharedItems containsBlank="1" count="2">
        <m/>
        <e v="#N/A"/>
      </sharedItems>
    </cacheField>
    <cacheField name="Exp.Check" numFmtId="170">
      <sharedItems containsDate="1" containsString="0" containsBlank="1" containsMixedTypes="1" minDate="1899-12-31T01:21:12" maxDate="2024-12-29T00:00:00"/>
    </cacheField>
    <cacheField name="WH.DT" numFmtId="170">
      <sharedItems containsNonDate="0" containsString="0" containsBlank="1" count="1">
        <m/>
      </sharedItems>
    </cacheField>
    <cacheField name="Analysis" numFmtId="0">
      <sharedItems containsBlank="1" count="3">
        <m/>
        <s v="OK"/>
        <s v="NA"/>
      </sharedItems>
    </cacheField>
    <cacheField name="Col." numFmtId="43">
      <sharedItems containsBlank="1" count="8">
        <s v="KPPI"/>
        <s v="KAPE"/>
        <s v="KAPW"/>
        <s v="KPAF"/>
        <s v="PQIB"/>
        <s v="KPFI"/>
        <m/>
        <s v=""/>
      </sharedItems>
    </cacheField>
    <cacheField name="Type" numFmtId="43">
      <sharedItems containsBlank="1" count="4">
        <s v="MB"/>
        <s v="IB"/>
        <m/>
        <s v=""/>
      </sharedItems>
    </cacheField>
    <cacheField name="Consumed" numFmtId="0">
      <sharedItems containsString="0" containsBlank="1" containsNumber="1" containsInteger="1" minValue="0" maxValue="0" count="2">
        <m/>
        <n v="0"/>
      </sharedItems>
    </cacheField>
    <cacheField name="Prod" numFmtId="0">
      <sharedItems containsBlank="1" count="9">
        <s v="Raw Cotton"/>
        <s v="Polyester Staple Fiber"/>
        <s v="FABRIC"/>
        <s v="YARN"/>
        <s v="DYES"/>
        <s v="CHEMICAL"/>
        <s v="PACKING MATERIAL"/>
        <m/>
        <s v="Staple Fiber" u="1"/>
      </sharedItems>
    </cacheField>
    <cacheField name="Rate.PKR" numFmtId="0">
      <sharedItems containsBlank="1" containsMixedTypes="1" containsNumber="1" minValue="0" maxValue="44466.566666666666"/>
    </cacheField>
    <cacheField name="Rate.Duty" numFmtId="0">
      <sharedItems containsBlank="1" containsMixedTypes="1" containsNumber="1" minValue="0" maxValue="16486.96"/>
    </cacheField>
    <cacheField name="Remaining PDC" numFmtId="0">
      <sharedItems containsBlank="1" containsMixedTypes="1" containsNumber="1" minValue="0" maxValue="527066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dnan" refreshedDate="45035.475054050927" createdVersion="5" refreshedVersion="5" minRefreshableVersion="3" recordCount="71" xr:uid="{00000000-000A-0000-FFFF-FFFF01000000}">
  <cacheSource type="worksheet">
    <worksheetSource name="Table1"/>
  </cacheSource>
  <cacheFields count="15">
    <cacheField name="S. No." numFmtId="0">
      <sharedItems containsSemiMixedTypes="0" containsString="0" containsNumber="1" containsInteger="1" minValue="1" maxValue="71"/>
    </cacheField>
    <cacheField name="Inv. No." numFmtId="0">
      <sharedItems containsMixedTypes="1" containsNumber="1" containsInteger="1" minValue="1119" maxValue="1119" count="5">
        <s v="LTM/1197/22-23"/>
        <s v="LTM/1205/22-23"/>
        <s v="LTM/1206/22-23"/>
        <s v="LTM/1210/22-23"/>
        <n v="1119" u="1"/>
      </sharedItems>
    </cacheField>
    <cacheField name="Exp.GD" numFmtId="0">
      <sharedItems/>
    </cacheField>
    <cacheField name="Exp.Gd.No" numFmtId="0">
      <sharedItems containsBlank="1" count="1421">
        <s v="KPPE-SB-213856"/>
        <s v="KPEX-SB-135918"/>
        <s v="KPEX-SB-135914"/>
        <s v="KPPE-SB-213843"/>
        <s v="" u="1"/>
        <s v="KPPE-SB-134969" u="1"/>
        <s v="KPPE-SB-173771" u="1"/>
        <m u="1"/>
        <s v="KPPE-SB-89641" u="1"/>
        <s v="KPEX-SB-106502" u="1"/>
        <s v="KPAE-SB-63189" u="1"/>
        <s v="KPEX-SB-113605" u="1"/>
        <s v="KPPE-SB-214867" u="1"/>
        <s v="KPPE-SB-222798" u="1"/>
        <s v="KPPE-SB-235214" u="1"/>
        <s v="KPPE-SB-25827" u="1"/>
        <s v="KPPE-SB-116134" u="1"/>
        <s v="KPPE-SB-177327" u="1"/>
        <s v="KPPE-SB-178339" u="1"/>
        <s v="KPEX-SB-6187" u="1"/>
        <s v="KPEX-SB-93138" u="1"/>
        <s v="KPPE-SB-142224" u="1"/>
        <s v="KPPE-SB-190061" u="1"/>
        <e v="#VALUE!" u="1"/>
        <s v="KPPE-SB-178419" u="1"/>
        <s v="KPPE-SB-249946" u="1"/>
        <s v="KPPE-SB-13743" u="1"/>
        <s v="KPPE-SB-39144" u="1"/>
        <s v="KPPE-SB-240088" u="1"/>
        <s v="KPPE-SB-164407" u="1"/>
        <s v="KPEX-SB-177430" u="1"/>
        <s v="KPPE-SB-223866" u="1"/>
        <s v="KPAE-SB-59919" u="1"/>
        <s v="KPPE-SB-102946" u="1"/>
        <s v="KPPE-SB-142852" u="1"/>
        <s v="KPPE-SB-126237" u="1"/>
        <s v="KPPE-SB-168075" u="1"/>
        <s v="KPPE-SB-192989" u="1"/>
        <s v="KPEX-SB-82654" u="1"/>
        <s v="KPPE-SB-99709" u="1"/>
        <s v="KPEX-SB-93446" u="1"/>
        <s v="KPPE-SB-188246" u="1"/>
        <s v="KPAE-SB-60896" u="1"/>
        <s v="KPPE-SB-205683" u="1"/>
        <s v="KPEX-SB-25458" u="1"/>
        <s v="KPPE-SB-211958" u="1"/>
        <s v="KPPE-SB-252784" u="1"/>
        <s v="KPPE-SB-292782" u="1"/>
        <s v="KPPE-SB-294898" u="1"/>
        <s v="KPEX-SB-142398" u="1"/>
        <s v="KPPE-SB-78134" u="1"/>
        <s v="KPPE-SB-8434" u="1"/>
        <s v="KPEX-SB-127340" u="1"/>
        <s v="KPPE-SB-268876" u="1"/>
        <s v="KPPE-SB-31534" u="1"/>
        <s v="KPPE-SB-243156" u="1"/>
        <s v="KPEX-SB-30956" u="1"/>
        <s v="KPPE-SB-43726" u="1"/>
        <s v="KPPE-SB-16952" u="1"/>
        <s v="KPPE-SB-37128" u="1"/>
        <s v="KPPE-SB-312923" u="1"/>
        <s v="KPPE-SB-176314" u="1"/>
        <s v="KPEX-SB-158282" u="1"/>
        <s v="KPPE-SB-278899" u="1"/>
        <s v="KPAE-SB-69443" u="1"/>
        <s v="KPPE-SB-178418" u="1"/>
        <s v="KPPE-SB-146259" u="1"/>
        <s v="KPEX-SB-175601" u="1"/>
        <s v="KPEX-SB-176705" u="1"/>
        <s v="KPPE-SB-257120" u="1"/>
        <s v="KPPE-SB-103969" u="1"/>
        <s v="KPPE-SB-146155" u="1"/>
        <s v="KPPE-SB-277955" u="1"/>
        <s v="KPPE-SB-223865" u="1"/>
        <s v="KPPE-SB-259224" u="1"/>
        <s v="KPEX-SB-98148" u="1"/>
        <s v="KPPE-SB-133247" u="1"/>
        <s v="KPPE-SB-299690" u="1"/>
        <s v="KPPE-SB-258200" u="1"/>
        <s v="KPPE-SB-231968" u="1"/>
        <s v="KPEX-SB-7898" u="1"/>
        <s v="KPPE-SB-272130" u="1"/>
        <s v="KPEX-SB-11082" u="1"/>
        <s v="KPEX-SB-75456" u="1"/>
        <s v="KPEX-SB-64580" u="1"/>
        <s v="KPPE-SB-294897" u="1"/>
        <s v="KPEX-SB-86064" u="1"/>
        <s v="KPEX-SB-142397" u="1"/>
        <s v="KPEX-SB-13890" u="1"/>
        <s v="KPPE-SB-76226" u="1"/>
        <s v="KPPE-SB-187885" u="1"/>
        <s v="KPPE-SB-89634" u="1"/>
        <s v="KPPE-SB-155154" u="1"/>
        <s v="KPPE-SB-196256" u="1"/>
        <s v="KPPE-SB-93440" u="1"/>
        <s v="KPPE-SB-92408" u="1"/>
        <s v="KPPE-SB-240131" u="1"/>
        <s v="KPEX-SB-31557" u="1"/>
        <s v="KPPE-SB-115328" u="1"/>
        <s v="KPPE-SB-208786" u="1"/>
        <s v="KPPE-SB-211841" u="1"/>
        <s v="KPPE-SB-231840" u="1"/>
        <s v="KPPE-SB-134967" u="1"/>
        <s v="KPPE-SB-28161" u="1"/>
        <s v="KPPE-SB-123339" u="1"/>
        <s v="KPPE-SB-207946" u="1"/>
        <s v="KPEX-SB-156637" u="1"/>
        <s v="KPPE-SB-232840" u="1"/>
        <s v="KPEX-SB-122638" u="1"/>
        <s v="KPEX-SB-161808" u="1"/>
        <s v="KPPE-SB-282313" u="1"/>
        <s v="KPPE-SB-91116" u="1"/>
        <s v="KPPE-SB-177233" u="1"/>
        <s v="KPAE-SB-63526" u="1"/>
        <s v="KPPE-SB-222784" u="1"/>
        <s v="KPPE-SB-262690" u="1"/>
        <s v="KPPE-SB-298417" u="1"/>
        <s v="KPPE-SB-32251" u="1"/>
        <s v="KPPE-SB-290140" u="1"/>
        <s v="KPPE-SB-157130" u="1"/>
        <s v="KPEX-SB-118455" u="1"/>
        <s v="KPEX-SB-66473" u="1"/>
        <s v="KPEX-SB-49267" u="1"/>
        <s v="KPPE-SB-199896" u="1"/>
        <s v="KPPE-SB-4806" u="1"/>
        <s v="KPAE-SB-58428" u="1"/>
        <s v="KPPE-SB-278782" u="1"/>
        <s v="KPAE-SB-63726" u="1"/>
        <s v="KPEX-SB-49275" u="1"/>
        <s v="KPPE-SB-88834" u="1"/>
        <s v="KPPE-SB-165313" u="1"/>
        <s v="KPEX-SB-147465" u="1"/>
        <s v="KPPE-SB-231875" u="1"/>
        <s v="KPPE-SB-11060" u="1"/>
        <s v="KPEX-SB-14491" u="1"/>
        <s v="KPPE-SB-180335" u="1"/>
        <s v="KPEX-SB-113638" u="1"/>
        <s v="KPPE-SB-231955" u="1"/>
        <s v="KPEX-SB-1992" u="1"/>
        <s v="KPPE-SB-106212" u="1"/>
        <s v="KPPE-SB-147130" u="1"/>
        <s v="KPEX-SB-96072" u="1"/>
        <s v="KPPE-SB-134142" u="1"/>
        <s v="KPEX-SB-128362" u="1"/>
        <s v="KPEX-SB-128638" u="1"/>
        <s v="KPPE-SB-226680" u="1"/>
        <s v="KPPE-SB-265850" u="1"/>
        <s v="KPPE-SB-210087" u="1"/>
        <s v="KPEX-SB-6270" u="1"/>
        <s v="KPEX-SB-29768" u="1"/>
        <s v="KPEX-SB-124397" u="1"/>
        <s v="KPPE-SB-225179" u="1"/>
        <s v="KPPE-SB-193951" u="1"/>
        <s v="KPPE-SB-179268" u="1"/>
        <s v="KPEX-SB-161807" u="1"/>
        <s v="KPPE-SB-222795" u="1"/>
        <s v="KPEX-SB-151487" u="1"/>
        <s v="KPPE-SB-241210" u="1"/>
        <s v="KPPE-SB-187940" u="1"/>
        <s v="KPPE-SB-66535" u="1"/>
        <s v="KPPE-SB-142221" u="1"/>
        <s v="KPEX-SB-139569" u="1"/>
        <s v="KPPE-SB-15937" u="1"/>
        <s v="KPPE-SB-90296" u="1"/>
        <s v="KPEX-SB-55210" u="1"/>
        <s v="KPPE-SB-88119" u="1"/>
        <s v="KPEX-SB-156520" u="1"/>
        <s v="KPEX-SB-23259" u="1"/>
        <s v="KPPE-SB-78827" u="1"/>
        <s v="KPPE-SB-98918" u="1"/>
        <s v="KPAE-SB-54943" u="1"/>
        <s v="KPEX-SB-9780" u="1"/>
        <s v="KPPE-SB-173255" u="1"/>
        <s v="KPEX-SB-125729" u="1"/>
        <s v="KPPE-SB-264873" u="1"/>
        <s v="KPPE-SB-19" u="1"/>
        <s v="KPPE-SB-10452" u="1"/>
        <s v="KPPE-SB-210967" u="1"/>
        <s v="KPPE-SB-12029" u="1"/>
        <s v="KPAE-SB-60334" u="1"/>
        <s v="KPPE-SB-14837" u="1"/>
        <s v="KPEX-SB-1079" u="1"/>
        <s v="KPPE-SB-37537" u="1"/>
        <s v="KPEX-SB-2289" u="1"/>
        <s v="KPPE-SB-155164" u="1"/>
        <s v="KPAE-SB-49761" u="1"/>
        <s v="KPPE-SB-134989" u="1"/>
        <s v="KPPE-SB-161427" u="1"/>
        <s v="KPEX-SB-128637" u="1"/>
        <s v="KPEX-SB-102293" u="1"/>
        <s v="KPPE-SB-235418" u="1"/>
        <s v="KPPE-SB-297163" u="1"/>
        <s v="KPPE-SB-187871" u="1"/>
        <s v="KPPE-SB-85598" u="1"/>
        <s v="KPEX-SB-50349" u="1"/>
        <s v="KPEX-SB-171589" u="1"/>
        <s v="KPPE-SB-19139" u="1"/>
        <s v="KPPE-SB-309305" u="1"/>
        <s v="KPEX-SB-90263" u="1"/>
        <s v="KPEX-SB-118293" u="1"/>
        <s v="KPEX-SB-161806" u="1"/>
        <s v="KPEX-SB-165394" u="1"/>
        <s v="KPPE-SB-79328" u="1"/>
        <s v="KPPE-SB-232085" u="1"/>
        <s v="KPPE-SB-315864" u="1"/>
        <s v="KPPE-SB-162791" u="1"/>
        <s v="KPPE-SB-209680" u="1"/>
        <s v="KPEX-SB-139568" u="1"/>
        <s v="KPPE-SB-202211" u="1"/>
        <s v="KPEX-SB-132007" u="1"/>
        <s v="KPPE-SB-164415" u="1"/>
        <s v="KPEX-SB-165370" u="1"/>
        <s v="KPPE-SB-242861" u="1"/>
        <s v="KPPE-SB-207075" u="1"/>
        <s v="KPEX-SB-9580" u="1"/>
        <s v="KPPE-SB-29" u="1"/>
        <s v="KPAE-SB-60898" u="1"/>
        <s v="KPEX-SB-6749" u="1"/>
        <s v="KPPE-SB-219979" u="1"/>
        <s v="KPPE-SB-9765" u="1"/>
        <s v="KPAE-SB-67928" u="1"/>
        <s v="KPPE-SB-109931" u="1"/>
        <s v="KPEX-SB-9558" u="1"/>
        <s v="KPEX-SB-181016" u="1"/>
        <s v="KPEX-SB-13184" u="1"/>
        <s v="KPPE-SB-284951" u="1"/>
        <s v="KPPE-SB-210954" u="1"/>
        <s v="KPPE-SB-220061" u="1"/>
        <s v="KPPE-SB-185962" u="1"/>
        <s v="KPPE-SB-152791" u="1"/>
        <s v="KPPE-SB-188150" u="1"/>
        <s v="KPPE-SB-177278" u="1"/>
        <s v="KPEX-SB-147451" u="1"/>
        <s v="KPPE-SB-226690" u="1"/>
        <s v="KPPE-SB-211954" u="1"/>
        <s v="KPPE-SB-247313" u="1"/>
        <s v="KPEX-SB-121383" u="1"/>
        <s v="KPAE-SB-10353" u="1"/>
        <s v="KPPE-SB-175150" u="1"/>
        <s v="KPEX-SB-29769" u="1"/>
        <s v="KPAE-SB-41328" u="1"/>
        <s v="KPPE-SB-258176" u="1"/>
        <s v="KPPE-SB-28" u="1"/>
        <s v="KPPE-SB-207771" u="1"/>
        <s v="KPPE-SB-207955" u="1"/>
        <s v="KPEX-SB-142462" u="1"/>
        <s v="KPPE-SB-108966" u="1"/>
        <s v="KPPE-SB-186369" u="1"/>
        <s v="KPPE-SB-256976" u="1"/>
        <s v="KPPE-SB-65144" u="1"/>
        <s v="KPPE-SB-7946" u="1"/>
        <s v="KPPE-SB-264987" u="1"/>
        <s v="KPPE-SB-253267" u="1"/>
        <s v="KPPE-SB-177310" u="1"/>
        <s v="KPEX-SB-48720" u="1"/>
        <s v="KPPE-SB-148083" u="1"/>
        <s v="KPPE-SB-152150" u="1"/>
        <s v="KPEX-SB-48776" u="1"/>
        <s v="KPPE-SB-37538" u="1"/>
        <s v="KPPE-SB-118781" u="1"/>
        <s v="KPPE-SB-154346" u="1"/>
        <s v="KPPE-SB-28239" u="1"/>
        <s v="KPEX-SB-119440" u="1"/>
        <s v="KPPE-SB-231964" u="1"/>
        <s v="KPPE-SB-212313" u="1"/>
        <s v="KPPE-SB-255439" u="1"/>
        <s v="KPPE-SB-283369" u="1"/>
        <s v="KPEX-SB-3652" u="1"/>
        <s v="KPPE-SB-193984" u="1"/>
        <s v="KPPE-SB-247792" u="1"/>
        <s v="KPEX-SB-176668" u="1"/>
        <s v="KPAE-SB-47338" u="1"/>
        <s v="KPEX-SB-121382" u="1"/>
        <s v="KPEX-SB-181471" u="1"/>
        <s v="KPPE-SB-42852" u="1"/>
        <s v="KPPE-SB-313874" u="1"/>
        <s v="KPPE-SB-155150" u="1"/>
        <s v="KPPE-SB-173401" u="1"/>
        <s v="KPPE-SB-183172" u="1"/>
        <s v="KPPE-SB-88260" u="1"/>
        <s v="KPEX-SB-102635" u="1"/>
        <s v="KPEX-SB-172107" u="1"/>
        <s v="KPEX-SB-9160" u="1"/>
        <s v="KPPE-SB-123231" u="1"/>
        <s v="KPPE-SB-187276" u="1"/>
        <s v="KPPE-SB-140197" u="1"/>
        <s v="KPPE-SB-13762" u="1"/>
        <s v="KPPE-SB-264322" u="1"/>
        <s v="KPPE-SB-210232" u="1"/>
        <s v="KPPE-SB-178413" u="1"/>
        <s v="KPPE-SB-4807" u="1"/>
        <s v="KPAE-SB-60899" u="1"/>
        <s v="KPPE-SB-63152" u="1"/>
        <s v="KPPE-SB-173080" u="1"/>
        <s v="KPAE-SB-67929" u="1"/>
        <s v="KPPE-SB-164401" u="1"/>
        <s v="KPPE-SB-264870" u="1"/>
        <s v="KPEX-SB-68076" u="1"/>
        <s v="KPEX-SB-160575" u="1"/>
        <s v="KPPE-SB-242094" u="1"/>
        <s v="KPPE-SB-126231" u="1"/>
        <s v="KPPE-SB-196367" u="1"/>
        <s v="KPPE-SB-315257" u="1"/>
        <s v="KPPE-SB-31629" u="1"/>
        <s v="KPPE-SB-39647" u="1"/>
        <s v="KPPE-SB-292400" u="1"/>
        <s v="KPEX-SB-58792" u="1"/>
        <s v="KPPE-SB-133230" u="1"/>
        <s v="KPPE-SB-212964" u="1"/>
        <s v="KPPE-SB-200416" u="1"/>
        <s v="KPPE-SB-222439" u="1"/>
        <s v="KPPE-SB-281516" u="1"/>
        <s v="KPPE-SB-149242" u="1"/>
        <s v="KPPE-SB-100895" u="1"/>
        <s v="KPEX-SB-6271" u="1"/>
        <s v="KPEX-SB-116658" u="1"/>
        <s v="KPPE-SB-214792" u="1"/>
        <s v="KPPE-SB-255894" u="1"/>
        <s v="KPPE-SB-263253" u="1"/>
        <s v="KPPE-SB-17048" u="1"/>
        <s v="KPPE-SB-197343" u="1"/>
        <s v="KPPE-SB-86260" u="1"/>
        <s v="KPPE-SB-144449" u="1"/>
        <s v="KPPE-SB-170539" u="1"/>
        <s v="KPEX-SB-114530" u="1"/>
        <s v="KPEX-SB-116738" u="1"/>
        <s v="KPPE-SB-236987" u="1"/>
        <s v="KPEX-SB-48477" u="1"/>
        <s v="KPPE-SB-313941" u="1"/>
        <s v="KPPE-SB-198527" u="1"/>
        <s v="KPPE-SB-106187" u="1"/>
        <s v="KPEX-SB-158748" u="1"/>
        <s v="KPPE-SB-222791" u="1"/>
        <s v="KPPE-SB-260288" u="1"/>
        <s v="KPPE-SB-105163" u="1"/>
        <s v="KPPE-SB-298504" u="1"/>
        <s v="KPAE-SB-68346" u="1"/>
        <s v="KPPE-SB-240093" u="1"/>
        <s v="KPEX-SB-50003" u="1"/>
        <s v="KPPE-SB-1137" u="1"/>
        <s v="KPEX-SB-133668" u="1"/>
        <s v="KPPE-SB-210975" u="1"/>
        <s v="KPPE-SB-23" u="1"/>
        <s v="KPPE-SB-42837" u="1"/>
        <s v="KPPE-SB-153528" u="1"/>
        <s v="KPEX-SB-48693" u="1"/>
        <s v="KPEX-SB-132644" u="1"/>
        <s v="KPPE-SB-232986" u="1"/>
        <s v="KPPE-SB-309165" u="1"/>
        <s v="KPPE-SB-175263" u="1"/>
        <s v="KPPE-SB-219964" u="1"/>
        <s v="KPPE-SB-224951" u="1"/>
        <s v="KPPE-SB-220242" u="1"/>
        <s v="KPPE-SB-243277" u="1"/>
        <s v="KPPE-SB-280607" u="1"/>
        <s v="KPEX-SB-127817" u="1"/>
        <s v="KPEX-SB-116669" u="1"/>
        <s v="KPEX-SB-46093" u="1"/>
        <s v="KPPE-SB-200415" u="1"/>
        <s v="KPPE-SB-196250" u="1"/>
        <s v="KPEX-SB-128633" u="1"/>
        <s v="KPPE-SB-73928" u="1"/>
        <s v="KPPE-SB-246289" u="1"/>
        <s v="KPPE-SB-263436" u="1"/>
        <s v="KPPE-SB-231369" u="1"/>
        <s v="KPPE-SB-22" u="1"/>
        <s v="KPPE-SB-207952" u="1"/>
        <s v="KPEX-SB-124392" u="1"/>
        <s v="KPEX-SB-52991" u="1"/>
        <s v="KPEX-SB-158747" u="1"/>
        <s v="KPPE-SB-230609" u="1"/>
        <s v="KPEX-SB-9431" u="1"/>
        <s v="KPPE-SB-68654" u="1"/>
        <s v="KPPE-SB-9756" u="1"/>
        <s v="KPEX-SB-150826" u="1"/>
        <s v="KPPE-SB-231425" u="1"/>
        <s v="KPPE-SB-273355" u="1"/>
        <s v="KPPE-SB-291514" u="1"/>
        <s v="KPPE-SB-179995" u="1"/>
        <s v="KPPE-SB-240092" u="1"/>
        <s v="KPPE-SB-178411" u="1"/>
        <s v="KPPE-SB-168091" u="1"/>
        <s v="KPPE-SB-83160" u="1"/>
        <s v="KPPE-SB-113265" u="1"/>
        <s v="KPEX-SB-178814" u="1"/>
        <s v="KPPE-SB-36847" u="1"/>
        <s v="KPEX-SB-172653" u="1"/>
        <s v="KPPE-SB-285503" u="1"/>
        <s v="KPEX-SB-175209" u="1"/>
        <s v="KPPE-SB-260263" u="1"/>
        <s v="KPPE-SB-21" u="1"/>
        <s v="KPPE-SB-112997" u="1"/>
        <s v="KPEX-SB-53420" u="1"/>
        <s v="KPEX-SB-8251" u="1"/>
        <s v="KPPE-SB-248529" u="1"/>
        <s v="KPEX-SB-116028" u="1"/>
        <s v="KPPE-SB-203198" u="1"/>
        <s v="KPPE-SB-188250" u="1"/>
        <s v="KPPE-SB-197285" u="1"/>
        <s v="KPPE-SB-180341" u="1"/>
        <s v="KPPE-SB-182549" u="1"/>
        <s v="KPEX-SB-113736" u="1"/>
        <s v="KPPE-SB-99745" u="1"/>
        <s v="KPEX-SB-122587" u="1"/>
        <s v="KPPE-SB-58347" u="1"/>
        <s v="KPEX-SB-122107" u="1"/>
        <s v="KPPE-SB-141343" u="1"/>
        <s v="KPPE-SB-182537" u="1"/>
        <s v="KPPE-SB-95928" u="1"/>
        <s v="KPPE-SB-54346" u="1"/>
        <s v="KPPE-SB-70244" u="1"/>
        <s v="KPEX-SB-164025" u="1"/>
        <s v="KPPE-SB-211289" u="1"/>
        <s v="KPEX-SB-73767" u="1"/>
        <s v="KPEX-SB-8249" u="1"/>
        <s v="KPEX-SB-118496" u="1"/>
        <s v="KPEX-SB-139027" u="1"/>
        <s v="KPPE-SB-283342" u="1"/>
        <s v="KPPE-SB-285090" u="1"/>
        <s v="KPEX-SB-73775" u="1"/>
        <s v="KPPE-SB-313951" u="1"/>
        <s v="KPPE-SB-236985" u="1"/>
        <s v="KPEX-SB-4953" u="1"/>
        <s v="KPPE-SB-482" u="1"/>
        <s v="KPPE-SB-74729" u="1"/>
        <s v="KPPE-SB-77246" u="1"/>
        <s v="KPPE-SB-23855" u="1"/>
        <s v="Loading Allow" u="1"/>
        <s v="KPPE-SB-185629" u="1"/>
        <s v="KPPE-SB-186549" u="1"/>
        <s v="KPAE-SB-60329" u="1"/>
        <s v="KPAE-SB-68347" u="1"/>
        <s v="KPEX-SB-63268" u="1"/>
        <s v="KPPE-SB-210333" u="1"/>
        <s v="KPEX-SB-71267" u="1"/>
        <s v="KPPE-SB-187273" u="1"/>
        <s v="KPPE-SB-191708" u="1"/>
        <s v="KPPE-SB-218894" u="1"/>
        <s v="KPEX-SB-48778" u="1"/>
        <s v="KPPE-SB-252435" u="1"/>
        <s v="KPPE-SB-280365" u="1"/>
        <s v="KPEX-SB-92766" u="1"/>
        <s v="KPPE-SB-178410" u="1"/>
        <s v="KPPE-SB-173445" u="1"/>
        <s v="KPEX-SB-116700" u="1"/>
        <s v="KPEX-SB-48694" u="1"/>
        <s v="KPEX-SB-172652" u="1"/>
        <s v="KPPE-SB-234356" u="1"/>
        <s v="KPPE-SB-291501" u="1"/>
        <s v="KPPE-SB-139320" u="1"/>
        <s v="KPEX-SB-35478" u="1"/>
        <s v="KPPE-SB-169182" u="1"/>
        <s v="KPPE-SB-41262" u="1"/>
        <s v="KPEX-SB-8191" u="1"/>
        <s v="KPPE-SB-14900" u="1"/>
        <s v="KPEX-SB-180847" u="1"/>
        <s v="KPPE-SB-197284" u="1"/>
        <s v="KPPE-SB-60145" u="1"/>
        <s v="KPPE-SB-207414" u="1"/>
        <s v="KPPE-SB-273890" u="1"/>
        <s v="KPEX-SB-46094" u="1"/>
        <s v="KPEX-SB-176104" u="1"/>
        <s v="KPPE-SB-275434" u="1"/>
        <s v="KPEX-SB-69114" u="1"/>
        <s v="KPPE-SB-200413" u="1"/>
        <s v="KPPE-SB-263446" u="1"/>
        <s v="KPEX-SB-5272" u="1"/>
        <s v="KPEX-SB-128907" u="1"/>
        <s v="KPPE-SB-206950" u="1"/>
        <s v="KPPE-SB-262994" u="1"/>
        <s v="KPPE-SB-109893" u="1"/>
        <s v="KPPE-SB-138539" u="1"/>
        <s v="KPPE-SB-197340" u="1"/>
        <s v="KPEX-SB-9822" u="1"/>
        <s v="KPEX-SB-150572" u="1"/>
        <s v="KPEX-SB-173699" u="1"/>
        <s v="KPPE-SB-204161" u="1"/>
        <s v="KPEX-SB-175059" u="1"/>
        <s v="KPEX-SB-13179" u="1"/>
        <s v="KPEX-SB-73268" u="1"/>
        <s v="KPPE-SB-124343" u="1"/>
        <s v="KPPE-SB-152181" u="1"/>
        <s v="KPPE-SB-152365" u="1"/>
        <s v="KPAE-SB-63738" u="1"/>
        <s v="KPPE-SB-146262" u="1"/>
        <s v="KPPE-SB-188284" u="1"/>
        <s v="KPEX-SB-176800" u="1"/>
        <s v="KPEX-SB-62812" u="1"/>
        <s v="KPPE-SB-240090" u="1"/>
        <s v="KPPE-SB-261377" u="1"/>
        <s v="KPPE-SB-68855" u="1"/>
        <s v="KPPE-SB-47180" u="1"/>
        <s v="KPPE-SB-176296" u="1"/>
        <s v="KPEX-SB-36031" u="1"/>
        <s v="KPEX-SB-172651" u="1"/>
        <s v="KPPE-SB-231891" u="1"/>
        <s v="KPEX-SB-180858" u="1"/>
        <s v="KPEX-SB-1844" u="1"/>
        <s v="KPPE-SB-196191" u="1"/>
        <s v="KPPE-SB-86246" u="1"/>
        <s v="KPEX-SB-129494" u="1"/>
        <s v="KPEX-SB-5863" u="1"/>
        <s v="KPEX-SB-9061" u="1"/>
        <s v="KPPE-SB-182547" u="1"/>
        <s v="KPPE-SB-52954" u="1"/>
        <s v="KPPE-SB-247411" u="1"/>
        <s v="KPPE-SB-258194" u="1"/>
        <s v="KPPE-SB-281524" u="1"/>
        <s v="KPEX-SB-73768" u="1"/>
        <s v="KPEX-SB-107815" u="1"/>
        <s v="KPEX-SB-135745" u="1"/>
        <s v="KPEX-SB-80191" u="1"/>
        <s v="KPEX-SB-130492" u="1"/>
        <s v="KPEX-SB-72476" u="1"/>
        <s v="KPEX-SB-48723" u="1"/>
        <s v="KPEX-SB-9069" u="1"/>
        <s v="KPEX-SB-175058" u="1"/>
        <s v="KPEX-SB-92667" u="1"/>
        <s v="KPPE-SB-144433" u="1"/>
        <s v="KPPE-SB-150616" u="1"/>
        <s v="KPPE-SB-310424" u="1"/>
        <s v="KPEX-SB-158744" u="1"/>
        <s v="KPEX-SB-20622" u="1"/>
        <s v="KPEX-SB-174698" u="1"/>
        <s v="KPEX-SB-113209" u="1"/>
        <s v="KPEX-SB-134036" u="1"/>
        <s v="KPPE-SB-146261" u="1"/>
        <s v="KPPE-SB-15881" u="1"/>
        <s v="KPEX-SB-132756" u="1"/>
        <s v="KPEX-SB-153011" u="1"/>
        <s v="KPEX-SB-35479" u="1"/>
        <s v="KPPE-SB-42939" u="1"/>
        <s v="KPPE-SB-133261" u="1"/>
        <s v="KPPE-SB-194546" u="1"/>
        <s v="KPPE-SB-3590" u="1"/>
        <s v="KPEX-SB-148012" u="1"/>
        <s v="KPAE-SB-63147" u="1"/>
        <s v="KPEX-SB-180857" u="1"/>
        <s v="KPPE-SB-92329" u="1"/>
        <s v="KPAE-SB-76463" u="1"/>
        <s v="KPPE-SB-148445" u="1"/>
        <s v="KPPE-SB-166420" u="1"/>
        <s v="KPPE-SB-85554" u="1"/>
        <s v="KPPE-SB-176283" u="1"/>
        <s v="KPEX-SB-8322" u="1"/>
        <s v="KPPE-SB-275536" u="1"/>
        <s v="KPEX-SB-104049" u="1"/>
        <s v="KPPE-SB-147993" u="1"/>
        <s v="KPPE-SB-148709" u="1"/>
        <s v="KPPE-SB-65655" u="1"/>
        <s v="KPPE-SB-182546" u="1"/>
        <s v="KPEX-SB-136676" u="1"/>
        <s v="KPPE-SB-292398" u="1"/>
        <s v="KPAE-SB-58101" u="1"/>
        <s v="KPPE-SB-209332" u="1"/>
        <s v="KPAE-SB-63171" u="1"/>
        <s v="KPPE-SB-63147" u="1"/>
        <s v="KPEX-SB-116745" u="1"/>
        <s v="KPEX-SB-156651" u="1"/>
        <s v="KPEX-SB-125596" u="1"/>
        <s v="KPEX-SB-175069" u="1"/>
        <s v="KPPE-SB-253296" u="1"/>
        <s v="KPPE-SB-147388" u="1"/>
        <s v="KPPE-SB-96470" u="1"/>
        <s v="KPEX-SB-147219" u="1"/>
        <s v="KPEX-SB-48208" u="1"/>
        <s v="KPPE-SB-24565" u="1"/>
        <s v="KPPE-SB-67400" u="1"/>
        <s v="KPPE-SB-97970" u="1"/>
        <s v="KPEX-SB-165846" u="1"/>
        <s v="KPPE-SB-72562" u="1"/>
        <s v="KPPE-SB-79548" u="1"/>
        <s v="KPEX-SB-49808" u="1"/>
        <s v="KPEX-SB-116048" u="1"/>
        <s v="KPPE-SB-235193" u="1"/>
        <s v="KPPE-SB-36865" u="1"/>
        <s v="KPEX-SB-65806" u="1"/>
        <s v="KPPE-SB-58349" u="1"/>
        <s v="KPPE-SB-84862" u="1"/>
        <s v="KPEX-SB-108573" u="1"/>
        <s v="KPEX-SB-134847" u="1"/>
        <s v="KPPE-SB-7940" u="1"/>
        <s v="KPEX-SB-104048" u="1"/>
        <s v="KPEX-SB-125059" u="1"/>
        <s v="KPPE-SB-203194" u="1"/>
        <s v="KPPE-SB-291489" u="1"/>
        <s v="KPEX-SB-127824" u="1"/>
        <s v="KPEX-SB-128652" u="1"/>
        <s v="KPAE-SB-37502" u="1"/>
        <s v="KPPE-SB-123548" u="1"/>
        <s v="KPPE-SB-124284" u="1"/>
        <s v="KPPE-SB-182533" u="1"/>
        <s v="KPPE-SB-49110" u="1"/>
        <s v="KPEX-SB-65830" u="1"/>
        <s v="KPAE-SB-62671" u="1"/>
        <s v="KPPE-SB-7938" u="1"/>
        <s v="KPEX-SB-13888" u="1"/>
        <s v="KPPE-SB-43772" u="1"/>
        <s v="KPPE-SB-123524" u="1"/>
        <s v="KPPE-SB-170533" u="1"/>
        <s v="KPEX-SB-68595" u="1"/>
        <s v="KPEX-SB-123743" u="1"/>
        <s v="KPEX-SB-110663" u="1"/>
        <s v="KPEX-SB-111767" u="1"/>
        <s v="KPEX-SB-109801" u="1"/>
        <s v="KPPE-SB-191716" u="1"/>
        <s v="KPPE-SB-310422" u="1"/>
        <s v="KPPE-SB-264991" u="1"/>
        <s v="KPPE-SB-231340" u="1"/>
        <s v="KPPE-SB-15982" u="1"/>
        <s v="KPEX-SB-125743" u="1"/>
        <s v="KPAE-SB-63148" u="1"/>
        <s v="KPPE-SB-33365" u="1"/>
        <s v="KPPE-SB-60055" u="1"/>
        <s v="KPPE-SB-190499" u="1"/>
        <s v="KPPE-SB-78872" u="1"/>
        <s v="KPEX-SB-116699" u="1"/>
        <s v="KPEX-SB-155205" u="1"/>
        <s v="KPPE-SB-12066" u="1"/>
        <s v="KPPE-SB-283569" u="1"/>
        <s v="KPPE-SB-99048" u="1"/>
        <s v="KPPE-SB-147431" u="1"/>
        <s v="KPPE-SB-309355" u="1"/>
        <s v="KPPE-SB-34781" u="1"/>
        <s v="KPEX-SB-176112" u="1"/>
        <s v="KPPE-SB-264294" u="1"/>
        <s v="KPPE-SB-283465" u="1"/>
        <s v="KPEX-SB-156581" u="1"/>
        <s v="KPPE-SB-208330" u="1"/>
        <s v="KPEX-SB-180831" u="1"/>
        <s v="KPPE-SB-32265" u="1"/>
        <s v="KPPE-SB-261614" u="1"/>
        <s v="KPPE-SB-281521" u="1"/>
        <s v="KPPE-SB-99064" u="1"/>
        <s v="KPEX-SB-95969" u="1"/>
        <s v="KPPE-SB-197452" u="1"/>
        <s v="KPEX-SB-63878" u="1"/>
        <s v="KPEX-SB-116663" u="1"/>
        <s v="KPPE-SB-258547" u="1"/>
        <s v="KPPE-SB-263350" u="1"/>
        <s v="KPPE-SB-263442" u="1"/>
        <s v="KPPE-SB-263626" u="1"/>
        <s v="KPEX-SB-5283" u="1"/>
        <s v="KPPE-SB-179465" u="1"/>
        <s v="KPEX-SB-128903" u="1"/>
        <s v="KPEX-SB-103847" u="1"/>
        <s v="KPPE-SB-96471" u="1"/>
        <s v="KPPE-SB-245363" u="1"/>
        <s v="KPPE-SB-247387" u="1"/>
        <s v="KPPE-SB-28391" u="1"/>
        <s v="KPPE-SB-106192" u="1"/>
        <s v="KPPE-SB-125363" u="1"/>
        <s v="KPPE-SB-167385" u="1"/>
        <s v="KPEX-SB-123742" u="1"/>
        <s v="KPPE-SB-259627" u="1"/>
        <s v="KPEX-SB-113126" u="1"/>
        <s v="KPPE-SB-63356" u="1"/>
        <s v="KPPE-SB-153557" u="1"/>
        <s v="KPPE-SB-173464" u="1"/>
        <s v="KPPE-SB-315297" u="1"/>
        <s v="KPEX-SB-139570" u="1"/>
        <s v="KPEX-SB-69808" u="1"/>
        <s v="KPPE-SB-67649" u="1"/>
        <s v="KPPE-SB-131522" u="1"/>
        <s v="KPPE-SB-132626" u="1"/>
        <s v="KPPE-SB-16775" u="1"/>
        <s v="KPPE-SB-288545" u="1"/>
        <s v="KPEX-SB-48189" u="1"/>
        <s v="KPPE-SB-240270" u="1"/>
        <s v="KPPE-SB-84863" u="1"/>
        <s v="KPAE-SB-8878" u="1"/>
        <s v="KPEX-SB-108491" u="1"/>
        <s v="KPPE-SB-201272" u="1"/>
        <s v="KPEX-SB-9062" u="1"/>
        <s v="KPPE-SB-170395" u="1"/>
        <s v="KPPE-SB-228432" u="1"/>
        <s v="KPPE-SB-249719" u="1"/>
        <s v="KPEX-SB-100662" u="1"/>
        <s v="KPEX-SB-120661" u="1"/>
        <s v="KPEX-SB-121857" u="1"/>
        <s v="KPEX-SB-24609" u="1"/>
        <s v="KPPE-SB-203192" u="1"/>
        <s v="KPEX-SB-65787" u="1"/>
        <s v="KPPE-SB-260601" u="1"/>
        <s v="KPPE-SB-281520" u="1"/>
        <s v="KPEX-SB-143764" u="1"/>
        <s v="KPPE-SB-239559" u="1"/>
        <s v="KPEX-SB-20616" u="1"/>
        <s v="KPEX-SB-130592" u="1"/>
        <s v="KPPE-SB-263533" u="1"/>
        <s v="KPEX-SB-9092" u="1"/>
        <s v="KPEX-SB-79608" u="1"/>
        <s v="KPEX-SB-98207" u="1"/>
        <s v="KPEX-SB-48689" u="1"/>
        <s v="KPPE-SB-259270" u="1"/>
        <s v="KPAE-SB-57390" u="1"/>
        <s v="KPEX-SB-12589" u="1"/>
        <s v="KPEX-SB-75287" u="1"/>
        <s v="KPEX-SB-166775" u="1"/>
        <s v="KPPE-SB-283600" u="1"/>
        <s v="KPPE-SB-33266" u="1"/>
        <s v="KPPE-SB-157601" u="1"/>
        <s v="KPPE-SB-89557" u="1"/>
        <s v="KPPE-SB-110614" u="1"/>
        <s v="KPPE-SB-279705" u="1"/>
        <s v="KPEX-SB-62215" u="1"/>
        <s v="KPPE-SB-185703" u="1"/>
        <s v="KPPE-SB-49475" u="1"/>
        <s v="KPEX-SB-74315" u="1"/>
        <s v="KPEX-SB-82406" u="1"/>
        <s v="KPAE-SB-56566" u="1"/>
        <s v="KPPE-SB-182566" u="1"/>
        <s v="KPEX-SB-180945" u="1"/>
        <s v="KPPE-SB-296555" u="1"/>
        <s v="KPEX-SB-143043" u="1"/>
        <s v="KPPE-SB-42873" u="1"/>
        <s v="KPEX-SB-38342" u="1"/>
        <s v="KPPE-SB-80439" u="1"/>
        <s v="KPPE-SB-180622" u="1"/>
        <s v="KPEX-SB-107650" u="1"/>
        <s v="KPPE-SB-5849" u="1"/>
        <s v="KPEX-SB-115949" u="1"/>
        <s v="KPAE-SB-63173" u="1"/>
        <s v="KPPE-SB-299487" u="1"/>
        <s v="KPPE-SB-32266" u="1"/>
        <s v="KPPE-SB-270659" u="1"/>
        <s v="KPPE-SB-194610" u="1"/>
        <s v="KPPE-SB-186498" u="1"/>
        <s v="KPEX-SB-53216" u="1"/>
        <s v="KPPE-SB-262440" u="1"/>
        <s v="KPPE-SB-250648" u="1"/>
        <s v="KPPE-SB-85956" u="1"/>
        <s v="KPPE-SB-191473" u="1"/>
        <s v="KPPE-SB-53681" u="1"/>
        <s v="KPPE-SB-277624" u="1"/>
        <s v="KPEX-SB-170865" u="1"/>
        <s v="KPPE-SB-59359" u="1"/>
        <s v="KPPE-SB-272659" u="1"/>
        <s v="KPPE-SB-233009" u="1"/>
        <s v="KPPE-SB-117718" u="1"/>
        <s v="KPPE-SB-68666" u="1"/>
        <s v="KPEX-SB-63987" u="1"/>
        <s v="KPPE-SB-180497" u="1"/>
        <s v="KPEX-SB-26918" u="1"/>
        <s v="KPPE-SB-286647" u="1"/>
        <s v="KPPE-SB-11075" u="1"/>
        <s v="KPEX-SB-100148" u="1"/>
        <s v="KPPE-SB-171542" u="1"/>
        <s v="KPPE-SB-9758" u="1"/>
        <s v="KPEX-SB-62823" u="1"/>
        <s v="KPPE-SB-208387" u="1"/>
        <s v="KPPE-SB-208479" u="1"/>
        <s v="KPPE-SB-131808" u="1"/>
        <s v="KPPE-SB-173462" u="1"/>
        <s v="KPEX-SB-32125" u="1"/>
        <s v="KPPE-SB-197029" u="1"/>
        <s v="KPPE-SB-279704" u="1"/>
        <s v="KPEX-SB-113776" u="1"/>
        <s v="KPEX-SB-147203" u="1"/>
        <s v="KPPE-SB-251704" u="1"/>
        <s v="KPPE-SB-292530" u="1"/>
        <s v="KPPE-SB-262487" u="1"/>
        <s v="KPPE-SB-107638" u="1"/>
        <s v="KPPE-SB-129569" u="1"/>
        <s v="KPPE-SB-189566" u="1"/>
        <s v="KPPE-SB-201282" u="1"/>
        <s v="KPPE-SB-290109" u="1"/>
        <s v="KPPE-SB-298486" u="1"/>
        <s v="KPPE-SB-148624" u="1"/>
        <s v="KPPE-SB-136648" u="1"/>
        <s v="KPPE-SB-161450" u="1"/>
        <s v="KPEX-SB-122683" u="1"/>
        <s v="KPPE-SB-283462" u="1"/>
        <s v="KPPE-SB-17021" u="1"/>
        <s v="KPEX-SB-7744" u="1"/>
        <s v="KPEX-SB-12618" u="1"/>
        <s v="KPAE-SB-62673" u="1"/>
        <s v="KPPE-SB-192108" u="1"/>
        <s v="KPPE-SB-254600" u="1"/>
        <s v="KPEX-SB-166329" u="1"/>
        <s v="KPEX-SB-150305" u="1"/>
        <s v="KPPE-SB-287018" u="1"/>
        <s v="KPEX-SB-72487" u="1"/>
        <s v="KPPE-SB-137728" u="1"/>
        <s v="KPEX-SB-126227" u="1"/>
        <s v="KPPE-SB-311638" u="1"/>
        <s v="KPEX-SB-167409" u="1"/>
        <s v="KPPE-SB-37412" u="1"/>
        <s v="KPEX-SB-51196" u="1"/>
        <s v="KPEX-SB-58226" u="1"/>
        <s v="KPAE-SB-61573" u="1"/>
        <s v="KPPE-SB-259624" u="1"/>
        <s v="KPPE-SB-253555" u="1"/>
        <s v="KPPE-SB-260290" u="1"/>
        <s v="KPPE-SB-309295" u="1"/>
        <s v="KPPE-SB-85557" u="1"/>
        <s v="KPPE-SB-111532" u="1"/>
        <s v="KPPE-SB-279703" u="1"/>
        <s v="KPEX-SB-129227" u="1"/>
        <s v="KPPE-SB-169658" u="1"/>
        <s v="KPEX-SB-78333" u="1"/>
        <s v="KPEX-SB-134958" u="1"/>
        <s v="KPEX-SB-16951" u="1"/>
        <s v="KPPE-SB-196472" u="1"/>
        <s v="KPPE-SB-84265" u="1"/>
        <s v="KPEX-SB-149866" u="1"/>
        <s v="KPPE-SB-208718" u="1"/>
        <s v="KPAE-SB-63174" u="1"/>
        <s v="KPEX-SB-183131" u="1"/>
        <s v="KPEX-SB-111066" u="1"/>
        <s v="KPPE-SB-250486" u="1"/>
        <s v="KPPE-SB-196736" u="1"/>
        <s v="KPPE-SB-182552" u="1"/>
        <s v="KPEX-SB-62296" u="1"/>
        <s v="KPPE-SB-53674" u="1"/>
        <s v="KPEX-SB-120750" u="1"/>
        <s v="KPPE-SB-102636" u="1"/>
        <s v="KPPE-SB-181712" u="1"/>
        <s v="KPPE-SB-12376" u="1"/>
        <s v="KPEX-SB-134169" u="1"/>
        <s v="KPPE-SB-230647" u="1"/>
        <s v="KPEX-SB-91978" u="1"/>
        <s v="Loading Allowed" u="1"/>
        <s v="KPEX-SB-119123" u="1"/>
        <s v="KPEX-SB-123762" u="1"/>
        <s v="KPEX-SB-126226" u="1"/>
        <s v="KPEX-SB-114158" u="1"/>
        <s v="KPEX-SB-5294" u="1"/>
        <s v="KPPE-SB-138543" u="1"/>
        <s v="KPPE-SB-68675" u="1"/>
        <s v="KPEX-SB-134145" u="1"/>
        <s v="KPPE-SB-138531" u="1"/>
        <s v="KPPE-SB-158714" u="1"/>
        <s v="KPPE-SB-111543" u="1"/>
        <s v="KPPE-SB-77990" u="1"/>
        <s v="KPEX-SB-49819" u="1"/>
        <s v="KPPE-SB-175392" u="1"/>
        <s v="KPPE-SB-196107" u="1"/>
        <s v="KPPE-SB-54259" u="1"/>
        <s v="KPPE-SB-306522" u="1"/>
        <s v="KPPE-SB-67667" u="1"/>
        <s v="KPPE-SB-182575" u="1"/>
        <s v="KPAE-SB-57368" u="1"/>
        <s v="KPAE-SB-58720" u="1"/>
        <s v="KPEX-SB-121865" u="1"/>
        <s v="KPPE-SB-70173" u="1"/>
        <s v="KPPE-SB-222647" u="1"/>
        <s v="KPEX-SB-9073" u="1"/>
        <s v="KPPE-SB-63858" u="1"/>
        <s v="KPEX-SB-116682" u="1"/>
        <s v="KPPE-SB-255714" u="1"/>
        <s v="KPPE-SB-54283" u="1"/>
        <s v="KPEX-SB-110409" u="1"/>
        <s v="KPPE-SB-225007" u="1"/>
        <s v="KPPE-SB-270748" u="1"/>
        <s v="KPPE-SB-286108" u="1"/>
        <s v="KPEX-SB-140087" u="1"/>
        <s v="KPPE-SB-156909" u="1"/>
        <s v="KPEX-SB-64589" u="1"/>
        <s v="KPPE-SB-278829" u="1"/>
        <s v="KPPE-SB-34568" u="1"/>
        <s v="KPPE-SB-33076" u="1"/>
        <s v="KPEX-SB-13899" u="1"/>
        <s v="KPEX-SB-36599" u="1"/>
        <s v="KPEX-SB-7214" u="1"/>
        <s v="KPEX-SB-91415" u="1"/>
        <s v="KPPE-SB-81257" u="1"/>
        <s v="KPPE-SB-278909" u="1"/>
        <s v="KPPE-SB-299460" u="1"/>
        <s v="KPPE-SB-30659" u="1"/>
        <s v="KPEX-SB-147236" u="1"/>
        <s v="KPPE-SB-6479" u="1"/>
        <s v="KPPE-SB-2222" u="1"/>
        <s v="KPEX-SB-88933" u="1"/>
        <s v="KPEX-SB-132784" u="1"/>
        <s v="KPAE-SB-48421" u="1"/>
        <s v="KPPE-SB-210807" u="1"/>
        <s v="KPPE-SB-63890" u="1"/>
        <s v="KPPE-SB-177700" u="1"/>
        <s v="KPPE-SB-175679" u="1"/>
        <s v="KPPE-SB-180758" u="1"/>
        <s v="KPPE-SB-15993" u="1"/>
        <s v="KPEX-SB-103830" u="1"/>
        <s v="KPEX-SB-166863" u="1"/>
        <s v="KPPE-SB-266633" u="1"/>
        <s v="KPEX-SB-120132" u="1"/>
        <s v="KPPE-SB-281483" u="1"/>
        <s v="KPPE-SB-12021" u="1"/>
        <s v="KPEX-SB-75497" u="1"/>
        <s v="KPPE-SB-254737" u="1"/>
        <s v="KPPE-SB-16086" u="1"/>
        <s v="KPPE-SB-282667" u="1"/>
        <s v="KPEX-SB-11635" u="1"/>
        <s v="KPPE-SB-102578" u="1"/>
        <s v="KPEX-SB-101969" u="1"/>
        <s v="KPPE-SB-237578" u="1"/>
        <s v="KPEX-SB-183233" u="1"/>
        <s v="KPPE-SB-262472" u="1"/>
        <s v="KPPE-SB-121645" u="1"/>
        <s v="KPEX-SB-87889" u="1"/>
        <s v="KPEX-SB-136692" u="1"/>
        <s v="KPAE-SB-63183" u="1"/>
        <s v="KPEX-SB-103317" u="1"/>
        <s v="KPPE-SB-42891" u="1"/>
        <s v="KPEX-SB-98817" u="1"/>
        <s v="KPPE-SB-47169" u="1"/>
        <s v="KPPE-SB-191769" u="1"/>
        <s v="KPPE-SB-10984" u="1"/>
        <s v="KPPE-SB-63111" u="1"/>
        <s v="KPPE-SB-269713" u="1"/>
        <s v="KPEX-SB-117305" u="1"/>
        <s v="KPEX-SB-140086" u="1"/>
        <s v="KPPE-SB-179575" u="1"/>
        <s v="KPPE-SB-152495" u="1"/>
        <s v="KPPE-SB-192769" u="1"/>
        <s v="KPPE-SB-56392" u="1"/>
        <s v="KPEX-SB-107157" u="1"/>
        <s v="KPPE-SB-278908" u="1"/>
        <s v="KPEX-SB-109169" u="1"/>
        <s v="KPEX-SB-112316" u="1"/>
        <s v="KPPE-SB-21792" u="1"/>
        <s v="KPPE-SB-48685" u="1"/>
        <s v="KPPE-SB-194677" u="1"/>
        <s v="KPEX-SB-165862" u="1"/>
        <s v="KPPE-SB-19615" u="1"/>
        <s v="KPPE-SB-31504" u="1"/>
        <s v="KPPE-SB-118806" u="1"/>
        <s v="KPPE-SB-311715" u="1"/>
        <s v="KPEX-SB-65818" u="1"/>
        <s v="KPPE-SB-261483" u="1"/>
        <s v="KPPE-SB-38406" u="1"/>
        <s v="KPPE-SB-8321" u="1"/>
        <s v="KPPE-SB-62211" u="1"/>
        <s v="KPPE-SB-249657" u="1"/>
        <s v="KPPE-SB-182481" u="1"/>
        <s v="KPPE-SB-274907" u="1"/>
        <s v="KPPE-SB-279119" u="1"/>
        <s v="KPEX-SB-93832" u="1"/>
        <s v="KPPE-SB-177390" u="1"/>
        <s v="KPPE-SB-182561" u="1"/>
        <s v="KPPE-SB-268620" u="1"/>
        <s v="KPPE-SB-75867" u="1"/>
        <s v="KPPE-SB-44992" u="1"/>
        <s v="KPPE-SB-123656" u="1"/>
        <s v="KPPE-SB-256632" u="1"/>
        <s v="KPPE-SB-296906" u="1"/>
        <s v="KPEX-SB-146338" u="1"/>
        <s v="KPPE-SB-211005" u="1"/>
        <s v="KPPE-SB-71966" u="1"/>
        <s v="KPEX-SB-147246" u="1"/>
        <s v="KPPE-SB-73311" u="1"/>
        <s v="KPPE-SB-186757" u="1"/>
        <s v="KPPE-SB-22713" u="1"/>
        <s v="KPPE-SB-41176" u="1"/>
        <s v="KPPE-SB-147107" u="1"/>
        <s v="KPPE-SB-180116" u="1"/>
        <s v="KPPE-SB-30668" u="1"/>
        <s v="KPEX-SB-109168" u="1"/>
        <s v="KPPE-SB-294105" u="1"/>
        <s v="KPPE-SB-190720" u="1"/>
        <s v="KPPE-SB-85603" u="1"/>
        <s v="KPPE-SB-315018" u="1"/>
        <s v="KPEX-SB-23260" u="1"/>
        <s v="KPEX-SB-162348" u="1"/>
        <s v="KPPE-SB-118805" u="1"/>
        <s v="KPEX-SB-168221" u="1"/>
        <s v="KPPE-SB-245804" u="1"/>
        <s v="KPPE-SB-261482" u="1"/>
        <s v="KPEX-SB-11636" u="1"/>
        <s v="KPPE-SB-40120" u="1"/>
        <s v="KPEX-SB-113771" u="1"/>
        <s v="KPPE-SB-32269" u="1"/>
        <s v="KPPE-SB-283769" u="1"/>
        <s v="KPPE-SB-121655" u="1"/>
        <s v="KPPE-SB-183768" u="1"/>
        <s v="KPPE-SB-269735" u="1"/>
        <s v="KPAE-SB-63184" u="1"/>
        <s v="KPPE-SB-272129" u="1"/>
        <s v="KPAE-SB-58030" u="1"/>
        <s v="KPEX-SB-57236" u="1"/>
        <s v="KPEX-SB-149862" u="1"/>
        <s v="KPPE-SB-256827" u="1"/>
        <s v="KPPE-SB-19224" u="1"/>
        <s v="KPPE-SB-199584" u="1"/>
        <s v="KPPE-SB-199768" u="1"/>
        <s v="KPEX-SB-65243" u="1"/>
        <s v="KPPE-SB-232495" u="1"/>
        <s v="KPPE-SB-59414" u="1"/>
        <s v="KPEX-SB-75950" u="1"/>
        <s v="KPPE-SB-150561" u="1"/>
        <s v="KPPE-SB-190927" u="1"/>
        <s v="KPEX-SB-109179" u="1"/>
        <s v="KPPE-SB-225472" u="1"/>
        <s v="KPEX-SB-49261" u="1"/>
        <s v="KPEX-SB-176095" u="1"/>
        <s v="KPEX-SB-161267" u="1"/>
        <s v="KPPE-SB-185560" u="1"/>
        <s v="KPEX-SB-147989" u="1"/>
        <s v="KPEX-SB-164860" u="1"/>
        <s v="KPPE-SB-16779" u="1"/>
        <s v="KPEX-SB-147233" u="1"/>
        <s v="KPPE-SB-9241" u="1"/>
        <s v="KPPE-SB-31505" u="1"/>
        <s v="KPEX-SB-90832" u="1"/>
        <s v="KPPE-SB-126839" u="1"/>
        <s v="KPPE-SB-169689" u="1"/>
        <s v="KPEX-SB-105863" u="1"/>
        <s v="KPEX-SB-107887" u="1"/>
        <s v="KPPE-SB-78177" u="1"/>
        <s v="KPEX-SB-100142" u="1"/>
        <s v="KPPE-SB-191811" u="1"/>
        <s v="KPPE-SB-42169" u="1"/>
        <s v="KPEX-SB-146861" u="1"/>
        <s v="KPPE-SB-281480" u="1"/>
        <s v="KPEX-SB-18" u="1"/>
        <s v="KPPE-SB-254734" u="1"/>
        <s v="KPPE-SB-296756" u="1"/>
        <s v="KPEX-SB-80609" u="1"/>
        <s v="KPEX-SB-183242" u="1"/>
        <s v="KPEX-SB-111085" u="1"/>
        <s v="KPPE-SB-110598" u="1"/>
        <s v="KPEX-SB-6265" u="1"/>
        <s v="KPPE-SB-277665" u="1"/>
        <s v="KPPE-SB-284768" u="1"/>
        <s v="KPPE-SB-250677" u="1"/>
        <s v="KPPE-SB-287048" u="1"/>
        <s v="KPEX-SB-93841" u="1"/>
        <s v="KPPE-SB-181823" u="1"/>
        <s v="KPEX-SB-135861" u="1"/>
        <s v="KPEX-SB-104050" u="1"/>
        <s v="KPEX-SB-107178" u="1"/>
        <s v="KPPE-SB-202828" u="1"/>
        <s v="KPPE-SB-33122" u="1"/>
        <s v="KPPE-SB-182731" u="1"/>
        <s v="KPEX-SB-109943" u="1"/>
        <s v="KPPE-SB-173219" u="1"/>
        <s v="KPEX-SB-142199" u="1"/>
        <s v="KPPE-SB-280699" u="1"/>
        <s v="KPEX-SB-17" u="1"/>
        <s v="KPPE-SB-22714" u="1"/>
        <s v="KPPE-SB-188035" u="1"/>
        <s v="KPPE-SB-49331" u="1"/>
        <s v="KPEX-SB-40599" u="1"/>
        <s v="KPPE-SB-278917" u="1"/>
        <s v="KPPE-SB-203540" u="1"/>
        <s v="KPPE-SB-205472" u="1"/>
        <s v="KPPE-SB-211747" u="1"/>
        <s v="KPPE-SB-183811" u="1"/>
        <s v="KPEX-SB-107898" u="1"/>
        <s v="KPEX-SB-60742" u="1"/>
        <s v="KPEX-SB-107142" u="1"/>
        <s v="KPPE-SB-297139" u="1"/>
        <s v="KPPE-SB-240105" u="1"/>
        <s v="KPPE-SB-148585" u="1"/>
        <s v="KPPE-SB-305633" u="1"/>
        <s v="KPPE-SB-174011" u="1"/>
        <s v="KPPE-SB-28224" u="1"/>
        <s v="KPEX-SB-149428" u="1"/>
        <s v="KPEX-SB-101337" u="1"/>
        <s v="KPPE-SB-240481" u="1"/>
        <s v="KPEX-SB-55828" u="1"/>
        <s v="KPPE-SB-161583" u="1"/>
        <s v="KPPE-SB-190137" u="1"/>
        <s v="KPPE-SB-201759" u="1"/>
        <s v="KPPE-SB-283595" u="1"/>
        <s v="KPPE-SB-141572" u="1"/>
        <s v="KPAE-SB-63185" u="1"/>
        <s v="KPPE-SB-236758" u="1"/>
        <s v="KPPE-SB-276664" u="1"/>
        <s v="KPPE-SB-148641" u="1"/>
        <s v="KPPE-SB-182570" u="1"/>
        <s v="KPEX-SB-119165" u="1"/>
        <s v="KPPE-SB-215643" u="1"/>
        <s v="KPPE-SB-277572" u="1"/>
        <s v="KPPE-SB-201735" u="1"/>
        <s v="KPPE-SB-284767" u="1"/>
        <s v="KPPE-SB-270583" u="1"/>
        <s v="KPPE-SB-210014" u="1"/>
        <s v="KPPE-SB-68622" u="1"/>
        <s v="KPEX-SB-107177" u="1"/>
        <s v="KPPE-SB-283743" u="1"/>
        <s v="KPEX-SB-25062" u="1"/>
        <s v="KPPE-SB-55086" u="1"/>
        <s v="KPEX-SB-132071" u="1"/>
        <s v="KPEX-SB-75951" u="1"/>
        <s v="KPPE-SB-155812" u="1"/>
        <s v="KPPE-SB-195810" u="1"/>
        <s v="KPEX-SB-109942" u="1"/>
        <s v="KPEX-SB-147255" u="1"/>
        <s v="KPPE-SB-206107" u="1"/>
        <s v="KPPE-SB-252768" u="1"/>
        <s v="KPPE-SB-156904" u="1"/>
        <s v="KPEX-SB-15" u="1"/>
        <s v="KPEX-SB-74835" u="1"/>
        <s v="KPEX-SB-126232" u="1"/>
        <s v="KPEX-SB-151882" u="1"/>
        <s v="KPEX-SB-134071" u="1"/>
        <s v="KPPE-SB-294686" u="1"/>
        <s v="KPAE-SB-58431" u="1"/>
        <s v="KPPE-SB-48831" u="1"/>
        <s v="KPPE-SB-169035" u="1"/>
        <s v="KPEX-SB-167414" u="1"/>
        <s v="KPEX-SB-85543" u="1"/>
        <s v="KPEX-SB-114152" u="1"/>
        <s v="KPPE-SB-269116" u="1"/>
        <s v="KPPE-SB-14216" u="1"/>
        <s v="KPPE-SB-159640" u="1"/>
        <s v="KPPE-SB-196217" u="1"/>
        <s v="KPPE-SB-197229" u="1"/>
        <s v="KPAE-SB-67930" u="1"/>
        <s v="KPPE-SB-45007" u="1"/>
        <s v="KPPE-SB-59495" u="1"/>
        <s v="KPEX-SB-181240" u="1"/>
        <s v="KPPE-SB-282778" u="1"/>
        <s v="KPPE-SB-193925" u="1"/>
        <s v="KPPE-SB-150138" u="1"/>
        <s v="KPEX-SB-123255" u="1"/>
        <s v="KPPE-SB-88993" u="1"/>
        <s v="KPPE-SB-169663" u="1"/>
        <s v="KPPE-SB-150698" u="1"/>
        <s v="KPPE-SB-15916" u="1"/>
        <s v="KPEX-SB-163517" u="1"/>
        <s v="KPPE-SB-258208" u="1"/>
        <s v="KPPE-SB-10415" u="1"/>
        <s v="KPPE-SB-250687" u="1"/>
        <s v="KPPE-SB-110596" u="1"/>
        <s v="KPPE-SB-72992" u="1"/>
        <s v="KPPE-SB-255824" u="1"/>
        <s v="KPPE-SB-286126" u="1"/>
        <s v="KPPE-SB-176926" u="1"/>
        <s v="KPPE-SB-147139" u="1"/>
        <s v="KPPE-SB-190948" u="1"/>
        <s v="KPPE-SB-283742" u="1"/>
        <s v="KPPE-SB-33179" u="1"/>
        <s v="KPEX-SB-180183" u="1"/>
        <s v="KPAE-SB-57815" u="1"/>
        <s v="KPPE-SB-181148" u="1"/>
        <s v="KPEX-SB-111415" u="1"/>
        <s v="KPPE-SB-81184" u="1"/>
        <s v="KPEX-SB-126231" u="1"/>
        <s v="KPEX-SB-148162" u="1"/>
        <s v="KPPE-SB-207586" u="1"/>
        <s v="KPPE-SB-37432" u="1"/>
        <s v="KPPE-SB-37524" u="1"/>
        <s v="KPEX-SB-16855" u="1"/>
        <s v="KPPE-SB-305551" u="1"/>
        <s v="KPPE-SB-218906" u="1"/>
        <s v="KPPE-SB-296125" u="1"/>
        <s v="KPEX-SB-10054" u="1"/>
        <s v="KPPE-SB-20123" u="1"/>
        <s v="KPEX-SB-127311" u="1"/>
        <s v="KPPE-SB-225905" u="1"/>
        <s v="KPEX-SB-159289" u="1"/>
        <s v="KPPE-SB-45631" u="1"/>
        <s v="KPPE-SB-181764" u="1"/>
        <s v="KPPE-SB-28241" u="1"/>
        <s v="KPAE-SB-63186" u="1"/>
        <s v="KPPE-SB-277686" u="1"/>
        <s v="KPPE-SB-283593" u="1"/>
        <s v="KPPE-SB-250698" u="1"/>
        <s v="KPPE-SB-158698" u="1"/>
        <s v="KPPE-SB-194832" u="1"/>
        <s v="KPPE-SB-7743" u="1"/>
        <s v="KPPE-SB-196752" u="1"/>
        <s v="KPPE-SB-104116" u="1"/>
        <s v="KPPE-SB-284765" u="1"/>
        <s v="KPEX-SB-68038" u="1"/>
        <s v="KPAE-SB-9252" u="1"/>
        <s v="KPPE-SB-137663" u="1"/>
        <s v="KPPE-SB-176925" u="1"/>
        <s v="KPEX-SB-14463" u="1"/>
        <s v="KPPE-SB-150673" u="1"/>
        <s v="KPEX-SB-175195" u="1"/>
        <s v="KPPE-SB-213036" u="1"/>
        <s v="KPEX-SB-107163" u="1"/>
        <s v="KPEX-SB-124402" u="1"/>
        <s v="KPEX-SB-133437" u="1"/>
        <s v="KPPE-SB-207117" u="1"/>
        <s v="KPEX-SB-181366" u="1"/>
        <s v="KPEX-SB-181458" u="1"/>
        <s v="KPAE-SB-59924" u="1"/>
        <s v="KPPE-SB-195799" u="1"/>
        <s v="KPPE-SB-47616" u="1"/>
        <s v="KPEX-SB-149449" u="1"/>
        <s v="KPPE-SB-297148" u="1"/>
        <s v="KPAE-SB-51594" u="1"/>
        <s v="KPEX-SB-78861" u="1"/>
        <s v="KPPE-SB-197239" u="1"/>
        <s v="KPPE-SB-62214" u="1"/>
        <s v="KPEX-SB-105871" u="1"/>
        <s v="KPEX-SB-107895" u="1"/>
        <s v="KPPE-SB-249687" u="1"/>
        <s v="KPPE-SB-293660" u="1"/>
        <s v="KPEX-SB-120517" u="1"/>
        <s v="KPPE-SB-131730" u="1"/>
        <s v="KPPE-SB-192831" u="1"/>
        <s v="KPPE-SB-162788" u="1"/>
        <s v="KPEX-SB-65837" u="1"/>
        <s v="KPEX-SB-117358" u="1"/>
        <s v="KPPE-SB-44987" u="1"/>
        <s v="KPEX-SB-56262" u="1"/>
        <s v="KPPE-SB-43907" u="1"/>
        <s v="KPPE-SB-121010" u="1"/>
        <s v="KPPE-SB-208929" u="1"/>
        <s v="KPAE-SB-62814" u="1"/>
        <s v="KPEX-SB-96360" u="1"/>
        <s v="KPEX-SB-39200" u="1"/>
        <s v="KPPE-SB-38489" u="1"/>
        <s v="KPPE-SB-264869" u="1"/>
        <s v="KPPE-SB-283764" u="1"/>
        <s v="KPPE-SB-287056" u="1"/>
        <s v="KPPE-SB-143101" u="1"/>
        <s v="KPPE-SB-264949" u="1"/>
        <s v="KPPE-SB-107139" u="1"/>
        <s v="KPPE-SB-147137" u="1"/>
        <s v="KPPE-SB-278937" u="1"/>
        <s v="KPEX-SB-133356" u="1"/>
        <s v="KPEX-SB-86137" u="1"/>
        <s v="KPPE-SB-213035" u="1"/>
        <s v="KPPE-SB-76207" u="1"/>
        <s v="KPPE-SB-130661" u="1"/>
        <s v="KPPE-SB-226675" u="1"/>
        <s v="KPPE-SB-12025" u="1"/>
        <s v="KPPE-SB-131753" u="1"/>
        <s v="KPPE-SB-180878" u="1"/>
        <s v="KPPE-SB-12033" u="1"/>
        <s v="KPPE-SB-285079" u="1"/>
        <s v="KPPE-SB-300584" u="1"/>
        <s v="KPPE-SB-90784" u="1"/>
        <s v="KPPE-SB-209688" u="1"/>
        <s v="KPPE-SB-37541" u="1"/>
        <s v="KPPE-SB-286079" u="1"/>
        <s v="KPPE-SB-192830" u="1"/>
        <s v="KPPE-SB-249582" u="1"/>
        <s v="KPPE-SB-6263" u="1"/>
        <s v="KPEX-SB-55846" u="1"/>
        <s v="KPEX-SB-95660" u="1"/>
        <s v="KPPE-SB-163787" u="1"/>
        <s v="KPPE-SB-44424" u="1"/>
        <s v="KPPE-SB-304128" u="1"/>
        <s v="KPEX-SB-20" u="1"/>
        <s v="KPEX-SB-182513" u="1"/>
        <s v="KPPE-SB-283591" u="1"/>
        <s v="KPEX-SB-25056" u="1"/>
        <s v="KPPE-SB-32240" u="1"/>
        <s v="KPPE-SB-99087" u="1"/>
        <s v="KPPE-SB-250696" u="1"/>
        <s v="KPAE-SB-51379" u="1"/>
        <s v="KPAE-SB-58089" u="1"/>
        <s v="KPPE-SB-48625" u="1"/>
        <s v="KPPE-SB-93693" u="1"/>
        <s v="KPPE-SB-96486" u="1"/>
        <s v="KPEX-SB-105265" u="1"/>
        <s v="KPPE-SB-283763" u="1"/>
        <s v="KPEX-SB-18749" u="1"/>
        <s v="KPPE-SB-147148" u="1"/>
        <s v="KPEX-SB-101961" u="1"/>
        <s v="KPPE-SB-256833" u="1"/>
        <s v="KPPE-SB-279112" u="1"/>
        <s v="KPPE-SB-284763" u="1"/>
        <s v="KPPE-SB-71178" u="1"/>
        <s v="KPPE-SB-211022" u="1"/>
        <s v="KPPE-SB-273135" u="1"/>
        <s v="KPPE-SB-198854" u="1"/>
        <s v="KPPE-SB-199958" u="1"/>
        <s v="KPPE-SB-63095" u="1"/>
        <s v="KPEX-SB-128368" u="1"/>
        <s v="KPPE-SB-19619" u="1"/>
        <s v="KPPE-SB-199762" u="1"/>
        <s v="KPAE-SB-59925" u="1"/>
        <s v="KPPE-SB-313595" u="1"/>
        <s v="KPEX-SB-32139" u="1"/>
        <s v="KPPE-SB-198089" u="1"/>
        <s v="KPEX-SB-109185" u="1"/>
        <s v="KPEX-SB-169274" u="1"/>
        <s v="KPEX-SB-161273" u="1"/>
        <s v="KPPE-SB-6984" u="1"/>
        <s v="KPPE-SB-300687" u="1"/>
        <s v="KPAE-SB-59897" u="1"/>
        <s v="KPPE-SB-78140" u="1"/>
        <s v="KPPE-SB-200022" u="1"/>
        <s v="KPEX-SB-183272" u="1"/>
        <s v="KPPE-SB-64895" u="1"/>
        <s v="KPPE-SB-176306" u="1"/>
        <s v="KPPE-SB-182785" u="1"/>
        <s v="KPEX-SB-176709" u="1"/>
        <s v="KPEX-SB-126299" u="1"/>
        <s v="KPEX-SB-142250" u="1"/>
        <s v="KPPE-SB-262683" u="1"/>
        <s v="KPPE-SB-290133" u="1"/>
        <s v="KPPE-SB-43732" u="1"/>
        <s v="KPPE-SB-146159" u="1"/>
        <s v="KPPE-SB-54296" u="1"/>
        <s v="KPEX-SB-126287" u="1"/>
        <s v="KPPE-SB-283590" u="1"/>
        <s v="KPPE-SB-290121" u="1"/>
        <s v="KPPE-SB-102101" u="1"/>
        <s v="KPPE-SB-106057" u="1"/>
        <s v="KPEX-SB-2668" u="1"/>
        <s v="KPEX-SB-102412" u="1"/>
        <s v="KPPE-SB-163762" u="1"/>
        <s v="KPPE-SB-88116" u="1"/>
        <s v="KPPE-SB-256832" u="1"/>
        <s v="KPEX-SB-133366" u="1"/>
        <s v="KPPE-SB-63895" u="1"/>
        <s v="KPPE-SB-221068" u="1"/>
        <s v="KPPE-SB-305583" u="1"/>
        <s v="KPPE-SB-41232" u="1"/>
        <s v="KPEX-SB-64570" u="1"/>
        <s v="KPEX-SB-133354" u="1"/>
        <s v="KPPE-SB-226113" u="1"/>
        <s v="KPPE-SB-213125" u="1"/>
        <s v="KPEX-SB-3650" u="1"/>
        <s v="KPPE-SB-25250" u="1"/>
        <s v="KPEX-SB-154445" u="1"/>
        <s v="KPPE-SB-251935" u="1"/>
        <s v="KPPE-SB-294693" u="1"/>
        <s v="KPPE-SB-57533" u="1"/>
        <s v="KPPE-SB-297157" u="1"/>
        <s v="KPPE-SB-189797" u="1"/>
        <s v="KPEX-SB-39381" u="1"/>
        <s v="KPEX-SB-18210" u="1"/>
        <s v="KPPE-SB-44409" u="1"/>
        <s v="KPPE-SB-183248" u="1"/>
        <s v="KPEX-SB-106504" u="1"/>
        <s v="KPPE-SB-192099" u="1"/>
        <s v="KPPE-SB-256799" u="1"/>
        <s v="KPEX-SB-86070" u="1"/>
        <s v="KPPE-SB-297145" u="1"/>
        <s v="KPPE-SB-187945" u="1"/>
        <s v="KPPE-SB-196224" u="1"/>
        <s v="KPPE-SB-44417" u="1"/>
        <s v="KPPE-SB-249112" u="1"/>
        <s v="KPPE-SB-254855" u="1"/>
        <s v="KPEX-SB-55847" u="1"/>
        <s v="KPEX-SB-50346" u="1"/>
        <s v="KPPE-SB-44425" u="1"/>
        <s v="KPEX-SB-63938" u="1"/>
        <s v="KPEX-SB-120502" u="1"/>
        <s v="KPPE-SB-148935" u="1"/>
        <s v="KPPE-SB-176957" u="1"/>
        <s v="KPPE-SB-207730" u="1"/>
        <s v="KPPE-SB-53696" u="1"/>
        <s v="KPPE-SB-218789" u="1"/>
        <s v="KPPE-SB-296945" u="1"/>
        <s v="KPPE-SB-56397" u="1"/>
        <s v="KPPE-SB-52340" u="1"/>
        <s v="KPPE-SB-280076" u="1"/>
        <s v="KPPE-SB-157110" u="1"/>
        <s v="KPPE-SB-182852" u="1"/>
        <s v="KPPE-SB-147158" u="1"/>
        <s v="KPPE-SB-207902" u="1"/>
        <s v="KPPE-SB-33889" u="1"/>
        <s v="KPPE-SB-16543" u="1"/>
        <s v="KPPE-SB-107901" u="1"/>
        <s v="KPAE-SB-58426" u="1"/>
        <s v="KPPE-SB-68641" u="1"/>
        <s v="KPPE-SB-284761" u="1"/>
        <s v="KPPE-SB-273133" u="1"/>
        <s v="KPEX-SB-14573" u="1"/>
        <s v="KPPE-SB-186968" u="1"/>
        <s v="KPPE-SB-191771" u="1"/>
        <s v="KPEX-SB-118503" u="1"/>
        <s v="KPPE-SB-180051" u="1"/>
        <s v="KPPE-SB-205673" u="1"/>
        <s v="KPEX-SB-110410" u="1"/>
        <s v="KPPE-SB-274133" u="1"/>
        <s v="KPPE-SB-274225" u="1"/>
        <s v="KPPE-SB-6574" u="1"/>
        <s v="KPEX-SB-34948" u="1"/>
        <s v="KPPE-SB-152773" u="1"/>
        <s v="KPPE-SB-155145" u="1"/>
        <s v="KPPE-SB-79497" u="1"/>
        <s v="KPEX-SB-111502" u="1"/>
        <s v="KPEX-SB-116194" u="1"/>
        <s v="KPEX-SB-24249" u="1"/>
        <s v="KPEX-SB-181454" u="1"/>
        <s v="KPPE-SB-257066" u="1"/>
        <s v="KPPE-SB-189224" u="1"/>
        <s v="KPPE-SB-207857" u="1"/>
        <s v="KPPE-SB-226752" u="1"/>
        <s v="KPPE-SB-297144" u="1"/>
        <s v="KPPE-SB-286088" u="1"/>
        <s v="KPEX-SB-27002" u="1"/>
        <s v="KPEX-SB-73838" u="1"/>
        <s v="KPPE-SB-16951" u="1"/>
        <s v="KPEX-SB-101342" u="1"/>
        <s v="KPPE-SB-58434" u="1"/>
        <s v="KPPE-SB-307742" u="1"/>
        <s v="KPPE-SB-47742" u="1"/>
        <s v="KPPE-SB-83731" u="1"/>
        <s v="KPPE-SB-248751" u="1"/>
        <s v="KPPE-SB-232911" u="1"/>
        <s v="KPPE-SB-70195" u="1"/>
        <s v="KPPE-SB-199899" u="1"/>
        <s v="KPPE-SB-240089" u="1"/>
        <s v="KPAE-SB-62832" u="1"/>
        <s v="KPPE-SB-277773" u="1"/>
        <s v="Assigned for Gate In" u="1"/>
        <s v="KPPE-SB-65097" u="1"/>
        <s v="KPPE-SB-147157" u="1"/>
        <s v="KPPE-SB-311696" u="1"/>
        <s v="KPPE-SB-176099" u="1"/>
        <s v="KPPE-SB-214820" u="1"/>
        <s v="KPEX-SB-60738" u="1"/>
        <s v="KPPE-SB-288156" u="1"/>
        <s v="KPPE-SB-272132" u="1"/>
        <s v="KPPE-SB-41233" u="1"/>
        <s v="KPEX-SB-142399" u="1"/>
        <s v="KPEX-SB-160558" u="1"/>
        <s v="KPPE-SB-217924" u="1"/>
        <s v="KPPE-SB-87009" u="1"/>
        <s v="KPPE-SB-94879" u="1"/>
        <s v="KPPE-SB-223831" u="1"/>
        <s v="KPEX-SB-177398" u="1"/>
        <s v="KPPE-SB-254797" u="1"/>
        <s v="KPPE-SB-196246" u="1"/>
        <s v="KPPE-SB-120041" u="1"/>
        <s v="KPPE-SB-1976" u="1"/>
        <s v="KPEX-SB-126513" u="1"/>
        <s v="KPPE-SB-200787" u="1"/>
      </sharedItems>
    </cacheField>
    <cacheField name="Gd.Dt" numFmtId="14">
      <sharedItems containsSemiMixedTypes="0" containsNonDate="0" containsDate="1" containsString="0" minDate="2021-12-24T00:00:00" maxDate="2023-04-20T00:00:00" count="386">
        <d v="2023-04-19T00:00:00"/>
        <d v="2023-04-18T00:00:00"/>
        <d v="2022-02-23T00:00:00" u="1"/>
        <d v="2022-04-14T00:00:00" u="1"/>
        <d v="2022-06-05T00:00:00" u="1"/>
        <d v="2022-09-27T00:00:00" u="1"/>
        <d v="2022-11-18T00:00:00" u="1"/>
        <d v="2023-01-18T00:00:00" u="1"/>
        <d v="2023-03-09T00:00:00" u="1"/>
        <d v="2022-05-19T00:00:00" u="1"/>
        <d v="2022-09-01T00:00:00" u="1"/>
        <d v="2022-12-23T00:00:00" u="1"/>
        <d v="2023-02-23T00:00:00" u="1"/>
        <d v="2023-04-14T00:00:00" u="1"/>
        <d v="2022-03-02T00:00:00" u="1"/>
        <d v="2022-06-24T00:00:00" u="1"/>
        <d v="2022-08-15T00:00:00" u="1"/>
        <d v="2022-10-06T00:00:00" u="1"/>
        <d v="2023-03-28T00:00:00" u="1"/>
        <d v="2022-02-16T00:00:00" u="1"/>
        <d v="2022-04-07T00:00:00" u="1"/>
        <d v="2022-07-29T00:00:00" u="1"/>
        <d v="2022-09-20T00:00:00" u="1"/>
        <d v="2022-11-11T00:00:00" u="1"/>
        <d v="2023-01-11T00:00:00" u="1"/>
        <d v="2023-03-02T00:00:00" u="1"/>
        <d v="2022-01-30T00:00:00" u="1"/>
        <d v="2022-05-12T00:00:00" u="1"/>
        <d v="2022-07-03T00:00:00" u="1"/>
        <d v="2022-10-25T00:00:00" u="1"/>
        <d v="2022-12-16T00:00:00" u="1"/>
        <d v="2023-02-16T00:00:00" u="1"/>
        <d v="2023-04-07T00:00:00" u="1"/>
        <d v="2022-04-26T00:00:00" u="1"/>
        <d v="2022-06-17T00:00:00" u="1"/>
        <d v="2022-08-08T00:00:00" u="1"/>
        <d v="2022-11-30T00:00:00" u="1"/>
        <d v="2023-01-30T00:00:00" u="1"/>
        <d v="2023-03-21T00:00:00" u="1"/>
        <d v="2022-02-09T00:00:00" u="1"/>
        <d v="2022-05-31T00:00:00" u="1"/>
        <d v="2022-07-22T00:00:00" u="1"/>
        <d v="2022-09-13T00:00:00" u="1"/>
        <d v="2022-11-04T00:00:00" u="1"/>
        <d v="2023-01-04T00:00:00" u="1"/>
        <d v="2022-05-05T00:00:00" u="1"/>
        <d v="2022-08-27T00:00:00" u="1"/>
        <d v="2022-10-18T00:00:00" u="1"/>
        <d v="2022-12-09T00:00:00" u="1"/>
        <d v="2023-02-09T00:00:00" u="1"/>
        <d v="2021-12-28T00:00:00" u="1"/>
        <d v="2022-02-28T00:00:00" u="1"/>
        <d v="2022-04-19T00:00:00" u="1"/>
        <d v="2022-06-10T00:00:00" u="1"/>
        <d v="2022-11-23T00:00:00" u="1"/>
        <d v="2023-03-14T00:00:00" u="1"/>
        <d v="2022-05-24T00:00:00" u="1"/>
        <d v="2022-07-15T00:00:00" u="1"/>
        <d v="2022-09-06T00:00:00" u="1"/>
        <d v="2022-12-28T00:00:00" u="1"/>
        <d v="2023-02-28T00:00:00" u="1"/>
        <d v="2022-03-07T00:00:00" u="1"/>
        <d v="2022-06-29T00:00:00" u="1"/>
        <d v="2022-08-20T00:00:00" u="1"/>
        <d v="2022-10-11T00:00:00" u="1"/>
        <d v="2022-12-02T00:00:00" u="1"/>
        <d v="2022-02-21T00:00:00" u="1"/>
        <d v="2022-04-12T00:00:00" u="1"/>
        <d v="2022-06-03T00:00:00" u="1"/>
        <d v="2022-09-25T00:00:00" u="1"/>
        <d v="2022-11-16T00:00:00" u="1"/>
        <d v="2023-03-07T00:00:00" u="1"/>
        <d v="2022-03-26T00:00:00" u="1"/>
        <d v="2022-05-17T00:00:00" u="1"/>
        <d v="2022-07-08T00:00:00" u="1"/>
        <d v="2022-10-30T00:00:00" u="1"/>
        <d v="2022-12-21T00:00:00" u="1"/>
        <d v="2023-02-21T00:00:00" u="1"/>
        <d v="2023-04-12T00:00:00" u="1"/>
        <d v="2022-08-13T00:00:00" u="1"/>
        <d v="2022-10-04T00:00:00" u="1"/>
        <d v="2023-03-26T00:00:00" u="1"/>
        <d v="2022-02-14T00:00:00" u="1"/>
        <d v="2022-04-05T00:00:00" u="1"/>
        <d v="2022-07-27T00:00:00" u="1"/>
        <d v="2022-09-18T00:00:00" u="1"/>
        <d v="2022-11-09T00:00:00" u="1"/>
        <d v="2023-01-09T00:00:00" u="1"/>
        <d v="2022-01-28T00:00:00" u="1"/>
        <d v="2022-03-19T00:00:00" u="1"/>
        <d v="2022-05-10T00:00:00" u="1"/>
        <d v="2022-07-01T00:00:00" u="1"/>
        <d v="2022-10-23T00:00:00" u="1"/>
        <d v="2022-12-14T00:00:00" u="1"/>
        <d v="2023-02-14T00:00:00" u="1"/>
        <d v="2023-04-05T00:00:00" u="1"/>
        <d v="2022-04-24T00:00:00" u="1"/>
        <d v="2022-06-15T00:00:00" u="1"/>
        <d v="2022-08-06T00:00:00" u="1"/>
        <d v="2023-01-28T00:00:00" u="1"/>
        <d v="2023-03-19T00:00:00" u="1"/>
        <d v="2022-02-07T00:00:00" u="1"/>
        <d v="2022-05-29T00:00:00" u="1"/>
        <d v="2022-07-20T00:00:00" u="1"/>
        <d v="2022-09-11T00:00:00" u="1"/>
        <d v="2022-01-21T00:00:00" u="1"/>
        <d v="2022-03-12T00:00:00" u="1"/>
        <d v="2022-08-25T00:00:00" u="1"/>
        <d v="2022-10-16T00:00:00" u="1"/>
        <d v="2022-12-07T00:00:00" u="1"/>
        <d v="2023-02-07T00:00:00" u="1"/>
        <d v="2021-12-26T00:00:00" u="1"/>
        <d v="2022-02-26T00:00:00" u="1"/>
        <d v="2022-04-17T00:00:00" u="1"/>
        <d v="2022-06-08T00:00:00" u="1"/>
        <d v="2022-09-30T00:00:00" u="1"/>
        <d v="2022-11-21T00:00:00" u="1"/>
        <d v="2023-01-21T00:00:00" u="1"/>
        <d v="2023-03-12T00:00:00" u="1"/>
        <d v="2022-03-31T00:00:00" u="1"/>
        <d v="2022-05-22T00:00:00" u="1"/>
        <d v="2022-09-04T00:00:00" u="1"/>
        <d v="2022-12-26T00:00:00" u="1"/>
        <d v="2023-02-26T00:00:00" u="1"/>
        <d v="2023-04-17T00:00:00" u="1"/>
        <d v="2022-06-27T00:00:00" u="1"/>
        <d v="2022-08-18T00:00:00" u="1"/>
        <d v="2022-10-09T00:00:00" u="1"/>
        <d v="2023-03-31T00:00:00" u="1"/>
        <d v="2022-02-19T00:00:00" u="1"/>
        <d v="2022-04-10T00:00:00" u="1"/>
        <d v="2022-06-01T00:00:00" u="1"/>
        <d v="2022-09-23T00:00:00" u="1"/>
        <d v="2023-01-14T00:00:00" u="1"/>
        <d v="2023-03-05T00:00:00" u="1"/>
        <d v="2022-05-15T00:00:00" u="1"/>
        <d v="2022-07-06T00:00:00" u="1"/>
        <d v="2022-10-28T00:00:00" u="1"/>
        <d v="2023-04-10T00:00:00" u="1"/>
        <d v="2022-04-29T00:00:00" u="1"/>
        <d v="2022-08-11T00:00:00" u="1"/>
        <d v="2023-03-24T00:00:00" u="1"/>
        <d v="2022-02-12T00:00:00" u="1"/>
        <d v="2022-07-25T00:00:00" u="1"/>
        <d v="2022-09-16T00:00:00" u="1"/>
        <d v="2023-01-07T00:00:00" u="1"/>
        <d v="2022-01-26T00:00:00" u="1"/>
        <d v="2022-03-17T00:00:00" u="1"/>
        <d v="2022-05-08T00:00:00" u="1"/>
        <d v="2022-08-30T00:00:00" u="1"/>
        <d v="2022-10-21T00:00:00" u="1"/>
        <d v="2023-02-12T00:00:00" u="1"/>
        <d v="2022-04-22T00:00:00" u="1"/>
        <d v="2022-06-13T00:00:00" u="1"/>
        <d v="2022-08-04T00:00:00" u="1"/>
        <d v="2022-11-26T00:00:00" u="1"/>
        <d v="2023-01-26T00:00:00" u="1"/>
        <d v="2023-03-17T00:00:00" u="1"/>
        <d v="2022-02-05T00:00:00" u="1"/>
        <d v="2022-05-27T00:00:00" u="1"/>
        <d v="2022-03-10T00:00:00" u="1"/>
        <d v="2022-05-01T00:00:00" u="1"/>
        <d v="2022-08-23T00:00:00" u="1"/>
        <d v="2022-10-14T00:00:00" u="1"/>
        <d v="2023-02-05T00:00:00" u="1"/>
        <d v="2021-12-24T00:00:00" u="1"/>
        <d v="2022-02-24T00:00:00" u="1"/>
        <d v="2022-04-15T00:00:00" u="1"/>
        <d v="2022-09-28T00:00:00" u="1"/>
        <d v="2022-11-19T00:00:00" u="1"/>
        <d v="2023-01-19T00:00:00" u="1"/>
        <d v="2023-03-10T00:00:00" u="1"/>
        <d v="2022-03-29T00:00:00" u="1"/>
        <d v="2022-05-20T00:00:00" u="1"/>
        <d v="2022-12-24T00:00:00" u="1"/>
        <d v="2023-02-24T00:00:00" u="1"/>
        <d v="2023-04-15T00:00:00" u="1"/>
        <d v="2022-03-03T00:00:00" u="1"/>
        <d v="2022-06-25T00:00:00" u="1"/>
        <d v="2022-08-16T00:00:00" u="1"/>
        <d v="2022-10-07T00:00:00" u="1"/>
        <d v="2023-03-29T00:00:00" u="1"/>
        <d v="2022-02-17T00:00:00" u="1"/>
        <d v="2022-04-08T00:00:00" u="1"/>
        <d v="2022-09-21T00:00:00" u="1"/>
        <d v="2022-11-12T00:00:00" u="1"/>
        <d v="2023-03-03T00:00:00" u="1"/>
        <d v="2022-01-31T00:00:00" u="1"/>
        <d v="2022-03-22T00:00:00" u="1"/>
        <d v="2022-05-13T00:00:00" u="1"/>
        <d v="2022-07-04T00:00:00" u="1"/>
        <d v="2022-10-26T00:00:00" u="1"/>
        <d v="2022-12-17T00:00:00" u="1"/>
        <d v="2023-02-17T00:00:00" u="1"/>
        <d v="2023-04-08T00:00:00" u="1"/>
        <d v="2022-04-27T00:00:00" u="1"/>
        <d v="2022-06-18T00:00:00" u="1"/>
        <d v="2023-01-31T00:00:00" u="1"/>
        <d v="2023-03-22T00:00:00" u="1"/>
        <d v="2022-02-10T00:00:00" u="1"/>
        <d v="2022-04-01T00:00:00" u="1"/>
        <d v="2022-07-23T00:00:00" u="1"/>
        <d v="2022-09-14T00:00:00" u="1"/>
        <d v="2022-11-05T00:00:00" u="1"/>
        <d v="2023-01-05T00:00:00" u="1"/>
        <d v="2022-01-24T00:00:00" u="1"/>
        <d v="2022-03-15T00:00:00" u="1"/>
        <d v="2022-08-28T00:00:00" u="1"/>
        <d v="2022-10-19T00:00:00" u="1"/>
        <d v="2022-12-10T00:00:00" u="1"/>
        <d v="2023-02-10T00:00:00" u="1"/>
        <d v="2023-04-01T00:00:00" u="1"/>
        <d v="2022-04-20T00:00:00" u="1"/>
        <d v="2022-06-11T00:00:00" u="1"/>
        <d v="2022-08-02T00:00:00" u="1"/>
        <d v="2022-11-24T00:00:00" u="1"/>
        <d v="2023-01-24T00:00:00" u="1"/>
        <d v="2023-03-15T00:00:00" u="1"/>
        <d v="2022-02-03T00:00:00" u="1"/>
        <d v="2022-05-25T00:00:00" u="1"/>
        <d v="2022-07-16T00:00:00" u="1"/>
        <d v="2022-09-07T00:00:00" u="1"/>
        <d v="2022-12-29T00:00:00" u="1"/>
        <d v="2022-06-30T00:00:00" u="1"/>
        <d v="2022-08-21T00:00:00" u="1"/>
        <d v="2022-10-12T00:00:00" u="1"/>
        <d v="2022-12-03T00:00:00" u="1"/>
        <d v="2023-02-03T00:00:00" u="1"/>
        <d v="2022-02-22T00:00:00" u="1"/>
        <d v="2022-04-13T00:00:00" u="1"/>
        <d v="2022-11-17T00:00:00" u="1"/>
        <d v="2023-01-17T00:00:00" u="1"/>
        <d v="2023-03-08T00:00:00" u="1"/>
        <d v="2022-03-27T00:00:00" u="1"/>
        <d v="2022-05-18T00:00:00" u="1"/>
        <d v="2022-07-09T00:00:00" u="1"/>
        <d v="2022-10-31T00:00:00" u="1"/>
        <d v="2022-12-22T00:00:00" u="1"/>
        <d v="2023-02-22T00:00:00" u="1"/>
        <d v="2023-04-13T00:00:00" u="1"/>
        <d v="2022-03-01T00:00:00" u="1"/>
        <d v="2022-06-23T00:00:00" u="1"/>
        <d v="2022-08-14T00:00:00" u="1"/>
        <d v="2022-10-05T00:00:00" u="1"/>
        <d v="2023-03-27T00:00:00" u="1"/>
        <d v="2022-02-15T00:00:00" u="1"/>
        <d v="2022-04-06T00:00:00" u="1"/>
        <d v="2022-07-28T00:00:00" u="1"/>
        <d v="2022-09-19T00:00:00" u="1"/>
        <d v="2022-11-10T00:00:00" u="1"/>
        <d v="2023-03-01T00:00:00" u="1"/>
        <d v="2022-01-29T00:00:00" u="1"/>
        <d v="2022-03-20T00:00:00" u="1"/>
        <d v="2022-05-11T00:00:00" u="1"/>
        <d v="2022-07-02T00:00:00" u="1"/>
        <d v="2022-12-15T00:00:00" u="1"/>
        <d v="2023-02-15T00:00:00" u="1"/>
        <d v="2023-04-06T00:00:00" u="1"/>
        <d v="2022-04-25T00:00:00" u="1"/>
        <d v="2022-06-16T00:00:00" u="1"/>
        <d v="2022-08-07T00:00:00" u="1"/>
        <d v="2022-11-29T00:00:00" u="1"/>
        <d v="2023-01-29T00:00:00" u="1"/>
        <d v="2022-02-08T00:00:00" u="1"/>
        <d v="2022-05-30T00:00:00" u="1"/>
        <d v="2022-07-21T00:00:00" u="1"/>
        <d v="2022-11-03T00:00:00" u="1"/>
        <d v="2023-01-03T00:00:00" u="1"/>
        <d v="2022-01-22T00:00:00" u="1"/>
        <d v="2022-03-13T00:00:00" u="1"/>
        <d v="2022-08-26T00:00:00" u="1"/>
        <d v="2022-12-08T00:00:00" u="1"/>
        <d v="2023-02-08T00:00:00" u="1"/>
        <d v="2022-02-27T00:00:00" u="1"/>
        <d v="2022-06-09T00:00:00" u="1"/>
        <d v="2022-11-22T00:00:00" u="1"/>
        <d v="2023-01-22T00:00:00" u="1"/>
        <d v="2023-03-13T00:00:00" u="1"/>
        <d v="2022-05-23T00:00:00" u="1"/>
        <d v="2022-07-14T00:00:00" u="1"/>
        <d v="2022-12-27T00:00:00" u="1"/>
        <d v="2022-03-06T00:00:00" u="1"/>
        <d v="2022-06-28T00:00:00" u="1"/>
        <d v="2022-08-19T00:00:00" u="1"/>
        <d v="2022-12-01T00:00:00" u="1"/>
        <d v="2023-02-01T00:00:00" u="1"/>
        <d v="2022-02-20T00:00:00" u="1"/>
        <d v="2022-06-02T00:00:00" u="1"/>
        <d v="2022-09-24T00:00:00" u="1"/>
        <d v="2022-11-15T00:00:00" u="1"/>
        <d v="2023-01-15T00:00:00" u="1"/>
        <d v="2023-03-06T00:00:00" u="1"/>
        <d v="2022-03-25T00:00:00" u="1"/>
        <d v="2022-07-07T00:00:00" u="1"/>
        <d v="2022-10-29T00:00:00" u="1"/>
        <d v="2022-12-20T00:00:00" u="1"/>
        <d v="2023-04-11T00:00:00" u="1"/>
        <d v="2022-04-30T00:00:00" u="1"/>
        <d v="2022-06-21T00:00:00" u="1"/>
        <d v="2022-08-12T00:00:00" u="1"/>
        <d v="2023-03-25T00:00:00" u="1"/>
        <d v="2022-02-13T00:00:00" u="1"/>
        <d v="2022-09-17T00:00:00" u="1"/>
        <d v="2022-11-08T00:00:00" u="1"/>
        <d v="2023-01-08T00:00:00" u="1"/>
        <d v="2022-01-27T00:00:00" u="1"/>
        <d v="2022-03-18T00:00:00" u="1"/>
        <d v="2022-08-31T00:00:00" u="1"/>
        <d v="2022-10-22T00:00:00" u="1"/>
        <d v="2022-12-13T00:00:00" u="1"/>
        <d v="2023-04-04T00:00:00" u="1"/>
        <d v="2022-04-23T00:00:00" u="1"/>
        <d v="2022-06-14T00:00:00" u="1"/>
        <d v="2022-08-05T00:00:00" u="1"/>
        <d v="2022-11-27T00:00:00" u="1"/>
        <d v="2023-01-27T00:00:00" u="1"/>
        <d v="2023-03-18T00:00:00" u="1"/>
        <d v="2022-02-06T00:00:00" u="1"/>
        <d v="2022-05-28T00:00:00" u="1"/>
        <d v="2022-07-19T00:00:00" u="1"/>
        <d v="2022-09-10T00:00:00" u="1"/>
        <d v="2022-11-01T00:00:00" u="1"/>
        <d v="2023-01-01T00:00:00" u="1"/>
        <d v="2022-03-11T00:00:00" u="1"/>
        <d v="2022-05-02T00:00:00" u="1"/>
        <d v="2022-08-24T00:00:00" u="1"/>
        <d v="2022-10-15T00:00:00" u="1"/>
        <d v="2022-12-06T00:00:00" u="1"/>
        <d v="2021-12-25T00:00:00" u="1"/>
        <d v="2022-02-25T00:00:00" u="1"/>
        <d v="2022-04-16T00:00:00" u="1"/>
        <d v="2022-06-07T00:00:00" u="1"/>
        <d v="2022-09-29T00:00:00" u="1"/>
        <d v="2022-11-20T00:00:00" u="1"/>
        <d v="2023-03-11T00:00:00" u="1"/>
        <d v="2022-03-30T00:00:00" u="1"/>
        <d v="2022-05-21T00:00:00" u="1"/>
        <d v="2022-09-03T00:00:00" u="1"/>
        <d v="2022-12-25T00:00:00" u="1"/>
        <d v="2023-02-25T00:00:00" u="1"/>
        <d v="2023-04-16T00:00:00" u="1"/>
        <d v="2022-03-04T00:00:00" u="1"/>
        <d v="2022-06-26T00:00:00" u="1"/>
        <d v="2022-08-17T00:00:00" u="1"/>
        <d v="2022-10-08T00:00:00" u="1"/>
        <d v="2023-03-30T00:00:00" u="1"/>
        <d v="2022-02-18T00:00:00" u="1"/>
        <d v="2022-04-09T00:00:00" u="1"/>
        <d v="2022-07-31T00:00:00" u="1"/>
        <d v="2022-11-13T00:00:00" u="1"/>
        <d v="2023-01-13T00:00:00" u="1"/>
        <d v="2023-03-04T00:00:00" u="1"/>
        <d v="2022-03-23T00:00:00" u="1"/>
        <d v="2022-05-14T00:00:00" u="1"/>
        <d v="2022-07-05T00:00:00" u="1"/>
        <d v="2022-10-27T00:00:00" u="1"/>
        <d v="2022-12-18T00:00:00" u="1"/>
        <d v="2023-02-18T00:00:00" u="1"/>
        <d v="2022-04-28T00:00:00" u="1"/>
        <d v="2022-06-19T00:00:00" u="1"/>
        <d v="2022-10-01T00:00:00" u="1"/>
        <d v="2023-03-23T00:00:00" u="1"/>
        <d v="2022-02-11T00:00:00" u="1"/>
        <d v="2022-07-24T00:00:00" u="1"/>
        <d v="2022-09-15T00:00:00" u="1"/>
        <d v="2022-11-06T00:00:00" u="1"/>
        <d v="2023-01-06T00:00:00" u="1"/>
        <d v="2022-01-25T00:00:00" u="1"/>
        <d v="2022-03-16T00:00:00" u="1"/>
        <d v="2022-05-07T00:00:00" u="1"/>
        <d v="2022-12-11T00:00:00" u="1"/>
        <d v="2023-02-11T00:00:00" u="1"/>
        <d v="2022-04-21T00:00:00" u="1"/>
        <d v="2022-06-12T00:00:00" u="1"/>
        <d v="2022-08-03T00:00:00" u="1"/>
        <d v="2023-01-25T00:00:00" u="1"/>
        <d v="2023-03-16T00:00:00" u="1"/>
        <d v="2022-02-04T00:00:00" u="1"/>
        <d v="2022-05-26T00:00:00" u="1"/>
        <d v="2022-07-17T00:00:00" u="1"/>
        <d v="2022-12-30T00:00:00" u="1"/>
        <d v="2022-01-18T00:00:00" u="1"/>
        <d v="2022-03-09T00:00:00" u="1"/>
        <d v="2022-10-13T00:00:00" u="1"/>
        <d v="2022-12-04T00:00:00" u="1"/>
        <d v="2023-02-04T00:00:00" u="1"/>
      </sharedItems>
    </cacheField>
    <cacheField name="E-From" numFmtId="0">
      <sharedItems containsBlank="1" count="1252">
        <s v="HMB-037939"/>
        <s v="HBL-015541"/>
        <s v="HBL-015619"/>
        <s v="HMB-037813"/>
        <m u="1"/>
        <s v="HMB-067781" u="1"/>
        <s v="HMB-091278" u="1"/>
        <s v="BAF-051405" u="1"/>
        <s v="HMB-113200" u="1"/>
        <s v="HMB-112099" u="1"/>
        <s v="HMB-035314" u="1"/>
        <s v="HMB-055221" u="1"/>
        <s v="HMB-018339" u="1"/>
        <s v="HMB-098231" u="1"/>
        <s v="HMB-138315" u="1"/>
        <s v="HBL-020361" u="1"/>
        <s v="HMB-029931" u="1"/>
        <s v="HMB-011406" u="1"/>
        <s v="HMB-012418" u="1"/>
        <s v="HMB-034165" u="1"/>
        <s v="HMB-105784" u="1"/>
        <s v="AHB-088665" u="1"/>
        <s v="HMB-135074" u="1"/>
        <s v="HMB-015166" u="1"/>
        <s v="HMB-035337" u="1"/>
        <s v="HMB-074323" u="1"/>
        <s v="HMB-047965" u="1"/>
        <s v="HMB-090081" u="1"/>
        <s v="HMB-26253" u="1"/>
        <s v="BAF-036097" u="1"/>
        <s v="HMB-055220" u="1"/>
        <s v="HMB-082894" u="1"/>
        <s v="BAF-045965" u="1"/>
        <s v="HMB-129691" u="1"/>
        <s v="BAF-032221" u="1"/>
        <s v="HMB-136130" u="1"/>
        <s v="HMB-017234" u="1"/>
        <s v="HMB-035301" u="1"/>
        <s v="HMB-098230" u="1"/>
        <s v="HMB-042860" u="1"/>
        <s v="HMB-014085" u="1"/>
        <s v="HMB-052519" u="1"/>
        <s v="HMB-052323" u="1"/>
        <s v="HMB-053427" u="1"/>
        <s v="BAF-022885" u="1"/>
        <s v="AHB-067653" u="1"/>
        <s v="AHB-088664" u="1"/>
        <s v="ABL-000109" u="1"/>
        <s v="HBL-021440" u="1"/>
        <s v="HMB-008898" u="1"/>
        <s v="HMB-034232" u="1"/>
        <s v="HMB-014313" u="1"/>
        <s v="HMB-129886" u="1"/>
        <s v="HMB-068871" u="1"/>
        <s v="HMB-021976" u="1"/>
        <s v="HMB-037336" u="1"/>
        <s v="HMB-092368" u="1"/>
        <s v="MCB-021773" u="1"/>
        <s v="HMB-142964" u="1"/>
        <s v="HMB-028941" u="1"/>
        <s v="HMB-022780" u="1"/>
        <s v="HMB-013268" u="1"/>
        <s v="HMB-071241" u="1"/>
        <s v="HMB-091608" u="1"/>
        <s v="HBL-008545" u="1"/>
        <s v="AHB-103620" u="1"/>
        <s v="AHB-060583" u="1"/>
        <s v="ABL-000108" u="1"/>
        <s v="HMB-138096" u="1"/>
        <s v="HMB-067974" u="1"/>
        <s v="HMB-034231" u="1"/>
        <s v="HMB-075609" u="1"/>
        <s v="HMB-008977" u="1"/>
        <s v="HMB-132199" u="1"/>
        <s v="HMB-037439" u="1"/>
        <s v="ABL-00977" u="1"/>
        <s v="HMB-008953" u="1"/>
        <s v="HMB-130519" u="1"/>
        <s v="HMB-054197" u="1"/>
        <s v="HMB-133359" u="1"/>
        <s v="HMB-030230" u="1"/>
        <s v="HMB-054277" u="1"/>
        <s v="HMB-138312" u="1"/>
        <s v="ABL-000039" u="1"/>
        <s v="HMB-135071" u="1"/>
        <s v="ABL-000107" u="1"/>
        <s v="HMB-047986" u="1"/>
        <s v="HMB-050196" u="1"/>
        <s v="HMB-120895" u="1"/>
        <s v="HMB-138279" u="1"/>
        <s v="HBL-025382" u="1"/>
        <s v="HMB-034230" u="1"/>
        <s v="HMB-120791" u="1"/>
        <s v="HBL-026370" u="1"/>
        <s v="HMB-028871" u="1"/>
        <s v="HMB-035402" u="1"/>
        <s v="HMB-218429" u="1"/>
        <s v="HMB-071263" u="1"/>
        <s v="HMB-021870" u="1"/>
        <s v="HMB-070331" u="1"/>
        <s v="BAF-030185" u="1"/>
        <s v="BAF-030369" u="1"/>
        <s v="AHB-040698" u="1"/>
        <s v="HMB-051424" u="1"/>
        <s v="AHB-046755" u="1"/>
        <s v="HBL-020909" u="1"/>
        <s v="HMB-013346" u="1"/>
        <s v="HMB-092606" u="1"/>
        <s v="BAF-043997" u="1"/>
        <s v="HBL-009543" u="1"/>
        <s v="HMB-132506" u="1"/>
        <s v="HMB-013242" u="1"/>
        <s v="HMB-105780" u="1"/>
        <s v="AHB-088661" u="1"/>
        <s v="BAF-039150" u="1"/>
        <s v="HBL-005382" u="1"/>
        <s v="HMB-056160" u="1"/>
        <s v="HMB-075607" u="1"/>
        <s v="BAF-034265" u="1"/>
        <s v="HMB-048961" u="1"/>
        <s v="HMB-017518" u="1"/>
        <s v="BAF-034333" u="1"/>
        <s v="HMB-111070" u="1"/>
        <s v="HMB-059608" u="1"/>
        <s v="HMB-014185" u="1"/>
        <s v="HMB-019310" u="1"/>
        <s v="AHB-088660" u="1"/>
        <s v="HBL-023644" u="1"/>
        <s v="HBL-011004" u="1"/>
        <s v="HMB-032400" u="1"/>
        <s v="HMB-217175" u="1"/>
        <s v="HMB-070193" u="1"/>
        <s v="HMB-018185" u="1"/>
        <s v="HMB-058459" u="1"/>
        <s v="HMB-076618" u="1"/>
        <s v="HMB-110173" u="1"/>
        <s v="HMB-031091" u="1"/>
        <s v="HBL-005725" u="1"/>
        <s v="HMB-111357" u="1"/>
        <s v="HMB-017517" u="1"/>
        <s v="HMB-057331" u="1"/>
        <s v="HMB-063982" u="1"/>
        <s v="BAF-010092" u="1"/>
        <s v="AHB-037149" u="1"/>
        <s v="HMB-006893" u="1"/>
        <s v="HMB-037379" u="1"/>
        <s v="HBL-027599" u="1"/>
        <s v="HMB-018184" u="1"/>
        <s v="HMB-058458" u="1"/>
        <s v="HMB-076525" u="1"/>
        <s v="HMB-009985" u="1"/>
        <s v="HMB-031090" u="1"/>
        <s v="ABL-00995" u="1"/>
        <s v="HMB-022983" u="1"/>
        <s v="HMB-219346" u="1"/>
        <s v="ABL-01124" u="1"/>
        <s v="HMB-118517" u="1"/>
        <s v="HMB-033090" u="1"/>
        <s v="HMB-133619" u="1"/>
        <s v="ABL-000035" u="1"/>
        <s v="ABL-000127" u="1"/>
        <s v="HMB-034250" u="1"/>
        <s v="AHB-062958" u="1"/>
        <s v="HMB-217173" u="1"/>
        <s v="BAF-002960" u="1"/>
        <s v="HMB-050376" u="1"/>
        <s v="BAF-054181" u="1"/>
        <s v="HBL-004827" u="1"/>
        <s v="HMB-138447" u="1"/>
        <s v="AHB-038204" u="1"/>
        <s v="HMB-019275" u="1"/>
        <s v="HMB-018251" u="1"/>
        <s v="HMB-037606" u="1"/>
        <s v="HMB-013286" u="1"/>
        <s v="BAF-015527" u="1"/>
        <s v="HMB-030421" u="1"/>
        <s v="HMB-032261" u="1"/>
        <s v="HMB-034285" u="1"/>
        <s v="HMB-050420" u="1"/>
        <s v="HMB-114275" u="1"/>
        <s v="ABL-000046" u="1"/>
        <s v="HMB-014458" u="1"/>
        <s v="ABL-000034" u="1"/>
        <s v="HMB-094602" u="1"/>
        <s v="HMB-011297" u="1"/>
        <s v="HMB-090465" u="1"/>
        <s v="ABL-00988" u="1"/>
        <s v="BAF-055364" u="1"/>
        <s v="HMB-017250" u="1"/>
        <s v="HMB-077707" u="1"/>
        <s v="HMB-053283" u="1"/>
        <s v="HMB-092729" u="1"/>
        <s v="BAF-000890" u="1"/>
        <s v="BAF-011469" u="1"/>
        <s v="ABL-000045" u="1"/>
        <s v="HMB-012433" u="1"/>
        <s v="ABL-000033" u="1"/>
        <s v="HMB-004970" u="1"/>
        <s v="HMB-019410" u="1"/>
        <s v="HMB-033340" u="1"/>
        <s v="HMB-096453" u="1"/>
        <s v="HMB-035340" u="1"/>
        <s v="HMB-010192" u="1"/>
        <s v="HMB-032399" u="1"/>
        <s v="HMB-090464" u="1"/>
        <s v="HMB-034500" u="1"/>
        <s v="HMB-010180" u="1"/>
        <s v="HMB-138353" u="1"/>
        <s v="HMB-037524" u="1"/>
        <s v="HMB-098625" u="1"/>
        <s v="HMB-110709" u="1"/>
        <s v="ABL-000056" u="1"/>
        <s v="HMB-018513" u="1"/>
        <s v="HMB-019709" u="1"/>
        <s v="HMB-034191" u="1"/>
        <s v="HMB-112617" u="1"/>
        <s v="ABL-000032" u="1"/>
        <s v="ABL-000124" u="1"/>
        <s v="ABL-001124" u="1"/>
        <s v="HMB-053510" u="1"/>
        <s v="HBL-024927" u="1"/>
        <s v="HMB-035707" u="1"/>
        <s v="HMB-010191" u="1"/>
        <s v="HMB-030282" u="1"/>
        <s v="HMB-090463" u="1"/>
        <s v="HMB-050729" u="1"/>
        <s v="ABL-000079" u="1"/>
        <s v="HMB-079453" u="1"/>
        <s v="HMB-098624" u="1"/>
        <s v="HMB-011363" u="1"/>
        <s v="HMB-098520" u="1"/>
        <s v="ABL-000055" u="1"/>
        <s v="BAF-030546" u="1"/>
        <s v="HBL-006800" u="1"/>
        <s v="HMB-132615" u="1"/>
        <s v="ABL-000043" u="1"/>
        <s v="HBL-010206" u="1"/>
        <s v="HMB-117296" u="1"/>
        <s v="ABL-000123" u="1"/>
        <s v="HMB-058489" u="1"/>
        <s v="AHB-081861" u="1"/>
        <s v="HBL-012022" u="1"/>
        <s v="HMB-031489" u="1"/>
        <s v="HMB-110283" u="1"/>
        <s v="HMB-090462" u="1"/>
        <s v="ABL-000078" u="1"/>
        <s v="AHB-016168" u="1"/>
        <s v="HMB-018523" u="1"/>
        <s v="HMB-053636" u="1"/>
        <s v="AHB-041978" u="1"/>
        <s v="HMB-019603" u="1"/>
        <s v="ABL-000030" u="1"/>
        <s v="HMB-058488" u="1"/>
        <s v="ABL-000110" u="1"/>
        <s v="HMB-077727" u="1"/>
        <s v="HMB-139454" u="1"/>
        <s v="ABL-000077" u="1"/>
        <s v="HMB-217420" u="1"/>
        <s v="ABL-01151" u="1"/>
        <s v="HBL-011056" u="1"/>
        <s v="HBL-022672" u="1"/>
        <s v="HMB-032808" u="1"/>
        <s v="HMB-051611" u="1"/>
        <s v="HMB-095565" u="1"/>
        <s v="ABL-000041" u="1"/>
        <s v="HBL-009730" u="1"/>
        <s v="HMB-135453" u="1"/>
        <s v="HMB-058487" u="1"/>
        <s v="AHB-074187" u="1"/>
        <s v="HMB-016637" u="1"/>
        <s v="MCB-021993" u="1"/>
        <s v="HMB-130360" u="1"/>
        <s v="HMB-057623" u="1"/>
        <s v="HMB-218627" u="1"/>
        <s v="ABL-000076" u="1"/>
        <s v="HMB-119534" u="1"/>
        <s v="AHB-016166" u="1"/>
        <s v="HMB-013556" u="1"/>
        <s v="AHB-041988" u="1"/>
        <s v="HBL-022671" u="1"/>
        <s v="HMB-032807" u="1"/>
        <s v="HMB-075473" u="1"/>
        <s v="AHB-041976" u="1"/>
        <s v="ABL-2856" u="1"/>
        <s v="HBL-004672" u="1"/>
        <s v="HMB-057658" u="1"/>
        <s v="HMB-010291" u="1"/>
        <s v="HMB-010475" u="1"/>
        <s v="HMB-139568" u="1"/>
        <s v="HMB-078829" u="1"/>
        <s v="HMB-011383" u="1"/>
        <s v="HMB-066005" u="1"/>
        <s v="ABL-000087" u="1"/>
        <s v="HMB-030542" u="1"/>
        <s v="BAF-036371" u="1"/>
        <s v="HMB-137704" u="1"/>
        <s v="ABL-01152" u="1"/>
        <s v="AHB-047792" u="1"/>
        <s v="BAF-030370" u="1"/>
        <s v="ABL-000051" u="1"/>
        <s v="AHB-041987" u="1"/>
        <s v="MCB-015548" u="1"/>
        <s v="HBL-012030" u="1"/>
        <s v="HMB-077736" u="1"/>
        <s v="BAF-054461" u="1"/>
        <s v="HMB-139567" u="1"/>
        <s v="ABL-000098" u="1"/>
        <s v="HMB-019291" u="1"/>
        <s v="BAH-043017" u="1"/>
        <s v="HBL-024910" u="1"/>
        <s v="ABL-000086" u="1"/>
        <s v="HBL-012089" u="1"/>
        <s v="HBL-030064" u="1"/>
        <s v="HMB-132738" u="1"/>
        <s v="BAF-034610" u="1"/>
        <s v="HMB-032633" u="1"/>
        <s v="HMB-059701" u="1"/>
        <s v="HMB-003018" u="1"/>
        <s v="HMB-144109" u="1"/>
        <s v="HMB-057748" u="1"/>
        <s v="HMB-046028" u="1"/>
        <s v="HMB-018382" u="1"/>
        <s v="HMB-006018" u="1"/>
        <s v="HMB-138646" u="1"/>
        <s v="HMB-038737" u="1"/>
        <s v="HMB-007018" u="1"/>
        <s v="HMB-119555" u="1"/>
        <s v="ABL-000085" u="1"/>
        <s v="HMB-120017" u="1"/>
        <s v="HBL-032179" u="1"/>
        <s v="ABL-000073" u="1"/>
        <s v="ABL-000061" u="1"/>
        <s v="HMB-136577" u="1"/>
        <s v="ABL-003073" u="1"/>
        <s v="AHB-041973" u="1"/>
        <s v="AHB-079080" u="1"/>
        <s v="HMB-033804" u="1"/>
        <s v="HMB-030495" u="1"/>
        <s v="HMB-086209" u="1"/>
        <s v="HMB-116450" u="1"/>
        <s v="HMB-018817" u="1"/>
        <s v="HMB-009029" u="1"/>
        <s v="HMB-051550" u="1"/>
        <s v="HMB-068106" u="1"/>
        <s v="AHB-170195" u="1"/>
        <s v="HMB-034667" u="1"/>
        <s v="HMB-032907" u="1"/>
        <s v="HMB-073917" u="1"/>
        <s v="ABL-001244" u="1"/>
        <s v="HBL-011407" u="1"/>
        <s v="HMB-073905" u="1"/>
        <s v="HMB-115553" u="1"/>
        <s v="HMB-033711" u="1"/>
        <s v="HMB-036747" u="1"/>
        <s v="HBL-012303" u="1"/>
        <s v="HMB-045014" u="1"/>
        <s v="HMB-067129" u="1"/>
        <s v="ABL-01054" u="1"/>
        <s v="HMB-037723" u="1"/>
        <s v="ABL-000083" u="1"/>
        <s v="HMB-100016" u="1"/>
        <s v="HMB-013759" u="1"/>
        <s v="HMB-053481" u="1"/>
        <s v="HMB-111724" u="1"/>
        <s v="HMB-019908" u="1"/>
        <s v="BAF-055802" u="1"/>
        <s v="HMB-113460" u="1"/>
        <s v="HMB-048134 EC" u="1"/>
        <s v="HMB-032630" u="1"/>
        <s v="HMB-034470" u="1"/>
        <s v="HMB-053813" u="1"/>
        <s v="HMB-218497" u="1"/>
        <s v="HMB-046025" u="1"/>
        <s v="HMB-065012" u="1"/>
        <s v="HMB-137735" u="1"/>
        <s v="AHB-011516" u="1"/>
        <s v="BAF-03023" u="1"/>
        <s v="HMB-011838" u="1"/>
        <s v="HMB-094686" u="1"/>
        <s v="MCB-200009" u="1"/>
        <s v="BAF-52192" u="1"/>
        <s v="HMB-037802" u="1"/>
        <s v="HMB-115587" u="1"/>
        <s v="HMB-131814" u="1"/>
        <s v="HMB-096778" u="1"/>
        <s v="HMB-132906" u="1"/>
        <s v="ABL-001254" u="1"/>
        <s v="HMB-031801" u="1"/>
        <s v="HMB-044128" u="1"/>
        <s v="BAF-011470" u="1"/>
        <s v="BAF-001118" u="1"/>
        <s v="HMB-050491" u="1"/>
        <s v="HMB-138758" u="1"/>
        <s v="HMB-018390" u="1"/>
        <s v="HMB-035721" u="1"/>
        <s v="ABL-01055" u="1"/>
        <s v="AHB-011515" u="1"/>
        <s v="HMB-009038" u="1"/>
        <s v="HMB-013769" u="1"/>
        <s v="HMB-082229" u="1"/>
        <s v="HMB-118815" u="1"/>
        <s v="ABL-000081" u="1"/>
        <s v="HMB-019918" u="1"/>
        <s v="HMB-100014" u="1"/>
        <s v="HMB-011641" u="1"/>
        <s v="HMB-028013" u="1"/>
        <s v="HMB-110710" u="1"/>
        <s v="HMB-096777" u="1"/>
        <s v="HMB-053915" u="1"/>
        <s v="HMB-055571" u="1"/>
        <s v="MCB-023109" u="1"/>
        <s v="ABL-003081" u="1"/>
        <s v="HMB-050778" u="1"/>
        <s v="HMB-058491" u="1"/>
        <s v="BAF-055675" u="1"/>
        <s v="HMB-017917" u="1"/>
        <s v="HMB-011572" u="1"/>
        <s v="MCB-200019" u="1"/>
        <s v="HBL-008873" u="1"/>
        <s v="HMB-131560" u="1"/>
        <s v="ABL-000092" u="1"/>
        <s v="HMB-010720" u="1"/>
        <s v="HMB-115585" u="1"/>
        <s v="HMB-131812" u="1"/>
        <s v="ABL-002368" u="1"/>
        <s v="HMB-144139" u="1"/>
        <s v="HMB-013560" u="1"/>
        <s v="HMB-022103" u="1"/>
        <s v="HMB-050789" u="1"/>
        <s v="HMB-017676" u="1"/>
        <s v="HMB-073901" u="1"/>
        <s v="HMB-110584" u="1"/>
        <s v="HMB-058490" u="1"/>
        <s v="ABL-01056" u="1"/>
        <s v="BAF-014664" u="1"/>
        <s v="BAF-055674" u="1"/>
        <s v="HMB-010939" u="1"/>
        <s v="MCB-200018" u="1"/>
        <s v="HBL-027951" u="1"/>
        <s v="HMB-132847" u="1"/>
        <s v="ABL-000091" u="1"/>
        <s v="BAF-041069" u="1"/>
        <s v="HMB-018720" u="1"/>
        <s v="HMB-002127" u="1"/>
        <s v="HMB-131811" u="1"/>
        <s v="HMB-013743" u="1"/>
        <s v="BAF-053593" u="1"/>
        <s v="HMB-104036" u="1"/>
        <s v="BAF-054869" u="1"/>
        <s v="HMB-073900" u="1"/>
        <s v="HMB-017755" u="1"/>
        <s v="HMB-018583" u="1"/>
        <s v="HBL-012197" u="1"/>
        <s v="MCB-200017" u="1"/>
        <s v="BAF-036938" u="1"/>
        <s v="HBL-008871" u="1"/>
        <s v="BAF-028058" u="1"/>
        <s v="HBL-029870" u="1"/>
        <s v="HMB-002034" u="1"/>
        <s v="HBL-009951" u="1"/>
        <s v="HMB-013742" u="1"/>
        <s v="HBL-004790" u="1"/>
        <s v="HMB-022101" u="1"/>
        <s v="HMB-084306" u="1"/>
        <s v="HBL-015081" u="1"/>
        <s v="HBL-033424" u="1"/>
        <s v="HMB-037673" u="1"/>
        <s v="HMB-062078" u="1"/>
        <s v="HMB-059948" u="1"/>
        <s v="MCB-200028" u="1"/>
        <s v="HMB-21240" u="1"/>
        <s v="HMB-056900" u="1"/>
        <s v="HMB-121045" u="1"/>
        <s v="HMB-028033" u="1"/>
        <s v="HMB-050831" u="1"/>
        <s v="HMB-122045" u="1"/>
        <s v="HMB-055787" u="1"/>
        <s v="HMB-132741" u="1"/>
        <s v="HMB-010901" u="1"/>
        <s v="HMB-035776" u="1"/>
        <s v="HMB-094761" u="1"/>
        <s v="HBL-009950" u="1"/>
        <s v="ABL-002365" u="1"/>
        <s v="HMB-016869" u="1"/>
        <s v="HMB-074750" u="1"/>
        <s v="HMB-115570" u="1"/>
        <s v="ABL-001433" u="1"/>
        <s v="HMB-017869" u="1"/>
        <s v="HMB-036948" u="1"/>
        <s v="HMB-037672" u="1"/>
        <s v="HMB-067134" u="1"/>
        <s v="HMB-017833" u="1"/>
        <s v="HMB-018753" u="1"/>
        <s v="HMB-142067" u="1"/>
        <s v="HBL-010183" u="1"/>
        <s v="MCB-200027" u="1"/>
        <s v="HMB-143159" u="1"/>
        <s v="HMB-054878" u="1"/>
        <s v="MCB-200015" u="1"/>
        <s v="HMB-094772" u="1"/>
        <s v="HMB-021031" u="1"/>
        <s v="HMB-045078" u="1"/>
        <s v="AHB-058568" u="1"/>
        <s v="HMB-033935" u="1"/>
        <s v="HMB-094760" u="1"/>
        <s v="HMB-001204" u="1"/>
        <s v="HMB-013740" u="1"/>
        <s v="HMB-016868" u="1"/>
        <s v="HMB-076773" u="1"/>
        <s v="HMB-010799" u="1"/>
        <s v="ABL-001432" u="1"/>
        <s v="AHB-051647" u="1"/>
        <s v="HMB-140078" u="1"/>
        <s v="HMB-025227" u="1"/>
        <s v="HMB-044122" u="1"/>
        <s v="HMB-126136" u="1"/>
        <s v="HMB-078957" u="1"/>
        <s v="ABL-01158" u="1"/>
        <s v="HMB-057750" u="1"/>
        <s v="HMB-052693" u="1"/>
        <s v="HMB-071772" u="1"/>
        <s v="HMB-018752" u="1"/>
        <s v="HMB-048134" u="1"/>
        <s v="HMB-081419" u="1"/>
        <s v="AHB-056383" u="1"/>
        <s v="MCB-019641" u="1"/>
        <s v="HBL-022890" u="1"/>
        <s v="HMB-009032" u="1"/>
        <s v="HMB-015879" u="1"/>
        <s v="HMB-076796" u="1"/>
        <s v="HMB-112832" u="1"/>
        <s v="HMB-144146" u="1"/>
        <s v="HMB-035774" u="1"/>
        <s v="HMB-115580" u="1"/>
        <s v="HMB-098795" u="1"/>
        <s v="BAF-032946" u="1"/>
        <s v="AHB-019545" u="1"/>
        <s v="HMB-086211" u="1"/>
        <s v="HMB-143169" u="1"/>
        <s v="HMB-007031" u="1"/>
        <s v="HMB-092862" u="1"/>
        <s v="MCB-200025" u="1"/>
        <s v="HMB-003078" u="1"/>
        <s v="HMB-082246" u="1"/>
        <s v="AHB-056382" u="1"/>
        <s v="HMB-008307" u="1"/>
        <s v="MCB-200013" u="1"/>
        <s v="MCB-019640" u="1"/>
        <s v="HMB-142133" u="1"/>
        <s v="HMB-025249" u="1"/>
        <s v="HMB-035841" u="1"/>
        <s v="ABL-01067" u="1"/>
        <s v="HMB-087338" u="1"/>
        <s v="HMB-081269" u="1"/>
        <s v="HMB-106227" u="1"/>
        <s v="HMB-078863" u="1"/>
        <s v="HMB-120249" u="1"/>
        <s v="HBL-0009743" u="1"/>
        <s v="MCB-200024" u="1"/>
        <s v="HMB-081417" u="1"/>
        <s v="HMB-082245" u="1"/>
        <s v="HMB-008306" u="1"/>
        <s v="MCB-200012" u="1"/>
        <s v="ABL-0002879" u="1"/>
        <s v="HMB-022132" u="1"/>
        <s v="HMB-044235" u="1"/>
        <s v="HMB-013921" u="1"/>
        <s v="HMB-086153" u="1"/>
        <s v="ABL-002717" u="1"/>
        <s v="HMB-125317" u="1"/>
        <s v="HMB-062097" u="1"/>
        <s v="HMB-081268" u="1"/>
        <s v="HMB-082096" u="1"/>
        <s v="HMB-036932" u="1"/>
        <s v="HMB-009077" u="1"/>
        <s v="HMB-060245" u="1"/>
        <s v="HMB-030851" u="1"/>
        <s v="MCB-200035" u="1"/>
        <s v="HMB-081428" u="1"/>
        <s v="HMB-027304" u="1"/>
        <s v="MCB-200023" u="1"/>
        <s v="HMB-022063" u="1"/>
        <s v="HMB-038920" u="1"/>
        <s v="HMB-122052" u="1"/>
        <s v="HMB-068302" u="1"/>
        <s v="MCB-200011" u="1"/>
        <s v="HMB-124064" u="1"/>
        <s v="MCB-014857" u="1"/>
        <s v="HMB-029212" u="1"/>
        <s v="HMB-023051" u="1"/>
        <s v="AHB-171391" u="1"/>
        <s v="HMB-134944" u="1"/>
        <s v="ABL-002372" u="1"/>
        <s v="HMB-097976" u="1"/>
        <s v="HMB-067085" u="1"/>
        <s v="BAF-004088" u="1"/>
        <s v="HMB-097872" u="1"/>
        <s v="BAF-029224" u="1"/>
        <s v="BAF-51733" u="1"/>
        <s v="HMB-081267" u="1"/>
        <s v="HMB-023098" u="1"/>
        <s v="HMB-060244" u="1"/>
        <s v="HMB-116921" u="1"/>
        <s v="HMB-088416" u="1"/>
        <s v="HMB-081427" u="1"/>
        <s v="HMB-019944" u="1"/>
        <s v="MCB-200022" u="1"/>
        <s v="BAF-038875" u="1"/>
        <s v="HMB-042153" u="1"/>
        <s v="HMB-100120" u="1"/>
        <s v="HBL-010534" u="1"/>
        <s v="HMB-020210" u="1"/>
        <s v="HMB-075780" u="1"/>
        <s v="HMB-144234" u="1"/>
        <s v="HMB-036782" u="1"/>
        <s v="HMB-097975" u="1"/>
        <s v="BAF-004087" u="1"/>
        <s v="HMB-038978" u="1"/>
        <s v="HMB-010794" u="1"/>
        <s v="HMB-106328" u="1"/>
        <s v="HMB-128259" u="1"/>
        <s v="HMB-126315" u="1"/>
        <s v="HMB-038770" u="1"/>
        <s v="HMB-078860" u="1"/>
        <s v="HMB-018851" u="1"/>
        <s v="HMB-052964" u="1"/>
        <s v="HMB-081242" u="1"/>
        <s v="HMB-133690" u="1"/>
        <s v="HMB-144269" u="1"/>
        <s v="HBL-011373" u="1"/>
        <s v="MCB-200021" u="1"/>
        <s v="HMB-022061" u="1"/>
        <s v="HMB-013862" u="1"/>
        <s v="HMB-075975" u="1"/>
        <s v="HMB-115783" u="1"/>
        <s v="HMB-134954" u="1"/>
        <s v="HMB-003050" u="1"/>
        <s v="HMB-106259" u="1"/>
        <s v="AHB-031654" u="1"/>
        <s v="HMB-097870" u="1"/>
        <s v="BAF-51734" u="1"/>
        <s v="HMB-106327" u="1"/>
        <s v="HMB-067151" u="1"/>
        <s v="HMB-118863" u="1"/>
        <s v="HMB-081253" u="1"/>
        <s v="HMB-027313" u="1"/>
        <s v="HMB-052963" u="1"/>
        <s v="HMB-081241" u="1"/>
        <s v="HMB-081425" u="1"/>
        <s v="HMB-007302" u="1"/>
        <s v="MCB-200020" u="1"/>
        <s v="HMB-021416" u="1"/>
        <s v="HMB-102142" u="1"/>
        <s v="BAF-001257" u="1"/>
        <s v="HMB-009302" u="1"/>
        <s v="HMB-044243" u="1"/>
        <s v="AHB-047117" u="1"/>
        <s v="BAF-048404" u="1"/>
        <s v="HMB-127429" u="1"/>
        <s v="HMB-057951" u="1"/>
        <s v="HMB-040254" u="1"/>
        <s v="HMB-060161" u="1"/>
        <s v="HMB-082092" u="1"/>
        <s v="HMB-009073" u="1"/>
        <s v="HMB-025300" u="1"/>
        <s v="HMB-047415" u="1"/>
        <s v="HMB-081424" u="1"/>
        <s v="HMB-132860" u="1"/>
        <s v="HBL-030542" u="1"/>
        <s v="HMB-021323" u="1"/>
        <s v="AHB-068059" u="1"/>
        <s v="HMB-014872" u="1"/>
        <s v="HMB-001312" u="1"/>
        <s v="HMB-044242" u="1"/>
        <s v="HMB-064425" u="1"/>
        <s v="HMB-065345" u="1"/>
        <s v="AHB-019390" u="1"/>
        <s v="HMB-007268" u="1"/>
        <s v="HMB-024231" u="1"/>
        <s v="HMB-065241" u="1"/>
        <s v="MCB-005409" u="1"/>
        <s v="HMB-067161" u="1"/>
        <s v="HMB-081091" u="1"/>
        <s v="HMB-057950" u="1"/>
        <s v="BAF" u="1"/>
        <s v="HMB-081263" u="1"/>
        <s v="HMB-106221" u="1"/>
        <s v="HMB-019964" u="1"/>
        <s v="HMB-013895" u="1"/>
        <s v="HMB-027323" u="1"/>
        <s v="HMB-081251" u="1"/>
        <s v="BAF-011999" u="1"/>
        <s v="HMB-029243" u="1"/>
        <s v="HMB-024094" u="1"/>
        <s v="HMB-081423" u="1"/>
        <s v="HMB-019940" u="1"/>
        <s v="HMB-021322" u="1"/>
        <s v="HMB-022150" u="1"/>
        <s v="BAF-005404" u="1"/>
        <s v="HMB-023334" u="1"/>
        <s v="HMB-067196" u="1"/>
        <s v="AHB-072685" u="1"/>
        <s v="HMB-016883" u="1"/>
        <s v="BAF-014987" u="1"/>
        <s v="HMB-19356" u="1"/>
        <s v="HMB-026254" u="1"/>
        <s v="HMB-105416" u="1"/>
        <s v="MCB-005408" u="1"/>
        <s v="HMB-020173" u="1"/>
        <s v="HMB-011974" u="1"/>
        <s v="HMB-021265" u="1"/>
        <s v="HMB-021449" u="1"/>
        <s v="AHB-035767" u="1"/>
        <s v="HMB-008519" u="1"/>
        <s v="HMB-040240" u="1"/>
        <s v="HMB-081250" u="1"/>
        <s v="ABL-002598" u="1"/>
        <s v="HMB-102071" u="1"/>
        <s v="HMB-049425" u="1"/>
        <s v="HMB-081422" u="1"/>
        <s v="HMB-021321" u="1"/>
        <s v="HMB-061503" u="1"/>
        <s v="HMB-025529" u="1"/>
        <s v="MCB-005419" u="1"/>
        <s v="HMB-080549" u="1"/>
        <s v="BAF-001230" u="1"/>
        <s v="MCB-005407" u="1"/>
        <s v="HMB-005414" u="1"/>
        <s v="HMB-000265" u="1"/>
        <s v="HMB-021448" u="1"/>
        <s v="HMB-109255" u="1"/>
        <s v="AHB-032822" u="1"/>
        <s v="HMB-008518" u="1"/>
        <s v="HMB-027505" u="1"/>
        <s v="BAF-51860" u="1"/>
        <s v="HMB-144092" u="1"/>
        <s v="HMB-049608" u="1"/>
        <s v="HMB-001333" u="1"/>
        <s v="HMB-003449" u="1"/>
        <s v="HMB-062618" u="1"/>
        <s v="HMB-081421" u="1"/>
        <s v="HMB-124357" u="1"/>
        <s v="HMB-125369" u="1"/>
        <s v="HMB-054971" u="1"/>
        <s v="BAF-005402" u="1"/>
        <s v="BAF-006230" u="1"/>
        <s v="ABL-001745" u="1"/>
        <s v="AHB-037846" u="1"/>
        <s v="HMB-067194" u="1"/>
        <s v="HMB-136973" u="1"/>
        <s v="HMB-019997" u="1"/>
        <s v="HMB-029288" u="1"/>
        <s v="MCB-005406" u="1"/>
        <s v="HBL-005108" u="1"/>
        <s v="HMB-009173" u="1"/>
        <s v="HMB-080616" u="1"/>
        <s v="HMB-129529" u="1"/>
        <s v="AHB-029102" u="1"/>
        <s v="HMB-047411" u="1"/>
        <s v="HMB-049607" u="1"/>
        <s v="HMB-081420" u="1"/>
        <s v="HMB-008401" u="1"/>
        <s v="HMB-024263" u="1"/>
        <s v="HMB-084340" u="1"/>
        <s v="HMB-019996" u="1"/>
        <s v="HMB-003400" u="1"/>
        <s v="HMB-026251" u="1"/>
        <s v="HMB-029287" u="1"/>
        <s v="HMB-049286" u="1"/>
        <s v="MCB-005405" u="1"/>
        <s v="AHB-045079" u="1"/>
        <s v="HMB-043549" u="1"/>
        <s v="HMB-044469" u="1"/>
        <s v="HMB-129516" u="1"/>
        <s v="ABL-001755" u="1"/>
        <s v="AHB-089077" u="1"/>
        <s v="HMB-036994" u="1"/>
        <s v="HMB-006275" u="1"/>
        <s v="HMB-066272" u="1"/>
        <s v="HMB-081398" u="1"/>
        <s v="AHB-080132" u="1"/>
        <s v="HMB-040376" u="1"/>
        <s v="HMB-145606" u="1"/>
        <s v="HMB-049285" u="1"/>
        <s v="HMB-022389" u="1"/>
        <s v="HMB-040364" u="1"/>
        <s v="HMB-060547" u="1"/>
        <s v="MCB-005404" u="1"/>
        <s v="HMB-067432" u="1"/>
        <s v="HMB-021457" u="1"/>
        <s v="HMB-023297" u="1"/>
        <s v="HMB-042548" u="1"/>
        <s v="ABL-001594" u="1"/>
        <s v="HMB-003458" u="1"/>
        <s v="HMB-060603" u="1"/>
        <s v="MCB-022242" u="1"/>
        <s v="HMB-042524" u="1"/>
        <s v="HMB-109320" u="1"/>
        <s v="AHB-089076" u="1"/>
        <s v="HMB-015982" u="1"/>
        <s v="HMB-064627" u="1"/>
        <s v="BAF-002182" u="1"/>
        <s v="AHB-029067" u="1"/>
        <s v="BAG-002182" u="1"/>
        <s v="BAF-033981" u="1"/>
        <s v="ABL-002742" u="1"/>
        <s v="HMB-128274" u="1"/>
        <s v="HMB-019994" u="1"/>
        <s v="HBL-004209" u="1"/>
        <s v="HBL-010596" u="1"/>
        <s v="MCB-005403" u="1"/>
        <s v="HMB-021456" u="1"/>
        <s v="BAF-005538" u="1"/>
        <s v="HMB-140616" u="1"/>
        <s v="HMB-027605" u="1"/>
        <s v="HMB-022364" u="1"/>
        <s v="HMB-042547" u="1"/>
        <s v="HMB-129342" u="1"/>
        <s v="HMB-003457" u="1"/>
        <s v="MCB-022241" u="1"/>
        <s v="MCB-023161" u="1"/>
        <s v="HMB-105458" u="1"/>
        <s v="AHB-047145" u="1"/>
        <s v="AHB-043088" u="1"/>
        <s v="HMB-106170" u="1"/>
        <s v="AHB-049145" u="1"/>
        <s v="HMB-040374" u="1"/>
        <s v="MCB-005414" u="1"/>
        <s v="MCB-005402" u="1"/>
        <s v="HMB-023295" u="1"/>
        <s v="HMB-061361" u="1"/>
        <s v="HMB-026500" u="1"/>
        <s v="HMB-027604" u="1"/>
        <s v="HMB-103549" u="1"/>
        <s v="HMB-028420" u="1"/>
        <s v="HMB-003456" u="1"/>
        <s v="HMB-108410" u="1"/>
        <s v="HMB-145191" u="1"/>
        <s v="HMB-083440" u="1"/>
        <s v="HMB-124444" u="1"/>
        <s v="HMB-125548" u="1"/>
        <s v="HMB-024351" u="1"/>
        <s v="BAF-002180" u="1"/>
        <s v="HMB-027467" u="1"/>
        <s v="HMB-068385" u="1"/>
        <s v="MCB-005413" u="1"/>
        <s v="HMB-081739" u="1"/>
        <s v="MCB-005401" u="1"/>
        <s v="Open Account" u="1"/>
        <s v="AHB-063406" u="1"/>
        <s v="HMB-103548" u="1"/>
        <s v="HMB-143270" u="1"/>
        <s v="HMB-089704" u="1"/>
        <s v="HMB-003455" u="1"/>
        <s v="HMB-043545" u="1"/>
        <s v="HMB-046293" u="1"/>
        <s v="HMB-033009" u="1"/>
        <s v="HBL-013570" u="1"/>
        <s v="HMB-060487" u="1"/>
        <s v="HMB-080290" u="1"/>
        <s v="MCB-005412" u="1"/>
        <s v="HMB-008547" u="1"/>
        <s v="HMB-121454" u="1"/>
        <s v="HMB-007707" u="1"/>
        <s v="HMB-108432" u="1"/>
        <s v="HMB-027602" u="1"/>
        <s v="HMB-044476" u="1"/>
        <s v="HMB-108512" u="1"/>
        <s v="AHB-064313" u="1"/>
        <s v="HMB-003454" u="1"/>
        <s v="AHB-040257" u="1"/>
        <s v="HMB-023441" u="1"/>
        <s v="HMB-024729" u="1"/>
        <s v="HMB-033008" u="1"/>
        <s v="ABL-003854" u="1"/>
        <s v="HMB-068383" u="1"/>
        <s v="HMB-145521" u="1"/>
        <s v="MCB-005411" u="1"/>
        <s v="HBL-019869" u="1"/>
        <s v="HMB-001533" u="1"/>
        <s v="HMB-043555" u="1"/>
        <s v="HMB-061806" u="1"/>
        <s v="HMB-092108" u="1"/>
        <s v="HMB-003453" u="1"/>
        <s v="HMB-004453" u="1"/>
        <s v="HMB-045819" u="1"/>
        <s v="HMB-084805" u="1"/>
        <s v="HMB-060485" u="1"/>
        <s v="AHB-000050" u="1"/>
        <s v="HMB-001488" u="1"/>
        <s v="HMB-041486" u="1"/>
        <s v="HMB-118990" u="1"/>
        <s v="AHB-085094" u="1"/>
        <s v="HMB-041474" u="1"/>
        <s v="MCB-005410" u="1"/>
        <s v="HMB-082564" u="1"/>
        <s v="HMB-104397" u="1"/>
        <s v="HMB-092119" u="1"/>
        <s v="HMB-124476" u="1"/>
        <s v="MCB-020604" u="1"/>
        <s v="HMB-043554" u="1"/>
        <s v="HMB-045486" u="1"/>
        <s v="HMB-021703" u="1"/>
        <s v="HMB-043726" u="1"/>
        <s v="HMB-145647" u="1"/>
        <s v="AHB-089082" u="1"/>
        <s v="HMB-044726" u="1"/>
        <s v="HMB-006556" u="1"/>
        <s v="HMB-027291" u="1"/>
        <s v="HMB-136019" u="1"/>
        <s v="HMB-077108" u="1"/>
        <s v="HMB-080551" u="1"/>
        <s v="AHB-019930" u="1"/>
        <s v="HMB-121463" u="1"/>
        <s v="HMB-009280" u="1"/>
        <s v="HMB-000819" u="1"/>
        <s v="HMB-007612" u="1"/>
        <s v="HMB-021450" u="1"/>
        <s v="ABL-001967" u="1"/>
        <s v="HMB-140610" u="1"/>
        <s v="HMB-043553" u="1"/>
        <s v="HMB-009520" u="1"/>
        <s v="HMB-024370" u="1"/>
        <s v="HMB-024462" u="1"/>
        <s v="HMB-028498" u="1"/>
        <s v="HMB-044725" u="1"/>
        <s v="HMB-045829" u="1"/>
        <s v="HMB-060679" u="1"/>
        <s v="HMB-027290" u="1"/>
        <s v="HMB-060759" u="1"/>
        <s v="HMB-086631" u="1"/>
        <s v="HMB-145610" u="1"/>
        <s v="HMB-100371" u="1"/>
        <s v="HMB-080550" u="1"/>
        <s v="HMB-126703" u="1"/>
        <s v="HMB-120634" u="1"/>
        <s v="HMB-028726" u="1"/>
        <s v="HMB-040816" u="1"/>
        <s v="HMB-010109" u="1"/>
        <s v="HMB-143565" u="1"/>
        <s v="HBL-010945" u="1"/>
        <s v="HMB-043552" u="1"/>
        <s v="HMB-032108" u="1"/>
        <s v="HBL-034876" u="1"/>
        <s v="AHB-041185" u="1"/>
        <s v="HMB-003450" u="1"/>
        <s v="BAF-022381" u="1"/>
        <s v="AHB-089080" u="1"/>
        <s v="HMB-013005" u="1"/>
        <s v="HMB-060678" u="1"/>
        <s v="HMB-028485" u="1"/>
        <s v="HMB-060758" u="1"/>
        <s v="AHB-082435" u="1"/>
        <s v="HMB-086630" u="1"/>
        <s v="HMB-083597" u="1"/>
        <s v="HMB-001657" u="1"/>
        <s v="HMB-042667" u="1"/>
        <s v="HMB-060550" u="1"/>
        <s v="HMB-141644" u="1"/>
        <s v="HMB-009738" u="1"/>
        <s v="HMB-041919" u="1"/>
        <s v="HMB-063666" u="1"/>
        <s v="AHB-063412" u="1"/>
        <s v="HMB-043551" u="1"/>
        <s v="HMB-063918" u="1"/>
        <s v="HMB-063906" u="1"/>
        <s v="HMB-013016" u="1"/>
        <s v="HBL-009305" u="1"/>
        <s v="HBL-004064" u="1"/>
        <s v="HMB-023712" u="1"/>
        <s v="HMB-045827" u="1"/>
        <s v="HMB-047391" u="1"/>
        <s v="HMB-068586" u="1"/>
        <s v="HMB-084905" u="1"/>
        <s v="HMB-080676" u="1"/>
        <s v="AHB-043092" u="1"/>
        <s v="HMB-025816" u="1"/>
        <s v="HMB-024700" u="1"/>
        <s v="HMB-127909" u="1"/>
        <s v="HMB-041838" u="1"/>
        <s v="HMB-041918" u="1"/>
        <s v="HMB-030014" u="1"/>
        <s v="HMB-042550" u="1"/>
        <s v="HMB-084848" u="1"/>
        <s v="HMB-003460" u="1"/>
        <s v="HMB-043550" u="1"/>
        <s v="HMB-074036" u="1"/>
        <s v="HMB-143723" u="1"/>
        <s v="HMB-075128" u="1"/>
        <s v="HBL-009304" u="1"/>
        <s v="HMB-047390" u="1"/>
        <s v="HMB-028391" u="1"/>
        <s v="HMB-029495" u="1"/>
        <s v="AHB-046195" u="1"/>
        <s v="BAF-004620" u="1"/>
        <s v="AHB-063410" u="1"/>
        <s v="HMB-041905" u="1"/>
        <s v="HMB-043929" u="1"/>
        <s v="HBL-002338" u="1"/>
        <s v="HMB-025390" u="1"/>
        <s v="HMB-032105" u="1"/>
        <s v="HMB-141689" u="1"/>
        <s v="HMB-045825" u="1"/>
        <s v="HMB-020585" u="1"/>
        <s v="HMB-127839" u="1"/>
        <s v="HBL-010989" u="1"/>
        <s v="HMB-029494" u="1"/>
        <s v="HMB-045721" u="1"/>
        <s v="HMB-126815" u="1"/>
        <s v="HMB-020929" u="1"/>
        <s v="HMB-050127" u="1"/>
        <s v="HBL-007062" u="1"/>
        <s v="HMB-092137" u="1"/>
        <s v="HMB-063663" u="1"/>
        <s v="HMB-084858" u="1"/>
        <s v="HMB-092021" u="1"/>
        <s v="HMB-092113" u="1"/>
        <s v="HMB-124562" u="1"/>
        <s v="HMB-084926" u="1"/>
        <s v="HMB-005654" u="1"/>
        <s v="HMB-055219" u="1"/>
        <s v="HMB-007390" u="1"/>
        <s v="HMB-137129" u="1"/>
        <s v="HMB-37576361.9640" u="1"/>
        <s v="HMB-077126" u="1"/>
        <s v="HMB-098229" u="1"/>
        <s v="HMB-010048" u="1"/>
        <s v="HMB-071149" u="1"/>
        <s v="HMB-041939" u="1"/>
        <s v="HMB-143492" u="1"/>
        <s v="HMB-028917" u="1"/>
        <s v="HMB-049652" u="1"/>
        <s v="HMB-049928" u="1"/>
        <s v="HMB-088914" u="1"/>
        <s v="HMB-044687" u="1"/>
        <s v="HMB-090204" u="1"/>
        <s v="HMB-092136" u="1"/>
        <s v="BAF-02831" u="1"/>
        <s v="HMB-049904" u="1"/>
        <s v="HMB-023744" u="1"/>
        <s v="HMB-047699" u="1"/>
        <s v="MCB-022805" u="1"/>
        <s v="HMB-035139" u="1"/>
        <s v="HMB-126665" u="1"/>
        <s v="HMB-005745" u="1"/>
        <s v="HMB-033011" u="1"/>
        <s v="HMB-050069" u="1"/>
        <s v="HMB-106746" u="1"/>
        <s v="HMB-026836" u="1"/>
        <s v="HMB-126641" u="1"/>
        <s v="HBL-010987" u="1"/>
        <s v="HMB-097308" u="1"/>
        <s v="HMB-027824" u="1"/>
        <s v="HMB-131047" u="1"/>
        <s v="HMB-024699" u="1"/>
        <s v="HMB-041938" u="1"/>
        <s v="HMB-127905" u="1"/>
        <s v="HMB-084684" u="1"/>
        <s v="HBL-011871" u="1"/>
        <s v="HMB-044766" u="1"/>
        <s v="HMB-012035" u="1"/>
        <s v="HMB-132207" u="1"/>
        <s v="HMB-027699" u="1"/>
        <s v="HMB-073308" u="1"/>
        <s v="HMB-144651" u="1"/>
        <s v="HMB-023915" u="1"/>
        <s v="HMB-082900" u="1"/>
        <s v="HMB-087592" u="1"/>
        <s v="HMB-035138" u="1"/>
        <s v="HMB-144915" u="1"/>
        <s v="HMB-014207" u="1"/>
        <s v="HMB-033010" u="1"/>
        <s v="HMB-057057" u="1"/>
        <s v="HMB-029779" u="1"/>
        <s v="HMB-040949" u="1"/>
        <s v="HMB-031069" u="1"/>
        <s v="HMB-049858" u="1"/>
        <s v="HMB-097307" u="1"/>
        <s v="HMB-139047" u="1"/>
        <s v="HMB-143686" u="1"/>
        <s v="HMB-128732" u="1"/>
        <s v="HMB-042661" u="1"/>
        <s v="HMB-084683" u="1"/>
        <s v="HMB-011114" u="1"/>
        <s v="HMB-033045" u="1"/>
        <s v="HMB-113127" u="1"/>
        <s v="HMB-132206" u="1"/>
        <s v="BAF-056101" u="1"/>
        <s v="HMB-134218" u="1"/>
        <s v="AHB-042638" u="1"/>
        <s v="HMB-131069" u="1"/>
        <s v="AHB-061613" u="1"/>
        <s v="HMB-045901" u="1"/>
        <s v="HMB-056204" u="1"/>
        <s v="HMB-061763" u="1"/>
        <s v="HMB-097306" u="1"/>
        <s v="HMB-105800" u="1"/>
        <s v="HMB-111138" u="1"/>
        <s v="HMB-037205" u="1"/>
        <s v="BAF-027858" u="1"/>
        <s v="HMB-091317" u="1"/>
        <s v="HMB-009927" u="1"/>
        <s v="HMB-029926" u="1"/>
        <s v="HMB-073146" u="1"/>
        <s v="AHB-068385" u="1"/>
        <s v="HMB-113138" u="1"/>
        <s v="HMB-040900" u="1"/>
        <s v="HMB-011113" u="1"/>
        <s v="HMB-096169" u="1"/>
        <s v="HMB-016069" u="1"/>
        <s v="HBL-008310" u="1"/>
        <s v="HMB-055043" u="1"/>
        <s v="HMB-009698" u="1"/>
        <s v="HMB-035308" u="1"/>
        <s v="HMB-041879" u="1"/>
        <s v="HMB-101778" u="1"/>
        <s v="AHB-062728" u="1"/>
        <s v="HMB-029777" u="1"/>
        <s v="HMB-062786" u="1"/>
        <s v="HMB-107835" u="1"/>
        <s v="HBL-008185" u="1"/>
        <s v="HMB-056203" u="1"/>
        <s v="HMB-077122" u="1"/>
        <s v="HMB-021752" u="1"/>
        <s v="HMB-084693" u="1"/>
        <s v="HMB-051318" u="1"/>
        <s v="HMB-143764" u="1"/>
        <s v="HMB-045787" u="1"/>
        <s v="BAF-048672" u="1"/>
        <s v="HMB-073145" u="1"/>
        <s v="HMB-132216" u="1"/>
        <s v="HMB-034239" u="1"/>
        <s v="HMB-145764" u="1"/>
        <s v="HMB-045947" u="1"/>
        <s v="AHB-046705" u="1"/>
        <s v="AHB-062567" u="1"/>
        <s v="HMB-055042" u="1"/>
        <s v="HMB-045831" u="1"/>
        <s v="HMB-060681" u="1"/>
        <s v="HMB-009857" u="1"/>
        <s v="HMB-049855" u="1"/>
        <s v="HMB-067830" u="1"/>
        <s v="HBL-026423" u="1"/>
        <s v="HMB-063865" u="1"/>
        <s v="HMB-030122" u="1"/>
        <s v="HMB-051317" u="1"/>
        <s v="HMB-139216" u="1"/>
        <s v="HMB-029924" u="1"/>
        <s v="HMB-084680" u="1"/>
        <s v="AHB-088658" u="1"/>
        <s v="HBL-029343" u="1"/>
        <s v="HMB-133227" u="1"/>
        <s v="HBL-000607" u="1"/>
        <s v="HMB-132203" u="1"/>
        <s v="HMB-026591" u="1"/>
        <s v="HMB-036158" u="1"/>
        <s v="HMB-013203" u="1"/>
        <s v="AHB-040531" u="1"/>
        <s v="HMB-045830" u="1"/>
        <s v="HMB-060680" u="1"/>
        <s v="HMB-122787" u="1"/>
        <s v="HMB-029775" u="1"/>
        <s v="MCB-001584" u="1"/>
        <s v="HMB-016215" u="1"/>
        <s v="HMB-056305" u="1"/>
        <s v="HMB-062784" u="1"/>
        <s v="HMB-124799" u="1"/>
        <s v="HMB-142774" u="1"/>
        <s v="HMB-009856" u="1"/>
        <s v="HMB-022866" u="1"/>
        <s v="HMB-041841" u="1"/>
        <s v="HMB-034169" u="1"/>
        <s v="HMB-075087" u="1"/>
        <s v="HMB-091314" u="1"/>
        <s v="HMB-035169" u="1"/>
        <s v="HMB-0017445" u="1"/>
        <s v="HMB-104752" u="1"/>
        <s v="HMB-113031" u="1"/>
        <s v="HMB-025946" u="1"/>
        <s v="HMB-043921" u="1"/>
        <s v="HMB-128695" u="1"/>
        <s v="HMB-115043" u="1"/>
        <s v="HMB-027958" u="1"/>
        <s v="HMB-049889" u="1"/>
        <s v="HMB-130077" u="1"/>
        <s v="HMB-060691" u="1"/>
        <s v="HMB-048865" u="1"/>
        <s v="HMB-021693" u="1"/>
        <s v="HMB-035305" u="1"/>
        <s v="HMB-126831" u="1"/>
        <s v="HMB-100671" u="1"/>
        <s v="HMB-028854" u="1"/>
        <s v="MCB-021674" u="1"/>
        <s v="HMB-057040" u="1"/>
        <s v="HMB-097314" u="1"/>
        <s v="HMB-132157" u="1"/>
        <s v="HMB-062955" u="1"/>
        <s v="HMB-093257" u="1"/>
        <s v="HMB-145797" u="1"/>
        <s v="HMB-111318" u="1"/>
        <s v="HMB-041840" u="1"/>
        <s v="HMB-048961 EC" u="1"/>
        <s v="HMB-105787" u="1"/>
        <s v="ABL-00990" u="1"/>
        <s v="AHB-088668" u="1"/>
        <s v="HMB-041920" u="1"/>
        <s v="HMB-035168" u="1"/>
        <s v="HBL-029341" u="1"/>
        <s v="HMB-003934" u="1"/>
        <s v="HMB-088886" u="1"/>
        <s v="HMB-020796" u="1"/>
        <s v="BAF-054075" u="1"/>
        <s v="HBL-025180" u="1"/>
        <s v="HMB-035316" u="1"/>
        <s v="HMB-035408" u="1"/>
        <s v="HMB-057063" u="1"/>
        <s v="HMB-010156" u="1"/>
        <s v="HMB-033087" u="1"/>
        <s v="HMB-070325" u="1"/>
        <s v="BAF-000889" u="1"/>
        <s v="HMB-142772" u="1"/>
        <s v="HMB-145796" u="1"/>
        <s v="HMB-017201" u="1"/>
        <s v="HMB-019409" u="1"/>
        <s v="AHB-088667" u="1"/>
        <s v="HBL-029536" u="1"/>
        <s v="MCB-021821" u="1"/>
        <s v="HMB-022840" u="1"/>
        <s v="HMB-065690" u="1"/>
        <s v="HMB-019201" u="1"/>
        <s v="HMB-037087" u="1"/>
        <s v="HMB-075429" u="1"/>
        <s v="BAF-037212" u="1"/>
        <s v="HMB-22319" u="1"/>
        <s v="HMB-049887" u="1"/>
        <s v="HMB-019088" u="1"/>
        <s v="HMB-055222" u="1"/>
        <s v="BAF-032223" u="1"/>
        <s v="HBL-025351" u="1"/>
        <s v="HMB-029968" u="1"/>
        <s v="HMB-028852" u="1"/>
        <s v="HMB-003888" u="1"/>
        <s v="HMB-021771" u="1"/>
        <s v="HMB-097312" u="1"/>
        <s v="HMB-107830" u="1"/>
        <s v="HMB-007921" u="1"/>
        <s v="HMB0-018257" u="1"/>
        <s v="AHB-067655" u="1"/>
        <s v="HMB-115076" u="1"/>
        <s v="ABL-000019" u="1"/>
        <s v="HMB-014155" u="1"/>
        <s v="HMB-054337" u="1"/>
      </sharedItems>
    </cacheField>
    <cacheField name="Exp-Value" numFmtId="43">
      <sharedItems containsSemiMixedTypes="0" containsString="0" containsNumber="1" minValue="19283312.459100001" maxValue="39696892.1646"/>
    </cacheField>
    <cacheField name="Pcs" numFmtId="165">
      <sharedItems containsSemiMixedTypes="0" containsString="0" containsNumber="1" containsInteger="1" minValue="508" maxValue="32199390" count="1302">
        <n v="2096"/>
        <n v="20160"/>
        <n v="23255"/>
        <n v="4860"/>
        <n v="25452" u="1"/>
        <n v="46185" u="1"/>
        <n v="36037" u="1"/>
        <n v="7661" u="1"/>
        <n v="2723" u="1"/>
        <n v="7401" u="1"/>
        <n v="20000" u="1"/>
        <n v="28068" u="1"/>
        <n v="4090" u="1"/>
        <n v="12078" u="1"/>
        <n v="16754" u="1"/>
        <n v="33012" u="1"/>
        <n v="37046" u="1"/>
        <n v="3570" u="1"/>
        <n v="39000" u="1"/>
        <n v="3310" u="1"/>
        <n v="6298" u="1"/>
        <n v="12472" u="1"/>
        <n v="3050" u="1"/>
        <n v="50850" u="1"/>
        <n v="2920" u="1"/>
        <n v="13449" u="1"/>
        <n v="36605" u="1"/>
        <n v="10849" u="1"/>
        <n v="36290" u="1"/>
        <n v="46312" u="1"/>
        <n v="13323" u="1"/>
        <n v="11700" u="1"/>
        <n v="37740" u="1"/>
        <n v="43791" u="1"/>
        <n v="15214" u="1"/>
        <n v="10140" u="1"/>
        <n v="8580" u="1"/>
        <n v="12094" u="1"/>
        <n v="51103" u="1"/>
        <n v="14505" u="1"/>
        <n v="3054" u="1"/>
        <n v="2664" u="1"/>
        <n v="10408" u="1"/>
        <n v="14442" u="1"/>
        <n v="60810" u="1"/>
        <n v="1836" u="1"/>
        <n v="12756" u="1"/>
        <n v="29298" u="1"/>
        <n v="15750" u="1"/>
        <n v="5400" u="1"/>
        <n v="20064" u="1"/>
        <n v="11133" u="1"/>
        <n v="12630" u="1"/>
        <n v="16944" u="1"/>
        <n v="1056" u="1"/>
        <n v="12110" u="1"/>
        <n v="5857" u="1"/>
        <n v="27943" u="1"/>
        <n v="3708" u="1"/>
        <n v="13024" u="1"/>
        <n v="15041" u="1"/>
        <n v="72978" u="1"/>
        <n v="32825" u="1"/>
        <n v="22680" u="1"/>
        <n v="52932" u="1"/>
        <n v="34716" u="1"/>
        <n v="9904" u="1"/>
        <n v="4494" u="1"/>
        <n v="16440" u="1"/>
        <n v="3775" u="1"/>
        <n v="26336" u="1"/>
        <n v="32387" u="1"/>
        <n v="36040" u="1"/>
        <n v="3255" u="1"/>
        <n v="24256" u="1"/>
        <n v="15766" u="1"/>
        <n v="5408" u="1"/>
        <n v="8675" u="1"/>
        <n v="74240" u="1"/>
        <n v="4368" u="1"/>
        <n v="57660" u="1"/>
        <n v="22964" u="1"/>
        <n v="15120" u="1"/>
        <n v="13560" u="1"/>
        <n v="4565" u="1"/>
        <n v="55202" u="1"/>
        <n v="24792" u="1"/>
        <n v="12000" u="1"/>
        <n v="11480" u="1"/>
        <n v="76510" u="1"/>
        <n v="50664" u="1"/>
        <n v="6259" u="1"/>
        <n v="8016" u="1"/>
        <n v="36104" u="1"/>
        <n v="32356" u="1"/>
        <n v="30276" u="1"/>
        <n v="43920" u="1"/>
        <n v="10708" u="1"/>
        <n v="61947" u="1"/>
        <n v="13702" u="1"/>
        <n v="32167" u="1"/>
        <n v="53753" u="1"/>
        <n v="8150" u="1"/>
        <n v="5613" u="1"/>
        <n v="55518" u="1"/>
        <n v="22870" u="1"/>
        <n v="162385" u="1"/>
        <n v="9936" u="1"/>
        <n v="42786" u="1"/>
        <n v="9416" u="1"/>
        <n v="4250" u="1"/>
        <n v="17418" u="1"/>
        <n v="19435" u="1"/>
        <n v="38122" u="1"/>
        <n v="2483" u="1"/>
        <n v="27188" u="1"/>
        <n v="49720" u="1"/>
        <n v="978" u="1"/>
        <n v="41400" u="1"/>
        <n v="14112" u="1"/>
        <n v="13072" u="1"/>
        <n v="3200" u="1"/>
        <n v="12552" u="1"/>
        <n v="7315" u="1"/>
        <n v="50981" u="1"/>
        <n v="2550" u="1"/>
        <n v="4258" u="1"/>
        <n v="8392" u="1"/>
        <n v="28638" u="1"/>
        <n v="38312" u="1"/>
        <n v="13340" u="1"/>
        <n v="58356" u="1"/>
        <n v="18301" u="1"/>
        <n v="38123" u="1"/>
        <n v="5952" u="1"/>
        <n v="11260" u="1"/>
        <n v="5172" u="1"/>
        <n v="51486" u="1"/>
        <n v="35224" u="1"/>
        <n v="29899" u="1"/>
        <n v="93408" u="1"/>
        <n v="15562" u="1"/>
        <n v="654" u="1"/>
        <n v="13482" u="1"/>
        <n v="8928" u="1"/>
        <n v="7000" u="1"/>
        <n v="18396" u="1"/>
        <n v="12836" u="1"/>
        <n v="5700" u="1"/>
        <n v="50100" u="1"/>
        <n v="4920" u="1"/>
        <n v="13750" u="1"/>
        <n v="4400" u="1"/>
        <n v="8676" u="1"/>
        <n v="35666" u="1"/>
        <n v="37620" u="1"/>
        <n v="3728" u="1"/>
        <n v="3468" u="1"/>
        <n v="27000" u="1"/>
        <n v="16852" u="1"/>
        <n v="34973" u="1"/>
        <n v="25771" u="1"/>
        <n v="26748" u="1"/>
        <n v="38881" u="1"/>
        <n v="84712" u="1"/>
        <n v="13892" u="1"/>
        <n v="71728" u="1"/>
        <n v="3015" u="1"/>
        <n v="27410" u="1"/>
        <n v="11292" u="1"/>
        <n v="25330" u="1"/>
        <n v="147272" u="1"/>
        <n v="55900" u="1"/>
        <n v="63968" u="1"/>
        <n v="7922" u="1"/>
        <n v="23124" u="1"/>
        <n v="3732" u="1"/>
        <n v="16947" u="1"/>
        <n v="53505" u="1"/>
        <n v="12600" u="1"/>
        <n v="22872" u="1"/>
        <n v="10000" u="1"/>
        <n v="2432" u="1"/>
        <n v="16632" u="1"/>
        <n v="19500" u="1"/>
        <n v="15405" u="1"/>
        <n v="52560" u="1"/>
        <n v="21454" u="1"/>
        <n v="1460" u="1"/>
        <n v="4936" u="1"/>
        <n v="1200" u="1"/>
        <n v="13262" u="1"/>
        <n v="10725" u="1"/>
        <n v="2109" u="1"/>
        <n v="28230" u="1"/>
        <n v="37811" u="1"/>
        <n v="15216" u="1"/>
        <n v="3606" u="1"/>
        <n v="43547" u="1"/>
        <n v="69840" u="1"/>
        <n v="13593" u="1"/>
        <n v="5590" u="1"/>
        <n v="54830" u="1"/>
        <n v="15941" u="1"/>
        <n v="24480" u="1"/>
        <n v="40396" u="1"/>
        <n v="1137" u="1"/>
        <n v="4164" u="1"/>
        <n v="4000" u="1"/>
        <n v="31256" u="1"/>
        <n v="41720" u="1"/>
        <n v="14129" u="1"/>
        <n v="20919" u="1"/>
        <n v="20856" u="1"/>
        <n v="4818" u="1"/>
        <n v="15043" u="1"/>
        <n v="10426" u="1"/>
        <n v="54768" u="1"/>
        <n v="10363" u="1"/>
        <n v="12380" u="1"/>
        <n v="8220" u="1"/>
        <n v="30248" u="1"/>
        <n v="60000" u="1"/>
        <n v="32202" u="1"/>
        <n v="16980" u="1"/>
        <n v="49600" u="1"/>
        <n v="25962" u="1"/>
        <n v="27853" u="1"/>
        <n v="4071" u="1"/>
        <n v="7560" u="1"/>
        <n v="20636" u="1"/>
        <n v="7040" u="1"/>
        <n v="38696" u="1"/>
        <n v="34599" u="1"/>
        <n v="6000" u="1"/>
        <n v="11876" u="1"/>
        <n v="19470" u="1"/>
        <n v="7237" u="1"/>
        <n v="42100" u="1"/>
        <n v="32360" u="1"/>
        <n v="10190" u="1"/>
        <n v="20006" u="1"/>
        <n v="21960" u="1"/>
        <n v="2708" u="1"/>
        <n v="105900" u="1"/>
        <n v="5094" u="1"/>
        <n v="19880" u="1"/>
        <n v="9024" u="1"/>
        <n v="51240" u="1"/>
        <n v="69216" u="1"/>
        <n v="13515" u="1"/>
        <n v="34915" u="1"/>
        <n v="45000" u="1"/>
        <n v="19628" u="1"/>
        <n v="30564" u="1"/>
        <n v="67704" u="1"/>
        <n v="34222" u="1"/>
        <n v="1208" u="1"/>
        <n v="16320" u="1"/>
        <n v="83210" u="1"/>
        <n v="23284" u="1"/>
        <n v="14760" u="1"/>
        <n v="14240" u="1"/>
        <n v="13720" u="1"/>
        <n v="13200" u="1"/>
        <n v="10143" u="1"/>
        <n v="247134" u="1"/>
        <n v="10600" u="1"/>
        <n v="163681" u="1"/>
        <n v="18872" u="1"/>
        <n v="12034" u="1"/>
        <n v="113088" u="1"/>
        <n v="17580" u="1"/>
        <n v="6016" u="1"/>
        <n v="30596" u="1"/>
        <n v="5496" u="1"/>
        <n v="24482" u="1"/>
        <n v="4976" u="1"/>
        <n v="99600" u="1"/>
        <n v="8268" u="1"/>
        <n v="28264" u="1"/>
        <n v="3366" u="1"/>
        <n v="4653" u="1"/>
        <n v="24167" u="1"/>
        <n v="16210" u="1"/>
        <n v="19818" u="1"/>
        <n v="28800" u="1"/>
        <n v="9970" u="1"/>
        <n v="14004" u="1"/>
        <n v="19692" u="1"/>
        <n v="50990" u="1"/>
        <n v="6804" u="1"/>
        <n v="42733" u="1"/>
        <n v="64920" u="1"/>
        <n v="84096" u="1"/>
        <n v="32582" u="1"/>
        <n v="19440" u="1"/>
        <n v="34350" u="1"/>
        <n v="11798" u="1"/>
        <n v="58176" u="1"/>
        <n v="14272" u="1"/>
        <n v="28170" u="1"/>
        <n v="27130" u="1"/>
        <n v="49730" u="1"/>
        <n v="13169" u="1"/>
        <n v="2720" u="1"/>
        <n v="2460" u="1"/>
        <n v="24924" u="1"/>
        <n v="16100" u="1"/>
        <n v="15060" u="1"/>
        <n v="7332" u="1"/>
        <n v="7072" u="1"/>
        <n v="24546" u="1"/>
        <n v="4992" u="1"/>
        <n v="32551" u="1"/>
        <n v="56160" u="1"/>
        <n v="3244" u="1"/>
        <n v="23191" u="1"/>
        <n v="3114" u="1"/>
        <n v="114732" u="1"/>
        <n v="43680" u="1"/>
        <n v="4606" u="1"/>
        <n v="4091" u="1"/>
        <n v="16116" u="1"/>
        <n v="7860" u="1"/>
        <n v="13579" u="1"/>
        <n v="15596" u="1"/>
        <n v="16825" u="1"/>
        <n v="7600" u="1"/>
        <n v="29904" u="1"/>
        <n v="6300" u="1"/>
        <n v="20670" u="1"/>
        <n v="48912" u="1"/>
        <n v="76032" u="1"/>
        <n v="4740" u="1"/>
        <n v="8316" u="1"/>
        <n v="15344" u="1"/>
        <n v="26406" u="1"/>
        <n v="50236" u="1"/>
        <n v="41601" u="1"/>
        <n v="16920" u="1"/>
        <n v="22908" u="1"/>
        <n v="73512" u="1"/>
        <n v="29936" u="1"/>
        <n v="37000" u="1"/>
        <n v="41034" u="1"/>
        <n v="32840" u="1"/>
        <n v="48976" u="1"/>
        <n v="11452" u="1"/>
        <n v="14446" u="1"/>
        <n v="12886" u="1"/>
        <n v="71748" u="1"/>
        <n v="7222" u="1"/>
        <n v="14320" u="1"/>
        <n v="19284" u="1"/>
        <n v="5662" u="1"/>
        <n v="11200" u="1"/>
        <n v="10680" u="1"/>
        <n v="23980" u="1"/>
        <n v="3839" u="1"/>
        <n v="129360" u="1"/>
        <n v="1480" u="1"/>
        <n v="20671" u="1"/>
        <n v="11925" u="1"/>
        <n v="25556" u="1"/>
        <n v="992" u="1"/>
        <n v="30504" u="1"/>
        <n v="48410" u="1"/>
        <n v="18276" u="1"/>
        <n v="66960" u="1"/>
        <n v="51940" u="1"/>
        <n v="70616" u="1"/>
        <n v="33724" u="1"/>
        <n v="6647" u="1"/>
        <n v="13170" u="1"/>
        <n v="75785" u="1"/>
        <n v="13107" u="1"/>
        <n v="36750" u="1"/>
        <n v="5024" u="1"/>
        <n v="4504" u="1"/>
        <n v="4244" u="1"/>
        <n v="4040" u="1"/>
        <n v="3520" u="1"/>
        <n v="4961" u="1"/>
        <n v="6978" u="1"/>
        <n v="9798" u="1"/>
        <n v="52256" u="1"/>
        <n v="197745" u="1"/>
        <n v="14226" u="1"/>
        <n v="4898" u="1"/>
        <n v="27164" u="1"/>
        <n v="70240" u="1"/>
        <n v="14683" u="1"/>
        <n v="32112" u="1"/>
        <n v="4315" u="1"/>
        <n v="51185" u="1"/>
        <n v="6072" u="1"/>
        <n v="9420" u="1"/>
        <n v="4512" u="1"/>
        <n v="38642" u="1"/>
        <n v="4252" u="1"/>
        <n v="22500" u="1"/>
        <n v="9814" u="1"/>
        <n v="4709" u="1"/>
        <n v="17300" u="1"/>
        <n v="33474" u="1"/>
        <n v="33348" u="1"/>
        <n v="73772" u="1"/>
        <n v="19916" u="1"/>
        <n v="1746" u="1"/>
        <n v="26944" u="1"/>
        <n v="49358" u="1"/>
        <n v="22784" u="1"/>
        <n v="14510" u="1"/>
        <n v="16670" u="1"/>
        <n v="13470" u="1"/>
        <n v="8916" u="1"/>
        <n v="12430" u="1"/>
        <n v="24612" u="1"/>
        <n v="11390" u="1"/>
        <n v="10870" u="1"/>
        <n v="3658" u="1"/>
        <n v="44442" u="1"/>
        <n v="6994" u="1"/>
        <n v="3008" u="1"/>
        <n v="11784" u="1"/>
        <n v="11264" u="1"/>
        <n v="10224" u="1"/>
        <n v="28268" u="1"/>
        <n v="43686" u="1"/>
        <n v="35492" u="1"/>
        <n v="30033" u="1"/>
        <n v="11595" u="1"/>
        <n v="26976" u="1"/>
        <n v="9058" u="1"/>
        <n v="13092" u="1"/>
        <n v="35240" u="1"/>
        <n v="43245" u="1"/>
        <n v="10492" u="1"/>
        <n v="7065" u="1"/>
        <n v="22627" u="1"/>
        <n v="7522" u="1"/>
        <n v="13880" u="1"/>
        <n v="13360" u="1"/>
        <n v="58310" u="1"/>
        <n v="11280" u="1"/>
        <n v="20232" u="1"/>
        <n v="54024" u="1"/>
        <n v="9200" u="1"/>
        <n v="20169" u="1"/>
        <n v="76045" u="1"/>
        <n v="18940" u="1"/>
        <n v="22974" u="1"/>
        <n v="23951" u="1"/>
        <n v="1490" u="1"/>
        <n v="5576" u="1"/>
        <n v="50936" u="1"/>
        <n v="72390" u="1"/>
        <n v="3796" u="1"/>
        <n v="25590" u="1"/>
        <n v="3666" u="1"/>
        <n v="56546" u="1"/>
        <n v="40221" u="1"/>
        <n v="7727" u="1"/>
        <n v="15330" u="1"/>
        <n v="18310" u="1"/>
        <n v="20327" u="1"/>
        <n v="2626" u="1"/>
        <n v="2496" u="1"/>
        <n v="33918" u="1"/>
        <n v="9216" u="1"/>
        <n v="52008" u="1"/>
        <n v="4410" u="1"/>
        <n v="30160" u="1"/>
        <n v="39402" u="1"/>
        <n v="21840" u="1"/>
        <n v="24834" u="1"/>
        <n v="16703" u="1"/>
        <n v="18720" u="1"/>
        <n v="17680" u="1"/>
        <n v="4284" u="1"/>
        <n v="32784" u="1"/>
        <n v="48920" u="1"/>
        <n v="9941" u="1"/>
        <n v="3930" u="1"/>
        <n v="40600" u="1"/>
        <n v="38520" u="1"/>
        <n v="3410" u="1"/>
        <n v="36314" u="1"/>
        <n v="40348" u="1"/>
        <n v="46336" u="1"/>
        <n v="2760" u="1"/>
        <n v="2500" u="1"/>
        <n v="4938" u="1"/>
        <n v="2240" u="1"/>
        <n v="8712" u="1"/>
        <n v="30192" u="1"/>
        <n v="14700" u="1"/>
        <n v="96219" u="1"/>
        <n v="31043" u="1"/>
        <n v="61464" u="1"/>
        <n v="10020" u="1"/>
        <n v="8980" u="1"/>
        <n v="44950" u="1"/>
        <n v="30728" u="1"/>
        <n v="7546" u="1"/>
        <n v="31705" u="1"/>
        <n v="3024" u="1"/>
        <n v="4946" u="1"/>
        <n v="9768" u="1"/>
        <n v="54216" u="1"/>
        <n v="11265" u="1"/>
        <n v="18248" u="1"/>
        <n v="36000" u="1"/>
        <n v="92943" u="1"/>
        <n v="3871" u="1"/>
        <n v="5143" u="1"/>
        <n v="5600" u="1"/>
        <n v="21904" u="1"/>
        <n v="4560" u="1"/>
        <n v="1000" u="1"/>
        <n v="3808" u="1"/>
        <n v="31674" u="1"/>
        <n v="40665" u="1"/>
        <n v="13424" u="1"/>
        <n v="5994" u="1"/>
        <n v="23480" u="1"/>
        <n v="7751" u="1"/>
        <n v="5214" u="1"/>
        <n v="9264" u="1"/>
        <n v="3615" u="1"/>
        <n v="12195" u="1"/>
        <n v="3355" u="1"/>
        <n v="51696" u="1"/>
        <n v="10115" u="1"/>
        <n v="35245" u="1"/>
        <n v="14086" u="1"/>
        <n v="9532" u="1"/>
        <n v="4568" u="1"/>
        <n v="16040" u="1"/>
        <n v="1001" u="1"/>
        <n v="3942" u="1"/>
        <n v="13960" u="1"/>
        <n v="14937" u="1"/>
        <n v="30540" u="1"/>
        <n v="38334" u="1"/>
        <n v="75550" u="1"/>
        <n v="62412" u="1"/>
        <n v="4442" u="1"/>
        <n v="58000" u="1"/>
        <n v="32242" u="1"/>
        <n v="19100" u="1"/>
        <n v="13188" u="1"/>
        <n v="1500" u="1"/>
        <n v="89544" u="1"/>
        <n v="164750" u="1"/>
        <n v="1110" u="1"/>
        <n v="8508" u="1"/>
        <n v="61152" u="1"/>
        <n v="3686" u="1"/>
        <n v="6790" u="1"/>
        <n v="13456" u="1"/>
        <n v="48798" u="1"/>
        <n v="3296" u="1"/>
        <n v="21464" u="1"/>
        <n v="29532" u="1"/>
        <n v="14370" u="1"/>
        <n v="29469" u="1"/>
        <n v="52391" u="1"/>
        <n v="12810" u="1"/>
        <n v="12290" u="1"/>
        <n v="5687" u="1"/>
        <n v="11250" u="1"/>
        <n v="13267" u="1"/>
        <n v="5427" u="1"/>
        <n v="80847" u="1"/>
        <n v="28240" u="1"/>
        <n v="6664" u="1"/>
        <n v="45710" u="1"/>
        <n v="168535" u="1"/>
        <n v="15678" u="1"/>
        <n v="31108" u="1"/>
        <n v="22000" u="1"/>
        <n v="8587" u="1"/>
        <n v="51320" u="1"/>
        <n v="12038" u="1"/>
        <n v="14055" u="1"/>
        <n v="21748" u="1"/>
        <n v="43000" u="1"/>
        <n v="96984" u="1"/>
        <n v="23702" u="1"/>
        <n v="12952" u="1"/>
        <n v="23639" u="1"/>
        <n v="46782" u="1"/>
        <n v="22536" u="1"/>
        <n v="14386" u="1"/>
        <n v="4458" u="1"/>
        <n v="6215" u="1"/>
        <n v="4915" u="1"/>
        <n v="6672" u="1"/>
        <n v="11660" u="1"/>
        <n v="29123" u="1"/>
        <n v="31140" u="1"/>
        <n v="37580" u="1"/>
        <n v="22032" u="1"/>
        <n v="5112" u="1"/>
        <n v="10100" u="1"/>
        <n v="45396" u="1"/>
        <n v="4332" u="1"/>
        <n v="23860" u="1"/>
        <n v="18786" u="1"/>
        <n v="73160" u="1"/>
        <n v="8997" u="1"/>
        <n v="13031" u="1"/>
        <n v="41047" u="1"/>
        <n v="874" u="1"/>
        <n v="80220" u="1"/>
        <n v="10888" u="1"/>
        <n v="13882" u="1"/>
        <n v="4726" u="1"/>
        <n v="16391" u="1"/>
        <n v="27390" u="1"/>
        <n v="23230" u="1"/>
        <n v="1701" u="1"/>
        <n v="6420" u="1"/>
        <n v="15710" u="1"/>
        <n v="5640" u="1"/>
        <n v="43632" u="1"/>
        <n v="21024" u="1"/>
        <n v="29092" u="1"/>
        <n v="49494" u="1"/>
        <n v="28840" u="1"/>
        <n v="32980" u="1"/>
        <n v="13504" u="1"/>
        <n v="23640" u="1"/>
        <n v="144845" u="1"/>
        <n v="36636" u="1"/>
        <n v="50503" u="1"/>
        <n v="17400" u="1"/>
        <n v="7988" u="1"/>
        <n v="34178" u="1"/>
        <n v="29376" u="1"/>
        <n v="35880" u="1"/>
        <n v="52016" u="1"/>
        <n v="45839" u="1"/>
        <n v="2985" u="1"/>
        <n v="66230" u="1"/>
        <n v="29124" u="1"/>
        <n v="1248" u="1"/>
        <n v="9092" u="1"/>
        <n v="13126" u="1"/>
        <n v="45461" u="1"/>
        <n v="4092" u="1"/>
        <n v="15600" u="1"/>
        <n v="67365" u="1"/>
        <n v="59328" u="1"/>
        <n v="3572" u="1"/>
        <n v="12480" u="1"/>
        <n v="11960" u="1"/>
        <n v="34620" u="1"/>
        <n v="10400" u="1"/>
        <n v="2532" u="1"/>
        <n v="116404" u="1"/>
        <n v="2402" u="1"/>
        <n v="48550" u="1"/>
        <n v="8840" u="1"/>
        <n v="21403" u="1"/>
        <n v="13331" u="1"/>
        <n v="30448" u="1"/>
        <n v="50252" u="1"/>
        <n v="33990" u="1"/>
        <n v="1640" u="1"/>
        <n v="12228" u="1"/>
        <n v="24208" u="1"/>
        <n v="25185" u="1"/>
        <n v="5136" u="1"/>
        <n v="32150" u="1"/>
        <n v="31110" u="1"/>
        <n v="43445" u="1"/>
        <n v="55547" u="1"/>
        <n v="3966" u="1"/>
        <n v="35188" u="1"/>
        <n v="10542" u="1"/>
        <n v="13536" u="1"/>
        <n v="21687" u="1"/>
        <n v="14450" u="1"/>
        <n v="16550" u="1"/>
        <n v="32686" u="1"/>
        <n v="22538" u="1"/>
        <n v="6507" u="1"/>
        <n v="12890" u="1"/>
        <n v="27360" u="1"/>
        <n v="6704" u="1"/>
        <n v="9250" u="1"/>
        <n v="11724" u="1"/>
        <n v="23200" u="1"/>
        <n v="31142" u="1"/>
        <n v="59771" u="1"/>
        <n v="18000" u="1"/>
        <n v="35504" u="1"/>
        <n v="22885" u="1"/>
        <n v="25753" u="1"/>
        <n v="27770" u="1"/>
        <n v="5538" u="1"/>
        <n v="25690" u="1"/>
        <n v="44644" u="1"/>
        <n v="14403" u="1"/>
        <n v="13300" u="1"/>
        <n v="3257" u="1"/>
        <n v="12780" u="1"/>
        <n v="41745" u="1"/>
        <n v="6909" u="1"/>
        <n v="25123" u="1"/>
        <n v="4632" u="1"/>
        <n v="6129" u="1"/>
        <n v="147885" u="1"/>
        <n v="11094" u="1"/>
        <n v="4569" u="1"/>
        <n v="12528" u="1"/>
        <n v="16740" u="1"/>
        <n v="30796" u="1"/>
        <n v="2674" u="1"/>
        <n v="72540" u="1"/>
        <n v="2544" u="1"/>
        <n v="19608" u="1"/>
        <n v="34560" u="1"/>
        <n v="58764" u="1"/>
        <n v="3911" u="1"/>
        <n v="23390" u="1"/>
        <n v="25344" u="1"/>
        <n v="5940" u="1"/>
        <n v="14750" u="1"/>
        <n v="39855" u="1"/>
        <n v="41872" u="1"/>
        <n v="6917" u="1"/>
        <n v="25155" u="1"/>
        <n v="35632" u="1"/>
        <n v="17024" u="1"/>
        <n v="8154" u="1"/>
        <n v="3848" u="1"/>
        <n v="51390" u="1"/>
        <n v="9550" u="1"/>
        <n v="16772" u="1"/>
        <n v="750" u="1"/>
        <n v="21720" u="1"/>
        <n v="14955" u="1"/>
        <n v="4045" u="1"/>
        <n v="1908" u="1"/>
        <n v="50130" u="1"/>
        <n v="5688" u="1"/>
        <n v="50004" u="1"/>
        <n v="70778" u="1"/>
        <n v="7185" u="1"/>
        <n v="10212" u="1"/>
        <n v="45844" u="1"/>
        <n v="66492" u="1"/>
        <n v="49752" u="1"/>
        <n v="14640" u="1"/>
        <n v="37335" u="1"/>
        <n v="3332" u="1"/>
        <n v="28906" u="1"/>
        <n v="11520" u="1"/>
        <n v="26826" u="1"/>
        <n v="4262" u="1"/>
        <n v="16552" u="1"/>
        <n v="30608" u="1"/>
        <n v="32562" u="1"/>
        <n v="21437" u="1"/>
        <n v="36327" u="1"/>
        <n v="1650" u="1"/>
        <n v="11268" u="1"/>
        <n v="41748" u="1"/>
        <n v="16836" u="1"/>
        <n v="6090" u="1"/>
        <n v="29852" u="1"/>
        <n v="14530" u="1"/>
        <n v="13490" u="1"/>
        <n v="36832" u="1"/>
        <n v="2296" u="1"/>
        <n v="21658" u="1"/>
        <n v="34752" u="1"/>
        <n v="52842" u="1"/>
        <n v="16521" u="1"/>
        <n v="32594" u="1"/>
        <n v="5964" u="1"/>
        <n v="31428" u="1"/>
        <n v="2623" u="1"/>
        <n v="22194" u="1"/>
        <n v="86288" u="1"/>
        <n v="22005" u="1"/>
        <n v="3470" u="1"/>
        <n v="24936" u="1"/>
        <n v="17782" u="1"/>
        <n v="7335" u="1"/>
        <n v="18696" u="1"/>
        <n v="2170" u="1"/>
        <n v="8052" u="1"/>
        <n v="17530" u="1"/>
        <n v="1524" u="1"/>
        <n v="30420" u="1"/>
        <n v="29380" u="1"/>
        <n v="43830" u="1"/>
        <n v="23140" u="1"/>
        <n v="21060" u="1"/>
        <n v="3474" u="1"/>
        <n v="10528" u="1"/>
        <n v="49188" u="1"/>
        <n v="10008" u="1"/>
        <n v="40868" u="1"/>
        <n v="11442" u="1"/>
        <n v="26670" u="1"/>
        <n v="29664" u="1"/>
        <n v="7280" u="1"/>
        <n v="3411" u="1"/>
        <n v="14893" u="1"/>
        <n v="23424" u="1"/>
        <n v="1266" u="1"/>
        <n v="48117" u="1"/>
        <n v="4680" u="1"/>
        <n v="4420" u="1"/>
        <n v="12230" u="1"/>
        <n v="5137" u="1"/>
        <n v="10150" u="1"/>
        <n v="24086" u="1"/>
        <n v="3478" u="1"/>
        <n v="25000" u="1"/>
        <n v="12104" u="1"/>
        <n v="13601" u="1"/>
        <n v="57320" u="1"/>
        <n v="5074" u="1"/>
        <n v="12041" u="1"/>
        <n v="9504" u="1"/>
        <n v="2308" u="1"/>
        <n v="25788" u="1"/>
        <n v="4294" u="1"/>
        <n v="22605" u="1"/>
        <n v="154718" u="1"/>
        <n v="46668" u="1"/>
        <n v="26576" u="1"/>
        <n v="50576" u="1"/>
        <n v="5988" u="1"/>
        <n v="50450" u="1"/>
        <n v="24433" u="1"/>
        <n v="5208" u="1"/>
        <n v="1268" u="1"/>
        <n v="23330" u="1"/>
        <n v="13286" u="1"/>
        <n v="15303" u="1"/>
        <n v="12246" u="1"/>
        <n v="32312" u="1"/>
        <n v="26198" u="1"/>
        <n v="3742" u="1"/>
        <n v="85160" u="1"/>
        <n v="1920" u="1"/>
        <n v="12971" u="1"/>
        <n v="88438" u="1"/>
        <n v="1530" u="1"/>
        <n v="21408" u="1"/>
        <n v="38286" u="1"/>
        <n v="31430" u="1"/>
        <n v="34000" u="1"/>
        <n v="28310" u="1"/>
        <n v="30264" u="1"/>
        <n v="14736" u="1"/>
        <n v="3486" u="1"/>
        <n v="3356" u="1"/>
        <n v="53540" u="1"/>
        <n v="2836" u="1"/>
        <n v="47300" u="1"/>
        <n v="37026" u="1"/>
        <n v="12010" u="1"/>
        <n v="94869" u="1"/>
        <n v="10450" u="1"/>
        <n v="40808" u="1"/>
        <n v="19612" u="1"/>
        <n v="23646" u="1"/>
        <n v="26640" u="1"/>
        <n v="76338" u="1"/>
        <n v="4507" u="1"/>
        <n v="6004" u="1"/>
        <n v="31588" u="1"/>
        <n v="13381" u="1"/>
        <n v="9804" u="1"/>
        <n v="17280" u="1"/>
        <n v="8244" u="1"/>
        <n v="1018" u="1"/>
        <n v="7698" u="1"/>
        <n v="3750" u="1"/>
        <n v="74448" u="1"/>
        <n v="3360" u="1"/>
        <n v="20085" u="1"/>
        <n v="29130" u="1"/>
        <n v="3100" u="1"/>
        <n v="43582" u="1"/>
        <n v="2970" u="1"/>
        <n v="5878" u="1"/>
        <n v="27050" u="1"/>
        <n v="37405" u="1"/>
        <n v="5358" u="1"/>
        <n v="9552" u="1"/>
        <n v="18856" u="1"/>
        <n v="10529" u="1"/>
        <n v="20810" u="1"/>
        <n v="6792" u="1"/>
        <n v="22638" u="1"/>
        <n v="90585" u="1"/>
        <n v="6532" u="1"/>
        <n v="19518" u="1"/>
        <n v="31620" u="1"/>
        <n v="54550" u="1"/>
        <n v="40368" u="1"/>
        <n v="27460" u="1"/>
        <n v="54424" u="1"/>
        <n v="9300" u="1"/>
        <n v="2257" u="1"/>
        <n v="8260" u="1"/>
        <n v="24340" u="1"/>
        <n v="4014" u="1"/>
        <n v="31368" u="1"/>
        <n v="5429" u="1"/>
        <n v="31242" u="1"/>
        <n v="6406" u="1"/>
        <n v="8654" u="1"/>
        <n v="10151" u="1"/>
        <n v="45600" u="1"/>
        <n v="7643" u="1"/>
        <n v="10608" u="1"/>
        <n v="18888" u="1"/>
        <n v="37280" u="1"/>
        <n v="2194" u="1"/>
        <n v="79241" u="1"/>
        <n v="16745" u="1"/>
        <n v="1926" u="1"/>
        <n v="11002" u="1"/>
        <n v="3561" u="1"/>
        <n v="27744" u="1"/>
        <n v="4263" u="1"/>
        <n v="14910" u="1"/>
        <n v="30486" u="1"/>
        <n v="4200" u="1"/>
        <n v="30360" u="1"/>
        <n v="56190" u="1"/>
        <n v="955" u="1"/>
        <n v="29320" u="1"/>
        <n v="6674" u="1"/>
        <n v="37344" u="1"/>
        <n v="17880" u="1"/>
        <n v="47303" u="1"/>
        <n v="1993" u="1"/>
        <n v="68780" u="1"/>
        <n v="15509" u="1"/>
        <n v="26736" u="1"/>
        <n v="38857" u="1"/>
        <n v="5508" u="1"/>
        <n v="23490" u="1"/>
        <n v="2265" u="1"/>
        <n v="15840" u="1"/>
        <n v="11286" u="1"/>
        <n v="3502" u="1"/>
        <n v="26232" u="1"/>
        <n v="12720" u="1"/>
        <n v="25192" u="1"/>
        <n v="57830" u="1"/>
        <n v="9600" u="1"/>
        <n v="4602" u="1"/>
        <n v="2072" u="1"/>
        <n v="43270" u="1"/>
        <n v="81514" u="1"/>
        <n v="14028" u="1"/>
        <n v="28785" u="1"/>
        <n v="3179" u="1"/>
        <n v="82649" u="1"/>
        <n v="7273" u="1"/>
        <n v="12862" u="1"/>
        <n v="14359" u="1"/>
        <n v="15336" u="1"/>
        <n v="46170" u="1"/>
        <n v="14296" u="1"/>
        <n v="19236" u="1"/>
        <n v="95004" u="1"/>
        <n v="5650" u="1"/>
        <n v="21064" u="1"/>
        <n v="49700" u="1"/>
        <n v="13650" u="1"/>
        <n v="49574" u="1"/>
        <n v="2336" u="1"/>
        <n v="30960" u="1"/>
        <n v="81516" u="1"/>
        <n v="30708" u="1"/>
        <n v="21600" u="1"/>
        <n v="12421" u="1"/>
        <n v="26611" u="1"/>
        <n v="26485" u="1"/>
        <n v="42200" u="1"/>
        <n v="91224" u="1"/>
        <n v="4421" u="1"/>
        <n v="35771" u="1"/>
        <n v="18102" u="1"/>
        <n v="26170" u="1"/>
        <n v="47810" u="1"/>
        <n v="5138" u="1"/>
        <n v="20970" u="1"/>
        <n v="8132" u="1"/>
        <n v="19930" u="1"/>
        <n v="17850" u="1"/>
        <n v="1804" u="1"/>
        <n v="53231" u="1"/>
        <n v="12500" u="1"/>
        <n v="53042" u="1"/>
        <n v="84670" u="1"/>
        <n v="11917" u="1"/>
        <n v="15951" u="1"/>
        <n v="32631" u="1"/>
        <n v="1024" u="1"/>
        <n v="13808" u="1"/>
        <n v="18260" u="1"/>
        <n v="25288" u="1"/>
        <n v="48000" u="1"/>
        <n v="5666" u="1"/>
        <n v="68535" u="1"/>
        <n v="29196" u="1"/>
        <n v="28156" u="1"/>
        <n v="32190" u="1"/>
        <n v="8608" u="1"/>
        <n v="10105" u="1"/>
        <n v="32064" u="1"/>
        <n v="508" u="1"/>
        <n v="31024" u="1"/>
        <n v="10562" u="1"/>
        <n v="28944" u="1"/>
        <n v="1806" u="1"/>
        <n v="3321" u="1"/>
        <n v="12516" u="1"/>
        <n v="5280" u="1"/>
        <n v="5020" u="1"/>
        <n v="13950" u="1"/>
        <n v="19584" u="1"/>
        <n v="4500" u="1"/>
        <n v="8876" u="1"/>
        <n v="25572" u="1"/>
        <n v="40500" u="1"/>
        <n v="40374" u="1"/>
        <n v="960" u="1"/>
        <n v="3258" u="1"/>
        <n v="64200" u="1"/>
        <n v="29228" u="1"/>
        <n v="19080" u="1"/>
        <n v="18040" u="1"/>
        <n v="51468" u="1"/>
        <n v="3715" u="1"/>
        <n v="7368" u="1"/>
        <n v="12075" u="1"/>
        <n v="13446" u="1"/>
        <n v="8892" u="1"/>
        <n v="50712" u="1"/>
        <n v="54620" u="1"/>
        <n v="3652" u="1"/>
        <n v="32506" u="1"/>
        <n v="40186" u="1"/>
        <n v="25352" u="1"/>
        <n v="3132" u="1"/>
        <n v="6202" u="1"/>
        <n v="36026" u="1"/>
        <n v="56196" u="1"/>
        <n v="10200" u="1"/>
        <n v="4642" u="1"/>
        <n v="53801" u="1"/>
        <n v="17032" u="1"/>
        <n v="2092" u="1"/>
        <n v="4122" u="1"/>
        <n v="23020" u="1"/>
        <n v="17820" u="1"/>
        <n v="5816" u="1"/>
        <n v="61176" u="1"/>
        <n v="2549" u="1"/>
        <n v="1225" u="1"/>
        <n v="76482" u="1"/>
        <n v="7770" u="1"/>
        <n v="11382" u="1"/>
        <n v="42267" u="1"/>
        <n v="8782" u="1"/>
        <n v="40124" u="1"/>
        <n v="34010" u="1"/>
        <n v="5690" u="1"/>
        <n v="20184" u="1"/>
        <n v="22138" u="1"/>
        <n v="26172" u="1"/>
        <n v="80391" u="1"/>
        <n v="20058" u="1"/>
        <n v="33569" u="1"/>
        <n v="29040" u="1"/>
        <n v="33380" u="1"/>
        <n v="55504" u="1"/>
        <n v="21886" u="1"/>
        <n v="5824" u="1"/>
        <n v="8987" u="1"/>
        <n v="1292" u="1"/>
        <n v="55000" u="1"/>
        <n v="6541" u="1"/>
        <n v="31719" u="1"/>
        <n v="54874" u="1"/>
        <n v="4264" u="1"/>
        <n v="46680" u="1"/>
        <n v="32199390" u="1"/>
        <n v="18388" u="1"/>
        <n v="34200" u="1"/>
        <n v="10752" u="1"/>
        <n v="228640" u="1"/>
        <n v="2490" u="1"/>
        <n v="19176" u="1"/>
        <n v="45924" u="1"/>
        <n v="51912" u="1"/>
        <n v="14723" u="1"/>
        <n v="2100" u="1"/>
        <n v="15700" u="1"/>
        <n v="57585" u="1"/>
        <n v="6872" u="1"/>
        <n v="23935" u="1"/>
        <n v="27906" u="1"/>
        <n v="17758" u="1"/>
        <n v="10500" u="1"/>
        <n v="24786" u="1"/>
        <n v="9980" u="1"/>
        <n v="13431" u="1"/>
        <n v="60800" u="1"/>
        <n v="10894" u="1"/>
        <n v="3404" u="1"/>
        <n v="6486" u="1"/>
        <n v="15842" u="1"/>
        <n v="67032" u="1"/>
        <n v="2624" u="1"/>
        <n v="20248" u="1"/>
        <n v="10185" u="1"/>
        <n v="110776" u="1"/>
        <n v="126786" u="1"/>
        <n v="24093" u="1"/>
        <n v="1816" u="1"/>
        <n v="51157" u="1"/>
        <n v="25795" u="1"/>
        <n v="4800" u="1"/>
        <n v="26772" u="1"/>
        <n v="8436" u="1"/>
        <n v="11950" u="1"/>
        <n v="120736" u="1"/>
        <n v="3408" u="1"/>
        <n v="15401" u="1"/>
        <n v="15858" u="1"/>
        <n v="23400" u="1"/>
        <n v="17286" u="1"/>
        <n v="21320" u="1"/>
        <n v="50212" u="1"/>
        <n v="9744" u="1"/>
        <n v="32256" u="1"/>
        <n v="11698" u="1"/>
        <n v="55570" u="1"/>
        <n v="24976" u="1"/>
        <n v="43153" u="1"/>
        <n v="33005" u="1"/>
        <n v="15023" u="1"/>
        <n v="4062" u="1"/>
        <n v="16000" u="1"/>
        <n v="54940" u="1"/>
        <n v="3672" u="1"/>
        <n v="13400" u="1"/>
        <n v="27529" u="1"/>
        <n v="50528" u="1"/>
        <n v="40380" u="1"/>
        <n v="2892" u="1"/>
        <n v="26426" u="1"/>
        <n v="5462" u="1"/>
        <n v="10800" u="1"/>
        <n v="2242" u="1"/>
        <n v="45864" u="1"/>
        <n v="17066" u="1"/>
        <n v="21100" u="1"/>
        <n v="20060" u="1"/>
        <n v="45612" u="1"/>
        <n v="41452" u="1"/>
        <n v="5856" u="1"/>
        <n v="18831" u="1"/>
        <n v="26836" u="1"/>
        <n v="45108" u="1"/>
        <n v="17728" u="1"/>
        <n v="4296" u="1"/>
        <n v="32880" u="1"/>
        <n v="31784" u="1"/>
        <n v="24693" u="1"/>
        <n v="3806" u="1"/>
        <n v="5533" u="1"/>
        <n v="38679" u="1"/>
        <n v="13416" u="1"/>
        <n v="3156" u="1"/>
        <n v="14393" u="1"/>
        <n v="14850" u="1"/>
        <n v="28412" u="1"/>
        <n v="2116" u="1"/>
        <n v="24252" u="1"/>
        <n v="27246" u="1"/>
        <n v="7684" u="1"/>
        <n v="6384" u="1"/>
        <n v="14141" u="1"/>
        <n v="24000" u="1"/>
        <n v="33259" u="1"/>
        <n v="18737" u="1"/>
        <n v="7038" u="1"/>
        <n v="23622" u="1"/>
        <n v="3420" u="1"/>
        <n v="16405" u="1"/>
        <n v="2640" u="1"/>
        <n v="10249" u="1"/>
        <n v="7952" u="1"/>
        <n v="6912" u="1"/>
        <n v="13180" u="1"/>
        <n v="12660" u="1"/>
        <n v="19998" u="1"/>
        <n v="32100" u="1"/>
        <n v="15591" u="1"/>
        <n v="24820" u="1"/>
        <n v="16048" u="1"/>
        <n v="3684" u="1"/>
        <n v="44480" u="1"/>
        <n v="34332" u="1"/>
        <n v="2644" u="1"/>
        <n v="13322" u="1"/>
        <n v="10785" u="1"/>
        <n v="15276" u="1"/>
        <n v="7440" u="1"/>
        <n v="5163" u="1"/>
        <n v="13716" u="1"/>
        <n v="28161" u="1"/>
        <n v="39690" u="1"/>
        <n v="6400" u="1"/>
        <n v="33576" u="1"/>
        <n v="3101" u="1"/>
        <n v="6140" u="1"/>
        <n v="21984" u="1"/>
        <n v="96037" u="1"/>
        <n v="10596" u="1"/>
        <n v="37232" u="1"/>
        <n v="1176" u="1"/>
        <n v="4320" u="1"/>
        <n v="33072" u="1"/>
        <n v="6077" u="1"/>
        <n v="15544" u="1"/>
        <n v="42968" u="1"/>
        <n v="6534" u="1"/>
        <n v="28634" u="1"/>
        <n v="4974" u="1"/>
        <n v="17383" u="1"/>
        <n v="29485" u="1"/>
        <n v="62508" u="1"/>
        <n v="2388" u="1"/>
        <n v="4454" u="1"/>
        <n v="4194" u="1"/>
        <n v="41960" u="1"/>
        <n v="14252" u="1"/>
        <n v="9698" u="1"/>
        <n v="12692" u="1"/>
        <n v="41645" u="1"/>
        <n v="61815" u="1"/>
        <n v="43599" u="1"/>
        <n v="45616" u="1"/>
        <n v="49650" u="1"/>
        <n v="10092" u="1"/>
        <n v="2195" u="1"/>
        <n v="20850" u="1"/>
        <n v="55008" u="1"/>
        <n v="13480" u="1"/>
        <n v="20661" u="1"/>
        <n v="44860" u="1"/>
        <n v="48831" u="1"/>
        <n v="16564" u="1"/>
        <n v="48705" u="1"/>
        <n v="11400" u="1"/>
        <n v="16438" u="1"/>
        <n v="4982" u="1"/>
        <n v="9840" u="1"/>
        <n v="141436" u="1"/>
        <n v="36288" u="1"/>
        <n v="17352" u="1"/>
        <n v="19369" u="1"/>
        <n v="8280" u="1"/>
        <n v="168918" u="1"/>
        <n v="3889" u="1"/>
        <n v="40070" u="1"/>
        <n v="31345" u="1"/>
        <n v="14268" u="1"/>
        <n v="54000" u="1"/>
        <n v="16222" u="1"/>
        <n v="1440" u="1"/>
        <n v="18991" u="1"/>
        <n v="33326" u="1"/>
        <n v="25956" u="1"/>
        <n v="972" u="1"/>
        <n v="11022" u="1"/>
        <n v="25830" u="1"/>
        <n v="50912" u="1"/>
        <n v="12456" u="1"/>
        <n v="27595" u="1"/>
        <n v="2656" u="1"/>
        <n v="9856" u="1"/>
        <n v="13370" u="1"/>
      </sharedItems>
    </cacheField>
    <cacheField name="BE" numFmtId="0">
      <sharedItems containsBlank="1" count="753">
        <s v="PQIB-IB-3057-24-08-2020"/>
        <s v="KAPW-IB-36765-19-09-2022"/>
        <s v="KPPI-IB-50645-30-03-2023"/>
        <s v="KAPE-IB-138483-25-03-2023"/>
        <s v="KAPS-IB-11803-03-04-2023"/>
        <s v="KAPE-IB-54863-10-10-2022"/>
        <s v="KAPE-IB-56267-12-10-2022"/>
        <s v="KAPS-IB-5460-06-03-2023"/>
        <s v="KAPS-IB-6074-08-03-2023"/>
        <s v="KPAF-TI-1345-13-07-2022"/>
        <s v="KPAF-TI-1695-14-07-2022"/>
        <s v="KPAF-IB-56483-06-05-2022"/>
        <s v="KAPW-IB-164566-10-05-2022"/>
        <s v="KPFI-TI-16423-22-11-2022"/>
        <s v="KPFI-TI-30125-21-03-2023"/>
        <s v="KPPI-IB-25585-14-11-2022" u="1"/>
        <m u="1"/>
        <s v="SIPZ-HC-617-30-12-2021" u="1"/>
        <s v="KPFI-TI-24383-24-01-2023" u="1"/>
        <s v="KPFI-TI-24385-24-01-2023" u="1"/>
        <s v="KPFI-TI-14706-08-11-2022" u="1"/>
        <s v="KPFI-TI-17364-28-11-2022" u="1"/>
        <s v="KPFI-TI-17393-28-11-2022" u="1"/>
        <s v="KPFI-TI-26974-20-02-2023" u="1"/>
        <s v="KPFI-TI-32730-14-02-2022" u="1"/>
        <s v="KPFI-TI-34038-24-02-2022" u="1"/>
        <s v="KAPW-IB-133587-03-03-2022" u="1"/>
        <s v="KAPW-TI-57888-05-11-2022" u="1"/>
        <s v="KPFI-TI-33318-18-02-2022" u="1"/>
        <s v="KPFI-TI-33363-18-02-2022" u="1"/>
        <s v="KPFI-TI-36414-14-03-2022" u="1"/>
        <s v="KPFI-TI-37817-24-03-2022" u="1"/>
        <s v="KPFI-TI-37818-24-03-2022" u="1"/>
        <s v="KPFI-TI-37820-24-03-2022" u="1"/>
        <s v="KPFI-TI-37822-24-03-2022" u="1"/>
        <s v="KPFI-TI-37825-24-03-2022" u="1"/>
        <s v="KPFI-TI-37826-24-03-2022" u="1"/>
        <s v="KAPW-IB-188078-27-06-2022" u="1"/>
        <s v="KAPW-IB-167110-17-05-2021" u="1"/>
        <s v="KAPE-IB-22661-03-08-2021" u="1"/>
        <s v="KAPE-IB-34438-23-08-2021" u="1"/>
        <s v="KAPE-IB-34508-23-08-2021" u="1"/>
        <s v="KAPE-IB-137929-28-01-2022" u="1"/>
        <s v="KPFI-TI-35594-08-03-2022" u="1"/>
        <s v="KPFI-TI-35600-08-03-2022" u="1"/>
        <s v="KPFI-TI-38275-28-03-2022" u="1"/>
        <s v="KPFI-TI-40583-14-04-2022" u="1"/>
        <s v="KPFI-TI-43529-10-05-2022" u="1"/>
        <s v="KPFI-TI-43530-10-05-2022" u="1"/>
        <s v="KPFI-TI-43531-10-05-2022" u="1"/>
        <s v="KAPE-IB-18161-03-08-2022" u="1"/>
        <s v="KAPE-IB-32245-17-08-2021" u="1"/>
        <s v="KAPE-IB-32254-17-08-2021" u="1"/>
        <s v="KAPE-IB-42713-03-09-2021" u="1"/>
        <s v="PQZI-EP-14987-05-01-2022" u="1"/>
        <s v="KAPE-IB-172195-18-03-2022" u="1"/>
        <s v="KAPE-IB-176878-28-03-2022" u="1"/>
        <s v="KAPE-IB-158262-24-02-2022" u="1"/>
        <s v="KAPE-IB-133444-20-01-2022" u="1"/>
        <s v="KPFI-TI-28771-08-03-2023" u="1"/>
        <s v="KPFI-TI-41035-18-04-2022" u="1"/>
        <s v="KPFI-TI-41060-18-04-2022" u="1"/>
        <s v="KPFI-TI-45651-24-05-2022" u="1"/>
        <s v="KPFI-TI-45658-24-05-2022" u="1"/>
        <s v="KPFI-TI-45703-24-05-2022" u="1"/>
        <s v="KPFI-TI-45722-24-05-2022" u="1"/>
        <s v="KPFI-TI-45727-24-05-2022" u="1"/>
        <s v="KPFI-TI-45730-24-05-2022" u="1"/>
        <s v="KPFI-TI-49030-20-06-2022" u="1"/>
        <s v="PQZI-EP-18920-15-02-2022" u="1"/>
        <s v="PQZI-EP-14259-29-12-2021" u="1"/>
        <s v="PQZI-EP-14260-29-12-2021" u="1"/>
        <s v="PQZI-EP-14262-29-12-2021" u="1"/>
        <s v="PQZI-EP-14270-29-12-2021" u="1"/>
        <s v="PQZI-EP-20371-01-03-2022" u="1"/>
        <s v="KAPE-IB-207742-18-05-2022" u="1"/>
        <s v="KAPE-IB-181191-04-04-2022" u="1"/>
        <s v="KAPE-IB-112505-18-12-2021" u="1"/>
        <s v="KAPE-IB-112508-18-12-2021" u="1"/>
        <s v="KAPE-IB-178580-30-03-2022" u="1"/>
        <s v="KPFI-TI-47143-04-06-2022" u="1"/>
        <s v="SKZI-EP-167-14-06-2022" u="1"/>
        <s v="PQZI-EP-21668-15-03-2022" u="1"/>
        <s v="PQZI-EP-22531-25-03-2022" u="1"/>
        <s v="PQZI-EP-23108-01-04-2022" u="1"/>
        <s v="PQZI-EP-23110-01-04-2022" u="1"/>
        <s v="PQZI-EP-25196-21-04-2022" u="1"/>
        <s v="PQZI-EP-516-06-07-2022" u="1"/>
        <s v="KAPE-IB-199413-30-04-2021" u="1"/>
        <s v="KPFI-TI-47669-08-06-2022" u="1"/>
        <s v="KAPS-IB-6595-10-03-2023" u="1"/>
        <s v="KAPS-IB-9008-20-03-2023" u="1"/>
        <s v="PQZI-EP-21154-09-03-2022" u="1"/>
        <s v="PQZI-EP-22126-19-03-2022" u="1"/>
        <s v="PQZI-EP-22127-19-03-2022" u="1"/>
        <s v="PQZI-EP-22128-19-03-2022" u="1"/>
        <s v="PQZI-EP-22140-19-03-2022" u="1"/>
        <s v="PQZI-EP-25466-25-04-2022" u="1"/>
        <s v="PQZI-EP-25554-25-04-2022" u="1"/>
        <s v="PQZI-EP-26706-11-05-2022" u="1"/>
        <s v="PQZI-EP-26707-11-05-2022" u="1"/>
        <s v="PQZI-EP-26708-11-05-2022" u="1"/>
        <s v="PQZI-EP-26712-11-05-2022" u="1"/>
        <s v="KAPE-MB-228620-10-06-2021" u="1"/>
        <s v="KPFI-TI-10055-30-09-2022" u="1"/>
        <s v="KAPW-IB-17639-11-08-2022" u="1"/>
        <s v="KAPW-TI-699-04-07-2022" u="1"/>
        <s v="PQZI-EP-28602-01-06-2022" u="1"/>
        <s v="KAPW-IB-108654-24-02-2023" u="1"/>
        <s v="KAPW-IB-108660-24-02-2023" u="1"/>
        <s v="KAPW-IB-108664-24-02-2023" u="1"/>
        <s v="KAPW-IB-119605-08-02-2022" u="1"/>
        <s v="PQZI-EP-412-05-07-2022" u="1"/>
        <s v="PQZI-EP-414-05-07-2022" u="1"/>
        <s v="KAPW-IB-106693-14-01-2022" u="1"/>
        <s v="KAPW-IB-106716-14-01-2022" u="1"/>
        <s v="KAPW-IB-25951-25-08-2022" u="1"/>
        <s v="KAPW-TI-19967-15-08-2022" u="1"/>
        <s v="KPAF-TI-13854-05-10-2022" u="1"/>
        <s v="KPAF-TI-16865-25-10-2022" u="1"/>
        <s v="KPAF-TI-34829-01-01-2022" u="1"/>
        <s v="KPAF-TI-36430-11-01-2022" u="1"/>
        <s v="KPAF-TI-38158-21-01-2022" u="1"/>
        <s v="KPAF-TI-20885-21-11-2022" u="1"/>
        <s v="KPAF-TI-20925-21-11-2022" u="1"/>
        <s v="KAPW-IB-154711-18-04-2022" u="1"/>
        <s v="KAPW-TI-134479-04-03-2022" u="1"/>
        <s v="PQZI-EP-32035-29-06-2022" u="1"/>
        <s v="KPAF-IB-43364-21-02-2022" u="1"/>
        <s v="KPAF-TI-18514-05-11-2022" u="1"/>
        <s v="KAPW-IB-143635-30-03-2021" u="1"/>
        <s v="KAPW-IB-143645-30-03-2021" u="1"/>
        <s v="KAPS-IB-3675-28-02-2023" u="1"/>
        <s v="KAPW-IB-36748-19-09-2022" u="1"/>
        <s v="KAPE-IB-99339-30-11-2021" u="1"/>
        <s v="KAPE-IB-99346-30-11-2021" u="1"/>
        <s v="KAPE-IB-99354-30-11-2021" u="1"/>
        <s v="KAPE-IB-99360-30-11-2021" u="1"/>
        <s v="KAPE-IB-127848-09-02-2023" u="1"/>
        <s v="KAPE-TI-127887-09-02-2023" u="1"/>
        <s v="KAPE-IB-132411-19-01-2022" u="1"/>
        <s v="KPAF-IB-46150-25-03-2021" u="1"/>
        <s v="KPAF-TI-48674-21-03-2022" u="1"/>
        <s v="KPAF-TI-48679-21-03-2022" u="1"/>
        <s v="KPAF-TI-48680-21-03-2022" u="1"/>
        <s v="KPAF-TI-48690-21-03-2022" u="1"/>
        <s v="KPAF-TI-48703-21-03-2022" u="1"/>
        <s v="KPAF-TI-48710-21-03-2022" u="1"/>
        <s v="KPAF-TI-48719-21-03-2022" u="1"/>
        <s v="KPAF-TI-48730-21-03-2022" u="1"/>
        <s v="KPAF-TI-48743-21-03-2022" u="1"/>
        <s v="KPAF-TI-48747-21-03-2022" u="1"/>
        <s v="KPAF-TI-48761-21-03-2022" u="1"/>
        <s v="KPAF-TI-48771-21-03-2022" u="1"/>
        <s v="KPAF-TI-48795-21-03-2022" u="1"/>
        <s v="KAPW-IB-190015-30-06-2022" u="1"/>
        <s v="KAPW-IB-165977-10-05-2021" u="1"/>
        <s v="KAPE-IB-63343-24-10-2022" u="1"/>
        <s v="KAPE-IB-71811-10-11-2022" u="1"/>
        <s v="KAPE-IB-95153-24-11-2021" u="1"/>
        <s v="KAPE-IB-172975-19-03-2022" u="1"/>
        <s v="KAPE-IB-177711-29-03-2022" u="1"/>
        <s v="KAPE-IB-177816-29-03-2022" u="1"/>
        <s v="KAPE-IB-178010-29-03-2022" u="1"/>
        <s v="KAPE-TI-178196-29-03-2022" u="1"/>
        <s v="KAPE-IB-159014-25-02-2022" u="1"/>
        <s v="KAPE-IB-126926-11-01-2022" u="1"/>
        <s v="KPAF-TI-54537-21-04-2022" u="1"/>
        <s v="KEXP-0669961-96-06-10-2022" u="1"/>
        <s v="KAPE-IB-73625-14-11-2022" u="1"/>
        <s v="KAPE-IB-83341-08-11-2021" u="1"/>
        <s v="KAPE-IB-91732-18-11-2021" u="1"/>
        <s v="KAPW-IB-8287-20-07-2022" u="1"/>
        <s v="KAPE-IB-199160-09-05-2022" u="1"/>
        <s v="KAPE-IB-182040-05-04-2022" u="1"/>
        <s v="KAPE-IB-187220-15-04-2022" u="1"/>
        <s v="KAPE-IB-193166-25-04-2022" u="1"/>
        <s v="KAPE-IB-173183-21-03-2022" u="1"/>
        <s v="KPAF-IB-50262-29-03-2022" u="1"/>
        <s v="KPAF-TI-38403-25-03-2023" u="1"/>
        <s v="KPAF-TI-50049-29-03-2022" u="1"/>
        <s v="KPAF-TI-51456-05-04-2022" u="1"/>
        <s v="KPAF-TI-51553-05-04-2022" u="1"/>
        <s v="KPAF-TI-61199-31-05-2022" u="1"/>
        <s v="KAPE-IB-81883-28-11-2022" u="1"/>
        <s v="KAPE-MB-227266-09-06-2021" u="1"/>
        <s v="KAPE-MB-227394-09-06-2021" u="1"/>
        <s v="KAPE-IB-202132-11-05-2022" u="1"/>
        <s v="KAPE-IB-216515-25-05-2021" u="1"/>
        <s v="KPAF-TI-54118-19-04-2022" u="1"/>
        <s v="KAPE-IB-120523-31-12-2021" u="1"/>
        <s v="KAPE-IB-120597-31-12-2021" u="1"/>
        <s v="KAPE-IB-120641-31-12-2021" u="1"/>
        <s v="KPAF-TI-61518-01-06-2022" u="1"/>
        <s v="KPAF-TI-64880-21-06-2022" u="1"/>
        <s v="KAPW-IB-3760-07-07-2021" u="1"/>
        <s v="KAPW-IB-54903-12-10-2021" u="1"/>
        <s v="KPAF-TI-56956-09-05-2022" u="1"/>
        <s v="KPAF-TI-56961-09-05-2022" u="1"/>
        <s v="KPAF-TI-56963-09-05-2022" u="1"/>
        <s v="KPAF-IB-60011-09-06-2021" u="1"/>
        <s v="KPAF-TI-63817-15-06-2022" u="1"/>
        <s v="PQZI-EP-1480-20-07-2022" u="1"/>
        <s v="PQZI-EP-3275-10-08-2022" u="1"/>
        <s v="KAPW-TI-5758-15-07-2022" u="1"/>
        <s v="KPFI-TI-10661-05-10-2022" u="1"/>
        <s v="KPFI-TI-13071-25-10-2022" u="1"/>
        <s v="KPFI-TI-16331-21-11-2022" u="1"/>
        <s v="KAPW-IB-51492-06-10-2021" u="1"/>
        <s v="KAPW-TI-120293-09-02-2022" u="1"/>
        <s v="KAPW-TI-111012-25-01-2022" u="1"/>
        <s v="KPPI-IB-27083-21-11-2022" u="1"/>
        <s v="PQZI-EP-5853-02-09-2022" u="1"/>
        <s v="KPAF-TI-387-04-07-2022" u="1"/>
        <s v="KPFI-TI-15561-15-11-2022" u="1"/>
        <s v="KPFI-TI-17136-25-11-2022" u="1"/>
        <s v="KPFI-TI-21849-31-12-2022" u="1"/>
        <s v="KPFI-TI-778-07-07-2022" u="1"/>
        <s v="KAPW-IB-53419-26-10-2022" u="1"/>
        <s v="PQZI-EP-1871-23-07-2022" u="1"/>
        <s v="PQZI-EP-1873-23-07-2022" u="1"/>
        <s v="PQZI-EP-1874-23-07-2022" u="1"/>
        <s v="KAPW-IB-65578-22-11-2022" u="1"/>
        <s v="KAPW-IB-77483-26-11-2021" u="1"/>
        <s v="PQZI-EP-3657-13-08-2022" u="1"/>
        <s v="PQZI-EP-4724-23-08-2022" u="1"/>
        <s v="KAPW-IB-81108-02-12-2021" u="1"/>
        <s v="KAPW-TI-81091-02-12-2021" u="1"/>
        <s v="KAPW-IB-139123-15-03-2022" u="1"/>
        <s v="KAPW-IB-143787-25-03-2022" u="1"/>
        <s v="KAPW-IB-122139-11-02-2022" u="1"/>
        <s v="KAPW-IB-122238-11-02-2022" u="1"/>
        <s v="KAPW-IB-127797-21-02-2022" u="1"/>
        <s v="KAPW-TI-128322-21-02-2022" u="1"/>
        <s v="KPPI-IB-42167-15-12-2021" u="1"/>
        <s v="PQZI-EP-2910-04-08-2022" u="1"/>
        <s v="KPFI-TI-24555-25-01-2023" u="1"/>
        <s v="KPFI-TI-27043-21-02-2023" u="1"/>
        <s v="KPFI-TI-26515-29-12-2021" u="1"/>
        <s v="KPFI-TI-37356-21-03-2022" u="1"/>
        <s v="KAPW-IB-67755-26-11-2022" u="1"/>
        <s v="KAPW-TI-62467-16-11-2022" u="1"/>
        <s v="KAPW-IB-75086-12-12-2022" u="1"/>
        <s v="KAPW-IB-83496-06-12-2021" u="1"/>
        <s v="PQZI-EP-4967-25-08-2022" u="1"/>
        <s v="PQZI-EP-4978-25-08-2022" u="1"/>
        <s v="PQZI-EP-5011-25-08-2022" u="1"/>
        <s v="PQZI-EP-5012-25-08-2022" u="1"/>
        <s v="KAPE-IB-38477-30-08-2021" u="1"/>
        <s v="KAPW-MB-175767-29-05-2021" u="1"/>
        <s v="KAPW-IB-156911-21-04-2022" u="1"/>
        <s v="KAPW-IB-157282-21-04-2022" u="1"/>
        <s v="PQZI-EP-5088-26-08-2022" u="1"/>
        <s v="KPFI-TI-35355-05-03-2022" u="1"/>
        <s v="KPFI-TI-36544-15-03-2022" u="1"/>
        <s v="KPFI-TI-36548-15-03-2022" u="1"/>
        <s v="KPFI-TI-37976-25-03-2022" u="1"/>
        <s v="KPFI-TI-40085-11-04-2022" u="1"/>
        <s v="KPFI-TI-40087-11-04-2022" u="1"/>
        <s v="KPFI-TI-40088-11-04-2022" u="1"/>
        <s v="KPFI-TI-41412-21-04-2022" u="1"/>
        <s v="KAPW-IB-90120-16-01-2023" u="1"/>
        <s v="KAPE-IB-17393-28-07-2021" u="1"/>
        <s v="PQZI-EP-2023-27-07-2022" u="1"/>
        <s v="KAPE-IB-20806-10-08-2022" u="1"/>
        <s v="KAPE-IB-47607-10-09-2021" u="1"/>
        <s v="KAPE-IB-116620-26-01-2023" u="1"/>
        <s v="KAPE-IB-116635-26-01-2023" u="1"/>
        <s v="KPPI-IB-38567-19-01-2023" u="1"/>
        <s v="KPAF-TI-11095-19-09-2022" u="1"/>
        <s v="PQZI-EP-13575-22-12-2021" u="1"/>
        <s v="KPFI-TI-39410-05-04-2022" u="1"/>
        <s v="SIPZ-HC-98-29-07-2021" u="1"/>
        <s v="KPFI-TI-46520-31-05-2022" u="1"/>
        <s v="PQZI-EP-1299-19-07-2022" u="1"/>
        <s v="KAPE-IB-44820-20-09-2022" u="1"/>
        <s v="KAPE-IB-151452-16-02-2022" u="1"/>
        <s v="KAPE-IB-151471-16-02-2022" u="1"/>
        <s v="KAPE-IB-127747-12-01-2022" u="1"/>
        <s v="KAPE-IB-127793-12-01-2022" u="1"/>
        <s v="PQZI-EP-15116-06-01-2022" u="1"/>
        <s v="PQZI-EP-16680-26-01-2022" u="1"/>
        <s v="KPFI-TI-30936-29-03-2023" u="1"/>
        <s v="KPFI-TI-451-05-07-2022" u="1"/>
        <s v="KPFI-TI-452-05-07-2022" u="1"/>
        <s v="KPFI-TI-454-05-07-2022" u="1"/>
        <s v="KAPE-TI-26682-18-08-2022" u="1"/>
        <s v="KAPE-IB-182264-06-04-2022" u="1"/>
        <s v="KAPE-IB-193852-26-04-2022" u="1"/>
        <s v="KAPE-IB-162555-02-03-2022" u="1"/>
        <s v="PQZI-EP-22278-22-03-2022" u="1"/>
        <s v="KPAF-TI-8304-30-08-2022" u="1"/>
        <s v="KPFI-TI-48404-15-06-2022" u="1"/>
        <s v="KPFI-TI-48411-15-06-2022" u="1"/>
        <s v="KPAF-TI-5514-11-08-2022" u="1"/>
        <s v="KAPE-IB-203232-12-05-2022" u="1"/>
        <s v="PQZI-EP-25348-22-04-2022" u="1"/>
        <s v="KPAF-TI-6971-22-08-2022" u="1"/>
        <s v="KPAF-TI-6976-22-08-2022" u="1"/>
        <s v="KPFI-TI-277-04-07-2022" u="1"/>
        <s v="KPFI-TI-289-04-07-2022" u="1"/>
        <s v="KPFI-TI-293-04-07-2022" u="1"/>
        <s v="KPAF-IB-1330-13-07-2022" u="1"/>
        <s v="KPAF-TI-1348-13-07-2022" u="1"/>
        <s v="KPAF-IB-8499-17-08-2021" u="1"/>
        <s v="KPAF-TI-4738-03-08-2022" u="1"/>
        <s v="KPAF-TI-4760-03-08-2022" u="1"/>
        <s v="KAPE-IB-230502-12-06-2021" u="1"/>
        <s v="KAPE-IB-230508-12-06-2021" u="1"/>
        <s v="PQZI-EP-23488-06-04-2022" u="1"/>
        <s v="PQZI-EP-24623-16-04-2022" u="1"/>
        <s v="PQZI-EP-25684-26-04-2022" u="1"/>
        <s v="PQZI-EP-25685-26-04-2022" u="1"/>
        <s v="PQZI-EP-26897-12-05-2022" u="1"/>
        <s v="KPAF-TI-1613-14-07-2022" u="1"/>
        <s v="KPAF-TI-1614-14-07-2022" u="1"/>
        <s v="KAPW-IB-14172-02-08-2022" u="1"/>
        <s v="KAPW-IB-14182-02-08-2022" u="1"/>
        <s v="KAPW-IB-14373-02-08-2022" u="1"/>
        <s v="KPAF-IB-6908-09-08-2021" u="1"/>
        <s v="KPAF-TI-6101-15-08-2022" u="1"/>
        <s v="KPAF-TI-6104-15-08-2022" u="1"/>
        <s v="KAPW-IB-100096-06-02-2023" u="1"/>
        <s v="KPAF-TI-9168-05-09-2022" u="1"/>
        <s v="SIPZ-HC-551-08-01-2021" u="1"/>
        <s v="PQZI-EP-26220-06-05-2022" u="1"/>
        <s v="PQZI-EP-26221-06-05-2022" u="1"/>
        <s v="PQZI-EP-26222-06-05-2022" u="1"/>
        <s v="PQZI-EP-28094-26-05-2022" u="1"/>
        <s v="PQZI-EP-28099-26-05-2022" u="1"/>
        <s v="PQZI-EP-28100-26-05-2022" u="1"/>
        <s v="PQZI-EP-28102-26-05-2022" u="1"/>
        <s v="KPAF-TI-19668-16-10-2021" u="1"/>
        <s v="KPAF-TI-19670-16-10-2021" u="1"/>
        <s v="KPAF-TI-1055-07-07-2022" u="1"/>
        <s v="KPAF-TI-7863-27-08-2022" u="1"/>
        <s v="KPAF-TI-7864-27-08-2022" u="1"/>
        <s v="KPAF-TI-9640-07-09-2022" u="1"/>
        <s v="KPAF-TI-9745-07-09-2022" u="1"/>
        <s v="KAPW-TI-123042-12-02-2022" u="1"/>
        <s v="KPAF-TI-6579-18-08-2022" u="1"/>
        <s v="KPAF-TI-3960-29-07-2022" u="1"/>
        <s v="KAPW-IB-174152-26-05-2022" u="1"/>
        <s v="KAPW-TI-162450-06-05-2022" u="1"/>
        <s v="KAPE-IB-65341-11-10-2021" u="1"/>
        <s v="KAPE-IB-65345-11-10-2021" u="1"/>
        <s v="KAPE-IB-65347-11-10-2021" u="1"/>
        <s v="KAPW-IB-157408-22-04-2022" u="1"/>
        <s v="KAPW-TI-157577-22-04-2022" u="1"/>
        <s v="KPAF-TI-24291-12-12-2022" u="1"/>
        <s v="KAPE-IB-55926-11-10-2022" u="1"/>
        <s v="KAPE-IB-73827-25-10-2021" u="1"/>
        <s v="KAPE-IB-73834-25-10-2021" u="1"/>
        <s v="KAPW-IB-176924-02-06-2022" u="1"/>
        <s v="KAPE-IB-86329-11-11-2021" u="1"/>
        <s v="KAPE-IB-86333-11-11-2021" u="1"/>
        <s v="KAPE-IB-145470-07-02-2022" u="1"/>
        <s v="KAPE-IB-152427-17-02-2022" u="1"/>
        <s v="KAPE-IB-152435-17-02-2022" u="1"/>
        <s v="KAPE-IB-152440-17-02-2022" u="1"/>
        <s v="KAPE-IB-121219-03-01-2022" u="1"/>
        <s v="KAPE-IB-121223-03-01-2022" u="1"/>
        <s v="KAPE-IB-121234-03-01-2022" u="1"/>
        <s v="KAPE-IB-121250-03-01-2022" u="1"/>
        <s v="KAPE-IB-128635-13-01-2022" u="1"/>
        <s v="KAPE-IB-128644-13-01-2022" u="1"/>
        <s v="KAPE-IB-128667-13-01-2022" u="1"/>
        <s v="KPFI-TI-7818-10-09-2022" u="1"/>
        <s v="KPFI-TI-8786-20-09-2022" u="1"/>
        <s v="KAPE-IB-52786-05-10-2022" u="1"/>
        <s v="KAPE-TI-53173-05-10-2022" u="1"/>
        <s v="KPFI-TI-2209-21-07-2022" u="1"/>
        <s v="KPFI-TI-3347-01-08-2022" u="1"/>
        <s v="KPFI-TI-4285-11-08-2022" u="1"/>
        <s v="KPFI-TI-4286-11-08-2022" u="1"/>
        <s v="KPFI-TI-4287-11-08-2022" u="1"/>
        <s v="KPFI-TI-4374-11-08-2022" u="1"/>
        <s v="KPFI-TI-6692-31-08-2022" u="1"/>
        <s v="KPAF-TI-54845-22-04-2022" u="1"/>
        <s v="KPFI-TI-2323-22-07-2022" u="1"/>
        <s v="KPFI-TI-2342-22-07-2022" u="1"/>
        <s v="KAPE-MB-171427-17-03-2021" u="1"/>
        <s v="KAPE-IB-155031-23-02-2021" u="1"/>
        <s v="KPFI-TI-6900-02-09-2022" u="1"/>
        <s v="KPFI-TI-7929-12-09-2022" u="1"/>
        <s v="KAPE-IB-83971-09-11-2021" u="1"/>
        <s v="KAPE-IB-84000-09-11-2021" u="1"/>
        <s v="KAPE-TI-70154-05-11-2022" u="1"/>
        <s v="KPFI-TI-5721-23-08-2022" u="1"/>
        <s v="SIPZ-HC-279-15-09-2021" u="1"/>
        <s v="KPAF-TI-51796-06-04-2022" u="1"/>
        <s v="KPAF-TI-57747-12-05-2022" u="1"/>
        <s v="KAPE-IB-218987-07-06-2022" u="1"/>
        <s v="KAPE-IB-219641-07-06-2022" u="1"/>
        <s v="KAPE-IB-219669-07-06-2022" u="1"/>
        <s v="KAPE-IB-219687-07-06-2022" u="1"/>
        <s v="KPFI-TI-1182-14-07-2022" u="1"/>
        <s v="KPFI-TI-1202-14-07-2022" u="1"/>
        <s v="KPFI-TI-1211-14-07-2022" u="1"/>
        <s v="KPFI-TI-5873-24-08-2022" u="1"/>
        <s v="KPFI-TI-5875-24-08-2022" u="1"/>
        <s v="KPFI-TI-5917-24-08-2022" u="1"/>
        <s v="KAPE-IB-101874-03-12-2021" u="1"/>
        <s v="KAPE-IB-115712-23-12-2021" u="1"/>
        <s v="KAPE-IB-93423-15-12-2022" u="1"/>
        <s v="KPFI-IB-1486-15-07-2022" u="1"/>
        <s v="KPFI-TI-3912-05-08-2022" u="1"/>
        <s v="KPAF-TI-56374-06-05-2022" u="1"/>
        <s v="KPFI-TI-2638-26-07-2022" u="1"/>
        <s v="KPFI-TI-2639-26-07-2022" u="1"/>
        <s v="KPFI-TI-2649-26-07-2022" u="1"/>
        <s v="KPFI-TI-2654-26-07-2022" u="1"/>
        <s v="KPFI-TI-4987-16-08-2022" u="1"/>
        <s v="KPFI-TI-8490-16-09-2022" u="1"/>
        <s v="KAPW-IB-55540-13-10-2021" u="1"/>
        <s v="KPFI-TI-5116-17-08-2022" u="1"/>
        <s v="KPFI-TI-5123-17-08-2022" u="1"/>
        <s v="KPFI-TI-5125-17-08-2022" u="1"/>
        <s v="KPFI-TI-8574-17-09-2022" u="1"/>
        <s v="KPFI-TI-9695-27-09-2022" u="1"/>
        <s v="KPAF-TI-64139-16-06-2022" u="1"/>
        <s v="KPFI-TI-16422-22-11-2022" u="1"/>
        <s v="KPFI-TI-16489-22-11-2022" u="1"/>
        <s v="KPFI-TI-16490-22-11-2022" u="1"/>
        <s v="KPFI-TI-22600-02-12-2021" u="1"/>
        <s v="KPFI-IB-1749-18-07-2022" u="1"/>
        <s v="KPFI-IB-1754-18-07-2022" u="1"/>
        <s v="KPFI-TI-1691-18-07-2022" u="1"/>
        <s v="KPFI-TI-1692-18-07-2022" u="1"/>
        <s v="KPFI-TI-1733-18-07-2022" u="1"/>
        <s v="KPFI-TI-1735-18-07-2022" u="1"/>
        <s v="KPFI-TI-5292-19-08-2022" u="1"/>
        <s v="KPFI-TI-6433-29-08-2022" u="1"/>
        <s v="KPFI-TI-6434-29-08-2022" u="1"/>
        <s v="KPFI-TI-6435-29-08-2022" u="1"/>
        <s v="KPFI-TI-9952-29-09-2022" u="1"/>
        <s v="KPFI-TI-9953-29-09-2022" u="1"/>
        <s v="KPFI-TI-9954-29-09-2022" u="1"/>
        <s v="KPFI-TI-9955-29-09-2022" u="1"/>
        <s v="KPFI-TI-9956-29-09-2022" u="1"/>
        <s v="KPFI-TI-9957-29-09-2022" u="1"/>
        <s v="KPFI-TI-18030-02-12-2022" u="1"/>
        <s v="KAPW-IB-111548-03-03-2023" u="1"/>
        <s v="KAPW-TI-99560-03-01-2022" u="1"/>
        <s v="KAPW-IB-81771-03-12-2021" u="1"/>
        <s v="KAPW-TI-82463-03-12-2021" u="1"/>
        <s v="KPPI-IB-42182-16-12-2021" u="1"/>
        <s v="KPFI-TI-22468-06-01-2023" u="1"/>
        <s v="KPFI-IB-25327-02-02-2023" u="1"/>
        <s v="KPFI-TI-18448-06-12-2022" u="1"/>
        <s v="KPFI-TI-34916-02-03-2022" u="1"/>
        <s v="KPFI-TI-34920-02-03-2022" u="1"/>
        <s v="KAPW-TI-58092-07-11-2022" u="1"/>
        <s v="KAPE-IB-10867-21-07-2022" u="1"/>
        <s v="KAPE-IB-39973-31-08-2021" u="1"/>
        <s v="KPAF-TI-12219-26-09-2022" u="1"/>
        <s v="KAPE-IB-40838-01-09-2021" u="1"/>
        <s v="KAPE-IB-40890-01-09-2021" u="1"/>
        <s v="KAPE-IB-120271-30-01-2023" u="1"/>
        <s v="KAPE-IB-121585-04-01-2022" u="1"/>
        <s v="KAPE-IB-129589-14-01-2022" u="1"/>
        <s v="KAPE-IB-129594-14-01-2022" u="1"/>
        <s v="KAPE-IB-129603-14-01-2022" u="1"/>
        <s v="KAPE-IB-129656-14-01-2022" u="1"/>
        <s v="KAPE-IB-130078-14-01-2022" u="1"/>
        <s v="KPFI-TI-28482-06-03-2023" u="1"/>
        <s v="KPFI-TI-28483-06-03-2023" u="1"/>
        <s v="KPFI-TI-28485-06-03-2023" u="1"/>
        <s v="KPFI-TI-40838-16-04-2022" u="1"/>
        <s v="KPFI-TI-42016-26-04-2022" u="1"/>
        <s v="KPFI-TI-42017-26-04-2022" u="1"/>
        <s v="KPFI-TI-42023-26-04-2022" u="1"/>
        <s v="KAPE-IB-15088-29-07-2022" u="1"/>
        <s v="KAPE-IB-35021-01-09-2022" u="1"/>
        <s v="KAPE-IB-45663-21-09-2022" u="1"/>
        <s v="PQZI-EP-16022-17-01-2022" u="1"/>
        <s v="PQZI-EP-17647-03-02-2022" u="1"/>
        <s v="PQZI-EP-17671-03-02-2022" u="1"/>
        <s v="PQZI-EP-19870-23-02-2022" u="1"/>
        <s v="KAPE-IB-188943-18-04-2022" u="1"/>
        <s v="KAPE-IB-188953-18-04-2022" u="1"/>
        <s v="KAPE-IB-195567-28-04-2022" u="1"/>
        <s v="KAPE-IB-168611-14-03-2022" u="1"/>
        <s v="KAPE-IB-168621-14-03-2022" u="1"/>
        <s v="KAPE-IB-168698-14-03-2022" u="1"/>
        <s v="KAPE-IB-175040-24-03-2022" u="1"/>
        <s v="KAPE-IB-175199-24-03-2022" u="1"/>
        <s v="KAPE-IB-175214-24-03-2022" u="1"/>
        <s v="KAPE-MB-172535-18-03-2021" u="1"/>
        <s v="KAPE-TI-175187-24-03-2022" u="1"/>
        <s v="KPFI-TI-42910-06-05-2022" u="1"/>
        <s v="KPFI-TI-42985-06-05-2022" u="1"/>
        <s v="PQZI-EP-18020-07-02-2022" u="1"/>
        <s v="PQZI-EP-18021-07-02-2022" u="1"/>
        <s v="PQZI-EP-18023-07-02-2022" u="1"/>
        <s v="PQZI-EP-19260-17-02-2022" u="1"/>
        <s v="KAPE-IB-108499-14-12-2021" u="1"/>
        <s v="KAPE-IB-116715-24-12-2021" u="1"/>
        <s v="KAPE-IB-116727-24-12-2021" u="1"/>
        <s v="KPFI-TI-48642-16-06-2022" u="1"/>
        <s v="KPFI-TI-48643-16-06-2022" u="1"/>
        <s v="KAPE-IB-44112-19-09-2022" u="1"/>
        <s v="KAPE-IB-212309-20-05-2021" u="1"/>
        <s v="PQZI-EP-27054-13-05-2022" u="1"/>
        <s v="KAPW-IB-101716-08-02-2023" u="1"/>
        <s v="KAPE-IB-2320-03-07-2021" u="1"/>
        <s v="KAPW-IB-108998-18-01-2022" u="1"/>
        <s v="KAPW-IB-109021-18-01-2022" u="1"/>
        <s v="KAPW-IB-113511-28-01-2022" u="1"/>
        <s v="KAPW-IB-24417-23-08-2022" u="1"/>
        <s v="KAPW-TI-19348-13-08-2022" u="1"/>
        <s v="KAPE-IB-9650-20-07-2022" u="1"/>
        <s v="KAPW-TI-123106-14-02-2022" u="1"/>
        <s v="PQZI-EP-29286-07-06-2022" u="1"/>
        <s v="PQZI-EP-30727-17-06-2022" u="1"/>
        <s v="KPAF-TI-15432-17-10-2022" u="1"/>
        <s v="KPAF-TI-32902-23-12-2021" u="1"/>
        <s v="KAPW-IB-170426-18-05-2022" u="1"/>
        <s v="KAPE-IB-5173-07-07-2021" u="1"/>
        <s v="KAPW-IB-40528-27-09-2022" u="1"/>
        <s v="KAPW-IB-40583-27-09-2022" u="1"/>
        <s v="KAPE-IB-61368-02-10-2021" u="1"/>
        <s v="KAPE-IB-1995-04-07-2022" u="1"/>
        <s v="KAPE-IB-107391-09-01-2023" u="1"/>
        <s v="KPAF-TI-27761-03-01-2023" u="1"/>
        <s v="KPAF-TI-29330-13-01-2023" u="1"/>
        <s v="KPAF-TI-35920-07-01-2022" u="1"/>
        <s v="KPAF-TI-37491-17-01-2022" u="1"/>
        <s v="KPAF-TI-39026-27-01-2022" u="1"/>
        <s v="KPAF-TI-39101-27-01-2022" u="1"/>
        <s v="KPAF-TI-39109-27-01-2022" u="1"/>
        <s v="KPAF-TI-20449-17-11-2022" u="1"/>
        <s v="KPAF-TI-33409-27-12-2021" u="1"/>
        <s v="KAPW-IB-182881-14-06-2022" u="1"/>
        <s v="KAPW-IB-160992-30-04-2021" u="1"/>
        <s v="KAPW-IB-161000-30-04-2021" u="1"/>
        <s v="KEXP-0669961-69-03-04-2021" u="1"/>
        <s v="KAPE-IB-3802-06-07-2022" u="1"/>
        <s v="KAPE-IB-3878-06-07-2022" u="1"/>
        <s v="KAPE-IB-123067-05-01-2022" u="1"/>
        <s v="KAPE-IB-123078-05-01-2022" u="1"/>
        <s v="KAPE-IB-135157-25-01-2022" u="1"/>
        <s v="KAPE-IB-135162-25-01-2022" u="1"/>
        <s v="KAPE-IB-135164-25-01-2022" u="1"/>
        <s v="KAPE-IB-4498-07-07-2022" u="1"/>
        <s v="KAPE-IB-53385-06-10-2022" u="1"/>
        <s v="KAPE-IB-89565-16-11-2021" u="1"/>
        <s v="KAPE-IB-196703-29-04-2022" u="1"/>
        <s v="KAPE-IB-196874-29-04-2022" u="1"/>
        <s v="KAPE-IB-170365-15-03-2022" u="1"/>
        <s v="KAPE-IB-170407-15-03-2022" u="1"/>
        <s v="KPAF-TI-46031-07-03-2022" u="1"/>
        <s v="KPAF-TI-46118-07-03-2022" u="1"/>
        <s v="KAPE-IB-90728-12-12-2022" u="1"/>
        <s v="KAPE-IB-191342-21-04-2022" u="1"/>
        <s v="KPAF-TI-59495-23-05-2022" u="1"/>
        <s v="KAPW-IB-63381-30-10-2021" u="1"/>
        <s v="KAPE-IB-226952-21-06-2022" u="1"/>
        <s v="KAPE-IB-206931-11-05-2021" u="1"/>
        <s v="KAPE-IB-220173-31-05-2021" u="1"/>
        <s v="KPAF-TI-58500-17-05-2022" u="1"/>
        <s v="SIPZ-HC-512-25-11-2021" u="1"/>
        <s v="SIPZ-KH-512-25-11-2021" u="1"/>
        <s v="KPAF-TI-63535-13-06-2022" u="1"/>
        <s v="KPFI-TI-10424-03-10-2022" u="1"/>
        <s v="KAPW-IB-56155-14-10-2021" u="1"/>
        <s v="KAPW-IB-67471-10-11-2021" u="1"/>
        <s v="KAPW-IB-79954-30-11-2021" u="1"/>
        <s v="KPAF-TI-65969-27-06-2022" u="1"/>
        <s v="KPFI-TI-14202-03-11-2022" u="1"/>
        <s v="KAPW-IB-97856-30-12-2021" u="1"/>
        <s v="KAPW-IB-136039-09-03-2022" u="1"/>
        <s v="KAPW-IB-141429-19-03-2022" u="1"/>
        <s v="KAPW-IB-130911-25-02-2022" u="1"/>
        <s v="KPPI-IB-20535-17-10-2022" u="1"/>
        <s v="KPPI-IB-20546-17-10-2022" u="1"/>
        <s v="KAPW-IB-104471-11-01-2022" u="1"/>
        <s v="KAPW-IB-105006-11-01-2022" u="1"/>
        <s v="KAPW-IB-114076-31-01-2022" u="1"/>
        <s v="KAPW-IB-114600-31-01-2022" u="1"/>
        <s v="KPPI-IB-27637-23-11-2022" u="1"/>
        <s v="KPFI-TI-27770-07-01-2022" u="1"/>
        <s v="KPFI-TI-28893-17-01-2022" u="1"/>
        <s v="KPFI-TI-14578-07-11-2022" u="1"/>
        <s v="KPFI-TI-31290-03-02-2022" u="1"/>
        <s v="KPFI-TI-31291-03-02-2022" u="1"/>
        <s v="KPFI-TI-31316-03-02-2022" u="1"/>
        <s v="KPFI-TI-31333-03-02-2022" u="1"/>
        <s v="KPFI-TI-31338-03-02-2022" u="1"/>
        <s v="KPFI-TI-33945-23-02-2022" u="1"/>
        <s v="KAPW-IB-54840-28-10-2022" u="1"/>
        <s v="KAPW-IB-57245-04-11-2022" u="1"/>
        <s v="KAPW-IB-88577-14-12-2021" u="1"/>
        <s v="KAPW-IB-132268-01-03-2022" u="1"/>
        <s v="KAPW-IB-132362-01-03-2022" u="1"/>
        <s v="KAPW-IB-132406-01-03-2022" u="1"/>
        <s v="KAPW-IB-137115-11-03-2022" u="1"/>
        <s v="KAPW-IB-147499-31-03-2022" u="1"/>
        <s v="KPPI-IB-24375-07-11-2022" u="1"/>
        <s v="KPFI-TI-22574-07-01-2023" u="1"/>
        <s v="KPFI-TI-23630-17-01-2023" u="1"/>
        <s v="KPFI-TI-23660-17-01-2023" u="1"/>
        <s v="KPFI-TI-34986-03-03-2022" u="1"/>
        <s v="KPFI-TI-34988-03-03-2022" u="1"/>
        <s v="KAPW-IB-93598-24-01-2023" u="1"/>
        <s v="KAPE-IB-16022-26-07-2021" u="1"/>
        <s v="KAPW-IB-96455-28-12-2021" u="1"/>
        <s v="KAPW-IB-165948-11-05-2022" u="1"/>
        <s v="SIPZ-HC-434-23-11-2020" u="1"/>
        <s v="PQZI-EP-13372-20-12-2021" u="1"/>
        <s v="KPFI-TI-27650-27-02-2023" u="1"/>
        <s v="KPFI-TI-40459-13-04-2022" u="1"/>
        <s v="KPFI-TI-41746-23-04-2022" u="1"/>
        <s v="KAPE-IB-12583-26-07-2022" u="1"/>
        <s v="KAPE-IB-12604-26-07-2022" u="1"/>
        <s v="KAPE-IB-22786-12-08-2022" u="1"/>
        <s v="KAPE-IB-36738-26-08-2021" u="1"/>
        <s v="KAPE-IB-37413-26-08-2021" u="1"/>
        <s v="PQZI-EP-14904-04-01-2022" u="1"/>
        <s v="PQZI-EP-14905-04-01-2022" u="1"/>
        <s v="PQZI-EP-15955-14-01-2022" u="1"/>
        <s v="PQZI-EP-18423-10-02-2022" u="1"/>
        <s v="KPFI-TI-44061-13-05-2022" u="1"/>
        <s v="KAPE-IB-20079-06-08-2022" u="1"/>
        <s v="KAPE-IB-24256-16-08-2022" u="1"/>
        <s v="KAPE-IB-40552-12-09-2022" u="1"/>
        <s v="KAPE-IB-50825-16-09-2021" u="1"/>
        <s v="KAPE-IB-134719-02-03-2023" u="1"/>
        <s v="KAPE-IB-141471-02-02-2022" u="1"/>
        <s v="KAPE-IB-148901-12-02-2022" u="1"/>
        <s v="KAPE-IB-156182-22-02-2022" u="1"/>
        <s v="KAPE-TI-149068-12-02-2022" u="1"/>
        <s v="PQZI-EP-16065-18-01-2022" u="1"/>
        <s v="PQZI-EP-16066-18-01-2022" u="1"/>
        <s v="PQZI-EP-16067-18-01-2022" u="1"/>
        <s v="PQZI-EP-16069-18-01-2022" u="1"/>
        <s v="PQZI-EP-17026-28-01-2022" u="1"/>
        <s v="PQZI-EP-19986-24-02-2022" u="1"/>
        <s v="PQZI-EP-12410-08-12-2021" u="1"/>
        <s v="PQZI-EP-12411-08-12-2021" u="1"/>
        <s v="PQZI-EP-21315-10-03-2022" u="1"/>
        <s v="PQZI-EP-22913-30-03-2022" u="1"/>
        <s v="KPFI-TI-44558-17-05-2022" u="1"/>
        <s v="KPFI-TI-44560-17-05-2022" u="1"/>
        <s v="KPFI-TI-44561-17-05-2022" u="1"/>
        <s v="KPFI-TI-44642-17-05-2022" u="1"/>
        <s v="KPFI-TI-49543-23-06-2022" u="1"/>
        <s v="KAPE-IB-212426-26-05-2022" u="1"/>
        <s v="KEPI-HC-5506-11-11-2021" u="1"/>
        <s v="KAPE-IB-111446-16-12-2021" u="1"/>
        <s v="KAPE-MB-160501-02-03-2021" u="1"/>
        <s v="KAPE-MB-174350-22-03-2021" u="1"/>
        <s v="PQZI-EP-18107-08-02-2022" u="1"/>
        <s v="PQZI-EP-19315-18-02-2022" u="1"/>
        <s v="PQZI-EP-22423-24-03-2022" u="1"/>
        <s v="KAPW-IB-25811-20-08-2021" u="1"/>
        <s v="KAPE-IB-228399-22-06-2022" u="1"/>
        <s v="PQZI-EP-22019-18-03-2022" u="1"/>
        <s v="PQZI-EP-22020-18-03-2022" u="1"/>
        <s v="PQZI-EP-22640-28-03-2022" u="1"/>
        <s v="PQZI-EP-22649-28-03-2022" u="1"/>
        <s v="PQZI-EP-27652-20-05-2022" u="1"/>
        <s v="PQZI-EP-27653-20-05-2022" u="1"/>
        <s v="PQZI-EP-28333-30-05-2022" u="1"/>
        <s v="PQZI-EP-28354-30-05-2022" u="1"/>
        <s v="KEPI-HC-4238-14-10-2021" u="1"/>
        <s v="KAPW-IB-38705-10-09-2021" u="1"/>
        <s v="KAPW-IB-38720-10-09-2021" u="1"/>
        <s v="KAPW-IB-48085-30-09-2021" u="1"/>
        <s v="PQZI-EP-27179-14-05-2022" u="1"/>
        <s v="PQZI-EP-27180-14-05-2022" u="1"/>
        <s v="PQZI-EP-27181-14-05-2022" u="1"/>
        <s v="KPAF-TI-16058-20-10-2022" u="1"/>
        <s v="KPAF-TI-16105-20-10-2022" u="1"/>
        <s v="KAPW-TI-25434-24-08-2022" u="1"/>
        <s v="PQZI-EP-27498-18-05-2022" u="1"/>
        <s v="PQZI-EP-27501-18-05-2022" u="1"/>
        <s v="PQZI-EP-29078-04-06-2022" u="1"/>
        <s v="PQZI-EP-29079-04-06-2022" u="1"/>
        <s v="KPAF-TI-13666-04-10-2022" u="1"/>
        <s v="KPAF-IB-22405-30-11-2022" u="1"/>
        <s v="KPAF-TI-19208-10-11-2022" u="1"/>
        <s v="KAPW-IB-34999-14-09-2022" u="1"/>
        <s v="PQZI-EP-30904-18-06-2022" u="1"/>
        <s v="PQZI-EP-31845-28-06-2022" u="1"/>
        <s v="PQZI-EP-31847-28-06-2022" u="1"/>
        <s v="KPAF-TI-15598-18-10-2022" u="1"/>
        <s v="KPAF-IB-19849-14-11-2022" u="1"/>
        <s v="KPAF-TI-19680-14-11-2022" u="1"/>
        <s v="KAPW-IB-40776-28-09-2022" u="1"/>
        <s v="KAPW-IB-40843-28-09-2022" u="1"/>
        <s v="KAPW-IB-178347-06-06-2022" u="1"/>
        <s v="KAPW-IB-151007-12-04-2021" u="1"/>
        <s v="KPAF-IB-44114-24-02-2022" u="1"/>
        <s v="KPAF-TI-22002-28-11-2022" u="1"/>
        <s v="KPAF-IB-33775-28-12-2021" u="1"/>
        <s v="KPAF-TI-46668-10-03-2022" u="1"/>
        <s v="KAPE-IB-103699-03-01-2023" u="1"/>
        <s v="KAPE-IB-136944-27-01-2022" u="1"/>
        <s v="KAPE-IB-94325-23-11-2021" u="1"/>
        <s v="KAPE-IB-94334-23-11-2021" u="1"/>
        <s v="KAPW-IB-182848-12-06-2021" u="1"/>
        <s v="KAPW-IB-182851-12-06-2021" u="1"/>
        <s v="KPAF-IB-44674-28-02-2022" u="1"/>
        <s v="KPAF-TI-45473-04-03-2022" u="1"/>
        <s v="KPAF-TI-56245-30-04-2022" u="1"/>
        <s v="KAPE-IB-164920-07-03-2022" u="1"/>
        <s v="KAPE-IB-142689-03-02-2022" u="1"/>
        <s v="PQIB-IB-2406-11-08-2020" u="1"/>
        <s v="KAPE-IB-58949-17-10-2022" u="1"/>
        <s v="KAPE-IB-65524-27-10-2022" u="1"/>
        <s v="KAPE-IB-111629-17-12-2021" u="1"/>
        <s v="KAPE-IB-70589-07-11-2022" u="1"/>
        <s v="KAPE-TI-98935-23-12-2022" u="1"/>
        <s v="KPAF-TI-54001-18-04-2022" u="1"/>
        <s v="KPAF-TI-55737-28-04-2022" u="1"/>
        <s v="KPAF-TI-59950-24-05-2022" u="1"/>
        <s v="KPAF-TI-59965-24-05-2022" u="1"/>
        <s v="KPAF-TI-59970-24-05-2022" u="1"/>
        <s v="KPAF-TI-59977-24-05-2022" u="1"/>
        <s v="KPAF-TI-59982-24-05-2022" u="1"/>
        <s v="KPAF-TI-59992-24-05-2022" u="1"/>
        <s v="KPAF-TI-64594-20-06-2022" u="1"/>
        <s v="KPAF-TI-64602-20-06-2022" u="1"/>
        <s v="KPAF-TI-64616-20-06-2022" u="1"/>
        <s v="KPAF-TI-64625-20-06-2022" u="1"/>
        <s v="KPFI-TI-11171-10-10-2022" u="1"/>
        <s v="KPFI-TI-11172-10-10-2022" u="1"/>
        <s v="KPFI-TI-11173-10-10-2022" u="1"/>
        <s v="KPFI-TI-11178-10-10-2022" u="1"/>
        <s v="KPFI-TI-12461-20-10-2022" u="1"/>
        <s v="KAPW-IB-53792-11-10-2021" u="1"/>
        <s v="SIPZ-HC-527-01-12-2021" u="1"/>
        <s v="KPFI-TI-10564-04-10-2022" u="1"/>
        <s v="KPFI-TI-12841-24-10-2022" u="1"/>
        <s v="KPFI-TI-12842-24-10-2022" u="1"/>
        <s v="KPFI-TI-12843-24-10-2022" u="1"/>
        <s v="KAPW-IB-50950-05-10-2021" u="1"/>
        <s v="KAPW-IB-57410-15-10-2021" u="1"/>
        <s v="KAPW-TI-46678-11-10-2022" u="1"/>
        <s v="KAPW-TI-68521-11-11-2021" u="1"/>
        <s v="KPFI-TI-12057-18-10-2022" u="1"/>
        <s v="KPFI-TI-28605-14-01-2022" u="1"/>
        <s v="KAPW-IB-118811-07-02-2022" u="1"/>
        <s v="KAPW-IB-125939-17-02-2022" u="1"/>
        <s v="KAPW-TI-119118-07-02-2022" u="1"/>
        <s v="KAPW-TI-126647-17-02-2022" u="1"/>
        <s v="KAPW-IB-106492-13-01-2022" u="1"/>
        <s v="PQIB-IB-2406-11-08-2022" u="1"/>
        <s v="KAPW-IB-63108-29-10-2021" u="1"/>
        <s v="KAPW-IB-70911-15-11-2021" u="1"/>
        <s v="KAPW-IB-80150-01-12-2021" u="1"/>
        <s v="KAPW-TI-98662-31-12-2021" u="1"/>
      </sharedItems>
    </cacheField>
    <cacheField name="HS Code" numFmtId="164">
      <sharedItems containsSemiMixedTypes="0" containsString="0" containsNumber="1" minValue="1108.19" maxValue="9607.2000000000007" count="81">
        <n v="2701.12"/>
        <n v="2847"/>
        <n v="2915.11"/>
        <n v="3905.3"/>
        <n v="5201.009"/>
        <n v="5402.33"/>
        <n v="5503.201"/>
        <n v="8523.5990000000002"/>
        <n v="5407.52"/>
        <n v="9606.1"/>
        <n v="4821.8999999999996"/>
        <n v="2832.1089999999999" u="1"/>
        <n v="3920.99" u="1"/>
        <n v="5205.2700000000004" u="1"/>
        <n v="5807.1019999999999" u="1"/>
        <n v="7317.0020000000004" u="1"/>
        <n v="3402.42" u="1"/>
        <n v="5208.1899999999996" u="1"/>
        <n v="9606.2919999999995" u="1"/>
        <n v="9607.2000000000007" u="1"/>
        <n v="5205.13" u="1"/>
        <n v="5807.9" u="1"/>
        <n v="3906.9029999999998" u="1"/>
        <n v="8308.9089999999997" u="1"/>
        <n v="3402.9" u="1"/>
        <n v="8308.2000000000007" u="1"/>
        <n v="3809.9189999999999" u="1"/>
        <n v="4819.1000000000004" u="1"/>
        <n v="7318.23" u="1"/>
        <n v="3204.1590000000001" u="1"/>
        <n v="5807.1030000000001" u="1"/>
        <n v="3926.2089999999998" u="1"/>
        <n v="9606.2099999999991" u="1"/>
        <n v="3204.1190000000001" u="1"/>
        <n v="5210.1099999999997" u="1"/>
        <n v="8507.9" u="1"/>
        <n v="3215.1990000000001" u="1"/>
        <n v="3507.9" u="1"/>
        <n v="9607.11" u="1"/>
        <n v="5401.2089999999998" u="1"/>
        <n v="3809.9110000000001" u="1"/>
        <n v="2513.1" u="1"/>
        <n v="3402.13" u="1"/>
        <n v="3910" u="1"/>
        <n v="3204.1509999999998" u="1"/>
        <n v="4821.1090000000004" u="1"/>
        <n v="4810.29" u="1"/>
        <n v="9606.2199999999993" u="1"/>
        <n v="3204.1109999999999" u="1"/>
        <n v="3204.2" u="1"/>
        <n v="8308.1020000000008" u="1"/>
        <n v="5206.24" u="1"/>
        <n v="3402.4189999999999" u="1"/>
        <n v="5807.1090000000004" u="1"/>
        <n v="3204.16" u="1"/>
        <n v="5604.1" u="1"/>
        <n v="4015.9" u="1"/>
        <n v="3707.1" u="1"/>
        <n v="5205.12" u="1"/>
        <n v="5806.32" u="1"/>
        <n v="5807.1009999999997" u="1"/>
        <n v="3926.9099000000001" u="1"/>
        <n v="7317.0010000000002" u="1"/>
        <n v="5509.99" u="1"/>
        <n v="2831.1089999999999" u="1"/>
        <n v="9607.19" u="1"/>
        <n v="3909.5" u="1"/>
        <n v="8523.5190000000002" u="1"/>
        <n v="8308.902" u="1"/>
        <n v="3402.1990000000001" u="1"/>
        <n v="3808.94" u="1"/>
        <n v="5211.3900000000003" u="1"/>
        <n v="3923.29" u="1"/>
        <n v="5210.49" u="1"/>
        <n v="3404.9090000000001" u="1"/>
        <n v="5509.21" u="1"/>
        <n v="5407.51" u="1"/>
        <n v="3402.39" u="1"/>
        <n v="3906.9090000000001" u="1"/>
        <n v="5205.24" u="1"/>
        <n v="1108.19" u="1"/>
      </sharedItems>
    </cacheField>
    <cacheField name="Cons." numFmtId="0">
      <sharedItems containsSemiMixedTypes="0" containsString="0" containsNumber="1" minValue="6" maxValue="12301.3"/>
    </cacheField>
    <cacheField name="Qty" numFmtId="43">
      <sharedItems containsSemiMixedTypes="0" containsString="0" containsNumber="1" minValue="6" maxValue="11183"/>
    </cacheField>
    <cacheField name="rate" numFmtId="0">
      <sharedItems containsSemiMixedTypes="0" containsString="0" containsNumber="1" minValue="4.0000000000000002E-4" maxValue="2" count="246">
        <n v="1.1000000000000001"/>
        <n v="0.03"/>
        <n v="0.04"/>
        <n v="0.60606000000000004"/>
        <n v="0.40404000000000001"/>
        <n v="0.81818000000000002"/>
        <n v="0.19192000000000001"/>
        <n v="0.48485"/>
        <n v="0.52524999999999999"/>
        <n v="1"/>
        <n v="1.0101"/>
        <n v="0.75756999999999997"/>
        <n v="0.25252999999999998"/>
        <n v="0.8"/>
        <n v="7.0000117215086755E-2" u="1"/>
        <n v="0.53059079061685499" u="1"/>
        <n v="0.53061207262822918" u="1"/>
        <n v="0.35353000000000001" u="1"/>
        <n v="4.00002451746563E-2" u="1"/>
        <n v="9.9999935796644859E-2" u="1"/>
        <n v="1.0100905562742561" u="1"/>
        <n v="1.0100979003755928" u="1"/>
        <n v="4.0000000000000002E-4" u="1"/>
        <n v="0.19999999999999998" u="1"/>
        <n v="3.9064167267483782E-2" u="1"/>
        <n v="0.2" u="1"/>
        <n v="0.416665780730897" u="1"/>
        <n v="0.41666988109517861" u="1"/>
        <n v="0.53061192610703611" u="1"/>
        <n v="1.0100550180231456" u="1"/>
        <n v="3.0000245501190681E-2" u="1"/>
        <n v="0.48979640718562872" u="1"/>
        <n v="1.0100993847610034" u="1"/>
        <n v="0.48980000000000001" u="1"/>
        <n v="0.79999999640365549" u="1"/>
        <n v="4.184905478859012E-2" u="1"/>
        <n v="0.48979568345323737" u="1"/>
        <n v="0.48980136561142151" u="1"/>
        <n v="1.0100995925758263" u="1"/>
        <n v="5.0000000000000001E-4" u="1"/>
        <n v="4.0000429534813801E-2" u="1"/>
        <n v="0.19777373311619886" u="1"/>
        <n v="7.0000216405518997E-2" u="1"/>
        <n v="0.41677777777777775" u="1"/>
        <n v="4.0000995822103091E-2" u="1"/>
        <n v="6.9999927136538825E-2" u="1"/>
        <n v="0.52525049309664695" u="1"/>
        <n v="3.9999966001601328E-2" u="1"/>
        <n v="0.80792400370713624" u="1"/>
        <n v="0.53061000000000003" u="1"/>
        <n v="1.0100994035785289" u="1"/>
        <n v="1.0100996198715428" u="1"/>
        <n v="1.0100999189846072" u="1"/>
        <n v="0.53061018775007696" u="1"/>
        <n v="0.53061181262729129" u="1"/>
        <n v="1.010100181430938" u="1"/>
        <n v="5.0505000000000001E-2" u="1"/>
        <n v="0.10000021754737094" u="1"/>
        <n v="0.20320166320166319" u="1"/>
        <n v="0.35714000000000001" u="1"/>
        <n v="0.48485075608152528" u="1"/>
        <n v="0.50506060606060599" u="1"/>
        <n v="4.7916E-2" u="1"/>
        <n v="1.0101294498381876" u="1"/>
        <n v="4.0000078825655393E-2" u="1"/>
        <n v="0.53060564484515882" u="1"/>
        <n v="1.0101030927835051" u="1"/>
        <n v="1.0101507537688443" u="1"/>
        <n v="0.1000003507159867" u="1"/>
        <n v="1.0202" u="1"/>
        <n v="2.9999570944351482E-2" u="1"/>
        <n v="1.0101123595505619" u="1"/>
        <n v="1.0101123417721518" u="1"/>
        <n v="2" u="1"/>
        <n v="0.01" u="1"/>
        <n v="5.9999570465186204E-2" u="1"/>
        <n v="0.73702557905337363" u="1"/>
        <n v="0.10000012902892828" u="1"/>
        <n v="0.45455000000000001" u="1"/>
        <n v="0.50505" u="1"/>
        <n v="0.55554999999999999" u="1"/>
        <n v="0.66326999509990747" u="1"/>
        <n v="1.0100982905982907" u="1"/>
        <n v="0.08" u="1"/>
        <n v="0.48979959919839677" u="1"/>
        <n v="0.76249999999999996" u="1"/>
        <n v="1.0101025331724969" u="1"/>
        <n v="0.53061030450982904" u="1"/>
        <n v="9.0769156765597193E-3" u="1"/>
        <n v="1.0101000981354269" u="1"/>
        <n v="1.0103162236480294" u="1"/>
        <n v="9.9999999999999992E-2" u="1"/>
        <n v="0.80841737393909141" u="1"/>
        <n v="3.9999859713605326E-2" u="1"/>
        <n v="0.1" u="1"/>
        <n v="0.79999999999999982" u="1"/>
        <n v="1.039E-2" u="1"/>
        <n v="0.52530065005417115" u="1"/>
        <n v="0.79999999999999993" u="1"/>
        <n v="6.0000748278958391E-2" u="1"/>
        <n v="4.0000217547370938E-2" u="1"/>
        <n v="0.2961111111111111" u="1"/>
        <n v="0.48979956315045614" u="1"/>
        <n v="0.53083834737264346" u="1"/>
        <n v="0.55549999999999999" u="1"/>
        <n v="0.76768000000000003" u="1"/>
        <n v="1.0100987038585594" u="1"/>
        <n v="1.0100997711670481" u="1"/>
        <n v="2.9999730679010767E-2" u="1"/>
        <n v="0.29870000000000002" u="1"/>
        <n v="0.41666567475078109" u="1"/>
        <n v="0.4898079184633477" u="1"/>
        <n v="0.98989989156745273" u="1"/>
        <n v="1.0100621118012423" u="1"/>
        <n v="0.10000061293664074" u="1"/>
        <n v="0.24242" u="1"/>
        <n v="4.0000109527825539E-2" u="1"/>
        <n v="1.0100996743969699" u="1"/>
        <n v="4.0000000719268916E-2" u="1"/>
        <n v="0.53060975609756089" u="1"/>
        <n v="9.7699999999999992E-3" u="1"/>
        <n v="0.4848447358653965" u="1"/>
        <n v="6.9999816119007782E-2" u="1"/>
        <n v="6.9999835100506252E-2" u="1"/>
        <n v="0.65656999999999999" u="1"/>
        <n v="0.80862785862785858" u="1"/>
        <n v="0.99010010065490694" u="1"/>
        <n v="1.0101001939768004" u="1"/>
        <n v="0.20201984635083226" u="1"/>
        <n v="0.20202000000000001" u="1"/>
        <n v="0.56122000000000005" u="1"/>
        <n v="1.0100989247311829" u="1"/>
        <n v="1.0101017332328561" u="1"/>
        <n v="1.17E-2" u="1"/>
        <n v="0.20180722891566266" u="1"/>
        <n v="0.5050475442043223" u="1"/>
        <n v="0.53060991519895628" u="1"/>
        <n v="0.5306115181324228" u="1"/>
        <n v="0.530612629594722" u="1"/>
        <n v="9.9589999999999998E-2" u="1"/>
        <n v="0.41666570209071835" u="1"/>
        <n v="0.53060606060606064" u="1"/>
        <n v="1.0101009839461419" u="1"/>
        <n v="3.0000219055651083E-2" u="1"/>
        <n v="3.0000272057023152E-2" u="1"/>
        <n v="1.0101001483679526" u="1"/>
        <n v="4.8099999999999998E-4" u="1"/>
        <n v="5.9999999999999991E-2" u="1"/>
        <n v="0.2926187975239643" u="1"/>
        <n v="1.0105527318932654" u="1"/>
        <n v="0.06" u="1"/>
        <n v="0.41666994027015275" u="1"/>
        <n v="0.45917999999999998" u="1"/>
        <n v="0.53053739435496727" u="1"/>
        <n v="0.99009999999999998" u="1"/>
        <n v="1.0101005847953217" u="1"/>
        <n v="3.9999999999999994E-2" u="1"/>
        <n v="6.0000000000000005E-2" u="1"/>
        <n v="0.15640000000000001" u="1"/>
        <n v="0.41668096186245984" u="1"/>
        <n v="2.0199999999999999E-2" u="1"/>
        <n v="0.10000030074600046" u="1"/>
        <n v="1.0100952380952382" u="1"/>
        <n v="1.0101028275921817" u="1"/>
        <n v="3.0000859069627593E-2" u="1"/>
        <n v="0.66327000000000003" u="1"/>
        <n v="1.0390999999999999E-2" u="1"/>
        <n v="0.27307432024169181" u="1"/>
        <n v="1.1042944785276074" u="1"/>
        <n v="0.05" u="1"/>
        <n v="0.4166700676730869" u="1"/>
        <n v="0.53054080154514727" u="1"/>
        <n v="3.0005017561465126E-2" u="1"/>
        <n v="0.39999999999999997" u="1"/>
        <n v="0.53109110169491525" u="1"/>
        <n v="2.9999331480069766E-2" u="1"/>
        <n v="0.4" u="1"/>
        <n v="0.75757065948855984" u="1"/>
        <n v="1.0101002287830918" u="1"/>
        <n v="1.0999999999999999" u="1"/>
        <n v="4.8000000000000001E-4" u="1"/>
        <n v="0.52523815415068664" u="1"/>
        <n v="1.1185830180262047E-2" u="1"/>
        <n v="0.41666999999999998" u="1"/>
        <n v="0.97103532804614279" u="1"/>
        <n v="1.09E-2" u="1"/>
        <n v="4.0000129028928286E-2" u="1"/>
        <n v="0.53061100359413882" u="1"/>
        <n v="3.9999969925399954E-2" u="1"/>
        <n v="6.9999999999999993E-2" u="1"/>
        <n v="0.48979973907371166" u="1"/>
        <n v="0.66327033492822962" u="1"/>
        <n v="0.80000026275218472" u="1"/>
        <n v="0.99009987734361304" u="1"/>
        <n v="7.0000000000000007E-2" u="1"/>
        <n v="0.41669123669123664" u="1"/>
        <n v="0.7402777777777777" u="1"/>
        <n v="0.99010026303914767" u="1"/>
        <n v="1.0100982318271119" u="1"/>
        <n v="1.0101000694827476" u="1"/>
        <n v="3.9999969259759641E-2" u="1"/>
        <n v="0.25253028263795424" u="1"/>
        <n v="0.41668655097613883" u="1"/>
        <n v="1.0100992063492062" u="1"/>
        <n v="0.1000000684261774" u="1"/>
        <n v="0.20247628557164254" u="1"/>
        <n v="1.0100929268292682" u="1"/>
        <n v="0.48981024667931689" u="1"/>
        <n v="1.0100998317442513" u="1"/>
        <n v="2.0200216865094576E-2" u="1"/>
        <n v="3.9999251721041601E-2" u="1"/>
        <n v="7.0000219211831888E-2" u="1"/>
        <n v="0.53046772068511194" u="1"/>
        <n v="0.53061079545454548" u="1"/>
        <n v="0.8079592781119852" u="1"/>
        <n v="1.0100943396226414" u="1"/>
        <n v="1.0100983606557377" u="1"/>
        <n v="1.0500000000000001E-2" u="1"/>
        <n v="2.9999987053159583E-2" u="1"/>
        <n v="1.0100973888496825" u="1"/>
        <n v="0.2017584451642758" u="1"/>
        <n v="0.48979924599434499" u="1"/>
        <n v="0.53060721062618599" u="1"/>
        <n v="0.80808000000000002" u="1"/>
        <n v="7.000012561709397E-2" u="1"/>
        <n v="2.9999999999999995E-2" u="1"/>
        <n v="6.9999584078525967E-2" u="1"/>
        <n v="0.41667018746755835" u="1"/>
        <n v="0.80000277930441477" u="1"/>
        <n v="0.99009984263757655" u="1"/>
        <n v="7.0000055816965015E-2" u="1"/>
        <n v="0.9899" u="1"/>
        <n v="0.9901002555979348" u="1"/>
        <n v="2.999850344208321E-2" u="1"/>
        <n v="3.0000000000000002E-2" u="1"/>
        <n v="0.48487269772481045" u="1"/>
        <n v="0.53060831781502171" u="1"/>
        <n v="6.9999832335730927E-2" u="1"/>
        <n v="0.53061007194244603" u="1"/>
        <n v="1.01" u="1"/>
        <n v="1.010099054479964" u="1"/>
        <n v="9.9597633136094668E-2" u="1"/>
        <n v="0.530598862495818" u="1"/>
        <n v="0.53094252873563219" u="1"/>
        <n v="0.624" u="1"/>
        <n v="1.0101771579344139" u="1"/>
      </sharedItems>
    </cacheField>
    <cacheField name="Exp.Value" numFmtId="43">
      <sharedItems containsSemiMixedTypes="0" containsString="0" containsNumber="1" minValue="0" maxValue="257117264" count="1412">
        <n v="19283312.460000001"/>
        <n v="34742704.25"/>
        <n v="39696892.159999996"/>
        <n v="24524658.5"/>
        <n v="0" u="1"/>
        <n v="25531773.129999999" u="1"/>
        <n v="31199816.059999999" u="1"/>
        <n v="36610076.990000002" u="1"/>
        <n v="69142771.400000006" u="1"/>
        <n v="19054833.149999999" u="1"/>
        <n v="32649762.649999999" u="1"/>
        <n v="7168601.8300000001" u="1"/>
        <n v="7756334.6600000001" u="1"/>
        <n v="75810803" u="1"/>
        <n v="6768344.5599999996" u="1"/>
        <n v="38141967.68" u="1"/>
        <n v="20444063.079999998" u="1"/>
        <n v="4691477.2" u="1"/>
        <n v="39824857.109999999" u="1"/>
        <n v="15489250.67" u="1"/>
        <n v="15966834.470000001" u="1"/>
        <n v="19560185.859999999" u="1"/>
        <n v="32123494.18" u="1"/>
        <n v="50060717.630000003" u="1"/>
        <n v="10641528.470000001" u="1"/>
        <n v="30357270.199999999" u="1"/>
        <n v="17044307.57" u="1"/>
        <n v="9113986" u="1"/>
        <n v="11972520.710000001" u="1"/>
        <n v="30126712.039999999" u="1"/>
        <n v="8766294.5" u="1"/>
        <n v="1449396.57" u="1"/>
        <n v="49336042.189999998" u="1"/>
        <n v="36869359.350000001" u="1"/>
        <n v="4924130.7699999996" u="1"/>
        <n v="25446352.190000001" u="1"/>
        <n v="7581714" u="1"/>
        <n v="31247576.390000001" u="1"/>
        <n v="28441839.140000001" u="1"/>
        <n v="14038956.710000001" u="1"/>
        <n v="28431475.039999999" u="1"/>
        <n v="18979864.75" u="1"/>
        <n v="32801239.66" u="1"/>
        <n v="34055178.299999997" u="1"/>
        <n v="4139907.84" u="1"/>
        <n v="11957671.380000001" u="1"/>
        <n v="36095548.619999997" u="1"/>
        <n v="63538112.57" u="1"/>
        <n v="9816793.6500000004" u="1"/>
        <n v="28963285" u="1"/>
        <n v="983216.52" u="1"/>
        <n v="3682747.04" u="1"/>
        <n v="13168188.6" u="1"/>
        <n v="4270161.1399999997" u="1"/>
        <n v="5491867.2599999998" u="1"/>
        <n v="28045390.600000001" u="1"/>
        <n v="40650678.32" u="1"/>
        <n v="1016661.18" u="1"/>
        <n v="3695980.95" u="1"/>
        <n v="9311766.2699999996" u="1"/>
        <n v="24735005.149999999" u="1"/>
        <n v="24238263.93" u="1"/>
        <n v="140178832.43000001" u="1"/>
        <n v="24444709.219999999" u="1"/>
        <n v="31856701.199999999" u="1"/>
        <n v="38050190.280000001" u="1"/>
        <n v="36545092.090000004" u="1"/>
        <n v="58664565" u="1"/>
        <n v="1298695.3999999999" u="1"/>
        <n v="30688718" u="1"/>
        <n v="37585904.619999997" u="1"/>
        <n v="33933781.789999999" u="1"/>
        <n v="23513763.010000002" u="1"/>
        <n v="34372393.840000004" u="1"/>
        <n v="22258750.649999999" u="1"/>
        <n v="44454819.799999997" u="1"/>
        <n v="18602765" u="1"/>
        <n v="19012816.68" u="1"/>
        <n v="19035883.690000001" u="1"/>
        <n v="24988213.800000001" u="1"/>
        <n v="27901298.34" u="1"/>
        <n v="27165493.02" u="1"/>
        <n v="30233761.620000001" u="1"/>
        <n v="12036028.26" u="1"/>
        <n v="38833854.530000001" u="1"/>
        <n v="21903743.390000001" u="1"/>
        <n v="34735475.630000003" u="1"/>
        <n v="31858044.98" u="1"/>
        <n v="33821013.899999999" u="1"/>
        <n v="23985927.350000001" u="1"/>
        <n v="28192090.039999999" u="1"/>
        <n v="34749547" u="1"/>
        <n v="42592378.640000001" u="1"/>
        <n v="30994342.77" u="1"/>
        <n v="42411194.149999999" u="1"/>
        <n v="28203541.550000001" u="1"/>
        <n v="9383644.6899999995" u="1"/>
        <n v="35661564.729999997" u="1"/>
        <n v="43256796.829999998" u="1"/>
        <n v="44089602.219999999" u="1"/>
        <n v="60262546" u="1"/>
        <n v="19808338.43" u="1"/>
        <n v="15422984.109999999" u="1"/>
        <n v="6423965.9900000002" u="1"/>
        <n v="27844521.02" u="1"/>
        <n v="8627687.5500000007" u="1"/>
        <n v="35129574.539999999" u="1"/>
        <n v="39300231.890000001" u="1"/>
        <n v="19340066.539999999" u="1"/>
        <n v="23083068.690000001" u="1"/>
        <n v="35004174.469999999" u="1"/>
        <n v="16399798.76" u="1"/>
        <n v="25095739.82" u="1"/>
        <n v="2512156.02" u="1"/>
        <n v="5540971.5199999996" u="1"/>
        <n v="10695720" u="1"/>
        <n v="6045060.8799999999" u="1"/>
        <n v="29350651.289999999" u="1"/>
        <n v="33078510.52" u="1"/>
        <n v="49806149.560000002" u="1"/>
        <n v="5094003.42" u="1"/>
        <n v="27653143.856199998" u="1"/>
        <n v="40266817" u="1"/>
        <n v="41172297" u="1"/>
        <n v="51085952.130000003" u="1"/>
        <n v="22330979.329999998" u="1"/>
        <n v="32137183.84" u="1"/>
        <n v="34839865.140000001" u="1"/>
        <n v="25076648.370000001" u="1"/>
        <n v="30940859.309999999" u="1"/>
        <n v="49543158.280000001" u="1"/>
        <n v="9002500" u="1"/>
        <n v="15368045.609999999" u="1"/>
        <n v="22677495.16" u="1"/>
        <n v="124738720" u="1"/>
        <n v="26419960.489999998" u="1"/>
        <n v="8032769.5899999999" u="1"/>
        <n v="13883332.609999999" u="1"/>
        <n v="9026474.1300000008" u="1"/>
        <n v="22124842.260000002" u="1"/>
        <n v="28552464.5" u="1"/>
        <n v="30627720" u="1"/>
        <n v="14738373.720000001" u="1"/>
        <n v="44430096.619999997" u="1"/>
        <n v="22229092.280000001" u="1"/>
        <n v="35662687.32" u="1"/>
        <n v="11699731.08" u="1"/>
        <n v="27567033.27" u="1"/>
        <n v="57762993" u="1"/>
        <n v="9954405.4800000004" u="1"/>
        <n v="15807347.73" u="1"/>
        <n v="26787281.039999999" u="1"/>
        <n v="11779117.52" u="1"/>
        <n v="23037064.280000001" u="1"/>
        <n v="55281159.159999996" u="1"/>
        <n v="14899867.609999999" u="1"/>
        <n v="25896578.18" u="1"/>
        <n v="6592282.3200000003" u="1"/>
        <n v="32821250" u="1"/>
        <n v="8874689.3000000007" u="1"/>
        <n v="14514039.060000001" u="1"/>
        <n v="14635326.82" u="1"/>
        <n v="60678703.840000004" u="1"/>
        <n v="24507250.620000001" u="1"/>
        <n v="29499210" u="1"/>
        <n v="103736710.31999999" u="1"/>
        <n v="7898645.4299999997" u="1"/>
        <n v="47271135.369999997" u="1"/>
        <n v="12905414.59" u="1"/>
        <n v="27525234.879999999" u="1"/>
        <n v="20767776.629999999" u="1"/>
        <n v="22576809" u="1"/>
        <n v="51289939.619999997" u="1"/>
        <n v="34218078.520000003" u="1"/>
        <n v="118230071" u="1"/>
        <n v="4523074.2" u="1"/>
        <n v="6991649.2000000002" u="1"/>
        <n v="15197366.109999999" u="1"/>
        <n v="35572444" u="1"/>
        <n v="88336016" u="1"/>
        <n v="27234899.25" u="1"/>
        <n v="16179331.25" u="1"/>
        <n v="19615864.870000001" u="1"/>
        <n v="11403095.029999999" u="1"/>
        <n v="13933721.800000001" u="1"/>
        <n v="10754175.17" u="1"/>
        <n v="42137920.399999999" u="1"/>
        <n v="4854713.4800000004" u="1"/>
        <n v="70621786" u="1"/>
        <n v="8574459.7200000007" u="1"/>
        <n v="43197972.600000001" u="1"/>
        <n v="11177189.73" u="1"/>
        <n v="20837773.309999999" u="1"/>
        <n v="23741405.16" u="1"/>
        <n v="20150453.949999999" u="1"/>
        <n v="27000" u="1"/>
        <n v="35999219.409999996" u="1"/>
        <n v="36747435.649999999" u="1"/>
        <n v="28383186.699999999" u="1"/>
        <n v="29390494.940000001" u="1"/>
        <n v="33583633.939999998" u="1"/>
        <n v="7943157.1799999997" u="1"/>
        <n v="2132639.12" u="1"/>
        <n v="10520651.15" u="1"/>
        <n v="10787778.060000001" u="1"/>
        <n v="4956907.16" u="1"/>
        <n v="14904570.619999999" u="1"/>
        <n v="63158739.969999999" u="1"/>
        <n v="22309844.609999999" u="1"/>
        <n v="7527794.2999999998" u="1"/>
        <n v="8486442.3699999992" u="1"/>
        <n v="17608397.23" u="1"/>
        <n v="10029000.060000001" u="1"/>
        <n v="64557494.289999999" u="1"/>
        <n v="18744845.690000001" u="1"/>
        <n v="35032814.600000001" u="1"/>
        <n v="44050029.520000003" u="1"/>
        <n v="28226785.969999999" u="1"/>
        <n v="12382411.83" u="1"/>
        <n v="25930142.329999998" u="1"/>
        <n v="48232066.68" u="1"/>
        <n v="48862862.640000001" u="1"/>
        <n v="20998192.489999998" u="1"/>
        <n v="21126918.559999999" u="1"/>
        <n v="14903153.58" u="1"/>
        <n v="11833345.83" u="1"/>
        <n v="16504601.33" u="1"/>
        <n v="6334826.5800000001" u="1"/>
        <n v="30818389.620000001" u="1"/>
        <n v="41676165.630000003" u="1"/>
        <n v="21238662.890000001" u="1"/>
        <n v="40161744" u="1"/>
        <n v="3054040.3" u="1"/>
        <n v="29065229.600000001" u="1"/>
        <n v="37094960.590000004" u="1"/>
        <n v="11737318.5" u="1"/>
        <n v="39069768.090000004" u="1"/>
        <n v="41684353.280000001" u="1"/>
        <n v="24971130.640000001" u="1"/>
        <n v="24325177.010000002" u="1"/>
        <n v="46687139.280000001" u="1"/>
        <n v="31372883.93" u="1"/>
        <n v="8259875.5" u="1"/>
        <n v="5987117.5599999996" u="1"/>
        <n v="25112522.890000001" u="1"/>
        <n v="63048888.469999999" u="1"/>
        <n v="32384167.359999999" u="1"/>
        <n v="22860037.129999999" u="1"/>
        <n v="15229464.439999999" u="1"/>
        <n v="31565402.59" u="1"/>
        <n v="17215543.210000001" u="1"/>
        <n v="34143945.670000002" u="1"/>
        <n v="21961298.920000002" u="1"/>
        <n v="27624762.73" u="1"/>
        <n v="36063231.710000001" u="1"/>
        <n v="7871532.8300000001" u="1"/>
        <n v="4910159.7" u="1"/>
        <n v="41636553.090000004" u="1"/>
        <n v="1800716.2" u="1"/>
        <n v="29162439.52" u="1"/>
        <n v="28718356.280000001" u="1"/>
        <n v="36161112.899999999" u="1"/>
        <n v="27580857.739999998" u="1"/>
        <n v="32567922.449999999" u="1"/>
        <n v="20056134.100000001" u="1"/>
        <n v="27440358.16" u="1"/>
        <n v="55801253.75" u="1"/>
        <n v="29849908.210000001" u="1"/>
        <n v="36051053.450000003" u="1"/>
        <n v="4471907.12" u="1"/>
        <n v="6139100.5199999996" u="1"/>
        <n v="16278107.4" u="1"/>
        <n v="40446433.100000001" u="1"/>
        <n v="137704" u="1"/>
        <n v="13828525.48" u="1"/>
        <n v="29527826.359999999" u="1"/>
        <n v="9492154.0099999998" u="1"/>
        <n v="26919324.82" u="1"/>
        <n v="37176694.619999997" u="1"/>
        <n v="117805886" u="1"/>
        <n v="16555860" u="1"/>
        <n v="23240464.670000002" u="1"/>
        <n v="18797010.84" u="1"/>
        <n v="29922544.969999999" u="1"/>
        <n v="35998037.469999999" u="1"/>
        <n v="18500244.379999999" u="1"/>
        <n v="9996547.5" u="1"/>
        <n v="12878319.449999999" u="1"/>
        <n v="26208912.149999999" u="1"/>
        <n v="35718399.210000001" u="1"/>
        <n v="134891888" u="1"/>
        <n v="19018727.420000002" u="1"/>
        <n v="18348894.850000001" u="1"/>
        <n v="77562680.370000005" u="1"/>
        <n v="22332725.620000001" u="1"/>
        <n v="28259270.629999999" u="1"/>
        <n v="35170888.539999999" u="1"/>
        <n v="12407598.74" u="1"/>
        <n v="32581867.66" u="1"/>
        <n v="24048155.48" u="1"/>
        <n v="21522366.059999999" u="1"/>
        <n v="33767923.979999997" u="1"/>
        <n v="10768639.199999999" u="1"/>
        <n v="29682599.969999999" u="1"/>
        <n v="16645092.130000001" u="1"/>
        <n v="6338872.3300000001" u="1"/>
        <n v="32077831.690000001" u="1"/>
        <n v="26869887" u="1"/>
        <n v="30322310.550000001" u="1"/>
        <n v="33630793.670000002" u="1"/>
        <n v="18405580.609999999" u="1"/>
        <n v="35762251.450000003" u="1"/>
        <n v="15390840.289999999" u="1"/>
        <n v="32999457.289999999" u="1"/>
        <n v="16395799.560000001" u="1"/>
        <n v="24911214.059999999" u="1"/>
        <n v="15573490.93" u="1"/>
        <n v="5138397" u="1"/>
        <n v="30963554.32" u="1"/>
        <n v="20668220.84" u="1"/>
        <n v="26182707.789999999" u="1"/>
        <n v="64977320.729999997" u="1"/>
        <n v="28030582.030000001" u="1"/>
        <n v="17775890.050000001" u="1"/>
        <n v="34238610.170000002" u="1"/>
        <n v="67477038" u="1"/>
        <n v="10426269.039999999" u="1"/>
        <n v="12887499.689999999" u="1"/>
        <n v="32359291.739999998" u="1"/>
        <n v="2601109" u="1"/>
        <n v="8545442.6500000004" u="1"/>
        <n v="52734659.890000001" u="1"/>
        <n v="18037746.280000001" u="1"/>
        <n v="5627141.1399999997" u="1"/>
        <n v="15304688.609999999" u="1"/>
        <n v="19195059.010000002" u="1"/>
        <n v="33604169.68" u="1"/>
        <n v="40094326.57" u="1"/>
        <n v="35262150.079999998" u="1"/>
        <n v="12310625.699999999" u="1"/>
        <n v="6495635.1900000004" u="1"/>
        <n v="36878457.5" u="1"/>
        <n v="24097643.969999999" u="1"/>
        <n v="11460120.23" u="1"/>
        <n v="41180044.030000001" u="1"/>
        <n v="29761160" u="1"/>
        <n v="29448258.84" u="1"/>
        <n v="45632211.799999997" u="1"/>
        <n v="35024959.759999998" u="1"/>
        <n v="9569378" u="1"/>
        <n v="20998917" u="1"/>
        <n v="50398356.590000004" u="1"/>
        <n v="51942228.43" u="1"/>
        <n v="14510784.75" u="1"/>
        <n v="35291842.369999997" u="1"/>
        <n v="44219573" u="1"/>
        <n v="62361748.789999999" u="1"/>
        <n v="26579381.289999999" u="1"/>
        <n v="31610289.210000001" u="1"/>
        <n v="26398089.390000001" u="1"/>
        <n v="11081702.880000001" u="1"/>
        <n v="19614653.899999999" u="1"/>
        <n v="43009324.299999997" u="1"/>
        <n v="38839717.770000003" u="1"/>
        <n v="3678675.26" u="1"/>
        <n v="4145528.73" u="1"/>
        <n v="25184475.640000001" u="1"/>
        <n v="17147134.309999999" u="1"/>
        <n v="37630480.840000004" u="1"/>
        <n v="19428098.210000001" u="1"/>
        <n v="28806396.850000001" u="1"/>
        <n v="25939086.859999999" u="1"/>
        <n v="22162821.300000001" u="1"/>
        <n v="50467768.909999996" u="1"/>
        <n v="11730810.960000001" u="1"/>
        <n v="9553619.7400000002" u="1"/>
        <n v="42423938.960000001" u="1"/>
        <n v="15354719.65" u="1"/>
        <n v="24307083.93" u="1"/>
        <n v="27726638" u="1"/>
        <n v="15644359.5" u="1"/>
        <n v="21499778.890000001" u="1"/>
        <n v="51040990" u="1"/>
        <n v="43584099.770000003" u="1"/>
        <n v="26703893.129999999" u="1"/>
        <n v="35387800" u="1"/>
        <n v="37961851.609999999" u="1"/>
        <n v="27640509.579999998" u="1"/>
        <n v="20694648.149999999" u="1"/>
        <n v="9795240" u="1"/>
        <n v="13313887.41" u="1"/>
        <n v="47437405.210000001" u="1"/>
        <n v="8766824.3800000008" u="1"/>
        <n v="10795680" u="1"/>
        <n v="36189398.859999999" u="1"/>
        <n v="50797717.280000001" u="1"/>
        <n v="72231603.670000002" u="1"/>
        <n v="13668174.890000001" u="1"/>
        <n v="27563348.510000002" u="1"/>
        <n v="23847489.390000001" u="1"/>
        <n v="28401325.399999999" u="1"/>
        <n v="4967443.2" u="1"/>
        <n v="15730746.4" u="1"/>
        <n v="24409911.27" u="1"/>
        <n v="35129574.543700002" u="1"/>
        <n v="37658806.75" u="1"/>
        <n v="122934405" u="1"/>
        <n v="42306276.390000001" u="1"/>
        <n v="13359282.289999999" u="1"/>
        <n v="39380573.530000001" u="1"/>
        <n v="130728646" u="1"/>
        <n v="25902573.960000001" u="1"/>
        <n v="8145005.2699999996" u="1"/>
        <n v="12856834.84" u="1"/>
        <n v="9899604.9399999995" u="1"/>
        <n v="12177996.17" u="1"/>
        <n v="21863498.460000001" u="1"/>
        <n v="40071749.630000003" u="1"/>
        <n v="6173704.6900000004" u="1"/>
        <n v="15261881.25" u="1"/>
        <n v="32536352" u="1"/>
        <n v="10429530.75" u="1"/>
        <n v="16632633.1" u="1"/>
        <n v="31570586" u="1"/>
        <n v="40404480.469999999" u="1"/>
        <n v="9201914.7100000009" u="1"/>
        <n v="16653858" u="1"/>
        <n v="27461756.649999999" u="1"/>
        <n v="65134859.82" u="1"/>
        <n v="21764596.68" u="1"/>
        <n v="28435885.699999999" u="1"/>
        <n v="32629856.140000001" u="1"/>
        <n v="32213828.59" u="1"/>
        <n v="6228392.2599999998" u="1"/>
        <n v="3238790.38" u="1"/>
        <n v="31776244.030000001" u="1"/>
        <n v="39214906.630000003" u="1"/>
        <n v="7470741" u="1"/>
        <n v="34812848.07" u="1"/>
        <n v="28721521.02" u="1"/>
        <n v="13845671" u="1"/>
        <n v="2510097.6800000002" u="1"/>
        <n v="12136358.039999999" u="1"/>
        <n v="23132171" u="1"/>
        <n v="25581983.370000001" u="1"/>
        <n v="26625753.390000001" u="1"/>
        <n v="35902022.130000003" u="1"/>
        <n v="151765100" u="1"/>
        <n v="9359953.1099999994" u="1"/>
        <n v="10758666.689999999" u="1"/>
        <n v="53606900.759999998" u="1"/>
        <n v="21204941.25" u="1"/>
        <n v="19810811.82" u="1"/>
        <n v="61757218.810000002" u="1"/>
        <n v="2544491.62" u="1"/>
        <n v="6394876.29" u="1"/>
        <n v="13167516.07" u="1"/>
        <n v="31930323.050000001" u="1"/>
        <n v="90163137.549999997" u="1"/>
        <n v="35041841.630000003" u="1"/>
        <n v="3779387" u="1"/>
        <n v="25976858.640000001" u="1"/>
        <n v="27892007.629999999" u="1"/>
        <n v="8916388.0899999999" u="1"/>
        <n v="64360458.039999999" u="1"/>
        <n v="63025849.799999997" u="1"/>
        <n v="5479278.6500000004" u="1"/>
        <n v="18471390.899999999" u="1"/>
        <n v="5902645.0300000003" u="1"/>
        <n v="29864024.969999999" u="1"/>
        <n v="38387228.799999997" u="1"/>
        <n v="45468091.719999999" u="1"/>
        <n v="46163153.969999999" u="1"/>
        <n v="21427996.280000001" u="1"/>
        <n v="87016654.540000007" u="1"/>
        <n v="78803248" u="1"/>
        <n v="3321431.43" u="1"/>
        <n v="23074482.129999999" u="1"/>
        <n v="6565877.7000000002" u="1"/>
        <n v="10405656.880000001" u="1"/>
        <n v="6005142.3200000003" u="1"/>
        <n v="36701227.810000002" u="1"/>
        <n v="15797191.33" u="1"/>
        <n v="38275791.57" u="1"/>
        <n v="5254157.43" u="1"/>
        <n v="17170160.059999999" u="1"/>
        <n v="22100063.449999999" u="1"/>
        <n v="28868248.98" u="1"/>
        <n v="24629598.960000001" u="1"/>
        <n v="26989322" u="1"/>
        <n v="40361210.960000001" u="1"/>
        <n v="8332276.0700000003" u="1"/>
        <n v="15555739.07" u="1"/>
        <n v="39741709.380000003" u="1"/>
        <n v="1127959.28" u="1"/>
        <n v="19012977.399999999" u="1"/>
        <n v="38617409.25" u="1"/>
        <n v="31653739.52" u="1"/>
        <n v="27822301.77" u="1"/>
        <n v="32032430.100000001" u="1"/>
        <n v="8489328" u="1"/>
        <n v="38795449.439999998" u="1"/>
        <n v="62457775" u="1"/>
        <n v="15979665.34" u="1"/>
        <n v="59891950" u="1"/>
        <n v="10693489.91" u="1"/>
        <n v="42618406.43" u="1"/>
        <n v="24588433.16" u="1"/>
        <n v="41354006.259999998" u="1"/>
        <n v="12983370.609999999" u="1"/>
        <n v="7429062.8099999996" u="1"/>
        <n v="16021856.029999999" u="1"/>
        <n v="7869051.8399999999" u="1"/>
        <n v="41088065.289999999" u="1"/>
        <n v="39180295.130000003" u="1"/>
        <n v="9087645" u="1"/>
        <n v="29795912.960000001" u="1"/>
        <n v="9340877.8399999999" u="1"/>
        <n v="17925566.09" u="1"/>
        <n v="19879648.870000001" u="1"/>
        <n v="30451733.43" u="1"/>
        <n v="36824660.159999996" u="1"/>
        <n v="18806837.219999999" u="1"/>
        <n v="31415692.239999998" u="1"/>
        <n v="15230770.619999999" u="1"/>
        <n v="29530545.91" u="1"/>
        <n v="5211685.9800000004" u="1"/>
        <n v="17177860" u="1"/>
        <n v="58532698" u="1"/>
        <n v="46745778.710000001" u="1"/>
        <n v="59134212.189999998" u="1"/>
        <n v="17117493.120000001" u="1"/>
        <n v="30775461.579999998" u="1"/>
        <n v="35264161.18" u="1"/>
        <n v="35583297.689999998" u="1"/>
        <n v="17200712.050000001" u="1"/>
        <n v="34517331.530000001" u="1"/>
        <n v="40091631.659999996" u="1"/>
        <n v="30736866.899999999" u="1"/>
        <n v="31616381.07" u="1"/>
        <n v="85851092" u="1"/>
        <n v="16064392.09" u="1"/>
        <n v="28659753.239999998" u="1"/>
        <n v="40131807.020000003" u="1"/>
        <n v="27633762" u="1"/>
        <n v="46461388.43" u="1"/>
        <n v="24623973.460000001" u="1"/>
        <n v="37443815.659999996" u="1"/>
        <n v="39967449.460000001" u="1"/>
        <n v="28800918.379999999" u="1"/>
        <n v="34075128.380000003" u="1"/>
        <n v="20364902.350000001" u="1"/>
        <n v="140554884" u="1"/>
        <n v="21454147" u="1"/>
        <n v="40153878.390000001" u="1"/>
        <n v="47575512.700000003" u="1"/>
        <n v="38064411.090000004" u="1"/>
        <n v="76110137.799999997" u="1"/>
        <n v="12850312.859999999" u="1"/>
        <n v="28825788.960000001" u="1"/>
        <n v="52355649" u="1"/>
        <n v="11729817.880000001" u="1"/>
        <n v="30678206.469999999" u="1"/>
        <n v="8524198.8200000003" u="1"/>
        <n v="21043603.390000001" u="1"/>
        <n v="31342739.399999999" u="1"/>
        <n v="11054121.07" u="1"/>
        <n v="18387564.260000002" u="1"/>
        <n v="15249801.699999999" u="1"/>
        <n v="5102156.34" u="1"/>
        <n v="30754820.420000002" u="1"/>
        <n v="36278128.310000002" u="1"/>
        <n v="38202383.689999998" u="1"/>
        <n v="18339600.739999998" u="1"/>
        <n v="53368614.579999998" u="1"/>
        <n v="107472000" u="1"/>
        <n v="7910181.8399999999" u="1"/>
        <n v="27951115.239999998" u="1"/>
        <n v="5518740" u="1"/>
        <n v="7419505.1399999997" u="1"/>
        <n v="28864534.079999998" u="1"/>
        <n v="43221256.619999997" u="1"/>
        <n v="17550464.780000001" u="1"/>
        <n v="41811298.719999999" u="1"/>
        <n v="14395960" u="1"/>
        <n v="8415508.9000000004" u="1"/>
        <n v="15556731.07" u="1"/>
        <n v="25904445.66" u="1"/>
        <n v="23261052.260000002" u="1"/>
        <n v="11524118.52" u="1"/>
        <n v="22022437.190000001" u="1"/>
        <n v="16035250.65" u="1"/>
        <n v="60472192.590000004" u="1"/>
        <n v="12125753.640000001" u="1"/>
        <n v="61185983.340000004" u="1"/>
        <n v="12128150.609999999" u="1"/>
        <n v="9154464.0800000001" u="1"/>
        <n v="47820599.759999998" u="1"/>
        <n v="31829068" u="1"/>
        <n v="33234913.149999999" u="1"/>
        <n v="13570279.289999999" u="1"/>
        <n v="37734893.060000002" u="1"/>
        <n v="9055152" u="1"/>
        <n v="21574146.309999999" u="1"/>
        <n v="26904107.649999999" u="1"/>
        <n v="30203142.039999999" u="1"/>
        <n v="13008607.630000001" u="1"/>
        <n v="11406447.359999999" u="1"/>
        <n v="8280332.1900000004" u="1"/>
        <n v="19678178.18" u="1"/>
        <n v="20063033.800000001" u="1"/>
        <n v="22228816.850000001" u="1"/>
        <n v="5692662.4900000002" u="1"/>
        <n v="60532275.530000001" u="1"/>
        <n v="33593640" u="1"/>
        <n v="38298807.68" u="1"/>
        <n v="33498033.16" u="1"/>
        <n v="11814881" u="1"/>
        <n v="8404690.3200000003" u="1"/>
        <n v="37379655.060000002" u="1"/>
        <n v="58543533.560000002" u="1"/>
        <n v="40035117.670000002" u="1"/>
        <n v="97368008.200000003" u="1"/>
        <n v="10559456.6" u="1"/>
        <n v="7216837.9699999997" u="1"/>
        <n v="12972528.25" u="1"/>
        <n v="37342689.57" u="1"/>
        <n v="17922782.300000001" u="1"/>
        <n v="6236778.7199999997" u="1"/>
        <n v="22429825.309999999" u="1"/>
        <n v="15134131.58" u="1"/>
        <n v="41290243" u="1"/>
        <n v="26547541.870000001" u="1"/>
        <n v="4518648" u="1"/>
        <n v="23298661.449999999" u="1"/>
        <n v="40719938.950000003" u="1"/>
        <n v="80086946" u="1"/>
        <n v="27203609.670000002" u="1"/>
        <n v="31244656.949999999" u="1"/>
        <n v="9864004.8900000006" u="1"/>
        <n v="10049068.130000001" u="1"/>
        <n v="30992868" u="1"/>
        <n v="10372037.130000001" u="1"/>
        <n v="27153459.780000001" u="1"/>
        <n v="32234645.59" u="1"/>
        <n v="34169526.200000003" u="1"/>
        <n v="38357948.420000002" u="1"/>
        <n v="32935009.940000001" u="1"/>
        <n v="57634275.920000002" u="1"/>
        <n v="29854509.02" u="1"/>
        <n v="30698155.920000002" u="1"/>
        <n v="17835970.690000001" u="1"/>
        <n v="24710918.32" u="1"/>
        <n v="32460554.920000002" u="1"/>
        <n v="29719261.82" u="1"/>
        <n v="40475519.5" u="1"/>
        <n v="31235959" u="1"/>
        <n v="37021066.75" u="1"/>
        <n v="74801696.310000002" u="1"/>
        <n v="30141876.489999998" u="1"/>
        <n v="27318787.27" u="1"/>
        <n v="38385951.740000002" u="1"/>
        <n v="17498954.059999999" u="1"/>
        <n v="5094003.4176000003" u="1"/>
        <n v="40396484.130000003" u="1"/>
        <n v="18347674.23" u="1"/>
        <n v="18183327.34" u="1"/>
        <n v="21277398.289999999" u="1"/>
        <n v="16648556.24" u="1"/>
        <n v="14556100.4" u="1"/>
        <n v="10165595.359999999" u="1"/>
        <n v="23264581.370000001" u="1"/>
        <n v="42325615.439999998" u="1"/>
        <n v="24133974.550000001" u="1"/>
        <n v="19734470.969999999" u="1"/>
        <n v="24965286.309999999" u="1"/>
        <n v="36884083.539999999" u="1"/>
        <n v="23482020.98" u="1"/>
        <n v="24316497.859999999" u="1"/>
        <n v="29211214.43" u="1"/>
        <n v="31098877.800000001" u="1"/>
        <n v="101034225.8" u="1"/>
        <n v="52690754.57" u="1"/>
        <n v="31768886" u="1"/>
        <n v="47105114.420000002" u="1"/>
        <n v="16144038.640000001" u="1"/>
        <n v="24518894.399999999" u="1"/>
        <n v="25105392.93" u="1"/>
        <n v="32939521.800000001" u="1"/>
        <n v="8928350.0386999995" u="1"/>
        <n v="36165877" u="1"/>
        <n v="30682309.949999999" u="1"/>
        <n v="48599136.659999996" u="1"/>
        <n v="51581148.840000004" u="1"/>
        <n v="40138529.240000002" u="1"/>
        <n v="25085054.809999999" u="1"/>
        <n v="37761551.479999997" u="1"/>
        <n v="3933565.38" u="1"/>
        <n v="20451090.690000001" u="1"/>
        <n v="16710852.16" u="1"/>
        <n v="32094354.600000001" u="1"/>
        <n v="6354057.5999999996" u="1"/>
        <n v="121652988.81999999" u="1"/>
        <n v="22690967.68" u="1"/>
        <n v="26028725.400899999" u="1"/>
        <n v="3810900.46" u="1"/>
        <n v="11193425.460000001" u="1"/>
        <n v="63293583.490000002" u="1"/>
        <n v="12818086.82" u="1"/>
        <n v="32756647.079999998" u="1"/>
        <n v="47806099.049999997" u="1"/>
        <n v="10952401.24" u="1"/>
        <n v="27510168" u="1"/>
        <n v="60153464.960000001" u="1"/>
        <n v="29377480.73" u="1"/>
        <n v="7210512.2699999996" u="1"/>
        <n v="107047799" u="1"/>
        <n v="49958094.880000003" u="1"/>
        <n v="25862771.109999999" u="1"/>
        <n v="25951942.350000001" u="1"/>
        <n v="26025170.52" u="1"/>
        <n v="45548581.060000002" u="1"/>
        <n v="140984208.83000001" u="1"/>
        <n v="20731392" u="1"/>
        <n v="33156295.699999999" u="1"/>
        <n v="77013797" u="1"/>
        <n v="100227274" u="1"/>
        <n v="8928350.0399999991" u="1"/>
        <n v="7400255.2800000003" u="1"/>
        <n v="9975450.3300000001" u="1"/>
        <n v="33726112" u="1"/>
        <n v="37608460.460000001" u="1"/>
        <n v="12166693.58" u="1"/>
        <n v="91431328.019999996" u="1"/>
        <n v="16238189.74" u="1"/>
        <n v="25982622.719999999" u="1"/>
        <n v="28712762.98" u="1"/>
        <n v="69788931.840000004" u="1"/>
        <n v="54221672.890000001" u="1"/>
        <n v="8230500" u="1"/>
        <n v="8694905.2799999993" u="1"/>
        <n v="54606914" u="1"/>
        <n v="29285691.850000001" u="1"/>
        <n v="7341235.2000000002" u="1"/>
        <n v="11678341.57" u="1"/>
        <n v="43229849.520000003" u="1"/>
        <n v="43046571.460000001" u="1"/>
        <n v="12911591.699999999" u="1"/>
        <n v="49847526.109999999" u="1"/>
        <n v="6868080.2800000003" u="1"/>
        <n v="8525514.5199999996" u="1"/>
        <n v="56936097.789999999" u="1"/>
        <n v="27813787.359999999" u="1"/>
        <n v="30575155.109999999" u="1"/>
        <n v="40241931.909999996" u="1"/>
        <n v="29745281.280000001" u="1"/>
        <n v="33767377.859999999" u="1"/>
        <n v="28564285.460000001" u="1"/>
        <n v="39547612.619999997" u="1"/>
        <n v="74717970.400000006" u="1"/>
        <n v="28753399" u="1"/>
        <n v="19180543.920000002" u="1"/>
        <n v="3880156.6" u="1"/>
        <n v="62444887.68" u="1"/>
        <n v="25059702.670000002" u="1"/>
        <n v="36102533.299999997" u="1"/>
        <n v="11721894.710000001" u="1"/>
        <n v="46285497.789999999" u="1"/>
        <n v="13245063.65" u="1"/>
        <n v="71558543" u="1"/>
        <n v="12784185.48" u="1"/>
        <n v="14559930" u="1"/>
        <n v="30613127.489999998" u="1"/>
        <n v="43718250.109999999" u="1"/>
        <n v="39407595.030000001" u="1"/>
        <n v="36619629" u="1"/>
        <n v="20619562.920000002" u="1"/>
        <n v="38797059.039999999" u="1"/>
        <n v="40292489.579999998" u="1"/>
        <n v="257117264" u="1"/>
        <n v="15831756.140000001" u="1"/>
        <n v="20556421" u="1"/>
        <n v="22477463.260000002" u="1"/>
        <n v="10581575.609999999" u="1"/>
        <n v="2971536.94" u="1"/>
        <n v="40049518.5" u="1"/>
        <n v="35340076.210000001" u="1"/>
        <n v="32705776.370000001" u="1"/>
        <n v="38265499.600000001" u="1"/>
        <n v="46288881.93" u="1"/>
        <n v="2880727" u="1"/>
        <n v="23082127.170000002" u="1"/>
        <n v="60952841" u="1"/>
        <n v="24859249.469999999" u="1"/>
        <n v="1807014.06" u="1"/>
        <n v="4504676.41" u="1"/>
        <n v="10534143.76" u="1"/>
        <n v="18331724.859999999" u="1"/>
        <n v="32358450.460000001" u="1"/>
        <n v="67586803.519999996" u="1"/>
        <n v="71456369.439999998" u="1"/>
        <n v="47670961.990000002" u="1"/>
        <n v="17017576.800000001" u="1"/>
        <n v="18084312.73" u="1"/>
        <n v="5590173.6600000001" u="1"/>
        <n v="27778774.02" u="1"/>
        <n v="47153647.840000004" u="1"/>
        <n v="57855377.810000002" u="1"/>
        <n v="34911749.079999998" u="1"/>
        <n v="46739577.789999999" u="1"/>
        <n v="28882468.850000001" u="1"/>
        <n v="51404321.899999999" u="1"/>
        <n v="19577999.199999999" u="1"/>
        <n v="12504247.800000001" u="1"/>
        <n v="33582811.960000001" u="1"/>
        <n v="12842902.800000001" u="1"/>
        <n v="33442672.059999999" u="1"/>
        <n v="18464052.640000001" u="1"/>
        <n v="4471753.13" u="1"/>
        <n v="20924776.359999999" u="1"/>
        <n v="29622026.84" u="1"/>
        <n v="30517687.120000001" u="1"/>
        <n v="23136633.140000001" u="1"/>
        <n v="8793022.0600000005" u="1"/>
        <n v="18235291" u="1"/>
        <n v="29003714.239999998" u="1"/>
        <n v="25018937.09" u="1"/>
        <n v="27979980.93" u="1"/>
        <n v="17158596.68" u="1"/>
        <n v="42282161.469999999" u="1"/>
        <n v="18266436.260000002" u="1"/>
        <n v="34032403.200000003" u="1"/>
        <n v="14670291.51" u="1"/>
        <n v="3562398.87" u="1"/>
        <n v="20536613.84" u="1"/>
        <n v="21090087.850000001" u="1"/>
        <n v="24328432.25" u="1"/>
        <n v="29447520" u="1"/>
        <n v="25461428.699999999" u="1"/>
        <n v="27891401.09" u="1"/>
        <n v="67799230.290000007" u="1"/>
        <n v="87517061.469999999" u="1"/>
        <n v="21668957.109999999" u="1"/>
        <n v="29199108.390000001" u="1"/>
        <n v="25038978.989999998" u="1"/>
        <n v="30573107.469999999" u="1"/>
        <n v="19774012.02" u="1"/>
        <n v="27306464.27" u="1"/>
        <n v="44603304.060000002" u="1"/>
        <n v="13748997.689999999" u="1"/>
        <n v="36182379.100000001" u="1"/>
        <n v="60586046.75" u="1"/>
        <n v="45401197.740000002" u="1"/>
        <n v="13907154.24" u="1"/>
        <n v="22671381.48" u="1"/>
        <n v="48532071.299999997" u="1"/>
        <n v="7319520" u="1"/>
        <n v="11995314" u="1"/>
        <n v="31282355.32" u="1"/>
        <n v="34462466.490000002" u="1"/>
        <n v="28352511.559999999" u="1"/>
        <n v="38716987" u="1"/>
        <n v="11512024.41" u="1"/>
        <n v="32869791.41" u="1"/>
        <n v="11319561.189999999" u="1"/>
        <n v="13441259.17" u="1"/>
        <n v="64277169.729999997" u="1"/>
        <n v="40338163.299999997" u="1"/>
        <n v="9328231.6199999992" u="1"/>
        <n v="39940323.210000001" u="1"/>
        <n v="40832861.780000001" u="1"/>
        <n v="19720535.52" u="1"/>
        <n v="33206854.920000002" u="1"/>
        <n v="27536622.280000001" u="1"/>
        <n v="44274089.450000003" u="1"/>
        <n v="106491107" u="1"/>
        <n v="25034991.129999999" u="1"/>
        <n v="29430262.77" u="1"/>
        <n v="31392674.98" u="1"/>
        <n v="33144565" u="1"/>
        <n v="12258828.640000001" u="1"/>
        <n v="29628952.41" u="1"/>
        <n v="2453227.12" u="1"/>
        <n v="46687368.100000001" u="1"/>
        <n v="7472111.8499999996" u="1"/>
        <n v="59378893.079999998" u="1"/>
        <n v="30011355.359999999" u="1"/>
        <n v="34977159.740000002" u="1"/>
        <n v="37216792" u="1"/>
        <n v="7386740.4500000002" u="1"/>
        <n v="23506111.989999998" u="1"/>
        <n v="99424353" u="1"/>
        <n v="36721999" u="1"/>
        <n v="39124907.109999999" u="1"/>
        <n v="2630552.9900000002" u="1"/>
        <n v="16355149.560000001" u="1"/>
        <n v="1174714.1499999999" u="1"/>
        <n v="37818547.439999998" u="1"/>
        <n v="31949037" u="1"/>
        <n v="13303817.039999999" u="1"/>
        <n v="8466186.75" u="1"/>
        <n v="5352997.67" u="1"/>
        <n v="13481013" u="1"/>
        <n v="9774409.4199999999" u="1"/>
        <n v="20270898.710000001" u="1"/>
        <n v="34091060.659999996" u="1"/>
        <n v="32887575" u="1"/>
        <n v="40613921.789999999" u="1"/>
        <n v="11934688.49" u="1"/>
        <n v="25192241.710000001" u="1"/>
        <n v="19978023.219999999" u="1"/>
        <n v="22850310.850000001" u="1"/>
        <n v="29700001.760000002" u="1"/>
        <n v="4134079.2" u="1"/>
        <n v="6701614.4500000002" u="1"/>
        <n v="24146080.420000002" u="1"/>
        <n v="44829885.689999998" u="1"/>
        <n v="2526222.88" u="1"/>
        <n v="12166693.574999999" u="1"/>
        <n v="18606900" u="1"/>
        <n v="35731891.609999999" u="1"/>
        <n v="16971062.170000002" u="1"/>
        <n v="21576438" u="1"/>
        <n v="107056709.34" u="1"/>
        <n v="9974658.3599999994" u="1"/>
        <n v="22869687.559999999" u="1"/>
        <n v="29197276.460000001" u="1"/>
        <n v="10459064.880000001" u="1"/>
        <n v="6852255.7599999998" u="1"/>
        <n v="39036275.119999997" u="1"/>
        <n v="29068479.57" u="1"/>
        <n v="7001512.3799999999" u="1"/>
        <n v="28240565" u="1"/>
        <n v="39915125.579999998" u="1"/>
        <n v="26872025.559999999" u="1"/>
        <n v="15910901.279999999" u="1"/>
        <n v="17450735.199999999" u="1"/>
        <n v="3992118.43" u="1"/>
        <n v="23351618.149999999" u="1"/>
        <n v="27436974.640000001" u="1"/>
        <n v="4585516.3899999997" u="1"/>
        <n v="28467413.52" u="1"/>
        <n v="4896509.2699999996" u="1"/>
        <n v="32461401.5" u="1"/>
        <n v="42189257.619999997" u="1"/>
        <n v="16784909.82" u="1"/>
        <n v="99390851" u="1"/>
        <n v="35657263.289999999" u="1"/>
        <n v="29859601.68" u="1"/>
        <n v="37465720.859999999" u="1"/>
        <n v="30950415.370000001" u="1"/>
        <n v="18451165.199999999" u="1"/>
        <n v="30644160" u="1"/>
        <n v="5752909.1799999997" u="1"/>
        <n v="59479877.159999996" u="1"/>
        <n v="25266395.649999999" u="1"/>
        <n v="153975.85999999999" u="1"/>
        <n v="50641697.32" u="1"/>
        <n v="176902.5" u="1"/>
        <n v="61889220.32" u="1"/>
        <n v="26313393.91" u="1"/>
        <n v="45499807" u="1"/>
        <n v="26400976.260000002" u="1"/>
        <n v="26879737.280000001" u="1"/>
        <n v="64388982.640000001" u="1"/>
        <n v="10774711.16" u="1"/>
        <n v="12516971.49" u="1"/>
        <n v="34928330.210000001" u="1"/>
        <n v="35242528.640000001" u="1"/>
        <n v="24928650.059999999" u="1"/>
        <n v="15709397.52" u="1"/>
        <n v="25385172.370000001" u="1"/>
        <n v="17725332.640000001" u="1"/>
        <n v="125472424.31999999" u="1"/>
        <n v="14258961.23" u="1"/>
        <n v="24580853.559999999" u="1"/>
        <n v="42776898.079999998" u="1"/>
        <n v="40135937.869999997" u="1"/>
        <n v="12865179.4" u="1"/>
        <n v="4011122.39" u="1"/>
        <n v="33126483.25" u="1"/>
        <n v="8951328.2699999996" u="1"/>
        <n v="33764535.159999996" u="1"/>
        <n v="23286513.850000001" u="1"/>
        <n v="34485206.740000002" u="1"/>
        <n v="5899629.2199999997" u="1"/>
        <n v="17008358.399999999" u="1"/>
        <n v="8565876.7899999991" u="1"/>
        <n v="12027330.439999999" u="1"/>
        <n v="47536386.409999996" u="1"/>
        <n v="18559617" u="1"/>
        <n v="28622835.059999999" u="1"/>
        <n v="7901477" u="1"/>
        <n v="4472750.37" u="1"/>
        <n v="22740854.52" u="1"/>
        <n v="26159376.739999998" u="1"/>
        <n v="18439879.239999998" u="1"/>
        <n v="37501536.710000001" u="1"/>
        <n v="43402745.369999997" u="1"/>
        <n v="26274565.149999999" u="1"/>
        <n v="32179568.41" u="1"/>
        <n v="38413984.729999997" u="1"/>
        <n v="9232797.3200000003" u="1"/>
        <n v="25383866.879999999" u="1"/>
        <n v="42746382" u="1"/>
        <n v="17641800" u="1"/>
        <n v="26028725.399999999" u="1"/>
        <n v="31181052.120000001" u="1"/>
        <n v="109408159" u="1"/>
        <n v="55694203.579999998" u="1"/>
        <n v="31149792.489999998" u="1"/>
        <n v="12236496.550000001" u="1"/>
        <n v="13989220.83" u="1"/>
        <n v="30585500.16" u="1"/>
        <n v="32929809.390000001" u="1"/>
        <n v="7871532.8280999996" u="1"/>
        <n v="35472517.899999999" u="1"/>
        <n v="129252881" u="1"/>
        <n v="45246407" u="1"/>
        <n v="19151871.84" u="1"/>
        <n v="8431242" u="1"/>
        <n v="7375" u="1"/>
        <n v="8160058" u="1"/>
        <n v="3531757.91" u="1"/>
        <n v="38713862.82" u="1"/>
        <n v="40838966.060000002" u="1"/>
        <n v="17983156.34" u="1"/>
        <n v="35518445.630000003" u="1"/>
        <n v="1052994.06" u="1"/>
        <n v="16235075.800000001" u="1"/>
        <n v="22782960.100000001" u="1"/>
        <n v="38464463.649999999" u="1"/>
        <n v="23843245.719999999" u="1"/>
        <n v="40791208.920000002" u="1"/>
        <n v="52290433.170000002" u="1"/>
        <n v="136577" u="1"/>
        <n v="57702207" u="1"/>
        <n v="27275139.890000001" u="1"/>
        <n v="35600209" u="1"/>
        <n v="10259360.9" u="1"/>
        <n v="15262289.42" u="1"/>
        <n v="26589592.609999999" u="1"/>
        <n v="28642661.25" u="1"/>
        <n v="35270624.399999999" u="1"/>
        <n v="6503577.0499999998" u="1"/>
        <n v="12485970.01" u="1"/>
        <n v="25225531.93" u="1"/>
        <n v="33434693.359999999" u="1"/>
        <n v="5836654.8700000001" u="1"/>
        <n v="31989250.34" u="1"/>
        <n v="26697741.16" u="1"/>
        <n v="18233566.25" u="1"/>
        <n v="23425428.829999998" u="1"/>
        <n v="49900782.119999997" u="1"/>
        <n v="20979367.140000001" u="1"/>
        <n v="30539942.27" u="1"/>
        <n v="3532696.06" u="1"/>
        <n v="28686541.649999999" u="1"/>
        <n v="106140782" u="1"/>
        <n v="8851258" u="1"/>
        <n v="23954766.27" u="1"/>
        <n v="31282135.379999999" u="1"/>
        <n v="24090209.32" u="1"/>
        <n v="18236705.809999999" u="1"/>
        <n v="19536174.350000001" u="1"/>
        <n v="15074315.32" u="1"/>
        <n v="48681807.689999998" u="1"/>
        <n v="17326361.420000002" u="1"/>
        <n v="42001842.799999997" u="1"/>
        <n v="37086703.520000003" u="1"/>
        <n v="39512108.939999998" u="1"/>
        <n v="114355117" u="1"/>
        <n v="4476613.7300000004" u="1"/>
        <n v="35082296.189999998" u="1"/>
        <n v="8170479.5800000001" u="1"/>
        <n v="25222418.879999999" u="1"/>
        <n v="39055373.520000003" u="1"/>
        <n v="10407058.199999999" u="1"/>
        <n v="8562511.1899999995" u="1"/>
        <n v="26590373.870000001" u="1"/>
        <n v="34790294.170000002" u="1"/>
        <n v="48027087" u="1"/>
        <n v="4989738" u="1"/>
        <n v="29634682.039999999" u="1"/>
        <n v="4809134.4000000004" u="1"/>
        <n v="32630" u="1"/>
        <n v="6668827.6699999999" u="1"/>
        <n v="27040698.530000001" u="1"/>
        <n v="12392897.98" u="1"/>
        <n v="20603236.719999999" u="1"/>
        <n v="18895536.210000001" u="1"/>
        <n v="31994882.719999999" u="1"/>
        <n v="39134726" u="1"/>
        <n v="20782913.059999999" u="1"/>
        <n v="22085491.530000001" u="1"/>
        <n v="36880312.240000002" u="1"/>
        <n v="4925664.1500000004" u="1"/>
        <n v="24551840.969999999" u="1"/>
        <n v="13372848.6" u="1"/>
        <n v="31389787.399999999" u="1"/>
        <n v="9186905.5099999998" u="1"/>
        <n v="27130464" u="1"/>
        <n v="31879054.899999999" u="1"/>
        <n v="45323235.390000001" u="1"/>
        <n v="12129170.300000001" u="1"/>
        <n v="6115961.7699999996" u="1"/>
        <n v="23547559.920000002" u="1"/>
        <n v="24582266.960000001" u="1"/>
        <n v="26060861.25" u="1"/>
        <n v="16144531.960000001" u="1"/>
        <n v="39259309.909999996" u="1"/>
        <n v="59904167.670000002" u="1"/>
        <n v="28259662" u="1"/>
        <n v="54901033" u="1"/>
        <n v="25287445.100000001" u="1"/>
        <n v="30869823.989999998" u="1"/>
        <n v="49397854.299999997" u="1"/>
        <n v="142801181.71000001" u="1"/>
        <n v="13068586.529999999" u="1"/>
        <n v="34438880.630000003" u="1"/>
        <n v="37894355.07" u="1"/>
        <n v="41051563.579999998" u="1"/>
        <n v="24725976.550000001" u="1"/>
        <n v="37280880.700000003" u="1"/>
        <n v="31314916.120000001" u="1"/>
        <n v="20327620.16" u="1"/>
        <n v="22951391.370000001" u="1"/>
        <n v="23501536.41" u="1"/>
        <n v="2707921.5" u="1"/>
        <n v="16472775.529999999" u="1"/>
        <n v="10491235.279999999" u="1"/>
        <n v="70927932" u="1"/>
        <n v="25644645.030000001" u="1"/>
        <n v="28293457.260000002" u="1"/>
        <n v="25530075.059999999" u="1"/>
        <n v="19635073.460000001" u="1"/>
        <n v="104489652" u="1"/>
        <n v="26487333.260000002" u="1"/>
        <n v="5885152" u="1"/>
        <n v="38106657.859999999" u="1"/>
        <n v="45914363.340000004" u="1"/>
        <n v="42061108.259999998" u="1"/>
        <n v="66417799.210000001" u="1"/>
        <n v="18934622.149999999" u="1"/>
        <n v="12081427.300000001" u="1"/>
        <n v="40958269" u="1"/>
        <n v="20965568.440000001" u="1"/>
        <n v="17148636.940000001" u="1"/>
        <n v="41653163.549999997" u="1"/>
        <n v="27653143.859999999" u="1"/>
        <n v="57745793.899999999" u="1"/>
        <n v="22021116.050000001" u="1"/>
        <n v="27749856.16" u="1"/>
        <n v="75535379.670000002" u="1"/>
        <n v="33130373.469999999" u="1"/>
        <n v="31269288.899999999" u="1"/>
        <n v="9032822.4900000002" u="1"/>
        <n v="64229277.82" u="1"/>
        <n v="107396714.64" u="1"/>
        <n v="51396585.840000004" u="1"/>
        <n v="27568401.149999999" u="1"/>
        <n v="22032437.699999999" u="1"/>
        <n v="41090546.920000002" u="1"/>
        <n v="42120009.140000001" u="1"/>
        <n v="72397301" u="1"/>
        <n v="24136727.640000001" u="1"/>
        <n v="46793648.530000001" u="1"/>
        <n v="29673917.539999999" u="1"/>
        <n v="16924013.09" u="1"/>
        <n v="19207998.850000001" u="1"/>
        <n v="14235057.91" u="1"/>
        <n v="32329782.890000001" u="1"/>
        <n v="7663758.9900000002" u="1"/>
        <n v="37425389.25" u="1"/>
        <n v="44736628.25" u="1"/>
        <n v="14973736.310000001" u="1"/>
        <n v="6557813.0800000001" u="1"/>
        <n v="36032911.829999998" u="1"/>
        <n v="11565168.189999999" u="1"/>
        <n v="15028149.210000001" u="1"/>
        <n v="16112315.07" u="1"/>
        <n v="24544610.059999999" u="1"/>
        <n v="30007163.260000002" u="1"/>
        <n v="37429475.189999998" u="1"/>
        <n v="27958179.82" u="1"/>
        <n v="36374434.25" u="1"/>
        <n v="6987335.4000000004" u="1"/>
        <n v="20733397.309999999" u="1"/>
        <n v="42748156.289999999" u="1"/>
        <n v="17049599.079999998" u="1"/>
        <n v="37015662.899999999" u="1"/>
        <n v="89465667.349999994" u="1"/>
        <n v="14794144.859999999" u="1"/>
        <n v="31532955.649999999" u="1"/>
        <n v="8071635" u="1"/>
        <n v="17624861.66" u="1"/>
        <n v="27184318.120000001" u="1"/>
        <n v="28842227.329999998" u="1"/>
        <n v="4677751.58" u="1"/>
        <n v="60213352" u="1"/>
        <n v="558925.68999999994" u="1"/>
        <n v="29526708.530000001" u="1"/>
        <n v="169388053" u="1"/>
        <n v="48520806.939999998" u="1"/>
        <n v="24728585.440000001" u="1"/>
        <n v="30012381.129999999" u="1"/>
        <n v="13382288.359999999" u="1"/>
        <n v="40338841.5" u="1"/>
        <n v="101904209" u="1"/>
        <n v="37491515.630000003" u="1"/>
        <n v="35681823.399999999" u="1"/>
        <n v="4257067.17" u="1"/>
        <n v="88851964.310000002" u="1"/>
        <n v="13441525.529999999" u="1"/>
        <n v="17958637.239999998" u="1"/>
        <n v="38721876.810000002" u="1"/>
        <n v="63844145.659999996" u="1"/>
        <n v="20086953.600000001" u="1"/>
        <n v="24762124.559999999" u="1"/>
        <n v="6340815.3600000003" u="1"/>
        <n v="57195644.039999999" u="1"/>
        <n v="22239721.800000001" u="1"/>
        <n v="23844697.41" u="1"/>
        <n v="32199390" u="1"/>
        <n v="96756450.799999997" u="1"/>
        <n v="16748629.75" u="1"/>
        <n v="156068647" u="1"/>
        <n v="8381628.3399999999" u="1"/>
        <n v="52900973.210000001" u="1"/>
        <n v="6958546.8499999996" u="1"/>
        <n v="47868221" u="1"/>
        <n v="109674457.64" u="1"/>
        <n v="37262381.240000002" u="1"/>
        <n v="30905497.32" u="1"/>
        <n v="36004995.100000001" u="1"/>
        <n v="31104648" u="1"/>
        <n v="34375261.509999998" u="1"/>
        <n v="116103041" u="1"/>
        <n v="19774926" u="1"/>
        <n v="20571211.079999998" u="1"/>
        <n v="22130265.030000001" u="1"/>
        <n v="40113142" u="1"/>
        <n v="11852697.07" u="1"/>
        <n v="37748131.100000001" u="1"/>
        <n v="30056160.93" u="1"/>
        <n v="12027559.25" u="1"/>
        <n v="9868106.8100000005" u="1"/>
        <n v="24118763" u="1"/>
        <n v="34353748.409999996" u="1"/>
        <n v="115745877.87" u="1"/>
        <n v="9378492.5" u="1"/>
        <n v="17183985.68" u="1"/>
        <n v="35797956.399999999" u="1"/>
        <n v="10885115.07" u="1"/>
        <n v="47169815.009999998" u="1"/>
        <n v="170632761" u="1"/>
        <n v="37576361.960000001" u="1"/>
        <n v="59299986.039999999" u="1"/>
        <n v="38320828.859999999" u="1"/>
        <n v="46006089.159999996" u="1"/>
        <n v="5729871.4199999999" u="1"/>
        <n v="29013501.129999999" u="1"/>
        <n v="48936483" u="1"/>
        <n v="17658925.66" u="1"/>
        <n v="38233870.280000001" u="1"/>
        <n v="9125007.9199999999" u="1"/>
        <n v="56886441.170000002" u="1"/>
        <n v="15098661.109999999" u="1"/>
        <n v="27566446.030000001" u="1"/>
        <n v="35312220.990000002" u="1"/>
        <n v="31806274.5" u="1"/>
        <n v="25972420.960000001" u="1"/>
        <n v="53375400" u="1"/>
        <n v="20436194.18" u="1"/>
        <n v="25613654.579999998" u="1"/>
        <n v="19097155.18" u="1"/>
        <n v="41436720" u="1"/>
        <n v="23261553.109999999" u="1"/>
        <n v="23716797.120000001" u="1"/>
        <n v="37351662.18" u="1"/>
        <n v="40940355.829999998" u="1"/>
        <n v="10750372.869999999" u="1"/>
        <n v="29763507.440000001" u="1"/>
        <n v="56894207.340000004" u="1"/>
        <n v="44451940.259999998" u="1"/>
        <n v="26099765.77" u="1"/>
        <n v="23457168.670000002" u="1"/>
        <n v="18608405.760000002" u="1"/>
        <n v="27466136.460000001" u="1"/>
        <n v="13715363.75" u="1"/>
        <n v="23390908.890000001" u="1"/>
        <n v="39570186.310000002" u="1"/>
        <n v="32547636.57" u="1"/>
        <n v="7677120" u="1"/>
        <n v="18956816.34" u="1"/>
        <n v="25107537.420000002" u="1"/>
        <n v="125890095.83" u="1"/>
        <n v="17637750.420000002" u="1"/>
        <n v="13312742.310000001" u="1"/>
        <n v="11773654.74" u="1"/>
        <n v="19058913.239999998" u="1"/>
        <n v="27459587.780000001" u="1"/>
        <n v="68064704.5" u="1"/>
        <n v="22709535.620000001" u="1"/>
        <n v="25850702.09" u="1"/>
        <n v="27006470.219999999" u="1"/>
        <n v="103973817" u="1"/>
        <n v="71664118.099999994" u="1"/>
        <n v="5787173.9199999999" u="1"/>
        <n v="33816943.100000001" u="1"/>
        <n v="71518565.739999995" u="1"/>
        <n v="22386788.579999998" u="1"/>
        <n v="11321751.85" u="1"/>
        <n v="37451595" u="1"/>
        <n v="9899516.6199999992" u="1"/>
        <n v="33700995.210000001" u="1"/>
        <n v="46500370.579999998" u="1"/>
        <n v="34718896.649999999" u="1"/>
        <n v="24515129.239999998" u="1"/>
        <n v="13286804.949999999" u="1"/>
        <n v="105462469" u="1"/>
        <n v="30733487.370000001" u="1"/>
        <n v="32494308.52" u="1"/>
        <n v="34822812.380000003" u="1"/>
        <n v="6147543.5999999996" u="1"/>
        <n v="18892953.52" u="1"/>
        <n v="14874310.560000001" u="1"/>
        <n v="18421710" u="1"/>
        <n v="32443335.289999999" u="1"/>
        <n v="9171076.1699999999" u="1"/>
        <n v="41863947.939999998" u="1"/>
        <n v="25490600.960000001" u="1"/>
        <n v="3450888" u="1"/>
        <n v="5089573.8" u="1"/>
        <n v="26696953.210000001" u="1"/>
        <n v="140633005" u="1"/>
        <n v="38345540.460000001" u="1"/>
        <n v="32001295.02" u="1"/>
        <n v="39336794.369999997" u="1"/>
        <n v="94502960" u="1"/>
        <n v="12090121.76" u="1"/>
        <n v="13425047.640000001" u="1"/>
        <n v="78216715.269999996" u="1"/>
        <n v="89446234" u="1"/>
        <n v="22289119.690000001" u="1"/>
        <n v="8661026" u="1"/>
        <n v="35893715.490000002" u="1"/>
        <n v="426632" u="1"/>
        <n v="19790002.100000001" u="1"/>
        <n v="23935072.800000001" u="1"/>
        <n v="22887871.359999999" u="1"/>
        <n v="7756709.9400000004" u="1"/>
        <n v="71075928.719999999" u="1"/>
        <n v="79966577.739999995" u="1"/>
        <n v="40695091.619999997" u="1"/>
        <n v="75712492.980000004" u="1"/>
        <n v="11303510.4" u="1"/>
        <n v="8965257.9199999999" u="1"/>
        <n v="22266634.149999999" u="1"/>
        <n v="21111025.280000001" u="1"/>
        <n v="29674927.16" u="1"/>
        <n v="49906513.799999997" u="1"/>
        <n v="71642629.140000001" u="1"/>
        <n v="34005651.82" u="1"/>
        <n v="8414249.0999999996" u="1"/>
        <n v="61254408" u="1"/>
        <n v="14419775.699999999" u="1"/>
        <n v="7848691.4299999997" u="1"/>
        <n v="13169433.939999999" u="1"/>
        <n v="7654384.6500000004" u="1"/>
        <n v="25373379.210000001" u="1"/>
        <n v="20582996.140000001" u="1"/>
        <n v="60390252.68" u="1"/>
        <n v="25979328.379999999" u="1"/>
        <n v="48161868.759999998" u="1"/>
        <n v="5839555.6699999999" u="1"/>
        <n v="19866089.010000002" u="1"/>
        <n v="20285520.940000001" u="1"/>
        <n v="26217154.48" u="1"/>
        <n v="14973584.6" u="1"/>
        <n v="39594781.770000003" u="1"/>
        <n v="35115191.030000001" u="1"/>
        <n v="5642875.7000000002" u="1"/>
        <n v="12009349.09" u="1"/>
        <n v="17020594.629999999" u="1"/>
        <n v="29357171.02" u="1"/>
        <n v="21214927.370000001" u="1"/>
        <n v="23019030.100000001" u="1"/>
        <n v="25804670.719999999" u="1"/>
        <n v="39367099.100000001" u="1"/>
        <n v="41881345.090000004" u="1"/>
        <n v="16410481.49" u="1"/>
        <n v="5453778.3200000003" u="1"/>
        <n v="32128637.309999999" u="1"/>
        <n v="43073902.560000002" u="1"/>
        <n v="18795994.329999998" u="1"/>
        <n v="28175762.16" u="1"/>
        <n v="19782729.41" u="1"/>
        <n v="14469782" u="1"/>
        <n v="17553938.52" u="1"/>
        <n v="65423209.490000002" u="1"/>
        <n v="6967832" u="1"/>
        <n v="17722700.539999999" u="1"/>
        <n v="4669651.54" u="1"/>
        <n v="73223464" u="1"/>
        <n v="9437666.0399999991" u="1"/>
        <n v="29218979.219999999" u="1"/>
        <n v="31184230.84" u="1"/>
        <n v="31463533.559999999" u="1"/>
        <n v="7282536" u="1"/>
        <n v="22163142.059999999" u="1"/>
        <n v="25968546.129999999" u="1"/>
      </sharedItems>
    </cacheField>
    <cacheField name="Exp.Val.Item" numFmtId="43">
      <sharedItems containsSemiMixedTypes="0" containsString="0" containsNumber="1" minValue="5743.33" maxValue="13401282.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nan" refreshedDate="45035.478411921293" createdVersion="6" refreshedVersion="5" minRefreshableVersion="3" recordCount="7021" xr:uid="{00000000-000A-0000-FFFF-FFFF02000000}">
  <cacheSource type="worksheet">
    <worksheetSource name="Table2"/>
  </cacheSource>
  <cacheFields count="19">
    <cacheField name="BE" numFmtId="0">
      <sharedItems/>
    </cacheField>
    <cacheField name="Inv. No." numFmtId="0">
      <sharedItems/>
    </cacheField>
    <cacheField name="Pcs" numFmtId="165">
      <sharedItems containsMixedTypes="1" containsNumber="1" containsInteger="1" minValue="508" maxValue="247134"/>
    </cacheField>
    <cacheField name="HS Code" numFmtId="0">
      <sharedItems containsString="0" containsBlank="1" containsNumber="1" minValue="1108.19" maxValue="9607.2000000000007"/>
    </cacheField>
    <cacheField name="E-From" numFmtId="0">
      <sharedItems/>
    </cacheField>
    <cacheField name="Exp.Gd.No" numFmtId="0">
      <sharedItems/>
    </cacheField>
    <cacheField name="Gd.Dt" numFmtId="14">
      <sharedItems containsSemiMixedTypes="0" containsNonDate="0" containsDate="1" containsString="0" minDate="2022-02-01T00:00:00" maxDate="2023-04-20T00:00:00"/>
    </cacheField>
    <cacheField name="Exp.Value" numFmtId="43">
      <sharedItems containsMixedTypes="1" containsNumber="1" minValue="7375" maxValue="257117264"/>
    </cacheField>
    <cacheField name="rate" numFmtId="0">
      <sharedItems containsSemiMixedTypes="0" containsString="0" containsNumber="1" minValue="4.0000000000000002E-4" maxValue="1.1042944785276074"/>
    </cacheField>
    <cacheField name="Cons" numFmtId="0">
      <sharedItems containsSemiMixedTypes="0" containsString="0" containsNumber="1" minValue="1.1999999999999999E-3" maxValue="102577.20000000001"/>
    </cacheField>
    <cacheField name="Qty." numFmtId="0">
      <sharedItems containsSemiMixedTypes="0" containsString="0" containsNumber="1" minValue="1.1000000000000001E-3" maxValue="163032"/>
    </cacheField>
    <cacheField name="Exp.Val.Item" numFmtId="0">
      <sharedItems containsString="0" containsBlank="1" containsNumber="1" minValue="0" maxValue="110377782.13"/>
    </cacheField>
    <cacheField name="Month" numFmtId="43">
      <sharedItems containsBlank="1" count="16">
        <s v="Feb-22"/>
        <s v="Mar-22"/>
        <s v="Apr-22"/>
        <s v="May-22"/>
        <s v="Jun-22"/>
        <s v="Jul-22"/>
        <s v="Aug-22"/>
        <s v="Sep-22"/>
        <s v="Oct-22"/>
        <s v="Nov-22"/>
        <s v="Dec-22"/>
        <s v="Jan-23"/>
        <s v="Feb-23"/>
        <s v="Mar-23"/>
        <s v="Apr-23"/>
        <m u="1"/>
      </sharedItems>
    </cacheField>
    <cacheField name="Type" numFmtId="0">
      <sharedItems/>
    </cacheField>
    <cacheField name="SRO" numFmtId="0">
      <sharedItems count="3">
        <s v="EOU"/>
        <s v="Local"/>
        <s v="492"/>
      </sharedItems>
    </cacheField>
    <cacheField name="Check" numFmtId="0">
      <sharedItems containsSemiMixedTypes="0" containsString="0" containsNumber="1" minValue="4.0000000000000002E-4" maxValue="1.10429"/>
    </cacheField>
    <cacheField name="Column1" numFmtId="0">
      <sharedItems/>
    </cacheField>
    <cacheField name="Remarks" numFmtId="0">
      <sharedItems containsBlank="1" count="10">
        <m/>
        <s v="DRAY OFF "/>
        <s v="Manual Entry"/>
        <s v="EC for inv 1332"/>
        <s v="EC againt 1616"/>
        <s v="Already Closed"/>
        <s v="Neet to EC"/>
        <s v="Need to EC"/>
        <s v="DRY OFF" u="1"/>
        <s v="need export comm" u="1"/>
      </sharedItems>
    </cacheField>
    <cacheField name="Prod" numFmtId="0">
      <sharedItems count="26">
        <s v="Textile Coal"/>
        <s v="Cotton Yarn"/>
        <s v="Textile Chemical"/>
        <s v="100% Polyester Yarn"/>
        <s v="100% Polyester Fabric"/>
        <s v="Polyester Staple Fibre"/>
        <s v="SRO 492"/>
        <s v="Packing Material"/>
        <s v="Textile Dyes"/>
        <s v="Blended Yarn"/>
        <s v="Raw Cotton"/>
        <s v="Elastolefin Yarn"/>
        <s v="Blended Fabric"/>
        <s v="100% Cotton Fabric"/>
        <s v="Polyester Filament Yarn"/>
        <s v="Polyester Fabric"/>
        <s v="Sewing Thread"/>
        <s v="CHEMICAL"/>
        <s v="Polyester Yarn"/>
        <s v="Polyester Staple Fiber"/>
        <s v="Woven Nylon Fabric"/>
        <s v="" u="1"/>
        <s v="Local" u="1"/>
        <s v="PSF / Raw Cotton" u="1"/>
        <e v="#N/A" u="1"/>
        <s v="PSF &amp; RC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0">
  <r>
    <s v="KPPI-MB-40627-13-12-2019"/>
    <d v="2019-12-13T00:00:00"/>
    <x v="0"/>
    <x v="0"/>
    <n v="212690"/>
    <x v="0"/>
    <x v="0"/>
    <n v="5201.009"/>
    <n v="1.6698999999999999"/>
    <n v="19149.63"/>
    <n v="0"/>
    <x v="0"/>
    <s v="Raw Cotton"/>
    <n v="0"/>
    <x v="0"/>
    <n v="0"/>
    <x v="0"/>
    <m/>
    <d v="2021-12-12T00:00:00"/>
    <x v="0"/>
    <x v="0"/>
    <x v="0"/>
    <x v="0"/>
    <x v="0"/>
    <x v="0"/>
    <d v="2021-10-13T00:00:00"/>
    <x v="0"/>
    <x v="0"/>
    <x v="0"/>
    <x v="0"/>
    <x v="0"/>
    <x v="0"/>
    <n v="0"/>
    <n v="0"/>
    <n v="0"/>
  </r>
  <r>
    <s v="KAPE-MB-125952-11-02-2020"/>
    <d v="2020-02-11T00:00:00"/>
    <x v="0"/>
    <x v="0"/>
    <n v="323035.7"/>
    <x v="0"/>
    <x v="0"/>
    <n v="5503.201"/>
    <n v="0.88649999999999995"/>
    <n v="6485.87"/>
    <n v="0"/>
    <x v="1"/>
    <s v="Polyester Staple Fiber"/>
    <n v="44840966"/>
    <x v="0"/>
    <n v="11295440"/>
    <x v="0"/>
    <m/>
    <d v="2022-02-10T00:00:00"/>
    <x v="0"/>
    <x v="0"/>
    <x v="0"/>
    <x v="0"/>
    <x v="0"/>
    <x v="0"/>
    <d v="2021-12-12T00:00:00"/>
    <x v="0"/>
    <x v="0"/>
    <x v="1"/>
    <x v="0"/>
    <x v="0"/>
    <x v="1"/>
    <n v="138.81117783576241"/>
    <n v="34.966537754186298"/>
    <n v="226788.41822374429"/>
  </r>
  <r>
    <s v="KAPE-MB-146511-17-03-2020"/>
    <d v="2020-03-17T00:00:00"/>
    <x v="0"/>
    <x v="0"/>
    <n v="255538.8"/>
    <x v="0"/>
    <x v="0"/>
    <n v="5503.201"/>
    <n v="0.92"/>
    <n v="5126.59"/>
    <n v="0"/>
    <x v="1"/>
    <s v="Polyester Staple Fiber"/>
    <n v="37429186"/>
    <x v="0"/>
    <n v="9428412"/>
    <x v="0"/>
    <m/>
    <d v="2022-03-17T00:00:00"/>
    <x v="0"/>
    <x v="0"/>
    <x v="0"/>
    <x v="0"/>
    <x v="0"/>
    <x v="0"/>
    <d v="2022-01-16T00:00:00"/>
    <x v="0"/>
    <x v="0"/>
    <x v="1"/>
    <x v="0"/>
    <x v="0"/>
    <x v="1"/>
    <n v="146.47163561854404"/>
    <n v="36.896205194671026"/>
    <n v="189151.71658894853"/>
  </r>
  <r>
    <s v="KAPE-MB-37204-04-09-2020"/>
    <d v="2020-09-04T00:00:00"/>
    <x v="0"/>
    <x v="0"/>
    <n v="314640"/>
    <x v="0"/>
    <x v="0"/>
    <n v="5503.201"/>
    <n v="0.72"/>
    <n v="6418.25"/>
    <n v="0"/>
    <x v="1"/>
    <s v="Polyester Staple Fiber"/>
    <n v="38037760"/>
    <x v="0"/>
    <n v="13184611"/>
    <x v="0"/>
    <m/>
    <d v="2022-09-04T00:00:00"/>
    <x v="0"/>
    <x v="0"/>
    <x v="0"/>
    <x v="0"/>
    <x v="0"/>
    <x v="0"/>
    <d v="2022-07-06T00:00:00"/>
    <x v="0"/>
    <x v="0"/>
    <x v="1"/>
    <x v="0"/>
    <x v="0"/>
    <x v="1"/>
    <n v="120.8929570302568"/>
    <n v="41.903797991355198"/>
    <n v="268949.05145801551"/>
  </r>
  <r>
    <s v="KAPE-MB-160501-02-03-2021"/>
    <d v="2021-03-02T00:00:00"/>
    <x v="0"/>
    <x v="0"/>
    <n v="262200"/>
    <x v="0"/>
    <x v="0"/>
    <n v="5503.201"/>
    <n v="0.97499999999999998"/>
    <n v="75.77"/>
    <n v="0"/>
    <x v="1"/>
    <s v="Polyester Staple Fiber"/>
    <n v="4098515"/>
    <x v="0"/>
    <n v="14207745"/>
    <x v="0"/>
    <m/>
    <d v="2023-03-02T00:00:00"/>
    <x v="0"/>
    <x v="0"/>
    <x v="0"/>
    <x v="0"/>
    <x v="0"/>
    <x v="0"/>
    <d v="2023-01-01T00:00:00"/>
    <x v="0"/>
    <x v="0"/>
    <x v="1"/>
    <x v="0"/>
    <x v="0"/>
    <x v="1"/>
    <n v="15.631254767353166"/>
    <n v="54.186670480549196"/>
    <n v="4105.7240223112121"/>
  </r>
  <r>
    <s v="KAPE-MB-171427-17-03-2021"/>
    <d v="2021-03-17T00:00:00"/>
    <x v="0"/>
    <x v="0"/>
    <n v="262200"/>
    <x v="0"/>
    <x v="0"/>
    <n v="5503.201"/>
    <n v="0.94499999999999995"/>
    <n v="4429.3599999999997"/>
    <n v="0"/>
    <x v="1"/>
    <s v="Polyester Staple Fiber (Wastage 5274.64 Kgs)"/>
    <n v="39427937"/>
    <x v="0"/>
    <n v="10425496"/>
    <x v="0"/>
    <m/>
    <d v="2023-03-17T00:00:00"/>
    <x v="0"/>
    <x v="0"/>
    <x v="0"/>
    <x v="0"/>
    <x v="0"/>
    <x v="0"/>
    <d v="2023-01-16T00:00:00"/>
    <x v="0"/>
    <x v="0"/>
    <x v="1"/>
    <x v="0"/>
    <x v="0"/>
    <x v="1"/>
    <n v="150.37352021357742"/>
    <n v="39.761617086193745"/>
    <n v="176118.51625690312"/>
  </r>
  <r>
    <s v="KAPE-MB-172535-18-03-2021"/>
    <d v="2021-03-18T00:00:00"/>
    <x v="0"/>
    <x v="0"/>
    <n v="262200"/>
    <x v="0"/>
    <x v="0"/>
    <n v="5503.201"/>
    <n v="0.94499999999999995"/>
    <n v="5270.17"/>
    <n v="0"/>
    <x v="1"/>
    <s v="Polyester Staple Fiber (Wastage 5270.17 Kgs)"/>
    <n v="39377996"/>
    <x v="0"/>
    <n v="10412291"/>
    <x v="0"/>
    <m/>
    <d v="2023-03-18T00:00:00"/>
    <x v="0"/>
    <x v="0"/>
    <x v="0"/>
    <x v="0"/>
    <x v="0"/>
    <x v="0"/>
    <d v="2023-01-17T00:00:00"/>
    <x v="0"/>
    <x v="1"/>
    <x v="1"/>
    <x v="0"/>
    <x v="0"/>
    <x v="1"/>
    <n v="150.18305110602594"/>
    <n v="39.711254767353168"/>
    <n v="209285.06353726165"/>
  </r>
  <r>
    <s v="KAPE-MB-174350-22-03-2021"/>
    <d v="2021-03-22T00:00:00"/>
    <x v="0"/>
    <x v="0"/>
    <n v="262200"/>
    <x v="0"/>
    <x v="0"/>
    <n v="5503.201"/>
    <n v="0.97499999999999998"/>
    <n v="5266.66"/>
    <n v="0"/>
    <x v="1"/>
    <s v="Polyester Staple Fiber (Wastage: 5,266.66)"/>
    <n v="40317871"/>
    <x v="0"/>
    <n v="10660811"/>
    <x v="0"/>
    <m/>
    <d v="2023-03-22T00:00:00"/>
    <x v="0"/>
    <x v="0"/>
    <x v="0"/>
    <x v="0"/>
    <x v="0"/>
    <x v="0"/>
    <d v="2023-01-21T00:00:00"/>
    <x v="0"/>
    <x v="1"/>
    <x v="1"/>
    <x v="0"/>
    <x v="0"/>
    <x v="1"/>
    <n v="153.76762395118232"/>
    <n v="40.659080854309686"/>
    <n v="214137.55477215865"/>
  </r>
  <r>
    <s v="KAPW-MB-175767-29-05-2021"/>
    <d v="2021-05-29T00:00:00"/>
    <x v="0"/>
    <x v="0"/>
    <n v="262200"/>
    <x v="0"/>
    <x v="0"/>
    <n v="5503.201"/>
    <n v="1.2"/>
    <n v="5251.76"/>
    <n v="0"/>
    <x v="1"/>
    <s v="Polyester Staple Fiber (Wastage: 5,256.54)"/>
    <n v="49414247"/>
    <x v="0"/>
    <n v="13066065"/>
    <x v="0"/>
    <m/>
    <d v="2023-05-29T00:00:00"/>
    <x v="0"/>
    <x v="0"/>
    <x v="0"/>
    <x v="0"/>
    <x v="0"/>
    <x v="0"/>
    <d v="2023-03-30T00:00:00"/>
    <x v="0"/>
    <x v="1"/>
    <x v="2"/>
    <x v="0"/>
    <x v="0"/>
    <x v="1"/>
    <n v="188.46013348588863"/>
    <n v="49.832437070938212"/>
    <n v="261707.99971167048"/>
  </r>
  <r>
    <s v="KAPE-MB-227266-09-06-2021"/>
    <d v="2021-06-09T00:00:00"/>
    <x v="0"/>
    <x v="0"/>
    <n v="157320"/>
    <x v="0"/>
    <x v="0"/>
    <n v="5503.201"/>
    <n v="1.2"/>
    <n v="3156.04"/>
    <n v="0"/>
    <x v="1"/>
    <s v="Polyester Staple Fiber (Wastage: 3,156.04)"/>
    <n v="29734525"/>
    <x v="0"/>
    <n v="7862374"/>
    <x v="0"/>
    <m/>
    <d v="2023-06-09T00:00:00"/>
    <x v="0"/>
    <x v="0"/>
    <x v="0"/>
    <x v="0"/>
    <x v="0"/>
    <x v="0"/>
    <d v="2023-04-10T00:00:00"/>
    <x v="0"/>
    <x v="1"/>
    <x v="1"/>
    <x v="0"/>
    <x v="0"/>
    <x v="1"/>
    <n v="189.00664251207729"/>
    <n v="49.976951436562423"/>
    <n v="157729.25781184848"/>
  </r>
  <r>
    <s v="KAPE-MB-227394-09-06-2021"/>
    <d v="2021-06-09T00:00:00"/>
    <x v="0"/>
    <x v="0"/>
    <n v="262200"/>
    <x v="0"/>
    <x v="0"/>
    <n v="5503.201"/>
    <n v="1.2"/>
    <n v="5256.43"/>
    <n v="0"/>
    <x v="1"/>
    <s v="Polyester Staple Fiber (Wastage: 5,256.43)"/>
    <n v="49557384"/>
    <x v="0"/>
    <n v="13103914"/>
    <x v="0"/>
    <m/>
    <d v="2023-06-09T00:00:00"/>
    <x v="0"/>
    <x v="0"/>
    <x v="0"/>
    <x v="0"/>
    <x v="0"/>
    <x v="0"/>
    <d v="2023-04-10T00:00:00"/>
    <x v="0"/>
    <x v="1"/>
    <x v="1"/>
    <x v="0"/>
    <x v="0"/>
    <x v="1"/>
    <n v="189.00604118993135"/>
    <n v="49.976788710907705"/>
    <n v="262699.4914836766"/>
  </r>
  <r>
    <s v="KAPE-MB-228620-10-06-2021"/>
    <d v="2021-06-10T00:00:00"/>
    <x v="0"/>
    <x v="0"/>
    <n v="262200"/>
    <x v="0"/>
    <x v="0"/>
    <n v="5503.201"/>
    <n v="1.2"/>
    <n v="5252.87"/>
    <n v="0"/>
    <x v="1"/>
    <s v="Polyester Staple Fiber (Wastage: 5,252.87)"/>
    <n v="49700680"/>
    <x v="0"/>
    <n v="13141805"/>
    <x v="0"/>
    <m/>
    <d v="2023-06-10T00:00:00"/>
    <x v="0"/>
    <x v="0"/>
    <x v="0"/>
    <x v="0"/>
    <x v="0"/>
    <x v="0"/>
    <d v="2023-04-11T00:00:00"/>
    <x v="0"/>
    <x v="1"/>
    <x v="1"/>
    <x v="0"/>
    <x v="0"/>
    <x v="1"/>
    <n v="189.55255530129671"/>
    <n v="50.121300533943554"/>
    <n v="263280.67593573604"/>
  </r>
  <r>
    <s v="KAPE-IB-66769-08-11-2019"/>
    <d v="2019-11-08T00:00:00"/>
    <x v="0"/>
    <x v="1"/>
    <n v="24640"/>
    <x v="0"/>
    <x v="0"/>
    <n v="5210.49"/>
    <s v="2.38 "/>
    <n v="0"/>
    <n v="0"/>
    <x v="2"/>
    <s v="50.5% COTTON 37% POLYESTER 12.5% R DENIM FABRIC WIDTH:66&quot;"/>
    <n v="9327123"/>
    <x v="0"/>
    <n v="3786067"/>
    <x v="0"/>
    <n v="118902154"/>
    <d v="2021-11-07T00:00:00"/>
    <x v="0"/>
    <x v="0"/>
    <x v="0"/>
    <x v="0"/>
    <x v="0"/>
    <x v="0"/>
    <d v="2021-09-08T00:00:00"/>
    <x v="0"/>
    <x v="0"/>
    <x v="1"/>
    <x v="1"/>
    <x v="0"/>
    <x v="2"/>
    <n v="378.53583603896107"/>
    <n v="153.65531655844157"/>
    <n v="0"/>
  </r>
  <r>
    <s v="KAPE-IB-66727-08-11-2019"/>
    <d v="2019-11-08T00:00:00"/>
    <x v="0"/>
    <x v="1"/>
    <n v="26010"/>
    <x v="0"/>
    <x v="0"/>
    <n v="5210.49"/>
    <m/>
    <n v="0"/>
    <n v="0"/>
    <x v="2"/>
    <s v="50.5% COTTON 37% POLYESTER 12.5% R DENIM FABRIC WIDTH:66&quot; (46562.16/MTRS)"/>
    <n v="9854824"/>
    <x v="0"/>
    <n v="4000270"/>
    <x v="0"/>
    <n v="118902157"/>
    <d v="2021-11-07T00:00:00"/>
    <x v="0"/>
    <x v="0"/>
    <x v="0"/>
    <x v="0"/>
    <x v="0"/>
    <x v="0"/>
    <d v="2021-09-08T00:00:00"/>
    <x v="0"/>
    <x v="0"/>
    <x v="1"/>
    <x v="1"/>
    <x v="0"/>
    <x v="2"/>
    <n v="378.88596693579393"/>
    <n v="153.79738562091504"/>
    <n v="0"/>
  </r>
  <r>
    <s v="KAPE-IB-66746-08-11-2019"/>
    <d v="2019-11-08T00:00:00"/>
    <x v="0"/>
    <x v="1"/>
    <n v="25840"/>
    <x v="0"/>
    <x v="0"/>
    <n v="5210.49"/>
    <s v="2.38 "/>
    <n v="0"/>
    <n v="0"/>
    <x v="2"/>
    <s v="50.5% 37%  12.5 fabric "/>
    <n v="9780544"/>
    <x v="0"/>
    <n v="3970118"/>
    <x v="0"/>
    <n v="118902156"/>
    <d v="2021-11-07T00:00:00"/>
    <x v="0"/>
    <x v="0"/>
    <x v="0"/>
    <x v="0"/>
    <x v="0"/>
    <x v="0"/>
    <d v="2021-09-08T00:00:00"/>
    <x v="0"/>
    <x v="0"/>
    <x v="1"/>
    <x v="1"/>
    <x v="0"/>
    <x v="2"/>
    <n v="378.50402476780187"/>
    <n v="153.64233746130031"/>
    <n v="0"/>
  </r>
  <r>
    <s v="KAPE-IB-75900-22-11-2019"/>
    <d v="2019-11-22T00:00:00"/>
    <x v="0"/>
    <x v="1"/>
    <n v="14260"/>
    <x v="0"/>
    <x v="0"/>
    <n v="5210.49"/>
    <s v="2.35 "/>
    <n v="0"/>
    <n v="0"/>
    <x v="2"/>
    <s v="50.5% COTTON 37% POLYESTER 12.5% R DENIM FABRIC WIDTH:66&quot;"/>
    <n v="5333662"/>
    <x v="0"/>
    <n v="2165040"/>
    <x v="0"/>
    <n v="118904855"/>
    <d v="2021-11-21T00:00:00"/>
    <x v="0"/>
    <x v="0"/>
    <x v="0"/>
    <x v="0"/>
    <x v="0"/>
    <x v="0"/>
    <d v="2021-09-22T00:00:00"/>
    <x v="0"/>
    <x v="0"/>
    <x v="1"/>
    <x v="1"/>
    <x v="0"/>
    <x v="2"/>
    <n v="374.02959326788221"/>
    <n v="151.82608695652175"/>
    <n v="0"/>
  </r>
  <r>
    <s v="KPAF-IB-36423-20-01-2020"/>
    <d v="2020-01-20T00:00:00"/>
    <x v="0"/>
    <x v="1"/>
    <n v="2296.52"/>
    <x v="0"/>
    <x v="0"/>
    <n v="5509.21"/>
    <n v="3.92"/>
    <n v="0"/>
    <n v="0"/>
    <x v="3"/>
    <s v="50% RECYCLED PET POLYESTER 30% POSTCONSUMER CO 20% PRECONSUMER CO PO BLENDED YARN WEAVING COUNT NE 14/"/>
    <n v="1425226"/>
    <x v="0"/>
    <n v="444224"/>
    <x v="0"/>
    <n v="118909097"/>
    <d v="2022-01-19T00:00:00"/>
    <x v="0"/>
    <x v="0"/>
    <x v="0"/>
    <x v="0"/>
    <x v="0"/>
    <x v="0"/>
    <d v="2021-11-20T00:00:00"/>
    <x v="0"/>
    <x v="0"/>
    <x v="3"/>
    <x v="1"/>
    <x v="0"/>
    <x v="3"/>
    <n v="620.60247679097074"/>
    <n v="193.43354292581819"/>
    <n v="0"/>
  </r>
  <r>
    <s v="KPAF-IB-37047-22-01-2020"/>
    <d v="2020-01-22T00:00:00"/>
    <x v="0"/>
    <x v="1"/>
    <n v="3988.39"/>
    <x v="0"/>
    <x v="0"/>
    <n v="5509.21"/>
    <n v="3.95"/>
    <n v="0"/>
    <n v="0"/>
    <x v="3"/>
    <s v="50% RECYCLED PET POLYESTER 30% POSTCONSUMER CO 20% PRECONSUMER CO PO BLENDED YARN WEAVING COUNT NE 14/1 (PART SHIPMENT)"/>
    <n v="2490246"/>
    <x v="0"/>
    <n v="776177"/>
    <x v="0"/>
    <n v="118909108"/>
    <d v="2022-01-21T00:00:00"/>
    <x v="0"/>
    <x v="0"/>
    <x v="0"/>
    <x v="0"/>
    <x v="0"/>
    <x v="0"/>
    <d v="2021-11-22T00:00:00"/>
    <x v="0"/>
    <x v="0"/>
    <x v="3"/>
    <x v="1"/>
    <x v="0"/>
    <x v="3"/>
    <n v="624.37374479426535"/>
    <n v="194.60910292122887"/>
    <n v="0"/>
  </r>
  <r>
    <s v="KAPE-IB-126077-11-02-2020"/>
    <d v="2020-02-11T00:00:00"/>
    <x v="0"/>
    <x v="1"/>
    <n v="185"/>
    <x v="0"/>
    <x v="0"/>
    <n v="6006.32"/>
    <s v="17.19 "/>
    <n v="0"/>
    <n v="0"/>
    <x v="4"/>
    <s v="SEQUIN FABRIC SIZE:125-130CM ( 528/YARDS (THE GOODS ARE"/>
    <n v="502647"/>
    <x v="0"/>
    <n v="204035"/>
    <x v="0"/>
    <n v="118909164"/>
    <d v="2022-02-10T00:00:00"/>
    <x v="0"/>
    <x v="0"/>
    <x v="0"/>
    <x v="0"/>
    <x v="0"/>
    <x v="0"/>
    <d v="2021-12-12T00:00:00"/>
    <x v="0"/>
    <x v="0"/>
    <x v="1"/>
    <x v="1"/>
    <x v="0"/>
    <x v="2"/>
    <n v="2717.0108108108107"/>
    <n v="1102.8918918918919"/>
    <n v="0"/>
  </r>
  <r>
    <s v="KAPW-IB-118562-20-04-2020"/>
    <d v="2020-04-20T00:00:00"/>
    <x v="0"/>
    <x v="1"/>
    <n v="2500"/>
    <x v="0"/>
    <x v="0"/>
    <s v="EXPORT "/>
    <s v="EXPORT"/>
    <n v="0"/>
    <n v="0"/>
    <x v="5"/>
    <s v="WILL BE SUBMITED THROUGH MANUAL "/>
    <n v="9785921"/>
    <x v="0"/>
    <n v="3972301"/>
    <x v="0"/>
    <n v="118911799"/>
    <d v="2022-04-20T00:00:00"/>
    <x v="0"/>
    <x v="0"/>
    <x v="0"/>
    <x v="0"/>
    <x v="0"/>
    <x v="0"/>
    <d v="2022-02-19T00:00:00"/>
    <x v="0"/>
    <x v="0"/>
    <x v="2"/>
    <x v="1"/>
    <x v="0"/>
    <x v="4"/>
    <n v="3914.3683999999998"/>
    <n v="1588.9204"/>
    <n v="0"/>
  </r>
  <r>
    <s v="KAPE-IB-174963-11-05-2020"/>
    <d v="2020-05-11T00:00:00"/>
    <x v="0"/>
    <x v="1"/>
    <n v="9583.83"/>
    <x v="0"/>
    <x v="0"/>
    <n v="5509.21"/>
    <s v="1.95 "/>
    <n v="0"/>
    <n v="0"/>
    <x v="3"/>
    <s v="50% RECYCLED PET POLYESTER /30% POSTCONSUMER CO / 20% PRECONSUMER CO WEAVING BLENDED YARN COUNT NE 14/1 "/>
    <n v="3059789"/>
    <x v="0"/>
    <n v="953696"/>
    <x v="0"/>
    <n v="128460928"/>
    <d v="2022-05-11T00:00:00"/>
    <x v="0"/>
    <x v="0"/>
    <x v="0"/>
    <x v="0"/>
    <x v="0"/>
    <x v="0"/>
    <d v="2022-03-12T00:00:00"/>
    <x v="0"/>
    <x v="0"/>
    <x v="1"/>
    <x v="1"/>
    <x v="0"/>
    <x v="3"/>
    <n v="319.2657841384916"/>
    <n v="99.51094708482934"/>
    <n v="0"/>
  </r>
  <r>
    <s v="KPAF-IB-55271-03-06-2020"/>
    <d v="2020-06-03T00:00:00"/>
    <x v="0"/>
    <x v="1"/>
    <n v="500"/>
    <x v="0"/>
    <x v="0"/>
    <n v="3204.11"/>
    <s v="EXPORT"/>
    <n v="0"/>
    <n v="0"/>
    <x v="5"/>
    <s v="WILL BE SUBMITED THROUGH MANUAL "/>
    <n v="3672444"/>
    <x v="0"/>
    <n v="1490718"/>
    <x v="0"/>
    <n v="128460952"/>
    <d v="2022-06-03T00:00:00"/>
    <x v="0"/>
    <x v="0"/>
    <x v="0"/>
    <x v="0"/>
    <x v="0"/>
    <x v="0"/>
    <d v="2022-04-04T00:00:00"/>
    <x v="0"/>
    <x v="0"/>
    <x v="3"/>
    <x v="1"/>
    <x v="0"/>
    <x v="4"/>
    <n v="7344.8879999999999"/>
    <n v="2981.4360000000001"/>
    <n v="0"/>
  </r>
  <r>
    <s v="KAPE-IB-186360-04-06-2020"/>
    <d v="2020-06-04T00:00:00"/>
    <x v="0"/>
    <x v="1"/>
    <n v="5025.59"/>
    <x v="0"/>
    <x v="0"/>
    <n v="3204.11"/>
    <s v="EXPORT"/>
    <n v="0"/>
    <n v="0"/>
    <x v="3"/>
    <s v="WILL BE SUBMITED THROUGH MANUAL "/>
    <n v="1661878"/>
    <x v="0"/>
    <n v="517986"/>
    <x v="0"/>
    <n v="128460961"/>
    <d v="2022-06-04T00:00:00"/>
    <x v="0"/>
    <x v="0"/>
    <x v="0"/>
    <x v="0"/>
    <x v="0"/>
    <x v="0"/>
    <d v="2022-04-05T00:00:00"/>
    <x v="0"/>
    <x v="0"/>
    <x v="1"/>
    <x v="1"/>
    <x v="0"/>
    <x v="3"/>
    <n v="330.68316356885458"/>
    <n v="103.06968933000901"/>
    <n v="0"/>
  </r>
  <r>
    <s v="KPAF-IB-56238-10-06-2020"/>
    <d v="2020-06-10T00:00:00"/>
    <x v="0"/>
    <x v="1"/>
    <n v="1272"/>
    <x v="0"/>
    <x v="0"/>
    <n v="5407.52"/>
    <s v="16.45680_x000a_13.76170_x000a_13.76770_x000a_"/>
    <n v="0"/>
    <n v="0"/>
    <x v="2"/>
    <s v="78% POLYESTER 17% VISCOSE 5% SPANDE  FABRIC "/>
    <n v="2466055"/>
    <x v="0"/>
    <n v="1001021"/>
    <x v="0"/>
    <n v="128460963"/>
    <d v="2022-06-10T00:00:00"/>
    <x v="0"/>
    <x v="0"/>
    <x v="0"/>
    <x v="0"/>
    <x v="0"/>
    <x v="0"/>
    <d v="2022-04-11T00:00:00"/>
    <x v="0"/>
    <x v="0"/>
    <x v="3"/>
    <x v="1"/>
    <x v="0"/>
    <x v="2"/>
    <n v="1938.7224842767296"/>
    <n v="786.96619496855351"/>
    <n v="0"/>
  </r>
  <r>
    <s v="KAPE-IB-190862-12-06-2020"/>
    <d v="2020-06-12T00:00:00"/>
    <x v="0"/>
    <x v="1"/>
    <n v="18018"/>
    <x v="0"/>
    <x v="0"/>
    <n v="5401.2089999999998"/>
    <m/>
    <n v="0"/>
    <n v="0"/>
    <x v="6"/>
    <s v="100% SPUN POLYESTER SEWING THREAD "/>
    <n v="14109495"/>
    <x v="0"/>
    <n v="3063892"/>
    <x v="0"/>
    <n v="128460965"/>
    <d v="2022-06-12T00:00:00"/>
    <x v="0"/>
    <x v="0"/>
    <x v="0"/>
    <x v="0"/>
    <x v="0"/>
    <x v="0"/>
    <d v="2022-04-13T00:00:00"/>
    <x v="0"/>
    <x v="0"/>
    <x v="1"/>
    <x v="1"/>
    <x v="0"/>
    <x v="3"/>
    <n v="783.07775557775562"/>
    <n v="170.04617604617604"/>
    <n v="0"/>
  </r>
  <r>
    <s v="KAPE-IB-198991-29-06-2020"/>
    <d v="2020-06-29T00:00:00"/>
    <x v="0"/>
    <x v="1"/>
    <n v="26000"/>
    <x v="0"/>
    <x v="0"/>
    <n v="5509.22"/>
    <s v="2.51 "/>
    <n v="0"/>
    <n v="0"/>
    <x v="7"/>
    <s v="100% SPUN POLYESTER YARN RAW WHITE BRIGHT 50S/3"/>
    <n v="11175612"/>
    <x v="0"/>
    <n v="3483293"/>
    <x v="0"/>
    <n v="128461007"/>
    <d v="2022-06-29T00:00:00"/>
    <x v="0"/>
    <x v="0"/>
    <x v="0"/>
    <x v="0"/>
    <x v="0"/>
    <x v="0"/>
    <d v="2022-04-30T00:00:00"/>
    <x v="0"/>
    <x v="0"/>
    <x v="1"/>
    <x v="1"/>
    <x v="0"/>
    <x v="3"/>
    <n v="429.83123076923079"/>
    <n v="133.9728076923077"/>
    <n v="0"/>
  </r>
  <r>
    <s v="PQIB-IB-226-04-07-2020"/>
    <d v="2020-07-04T00:00:00"/>
    <x v="0"/>
    <x v="1"/>
    <n v="1800000"/>
    <x v="0"/>
    <x v="0"/>
    <n v="2701.12"/>
    <n v="5.6599999999999998E-2"/>
    <n v="0"/>
    <n v="0"/>
    <x v="8"/>
    <s v="COAL"/>
    <n v="17229839"/>
    <x v="0"/>
    <n v="4360355"/>
    <x v="0"/>
    <n v="128461011"/>
    <d v="2022-07-04T00:00:00"/>
    <x v="0"/>
    <x v="0"/>
    <x v="0"/>
    <x v="0"/>
    <x v="0"/>
    <x v="0"/>
    <d v="2022-05-05T00:00:00"/>
    <x v="0"/>
    <x v="0"/>
    <x v="4"/>
    <x v="1"/>
    <x v="0"/>
    <x v="5"/>
    <n v="9.572132777777778"/>
    <n v="2.4224194444444445"/>
    <n v="0"/>
  </r>
  <r>
    <s v="PQIB-IB-2406-11-08-2020"/>
    <d v="2022-09-26T00:00:00"/>
    <x v="0"/>
    <x v="0"/>
    <n v="3300000"/>
    <x v="0"/>
    <x v="0"/>
    <n v="2701.12"/>
    <s v="0.0605 / 0.0671"/>
    <n v="0"/>
    <n v="0"/>
    <x v="8"/>
    <s v="BITUMINOUS COAL (IN BULK)"/>
    <n v="30261000"/>
    <x v="0"/>
    <n v="7655999.9999999991"/>
    <x v="0"/>
    <m/>
    <d v="2024-09-25T00:00:00"/>
    <x v="0"/>
    <x v="0"/>
    <x v="0"/>
    <x v="0"/>
    <x v="0"/>
    <x v="0"/>
    <d v="2024-07-27T00:00:00"/>
    <x v="0"/>
    <x v="1"/>
    <x v="4"/>
    <x v="1"/>
    <x v="0"/>
    <x v="5"/>
    <n v="9.17"/>
    <n v="2.3199999999999998"/>
    <n v="0"/>
  </r>
  <r>
    <s v="KAPW-IB-19763-13-08-2020"/>
    <d v="2020-08-13T00:00:00"/>
    <x v="0"/>
    <x v="1"/>
    <n v="5004"/>
    <x v="0"/>
    <x v="0"/>
    <n v="5210.49"/>
    <n v="7.9417999999999997"/>
    <n v="0"/>
    <n v="0"/>
    <x v="2"/>
    <s v="78%PES 17%VISCOSE 5%SPANDEX FABRIC 190GSM COLOR:NAVY BLUE,LIGHT BLUE,NIMBUS GREY, BLACK WIDTH:150CM"/>
    <n v="6834969"/>
    <x v="0"/>
    <n v="2534215"/>
    <x v="0"/>
    <n v="128461095"/>
    <d v="2022-08-13T00:00:00"/>
    <x v="0"/>
    <x v="0"/>
    <x v="0"/>
    <x v="0"/>
    <x v="0"/>
    <x v="0"/>
    <d v="2022-06-14T00:00:00"/>
    <x v="0"/>
    <x v="0"/>
    <x v="2"/>
    <x v="1"/>
    <x v="0"/>
    <x v="2"/>
    <n v="1365.9010791366907"/>
    <n v="506.43784972022382"/>
    <n v="0"/>
  </r>
  <r>
    <s v="PQIB-IB-3057-24-08-2020"/>
    <d v="2022-09-26T00:00:00"/>
    <x v="0"/>
    <x v="2"/>
    <n v="8250000"/>
    <x v="0"/>
    <x v="0"/>
    <n v="2701.12"/>
    <s v="0.0617 / 0.0638"/>
    <n v="4352401.790000001"/>
    <n v="384"/>
    <x v="8"/>
    <s v="BITUMINOUS COAL"/>
    <n v="86790000"/>
    <x v="0"/>
    <n v="21945000"/>
    <x v="0"/>
    <m/>
    <d v="2024-09-25T00:00:00"/>
    <x v="0"/>
    <x v="0"/>
    <x v="0"/>
    <x v="0"/>
    <x v="0"/>
    <x v="0"/>
    <d v="2024-07-27T00:00:00"/>
    <x v="0"/>
    <x v="1"/>
    <x v="4"/>
    <x v="1"/>
    <x v="0"/>
    <x v="5"/>
    <n v="10.52"/>
    <n v="2.66"/>
    <n v="11577388.761400003"/>
  </r>
  <r>
    <s v="KAPW-IB-29340-03-09-2020"/>
    <d v="2020-09-03T00:00:00"/>
    <x v="0"/>
    <x v="1"/>
    <n v="7531"/>
    <x v="0"/>
    <x v="0"/>
    <n v="5807.1019999999999"/>
    <s v="3.39 "/>
    <n v="0"/>
    <n v="0"/>
    <x v="9"/>
    <s v="RIBBONS"/>
    <n v="4325298"/>
    <x v="0"/>
    <n v="2245696"/>
    <x v="0"/>
    <n v="128461137"/>
    <d v="2022-09-03T00:00:00"/>
    <x v="0"/>
    <x v="0"/>
    <x v="0"/>
    <x v="0"/>
    <x v="0"/>
    <x v="0"/>
    <d v="2022-07-05T00:00:00"/>
    <x v="0"/>
    <x v="0"/>
    <x v="2"/>
    <x v="1"/>
    <x v="0"/>
    <x v="6"/>
    <n v="574.33249236489178"/>
    <n v="298.19359978754483"/>
    <n v="0"/>
  </r>
  <r>
    <s v="KPAF-IB-13677-28-09-2020"/>
    <d v="2020-09-28T00:00:00"/>
    <x v="0"/>
    <x v="1"/>
    <n v="472.7"/>
    <x v="0"/>
    <x v="0"/>
    <n v="5210.1099999999997"/>
    <s v="17.06 "/>
    <n v="0"/>
    <n v="0"/>
    <x v="2"/>
    <s v="TESSUTO/FABRIC STANDARD CO50% PES 49.5% CF 0.5%"/>
    <n v="1580662"/>
    <x v="0"/>
    <n v="586066"/>
    <x v="0"/>
    <n v="128466243"/>
    <d v="2022-09-28T00:00:00"/>
    <x v="0"/>
    <x v="0"/>
    <x v="0"/>
    <x v="0"/>
    <x v="0"/>
    <x v="0"/>
    <d v="2022-07-30T00:00:00"/>
    <x v="0"/>
    <x v="0"/>
    <x v="3"/>
    <x v="1"/>
    <x v="0"/>
    <x v="2"/>
    <n v="3343.9009942881321"/>
    <n v="1239.8265284535646"/>
    <n v="0"/>
  </r>
  <r>
    <s v="KAPW-IB-62743-05-11-2020"/>
    <d v="2020-11-05T00:00:00"/>
    <x v="0"/>
    <x v="1"/>
    <n v="3070"/>
    <x v="0"/>
    <x v="0"/>
    <n v="5401.2089999999998"/>
    <s v="7.39 "/>
    <n v="0"/>
    <n v="0"/>
    <x v="6"/>
    <s v="100% SPUN POLYESTER SEWING THREAD POLY POLY B/ WHITE"/>
    <n v="3712640"/>
    <x v="0"/>
    <n v="806203"/>
    <x v="0"/>
    <n v="128467715"/>
    <d v="2022-11-05T00:00:00"/>
    <x v="0"/>
    <x v="0"/>
    <x v="0"/>
    <x v="0"/>
    <x v="0"/>
    <x v="0"/>
    <d v="2022-09-06T00:00:00"/>
    <x v="0"/>
    <x v="0"/>
    <x v="2"/>
    <x v="1"/>
    <x v="0"/>
    <x v="3"/>
    <n v="1209.328990228013"/>
    <n v="262.60684039087948"/>
    <n v="0"/>
  </r>
  <r>
    <s v="KPFI-IB-18528-20-11-2020"/>
    <d v="2020-11-20T00:00:00"/>
    <x v="0"/>
    <x v="1"/>
    <n v="27.95"/>
    <x v="0"/>
    <x v="0"/>
    <n v="5211.49"/>
    <s v="19.35 "/>
    <n v="0"/>
    <n v="0"/>
    <x v="2"/>
    <s v="TESSUTO/FABRIC STANDARD CO 50% PES 49.5% CF 0.5%"/>
    <n v="104759"/>
    <x v="0"/>
    <n v="38841"/>
    <x v="0"/>
    <n v="128468800"/>
    <d v="2022-11-20T00:00:00"/>
    <x v="0"/>
    <x v="0"/>
    <x v="0"/>
    <x v="0"/>
    <x v="0"/>
    <x v="0"/>
    <d v="2022-09-21T00:00:00"/>
    <x v="0"/>
    <x v="0"/>
    <x v="5"/>
    <x v="1"/>
    <x v="0"/>
    <x v="2"/>
    <n v="3748.0858676207513"/>
    <n v="1389.6601073345259"/>
    <n v="0"/>
  </r>
  <r>
    <s v="KAPE-IB-115370-29-12-2020"/>
    <d v="2020-12-29T00:00:00"/>
    <x v="0"/>
    <x v="1"/>
    <n v="113400"/>
    <x v="0"/>
    <x v="0"/>
    <n v="5402.33"/>
    <s v="1.32 "/>
    <n v="0"/>
    <n v="0"/>
    <x v="6"/>
    <s v="100% POLYESTER YARN DTY 110DTEX/48F (100D/48F)"/>
    <n v="24561269"/>
    <x v="0"/>
    <n v="10443133"/>
    <x v="0"/>
    <n v="128467784"/>
    <d v="2022-12-29T00:00:00"/>
    <x v="0"/>
    <x v="0"/>
    <x v="0"/>
    <x v="0"/>
    <x v="0"/>
    <x v="0"/>
    <d v="2022-10-30T00:00:00"/>
    <x v="0"/>
    <x v="0"/>
    <x v="1"/>
    <x v="1"/>
    <x v="0"/>
    <x v="3"/>
    <n v="216.58967372134038"/>
    <n v="92.091119929453257"/>
    <n v="0"/>
  </r>
  <r>
    <s v="KAPE-IB-118078-01-01-2021"/>
    <d v="2021-01-01T00:00:00"/>
    <x v="0"/>
    <x v="1"/>
    <n v="17917.2"/>
    <x v="0"/>
    <x v="0"/>
    <n v="5205.2700000000004"/>
    <s v="3.61 "/>
    <n v="0"/>
    <n v="0"/>
    <x v="10"/>
    <s v="60/1 Cotton Yarn"/>
    <n v="10609774"/>
    <x v="0"/>
    <n v="2554675"/>
    <x v="0"/>
    <n v="128467768"/>
    <d v="2023-01-01T00:00:00"/>
    <x v="0"/>
    <x v="0"/>
    <x v="0"/>
    <x v="0"/>
    <x v="0"/>
    <x v="0"/>
    <d v="2022-11-02T00:00:00"/>
    <x v="0"/>
    <x v="0"/>
    <x v="1"/>
    <x v="1"/>
    <x v="0"/>
    <x v="3"/>
    <n v="592.1558055946241"/>
    <n v="142.58226731855424"/>
    <n v="0"/>
  </r>
  <r>
    <s v="KAPW-IB-95509-01-01-2021"/>
    <d v="2021-01-01T00:00:00"/>
    <x v="0"/>
    <x v="1"/>
    <n v="24360"/>
    <x v="0"/>
    <x v="0"/>
    <n v="5402.33"/>
    <s v="1.26 "/>
    <n v="0"/>
    <n v="0"/>
    <x v="6"/>
    <s v="100% POLYESTER YARN DTY 100D/48F SD RW HIM AA GRADE"/>
    <n v="5034735"/>
    <x v="0"/>
    <n v="1923707"/>
    <x v="0"/>
    <n v="128467807"/>
    <d v="2023-01-01T00:00:00"/>
    <x v="0"/>
    <x v="0"/>
    <x v="0"/>
    <x v="0"/>
    <x v="0"/>
    <x v="0"/>
    <d v="2022-11-02T00:00:00"/>
    <x v="0"/>
    <x v="0"/>
    <x v="2"/>
    <x v="1"/>
    <x v="0"/>
    <x v="3"/>
    <n v="206.68041871921181"/>
    <n v="78.969909688013132"/>
    <n v="0"/>
  </r>
  <r>
    <s v="KAPW-IB-99995-08-01-2021"/>
    <d v="2021-01-08T00:00:00"/>
    <x v="0"/>
    <x v="1"/>
    <n v="24360"/>
    <x v="0"/>
    <x v="0"/>
    <n v="5402.33"/>
    <s v="1.26 "/>
    <n v="0"/>
    <n v="0"/>
    <x v="6"/>
    <s v="100% POLYESTER YARN DTY 100D/48F SD RW HIM AA GRADE"/>
    <n v="5034735"/>
    <x v="0"/>
    <n v="1923707"/>
    <x v="0"/>
    <n v="128467817"/>
    <d v="2023-01-08T00:00:00"/>
    <x v="0"/>
    <x v="0"/>
    <x v="0"/>
    <x v="0"/>
    <x v="0"/>
    <x v="0"/>
    <d v="2022-11-09T00:00:00"/>
    <x v="0"/>
    <x v="0"/>
    <x v="2"/>
    <x v="1"/>
    <x v="0"/>
    <x v="3"/>
    <n v="206.68041871921181"/>
    <n v="78.969909688013132"/>
    <n v="0"/>
  </r>
  <r>
    <s v="KAPW-IB-101390-11-01-2021"/>
    <d v="2021-01-11T00:00:00"/>
    <x v="0"/>
    <x v="1"/>
    <n v="19991"/>
    <x v="0"/>
    <x v="0"/>
    <n v="5407.74"/>
    <s v="5.35 "/>
    <n v="0"/>
    <n v="0"/>
    <x v="11"/>
    <s v="100% POLYESTER MICRO FIBER FABRIC PRINTED WIDTH 83"/>
    <n v="17511131"/>
    <x v="0"/>
    <n v="6492637"/>
    <x v="0"/>
    <n v="128467810"/>
    <d v="2023-01-11T00:00:00"/>
    <x v="0"/>
    <x v="0"/>
    <x v="0"/>
    <x v="0"/>
    <x v="0"/>
    <x v="0"/>
    <d v="2022-11-12T00:00:00"/>
    <x v="0"/>
    <x v="0"/>
    <x v="2"/>
    <x v="1"/>
    <x v="0"/>
    <x v="2"/>
    <n v="875.95072782752243"/>
    <n v="324.77800010004501"/>
    <n v="0"/>
  </r>
  <r>
    <s v="KAPW-IB-103720-14-01-2021"/>
    <d v="2021-01-14T00:00:00"/>
    <x v="0"/>
    <x v="1"/>
    <n v="24360"/>
    <x v="0"/>
    <x v="0"/>
    <n v="5402.33"/>
    <n v="1.26"/>
    <n v="0"/>
    <n v="0"/>
    <x v="6"/>
    <s v="100% POLYESTER YARN DTY 100D/48F SD RW HIM AA GRADE"/>
    <n v="5036301"/>
    <x v="0"/>
    <n v="1924305"/>
    <x v="0"/>
    <n v="128467829"/>
    <d v="2023-01-14T00:00:00"/>
    <x v="0"/>
    <x v="0"/>
    <x v="0"/>
    <x v="0"/>
    <x v="0"/>
    <x v="0"/>
    <d v="2022-11-15T00:00:00"/>
    <x v="0"/>
    <x v="0"/>
    <x v="2"/>
    <x v="1"/>
    <x v="0"/>
    <x v="3"/>
    <n v="206.74470443349753"/>
    <n v="78.994458128078819"/>
    <n v="0"/>
  </r>
  <r>
    <s v="KAPW-IB-104398-15-01-2021"/>
    <d v="2021-01-15T00:00:00"/>
    <x v="0"/>
    <x v="1"/>
    <n v="836"/>
    <x v="0"/>
    <x v="0"/>
    <n v="5407.51"/>
    <m/>
    <n v="0"/>
    <n v="0"/>
    <x v="11"/>
    <s v="100% POLYESTER FABRIC 190T TAFEETA, W/R + PU COATING WHITE COLOR, 70GSM 57/58&quot;"/>
    <n v="1032724"/>
    <x v="0"/>
    <n v="382905"/>
    <x v="0"/>
    <n v="128467830"/>
    <d v="2023-01-15T00:00:00"/>
    <x v="0"/>
    <x v="0"/>
    <x v="0"/>
    <x v="0"/>
    <x v="0"/>
    <x v="0"/>
    <d v="2022-11-16T00:00:00"/>
    <x v="0"/>
    <x v="0"/>
    <x v="2"/>
    <x v="1"/>
    <x v="0"/>
    <x v="2"/>
    <n v="1235.3157894736842"/>
    <n v="458.02033492822966"/>
    <n v="0"/>
  </r>
  <r>
    <s v="KAPE-IB-135439-25-01-2021"/>
    <d v="2021-01-25T00:00:00"/>
    <x v="0"/>
    <x v="1"/>
    <n v="36288"/>
    <x v="0"/>
    <x v="0"/>
    <n v="5205.2700000000004"/>
    <m/>
    <n v="0"/>
    <n v="0"/>
    <x v="10"/>
    <s v="60/1 Cotton Yarn"/>
    <n v="22342308"/>
    <x v="0"/>
    <n v="5379692"/>
    <x v="0"/>
    <n v="128467841"/>
    <d v="2023-01-25T00:00:00"/>
    <x v="0"/>
    <x v="0"/>
    <x v="0"/>
    <x v="0"/>
    <x v="0"/>
    <x v="0"/>
    <d v="2022-11-26T00:00:00"/>
    <x v="0"/>
    <x v="0"/>
    <x v="1"/>
    <x v="1"/>
    <x v="0"/>
    <x v="3"/>
    <n v="615.69411375661377"/>
    <n v="148.24988977072312"/>
    <n v="0"/>
  </r>
  <r>
    <s v="KAPE-IB-135431-25-01-2021"/>
    <d v="2021-01-25T00:00:00"/>
    <x v="0"/>
    <x v="1"/>
    <n v="96000"/>
    <x v="0"/>
    <x v="0"/>
    <n v="3505.1089999999999"/>
    <s v="0.47 "/>
    <n v="0"/>
    <n v="0"/>
    <x v="12"/>
    <s v="NISKOZ COTEKS-AT 75 (MODIFIED MAIZE STARCH)"/>
    <n v="7408031"/>
    <x v="0"/>
    <n v="3200862"/>
    <x v="0"/>
    <n v="128467834"/>
    <d v="2023-01-25T00:00:00"/>
    <x v="0"/>
    <x v="0"/>
    <x v="0"/>
    <x v="0"/>
    <x v="0"/>
    <x v="0"/>
    <d v="2022-11-26T00:00:00"/>
    <x v="0"/>
    <x v="0"/>
    <x v="1"/>
    <x v="1"/>
    <x v="0"/>
    <x v="5"/>
    <n v="77.166989583333333"/>
    <n v="33.342312499999998"/>
    <n v="0"/>
  </r>
  <r>
    <s v="KAPW-IB-110623-27-01-2021"/>
    <d v="2021-01-27T00:00:00"/>
    <x v="0"/>
    <x v="1"/>
    <n v="1221"/>
    <x v="0"/>
    <x v="0"/>
    <n v="5407.52"/>
    <n v="7.83"/>
    <n v="0"/>
    <n v="0"/>
    <x v="2"/>
    <s v="78%  17%  5%  POLYESTER VISCOSE SPANDEX, 32S+40DSP 150D+40DSP, 119X76, 190GSM 78%PES+17%VISCOSE+5%SPANDEX WIDTH: 148CM GREY"/>
    <n v="1572204"/>
    <x v="0"/>
    <n v="582930"/>
    <x v="0"/>
    <n v="128467864"/>
    <d v="2023-01-27T00:00:00"/>
    <x v="0"/>
    <x v="0"/>
    <x v="0"/>
    <x v="0"/>
    <x v="0"/>
    <x v="0"/>
    <d v="2022-11-28T00:00:00"/>
    <x v="0"/>
    <x v="0"/>
    <x v="2"/>
    <x v="1"/>
    <x v="0"/>
    <x v="2"/>
    <n v="1287.6363636363637"/>
    <n v="477.42014742014743"/>
    <n v="0"/>
  </r>
  <r>
    <s v="KAPW-IB-110628-27-01-2021"/>
    <d v="2021-01-27T00:00:00"/>
    <x v="0"/>
    <x v="1"/>
    <n v="1221"/>
    <x v="0"/>
    <x v="0"/>
    <n v="5407.52"/>
    <s v="7.83 "/>
    <n v="0"/>
    <n v="0"/>
    <x v="2"/>
    <s v="78%   17%  5%    POLYESTER VISCOSE SPANDEX, 32S+40DSP 150D+40DSP, 119X76, 190GSM 78%PES+17%VISCOSE+5%SPANDEX WIDTH: 148CM BLACK/ NAVY BLUE"/>
    <n v="1572204"/>
    <x v="0"/>
    <n v="582930"/>
    <x v="0"/>
    <n v="128467863"/>
    <d v="2023-01-27T00:00:00"/>
    <x v="0"/>
    <x v="0"/>
    <x v="0"/>
    <x v="0"/>
    <x v="0"/>
    <x v="0"/>
    <d v="2022-11-28T00:00:00"/>
    <x v="0"/>
    <x v="0"/>
    <x v="2"/>
    <x v="1"/>
    <x v="0"/>
    <x v="2"/>
    <n v="1287.6363636363637"/>
    <n v="477.42014742014743"/>
    <n v="0"/>
  </r>
  <r>
    <s v="KAPE-IB-137723-27-01-2021"/>
    <d v="2021-01-27T00:00:00"/>
    <x v="0"/>
    <x v="1"/>
    <n v="24480"/>
    <x v="0"/>
    <x v="0"/>
    <n v="5402.33"/>
    <s v="1.16 "/>
    <n v="0"/>
    <n v="0"/>
    <x v="6"/>
    <s v="100% POLYESTER YARN (DTY 100D/48F) (THE GOODS ARE RELEASE UNDER EXPORT ORIENTED"/>
    <n v="4671022"/>
    <x v="0"/>
    <n v="1986058"/>
    <x v="0"/>
    <n v="128467851"/>
    <d v="2023-01-27T00:00:00"/>
    <x v="0"/>
    <x v="0"/>
    <x v="0"/>
    <x v="0"/>
    <x v="0"/>
    <x v="0"/>
    <d v="2022-11-28T00:00:00"/>
    <x v="0"/>
    <x v="0"/>
    <x v="1"/>
    <x v="1"/>
    <x v="0"/>
    <x v="3"/>
    <n v="190.80972222222223"/>
    <n v="81.129820261437914"/>
    <n v="0"/>
  </r>
  <r>
    <s v="KAPW-IB-111125-28-01-2021"/>
    <d v="2021-01-28T00:00:00"/>
    <x v="0"/>
    <x v="1"/>
    <n v="24360"/>
    <x v="0"/>
    <x v="0"/>
    <n v="5402.33"/>
    <s v="1.26 "/>
    <n v="0"/>
    <n v="0"/>
    <x v="6"/>
    <s v="100% POLYESTER YARN DTY 100D/48F SD RW HIM AA GRADE"/>
    <n v="5039432"/>
    <x v="0"/>
    <n v="1925502"/>
    <x v="0"/>
    <n v="128467871"/>
    <d v="2023-01-28T00:00:00"/>
    <x v="0"/>
    <x v="0"/>
    <x v="0"/>
    <x v="0"/>
    <x v="0"/>
    <x v="0"/>
    <d v="2022-11-29T00:00:00"/>
    <x v="0"/>
    <x v="0"/>
    <x v="2"/>
    <x v="1"/>
    <x v="0"/>
    <x v="3"/>
    <n v="206.87323481116584"/>
    <n v="79.043596059113298"/>
    <n v="0"/>
  </r>
  <r>
    <s v="KAPE-IB-140227-01-02-2021"/>
    <d v="2021-02-01T00:00:00"/>
    <x v="0"/>
    <x v="1"/>
    <n v="18144"/>
    <x v="0"/>
    <x v="0"/>
    <n v="5205.2700000000004"/>
    <s v="3.75 "/>
    <n v="0"/>
    <n v="0"/>
    <x v="10"/>
    <s v="60/1 Cotton Yarn"/>
    <n v="11160743"/>
    <x v="0"/>
    <n v="2687340"/>
    <x v="0"/>
    <n v="128467842"/>
    <d v="2023-02-01T00:00:00"/>
    <x v="0"/>
    <x v="0"/>
    <x v="0"/>
    <x v="0"/>
    <x v="0"/>
    <x v="0"/>
    <d v="2022-12-03T00:00:00"/>
    <x v="0"/>
    <x v="0"/>
    <x v="1"/>
    <x v="1"/>
    <x v="0"/>
    <x v="3"/>
    <n v="615.12031525573195"/>
    <n v="148.11177248677248"/>
    <n v="0"/>
  </r>
  <r>
    <s v="KAPE-IB-140293-01-02-2021"/>
    <d v="2021-02-01T00:00:00"/>
    <x v="0"/>
    <x v="1"/>
    <n v="18144"/>
    <x v="0"/>
    <x v="0"/>
    <n v="5205.2700000000004"/>
    <s v="3.75 "/>
    <n v="0"/>
    <n v="0"/>
    <x v="10"/>
    <s v="60/1 Cotton Yarn"/>
    <n v="11160743"/>
    <x v="0"/>
    <n v="2687340"/>
    <x v="0"/>
    <n v="128467857"/>
    <d v="2023-02-01T00:00:00"/>
    <x v="0"/>
    <x v="0"/>
    <x v="0"/>
    <x v="0"/>
    <x v="0"/>
    <x v="0"/>
    <d v="2022-12-03T00:00:00"/>
    <x v="0"/>
    <x v="0"/>
    <x v="1"/>
    <x v="1"/>
    <x v="0"/>
    <x v="3"/>
    <n v="615.12031525573195"/>
    <n v="148.11177248677248"/>
    <n v="0"/>
  </r>
  <r>
    <s v="KAPE-IB-145700-09-02-2021"/>
    <d v="2021-02-09T00:00:00"/>
    <x v="0"/>
    <x v="1"/>
    <n v="24480"/>
    <x v="0"/>
    <x v="0"/>
    <n v="5402.33"/>
    <s v="1.16 "/>
    <n v="0"/>
    <n v="0"/>
    <x v="6"/>
    <s v="100% POLYESTER YARN DTY (100D/48F)"/>
    <n v="4646399"/>
    <x v="0"/>
    <n v="1975589"/>
    <x v="0"/>
    <n v="128467885"/>
    <d v="2023-02-09T00:00:00"/>
    <x v="0"/>
    <x v="0"/>
    <x v="0"/>
    <x v="0"/>
    <x v="0"/>
    <x v="0"/>
    <d v="2022-12-11T00:00:00"/>
    <x v="0"/>
    <x v="0"/>
    <x v="1"/>
    <x v="1"/>
    <x v="0"/>
    <x v="3"/>
    <n v="189.80388071895425"/>
    <n v="80.702165032679744"/>
    <n v="0"/>
  </r>
  <r>
    <s v="KAPW-IB-119465-15-02-2021"/>
    <d v="2021-02-15T00:00:00"/>
    <x v="0"/>
    <x v="1"/>
    <n v="24360"/>
    <x v="0"/>
    <x v="0"/>
    <n v="5402.33"/>
    <s v="1.26 "/>
    <n v="0"/>
    <n v="0"/>
    <x v="6"/>
    <s v="100% POLYESTER YARN (DTY 100D/48F SD RW HIM AA GRADE)"/>
    <n v="5000293"/>
    <x v="0"/>
    <n v="1910547"/>
    <x v="0"/>
    <n v="128467902"/>
    <d v="2023-02-15T00:00:00"/>
    <x v="0"/>
    <x v="0"/>
    <x v="0"/>
    <x v="0"/>
    <x v="0"/>
    <x v="0"/>
    <d v="2022-12-17T00:00:00"/>
    <x v="0"/>
    <x v="0"/>
    <x v="2"/>
    <x v="1"/>
    <x v="0"/>
    <x v="3"/>
    <n v="205.26654351395732"/>
    <n v="78.429679802955661"/>
    <n v="0"/>
  </r>
  <r>
    <s v="KAPE-IB-149518-15-02-2021"/>
    <d v="2021-02-15T00:00:00"/>
    <x v="0"/>
    <x v="1"/>
    <n v="18144"/>
    <x v="0"/>
    <x v="0"/>
    <n v="5205.2700000000004"/>
    <n v="3.75"/>
    <n v="0"/>
    <n v="0"/>
    <x v="10"/>
    <s v="60/1 Cotton Yarn"/>
    <n v="11084394"/>
    <x v="0"/>
    <n v="2668956"/>
    <x v="0"/>
    <n v="128467888"/>
    <d v="2023-02-15T00:00:00"/>
    <x v="0"/>
    <x v="0"/>
    <x v="0"/>
    <x v="0"/>
    <x v="0"/>
    <x v="0"/>
    <d v="2022-12-17T00:00:00"/>
    <x v="0"/>
    <x v="0"/>
    <x v="1"/>
    <x v="1"/>
    <x v="0"/>
    <x v="3"/>
    <n v="610.91236772486775"/>
    <n v="147.09854497354496"/>
    <n v="0"/>
  </r>
  <r>
    <s v="KAPE-IB-155031-23-02-2021"/>
    <d v="2021-02-23T00:00:00"/>
    <x v="0"/>
    <x v="0"/>
    <n v="19980.599999999999"/>
    <x v="0"/>
    <x v="0"/>
    <n v="5205.12"/>
    <n v="1.9"/>
    <n v="0"/>
    <n v="0"/>
    <x v="10"/>
    <s v="16/1 Cotton Yarn"/>
    <n v="6182638"/>
    <x v="0"/>
    <n v="1488687"/>
    <x v="0"/>
    <m/>
    <d v="2023-02-23T00:00:00"/>
    <x v="0"/>
    <x v="0"/>
    <x v="0"/>
    <x v="0"/>
    <x v="0"/>
    <x v="0"/>
    <d v="2022-12-25T00:00:00"/>
    <x v="0"/>
    <x v="1"/>
    <x v="1"/>
    <x v="1"/>
    <x v="0"/>
    <x v="3"/>
    <n v="309.43204908761498"/>
    <n v="74.5066214227801"/>
    <n v="0"/>
  </r>
  <r>
    <s v="KAPE-IB-156689-25-02-2021"/>
    <d v="2021-02-25T00:00:00"/>
    <x v="0"/>
    <x v="1"/>
    <n v="24360"/>
    <x v="0"/>
    <x v="0"/>
    <n v="5402.33"/>
    <s v="1.26 "/>
    <n v="0"/>
    <n v="0"/>
    <x v="6"/>
    <s v="100% POLYESTER YARN (DTY 100D/48F SD RW HIM AA GRADE"/>
    <n v="4990900"/>
    <x v="0"/>
    <n v="1906958"/>
    <x v="0"/>
    <n v="128467922"/>
    <d v="2023-02-25T00:00:00"/>
    <x v="0"/>
    <x v="0"/>
    <x v="0"/>
    <x v="0"/>
    <x v="0"/>
    <x v="0"/>
    <d v="2022-12-27T00:00:00"/>
    <x v="0"/>
    <x v="0"/>
    <x v="1"/>
    <x v="1"/>
    <x v="0"/>
    <x v="3"/>
    <n v="204.88095238095238"/>
    <n v="78.28234811165845"/>
    <n v="0"/>
  </r>
  <r>
    <s v="KPPI-IB-65622-26-02-2021"/>
    <d v="2021-02-26T00:00:00"/>
    <x v="0"/>
    <x v="1"/>
    <n v="6780"/>
    <x v="0"/>
    <x v="0"/>
    <n v="4809.8999999999996"/>
    <s v="2.35 "/>
    <n v="0"/>
    <n v="0"/>
    <x v="9"/>
    <s v="SUBLIMATION PAPER , "/>
    <n v="3160833"/>
    <x v="0"/>
    <n v="1521057"/>
    <x v="0"/>
    <n v="128473427"/>
    <d v="2023-02-26T00:00:00"/>
    <x v="0"/>
    <x v="0"/>
    <x v="0"/>
    <x v="0"/>
    <x v="0"/>
    <x v="0"/>
    <d v="2022-12-28T00:00:00"/>
    <x v="0"/>
    <x v="0"/>
    <x v="0"/>
    <x v="1"/>
    <x v="0"/>
    <x v="6"/>
    <n v="466.19955752212388"/>
    <n v="224.34469026548672"/>
    <n v="0"/>
  </r>
  <r>
    <s v="KAPE-IB-160101-02-03-2021"/>
    <d v="2021-03-02T00:00:00"/>
    <x v="0"/>
    <x v="1"/>
    <n v="24360"/>
    <x v="0"/>
    <x v="0"/>
    <n v="5402.33"/>
    <n v="1.26"/>
    <n v="0"/>
    <n v="0"/>
    <x v="6"/>
    <s v="100% POLYESTER YARN (DTY 100D/48F SD"/>
    <n v="4965852"/>
    <x v="0"/>
    <n v="1897388"/>
    <x v="0"/>
    <n v="128473434"/>
    <d v="2023-03-02T00:00:00"/>
    <x v="0"/>
    <x v="0"/>
    <x v="0"/>
    <x v="0"/>
    <x v="0"/>
    <x v="0"/>
    <d v="2023-01-01T00:00:00"/>
    <x v="0"/>
    <x v="0"/>
    <x v="1"/>
    <x v="1"/>
    <x v="0"/>
    <x v="3"/>
    <n v="203.85270935960591"/>
    <n v="77.889490968801312"/>
    <n v="0"/>
  </r>
  <r>
    <s v="KAPE-IB-170657-16-03-2021"/>
    <d v="2021-03-16T00:00:00"/>
    <x v="0"/>
    <x v="1"/>
    <n v="22320"/>
    <x v="0"/>
    <x v="0"/>
    <n v="5402.33"/>
    <n v="1.25"/>
    <n v="0"/>
    <n v="0"/>
    <x v="6"/>
    <s v="100% POLYESTER YARN (DTY 100D/48F)"/>
    <n v="4485421"/>
    <x v="0"/>
    <n v="1907142"/>
    <x v="0"/>
    <n v="128473433"/>
    <d v="2023-03-16T00:00:00"/>
    <x v="0"/>
    <x v="0"/>
    <x v="0"/>
    <x v="0"/>
    <x v="0"/>
    <x v="0"/>
    <d v="2023-01-15T00:00:00"/>
    <x v="0"/>
    <x v="0"/>
    <x v="1"/>
    <x v="1"/>
    <x v="0"/>
    <x v="3"/>
    <n v="200.95972222222221"/>
    <n v="85.445430107526889"/>
    <n v="0"/>
  </r>
  <r>
    <s v="KAPE-IB-170650-16-03-2021"/>
    <d v="2021-03-16T00:00:00"/>
    <x v="0"/>
    <x v="1"/>
    <n v="24360"/>
    <x v="0"/>
    <x v="0"/>
    <n v="5402.33"/>
    <s v="1.26 "/>
    <n v="0"/>
    <n v="0"/>
    <x v="6"/>
    <s v="100% POLYESTER YARN (DTY 100D/48F SD RW HIM AA GRADE"/>
    <n v="4934541"/>
    <x v="0"/>
    <n v="1885425"/>
    <x v="0"/>
    <n v="128473447"/>
    <d v="2023-03-16T00:00:00"/>
    <x v="0"/>
    <x v="0"/>
    <x v="0"/>
    <x v="0"/>
    <x v="0"/>
    <x v="0"/>
    <d v="2023-01-15T00:00:00"/>
    <x v="0"/>
    <x v="0"/>
    <x v="1"/>
    <x v="1"/>
    <x v="0"/>
    <x v="3"/>
    <n v="202.5673645320197"/>
    <n v="77.39839901477832"/>
    <n v="0"/>
  </r>
  <r>
    <s v="KAPE-IB-174237-20-03-2021"/>
    <d v="2021-03-20T00:00:00"/>
    <x v="0"/>
    <x v="1"/>
    <n v="24360"/>
    <x v="0"/>
    <x v="0"/>
    <n v="5402.33"/>
    <n v="1.26"/>
    <n v="0"/>
    <n v="0"/>
    <x v="6"/>
    <s v="100% POLYESTER YARN (DTY 100D/48"/>
    <n v="4884444"/>
    <x v="0"/>
    <n v="1866283"/>
    <x v="0"/>
    <n v="128473459"/>
    <d v="2023-03-20T00:00:00"/>
    <x v="0"/>
    <x v="0"/>
    <x v="0"/>
    <x v="0"/>
    <x v="0"/>
    <x v="0"/>
    <d v="2023-01-19T00:00:00"/>
    <x v="0"/>
    <x v="0"/>
    <x v="1"/>
    <x v="1"/>
    <x v="0"/>
    <x v="3"/>
    <n v="200.51083743842364"/>
    <n v="76.6126026272578"/>
    <n v="0"/>
  </r>
  <r>
    <s v="KPAF-IB-46150-25-03-2021"/>
    <d v="2021-03-25T00:00:00"/>
    <x v="0"/>
    <x v="0"/>
    <n v="384"/>
    <x v="0"/>
    <x v="0"/>
    <n v="5402.33"/>
    <n v="7.98"/>
    <n v="0"/>
    <n v="0"/>
    <x v="13"/>
    <s v="POLYESTER FILAMENT YARN TSS DT 150D/72F"/>
    <n v="431398.2"/>
    <x v="0"/>
    <n v="183426.45"/>
    <x v="0"/>
    <m/>
    <d v="2023-03-25T00:00:00"/>
    <x v="0"/>
    <x v="0"/>
    <x v="0"/>
    <x v="0"/>
    <x v="0"/>
    <x v="0"/>
    <d v="2023-01-24T00:00:00"/>
    <x v="0"/>
    <x v="1"/>
    <x v="3"/>
    <x v="1"/>
    <x v="0"/>
    <x v="3"/>
    <n v="1123.4328125"/>
    <n v="477.67304687500001"/>
    <n v="0"/>
  </r>
  <r>
    <s v="KAPE-IB-177669-26-03-2021"/>
    <d v="2021-03-26T00:00:00"/>
    <x v="0"/>
    <x v="1"/>
    <n v="13567.09"/>
    <x v="0"/>
    <x v="0"/>
    <s v="5402.3300 + 5210.1900"/>
    <m/>
    <n v="0"/>
    <n v="0"/>
    <x v="6"/>
    <s v="FINISHED WOVEN FABRIC FOR CUPRON MEDIC  (YARN +FABRIC ) BUT REANING YARN "/>
    <n v="7405578"/>
    <x v="0"/>
    <n v="2655979"/>
    <x v="0"/>
    <n v="128473484"/>
    <d v="2023-03-26T00:00:00"/>
    <x v="0"/>
    <x v="0"/>
    <x v="0"/>
    <x v="0"/>
    <x v="0"/>
    <x v="0"/>
    <d v="2023-01-25T00:00:00"/>
    <x v="0"/>
    <x v="0"/>
    <x v="1"/>
    <x v="1"/>
    <x v="0"/>
    <x v="3"/>
    <n v="545.84866762142804"/>
    <n v="195.76629918427608"/>
    <n v="0"/>
  </r>
  <r>
    <s v="KAPE-IB-178558-29-03-2021"/>
    <d v="2021-03-29T00:00:00"/>
    <x v="0"/>
    <x v="1"/>
    <n v="36235"/>
    <x v="0"/>
    <x v="0"/>
    <n v="5205.2700000000004"/>
    <n v="5.15"/>
    <n v="0"/>
    <n v="0"/>
    <x v="10"/>
    <s v="60/1 Cotton Yarn"/>
    <n v="29601219"/>
    <x v="0"/>
    <n v="7127530"/>
    <x v="0"/>
    <n v="128473473"/>
    <d v="2023-03-29T00:00:00"/>
    <x v="0"/>
    <x v="0"/>
    <x v="0"/>
    <x v="0"/>
    <x v="0"/>
    <x v="0"/>
    <d v="2023-01-28T00:00:00"/>
    <x v="0"/>
    <x v="0"/>
    <x v="1"/>
    <x v="1"/>
    <x v="0"/>
    <x v="3"/>
    <n v="816.923388988547"/>
    <n v="196.70291154960674"/>
    <n v="0"/>
  </r>
  <r>
    <s v="KAPW-IB-143645-30-03-2021"/>
    <d v="2021-03-30T00:00:00"/>
    <x v="0"/>
    <x v="0"/>
    <n v="19192.43"/>
    <x v="0"/>
    <x v="0"/>
    <n v="5208.1899999999996"/>
    <n v="2.0114000000000001"/>
    <n v="0"/>
    <n v="0"/>
    <x v="14"/>
    <s v="100% COTTON GREY CLOTH ,167 GR/M2 NE 20/1X NE 8/1 40X39 PER INCH WIDTH:305CM (37782.75/MTRS) "/>
    <n v="6107798.9232000001"/>
    <x v="0"/>
    <n v="2553360.8871999998"/>
    <x v="0"/>
    <m/>
    <d v="2023-03-30T00:00:00"/>
    <x v="0"/>
    <x v="0"/>
    <x v="0"/>
    <x v="0"/>
    <x v="0"/>
    <x v="0"/>
    <d v="2023-01-29T00:00:00"/>
    <x v="0"/>
    <x v="1"/>
    <x v="2"/>
    <x v="1"/>
    <x v="0"/>
    <x v="2"/>
    <n v="318.24"/>
    <n v="133.04"/>
    <n v="0"/>
  </r>
  <r>
    <s v="KAPW-IB-143635-30-03-2021"/>
    <d v="2021-03-30T00:00:00"/>
    <x v="0"/>
    <x v="0"/>
    <n v="58097.33"/>
    <x v="0"/>
    <x v="0"/>
    <n v="5208.1899999999996"/>
    <n v="1.98"/>
    <n v="0"/>
    <n v="0"/>
    <x v="14"/>
    <s v="100% COTTON GREY CLOTH ,167 GR/M2,NE 20/1 XNE8/1, 40X39 PER INCH WIDTH:305CM (112432.82/MTRS)"/>
    <n v="3233116.4145"/>
    <x v="0"/>
    <n v="1351343.8958000001"/>
    <x v="0"/>
    <m/>
    <d v="2023-03-30T00:00:00"/>
    <x v="0"/>
    <x v="0"/>
    <x v="0"/>
    <x v="0"/>
    <x v="0"/>
    <x v="0"/>
    <d v="2023-01-29T00:00:00"/>
    <x v="0"/>
    <x v="1"/>
    <x v="2"/>
    <x v="1"/>
    <x v="0"/>
    <x v="2"/>
    <n v="55.65"/>
    <n v="23.26"/>
    <n v="0"/>
  </r>
  <r>
    <s v="KAPE-IB-180346-31-03-2021"/>
    <d v="2021-03-31T00:00:00"/>
    <x v="0"/>
    <x v="1"/>
    <n v="24480"/>
    <x v="0"/>
    <x v="0"/>
    <n v="5402.33"/>
    <s v="1.25 "/>
    <n v="0"/>
    <n v="0"/>
    <x v="6"/>
    <s v="100% POLYESTER YARN (DTY 100D/48F"/>
    <n v="4841456"/>
    <x v="0"/>
    <n v="2058524"/>
    <x v="0"/>
    <n v="128473490"/>
    <d v="2023-03-31T00:00:00"/>
    <x v="0"/>
    <x v="0"/>
    <x v="0"/>
    <x v="0"/>
    <x v="0"/>
    <x v="0"/>
    <d v="2023-01-30T00:00:00"/>
    <x v="0"/>
    <x v="0"/>
    <x v="1"/>
    <x v="1"/>
    <x v="0"/>
    <x v="3"/>
    <n v="197.7718954248366"/>
    <n v="84.090032679738556"/>
    <n v="0"/>
  </r>
  <r>
    <s v="KAPE-IB-180339-31-03-2021"/>
    <d v="2021-03-31T00:00:00"/>
    <x v="0"/>
    <x v="1"/>
    <n v="24360"/>
    <x v="0"/>
    <x v="0"/>
    <n v="5402.33"/>
    <n v="1.26"/>
    <n v="0"/>
    <n v="0"/>
    <x v="6"/>
    <s v="100% POLYESTER YARN (DTY 100D/48F"/>
    <n v="4856265"/>
    <x v="0"/>
    <n v="2064820"/>
    <x v="0"/>
    <n v="128473512"/>
    <d v="2023-03-31T00:00:00"/>
    <x v="0"/>
    <x v="0"/>
    <x v="0"/>
    <x v="0"/>
    <x v="0"/>
    <x v="0"/>
    <d v="2023-01-30T00:00:00"/>
    <x v="0"/>
    <x v="0"/>
    <x v="1"/>
    <x v="1"/>
    <x v="0"/>
    <x v="3"/>
    <n v="199.35406403940885"/>
    <n v="84.762725779967155"/>
    <n v="0"/>
  </r>
  <r>
    <s v="KAPW-IB-151007-12-04-2021"/>
    <d v="2021-04-12T00:00:00"/>
    <x v="0"/>
    <x v="0"/>
    <n v="3072"/>
    <x v="0"/>
    <x v="0"/>
    <n v="5402.33"/>
    <n v="3.76"/>
    <n v="0"/>
    <n v="0"/>
    <x v="13"/>
    <s v="POLYESTER FILAMENT YARN TSS DT 150D/72F"/>
    <n v="1808855.04"/>
    <x v="0"/>
    <n v="769105.92000000004"/>
    <x v="0"/>
    <m/>
    <d v="2023-04-12T00:00:00"/>
    <x v="0"/>
    <x v="0"/>
    <x v="0"/>
    <x v="0"/>
    <x v="0"/>
    <x v="0"/>
    <d v="2023-02-11T00:00:00"/>
    <x v="0"/>
    <x v="1"/>
    <x v="2"/>
    <x v="1"/>
    <x v="0"/>
    <x v="3"/>
    <n v="588.82000000000005"/>
    <n v="250.36"/>
    <n v="0"/>
  </r>
  <r>
    <s v="KAPW-IB-159579-28-04-2021"/>
    <d v="2021-04-28T00:00:00"/>
    <x v="0"/>
    <x v="1"/>
    <n v="24120"/>
    <x v="0"/>
    <x v="0"/>
    <n v="5402.33"/>
    <n v="1.56"/>
    <n v="0"/>
    <n v="0"/>
    <x v="6"/>
    <s v="100% VIRGIN POLYESTER YARN (DTY 150D/48F)"/>
    <n v="5936009"/>
    <x v="0"/>
    <n v="2523914"/>
    <x v="0"/>
    <n v="128473562"/>
    <d v="2023-04-28T00:00:00"/>
    <x v="0"/>
    <x v="0"/>
    <x v="0"/>
    <x v="0"/>
    <x v="0"/>
    <x v="0"/>
    <d v="2023-02-27T00:00:00"/>
    <x v="0"/>
    <x v="0"/>
    <x v="2"/>
    <x v="1"/>
    <x v="0"/>
    <x v="3"/>
    <n v="246.10319237147596"/>
    <n v="104.63988391376451"/>
    <n v="0"/>
  </r>
  <r>
    <s v="KAPW-IB-160992-30-04-2021"/>
    <d v="2021-04-30T00:00:00"/>
    <x v="0"/>
    <x v="1"/>
    <n v="24120"/>
    <x v="0"/>
    <x v="0"/>
    <n v="5402.33"/>
    <n v="1.5"/>
    <n v="0"/>
    <n v="0"/>
    <x v="6"/>
    <s v="100% VIRGIN POLYESTER YARN (DTY 150D/48F"/>
    <n v="5694784"/>
    <x v="0"/>
    <n v="2421348"/>
    <x v="0"/>
    <n v="128473574"/>
    <d v="2023-04-30T00:00:00"/>
    <x v="0"/>
    <x v="0"/>
    <x v="0"/>
    <x v="0"/>
    <x v="0"/>
    <x v="0"/>
    <d v="2023-03-01T00:00:00"/>
    <x v="0"/>
    <x v="0"/>
    <x v="2"/>
    <x v="1"/>
    <x v="0"/>
    <x v="3"/>
    <n v="236.10215588723051"/>
    <n v="100.38756218905472"/>
    <n v="0"/>
  </r>
  <r>
    <s v="KAPE-IB-199413-30-04-2021"/>
    <d v="2021-04-30T00:00:00"/>
    <x v="0"/>
    <x v="1"/>
    <n v="24480"/>
    <x v="0"/>
    <x v="0"/>
    <n v="5402.33"/>
    <n v="1.26"/>
    <n v="0"/>
    <n v="0"/>
    <x v="6"/>
    <s v="100% POLYESTER YARN (DTY 100D/48F)"/>
    <n v="4855016"/>
    <x v="0"/>
    <n v="2064290"/>
    <x v="0"/>
    <n v="128473565"/>
    <d v="2023-04-30T00:00:00"/>
    <x v="0"/>
    <x v="0"/>
    <x v="0"/>
    <x v="0"/>
    <x v="0"/>
    <x v="0"/>
    <d v="2023-03-01T00:00:00"/>
    <x v="0"/>
    <x v="0"/>
    <x v="1"/>
    <x v="1"/>
    <x v="0"/>
    <x v="3"/>
    <n v="198.32581699346406"/>
    <n v="84.325571895424844"/>
    <n v="0"/>
  </r>
  <r>
    <s v="KAPW-IB-161000-30-04-2021"/>
    <d v="2021-04-30T00:00:00"/>
    <x v="0"/>
    <x v="1"/>
    <n v="24320"/>
    <x v="0"/>
    <x v="0"/>
    <n v="5402.33"/>
    <n v="1.5"/>
    <n v="0"/>
    <n v="0"/>
    <x v="6"/>
    <s v="100% VIRGIN POLYESTER YARN (DTY 150D/48F)"/>
    <n v="5742004"/>
    <x v="0"/>
    <n v="2441424"/>
    <x v="0"/>
    <n v="128473575"/>
    <d v="2023-04-30T00:00:00"/>
    <x v="0"/>
    <x v="0"/>
    <x v="0"/>
    <x v="0"/>
    <x v="0"/>
    <x v="0"/>
    <d v="2023-03-01T00:00:00"/>
    <x v="0"/>
    <x v="0"/>
    <x v="2"/>
    <x v="1"/>
    <x v="0"/>
    <x v="3"/>
    <n v="236.10213815789473"/>
    <n v="100.3875"/>
    <n v="0"/>
  </r>
  <r>
    <s v="KAPE-IB-202859-05-05-2021"/>
    <d v="2021-05-05T00:00:00"/>
    <x v="0"/>
    <x v="1"/>
    <n v="24320"/>
    <x v="0"/>
    <x v="0"/>
    <n v="5402.33"/>
    <n v="1.56"/>
    <n v="0"/>
    <n v="0"/>
    <x v="6"/>
    <s v="100% VIRGIN POLYESTER YARN (DTY 150D/48F)"/>
    <n v="5956204"/>
    <x v="0"/>
    <n v="2532500"/>
    <x v="0"/>
    <n v="128473576"/>
    <d v="2023-05-05T00:00:00"/>
    <x v="0"/>
    <x v="0"/>
    <x v="0"/>
    <x v="0"/>
    <x v="0"/>
    <x v="0"/>
    <d v="2023-03-06T00:00:00"/>
    <x v="0"/>
    <x v="0"/>
    <x v="1"/>
    <x v="1"/>
    <x v="0"/>
    <x v="3"/>
    <n v="244.90970394736843"/>
    <n v="104.13240131578948"/>
    <n v="0"/>
  </r>
  <r>
    <s v="KAPE-IB-202929-05-05-2021"/>
    <d v="2021-05-05T00:00:00"/>
    <x v="0"/>
    <x v="1"/>
    <n v="24480"/>
    <x v="0"/>
    <x v="0"/>
    <n v="5402.33"/>
    <n v="1.26"/>
    <n v="0"/>
    <n v="0"/>
    <x v="6"/>
    <s v="100% POLYESTER YARN (DTY 100D/48F)"/>
    <n v="4842430"/>
    <x v="0"/>
    <n v="2058938"/>
    <x v="0"/>
    <n v="128473579"/>
    <d v="2023-05-05T00:00:00"/>
    <x v="0"/>
    <x v="0"/>
    <x v="0"/>
    <x v="0"/>
    <x v="0"/>
    <x v="0"/>
    <d v="2023-03-06T00:00:00"/>
    <x v="0"/>
    <x v="0"/>
    <x v="1"/>
    <x v="1"/>
    <x v="0"/>
    <x v="3"/>
    <n v="197.81168300653596"/>
    <n v="84.106944444444451"/>
    <n v="0"/>
  </r>
  <r>
    <s v="KAPW-IB-165977-10-05-2021"/>
    <d v="2021-05-10T00:00:00"/>
    <x v="0"/>
    <x v="0"/>
    <n v="48300"/>
    <x v="0"/>
    <x v="0"/>
    <n v="5402.33"/>
    <n v="1.63"/>
    <n v="0"/>
    <n v="0"/>
    <x v="6"/>
    <s v="100% VIRGIN POLYESTER YARN (DTY 100D/48F) "/>
    <n v="12295683"/>
    <x v="0"/>
    <n v="5227964"/>
    <x v="0"/>
    <n v="128473600"/>
    <d v="2023-05-10T00:00:00"/>
    <x v="0"/>
    <x v="0"/>
    <x v="0"/>
    <x v="0"/>
    <x v="0"/>
    <x v="0"/>
    <d v="2023-03-11T00:00:00"/>
    <x v="0"/>
    <x v="0"/>
    <x v="2"/>
    <x v="1"/>
    <x v="0"/>
    <x v="3"/>
    <n v="254.56900621118012"/>
    <n v="108.23942028985508"/>
    <n v="0"/>
  </r>
  <r>
    <s v="KAPE-IB-206931-11-05-2021"/>
    <d v="2021-05-11T00:00:00"/>
    <x v="0"/>
    <x v="0"/>
    <n v="24480"/>
    <x v="0"/>
    <x v="0"/>
    <n v="5402.33"/>
    <n v="1.26"/>
    <n v="0"/>
    <n v="0"/>
    <x v="6"/>
    <s v="100% POLYESTER YARN (DTY 100D/48F) "/>
    <n v="4817174.4000000004"/>
    <x v="0"/>
    <n v="2048241.6"/>
    <x v="0"/>
    <m/>
    <d v="2023-05-11T00:00:00"/>
    <x v="0"/>
    <x v="0"/>
    <x v="0"/>
    <x v="0"/>
    <x v="0"/>
    <x v="0"/>
    <d v="2023-03-12T00:00:00"/>
    <x v="0"/>
    <x v="0"/>
    <x v="1"/>
    <x v="1"/>
    <x v="0"/>
    <x v="3"/>
    <n v="196.78"/>
    <n v="83.67"/>
    <n v="0"/>
  </r>
  <r>
    <s v="KAPW-IB-167110-17-05-2021"/>
    <d v="2021-05-17T00:00:00"/>
    <x v="0"/>
    <x v="1"/>
    <n v="96000"/>
    <x v="0"/>
    <x v="0"/>
    <n v="2847"/>
    <n v="0.46"/>
    <n v="0"/>
    <n v="0"/>
    <x v="12"/>
    <s v="HYDROGEN PER OXIDE 50%"/>
    <n v="6896790"/>
    <x v="0"/>
    <n v="2149640"/>
    <x v="0"/>
    <n v="128473596"/>
    <d v="2023-05-17T00:00:00"/>
    <x v="0"/>
    <x v="0"/>
    <x v="0"/>
    <x v="0"/>
    <x v="0"/>
    <x v="0"/>
    <d v="2023-03-18T00:00:00"/>
    <x v="0"/>
    <x v="0"/>
    <x v="2"/>
    <x v="1"/>
    <x v="0"/>
    <x v="5"/>
    <n v="71.841562499999995"/>
    <n v="22.392083333333332"/>
    <n v="0"/>
  </r>
  <r>
    <s v="KAPE-IB-212309-20-05-2021"/>
    <d v="2021-05-20T00:00:00"/>
    <x v="0"/>
    <x v="0"/>
    <n v="24120"/>
    <x v="0"/>
    <x v="0"/>
    <n v="5402.33"/>
    <n v="1.5"/>
    <n v="0"/>
    <n v="0"/>
    <x v="6"/>
    <s v="100% VIRGIN POLYESTER YARN (DTY 150D/48F"/>
    <n v="5659758"/>
    <x v="0"/>
    <n v="2406452.4"/>
    <x v="0"/>
    <m/>
    <d v="2023-05-20T00:00:00"/>
    <x v="0"/>
    <x v="0"/>
    <x v="0"/>
    <x v="0"/>
    <x v="0"/>
    <x v="0"/>
    <d v="2023-03-21T00:00:00"/>
    <x v="0"/>
    <x v="0"/>
    <x v="1"/>
    <x v="1"/>
    <x v="0"/>
    <x v="3"/>
    <n v="234.65"/>
    <n v="99.77"/>
    <n v="0"/>
  </r>
  <r>
    <s v="KAPE-IB-214158-21-05-2021"/>
    <d v="2021-05-21T00:00:00"/>
    <x v="0"/>
    <x v="1"/>
    <n v="857"/>
    <x v="0"/>
    <x v="0"/>
    <n v="5407.52"/>
    <n v="8.4700000000000006"/>
    <n v="0"/>
    <n v="0"/>
    <x v="11"/>
    <s v="100% POLYESTER 190T TAFFETA FABRIC W/R + PU COATING, "/>
    <n v="1138673"/>
    <x v="0"/>
    <n v="422188"/>
    <x v="0"/>
    <n v="128473618"/>
    <d v="2023-05-21T00:00:00"/>
    <x v="0"/>
    <x v="0"/>
    <x v="0"/>
    <x v="0"/>
    <x v="0"/>
    <x v="0"/>
    <d v="2023-03-22T00:00:00"/>
    <x v="0"/>
    <x v="0"/>
    <x v="1"/>
    <x v="1"/>
    <x v="0"/>
    <x v="2"/>
    <n v="1328.6732788798133"/>
    <n v="492.63477246207702"/>
    <n v="0"/>
  </r>
  <r>
    <s v="KAPE-IB-215171-24-05-2021"/>
    <d v="2021-05-24T00:00:00"/>
    <x v="0"/>
    <x v="1"/>
    <n v="11000"/>
    <x v="0"/>
    <x v="0"/>
    <n v="5407.52"/>
    <n v="5.38"/>
    <n v="0"/>
    <n v="0"/>
    <x v="11"/>
    <s v=" 100% POLYESTER MICROFIBER FABRIC 90,82GSM"/>
    <n v="9296997"/>
    <x v="0"/>
    <n v="3447067"/>
    <x v="0"/>
    <n v="128473607"/>
    <d v="2023-05-24T00:00:00"/>
    <x v="0"/>
    <x v="0"/>
    <x v="0"/>
    <x v="0"/>
    <x v="0"/>
    <x v="0"/>
    <d v="2023-03-25T00:00:00"/>
    <x v="0"/>
    <x v="0"/>
    <x v="1"/>
    <x v="1"/>
    <x v="0"/>
    <x v="2"/>
    <n v="845.18154545454547"/>
    <n v="313.36972727272729"/>
    <n v="0"/>
  </r>
  <r>
    <s v="KAPW-IB-172242-24-05-2021"/>
    <d v="2021-05-24T00:00:00"/>
    <x v="0"/>
    <x v="1"/>
    <n v="36778.980000000003"/>
    <x v="0"/>
    <x v="0"/>
    <n v="4810.29"/>
    <n v="0.92"/>
    <n v="0"/>
    <n v="0"/>
    <x v="9"/>
    <s v="2/S COATED ART BOARD "/>
    <n v="5313857"/>
    <x v="0"/>
    <n v="2296011"/>
    <x v="0"/>
    <n v="128473620"/>
    <d v="2023-05-24T00:00:00"/>
    <x v="0"/>
    <x v="0"/>
    <x v="0"/>
    <x v="0"/>
    <x v="0"/>
    <x v="0"/>
    <d v="2023-03-25T00:00:00"/>
    <x v="0"/>
    <x v="0"/>
    <x v="2"/>
    <x v="1"/>
    <x v="0"/>
    <x v="6"/>
    <n v="144.48081485674697"/>
    <n v="62.427261441181884"/>
    <n v="0"/>
  </r>
  <r>
    <s v="KAPW-IB-172685-25-05-2021"/>
    <d v="2021-05-25T00:00:00"/>
    <x v="0"/>
    <x v="1"/>
    <n v="3766"/>
    <x v="0"/>
    <x v="0"/>
    <n v="5807.1019999999999"/>
    <n v="3.58"/>
    <n v="0"/>
    <n v="0"/>
    <x v="9"/>
    <s v="RIBBONS WD206, WOVEN EDGE "/>
    <n v="2117102"/>
    <x v="0"/>
    <n v="885033"/>
    <x v="0"/>
    <n v="128473624"/>
    <d v="2023-05-25T00:00:00"/>
    <x v="0"/>
    <x v="0"/>
    <x v="0"/>
    <x v="0"/>
    <x v="0"/>
    <x v="0"/>
    <d v="2023-03-26T00:00:00"/>
    <x v="0"/>
    <x v="0"/>
    <x v="2"/>
    <x v="1"/>
    <x v="0"/>
    <x v="6"/>
    <n v="562.16197557089754"/>
    <n v="235.006107275624"/>
    <n v="0"/>
  </r>
  <r>
    <s v="KAPE-IB-216515-25-05-2021"/>
    <d v="2021-05-25T00:00:00"/>
    <x v="0"/>
    <x v="0"/>
    <n v="48440"/>
    <x v="0"/>
    <x v="0"/>
    <n v="5402.33"/>
    <n v="1.5"/>
    <n v="0"/>
    <n v="0"/>
    <x v="6"/>
    <s v="100% VIRGIN POLYESTER YARN (DTY 150D/48F"/>
    <n v="11407135.6"/>
    <x v="0"/>
    <n v="4850297.2"/>
    <x v="0"/>
    <m/>
    <d v="2023-05-25T00:00:00"/>
    <x v="0"/>
    <x v="0"/>
    <x v="0"/>
    <x v="0"/>
    <x v="0"/>
    <x v="0"/>
    <d v="2023-03-26T00:00:00"/>
    <x v="0"/>
    <x v="0"/>
    <x v="1"/>
    <x v="1"/>
    <x v="0"/>
    <x v="3"/>
    <n v="235.48999999999998"/>
    <n v="100.13000000000001"/>
    <n v="0"/>
  </r>
  <r>
    <s v="KAPE-IB-220173-31-05-2021"/>
    <d v="2021-05-31T00:00:00"/>
    <x v="0"/>
    <x v="0"/>
    <n v="21536"/>
    <x v="0"/>
    <x v="0"/>
    <n v="5402.33"/>
    <n v="1.47"/>
    <n v="0"/>
    <n v="0"/>
    <x v="6"/>
    <s v="100% VIRGIN POLYESTER YARN (DTY 150D/48F"/>
    <n v="5016811.2"/>
    <x v="0"/>
    <n v="2133140.7999999998"/>
    <x v="0"/>
    <m/>
    <d v="2023-05-31T00:00:00"/>
    <x v="0"/>
    <x v="0"/>
    <x v="0"/>
    <x v="0"/>
    <x v="0"/>
    <x v="0"/>
    <d v="2023-04-01T00:00:00"/>
    <x v="0"/>
    <x v="0"/>
    <x v="1"/>
    <x v="1"/>
    <x v="0"/>
    <x v="3"/>
    <n v="232.95000000000002"/>
    <n v="99.05"/>
    <n v="0"/>
  </r>
  <r>
    <s v="KPAF-IB-60011-09-06-2021"/>
    <d v="2021-06-09T00:00:00"/>
    <x v="0"/>
    <x v="0"/>
    <n v="115.2"/>
    <x v="0"/>
    <x v="0"/>
    <n v="5402.33"/>
    <n v="33.28"/>
    <n v="0"/>
    <n v="0"/>
    <x v="15"/>
    <s v="POLYESTER ELASTOLEFIN YARN"/>
    <n v="609367.67999999993"/>
    <x v="0"/>
    <n v="189932.54399999999"/>
    <x v="0"/>
    <m/>
    <d v="2023-06-09T00:00:00"/>
    <x v="0"/>
    <x v="0"/>
    <x v="0"/>
    <x v="0"/>
    <x v="0"/>
    <x v="0"/>
    <d v="2023-04-10T00:00:00"/>
    <x v="0"/>
    <x v="1"/>
    <x v="3"/>
    <x v="1"/>
    <x v="0"/>
    <x v="3"/>
    <n v="5289.65"/>
    <n v="1648.7199999999998"/>
    <n v="0"/>
  </r>
  <r>
    <s v="KAPE-IB-228125-10-06-2021"/>
    <d v="2021-06-10T00:00:00"/>
    <x v="0"/>
    <x v="1"/>
    <n v="97950"/>
    <x v="0"/>
    <x v="0"/>
    <n v="1108.19"/>
    <n v="0.42499999999999999"/>
    <n v="0"/>
    <n v="0"/>
    <x v="12"/>
    <s v="EMSIZE E30 (STARCH) "/>
    <n v="8082376"/>
    <x v="0"/>
    <n v="3106413"/>
    <x v="0"/>
    <n v="128473625"/>
    <d v="2023-06-10T00:00:00"/>
    <x v="0"/>
    <x v="0"/>
    <x v="0"/>
    <x v="0"/>
    <x v="0"/>
    <x v="0"/>
    <d v="2023-04-11T00:00:00"/>
    <x v="0"/>
    <x v="0"/>
    <x v="1"/>
    <x v="1"/>
    <x v="0"/>
    <x v="5"/>
    <n v="82.515324144971927"/>
    <n v="31.714272588055131"/>
    <n v="0"/>
  </r>
  <r>
    <s v="KAPE-IB-230508-12-06-2021"/>
    <d v="2021-06-12T00:00:00"/>
    <x v="0"/>
    <x v="0"/>
    <n v="46710"/>
    <x v="0"/>
    <x v="0"/>
    <n v="5402.33"/>
    <s v="1.56 / 1.63"/>
    <n v="0"/>
    <n v="0"/>
    <x v="6"/>
    <s v="100% VIRGIN POLYESTER YARN"/>
    <n v="11885826.6"/>
    <x v="0"/>
    <n v="5053554.8999999994"/>
    <x v="0"/>
    <m/>
    <d v="2023-06-12T00:00:00"/>
    <x v="0"/>
    <x v="0"/>
    <x v="0"/>
    <x v="0"/>
    <x v="0"/>
    <x v="0"/>
    <d v="2023-04-13T00:00:00"/>
    <x v="0"/>
    <x v="1"/>
    <x v="1"/>
    <x v="1"/>
    <x v="0"/>
    <x v="3"/>
    <n v="254.45999999999998"/>
    <n v="108.18999999999998"/>
    <n v="0"/>
  </r>
  <r>
    <s v="KAPE-IB-230502-12-06-2021"/>
    <d v="2021-06-12T00:00:00"/>
    <x v="0"/>
    <x v="0"/>
    <n v="23220"/>
    <x v="0"/>
    <x v="0"/>
    <n v="5402.33"/>
    <n v="1.5"/>
    <n v="0"/>
    <n v="0"/>
    <x v="6"/>
    <s v="100% VIRGIN POLYESTER YARN"/>
    <n v="5557010.3999999994"/>
    <x v="0"/>
    <n v="2362635"/>
    <x v="0"/>
    <m/>
    <d v="2023-06-12T00:00:00"/>
    <x v="0"/>
    <x v="0"/>
    <x v="0"/>
    <x v="0"/>
    <x v="0"/>
    <x v="0"/>
    <d v="2023-04-13T00:00:00"/>
    <x v="0"/>
    <x v="1"/>
    <x v="1"/>
    <x v="1"/>
    <x v="0"/>
    <x v="3"/>
    <n v="239.31999999999996"/>
    <n v="101.75"/>
    <n v="0"/>
  </r>
  <r>
    <s v="KAPW-IB-182848-12-06-2021"/>
    <d v="2021-06-12T00:00:00"/>
    <x v="0"/>
    <x v="0"/>
    <n v="23100"/>
    <x v="0"/>
    <x v="0"/>
    <n v="5402.33"/>
    <n v="1.47"/>
    <n v="0"/>
    <n v="0"/>
    <x v="6"/>
    <s v="100% POLYESTER TEXTURED YARN"/>
    <n v="5417643"/>
    <x v="0"/>
    <n v="2069991"/>
    <x v="0"/>
    <m/>
    <d v="2023-06-12T00:00:00"/>
    <x v="0"/>
    <x v="0"/>
    <x v="0"/>
    <x v="0"/>
    <x v="0"/>
    <x v="0"/>
    <d v="2023-04-13T00:00:00"/>
    <x v="0"/>
    <x v="1"/>
    <x v="2"/>
    <x v="1"/>
    <x v="0"/>
    <x v="3"/>
    <n v="234.53"/>
    <n v="89.61"/>
    <n v="0"/>
  </r>
  <r>
    <s v="KAPW-IB-182851-12-06-2021"/>
    <d v="2021-06-12T00:00:00"/>
    <x v="0"/>
    <x v="0"/>
    <n v="23100"/>
    <x v="0"/>
    <x v="0"/>
    <n v="5402.33"/>
    <n v="1.47"/>
    <n v="0"/>
    <n v="0"/>
    <x v="6"/>
    <s v="100% POLYESTER TEXTURED YARN"/>
    <n v="5417643"/>
    <x v="0"/>
    <n v="2069991"/>
    <x v="0"/>
    <m/>
    <d v="2023-06-12T00:00:00"/>
    <x v="0"/>
    <x v="0"/>
    <x v="0"/>
    <x v="0"/>
    <x v="0"/>
    <x v="0"/>
    <d v="2023-04-13T00:00:00"/>
    <x v="0"/>
    <x v="0"/>
    <x v="2"/>
    <x v="1"/>
    <x v="0"/>
    <x v="3"/>
    <n v="234.53"/>
    <n v="89.61"/>
    <n v="0"/>
  </r>
  <r>
    <s v="KAPW-IB-184796-15-06-2021"/>
    <d v="2021-06-15T00:00:00"/>
    <x v="0"/>
    <x v="1"/>
    <n v="600"/>
    <x v="0"/>
    <x v="0"/>
    <n v="3402.1190000000001"/>
    <s v="2.32440_x000a_3.7199"/>
    <n v="0"/>
    <n v="0"/>
    <x v="12"/>
    <s v="PRECURSOR TANASPERSE OLG-N (THIS USE IN"/>
    <n v="301819"/>
    <x v="0"/>
    <n v="145243"/>
    <x v="0"/>
    <n v="128473662"/>
    <d v="2023-06-15T00:00:00"/>
    <x v="0"/>
    <x v="0"/>
    <x v="0"/>
    <x v="0"/>
    <x v="0"/>
    <x v="0"/>
    <d v="2023-04-16T00:00:00"/>
    <x v="0"/>
    <x v="0"/>
    <x v="2"/>
    <x v="1"/>
    <x v="0"/>
    <x v="5"/>
    <n v="503.03166666666669"/>
    <n v="242.07166666666666"/>
    <n v="0"/>
  </r>
  <r>
    <s v="KAPE-IB-2327-03-07-2021"/>
    <d v="2021-07-03T00:00:00"/>
    <x v="0"/>
    <x v="1"/>
    <n v="71668.800000000003"/>
    <x v="0"/>
    <x v="0"/>
    <n v="5205.24"/>
    <n v="4.45"/>
    <n v="0"/>
    <n v="0"/>
    <x v="10"/>
    <s v="40/1 Cotton Yarn"/>
    <n v="51435713"/>
    <x v="0"/>
    <n v="12384949"/>
    <x v="0"/>
    <n v="128478981"/>
    <d v="2023-07-03T00:00:00"/>
    <x v="0"/>
    <x v="0"/>
    <x v="0"/>
    <x v="0"/>
    <x v="0"/>
    <x v="0"/>
    <d v="2023-05-04T00:00:00"/>
    <x v="0"/>
    <x v="0"/>
    <x v="1"/>
    <x v="1"/>
    <x v="0"/>
    <x v="3"/>
    <n v="717.68625957180802"/>
    <n v="172.80809780546068"/>
    <n v="0"/>
  </r>
  <r>
    <s v="KAPW-IB-1552-03-07-2021"/>
    <d v="2021-07-03T00:00:00"/>
    <x v="0"/>
    <x v="1"/>
    <n v="89586"/>
    <x v="0"/>
    <x v="0"/>
    <n v="5205.24"/>
    <n v="4.45"/>
    <n v="0"/>
    <n v="0"/>
    <x v="10"/>
    <s v="40/1 Cotton Yarn"/>
    <n v="64294641"/>
    <x v="0"/>
    <n v="15481185"/>
    <x v="0"/>
    <n v="128478982"/>
    <d v="2023-07-03T00:00:00"/>
    <x v="0"/>
    <x v="0"/>
    <x v="0"/>
    <x v="0"/>
    <x v="0"/>
    <x v="0"/>
    <d v="2023-05-04T00:00:00"/>
    <x v="0"/>
    <x v="0"/>
    <x v="2"/>
    <x v="1"/>
    <x v="0"/>
    <x v="3"/>
    <n v="717.68625678119349"/>
    <n v="172.80808385238765"/>
    <n v="0"/>
  </r>
  <r>
    <s v="KAPE-IB-2322-03-07-2021"/>
    <d v="2021-07-03T00:00:00"/>
    <x v="0"/>
    <x v="1"/>
    <n v="18144"/>
    <x v="0"/>
    <x v="0"/>
    <n v="5205.2700000000004"/>
    <n v="5.7"/>
    <n v="0"/>
    <n v="0"/>
    <x v="10"/>
    <s v="60/1 Cotton Yarn"/>
    <n v="16679480"/>
    <x v="0"/>
    <n v="4016168"/>
    <x v="0"/>
    <n v="128478980"/>
    <d v="2023-07-03T00:00:00"/>
    <x v="0"/>
    <x v="0"/>
    <x v="0"/>
    <x v="0"/>
    <x v="0"/>
    <x v="0"/>
    <d v="2023-05-04T00:00:00"/>
    <x v="0"/>
    <x v="0"/>
    <x v="1"/>
    <x v="1"/>
    <x v="0"/>
    <x v="3"/>
    <n v="919.28350970017641"/>
    <n v="221.34964726631392"/>
    <n v="0"/>
  </r>
  <r>
    <s v="KAPE-IB-2320-03-07-2021"/>
    <d v="2021-07-03T00:00:00"/>
    <x v="0"/>
    <x v="0"/>
    <n v="18144"/>
    <x v="0"/>
    <x v="0"/>
    <n v="5205.2700000000004"/>
    <n v="5.7"/>
    <n v="0"/>
    <n v="0"/>
    <x v="10"/>
    <s v="60/1 Cotton Yarn"/>
    <n v="16679416.32"/>
    <x v="0"/>
    <n v="4016174.4"/>
    <x v="0"/>
    <m/>
    <d v="2023-07-03T00:00:00"/>
    <x v="0"/>
    <x v="0"/>
    <x v="0"/>
    <x v="0"/>
    <x v="0"/>
    <x v="0"/>
    <d v="2023-05-04T00:00:00"/>
    <x v="0"/>
    <x v="0"/>
    <x v="1"/>
    <x v="1"/>
    <x v="0"/>
    <x v="3"/>
    <n v="919.28"/>
    <n v="221.35"/>
    <n v="0"/>
  </r>
  <r>
    <s v="KAPE-IB-4418-06-07-2021"/>
    <d v="2021-07-06T00:00:00"/>
    <x v="0"/>
    <x v="1"/>
    <n v="11050"/>
    <x v="0"/>
    <x v="0"/>
    <n v="5407.52"/>
    <n v="5.38"/>
    <n v="0"/>
    <n v="0"/>
    <x v="11"/>
    <s v="100% POLY MICROFIBER FABRIC "/>
    <n v="9595652"/>
    <x v="0"/>
    <n v="3557799"/>
    <x v="0"/>
    <n v="128478973"/>
    <d v="2023-07-06T00:00:00"/>
    <x v="0"/>
    <x v="0"/>
    <x v="0"/>
    <x v="0"/>
    <x v="0"/>
    <x v="0"/>
    <d v="2023-05-07T00:00:00"/>
    <x v="0"/>
    <x v="0"/>
    <x v="1"/>
    <x v="1"/>
    <x v="0"/>
    <x v="2"/>
    <n v="868.38479638009051"/>
    <n v="321.97276018099546"/>
    <n v="0"/>
  </r>
  <r>
    <s v="KAPW-IB-3760-07-07-2021"/>
    <d v="2021-07-07T00:00:00"/>
    <x v="0"/>
    <x v="1"/>
    <n v="18144"/>
    <x v="0"/>
    <x v="0"/>
    <n v="5205.2700000000004"/>
    <n v="5.7"/>
    <n v="0"/>
    <n v="0"/>
    <x v="10"/>
    <s v="60/1 Cotton Yarn"/>
    <n v="16732230"/>
    <x v="0"/>
    <n v="4028870"/>
    <x v="0"/>
    <n v="128478996"/>
    <d v="2023-07-07T00:00:00"/>
    <x v="0"/>
    <x v="0"/>
    <x v="0"/>
    <x v="0"/>
    <x v="0"/>
    <x v="0"/>
    <d v="2023-05-08T00:00:00"/>
    <x v="0"/>
    <x v="0"/>
    <x v="2"/>
    <x v="1"/>
    <x v="0"/>
    <x v="3"/>
    <n v="922.19080687830683"/>
    <n v="222.04971340388008"/>
    <n v="0"/>
  </r>
  <r>
    <s v="KAPE-IB-5173-07-07-2021"/>
    <d v="2021-07-07T00:00:00"/>
    <x v="0"/>
    <x v="1"/>
    <n v="18144"/>
    <x v="0"/>
    <x v="0"/>
    <n v="5205.2700000000004"/>
    <n v="5.7"/>
    <n v="0"/>
    <n v="0"/>
    <x v="10"/>
    <s v="60/1 Cotton Yarn"/>
    <n v="16732230"/>
    <x v="0"/>
    <n v="4028870"/>
    <x v="0"/>
    <n v="128478992"/>
    <d v="2023-07-07T00:00:00"/>
    <x v="0"/>
    <x v="0"/>
    <x v="0"/>
    <x v="0"/>
    <x v="0"/>
    <x v="0"/>
    <d v="2023-05-08T00:00:00"/>
    <x v="0"/>
    <x v="0"/>
    <x v="1"/>
    <x v="1"/>
    <x v="0"/>
    <x v="3"/>
    <n v="922.19080687830683"/>
    <n v="222.04971340388008"/>
    <n v="0"/>
  </r>
  <r>
    <s v="KAPE-IB-6601-08-07-2021"/>
    <d v="2021-07-08T00:00:00"/>
    <x v="0"/>
    <x v="1"/>
    <n v="17998"/>
    <x v="0"/>
    <x v="0"/>
    <n v="5401.2089999999998"/>
    <s v="4.06 _x000a_7.37"/>
    <n v="0"/>
    <n v="0"/>
    <x v="6"/>
    <s v="100% SPUN POLYESTER SEWING THREAD "/>
    <n v="14059096"/>
    <x v="0"/>
    <n v="2554538"/>
    <x v="0"/>
    <n v="128478995"/>
    <d v="2023-07-08T00:00:00"/>
    <x v="0"/>
    <x v="0"/>
    <x v="0"/>
    <x v="0"/>
    <x v="0"/>
    <x v="0"/>
    <d v="2023-05-09T00:00:00"/>
    <x v="0"/>
    <x v="0"/>
    <x v="1"/>
    <x v="1"/>
    <x v="0"/>
    <x v="3"/>
    <n v="781.14768307589736"/>
    <n v="141.93454828314256"/>
    <n v="0"/>
  </r>
  <r>
    <s v="KAPW-IB-4810-08-07-2021"/>
    <d v="2021-07-08T00:00:00"/>
    <x v="0"/>
    <x v="1"/>
    <n v="3295"/>
    <x v="0"/>
    <x v="0"/>
    <n v="5401.2089999999998"/>
    <n v="7.49"/>
    <n v="0"/>
    <n v="0"/>
    <x v="6"/>
    <s v="100% SPUN POLYESTER SEWING  THREAD "/>
    <n v="3998718"/>
    <x v="0"/>
    <n v="726567"/>
    <x v="0"/>
    <n v="128478994"/>
    <d v="2023-07-08T00:00:00"/>
    <x v="0"/>
    <x v="0"/>
    <x v="0"/>
    <x v="0"/>
    <x v="0"/>
    <x v="0"/>
    <d v="2023-05-09T00:00:00"/>
    <x v="0"/>
    <x v="0"/>
    <x v="2"/>
    <x v="1"/>
    <x v="0"/>
    <x v="3"/>
    <n v="1213.5714719271623"/>
    <n v="220.50591805766314"/>
    <n v="0"/>
  </r>
  <r>
    <s v="KAPE-IB-10807-14-07-2021"/>
    <d v="2021-07-14T00:00:00"/>
    <x v="0"/>
    <x v="1"/>
    <n v="36288"/>
    <x v="0"/>
    <x v="0"/>
    <n v="5205.24"/>
    <n v="4.5"/>
    <n v="0"/>
    <n v="0"/>
    <x v="10"/>
    <s v="40/1 Cotton Yarn"/>
    <n v="26627533"/>
    <x v="0"/>
    <n v="6411511"/>
    <x v="0"/>
    <n v="128479002"/>
    <d v="2023-07-14T00:00:00"/>
    <x v="0"/>
    <x v="0"/>
    <x v="0"/>
    <x v="0"/>
    <x v="0"/>
    <x v="0"/>
    <d v="2023-05-15T00:00:00"/>
    <x v="0"/>
    <x v="0"/>
    <x v="1"/>
    <x v="1"/>
    <x v="0"/>
    <x v="3"/>
    <n v="733.78342702821874"/>
    <n v="176.68405533509701"/>
    <n v="0"/>
  </r>
  <r>
    <s v="KAPE-IB-10781-14-07-2021"/>
    <d v="2021-07-14T00:00:00"/>
    <x v="0"/>
    <x v="1"/>
    <n v="53751.6"/>
    <x v="0"/>
    <x v="0"/>
    <n v="5205.24"/>
    <n v="4.45"/>
    <n v="0"/>
    <n v="0"/>
    <x v="10"/>
    <s v="40/1 Cotton Yarn"/>
    <n v="39003789"/>
    <x v="0"/>
    <n v="9391527"/>
    <x v="0"/>
    <n v="128479004"/>
    <d v="2023-07-14T00:00:00"/>
    <x v="0"/>
    <x v="0"/>
    <x v="0"/>
    <x v="0"/>
    <x v="0"/>
    <x v="0"/>
    <d v="2023-05-15T00:00:00"/>
    <x v="0"/>
    <x v="0"/>
    <x v="1"/>
    <x v="1"/>
    <x v="0"/>
    <x v="3"/>
    <n v="725.6302882146764"/>
    <n v="174.72088272721186"/>
    <n v="0"/>
  </r>
  <r>
    <s v="KAPE-IB-10804-14-07-2021"/>
    <d v="2021-07-14T00:00:00"/>
    <x v="0"/>
    <x v="1"/>
    <n v="36288"/>
    <x v="0"/>
    <x v="0"/>
    <n v="5205.24"/>
    <n v="4.5"/>
    <n v="0"/>
    <n v="0"/>
    <x v="10"/>
    <s v="40/1 Cotton Yarn"/>
    <n v="26627533"/>
    <x v="0"/>
    <n v="6411511"/>
    <x v="0"/>
    <n v="128479001"/>
    <d v="2023-07-14T00:00:00"/>
    <x v="0"/>
    <x v="0"/>
    <x v="0"/>
    <x v="0"/>
    <x v="0"/>
    <x v="0"/>
    <d v="2023-05-15T00:00:00"/>
    <x v="0"/>
    <x v="0"/>
    <x v="1"/>
    <x v="1"/>
    <x v="0"/>
    <x v="3"/>
    <n v="733.78342702821874"/>
    <n v="176.68405533509701"/>
    <n v="0"/>
  </r>
  <r>
    <s v="KAPE-IB-10794-14-07-2021"/>
    <d v="2021-07-14T00:00:00"/>
    <x v="0"/>
    <x v="1"/>
    <n v="36288"/>
    <x v="0"/>
    <x v="0"/>
    <n v="5205.24"/>
    <n v="4.5"/>
    <n v="0"/>
    <n v="0"/>
    <x v="10"/>
    <s v="40/1 Cotton Yarn"/>
    <n v="26627533"/>
    <x v="0"/>
    <n v="6411511"/>
    <x v="0"/>
    <n v="128479003"/>
    <d v="2023-07-14T00:00:00"/>
    <x v="0"/>
    <x v="0"/>
    <x v="0"/>
    <x v="0"/>
    <x v="0"/>
    <x v="0"/>
    <d v="2023-05-15T00:00:00"/>
    <x v="0"/>
    <x v="0"/>
    <x v="1"/>
    <x v="1"/>
    <x v="0"/>
    <x v="3"/>
    <n v="733.78342702821874"/>
    <n v="176.68405533509701"/>
    <n v="0"/>
  </r>
  <r>
    <s v="KAPE-IB-13459-19-07-2021"/>
    <d v="2021-07-19T00:00:00"/>
    <x v="0"/>
    <x v="1"/>
    <n v="54432"/>
    <x v="0"/>
    <x v="0"/>
    <n v="5205.24"/>
    <n v="4.5"/>
    <n v="0"/>
    <n v="0"/>
    <x v="10"/>
    <s v="40/1 Cotton Yarn"/>
    <n v="39928806"/>
    <x v="0"/>
    <n v="9614257"/>
    <x v="0"/>
    <n v="128479018"/>
    <d v="2023-07-19T00:00:00"/>
    <x v="0"/>
    <x v="0"/>
    <x v="0"/>
    <x v="0"/>
    <x v="0"/>
    <x v="0"/>
    <d v="2023-05-20T00:00:00"/>
    <x v="0"/>
    <x v="0"/>
    <x v="1"/>
    <x v="1"/>
    <x v="0"/>
    <x v="3"/>
    <n v="733.55390211640213"/>
    <n v="176.62876616696062"/>
    <n v="0"/>
  </r>
  <r>
    <s v="KAPE-IB-13513-19-07-2021"/>
    <d v="2021-07-19T00:00:00"/>
    <x v="0"/>
    <x v="1"/>
    <n v="18266.900000000001"/>
    <x v="0"/>
    <x v="0"/>
    <n v="5205.12"/>
    <n v="2.0499999999999998"/>
    <n v="0"/>
    <n v="0"/>
    <x v="10"/>
    <s v="22/1 Cotton Yarn"/>
    <n v="6104333"/>
    <x v="0"/>
    <n v="1469833"/>
    <x v="0"/>
    <n v="128478997"/>
    <d v="2023-07-19T00:00:00"/>
    <x v="0"/>
    <x v="0"/>
    <x v="0"/>
    <x v="0"/>
    <x v="0"/>
    <x v="0"/>
    <d v="2023-05-20T00:00:00"/>
    <x v="0"/>
    <x v="0"/>
    <x v="1"/>
    <x v="1"/>
    <x v="0"/>
    <x v="3"/>
    <n v="334.17454521566327"/>
    <n v="80.464282390553393"/>
    <n v="0"/>
  </r>
  <r>
    <s v="KAPE-IB-13458-19-07-2021"/>
    <d v="2021-07-19T00:00:00"/>
    <x v="0"/>
    <x v="1"/>
    <n v="36288"/>
    <x v="0"/>
    <x v="0"/>
    <n v="5205.24"/>
    <n v="4.5"/>
    <n v="0"/>
    <n v="0"/>
    <x v="10"/>
    <s v="40/1 Cotton Yarn"/>
    <n v="26619204"/>
    <x v="0"/>
    <n v="6409505"/>
    <x v="0"/>
    <n v="128479017"/>
    <d v="2023-07-19T00:00:00"/>
    <x v="0"/>
    <x v="0"/>
    <x v="0"/>
    <x v="0"/>
    <x v="0"/>
    <x v="0"/>
    <d v="2023-05-20T00:00:00"/>
    <x v="0"/>
    <x v="0"/>
    <x v="1"/>
    <x v="1"/>
    <x v="0"/>
    <x v="3"/>
    <n v="733.55390211640213"/>
    <n v="176.6287753527337"/>
    <n v="0"/>
  </r>
  <r>
    <s v="KAPE-IB-16022-26-07-2021"/>
    <d v="2021-07-26T00:00:00"/>
    <x v="0"/>
    <x v="0"/>
    <n v="18144"/>
    <x v="0"/>
    <x v="0"/>
    <n v="5205.2700000000004"/>
    <n v="5.7"/>
    <n v="0"/>
    <n v="0"/>
    <x v="10"/>
    <s v="60/1 Cotton Yarn"/>
    <n v="17085660.48"/>
    <x v="0"/>
    <n v="4113970.56"/>
    <x v="0"/>
    <m/>
    <d v="2023-07-26T00:00:00"/>
    <x v="0"/>
    <x v="0"/>
    <x v="0"/>
    <x v="0"/>
    <x v="0"/>
    <x v="0"/>
    <d v="2023-05-27T00:00:00"/>
    <x v="0"/>
    <x v="0"/>
    <x v="1"/>
    <x v="1"/>
    <x v="0"/>
    <x v="3"/>
    <n v="941.67000000000007"/>
    <n v="226.74"/>
    <n v="0"/>
  </r>
  <r>
    <s v="KAPE-IB-17393-28-07-2021"/>
    <d v="2021-07-28T00:00:00"/>
    <x v="0"/>
    <x v="0"/>
    <n v="18144"/>
    <x v="0"/>
    <x v="0"/>
    <n v="5205.2700000000004"/>
    <n v="5.7"/>
    <n v="0"/>
    <n v="0"/>
    <x v="10"/>
    <s v="60/1 Cotton Yarn"/>
    <n v="16985505.599999998"/>
    <x v="0"/>
    <n v="4089839.04"/>
    <x v="0"/>
    <m/>
    <d v="2023-07-28T00:00:00"/>
    <x v="0"/>
    <x v="0"/>
    <x v="0"/>
    <x v="0"/>
    <x v="0"/>
    <x v="0"/>
    <d v="2023-05-29T00:00:00"/>
    <x v="0"/>
    <x v="0"/>
    <x v="1"/>
    <x v="1"/>
    <x v="0"/>
    <x v="3"/>
    <n v="936.14999999999986"/>
    <n v="225.41"/>
    <n v="0"/>
  </r>
  <r>
    <s v="KAPW-IB-13707-28-07-2021"/>
    <d v="2021-07-28T00:00:00"/>
    <x v="0"/>
    <x v="1"/>
    <n v="51200"/>
    <x v="0"/>
    <x v="0"/>
    <n v="3402.13"/>
    <n v="1.9"/>
    <n v="0"/>
    <n v="0"/>
    <x v="12"/>
    <s v="TEXTILE CHEMICAL (SILICONE HT-40)"/>
    <n v="15976888"/>
    <x v="0"/>
    <n v="6678979"/>
    <x v="0"/>
    <n v="128479068"/>
    <d v="2023-07-28T00:00:00"/>
    <x v="0"/>
    <x v="0"/>
    <x v="0"/>
    <x v="0"/>
    <x v="0"/>
    <x v="0"/>
    <d v="2023-05-29T00:00:00"/>
    <x v="0"/>
    <x v="0"/>
    <x v="2"/>
    <x v="1"/>
    <x v="0"/>
    <x v="5"/>
    <n v="312.04859375000001"/>
    <n v="130.44880859374999"/>
    <n v="0"/>
  </r>
  <r>
    <s v="KAPE-IB-17385-28-07-2021"/>
    <d v="2021-07-28T00:00:00"/>
    <x v="0"/>
    <x v="1"/>
    <n v="18144"/>
    <x v="0"/>
    <x v="0"/>
    <n v="5205.24"/>
    <n v="4.5"/>
    <n v="0"/>
    <n v="0"/>
    <x v="10"/>
    <s v="40/1 Cotton Yarn"/>
    <n v="13409549"/>
    <x v="0"/>
    <n v="3228817"/>
    <x v="0"/>
    <n v="128479030"/>
    <d v="2023-07-28T00:00:00"/>
    <x v="0"/>
    <x v="0"/>
    <x v="0"/>
    <x v="0"/>
    <x v="0"/>
    <x v="0"/>
    <d v="2023-05-29T00:00:00"/>
    <x v="0"/>
    <x v="0"/>
    <x v="1"/>
    <x v="1"/>
    <x v="0"/>
    <x v="3"/>
    <n v="739.06244488536151"/>
    <n v="177.95508156966491"/>
    <n v="0"/>
  </r>
  <r>
    <s v="KAPW-IB-15072-29-07-2021"/>
    <d v="2021-07-29T00:00:00"/>
    <x v="0"/>
    <x v="1"/>
    <n v="7720"/>
    <x v="0"/>
    <x v="0"/>
    <n v="5407.52"/>
    <n v="5.5"/>
    <n v="0"/>
    <n v="0"/>
    <x v="11"/>
    <s v="100% POLY MICRO FIBER FABRIC"/>
    <n v="7009645"/>
    <x v="0"/>
    <n v="12689980"/>
    <x v="0"/>
    <n v="128479039"/>
    <d v="2023-07-29T00:00:00"/>
    <x v="0"/>
    <x v="0"/>
    <x v="0"/>
    <x v="0"/>
    <x v="0"/>
    <x v="0"/>
    <d v="2023-05-30T00:00:00"/>
    <x v="0"/>
    <x v="0"/>
    <x v="2"/>
    <x v="1"/>
    <x v="0"/>
    <x v="2"/>
    <n v="907.98510362694299"/>
    <n v="1643.779792746114"/>
    <n v="0"/>
  </r>
  <r>
    <s v="KAPE-IB-22661-03-08-2021"/>
    <d v="2021-08-03T00:00:00"/>
    <x v="0"/>
    <x v="0"/>
    <n v="54432"/>
    <x v="0"/>
    <x v="0"/>
    <n v="5205.24"/>
    <n v="4.5999999999999996"/>
    <n v="0"/>
    <n v="0"/>
    <x v="10"/>
    <s v="40/1 Cotton Yarn"/>
    <n v="14936140.799999999"/>
    <x v="0"/>
    <n v="3596322.2399999998"/>
    <x v="0"/>
    <m/>
    <d v="2023-08-03T00:00:00"/>
    <x v="0"/>
    <x v="0"/>
    <x v="0"/>
    <x v="0"/>
    <x v="0"/>
    <x v="0"/>
    <d v="2023-06-04T00:00:00"/>
    <x v="0"/>
    <x v="1"/>
    <x v="1"/>
    <x v="1"/>
    <x v="0"/>
    <x v="3"/>
    <n v="274.39999999999998"/>
    <n v="66.069999999999993"/>
    <n v="0"/>
  </r>
  <r>
    <s v="KAPE-IB-25662-06-08-2021"/>
    <d v="2021-08-06T00:00:00"/>
    <x v="0"/>
    <x v="1"/>
    <n v="54414.99"/>
    <x v="0"/>
    <x v="0"/>
    <n v="5205.24"/>
    <n v="4.5"/>
    <n v="0"/>
    <n v="0"/>
    <x v="10"/>
    <s v="40/1 Cotton Yarn"/>
    <n v="40965444"/>
    <x v="0"/>
    <n v="9863864"/>
    <x v="0"/>
    <n v="128479066"/>
    <d v="2023-08-06T00:00:00"/>
    <x v="0"/>
    <x v="0"/>
    <x v="0"/>
    <x v="0"/>
    <x v="0"/>
    <x v="0"/>
    <d v="2023-06-07T00:00:00"/>
    <x v="0"/>
    <x v="0"/>
    <x v="1"/>
    <x v="1"/>
    <x v="0"/>
    <x v="3"/>
    <n v="752.83380553777556"/>
    <n v="181.27107989912338"/>
    <n v="0"/>
  </r>
  <r>
    <s v="KPAF-IB-6908-09-08-2021"/>
    <d v="2021-08-09T00:00:00"/>
    <x v="0"/>
    <x v="0"/>
    <n v="480"/>
    <x v="0"/>
    <x v="0"/>
    <n v="5402.33"/>
    <n v="11.8"/>
    <n v="0"/>
    <n v="0"/>
    <x v="13"/>
    <s v="POLYESTER FILAMENT YARN TSS DT 150D/72F"/>
    <n v="946123.2"/>
    <x v="0"/>
    <n v="402278.40000000002"/>
    <x v="0"/>
    <m/>
    <d v="2023-08-09T00:00:00"/>
    <x v="0"/>
    <x v="0"/>
    <x v="0"/>
    <x v="0"/>
    <x v="0"/>
    <x v="0"/>
    <d v="2023-06-10T00:00:00"/>
    <x v="0"/>
    <x v="1"/>
    <x v="3"/>
    <x v="1"/>
    <x v="0"/>
    <x v="3"/>
    <n v="1971.09"/>
    <n v="838.08"/>
    <n v="0"/>
  </r>
  <r>
    <s v="KAPW-IB-20108-10-08-2021"/>
    <d v="2021-08-10T00:00:00"/>
    <x v="0"/>
    <x v="1"/>
    <n v="19950.8"/>
    <x v="0"/>
    <x v="0"/>
    <n v="5205.13"/>
    <n v="2.77"/>
    <n v="0"/>
    <n v="0"/>
    <x v="10"/>
    <s v="30/1 Cotton Yarn"/>
    <n v="9242602"/>
    <x v="0"/>
    <n v="2225479"/>
    <x v="0"/>
    <n v="128479063"/>
    <d v="2023-08-10T00:00:00"/>
    <x v="0"/>
    <x v="0"/>
    <x v="0"/>
    <x v="0"/>
    <x v="0"/>
    <x v="0"/>
    <d v="2023-06-11T00:00:00"/>
    <x v="0"/>
    <x v="0"/>
    <x v="2"/>
    <x v="1"/>
    <x v="0"/>
    <x v="3"/>
    <n v="463.26974356918021"/>
    <n v="111.54835896304911"/>
    <n v="0"/>
  </r>
  <r>
    <s v="KAPE-IB-31434-16-08-2021"/>
    <d v="2021-08-16T00:00:00"/>
    <x v="0"/>
    <x v="1"/>
    <n v="16000"/>
    <x v="0"/>
    <x v="0"/>
    <n v="3906.9090000000001"/>
    <n v="2.15"/>
    <n v="0"/>
    <n v="0"/>
    <x v="12"/>
    <s v="TEXTILE CHEMICAL (NEOPAT BINDER PM/S 45%)"/>
    <n v="5770787"/>
    <x v="0"/>
    <n v="1798680"/>
    <x v="0"/>
    <n v="128479078"/>
    <d v="2023-08-16T00:00:00"/>
    <x v="0"/>
    <x v="0"/>
    <x v="0"/>
    <x v="0"/>
    <x v="0"/>
    <x v="0"/>
    <d v="2023-06-17T00:00:00"/>
    <x v="0"/>
    <x v="0"/>
    <x v="1"/>
    <x v="1"/>
    <x v="0"/>
    <x v="5"/>
    <n v="360.67418750000002"/>
    <n v="112.4175"/>
    <n v="0"/>
  </r>
  <r>
    <s v="KAPE-IB-31451-16-08-2021"/>
    <d v="2021-08-16T00:00:00"/>
    <x v="0"/>
    <x v="1"/>
    <n v="36288"/>
    <x v="0"/>
    <x v="0"/>
    <n v="5205.24"/>
    <n v="4.5999999999999996"/>
    <n v="0"/>
    <n v="0"/>
    <x v="10"/>
    <s v="40/1 Cotton Yarn"/>
    <n v="28002544"/>
    <x v="0"/>
    <n v="6742592"/>
    <x v="0"/>
    <n v="128479084"/>
    <d v="2023-08-16T00:00:00"/>
    <x v="0"/>
    <x v="0"/>
    <x v="0"/>
    <x v="0"/>
    <x v="0"/>
    <x v="0"/>
    <d v="2023-06-17T00:00:00"/>
    <x v="0"/>
    <x v="0"/>
    <x v="1"/>
    <x v="1"/>
    <x v="0"/>
    <x v="3"/>
    <n v="771.67504409171079"/>
    <n v="185.80776014109347"/>
    <n v="0"/>
  </r>
  <r>
    <s v="KAPE-IB-32245-17-08-2021"/>
    <d v="2021-08-17T00:00:00"/>
    <x v="0"/>
    <x v="0"/>
    <n v="1368"/>
    <x v="0"/>
    <x v="0"/>
    <n v="5210.1099999999997"/>
    <n v="17.07"/>
    <n v="0"/>
    <n v="0"/>
    <x v="2"/>
    <s v="73%  25%  2%    BLENDED FABRIC FOR READYMADE GARMENTS INDUSTRY, 73%CTN / 25%POLY / 2%SP , "/>
    <n v="3570288.48"/>
    <x v="0"/>
    <n v="1112813.28"/>
    <x v="0"/>
    <m/>
    <d v="2023-08-17T00:00:00"/>
    <x v="0"/>
    <x v="0"/>
    <x v="0"/>
    <x v="0"/>
    <x v="0"/>
    <x v="0"/>
    <d v="2023-06-18T00:00:00"/>
    <x v="0"/>
    <x v="1"/>
    <x v="1"/>
    <x v="1"/>
    <x v="0"/>
    <x v="2"/>
    <n v="2609.86"/>
    <n v="813.46"/>
    <n v="0"/>
  </r>
  <r>
    <s v="KAPE-IB-31705-17-08-2021"/>
    <d v="2021-08-17T00:00:00"/>
    <x v="0"/>
    <x v="1"/>
    <n v="18144"/>
    <x v="0"/>
    <x v="0"/>
    <n v="5206.24"/>
    <m/>
    <n v="0"/>
    <n v="0"/>
    <x v="3"/>
    <s v="60:40 - YARN "/>
    <n v="15523149"/>
    <x v="0"/>
    <n v="3737741"/>
    <x v="0"/>
    <n v="128479082"/>
    <d v="2023-08-17T00:00:00"/>
    <x v="0"/>
    <x v="0"/>
    <x v="0"/>
    <x v="0"/>
    <x v="0"/>
    <x v="0"/>
    <d v="2023-06-18T00:00:00"/>
    <x v="0"/>
    <x v="0"/>
    <x v="1"/>
    <x v="1"/>
    <x v="0"/>
    <x v="3"/>
    <n v="855.55274470899474"/>
    <n v="206.00424382716051"/>
    <n v="0"/>
  </r>
  <r>
    <s v="KPAF-IB-8499-17-08-2021"/>
    <d v="2021-08-17T00:00:00"/>
    <x v="0"/>
    <x v="0"/>
    <n v="6975.48"/>
    <x v="0"/>
    <x v="0"/>
    <n v="5402.33"/>
    <n v="5.13"/>
    <n v="0"/>
    <n v="0"/>
    <x v="6"/>
    <s v="100% POLYESTER TEXTURE SINGLE YARN CUPRON POLYESTER"/>
    <n v="6006167.2991999993"/>
    <x v="0"/>
    <n v="1872009.5676"/>
    <x v="0"/>
    <m/>
    <d v="2023-08-17T00:00:00"/>
    <x v="0"/>
    <x v="0"/>
    <x v="0"/>
    <x v="0"/>
    <x v="0"/>
    <x v="0"/>
    <d v="2023-06-18T00:00:00"/>
    <x v="0"/>
    <x v="1"/>
    <x v="3"/>
    <x v="1"/>
    <x v="0"/>
    <x v="3"/>
    <n v="861.04"/>
    <n v="268.37"/>
    <n v="0"/>
  </r>
  <r>
    <s v="KAPE-IB-32254-17-08-2021"/>
    <d v="2021-08-17T00:00:00"/>
    <x v="0"/>
    <x v="0"/>
    <n v="97920"/>
    <x v="0"/>
    <x v="0"/>
    <n v="5402.33"/>
    <n v="1.4"/>
    <n v="0"/>
    <n v="0"/>
    <x v="6"/>
    <s v="100% POLYESTER YARN (DTY 300D/96F"/>
    <n v="22997491.200000003"/>
    <x v="0"/>
    <n v="8787340.7999999989"/>
    <x v="0"/>
    <m/>
    <d v="2023-08-17T00:00:00"/>
    <x v="0"/>
    <x v="0"/>
    <x v="0"/>
    <x v="0"/>
    <x v="0"/>
    <x v="0"/>
    <d v="2023-06-18T00:00:00"/>
    <x v="0"/>
    <x v="1"/>
    <x v="1"/>
    <x v="1"/>
    <x v="0"/>
    <x v="3"/>
    <n v="234.86000000000004"/>
    <n v="89.74"/>
    <n v="0"/>
  </r>
  <r>
    <s v="KAPW-IB-25071-20-08-2021"/>
    <d v="2021-08-20T00:00:00"/>
    <x v="0"/>
    <x v="1"/>
    <n v="1714"/>
    <x v="0"/>
    <x v="0"/>
    <n v="5407.52"/>
    <n v="8.41"/>
    <n v="0"/>
    <n v="0"/>
    <x v="11"/>
    <s v="100% POLYESTER FABRIC 190T TAFFETA W/R + PU COATING WHITE COLOR, 70GSM, 57/58&quot; (16000/MTRS"/>
    <n v="2421050"/>
    <x v="0"/>
    <n v="897657"/>
    <x v="0"/>
    <n v="128479081"/>
    <d v="2023-08-20T00:00:00"/>
    <x v="0"/>
    <x v="0"/>
    <x v="0"/>
    <x v="0"/>
    <x v="0"/>
    <x v="0"/>
    <d v="2023-06-21T00:00:00"/>
    <x v="0"/>
    <x v="0"/>
    <x v="2"/>
    <x v="1"/>
    <x v="0"/>
    <x v="2"/>
    <n v="1412.514585764294"/>
    <n v="523.72053675612597"/>
    <n v="0"/>
  </r>
  <r>
    <s v="KAPW-IB-25345-20-08-2021"/>
    <d v="2021-08-20T00:00:00"/>
    <x v="0"/>
    <x v="1"/>
    <n v="3671"/>
    <x v="0"/>
    <x v="0"/>
    <n v="5407.52"/>
    <n v="5.38"/>
    <n v="0"/>
    <n v="0"/>
    <x v="11"/>
    <s v="100% POLYESTER MICROFIBER FABRIC,"/>
    <n v="3316415"/>
    <x v="0"/>
    <n v="1229633"/>
    <x v="0"/>
    <n v="128479091"/>
    <d v="2023-08-20T00:00:00"/>
    <x v="0"/>
    <x v="0"/>
    <x v="0"/>
    <x v="0"/>
    <x v="0"/>
    <x v="0"/>
    <d v="2023-06-21T00:00:00"/>
    <x v="0"/>
    <x v="0"/>
    <x v="2"/>
    <x v="1"/>
    <x v="0"/>
    <x v="2"/>
    <n v="903.40915281939522"/>
    <n v="334.95859438845002"/>
    <n v="0"/>
  </r>
  <r>
    <s v="KAPW-IB-25811-20-08-2021"/>
    <d v="2021-08-20T00:00:00"/>
    <x v="0"/>
    <x v="0"/>
    <n v="23100"/>
    <x v="0"/>
    <x v="0"/>
    <n v="5402.33"/>
    <n v="1.45"/>
    <n v="0"/>
    <n v="0"/>
    <x v="6"/>
    <s v="100% POLYESTER TEXTURED YARN (DTY 300D/96F"/>
    <n v="5608218"/>
    <x v="0"/>
    <n v="2142756"/>
    <x v="0"/>
    <m/>
    <d v="2023-08-20T00:00:00"/>
    <x v="0"/>
    <x v="0"/>
    <x v="0"/>
    <x v="0"/>
    <x v="0"/>
    <x v="0"/>
    <d v="2023-06-21T00:00:00"/>
    <x v="0"/>
    <x v="1"/>
    <x v="2"/>
    <x v="1"/>
    <x v="0"/>
    <x v="3"/>
    <n v="242.78"/>
    <n v="92.76"/>
    <n v="0"/>
  </r>
  <r>
    <s v="KAPE-IB-34373-23-08-2021"/>
    <d v="2021-08-23T00:00:00"/>
    <x v="0"/>
    <x v="1"/>
    <n v="53519.72"/>
    <x v="0"/>
    <x v="0"/>
    <n v="5205.13"/>
    <n v="4.9000000000000004"/>
    <n v="0"/>
    <n v="0"/>
    <x v="10"/>
    <s v="30/1 Cotton Yarn"/>
    <n v="44046803"/>
    <x v="0"/>
    <n v="10605809"/>
    <x v="0"/>
    <n v="128479107"/>
    <d v="2023-08-23T00:00:00"/>
    <x v="0"/>
    <x v="0"/>
    <x v="0"/>
    <x v="0"/>
    <x v="0"/>
    <x v="0"/>
    <d v="2023-06-24T00:00:00"/>
    <x v="0"/>
    <x v="0"/>
    <x v="1"/>
    <x v="1"/>
    <x v="0"/>
    <x v="3"/>
    <n v="823.00137220448835"/>
    <n v="198.16637680466189"/>
    <n v="0"/>
  </r>
  <r>
    <s v="KAPE-IB-34438-23-08-2021"/>
    <d v="2021-08-23T00:00:00"/>
    <x v="0"/>
    <x v="1"/>
    <n v="18144"/>
    <x v="0"/>
    <x v="0"/>
    <n v="5205.24"/>
    <n v="4.5999999999999996"/>
    <n v="0"/>
    <n v="0"/>
    <x v="10"/>
    <s v="40/1 Cotton Yarn"/>
    <n v="14018300"/>
    <x v="0"/>
    <n v="3375397"/>
    <x v="0"/>
    <n v="128479102"/>
    <d v="2023-08-23T00:00:00"/>
    <x v="0"/>
    <x v="0"/>
    <x v="0"/>
    <x v="0"/>
    <x v="0"/>
    <x v="0"/>
    <d v="2023-06-24T00:00:00"/>
    <x v="0"/>
    <x v="0"/>
    <x v="1"/>
    <x v="1"/>
    <x v="0"/>
    <x v="3"/>
    <n v="772.61353615520284"/>
    <n v="186.03378527336861"/>
    <n v="0"/>
  </r>
  <r>
    <s v="KAPE-IB-34508-23-08-2021"/>
    <d v="2021-08-23T00:00:00"/>
    <x v="0"/>
    <x v="1"/>
    <n v="21741.7"/>
    <x v="0"/>
    <x v="0"/>
    <n v="5206.24"/>
    <n v="3.35"/>
    <n v="0"/>
    <n v="0"/>
    <x v="3"/>
    <s v="50:50 - 50% POLYESTER 50% COTTON BLENDED RING SPUN YARN COUNT NE 40/1"/>
    <n v="12233276"/>
    <x v="0"/>
    <n v="2945590"/>
    <x v="0"/>
    <n v="128479106"/>
    <d v="2023-08-23T00:00:00"/>
    <x v="0"/>
    <x v="0"/>
    <x v="0"/>
    <x v="0"/>
    <x v="0"/>
    <x v="0"/>
    <d v="2023-06-24T00:00:00"/>
    <x v="0"/>
    <x v="0"/>
    <x v="1"/>
    <x v="1"/>
    <x v="0"/>
    <x v="3"/>
    <n v="562.66418909284926"/>
    <n v="135.48112613089131"/>
    <n v="0"/>
  </r>
  <r>
    <s v="KAPE-IB-34491-23-08-2021"/>
    <d v="2021-08-23T00:00:00"/>
    <x v="0"/>
    <x v="1"/>
    <n v="18144"/>
    <x v="0"/>
    <x v="0"/>
    <n v="5206.24"/>
    <n v="5.0999999999999996"/>
    <n v="0"/>
    <n v="0"/>
    <x v="3"/>
    <s v="60:40 - YARN "/>
    <n v="15542028"/>
    <x v="0"/>
    <n v="3742287"/>
    <x v="0"/>
    <n v="128479111"/>
    <d v="2023-08-23T00:00:00"/>
    <x v="0"/>
    <x v="0"/>
    <x v="0"/>
    <x v="0"/>
    <x v="0"/>
    <x v="0"/>
    <d v="2023-06-24T00:00:00"/>
    <x v="0"/>
    <x v="0"/>
    <x v="1"/>
    <x v="1"/>
    <x v="0"/>
    <x v="3"/>
    <n v="856.59325396825398"/>
    <n v="206.25479497354496"/>
    <n v="0"/>
  </r>
  <r>
    <s v="KAPE-IB-36684-25-08-2021"/>
    <d v="2021-08-25T00:00:00"/>
    <x v="0"/>
    <x v="1"/>
    <n v="40148.699999999997"/>
    <x v="0"/>
    <x v="0"/>
    <n v="5205.13"/>
    <n v="2.77"/>
    <n v="0"/>
    <n v="0"/>
    <x v="10"/>
    <s v="30/1 Cotton Yarn"/>
    <n v="18713125"/>
    <x v="0"/>
    <n v="4505840"/>
    <x v="0"/>
    <n v="128479096"/>
    <d v="2023-08-25T00:00:00"/>
    <x v="0"/>
    <x v="0"/>
    <x v="0"/>
    <x v="0"/>
    <x v="0"/>
    <x v="0"/>
    <d v="2023-06-26T00:00:00"/>
    <x v="0"/>
    <x v="0"/>
    <x v="1"/>
    <x v="1"/>
    <x v="0"/>
    <x v="3"/>
    <n v="466.09541529364589"/>
    <n v="112.22878947512622"/>
    <n v="0"/>
  </r>
  <r>
    <s v="KAPE-IB-37413-26-08-2021"/>
    <d v="2021-08-26T00:00:00"/>
    <x v="0"/>
    <x v="0"/>
    <n v="25200"/>
    <x v="0"/>
    <x v="0"/>
    <n v="5402.33"/>
    <n v="1.45"/>
    <n v="0"/>
    <n v="0"/>
    <x v="6"/>
    <s v="100% VIRGIN POLYESTER YARN (DTY 300D/96F"/>
    <n v="6176268"/>
    <x v="0"/>
    <n v="2626092"/>
    <x v="0"/>
    <m/>
    <d v="2023-08-26T00:00:00"/>
    <x v="0"/>
    <x v="0"/>
    <x v="0"/>
    <x v="0"/>
    <x v="0"/>
    <x v="0"/>
    <d v="2023-06-27T00:00:00"/>
    <x v="0"/>
    <x v="1"/>
    <x v="1"/>
    <x v="1"/>
    <x v="0"/>
    <x v="3"/>
    <n v="245.09"/>
    <n v="104.21"/>
    <n v="0"/>
  </r>
  <r>
    <s v="KAPE-IB-36738-26-08-2021"/>
    <d v="2021-08-26T00:00:00"/>
    <x v="0"/>
    <x v="0"/>
    <n v="9160.59"/>
    <x v="0"/>
    <x v="0"/>
    <n v="5402.33"/>
    <n v="2.25"/>
    <n v="0"/>
    <n v="0"/>
    <x v="6"/>
    <s v="100% POLYESTER YARN (DTY 50/36 SD RW HIM AA 80 PCT + 20 PCT"/>
    <n v="3483955.5888"/>
    <x v="0"/>
    <n v="1481359.0089"/>
    <x v="0"/>
    <m/>
    <d v="2023-08-26T00:00:00"/>
    <x v="0"/>
    <x v="0"/>
    <x v="0"/>
    <x v="0"/>
    <x v="0"/>
    <x v="0"/>
    <d v="2023-06-27T00:00:00"/>
    <x v="0"/>
    <x v="1"/>
    <x v="1"/>
    <x v="1"/>
    <x v="0"/>
    <x v="3"/>
    <n v="380.32"/>
    <n v="161.71"/>
    <n v="0"/>
  </r>
  <r>
    <s v="KAPE-IB-38477-30-08-2021"/>
    <d v="2021-08-30T00:00:00"/>
    <x v="0"/>
    <x v="0"/>
    <n v="98000"/>
    <x v="0"/>
    <x v="0"/>
    <n v="1108.19"/>
    <n v="0.43"/>
    <n v="0"/>
    <n v="0"/>
    <x v="12"/>
    <s v="EMSIZE E30"/>
    <n v="8321247"/>
    <x v="0"/>
    <n v="3198222"/>
    <x v="0"/>
    <n v="128479114"/>
    <d v="2023-08-30T00:00:00"/>
    <x v="0"/>
    <x v="0"/>
    <x v="0"/>
    <x v="0"/>
    <x v="0"/>
    <x v="0"/>
    <d v="2023-07-01T00:00:00"/>
    <x v="0"/>
    <x v="0"/>
    <x v="1"/>
    <x v="1"/>
    <x v="0"/>
    <x v="5"/>
    <n v="84.910683673469393"/>
    <n v="32.634918367346941"/>
    <n v="0"/>
  </r>
  <r>
    <s v="KAPE-IB-39973-31-08-2021"/>
    <d v="2021-08-31T00:00:00"/>
    <x v="0"/>
    <x v="0"/>
    <n v="54432"/>
    <x v="0"/>
    <x v="0"/>
    <n v="5205.24"/>
    <n v="4.5999999999999996"/>
    <n v="0"/>
    <n v="0"/>
    <x v="10"/>
    <s v="40/1 Cotton Yarn"/>
    <n v="3390569.28"/>
    <x v="0"/>
    <n v="816480"/>
    <x v="0"/>
    <m/>
    <d v="2023-08-31T00:00:00"/>
    <x v="0"/>
    <x v="0"/>
    <x v="0"/>
    <x v="0"/>
    <x v="0"/>
    <x v="0"/>
    <d v="2023-07-02T00:00:00"/>
    <x v="0"/>
    <x v="0"/>
    <x v="1"/>
    <x v="1"/>
    <x v="0"/>
    <x v="3"/>
    <n v="62.29"/>
    <n v="15"/>
    <n v="0"/>
  </r>
  <r>
    <s v="KAPE-IB-40050-31-08-2021"/>
    <d v="2021-08-31T00:00:00"/>
    <x v="0"/>
    <x v="1"/>
    <n v="40503"/>
    <x v="0"/>
    <x v="0"/>
    <n v="5205.13"/>
    <n v="3.22"/>
    <n v="0"/>
    <n v="0"/>
    <x v="10"/>
    <s v="30/1 Cotton Yarn"/>
    <n v="22098126"/>
    <x v="0"/>
    <n v="5320896"/>
    <x v="0"/>
    <n v="128479126"/>
    <d v="2023-08-31T00:00:00"/>
    <x v="0"/>
    <x v="0"/>
    <x v="0"/>
    <x v="0"/>
    <x v="0"/>
    <x v="0"/>
    <d v="2023-07-02T00:00:00"/>
    <x v="0"/>
    <x v="0"/>
    <x v="1"/>
    <x v="1"/>
    <x v="0"/>
    <x v="3"/>
    <n v="545.59232649433375"/>
    <n v="131.3704170061477"/>
    <n v="0"/>
  </r>
  <r>
    <s v="KAPE-IB-40890-01-09-2021"/>
    <d v="2021-09-01T00:00:00"/>
    <x v="0"/>
    <x v="0"/>
    <n v="25200"/>
    <x v="0"/>
    <x v="0"/>
    <n v="5402.33"/>
    <n v="1.45"/>
    <n v="0"/>
    <n v="0"/>
    <x v="6"/>
    <s v="100% VIRGIN POLYESTER YARN (DTY 300D/96F"/>
    <n v="6204240"/>
    <x v="0"/>
    <n v="2637936"/>
    <x v="0"/>
    <m/>
    <d v="2023-09-01T00:00:00"/>
    <x v="0"/>
    <x v="0"/>
    <x v="0"/>
    <x v="0"/>
    <x v="0"/>
    <x v="0"/>
    <d v="2023-07-03T00:00:00"/>
    <x v="0"/>
    <x v="1"/>
    <x v="1"/>
    <x v="1"/>
    <x v="0"/>
    <x v="3"/>
    <n v="246.2"/>
    <n v="104.68"/>
    <n v="0"/>
  </r>
  <r>
    <s v="KAPE-IB-40838-01-09-2021"/>
    <d v="2021-09-01T00:00:00"/>
    <x v="0"/>
    <x v="1"/>
    <n v="18144"/>
    <x v="0"/>
    <x v="0"/>
    <n v="5205.24"/>
    <n v="4.5999999999999996"/>
    <n v="0"/>
    <n v="0"/>
    <x v="10"/>
    <s v="40/1 Cotton Yarn"/>
    <n v="14171552"/>
    <x v="0"/>
    <n v="3412298"/>
    <x v="0"/>
    <n v="128479118"/>
    <d v="2023-09-01T00:00:00"/>
    <x v="0"/>
    <x v="0"/>
    <x v="0"/>
    <x v="0"/>
    <x v="0"/>
    <x v="0"/>
    <d v="2023-07-03T00:00:00"/>
    <x v="0"/>
    <x v="0"/>
    <x v="1"/>
    <x v="1"/>
    <x v="0"/>
    <x v="3"/>
    <n v="781.05996472663139"/>
    <n v="188.06757054673722"/>
    <n v="0"/>
  </r>
  <r>
    <s v="KAPE-IB-40853-01-09-2021"/>
    <d v="2021-09-01T00:00:00"/>
    <x v="0"/>
    <x v="1"/>
    <n v="36288"/>
    <x v="0"/>
    <x v="0"/>
    <n v="5206.24"/>
    <n v="5.0999999999999996"/>
    <n v="0"/>
    <n v="0"/>
    <x v="3"/>
    <s v="60:40 - 60% COTTON AND 40% 0.8D POLYESTER COMPACT"/>
    <n v="31423876"/>
    <x v="0"/>
    <n v="7566398"/>
    <x v="0"/>
    <n v="128479117"/>
    <d v="2023-09-01T00:00:00"/>
    <x v="0"/>
    <x v="0"/>
    <x v="0"/>
    <x v="0"/>
    <x v="0"/>
    <x v="0"/>
    <d v="2023-07-03T00:00:00"/>
    <x v="0"/>
    <x v="0"/>
    <x v="1"/>
    <x v="1"/>
    <x v="0"/>
    <x v="3"/>
    <n v="865.95778218694886"/>
    <n v="208.50964506172841"/>
    <n v="0"/>
  </r>
  <r>
    <s v="KAPE-IB-40849-01-09-2021"/>
    <d v="2021-09-01T00:00:00"/>
    <x v="0"/>
    <x v="1"/>
    <n v="18144"/>
    <x v="0"/>
    <x v="0"/>
    <n v="5206.25"/>
    <n v="5.0999999999999996"/>
    <n v="0"/>
    <n v="0"/>
    <x v="3"/>
    <s v="60:40 - 60% COTTON AND 40% 0.8D POLYESTER"/>
    <n v="15711938"/>
    <x v="0"/>
    <n v="3783199"/>
    <x v="0"/>
    <n v="128479121"/>
    <d v="2023-09-01T00:00:00"/>
    <x v="0"/>
    <x v="0"/>
    <x v="0"/>
    <x v="0"/>
    <x v="0"/>
    <x v="0"/>
    <d v="2023-07-03T00:00:00"/>
    <x v="0"/>
    <x v="0"/>
    <x v="1"/>
    <x v="1"/>
    <x v="0"/>
    <x v="3"/>
    <n v="865.95778218694886"/>
    <n v="208.50964506172841"/>
    <n v="0"/>
  </r>
  <r>
    <s v="KAPW-IB-33080-02-09-2021"/>
    <d v="2021-09-02T00:00:00"/>
    <x v="0"/>
    <x v="1"/>
    <n v="1760"/>
    <x v="0"/>
    <x v="0"/>
    <n v="5407.52"/>
    <n v="5.46"/>
    <n v="0"/>
    <n v="0"/>
    <x v="11"/>
    <s v="100% POLYESTER GRS MICROFIBER DRY GREIGE FINISHED FABRIC "/>
    <n v="1634791"/>
    <x v="0"/>
    <n v="606135"/>
    <x v="0"/>
    <n v="128479135"/>
    <d v="2023-09-02T00:00:00"/>
    <x v="0"/>
    <x v="0"/>
    <x v="0"/>
    <x v="0"/>
    <x v="0"/>
    <x v="0"/>
    <d v="2023-07-04T00:00:00"/>
    <x v="0"/>
    <x v="0"/>
    <x v="2"/>
    <x v="1"/>
    <x v="0"/>
    <x v="2"/>
    <n v="928.85852272727277"/>
    <n v="344.39488636363637"/>
    <n v="0"/>
  </r>
  <r>
    <s v="KAPE-IB-42713-03-09-2021"/>
    <d v="2021-09-03T00:00:00"/>
    <x v="0"/>
    <x v="0"/>
    <n v="23100"/>
    <x v="0"/>
    <x v="0"/>
    <n v="5402.33"/>
    <n v="1.45"/>
    <n v="0"/>
    <n v="0"/>
    <x v="6"/>
    <s v="100% POLYESTER TEXTURED YARN (DTY 300D/96F"/>
    <n v="5698308"/>
    <x v="0"/>
    <n v="2177175"/>
    <x v="0"/>
    <m/>
    <d v="2023-09-03T00:00:00"/>
    <x v="0"/>
    <x v="0"/>
    <x v="0"/>
    <x v="0"/>
    <x v="0"/>
    <x v="0"/>
    <d v="2023-07-05T00:00:00"/>
    <x v="0"/>
    <x v="1"/>
    <x v="1"/>
    <x v="1"/>
    <x v="0"/>
    <x v="3"/>
    <n v="246.68"/>
    <n v="94.25"/>
    <n v="0"/>
  </r>
  <r>
    <s v="KAPE-IB-45428-07-09-2021"/>
    <d v="2021-09-07T00:00:00"/>
    <x v="0"/>
    <x v="1"/>
    <n v="80640.399999999994"/>
    <x v="0"/>
    <x v="0"/>
    <n v="5205.13"/>
    <n v="3.22"/>
    <n v="0"/>
    <n v="0"/>
    <x v="10"/>
    <s v="30/1 Cotton Yarn"/>
    <n v="44354373"/>
    <x v="0"/>
    <n v="10679868"/>
    <x v="0"/>
    <n v="128479154"/>
    <d v="2023-09-07T00:00:00"/>
    <x v="0"/>
    <x v="0"/>
    <x v="0"/>
    <x v="0"/>
    <x v="0"/>
    <x v="0"/>
    <d v="2023-07-09T00:00:00"/>
    <x v="0"/>
    <x v="0"/>
    <x v="1"/>
    <x v="1"/>
    <x v="0"/>
    <x v="3"/>
    <n v="550.0266987762958"/>
    <n v="132.43818235028598"/>
    <n v="0"/>
  </r>
  <r>
    <s v="KAPE-IB-45075-07-09-2021"/>
    <d v="2021-09-07T00:00:00"/>
    <x v="0"/>
    <x v="1"/>
    <n v="20625.2"/>
    <x v="0"/>
    <x v="0"/>
    <n v="5205.13"/>
    <n v="2.77"/>
    <n v="0"/>
    <n v="0"/>
    <x v="10"/>
    <s v="30/1 Cotton Yarn"/>
    <n v="9759012"/>
    <x v="0"/>
    <n v="2349824"/>
    <x v="0"/>
    <n v="128479150"/>
    <d v="2023-09-07T00:00:00"/>
    <x v="0"/>
    <x v="0"/>
    <x v="0"/>
    <x v="0"/>
    <x v="0"/>
    <x v="0"/>
    <d v="2023-07-09T00:00:00"/>
    <x v="0"/>
    <x v="0"/>
    <x v="1"/>
    <x v="1"/>
    <x v="0"/>
    <x v="3"/>
    <n v="473.15962996722453"/>
    <n v="113.92975583267071"/>
    <n v="0"/>
  </r>
  <r>
    <s v="KAPW-IB-35959-07-09-2021"/>
    <d v="2021-09-07T00:00:00"/>
    <x v="0"/>
    <x v="1"/>
    <n v="14750"/>
    <x v="0"/>
    <x v="0"/>
    <n v="3809.9189999999999"/>
    <n v="2.0499999999999998"/>
    <n v="0"/>
    <n v="0"/>
    <x v="12"/>
    <s v="TEXTILE CHEMICAL (DYMAFIX DM -2558)"/>
    <n v="5165041"/>
    <x v="0"/>
    <n v="1915053"/>
    <x v="0"/>
    <n v="128479153"/>
    <d v="2023-09-07T00:00:00"/>
    <x v="0"/>
    <x v="0"/>
    <x v="0"/>
    <x v="0"/>
    <x v="0"/>
    <x v="0"/>
    <d v="2023-07-09T00:00:00"/>
    <x v="0"/>
    <x v="0"/>
    <x v="2"/>
    <x v="1"/>
    <x v="0"/>
    <x v="5"/>
    <n v="350.1722711864407"/>
    <n v="129.83410169491526"/>
    <n v="0"/>
  </r>
  <r>
    <s v="KAPE-IB-45056-07-09-2021"/>
    <d v="2021-09-07T00:00:00"/>
    <x v="0"/>
    <x v="1"/>
    <n v="19729.599999999999"/>
    <x v="0"/>
    <x v="0"/>
    <n v="5205.13"/>
    <n v="3.22"/>
    <n v="0"/>
    <n v="0"/>
    <x v="10"/>
    <s v="30/1 Cotton Yarn"/>
    <n v="10851807"/>
    <x v="0"/>
    <n v="2612951"/>
    <x v="0"/>
    <n v="128479149"/>
    <d v="2023-09-07T00:00:00"/>
    <x v="0"/>
    <x v="0"/>
    <x v="0"/>
    <x v="0"/>
    <x v="0"/>
    <x v="0"/>
    <d v="2023-07-09T00:00:00"/>
    <x v="0"/>
    <x v="0"/>
    <x v="1"/>
    <x v="1"/>
    <x v="0"/>
    <x v="3"/>
    <n v="550.02671113453903"/>
    <n v="132.43811329170384"/>
    <n v="0"/>
  </r>
  <r>
    <s v="KAPE-IB-46022-08-09-2021"/>
    <d v="2021-09-08T00:00:00"/>
    <x v="0"/>
    <x v="1"/>
    <n v="12000"/>
    <x v="0"/>
    <x v="0"/>
    <n v="3204.16"/>
    <m/>
    <n v="0"/>
    <n v="0"/>
    <x v="5"/>
    <s v="TEXTILE DYES (LIYUANSOL)"/>
    <n v="7150758"/>
    <x v="0"/>
    <n v="2651301"/>
    <x v="0"/>
    <n v="128479156"/>
    <d v="2023-09-08T00:00:00"/>
    <x v="0"/>
    <x v="0"/>
    <x v="0"/>
    <x v="0"/>
    <x v="0"/>
    <x v="0"/>
    <d v="2023-07-10T00:00:00"/>
    <x v="0"/>
    <x v="0"/>
    <x v="1"/>
    <x v="1"/>
    <x v="0"/>
    <x v="4"/>
    <n v="595.89649999999995"/>
    <n v="220.94175000000001"/>
    <n v="0"/>
  </r>
  <r>
    <s v="KAPE-IB-47607-10-09-2021"/>
    <d v="2021-09-10T00:00:00"/>
    <x v="0"/>
    <x v="0"/>
    <n v="25200"/>
    <x v="0"/>
    <x v="0"/>
    <n v="5402.33"/>
    <n v="1.45"/>
    <n v="0"/>
    <n v="0"/>
    <x v="6"/>
    <s v="100% VIRGIN POLYESTER YARN (DTY 300D/96F)"/>
    <n v="6250860"/>
    <x v="0"/>
    <n v="2657844"/>
    <x v="0"/>
    <m/>
    <d v="2023-09-10T00:00:00"/>
    <x v="0"/>
    <x v="0"/>
    <x v="0"/>
    <x v="0"/>
    <x v="0"/>
    <x v="0"/>
    <d v="2023-07-12T00:00:00"/>
    <x v="0"/>
    <x v="1"/>
    <x v="1"/>
    <x v="1"/>
    <x v="0"/>
    <x v="3"/>
    <n v="248.05"/>
    <n v="105.47"/>
    <n v="0"/>
  </r>
  <r>
    <s v="KAPW-IB-38720-10-09-2021"/>
    <d v="2021-09-10T00:00:00"/>
    <x v="0"/>
    <x v="0"/>
    <n v="1720"/>
    <x v="0"/>
    <x v="0"/>
    <n v="5402.33"/>
    <n v="5.55"/>
    <n v="0"/>
    <n v="0"/>
    <x v="13"/>
    <s v="POLYESTER FILAMENT YARN TSS DT 150D/72F"/>
    <n v="1275345.6000000001"/>
    <x v="0"/>
    <n v="542264.4"/>
    <x v="0"/>
    <m/>
    <d v="2023-09-10T00:00:00"/>
    <x v="0"/>
    <x v="0"/>
    <x v="0"/>
    <x v="0"/>
    <x v="0"/>
    <x v="0"/>
    <d v="2023-07-12T00:00:00"/>
    <x v="0"/>
    <x v="1"/>
    <x v="2"/>
    <x v="1"/>
    <x v="0"/>
    <x v="3"/>
    <n v="741.48"/>
    <n v="315.27000000000004"/>
    <n v="0"/>
  </r>
  <r>
    <s v="KAPW-IB-38705-10-09-2021"/>
    <d v="2021-09-10T00:00:00"/>
    <x v="0"/>
    <x v="0"/>
    <n v="43778"/>
    <x v="0"/>
    <x v="0"/>
    <n v="5407.52"/>
    <n v="5.4"/>
    <n v="0"/>
    <n v="0"/>
    <x v="11"/>
    <s v="100% POLYESTER MICRO FIBER FABRIC ,82GSM"/>
    <n v="1070809.8800000001"/>
    <x v="0"/>
    <n v="397066.46"/>
    <x v="0"/>
    <m/>
    <d v="2023-09-10T00:00:00"/>
    <x v="0"/>
    <x v="0"/>
    <x v="0"/>
    <x v="0"/>
    <x v="0"/>
    <x v="0"/>
    <d v="2023-07-12T00:00:00"/>
    <x v="0"/>
    <x v="1"/>
    <x v="2"/>
    <x v="1"/>
    <x v="0"/>
    <x v="2"/>
    <n v="24.460000000000004"/>
    <n v="9.07"/>
    <n v="0"/>
  </r>
  <r>
    <s v="KAPE-IB-49040-13-09-2021"/>
    <d v="2021-09-13T00:00:00"/>
    <x v="0"/>
    <x v="1"/>
    <n v="40497.699999999997"/>
    <x v="0"/>
    <x v="0"/>
    <n v="5205.13"/>
    <n v="3.22"/>
    <n v="0"/>
    <n v="0"/>
    <x v="10"/>
    <s v="30/1 Cotton Yarn"/>
    <n v="22361282"/>
    <x v="0"/>
    <n v="5384261"/>
    <x v="0"/>
    <n v="128479151"/>
    <d v="2023-09-13T00:00:00"/>
    <x v="0"/>
    <x v="0"/>
    <x v="0"/>
    <x v="0"/>
    <x v="0"/>
    <x v="0"/>
    <d v="2023-07-15T00:00:00"/>
    <x v="0"/>
    <x v="0"/>
    <x v="1"/>
    <x v="1"/>
    <x v="0"/>
    <x v="3"/>
    <n v="552.16177708857549"/>
    <n v="132.95226642500685"/>
    <n v="0"/>
  </r>
  <r>
    <s v="KAPE-IB-49033-13-09-2021"/>
    <d v="2021-09-13T00:00:00"/>
    <x v="0"/>
    <x v="1"/>
    <n v="20363.8"/>
    <x v="0"/>
    <x v="0"/>
    <n v="5205.13"/>
    <n v="3.22"/>
    <n v="0"/>
    <n v="0"/>
    <x v="10"/>
    <s v="30/1 Cotton Yarn"/>
    <n v="11244112"/>
    <x v="0"/>
    <n v="2707414"/>
    <x v="0"/>
    <n v="128479155"/>
    <d v="2023-09-13T00:00:00"/>
    <x v="0"/>
    <x v="0"/>
    <x v="0"/>
    <x v="0"/>
    <x v="0"/>
    <x v="0"/>
    <d v="2023-07-15T00:00:00"/>
    <x v="0"/>
    <x v="0"/>
    <x v="1"/>
    <x v="1"/>
    <x v="0"/>
    <x v="3"/>
    <n v="552.1617772714327"/>
    <n v="132.95229770475058"/>
    <n v="0"/>
  </r>
  <r>
    <s v="KAPE-IB-50788-16-09-2021"/>
    <d v="2021-09-16T00:00:00"/>
    <x v="0"/>
    <x v="1"/>
    <n v="36288"/>
    <x v="0"/>
    <x v="0"/>
    <n v="5206.25"/>
    <n v="5.2"/>
    <n v="0"/>
    <n v="0"/>
    <x v="3"/>
    <s v="60:40 - 60% COTTON AND 40% 0.8D POLYESTER COMPACT"/>
    <n v="32607877"/>
    <x v="0"/>
    <n v="7851488"/>
    <x v="0"/>
    <n v="139571795"/>
    <d v="2023-09-16T00:00:00"/>
    <x v="0"/>
    <x v="0"/>
    <x v="0"/>
    <x v="0"/>
    <x v="0"/>
    <x v="0"/>
    <d v="2023-07-18T00:00:00"/>
    <x v="0"/>
    <x v="0"/>
    <x v="1"/>
    <x v="1"/>
    <x v="0"/>
    <x v="3"/>
    <n v="898.58567570546734"/>
    <n v="216.36596119929453"/>
    <n v="0"/>
  </r>
  <r>
    <s v="KAPE-IB-50825-16-09-2021"/>
    <d v="2021-09-16T00:00:00"/>
    <x v="0"/>
    <x v="0"/>
    <n v="48808.9"/>
    <x v="0"/>
    <x v="0"/>
    <n v="4810.29"/>
    <n v="1.23"/>
    <n v="0"/>
    <n v="0"/>
    <x v="9"/>
    <s v="2/S COATED ART BOARD "/>
    <n v="54665.968000000008"/>
    <x v="0"/>
    <n v="23428.272000000001"/>
    <x v="0"/>
    <m/>
    <d v="2023-09-16T00:00:00"/>
    <x v="0"/>
    <x v="0"/>
    <x v="0"/>
    <x v="0"/>
    <x v="0"/>
    <x v="0"/>
    <d v="2023-07-18T00:00:00"/>
    <x v="0"/>
    <x v="0"/>
    <x v="1"/>
    <x v="1"/>
    <x v="0"/>
    <x v="6"/>
    <n v="1.1200000000000001"/>
    <n v="0.48"/>
    <n v="0"/>
  </r>
  <r>
    <s v="KAPE-IB-51468-17-09-2021"/>
    <d v="2021-09-17T00:00:00"/>
    <x v="0"/>
    <x v="1"/>
    <n v="36288"/>
    <x v="0"/>
    <x v="0"/>
    <n v="5206.24"/>
    <n v="5.2"/>
    <n v="0"/>
    <n v="0"/>
    <x v="3"/>
    <s v="60:40 - 60% COTTON AND 40% 0.8D POLYESTER"/>
    <n v="32636751"/>
    <x v="0"/>
    <n v="7858440"/>
    <x v="0"/>
    <n v="139571793"/>
    <d v="2023-09-17T00:00:00"/>
    <x v="0"/>
    <x v="0"/>
    <x v="0"/>
    <x v="0"/>
    <x v="0"/>
    <x v="0"/>
    <d v="2023-07-19T00:00:00"/>
    <x v="0"/>
    <x v="0"/>
    <x v="1"/>
    <x v="1"/>
    <x v="0"/>
    <x v="3"/>
    <n v="899.38136574074076"/>
    <n v="216.55753968253967"/>
    <n v="0"/>
  </r>
  <r>
    <s v="KAPE-IB-51455-17-09-2021"/>
    <d v="2021-09-17T00:00:00"/>
    <x v="0"/>
    <x v="1"/>
    <n v="36288"/>
    <x v="0"/>
    <x v="0"/>
    <n v="5206.24"/>
    <n v="5.2"/>
    <n v="0"/>
    <n v="0"/>
    <x v="3"/>
    <s v="60:40 - 60% COTTON AND 40% 0.8D POLYESTER COMPACT   60/1 "/>
    <n v="32636751"/>
    <x v="0"/>
    <n v="7858440"/>
    <x v="0"/>
    <n v="139571794"/>
    <d v="2023-09-17T00:00:00"/>
    <x v="0"/>
    <x v="0"/>
    <x v="0"/>
    <x v="0"/>
    <x v="0"/>
    <x v="0"/>
    <d v="2023-07-19T00:00:00"/>
    <x v="0"/>
    <x v="0"/>
    <x v="1"/>
    <x v="1"/>
    <x v="0"/>
    <x v="3"/>
    <n v="899.38136574074076"/>
    <n v="216.55753968253967"/>
    <n v="0"/>
  </r>
  <r>
    <s v="KAPE-IB-51765-17-09-2021"/>
    <d v="2021-09-17T00:00:00"/>
    <x v="0"/>
    <x v="1"/>
    <n v="35851.1"/>
    <x v="0"/>
    <x v="0"/>
    <n v="5205.13"/>
    <n v="4.9000000000000004"/>
    <n v="0"/>
    <n v="0"/>
    <x v="10"/>
    <s v="30/1 Cotton Yarn"/>
    <n v="30383591"/>
    <x v="0"/>
    <n v="7315913"/>
    <x v="0"/>
    <n v="139571799"/>
    <d v="2023-09-17T00:00:00"/>
    <x v="0"/>
    <x v="0"/>
    <x v="0"/>
    <x v="0"/>
    <x v="0"/>
    <x v="0"/>
    <d v="2023-07-19T00:00:00"/>
    <x v="0"/>
    <x v="0"/>
    <x v="1"/>
    <x v="1"/>
    <x v="0"/>
    <x v="3"/>
    <n v="847.49396810697579"/>
    <n v="204.06383625607026"/>
    <n v="0"/>
  </r>
  <r>
    <s v="KAPE-IB-54907-22-09-2021"/>
    <d v="2021-09-22T00:00:00"/>
    <x v="0"/>
    <x v="1"/>
    <n v="20675"/>
    <x v="0"/>
    <x v="0"/>
    <n v="5205.13"/>
    <n v="3.35"/>
    <n v="0"/>
    <n v="0"/>
    <x v="10"/>
    <s v="30/1 Cotton Yarn"/>
    <n v="11954555"/>
    <x v="0"/>
    <n v="2878478"/>
    <x v="0"/>
    <n v="139571785"/>
    <d v="2023-09-22T00:00:00"/>
    <x v="0"/>
    <x v="0"/>
    <x v="0"/>
    <x v="0"/>
    <x v="0"/>
    <x v="0"/>
    <d v="2023-07-24T00:00:00"/>
    <x v="0"/>
    <x v="0"/>
    <x v="1"/>
    <x v="1"/>
    <x v="0"/>
    <x v="3"/>
    <n v="578.21305925030231"/>
    <n v="139.22505441354292"/>
    <n v="0"/>
  </r>
  <r>
    <s v="KAPW-IB-46867-28-09-2021"/>
    <d v="2021-09-28T00:00:00"/>
    <x v="0"/>
    <x v="1"/>
    <n v="19040"/>
    <x v="0"/>
    <x v="0"/>
    <n v="2915.11"/>
    <n v="0.67"/>
    <n v="0"/>
    <n v="0"/>
    <x v="12"/>
    <s v="FORMIC ACID 85% (THE GO"/>
    <n v="2205739"/>
    <x v="0"/>
    <n v="817826"/>
    <x v="0"/>
    <n v="139571801"/>
    <d v="2023-09-28T00:00:00"/>
    <x v="0"/>
    <x v="0"/>
    <x v="0"/>
    <x v="0"/>
    <x v="0"/>
    <x v="0"/>
    <d v="2023-07-30T00:00:00"/>
    <x v="0"/>
    <x v="0"/>
    <x v="2"/>
    <x v="1"/>
    <x v="0"/>
    <x v="5"/>
    <n v="115.84763655462184"/>
    <n v="42.953046218487394"/>
    <n v="0"/>
  </r>
  <r>
    <s v="KAPE-IB-59396-28-09-2021"/>
    <d v="2021-09-28T00:00:00"/>
    <x v="0"/>
    <x v="1"/>
    <n v="18000"/>
    <x v="0"/>
    <x v="0"/>
    <n v="2832.1089999999999"/>
    <n v="1.65"/>
    <n v="0"/>
    <n v="0"/>
    <x v="12"/>
    <s v="HYDROBLUE 90 E (THE GOOD"/>
    <n v="5135336"/>
    <x v="0"/>
    <n v="933090"/>
    <x v="0"/>
    <n v="139571813"/>
    <d v="2023-09-28T00:00:00"/>
    <x v="0"/>
    <x v="0"/>
    <x v="0"/>
    <x v="0"/>
    <x v="0"/>
    <x v="0"/>
    <d v="2023-07-30T00:00:00"/>
    <x v="0"/>
    <x v="0"/>
    <x v="1"/>
    <x v="1"/>
    <x v="0"/>
    <x v="5"/>
    <n v="285.29644444444443"/>
    <n v="51.838333333333331"/>
    <n v="0"/>
  </r>
  <r>
    <s v="KAPW-IB-46876-28-09-2021"/>
    <d v="2021-09-28T00:00:00"/>
    <x v="0"/>
    <x v="1"/>
    <n v="18200"/>
    <x v="0"/>
    <x v="0"/>
    <n v="3906.9029999999998"/>
    <n v="2.0499999999999998"/>
    <n v="0"/>
    <n v="0"/>
    <x v="12"/>
    <s v="FLOPRINT TA 160 AF PIGMENT "/>
    <n v="6451158"/>
    <x v="0"/>
    <n v="1400876"/>
    <x v="0"/>
    <n v="139571815"/>
    <d v="2023-09-28T00:00:00"/>
    <x v="0"/>
    <x v="0"/>
    <x v="0"/>
    <x v="0"/>
    <x v="0"/>
    <x v="0"/>
    <d v="2023-07-30T00:00:00"/>
    <x v="0"/>
    <x v="0"/>
    <x v="2"/>
    <x v="1"/>
    <x v="0"/>
    <x v="5"/>
    <n v="354.45923076923077"/>
    <n v="76.971208791208795"/>
    <n v="0"/>
  </r>
  <r>
    <s v="KAPW-IB-46926-29-09-2021"/>
    <d v="2021-09-29T00:00:00"/>
    <x v="0"/>
    <x v="1"/>
    <n v="3161"/>
    <x v="0"/>
    <x v="0"/>
    <n v="5210.49"/>
    <n v="9.3526000000000007"/>
    <n v="0"/>
    <n v="0"/>
    <x v="2"/>
    <s v=" 78% POLYESTER 17% VISCOSE 05% SPANDE"/>
    <n v="5126524"/>
    <x v="0"/>
    <n v="1597871"/>
    <x v="0"/>
    <n v="139571792"/>
    <d v="2023-09-29T00:00:00"/>
    <x v="0"/>
    <x v="0"/>
    <x v="0"/>
    <x v="0"/>
    <x v="0"/>
    <x v="0"/>
    <d v="2023-07-31T00:00:00"/>
    <x v="0"/>
    <x v="0"/>
    <x v="2"/>
    <x v="1"/>
    <x v="0"/>
    <x v="2"/>
    <n v="1621.8044922492882"/>
    <n v="505.49541284403671"/>
    <n v="0"/>
  </r>
  <r>
    <s v="KAPE-IB-59437-29-09-2021"/>
    <d v="2021-09-29T00:00:00"/>
    <x v="0"/>
    <x v="1"/>
    <n v="12000"/>
    <x v="0"/>
    <x v="0"/>
    <n v="3910"/>
    <n v="2.65"/>
    <n v="0"/>
    <n v="0"/>
    <x v="12"/>
    <s v="TEXTILE CHEMICAL (MICROS 50 HS MICROEMULSION) (SILICON)"/>
    <n v="6458887"/>
    <x v="0"/>
    <n v="1173580"/>
    <x v="0"/>
    <n v="139571805"/>
    <d v="2023-09-29T00:00:00"/>
    <x v="0"/>
    <x v="0"/>
    <x v="0"/>
    <x v="0"/>
    <x v="0"/>
    <x v="0"/>
    <d v="2023-07-31T00:00:00"/>
    <x v="0"/>
    <x v="0"/>
    <x v="1"/>
    <x v="1"/>
    <x v="0"/>
    <x v="5"/>
    <n v="538.24058333333335"/>
    <n v="97.798333333333332"/>
    <n v="0"/>
  </r>
  <r>
    <s v="KAPE-IB-59497-29-09-2021"/>
    <d v="2021-09-29T00:00:00"/>
    <x v="0"/>
    <x v="1"/>
    <n v="36000"/>
    <x v="0"/>
    <x v="0"/>
    <n v="3905.3"/>
    <n v="2.75"/>
    <n v="0"/>
    <n v="0"/>
    <x v="12"/>
    <s v="POLYVINYL ALCOHOL PVA GRADE:BP-17A             for polly"/>
    <n v="17167273"/>
    <x v="0"/>
    <n v="3119293"/>
    <x v="0"/>
    <n v="139571814"/>
    <d v="2023-09-29T00:00:00"/>
    <x v="0"/>
    <x v="0"/>
    <x v="0"/>
    <x v="0"/>
    <x v="0"/>
    <x v="0"/>
    <d v="2023-07-31T00:00:00"/>
    <x v="0"/>
    <x v="0"/>
    <x v="1"/>
    <x v="1"/>
    <x v="0"/>
    <x v="5"/>
    <n v="476.86869444444443"/>
    <n v="86.64702777777778"/>
    <n v="0"/>
  </r>
  <r>
    <s v="KAPW-IB-48085-30-09-2021"/>
    <d v="2021-09-30T00:00:00"/>
    <x v="0"/>
    <x v="0"/>
    <n v="46200"/>
    <x v="0"/>
    <x v="0"/>
    <n v="5402.33"/>
    <n v="1.52"/>
    <n v="0"/>
    <n v="0"/>
    <x v="6"/>
    <s v="100% POLYESTER YARN (DTY150D/48F SD R"/>
    <n v="12166307.999999998"/>
    <x v="0"/>
    <n v="4648644"/>
    <x v="0"/>
    <m/>
    <d v="2023-09-30T00:00:00"/>
    <x v="0"/>
    <x v="0"/>
    <x v="0"/>
    <x v="0"/>
    <x v="0"/>
    <x v="0"/>
    <d v="2023-08-01T00:00:00"/>
    <x v="0"/>
    <x v="1"/>
    <x v="2"/>
    <x v="1"/>
    <x v="0"/>
    <x v="3"/>
    <n v="263.33999999999997"/>
    <n v="100.62"/>
    <n v="0"/>
  </r>
  <r>
    <s v="KAPE-IB-61368-02-10-2021"/>
    <d v="2021-10-02T00:00:00"/>
    <x v="0"/>
    <x v="0"/>
    <n v="24480"/>
    <x v="0"/>
    <x v="0"/>
    <n v="5402.33"/>
    <n v="1.62"/>
    <n v="0"/>
    <n v="0"/>
    <x v="6"/>
    <s v="100% POLYESTER TEXTURED YARN (DTY 100D/48F"/>
    <n v="6921720"/>
    <x v="0"/>
    <n v="2942985.6"/>
    <x v="0"/>
    <m/>
    <d v="2023-10-02T00:00:00"/>
    <x v="0"/>
    <x v="0"/>
    <x v="0"/>
    <x v="0"/>
    <x v="0"/>
    <x v="0"/>
    <d v="2023-08-03T00:00:00"/>
    <x v="0"/>
    <x v="1"/>
    <x v="1"/>
    <x v="1"/>
    <x v="0"/>
    <x v="3"/>
    <n v="282.75"/>
    <n v="120.22"/>
    <n v="0"/>
  </r>
  <r>
    <s v="KAPW-IB-50950-05-10-2021"/>
    <d v="2021-10-05T00:00:00"/>
    <x v="0"/>
    <x v="0"/>
    <n v="48960"/>
    <x v="0"/>
    <x v="0"/>
    <n v="5402.33"/>
    <n v="1.62"/>
    <n v="0"/>
    <n v="0"/>
    <x v="6"/>
    <s v="100% POLYESTER TEXTURED YARN (DTY 100D/48F"/>
    <n v="13831689.6"/>
    <x v="0"/>
    <n v="5881075.2000000002"/>
    <x v="0"/>
    <m/>
    <d v="2023-10-05T00:00:00"/>
    <x v="0"/>
    <x v="0"/>
    <x v="0"/>
    <x v="0"/>
    <x v="0"/>
    <x v="0"/>
    <d v="2023-08-06T00:00:00"/>
    <x v="0"/>
    <x v="1"/>
    <x v="2"/>
    <x v="1"/>
    <x v="0"/>
    <x v="3"/>
    <n v="282.51"/>
    <n v="120.12"/>
    <n v="0"/>
  </r>
  <r>
    <s v="KAPE-IB-62523-05-10-2021"/>
    <d v="2021-10-05T00:00:00"/>
    <x v="0"/>
    <x v="1"/>
    <n v="60807"/>
    <x v="0"/>
    <x v="0"/>
    <n v="5205.13"/>
    <n v="4.7699999999999996"/>
    <n v="0"/>
    <n v="0"/>
    <x v="10"/>
    <s v="30/1 Cotton Yarn"/>
    <n v="50580580"/>
    <x v="0"/>
    <n v="12179045"/>
    <x v="0"/>
    <n v="139571842"/>
    <d v="2023-10-05T00:00:00"/>
    <x v="0"/>
    <x v="0"/>
    <x v="0"/>
    <x v="0"/>
    <x v="0"/>
    <x v="0"/>
    <d v="2023-08-06T00:00:00"/>
    <x v="0"/>
    <x v="0"/>
    <x v="1"/>
    <x v="1"/>
    <x v="0"/>
    <x v="3"/>
    <n v="831.82166526880133"/>
    <n v="200.29018040686105"/>
    <n v="0"/>
  </r>
  <r>
    <s v="KAPE-IB-62762-06-10-2021"/>
    <d v="2021-10-06T00:00:00"/>
    <x v="0"/>
    <x v="1"/>
    <n v="20027.2"/>
    <x v="0"/>
    <x v="0"/>
    <n v="5205.13"/>
    <n v="3.22"/>
    <n v="0"/>
    <n v="0"/>
    <x v="10"/>
    <s v="30/1 Cotton Yarn"/>
    <n v="11268762"/>
    <x v="0"/>
    <n v="2713349"/>
    <x v="0"/>
    <n v="139571843"/>
    <d v="2023-10-06T00:00:00"/>
    <x v="0"/>
    <x v="0"/>
    <x v="0"/>
    <x v="0"/>
    <x v="0"/>
    <x v="0"/>
    <d v="2023-08-07T00:00:00"/>
    <x v="0"/>
    <x v="0"/>
    <x v="1"/>
    <x v="1"/>
    <x v="0"/>
    <x v="3"/>
    <n v="562.6728649037309"/>
    <n v="135.4831928577135"/>
    <n v="0"/>
  </r>
  <r>
    <s v="KAPW-IB-51492-06-10-2021"/>
    <d v="2021-10-06T00:00:00"/>
    <x v="0"/>
    <x v="0"/>
    <n v="200"/>
    <x v="0"/>
    <x v="0"/>
    <n v="3402.39"/>
    <s v="6.72 / 4.48"/>
    <n v="0"/>
    <n v="0"/>
    <x v="12"/>
    <s v="CHEMICAL (LIQUID COLOR NNW/PC FOR FABRIC TREATMENT) NEED A CARD  INORDER TO USE FABRIC (Old 3402.1190)"/>
    <n v="195712"/>
    <x v="0"/>
    <n v="94180"/>
    <x v="0"/>
    <m/>
    <d v="2023-10-06T00:00:00"/>
    <x v="0"/>
    <x v="0"/>
    <x v="0"/>
    <x v="0"/>
    <x v="0"/>
    <x v="0"/>
    <d v="2023-08-07T00:00:00"/>
    <x v="0"/>
    <x v="1"/>
    <x v="2"/>
    <x v="1"/>
    <x v="0"/>
    <x v="5"/>
    <n v="978.56"/>
    <n v="470.9"/>
    <n v="0"/>
  </r>
  <r>
    <s v="KAPW-IB-53792-11-10-2021"/>
    <d v="2021-10-11T00:00:00"/>
    <x v="0"/>
    <x v="0"/>
    <n v="23400"/>
    <x v="0"/>
    <x v="0"/>
    <n v="5402.33"/>
    <n v="1.51"/>
    <n v="0"/>
    <n v="0"/>
    <x v="6"/>
    <s v="100% VIRGIN POLYESTER YARN (DTY 150D"/>
    <n v="6176196"/>
    <x v="0"/>
    <n v="2625948"/>
    <x v="0"/>
    <m/>
    <d v="2023-10-11T00:00:00"/>
    <x v="0"/>
    <x v="0"/>
    <x v="0"/>
    <x v="0"/>
    <x v="0"/>
    <x v="0"/>
    <d v="2023-08-12T00:00:00"/>
    <x v="0"/>
    <x v="1"/>
    <x v="2"/>
    <x v="1"/>
    <x v="0"/>
    <x v="3"/>
    <n v="263.94"/>
    <n v="112.22"/>
    <n v="0"/>
  </r>
  <r>
    <s v="KAPE-IB-65347-11-10-2021"/>
    <d v="2021-10-11T00:00:00"/>
    <x v="0"/>
    <x v="0"/>
    <n v="48960"/>
    <x v="0"/>
    <x v="0"/>
    <n v="5402.33"/>
    <n v="1.63"/>
    <n v="0"/>
    <n v="0"/>
    <x v="6"/>
    <s v="100% POLYESTER TEXTURED YARN (DTY 100D/1"/>
    <n v="13949193.600000001"/>
    <x v="0"/>
    <n v="5931014.4000000004"/>
    <x v="0"/>
    <m/>
    <d v="2023-10-11T00:00:00"/>
    <x v="0"/>
    <x v="0"/>
    <x v="0"/>
    <x v="0"/>
    <x v="0"/>
    <x v="0"/>
    <d v="2023-08-12T00:00:00"/>
    <x v="0"/>
    <x v="1"/>
    <x v="1"/>
    <x v="1"/>
    <x v="0"/>
    <x v="3"/>
    <n v="284.91000000000003"/>
    <n v="121.14"/>
    <n v="0"/>
  </r>
  <r>
    <s v="KAPE-IB-65341-11-10-2021"/>
    <d v="2021-10-11T00:00:00"/>
    <x v="0"/>
    <x v="0"/>
    <n v="18144"/>
    <x v="0"/>
    <x v="0"/>
    <n v="5206.24"/>
    <n v="5.2"/>
    <n v="0"/>
    <n v="0"/>
    <x v="3"/>
    <s v="60:40 - 60% COTTON AND 40% 0.8D POLYESTER COMPACT"/>
    <n v="423843.83999999997"/>
    <x v="0"/>
    <n v="102150.72"/>
    <x v="0"/>
    <m/>
    <d v="2023-10-11T00:00:00"/>
    <x v="0"/>
    <x v="0"/>
    <x v="0"/>
    <x v="0"/>
    <x v="0"/>
    <x v="0"/>
    <d v="2023-08-12T00:00:00"/>
    <x v="0"/>
    <x v="1"/>
    <x v="1"/>
    <x v="1"/>
    <x v="0"/>
    <x v="3"/>
    <n v="23.36"/>
    <n v="5.63"/>
    <n v="0"/>
  </r>
  <r>
    <s v="KAPE-IB-65345-11-10-2021"/>
    <d v="2021-10-11T00:00:00"/>
    <x v="0"/>
    <x v="0"/>
    <n v="25200"/>
    <x v="0"/>
    <x v="0"/>
    <n v="5402.33"/>
    <n v="1.45"/>
    <n v="0"/>
    <n v="0"/>
    <x v="6"/>
    <s v="100% POLYESTER YARN (DTY 300D/96F)"/>
    <n v="6386940"/>
    <x v="0"/>
    <n v="2715552"/>
    <x v="0"/>
    <m/>
    <d v="2023-10-11T00:00:00"/>
    <x v="0"/>
    <x v="0"/>
    <x v="0"/>
    <x v="0"/>
    <x v="0"/>
    <x v="0"/>
    <d v="2023-08-12T00:00:00"/>
    <x v="0"/>
    <x v="1"/>
    <x v="1"/>
    <x v="1"/>
    <x v="0"/>
    <x v="3"/>
    <n v="253.45"/>
    <n v="107.76"/>
    <n v="0"/>
  </r>
  <r>
    <s v="KAPE-IB-66723-12-10-2021"/>
    <d v="2021-10-12T00:00:00"/>
    <x v="0"/>
    <x v="1"/>
    <n v="20227.900000000001"/>
    <x v="0"/>
    <x v="0"/>
    <n v="5205.13"/>
    <n v="3.22"/>
    <n v="0"/>
    <n v="0"/>
    <x v="10"/>
    <s v="30/1 Cotton Yarn"/>
    <n v="11358436"/>
    <x v="0"/>
    <n v="2734941"/>
    <x v="0"/>
    <n v="139571868"/>
    <d v="2023-10-12T00:00:00"/>
    <x v="0"/>
    <x v="0"/>
    <x v="0"/>
    <x v="0"/>
    <x v="0"/>
    <x v="0"/>
    <d v="2023-08-13T00:00:00"/>
    <x v="0"/>
    <x v="0"/>
    <x v="1"/>
    <x v="1"/>
    <x v="0"/>
    <x v="3"/>
    <n v="561.52324265000323"/>
    <n v="135.20637337538744"/>
    <n v="0"/>
  </r>
  <r>
    <s v="KAPE-IB-66716-12-10-2021"/>
    <d v="2021-10-12T00:00:00"/>
    <x v="0"/>
    <x v="1"/>
    <n v="19880.099999999999"/>
    <x v="0"/>
    <x v="0"/>
    <n v="5205.13"/>
    <n v="3.22"/>
    <n v="0"/>
    <n v="0"/>
    <x v="10"/>
    <s v="30/1 Cotton Yarn"/>
    <n v="1163138"/>
    <x v="0"/>
    <n v="2687916"/>
    <x v="0"/>
    <n v="139571867"/>
    <d v="2023-10-12T00:00:00"/>
    <x v="0"/>
    <x v="0"/>
    <x v="0"/>
    <x v="0"/>
    <x v="0"/>
    <x v="0"/>
    <d v="2023-08-13T00:00:00"/>
    <x v="0"/>
    <x v="0"/>
    <x v="1"/>
    <x v="1"/>
    <x v="0"/>
    <x v="3"/>
    <n v="58.507653382025246"/>
    <n v="135.20636214103553"/>
    <n v="0"/>
  </r>
  <r>
    <s v="KAPE-IB-66730-12-10-2021"/>
    <d v="2021-10-12T00:00:00"/>
    <x v="0"/>
    <x v="1"/>
    <n v="39756.800000000003"/>
    <x v="0"/>
    <x v="0"/>
    <n v="5205.13"/>
    <n v="4.7699999999999996"/>
    <n v="0"/>
    <n v="0"/>
    <x v="10"/>
    <s v="30/1 Cotton Yarn"/>
    <n v="33070568"/>
    <x v="0"/>
    <n v="7962896"/>
    <x v="0"/>
    <n v="139571869"/>
    <d v="2023-10-12T00:00:00"/>
    <x v="0"/>
    <x v="0"/>
    <x v="0"/>
    <x v="0"/>
    <x v="0"/>
    <x v="0"/>
    <d v="2023-08-13T00:00:00"/>
    <x v="0"/>
    <x v="0"/>
    <x v="1"/>
    <x v="1"/>
    <x v="0"/>
    <x v="3"/>
    <n v="831.8216757887958"/>
    <n v="200.29016419832581"/>
    <n v="0"/>
  </r>
  <r>
    <s v="KAPW-IB-54903-12-10-2021"/>
    <d v="2021-10-12T00:00:00"/>
    <x v="0"/>
    <x v="0"/>
    <n v="69300"/>
    <x v="0"/>
    <x v="0"/>
    <n v="5402.33"/>
    <n v="1.5149999999999999"/>
    <n v="0"/>
    <n v="0"/>
    <x v="6"/>
    <s v="100% POLYESTER YARN (DTY150D/48F"/>
    <n v="18307674"/>
    <x v="0"/>
    <n v="6995835"/>
    <x v="0"/>
    <m/>
    <d v="2023-10-12T00:00:00"/>
    <x v="0"/>
    <x v="0"/>
    <x v="0"/>
    <x v="0"/>
    <x v="0"/>
    <x v="0"/>
    <d v="2023-08-13T00:00:00"/>
    <x v="0"/>
    <x v="1"/>
    <x v="2"/>
    <x v="1"/>
    <x v="0"/>
    <x v="3"/>
    <n v="264.18"/>
    <n v="100.95"/>
    <n v="0"/>
  </r>
  <r>
    <s v="KAPW-IB-55540-13-10-2021"/>
    <d v="2021-10-13T00:00:00"/>
    <x v="0"/>
    <x v="0"/>
    <n v="23100"/>
    <x v="0"/>
    <x v="0"/>
    <n v="5402.33"/>
    <n v="1.63"/>
    <n v="0"/>
    <n v="0"/>
    <x v="6"/>
    <s v="100% POLYESTER TEXTURED YARN"/>
    <n v="6575877"/>
    <x v="0"/>
    <n v="2512587"/>
    <x v="0"/>
    <m/>
    <d v="2023-10-13T00:00:00"/>
    <x v="0"/>
    <x v="0"/>
    <x v="0"/>
    <x v="0"/>
    <x v="0"/>
    <x v="0"/>
    <d v="2023-08-14T00:00:00"/>
    <x v="0"/>
    <x v="1"/>
    <x v="2"/>
    <x v="1"/>
    <x v="0"/>
    <x v="3"/>
    <n v="284.67"/>
    <n v="108.77"/>
    <n v="0"/>
  </r>
  <r>
    <s v="KAPE-IB-67667-13-10-2021"/>
    <d v="2021-10-13T00:00:00"/>
    <x v="0"/>
    <x v="1"/>
    <n v="20750"/>
    <x v="0"/>
    <x v="0"/>
    <n v="5205.13"/>
    <n v="3.35"/>
    <n v="0"/>
    <n v="0"/>
    <x v="10"/>
    <s v="30/1 Cotton Yarn"/>
    <n v="12139741"/>
    <x v="0"/>
    <n v="2923068"/>
    <x v="0"/>
    <n v="139571861"/>
    <d v="2023-10-13T00:00:00"/>
    <x v="0"/>
    <x v="0"/>
    <x v="0"/>
    <x v="0"/>
    <x v="0"/>
    <x v="0"/>
    <d v="2023-08-14T00:00:00"/>
    <x v="0"/>
    <x v="0"/>
    <x v="1"/>
    <x v="1"/>
    <x v="0"/>
    <x v="3"/>
    <n v="585.04775903614461"/>
    <n v="140.8707469879518"/>
    <n v="0"/>
  </r>
  <r>
    <s v="KAPE-IB-67666-13-10-2021"/>
    <d v="2021-10-13T00:00:00"/>
    <x v="0"/>
    <x v="1"/>
    <n v="81956.100000000006"/>
    <x v="0"/>
    <x v="0"/>
    <n v="5205.13"/>
    <n v="3.22"/>
    <n v="0"/>
    <n v="0"/>
    <x v="10"/>
    <s v="30/1 Cotton Yarn"/>
    <n v="46087554"/>
    <x v="0"/>
    <n v="11097192"/>
    <x v="0"/>
    <n v="139571872"/>
    <d v="2023-10-13T00:00:00"/>
    <x v="0"/>
    <x v="0"/>
    <x v="0"/>
    <x v="0"/>
    <x v="0"/>
    <x v="0"/>
    <d v="2023-08-14T00:00:00"/>
    <x v="0"/>
    <x v="0"/>
    <x v="1"/>
    <x v="1"/>
    <x v="0"/>
    <x v="3"/>
    <n v="562.3444014539491"/>
    <n v="135.40410048794413"/>
    <n v="0"/>
  </r>
  <r>
    <s v="KAPW-IB-56155-14-10-2021"/>
    <d v="2021-10-14T00:00:00"/>
    <x v="0"/>
    <x v="0"/>
    <n v="23100"/>
    <x v="0"/>
    <x v="0"/>
    <n v="5402.33"/>
    <n v="1.63"/>
    <n v="0"/>
    <n v="0"/>
    <x v="6"/>
    <s v="100% POLYESTER TEXTURED YARN"/>
    <n v="6587196.0000000009"/>
    <x v="0"/>
    <n v="2516976"/>
    <x v="0"/>
    <m/>
    <d v="2023-10-14T00:00:00"/>
    <x v="0"/>
    <x v="0"/>
    <x v="0"/>
    <x v="0"/>
    <x v="0"/>
    <x v="0"/>
    <d v="2023-08-15T00:00:00"/>
    <x v="0"/>
    <x v="1"/>
    <x v="2"/>
    <x v="1"/>
    <x v="0"/>
    <x v="3"/>
    <n v="285.16000000000003"/>
    <n v="108.96"/>
    <n v="0"/>
  </r>
  <r>
    <s v="KAPW-IB-57410-15-10-2021"/>
    <d v="2021-10-15T00:00:00"/>
    <x v="0"/>
    <x v="0"/>
    <n v="23100"/>
    <x v="0"/>
    <x v="0"/>
    <n v="5402.33"/>
    <n v="1.63"/>
    <n v="0"/>
    <n v="0"/>
    <x v="6"/>
    <s v="100% POLYESTER YARN (DTY 100D/48F"/>
    <n v="6591123"/>
    <x v="0"/>
    <n v="2518362"/>
    <x v="0"/>
    <m/>
    <d v="2023-10-15T00:00:00"/>
    <x v="0"/>
    <x v="0"/>
    <x v="0"/>
    <x v="0"/>
    <x v="0"/>
    <x v="0"/>
    <d v="2023-08-16T00:00:00"/>
    <x v="0"/>
    <x v="1"/>
    <x v="2"/>
    <x v="1"/>
    <x v="0"/>
    <x v="3"/>
    <n v="285.33"/>
    <n v="109.02"/>
    <n v="0"/>
  </r>
  <r>
    <s v="KAPW-IB-57553-16-10-2021"/>
    <d v="2021-10-16T00:00:00"/>
    <x v="0"/>
    <x v="1"/>
    <n v="4610"/>
    <x v="0"/>
    <x v="0"/>
    <n v="3204.1590000000001"/>
    <n v="5.2"/>
    <n v="0"/>
    <n v="0"/>
    <x v="5"/>
    <s v="TEXTILE DYES"/>
    <n v="5055902"/>
    <x v="0"/>
    <n v="1874588"/>
    <x v="0"/>
    <n v="139571883"/>
    <d v="2023-10-16T00:00:00"/>
    <x v="0"/>
    <x v="0"/>
    <x v="0"/>
    <x v="0"/>
    <x v="0"/>
    <x v="0"/>
    <d v="2023-08-17T00:00:00"/>
    <x v="0"/>
    <x v="0"/>
    <x v="2"/>
    <x v="1"/>
    <x v="0"/>
    <x v="4"/>
    <n v="1096.724945770065"/>
    <n v="406.63514099783077"/>
    <n v="0"/>
  </r>
  <r>
    <s v="KAPE-IB-71477-20-10-2021"/>
    <d v="2021-10-20T00:00:00"/>
    <x v="0"/>
    <x v="1"/>
    <n v="59588.9"/>
    <x v="0"/>
    <x v="0"/>
    <n v="5205.13"/>
    <n v="4.7699999999999996"/>
    <n v="0"/>
    <n v="0"/>
    <x v="10"/>
    <s v="30/1 Cotton Yarn"/>
    <n v="49784803"/>
    <x v="0"/>
    <n v="11987433"/>
    <x v="0"/>
    <n v="139571884"/>
    <d v="2023-10-20T00:00:00"/>
    <x v="0"/>
    <x v="0"/>
    <x v="0"/>
    <x v="0"/>
    <x v="0"/>
    <x v="0"/>
    <d v="2023-08-21T00:00:00"/>
    <x v="0"/>
    <x v="0"/>
    <x v="1"/>
    <x v="1"/>
    <x v="0"/>
    <x v="3"/>
    <n v="835.47108605797382"/>
    <n v="201.1688921930091"/>
    <n v="0"/>
  </r>
  <r>
    <s v="KAPE-IB-73834-25-10-2021"/>
    <d v="2021-10-25T00:00:00"/>
    <x v="0"/>
    <x v="0"/>
    <n v="23100"/>
    <x v="0"/>
    <x v="0"/>
    <n v="5402.33"/>
    <n v="1.63"/>
    <n v="0"/>
    <n v="0"/>
    <x v="6"/>
    <s v="100% POLYESTER TEXTURED YARN (DTY 100D"/>
    <n v="6698769"/>
    <x v="0"/>
    <n v="2559480"/>
    <x v="0"/>
    <m/>
    <d v="2023-10-25T00:00:00"/>
    <x v="0"/>
    <x v="0"/>
    <x v="0"/>
    <x v="0"/>
    <x v="0"/>
    <x v="0"/>
    <d v="2023-08-26T00:00:00"/>
    <x v="0"/>
    <x v="1"/>
    <x v="1"/>
    <x v="1"/>
    <x v="0"/>
    <x v="3"/>
    <n v="289.99"/>
    <n v="110.8"/>
    <n v="0"/>
  </r>
  <r>
    <s v="KAPE-IB-73827-25-10-2021"/>
    <d v="2021-10-25T00:00:00"/>
    <x v="0"/>
    <x v="0"/>
    <n v="23100"/>
    <x v="0"/>
    <x v="0"/>
    <n v="5402.33"/>
    <n v="1.63"/>
    <n v="0"/>
    <n v="0"/>
    <x v="16"/>
    <s v="100% POLYESTER TEXTURED YARN (DTY 100D"/>
    <n v="6698769"/>
    <x v="0"/>
    <n v="2559480"/>
    <x v="0"/>
    <m/>
    <d v="2023-10-25T00:00:00"/>
    <x v="0"/>
    <x v="0"/>
    <x v="0"/>
    <x v="0"/>
    <x v="0"/>
    <x v="0"/>
    <d v="2023-08-26T00:00:00"/>
    <x v="0"/>
    <x v="1"/>
    <x v="1"/>
    <x v="1"/>
    <x v="0"/>
    <x v="3"/>
    <n v="289.99"/>
    <n v="110.8"/>
    <n v="0"/>
  </r>
  <r>
    <s v="KAPW-IB-63108-29-10-2021"/>
    <d v="2021-10-29T00:00:00"/>
    <x v="0"/>
    <x v="0"/>
    <n v="1075"/>
    <x v="0"/>
    <x v="0"/>
    <n v="3507.9"/>
    <n v="1.1140000000000001"/>
    <n v="0"/>
    <n v="0"/>
    <x v="12"/>
    <s v="K-LINE BLEACH THE +BIO LOGIC  AA CARD "/>
    <n v="573818"/>
    <x v="0"/>
    <n v="211878"/>
    <x v="0"/>
    <n v="139571909"/>
    <d v="2023-10-29T00:00:00"/>
    <x v="0"/>
    <x v="0"/>
    <x v="0"/>
    <x v="0"/>
    <x v="0"/>
    <x v="0"/>
    <d v="2023-08-30T00:00:00"/>
    <x v="0"/>
    <x v="0"/>
    <x v="2"/>
    <x v="1"/>
    <x v="0"/>
    <x v="5"/>
    <n v="533.78418604651165"/>
    <n v="197.09581395348837"/>
    <n v="0"/>
  </r>
  <r>
    <s v="KAPW-IB-63381-30-10-2021"/>
    <d v="2021-10-30T00:00:00"/>
    <x v="0"/>
    <x v="0"/>
    <n v="50075"/>
    <x v="0"/>
    <x v="0"/>
    <n v="1108.19"/>
    <s v="0.44 / 0.425"/>
    <n v="0"/>
    <n v="0"/>
    <x v="12"/>
    <s v="EMSIZE V (STARCH)"/>
    <n v="4541301.75"/>
    <x v="0"/>
    <n v="1745614.5"/>
    <x v="0"/>
    <m/>
    <d v="2023-10-30T00:00:00"/>
    <x v="0"/>
    <x v="0"/>
    <x v="0"/>
    <x v="0"/>
    <x v="0"/>
    <x v="0"/>
    <d v="2023-08-31T00:00:00"/>
    <x v="0"/>
    <x v="1"/>
    <x v="2"/>
    <x v="1"/>
    <x v="0"/>
    <x v="5"/>
    <n v="90.69"/>
    <n v="34.86"/>
    <n v="0"/>
  </r>
  <r>
    <s v="KAPW-IB-65024-04-11-2021"/>
    <d v="2021-11-04T00:00:00"/>
    <x v="0"/>
    <x v="1"/>
    <n v="18200"/>
    <x v="0"/>
    <x v="0"/>
    <n v="3906.9029999999998"/>
    <n v="2.75"/>
    <n v="0"/>
    <n v="0"/>
    <x v="12"/>
    <s v="FLOWPRINT "/>
    <n v="8730577"/>
    <x v="0"/>
    <n v="1895853"/>
    <x v="0"/>
    <n v="139571922"/>
    <d v="2023-11-04T00:00:00"/>
    <x v="0"/>
    <x v="0"/>
    <x v="0"/>
    <x v="0"/>
    <x v="0"/>
    <x v="0"/>
    <d v="2023-09-05T00:00:00"/>
    <x v="0"/>
    <x v="0"/>
    <x v="2"/>
    <x v="1"/>
    <x v="0"/>
    <x v="5"/>
    <n v="479.70203296703295"/>
    <n v="104.16774725274725"/>
    <n v="0"/>
  </r>
  <r>
    <s v="KAPE-IB-81636-06-11-2021"/>
    <d v="2021-11-06T00:00:00"/>
    <x v="0"/>
    <x v="1"/>
    <n v="21000"/>
    <x v="0"/>
    <x v="0"/>
    <n v="3204.16"/>
    <s v="3.30+3.30"/>
    <n v="0"/>
    <n v="0"/>
    <x v="5"/>
    <s v="TEXTILE DYES"/>
    <n v="11948788"/>
    <x v="0"/>
    <n v="4430276"/>
    <x v="0"/>
    <n v="139571926"/>
    <d v="2023-11-06T00:00:00"/>
    <x v="0"/>
    <x v="0"/>
    <x v="0"/>
    <x v="0"/>
    <x v="0"/>
    <x v="0"/>
    <d v="2023-09-07T00:00:00"/>
    <x v="0"/>
    <x v="0"/>
    <x v="1"/>
    <x v="1"/>
    <x v="0"/>
    <x v="4"/>
    <n v="568.98990476190477"/>
    <n v="210.9655238095238"/>
    <n v="0"/>
  </r>
  <r>
    <s v="KAPE-IB-83341-08-11-2021"/>
    <d v="2021-11-08T00:00:00"/>
    <x v="0"/>
    <x v="1"/>
    <n v="16000"/>
    <x v="0"/>
    <x v="0"/>
    <n v="3906.9090000000001"/>
    <n v="2.5499999999999998"/>
    <n v="0"/>
    <n v="0"/>
    <x v="12"/>
    <s v="NEOPAT BINDER PM/S 45"/>
    <n v="7096224"/>
    <x v="0"/>
    <n v="2211802"/>
    <x v="0"/>
    <n v="139571939"/>
    <d v="2023-11-08T00:00:00"/>
    <x v="0"/>
    <x v="0"/>
    <x v="0"/>
    <x v="0"/>
    <x v="0"/>
    <x v="0"/>
    <d v="2023-09-09T00:00:00"/>
    <x v="0"/>
    <x v="0"/>
    <x v="1"/>
    <x v="1"/>
    <x v="0"/>
    <x v="5"/>
    <n v="443.51400000000001"/>
    <n v="138.23762500000001"/>
    <n v="0"/>
  </r>
  <r>
    <s v="KAPE-IB-83971-09-11-2021"/>
    <d v="2021-11-09T00:00:00"/>
    <x v="0"/>
    <x v="0"/>
    <n v="24120"/>
    <x v="0"/>
    <x v="0"/>
    <n v="5402.33"/>
    <n v="1.51"/>
    <n v="0"/>
    <n v="0"/>
    <x v="16"/>
    <s v="100% VIRGIN POLYESTER YARN"/>
    <n v="6334635.5999999996"/>
    <x v="0"/>
    <n v="2693480.4"/>
    <x v="0"/>
    <m/>
    <d v="2023-11-09T00:00:00"/>
    <x v="0"/>
    <x v="0"/>
    <x v="0"/>
    <x v="0"/>
    <x v="0"/>
    <x v="0"/>
    <d v="2023-09-10T00:00:00"/>
    <x v="0"/>
    <x v="1"/>
    <x v="1"/>
    <x v="1"/>
    <x v="0"/>
    <x v="3"/>
    <n v="262.63"/>
    <n v="111.67"/>
    <n v="0"/>
  </r>
  <r>
    <s v="KAPE-IB-84000-09-11-2021"/>
    <d v="2021-11-09T00:00:00"/>
    <x v="0"/>
    <x v="0"/>
    <n v="20160"/>
    <x v="0"/>
    <x v="0"/>
    <n v="2915.11"/>
    <n v="0.72499999999999998"/>
    <n v="0"/>
    <n v="0"/>
    <x v="12"/>
    <s v="FORMIC ACID 85%"/>
    <n v="2542118"/>
    <x v="0"/>
    <n v="942547"/>
    <x v="0"/>
    <n v="139571938"/>
    <d v="2023-11-09T00:00:00"/>
    <x v="0"/>
    <x v="0"/>
    <x v="0"/>
    <x v="0"/>
    <x v="0"/>
    <x v="0"/>
    <d v="2023-09-10T00:00:00"/>
    <x v="0"/>
    <x v="0"/>
    <x v="1"/>
    <x v="1"/>
    <x v="0"/>
    <x v="5"/>
    <n v="126.09712301587301"/>
    <n v="46.753323412698414"/>
    <n v="0"/>
  </r>
  <r>
    <s v="KAPW-IB-67471-10-11-2021"/>
    <d v="2021-11-10T00:00:00"/>
    <x v="0"/>
    <x v="0"/>
    <n v="1760"/>
    <x v="0"/>
    <x v="0"/>
    <n v="5407.51"/>
    <n v="4.0625"/>
    <n v="0"/>
    <n v="0"/>
    <x v="11"/>
    <s v="100% GRS MICROFIBER DRY GREIGE FINISHED FABRIC"/>
    <n v="1247224"/>
    <x v="0"/>
    <n v="388748.79999999999"/>
    <x v="0"/>
    <m/>
    <d v="2023-11-10T00:00:00"/>
    <x v="0"/>
    <x v="0"/>
    <x v="0"/>
    <x v="0"/>
    <x v="0"/>
    <x v="0"/>
    <d v="2023-09-11T00:00:00"/>
    <x v="0"/>
    <x v="1"/>
    <x v="2"/>
    <x v="1"/>
    <x v="0"/>
    <x v="2"/>
    <n v="708.65"/>
    <n v="220.88"/>
    <n v="0"/>
  </r>
  <r>
    <s v="KAPE-IB-86333-11-11-2021"/>
    <d v="2021-11-11T00:00:00"/>
    <x v="0"/>
    <x v="1"/>
    <n v="16000"/>
    <x v="0"/>
    <x v="0"/>
    <n v="3402.13"/>
    <n v="1.85"/>
    <n v="0"/>
    <n v="0"/>
    <x v="12"/>
    <s v="NEOPAT COMPOUND 96"/>
    <n v="5196553"/>
    <x v="0"/>
    <n v="1926736"/>
    <x v="0"/>
    <n v="139571947"/>
    <d v="2023-11-11T00:00:00"/>
    <x v="0"/>
    <x v="0"/>
    <x v="0"/>
    <x v="0"/>
    <x v="0"/>
    <x v="0"/>
    <d v="2023-09-12T00:00:00"/>
    <x v="0"/>
    <x v="0"/>
    <x v="1"/>
    <x v="1"/>
    <x v="0"/>
    <x v="5"/>
    <n v="324.78456249999999"/>
    <n v="120.42100000000001"/>
    <n v="0"/>
  </r>
  <r>
    <s v="KAPE-IB-86329-11-11-2021"/>
    <d v="2021-11-11T00:00:00"/>
    <x v="0"/>
    <x v="1"/>
    <n v="7500"/>
    <x v="0"/>
    <x v="0"/>
    <n v="3204.16"/>
    <s v="18.87+13.91+9.43+9.17+12.37+9.74"/>
    <n v="0"/>
    <n v="0"/>
    <x v="5"/>
    <s v="TEXTILE DYES"/>
    <n v="14259822"/>
    <x v="0"/>
    <n v="5287142"/>
    <x v="0"/>
    <n v="139571946"/>
    <d v="2023-11-11T00:00:00"/>
    <x v="0"/>
    <x v="0"/>
    <x v="0"/>
    <x v="0"/>
    <x v="0"/>
    <x v="0"/>
    <d v="2023-09-12T00:00:00"/>
    <x v="0"/>
    <x v="0"/>
    <x v="1"/>
    <x v="1"/>
    <x v="0"/>
    <x v="4"/>
    <n v="1901.3096"/>
    <n v="704.95226666666667"/>
    <n v="0"/>
  </r>
  <r>
    <s v="KAPW-IB-70911-15-11-2021"/>
    <d v="2021-11-15T00:00:00"/>
    <x v="0"/>
    <x v="1"/>
    <n v="18200"/>
    <x v="0"/>
    <x v="0"/>
    <n v="3906.9029999999998"/>
    <n v="2.0499999999999998"/>
    <n v="0"/>
    <n v="0"/>
    <x v="12"/>
    <s v="FLOPRINT TA 160 AF"/>
    <n v="6647167"/>
    <x v="0"/>
    <n v="1443439"/>
    <x v="0"/>
    <n v="139571970"/>
    <d v="2023-11-15T00:00:00"/>
    <x v="0"/>
    <x v="0"/>
    <x v="0"/>
    <x v="0"/>
    <x v="0"/>
    <x v="0"/>
    <d v="2023-09-16T00:00:00"/>
    <x v="0"/>
    <x v="0"/>
    <x v="2"/>
    <x v="1"/>
    <x v="0"/>
    <x v="5"/>
    <n v="365.22895604395603"/>
    <n v="79.309835164835164"/>
    <n v="0"/>
  </r>
  <r>
    <s v="KAPE-IB-89256-15-11-2021"/>
    <d v="2021-11-15T00:00:00"/>
    <x v="0"/>
    <x v="1"/>
    <n v="40822.9"/>
    <x v="0"/>
    <x v="0"/>
    <n v="5205.13"/>
    <n v="4.7699999999999996"/>
    <n v="0"/>
    <n v="0"/>
    <x v="10"/>
    <s v="30/1 Cotton Yarn"/>
    <n v="34692338"/>
    <x v="0"/>
    <n v="8353394"/>
    <x v="0"/>
    <n v="139571953"/>
    <d v="2023-11-15T00:00:00"/>
    <x v="0"/>
    <x v="0"/>
    <x v="0"/>
    <x v="0"/>
    <x v="0"/>
    <x v="0"/>
    <d v="2023-09-16T00:00:00"/>
    <x v="0"/>
    <x v="0"/>
    <x v="1"/>
    <x v="1"/>
    <x v="0"/>
    <x v="3"/>
    <n v="849.82541661665391"/>
    <n v="204.62519811184407"/>
    <n v="0"/>
  </r>
  <r>
    <s v="KAPE-IB-89518-16-11-2021"/>
    <d v="2021-11-16T00:00:00"/>
    <x v="0"/>
    <x v="1"/>
    <n v="39976.400000000001"/>
    <x v="0"/>
    <x v="0"/>
    <n v="5205.13"/>
    <n v="4.7699999999999996"/>
    <n v="0"/>
    <n v="0"/>
    <x v="10"/>
    <s v="30/1 Cotton Yarn"/>
    <n v="34274467"/>
    <x v="0"/>
    <n v="8252777"/>
    <x v="0"/>
    <n v="139571952"/>
    <d v="2023-11-16T00:00:00"/>
    <x v="0"/>
    <x v="0"/>
    <x v="0"/>
    <x v="0"/>
    <x v="0"/>
    <x v="0"/>
    <d v="2023-09-17T00:00:00"/>
    <x v="0"/>
    <x v="0"/>
    <x v="1"/>
    <x v="1"/>
    <x v="0"/>
    <x v="3"/>
    <n v="857.36752183788428"/>
    <n v="206.44122532294054"/>
    <n v="0"/>
  </r>
  <r>
    <s v="KAPE-IB-89565-16-11-2021"/>
    <d v="2021-11-16T00:00:00"/>
    <x v="0"/>
    <x v="1"/>
    <n v="61257"/>
    <x v="0"/>
    <x v="0"/>
    <n v="5205.13"/>
    <n v="3.22"/>
    <n v="0"/>
    <n v="0"/>
    <x v="10"/>
    <s v="30/1 Cotton Yarn"/>
    <n v="35453592"/>
    <x v="0"/>
    <n v="8536693"/>
    <x v="0"/>
    <n v="139571954"/>
    <d v="2023-11-16T00:00:00"/>
    <x v="0"/>
    <x v="0"/>
    <x v="0"/>
    <x v="0"/>
    <x v="0"/>
    <x v="0"/>
    <d v="2023-09-17T00:00:00"/>
    <x v="0"/>
    <x v="0"/>
    <x v="1"/>
    <x v="1"/>
    <x v="0"/>
    <x v="3"/>
    <n v="578.76801018659091"/>
    <n v="139.35865288864946"/>
    <n v="0"/>
  </r>
  <r>
    <s v="KAPE-IB-91732-18-11-2021"/>
    <d v="2021-11-18T00:00:00"/>
    <x v="0"/>
    <x v="0"/>
    <n v="1275"/>
    <x v="0"/>
    <x v="0"/>
    <n v="5210.1099999999997"/>
    <n v="17.515000000000001"/>
    <n v="0"/>
    <n v="0"/>
    <x v="2"/>
    <s v="BLENDED FABRIC  73%CTN / 25%POLY / 2%SP ,"/>
    <n v="3995748"/>
    <x v="0"/>
    <n v="1245420"/>
    <x v="0"/>
    <m/>
    <d v="2023-11-18T00:00:00"/>
    <x v="0"/>
    <x v="0"/>
    <x v="0"/>
    <x v="0"/>
    <x v="0"/>
    <x v="0"/>
    <d v="2023-09-19T00:00:00"/>
    <x v="0"/>
    <x v="1"/>
    <x v="1"/>
    <x v="1"/>
    <x v="0"/>
    <x v="2"/>
    <n v="3133.92"/>
    <n v="976.8"/>
    <n v="0"/>
  </r>
  <r>
    <s v="KAPE-IB-94325-23-11-2021"/>
    <d v="2021-11-23T00:00:00"/>
    <x v="0"/>
    <x v="0"/>
    <n v="16000"/>
    <x v="0"/>
    <x v="0"/>
    <n v="3906.9090000000001"/>
    <n v="2.5499999999999998"/>
    <n v="0"/>
    <n v="0"/>
    <x v="12"/>
    <s v="NEOPAT BINDER PM/S 45%)"/>
    <n v="6565440"/>
    <x v="0"/>
    <n v="2046400"/>
    <x v="0"/>
    <m/>
    <d v="2023-11-23T00:00:00"/>
    <x v="0"/>
    <x v="0"/>
    <x v="0"/>
    <x v="0"/>
    <x v="0"/>
    <x v="0"/>
    <d v="2023-09-24T00:00:00"/>
    <x v="0"/>
    <x v="1"/>
    <x v="1"/>
    <x v="1"/>
    <x v="0"/>
    <x v="5"/>
    <n v="410.34"/>
    <n v="127.9"/>
    <n v="0"/>
  </r>
  <r>
    <s v="KAPE-IB-94334-23-11-2021"/>
    <d v="2021-11-23T00:00:00"/>
    <x v="0"/>
    <x v="0"/>
    <n v="16000"/>
    <x v="0"/>
    <x v="0"/>
    <n v="3906.9090000000001"/>
    <n v="2.5499999999999998"/>
    <n v="0"/>
    <n v="0"/>
    <x v="12"/>
    <s v="NEOPAT BINDER PM/S 45"/>
    <n v="7312640"/>
    <x v="0"/>
    <n v="2279200"/>
    <x v="0"/>
    <m/>
    <d v="2023-11-23T00:00:00"/>
    <x v="0"/>
    <x v="0"/>
    <x v="0"/>
    <x v="0"/>
    <x v="0"/>
    <x v="0"/>
    <d v="2023-09-24T00:00:00"/>
    <x v="0"/>
    <x v="1"/>
    <x v="1"/>
    <x v="1"/>
    <x v="0"/>
    <x v="5"/>
    <n v="457.04"/>
    <n v="142.44999999999999"/>
    <n v="0"/>
  </r>
  <r>
    <s v="KAPE-IB-95153-24-11-2021"/>
    <d v="2021-11-24T00:00:00"/>
    <x v="0"/>
    <x v="0"/>
    <n v="24480"/>
    <x v="0"/>
    <x v="0"/>
    <n v="5402.33"/>
    <n v="1.64"/>
    <n v="0"/>
    <n v="0"/>
    <x v="16"/>
    <s v="100% POLYESTER YARN (DTY 100D/48F "/>
    <n v="7177291.2000000002"/>
    <x v="0"/>
    <n v="3051676.8"/>
    <x v="0"/>
    <m/>
    <d v="2023-11-24T00:00:00"/>
    <x v="0"/>
    <x v="0"/>
    <x v="0"/>
    <x v="0"/>
    <x v="0"/>
    <x v="0"/>
    <d v="2023-09-25T00:00:00"/>
    <x v="0"/>
    <x v="1"/>
    <x v="1"/>
    <x v="1"/>
    <x v="0"/>
    <x v="3"/>
    <n v="293.19"/>
    <n v="124.66"/>
    <n v="0"/>
  </r>
  <r>
    <s v="KAPW-IB-77483-26-11-2021"/>
    <d v="2021-11-26T00:00:00"/>
    <x v="0"/>
    <x v="0"/>
    <n v="5280"/>
    <x v="0"/>
    <x v="0"/>
    <n v="3402.13"/>
    <n v="3.8"/>
    <n v="0"/>
    <n v="0"/>
    <x v="12"/>
    <s v="KOLLASOL CDA"/>
    <n v="4036348.8000000003"/>
    <x v="0"/>
    <n v="1496563.2"/>
    <x v="0"/>
    <m/>
    <d v="2023-11-26T00:00:00"/>
    <x v="0"/>
    <x v="0"/>
    <x v="0"/>
    <x v="0"/>
    <x v="0"/>
    <x v="0"/>
    <d v="2023-09-27T00:00:00"/>
    <x v="0"/>
    <x v="1"/>
    <x v="2"/>
    <x v="1"/>
    <x v="0"/>
    <x v="5"/>
    <n v="764.46"/>
    <n v="283.44"/>
    <n v="0"/>
  </r>
  <r>
    <s v="KAPW-IB-79954-30-11-2021"/>
    <d v="2021-11-30T00:00:00"/>
    <x v="0"/>
    <x v="0"/>
    <n v="5000"/>
    <x v="0"/>
    <x v="0"/>
    <n v="3204.16"/>
    <n v="4.0039999999999996"/>
    <n v="0"/>
    <n v="0"/>
    <x v="5"/>
    <s v="DYES (FASFA BLACK C-ECO"/>
    <n v="3592301"/>
    <x v="0"/>
    <n v="1331925"/>
    <x v="0"/>
    <n v="139572012"/>
    <d v="2023-11-30T00:00:00"/>
    <x v="0"/>
    <x v="0"/>
    <x v="0"/>
    <x v="0"/>
    <x v="0"/>
    <x v="0"/>
    <d v="2023-10-01T00:00:00"/>
    <x v="0"/>
    <x v="0"/>
    <x v="2"/>
    <x v="1"/>
    <x v="0"/>
    <x v="4"/>
    <n v="718.46019999999999"/>
    <n v="266.38499999999999"/>
    <n v="0"/>
  </r>
  <r>
    <s v="KAPE-IB-99339-30-11-2021"/>
    <d v="2021-11-30T00:00:00"/>
    <x v="0"/>
    <x v="0"/>
    <n v="60509.9"/>
    <x v="0"/>
    <x v="0"/>
    <n v="5205.13"/>
    <n v="3.3"/>
    <n v="0"/>
    <n v="0"/>
    <x v="10"/>
    <s v="30/1 Cotton Yarn"/>
    <n v="1210803.0990000002"/>
    <x v="0"/>
    <n v="291657.71800000005"/>
    <x v="0"/>
    <m/>
    <d v="2023-11-30T00:00:00"/>
    <x v="0"/>
    <x v="0"/>
    <x v="0"/>
    <x v="0"/>
    <x v="0"/>
    <x v="0"/>
    <d v="2023-10-01T00:00:00"/>
    <x v="0"/>
    <x v="0"/>
    <x v="1"/>
    <x v="1"/>
    <x v="0"/>
    <x v="3"/>
    <n v="20.010000000000002"/>
    <n v="4.8200000000000012"/>
    <n v="0"/>
  </r>
  <r>
    <s v="KAPE-IB-99346-30-11-2021"/>
    <d v="2021-11-30T00:00:00"/>
    <x v="0"/>
    <x v="1"/>
    <n v="39741"/>
    <x v="0"/>
    <x v="0"/>
    <n v="5205.13"/>
    <n v="4.7699999999999996"/>
    <n v="0"/>
    <n v="0"/>
    <x v="10"/>
    <s v="30/1 Cotton Yarn"/>
    <n v="34014630"/>
    <x v="0"/>
    <n v="8190214"/>
    <x v="0"/>
    <n v="139572006"/>
    <d v="2023-11-30T00:00:00"/>
    <x v="0"/>
    <x v="0"/>
    <x v="0"/>
    <x v="0"/>
    <x v="0"/>
    <x v="0"/>
    <d v="2023-10-01T00:00:00"/>
    <x v="0"/>
    <x v="0"/>
    <x v="1"/>
    <x v="1"/>
    <x v="0"/>
    <x v="3"/>
    <n v="855.90775269872427"/>
    <n v="206.08978133413854"/>
    <n v="0"/>
  </r>
  <r>
    <s v="KAPE-IB-99360-30-11-2021"/>
    <d v="2021-11-30T00:00:00"/>
    <x v="0"/>
    <x v="1"/>
    <n v="40518.400000000001"/>
    <x v="0"/>
    <x v="0"/>
    <n v="5205.13"/>
    <n v="3.3"/>
    <n v="0"/>
    <n v="0"/>
    <x v="10"/>
    <s v="30/1 Cotton Yarn"/>
    <n v="23992462"/>
    <x v="0"/>
    <n v="5777024"/>
    <x v="0"/>
    <n v="139572007"/>
    <d v="2023-11-30T00:00:00"/>
    <x v="0"/>
    <x v="0"/>
    <x v="0"/>
    <x v="0"/>
    <x v="0"/>
    <x v="0"/>
    <d v="2023-10-01T00:00:00"/>
    <x v="0"/>
    <x v="0"/>
    <x v="1"/>
    <x v="1"/>
    <x v="0"/>
    <x v="3"/>
    <n v="592.13744866529771"/>
    <n v="142.57779181803821"/>
    <n v="0"/>
  </r>
  <r>
    <s v="KAPE-IB-99354-30-11-2021"/>
    <d v="2021-11-30T00:00:00"/>
    <x v="0"/>
    <x v="1"/>
    <n v="40085.1"/>
    <x v="0"/>
    <x v="0"/>
    <n v="5205.13"/>
    <n v="3.3"/>
    <n v="0"/>
    <n v="0"/>
    <x v="10"/>
    <s v="30/1 Cotton Yarn"/>
    <n v="23735889"/>
    <x v="0"/>
    <n v="5715245"/>
    <x v="0"/>
    <n v="139572004"/>
    <d v="2023-11-30T00:00:00"/>
    <x v="0"/>
    <x v="0"/>
    <x v="0"/>
    <x v="0"/>
    <x v="0"/>
    <x v="0"/>
    <d v="2023-10-01T00:00:00"/>
    <x v="0"/>
    <x v="0"/>
    <x v="1"/>
    <x v="1"/>
    <x v="0"/>
    <x v="3"/>
    <n v="592.13745256965808"/>
    <n v="142.57779075017899"/>
    <n v="0"/>
  </r>
  <r>
    <s v="KAPW-IB-80150-01-12-2021"/>
    <d v="2021-12-01T00:00:00"/>
    <x v="0"/>
    <x v="0"/>
    <n v="5000"/>
    <x v="0"/>
    <x v="0"/>
    <n v="3204.2"/>
    <n v="7.6719999999999997"/>
    <n v="0"/>
    <n v="0"/>
    <x v="5"/>
    <s v="TEXTILE DYES (VEEBRIGH EHT)"/>
    <n v="6912500"/>
    <x v="0"/>
    <n v="2889700.0000000005"/>
    <x v="0"/>
    <m/>
    <d v="2023-12-01T00:00:00"/>
    <x v="0"/>
    <x v="0"/>
    <x v="0"/>
    <x v="0"/>
    <x v="0"/>
    <x v="0"/>
    <d v="2023-10-02T00:00:00"/>
    <x v="0"/>
    <x v="1"/>
    <x v="2"/>
    <x v="1"/>
    <x v="0"/>
    <x v="4"/>
    <n v="1382.5"/>
    <n v="577.94000000000005"/>
    <n v="0"/>
  </r>
  <r>
    <s v="KAPW-IB-81108-02-12-2021"/>
    <d v="2021-12-02T00:00:00"/>
    <x v="0"/>
    <x v="0"/>
    <n v="18200"/>
    <x v="0"/>
    <x v="0"/>
    <n v="3906.9029999999998"/>
    <n v="2.0499999999999998"/>
    <n v="0"/>
    <n v="0"/>
    <x v="12"/>
    <s v="FLOPRINT TA "/>
    <n v="6704334"/>
    <x v="0"/>
    <n v="1455818"/>
    <x v="0"/>
    <m/>
    <d v="2023-12-02T00:00:00"/>
    <x v="0"/>
    <x v="0"/>
    <x v="0"/>
    <x v="0"/>
    <x v="0"/>
    <x v="0"/>
    <d v="2023-10-03T00:00:00"/>
    <x v="0"/>
    <x v="0"/>
    <x v="2"/>
    <x v="1"/>
    <x v="0"/>
    <x v="5"/>
    <n v="368.37"/>
    <n v="79.989999999999995"/>
    <n v="0"/>
  </r>
  <r>
    <s v="KAPW-IB-81771-03-12-2021"/>
    <d v="2021-12-03T00:00:00"/>
    <x v="0"/>
    <x v="0"/>
    <n v="1500"/>
    <x v="0"/>
    <x v="0"/>
    <n v="3204.16"/>
    <n v="9.4742999999999995"/>
    <n v="0"/>
    <n v="0"/>
    <x v="5"/>
    <s v="TEXTILE DYES (BEMACRON SMART ORANGE EE"/>
    <n v="2550040"/>
    <x v="0"/>
    <n v="945483"/>
    <x v="0"/>
    <n v="139572015"/>
    <d v="2023-12-03T00:00:00"/>
    <x v="0"/>
    <x v="0"/>
    <x v="0"/>
    <x v="0"/>
    <x v="0"/>
    <x v="0"/>
    <d v="2023-10-04T00:00:00"/>
    <x v="0"/>
    <x v="0"/>
    <x v="2"/>
    <x v="1"/>
    <x v="0"/>
    <x v="4"/>
    <n v="1700.0266666666666"/>
    <n v="630.322"/>
    <n v="0"/>
  </r>
  <r>
    <s v="KAPE-IB-101874-03-12-2021"/>
    <d v="2021-12-03T00:00:00"/>
    <x v="0"/>
    <x v="0"/>
    <n v="24480"/>
    <x v="0"/>
    <x v="0"/>
    <n v="5402.33"/>
    <n v="1.64"/>
    <n v="0"/>
    <n v="0"/>
    <x v="16"/>
    <s v="100% POLYESTER YARN (DTY 100D/48F"/>
    <n v="7203729.5999999996"/>
    <x v="0"/>
    <n v="3062937.6000000001"/>
    <x v="0"/>
    <m/>
    <d v="2023-12-03T00:00:00"/>
    <x v="0"/>
    <x v="0"/>
    <x v="0"/>
    <x v="0"/>
    <x v="0"/>
    <x v="0"/>
    <d v="2023-10-04T00:00:00"/>
    <x v="0"/>
    <x v="1"/>
    <x v="1"/>
    <x v="1"/>
    <x v="0"/>
    <x v="3"/>
    <n v="294.27"/>
    <n v="125.12"/>
    <n v="0"/>
  </r>
  <r>
    <s v="KAPW-IB-83496-06-12-2021"/>
    <d v="2021-12-06T00:00:00"/>
    <x v="0"/>
    <x v="0"/>
    <n v="12145"/>
    <x v="0"/>
    <x v="0"/>
    <n v="5407.52"/>
    <n v="5.8258000000000001"/>
    <n v="0"/>
    <n v="0"/>
    <x v="11"/>
    <s v="100% POLY MICROFIBER FABRIC"/>
    <n v="12768038.5"/>
    <x v="0"/>
    <n v="4733999.55"/>
    <x v="0"/>
    <m/>
    <d v="2023-12-06T00:00:00"/>
    <x v="0"/>
    <x v="0"/>
    <x v="0"/>
    <x v="0"/>
    <x v="0"/>
    <x v="0"/>
    <d v="2023-10-07T00:00:00"/>
    <x v="0"/>
    <x v="1"/>
    <x v="2"/>
    <x v="1"/>
    <x v="0"/>
    <x v="2"/>
    <n v="1051.3"/>
    <n v="389.78999999999996"/>
    <n v="0"/>
  </r>
  <r>
    <s v="KAPE-IB-103482-06-12-2021"/>
    <d v="2021-12-06T00:00:00"/>
    <x v="0"/>
    <x v="1"/>
    <n v="19874.400000000001"/>
    <x v="0"/>
    <x v="0"/>
    <n v="5205.13"/>
    <n v="3.3"/>
    <n v="0"/>
    <n v="0"/>
    <x v="10"/>
    <s v="30/1 Cotton Yarn"/>
    <n v="11835280"/>
    <x v="0"/>
    <n v="2849757"/>
    <x v="0"/>
    <n v="139572024"/>
    <d v="2023-12-06T00:00:00"/>
    <x v="0"/>
    <x v="0"/>
    <x v="0"/>
    <x v="0"/>
    <x v="0"/>
    <x v="0"/>
    <d v="2023-10-07T00:00:00"/>
    <x v="0"/>
    <x v="0"/>
    <x v="1"/>
    <x v="1"/>
    <x v="0"/>
    <x v="3"/>
    <n v="595.50376363563169"/>
    <n v="143.38832870426276"/>
    <n v="0"/>
  </r>
  <r>
    <s v="KAPE-IB-103549-06-12-2021"/>
    <d v="2021-12-06T00:00:00"/>
    <x v="0"/>
    <x v="1"/>
    <n v="19847.7"/>
    <x v="0"/>
    <x v="0"/>
    <n v="5205.13"/>
    <n v="3.3"/>
    <n v="0"/>
    <n v="0"/>
    <x v="10"/>
    <s v="30/1 Cotton Yarn"/>
    <n v="11819380"/>
    <x v="0"/>
    <n v="2845929"/>
    <x v="0"/>
    <n v="139572023"/>
    <d v="2023-12-06T00:00:00"/>
    <x v="0"/>
    <x v="0"/>
    <x v="0"/>
    <x v="0"/>
    <x v="0"/>
    <x v="0"/>
    <d v="2023-10-07T00:00:00"/>
    <x v="0"/>
    <x v="0"/>
    <x v="1"/>
    <x v="1"/>
    <x v="0"/>
    <x v="3"/>
    <n v="595.5037611410894"/>
    <n v="143.38835230278571"/>
    <n v="0"/>
  </r>
  <r>
    <s v="KPAF-IB-30892-13-12-2021"/>
    <d v="2021-12-13T00:00:00"/>
    <x v="0"/>
    <x v="3"/>
    <n v="2002.9"/>
    <x v="0"/>
    <x v="0"/>
    <n v="5210.49"/>
    <n v="10.8268"/>
    <n v="2002.9"/>
    <n v="2002.9"/>
    <x v="2"/>
    <s v="BLENDED POLYESTER MESH FABRIC 88% POLYESTER 12%"/>
    <n v="3939724.3290000004"/>
    <x v="0"/>
    <n v="1227957.9610000001"/>
    <x v="0"/>
    <m/>
    <d v="2023-12-13T00:00:00"/>
    <x v="0"/>
    <x v="0"/>
    <x v="0"/>
    <x v="0"/>
    <x v="0"/>
    <x v="0"/>
    <d v="2023-10-14T00:00:00"/>
    <x v="0"/>
    <x v="1"/>
    <x v="3"/>
    <x v="1"/>
    <x v="0"/>
    <x v="2"/>
    <n v="1967.01"/>
    <n v="613.09"/>
    <n v="1227957.9610000001"/>
  </r>
  <r>
    <s v="KAPE-IB-108499-14-12-2021"/>
    <d v="2021-12-14T00:00:00"/>
    <x v="0"/>
    <x v="0"/>
    <n v="24480"/>
    <x v="0"/>
    <x v="0"/>
    <n v="5402.33"/>
    <n v="1.64"/>
    <n v="0"/>
    <n v="0"/>
    <x v="16"/>
    <s v="100% POLYESTER YARN (DTY 100D/48F)"/>
    <n v="7296019.2000000002"/>
    <x v="0"/>
    <n v="3102105.6000000001"/>
    <x v="0"/>
    <m/>
    <d v="2023-12-14T00:00:00"/>
    <x v="0"/>
    <x v="0"/>
    <x v="0"/>
    <x v="0"/>
    <x v="0"/>
    <x v="0"/>
    <d v="2023-10-15T00:00:00"/>
    <x v="0"/>
    <x v="1"/>
    <x v="1"/>
    <x v="1"/>
    <x v="0"/>
    <x v="3"/>
    <n v="298.04000000000002"/>
    <n v="126.72"/>
    <n v="0"/>
  </r>
  <r>
    <s v="KAPW-IB-88577-14-12-2021"/>
    <d v="2021-12-14T00:00:00"/>
    <x v="0"/>
    <x v="0"/>
    <n v="7532"/>
    <x v="0"/>
    <x v="0"/>
    <n v="5807.1019999999999"/>
    <n v="3.6644999999999999"/>
    <n v="0"/>
    <n v="0"/>
    <x v="9"/>
    <s v="WOVEN EDGE SATIN RIBBONS "/>
    <n v="5015935.4000000004"/>
    <x v="0"/>
    <n v="2032736.16"/>
    <x v="0"/>
    <m/>
    <d v="2023-12-14T00:00:00"/>
    <x v="0"/>
    <x v="0"/>
    <x v="0"/>
    <x v="0"/>
    <x v="0"/>
    <x v="0"/>
    <d v="2023-10-15T00:00:00"/>
    <x v="0"/>
    <x v="1"/>
    <x v="2"/>
    <x v="1"/>
    <x v="0"/>
    <x v="6"/>
    <n v="665.95"/>
    <n v="269.88"/>
    <n v="0"/>
  </r>
  <r>
    <s v="KPPI-IB-42167-15-12-2021"/>
    <d v="2021-12-15T00:00:00"/>
    <x v="0"/>
    <x v="0"/>
    <n v="36000"/>
    <x v="0"/>
    <x v="0"/>
    <n v="3809.9189999999999"/>
    <n v="2.5"/>
    <n v="0"/>
    <n v="0"/>
    <x v="12"/>
    <s v="SUPER SIZE SIZING PRODUCTS FOR"/>
    <n v="16374135"/>
    <x v="0"/>
    <n v="6071071"/>
    <x v="0"/>
    <n v="139567796"/>
    <d v="2023-12-15T00:00:00"/>
    <x v="0"/>
    <x v="0"/>
    <x v="0"/>
    <x v="0"/>
    <x v="0"/>
    <x v="0"/>
    <d v="2023-10-16T00:00:00"/>
    <x v="0"/>
    <x v="0"/>
    <x v="0"/>
    <x v="1"/>
    <x v="0"/>
    <x v="5"/>
    <n v="454.83708333333334"/>
    <n v="168.64086111111112"/>
    <n v="0"/>
  </r>
  <r>
    <s v="KPPI-IB-42182-16-12-2021"/>
    <d v="2021-12-16T00:00:00"/>
    <x v="0"/>
    <x v="0"/>
    <n v="18000"/>
    <x v="0"/>
    <x v="0"/>
    <n v="3809.9189999999999"/>
    <n v="2.5"/>
    <n v="0"/>
    <n v="0"/>
    <x v="12"/>
    <s v="SUPER SIZE -SIZING PRODUCTS "/>
    <n v="8187120"/>
    <x v="0"/>
    <n v="3035519.9999999995"/>
    <x v="0"/>
    <m/>
    <d v="2023-12-16T00:00:00"/>
    <x v="0"/>
    <x v="0"/>
    <x v="0"/>
    <x v="0"/>
    <x v="0"/>
    <x v="0"/>
    <d v="2023-10-17T00:00:00"/>
    <x v="0"/>
    <x v="0"/>
    <x v="0"/>
    <x v="1"/>
    <x v="0"/>
    <x v="5"/>
    <n v="454.84"/>
    <n v="168.64"/>
    <n v="0"/>
  </r>
  <r>
    <s v="KAPE-IB-111446-16-12-2021"/>
    <d v="2021-12-16T00:00:00"/>
    <x v="0"/>
    <x v="0"/>
    <n v="19600"/>
    <x v="0"/>
    <x v="0"/>
    <n v="3402.13"/>
    <s v="1.85000_x000a_4.05000_x000a_3.95000"/>
    <n v="0"/>
    <n v="0"/>
    <x v="12"/>
    <s v="NEOPAT COMPOUND 96_x000a_ANTISCHIUMA NEOPAT N_x000a_TILASOL"/>
    <n v="8005228"/>
    <x v="0"/>
    <n v="2968028"/>
    <x v="0"/>
    <m/>
    <d v="2023-12-16T00:00:00"/>
    <x v="0"/>
    <x v="0"/>
    <x v="0"/>
    <x v="0"/>
    <x v="0"/>
    <x v="0"/>
    <d v="2023-10-17T00:00:00"/>
    <x v="0"/>
    <x v="1"/>
    <x v="1"/>
    <x v="1"/>
    <x v="0"/>
    <x v="5"/>
    <n v="408.43"/>
    <n v="151.43"/>
    <n v="0"/>
  </r>
  <r>
    <s v="KAPE-IB-111629-17-12-2021"/>
    <d v="2021-12-17T00:00:00"/>
    <x v="0"/>
    <x v="0"/>
    <n v="24480"/>
    <x v="0"/>
    <x v="0"/>
    <n v="5402.33"/>
    <n v="1.64"/>
    <n v="0"/>
    <n v="0"/>
    <x v="16"/>
    <s v="100% POLYESTER YARN (DTY 100D/48F"/>
    <n v="7308259.2000000002"/>
    <x v="0"/>
    <n v="3107491.1999999997"/>
    <x v="0"/>
    <m/>
    <d v="2023-12-17T00:00:00"/>
    <x v="0"/>
    <x v="0"/>
    <x v="0"/>
    <x v="0"/>
    <x v="0"/>
    <x v="0"/>
    <d v="2023-10-18T00:00:00"/>
    <x v="0"/>
    <x v="1"/>
    <x v="1"/>
    <x v="1"/>
    <x v="0"/>
    <x v="3"/>
    <n v="298.54000000000002"/>
    <n v="126.93999999999998"/>
    <n v="0"/>
  </r>
  <r>
    <s v="KAPE-IB-112508-18-12-2021"/>
    <d v="2021-12-18T00:00:00"/>
    <x v="0"/>
    <x v="0"/>
    <n v="18144"/>
    <x v="0"/>
    <x v="0"/>
    <n v="5205.2700000000004"/>
    <n v="6.52"/>
    <n v="0"/>
    <n v="0"/>
    <x v="10"/>
    <s v="60/1 cotton yarn "/>
    <n v="21534750.720000003"/>
    <x v="0"/>
    <n v="5185192.3199999994"/>
    <x v="0"/>
    <m/>
    <d v="2023-12-18T00:00:00"/>
    <x v="0"/>
    <x v="0"/>
    <x v="0"/>
    <x v="0"/>
    <x v="0"/>
    <x v="0"/>
    <d v="2023-10-19T00:00:00"/>
    <x v="0"/>
    <x v="0"/>
    <x v="1"/>
    <x v="1"/>
    <x v="0"/>
    <x v="3"/>
    <n v="1186.8800000000001"/>
    <n v="285.77999999999997"/>
    <n v="0"/>
  </r>
  <r>
    <s v="KAPE-IB-112505-18-12-2021"/>
    <d v="2021-12-18T00:00:00"/>
    <x v="0"/>
    <x v="0"/>
    <n v="18144"/>
    <x v="0"/>
    <x v="0"/>
    <n v="5205.2700000000004"/>
    <n v="6.52"/>
    <n v="0"/>
    <n v="0"/>
    <x v="10"/>
    <s v="60/1 Cotton Yarn"/>
    <n v="21534750.720000003"/>
    <x v="0"/>
    <n v="5186280.96"/>
    <x v="0"/>
    <m/>
    <d v="2023-12-18T00:00:00"/>
    <x v="0"/>
    <x v="0"/>
    <x v="0"/>
    <x v="0"/>
    <x v="0"/>
    <x v="0"/>
    <d v="2023-10-19T00:00:00"/>
    <x v="0"/>
    <x v="0"/>
    <x v="1"/>
    <x v="1"/>
    <x v="0"/>
    <x v="3"/>
    <n v="1186.8800000000001"/>
    <n v="285.83999999999997"/>
    <n v="0"/>
  </r>
  <r>
    <s v="KAPE-IB-115712-23-12-2021"/>
    <d v="2021-12-23T00:00:00"/>
    <x v="0"/>
    <x v="0"/>
    <n v="24480"/>
    <x v="0"/>
    <x v="0"/>
    <n v="5402.33"/>
    <n v="1.85"/>
    <n v="0"/>
    <n v="0"/>
    <x v="16"/>
    <s v="100% POLYESTER TEXTURED YARN"/>
    <n v="8246332.8000000007"/>
    <x v="0"/>
    <n v="3506270.4"/>
    <x v="0"/>
    <m/>
    <d v="2023-12-23T00:00:00"/>
    <x v="0"/>
    <x v="0"/>
    <x v="0"/>
    <x v="0"/>
    <x v="0"/>
    <x v="0"/>
    <d v="2023-10-24T00:00:00"/>
    <x v="0"/>
    <x v="1"/>
    <x v="1"/>
    <x v="1"/>
    <x v="0"/>
    <x v="3"/>
    <n v="336.86"/>
    <n v="143.22999999999999"/>
    <n v="0"/>
  </r>
  <r>
    <s v="KAPE-IB-116715-24-12-2021"/>
    <d v="2021-12-24T00:00:00"/>
    <x v="0"/>
    <x v="0"/>
    <n v="6300"/>
    <x v="0"/>
    <x v="0"/>
    <n v="3204.16"/>
    <n v="7.4508000000000001"/>
    <n v="0"/>
    <n v="0"/>
    <x v="5"/>
    <s v=" TEXTILE DYES"/>
    <n v="8551999"/>
    <x v="0"/>
    <n v="3170842"/>
    <x v="0"/>
    <n v="139567810"/>
    <d v="2023-12-24T00:00:00"/>
    <x v="0"/>
    <x v="0"/>
    <x v="0"/>
    <x v="0"/>
    <x v="0"/>
    <x v="0"/>
    <d v="2023-10-25T00:00:00"/>
    <x v="0"/>
    <x v="0"/>
    <x v="1"/>
    <x v="1"/>
    <x v="0"/>
    <x v="4"/>
    <n v="1357.4601587301588"/>
    <n v="503.30825396825395"/>
    <n v="0"/>
  </r>
  <r>
    <s v="KAPE-IB-116727-24-12-2021"/>
    <d v="2021-12-24T00:00:00"/>
    <x v="0"/>
    <x v="0"/>
    <n v="8000"/>
    <x v="0"/>
    <x v="0"/>
    <n v="3204.16"/>
    <n v="5.9569999999999999"/>
    <n v="0"/>
    <n v="0"/>
    <x v="5"/>
    <s v="TEXTILE DYES (REMAZOL BLUE"/>
    <n v="7989062"/>
    <x v="0"/>
    <n v="2962121"/>
    <x v="0"/>
    <n v="139567809"/>
    <d v="2023-12-24T00:00:00"/>
    <x v="0"/>
    <x v="0"/>
    <x v="0"/>
    <x v="0"/>
    <x v="0"/>
    <x v="0"/>
    <d v="2023-10-25T00:00:00"/>
    <x v="0"/>
    <x v="0"/>
    <x v="1"/>
    <x v="1"/>
    <x v="0"/>
    <x v="4"/>
    <n v="998.63274999999999"/>
    <n v="370.26512500000001"/>
    <n v="0"/>
  </r>
  <r>
    <s v="KAPW-IB-96455-28-12-2021"/>
    <d v="2021-12-28T00:00:00"/>
    <x v="0"/>
    <x v="0"/>
    <n v="12960"/>
    <x v="0"/>
    <x v="0"/>
    <s v="3402.1300_x000a_3402.1990_x000a_3809.9190"/>
    <s v="2.18_x000a_2.65_x000a_4.2"/>
    <n v="0"/>
    <n v="0"/>
    <x v="12"/>
    <s v="WETMATIC WTL / DYMAFIX_x000a_(total remaing 1317.96 Kgs)"/>
    <n v="6014476.7999999998"/>
    <x v="0"/>
    <n v="2406931.2000000002"/>
    <x v="0"/>
    <m/>
    <d v="2023-12-28T00:00:00"/>
    <x v="0"/>
    <x v="0"/>
    <x v="0"/>
    <x v="0"/>
    <x v="0"/>
    <x v="0"/>
    <d v="2023-10-29T00:00:00"/>
    <x v="0"/>
    <x v="1"/>
    <x v="2"/>
    <x v="1"/>
    <x v="0"/>
    <x v="5"/>
    <n v="464.08"/>
    <n v="185.72000000000003"/>
    <n v="0"/>
  </r>
  <r>
    <s v="KPAF-IB-33775-28-12-2021"/>
    <d v="2021-12-28T00:00:00"/>
    <x v="0"/>
    <x v="0"/>
    <n v="230.4"/>
    <x v="0"/>
    <x v="0"/>
    <n v="5402.33"/>
    <n v="30.83"/>
    <n v="0"/>
    <n v="0"/>
    <x v="15"/>
    <s v="POLYESTER ELASTOLEFIN YARN"/>
    <n v="1294154.496"/>
    <x v="0"/>
    <n v="403370.49599999998"/>
    <x v="0"/>
    <m/>
    <d v="2023-12-28T00:00:00"/>
    <x v="0"/>
    <x v="0"/>
    <x v="0"/>
    <x v="0"/>
    <x v="0"/>
    <x v="0"/>
    <d v="2023-10-29T00:00:00"/>
    <x v="0"/>
    <x v="1"/>
    <x v="3"/>
    <x v="1"/>
    <x v="0"/>
    <x v="3"/>
    <n v="5616.99"/>
    <n v="1750.7399999999998"/>
    <n v="0"/>
  </r>
  <r>
    <s v="KAPW-IB-97856-30-12-2021"/>
    <d v="2021-12-30T00:00:00"/>
    <x v="0"/>
    <x v="0"/>
    <n v="3000"/>
    <x v="0"/>
    <x v="0"/>
    <n v="3204.16"/>
    <s v="16.40_x000a_19.24_x000a_8"/>
    <n v="0"/>
    <n v="0"/>
    <x v="5"/>
    <s v="TEXTILE DYES (NOVACRON BLUE "/>
    <n v="8459620"/>
    <x v="0"/>
    <n v="3136590"/>
    <x v="0"/>
    <n v="139567832"/>
    <d v="2023-12-30T00:00:00"/>
    <x v="0"/>
    <x v="0"/>
    <x v="0"/>
    <x v="0"/>
    <x v="0"/>
    <x v="0"/>
    <d v="2023-10-31T00:00:00"/>
    <x v="0"/>
    <x v="0"/>
    <x v="2"/>
    <x v="1"/>
    <x v="0"/>
    <x v="4"/>
    <n v="2819.8733333333334"/>
    <n v="1045.53"/>
    <n v="0"/>
  </r>
  <r>
    <s v="KAPE-IB-120641-31-12-2021"/>
    <d v="2021-12-31T00:00:00"/>
    <x v="0"/>
    <x v="0"/>
    <n v="20173.400000000001"/>
    <x v="0"/>
    <x v="0"/>
    <n v="5205.13"/>
    <n v="4.7699999999999996"/>
    <n v="0"/>
    <n v="0"/>
    <x v="10"/>
    <s v="30/1 Cotton Yarn"/>
    <n v="17541376.502"/>
    <x v="0"/>
    <n v="4223704.7580000004"/>
    <x v="0"/>
    <m/>
    <d v="2023-12-31T00:00:00"/>
    <x v="0"/>
    <x v="0"/>
    <x v="0"/>
    <x v="0"/>
    <x v="0"/>
    <x v="0"/>
    <d v="2023-11-01T00:00:00"/>
    <x v="0"/>
    <x v="0"/>
    <x v="1"/>
    <x v="1"/>
    <x v="0"/>
    <x v="3"/>
    <n v="869.53"/>
    <n v="209.37"/>
    <n v="0"/>
  </r>
  <r>
    <s v="KAPE-IB-120597-31-12-2021"/>
    <d v="2021-12-31T00:00:00"/>
    <x v="0"/>
    <x v="0"/>
    <n v="59805.1"/>
    <x v="0"/>
    <x v="0"/>
    <n v="5205.13"/>
    <n v="4.7699999999999996"/>
    <n v="0"/>
    <n v="0"/>
    <x v="10"/>
    <s v="30/1 Cotton Yarn"/>
    <n v="52002461"/>
    <x v="0"/>
    <n v="12521412"/>
    <x v="0"/>
    <n v="139567834"/>
    <d v="2023-12-31T00:00:00"/>
    <x v="0"/>
    <x v="0"/>
    <x v="0"/>
    <x v="0"/>
    <x v="0"/>
    <x v="0"/>
    <d v="2023-11-01T00:00:00"/>
    <x v="0"/>
    <x v="0"/>
    <x v="1"/>
    <x v="1"/>
    <x v="0"/>
    <x v="3"/>
    <n v="869.53221380785249"/>
    <n v="209.37030453924498"/>
    <n v="0"/>
  </r>
  <r>
    <s v="KAPE-IB-120523-31-12-2021"/>
    <d v="2021-12-31T00:00:00"/>
    <x v="0"/>
    <x v="0"/>
    <n v="19836.400000000001"/>
    <x v="0"/>
    <x v="0"/>
    <n v="5205.13"/>
    <n v="3.3"/>
    <n v="0"/>
    <n v="0"/>
    <x v="10"/>
    <s v="30/1 Cotton Yarn"/>
    <n v="11932784.784"/>
    <x v="0"/>
    <n v="2873302.54"/>
    <x v="0"/>
    <m/>
    <d v="2023-12-31T00:00:00"/>
    <x v="0"/>
    <x v="0"/>
    <x v="0"/>
    <x v="0"/>
    <x v="0"/>
    <x v="0"/>
    <d v="2023-11-01T00:00:00"/>
    <x v="0"/>
    <x v="0"/>
    <x v="1"/>
    <x v="1"/>
    <x v="0"/>
    <x v="3"/>
    <n v="601.55999999999995"/>
    <n v="144.85"/>
    <n v="0"/>
  </r>
  <r>
    <s v="KPAF-IB-34697-31-12-2021"/>
    <d v="2021-12-31T00:00:00"/>
    <x v="0"/>
    <x v="3"/>
    <n v="300"/>
    <x v="0"/>
    <x v="0"/>
    <n v="5407.52"/>
    <n v="7.0339999999999998"/>
    <n v="300"/>
    <n v="300"/>
    <x v="2"/>
    <s v="88% POLYESTER 12%SPANDE MICRO FIBER FABRIC 254CM 90GSM DYED 1361/MTRS"/>
    <n v="384678"/>
    <x v="0"/>
    <n v="142626"/>
    <x v="0"/>
    <m/>
    <d v="2023-12-31T00:00:00"/>
    <x v="0"/>
    <x v="0"/>
    <x v="0"/>
    <x v="0"/>
    <x v="0"/>
    <x v="0"/>
    <d v="2023-11-01T00:00:00"/>
    <x v="0"/>
    <x v="1"/>
    <x v="3"/>
    <x v="1"/>
    <x v="0"/>
    <x v="2"/>
    <n v="1282.26"/>
    <n v="475.42"/>
    <n v="142626"/>
  </r>
  <r>
    <s v="KAPE-IB-121219-03-01-2022"/>
    <d v="2022-01-03T00:00:00"/>
    <x v="0"/>
    <x v="0"/>
    <n v="54432"/>
    <x v="0"/>
    <x v="0"/>
    <n v="5206.24"/>
    <n v="5.48"/>
    <n v="0"/>
    <n v="0"/>
    <x v="3"/>
    <s v="60:40 YARN (60% COTTON 40% POLYESTER)"/>
    <n v="54147320.640000001"/>
    <x v="0"/>
    <n v="13037552.640000001"/>
    <x v="0"/>
    <m/>
    <d v="2024-01-03T00:00:00"/>
    <x v="0"/>
    <x v="0"/>
    <x v="0"/>
    <x v="0"/>
    <x v="0"/>
    <x v="0"/>
    <d v="2023-11-04T00:00:00"/>
    <x v="0"/>
    <x v="1"/>
    <x v="1"/>
    <x v="1"/>
    <x v="0"/>
    <x v="3"/>
    <n v="994.77"/>
    <n v="239.52"/>
    <n v="0"/>
  </r>
  <r>
    <s v="KAPE-IB-121234-03-01-2022"/>
    <d v="2022-01-03T00:00:00"/>
    <x v="0"/>
    <x v="0"/>
    <n v="24480"/>
    <x v="0"/>
    <x v="0"/>
    <n v="5402.33"/>
    <n v="1.85"/>
    <n v="0"/>
    <n v="0"/>
    <x v="16"/>
    <s v="100% POLYESTER TEXTURED YARN"/>
    <n v="8220873.5999999996"/>
    <x v="0"/>
    <n v="3495499.1999999997"/>
    <x v="0"/>
    <m/>
    <d v="2024-01-03T00:00:00"/>
    <x v="0"/>
    <x v="0"/>
    <x v="0"/>
    <x v="0"/>
    <x v="0"/>
    <x v="0"/>
    <d v="2023-11-04T00:00:00"/>
    <x v="0"/>
    <x v="1"/>
    <x v="1"/>
    <x v="1"/>
    <x v="0"/>
    <x v="3"/>
    <n v="335.82"/>
    <n v="142.79"/>
    <n v="0"/>
  </r>
  <r>
    <s v="KAPE-IB-121250-03-01-2022"/>
    <d v="2022-01-03T00:00:00"/>
    <x v="0"/>
    <x v="0"/>
    <n v="36288"/>
    <x v="0"/>
    <x v="0"/>
    <n v="5205.2700000000004"/>
    <n v="6.3"/>
    <n v="0"/>
    <n v="0"/>
    <x v="10"/>
    <s v="60/1 cotton yarn"/>
    <n v="41499682.559999995"/>
    <x v="0"/>
    <n v="9992626.5600000005"/>
    <x v="0"/>
    <m/>
    <d v="2024-01-03T00:00:00"/>
    <x v="0"/>
    <x v="0"/>
    <x v="0"/>
    <x v="0"/>
    <x v="0"/>
    <x v="0"/>
    <d v="2023-11-04T00:00:00"/>
    <x v="0"/>
    <x v="0"/>
    <x v="1"/>
    <x v="1"/>
    <x v="0"/>
    <x v="3"/>
    <n v="1143.6199999999999"/>
    <n v="275.37"/>
    <n v="0"/>
  </r>
  <r>
    <s v="KAPE-IB-121223-03-01-2022"/>
    <d v="2022-01-03T00:00:00"/>
    <x v="0"/>
    <x v="0"/>
    <n v="24120"/>
    <x v="0"/>
    <x v="0"/>
    <n v="5402.33"/>
    <n v="1.79"/>
    <n v="0"/>
    <n v="0"/>
    <x v="16"/>
    <s v="100% VIRGIN POLYESTER YARN (DTY 100D"/>
    <n v="7837311.6000000006"/>
    <x v="0"/>
    <n v="3332419.1999999997"/>
    <x v="0"/>
    <m/>
    <d v="2024-01-03T00:00:00"/>
    <x v="0"/>
    <x v="0"/>
    <x v="0"/>
    <x v="0"/>
    <x v="0"/>
    <x v="0"/>
    <d v="2023-11-04T00:00:00"/>
    <x v="0"/>
    <x v="1"/>
    <x v="1"/>
    <x v="1"/>
    <x v="0"/>
    <x v="3"/>
    <n v="324.93"/>
    <n v="138.16"/>
    <n v="0"/>
  </r>
  <r>
    <s v="KAPE-IB-121585-04-01-2022"/>
    <d v="2022-01-04T00:00:00"/>
    <x v="0"/>
    <x v="0"/>
    <n v="24480"/>
    <x v="0"/>
    <x v="0"/>
    <n v="5402.33"/>
    <n v="1.85"/>
    <n v="0"/>
    <n v="0"/>
    <x v="16"/>
    <s v="100% POLYESTER TEXTURED YARN (DTY 100D"/>
    <n v="8220873.5999999996"/>
    <x v="0"/>
    <n v="3495499.1999999997"/>
    <x v="0"/>
    <m/>
    <d v="2024-01-04T00:00:00"/>
    <x v="0"/>
    <x v="0"/>
    <x v="0"/>
    <x v="0"/>
    <x v="0"/>
    <x v="0"/>
    <d v="2023-11-05T00:00:00"/>
    <x v="0"/>
    <x v="1"/>
    <x v="1"/>
    <x v="1"/>
    <x v="0"/>
    <x v="3"/>
    <n v="335.82"/>
    <n v="142.79"/>
    <n v="0"/>
  </r>
  <r>
    <s v="KAPE-IB-123067-05-01-2022"/>
    <d v="2022-01-05T00:00:00"/>
    <x v="0"/>
    <x v="4"/>
    <n v="90720"/>
    <x v="0"/>
    <x v="0"/>
    <n v="5205.2700000000004"/>
    <n v="6.52"/>
    <n v="0"/>
    <n v="90720"/>
    <x v="10"/>
    <s v="60/1 cotton yarn "/>
    <n v="106738430.39999999"/>
    <x v="0"/>
    <n v="25708233.599999998"/>
    <x v="0"/>
    <m/>
    <d v="2024-01-05T00:00:00"/>
    <x v="0"/>
    <x v="0"/>
    <x v="0"/>
    <x v="0"/>
    <x v="0"/>
    <x v="0"/>
    <d v="2023-11-06T00:00:00"/>
    <x v="0"/>
    <x v="1"/>
    <x v="1"/>
    <x v="1"/>
    <x v="0"/>
    <x v="3"/>
    <n v="1176.57"/>
    <n v="283.38"/>
    <n v="0"/>
  </r>
  <r>
    <s v="KAPE-IB-123078-05-01-2022"/>
    <d v="2022-01-05T00:00:00"/>
    <x v="0"/>
    <x v="0"/>
    <n v="18144"/>
    <x v="0"/>
    <x v="0"/>
    <n v="5205.2700000000004"/>
    <n v="6.52"/>
    <n v="0"/>
    <n v="0"/>
    <x v="10"/>
    <s v="60/1 cotton yarn "/>
    <n v="21353673.600000001"/>
    <x v="0"/>
    <n v="5141646.72"/>
    <x v="0"/>
    <m/>
    <d v="2024-01-05T00:00:00"/>
    <x v="0"/>
    <x v="0"/>
    <x v="0"/>
    <x v="0"/>
    <x v="0"/>
    <x v="0"/>
    <d v="2023-11-06T00:00:00"/>
    <x v="0"/>
    <x v="1"/>
    <x v="1"/>
    <x v="1"/>
    <x v="0"/>
    <x v="3"/>
    <n v="1176.9000000000001"/>
    <n v="283.38"/>
    <n v="0"/>
  </r>
  <r>
    <s v="KAPW-IB-104471-11-01-2022"/>
    <d v="2022-01-11T00:00:00"/>
    <x v="0"/>
    <x v="0"/>
    <n v="24480"/>
    <x v="0"/>
    <x v="0"/>
    <n v="5402.33"/>
    <n v="1.85"/>
    <n v="0"/>
    <n v="0"/>
    <x v="16"/>
    <s v="100% POLYESTER YARN (DTY 100D/"/>
    <n v="8183908.7999999998"/>
    <x v="0"/>
    <n v="3479832"/>
    <x v="0"/>
    <m/>
    <d v="2024-01-11T00:00:00"/>
    <x v="0"/>
    <x v="0"/>
    <x v="0"/>
    <x v="0"/>
    <x v="0"/>
    <x v="0"/>
    <d v="2023-11-12T00:00:00"/>
    <x v="0"/>
    <x v="1"/>
    <x v="2"/>
    <x v="1"/>
    <x v="0"/>
    <x v="3"/>
    <n v="334.31"/>
    <n v="142.15"/>
    <n v="0"/>
  </r>
  <r>
    <s v="KAPE-IB-126926-11-01-2022"/>
    <d v="2022-01-11T00:00:00"/>
    <x v="0"/>
    <x v="0"/>
    <n v="36288"/>
    <x v="0"/>
    <x v="0"/>
    <n v="5205.2700000000004"/>
    <n v="6.52"/>
    <n v="0"/>
    <n v="0"/>
    <x v="10"/>
    <s v="60/1 cotton yarn "/>
    <n v="42755610.240000002"/>
    <x v="0"/>
    <n v="10294905.6"/>
    <x v="0"/>
    <m/>
    <d v="2024-01-11T00:00:00"/>
    <x v="0"/>
    <x v="0"/>
    <x v="0"/>
    <x v="0"/>
    <x v="0"/>
    <x v="0"/>
    <d v="2023-11-12T00:00:00"/>
    <x v="0"/>
    <x v="1"/>
    <x v="1"/>
    <x v="1"/>
    <x v="0"/>
    <x v="3"/>
    <n v="1178.23"/>
    <n v="283.7"/>
    <n v="0"/>
  </r>
  <r>
    <s v="KAPW-IB-105006-11-01-2022"/>
    <d v="2022-01-11T00:00:00"/>
    <x v="0"/>
    <x v="0"/>
    <n v="2000"/>
    <x v="0"/>
    <x v="0"/>
    <n v="3204.16"/>
    <n v="7.9"/>
    <n v="0"/>
    <n v="0"/>
    <x v="5"/>
    <s v="ARGAZOL TURQUOISE GN"/>
    <n v="2855220"/>
    <x v="0"/>
    <n v="1058640"/>
    <x v="0"/>
    <m/>
    <d v="2024-01-11T00:00:00"/>
    <x v="0"/>
    <x v="0"/>
    <x v="0"/>
    <x v="0"/>
    <x v="0"/>
    <x v="0"/>
    <d v="2023-11-12T00:00:00"/>
    <x v="0"/>
    <x v="1"/>
    <x v="2"/>
    <x v="1"/>
    <x v="0"/>
    <x v="4"/>
    <n v="1427.61"/>
    <n v="529.32000000000005"/>
    <n v="0"/>
  </r>
  <r>
    <s v="KAPE-IB-127747-12-01-2022"/>
    <d v="2022-01-12T00:00:00"/>
    <x v="0"/>
    <x v="0"/>
    <n v="19452.599999999999"/>
    <x v="0"/>
    <x v="0"/>
    <n v="5205.13"/>
    <n v="4.7699999999999996"/>
    <n v="0"/>
    <n v="0"/>
    <x v="10"/>
    <s v="30/1 cotton yarn "/>
    <n v="16767949"/>
    <x v="0"/>
    <n v="4037470"/>
    <x v="0"/>
    <n v="139567858"/>
    <d v="2024-01-11T00:00:00"/>
    <x v="0"/>
    <x v="0"/>
    <x v="0"/>
    <x v="0"/>
    <x v="0"/>
    <x v="0"/>
    <d v="2023-11-12T00:00:00"/>
    <x v="0"/>
    <x v="1"/>
    <x v="1"/>
    <x v="1"/>
    <x v="0"/>
    <x v="3"/>
    <n v="861.990119572705"/>
    <n v="207.55426009890709"/>
    <n v="0"/>
  </r>
  <r>
    <s v="KAPE-IB-127793-12-01-2022"/>
    <d v="2022-01-12T00:00:00"/>
    <x v="0"/>
    <x v="0"/>
    <n v="6625"/>
    <x v="0"/>
    <x v="0"/>
    <n v="3204.16"/>
    <s v="9.64 / 10.88 / 12.44 / 9.22 / 6.73 / 17.31"/>
    <n v="0"/>
    <n v="0"/>
    <x v="5"/>
    <s v="TEXTILE DYES"/>
    <n v="11983366.25"/>
    <x v="0"/>
    <n v="4443122.5"/>
    <x v="0"/>
    <m/>
    <d v="2024-01-12T00:00:00"/>
    <x v="0"/>
    <x v="0"/>
    <x v="0"/>
    <x v="0"/>
    <x v="0"/>
    <x v="0"/>
    <d v="2023-11-13T00:00:00"/>
    <x v="0"/>
    <x v="1"/>
    <x v="1"/>
    <x v="1"/>
    <x v="0"/>
    <x v="4"/>
    <n v="1808.81"/>
    <n v="670.66"/>
    <n v="0"/>
  </r>
  <r>
    <s v="KAPW-IB-106492-13-01-2022"/>
    <d v="2022-01-13T00:00:00"/>
    <x v="0"/>
    <x v="0"/>
    <n v="8456"/>
    <x v="0"/>
    <x v="0"/>
    <n v="5407.52"/>
    <n v="5.5808"/>
    <n v="0"/>
    <n v="0"/>
    <x v="11"/>
    <s v="100% POLYESTER MICROFIBER FABRIC"/>
    <n v="8525592.8800000008"/>
    <x v="0"/>
    <n v="3161021.92"/>
    <x v="0"/>
    <m/>
    <d v="2024-01-13T00:00:00"/>
    <x v="0"/>
    <x v="0"/>
    <x v="0"/>
    <x v="0"/>
    <x v="0"/>
    <x v="0"/>
    <d v="2023-11-14T00:00:00"/>
    <x v="0"/>
    <x v="1"/>
    <x v="2"/>
    <x v="1"/>
    <x v="0"/>
    <x v="2"/>
    <n v="1008.2300000000001"/>
    <n v="373.82"/>
    <n v="0"/>
  </r>
  <r>
    <s v="KAPE-IB-128667-13-01-2022"/>
    <d v="2022-01-13T00:00:00"/>
    <x v="0"/>
    <x v="0"/>
    <n v="77526.7"/>
    <x v="0"/>
    <x v="0"/>
    <n v="5205.13"/>
    <n v="5.4"/>
    <n v="0"/>
    <n v="0"/>
    <x v="10"/>
    <s v="30/1 Cotton Yarn"/>
    <n v="75631947.451999992"/>
    <x v="0"/>
    <n v="18211021.829999998"/>
    <x v="0"/>
    <m/>
    <d v="2024-01-13T00:00:00"/>
    <x v="0"/>
    <x v="0"/>
    <x v="0"/>
    <x v="0"/>
    <x v="0"/>
    <x v="0"/>
    <d v="2023-11-14T00:00:00"/>
    <x v="0"/>
    <x v="0"/>
    <x v="1"/>
    <x v="1"/>
    <x v="0"/>
    <x v="3"/>
    <n v="975.56"/>
    <n v="234.89999999999998"/>
    <n v="0"/>
  </r>
  <r>
    <s v="KAPE-IB-128635-13-01-2022"/>
    <d v="2022-01-13T00:00:00"/>
    <x v="0"/>
    <x v="0"/>
    <n v="18703.8"/>
    <x v="0"/>
    <x v="0"/>
    <n v="5205.13"/>
    <n v="4.7699999999999996"/>
    <n v="0"/>
    <n v="0"/>
    <x v="10"/>
    <s v="30/1 Cotton Yarn"/>
    <n v="16117999.649999999"/>
    <x v="0"/>
    <n v="3881038.5"/>
    <x v="0"/>
    <m/>
    <d v="2024-01-13T00:00:00"/>
    <x v="0"/>
    <x v="0"/>
    <x v="0"/>
    <x v="0"/>
    <x v="0"/>
    <x v="0"/>
    <d v="2023-11-14T00:00:00"/>
    <x v="0"/>
    <x v="0"/>
    <x v="1"/>
    <x v="1"/>
    <x v="0"/>
    <x v="3"/>
    <n v="861.75"/>
    <n v="207.5"/>
    <n v="0"/>
  </r>
  <r>
    <s v="KAPE-IB-128644-13-01-2022"/>
    <d v="2022-01-13T00:00:00"/>
    <x v="0"/>
    <x v="0"/>
    <n v="20160"/>
    <x v="0"/>
    <x v="0"/>
    <n v="2915.11"/>
    <n v="1.65"/>
    <n v="0"/>
    <n v="0"/>
    <x v="12"/>
    <s v="FORMIC ACID"/>
    <n v="6009494.3999999994"/>
    <x v="0"/>
    <n v="2228083.1999999997"/>
    <x v="0"/>
    <m/>
    <d v="2024-01-13T00:00:00"/>
    <x v="0"/>
    <x v="0"/>
    <x v="0"/>
    <x v="0"/>
    <x v="0"/>
    <x v="0"/>
    <d v="2023-11-14T00:00:00"/>
    <x v="0"/>
    <x v="0"/>
    <x v="1"/>
    <x v="1"/>
    <x v="0"/>
    <x v="5"/>
    <n v="298.08999999999997"/>
    <n v="110.51999999999998"/>
    <n v="0"/>
  </r>
  <r>
    <s v="KAPE-IB-130078-14-01-2022"/>
    <d v="2022-01-14T00:00:00"/>
    <x v="0"/>
    <x v="0"/>
    <n v="3000"/>
    <x v="0"/>
    <x v="0"/>
    <n v="3204.16"/>
    <s v="12.1263 / 8.9937 / 6.5684 / 16.8758 / 9.5495"/>
    <n v="0"/>
    <n v="0"/>
    <x v="5"/>
    <s v="BEZAKTIV _x000a_BEMACRON "/>
    <n v="5469030"/>
    <x v="0"/>
    <n v="2027759.9999999998"/>
    <x v="0"/>
    <m/>
    <d v="2024-01-14T00:00:00"/>
    <x v="0"/>
    <x v="0"/>
    <x v="0"/>
    <x v="0"/>
    <x v="0"/>
    <x v="0"/>
    <d v="2023-11-15T00:00:00"/>
    <x v="0"/>
    <x v="1"/>
    <x v="1"/>
    <x v="1"/>
    <x v="0"/>
    <x v="4"/>
    <n v="1823.01"/>
    <n v="675.92"/>
    <n v="0"/>
  </r>
  <r>
    <s v="KAPW-IB-106716-14-01-2022"/>
    <d v="2022-01-14T00:00:00"/>
    <x v="0"/>
    <x v="0"/>
    <n v="23100"/>
    <x v="0"/>
    <x v="0"/>
    <n v="5402.33"/>
    <n v="1.78"/>
    <n v="0"/>
    <n v="0"/>
    <x v="16"/>
    <s v="100% POLYESTER TEXTURED YARN (DTY 100D/48F HIM SD RW AA GRADE)"/>
    <n v="7411635.0000000009"/>
    <x v="0"/>
    <n v="2831829"/>
    <x v="0"/>
    <m/>
    <d v="2024-01-14T00:00:00"/>
    <x v="0"/>
    <x v="0"/>
    <x v="0"/>
    <x v="0"/>
    <x v="0"/>
    <x v="0"/>
    <d v="2023-11-15T00:00:00"/>
    <x v="0"/>
    <x v="1"/>
    <x v="2"/>
    <x v="1"/>
    <x v="0"/>
    <x v="3"/>
    <n v="320.85000000000002"/>
    <n v="122.59"/>
    <n v="0"/>
  </r>
  <r>
    <s v="KAPW-IB-106693-14-01-2022"/>
    <d v="2022-01-14T00:00:00"/>
    <x v="0"/>
    <x v="0"/>
    <n v="23100"/>
    <x v="0"/>
    <x v="0"/>
    <n v="5402.33"/>
    <n v="1.78"/>
    <n v="0"/>
    <n v="0"/>
    <x v="16"/>
    <s v="100% POLYESTER TEXTURED YARN (DTY 100D/48F HIM SD RW AA GRADE)"/>
    <n v="7411635.0000000009"/>
    <x v="0"/>
    <n v="2831829"/>
    <x v="0"/>
    <m/>
    <d v="2024-01-14T00:00:00"/>
    <x v="0"/>
    <x v="0"/>
    <x v="0"/>
    <x v="0"/>
    <x v="0"/>
    <x v="0"/>
    <d v="2023-11-15T00:00:00"/>
    <x v="0"/>
    <x v="1"/>
    <x v="2"/>
    <x v="1"/>
    <x v="0"/>
    <x v="3"/>
    <n v="320.85000000000002"/>
    <n v="122.59"/>
    <n v="0"/>
  </r>
  <r>
    <s v="KAPE-IB-129594-14-01-2022"/>
    <d v="2022-01-14T00:00:00"/>
    <x v="0"/>
    <x v="0"/>
    <n v="13000"/>
    <x v="0"/>
    <x v="0"/>
    <n v="3809.9189999999999"/>
    <n v="2.65"/>
    <n v="0"/>
    <n v="0"/>
    <x v="12"/>
    <s v="PERIPRINT MIP CONC"/>
    <n v="7119450"/>
    <x v="0"/>
    <n v="2639650"/>
    <x v="0"/>
    <m/>
    <d v="2024-01-14T00:00:00"/>
    <x v="0"/>
    <x v="0"/>
    <x v="0"/>
    <x v="0"/>
    <x v="0"/>
    <x v="0"/>
    <d v="2023-11-15T00:00:00"/>
    <x v="0"/>
    <x v="1"/>
    <x v="1"/>
    <x v="1"/>
    <x v="0"/>
    <x v="5"/>
    <n v="547.65"/>
    <n v="203.05"/>
    <n v="0"/>
  </r>
  <r>
    <s v="KAPE-IB-129589-14-01-2022"/>
    <d v="2022-01-14T00:00:00"/>
    <x v="0"/>
    <x v="0"/>
    <n v="18000"/>
    <x v="0"/>
    <x v="0"/>
    <n v="2832.1089999999999"/>
    <n v="1.65"/>
    <n v="0"/>
    <n v="0"/>
    <x v="12"/>
    <s v="HYDROBLUE 90"/>
    <n v="5353560"/>
    <x v="0"/>
    <n v="972720"/>
    <x v="0"/>
    <m/>
    <d v="2024-01-14T00:00:00"/>
    <x v="0"/>
    <x v="0"/>
    <x v="0"/>
    <x v="0"/>
    <x v="0"/>
    <x v="0"/>
    <d v="2023-11-15T00:00:00"/>
    <x v="0"/>
    <x v="1"/>
    <x v="1"/>
    <x v="1"/>
    <x v="0"/>
    <x v="5"/>
    <n v="297.42"/>
    <n v="54.04"/>
    <n v="0"/>
  </r>
  <r>
    <s v="KAPE-IB-129656-14-01-2022"/>
    <d v="2022-01-14T00:00:00"/>
    <x v="0"/>
    <x v="0"/>
    <n v="20260"/>
    <x v="0"/>
    <x v="0"/>
    <n v="3809.9189999999999"/>
    <s v="3.12.65 / 3.3"/>
    <n v="0"/>
    <n v="0"/>
    <x v="12"/>
    <s v="POLYSOFT_x000a_POLYNOL_x000a_ENZYME "/>
    <n v="10858549.600000001"/>
    <x v="0"/>
    <n v="4026067.2"/>
    <x v="0"/>
    <m/>
    <d v="2024-01-14T00:00:00"/>
    <x v="0"/>
    <x v="0"/>
    <x v="0"/>
    <x v="0"/>
    <x v="0"/>
    <x v="0"/>
    <d v="2023-11-15T00:00:00"/>
    <x v="0"/>
    <x v="1"/>
    <x v="1"/>
    <x v="1"/>
    <x v="0"/>
    <x v="5"/>
    <n v="535.96"/>
    <n v="198.72"/>
    <n v="0"/>
  </r>
  <r>
    <s v="KAPE-IB-129603-14-01-2022"/>
    <d v="2022-01-14T00:00:00"/>
    <x v="0"/>
    <x v="0"/>
    <n v="48000"/>
    <x v="0"/>
    <x v="0"/>
    <n v="1108.19"/>
    <n v="1.75"/>
    <n v="0"/>
    <n v="0"/>
    <x v="12"/>
    <s v="EMSIZE E14 (STARCH"/>
    <n v="1735679.9999999998"/>
    <x v="0"/>
    <n v="6672000"/>
    <x v="0"/>
    <m/>
    <d v="2024-01-14T00:00:00"/>
    <x v="0"/>
    <x v="0"/>
    <x v="0"/>
    <x v="0"/>
    <x v="0"/>
    <x v="0"/>
    <d v="2023-11-15T00:00:00"/>
    <x v="0"/>
    <x v="1"/>
    <x v="1"/>
    <x v="1"/>
    <x v="0"/>
    <x v="5"/>
    <n v="36.159999999999997"/>
    <n v="139"/>
    <n v="0"/>
  </r>
  <r>
    <s v="KAPW-IB-108998-18-01-2022"/>
    <d v="2022-01-18T00:00:00"/>
    <x v="0"/>
    <x v="0"/>
    <n v="5040"/>
    <x v="0"/>
    <x v="0"/>
    <n v="3906.9029999999998"/>
    <n v="1.96"/>
    <n v="0"/>
    <n v="0"/>
    <x v="12"/>
    <s v="TEXTILE CHEMICAL (J INSOFT ECO TWM)"/>
    <n v="1778565.5999999999"/>
    <x v="0"/>
    <n v="386215.19999999995"/>
    <x v="0"/>
    <m/>
    <d v="2024-01-18T00:00:00"/>
    <x v="0"/>
    <x v="0"/>
    <x v="0"/>
    <x v="0"/>
    <x v="0"/>
    <x v="0"/>
    <d v="2023-11-19T00:00:00"/>
    <x v="0"/>
    <x v="1"/>
    <x v="2"/>
    <x v="1"/>
    <x v="0"/>
    <x v="5"/>
    <n v="352.89"/>
    <n v="76.63"/>
    <n v="0"/>
  </r>
  <r>
    <s v="KAPW-IB-109021-18-01-2022"/>
    <d v="2022-01-18T00:00:00"/>
    <x v="0"/>
    <x v="0"/>
    <n v="12000"/>
    <x v="0"/>
    <x v="0"/>
    <n v="3204.16"/>
    <s v="4.6 / 4.5 / 6 / 6.75 / 7.95"/>
    <n v="0"/>
    <n v="0"/>
    <x v="5"/>
    <s v="LIYUANSOL "/>
    <n v="11965080"/>
    <x v="0"/>
    <n v="4436280"/>
    <x v="0"/>
    <m/>
    <d v="2024-01-18T00:00:00"/>
    <x v="0"/>
    <x v="0"/>
    <x v="0"/>
    <x v="0"/>
    <x v="0"/>
    <x v="0"/>
    <d v="2023-11-19T00:00:00"/>
    <x v="0"/>
    <x v="1"/>
    <x v="2"/>
    <x v="1"/>
    <x v="0"/>
    <x v="4"/>
    <n v="997.09"/>
    <n v="369.69"/>
    <n v="0"/>
  </r>
  <r>
    <s v="KAPE-IB-132411-19-01-2022"/>
    <d v="2022-01-19T00:00:00"/>
    <x v="0"/>
    <x v="4"/>
    <n v="24120"/>
    <x v="0"/>
    <x v="0"/>
    <n v="5402.33"/>
    <n v="1.79"/>
    <n v="0"/>
    <n v="24120"/>
    <x v="16"/>
    <s v="100% POLYESTER YARN (DTY 100D/48F SD RW HIM AA GRADE"/>
    <n v="7769052.0000000009"/>
    <x v="0"/>
    <n v="3303233.9999999995"/>
    <x v="0"/>
    <m/>
    <d v="2024-01-19T00:00:00"/>
    <x v="0"/>
    <x v="0"/>
    <x v="0"/>
    <x v="0"/>
    <x v="0"/>
    <x v="0"/>
    <d v="2023-11-20T00:00:00"/>
    <x v="0"/>
    <x v="1"/>
    <x v="1"/>
    <x v="1"/>
    <x v="0"/>
    <x v="3"/>
    <n v="322.10000000000002"/>
    <n v="136.94999999999999"/>
    <n v="0"/>
  </r>
  <r>
    <s v="KAPE-IB-133444-20-01-2022"/>
    <d v="2022-01-20T00:00:00"/>
    <x v="0"/>
    <x v="0"/>
    <n v="23000"/>
    <x v="0"/>
    <x v="0"/>
    <n v="5407.52"/>
    <n v="5.5109000000000004"/>
    <n v="0"/>
    <n v="0"/>
    <x v="11"/>
    <s v="100% POLY MICROFIBER FABRIC 90,82GSM WIDTH:95'' , 100&quot; , 103&quot; , 106&quot; , 112'' (91271/MTRS) "/>
    <n v="22840610"/>
    <x v="0"/>
    <n v="8468600"/>
    <x v="0"/>
    <m/>
    <d v="2024-01-20T00:00:00"/>
    <x v="0"/>
    <x v="0"/>
    <x v="0"/>
    <x v="0"/>
    <x v="0"/>
    <x v="0"/>
    <d v="2023-11-21T00:00:00"/>
    <x v="0"/>
    <x v="1"/>
    <x v="1"/>
    <x v="1"/>
    <x v="0"/>
    <x v="2"/>
    <n v="993.07"/>
    <n v="368.2"/>
    <n v="0"/>
  </r>
  <r>
    <s v="KAPE-IB-135162-25-01-2022"/>
    <d v="2022-01-25T00:00:00"/>
    <x v="0"/>
    <x v="0"/>
    <n v="1525"/>
    <x v="0"/>
    <x v="0"/>
    <n v="3204.16"/>
    <s v="65.8 / 54.8 / 47.1 / 47.2"/>
    <n v="0"/>
    <n v="0"/>
    <x v="5"/>
    <s v="DYES FARBANTHREN "/>
    <n v="13734272"/>
    <x v="0"/>
    <n v="5092280"/>
    <x v="0"/>
    <m/>
    <d v="2024-01-25T00:00:00"/>
    <x v="0"/>
    <x v="0"/>
    <x v="0"/>
    <x v="0"/>
    <x v="0"/>
    <x v="0"/>
    <d v="2023-11-26T00:00:00"/>
    <x v="0"/>
    <x v="1"/>
    <x v="1"/>
    <x v="1"/>
    <x v="0"/>
    <x v="4"/>
    <n v="9006.08"/>
    <n v="3339.2"/>
    <n v="0"/>
  </r>
  <r>
    <s v="KAPE-IB-135157-25-01-2022"/>
    <d v="2022-01-25T00:00:00"/>
    <x v="0"/>
    <x v="0"/>
    <n v="36000"/>
    <x v="0"/>
    <x v="0"/>
    <n v="3402.13"/>
    <s v="2.18 / 2.65"/>
    <n v="0"/>
    <n v="0"/>
    <x v="12"/>
    <s v="CHEMICAL WETMATIC + DYMAFIX "/>
    <n v="14654520"/>
    <x v="0"/>
    <n v="5433480"/>
    <x v="0"/>
    <m/>
    <d v="2024-01-25T00:00:00"/>
    <x v="0"/>
    <x v="0"/>
    <x v="0"/>
    <x v="0"/>
    <x v="0"/>
    <x v="0"/>
    <d v="2023-11-26T00:00:00"/>
    <x v="0"/>
    <x v="1"/>
    <x v="1"/>
    <x v="1"/>
    <x v="0"/>
    <x v="5"/>
    <n v="407.07"/>
    <n v="150.93"/>
    <n v="0"/>
  </r>
  <r>
    <s v="KAPE-IB-135164-25-01-2022"/>
    <d v="2022-01-25T00:00:00"/>
    <x v="0"/>
    <x v="2"/>
    <n v="24120"/>
    <x v="0"/>
    <x v="0"/>
    <n v="5402.33"/>
    <n v="1.7"/>
    <n v="0"/>
    <n v="24120"/>
    <x v="16"/>
    <s v="100% POLYESTER YARN (DTY 100D/48F SD RW HIM AA GRADE S TWIST)"/>
    <n v="7782317.9999999991"/>
    <x v="0"/>
    <n v="3309022.8"/>
    <x v="0"/>
    <m/>
    <d v="2024-01-25T00:00:00"/>
    <x v="0"/>
    <x v="0"/>
    <x v="0"/>
    <x v="0"/>
    <x v="0"/>
    <x v="0"/>
    <d v="2023-11-26T00:00:00"/>
    <x v="0"/>
    <x v="1"/>
    <x v="1"/>
    <x v="1"/>
    <x v="0"/>
    <x v="3"/>
    <n v="322.64999999999998"/>
    <n v="137.19"/>
    <n v="0"/>
  </r>
  <r>
    <s v="KAPE-IB-136944-27-01-2022"/>
    <d v="2022-01-27T00:00:00"/>
    <x v="0"/>
    <x v="0"/>
    <n v="7035"/>
    <x v="0"/>
    <x v="0"/>
    <m/>
    <s v="6.9619 / 8.9832 / 4.4916 / 8.4217"/>
    <n v="0"/>
    <n v="0"/>
    <x v="5"/>
    <s v="DYES IMPERON"/>
    <n v="6771718"/>
    <x v="0"/>
    <n v="2510764"/>
    <x v="0"/>
    <n v="139567898"/>
    <d v="2024-01-27T00:00:00"/>
    <x v="0"/>
    <x v="0"/>
    <x v="0"/>
    <x v="0"/>
    <x v="0"/>
    <x v="0"/>
    <d v="2023-11-28T00:00:00"/>
    <x v="0"/>
    <x v="1"/>
    <x v="1"/>
    <x v="1"/>
    <x v="0"/>
    <x v="4"/>
    <n v="962.5754086709311"/>
    <n v="356.89609097370294"/>
    <n v="0"/>
  </r>
  <r>
    <s v="KAPE-IB-137929-28-01-2022"/>
    <d v="2022-01-28T00:00:00"/>
    <x v="0"/>
    <x v="2"/>
    <n v="23100"/>
    <x v="0"/>
    <x v="0"/>
    <n v="5402.33"/>
    <n v="1.78"/>
    <n v="14289"/>
    <n v="23100"/>
    <x v="16"/>
    <s v="100% POLYSTER TEXTURED YARN DTY100D/48F HIM SD RW AA GRADE"/>
    <n v="7443047"/>
    <x v="0"/>
    <n v="2843892"/>
    <x v="0"/>
    <n v="139567899"/>
    <d v="2024-01-28T00:00:00"/>
    <x v="0"/>
    <x v="0"/>
    <x v="0"/>
    <x v="0"/>
    <x v="0"/>
    <x v="0"/>
    <d v="2023-11-29T00:00:00"/>
    <x v="0"/>
    <x v="1"/>
    <x v="1"/>
    <x v="1"/>
    <x v="0"/>
    <x v="3"/>
    <n v="322.20982683982686"/>
    <n v="123.1122077922078"/>
    <n v="1759150.3371428573"/>
  </r>
  <r>
    <s v="KAPW-IB-113511-28-01-2022"/>
    <d v="2022-01-28T00:00:00"/>
    <x v="0"/>
    <x v="2"/>
    <n v="23100"/>
    <x v="0"/>
    <x v="0"/>
    <n v="5402.33"/>
    <n v="1.78"/>
    <n v="6656.96"/>
    <n v="23100"/>
    <x v="16"/>
    <s v="100% POLYESTER TEXTURED YARN (DTY 100D/48F HIM SD RW AA GRADE)"/>
    <n v="7443047"/>
    <x v="0"/>
    <n v="2843892"/>
    <x v="0"/>
    <n v="139567894"/>
    <d v="2024-01-28T00:00:00"/>
    <x v="0"/>
    <x v="0"/>
    <x v="0"/>
    <x v="0"/>
    <x v="0"/>
    <x v="0"/>
    <d v="2023-11-29T00:00:00"/>
    <x v="0"/>
    <x v="1"/>
    <x v="2"/>
    <x v="1"/>
    <x v="0"/>
    <x v="3"/>
    <n v="322.20982683982686"/>
    <n v="123.1122077922078"/>
    <n v="819553.04278441565"/>
  </r>
  <r>
    <s v="KAPW-IB-114076-31-01-2022"/>
    <d v="2022-01-31T00:00:00"/>
    <x v="0"/>
    <x v="3"/>
    <n v="24480"/>
    <x v="0"/>
    <x v="0"/>
    <n v="5402.33"/>
    <n v="1.71"/>
    <n v="24480"/>
    <n v="24480"/>
    <x v="16"/>
    <s v="100% POLYESTER YARN (DTY 100D/48F) HIM RW SD GRADE:AA"/>
    <n v="7577506"/>
    <x v="0"/>
    <n v="2878596"/>
    <x v="0"/>
    <n v="139567901"/>
    <d v="2024-01-31T00:00:00"/>
    <x v="0"/>
    <x v="0"/>
    <x v="0"/>
    <x v="0"/>
    <x v="0"/>
    <x v="0"/>
    <d v="2023-12-02T00:00:00"/>
    <x v="0"/>
    <x v="1"/>
    <x v="2"/>
    <x v="1"/>
    <x v="0"/>
    <x v="3"/>
    <n v="309.53864379084968"/>
    <n v="117.58970588235294"/>
    <n v="2878596"/>
  </r>
  <r>
    <s v="KAPW-IB-114600-31-01-2022"/>
    <d v="2022-01-31T00:00:00"/>
    <x v="0"/>
    <x v="0"/>
    <n v="18200"/>
    <x v="0"/>
    <x v="0"/>
    <n v="3906.9029999999998"/>
    <n v="2.95"/>
    <n v="0"/>
    <n v="0"/>
    <x v="12"/>
    <s v="CHEMICAL FLOPRINT"/>
    <n v="9718789"/>
    <x v="0"/>
    <n v="2110445"/>
    <x v="0"/>
    <n v="139567910"/>
    <d v="2024-01-31T00:00:00"/>
    <x v="0"/>
    <x v="0"/>
    <x v="0"/>
    <x v="0"/>
    <x v="0"/>
    <x v="0"/>
    <d v="2023-12-02T00:00:00"/>
    <x v="0"/>
    <x v="1"/>
    <x v="2"/>
    <x v="1"/>
    <x v="0"/>
    <x v="5"/>
    <n v="533.99939560439566"/>
    <n v="115.95851648351649"/>
    <n v="0"/>
  </r>
  <r>
    <s v="KAPE-IB-141471-02-02-2022"/>
    <d v="2022-02-02T00:00:00"/>
    <x v="0"/>
    <x v="0"/>
    <n v="57132.800000000003"/>
    <x v="0"/>
    <x v="0"/>
    <n v="5205.13"/>
    <n v="5.4"/>
    <n v="0"/>
    <n v="0"/>
    <x v="10"/>
    <s v="30/1 cotton yarn "/>
    <n v="55768085"/>
    <x v="0"/>
    <n v="13428118"/>
    <x v="0"/>
    <n v="139567895"/>
    <d v="2024-02-02T00:00:00"/>
    <x v="0"/>
    <x v="0"/>
    <x v="0"/>
    <x v="0"/>
    <x v="0"/>
    <x v="0"/>
    <d v="2023-12-04T00:00:00"/>
    <x v="0"/>
    <x v="1"/>
    <x v="1"/>
    <x v="1"/>
    <x v="0"/>
    <x v="3"/>
    <n v="976.113283437885"/>
    <n v="235.03343088383554"/>
    <n v="0"/>
  </r>
  <r>
    <s v="KAPW-IB-115923-02-02-2022"/>
    <d v="2022-02-02T00:00:00"/>
    <x v="0"/>
    <x v="3"/>
    <n v="3058"/>
    <x v="0"/>
    <x v="0"/>
    <n v="5210.49"/>
    <n v="9.4930000000000003"/>
    <n v="3058"/>
    <n v="3058"/>
    <x v="2"/>
    <s v="78% POLYESTER 17% VISCOSE 05% SPANDEX FABRIC,190GSM WIDTH:148CM, (10518/MTRS)"/>
    <n v="5435436"/>
    <x v="0"/>
    <n v="1694155"/>
    <x v="0"/>
    <n v="139567906"/>
    <d v="2024-02-02T00:00:00"/>
    <x v="0"/>
    <x v="0"/>
    <x v="0"/>
    <x v="0"/>
    <x v="0"/>
    <x v="0"/>
    <d v="2023-12-04T00:00:00"/>
    <x v="0"/>
    <x v="1"/>
    <x v="2"/>
    <x v="1"/>
    <x v="0"/>
    <x v="2"/>
    <n v="1777.4480052321778"/>
    <n v="554.00752125572274"/>
    <n v="1694155.0000000002"/>
  </r>
  <r>
    <s v="KAPE-IB-142689-03-02-2022"/>
    <d v="2022-02-03T00:00:00"/>
    <x v="0"/>
    <x v="0"/>
    <n v="18000"/>
    <x v="0"/>
    <x v="0"/>
    <n v="2832.1089999999999"/>
    <n v="2.0099999999999998"/>
    <n v="0"/>
    <n v="0"/>
    <x v="12"/>
    <s v="HYDROBLUE 90 E (SODIUM HYDROSULPHITE)"/>
    <n v="6528887"/>
    <x v="0"/>
    <n v="1186299"/>
    <x v="0"/>
    <n v="139567919"/>
    <d v="2024-02-03T00:00:00"/>
    <x v="0"/>
    <x v="0"/>
    <x v="0"/>
    <x v="0"/>
    <x v="0"/>
    <x v="0"/>
    <d v="2023-12-05T00:00:00"/>
    <x v="0"/>
    <x v="1"/>
    <x v="1"/>
    <x v="1"/>
    <x v="0"/>
    <x v="5"/>
    <n v="362.71594444444446"/>
    <n v="65.905500000000004"/>
    <n v="0"/>
  </r>
  <r>
    <s v="KAPW-IB-118811-07-02-2022"/>
    <d v="2022-02-07T00:00:00"/>
    <x v="0"/>
    <x v="3"/>
    <n v="24480"/>
    <x v="0"/>
    <x v="0"/>
    <n v="5402.33"/>
    <n v="1.71"/>
    <n v="24480"/>
    <n v="24480"/>
    <x v="16"/>
    <s v="100% POLYESTER TEXTURED YARN (DTY 100D/48F HIM SD RW AA GRADE)"/>
    <n v="7513452"/>
    <x v="0"/>
    <n v="2854262"/>
    <x v="0"/>
    <n v="139567917"/>
    <d v="2024-02-07T00:00:00"/>
    <x v="0"/>
    <x v="0"/>
    <x v="0"/>
    <x v="0"/>
    <x v="0"/>
    <x v="0"/>
    <d v="2023-12-09T00:00:00"/>
    <x v="0"/>
    <x v="1"/>
    <x v="2"/>
    <x v="1"/>
    <x v="0"/>
    <x v="3"/>
    <n v="306.92205882352943"/>
    <n v="116.59566993464053"/>
    <n v="2854262"/>
  </r>
  <r>
    <s v="KAPE-IB-145470-07-02-2022"/>
    <d v="2022-02-07T00:00:00"/>
    <x v="0"/>
    <x v="0"/>
    <n v="5020"/>
    <x v="0"/>
    <x v="0"/>
    <s v="3204.1600 / 3204.1590"/>
    <s v="16.8115 / 13.5901  / 18.4222 / 60.8838"/>
    <n v="0"/>
    <n v="0"/>
    <x v="5"/>
    <s v="DYES BEZAKTIVE / BEZATHREN"/>
    <n v="14727554"/>
    <x v="0"/>
    <n v="5460565"/>
    <x v="0"/>
    <n v="139567903"/>
    <d v="2024-02-07T00:00:00"/>
    <x v="0"/>
    <x v="0"/>
    <x v="0"/>
    <x v="0"/>
    <x v="0"/>
    <x v="0"/>
    <d v="2023-12-09T00:00:00"/>
    <x v="0"/>
    <x v="1"/>
    <x v="1"/>
    <x v="1"/>
    <x v="0"/>
    <x v="4"/>
    <n v="2933.7756972111556"/>
    <n v="1087.761952191235"/>
    <n v="0"/>
  </r>
  <r>
    <s v="KAPW-IB-119605-08-02-2022"/>
    <d v="2022-02-08T00:00:00"/>
    <x v="0"/>
    <x v="0"/>
    <n v="18200"/>
    <x v="0"/>
    <x v="0"/>
    <n v="3906.9029999999998"/>
    <n v="2.0499999999999998"/>
    <n v="0"/>
    <n v="0"/>
    <x v="12"/>
    <s v="CHEMICAL FLOPRINT"/>
    <n v="6658585"/>
    <x v="0"/>
    <n v="1445919"/>
    <x v="0"/>
    <n v="139567925"/>
    <d v="2024-02-07T00:00:00"/>
    <x v="0"/>
    <x v="0"/>
    <x v="0"/>
    <x v="0"/>
    <x v="0"/>
    <x v="0"/>
    <d v="2023-12-09T00:00:00"/>
    <x v="0"/>
    <x v="1"/>
    <x v="2"/>
    <x v="1"/>
    <x v="0"/>
    <x v="5"/>
    <n v="365.85631868131867"/>
    <n v="79.446098901098907"/>
    <n v="0"/>
  </r>
  <r>
    <s v="KAPW-IB-122139-11-02-2022"/>
    <d v="2022-02-11T00:00:00"/>
    <x v="0"/>
    <x v="3"/>
    <n v="24120"/>
    <x v="0"/>
    <x v="0"/>
    <n v="5402.33"/>
    <n v="1.79"/>
    <n v="24120"/>
    <n v="24120"/>
    <x v="16"/>
    <s v="100% VIRGIN POLYESTER YARN (DTY 100D/48F SD RW HIM AA GRADE S TWIST)"/>
    <n v="7722872"/>
    <x v="0"/>
    <n v="2933819"/>
    <x v="0"/>
    <n v="139567928"/>
    <d v="2024-02-10T00:00:00"/>
    <x v="0"/>
    <x v="0"/>
    <x v="0"/>
    <x v="0"/>
    <x v="0"/>
    <x v="0"/>
    <d v="2023-12-12T00:00:00"/>
    <x v="0"/>
    <x v="1"/>
    <x v="2"/>
    <x v="1"/>
    <x v="0"/>
    <x v="3"/>
    <n v="320.18540630182423"/>
    <n v="121.63428689883914"/>
    <n v="2933819"/>
  </r>
  <r>
    <s v="KAPW-IB-122238-11-02-2022"/>
    <d v="2022-02-11T00:00:00"/>
    <x v="0"/>
    <x v="3"/>
    <n v="24120"/>
    <x v="0"/>
    <x v="0"/>
    <n v="5402.33"/>
    <n v="1.79"/>
    <n v="24120"/>
    <n v="24120"/>
    <x v="16"/>
    <s v="100% VIRGIN POLYESTER YARN (DTY 100D/48F SD RW HIM AA GRADE S TWIST)"/>
    <n v="7722872"/>
    <x v="0"/>
    <n v="2933819"/>
    <x v="0"/>
    <n v="139567939"/>
    <d v="2024-02-10T00:00:00"/>
    <x v="0"/>
    <x v="0"/>
    <x v="0"/>
    <x v="0"/>
    <x v="0"/>
    <x v="0"/>
    <d v="2023-12-12T00:00:00"/>
    <x v="0"/>
    <x v="1"/>
    <x v="2"/>
    <x v="1"/>
    <x v="0"/>
    <x v="3"/>
    <n v="320.18540630182423"/>
    <n v="121.63428689883914"/>
    <n v="2933819"/>
  </r>
  <r>
    <s v="KAPE-IB-148901-12-02-2022"/>
    <d v="2022-02-12T00:00:00"/>
    <x v="0"/>
    <x v="0"/>
    <n v="12000"/>
    <x v="0"/>
    <x v="0"/>
    <n v="3809.9189999999999"/>
    <n v="3.75"/>
    <n v="0"/>
    <n v="0"/>
    <x v="12"/>
    <s v="CHEMICAL (IDROSOL FIE)"/>
    <n v="9188245"/>
    <x v="0"/>
    <n v="3406744"/>
    <x v="0"/>
    <n v="139567932"/>
    <d v="2024-02-11T00:00:00"/>
    <x v="0"/>
    <x v="0"/>
    <x v="0"/>
    <x v="0"/>
    <x v="0"/>
    <x v="0"/>
    <d v="2023-12-13T00:00:00"/>
    <x v="0"/>
    <x v="1"/>
    <x v="1"/>
    <x v="1"/>
    <x v="0"/>
    <x v="5"/>
    <n v="765.68708333333336"/>
    <n v="283.89533333333333"/>
    <n v="0"/>
  </r>
  <r>
    <s v="KAPE-IB-151471-16-02-2022"/>
    <d v="2022-02-16T00:00:00"/>
    <x v="0"/>
    <x v="0"/>
    <n v="19470.099999999999"/>
    <x v="0"/>
    <x v="0"/>
    <n v="5205.13"/>
    <n v="5.4"/>
    <n v="0"/>
    <n v="0"/>
    <x v="10"/>
    <s v="30/1 cotton yarn "/>
    <n v="18870959"/>
    <x v="0"/>
    <n v="4543844"/>
    <x v="0"/>
    <n v="139567944"/>
    <d v="2024-02-15T00:00:00"/>
    <x v="0"/>
    <x v="0"/>
    <x v="0"/>
    <x v="0"/>
    <x v="0"/>
    <x v="0"/>
    <d v="2023-12-17T00:00:00"/>
    <x v="0"/>
    <x v="1"/>
    <x v="1"/>
    <x v="1"/>
    <x v="0"/>
    <x v="3"/>
    <n v="969.22763622169384"/>
    <n v="233.37548343357253"/>
    <n v="0"/>
  </r>
  <r>
    <s v="KAPE-IB-151452-16-02-2022"/>
    <d v="2022-02-16T00:00:00"/>
    <x v="0"/>
    <x v="0"/>
    <n v="38166.300000000003"/>
    <x v="0"/>
    <x v="0"/>
    <n v="5205.13"/>
    <n v="5.4"/>
    <n v="0"/>
    <n v="0"/>
    <x v="10"/>
    <s v="30/1 cotton yarn "/>
    <n v="36991832"/>
    <x v="0"/>
    <n v="8907079"/>
    <x v="0"/>
    <n v="139567948"/>
    <d v="2024-02-15T00:00:00"/>
    <x v="0"/>
    <x v="0"/>
    <x v="0"/>
    <x v="0"/>
    <x v="0"/>
    <x v="0"/>
    <d v="2023-12-17T00:00:00"/>
    <x v="0"/>
    <x v="1"/>
    <x v="1"/>
    <x v="1"/>
    <x v="0"/>
    <x v="3"/>
    <n v="969.22761703387539"/>
    <n v="233.3754909435811"/>
    <n v="0"/>
  </r>
  <r>
    <s v="KAPW-IB-125939-17-02-2022"/>
    <d v="2022-02-17T00:00:00"/>
    <x v="0"/>
    <x v="0"/>
    <n v="7000"/>
    <x v="0"/>
    <x v="0"/>
    <n v="5407.52"/>
    <n v="5.9856999999999996"/>
    <n v="0"/>
    <n v="0"/>
    <x v="17"/>
    <s v="100% POLY MICROFIBER FABRIC 82GSM, WIDTH:95&quot;,106&quot; (33810/MTRS)"/>
    <n v="7533293"/>
    <x v="0"/>
    <n v="2793134"/>
    <x v="0"/>
    <n v="139567946"/>
    <d v="2024-02-16T00:00:00"/>
    <x v="0"/>
    <x v="0"/>
    <x v="0"/>
    <x v="0"/>
    <x v="0"/>
    <x v="0"/>
    <d v="2023-12-18T00:00:00"/>
    <x v="0"/>
    <x v="1"/>
    <x v="2"/>
    <x v="1"/>
    <x v="0"/>
    <x v="2"/>
    <n v="1076.1847142857143"/>
    <n v="399.01914285714287"/>
    <n v="0"/>
  </r>
  <r>
    <s v="KAPE-IB-152435-17-02-2022"/>
    <d v="2022-02-17T00:00:00"/>
    <x v="0"/>
    <x v="0"/>
    <n v="18957"/>
    <x v="0"/>
    <x v="0"/>
    <n v="5205.13"/>
    <n v="5.3"/>
    <n v="0"/>
    <n v="0"/>
    <x v="10"/>
    <s v="30/1 cotton yarn "/>
    <n v="18064143"/>
    <x v="0"/>
    <n v="4349575"/>
    <x v="0"/>
    <n v="139567952"/>
    <d v="2024-02-16T00:00:00"/>
    <x v="0"/>
    <x v="0"/>
    <x v="0"/>
    <x v="0"/>
    <x v="0"/>
    <x v="0"/>
    <d v="2023-12-18T00:00:00"/>
    <x v="0"/>
    <x v="1"/>
    <x v="1"/>
    <x v="1"/>
    <x v="0"/>
    <x v="3"/>
    <n v="952.90093369203987"/>
    <n v="229.4442686079021"/>
    <n v="0"/>
  </r>
  <r>
    <s v="KAPE-IB-152427-17-02-2022"/>
    <d v="2022-02-17T00:00:00"/>
    <x v="0"/>
    <x v="0"/>
    <n v="20374.2"/>
    <x v="0"/>
    <x v="0"/>
    <n v="5205.13"/>
    <n v="5.3"/>
    <n v="0"/>
    <n v="0"/>
    <x v="10"/>
    <s v="30/1 cotton yarn "/>
    <n v="19414594"/>
    <x v="0"/>
    <n v="4674743"/>
    <x v="0"/>
    <n v="139567951"/>
    <d v="2024-02-16T00:00:00"/>
    <x v="0"/>
    <x v="0"/>
    <x v="0"/>
    <x v="0"/>
    <x v="0"/>
    <x v="0"/>
    <d v="2023-12-18T00:00:00"/>
    <x v="0"/>
    <x v="1"/>
    <x v="1"/>
    <x v="1"/>
    <x v="0"/>
    <x v="3"/>
    <n v="952.90092371725018"/>
    <n v="229.44424811771751"/>
    <n v="0"/>
  </r>
  <r>
    <s v="KAPW-IB-127797-21-02-2022"/>
    <d v="2022-02-21T00:00:00"/>
    <x v="0"/>
    <x v="3"/>
    <n v="24480"/>
    <x v="0"/>
    <x v="0"/>
    <n v="5402.33"/>
    <n v="1.71"/>
    <n v="24480"/>
    <n v="24480"/>
    <x v="16"/>
    <s v="100% POLYESTER TEXTURED YARN (DTY 100D/48F HIM RW SD GRADE-AA"/>
    <n v="7509182"/>
    <x v="0"/>
    <n v="2852641"/>
    <x v="0"/>
    <n v="139567955"/>
    <d v="2024-02-20T00:00:00"/>
    <x v="0"/>
    <x v="0"/>
    <x v="0"/>
    <x v="0"/>
    <x v="0"/>
    <x v="0"/>
    <d v="2023-12-22T00:00:00"/>
    <x v="0"/>
    <x v="1"/>
    <x v="2"/>
    <x v="1"/>
    <x v="0"/>
    <x v="3"/>
    <n v="306.74763071895427"/>
    <n v="116.52945261437908"/>
    <n v="2852641"/>
  </r>
  <r>
    <s v="KPAF-IB-43364-21-02-2022"/>
    <d v="2022-02-21T00:00:00"/>
    <x v="0"/>
    <x v="0"/>
    <n v="3921"/>
    <x v="0"/>
    <x v="0"/>
    <n v="5402.33"/>
    <n v="3.7793000000000001"/>
    <n v="0"/>
    <n v="0"/>
    <x v="6"/>
    <s v="CUPRON POLYESTER 6/1 SPUN NATURAL 2.6% WAXED LOW TWIST"/>
    <n v="2658235"/>
    <x v="0"/>
    <n v="828538"/>
    <x v="0"/>
    <n v="139567961"/>
    <d v="2024-02-20T00:00:00"/>
    <x v="0"/>
    <x v="0"/>
    <x v="0"/>
    <x v="0"/>
    <x v="0"/>
    <x v="0"/>
    <d v="2023-12-22T00:00:00"/>
    <x v="0"/>
    <x v="1"/>
    <x v="3"/>
    <x v="1"/>
    <x v="0"/>
    <x v="3"/>
    <n v="677.94822749298646"/>
    <n v="211.30782963529711"/>
    <n v="0"/>
  </r>
  <r>
    <s v="KAPE-IB-152440-17-02-2022"/>
    <d v="2022-02-17T00:00:00"/>
    <x v="0"/>
    <x v="0"/>
    <n v="19505.2"/>
    <x v="0"/>
    <x v="0"/>
    <n v="5205.13"/>
    <n v="5.3"/>
    <n v="0"/>
    <n v="0"/>
    <x v="10"/>
    <s v="30/1 cotton yarn "/>
    <n v="18586523"/>
    <x v="0"/>
    <n v="4475355"/>
    <x v="0"/>
    <n v="139567943"/>
    <d v="2024-02-16T00:00:00"/>
    <x v="0"/>
    <x v="0"/>
    <x v="0"/>
    <x v="0"/>
    <x v="0"/>
    <x v="0"/>
    <d v="2023-12-18T00:00:00"/>
    <x v="0"/>
    <x v="1"/>
    <x v="1"/>
    <x v="1"/>
    <x v="0"/>
    <x v="3"/>
    <n v="952.90091872936443"/>
    <n v="229.44419949551914"/>
    <n v="0"/>
  </r>
  <r>
    <s v="KAPE-IB-156182-22-02-2022"/>
    <d v="2022-02-22T00:00:00"/>
    <x v="0"/>
    <x v="0"/>
    <n v="300"/>
    <x v="0"/>
    <x v="0"/>
    <n v="3204.16"/>
    <n v="130.11420000000001"/>
    <n v="0"/>
    <n v="0"/>
    <x v="5"/>
    <s v="BEZATHREN "/>
    <n v="7022054"/>
    <x v="0"/>
    <n v="2603581"/>
    <x v="0"/>
    <n v="139567949"/>
    <d v="2024-02-16T00:00:00"/>
    <x v="0"/>
    <x v="0"/>
    <x v="0"/>
    <x v="0"/>
    <x v="0"/>
    <x v="0"/>
    <d v="2023-12-18T00:00:00"/>
    <x v="0"/>
    <x v="1"/>
    <x v="1"/>
    <x v="1"/>
    <x v="0"/>
    <x v="4"/>
    <n v="23406.846666666668"/>
    <n v="8678.6033333333326"/>
    <n v="0"/>
  </r>
  <r>
    <s v="KPAF-IB-44114-24-02-2022"/>
    <d v="2022-02-24T00:00:00"/>
    <x v="0"/>
    <x v="0"/>
    <n v="1537"/>
    <x v="0"/>
    <x v="0"/>
    <n v="5402.33"/>
    <n v="3.7345999999999999"/>
    <n v="0"/>
    <n v="0"/>
    <x v="6"/>
    <s v="CUPRON POLYESTER 6/1 SPUN NATURAL 2.6% WAXED LOW TWIST"/>
    <n v="1034659"/>
    <x v="0"/>
    <n v="322489"/>
    <x v="0"/>
    <n v="139567978"/>
    <d v="2024-02-23T00:00:00"/>
    <x v="0"/>
    <x v="0"/>
    <x v="0"/>
    <x v="0"/>
    <x v="0"/>
    <x v="0"/>
    <d v="2023-12-25T00:00:00"/>
    <x v="0"/>
    <x v="1"/>
    <x v="3"/>
    <x v="1"/>
    <x v="0"/>
    <x v="3"/>
    <n v="673.16785946649316"/>
    <n v="209.81717631750163"/>
    <n v="0"/>
  </r>
  <r>
    <s v="KAPE-IB-158262-24-02-2022"/>
    <d v="2022-02-24T00:00:00"/>
    <x v="0"/>
    <x v="0"/>
    <n v="950"/>
    <x v="0"/>
    <x v="0"/>
    <n v="5210.49"/>
    <n v="3.7345999999999999"/>
    <n v="0"/>
    <n v="0"/>
    <x v="2"/>
    <s v="73% CTN25%POLY 2% SP FABRIC WEIGHT :110+/-5 GSM 40S*75D+40D/133*72 48/50&quot; (6766.5/MTRS)"/>
    <n v="2909027"/>
    <x v="0"/>
    <n v="906706"/>
    <x v="0"/>
    <n v="139567962"/>
    <d v="2024-02-21T00:00:00"/>
    <x v="0"/>
    <x v="0"/>
    <x v="0"/>
    <x v="0"/>
    <x v="0"/>
    <x v="0"/>
    <d v="2023-12-23T00:00:00"/>
    <x v="0"/>
    <x v="1"/>
    <x v="1"/>
    <x v="1"/>
    <x v="0"/>
    <x v="2"/>
    <n v="3062.1336842105261"/>
    <n v="954.42736842105262"/>
    <n v="0"/>
  </r>
  <r>
    <s v="KAPW-IB-130911-25-02-2022"/>
    <d v="2022-02-25T00:00:00"/>
    <x v="0"/>
    <x v="0"/>
    <n v="5280.7"/>
    <x v="0"/>
    <x v="0"/>
    <n v="5807.1019999999999"/>
    <n v="3.4921000000000002"/>
    <n v="0"/>
    <n v="0"/>
    <x v="9"/>
    <s v="RIBBONS (4008/ROLLS) "/>
    <n v="3323032"/>
    <x v="0"/>
    <n v="1035746"/>
    <x v="0"/>
    <n v="139567974"/>
    <d v="2024-02-24T00:00:00"/>
    <x v="0"/>
    <x v="0"/>
    <x v="0"/>
    <x v="0"/>
    <x v="0"/>
    <x v="0"/>
    <d v="2023-12-26T00:00:00"/>
    <x v="0"/>
    <x v="1"/>
    <x v="2"/>
    <x v="1"/>
    <x v="0"/>
    <x v="6"/>
    <n v="629.278694112523"/>
    <n v="196.13801200598405"/>
    <n v="0"/>
  </r>
  <r>
    <s v="KAPE-IB-159014-25-02-2022"/>
    <d v="2022-02-25T00:00:00"/>
    <x v="0"/>
    <x v="0"/>
    <n v="39619.199999999997"/>
    <x v="0"/>
    <x v="0"/>
    <n v="5205.13"/>
    <n v="3.4921000000000002"/>
    <n v="0"/>
    <n v="0"/>
    <x v="10"/>
    <s v="30/1 cotton yarn "/>
    <n v="37838853"/>
    <x v="0"/>
    <n v="9111028"/>
    <x v="0"/>
    <n v="139567975"/>
    <d v="2024-02-24T00:00:00"/>
    <x v="0"/>
    <x v="0"/>
    <x v="0"/>
    <x v="0"/>
    <x v="0"/>
    <x v="0"/>
    <d v="2023-12-26T00:00:00"/>
    <x v="0"/>
    <x v="1"/>
    <x v="1"/>
    <x v="1"/>
    <x v="0"/>
    <x v="3"/>
    <n v="955.06352980373163"/>
    <n v="229.96496648089817"/>
    <n v="0"/>
  </r>
  <r>
    <s v="KPAF-IB-45390-03-03-2022"/>
    <d v="2022-03-03T00:00:00"/>
    <x v="0"/>
    <x v="3"/>
    <n v="490"/>
    <x v="0"/>
    <x v="0"/>
    <n v="5210.49"/>
    <n v="14.490399999999999"/>
    <n v="490"/>
    <n v="490"/>
    <x v="2"/>
    <s v="70% POLYESTER 30% COTTON PLAIN 76X58/35X150D RECYCLED 30% REPREVE 40% POLYESTER FABRIC "/>
    <n v="1288532"/>
    <x v="0"/>
    <n v="401619"/>
    <x v="0"/>
    <n v="139567986"/>
    <d v="2024-03-02T00:00:00"/>
    <x v="0"/>
    <x v="0"/>
    <x v="0"/>
    <x v="0"/>
    <x v="0"/>
    <x v="0"/>
    <d v="2024-01-02T00:00:00"/>
    <x v="0"/>
    <x v="1"/>
    <x v="3"/>
    <x v="1"/>
    <x v="0"/>
    <x v="2"/>
    <n v="2629.6571428571428"/>
    <n v="819.63061224489797"/>
    <n v="401619"/>
  </r>
  <r>
    <s v="KAPW-IB-132406-01-03-2022"/>
    <d v="2022-03-01T00:00:00"/>
    <x v="0"/>
    <x v="0"/>
    <n v="2400"/>
    <x v="0"/>
    <x v="0"/>
    <n v="3204.16"/>
    <s v="11.80 / 14.80 / 15.25 / 6.80"/>
    <n v="0"/>
    <n v="0"/>
    <x v="5"/>
    <s v="DYES (SYNOLON / SYNOZOL)"/>
    <n v="5683295"/>
    <x v="0"/>
    <n v="2107206"/>
    <x v="0"/>
    <n v="139567973"/>
    <d v="2024-02-28T00:00:00"/>
    <x v="0"/>
    <x v="0"/>
    <x v="0"/>
    <x v="0"/>
    <x v="0"/>
    <x v="0"/>
    <d v="2023-12-30T00:00:00"/>
    <x v="0"/>
    <x v="1"/>
    <x v="2"/>
    <x v="1"/>
    <x v="0"/>
    <x v="4"/>
    <n v="2368.0395833333332"/>
    <n v="878.00250000000005"/>
    <n v="0"/>
  </r>
  <r>
    <s v="KAPE-IB-162555-02-03-2022"/>
    <d v="2022-03-02T00:00:00"/>
    <x v="0"/>
    <x v="0"/>
    <n v="11070"/>
    <x v="0"/>
    <x v="0"/>
    <n v="3215.1990000000001"/>
    <s v="10.50 / 9.00"/>
    <n v="0"/>
    <n v="0"/>
    <x v="5"/>
    <s v="REACTIVE DYE / TEXTILE PRINTING INK"/>
    <n v="23646642"/>
    <x v="0"/>
    <n v="11379236"/>
    <x v="0"/>
    <n v="139567976"/>
    <d v="2024-03-01T00:00:00"/>
    <x v="0"/>
    <x v="0"/>
    <x v="0"/>
    <x v="0"/>
    <x v="0"/>
    <x v="0"/>
    <d v="2024-01-01T00:00:00"/>
    <x v="0"/>
    <x v="1"/>
    <x v="1"/>
    <x v="1"/>
    <x v="0"/>
    <x v="4"/>
    <n v="2136.1013550135503"/>
    <n v="1027.9345980126468"/>
    <n v="0"/>
  </r>
  <r>
    <s v="KAPW-IB-132268-01-03-2022"/>
    <d v="2022-03-01T00:00:00"/>
    <x v="0"/>
    <x v="0"/>
    <n v="1818"/>
    <x v="0"/>
    <x v="0"/>
    <n v="5407.52"/>
    <n v="5.2"/>
    <n v="0"/>
    <n v="0"/>
    <x v="17"/>
    <s v="100% GRS MICRO FIBER FABRIC 75D/72* 150D/144F,DRY GREIGE FINISHED WEIGHT 80GSM 86&quot; RAW WHITE WIDTH:220CM (10000/MTRS)"/>
    <n v="1712706"/>
    <x v="0"/>
    <n v="635024"/>
    <x v="0"/>
    <n v="139567969"/>
    <d v="2024-02-23T00:00:00"/>
    <x v="0"/>
    <x v="0"/>
    <x v="0"/>
    <x v="0"/>
    <x v="0"/>
    <x v="0"/>
    <d v="2023-12-25T00:00:00"/>
    <x v="0"/>
    <x v="1"/>
    <x v="2"/>
    <x v="1"/>
    <x v="0"/>
    <x v="2"/>
    <n v="942.08250825082507"/>
    <n v="349.2981298129813"/>
    <n v="0"/>
  </r>
  <r>
    <s v="KAPW-IB-132362-01-03-2022"/>
    <d v="2022-03-01T00:00:00"/>
    <x v="1"/>
    <x v="0"/>
    <n v="1633"/>
    <x v="0"/>
    <x v="0"/>
    <n v="5407.52"/>
    <n v="8.9041999999999994"/>
    <n v="0"/>
    <n v="0"/>
    <x v="17"/>
    <s v="100 PERCEMT POLYESTER 190T TAFFETA, W/R + PU COATING, WHITE COLOR, 70 GSM, 57/58&quot; (14577/MTRS)"/>
    <n v="2634310"/>
    <x v="0"/>
    <n v="976729"/>
    <x v="0"/>
    <n v="139567971"/>
    <d v="2024-02-28T00:00:00"/>
    <x v="0"/>
    <x v="0"/>
    <x v="0"/>
    <x v="0"/>
    <x v="0"/>
    <x v="0"/>
    <d v="2023-12-30T00:00:00"/>
    <x v="0"/>
    <x v="1"/>
    <x v="2"/>
    <x v="1"/>
    <x v="0"/>
    <x v="2"/>
    <n v="1613.1720759338641"/>
    <n v="598.11941212492343"/>
    <n v="0"/>
  </r>
  <r>
    <s v="KAPW-IB-133587-03-03-2022"/>
    <d v="2022-03-03T00:00:00"/>
    <x v="0"/>
    <x v="0"/>
    <n v="5000"/>
    <x v="0"/>
    <x v="0"/>
    <n v="3809.9189999999999"/>
    <s v="3.1237 / 1.7634"/>
    <n v="0"/>
    <n v="0"/>
    <x v="12"/>
    <s v="COMPLEX DSP / K-LINE BLEACH"/>
    <n v="2607484"/>
    <x v="0"/>
    <n v="966782"/>
    <x v="0"/>
    <n v="139567970"/>
    <d v="2024-02-23T00:00:00"/>
    <x v="0"/>
    <x v="0"/>
    <x v="0"/>
    <x v="0"/>
    <x v="0"/>
    <x v="0"/>
    <d v="2023-12-25T00:00:00"/>
    <x v="0"/>
    <x v="1"/>
    <x v="2"/>
    <x v="1"/>
    <x v="0"/>
    <x v="5"/>
    <n v="521.49680000000001"/>
    <n v="193.35640000000001"/>
    <n v="0"/>
  </r>
  <r>
    <s v="KAPE-IB-164920-07-03-2022"/>
    <d v="2022-03-07T00:00:00"/>
    <x v="0"/>
    <x v="0"/>
    <n v="19980"/>
    <x v="0"/>
    <x v="0"/>
    <n v="5205.12"/>
    <n v="3.23"/>
    <n v="0"/>
    <n v="0"/>
    <x v="10"/>
    <s v="20/1 cotton yarn "/>
    <n v="11737946"/>
    <x v="0"/>
    <n v="2826321"/>
    <x v="0"/>
    <n v="139567985"/>
    <d v="2024-03-04T00:00:00"/>
    <x v="0"/>
    <x v="0"/>
    <x v="0"/>
    <x v="0"/>
    <x v="0"/>
    <x v="0"/>
    <d v="2024-01-04T00:00:00"/>
    <x v="0"/>
    <x v="1"/>
    <x v="1"/>
    <x v="1"/>
    <x v="0"/>
    <x v="3"/>
    <n v="587.48478478478478"/>
    <n v="141.4575075075075"/>
    <n v="0"/>
  </r>
  <r>
    <s v="KAPE-IB-168611-14-03-2022"/>
    <d v="2022-03-14T00:00:00"/>
    <x v="0"/>
    <x v="0"/>
    <n v="18000"/>
    <x v="0"/>
    <x v="0"/>
    <n v="2832.1089999999999"/>
    <n v="1.95"/>
    <n v="0"/>
    <n v="0"/>
    <x v="12"/>
    <s v="HYDRO BLUE 90 E"/>
    <n v="6412767"/>
    <x v="0"/>
    <n v="1165199"/>
    <x v="0"/>
    <n v="139567992"/>
    <d v="2024-03-12T00:00:00"/>
    <x v="0"/>
    <x v="0"/>
    <x v="0"/>
    <x v="0"/>
    <x v="0"/>
    <x v="0"/>
    <d v="2024-01-12T00:00:00"/>
    <x v="0"/>
    <x v="1"/>
    <x v="1"/>
    <x v="1"/>
    <x v="0"/>
    <x v="5"/>
    <n v="356.26483333333334"/>
    <n v="64.733277777777772"/>
    <n v="0"/>
  </r>
  <r>
    <s v="KAPE-IB-168698-14-03-2022"/>
    <d v="2022-03-14T00:00:00"/>
    <x v="0"/>
    <x v="0"/>
    <n v="49000"/>
    <x v="0"/>
    <x v="0"/>
    <n v="1108.19"/>
    <n v="0.71"/>
    <n v="0"/>
    <n v="0"/>
    <x v="12"/>
    <s v="EMSIZE E35 (STARCH)"/>
    <n v="6356130"/>
    <x v="0"/>
    <n v="2442941"/>
    <x v="0"/>
    <n v="139568001"/>
    <d v="2024-03-10T00:00:00"/>
    <x v="0"/>
    <x v="0"/>
    <x v="0"/>
    <x v="0"/>
    <x v="0"/>
    <x v="0"/>
    <d v="2024-01-10T00:00:00"/>
    <x v="0"/>
    <x v="1"/>
    <x v="1"/>
    <x v="1"/>
    <x v="0"/>
    <x v="5"/>
    <n v="129.71693877551022"/>
    <n v="49.855938775510204"/>
    <n v="0"/>
  </r>
  <r>
    <s v="KPAF-IB-44674-28-02-2022"/>
    <d v="2022-02-28T00:00:00"/>
    <x v="0"/>
    <x v="0"/>
    <n v="108.86199999999999"/>
    <x v="0"/>
    <x v="0"/>
    <n v="5402.33"/>
    <n v="2.2046000000000001"/>
    <n v="0"/>
    <n v="0"/>
    <x v="6"/>
    <s v="CUPRON POLYESTER 20/1 SPUN NATURAL 3% WAXED"/>
    <n v="137897"/>
    <x v="0"/>
    <n v="42981"/>
    <x v="0"/>
    <n v="139567979"/>
    <d v="2024-02-27T00:00:00"/>
    <x v="0"/>
    <x v="0"/>
    <x v="0"/>
    <x v="0"/>
    <x v="0"/>
    <x v="0"/>
    <d v="2023-12-29T00:00:00"/>
    <x v="0"/>
    <x v="1"/>
    <x v="3"/>
    <x v="1"/>
    <x v="0"/>
    <x v="3"/>
    <n v="1266.7138211680845"/>
    <n v="394.82096599364337"/>
    <n v="0"/>
  </r>
  <r>
    <s v="KAPW-IB-136039-09-03-2022"/>
    <d v="2022-03-09T00:00:00"/>
    <x v="0"/>
    <x v="3"/>
    <n v="24480"/>
    <x v="0"/>
    <x v="0"/>
    <n v="5402.33"/>
    <n v="1.71"/>
    <n v="24480"/>
    <n v="24480"/>
    <x v="16"/>
    <s v="100% POLYESTER TEXTURED YARN (DTY 100D/48F HIM RW SD GRADE-AA) "/>
    <n v="7626613"/>
    <x v="0"/>
    <n v="2897251"/>
    <x v="0"/>
    <n v="139567993"/>
    <d v="2024-03-08T00:00:00"/>
    <x v="0"/>
    <x v="0"/>
    <x v="0"/>
    <x v="0"/>
    <x v="0"/>
    <x v="0"/>
    <d v="2024-01-08T00:00:00"/>
    <x v="0"/>
    <x v="1"/>
    <x v="2"/>
    <x v="1"/>
    <x v="0"/>
    <x v="3"/>
    <n v="311.54464869281048"/>
    <n v="118.35175653594771"/>
    <n v="2897251"/>
  </r>
  <r>
    <s v="KAPW-IB-137115-11-03-2022"/>
    <d v="2022-03-11T00:00:00"/>
    <x v="0"/>
    <x v="0"/>
    <n v="40200"/>
    <x v="0"/>
    <x v="0"/>
    <n v="5205.12"/>
    <n v="3.2"/>
    <n v="0"/>
    <n v="0"/>
    <x v="10"/>
    <s v="20/1 cotton yarn "/>
    <n v="23502516"/>
    <x v="0"/>
    <n v="5659053"/>
    <x v="0"/>
    <n v="139568000"/>
    <d v="2024-03-08T00:00:00"/>
    <x v="0"/>
    <x v="0"/>
    <x v="0"/>
    <x v="0"/>
    <x v="0"/>
    <x v="0"/>
    <d v="2024-01-08T00:00:00"/>
    <x v="0"/>
    <x v="1"/>
    <x v="2"/>
    <x v="1"/>
    <x v="0"/>
    <x v="3"/>
    <n v="584.63970149253737"/>
    <n v="140.77246268656717"/>
    <n v="0"/>
  </r>
  <r>
    <s v="KAPE-IB-168621-14-03-2022"/>
    <d v="2022-03-14T00:00:00"/>
    <x v="0"/>
    <x v="0"/>
    <n v="23600"/>
    <x v="0"/>
    <x v="0"/>
    <s v="3906.9090 / 3402.1300 / 3809.9190"/>
    <s v="2.9 / 1.9 / 4.3 / 4.05"/>
    <n v="0"/>
    <n v="0"/>
    <x v="12"/>
    <s v="NEOPAT BINDER / NEOPAT COMPOUND / TILASOL / ANTISCHIUMA NEOPAT NT"/>
    <n v="12063675"/>
    <x v="0"/>
    <n v="4065908"/>
    <x v="0"/>
    <n v="139568013"/>
    <d v="2024-03-13T00:00:00"/>
    <x v="0"/>
    <x v="0"/>
    <x v="0"/>
    <x v="0"/>
    <x v="0"/>
    <x v="0"/>
    <d v="2024-01-13T00:00:00"/>
    <x v="0"/>
    <x v="1"/>
    <x v="1"/>
    <x v="1"/>
    <x v="0"/>
    <x v="5"/>
    <n v="511.17266949152543"/>
    <n v="172.28423728813559"/>
    <n v="0"/>
  </r>
  <r>
    <s v="KAPE-IB-170365-15-03-2022"/>
    <d v="2022-03-15T00:00:00"/>
    <x v="0"/>
    <x v="0"/>
    <n v="12000"/>
    <x v="0"/>
    <x v="0"/>
    <n v="3910"/>
    <n v="2.9"/>
    <n v="0"/>
    <n v="0"/>
    <x v="12"/>
    <s v="MICROS 50 HS MICROEMULSION - SILICONE"/>
    <n v="6940858"/>
    <x v="0"/>
    <n v="1261154"/>
    <x v="0"/>
    <n v="139568017"/>
    <d v="2024-03-14T00:00:00"/>
    <x v="0"/>
    <x v="0"/>
    <x v="0"/>
    <x v="0"/>
    <x v="0"/>
    <x v="0"/>
    <d v="2024-01-14T00:00:00"/>
    <x v="0"/>
    <x v="1"/>
    <x v="1"/>
    <x v="1"/>
    <x v="0"/>
    <x v="5"/>
    <n v="578.40483333333339"/>
    <n v="105.09616666666666"/>
    <n v="0"/>
  </r>
  <r>
    <s v="KAPE-IB-170407-15-03-2022"/>
    <d v="2022-03-15T00:00:00"/>
    <x v="0"/>
    <x v="0"/>
    <n v="11025"/>
    <x v="0"/>
    <x v="0"/>
    <n v="3204.16"/>
    <s v="8.6053 / 4.3027"/>
    <n v="0"/>
    <n v="0"/>
    <x v="5"/>
    <s v="DYES (IMPERON BRILLIANT PINK / IMPERON BLUE)"/>
    <n v="9731633"/>
    <x v="0"/>
    <n v="3608217"/>
    <x v="0"/>
    <n v="139568018"/>
    <d v="2024-03-11T00:00:00"/>
    <x v="0"/>
    <x v="0"/>
    <x v="0"/>
    <x v="0"/>
    <x v="0"/>
    <x v="0"/>
    <d v="2024-01-11T00:00:00"/>
    <x v="0"/>
    <x v="1"/>
    <x v="1"/>
    <x v="1"/>
    <x v="0"/>
    <x v="4"/>
    <n v="882.68780045351468"/>
    <n v="327.27591836734695"/>
    <n v="0"/>
  </r>
  <r>
    <s v="KAPE-IB-172975-19-03-2022"/>
    <d v="2022-03-19T00:00:00"/>
    <x v="0"/>
    <x v="0"/>
    <n v="19800"/>
    <x v="0"/>
    <x v="0"/>
    <n v="5205.12"/>
    <n v="3.23"/>
    <n v="0"/>
    <n v="0"/>
    <x v="10"/>
    <s v="20/1 cotton yarn "/>
    <n v="11778987"/>
    <x v="0"/>
    <n v="2836203"/>
    <x v="0"/>
    <n v="139568015"/>
    <d v="2024-03-18T00:00:00"/>
    <x v="0"/>
    <x v="0"/>
    <x v="0"/>
    <x v="0"/>
    <x v="0"/>
    <x v="0"/>
    <d v="2024-01-18T00:00:00"/>
    <x v="0"/>
    <x v="1"/>
    <x v="1"/>
    <x v="1"/>
    <x v="0"/>
    <x v="3"/>
    <n v="594.89833333333331"/>
    <n v="143.24257575757576"/>
    <n v="0"/>
  </r>
  <r>
    <s v="KAPE-IB-173183-21-03-2022"/>
    <d v="2022-03-21T00:00:00"/>
    <x v="0"/>
    <x v="2"/>
    <n v="19800"/>
    <x v="0"/>
    <x v="0"/>
    <n v="5205.12"/>
    <n v="3.13"/>
    <n v="13978.79"/>
    <n v="19800"/>
    <x v="10"/>
    <s v="16/1 cotton yarn "/>
    <n v="11414313"/>
    <x v="0"/>
    <n v="2748396"/>
    <x v="0"/>
    <n v="139568014"/>
    <d v="2024-03-20T00:00:00"/>
    <x v="0"/>
    <x v="0"/>
    <x v="0"/>
    <x v="0"/>
    <x v="0"/>
    <x v="0"/>
    <d v="2024-01-20T00:00:00"/>
    <x v="0"/>
    <x v="1"/>
    <x v="1"/>
    <x v="1"/>
    <x v="0"/>
    <x v="3"/>
    <n v="576.48045454545456"/>
    <n v="138.80787878787879"/>
    <n v="1940366.1879212123"/>
  </r>
  <r>
    <s v="KAPW-IB-139123-15-03-2022"/>
    <d v="2022-03-15T00:00:00"/>
    <x v="0"/>
    <x v="0"/>
    <n v="325"/>
    <x v="0"/>
    <x v="0"/>
    <n v="3204.16"/>
    <s v="130.1955 / 58.0872"/>
    <n v="0"/>
    <n v="0"/>
    <x v="5"/>
    <s v="DYES BEZATHREN"/>
    <n v="6078812"/>
    <x v="0"/>
    <n v="2253854"/>
    <x v="0"/>
    <n v="139568016"/>
    <d v="2024-03-13T00:00:00"/>
    <x v="0"/>
    <x v="0"/>
    <x v="0"/>
    <x v="0"/>
    <x v="0"/>
    <x v="0"/>
    <d v="2024-01-13T00:00:00"/>
    <x v="0"/>
    <x v="1"/>
    <x v="2"/>
    <x v="1"/>
    <x v="0"/>
    <x v="4"/>
    <n v="18704.036923076925"/>
    <n v="6934.9353846153845"/>
    <n v="0"/>
  </r>
  <r>
    <s v="KAPW-IB-141429-19-03-2022"/>
    <d v="2022-03-19T00:00:00"/>
    <x v="0"/>
    <x v="0"/>
    <n v="1250"/>
    <x v="0"/>
    <x v="0"/>
    <n v="3204.16"/>
    <s v="10.5791 / 9.5212"/>
    <n v="0"/>
    <n v="0"/>
    <x v="5"/>
    <s v="DYES BEMACRON"/>
    <n v="2240718"/>
    <x v="0"/>
    <n v="830796"/>
    <x v="0"/>
    <n v="139568024"/>
    <d v="2024-03-15T00:00:00"/>
    <x v="0"/>
    <x v="0"/>
    <x v="0"/>
    <x v="0"/>
    <x v="0"/>
    <x v="0"/>
    <d v="2024-01-15T00:00:00"/>
    <x v="0"/>
    <x v="1"/>
    <x v="2"/>
    <x v="1"/>
    <x v="0"/>
    <x v="4"/>
    <n v="1792.5744"/>
    <n v="664.63679999999999"/>
    <n v="0"/>
  </r>
  <r>
    <s v="KAPE-IB-175040-24-03-2022"/>
    <d v="2022-03-24T00:00:00"/>
    <x v="0"/>
    <x v="0"/>
    <n v="24000"/>
    <x v="0"/>
    <x v="0"/>
    <n v="3809.9110000000001"/>
    <n v="1.1000000000000001"/>
    <n v="0"/>
    <n v="0"/>
    <x v="12"/>
    <s v="EMSIZE CMS 60 "/>
    <n v="5388013"/>
    <x v="0"/>
    <n v="979002"/>
    <x v="0"/>
    <n v="139568099"/>
    <d v="2024-03-20T00:00:00"/>
    <x v="0"/>
    <x v="0"/>
    <x v="0"/>
    <x v="0"/>
    <x v="0"/>
    <x v="0"/>
    <d v="2024-01-20T00:00:00"/>
    <x v="0"/>
    <x v="1"/>
    <x v="1"/>
    <x v="1"/>
    <x v="0"/>
    <x v="5"/>
    <n v="224.50054166666666"/>
    <n v="40.79175"/>
    <n v="0"/>
  </r>
  <r>
    <s v="KAPE-IB-175214-24-03-2022"/>
    <d v="2022-03-24T00:00:00"/>
    <x v="0"/>
    <x v="0"/>
    <n v="5000"/>
    <x v="0"/>
    <x v="0"/>
    <n v="3906.9090000000001"/>
    <n v="12.6"/>
    <n v="0"/>
    <n v="0"/>
    <x v="12"/>
    <s v="NUVA N1811 LIQ"/>
    <n v="11664333"/>
    <x v="0"/>
    <n v="3635622"/>
    <x v="0"/>
    <n v="139568098"/>
    <d v="2024-03-20T00:00:00"/>
    <x v="0"/>
    <x v="0"/>
    <x v="0"/>
    <x v="0"/>
    <x v="0"/>
    <x v="0"/>
    <d v="2024-01-20T00:00:00"/>
    <x v="0"/>
    <x v="1"/>
    <x v="1"/>
    <x v="1"/>
    <x v="0"/>
    <x v="5"/>
    <n v="2332.8665999999998"/>
    <n v="727.12440000000004"/>
    <n v="0"/>
  </r>
  <r>
    <s v="KAPE-IB-172195-18-03-2022"/>
    <d v="2022-03-18T00:00:00"/>
    <x v="0"/>
    <x v="0"/>
    <n v="25600"/>
    <x v="0"/>
    <x v="0"/>
    <n v="3910"/>
    <n v="2"/>
    <n v="0"/>
    <n v="0"/>
    <x v="12"/>
    <s v="SILICONE HT-40"/>
    <n v="9396019"/>
    <x v="0"/>
    <n v="1707256"/>
    <x v="0"/>
    <n v="139568025"/>
    <d v="2024-03-16T00:00:00"/>
    <x v="0"/>
    <x v="0"/>
    <x v="0"/>
    <x v="0"/>
    <x v="0"/>
    <x v="0"/>
    <d v="2024-01-16T00:00:00"/>
    <x v="0"/>
    <x v="1"/>
    <x v="1"/>
    <x v="1"/>
    <x v="0"/>
    <x v="5"/>
    <n v="367.03199218750001"/>
    <n v="66.689687500000005"/>
    <n v="0"/>
  </r>
  <r>
    <s v="KAPE-IB-175199-24-03-2022"/>
    <d v="2022-03-24T00:00:00"/>
    <x v="0"/>
    <x v="3"/>
    <n v="48960"/>
    <x v="0"/>
    <x v="0"/>
    <n v="5402.33"/>
    <n v="1.71"/>
    <n v="48960"/>
    <n v="48960"/>
    <x v="16"/>
    <s v="100% POLYESTER TEXTURED YARN (DTY 100D/48F) HIM RW SD GRADE -AA"/>
    <n v="15500899"/>
    <x v="0"/>
    <n v="5888590"/>
    <x v="0"/>
    <n v="139568122"/>
    <d v="2024-03-22T00:00:00"/>
    <x v="0"/>
    <x v="0"/>
    <x v="0"/>
    <x v="0"/>
    <x v="0"/>
    <x v="0"/>
    <d v="2024-01-22T00:00:00"/>
    <x v="0"/>
    <x v="1"/>
    <x v="1"/>
    <x v="1"/>
    <x v="0"/>
    <x v="3"/>
    <n v="316.60332924836604"/>
    <n v="120.2734885620915"/>
    <n v="5888590"/>
  </r>
  <r>
    <s v="KAPE-IB-175809-25-03-2022"/>
    <d v="2022-03-25T00:00:00"/>
    <x v="0"/>
    <x v="3"/>
    <n v="40020"/>
    <x v="0"/>
    <x v="0"/>
    <n v="5205.12"/>
    <n v="3.12"/>
    <n v="40020"/>
    <n v="40020"/>
    <x v="10"/>
    <s v="16/1 cotton yarn "/>
    <n v="23207203"/>
    <x v="0"/>
    <n v="5587946"/>
    <x v="0"/>
    <n v="139568030"/>
    <d v="2024-03-24T00:00:00"/>
    <x v="0"/>
    <x v="0"/>
    <x v="0"/>
    <x v="0"/>
    <x v="0"/>
    <x v="0"/>
    <d v="2024-01-24T00:00:00"/>
    <x v="0"/>
    <x v="1"/>
    <x v="1"/>
    <x v="1"/>
    <x v="0"/>
    <x v="3"/>
    <n v="579.89012993503252"/>
    <n v="139.62883558220889"/>
    <n v="5587946"/>
  </r>
  <r>
    <s v="KAPW-IB-143787-25-03-2022"/>
    <d v="2022-03-25T00:00:00"/>
    <x v="0"/>
    <x v="0"/>
    <n v="13000"/>
    <x v="0"/>
    <x v="0"/>
    <n v="3809.9189999999999"/>
    <n v="2.65"/>
    <n v="0"/>
    <n v="0"/>
    <x v="12"/>
    <s v="PERIPRINT MIP CONC"/>
    <n v="7047114"/>
    <x v="0"/>
    <n v="2612872"/>
    <x v="0"/>
    <n v="139568102"/>
    <d v="2024-03-21T00:00:00"/>
    <x v="0"/>
    <x v="0"/>
    <x v="0"/>
    <x v="0"/>
    <x v="0"/>
    <x v="0"/>
    <d v="2024-01-21T00:00:00"/>
    <x v="0"/>
    <x v="1"/>
    <x v="2"/>
    <x v="1"/>
    <x v="0"/>
    <x v="5"/>
    <n v="542.08569230769228"/>
    <n v="200.99015384615385"/>
    <n v="0"/>
  </r>
  <r>
    <s v="KPAF-IB-50262-29-03-2022"/>
    <d v="2022-03-29T00:00:00"/>
    <x v="0"/>
    <x v="0"/>
    <n v="400"/>
    <x v="0"/>
    <x v="0"/>
    <n v="3808.94"/>
    <n v="31.887499999999999"/>
    <n v="0"/>
    <n v="0"/>
    <x v="12"/>
    <s v="SILVERCLEAR DG-300"/>
    <n v="2373275"/>
    <x v="0"/>
    <n v="631291"/>
    <x v="0"/>
    <n v="139568114"/>
    <d v="2024-03-28T00:00:00"/>
    <x v="0"/>
    <x v="0"/>
    <x v="0"/>
    <x v="0"/>
    <x v="0"/>
    <x v="0"/>
    <d v="2024-01-28T00:00:00"/>
    <x v="0"/>
    <x v="1"/>
    <x v="3"/>
    <x v="1"/>
    <x v="0"/>
    <x v="5"/>
    <n v="5933.1875"/>
    <n v="1578.2275"/>
    <n v="0"/>
  </r>
  <r>
    <s v="KAPE-IB-178010-29-03-2022"/>
    <d v="2022-03-29T00:00:00"/>
    <x v="0"/>
    <x v="4"/>
    <n v="10155"/>
    <x v="0"/>
    <x v="0"/>
    <n v="5407.52"/>
    <n v="5.5890000000000004"/>
    <n v="0"/>
    <n v="10155"/>
    <x v="17"/>
    <s v="100% POLY MICROFIBER FABRIC, 82GSM WIDTH:95'' ,106&quot; (49400/MTRS)"/>
    <n v="10560430"/>
    <x v="0"/>
    <n v="3915512"/>
    <x v="0"/>
    <n v="139568132"/>
    <d v="2024-03-28T00:00:00"/>
    <x v="0"/>
    <x v="0"/>
    <x v="0"/>
    <x v="0"/>
    <x v="0"/>
    <x v="0"/>
    <d v="2024-01-28T00:00:00"/>
    <x v="0"/>
    <x v="1"/>
    <x v="1"/>
    <x v="1"/>
    <x v="0"/>
    <x v="2"/>
    <n v="1039.9241752831117"/>
    <n v="385.57479074347611"/>
    <n v="0"/>
  </r>
  <r>
    <s v="KAPE-IB-177711-29-03-2022"/>
    <d v="2022-03-29T00:00:00"/>
    <x v="0"/>
    <x v="0"/>
    <n v="12000"/>
    <x v="0"/>
    <x v="0"/>
    <n v="3909.5"/>
    <n v="3.98"/>
    <n v="0"/>
    <n v="0"/>
    <x v="12"/>
    <s v="CHEMICAL LAMFINISH FIX"/>
    <n v="8886524"/>
    <x v="0"/>
    <n v="1614681"/>
    <x v="0"/>
    <n v="139568131"/>
    <d v="2024-03-28T00:00:00"/>
    <x v="0"/>
    <x v="0"/>
    <x v="0"/>
    <x v="0"/>
    <x v="0"/>
    <x v="0"/>
    <d v="2024-01-28T00:00:00"/>
    <x v="0"/>
    <x v="1"/>
    <x v="1"/>
    <x v="1"/>
    <x v="0"/>
    <x v="5"/>
    <n v="740.5436666666667"/>
    <n v="134.55674999999999"/>
    <n v="0"/>
  </r>
  <r>
    <s v="KAPE-IB-177816-29-03-2022"/>
    <d v="2022-03-29T00:00:00"/>
    <x v="0"/>
    <x v="3"/>
    <n v="24480"/>
    <x v="0"/>
    <x v="0"/>
    <n v="5402.33"/>
    <n v="1.71"/>
    <n v="24480"/>
    <n v="24480"/>
    <x v="16"/>
    <s v="100% POLYESTER TEXTURED DTY 100/48F HIM RW SD GRADE-AA"/>
    <n v="7788882"/>
    <x v="0"/>
    <n v="2958895"/>
    <x v="0"/>
    <n v="139568125"/>
    <d v="2024-03-28T00:00:00"/>
    <x v="0"/>
    <x v="0"/>
    <x v="0"/>
    <x v="0"/>
    <x v="0"/>
    <x v="0"/>
    <d v="2024-01-28T00:00:00"/>
    <x v="0"/>
    <x v="1"/>
    <x v="1"/>
    <x v="1"/>
    <x v="0"/>
    <x v="3"/>
    <n v="318.1732843137255"/>
    <n v="120.86989379084967"/>
    <n v="2958895"/>
  </r>
  <r>
    <s v="KAPE-IB-178580-30-03-2022"/>
    <d v="2022-03-30T00:00:00"/>
    <x v="0"/>
    <x v="3"/>
    <n v="24480"/>
    <x v="0"/>
    <x v="0"/>
    <n v="5402.33"/>
    <n v="1.71"/>
    <n v="24480"/>
    <n v="24480"/>
    <x v="16"/>
    <s v="100% POLYESTER TEXTURED YARN (DTY 100D/48F) HIM RW SD GRADE -AA"/>
    <n v="7799557"/>
    <x v="0"/>
    <n v="2962950"/>
    <x v="0"/>
    <n v="139568115"/>
    <d v="2024-03-28T00:00:00"/>
    <x v="0"/>
    <x v="0"/>
    <x v="0"/>
    <x v="0"/>
    <x v="0"/>
    <x v="0"/>
    <d v="2024-01-28T00:00:00"/>
    <x v="0"/>
    <x v="1"/>
    <x v="1"/>
    <x v="1"/>
    <x v="0"/>
    <x v="3"/>
    <n v="318.60935457516342"/>
    <n v="121.03553921568627"/>
    <n v="2962950"/>
  </r>
  <r>
    <s v="KAPW-IB-147499-31-03-2022"/>
    <d v="2022-03-31T00:00:00"/>
    <x v="0"/>
    <x v="0"/>
    <n v="64864.800000000003"/>
    <x v="0"/>
    <x v="0"/>
    <n v="5205.12"/>
    <n v="3.35"/>
    <n v="0"/>
    <n v="0"/>
    <x v="10"/>
    <s v="22/1 cotton yarn "/>
    <n v="40808481"/>
    <x v="0"/>
    <n v="9826070"/>
    <x v="0"/>
    <n v="139568117"/>
    <d v="2024-03-29T00:00:00"/>
    <x v="0"/>
    <x v="0"/>
    <x v="0"/>
    <x v="0"/>
    <x v="0"/>
    <x v="0"/>
    <d v="2024-01-29T00:00:00"/>
    <x v="0"/>
    <x v="1"/>
    <x v="2"/>
    <x v="1"/>
    <x v="0"/>
    <x v="3"/>
    <n v="629.13137788137783"/>
    <n v="151.48539731873063"/>
    <n v="0"/>
  </r>
  <r>
    <s v="KAPE-IB-176878-28-03-2022"/>
    <d v="2022-03-28T00:00:00"/>
    <x v="0"/>
    <x v="0"/>
    <n v="24000"/>
    <x v="0"/>
    <x v="0"/>
    <n v="3402.13"/>
    <n v="2.1800000000000002"/>
    <n v="0"/>
    <n v="0"/>
    <x v="12"/>
    <s v="DYMATIC (WETMATIC WTL)"/>
    <n v="9724311"/>
    <x v="0"/>
    <n v="3605502"/>
    <x v="0"/>
    <n v="139568103"/>
    <d v="2024-03-24T00:00:00"/>
    <x v="0"/>
    <x v="0"/>
    <x v="0"/>
    <x v="0"/>
    <x v="0"/>
    <x v="0"/>
    <d v="2024-01-24T00:00:00"/>
    <x v="0"/>
    <x v="1"/>
    <x v="1"/>
    <x v="1"/>
    <x v="0"/>
    <x v="5"/>
    <n v="405.17962499999999"/>
    <n v="150.22925000000001"/>
    <n v="0"/>
  </r>
  <r>
    <s v="KAPE-IB-181191-04-04-2022"/>
    <d v="2022-04-04T00:00:00"/>
    <x v="0"/>
    <x v="0"/>
    <n v="20010"/>
    <x v="0"/>
    <x v="0"/>
    <n v="5205.12"/>
    <n v="3.25"/>
    <n v="0"/>
    <n v="0"/>
    <x v="10"/>
    <s v="20/1 cotton yarn "/>
    <n v="12203179"/>
    <x v="0"/>
    <n v="2938342"/>
    <x v="0"/>
    <n v="139568140"/>
    <d v="2024-04-04T00:00:00"/>
    <x v="0"/>
    <x v="0"/>
    <x v="0"/>
    <x v="0"/>
    <x v="0"/>
    <x v="0"/>
    <d v="2024-02-04T00:00:00"/>
    <x v="0"/>
    <x v="1"/>
    <x v="1"/>
    <x v="1"/>
    <x v="0"/>
    <x v="3"/>
    <n v="609.85402298850579"/>
    <n v="146.84367816091955"/>
    <n v="0"/>
  </r>
  <r>
    <s v="KAPE-IB-182040-05-04-2022"/>
    <d v="2022-04-05T00:00:00"/>
    <x v="0"/>
    <x v="0"/>
    <n v="12000"/>
    <x v="0"/>
    <x v="0"/>
    <n v="3910"/>
    <n v="2.9"/>
    <n v="0"/>
    <n v="0"/>
    <x v="12"/>
    <s v="CHEMICAL (MICROS 50 HS MICROEMULSION)"/>
    <n v="7238699"/>
    <x v="0"/>
    <n v="1315272"/>
    <x v="0"/>
    <n v="139568141"/>
    <d v="2024-04-04T00:00:00"/>
    <x v="0"/>
    <x v="0"/>
    <x v="0"/>
    <x v="0"/>
    <x v="0"/>
    <x v="0"/>
    <d v="2024-02-04T00:00:00"/>
    <x v="0"/>
    <x v="1"/>
    <x v="1"/>
    <x v="1"/>
    <x v="0"/>
    <x v="5"/>
    <n v="603.22491666666667"/>
    <n v="109.60599999999999"/>
    <n v="0"/>
  </r>
  <r>
    <s v="KAPE-IB-182264-06-04-2022"/>
    <d v="2022-04-06T00:00:00"/>
    <x v="0"/>
    <x v="2"/>
    <n v="3450"/>
    <x v="0"/>
    <x v="0"/>
    <n v="5407.52"/>
    <n v="5.5579999999999998"/>
    <n v="3387.58"/>
    <n v="3450"/>
    <x v="17"/>
    <s v="100% POLY MICROFIBER FABRIC, 82GSM WIDTH:95'' (17389/MTRS) "/>
    <n v="3614784"/>
    <x v="0"/>
    <n v="1340260"/>
    <x v="0"/>
    <n v="139568148"/>
    <d v="2024-04-04T00:00:00"/>
    <x v="0"/>
    <x v="0"/>
    <x v="0"/>
    <x v="0"/>
    <x v="0"/>
    <x v="0"/>
    <d v="2024-02-04T00:00:00"/>
    <x v="0"/>
    <x v="1"/>
    <x v="1"/>
    <x v="1"/>
    <x v="0"/>
    <x v="2"/>
    <n v="1047.7634782608695"/>
    <n v="388.48115942028983"/>
    <n v="1316011.0060289854"/>
  </r>
  <r>
    <s v="KPAF-IB-52645-11-04-2022"/>
    <d v="2022-04-11T00:00:00"/>
    <x v="0"/>
    <x v="3"/>
    <n v="450"/>
    <x v="0"/>
    <x v="0"/>
    <n v="5407.52"/>
    <n v="11.027799999999999"/>
    <n v="450"/>
    <n v="450"/>
    <x v="2"/>
    <s v="88% POLYESTER 12%SPANDEX BLENDED MESH FABRIC 150CM 190GSM BLACK 1565/MTRS"/>
    <n v="954995"/>
    <x v="0"/>
    <n v="354085"/>
    <x v="0"/>
    <n v="139568156"/>
    <d v="2024-04-10T00:00:00"/>
    <x v="0"/>
    <x v="0"/>
    <x v="0"/>
    <x v="0"/>
    <x v="0"/>
    <x v="0"/>
    <d v="2024-02-10T00:00:00"/>
    <x v="0"/>
    <x v="1"/>
    <x v="3"/>
    <x v="1"/>
    <x v="0"/>
    <x v="2"/>
    <n v="2122.2111111111112"/>
    <n v="786.85555555555561"/>
    <n v="354085"/>
  </r>
  <r>
    <s v="KAPE-IB-187220-15-04-2022"/>
    <d v="2022-04-15T00:00:00"/>
    <x v="0"/>
    <x v="0"/>
    <n v="91846"/>
    <x v="0"/>
    <x v="0"/>
    <n v="5208.1899999999996"/>
    <n v="3.0215999999999998"/>
    <n v="0"/>
    <n v="0"/>
    <x v="14"/>
    <s v="100% COTTON GREY CLOTH 167 GR/M2, NE 20/1XNE8/1 40X39 PER INCH WIDTH 263,281,305CM (555054.63/MTRS)"/>
    <n v="51594987"/>
    <x v="0"/>
    <n v="16081487"/>
    <x v="0"/>
    <n v="139568155"/>
    <d v="2024-04-10T00:00:00"/>
    <x v="0"/>
    <x v="0"/>
    <x v="0"/>
    <x v="0"/>
    <x v="0"/>
    <x v="0"/>
    <d v="2024-02-10T00:00:00"/>
    <x v="0"/>
    <x v="1"/>
    <x v="1"/>
    <x v="1"/>
    <x v="0"/>
    <x v="2"/>
    <n v="561.75540578794937"/>
    <n v="175.09186028787317"/>
    <n v="0"/>
  </r>
  <r>
    <s v="KAPE-IB-188953-18-04-2022"/>
    <d v="2022-04-18T00:00:00"/>
    <x v="0"/>
    <x v="0"/>
    <n v="17977.8"/>
    <x v="0"/>
    <x v="0"/>
    <n v="5205.12"/>
    <n v="3.6"/>
    <n v="0"/>
    <n v="0"/>
    <x v="10"/>
    <s v="22/1 cotton yarn "/>
    <n v="12015814"/>
    <x v="0"/>
    <n v="2893228"/>
    <x v="0"/>
    <n v="139568160"/>
    <d v="2024-04-15T00:00:00"/>
    <x v="0"/>
    <x v="0"/>
    <x v="0"/>
    <x v="0"/>
    <x v="0"/>
    <x v="0"/>
    <d v="2024-02-15T00:00:00"/>
    <x v="0"/>
    <x v="1"/>
    <x v="1"/>
    <x v="1"/>
    <x v="0"/>
    <x v="3"/>
    <n v="668.36954466063708"/>
    <n v="160.93337338272758"/>
    <n v="0"/>
  </r>
  <r>
    <s v="KAPE-IB-188943-18-04-2022"/>
    <d v="2022-04-18T00:00:00"/>
    <x v="0"/>
    <x v="0"/>
    <n v="35731.300000000003"/>
    <x v="0"/>
    <x v="0"/>
    <n v="5205.12"/>
    <n v="3.6"/>
    <n v="0"/>
    <n v="0"/>
    <x v="10"/>
    <s v="22/1 cotton yarn "/>
    <n v="23881712"/>
    <x v="0"/>
    <n v="5750359"/>
    <x v="0"/>
    <n v="139568166"/>
    <d v="2024-04-14T00:00:00"/>
    <x v="0"/>
    <x v="0"/>
    <x v="0"/>
    <x v="0"/>
    <x v="0"/>
    <x v="0"/>
    <d v="2024-02-14T00:00:00"/>
    <x v="0"/>
    <x v="1"/>
    <x v="1"/>
    <x v="1"/>
    <x v="0"/>
    <x v="3"/>
    <n v="668.36952475840508"/>
    <n v="160.93338333617862"/>
    <n v="0"/>
  </r>
  <r>
    <s v="KAPW-IB-154711-18-04-2022"/>
    <d v="2022-04-18T00:00:00"/>
    <x v="0"/>
    <x v="2"/>
    <n v="40981.300000000003"/>
    <x v="0"/>
    <x v="0"/>
    <n v="5205.12"/>
    <n v="3.35"/>
    <n v="0"/>
    <n v="40981.300000000003"/>
    <x v="10"/>
    <s v="22/1 cotton yarn "/>
    <n v="25488523"/>
    <x v="0"/>
    <n v="6137254"/>
    <x v="0"/>
    <n v="139568116"/>
    <d v="2024-03-29T00:00:00"/>
    <x v="0"/>
    <x v="0"/>
    <x v="0"/>
    <x v="0"/>
    <x v="0"/>
    <x v="0"/>
    <d v="2024-01-29T00:00:00"/>
    <x v="0"/>
    <x v="1"/>
    <x v="2"/>
    <x v="1"/>
    <x v="0"/>
    <x v="3"/>
    <n v="621.95496482542035"/>
    <n v="149.75742594793235"/>
    <n v="0"/>
  </r>
  <r>
    <s v="KAPW-IB-157282-21-04-2022"/>
    <d v="2022-04-21T00:00:00"/>
    <x v="0"/>
    <x v="0"/>
    <n v="18000"/>
    <x v="0"/>
    <x v="0"/>
    <n v="3905.3"/>
    <n v="3.6"/>
    <n v="0"/>
    <n v="0"/>
    <x v="12"/>
    <s v="POLYVINYL ALCOHOL (PVA)"/>
    <n v="12225654"/>
    <x v="0"/>
    <n v="2221401"/>
    <x v="0"/>
    <n v="139568180"/>
    <d v="2024-04-18T00:00:00"/>
    <x v="0"/>
    <x v="0"/>
    <x v="0"/>
    <x v="0"/>
    <x v="0"/>
    <x v="0"/>
    <d v="2024-02-18T00:00:00"/>
    <x v="0"/>
    <x v="1"/>
    <x v="2"/>
    <x v="1"/>
    <x v="0"/>
    <x v="5"/>
    <n v="679.20299999999997"/>
    <n v="123.41116666666667"/>
    <n v="0"/>
  </r>
  <r>
    <s v="KAPE-IB-193166-25-04-2022"/>
    <d v="2022-04-25T00:00:00"/>
    <x v="0"/>
    <x v="2"/>
    <n v="18447.099999999999"/>
    <x v="0"/>
    <x v="0"/>
    <n v="5205.12"/>
    <n v="3.6"/>
    <n v="0"/>
    <n v="18447.099999999999"/>
    <x v="10"/>
    <s v="22/1 cotton yarn "/>
    <n v="12668201"/>
    <x v="0"/>
    <n v="3050313"/>
    <x v="0"/>
    <n v="139568161"/>
    <d v="2024-04-17T00:00:00"/>
    <x v="0"/>
    <x v="0"/>
    <x v="0"/>
    <x v="0"/>
    <x v="0"/>
    <x v="0"/>
    <d v="2024-02-17T00:00:00"/>
    <x v="0"/>
    <x v="1"/>
    <x v="1"/>
    <x v="1"/>
    <x v="0"/>
    <x v="3"/>
    <n v="686.7313019390582"/>
    <n v="165.354608583463"/>
    <n v="0"/>
  </r>
  <r>
    <s v="KAPW-IB-156911-21-04-2022"/>
    <d v="2022-04-21T00:00:00"/>
    <x v="0"/>
    <x v="0"/>
    <n v="12000"/>
    <x v="0"/>
    <x v="0"/>
    <n v="3204.16"/>
    <s v="4.1 / 4.05 / 5.75"/>
    <n v="0"/>
    <n v="0"/>
    <x v="5"/>
    <s v="DYES (LIYUANSOL)"/>
    <n v="10471045"/>
    <x v="0"/>
    <n v="3882370"/>
    <x v="0"/>
    <n v="139568191"/>
    <d v="2024-04-20T00:00:00"/>
    <x v="0"/>
    <x v="0"/>
    <x v="0"/>
    <x v="0"/>
    <x v="0"/>
    <x v="0"/>
    <d v="2024-02-20T00:00:00"/>
    <x v="0"/>
    <x v="1"/>
    <x v="2"/>
    <x v="1"/>
    <x v="0"/>
    <x v="4"/>
    <n v="872.58708333333334"/>
    <n v="323.53083333333331"/>
    <n v="0"/>
  </r>
  <r>
    <s v="KAPW-IB-157408-22-04-2022"/>
    <d v="2022-04-22T00:00:00"/>
    <x v="0"/>
    <x v="0"/>
    <n v="154"/>
    <x v="0"/>
    <x v="0"/>
    <n v="5407.52"/>
    <n v="9.4451000000000001"/>
    <n v="0"/>
    <n v="0"/>
    <x v="17"/>
    <s v="100% POLYESTER 190T TAFFETA W/R +PU COATING WHITE COLOR 70GSM WIDTH:57&quot;/58&quot; (1423/MTRS)"/>
    <n v="276577"/>
    <x v="0"/>
    <n v="102547"/>
    <x v="0"/>
    <n v="139568192"/>
    <d v="2024-04-18T00:00:00"/>
    <x v="0"/>
    <x v="0"/>
    <x v="0"/>
    <x v="0"/>
    <x v="0"/>
    <x v="0"/>
    <d v="2024-02-18T00:00:00"/>
    <x v="0"/>
    <x v="1"/>
    <x v="2"/>
    <x v="1"/>
    <x v="0"/>
    <x v="2"/>
    <n v="1795.9545454545455"/>
    <n v="665.88961038961043"/>
    <n v="0"/>
  </r>
  <r>
    <s v="KAPE-IB-193652-26-04-2022"/>
    <d v="2022-04-26T00:00:00"/>
    <x v="0"/>
    <x v="3"/>
    <n v="65250"/>
    <x v="0"/>
    <x v="0"/>
    <n v="5205.1099999999997"/>
    <n v="2.74"/>
    <n v="65250"/>
    <n v="65250"/>
    <x v="10"/>
    <s v="8/1 cotton yarn "/>
    <n v="34141270"/>
    <x v="0"/>
    <n v="8220707"/>
    <x v="0"/>
    <n v="139568182"/>
    <d v="2024-04-24T00:00:00"/>
    <x v="0"/>
    <x v="0"/>
    <x v="0"/>
    <x v="0"/>
    <x v="0"/>
    <x v="0"/>
    <d v="2024-02-24T00:00:00"/>
    <x v="0"/>
    <x v="1"/>
    <x v="1"/>
    <x v="1"/>
    <x v="0"/>
    <x v="3"/>
    <n v="523.23785440613028"/>
    <n v="125.98784674329502"/>
    <n v="8220707"/>
  </r>
  <r>
    <s v="KAPE-IB-191342-21-04-2022"/>
    <d v="2022-04-21T00:00:00"/>
    <x v="0"/>
    <x v="0"/>
    <n v="2750"/>
    <x v="0"/>
    <x v="0"/>
    <n v="3204.16"/>
    <s v="56 / 46"/>
    <n v="0"/>
    <n v="0"/>
    <x v="5"/>
    <s v="DYES (FARBANTHREN)"/>
    <n v="25281445"/>
    <x v="0"/>
    <n v="9373653"/>
    <x v="0"/>
    <n v="139568190"/>
    <d v="2024-04-18T00:00:00"/>
    <x v="0"/>
    <x v="0"/>
    <x v="0"/>
    <x v="0"/>
    <x v="0"/>
    <x v="0"/>
    <d v="2024-02-18T00:00:00"/>
    <x v="0"/>
    <x v="1"/>
    <x v="1"/>
    <x v="1"/>
    <x v="0"/>
    <x v="4"/>
    <n v="9193.2527272727275"/>
    <n v="3408.601090909091"/>
    <n v="0"/>
  </r>
  <r>
    <s v="KAPE-IB-193852-26-04-2022"/>
    <d v="2022-04-26T00:00:00"/>
    <x v="0"/>
    <x v="0"/>
    <n v="25600"/>
    <x v="0"/>
    <x v="0"/>
    <n v="3910"/>
    <n v="2"/>
    <n v="0"/>
    <n v="0"/>
    <x v="12"/>
    <s v="CHEMICAL (SILICONE HT-40)"/>
    <n v="9777291"/>
    <x v="0"/>
    <n v="1776533"/>
    <x v="0"/>
    <n v="139568199"/>
    <d v="2024-04-25T00:00:00"/>
    <x v="0"/>
    <x v="0"/>
    <x v="0"/>
    <x v="0"/>
    <x v="0"/>
    <x v="0"/>
    <d v="2024-02-25T00:00:00"/>
    <x v="0"/>
    <x v="1"/>
    <x v="1"/>
    <x v="1"/>
    <x v="0"/>
    <x v="5"/>
    <n v="381.92542968750001"/>
    <n v="69.395820312500007"/>
    <n v="0"/>
  </r>
  <r>
    <s v="KAPE-IB-196703-29-04-2022"/>
    <d v="2022-04-29T00:00:00"/>
    <x v="0"/>
    <x v="2"/>
    <n v="56000"/>
    <x v="0"/>
    <x v="0"/>
    <n v="2513.1"/>
    <n v="0.14899999999999999"/>
    <n v="28261.180000000004"/>
    <n v="56000"/>
    <x v="12"/>
    <s v="PUMICE STONE"/>
    <n v="1582753"/>
    <x v="0"/>
    <n v="306104"/>
    <x v="0"/>
    <n v="139568188"/>
    <d v="2024-04-28T00:00:00"/>
    <x v="0"/>
    <x v="0"/>
    <x v="0"/>
    <x v="0"/>
    <x v="0"/>
    <x v="0"/>
    <d v="2024-02-28T00:00:00"/>
    <x v="0"/>
    <x v="1"/>
    <x v="1"/>
    <x v="1"/>
    <x v="0"/>
    <x v="5"/>
    <n v="28.263446428571427"/>
    <n v="5.4661428571428567"/>
    <n v="154479.64719142858"/>
  </r>
  <r>
    <s v="KAPE-IB-196874-29-04-2022"/>
    <d v="2022-04-29T00:00:00"/>
    <x v="0"/>
    <x v="2"/>
    <n v="36131.9"/>
    <x v="0"/>
    <x v="0"/>
    <n v="5205.12"/>
    <n v="3.6"/>
    <n v="23745.15"/>
    <n v="36131.9"/>
    <x v="10"/>
    <s v="22/1 cotton yarn "/>
    <n v="24673584"/>
    <x v="0"/>
    <n v="5941029"/>
    <x v="0"/>
    <n v="139568195"/>
    <d v="2024-04-28T00:00:00"/>
    <x v="0"/>
    <x v="0"/>
    <x v="0"/>
    <x v="0"/>
    <x v="0"/>
    <x v="0"/>
    <d v="2024-02-28T00:00:00"/>
    <x v="0"/>
    <x v="1"/>
    <x v="1"/>
    <x v="1"/>
    <x v="0"/>
    <x v="3"/>
    <n v="682.87535391164033"/>
    <n v="164.42614421051758"/>
    <n v="3904323.4582003718"/>
  </r>
  <r>
    <s v="KPAF-IB-56483-06-05-2022"/>
    <d v="2022-05-06T00:00:00"/>
    <x v="0"/>
    <x v="3"/>
    <n v="1350"/>
    <x v="0"/>
    <x v="0"/>
    <n v="5407.52"/>
    <n v="20.1037"/>
    <n v="1350"/>
    <n v="1350"/>
    <x v="18"/>
    <s v="100% NYLON WOVEN FABRIC 4500/MTRS"/>
    <n v="5152273"/>
    <x v="0"/>
    <n v="1910319"/>
    <x v="0"/>
    <n v="139568219"/>
    <d v="2024-05-05T00:00:00"/>
    <x v="0"/>
    <x v="0"/>
    <x v="0"/>
    <x v="0"/>
    <x v="0"/>
    <x v="0"/>
    <d v="2024-03-06T00:00:00"/>
    <x v="0"/>
    <x v="1"/>
    <x v="3"/>
    <x v="1"/>
    <x v="0"/>
    <x v="2"/>
    <n v="3816.4985185185187"/>
    <n v="1415.0511111111111"/>
    <n v="1910319"/>
  </r>
  <r>
    <s v="KAPE-IB-199558-09-05-2022"/>
    <d v="2022-05-09T00:00:00"/>
    <x v="0"/>
    <x v="3"/>
    <n v="18566.400000000001"/>
    <x v="0"/>
    <x v="0"/>
    <n v="5205.12"/>
    <n v="3.6"/>
    <n v="18566.400000000001"/>
    <n v="18566.400000000001"/>
    <x v="10"/>
    <s v="22/1 cotton yarn "/>
    <n v="12681946"/>
    <x v="0"/>
    <n v="3053622"/>
    <x v="0"/>
    <n v="139568226"/>
    <d v="2024-05-09T00:00:00"/>
    <x v="0"/>
    <x v="0"/>
    <x v="0"/>
    <x v="0"/>
    <x v="0"/>
    <x v="0"/>
    <d v="2024-03-10T00:00:00"/>
    <x v="0"/>
    <x v="1"/>
    <x v="1"/>
    <x v="1"/>
    <x v="0"/>
    <x v="3"/>
    <n v="683.05896673560835"/>
    <n v="164.47033350568768"/>
    <n v="3053622"/>
  </r>
  <r>
    <s v="KAPE-IB-199160-09-05-2022"/>
    <d v="2022-05-09T00:00:00"/>
    <x v="0"/>
    <x v="0"/>
    <n v="43908.480000000003"/>
    <x v="0"/>
    <x v="0"/>
    <n v="5205.12"/>
    <n v="3.2"/>
    <n v="0"/>
    <n v="0"/>
    <x v="10"/>
    <s v="20/1 cotton yarn "/>
    <n v="26659627"/>
    <x v="0"/>
    <n v="6419238"/>
    <x v="0"/>
    <n v="139568228"/>
    <d v="2024-05-07T00:00:00"/>
    <x v="0"/>
    <x v="0"/>
    <x v="0"/>
    <x v="0"/>
    <x v="0"/>
    <x v="0"/>
    <d v="2024-03-08T00:00:00"/>
    <x v="0"/>
    <x v="1"/>
    <x v="1"/>
    <x v="1"/>
    <x v="0"/>
    <x v="3"/>
    <n v="607.16351374495309"/>
    <n v="146.19586011631466"/>
    <n v="0"/>
  </r>
  <r>
    <s v="KAPW-IB-164566-10-05-2022"/>
    <d v="2022-05-10T00:00:00"/>
    <x v="0"/>
    <x v="3"/>
    <n v="17808"/>
    <x v="0"/>
    <x v="0"/>
    <n v="5407.52"/>
    <n v="7.3487999999999998"/>
    <n v="17808"/>
    <n v="17808"/>
    <x v="17"/>
    <s v="100% POLY MICROFIBER FABRIC, 82,210GSM WIDTH:95'' ,106&quot;, 59&quot;(65602/MTRS) "/>
    <n v="24977451"/>
    <x v="0"/>
    <n v="9260939"/>
    <x v="0"/>
    <n v="139568225"/>
    <d v="2024-05-08T00:00:00"/>
    <x v="0"/>
    <x v="0"/>
    <x v="0"/>
    <x v="0"/>
    <x v="0"/>
    <x v="0"/>
    <d v="2024-03-09T00:00:00"/>
    <x v="0"/>
    <x v="1"/>
    <x v="2"/>
    <x v="1"/>
    <x v="0"/>
    <x v="2"/>
    <n v="1402.5972035040431"/>
    <n v="520.04374438454624"/>
    <n v="9260939"/>
  </r>
  <r>
    <s v="KAPE-IB-203232-12-05-2022"/>
    <d v="2022-05-12T00:00:00"/>
    <x v="0"/>
    <x v="0"/>
    <n v="21770"/>
    <x v="0"/>
    <x v="0"/>
    <n v="3809.9189999999999"/>
    <s v="3.1 / 2.65 / 3.3"/>
    <n v="0"/>
    <n v="0"/>
    <x v="12"/>
    <s v="CHEMICAL (POLYSOFT / ENZYME S )"/>
    <n v="12535507"/>
    <x v="0"/>
    <n v="4647816"/>
    <x v="0"/>
    <n v="139568196"/>
    <d v="2024-04-27T00:00:00"/>
    <x v="0"/>
    <x v="0"/>
    <x v="0"/>
    <x v="0"/>
    <x v="0"/>
    <x v="0"/>
    <d v="2024-02-27T00:00:00"/>
    <x v="0"/>
    <x v="1"/>
    <x v="1"/>
    <x v="1"/>
    <x v="0"/>
    <x v="5"/>
    <n v="575.81566375746445"/>
    <n v="213.49637115296278"/>
    <n v="0"/>
  </r>
  <r>
    <s v="KAPE-IB-202132-11-05-2022"/>
    <d v="2022-05-11T00:00:00"/>
    <x v="0"/>
    <x v="0"/>
    <n v="25600"/>
    <x v="0"/>
    <x v="0"/>
    <n v="3910"/>
    <n v="2"/>
    <n v="0"/>
    <n v="0"/>
    <x v="12"/>
    <s v="CHEMICAL SILICONE HT-40"/>
    <n v="9816463"/>
    <x v="0"/>
    <n v="1783652"/>
    <x v="0"/>
    <n v="139568240"/>
    <d v="2024-05-09T00:00:00"/>
    <x v="0"/>
    <x v="0"/>
    <x v="0"/>
    <x v="0"/>
    <x v="0"/>
    <x v="0"/>
    <d v="2024-03-10T00:00:00"/>
    <x v="0"/>
    <x v="1"/>
    <x v="1"/>
    <x v="1"/>
    <x v="0"/>
    <x v="5"/>
    <n v="383.45558593750002"/>
    <n v="69.673906250000002"/>
    <n v="0"/>
  </r>
  <r>
    <s v="KAPE-IB-195567-28-04-2022"/>
    <d v="2022-04-28T00:00:00"/>
    <x v="0"/>
    <x v="0"/>
    <n v="2310"/>
    <x v="0"/>
    <x v="0"/>
    <n v="3204.16"/>
    <s v="6.3672 / 4.3132"/>
    <n v="0"/>
    <n v="0"/>
    <x v="5"/>
    <s v="DYES (IMPERON)"/>
    <n v="2205371"/>
    <x v="0"/>
    <n v="817689"/>
    <x v="0"/>
    <n v="139568187"/>
    <d v="2024-04-23T00:00:00"/>
    <x v="0"/>
    <x v="0"/>
    <x v="0"/>
    <x v="0"/>
    <x v="0"/>
    <x v="0"/>
    <d v="2024-02-23T00:00:00"/>
    <x v="0"/>
    <x v="1"/>
    <x v="1"/>
    <x v="1"/>
    <x v="0"/>
    <x v="4"/>
    <n v="954.70606060606065"/>
    <n v="353.97792207792207"/>
    <n v="0"/>
  </r>
  <r>
    <s v="KAPW-IB-165948-11-05-2022"/>
    <d v="2022-05-11T00:00:00"/>
    <x v="0"/>
    <x v="0"/>
    <n v="18200"/>
    <x v="0"/>
    <x v="0"/>
    <n v="3906.9029999999998"/>
    <n v="2.75"/>
    <n v="0"/>
    <n v="0"/>
    <x v="12"/>
    <s v="CHEMICAL (FLOPRINT TA)"/>
    <n v="9595976"/>
    <x v="0"/>
    <n v="2083775"/>
    <x v="0"/>
    <n v="139567245"/>
    <d v="2024-05-11T00:00:00"/>
    <x v="0"/>
    <x v="0"/>
    <x v="0"/>
    <x v="0"/>
    <x v="0"/>
    <x v="0"/>
    <d v="2024-03-12T00:00:00"/>
    <x v="0"/>
    <x v="1"/>
    <x v="2"/>
    <x v="1"/>
    <x v="0"/>
    <x v="5"/>
    <n v="527.25142857142862"/>
    <n v="114.49313186813187"/>
    <n v="0"/>
  </r>
  <r>
    <s v="KAPW-IB-165902-11-05-2022"/>
    <d v="2022-05-11T00:00:00"/>
    <x v="0"/>
    <x v="3"/>
    <n v="62950"/>
    <x v="0"/>
    <x v="0"/>
    <n v="5205.1099999999997"/>
    <n v="2.74"/>
    <n v="62950"/>
    <n v="62950"/>
    <x v="10"/>
    <s v="8/1 cotton yarn "/>
    <n v="33069785"/>
    <x v="0"/>
    <n v="7962708"/>
    <x v="0"/>
    <n v="139568246"/>
    <d v="2024-05-10T00:00:00"/>
    <x v="0"/>
    <x v="0"/>
    <x v="0"/>
    <x v="0"/>
    <x v="0"/>
    <x v="0"/>
    <d v="2024-03-11T00:00:00"/>
    <x v="0"/>
    <x v="1"/>
    <x v="2"/>
    <x v="1"/>
    <x v="0"/>
    <x v="3"/>
    <n v="525.33415409054805"/>
    <n v="126.49258141382049"/>
    <n v="7962708"/>
  </r>
  <r>
    <s v="KAPW-IB-170426-18-05-2022"/>
    <d v="2022-05-18T00:00:00"/>
    <x v="0"/>
    <x v="0"/>
    <n v="360"/>
    <x v="0"/>
    <x v="0"/>
    <n v="3204.1509999999998"/>
    <n v="72.138900000000007"/>
    <n v="0"/>
    <n v="0"/>
    <x v="5"/>
    <s v="DYES (BEZATHREN)"/>
    <n v="5155343"/>
    <x v="0"/>
    <n v="1119488"/>
    <x v="0"/>
    <n v="139568268"/>
    <d v="2024-05-17T00:00:00"/>
    <x v="0"/>
    <x v="0"/>
    <x v="0"/>
    <x v="0"/>
    <x v="0"/>
    <x v="0"/>
    <d v="2024-03-18T00:00:00"/>
    <x v="0"/>
    <x v="1"/>
    <x v="2"/>
    <x v="1"/>
    <x v="0"/>
    <x v="4"/>
    <n v="14320.397222222222"/>
    <n v="3109.6888888888889"/>
    <n v="0"/>
  </r>
  <r>
    <s v="KAPE-IB-207742-18-05-2022"/>
    <d v="2022-05-18T00:00:00"/>
    <x v="0"/>
    <x v="0"/>
    <n v="125"/>
    <x v="0"/>
    <x v="0"/>
    <n v="3204.1509999999998"/>
    <n v="58.2"/>
    <n v="0"/>
    <n v="0"/>
    <x v="5"/>
    <s v="DYES (BEZATHREN)"/>
    <n v="1444171"/>
    <x v="0"/>
    <n v="313603"/>
    <x v="0"/>
    <n v="139568267"/>
    <d v="2024-05-17T00:00:00"/>
    <x v="0"/>
    <x v="0"/>
    <x v="0"/>
    <x v="0"/>
    <x v="0"/>
    <x v="0"/>
    <d v="2024-03-18T00:00:00"/>
    <x v="0"/>
    <x v="1"/>
    <x v="1"/>
    <x v="1"/>
    <x v="0"/>
    <x v="4"/>
    <n v="11553.368"/>
    <n v="2508.8240000000001"/>
    <n v="0"/>
  </r>
  <r>
    <s v="KAPE-IB-209585-23-05-2022"/>
    <d v="2022-05-23T00:00:00"/>
    <x v="0"/>
    <x v="3"/>
    <n v="18528"/>
    <x v="0"/>
    <x v="0"/>
    <n v="5205.12"/>
    <n v="3.6"/>
    <n v="18528"/>
    <n v="18528"/>
    <x v="10"/>
    <s v="22/1 cotton yarn "/>
    <n v="13638916"/>
    <x v="0"/>
    <n v="3284047"/>
    <x v="0"/>
    <n v="139575793"/>
    <d v="2024-05-21T00:00:00"/>
    <x v="0"/>
    <x v="0"/>
    <x v="0"/>
    <x v="0"/>
    <x v="0"/>
    <x v="0"/>
    <d v="2024-03-22T00:00:00"/>
    <x v="0"/>
    <x v="1"/>
    <x v="1"/>
    <x v="1"/>
    <x v="0"/>
    <x v="3"/>
    <n v="736.12456822107083"/>
    <n v="177.24778713298792"/>
    <n v="3284047.0000000005"/>
  </r>
  <r>
    <s v="KAPE-IB-209572-23-05-2022"/>
    <d v="2022-05-23T00:00:00"/>
    <x v="0"/>
    <x v="3"/>
    <n v="18461.2"/>
    <x v="0"/>
    <x v="0"/>
    <n v="5205.12"/>
    <n v="3.6"/>
    <n v="18461.2"/>
    <n v="18461.2"/>
    <x v="10"/>
    <s v="22/1 cotton yarn "/>
    <n v="13589743"/>
    <x v="0"/>
    <n v="3272206"/>
    <x v="0"/>
    <n v="139575791"/>
    <d v="2024-05-21T00:00:00"/>
    <x v="0"/>
    <x v="0"/>
    <x v="0"/>
    <x v="0"/>
    <x v="0"/>
    <x v="0"/>
    <d v="2024-03-22T00:00:00"/>
    <x v="0"/>
    <x v="1"/>
    <x v="1"/>
    <x v="1"/>
    <x v="0"/>
    <x v="3"/>
    <n v="736.12457478387103"/>
    <n v="177.24774120858882"/>
    <n v="3272206"/>
  </r>
  <r>
    <s v="KAPE-IB-212426-26-05-2022"/>
    <d v="2022-05-26T00:00:00"/>
    <x v="0"/>
    <x v="0"/>
    <n v="12000"/>
    <x v="0"/>
    <x v="0"/>
    <n v="3204.16"/>
    <s v="5.75 / 4.95"/>
    <n v="0"/>
    <n v="0"/>
    <x v="5"/>
    <s v="DYES (REMAZOL)"/>
    <n v="13809389"/>
    <x v="0"/>
    <n v="5120135"/>
    <x v="0"/>
    <n v="139575798"/>
    <d v="2024-05-25T00:00:00"/>
    <x v="0"/>
    <x v="0"/>
    <x v="0"/>
    <x v="0"/>
    <x v="0"/>
    <x v="0"/>
    <d v="2024-03-26T00:00:00"/>
    <x v="0"/>
    <x v="1"/>
    <x v="1"/>
    <x v="1"/>
    <x v="0"/>
    <x v="4"/>
    <n v="1150.7824166666667"/>
    <n v="426.67791666666665"/>
    <n v="0"/>
  </r>
  <r>
    <s v="KAPW-IB-174152-26-05-2022"/>
    <d v="2022-06-26T00:00:00"/>
    <x v="0"/>
    <x v="0"/>
    <n v="39009.599999999999"/>
    <x v="0"/>
    <x v="0"/>
    <n v="5205.12"/>
    <n v="3.1"/>
    <n v="0"/>
    <n v="0"/>
    <x v="10"/>
    <s v="20/1 cotton yarn "/>
    <n v="24776946"/>
    <x v="0"/>
    <n v="5965917"/>
    <x v="0"/>
    <n v="139568279"/>
    <d v="2024-05-25T00:00:00"/>
    <x v="0"/>
    <x v="0"/>
    <x v="0"/>
    <x v="0"/>
    <x v="0"/>
    <x v="0"/>
    <d v="2024-03-26T00:00:00"/>
    <x v="0"/>
    <x v="1"/>
    <x v="2"/>
    <x v="1"/>
    <x v="0"/>
    <x v="3"/>
    <n v="635.14996308600962"/>
    <n v="152.93458533284115"/>
    <n v="0"/>
  </r>
  <r>
    <s v="KAPE-IB-213507-30-05-2022"/>
    <d v="2022-05-30T00:00:00"/>
    <x v="0"/>
    <x v="3"/>
    <n v="18462"/>
    <x v="0"/>
    <x v="0"/>
    <n v="5205.12"/>
    <n v="3.6"/>
    <n v="18462"/>
    <n v="18462"/>
    <x v="10"/>
    <s v="22/1 cotton yarn "/>
    <n v="13736100"/>
    <x v="0"/>
    <n v="3307447"/>
    <x v="0"/>
    <n v="139575800"/>
    <d v="2024-05-28T00:00:00"/>
    <x v="0"/>
    <x v="0"/>
    <x v="0"/>
    <x v="0"/>
    <x v="0"/>
    <x v="0"/>
    <d v="2024-03-29T00:00:00"/>
    <x v="0"/>
    <x v="1"/>
    <x v="1"/>
    <x v="1"/>
    <x v="0"/>
    <x v="3"/>
    <n v="744.02014949626255"/>
    <n v="179.14890044415557"/>
    <n v="3307447"/>
  </r>
  <r>
    <s v="KAPW-IB-176924-02-06-2022"/>
    <d v="2022-06-02T00:00:00"/>
    <x v="0"/>
    <x v="0"/>
    <n v="19380"/>
    <x v="0"/>
    <x v="0"/>
    <n v="3809.9189999999999"/>
    <s v="3.10 / 2.65 / 3.30"/>
    <n v="0"/>
    <n v="0"/>
    <x v="12"/>
    <s v="CHEMICAL (POLYSOFT / POLYNOL / ENZYME )"/>
    <n v="11688639"/>
    <x v="0"/>
    <n v="4333820"/>
    <x v="0"/>
    <n v="139575812"/>
    <d v="2024-06-01T00:00:00"/>
    <x v="0"/>
    <x v="0"/>
    <x v="0"/>
    <x v="0"/>
    <x v="0"/>
    <x v="0"/>
    <d v="2024-04-02T00:00:00"/>
    <x v="0"/>
    <x v="1"/>
    <x v="2"/>
    <x v="1"/>
    <x v="0"/>
    <x v="5"/>
    <n v="603.12894736842111"/>
    <n v="223.6233230134159"/>
    <n v="0"/>
  </r>
  <r>
    <s v="KAPE-IB-219641-07-06-2022"/>
    <d v="2022-06-07T00:00:00"/>
    <x v="0"/>
    <x v="0"/>
    <n v="61200"/>
    <x v="0"/>
    <x v="0"/>
    <n v="2847"/>
    <n v="0.46"/>
    <n v="0"/>
    <n v="0"/>
    <x v="12"/>
    <s v="HYDROGEN PEROXIDE 50%"/>
    <n v="5697622"/>
    <x v="0"/>
    <n v="2652168"/>
    <x v="0"/>
    <n v="139575825"/>
    <d v="2024-06-04T00:00:00"/>
    <x v="0"/>
    <x v="0"/>
    <x v="0"/>
    <x v="0"/>
    <x v="0"/>
    <x v="0"/>
    <d v="2024-04-05T00:00:00"/>
    <x v="0"/>
    <x v="1"/>
    <x v="1"/>
    <x v="1"/>
    <x v="0"/>
    <x v="5"/>
    <n v="93.098398692810463"/>
    <n v="43.336078431372549"/>
    <n v="0"/>
  </r>
  <r>
    <s v="KAPE-IB-219669-07-06-2022"/>
    <d v="2022-06-07T00:00:00"/>
    <x v="0"/>
    <x v="0"/>
    <n v="24000"/>
    <x v="0"/>
    <x v="0"/>
    <n v="3402.42"/>
    <s v="2.20 / 2.70"/>
    <n v="0"/>
    <n v="0"/>
    <x v="12"/>
    <s v="CHEMICAL (WETMATIC / DYMAFIX) (Old 3402.1300"/>
    <n v="11293241"/>
    <x v="0"/>
    <n v="4187217"/>
    <x v="0"/>
    <n v="139575821"/>
    <d v="2024-06-05T00:00:00"/>
    <x v="0"/>
    <x v="0"/>
    <x v="0"/>
    <x v="0"/>
    <x v="0"/>
    <x v="0"/>
    <d v="2024-04-06T00:00:00"/>
    <x v="0"/>
    <x v="1"/>
    <x v="1"/>
    <x v="1"/>
    <x v="0"/>
    <x v="5"/>
    <n v="470.55170833333335"/>
    <n v="174.467375"/>
    <n v="0"/>
  </r>
  <r>
    <s v="KAPE-IB-219687-07-06-2022"/>
    <d v="2022-06-07T00:00:00"/>
    <x v="0"/>
    <x v="0"/>
    <n v="14300"/>
    <x v="0"/>
    <x v="0"/>
    <n v="3906.9090000000001"/>
    <n v="1.85"/>
    <n v="0"/>
    <n v="0"/>
    <x v="12"/>
    <s v="CHEMICAL (MIGROSTOP CPA)"/>
    <n v="5754114"/>
    <x v="0"/>
    <n v="1793483"/>
    <x v="0"/>
    <n v="139575818"/>
    <d v="2024-06-05T00:00:00"/>
    <x v="0"/>
    <x v="0"/>
    <x v="0"/>
    <x v="0"/>
    <x v="0"/>
    <x v="0"/>
    <d v="2024-04-06T00:00:00"/>
    <x v="0"/>
    <x v="1"/>
    <x v="1"/>
    <x v="1"/>
    <x v="0"/>
    <x v="5"/>
    <n v="402.38559440559442"/>
    <n v="125.4183916083916"/>
    <n v="0"/>
  </r>
  <r>
    <s v="KAPW-IB-178347-06-06-2022"/>
    <d v="2022-06-06T00:00:00"/>
    <x v="0"/>
    <x v="0"/>
    <n v="36400"/>
    <x v="0"/>
    <x v="0"/>
    <n v="3906.9029999999998"/>
    <s v="2.75 / 3.68"/>
    <n v="0"/>
    <n v="0"/>
    <x v="12"/>
    <s v="CHEMICAL (FLOPRINT TA 160 + 250)"/>
    <n v="23630919"/>
    <x v="0"/>
    <n v="5131476"/>
    <x v="0"/>
    <n v="139575828"/>
    <d v="2024-06-05T00:00:00"/>
    <x v="0"/>
    <x v="0"/>
    <x v="0"/>
    <x v="0"/>
    <x v="0"/>
    <x v="0"/>
    <d v="2024-04-06T00:00:00"/>
    <x v="0"/>
    <x v="1"/>
    <x v="2"/>
    <x v="1"/>
    <x v="0"/>
    <x v="5"/>
    <n v="649.20107142857148"/>
    <n v="140.97461538461539"/>
    <n v="0"/>
  </r>
  <r>
    <s v="KAPE-IB-218987-07-06-2022"/>
    <d v="2022-06-07T00:00:00"/>
    <x v="0"/>
    <x v="0"/>
    <n v="485300"/>
    <x v="0"/>
    <x v="0"/>
    <n v="5201.009"/>
    <n v="3.6816"/>
    <n v="0"/>
    <n v="0"/>
    <x v="0"/>
    <s v="Raw Cotton"/>
    <n v="361602403"/>
    <x v="0"/>
    <n v="65703157"/>
    <x v="0"/>
    <n v="139575826"/>
    <d v="2024-06-06T00:00:00"/>
    <x v="0"/>
    <x v="0"/>
    <x v="0"/>
    <x v="0"/>
    <x v="0"/>
    <x v="0"/>
    <d v="2024-04-07T00:00:00"/>
    <x v="0"/>
    <x v="1"/>
    <x v="1"/>
    <x v="1"/>
    <x v="0"/>
    <x v="0"/>
    <n v="745.11107150216355"/>
    <n v="135.38668246445496"/>
    <n v="0"/>
  </r>
  <r>
    <s v="KAPW-IB-182158-13-06-2022"/>
    <d v="2022-06-03T00:00:00"/>
    <x v="0"/>
    <x v="3"/>
    <n v="3201"/>
    <x v="0"/>
    <x v="0"/>
    <n v="5407.52"/>
    <n v="14.966699999999999"/>
    <n v="3201"/>
    <n v="3201"/>
    <x v="18"/>
    <s v="100% NYLON WOVEN DYED FABRIC WIDTH: 58&quot;(10670/MTRS)"/>
    <n v="9835362"/>
    <x v="0"/>
    <n v="3646677"/>
    <x v="0"/>
    <n v="139575834"/>
    <d v="2024-06-13T00:00:00"/>
    <x v="0"/>
    <x v="0"/>
    <x v="0"/>
    <x v="0"/>
    <x v="0"/>
    <x v="0"/>
    <d v="2024-04-14T00:00:00"/>
    <x v="0"/>
    <x v="1"/>
    <x v="2"/>
    <x v="1"/>
    <x v="0"/>
    <x v="2"/>
    <n v="3072.5904404873477"/>
    <n v="1139.2305529522025"/>
    <n v="3646677.0000000005"/>
  </r>
  <r>
    <s v="KAPW-IB-182586-14-06-2022"/>
    <d v="2022-06-14T00:00:00"/>
    <x v="0"/>
    <x v="3"/>
    <n v="897"/>
    <x v="0"/>
    <x v="0"/>
    <n v="5210.3900000000003"/>
    <n v="17.8642"/>
    <n v="897"/>
    <n v="897"/>
    <x v="19"/>
    <s v="WOVEN FABRIC 63%COTTON 34% POLYESTER 3% STR WIDTH:147.149 CM (4675/MTRS"/>
    <n v="3486006"/>
    <x v="0"/>
    <n v="1086543"/>
    <x v="0"/>
    <n v="139575852"/>
    <d v="2024-06-13T00:00:00"/>
    <x v="0"/>
    <x v="0"/>
    <x v="0"/>
    <x v="0"/>
    <x v="0"/>
    <x v="0"/>
    <d v="2024-04-14T00:00:00"/>
    <x v="0"/>
    <x v="1"/>
    <x v="2"/>
    <x v="1"/>
    <x v="0"/>
    <x v="2"/>
    <n v="3886.2943143812709"/>
    <n v="1211.3076923076924"/>
    <n v="1086543"/>
  </r>
  <r>
    <s v="KAPE-IB-226952-21-06-2022"/>
    <d v="2022-06-21T00:00:00"/>
    <x v="0"/>
    <x v="0"/>
    <n v="24000"/>
    <x v="0"/>
    <x v="0"/>
    <n v="3402.42"/>
    <s v="2.20 / 2.70"/>
    <n v="0"/>
    <n v="0"/>
    <x v="12"/>
    <s v="CHEMICAL ( WETMATIC WTL + DYMAFIX ) (Old 3402.1300)"/>
    <n v="11907995"/>
    <x v="0"/>
    <n v="4415153"/>
    <x v="0"/>
    <n v="139575861"/>
    <d v="2024-06-20T00:00:00"/>
    <x v="0"/>
    <x v="0"/>
    <x v="0"/>
    <x v="0"/>
    <x v="0"/>
    <x v="0"/>
    <d v="2024-04-21T00:00:00"/>
    <x v="0"/>
    <x v="1"/>
    <x v="1"/>
    <x v="1"/>
    <x v="0"/>
    <x v="5"/>
    <n v="496.16645833333331"/>
    <n v="183.96470833333333"/>
    <n v="0"/>
  </r>
  <r>
    <s v="KAPE-IB-228399-22-06-2022"/>
    <d v="2022-06-22T00:00:00"/>
    <x v="0"/>
    <x v="0"/>
    <n v="25600"/>
    <x v="0"/>
    <x v="0"/>
    <n v="3910"/>
    <n v="2"/>
    <n v="0"/>
    <n v="0"/>
    <x v="12"/>
    <s v="SILICONE HT-40 "/>
    <n v="10989007"/>
    <x v="0"/>
    <n v="1996702"/>
    <x v="0"/>
    <n v="139575854"/>
    <d v="2024-06-19T00:00:00"/>
    <x v="0"/>
    <x v="0"/>
    <x v="0"/>
    <x v="0"/>
    <x v="0"/>
    <x v="0"/>
    <d v="2024-04-20T00:00:00"/>
    <x v="0"/>
    <x v="1"/>
    <x v="1"/>
    <x v="1"/>
    <x v="0"/>
    <x v="5"/>
    <n v="429.25808593750003"/>
    <n v="77.996171875000002"/>
    <n v="0"/>
  </r>
  <r>
    <s v="KAPW-IB-182881-14-06-2022"/>
    <d v="2022-06-14T00:00:00"/>
    <x v="0"/>
    <x v="0"/>
    <n v="475"/>
    <x v="0"/>
    <x v="0"/>
    <n v="3402.39"/>
    <s v="6.5575 / 4.3717"/>
    <n v="0"/>
    <n v="0"/>
    <x v="12"/>
    <s v="CHEMICAL _LIQUID + POWDER COLOR NNW/PC FOR FABRIC TREATMENT (Old 3402.1190)"/>
    <n v="542771"/>
    <x v="0"/>
    <n v="261191"/>
    <x v="0"/>
    <n v="139575835"/>
    <d v="2024-06-13T00:00:00"/>
    <x v="0"/>
    <x v="0"/>
    <x v="0"/>
    <x v="0"/>
    <x v="0"/>
    <x v="0"/>
    <d v="2024-04-14T00:00:00"/>
    <x v="0"/>
    <x v="1"/>
    <x v="2"/>
    <x v="1"/>
    <x v="0"/>
    <x v="5"/>
    <n v="1142.6757894736843"/>
    <n v="549.87578947368422"/>
    <n v="0"/>
  </r>
  <r>
    <s v="KAPE-IB-226928-21-06-2022"/>
    <d v="2022-06-21T00:00:00"/>
    <x v="0"/>
    <x v="3"/>
    <n v="38288"/>
    <x v="0"/>
    <x v="0"/>
    <n v="5205.12"/>
    <n v="3.6"/>
    <n v="38288"/>
    <n v="38288"/>
    <x v="10"/>
    <s v="22/1 cotton yarn "/>
    <n v="29415051"/>
    <x v="0"/>
    <n v="7082704"/>
    <x v="0"/>
    <n v="139575862"/>
    <d v="2024-06-20T00:00:00"/>
    <x v="0"/>
    <x v="0"/>
    <x v="0"/>
    <x v="0"/>
    <x v="0"/>
    <x v="0"/>
    <d v="2024-04-21T00:00:00"/>
    <x v="0"/>
    <x v="1"/>
    <x v="1"/>
    <x v="1"/>
    <x v="0"/>
    <x v="3"/>
    <n v="768.25770476389471"/>
    <n v="184.98495612202257"/>
    <n v="7082704"/>
  </r>
  <r>
    <s v="KAPW-IB-187599-27-06-2022"/>
    <d v="2022-06-27T00:00:00"/>
    <x v="0"/>
    <x v="3"/>
    <n v="1805"/>
    <x v="0"/>
    <x v="0"/>
    <n v="5210.49"/>
    <n v="6.8032000000000004"/>
    <n v="1805"/>
    <n v="1805"/>
    <x v="2"/>
    <s v="65% POLYESTER 33% COTTON 2% ANTISTATIC BLENDED FABRIC 3/1 TWILL 20*16S,128*60 (5000/MTRS)"/>
    <n v="2604906"/>
    <x v="0"/>
    <n v="811916"/>
    <x v="0"/>
    <n v="139575867"/>
    <d v="2024-06-24T00:00:00"/>
    <x v="0"/>
    <x v="0"/>
    <x v="0"/>
    <x v="0"/>
    <x v="0"/>
    <x v="0"/>
    <d v="2024-04-25T00:00:00"/>
    <x v="0"/>
    <x v="1"/>
    <x v="2"/>
    <x v="1"/>
    <x v="0"/>
    <x v="2"/>
    <n v="1443.161218836565"/>
    <n v="449.81495844875349"/>
    <n v="811916"/>
  </r>
  <r>
    <s v="KAPW-IB-188078-27-06-2022"/>
    <d v="2022-06-27T00:00:00"/>
    <x v="0"/>
    <x v="0"/>
    <n v="18200"/>
    <x v="0"/>
    <x v="0"/>
    <n v="3906.9029999999998"/>
    <n v="2.75"/>
    <n v="0"/>
    <n v="0"/>
    <x v="12"/>
    <s v="CHEMICAL (FLOPRINT TA 160)"/>
    <n v="10617096"/>
    <x v="0"/>
    <n v="2305514"/>
    <x v="0"/>
    <n v="139575875"/>
    <d v="2024-06-27T00:00:00"/>
    <x v="0"/>
    <x v="0"/>
    <x v="0"/>
    <x v="0"/>
    <x v="0"/>
    <x v="0"/>
    <d v="2024-04-28T00:00:00"/>
    <x v="0"/>
    <x v="1"/>
    <x v="2"/>
    <x v="1"/>
    <x v="0"/>
    <x v="5"/>
    <n v="583.35692307692307"/>
    <n v="126.67659340659341"/>
    <n v="0"/>
  </r>
  <r>
    <s v="KAPW-IB-190015-30-06-2022"/>
    <d v="2022-06-30T00:00:00"/>
    <x v="0"/>
    <x v="0"/>
    <n v="1500"/>
    <x v="0"/>
    <x v="0"/>
    <n v="3204.16"/>
    <n v="49"/>
    <n v="0"/>
    <n v="0"/>
    <x v="5"/>
    <s v="DYES (INDANTHREN VIOLET B COLLOISOL)"/>
    <n v="15546554"/>
    <x v="0"/>
    <n v="5764228"/>
    <x v="0"/>
    <n v="139575870"/>
    <d v="2024-06-27T00:00:00"/>
    <x v="0"/>
    <x v="0"/>
    <x v="0"/>
    <x v="0"/>
    <x v="0"/>
    <x v="0"/>
    <d v="2024-04-28T00:00:00"/>
    <x v="0"/>
    <x v="1"/>
    <x v="2"/>
    <x v="1"/>
    <x v="0"/>
    <x v="4"/>
    <n v="10364.369333333334"/>
    <n v="3842.8186666666666"/>
    <n v="0"/>
  </r>
  <r>
    <s v="KAPE-IB-2006-04-07-2022"/>
    <d v="2022-07-04T00:00:00"/>
    <x v="0"/>
    <x v="3"/>
    <n v="20137"/>
    <x v="0"/>
    <x v="0"/>
    <n v="5205.12"/>
    <n v="3.6"/>
    <n v="20137"/>
    <n v="20137"/>
    <x v="10"/>
    <s v="22/1 cotton yarn "/>
    <n v="15233765"/>
    <x v="0"/>
    <n v="3668062"/>
    <x v="0"/>
    <n v="139575890"/>
    <d v="2024-07-03T00:00:00"/>
    <x v="0"/>
    <x v="0"/>
    <x v="0"/>
    <x v="0"/>
    <x v="0"/>
    <x v="0"/>
    <d v="2024-05-04T00:00:00"/>
    <x v="0"/>
    <x v="1"/>
    <x v="1"/>
    <x v="1"/>
    <x v="0"/>
    <x v="3"/>
    <n v="756.50618264885532"/>
    <n v="182.15533594875106"/>
    <n v="3668062"/>
  </r>
  <r>
    <s v="KAPE-IB-1995-04-07-2022"/>
    <d v="2022-07-04T00:00:00"/>
    <x v="0"/>
    <x v="0"/>
    <n v="12000"/>
    <x v="0"/>
    <x v="0"/>
    <n v="3909.5"/>
    <n v="3.98"/>
    <n v="0"/>
    <n v="0"/>
    <x v="12"/>
    <s v="CHEMICAL (LAMFINISH FIX)"/>
    <n v="10036315"/>
    <x v="0"/>
    <n v="1823599"/>
    <x v="0"/>
    <n v="139575893"/>
    <d v="2024-07-03T00:00:00"/>
    <x v="0"/>
    <x v="0"/>
    <x v="0"/>
    <x v="0"/>
    <x v="0"/>
    <x v="0"/>
    <d v="2024-05-04T00:00:00"/>
    <x v="0"/>
    <x v="1"/>
    <x v="1"/>
    <x v="1"/>
    <x v="0"/>
    <x v="5"/>
    <n v="836.35958333333338"/>
    <n v="151.96658333333335"/>
    <n v="0"/>
  </r>
  <r>
    <s v="KAPE-IB-3802-06-07-2022"/>
    <d v="2022-07-06T00:00:00"/>
    <x v="0"/>
    <x v="0"/>
    <n v="24000"/>
    <x v="0"/>
    <x v="0"/>
    <s v="3906.9090 / 3402.9000"/>
    <s v="2.90 / 1.90"/>
    <n v="0"/>
    <n v="0"/>
    <x v="12"/>
    <s v="CHEMICAL (NEOPAT BINDER / COMPUND)"/>
    <n v="12463582"/>
    <x v="0"/>
    <n v="4307307"/>
    <x v="0"/>
    <n v="139575895"/>
    <d v="2024-07-04T00:00:00"/>
    <x v="0"/>
    <x v="0"/>
    <x v="0"/>
    <x v="0"/>
    <x v="0"/>
    <x v="0"/>
    <d v="2024-05-05T00:00:00"/>
    <x v="0"/>
    <x v="1"/>
    <x v="1"/>
    <x v="1"/>
    <x v="0"/>
    <x v="5"/>
    <n v="519.31591666666668"/>
    <n v="179.471125"/>
    <n v="0"/>
  </r>
  <r>
    <s v="KAPE-IB-3878-06-07-2022"/>
    <d v="2022-07-06T00:00:00"/>
    <x v="0"/>
    <x v="0"/>
    <n v="12000"/>
    <x v="0"/>
    <x v="0"/>
    <s v="3906.9090 / 3402.9000"/>
    <s v="2.90 / 1.90"/>
    <n v="0"/>
    <n v="0"/>
    <x v="12"/>
    <s v="CHEMICAL (NEOPAT BINDER / COMPUND)"/>
    <n v="6231791"/>
    <x v="0"/>
    <n v="2153655"/>
    <x v="0"/>
    <n v="139575894"/>
    <d v="2024-07-04T00:00:00"/>
    <x v="0"/>
    <x v="0"/>
    <x v="0"/>
    <x v="0"/>
    <x v="0"/>
    <x v="0"/>
    <d v="2024-05-05T00:00:00"/>
    <x v="0"/>
    <x v="1"/>
    <x v="1"/>
    <x v="1"/>
    <x v="0"/>
    <x v="5"/>
    <n v="519.31591666666668"/>
    <n v="179.47125"/>
    <n v="0"/>
  </r>
  <r>
    <s v="KAPE-IB-4498-07-07-2022"/>
    <d v="2022-07-07T00:00:00"/>
    <x v="0"/>
    <x v="0"/>
    <n v="40800"/>
    <x v="0"/>
    <x v="0"/>
    <n v="2847"/>
    <n v="0.46"/>
    <n v="0"/>
    <n v="0"/>
    <x v="12"/>
    <s v="HYDROGEN PEROXIDE 50%"/>
    <n v="3970722"/>
    <x v="0"/>
    <n v="1848319"/>
    <x v="0"/>
    <n v="139575907"/>
    <d v="2024-07-07T00:00:00"/>
    <x v="0"/>
    <x v="0"/>
    <x v="0"/>
    <x v="0"/>
    <x v="0"/>
    <x v="0"/>
    <d v="2024-05-08T00:00:00"/>
    <x v="0"/>
    <x v="1"/>
    <x v="1"/>
    <x v="1"/>
    <x v="0"/>
    <x v="5"/>
    <n v="97.321617647058829"/>
    <n v="45.301936274509806"/>
    <n v="0"/>
  </r>
  <r>
    <s v="KPAF-IB-1330-13-07-2022"/>
    <d v="2022-07-13T00:00:00"/>
    <x v="0"/>
    <x v="0"/>
    <n v="300"/>
    <x v="0"/>
    <x v="0"/>
    <n v="3204.16"/>
    <n v="30.69"/>
    <n v="0"/>
    <n v="0"/>
    <x v="12"/>
    <s v="CHEMICAL PIGMENT GREEN"/>
    <n v="1957775"/>
    <x v="0"/>
    <n v="725888"/>
    <x v="0"/>
    <n v="139575908"/>
    <d v="2024-07-12T00:00:00"/>
    <x v="0"/>
    <x v="0"/>
    <x v="0"/>
    <x v="0"/>
    <x v="0"/>
    <x v="0"/>
    <d v="2024-05-13T00:00:00"/>
    <x v="0"/>
    <x v="1"/>
    <x v="3"/>
    <x v="1"/>
    <x v="0"/>
    <x v="5"/>
    <n v="6525.916666666667"/>
    <n v="2419.6266666666666"/>
    <n v="0"/>
  </r>
  <r>
    <s v="KAPE-IB-2011-04-07-2022"/>
    <d v="2022-07-04T00:00:00"/>
    <x v="0"/>
    <x v="3"/>
    <n v="20470"/>
    <x v="0"/>
    <x v="0"/>
    <n v="5205.12"/>
    <n v="3.6"/>
    <n v="20470"/>
    <n v="20470"/>
    <x v="10"/>
    <s v="22/1 cotton yarn "/>
    <n v="15485681"/>
    <x v="0"/>
    <n v="3728720"/>
    <x v="0"/>
    <n v="139575891"/>
    <d v="2024-06-03T00:00:00"/>
    <x v="0"/>
    <x v="0"/>
    <x v="0"/>
    <x v="0"/>
    <x v="0"/>
    <x v="0"/>
    <d v="2024-04-04T00:00:00"/>
    <x v="0"/>
    <x v="1"/>
    <x v="1"/>
    <x v="1"/>
    <x v="0"/>
    <x v="3"/>
    <n v="756.5061553492917"/>
    <n v="182.1553492916463"/>
    <n v="3728720"/>
  </r>
  <r>
    <s v="KAPW-IB-4709-14-07-2022"/>
    <d v="2022-07-14T00:00:00"/>
    <x v="0"/>
    <x v="3"/>
    <n v="26000"/>
    <x v="0"/>
    <x v="0"/>
    <n v="5509.22"/>
    <n v="3.35"/>
    <n v="26000"/>
    <n v="26000"/>
    <x v="20"/>
    <s v="100% POLYESTER SPUN YARN N/M 50S/3 BRIGHT"/>
    <n v="18516488"/>
    <x v="0"/>
    <n v="5771349"/>
    <x v="0"/>
    <n v="139575924"/>
    <d v="2024-07-14T00:00:00"/>
    <x v="0"/>
    <x v="0"/>
    <x v="0"/>
    <x v="0"/>
    <x v="0"/>
    <x v="0"/>
    <d v="2024-05-15T00:00:00"/>
    <x v="0"/>
    <x v="1"/>
    <x v="2"/>
    <x v="1"/>
    <x v="0"/>
    <x v="3"/>
    <n v="712.17261538461537"/>
    <n v="221.97496153846154"/>
    <n v="5771349"/>
  </r>
  <r>
    <s v="KAPE-IB-6713-15-07-2022"/>
    <d v="2022-07-15T00:00:00"/>
    <x v="0"/>
    <x v="3"/>
    <n v="225"/>
    <x v="0"/>
    <x v="0"/>
    <n v="5210.3900000000003"/>
    <n v="23.947500000000002"/>
    <n v="225"/>
    <n v="225"/>
    <x v="2"/>
    <s v="BLENDEN FABRIC 73%CTN / 25% POLY / 2%SP 110+/- GSM (40S*75D+40D/133*72 48/50&quot;) (1590/M)"/>
    <n v="1157561"/>
    <x v="0"/>
    <n v="360797"/>
    <x v="0"/>
    <n v="139575917"/>
    <d v="2024-07-07T00:00:00"/>
    <x v="0"/>
    <x v="0"/>
    <x v="0"/>
    <x v="0"/>
    <x v="0"/>
    <x v="0"/>
    <d v="2024-05-08T00:00:00"/>
    <x v="0"/>
    <x v="1"/>
    <x v="1"/>
    <x v="1"/>
    <x v="0"/>
    <x v="2"/>
    <n v="5144.7155555555555"/>
    <n v="1603.5422222222223"/>
    <n v="360797"/>
  </r>
  <r>
    <s v="KAPE-IB-8569-19-07-2022"/>
    <d v="2022-07-19T00:00:00"/>
    <x v="0"/>
    <x v="3"/>
    <n v="20148.8"/>
    <x v="0"/>
    <x v="0"/>
    <n v="5205.12"/>
    <n v="3.6"/>
    <n v="20148.8"/>
    <n v="20148.8"/>
    <x v="10"/>
    <s v="22/1 cotton yarn "/>
    <n v="15642257"/>
    <x v="0"/>
    <n v="3766421"/>
    <x v="0"/>
    <n v="139575930"/>
    <d v="2024-07-18T00:00:00"/>
    <x v="0"/>
    <x v="0"/>
    <x v="0"/>
    <x v="0"/>
    <x v="0"/>
    <x v="0"/>
    <d v="2024-05-19T00:00:00"/>
    <x v="0"/>
    <x v="1"/>
    <x v="1"/>
    <x v="1"/>
    <x v="0"/>
    <x v="3"/>
    <n v="776.33690343841818"/>
    <n v="186.93028865242596"/>
    <n v="3766421"/>
  </r>
  <r>
    <s v="KPFI-IB-1486-15-07-2022"/>
    <d v="2022-07-15T00:00:00"/>
    <x v="0"/>
    <x v="0"/>
    <n v="7.2"/>
    <x v="0"/>
    <x v="0"/>
    <n v="5807.9"/>
    <n v="115.1403"/>
    <n v="0"/>
    <n v="0"/>
    <x v="9"/>
    <s v="WOVEN LABEL QTY 24,000 Pcs"/>
    <n v="211461"/>
    <x v="0"/>
    <n v="85698"/>
    <x v="0"/>
    <n v="139575927"/>
    <d v="2024-07-14T00:00:00"/>
    <x v="0"/>
    <x v="0"/>
    <x v="0"/>
    <x v="0"/>
    <x v="0"/>
    <x v="0"/>
    <d v="2024-05-15T00:00:00"/>
    <x v="0"/>
    <x v="2"/>
    <x v="5"/>
    <x v="1"/>
    <x v="0"/>
    <x v="6"/>
    <n v="29369.583333333332"/>
    <n v="11902.5"/>
    <n v="0"/>
  </r>
  <r>
    <s v="KPFI-IB-1486-15-07-2022"/>
    <d v="2022-07-15T00:00:00"/>
    <x v="0"/>
    <x v="0"/>
    <n v="39.36"/>
    <x v="0"/>
    <x v="0"/>
    <n v="5401.2089999999998"/>
    <n v="11.1279"/>
    <n v="0"/>
    <n v="0"/>
    <x v="21"/>
    <s v="Sweing Thread 800,000 Mtr"/>
    <n v="111722"/>
    <x v="0"/>
    <n v="29719"/>
    <x v="0"/>
    <n v="139575927"/>
    <d v="2024-07-14T00:00:00"/>
    <x v="0"/>
    <x v="0"/>
    <x v="0"/>
    <x v="0"/>
    <x v="0"/>
    <x v="0"/>
    <d v="2024-05-15T00:00:00"/>
    <x v="0"/>
    <x v="2"/>
    <x v="5"/>
    <x v="1"/>
    <x v="0"/>
    <x v="3"/>
    <n v="2838.4654471544718"/>
    <n v="755.05589430894315"/>
    <n v="0"/>
  </r>
  <r>
    <s v="KPFI-IB-1754-18-07-2022"/>
    <d v="2022-07-18T00:00:00"/>
    <x v="0"/>
    <x v="0"/>
    <n v="40"/>
    <x v="0"/>
    <x v="0"/>
    <n v="5208.1899999999996"/>
    <n v="13.3781"/>
    <n v="0"/>
    <n v="0"/>
    <x v="14"/>
    <s v="Cotton Fabric"/>
    <n v="135804"/>
    <x v="0"/>
    <n v="42328"/>
    <x v="0"/>
    <n v="139575935"/>
    <d v="2024-07-17T00:00:00"/>
    <x v="0"/>
    <x v="0"/>
    <x v="0"/>
    <x v="0"/>
    <x v="0"/>
    <x v="0"/>
    <d v="2024-05-18T00:00:00"/>
    <x v="0"/>
    <x v="1"/>
    <x v="5"/>
    <x v="1"/>
    <x v="0"/>
    <x v="2"/>
    <n v="3395.1"/>
    <n v="1058.2"/>
    <n v="0"/>
  </r>
  <r>
    <s v="KPFI-IB-1749-18-07-2022"/>
    <d v="2022-07-18T00:00:00"/>
    <x v="0"/>
    <x v="0"/>
    <n v="75"/>
    <x v="0"/>
    <x v="0"/>
    <n v="5208.1899999999996"/>
    <n v="13.3781"/>
    <n v="0"/>
    <n v="0"/>
    <x v="14"/>
    <s v="Cotton Fabric"/>
    <n v="254633"/>
    <x v="0"/>
    <n v="79366"/>
    <x v="0"/>
    <n v="139575937"/>
    <d v="2024-07-17T00:00:00"/>
    <x v="0"/>
    <x v="0"/>
    <x v="0"/>
    <x v="0"/>
    <x v="0"/>
    <x v="0"/>
    <d v="2024-05-18T00:00:00"/>
    <x v="0"/>
    <x v="1"/>
    <x v="5"/>
    <x v="1"/>
    <x v="0"/>
    <x v="2"/>
    <n v="3395.1066666666666"/>
    <n v="1058.2133333333334"/>
    <n v="0"/>
  </r>
  <r>
    <s v="KAPE-IB-9650-20-07-2022"/>
    <d v="2022-07-20T00:00:00"/>
    <x v="0"/>
    <x v="0"/>
    <n v="12000"/>
    <x v="0"/>
    <x v="0"/>
    <n v="3204.16"/>
    <s v="4.1 / 4.05 / 5.75 / 7.25"/>
    <n v="0"/>
    <n v="0"/>
    <x v="5"/>
    <s v="DYES (LIYUANSOL)"/>
    <n v="11843300"/>
    <x v="0"/>
    <n v="4391164"/>
    <x v="0"/>
    <n v="139575942"/>
    <d v="2024-07-20T00:00:00"/>
    <x v="0"/>
    <x v="0"/>
    <x v="0"/>
    <x v="0"/>
    <x v="0"/>
    <x v="0"/>
    <d v="2024-05-21T00:00:00"/>
    <x v="0"/>
    <x v="1"/>
    <x v="1"/>
    <x v="1"/>
    <x v="0"/>
    <x v="4"/>
    <n v="986.94166666666672"/>
    <n v="365.93033333333335"/>
    <n v="0"/>
  </r>
  <r>
    <s v="KAPW-IB-8287-20-07-2022"/>
    <d v="2022-07-20T00:00:00"/>
    <x v="0"/>
    <x v="0"/>
    <n v="7532"/>
    <x v="0"/>
    <x v="0"/>
    <n v="5807.1019999999999"/>
    <n v="4.0298999999999996"/>
    <n v="0"/>
    <n v="0"/>
    <x v="9"/>
    <s v="RIBBONS (WHITE DOUBLE SIDE WOVEN EDGE 35MM)(1000800/MTRS)"/>
    <n v="6694267"/>
    <x v="0"/>
    <n v="2086515"/>
    <x v="0"/>
    <n v="139575945"/>
    <d v="2024-07-19T00:00:00"/>
    <x v="0"/>
    <x v="0"/>
    <x v="0"/>
    <x v="0"/>
    <x v="0"/>
    <x v="0"/>
    <d v="2024-05-20T00:00:00"/>
    <x v="0"/>
    <x v="1"/>
    <x v="2"/>
    <x v="1"/>
    <x v="0"/>
    <x v="6"/>
    <n v="888.77681890600104"/>
    <n v="277.02004779607012"/>
    <n v="0"/>
  </r>
  <r>
    <s v="KAPE-IB-12583-26-07-2022"/>
    <d v="2022-07-26T00:00:00"/>
    <x v="0"/>
    <x v="0"/>
    <n v="12000"/>
    <x v="0"/>
    <x v="0"/>
    <n v="3204.1109999999999"/>
    <s v="4.20 / 19.20"/>
    <n v="0"/>
    <n v="0"/>
    <x v="5"/>
    <s v="DYES (FASFA)"/>
    <n v="18769371"/>
    <x v="0"/>
    <n v="3410394"/>
    <x v="0"/>
    <n v="139575958"/>
    <d v="2024-07-26T00:00:00"/>
    <x v="0"/>
    <x v="0"/>
    <x v="0"/>
    <x v="0"/>
    <x v="0"/>
    <x v="0"/>
    <d v="2024-05-27T00:00:00"/>
    <x v="0"/>
    <x v="2"/>
    <x v="1"/>
    <x v="1"/>
    <x v="0"/>
    <x v="4"/>
    <n v="1564.1142500000001"/>
    <n v="284.1995"/>
    <n v="0"/>
  </r>
  <r>
    <s v="KAPE-IB-10867-21-07-2022"/>
    <d v="2022-07-21T00:00:00"/>
    <x v="0"/>
    <x v="0"/>
    <n v="20732.919999999998"/>
    <x v="0"/>
    <x v="0"/>
    <n v="5509.21"/>
    <n v="2.1187999999999998"/>
    <n v="0"/>
    <n v="0"/>
    <x v="3"/>
    <s v="50% RECYCLED PET POLYESTER / 25% POST CONSUMER CO / 25% PRE CONSUMER CO WEAVING BLENDED YARN COUNT NE 14/1 ("/>
    <n v="10055786"/>
    <x v="0"/>
    <n v="3134257"/>
    <x v="0"/>
    <n v="139575948"/>
    <d v="2024-07-22T00:00:00"/>
    <x v="0"/>
    <x v="0"/>
    <x v="0"/>
    <x v="0"/>
    <x v="0"/>
    <x v="0"/>
    <d v="2024-05-23T00:00:00"/>
    <x v="0"/>
    <x v="1"/>
    <x v="1"/>
    <x v="1"/>
    <x v="0"/>
    <x v="3"/>
    <n v="485.01542474480203"/>
    <n v="151.17296550606477"/>
    <n v="0"/>
  </r>
  <r>
    <s v="KAPE-IB-12604-26-07-2022"/>
    <d v="2022-07-26T00:00:00"/>
    <x v="0"/>
    <x v="0"/>
    <n v="14300"/>
    <x v="0"/>
    <x v="0"/>
    <n v="3906.9090000000001"/>
    <n v="1.85"/>
    <n v="0"/>
    <n v="0"/>
    <x v="12"/>
    <s v="CHEMICAL MIGROSTOP CPA)"/>
    <n v="6317057"/>
    <x v="0"/>
    <n v="1968945"/>
    <x v="0"/>
    <n v="139575947"/>
    <d v="2024-07-25T00:00:00"/>
    <x v="0"/>
    <x v="0"/>
    <x v="0"/>
    <x v="0"/>
    <x v="0"/>
    <x v="0"/>
    <d v="2024-05-26T00:00:00"/>
    <x v="0"/>
    <x v="1"/>
    <x v="1"/>
    <x v="1"/>
    <x v="0"/>
    <x v="5"/>
    <n v="441.75223776223777"/>
    <n v="137.68846153846152"/>
    <n v="0"/>
  </r>
  <r>
    <s v="KAPE-IB-15088-29-07-2022"/>
    <d v="2022-07-29T00:00:00"/>
    <x v="0"/>
    <x v="0"/>
    <n v="24000"/>
    <x v="0"/>
    <x v="0"/>
    <n v="3402.9"/>
    <n v="2.2000000000000002"/>
    <n v="0"/>
    <n v="0"/>
    <x v="12"/>
    <s v="CHEMICAL (WETMATIC WTL)"/>
    <n v="12735500"/>
    <x v="0"/>
    <n v="5323948"/>
    <x v="0"/>
    <n v="139575981"/>
    <d v="2024-07-29T00:00:00"/>
    <x v="0"/>
    <x v="0"/>
    <x v="0"/>
    <x v="0"/>
    <x v="0"/>
    <x v="0"/>
    <d v="2024-05-30T00:00:00"/>
    <x v="0"/>
    <x v="1"/>
    <x v="1"/>
    <x v="1"/>
    <x v="0"/>
    <x v="5"/>
    <n v="530.64583333333337"/>
    <n v="221.83116666666666"/>
    <n v="0"/>
  </r>
  <r>
    <s v="KAPE-IB-17173-02-08-2022"/>
    <d v="2022-08-02T00:00:00"/>
    <x v="0"/>
    <x v="3"/>
    <n v="10655"/>
    <x v="0"/>
    <x v="0"/>
    <n v="5407.52"/>
    <n v="8.8375000000000004"/>
    <n v="10655"/>
    <n v="10655"/>
    <x v="18"/>
    <s v="100% POLYESTER NYLON FABRIC 215GSM WIDTH:59'' 150CM (33040/MTRS) "/>
    <n v="23048697"/>
    <x v="0"/>
    <n v="8545812"/>
    <x v="0"/>
    <n v="139575967"/>
    <d v="2024-07-30T00:00:00"/>
    <x v="0"/>
    <x v="0"/>
    <x v="0"/>
    <x v="0"/>
    <x v="0"/>
    <x v="0"/>
    <d v="2024-05-31T00:00:00"/>
    <x v="0"/>
    <x v="1"/>
    <x v="1"/>
    <x v="1"/>
    <x v="0"/>
    <x v="2"/>
    <n v="2163.1813233223838"/>
    <n v="802.04711403097133"/>
    <n v="8545812"/>
  </r>
  <r>
    <s v="KAPE-IB-17136-02-08-2022"/>
    <d v="2022-08-02T00:00:00"/>
    <x v="0"/>
    <x v="3"/>
    <n v="20000"/>
    <x v="0"/>
    <x v="0"/>
    <n v="5407.52"/>
    <n v="5.4749999999999996"/>
    <n v="20000"/>
    <n v="20000"/>
    <x v="17"/>
    <s v="100% POLY MICROFIBER FABRIC 90,82GSM WIDTH:95'' ,100&quot; , 103&quot; , 106&quot; , 112'' (92574/MTRS)"/>
    <n v="26802643"/>
    <x v="0"/>
    <n v="9937669"/>
    <x v="0"/>
    <n v="139575962"/>
    <d v="2024-07-30T00:00:00"/>
    <x v="0"/>
    <x v="0"/>
    <x v="0"/>
    <x v="0"/>
    <x v="0"/>
    <x v="0"/>
    <d v="2024-05-31T00:00:00"/>
    <x v="0"/>
    <x v="1"/>
    <x v="1"/>
    <x v="1"/>
    <x v="0"/>
    <x v="2"/>
    <n v="1340.1321499999999"/>
    <n v="496.88344999999998"/>
    <n v="9937669"/>
  </r>
  <r>
    <s v="KAPW-IB-10863-26-07-2022"/>
    <d v="2022-07-26T00:00:00"/>
    <x v="0"/>
    <x v="3"/>
    <n v="4237.5"/>
    <x v="0"/>
    <x v="0"/>
    <n v="5407.52"/>
    <n v="15.033300000000001"/>
    <n v="4237.5"/>
    <n v="4237.5"/>
    <x v="18"/>
    <s v="100% NYLON WOVEN DYED FABRIC (14125/MTRS) "/>
    <n v="14871600"/>
    <x v="0"/>
    <n v="5513973"/>
    <x v="0"/>
    <n v="139575964"/>
    <d v="2024-07-26T00:00:00"/>
    <x v="0"/>
    <x v="0"/>
    <x v="0"/>
    <x v="0"/>
    <x v="0"/>
    <x v="0"/>
    <d v="2024-05-27T00:00:00"/>
    <x v="0"/>
    <x v="1"/>
    <x v="2"/>
    <x v="1"/>
    <x v="0"/>
    <x v="2"/>
    <n v="3509.5221238938052"/>
    <n v="1301.2325663716815"/>
    <n v="5513973"/>
  </r>
  <r>
    <s v="KAPW-IB-14373-02-08-2022"/>
    <d v="2022-08-02T00:00:00"/>
    <x v="0"/>
    <x v="0"/>
    <n v="18200"/>
    <x v="0"/>
    <x v="0"/>
    <n v="3906.9029999999998"/>
    <n v="2.95"/>
    <n v="0"/>
    <n v="0"/>
    <x v="12"/>
    <s v="CHEMICAL FLOPRINT TA 160 AF PIGMENT THICKENER"/>
    <n v="13141862"/>
    <x v="0"/>
    <n v="2853769"/>
    <x v="0"/>
    <n v="139575968"/>
    <d v="2024-07-30T00:00:00"/>
    <x v="0"/>
    <x v="0"/>
    <x v="0"/>
    <x v="0"/>
    <x v="0"/>
    <x v="0"/>
    <d v="2024-05-31T00:00:00"/>
    <x v="0"/>
    <x v="1"/>
    <x v="2"/>
    <x v="1"/>
    <x v="0"/>
    <x v="5"/>
    <n v="722.08032967032966"/>
    <n v="156.8004945054945"/>
    <n v="0"/>
  </r>
  <r>
    <s v="KAPW-IB-14182-02-08-2022"/>
    <d v="2022-08-02T00:00:00"/>
    <x v="0"/>
    <x v="0"/>
    <n v="38400"/>
    <x v="0"/>
    <x v="0"/>
    <n v="2847"/>
    <n v="0.65"/>
    <n v="0"/>
    <n v="0"/>
    <x v="12"/>
    <s v="HYDROGEN PEROXIDE 50%"/>
    <n v="6109534"/>
    <x v="0"/>
    <n v="1904263"/>
    <x v="0"/>
    <n v="139575969"/>
    <d v="2024-08-01T00:00:00"/>
    <x v="0"/>
    <x v="0"/>
    <x v="0"/>
    <x v="0"/>
    <x v="0"/>
    <x v="0"/>
    <d v="2024-06-02T00:00:00"/>
    <x v="0"/>
    <x v="1"/>
    <x v="2"/>
    <x v="1"/>
    <x v="0"/>
    <x v="5"/>
    <n v="159.10244791666668"/>
    <n v="49.590182291666665"/>
    <n v="0"/>
  </r>
  <r>
    <s v="KAPE-IB-18161-03-08-2022"/>
    <d v="2022-08-03T00:00:00"/>
    <x v="0"/>
    <x v="0"/>
    <n v="15000"/>
    <x v="0"/>
    <x v="0"/>
    <n v="3809.9189999999999"/>
    <n v="2.75"/>
    <n v="0"/>
    <n v="0"/>
    <x v="12"/>
    <s v="CHEMICAL (DROPCEL 300)"/>
    <n v="10350623"/>
    <x v="0"/>
    <n v="3837722"/>
    <x v="0"/>
    <n v="139575976"/>
    <d v="2024-08-02T00:00:00"/>
    <x v="0"/>
    <x v="0"/>
    <x v="0"/>
    <x v="0"/>
    <x v="0"/>
    <x v="0"/>
    <d v="2024-06-03T00:00:00"/>
    <x v="0"/>
    <x v="1"/>
    <x v="1"/>
    <x v="1"/>
    <x v="0"/>
    <x v="5"/>
    <n v="690.04153333333329"/>
    <n v="255.84813333333332"/>
    <n v="0"/>
  </r>
  <r>
    <s v="KAPW-IB-14172-02-08-2022"/>
    <d v="2022-08-02T00:00:00"/>
    <x v="0"/>
    <x v="0"/>
    <n v="57600"/>
    <x v="0"/>
    <x v="0"/>
    <n v="2847"/>
    <n v="0.65"/>
    <n v="0"/>
    <n v="0"/>
    <x v="12"/>
    <s v="HYDROGEN PEROXIDE 50%"/>
    <n v="9164301"/>
    <x v="0"/>
    <n v="2856394"/>
    <x v="0"/>
    <n v="139575971"/>
    <d v="2024-08-01T00:00:00"/>
    <x v="0"/>
    <x v="0"/>
    <x v="0"/>
    <x v="0"/>
    <x v="0"/>
    <x v="0"/>
    <d v="2024-06-02T00:00:00"/>
    <x v="0"/>
    <x v="1"/>
    <x v="2"/>
    <x v="1"/>
    <x v="0"/>
    <x v="5"/>
    <n v="159.10244791666668"/>
    <n v="49.590173611111112"/>
    <n v="0"/>
  </r>
  <r>
    <s v="KAPE-IB-20059-06-08-2022"/>
    <d v="2022-08-06T00:00:00"/>
    <x v="0"/>
    <x v="3"/>
    <n v="4515"/>
    <x v="0"/>
    <x v="0"/>
    <n v="5407.52"/>
    <n v="5.5987"/>
    <n v="4515"/>
    <n v="4515"/>
    <x v="17"/>
    <s v="100% POLYESTER MICROFIBER FABRIC 82GSM WIDTH:95&quot;,106&quot;(21690/MTRS) "/>
    <n v="5843158"/>
    <x v="0"/>
    <n v="2166479"/>
    <x v="0"/>
    <n v="139575991"/>
    <d v="2024-08-05T00:00:00"/>
    <x v="0"/>
    <x v="0"/>
    <x v="0"/>
    <x v="0"/>
    <x v="0"/>
    <x v="0"/>
    <d v="2024-06-06T00:00:00"/>
    <x v="0"/>
    <x v="1"/>
    <x v="1"/>
    <x v="1"/>
    <x v="0"/>
    <x v="2"/>
    <n v="1294.1656699889259"/>
    <n v="479.8403100775194"/>
    <n v="2166479"/>
  </r>
  <r>
    <s v="KAPE-IB-20052-06-08-2022"/>
    <d v="2022-08-06T00:00:00"/>
    <x v="0"/>
    <x v="3"/>
    <n v="3189"/>
    <x v="0"/>
    <x v="0"/>
    <n v="5407.52"/>
    <n v="9.4022000000000006"/>
    <n v="3189"/>
    <n v="3189"/>
    <x v="17"/>
    <s v="POLYESTER NYLON FABRIC 215GSM WIDTH:150CM,59&quot; (9889/MTRS) "/>
    <n v="6930853"/>
    <x v="0"/>
    <n v="2569766"/>
    <x v="0"/>
    <n v="139575990"/>
    <d v="2024-08-05T00:00:00"/>
    <x v="0"/>
    <x v="0"/>
    <x v="0"/>
    <x v="0"/>
    <x v="0"/>
    <x v="0"/>
    <d v="2024-06-06T00:00:00"/>
    <x v="0"/>
    <x v="1"/>
    <x v="1"/>
    <x v="1"/>
    <x v="0"/>
    <x v="2"/>
    <n v="2173.3624960802758"/>
    <n v="805.8218877391032"/>
    <n v="2569766"/>
  </r>
  <r>
    <s v="KAPW-IB-17639-11-08-2022"/>
    <d v="2022-08-11T00:00:00"/>
    <x v="0"/>
    <x v="0"/>
    <n v="18200"/>
    <x v="0"/>
    <x v="0"/>
    <n v="3906.9029999999998"/>
    <n v="2.95"/>
    <n v="0"/>
    <n v="0"/>
    <x v="12"/>
    <s v="CHEMICAL (FLOPRINT TA 160)"/>
    <n v="12292940"/>
    <x v="0"/>
    <n v="2669424"/>
    <x v="0"/>
    <n v="139575995"/>
    <d v="2024-07-30T00:00:00"/>
    <x v="0"/>
    <x v="0"/>
    <x v="0"/>
    <x v="0"/>
    <x v="0"/>
    <x v="0"/>
    <d v="2024-05-31T00:00:00"/>
    <x v="0"/>
    <x v="1"/>
    <x v="2"/>
    <x v="1"/>
    <x v="0"/>
    <x v="5"/>
    <n v="675.43626373626375"/>
    <n v="146.67164835164834"/>
    <n v="0"/>
  </r>
  <r>
    <s v="KAPE-IB-20806-10-08-2022"/>
    <d v="2022-08-10T00:00:00"/>
    <x v="0"/>
    <x v="0"/>
    <n v="12000"/>
    <x v="0"/>
    <x v="0"/>
    <n v="3909.5"/>
    <n v="3.98"/>
    <n v="0"/>
    <n v="0"/>
    <x v="12"/>
    <s v="CHEMICAL (LAMFINISH FIX)"/>
    <n v="11039947"/>
    <x v="0"/>
    <n v="2005958"/>
    <x v="0"/>
    <n v="139576004"/>
    <d v="2024-08-09T00:00:00"/>
    <x v="0"/>
    <x v="0"/>
    <x v="0"/>
    <x v="0"/>
    <x v="0"/>
    <x v="0"/>
    <d v="2024-06-10T00:00:00"/>
    <x v="0"/>
    <x v="1"/>
    <x v="1"/>
    <x v="1"/>
    <x v="0"/>
    <x v="5"/>
    <n v="919.99558333333334"/>
    <n v="167.16316666666665"/>
    <n v="0"/>
  </r>
  <r>
    <s v="KAPE-IB-22786-12-08-2022"/>
    <d v="2022-08-12T00:00:00"/>
    <x v="0"/>
    <x v="0"/>
    <n v="18506"/>
    <x v="0"/>
    <x v="0"/>
    <n v="5401.2089999999998"/>
    <s v="4.3099 / 7.708"/>
    <n v="0"/>
    <n v="0"/>
    <x v="21"/>
    <s v="100% SPUN POLYESTER SEWING "/>
    <n v="22887530"/>
    <x v="0"/>
    <n v="4158664"/>
    <x v="0"/>
    <n v="139576001"/>
    <d v="2024-08-11T00:00:00"/>
    <x v="0"/>
    <x v="0"/>
    <x v="0"/>
    <x v="0"/>
    <x v="0"/>
    <x v="0"/>
    <d v="2024-06-12T00:00:00"/>
    <x v="0"/>
    <x v="2"/>
    <x v="1"/>
    <x v="1"/>
    <x v="0"/>
    <x v="3"/>
    <n v="1236.7626715659785"/>
    <n v="224.71976656219604"/>
    <n v="0"/>
  </r>
  <r>
    <s v="KAPE-IB-20079-06-08-2022"/>
    <d v="2022-08-06T00:00:00"/>
    <x v="2"/>
    <x v="0"/>
    <n v="74141.55"/>
    <x v="0"/>
    <x v="0"/>
    <n v="4810.29"/>
    <n v="1.2430000000000001"/>
    <n v="0"/>
    <n v="0"/>
    <x v="9"/>
    <s v="2/S COATED ART BOARD "/>
    <n v="21302738"/>
    <x v="0"/>
    <n v="9204488"/>
    <x v="0"/>
    <n v="139575984"/>
    <d v="2024-08-05T00:00:00"/>
    <x v="0"/>
    <x v="0"/>
    <x v="0"/>
    <x v="0"/>
    <x v="0"/>
    <x v="0"/>
    <d v="2024-06-06T00:00:00"/>
    <x v="0"/>
    <x v="1"/>
    <x v="1"/>
    <x v="1"/>
    <x v="0"/>
    <x v="6"/>
    <n v="287.32523126371109"/>
    <n v="124.1474989395285"/>
    <n v="0"/>
  </r>
  <r>
    <s v="KAPE-IB-24256-16-08-2022"/>
    <d v="2022-08-16T00:00:00"/>
    <x v="0"/>
    <x v="0"/>
    <n v="24000"/>
    <x v="0"/>
    <x v="0"/>
    <s v="3906.9090 / 3402.9000"/>
    <s v="2.90 / 1.90"/>
    <n v="0"/>
    <n v="0"/>
    <x v="12"/>
    <s v="CHEMICAL (NEOPAT BINDER / COMPUND)"/>
    <n v="13129319"/>
    <x v="0"/>
    <n v="4537381"/>
    <x v="0"/>
    <n v="139576012"/>
    <d v="2024-08-16T00:00:00"/>
    <x v="0"/>
    <x v="0"/>
    <x v="0"/>
    <x v="0"/>
    <x v="0"/>
    <x v="0"/>
    <d v="2024-06-17T00:00:00"/>
    <x v="0"/>
    <x v="1"/>
    <x v="1"/>
    <x v="1"/>
    <x v="0"/>
    <x v="5"/>
    <n v="547.05495833333339"/>
    <n v="189.05754166666668"/>
    <n v="0"/>
  </r>
  <r>
    <s v="KAPW-IB-25951-25-08-2022"/>
    <d v="2022-08-25T00:00:00"/>
    <x v="0"/>
    <x v="0"/>
    <n v="650"/>
    <x v="0"/>
    <x v="0"/>
    <n v="3204.16"/>
    <n v="26.039899999999999"/>
    <n v="0"/>
    <n v="0"/>
    <x v="5"/>
    <s v="TEXTILE DYES (NEMOTOS)"/>
    <n v="3765747"/>
    <x v="0"/>
    <n v="1396234"/>
    <x v="0"/>
    <n v="139576028"/>
    <d v="2024-08-20T00:00:00"/>
    <x v="0"/>
    <x v="0"/>
    <x v="0"/>
    <x v="0"/>
    <x v="0"/>
    <x v="0"/>
    <d v="2024-06-21T00:00:00"/>
    <x v="0"/>
    <x v="1"/>
    <x v="2"/>
    <x v="1"/>
    <x v="0"/>
    <x v="4"/>
    <n v="5793.456923076923"/>
    <n v="2148.0523076923077"/>
    <n v="0"/>
  </r>
  <r>
    <s v="KAPW-IB-24417-23-08-2022"/>
    <d v="2022-05-23T00:00:00"/>
    <x v="0"/>
    <x v="0"/>
    <n v="1000"/>
    <x v="0"/>
    <x v="0"/>
    <n v="3204.16"/>
    <n v="18.739999999999998"/>
    <n v="0"/>
    <n v="0"/>
    <x v="5"/>
    <s v="DYES (TERASIL RED W-4BS"/>
    <n v="4112952"/>
    <x v="0"/>
    <n v="1524967"/>
    <x v="0"/>
    <n v="139576013"/>
    <d v="2024-08-15T00:00:00"/>
    <x v="0"/>
    <x v="0"/>
    <x v="0"/>
    <x v="0"/>
    <x v="0"/>
    <x v="0"/>
    <d v="2024-06-16T00:00:00"/>
    <x v="0"/>
    <x v="1"/>
    <x v="2"/>
    <x v="1"/>
    <x v="0"/>
    <x v="4"/>
    <n v="4112.9520000000002"/>
    <n v="1524.9670000000001"/>
    <n v="0"/>
  </r>
  <r>
    <s v="KAPW-IB-27141-27-08-2022"/>
    <d v="2022-08-27T00:00:00"/>
    <x v="0"/>
    <x v="3"/>
    <n v="26000"/>
    <x v="0"/>
    <x v="0"/>
    <n v="5509.22"/>
    <n v="3.35"/>
    <n v="26000"/>
    <n v="26000"/>
    <x v="20"/>
    <s v="100% POLYESTER SPUN YARN N/M 50S/3 BRIGHT"/>
    <n v="19542714"/>
    <x v="0"/>
    <n v="6091210"/>
    <x v="0"/>
    <n v="139576050"/>
    <d v="2024-08-27T00:00:00"/>
    <x v="0"/>
    <x v="0"/>
    <x v="0"/>
    <x v="0"/>
    <x v="0"/>
    <x v="0"/>
    <d v="2024-06-28T00:00:00"/>
    <x v="0"/>
    <x v="1"/>
    <x v="2"/>
    <x v="1"/>
    <x v="0"/>
    <x v="3"/>
    <n v="751.64284615384611"/>
    <n v="234.27730769230769"/>
    <n v="6091210"/>
  </r>
  <r>
    <s v="KAPE-IB-35021-01-09-2022"/>
    <d v="2022-09-01T00:00:00"/>
    <x v="0"/>
    <x v="0"/>
    <n v="5000"/>
    <x v="0"/>
    <x v="0"/>
    <n v="3204.16"/>
    <n v="8.4499999999999993"/>
    <n v="0"/>
    <n v="0"/>
    <x v="5"/>
    <s v="DYES (TERASIL NAVY GRL-C 200%)"/>
    <n v="9507689"/>
    <x v="0"/>
    <n v="3525184"/>
    <x v="0"/>
    <n v="139576056"/>
    <d v="2024-08-31T00:00:00"/>
    <x v="0"/>
    <x v="0"/>
    <x v="0"/>
    <x v="0"/>
    <x v="0"/>
    <x v="0"/>
    <d v="2024-07-02T00:00:00"/>
    <x v="0"/>
    <x v="1"/>
    <x v="1"/>
    <x v="1"/>
    <x v="0"/>
    <x v="4"/>
    <n v="1901.5378000000001"/>
    <n v="705.03679999999997"/>
    <n v="0"/>
  </r>
  <r>
    <s v="KAPE-IB-40552-12-09-2022"/>
    <d v="2022-09-12T00:00:00"/>
    <x v="0"/>
    <x v="0"/>
    <n v="11070"/>
    <x v="0"/>
    <x v="0"/>
    <n v="3215.1990000000001"/>
    <s v="10.50 / 9.00"/>
    <n v="0"/>
    <n v="0"/>
    <x v="5"/>
    <s v="REACTIVE DYE AQUA PREMIUM / CLEANING REGGIANI AQUA"/>
    <n v="26997994"/>
    <x v="0"/>
    <n v="12991975"/>
    <x v="0"/>
    <n v="139576065"/>
    <d v="2024-07-08T00:00:00"/>
    <x v="0"/>
    <x v="0"/>
    <x v="0"/>
    <x v="0"/>
    <x v="0"/>
    <x v="0"/>
    <d v="2024-05-09T00:00:00"/>
    <x v="0"/>
    <x v="1"/>
    <x v="1"/>
    <x v="1"/>
    <x v="0"/>
    <x v="4"/>
    <n v="2438.843179765131"/>
    <n v="1173.6201445347788"/>
    <n v="0"/>
  </r>
  <r>
    <s v="KAPW-IB-34999-14-09-2022"/>
    <d v="2022-09-14T00:00:00"/>
    <x v="0"/>
    <x v="0"/>
    <n v="3000"/>
    <x v="0"/>
    <x v="0"/>
    <n v="3204.16"/>
    <s v="12.1201 / 9.2416 / 8.9891"/>
    <n v="0"/>
    <n v="0"/>
    <x v="5"/>
    <s v="DYES (BEZAKTIV)"/>
    <n v="7468406"/>
    <x v="0"/>
    <n v="2769076"/>
    <x v="0"/>
    <n v="139576073"/>
    <d v="2024-09-08T00:00:00"/>
    <x v="0"/>
    <x v="0"/>
    <x v="0"/>
    <x v="0"/>
    <x v="0"/>
    <x v="0"/>
    <d v="2024-07-10T00:00:00"/>
    <x v="0"/>
    <x v="1"/>
    <x v="2"/>
    <x v="1"/>
    <x v="0"/>
    <x v="4"/>
    <n v="2489.4686666666666"/>
    <n v="923.02533333333338"/>
    <n v="0"/>
  </r>
  <r>
    <s v="KAPE-IB-44112-19-09-2022"/>
    <d v="2022-09-19T00:00:00"/>
    <x v="0"/>
    <x v="0"/>
    <n v="12000"/>
    <x v="0"/>
    <x v="0"/>
    <n v="3204.16"/>
    <n v="3.95"/>
    <n v="0"/>
    <n v="0"/>
    <x v="5"/>
    <s v="DYES (FASFA)"/>
    <n v="11433005"/>
    <x v="0"/>
    <n v="4239039"/>
    <x v="0"/>
    <n v="128479201"/>
    <d v="2024-09-18T00:00:00"/>
    <x v="0"/>
    <x v="0"/>
    <x v="0"/>
    <x v="0"/>
    <x v="0"/>
    <x v="0"/>
    <d v="2024-07-20T00:00:00"/>
    <x v="0"/>
    <x v="1"/>
    <x v="1"/>
    <x v="1"/>
    <x v="0"/>
    <x v="4"/>
    <n v="952.75041666666664"/>
    <n v="353.25324999999998"/>
    <n v="0"/>
  </r>
  <r>
    <s v="KAPW-IB-36748-19-09-2022"/>
    <d v="2022-09-19T00:00:00"/>
    <x v="0"/>
    <x v="4"/>
    <n v="96000"/>
    <x v="0"/>
    <x v="0"/>
    <n v="2847"/>
    <n v="0.65500000000000003"/>
    <n v="0"/>
    <n v="96000"/>
    <x v="12"/>
    <s v="HYDROGEN PEROXIDE 50%"/>
    <n v="15166822"/>
    <x v="0"/>
    <n v="4727301"/>
    <x v="0"/>
    <n v="139576076"/>
    <d v="2024-09-17T00:00:00"/>
    <x v="0"/>
    <x v="0"/>
    <x v="0"/>
    <x v="0"/>
    <x v="0"/>
    <x v="0"/>
    <d v="2024-07-19T00:00:00"/>
    <x v="0"/>
    <x v="1"/>
    <x v="2"/>
    <x v="1"/>
    <x v="0"/>
    <x v="5"/>
    <n v="157.98772916666667"/>
    <n v="49.242718750000002"/>
    <n v="0"/>
  </r>
  <r>
    <s v="KAPE-IB-45663-21-09-2022"/>
    <d v="2022-09-21T00:00:00"/>
    <x v="2"/>
    <x v="0"/>
    <n v="72244"/>
    <x v="0"/>
    <x v="0"/>
    <n v="4810.29"/>
    <n v="1.0909"/>
    <n v="0"/>
    <n v="0"/>
    <x v="9"/>
    <s v="2/S COATED ART BOARD "/>
    <n v="19162167"/>
    <x v="0"/>
    <n v="8279589"/>
    <x v="0"/>
    <n v="128479368"/>
    <d v="2024-09-20T00:00:00"/>
    <x v="0"/>
    <x v="0"/>
    <x v="0"/>
    <x v="0"/>
    <x v="0"/>
    <x v="0"/>
    <d v="2024-07-22T00:00:00"/>
    <x v="0"/>
    <x v="1"/>
    <x v="1"/>
    <x v="1"/>
    <x v="0"/>
    <x v="6"/>
    <n v="265.24233154310394"/>
    <n v="114.60590498864957"/>
    <n v="0"/>
  </r>
  <r>
    <s v="KAPW-IB-36765-19-09-2022"/>
    <d v="2022-09-19T00:00:00"/>
    <x v="0"/>
    <x v="2"/>
    <n v="96000"/>
    <x v="0"/>
    <x v="0"/>
    <n v="2847"/>
    <n v="0.65500000000000003"/>
    <n v="82997.01999999999"/>
    <n v="96000"/>
    <x v="12"/>
    <s v="HYDROGEN PEROXIDE 50%"/>
    <n v="15166822"/>
    <x v="0"/>
    <n v="4727301"/>
    <x v="0"/>
    <n v="139576077"/>
    <d v="2024-09-19T00:00:00"/>
    <x v="0"/>
    <x v="0"/>
    <x v="0"/>
    <x v="0"/>
    <x v="0"/>
    <x v="0"/>
    <d v="2024-07-21T00:00:00"/>
    <x v="0"/>
    <x v="1"/>
    <x v="2"/>
    <x v="1"/>
    <x v="0"/>
    <x v="5"/>
    <n v="157.98772916666667"/>
    <n v="49.242718750000002"/>
    <n v="4086998.9129481246"/>
  </r>
  <r>
    <s v="KAPW-IB-40776-28-09-2022"/>
    <d v="2022-09-28T00:00:00"/>
    <x v="0"/>
    <x v="3"/>
    <n v="46200"/>
    <x v="0"/>
    <x v="0"/>
    <n v="5402.33"/>
    <n v="1.7"/>
    <n v="46200"/>
    <n v="46200"/>
    <x v="16"/>
    <s v="100% POLYESTER YARN (DTY 100D/48F HIM RW SD GRADE-AA)"/>
    <n v="18984115"/>
    <x v="0"/>
    <n v="6849223"/>
    <x v="0"/>
    <n v="152711185"/>
    <d v="2024-09-26T00:00:00"/>
    <x v="0"/>
    <x v="0"/>
    <x v="0"/>
    <x v="0"/>
    <x v="0"/>
    <x v="0"/>
    <d v="2024-07-28T00:00:00"/>
    <x v="0"/>
    <x v="1"/>
    <x v="2"/>
    <x v="1"/>
    <x v="0"/>
    <x v="3"/>
    <n v="410.9115800865801"/>
    <n v="148.25158008658008"/>
    <n v="6849223"/>
  </r>
  <r>
    <s v="KAPE-IB-44820-20-09-2022"/>
    <d v="2022-09-20T00:00:00"/>
    <x v="0"/>
    <x v="0"/>
    <n v="44000"/>
    <x v="0"/>
    <x v="0"/>
    <n v="2832.1089999999999"/>
    <n v="2.99"/>
    <n v="0"/>
    <n v="0"/>
    <x v="12"/>
    <s v="HYDROBLUE 90"/>
    <n v="31846694"/>
    <x v="0"/>
    <n v="5786544"/>
    <x v="0"/>
    <n v="128479200"/>
    <d v="2024-09-19T00:00:00"/>
    <x v="0"/>
    <x v="0"/>
    <x v="0"/>
    <x v="0"/>
    <x v="0"/>
    <x v="0"/>
    <d v="2024-07-21T00:00:00"/>
    <x v="0"/>
    <x v="1"/>
    <x v="1"/>
    <x v="1"/>
    <x v="0"/>
    <x v="5"/>
    <n v="723.7885"/>
    <n v="131.51236363636363"/>
    <n v="0"/>
  </r>
  <r>
    <s v="KAPW-IB-40583-27-09-2022"/>
    <d v="2022-09-27T00:00:00"/>
    <x v="0"/>
    <x v="0"/>
    <n v="2000"/>
    <x v="1"/>
    <x v="0"/>
    <n v="3204.16"/>
    <s v="10.60 / 5.50"/>
    <n v="0"/>
    <n v="0"/>
    <x v="5"/>
    <s v="DYES (SYNOLON / SYNOZOL)"/>
    <n v="4567871"/>
    <x v="0"/>
    <n v="1693640"/>
    <x v="0"/>
    <n v="139568035"/>
    <d v="2024-09-22T00:00:00"/>
    <x v="0"/>
    <x v="0"/>
    <x v="0"/>
    <x v="0"/>
    <x v="0"/>
    <x v="0"/>
    <d v="2024-07-24T00:00:00"/>
    <x v="0"/>
    <x v="1"/>
    <x v="2"/>
    <x v="1"/>
    <x v="0"/>
    <x v="4"/>
    <n v="2283.9355"/>
    <n v="846.82"/>
    <n v="0"/>
  </r>
  <r>
    <s v="KAPW-IB-40528-27-09-2022"/>
    <d v="2022-09-27T00:00:00"/>
    <x v="0"/>
    <x v="0"/>
    <n v="1000"/>
    <x v="0"/>
    <x v="0"/>
    <n v="3707.1"/>
    <n v="9.0656999999999996"/>
    <n v="0"/>
    <n v="0"/>
    <x v="22"/>
    <s v="CHEMICAL (EMULSION AQUASOL SHARP BHV)"/>
    <n v="2220426"/>
    <x v="0"/>
    <n v="403451"/>
    <x v="0"/>
    <n v="139568031"/>
    <d v="2024-09-22T00:00:00"/>
    <x v="0"/>
    <x v="0"/>
    <x v="0"/>
    <x v="0"/>
    <x v="0"/>
    <x v="0"/>
    <d v="2024-07-24T00:00:00"/>
    <x v="0"/>
    <x v="1"/>
    <x v="2"/>
    <x v="1"/>
    <x v="0"/>
    <x v="5"/>
    <n v="2220.4259999999999"/>
    <n v="403.45100000000002"/>
    <n v="0"/>
  </r>
  <r>
    <s v="KAPW-IB-40843-28-09-2022"/>
    <d v="2022-09-28T00:00:00"/>
    <x v="0"/>
    <x v="0"/>
    <n v="16000"/>
    <x v="0"/>
    <x v="0"/>
    <n v="3204.16"/>
    <n v="3.7"/>
    <n v="0"/>
    <n v="0"/>
    <x v="5"/>
    <s v="DYES (LIYUANSOL)"/>
    <n v="14309392"/>
    <x v="0"/>
    <n v="5305522"/>
    <x v="0"/>
    <n v="139568036"/>
    <d v="2024-09-26T00:00:00"/>
    <x v="0"/>
    <x v="0"/>
    <x v="0"/>
    <x v="0"/>
    <x v="0"/>
    <x v="0"/>
    <d v="2024-07-28T00:00:00"/>
    <x v="0"/>
    <x v="1"/>
    <x v="2"/>
    <x v="1"/>
    <x v="0"/>
    <x v="4"/>
    <n v="894.33699999999999"/>
    <n v="331.595125"/>
    <n v="0"/>
  </r>
  <r>
    <s v="KAPE-IB-52786-05-10-2022"/>
    <d v="2022-10-05T00:00:00"/>
    <x v="0"/>
    <x v="0"/>
    <n v="40320"/>
    <x v="0"/>
    <x v="0"/>
    <n v="2915.11"/>
    <n v="1.3"/>
    <n v="0"/>
    <n v="0"/>
    <x v="12"/>
    <s v="FORMIC ACID 85%"/>
    <n v="12175019"/>
    <x v="0"/>
    <n v="4514156"/>
    <x v="0"/>
    <n v="139568057"/>
    <d v="2024-10-05T00:00:00"/>
    <x v="0"/>
    <x v="0"/>
    <x v="0"/>
    <x v="0"/>
    <x v="0"/>
    <x v="0"/>
    <d v="2024-08-06T00:00:00"/>
    <x v="0"/>
    <x v="1"/>
    <x v="1"/>
    <x v="1"/>
    <x v="0"/>
    <x v="5"/>
    <n v="301.95979662698414"/>
    <n v="111.95823412698412"/>
    <n v="0"/>
  </r>
  <r>
    <s v="KAPE-IB-54863-10-10-2022"/>
    <d v="2022-10-10T00:00:00"/>
    <x v="0"/>
    <x v="3"/>
    <n v="24480"/>
    <x v="0"/>
    <x v="0"/>
    <n v="5402.33"/>
    <n v="1.7"/>
    <n v="24480"/>
    <n v="24480"/>
    <x v="16"/>
    <s v="100% POLYESTER YARN (DTY 100D/48F HIM RW SD GRADE-AA)"/>
    <n v="9432941"/>
    <x v="0"/>
    <n v="3583453"/>
    <x v="0"/>
    <n v="139568062"/>
    <d v="2024-10-08T00:00:00"/>
    <x v="0"/>
    <x v="0"/>
    <x v="0"/>
    <x v="0"/>
    <x v="0"/>
    <x v="0"/>
    <d v="2024-08-09T00:00:00"/>
    <x v="0"/>
    <x v="1"/>
    <x v="1"/>
    <x v="1"/>
    <x v="0"/>
    <x v="3"/>
    <n v="385.33255718954246"/>
    <n v="146.38288398692811"/>
    <n v="3583453"/>
  </r>
  <r>
    <s v="KAPE-IB-56267-12-10-2022"/>
    <d v="2022-10-12T00:00:00"/>
    <x v="0"/>
    <x v="3"/>
    <n v="24480"/>
    <x v="0"/>
    <x v="0"/>
    <n v="5402.33"/>
    <n v="1.7"/>
    <n v="24480"/>
    <n v="24480"/>
    <x v="16"/>
    <s v="100% POLYESTER YARN (DTY 100D/48F HIM RW SD GRADE-AA)"/>
    <n v="9265254"/>
    <x v="0"/>
    <n v="3519749"/>
    <x v="0"/>
    <n v="139568063"/>
    <d v="2024-10-11T00:00:00"/>
    <x v="0"/>
    <x v="0"/>
    <x v="0"/>
    <x v="0"/>
    <x v="0"/>
    <x v="0"/>
    <d v="2024-08-12T00:00:00"/>
    <x v="0"/>
    <x v="1"/>
    <x v="1"/>
    <x v="1"/>
    <x v="0"/>
    <x v="3"/>
    <n v="378.4825980392157"/>
    <n v="143.78059640522875"/>
    <n v="3519749"/>
  </r>
  <r>
    <s v="KAPE-IB-55926-11-10-2022"/>
    <d v="2022-10-11T00:00:00"/>
    <x v="0"/>
    <x v="0"/>
    <n v="13000"/>
    <x v="0"/>
    <x v="0"/>
    <n v="3906.9090000000001"/>
    <n v="2.7"/>
    <n v="0"/>
    <n v="0"/>
    <x v="12"/>
    <s v="CHEMICAL (PERIPRINT)"/>
    <n v="7694604"/>
    <x v="0"/>
    <n v="2398308"/>
    <x v="0"/>
    <n v="139568067"/>
    <d v="2024-10-11T00:00:00"/>
    <x v="0"/>
    <x v="0"/>
    <x v="0"/>
    <x v="0"/>
    <x v="0"/>
    <x v="0"/>
    <d v="2024-08-12T00:00:00"/>
    <x v="0"/>
    <x v="1"/>
    <x v="1"/>
    <x v="1"/>
    <x v="0"/>
    <x v="5"/>
    <n v="591.8926153846154"/>
    <n v="184.48523076923078"/>
    <n v="0"/>
  </r>
  <r>
    <s v="KAPE-IB-58949-17-10-2022"/>
    <d v="2022-10-17T00:00:00"/>
    <x v="0"/>
    <x v="0"/>
    <n v="18000"/>
    <x v="0"/>
    <x v="0"/>
    <n v="3809.9189999999999"/>
    <n v="2.35"/>
    <n v="0"/>
    <n v="0"/>
    <x v="12"/>
    <s v="CHEMICAL (DYMAFIX)"/>
    <n v="9443428"/>
    <x v="0"/>
    <n v="3501358"/>
    <x v="0"/>
    <n v="139568076"/>
    <d v="2024-10-14T00:00:00"/>
    <x v="0"/>
    <x v="0"/>
    <x v="0"/>
    <x v="0"/>
    <x v="0"/>
    <x v="0"/>
    <d v="2024-08-15T00:00:00"/>
    <x v="0"/>
    <x v="1"/>
    <x v="1"/>
    <x v="1"/>
    <x v="0"/>
    <x v="5"/>
    <n v="524.6348888888889"/>
    <n v="194.51988888888889"/>
    <n v="0"/>
  </r>
  <r>
    <s v="KAPE-IB-58962-17-10-2022"/>
    <d v="2022-10-17T00:00:00"/>
    <x v="0"/>
    <x v="3"/>
    <n v="24480"/>
    <x v="0"/>
    <x v="0"/>
    <n v="5402.33"/>
    <n v="1.7"/>
    <n v="24480"/>
    <n v="24480"/>
    <x v="16"/>
    <s v="100% POLYESTER YARN (DTY 100D/48F HIM RW SD GRADE-AA)"/>
    <n v="9290726"/>
    <x v="0"/>
    <n v="3529427"/>
    <x v="0"/>
    <n v="139568075"/>
    <d v="2024-10-11T00:00:00"/>
    <x v="0"/>
    <x v="0"/>
    <x v="0"/>
    <x v="0"/>
    <x v="0"/>
    <x v="0"/>
    <d v="2024-08-12T00:00:00"/>
    <x v="0"/>
    <x v="1"/>
    <x v="1"/>
    <x v="1"/>
    <x v="0"/>
    <x v="3"/>
    <n v="379.52312091503268"/>
    <n v="144.17593954248366"/>
    <n v="3529427"/>
  </r>
  <r>
    <s v="KAPE-IB-53385-06-10-2022"/>
    <d v="2022-10-06T00:00:00"/>
    <x v="0"/>
    <x v="0"/>
    <n v="500"/>
    <x v="0"/>
    <x v="0"/>
    <n v="3204.1590000000001"/>
    <n v="52.5"/>
    <n v="0"/>
    <n v="0"/>
    <x v="5"/>
    <s v="DYES (FARBANTHREN BRILLIANT)"/>
    <n v="6050404"/>
    <x v="0"/>
    <n v="2243321"/>
    <x v="0"/>
    <n v="139568064"/>
    <d v="2024-10-04T00:00:00"/>
    <x v="0"/>
    <x v="0"/>
    <x v="0"/>
    <x v="0"/>
    <x v="0"/>
    <x v="0"/>
    <d v="2024-08-05T00:00:00"/>
    <x v="0"/>
    <x v="1"/>
    <x v="1"/>
    <x v="1"/>
    <x v="0"/>
    <x v="4"/>
    <n v="12100.808000000001"/>
    <n v="4486.6419999999998"/>
    <n v="0"/>
  </r>
  <r>
    <s v="KPPI-IB-20546-17-10-2022"/>
    <d v="2022-10-17T00:00:00"/>
    <x v="0"/>
    <x v="0"/>
    <n v="22273"/>
    <x v="0"/>
    <x v="0"/>
    <n v="5201.009"/>
    <n v="2.6675"/>
    <n v="0"/>
    <n v="0"/>
    <x v="0"/>
    <s v="Raw Cotton"/>
    <n v="13263937"/>
    <x v="0"/>
    <n v="2410057"/>
    <x v="0"/>
    <n v="139576132"/>
    <d v="2024-10-16T00:00:00"/>
    <x v="0"/>
    <x v="0"/>
    <x v="0"/>
    <x v="0"/>
    <x v="0"/>
    <x v="0"/>
    <d v="2024-08-17T00:00:00"/>
    <x v="0"/>
    <x v="1"/>
    <x v="0"/>
    <x v="1"/>
    <x v="0"/>
    <x v="0"/>
    <n v="595.51641000314282"/>
    <n v="108.20531585327527"/>
    <n v="0"/>
  </r>
  <r>
    <s v="KPPI-IB-20535-17-10-2022"/>
    <d v="2022-10-17T00:00:00"/>
    <x v="0"/>
    <x v="0"/>
    <n v="158972"/>
    <x v="0"/>
    <x v="0"/>
    <n v="5201.009"/>
    <n v="2.6675"/>
    <n v="0"/>
    <n v="0"/>
    <x v="0"/>
    <s v="Raw Cotton"/>
    <n v="94670433"/>
    <x v="0"/>
    <n v="17201618"/>
    <x v="0"/>
    <n v="139568080"/>
    <d v="2024-10-16T00:00:00"/>
    <x v="0"/>
    <x v="0"/>
    <x v="0"/>
    <x v="0"/>
    <x v="0"/>
    <x v="0"/>
    <d v="2024-08-17T00:00:00"/>
    <x v="0"/>
    <x v="1"/>
    <x v="0"/>
    <x v="1"/>
    <x v="0"/>
    <x v="0"/>
    <n v="595.51639911430948"/>
    <n v="108.20533175653574"/>
    <n v="0"/>
  </r>
  <r>
    <s v="KAPE-IB-63343-24-10-2022"/>
    <d v="2022-10-24T00:00:00"/>
    <x v="0"/>
    <x v="0"/>
    <n v="4000"/>
    <x v="0"/>
    <x v="0"/>
    <n v="3906.9090000000001"/>
    <n v="12.6"/>
    <n v="0"/>
    <n v="0"/>
    <x v="12"/>
    <s v="CHEMICAL (NUVA N1811 LIQ)"/>
    <n v="11382847"/>
    <x v="0"/>
    <n v="3547885"/>
    <x v="0"/>
    <n v="139576141"/>
    <d v="2024-10-24T00:00:00"/>
    <x v="0"/>
    <x v="0"/>
    <x v="0"/>
    <x v="0"/>
    <x v="0"/>
    <x v="0"/>
    <d v="2024-08-25T00:00:00"/>
    <x v="0"/>
    <x v="1"/>
    <x v="1"/>
    <x v="1"/>
    <x v="0"/>
    <x v="5"/>
    <n v="2845.7117499999999"/>
    <n v="886.97125000000005"/>
    <n v="0"/>
  </r>
  <r>
    <s v="KAPE-IB-65524-27-10-2022"/>
    <d v="2022-10-27T00:00:00"/>
    <x v="0"/>
    <x v="0"/>
    <n v="58800"/>
    <x v="0"/>
    <x v="0"/>
    <n v="5205.13"/>
    <n v="2.85"/>
    <n v="0"/>
    <n v="0"/>
    <x v="10"/>
    <s v="30/1 Cotton Yarn"/>
    <n v="37659923"/>
    <x v="0"/>
    <n v="9067944"/>
    <x v="0"/>
    <n v="139576187"/>
    <d v="2024-10-26T00:00:00"/>
    <x v="0"/>
    <x v="0"/>
    <x v="0"/>
    <x v="0"/>
    <x v="0"/>
    <x v="0"/>
    <d v="2024-08-27T00:00:00"/>
    <x v="0"/>
    <x v="1"/>
    <x v="1"/>
    <x v="1"/>
    <x v="0"/>
    <x v="3"/>
    <n v="640.474880952381"/>
    <n v="154.21673469387756"/>
    <n v="0"/>
  </r>
  <r>
    <s v="KAPW-IB-53419-26-10-2022"/>
    <d v="2022-10-26T00:00:00"/>
    <x v="0"/>
    <x v="0"/>
    <n v="500"/>
    <x v="0"/>
    <x v="0"/>
    <n v="3204.16"/>
    <n v="25.85"/>
    <n v="0"/>
    <n v="0"/>
    <x v="5"/>
    <s v="DYES (SYNOLON)"/>
    <n v="2911202"/>
    <x v="0"/>
    <n v="1079392"/>
    <x v="0"/>
    <n v="139576181"/>
    <d v="2024-10-22T00:00:00"/>
    <x v="0"/>
    <x v="0"/>
    <x v="0"/>
    <x v="0"/>
    <x v="0"/>
    <x v="0"/>
    <d v="2024-08-23T00:00:00"/>
    <x v="0"/>
    <x v="1"/>
    <x v="2"/>
    <x v="1"/>
    <x v="0"/>
    <x v="4"/>
    <n v="5822.4040000000005"/>
    <n v="2158.7840000000001"/>
    <n v="0"/>
  </r>
  <r>
    <s v="KAPE-IB-65375-27-10-2022"/>
    <d v="2022-10-27T00:00:00"/>
    <x v="0"/>
    <x v="3"/>
    <n v="1906"/>
    <x v="0"/>
    <x v="0"/>
    <n v="5407.52"/>
    <n v="5.5410000000000004"/>
    <n v="1906"/>
    <n v="1906"/>
    <x v="17"/>
    <s v="100% POLYESTER MESH FABRIC 160GSM WIDTH:150CM"/>
    <n v="2373386"/>
    <x v="0"/>
    <n v="879986"/>
    <x v="0"/>
    <n v="139576186"/>
    <d v="2024-10-25T00:00:00"/>
    <x v="0"/>
    <x v="0"/>
    <x v="0"/>
    <x v="0"/>
    <x v="0"/>
    <x v="0"/>
    <d v="2024-08-26T00:00:00"/>
    <x v="0"/>
    <x v="1"/>
    <x v="1"/>
    <x v="1"/>
    <x v="0"/>
    <x v="2"/>
    <n v="1245.218258132214"/>
    <n v="461.69254984260232"/>
    <n v="879986"/>
  </r>
  <r>
    <s v="KAPE-IB-65330-27-10-2022"/>
    <d v="2022-10-27T00:00:00"/>
    <x v="0"/>
    <x v="3"/>
    <n v="8756"/>
    <x v="0"/>
    <x v="0"/>
    <n v="5407.52"/>
    <n v="5.2742000000000004"/>
    <n v="8756"/>
    <n v="8756"/>
    <x v="17"/>
    <s v="100% POLYESTER MICROFIBER FABRIC 82GSM WIDTH:242,270CM (42077/MTRS)"/>
    <n v="10378142"/>
    <x v="0"/>
    <n v="3847925"/>
    <x v="0"/>
    <n v="139576185"/>
    <d v="2024-10-25T00:00:00"/>
    <x v="0"/>
    <x v="0"/>
    <x v="0"/>
    <x v="0"/>
    <x v="0"/>
    <x v="0"/>
    <d v="2024-08-26T00:00:00"/>
    <x v="0"/>
    <x v="1"/>
    <x v="1"/>
    <x v="1"/>
    <x v="0"/>
    <x v="2"/>
    <n v="1185.2606212882595"/>
    <n v="439.46151210598447"/>
    <n v="3847925"/>
  </r>
  <r>
    <s v="KAPW-IB-54840-28-10-2022"/>
    <d v="2022-10-28T00:00:00"/>
    <x v="0"/>
    <x v="0"/>
    <n v="2000"/>
    <x v="0"/>
    <x v="0"/>
    <n v="3204.1590000000001"/>
    <n v="21.241499999999998"/>
    <n v="0"/>
    <n v="0"/>
    <x v="5"/>
    <s v="DYES (BEZATHREN)"/>
    <n v="9581790"/>
    <x v="0"/>
    <n v="3552659"/>
    <x v="0"/>
    <n v="139576192"/>
    <d v="2024-10-26T00:00:00"/>
    <x v="0"/>
    <x v="0"/>
    <x v="0"/>
    <x v="0"/>
    <x v="0"/>
    <x v="0"/>
    <d v="2024-08-27T00:00:00"/>
    <x v="0"/>
    <x v="1"/>
    <x v="2"/>
    <x v="1"/>
    <x v="0"/>
    <x v="4"/>
    <n v="4790.8950000000004"/>
    <n v="1776.3295000000001"/>
    <n v="0"/>
  </r>
  <r>
    <s v="KAPE-IB-68152-02-11-2022"/>
    <d v="2022-11-02T00:00:00"/>
    <x v="0"/>
    <x v="3"/>
    <n v="24480"/>
    <x v="0"/>
    <x v="0"/>
    <n v="5402.33"/>
    <n v="1.7"/>
    <n v="24480"/>
    <n v="24480"/>
    <x v="16"/>
    <s v="100% POLYESTER YARN (DTY 100D/48F HIM RW SD GRADE-AA)"/>
    <n v="9396857"/>
    <x v="0"/>
    <n v="3569744"/>
    <x v="0"/>
    <n v="139576193"/>
    <d v="2024-10-30T00:00:00"/>
    <x v="0"/>
    <x v="0"/>
    <x v="0"/>
    <x v="0"/>
    <x v="0"/>
    <x v="0"/>
    <d v="2024-08-31T00:00:00"/>
    <x v="0"/>
    <x v="1"/>
    <x v="1"/>
    <x v="1"/>
    <x v="0"/>
    <x v="3"/>
    <n v="383.85853758169935"/>
    <n v="145.82287581699347"/>
    <n v="3569744"/>
  </r>
  <r>
    <s v="KAPE-IB-69395-04-11-2022"/>
    <d v="2022-11-04T00:00:00"/>
    <x v="0"/>
    <x v="3"/>
    <n v="24480"/>
    <x v="0"/>
    <x v="0"/>
    <n v="5402.33"/>
    <n v="1.7"/>
    <n v="24480"/>
    <n v="24480"/>
    <x v="16"/>
    <s v="100% POLYESTER YARN (DTY 100D/48F HIM RW SD GRADE-AA)"/>
    <n v="9418083"/>
    <x v="0"/>
    <n v="3577807"/>
    <x v="0"/>
    <n v="139576201"/>
    <d v="2024-11-01T00:00:00"/>
    <x v="0"/>
    <x v="0"/>
    <x v="0"/>
    <x v="0"/>
    <x v="0"/>
    <x v="0"/>
    <d v="2024-09-02T00:00:00"/>
    <x v="0"/>
    <x v="1"/>
    <x v="1"/>
    <x v="1"/>
    <x v="0"/>
    <x v="3"/>
    <n v="384.72561274509803"/>
    <n v="146.15224673202616"/>
    <n v="3577807.0000000005"/>
  </r>
  <r>
    <s v="KAPE-IB-70589-07-11-2022"/>
    <d v="2022-11-07T00:00:00"/>
    <x v="0"/>
    <x v="0"/>
    <n v="150"/>
    <x v="0"/>
    <x v="0"/>
    <n v="3204.16"/>
    <n v="196"/>
    <n v="0"/>
    <n v="0"/>
    <x v="5"/>
    <s v="DYES (INDENTHREN BLUE)"/>
    <n v="6669985"/>
    <x v="0"/>
    <n v="2473044"/>
    <x v="0"/>
    <n v="139576207"/>
    <d v="2024-11-04T00:00:00"/>
    <x v="0"/>
    <x v="0"/>
    <x v="0"/>
    <x v="0"/>
    <x v="0"/>
    <x v="0"/>
    <d v="2024-09-05T00:00:00"/>
    <x v="0"/>
    <x v="1"/>
    <x v="1"/>
    <x v="1"/>
    <x v="0"/>
    <x v="4"/>
    <n v="44466.566666666666"/>
    <n v="16486.96"/>
    <n v="0"/>
  </r>
  <r>
    <s v="KAPE-IB-70582-07-11-2022"/>
    <d v="2022-11-07T00:00:00"/>
    <x v="0"/>
    <x v="3"/>
    <n v="24480"/>
    <x v="0"/>
    <x v="0"/>
    <n v="5402.33"/>
    <n v="1.7"/>
    <n v="24480"/>
    <n v="24480"/>
    <x v="16"/>
    <s v="100% POLYESTER TEXTURED YARN (DTY 100D/48F HIM RW SD GRADE-AA)"/>
    <n v="9441432"/>
    <x v="0"/>
    <n v="3586678"/>
    <x v="0"/>
    <n v="139576212"/>
    <d v="2024-11-06T00:00:00"/>
    <x v="0"/>
    <x v="0"/>
    <x v="0"/>
    <x v="0"/>
    <x v="0"/>
    <x v="0"/>
    <d v="2024-09-07T00:00:00"/>
    <x v="0"/>
    <x v="1"/>
    <x v="1"/>
    <x v="1"/>
    <x v="0"/>
    <x v="3"/>
    <n v="385.67941176470589"/>
    <n v="146.51462418300653"/>
    <n v="3586678"/>
  </r>
  <r>
    <s v="KAPE-IB-68147-02-11-2022"/>
    <d v="2022-11-02T00:00:00"/>
    <x v="0"/>
    <x v="3"/>
    <n v="24480"/>
    <x v="0"/>
    <x v="0"/>
    <n v="5402.33"/>
    <n v="1.7"/>
    <n v="24480"/>
    <n v="24480"/>
    <x v="16"/>
    <s v="100% POLYESTER YARN (DTY 100D/48F HIM RW SD GRADE-AA)"/>
    <n v="9396857"/>
    <x v="0"/>
    <n v="3569744"/>
    <x v="0"/>
    <n v="139576194"/>
    <d v="2024-10-30T00:00:00"/>
    <x v="0"/>
    <x v="0"/>
    <x v="0"/>
    <x v="0"/>
    <x v="0"/>
    <x v="0"/>
    <d v="2024-08-31T00:00:00"/>
    <x v="0"/>
    <x v="1"/>
    <x v="1"/>
    <x v="1"/>
    <x v="0"/>
    <x v="3"/>
    <n v="383.85853758169935"/>
    <n v="145.82287581699347"/>
    <n v="3569744"/>
  </r>
  <r>
    <s v="KAPE-IB-69401-04-11-2022"/>
    <d v="2022-11-04T00:00:00"/>
    <x v="0"/>
    <x v="3"/>
    <n v="24480"/>
    <x v="0"/>
    <x v="0"/>
    <n v="5402.33"/>
    <n v="1.7"/>
    <n v="24480"/>
    <n v="24480"/>
    <x v="16"/>
    <s v="100% POLYESTER TEXTURED YARN (DTY 100D/48F HIM RW SD GRADE-AA)"/>
    <n v="9418083"/>
    <x v="0"/>
    <n v="3577807"/>
    <x v="0"/>
    <n v="139576202"/>
    <d v="2024-11-01T00:00:00"/>
    <x v="0"/>
    <x v="0"/>
    <x v="0"/>
    <x v="0"/>
    <x v="0"/>
    <x v="0"/>
    <d v="2024-09-02T00:00:00"/>
    <x v="0"/>
    <x v="1"/>
    <x v="1"/>
    <x v="1"/>
    <x v="0"/>
    <x v="3"/>
    <n v="384.72561274509803"/>
    <n v="146.15224673202616"/>
    <n v="3577807.0000000005"/>
  </r>
  <r>
    <s v="KAPW-IB-57245-04-11-2022"/>
    <d v="2022-11-04T00:00:00"/>
    <x v="2"/>
    <x v="0"/>
    <n v="6795"/>
    <x v="0"/>
    <x v="0"/>
    <n v="5807.1019999999999"/>
    <n v="4.1100000000000003"/>
    <n v="0"/>
    <n v="0"/>
    <x v="9"/>
    <s v="RIBBONS"/>
    <n v="6320238"/>
    <x v="0"/>
    <n v="1969936"/>
    <x v="0"/>
    <n v="139576199"/>
    <d v="2024-10-30T00:00:00"/>
    <x v="0"/>
    <x v="0"/>
    <x v="0"/>
    <x v="0"/>
    <x v="0"/>
    <x v="0"/>
    <d v="2024-08-31T00:00:00"/>
    <x v="0"/>
    <x v="1"/>
    <x v="2"/>
    <x v="1"/>
    <x v="0"/>
    <x v="6"/>
    <n v="930.13068432671082"/>
    <n v="289.90963944076526"/>
    <n v="0"/>
  </r>
  <r>
    <s v="KAPE-IB-71811-10-11-2022"/>
    <d v="2022-11-10T00:00:00"/>
    <x v="0"/>
    <x v="0"/>
    <n v="209760"/>
    <x v="0"/>
    <x v="0"/>
    <n v="5503.201"/>
    <n v="1.05"/>
    <n v="0"/>
    <n v="0"/>
    <x v="1"/>
    <s v="Polyester Staple Fiber"/>
    <n v="49866613"/>
    <x v="0"/>
    <n v="13185680"/>
    <x v="0"/>
    <n v="139576213"/>
    <d v="2024-11-07T00:00:00"/>
    <x v="0"/>
    <x v="0"/>
    <x v="0"/>
    <x v="0"/>
    <x v="0"/>
    <x v="0"/>
    <d v="2024-09-08T00:00:00"/>
    <x v="0"/>
    <x v="1"/>
    <x v="1"/>
    <x v="1"/>
    <x v="0"/>
    <x v="1"/>
    <n v="237.73175533943555"/>
    <n v="62.860793287566743"/>
    <n v="0"/>
  </r>
  <r>
    <s v="KPPI-IB-24375-07-11-2022"/>
    <d v="2022-11-07T00:00:00"/>
    <x v="0"/>
    <x v="0"/>
    <n v="100239"/>
    <x v="2"/>
    <x v="0"/>
    <n v="5201.009"/>
    <n v="2.9872000000000001"/>
    <n v="0"/>
    <n v="0"/>
    <x v="0"/>
    <s v="Raw Cotton"/>
    <n v="67932650"/>
    <x v="0"/>
    <n v="12343363"/>
    <x v="0"/>
    <n v="139576209"/>
    <d v="2024-11-05T00:00:00"/>
    <x v="0"/>
    <x v="0"/>
    <x v="0"/>
    <x v="0"/>
    <x v="0"/>
    <x v="0"/>
    <d v="2024-09-06T00:00:00"/>
    <x v="0"/>
    <x v="1"/>
    <x v="0"/>
    <x v="1"/>
    <x v="0"/>
    <x v="0"/>
    <n v="677.70678079390257"/>
    <n v="123.13932700844981"/>
    <n v="0"/>
  </r>
  <r>
    <s v="KPAF-IB-19849-14-11-2022"/>
    <d v="2022-11-14T00:00:00"/>
    <x v="0"/>
    <x v="0"/>
    <n v="230.4"/>
    <x v="0"/>
    <x v="0"/>
    <n v="5402.33"/>
    <n v="32.834200000000003"/>
    <n v="0"/>
    <n v="0"/>
    <x v="15"/>
    <s v="POLYESTER ELASTOLEFIN YARN 40 DENIER"/>
    <n v="1712029"/>
    <x v="0"/>
    <n v="533617"/>
    <x v="0"/>
    <n v="139576222"/>
    <d v="2024-11-15T00:00:00"/>
    <x v="0"/>
    <x v="0"/>
    <x v="0"/>
    <x v="0"/>
    <x v="0"/>
    <x v="0"/>
    <d v="2024-09-16T00:00:00"/>
    <x v="0"/>
    <x v="1"/>
    <x v="3"/>
    <x v="1"/>
    <x v="0"/>
    <x v="3"/>
    <n v="7430.6814236111113"/>
    <n v="2316.0460069444443"/>
    <n v="0"/>
  </r>
  <r>
    <s v="KAPE-IB-73625-14-11-2022"/>
    <d v="2022-11-14T00:00:00"/>
    <x v="0"/>
    <x v="0"/>
    <n v="111307"/>
    <x v="3"/>
    <x v="0"/>
    <n v="5201.009"/>
    <n v="2.6675"/>
    <n v="0"/>
    <n v="0"/>
    <x v="0"/>
    <s v="Raw Cotton"/>
    <n v="67193782"/>
    <x v="0"/>
    <n v="12209110"/>
    <x v="0"/>
    <n v="139576215"/>
    <d v="2024-11-13T00:00:00"/>
    <x v="0"/>
    <x v="0"/>
    <x v="0"/>
    <x v="0"/>
    <x v="0"/>
    <x v="0"/>
    <d v="2024-09-14T00:00:00"/>
    <x v="0"/>
    <x v="1"/>
    <x v="1"/>
    <x v="1"/>
    <x v="0"/>
    <x v="0"/>
    <n v="603.67975059969274"/>
    <n v="109.68860898236409"/>
    <n v="0"/>
  </r>
  <r>
    <s v="KPPI-IB-25585-14-11-2022"/>
    <d v="2022-11-14T00:00:00"/>
    <x v="0"/>
    <x v="0"/>
    <n v="220013"/>
    <x v="4"/>
    <x v="0"/>
    <n v="5201.009"/>
    <n v="2.6675"/>
    <n v="0"/>
    <n v="0"/>
    <x v="0"/>
    <s v="Raw Cotton"/>
    <n v="132817393"/>
    <x v="0"/>
    <n v="24132921"/>
    <x v="0"/>
    <n v="139576223"/>
    <d v="2024-11-13T00:00:00"/>
    <x v="0"/>
    <x v="0"/>
    <x v="0"/>
    <x v="0"/>
    <x v="0"/>
    <x v="0"/>
    <d v="2024-09-14T00:00:00"/>
    <x v="0"/>
    <x v="1"/>
    <x v="0"/>
    <x v="1"/>
    <x v="0"/>
    <x v="0"/>
    <n v="603.6797507420016"/>
    <n v="109.68861385463586"/>
    <n v="0"/>
  </r>
  <r>
    <s v="KAPW-IB-65578-22-11-2022"/>
    <d v="2022-11-22T00:00:00"/>
    <x v="0"/>
    <x v="0"/>
    <n v="400"/>
    <x v="0"/>
    <x v="0"/>
    <n v="3809.9189999999999"/>
    <n v="15.5"/>
    <n v="0"/>
    <n v="0"/>
    <x v="12"/>
    <s v="CHEMICAL (HEIQ ADAPTIVE AC -06)"/>
    <n v="1414185"/>
    <x v="0"/>
    <n v="524340"/>
    <x v="0"/>
    <n v="139576156"/>
    <d v="2024-11-21T00:00:00"/>
    <x v="0"/>
    <x v="0"/>
    <x v="0"/>
    <x v="0"/>
    <x v="0"/>
    <x v="0"/>
    <d v="2024-09-22T00:00:00"/>
    <x v="0"/>
    <x v="1"/>
    <x v="2"/>
    <x v="1"/>
    <x v="0"/>
    <x v="5"/>
    <n v="3535.4625000000001"/>
    <n v="1310.85"/>
    <n v="0"/>
  </r>
  <r>
    <s v="KPPI-IB-27083-21-11-2022"/>
    <d v="2022-11-21T00:00:00"/>
    <x v="0"/>
    <x v="0"/>
    <n v="304025"/>
    <x v="0"/>
    <x v="0"/>
    <n v="5201.009"/>
    <n v="2.4249999999999998"/>
    <n v="0"/>
    <n v="0"/>
    <x v="0"/>
    <s v="Raw Cotton"/>
    <n v="167788951"/>
    <x v="0"/>
    <n v="30487253"/>
    <x v="0"/>
    <n v="139576145"/>
    <d v="2024-11-19T00:00:00"/>
    <x v="0"/>
    <x v="0"/>
    <x v="0"/>
    <x v="0"/>
    <x v="0"/>
    <x v="0"/>
    <d v="2024-09-20T00:00:00"/>
    <x v="0"/>
    <x v="1"/>
    <x v="0"/>
    <x v="1"/>
    <x v="0"/>
    <x v="0"/>
    <n v="551.89195296439436"/>
    <n v="100.27876983800674"/>
    <n v="0"/>
  </r>
  <r>
    <s v="KPPI-IB-27637-23-11-2022"/>
    <d v="2022-11-23T00:00:00"/>
    <x v="0"/>
    <x v="0"/>
    <n v="155339"/>
    <x v="0"/>
    <x v="0"/>
    <n v="5201.009"/>
    <n v="2.7557"/>
    <n v="0"/>
    <n v="0"/>
    <x v="0"/>
    <s v="Raw Cotton"/>
    <n v="97858160"/>
    <x v="0"/>
    <n v="17780827"/>
    <x v="0"/>
    <n v="139576229"/>
    <d v="2024-11-22T00:00:00"/>
    <x v="0"/>
    <x v="0"/>
    <x v="0"/>
    <x v="0"/>
    <x v="0"/>
    <x v="0"/>
    <d v="2024-09-23T00:00:00"/>
    <x v="0"/>
    <x v="1"/>
    <x v="0"/>
    <x v="1"/>
    <x v="0"/>
    <x v="0"/>
    <n v="629.96517294433465"/>
    <n v="114.46466759796317"/>
    <n v="0"/>
  </r>
  <r>
    <s v="KAPW-IB-67755-26-11-2022"/>
    <d v="2022-11-26T00:00:00"/>
    <x v="0"/>
    <x v="0"/>
    <n v="209760"/>
    <x v="0"/>
    <x v="0"/>
    <n v="5503.201"/>
    <n v="1.05"/>
    <n v="0"/>
    <n v="0"/>
    <x v="1"/>
    <s v="Polyester Staple Fiber"/>
    <n v="50417067"/>
    <x v="0"/>
    <n v="13331231"/>
    <x v="0"/>
    <n v="139576155"/>
    <d v="2024-11-26T00:00:00"/>
    <x v="0"/>
    <x v="0"/>
    <x v="0"/>
    <x v="0"/>
    <x v="0"/>
    <x v="0"/>
    <d v="2024-09-27T00:00:00"/>
    <x v="0"/>
    <x v="1"/>
    <x v="2"/>
    <x v="1"/>
    <x v="0"/>
    <x v="1"/>
    <n v="240.35596395881007"/>
    <n v="63.554686308161706"/>
    <n v="0"/>
  </r>
  <r>
    <s v="KAPW-IB-67708-26-11-2022"/>
    <d v="2022-11-26T00:00:00"/>
    <x v="0"/>
    <x v="3"/>
    <n v="3262"/>
    <x v="0"/>
    <x v="0"/>
    <n v="5210.49"/>
    <n v="7.3673000000000002"/>
    <n v="3262"/>
    <n v="3262"/>
    <x v="2"/>
    <s v="70% POLYESTER 27% COTTON 3% ELASTAN BLENDED FABRIC WIDTH 150CM WEIGHT 190GSM (10510/MTRS)"/>
    <n v="5501206"/>
    <x v="0"/>
    <n v="1714655"/>
    <x v="0"/>
    <n v="139576171"/>
    <d v="2024-11-25T00:00:00"/>
    <x v="0"/>
    <x v="0"/>
    <x v="0"/>
    <x v="0"/>
    <x v="0"/>
    <x v="0"/>
    <d v="2024-09-26T00:00:00"/>
    <x v="0"/>
    <x v="1"/>
    <x v="2"/>
    <x v="1"/>
    <x v="0"/>
    <x v="2"/>
    <n v="1686.4518700183937"/>
    <n v="525.64530962599633"/>
    <n v="1714655"/>
  </r>
  <r>
    <s v="KAPW-IB-73558-08-12-2022"/>
    <d v="2022-12-08T00:00:00"/>
    <x v="0"/>
    <x v="3"/>
    <n v="7631.3"/>
    <x v="0"/>
    <x v="0"/>
    <n v="5208.1899999999996"/>
    <s v="15.3727 / 15.3608"/>
    <n v="7631.3"/>
    <n v="7631.3"/>
    <x v="14"/>
    <s v="100% COTTON LINEN FABRIC GEIGE"/>
    <n v="26866645"/>
    <x v="0"/>
    <n v="26866645"/>
    <x v="0"/>
    <n v="139576177"/>
    <d v="2024-12-07T00:00:00"/>
    <x v="0"/>
    <x v="0"/>
    <x v="0"/>
    <x v="0"/>
    <x v="0"/>
    <x v="0"/>
    <d v="2024-10-08T00:00:00"/>
    <x v="0"/>
    <x v="1"/>
    <x v="2"/>
    <x v="1"/>
    <x v="0"/>
    <x v="2"/>
    <n v="3520.5856145086682"/>
    <n v="3520.5856145086682"/>
    <n v="26866645"/>
  </r>
  <r>
    <s v="KAPE-IB-82182-28-11-2022"/>
    <d v="2022-11-28T00:00:00"/>
    <x v="0"/>
    <x v="3"/>
    <n v="6106"/>
    <x v="0"/>
    <x v="0"/>
    <n v="5407.52"/>
    <n v="5.4169999999999998"/>
    <n v="6106"/>
    <n v="6106"/>
    <x v="17"/>
    <s v="100% POLYESTER MICROFIBER FABRIC, 82GSM WIDTH:95&quot;,106&quot; , (29348/MTRS) "/>
    <n v="7571488"/>
    <x v="0"/>
    <n v="2807295"/>
    <x v="0"/>
    <n v="139576170"/>
    <d v="2024-11-24T00:00:00"/>
    <x v="0"/>
    <x v="0"/>
    <x v="0"/>
    <x v="0"/>
    <x v="0"/>
    <x v="0"/>
    <d v="2024-09-25T00:00:00"/>
    <x v="0"/>
    <x v="1"/>
    <x v="1"/>
    <x v="1"/>
    <x v="0"/>
    <x v="2"/>
    <n v="1240.0078611202096"/>
    <n v="459.76007206026861"/>
    <n v="2807295"/>
  </r>
  <r>
    <s v="KAPE-IB-81883-28-11-2022"/>
    <d v="2022-11-28T00:00:00"/>
    <x v="0"/>
    <x v="2"/>
    <n v="183540"/>
    <x v="0"/>
    <x v="0"/>
    <n v="5503.201"/>
    <n v="1.05"/>
    <n v="4909.7299999999996"/>
    <n v="183540"/>
    <x v="1"/>
    <s v="Polyester Staple Fiber"/>
    <n v="44114933"/>
    <x v="0"/>
    <n v="11664826"/>
    <x v="0"/>
    <n v="139576228"/>
    <d v="2024-11-27T00:00:00"/>
    <x v="0"/>
    <x v="0"/>
    <x v="0"/>
    <x v="0"/>
    <x v="0"/>
    <x v="0"/>
    <d v="2024-09-28T00:00:00"/>
    <x v="0"/>
    <x v="1"/>
    <x v="1"/>
    <x v="1"/>
    <x v="0"/>
    <x v="1"/>
    <n v="240.35596055355782"/>
    <n v="63.554680178707642"/>
    <n v="312036.31991380622"/>
  </r>
  <r>
    <s v="KPAF-IB-22405-30-11-2022"/>
    <d v="2022-11-30T00:00:00"/>
    <x v="0"/>
    <x v="0"/>
    <n v="300"/>
    <x v="0"/>
    <x v="0"/>
    <n v="3204.16"/>
    <n v="46"/>
    <n v="0"/>
    <n v="0"/>
    <x v="5"/>
    <s v="Dyes (BEZATHREN BLUE)"/>
    <n v="3158964"/>
    <x v="0"/>
    <n v="1171255"/>
    <x v="0"/>
    <n v="139576162"/>
    <d v="2024-11-26T00:00:00"/>
    <x v="0"/>
    <x v="0"/>
    <x v="0"/>
    <x v="0"/>
    <x v="0"/>
    <x v="0"/>
    <d v="2024-09-27T00:00:00"/>
    <x v="0"/>
    <x v="1"/>
    <x v="3"/>
    <x v="1"/>
    <x v="0"/>
    <x v="4"/>
    <n v="10529.88"/>
    <n v="3904.1833333333334"/>
    <n v="0"/>
  </r>
  <r>
    <s v="KAPW-IB-75086-12-12-2022"/>
    <d v="2022-12-12T00:00:00"/>
    <x v="0"/>
    <x v="3"/>
    <n v="4093.13"/>
    <x v="0"/>
    <x v="0"/>
    <n v="5509.99"/>
    <n v="1.95"/>
    <n v="4093.13"/>
    <n v="4093.13"/>
    <x v="3"/>
    <s v="WOVEN 50% POST CONS POLY-25% POST CONS REC COTTON -25%PRE CONS REC COTTON BLENDED YARN RAW WHITE 30/1"/>
    <n v="1830736"/>
    <x v="0"/>
    <n v="570617"/>
    <x v="0"/>
    <n v="139576238"/>
    <d v="2024-12-11T00:00:00"/>
    <x v="0"/>
    <x v="0"/>
    <x v="0"/>
    <x v="0"/>
    <x v="0"/>
    <x v="0"/>
    <d v="2024-10-12T00:00:00"/>
    <x v="0"/>
    <x v="1"/>
    <x v="2"/>
    <x v="1"/>
    <x v="0"/>
    <x v="3"/>
    <n v="447.27042629967775"/>
    <n v="139.40847224495678"/>
    <n v="570617"/>
  </r>
  <r>
    <s v="KAPE-IB-93423-15-12-2022"/>
    <d v="2022-12-15T00:00:00"/>
    <x v="0"/>
    <x v="0"/>
    <n v="44000"/>
    <x v="0"/>
    <x v="0"/>
    <n v="2832.1089999999999"/>
    <n v="2.8"/>
    <n v="0"/>
    <n v="0"/>
    <x v="12"/>
    <s v="HYDROBLUE 90"/>
    <n v="28302307"/>
    <x v="0"/>
    <n v="5142529"/>
    <x v="0"/>
    <n v="139576240"/>
    <d v="2024-12-14T00:00:00"/>
    <x v="0"/>
    <x v="0"/>
    <x v="0"/>
    <x v="0"/>
    <x v="0"/>
    <x v="0"/>
    <d v="2024-10-15T00:00:00"/>
    <x v="0"/>
    <x v="1"/>
    <x v="1"/>
    <x v="1"/>
    <x v="0"/>
    <x v="5"/>
    <n v="643.23424999999997"/>
    <n v="116.8756590909091"/>
    <n v="0"/>
  </r>
  <r>
    <s v="KAPE-IB-90728-12-12-2022"/>
    <d v="2022-12-12T00:00:00"/>
    <x v="0"/>
    <x v="0"/>
    <n v="296153"/>
    <x v="0"/>
    <x v="0"/>
    <n v="5201.009"/>
    <n v="2.4140000000000001"/>
    <n v="0"/>
    <n v="0"/>
    <x v="0"/>
    <s v="Raw Cotton"/>
    <n v="163979305"/>
    <x v="0"/>
    <n v="29795040"/>
    <x v="0"/>
    <n v="139576237"/>
    <d v="2024-12-12T00:00:00"/>
    <x v="0"/>
    <x v="0"/>
    <x v="0"/>
    <x v="0"/>
    <x v="0"/>
    <x v="0"/>
    <d v="2024-10-13T00:00:00"/>
    <x v="0"/>
    <x v="1"/>
    <x v="1"/>
    <x v="1"/>
    <x v="0"/>
    <x v="0"/>
    <n v="553.6979365395589"/>
    <n v="100.60691601976005"/>
    <n v="0"/>
  </r>
  <r>
    <s v="KAPE-IB-90928-12-12-2022"/>
    <d v="2022-12-12T00:00:00"/>
    <x v="0"/>
    <x v="3"/>
    <n v="1715.3"/>
    <x v="0"/>
    <x v="0"/>
    <n v="5210.49"/>
    <n v="27.0672"/>
    <n v="1715.3"/>
    <n v="1715.3"/>
    <x v="2"/>
    <s v="EFFEN WEEFSEL 58% BIO KAT / 39%REC.PES / 3%STR BLENDED FABRIC (135X75-45X45+40D 142-145CM)(10257.60/MTRS)"/>
    <n v="11291474"/>
    <x v="0"/>
    <n v="3519405"/>
    <x v="0"/>
    <n v="139576239"/>
    <d v="2024-12-11T00:00:00"/>
    <x v="0"/>
    <x v="0"/>
    <x v="0"/>
    <x v="0"/>
    <x v="0"/>
    <x v="0"/>
    <d v="2024-10-12T00:00:00"/>
    <x v="0"/>
    <x v="1"/>
    <x v="1"/>
    <x v="1"/>
    <x v="0"/>
    <x v="2"/>
    <n v="6582.7983443129488"/>
    <n v="2051.772284731534"/>
    <n v="3519405"/>
  </r>
  <r>
    <s v="KAPW-IB-78434-19-12-2022"/>
    <d v="2022-12-19T00:00:00"/>
    <x v="0"/>
    <x v="3"/>
    <n v="102000"/>
    <x v="0"/>
    <x v="0"/>
    <n v="2847"/>
    <n v="0.54500000000000004"/>
    <n v="102000"/>
    <n v="102000"/>
    <x v="12"/>
    <s v="HYDROGEN PEROXIDE 50% TECHNICAL GRADE"/>
    <n v="12770497"/>
    <x v="0"/>
    <n v="6036448"/>
    <x v="0"/>
    <n v="139576246"/>
    <d v="2024-12-18T00:00:00"/>
    <x v="0"/>
    <x v="0"/>
    <x v="0"/>
    <x v="0"/>
    <x v="0"/>
    <x v="0"/>
    <d v="2024-10-19T00:00:00"/>
    <x v="0"/>
    <x v="1"/>
    <x v="2"/>
    <x v="1"/>
    <x v="0"/>
    <x v="5"/>
    <n v="125.20095098039215"/>
    <n v="59.18086274509804"/>
    <n v="6036448"/>
  </r>
  <r>
    <s v="KAPW-IB-79770-21-12-2022"/>
    <d v="2022-12-21T00:00:00"/>
    <x v="0"/>
    <x v="3"/>
    <n v="2475"/>
    <x v="0"/>
    <x v="0"/>
    <n v="5407.52"/>
    <n v="8.5534999999999997"/>
    <n v="2475"/>
    <n v="2475"/>
    <x v="2"/>
    <s v="100%POLYSTER VISCOSE SPANDEX FABRIC 78%PES+17%VISCOSE+5%SPANDEX NAVY (WIDTH 148CM ) (8500/MTRS )"/>
    <n v="4868689"/>
    <x v="0"/>
    <n v="1805173"/>
    <x v="0"/>
    <n v="139576245"/>
    <d v="2024-12-16T00:00:00"/>
    <x v="0"/>
    <x v="0"/>
    <x v="0"/>
    <x v="0"/>
    <x v="0"/>
    <x v="0"/>
    <d v="2024-10-17T00:00:00"/>
    <x v="0"/>
    <x v="1"/>
    <x v="2"/>
    <x v="1"/>
    <x v="0"/>
    <x v="2"/>
    <n v="1967.1470707070707"/>
    <n v="729.36282828282833"/>
    <n v="1805173.0000000002"/>
  </r>
  <r>
    <s v="KAPE-IB-103699-03-01-2023"/>
    <d v="2023-01-03T00:00:00"/>
    <x v="0"/>
    <x v="2"/>
    <n v="24168"/>
    <x v="0"/>
    <x v="0"/>
    <n v="3404.9090000000001"/>
    <s v="2.80 / 4.3529"/>
    <n v="17153.360000000004"/>
    <n v="24168"/>
    <x v="12"/>
    <s v="CHEMICAL ( J-SC WAX / J-CANDLES )"/>
    <n v="16884802"/>
    <x v="0"/>
    <n v="5262773"/>
    <x v="0"/>
    <n v="139576266"/>
    <d v="2025-01-02T00:00:00"/>
    <x v="0"/>
    <x v="0"/>
    <x v="0"/>
    <x v="0"/>
    <x v="0"/>
    <x v="0"/>
    <d v="2024-11-03T00:00:00"/>
    <x v="0"/>
    <x v="1"/>
    <x v="1"/>
    <x v="1"/>
    <x v="0"/>
    <x v="5"/>
    <n v="698.64291625289638"/>
    <n v="217.7579030122476"/>
    <n v="3735279.7032141685"/>
  </r>
  <r>
    <s v="KAPE-IB-108364-11-01-2023"/>
    <d v="2023-01-11T00:00:00"/>
    <x v="0"/>
    <x v="3"/>
    <n v="24480"/>
    <x v="0"/>
    <x v="0"/>
    <n v="5402.33"/>
    <n v="1.63"/>
    <n v="24480"/>
    <n v="24480"/>
    <x v="6"/>
    <s v="100% POLYESTER YARN (DTY 100D/48F HIM RW SD GRADE-AA)"/>
    <n v="9274506"/>
    <x v="0"/>
    <n v="3523264"/>
    <x v="0"/>
    <n v="139576275"/>
    <d v="2025-01-10T00:00:00"/>
    <x v="0"/>
    <x v="0"/>
    <x v="0"/>
    <x v="0"/>
    <x v="0"/>
    <x v="0"/>
    <d v="2024-11-11T00:00:00"/>
    <x v="0"/>
    <x v="1"/>
    <x v="1"/>
    <x v="1"/>
    <x v="0"/>
    <x v="3"/>
    <n v="378.86053921568629"/>
    <n v="143.92418300653594"/>
    <n v="3523264"/>
  </r>
  <r>
    <s v="PQIB-IB-9547-06-12-2022"/>
    <d v="2022-12-06T00:00:00"/>
    <x v="0"/>
    <x v="3"/>
    <n v="5500000"/>
    <x v="0"/>
    <x v="0"/>
    <n v="2701.12"/>
    <s v="0.1947 / 0.1958"/>
    <n v="5500000"/>
    <n v="5500000"/>
    <x v="8"/>
    <s v="BITUMINOUS COAL"/>
    <n v="242718877"/>
    <x v="0"/>
    <n v="52706646"/>
    <x v="0"/>
    <n v="139576178"/>
    <d v="2024-12-06T00:00:00"/>
    <x v="0"/>
    <x v="0"/>
    <x v="0"/>
    <x v="0"/>
    <x v="0"/>
    <x v="0"/>
    <d v="2024-10-07T00:00:00"/>
    <x v="0"/>
    <x v="1"/>
    <x v="4"/>
    <x v="1"/>
    <x v="0"/>
    <x v="5"/>
    <n v="44.130704909090909"/>
    <n v="9.5830265454545458"/>
    <n v="52706646"/>
  </r>
  <r>
    <s v="KAPE-IB-107391-09-01-2023"/>
    <d v="2023-01-09T00:00:00"/>
    <x v="0"/>
    <x v="0"/>
    <n v="300370"/>
    <x v="0"/>
    <x v="0"/>
    <n v="5201.009"/>
    <n v="2.3037999999999998"/>
    <n v="0"/>
    <n v="0"/>
    <x v="0"/>
    <s v="Raw Cotton"/>
    <n v="160627876"/>
    <x v="0"/>
    <n v="29186085"/>
    <x v="0"/>
    <n v="139576272"/>
    <d v="2025-01-09T00:00:00"/>
    <x v="0"/>
    <x v="0"/>
    <x v="0"/>
    <x v="0"/>
    <x v="0"/>
    <x v="0"/>
    <d v="2024-11-10T00:00:00"/>
    <x v="0"/>
    <x v="1"/>
    <x v="1"/>
    <x v="1"/>
    <x v="0"/>
    <x v="0"/>
    <n v="534.76670772713658"/>
    <n v="97.167110563638175"/>
    <n v="0"/>
  </r>
  <r>
    <s v="KPAF-IB-29515-16-01-2023"/>
    <d v="2023-01-16T00:00:00"/>
    <x v="0"/>
    <x v="3"/>
    <n v="1977.5"/>
    <x v="0"/>
    <x v="0"/>
    <n v="5208.1899999999996"/>
    <n v="20.061"/>
    <n v="1977.5"/>
    <n v="1977.5"/>
    <x v="14"/>
    <s v="100%LINEN FABRIC 14*14/42*42 65&quot; QTY 8596.1/MTRS"/>
    <n v="9250986"/>
    <x v="0"/>
    <n v="2883412"/>
    <x v="0"/>
    <n v="152716536"/>
    <d v="2025-01-14T00:00:00"/>
    <x v="0"/>
    <x v="0"/>
    <x v="0"/>
    <x v="0"/>
    <x v="0"/>
    <x v="0"/>
    <d v="2024-11-15T00:00:00"/>
    <x v="0"/>
    <x v="1"/>
    <x v="3"/>
    <x v="1"/>
    <x v="0"/>
    <x v="2"/>
    <n v="4678.1218710493049"/>
    <n v="1458.1097345132744"/>
    <n v="2883412"/>
  </r>
  <r>
    <s v="KAPE-IB-113131-20-01-2023"/>
    <d v="2023-01-20T00:00:00"/>
    <x v="0"/>
    <x v="3"/>
    <n v="5127"/>
    <x v="0"/>
    <x v="0"/>
    <n v="5407.52"/>
    <n v="5.4242999999999997"/>
    <n v="5127"/>
    <n v="5127"/>
    <x v="11"/>
    <s v="100% POLYESTER MICROFIBER FABRIC 82GSM WIDTH :242,269CM (24651/MTRS)"/>
    <n v="6506516"/>
    <x v="0"/>
    <n v="2412434"/>
    <x v="0"/>
    <n v="152716551"/>
    <d v="2025-01-17T00:00:00"/>
    <x v="0"/>
    <x v="0"/>
    <x v="0"/>
    <x v="0"/>
    <x v="0"/>
    <x v="0"/>
    <d v="2024-11-18T00:00:00"/>
    <x v="0"/>
    <x v="1"/>
    <x v="1"/>
    <x v="1"/>
    <x v="0"/>
    <x v="2"/>
    <n v="1269.0688511800272"/>
    <n v="470.53520577335672"/>
    <n v="2412434"/>
  </r>
  <r>
    <s v="KAPW-IB-90120-16-01-2023"/>
    <d v="2023-01-16T00:00:00"/>
    <x v="0"/>
    <x v="0"/>
    <n v="700"/>
    <x v="0"/>
    <x v="0"/>
    <n v="3204.16"/>
    <n v="46.15"/>
    <n v="0"/>
    <n v="0"/>
    <x v="5"/>
    <s v="DYES (BEZATHREN)"/>
    <n v="7533360"/>
    <x v="0"/>
    <n v="2793160"/>
    <x v="0"/>
    <n v="152716537"/>
    <d v="2015-01-13T00:00:00"/>
    <x v="0"/>
    <x v="0"/>
    <x v="0"/>
    <x v="0"/>
    <x v="0"/>
    <x v="0"/>
    <d v="2014-11-14T00:00:00"/>
    <x v="0"/>
    <x v="1"/>
    <x v="2"/>
    <x v="1"/>
    <x v="0"/>
    <x v="4"/>
    <n v="10761.942857142858"/>
    <n v="3990.2285714285713"/>
    <n v="0"/>
  </r>
  <r>
    <s v="KPAF-IB-30221-20-01-2023"/>
    <d v="2023-01-20T00:00:00"/>
    <x v="0"/>
    <x v="3"/>
    <n v="924.8"/>
    <x v="0"/>
    <x v="0"/>
    <n v="5208.1899999999996"/>
    <n v="20.1951"/>
    <n v="924.8"/>
    <n v="924.8"/>
    <x v="14"/>
    <s v="100%LINEN FABRIC 14*14/42*42 65&quot; QTY 3975.7/MTRS"/>
    <n v="4369536"/>
    <x v="0"/>
    <n v="1361927"/>
    <x v="0"/>
    <n v="152716554"/>
    <d v="2025-01-19T00:00:00"/>
    <x v="0"/>
    <x v="0"/>
    <x v="0"/>
    <x v="0"/>
    <x v="0"/>
    <x v="0"/>
    <d v="2024-11-20T00:00:00"/>
    <x v="0"/>
    <x v="1"/>
    <x v="3"/>
    <x v="1"/>
    <x v="0"/>
    <x v="2"/>
    <n v="4724.8442906574401"/>
    <n v="1472.6719290657441"/>
    <n v="1361927"/>
  </r>
  <r>
    <s v="KAPE-IB-113930-21-01-2023"/>
    <d v="2023-01-02T00:00:00"/>
    <x v="0"/>
    <x v="3"/>
    <n v="24480"/>
    <x v="0"/>
    <x v="0"/>
    <n v="5402.33"/>
    <n v="1.63"/>
    <n v="24480"/>
    <n v="24480"/>
    <x v="6"/>
    <s v="100% POLYESTER YARN (DTY 100D/48F HIM RW SD GRADE-AA)"/>
    <n v="9345739"/>
    <x v="0"/>
    <n v="3550324"/>
    <x v="0"/>
    <n v="152716553"/>
    <d v="2025-01-19T00:00:00"/>
    <x v="0"/>
    <x v="0"/>
    <x v="0"/>
    <x v="0"/>
    <x v="0"/>
    <x v="0"/>
    <d v="2024-11-20T00:00:00"/>
    <x v="0"/>
    <x v="1"/>
    <x v="1"/>
    <x v="1"/>
    <x v="0"/>
    <x v="3"/>
    <n v="381.7703839869281"/>
    <n v="145.0295751633987"/>
    <n v="3550324.0000000005"/>
  </r>
  <r>
    <s v="KPPI-IB-38567-19-01-2023"/>
    <d v="2023-01-19T00:00:00"/>
    <x v="0"/>
    <x v="2"/>
    <n v="38080"/>
    <x v="0"/>
    <x v="0"/>
    <n v="2915.11"/>
    <n v="0.75"/>
    <n v="3.88"/>
    <n v="38080"/>
    <x v="12"/>
    <s v="FORMIC ACID 85%"/>
    <n v="6674612"/>
    <x v="0"/>
    <n v="2474760"/>
    <x v="0"/>
    <n v="152716549"/>
    <d v="2025-01-18T00:00:00"/>
    <x v="0"/>
    <x v="0"/>
    <x v="0"/>
    <x v="0"/>
    <x v="0"/>
    <x v="0"/>
    <d v="2024-11-19T00:00:00"/>
    <x v="0"/>
    <x v="1"/>
    <x v="0"/>
    <x v="1"/>
    <x v="0"/>
    <x v="5"/>
    <n v="175.27867647058824"/>
    <n v="64.988445378151255"/>
    <n v="252.15516806722687"/>
  </r>
  <r>
    <s v="KAPW-IB-93598-24-01-2023"/>
    <d v="2023-01-24T00:00:00"/>
    <x v="0"/>
    <x v="4"/>
    <n v="202291"/>
    <x v="5"/>
    <x v="0"/>
    <n v="5201.009"/>
    <n v="2.4542999999999999"/>
    <n v="0"/>
    <n v="202291"/>
    <x v="0"/>
    <s v="Raw Cotton"/>
    <n v="116536930"/>
    <x v="0"/>
    <n v="21174760"/>
    <x v="0"/>
    <n v="152716563"/>
    <d v="2025-01-21T00:00:00"/>
    <x v="0"/>
    <x v="0"/>
    <x v="0"/>
    <x v="0"/>
    <x v="0"/>
    <x v="0"/>
    <d v="2024-11-22T00:00:00"/>
    <x v="0"/>
    <x v="1"/>
    <x v="2"/>
    <x v="1"/>
    <x v="0"/>
    <x v="0"/>
    <n v="576.08558957145897"/>
    <n v="104.67475073038345"/>
    <n v="0"/>
  </r>
  <r>
    <s v="KAPE-IB-116635-26-01-2023"/>
    <d v="2023-01-26T00:00:00"/>
    <x v="0"/>
    <x v="2"/>
    <n v="74540"/>
    <x v="6"/>
    <x v="0"/>
    <n v="5201.009"/>
    <n v="1.9824999999999999"/>
    <n v="0"/>
    <n v="74540"/>
    <x v="0"/>
    <s v="Raw Cotton"/>
    <n v="34807214"/>
    <x v="0"/>
    <n v="6324470"/>
    <x v="0"/>
    <n v="152716565"/>
    <d v="2025-01-25T00:00:00"/>
    <x v="0"/>
    <x v="0"/>
    <x v="0"/>
    <x v="0"/>
    <x v="0"/>
    <x v="0"/>
    <d v="2024-11-26T00:00:00"/>
    <x v="0"/>
    <x v="1"/>
    <x v="1"/>
    <x v="1"/>
    <x v="0"/>
    <x v="0"/>
    <n v="466.9602092836061"/>
    <n v="84.846659511671589"/>
    <n v="0"/>
  </r>
  <r>
    <s v="KAPE-IB-116620-26-01-2023"/>
    <d v="2023-01-26T00:00:00"/>
    <x v="0"/>
    <x v="4"/>
    <n v="176247"/>
    <x v="6"/>
    <x v="0"/>
    <n v="5201.009"/>
    <n v="2.4249999999999998"/>
    <n v="0"/>
    <n v="176247"/>
    <x v="0"/>
    <s v="Raw Cotton"/>
    <n v="100670020"/>
    <x v="0"/>
    <n v="18291742"/>
    <x v="0"/>
    <n v="152716566"/>
    <d v="2025-01-25T00:00:00"/>
    <x v="0"/>
    <x v="0"/>
    <x v="0"/>
    <x v="0"/>
    <x v="0"/>
    <x v="0"/>
    <d v="2024-11-26T00:00:00"/>
    <x v="0"/>
    <x v="1"/>
    <x v="1"/>
    <x v="1"/>
    <x v="0"/>
    <x v="0"/>
    <n v="571.1871407740274"/>
    <n v="103.78469988141642"/>
    <n v="0"/>
  </r>
  <r>
    <s v="KAPE-IB-120077-30-01-2023"/>
    <d v="2023-01-30T00:00:00"/>
    <x v="0"/>
    <x v="3"/>
    <n v="24480"/>
    <x v="0"/>
    <x v="0"/>
    <n v="5402.33"/>
    <n v="1.63"/>
    <n v="24480"/>
    <n v="24480"/>
    <x v="6"/>
    <s v="100% POLYESTER YARN (DTY 100D/48F )"/>
    <n v="10418301"/>
    <x v="0"/>
    <n v="3957776"/>
    <x v="0"/>
    <n v="152716986"/>
    <d v="2025-01-29T00:00:00"/>
    <x v="0"/>
    <x v="0"/>
    <x v="0"/>
    <x v="0"/>
    <x v="0"/>
    <x v="0"/>
    <d v="2024-11-30T00:00:00"/>
    <x v="0"/>
    <x v="1"/>
    <x v="1"/>
    <x v="1"/>
    <x v="0"/>
    <x v="3"/>
    <n v="425.5841911764706"/>
    <n v="161.67385620915033"/>
    <n v="3957776"/>
  </r>
  <r>
    <s v="KAPE-IB-120271-30-01-2023"/>
    <d v="2023-01-30T00:00:00"/>
    <x v="0"/>
    <x v="2"/>
    <n v="225188"/>
    <x v="7"/>
    <x v="0"/>
    <n v="5201.009"/>
    <n v="1.9825999999999999"/>
    <n v="53248.070000000014"/>
    <n v="225188"/>
    <x v="0"/>
    <s v="Raw Cotton"/>
    <n v="116567700"/>
    <x v="0"/>
    <n v="21180351"/>
    <x v="0"/>
    <n v="152716572"/>
    <d v="2025-01-29T00:00:00"/>
    <x v="0"/>
    <x v="0"/>
    <x v="0"/>
    <x v="0"/>
    <x v="0"/>
    <x v="0"/>
    <d v="2024-11-30T00:00:00"/>
    <x v="0"/>
    <x v="1"/>
    <x v="1"/>
    <x v="1"/>
    <x v="0"/>
    <x v="0"/>
    <n v="517.64614455477204"/>
    <n v="94.056304065936018"/>
    <n v="5008316.6628442472"/>
  </r>
  <r>
    <s v="KPFI-IB-25327-02-02-2023"/>
    <d v="2023-02-02T00:00:00"/>
    <x v="0"/>
    <x v="0"/>
    <n v="140"/>
    <x v="0"/>
    <x v="0"/>
    <n v="3204.16"/>
    <n v="5.5643000000000002"/>
    <n v="0"/>
    <n v="0"/>
    <x v="5"/>
    <s v="DYESTUFF SAMPLE"/>
    <n v="213247"/>
    <x v="0"/>
    <n v="81960"/>
    <x v="0"/>
    <n v="152716574"/>
    <m/>
    <x v="0"/>
    <x v="0"/>
    <x v="0"/>
    <x v="0"/>
    <x v="0"/>
    <x v="0"/>
    <n v="-60"/>
    <x v="0"/>
    <x v="1"/>
    <x v="5"/>
    <x v="1"/>
    <x v="0"/>
    <x v="4"/>
    <n v="1523.1928571428571"/>
    <n v="585.42857142857144"/>
    <n v="0"/>
  </r>
  <r>
    <s v="KAPE-IB-124652-06-02-2023"/>
    <d v="2023-02-06T00:00:00"/>
    <x v="0"/>
    <x v="3"/>
    <n v="24480"/>
    <x v="0"/>
    <x v="0"/>
    <n v="5402.33"/>
    <n v="1.55"/>
    <n v="24480"/>
    <n v="24480"/>
    <x v="6"/>
    <s v="100% POLYESTER YARN (DTY 150D/48F )"/>
    <n v="10522409"/>
    <x v="0"/>
    <n v="3997327"/>
    <x v="0"/>
    <n v="152717454"/>
    <d v="2025-02-05T00:00:00"/>
    <x v="0"/>
    <x v="0"/>
    <x v="0"/>
    <x v="0"/>
    <x v="0"/>
    <x v="0"/>
    <d v="2024-12-07T00:00:00"/>
    <x v="0"/>
    <x v="1"/>
    <x v="1"/>
    <x v="1"/>
    <x v="0"/>
    <x v="3"/>
    <n v="429.83696895424839"/>
    <n v="163.28950163398693"/>
    <n v="3997327"/>
  </r>
  <r>
    <s v="KAPW-IB-100096-06-02-2023"/>
    <d v="2023-02-06T00:00:00"/>
    <x v="0"/>
    <x v="3"/>
    <n v="7200"/>
    <x v="0"/>
    <x v="0"/>
    <n v="5402.33"/>
    <n v="4.8"/>
    <n v="7200"/>
    <n v="7200"/>
    <x v="6"/>
    <s v="POLYESTER FILAMENT YARN (RTSS DT 150D/72F SD RW AA"/>
    <n v="9583978"/>
    <x v="0"/>
    <n v="3640829"/>
    <x v="0"/>
    <n v="152717445"/>
    <d v="2025-02-05T00:00:00"/>
    <x v="0"/>
    <x v="0"/>
    <x v="0"/>
    <x v="0"/>
    <x v="0"/>
    <x v="0"/>
    <d v="2024-12-07T00:00:00"/>
    <x v="0"/>
    <x v="1"/>
    <x v="2"/>
    <x v="1"/>
    <x v="0"/>
    <x v="3"/>
    <n v="1331.1080555555557"/>
    <n v="505.67069444444445"/>
    <n v="3640829"/>
  </r>
  <r>
    <s v="KAPW-IB-101716-08-02-2023"/>
    <d v="2023-02-08T00:00:00"/>
    <x v="0"/>
    <x v="2"/>
    <n v="5040"/>
    <x v="0"/>
    <x v="0"/>
    <n v="3906.9029999999998"/>
    <n v="1.9556"/>
    <n v="176.39999999999998"/>
    <n v="5040"/>
    <x v="22"/>
    <s v="JINSOFECO TWN -2"/>
    <n v="2772483"/>
    <x v="0"/>
    <n v="602047"/>
    <x v="0"/>
    <n v="152717456"/>
    <d v="2025-02-04T00:00:00"/>
    <x v="0"/>
    <x v="0"/>
    <x v="0"/>
    <x v="0"/>
    <x v="0"/>
    <x v="0"/>
    <d v="2024-12-06T00:00:00"/>
    <x v="0"/>
    <x v="1"/>
    <x v="2"/>
    <x v="1"/>
    <x v="0"/>
    <x v="5"/>
    <n v="550.0958333333333"/>
    <n v="119.45376984126985"/>
    <n v="21071.644999999997"/>
  </r>
  <r>
    <s v="KAPE-IB-127848-09-02-2023"/>
    <d v="2023-02-09T00:00:00"/>
    <x v="0"/>
    <x v="3"/>
    <n v="203500"/>
    <x v="0"/>
    <x v="0"/>
    <n v="5201.009"/>
    <n v="2.6896"/>
    <n v="203500"/>
    <n v="203500"/>
    <x v="0"/>
    <s v="Raw Cotton"/>
    <n v="154491296"/>
    <x v="0"/>
    <n v="28071068"/>
    <x v="0"/>
    <n v="152717001"/>
    <d v="2025-02-09T00:00:00"/>
    <x v="0"/>
    <x v="0"/>
    <x v="0"/>
    <x v="0"/>
    <x v="0"/>
    <x v="0"/>
    <d v="2024-12-11T00:00:00"/>
    <x v="0"/>
    <x v="1"/>
    <x v="1"/>
    <x v="1"/>
    <x v="0"/>
    <x v="0"/>
    <n v="759.17098771498775"/>
    <n v="137.9413660933661"/>
    <n v="28071068"/>
  </r>
  <r>
    <s v="KAPW-IB-102354-09-02-2023"/>
    <d v="2023-02-09T00:00:00"/>
    <x v="0"/>
    <x v="3"/>
    <n v="758"/>
    <x v="0"/>
    <x v="0"/>
    <n v="5407.52"/>
    <n v="8.7202999999999999"/>
    <n v="758"/>
    <n v="758"/>
    <x v="11"/>
    <s v="100% POLYESTER MICROFIBER FABRIC 215GSM WIDTH:150CM (2200/MTRS) "/>
    <n v="1865746"/>
    <x v="0"/>
    <n v="691766"/>
    <x v="0"/>
    <n v="152717452"/>
    <d v="2025-02-05T00:00:00"/>
    <x v="0"/>
    <x v="0"/>
    <x v="0"/>
    <x v="0"/>
    <x v="0"/>
    <x v="0"/>
    <d v="2024-12-07T00:00:00"/>
    <x v="0"/>
    <x v="1"/>
    <x v="2"/>
    <x v="1"/>
    <x v="0"/>
    <x v="2"/>
    <n v="2461.4063324538261"/>
    <n v="912.62005277044852"/>
    <n v="691766"/>
  </r>
  <r>
    <s v="KAPE-IB-132648-21-02-2023"/>
    <d v="2023-02-21T00:00:00"/>
    <x v="0"/>
    <x v="3"/>
    <n v="720"/>
    <x v="0"/>
    <x v="0"/>
    <n v="5210.3900000000003"/>
    <n v="24.785299999999999"/>
    <n v="720"/>
    <n v="720"/>
    <x v="2"/>
    <s v="FABRICS FOR READYMADE GARMENTS INDUSTRY 73%CTN/25%POLY/2%SP FABRIC WEIGHT : 110+/-5GSM 40S*75D+40D/133*72 48/50&quot;(5149/M"/>
    <n v="4793142"/>
    <x v="0"/>
    <n v="1547697"/>
    <x v="0"/>
    <n v="152717015"/>
    <d v="2025-02-17T00:00:00"/>
    <x v="0"/>
    <x v="0"/>
    <x v="0"/>
    <x v="0"/>
    <x v="0"/>
    <x v="0"/>
    <d v="2024-12-19T00:00:00"/>
    <x v="0"/>
    <x v="1"/>
    <x v="1"/>
    <x v="1"/>
    <x v="0"/>
    <x v="2"/>
    <n v="6657.1416666666664"/>
    <n v="2149.5791666666669"/>
    <n v="1547697.0000000002"/>
  </r>
  <r>
    <s v="KAPW-IB-108664-24-02-2023"/>
    <d v="2023-02-21T00:00:00"/>
    <x v="0"/>
    <x v="2"/>
    <n v="1600"/>
    <x v="0"/>
    <x v="0"/>
    <n v="3204.1190000000001"/>
    <s v="18.12 / 8.45"/>
    <n v="505.65000000000009"/>
    <n v="1600"/>
    <x v="5"/>
    <s v="DYES (TERASIL)"/>
    <n v="5171016"/>
    <x v="0"/>
    <n v="1669711"/>
    <x v="0"/>
    <n v="152717022"/>
    <d v="2025-02-23T00:00:00"/>
    <x v="0"/>
    <x v="0"/>
    <x v="0"/>
    <x v="0"/>
    <x v="0"/>
    <x v="0"/>
    <d v="2024-12-25T00:00:00"/>
    <x v="0"/>
    <x v="1"/>
    <x v="2"/>
    <x v="1"/>
    <x v="1"/>
    <x v="4"/>
    <n v="3231.8850000000002"/>
    <n v="1043.569375"/>
    <n v="527680.85446875007"/>
  </r>
  <r>
    <s v="KAPW-IB-108660-24-02-2023"/>
    <d v="2023-02-21T00:00:00"/>
    <x v="0"/>
    <x v="2"/>
    <n v="950"/>
    <x v="0"/>
    <x v="0"/>
    <n v="3204.1190000000001"/>
    <s v="11.80 / 34.25"/>
    <n v="0"/>
    <n v="950"/>
    <x v="5"/>
    <s v="DYES (SUNCRON)"/>
    <n v="3901277"/>
    <x v="0"/>
    <n v="1259715"/>
    <x v="0"/>
    <n v="152717016"/>
    <d v="2025-02-21T00:00:00"/>
    <x v="0"/>
    <x v="0"/>
    <x v="0"/>
    <x v="0"/>
    <x v="0"/>
    <x v="0"/>
    <d v="2024-12-23T00:00:00"/>
    <x v="0"/>
    <x v="1"/>
    <x v="2"/>
    <x v="1"/>
    <x v="1"/>
    <x v="4"/>
    <n v="4106.6073684210523"/>
    <n v="1326.0157894736842"/>
    <n v="0"/>
  </r>
  <r>
    <s v="KAPW-IB-108654-24-02-2023"/>
    <d v="2023-02-21T00:00:00"/>
    <x v="0"/>
    <x v="5"/>
    <n v="2000"/>
    <x v="0"/>
    <x v="0"/>
    <n v="3204.16"/>
    <n v="46.037500000000001"/>
    <n v="2000"/>
    <n v="2000"/>
    <x v="5"/>
    <s v="DYES (BEZATHREN)"/>
    <n v="24641409"/>
    <x v="0"/>
    <n v="9425043"/>
    <x v="0"/>
    <n v="152717017"/>
    <d v="2025-02-21T00:00:00"/>
    <x v="0"/>
    <x v="0"/>
    <x v="0"/>
    <x v="0"/>
    <x v="0"/>
    <x v="0"/>
    <d v="2024-12-23T00:00:00"/>
    <x v="0"/>
    <x v="1"/>
    <x v="2"/>
    <x v="1"/>
    <x v="1"/>
    <x v="4"/>
    <n v="12320.7045"/>
    <n v="4712.5214999999998"/>
    <n v="9425043"/>
  </r>
  <r>
    <s v="KAPE-IB-133908-27-02-2023"/>
    <d v="2023-02-27T00:00:00"/>
    <x v="0"/>
    <x v="5"/>
    <n v="8557.4"/>
    <x v="0"/>
    <x v="0"/>
    <n v="5402.33"/>
    <n v="1.62"/>
    <n v="8557.4"/>
    <n v="8557.4"/>
    <x v="6"/>
    <s v="100% POLYESTER YARN (ACY 300D/96F+70D)"/>
    <n v="3696623"/>
    <x v="0"/>
    <n v="1445742"/>
    <x v="0"/>
    <n v="152718060"/>
    <d v="2025-02-26T00:00:00"/>
    <x v="0"/>
    <x v="0"/>
    <x v="0"/>
    <x v="0"/>
    <x v="0"/>
    <x v="0"/>
    <d v="2024-12-28T00:00:00"/>
    <x v="0"/>
    <x v="1"/>
    <x v="1"/>
    <x v="1"/>
    <x v="1"/>
    <x v="3"/>
    <n v="431.97969009278523"/>
    <n v="168.9464089559913"/>
    <n v="1445742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s v="KAPS-IB-3675-28-02-2023"/>
    <m/>
    <x v="3"/>
    <x v="6"/>
    <m/>
    <x v="0"/>
    <x v="0"/>
    <m/>
    <m/>
    <m/>
    <m/>
    <x v="22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s v="KPAF-IB-34893-28-02-2023"/>
    <m/>
    <x v="3"/>
    <x v="6"/>
    <m/>
    <x v="0"/>
    <x v="0"/>
    <n v="5210.41"/>
    <m/>
    <m/>
    <m/>
    <x v="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s v="KAPS-IB-4531-02-03-2023"/>
    <m/>
    <x v="3"/>
    <x v="6"/>
    <m/>
    <x v="0"/>
    <x v="0"/>
    <m/>
    <m/>
    <m/>
    <m/>
    <x v="24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s v="KAPE-IB-134719-02-03-2023"/>
    <m/>
    <x v="3"/>
    <x v="6"/>
    <m/>
    <x v="0"/>
    <x v="0"/>
    <m/>
    <m/>
    <m/>
    <m/>
    <x v="25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s v="KAPW-IB-111548-03-03-2023"/>
    <m/>
    <x v="3"/>
    <x v="6"/>
    <m/>
    <x v="0"/>
    <x v="0"/>
    <m/>
    <m/>
    <m/>
    <m/>
    <x v="25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s v="KAPS-IB-5460-06-03-2023"/>
    <m/>
    <x v="3"/>
    <x v="6"/>
    <m/>
    <x v="0"/>
    <x v="0"/>
    <m/>
    <m/>
    <m/>
    <m/>
    <x v="26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s v="KAPS-IB-6074-08-03-2023"/>
    <m/>
    <x v="3"/>
    <x v="6"/>
    <m/>
    <x v="0"/>
    <x v="0"/>
    <m/>
    <m/>
    <m/>
    <m/>
    <x v="0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2"/>
    <x v="6"/>
    <x v="2"/>
    <x v="0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1"/>
    <x v="1"/>
    <m/>
    <x v="0"/>
    <x v="2"/>
    <x v="7"/>
    <x v="3"/>
    <x v="1"/>
    <x v="7"/>
    <e v="#DIV/0!"/>
    <e v="#DIV/0!"/>
    <e v="#DIV/0!"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n v="5206.24"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n v="5206.25"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1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  <r>
    <m/>
    <m/>
    <x v="3"/>
    <x v="6"/>
    <m/>
    <x v="0"/>
    <x v="0"/>
    <m/>
    <m/>
    <m/>
    <m/>
    <x v="23"/>
    <m/>
    <m/>
    <x v="0"/>
    <m/>
    <x v="0"/>
    <m/>
    <m/>
    <x v="0"/>
    <x v="0"/>
    <x v="0"/>
    <x v="0"/>
    <x v="0"/>
    <x v="0"/>
    <m/>
    <x v="0"/>
    <x v="0"/>
    <x v="6"/>
    <x v="2"/>
    <x v="0"/>
    <x v="7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21">
  <r>
    <s v="PQIB-IB-2406-11-08-2020"/>
    <s v="LTM-1239/21-22"/>
    <n v="3848"/>
    <m/>
    <s v="HMB-005807"/>
    <s v="KPPE-SB-183805"/>
    <d v="2022-02-01T00:00:00"/>
    <n v="5361508.24"/>
    <n v="0.1"/>
    <n v="235.2"/>
    <n v="2352"/>
    <m/>
    <x v="0"/>
    <s v="IB"/>
    <x v="0"/>
    <n v="0.1"/>
    <b v="1"/>
    <x v="0"/>
    <x v="0"/>
  </r>
  <r>
    <s v="KAPE-IB-2320-03-07-2021"/>
    <s v="LTM-1239/21-22"/>
    <n v="3848"/>
    <m/>
    <s v="HMB-005807"/>
    <s v="KPPE-SB-183805"/>
    <d v="2022-02-01T00:00:00"/>
    <n v="5361508.24"/>
    <n v="1.0101"/>
    <n v="680.81"/>
    <n v="674"/>
    <m/>
    <x v="0"/>
    <s v="IB"/>
    <x v="0"/>
    <n v="1.0101"/>
    <b v="1"/>
    <x v="0"/>
    <x v="1"/>
  </r>
  <r>
    <s v="KAPW-IB-63381-30-10-2021"/>
    <s v="LTM-1239/21-22"/>
    <n v="3848"/>
    <m/>
    <s v="HMB-005807"/>
    <s v="KPPE-SB-183805"/>
    <d v="2022-02-01T00:00:00"/>
    <n v="5361508.24"/>
    <n v="0.04"/>
    <n v="94.08"/>
    <n v="2352"/>
    <m/>
    <x v="0"/>
    <s v="IB"/>
    <x v="0"/>
    <n v="0.04"/>
    <b v="1"/>
    <x v="0"/>
    <x v="2"/>
  </r>
  <r>
    <s v="KPPI-IB-42182-16-12-2021"/>
    <s v="LTM-1239/21-22"/>
    <n v="3848"/>
    <m/>
    <s v="HMB-005807"/>
    <s v="KPPE-SB-183805"/>
    <d v="2022-02-01T00:00:00"/>
    <n v="5361508.24"/>
    <n v="0.04"/>
    <n v="94.08"/>
    <n v="2352"/>
    <m/>
    <x v="0"/>
    <s v="IB"/>
    <x v="0"/>
    <n v="0.04"/>
    <b v="1"/>
    <x v="0"/>
    <x v="2"/>
  </r>
  <r>
    <s v="PQIB-IB-2406-11-08-2020"/>
    <s v="LTM-1251/21-22"/>
    <n v="15276"/>
    <m/>
    <s v="HMB-008519"/>
    <s v="KPEX-SB-109942"/>
    <d v="2022-02-03T00:00:00"/>
    <n v="9899604.9399999995"/>
    <n v="0.1"/>
    <n v="943.3"/>
    <n v="9433"/>
    <m/>
    <x v="0"/>
    <s v="IB"/>
    <x v="0"/>
    <n v="0.1"/>
    <b v="1"/>
    <x v="0"/>
    <x v="0"/>
  </r>
  <r>
    <s v="KAPE-IB-111446-16-12-2021"/>
    <s v="LTM-1251/21-22"/>
    <n v="15276"/>
    <m/>
    <s v="HMB-008519"/>
    <s v="KPEX-SB-109942"/>
    <d v="2022-02-03T00:00:00"/>
    <n v="9899604.9399999995"/>
    <n v="0.04"/>
    <n v="98.28"/>
    <n v="2457"/>
    <m/>
    <x v="0"/>
    <s v="IB"/>
    <x v="0"/>
    <n v="0.04"/>
    <b v="1"/>
    <x v="0"/>
    <x v="2"/>
  </r>
  <r>
    <s v="KAPW-IB-63381-30-10-2021"/>
    <s v="LTM-1251/21-22"/>
    <n v="15276"/>
    <m/>
    <s v="HMB-008519"/>
    <s v="KPEX-SB-109942"/>
    <d v="2022-02-03T00:00:00"/>
    <n v="9899604.9399999995"/>
    <n v="0.04"/>
    <n v="377.32"/>
    <n v="9433"/>
    <m/>
    <x v="0"/>
    <s v="IB"/>
    <x v="0"/>
    <n v="0.04"/>
    <b v="1"/>
    <x v="0"/>
    <x v="2"/>
  </r>
  <r>
    <s v="KAPE-IB-128644-13-01-2022"/>
    <s v="LTM-1251/21-22"/>
    <n v="15276"/>
    <m/>
    <s v="HMB-008519"/>
    <s v="KPEX-SB-109942"/>
    <d v="2022-02-03T00:00:00"/>
    <n v="9899604.9399999995"/>
    <n v="0.04"/>
    <n v="98.28"/>
    <n v="2457"/>
    <m/>
    <x v="0"/>
    <s v="IB"/>
    <x v="0"/>
    <n v="0.04"/>
    <b v="1"/>
    <x v="0"/>
    <x v="2"/>
  </r>
  <r>
    <s v="PQIB-IB-2406-11-08-2020"/>
    <s v="LTM-1252/21-22"/>
    <n v="52560"/>
    <m/>
    <s v="HMB-008518"/>
    <s v="KPEX-SB-109943"/>
    <d v="2022-02-03T00:00:00"/>
    <n v="25373379.210000001"/>
    <n v="0.1"/>
    <n v="2557.3000000000002"/>
    <n v="25573"/>
    <m/>
    <x v="0"/>
    <s v="IB"/>
    <x v="0"/>
    <n v="0.1"/>
    <b v="1"/>
    <x v="0"/>
    <x v="0"/>
  </r>
  <r>
    <s v="KAPE-IB-111446-16-12-2021"/>
    <s v="LTM-1252/21-22"/>
    <n v="52560"/>
    <m/>
    <s v="HMB-008518"/>
    <s v="KPEX-SB-109943"/>
    <d v="2022-02-03T00:00:00"/>
    <n v="25373379.210000001"/>
    <n v="0.04"/>
    <n v="768.8"/>
    <n v="19220"/>
    <m/>
    <x v="0"/>
    <s v="IB"/>
    <x v="0"/>
    <n v="0.04"/>
    <b v="1"/>
    <x v="0"/>
    <x v="2"/>
  </r>
  <r>
    <s v="KAPW-IB-63381-30-10-2021"/>
    <s v="LTM-1252/21-22"/>
    <n v="52560"/>
    <m/>
    <s v="HMB-008518"/>
    <s v="KPEX-SB-109943"/>
    <d v="2022-02-03T00:00:00"/>
    <n v="25373379.210000001"/>
    <n v="0.04"/>
    <n v="1022.92"/>
    <n v="25573"/>
    <m/>
    <x v="0"/>
    <s v="IB"/>
    <x v="0"/>
    <n v="0.04"/>
    <b v="1"/>
    <x v="0"/>
    <x v="2"/>
  </r>
  <r>
    <s v="KAPE-IB-128644-13-01-2022"/>
    <s v="LTM-1252/21-22"/>
    <n v="52560"/>
    <m/>
    <s v="HMB-008518"/>
    <s v="KPEX-SB-109943"/>
    <d v="2022-02-03T00:00:00"/>
    <n v="25373379.210000001"/>
    <n v="0.04"/>
    <n v="768.8"/>
    <n v="19220"/>
    <m/>
    <x v="0"/>
    <s v="IB"/>
    <x v="0"/>
    <n v="0.04"/>
    <b v="1"/>
    <x v="0"/>
    <x v="2"/>
  </r>
  <r>
    <s v="PQIB-IB-2406-11-08-2020"/>
    <s v="LTM-1130/21-22"/>
    <n v="28170"/>
    <m/>
    <s v="HMB-008953"/>
    <s v="KPEX-SB-111415"/>
    <d v="2022-02-04T00:00:00"/>
    <n v="19180543.920000002"/>
    <n v="0.1"/>
    <n v="1871.5"/>
    <n v="18715"/>
    <m/>
    <x v="0"/>
    <s v="IB"/>
    <x v="0"/>
    <n v="0.1"/>
    <b v="1"/>
    <x v="0"/>
    <x v="0"/>
  </r>
  <r>
    <s v="KAPE-IB-111446-16-12-2021"/>
    <s v="LTM-1130/21-22"/>
    <n v="28170"/>
    <m/>
    <s v="HMB-008953"/>
    <s v="KPEX-SB-111415"/>
    <d v="2022-02-04T00:00:00"/>
    <n v="19180543.920000002"/>
    <n v="0.04"/>
    <n v="670.92"/>
    <n v="16773"/>
    <m/>
    <x v="0"/>
    <s v="IB"/>
    <x v="0"/>
    <n v="0.04"/>
    <b v="1"/>
    <x v="0"/>
    <x v="2"/>
  </r>
  <r>
    <s v="KAPE-IB-111446-16-12-2021"/>
    <s v="LTM-1130/21-22"/>
    <n v="28170"/>
    <m/>
    <s v="HMB-008953"/>
    <s v="KPEX-SB-111415"/>
    <d v="2022-02-04T00:00:00"/>
    <n v="19180543.920000002"/>
    <n v="0.04"/>
    <n v="568.52"/>
    <n v="14213"/>
    <m/>
    <x v="0"/>
    <s v="IB"/>
    <x v="0"/>
    <n v="0.04"/>
    <b v="1"/>
    <x v="0"/>
    <x v="2"/>
  </r>
  <r>
    <s v="KAPW-IB-63381-30-10-2021"/>
    <s v="LTM-1130/21-22"/>
    <n v="28170"/>
    <m/>
    <s v="HMB-008953"/>
    <s v="KPEX-SB-111415"/>
    <d v="2022-02-04T00:00:00"/>
    <n v="19180543.920000002"/>
    <n v="0.04"/>
    <n v="748.6"/>
    <n v="18715"/>
    <m/>
    <x v="0"/>
    <s v="IB"/>
    <x v="0"/>
    <n v="0.04"/>
    <b v="1"/>
    <x v="0"/>
    <x v="2"/>
  </r>
  <r>
    <s v="KAPW-IB-96455-28-12-2021"/>
    <s v="LTM-1130/21-22"/>
    <n v="28170"/>
    <m/>
    <s v="HMB-008953"/>
    <s v="KPEX-SB-111415"/>
    <d v="2022-02-04T00:00:00"/>
    <n v="19180543.920000002"/>
    <n v="0.04"/>
    <n v="180.08"/>
    <n v="4502"/>
    <m/>
    <x v="0"/>
    <s v="IB"/>
    <x v="0"/>
    <n v="0.04"/>
    <b v="1"/>
    <x v="0"/>
    <x v="2"/>
  </r>
  <r>
    <s v="KAPE-IB-128644-13-01-2022"/>
    <s v="LTM-1130/21-22"/>
    <n v="28170"/>
    <m/>
    <s v="HMB-008953"/>
    <s v="KPEX-SB-111415"/>
    <d v="2022-02-04T00:00:00"/>
    <n v="19180543.920000002"/>
    <n v="0.04"/>
    <n v="670.92"/>
    <n v="16773"/>
    <m/>
    <x v="0"/>
    <s v="IB"/>
    <x v="0"/>
    <n v="0.04"/>
    <b v="1"/>
    <x v="0"/>
    <x v="2"/>
  </r>
  <r>
    <s v="PQIB-IB-2406-11-08-2020"/>
    <s v="LTM-1276/21-22"/>
    <n v="32880"/>
    <m/>
    <s v="ABL-001745"/>
    <s v="KPEX-SB-110663"/>
    <d v="2022-02-04T00:00:00"/>
    <n v="41180044.030000001"/>
    <n v="0.1"/>
    <n v="2571.1999999999998"/>
    <n v="25712"/>
    <m/>
    <x v="0"/>
    <s v="IB"/>
    <x v="0"/>
    <n v="0.1"/>
    <b v="1"/>
    <x v="0"/>
    <x v="0"/>
  </r>
  <r>
    <s v="KAPE-IB-111446-16-12-2021"/>
    <s v="LTM-1276/21-22"/>
    <n v="32880"/>
    <m/>
    <s v="ABL-001745"/>
    <s v="KPEX-SB-110663"/>
    <d v="2022-02-04T00:00:00"/>
    <n v="41180044.030000001"/>
    <n v="0.04"/>
    <n v="1028.48"/>
    <n v="25712"/>
    <m/>
    <x v="0"/>
    <s v="IB"/>
    <x v="0"/>
    <n v="0.04"/>
    <b v="1"/>
    <x v="0"/>
    <x v="2"/>
  </r>
  <r>
    <s v="KAPW-IB-63381-30-10-2021"/>
    <s v="LTM-1276/21-22"/>
    <n v="32880"/>
    <m/>
    <s v="ABL-001745"/>
    <s v="KPEX-SB-110663"/>
    <d v="2022-02-04T00:00:00"/>
    <n v="41180044.030000001"/>
    <n v="0.04"/>
    <n v="1028.48"/>
    <n v="25712"/>
    <m/>
    <x v="0"/>
    <s v="IB"/>
    <x v="0"/>
    <n v="0.04"/>
    <b v="1"/>
    <x v="0"/>
    <x v="2"/>
  </r>
  <r>
    <s v="KAPE-IB-128644-13-01-2022"/>
    <s v="LTM-1276/21-22"/>
    <n v="32880"/>
    <m/>
    <s v="ABL-001745"/>
    <s v="KPEX-SB-110663"/>
    <d v="2022-02-04T00:00:00"/>
    <n v="41180044.030000001"/>
    <n v="0.04"/>
    <n v="1028.48"/>
    <n v="25712"/>
    <m/>
    <x v="0"/>
    <s v="IB"/>
    <x v="0"/>
    <n v="0.04"/>
    <b v="1"/>
    <x v="0"/>
    <x v="2"/>
  </r>
  <r>
    <s v="KAPE-IB-128667-13-01-2022"/>
    <s v="LTM-1276/21-22"/>
    <n v="32880"/>
    <m/>
    <s v="ABL-001745"/>
    <s v="KPEX-SB-110663"/>
    <d v="2022-02-04T00:00:00"/>
    <n v="41180044.030000001"/>
    <n v="1.0101"/>
    <n v="25971.69"/>
    <n v="25712"/>
    <m/>
    <x v="0"/>
    <s v="IB"/>
    <x v="0"/>
    <n v="1.0101"/>
    <b v="1"/>
    <x v="0"/>
    <x v="1"/>
  </r>
  <r>
    <s v="PQIB-IB-2406-11-08-2020"/>
    <s v="LTM-1280/21-22"/>
    <n v="8392"/>
    <m/>
    <s v="HMB-009073"/>
    <s v="KPPE-SB-186757"/>
    <d v="2022-02-04T00:00:00"/>
    <n v="27844521.02"/>
    <n v="0.1"/>
    <n v="1670"/>
    <n v="16700"/>
    <m/>
    <x v="0"/>
    <s v="IB"/>
    <x v="0"/>
    <n v="0.1"/>
    <b v="1"/>
    <x v="0"/>
    <x v="0"/>
  </r>
  <r>
    <s v="KAPE-IB-212309-20-05-2021"/>
    <s v="LTM-1280/21-22"/>
    <n v="8392"/>
    <m/>
    <s v="HMB-009073"/>
    <s v="KPPE-SB-186757"/>
    <d v="2022-02-04T00:00:00"/>
    <n v="27844521.02"/>
    <n v="1.0101"/>
    <n v="975.76"/>
    <n v="966"/>
    <m/>
    <x v="0"/>
    <s v="IB"/>
    <x v="0"/>
    <n v="1.0101"/>
    <b v="1"/>
    <x v="0"/>
    <x v="3"/>
  </r>
  <r>
    <s v="KAPW-IB-81108-02-12-2021"/>
    <s v="LTM-1280/21-22"/>
    <n v="8392"/>
    <m/>
    <s v="HMB-009073"/>
    <s v="KPPE-SB-186757"/>
    <d v="2022-02-04T00:00:00"/>
    <n v="27844521.02"/>
    <n v="0.04"/>
    <n v="10.88"/>
    <n v="272"/>
    <m/>
    <x v="0"/>
    <s v="IB"/>
    <x v="0"/>
    <n v="0.04"/>
    <b v="1"/>
    <x v="0"/>
    <x v="2"/>
  </r>
  <r>
    <s v="KAPW-IB-63381-30-10-2021"/>
    <s v="LTM-1280/21-22"/>
    <n v="8392"/>
    <m/>
    <s v="HMB-009073"/>
    <s v="KPPE-SB-186757"/>
    <d v="2022-02-04T00:00:00"/>
    <n v="27844521.02"/>
    <n v="0.04"/>
    <n v="629.36"/>
    <n v="15734"/>
    <m/>
    <x v="0"/>
    <s v="IB"/>
    <x v="0"/>
    <n v="0.04"/>
    <b v="1"/>
    <x v="0"/>
    <x v="2"/>
  </r>
  <r>
    <s v="KAPE-IB-128644-13-01-2022"/>
    <s v="LTM-1280/21-22"/>
    <n v="8392"/>
    <m/>
    <s v="HMB-009073"/>
    <s v="KPPE-SB-186757"/>
    <d v="2022-02-04T00:00:00"/>
    <n v="27844521.02"/>
    <n v="0.04"/>
    <n v="629.36"/>
    <n v="15734"/>
    <m/>
    <x v="0"/>
    <s v="IB"/>
    <x v="0"/>
    <n v="0.04"/>
    <b v="1"/>
    <x v="0"/>
    <x v="2"/>
  </r>
  <r>
    <s v="PQIB-IB-2406-11-08-2020"/>
    <s v="LTM-1289/21-22"/>
    <n v="3321"/>
    <m/>
    <s v="HMB-009856"/>
    <s v="KPPE-SB-187871"/>
    <d v="2022-02-05T00:00:00"/>
    <n v="24133974.550000001"/>
    <n v="0.1"/>
    <n v="1441.4"/>
    <n v="14414"/>
    <m/>
    <x v="0"/>
    <s v="IB"/>
    <x v="0"/>
    <n v="0.1"/>
    <b v="1"/>
    <x v="0"/>
    <x v="0"/>
  </r>
  <r>
    <s v="KAPW-IB-63381-30-10-2021"/>
    <s v="LTM-1289/21-22"/>
    <n v="3321"/>
    <m/>
    <s v="HMB-009856"/>
    <s v="KPPE-SB-187871"/>
    <d v="2022-02-05T00:00:00"/>
    <n v="24133974.550000001"/>
    <n v="0.04"/>
    <n v="576.55999999999995"/>
    <n v="14414"/>
    <m/>
    <x v="0"/>
    <s v="IB"/>
    <x v="0"/>
    <n v="0.04"/>
    <b v="1"/>
    <x v="0"/>
    <x v="2"/>
  </r>
  <r>
    <s v="KAPE-IB-128644-13-01-2022"/>
    <s v="LTM-1289/21-22"/>
    <n v="3321"/>
    <m/>
    <s v="HMB-009856"/>
    <s v="KPPE-SB-187871"/>
    <d v="2022-02-05T00:00:00"/>
    <n v="24133974.550000001"/>
    <n v="0.04"/>
    <n v="576.55999999999995"/>
    <n v="14414"/>
    <m/>
    <x v="0"/>
    <s v="IB"/>
    <x v="0"/>
    <n v="0.04"/>
    <b v="1"/>
    <x v="0"/>
    <x v="2"/>
  </r>
  <r>
    <s v="PQIB-IB-2406-11-08-2020"/>
    <s v="LTM-1290/21-22"/>
    <n v="7222"/>
    <m/>
    <s v="OpenAccount"/>
    <s v="KPPE-SB-187885"/>
    <d v="2022-02-05T00:00:00"/>
    <n v="36278128.310000002"/>
    <n v="0.1"/>
    <n v="1565.3"/>
    <n v="15653"/>
    <m/>
    <x v="0"/>
    <s v="IB"/>
    <x v="0"/>
    <n v="0.1"/>
    <b v="1"/>
    <x v="0"/>
    <x v="0"/>
  </r>
  <r>
    <s v="KAPE-IB-212309-20-05-2021"/>
    <s v="LTM-1290/21-22"/>
    <n v="7222"/>
    <m/>
    <s v="OpenAccount"/>
    <s v="KPPE-SB-187885"/>
    <d v="2022-02-05T00:00:00"/>
    <n v="36278128.310000002"/>
    <n v="0.99009999999999998"/>
    <n v="15498.04"/>
    <n v="15653"/>
    <m/>
    <x v="0"/>
    <s v="IB"/>
    <x v="0"/>
    <n v="0.99009999999999998"/>
    <b v="1"/>
    <x v="0"/>
    <x v="3"/>
  </r>
  <r>
    <s v="PQIB-IB-2406-11-08-2020"/>
    <s v="LTM-1291/21-22"/>
    <n v="18102"/>
    <m/>
    <s v="HMB-009985"/>
    <s v="KPPE-SB-187945"/>
    <d v="2022-02-05T00:00:00"/>
    <n v="17608397.23"/>
    <n v="0.1"/>
    <n v="1610.9"/>
    <n v="16109"/>
    <m/>
    <x v="0"/>
    <s v="IB"/>
    <x v="0"/>
    <n v="0.1"/>
    <b v="1"/>
    <x v="0"/>
    <x v="0"/>
  </r>
  <r>
    <s v="KAPE-IB-120641-31-12-2021"/>
    <s v="LTM-1291/21-22"/>
    <n v="18102"/>
    <m/>
    <s v="HMB-009985"/>
    <s v="KPPE-SB-187945"/>
    <d v="2022-02-05T00:00:00"/>
    <n v="17608397.23"/>
    <n v="1.0101"/>
    <n v="1442.11"/>
    <n v="1427.69"/>
    <m/>
    <x v="0"/>
    <s v="IB"/>
    <x v="0"/>
    <n v="1.0101"/>
    <b v="1"/>
    <x v="0"/>
    <x v="1"/>
  </r>
  <r>
    <s v="KAPE-IB-99339-30-11-2021"/>
    <s v="LTM-1291/21-22"/>
    <n v="18102"/>
    <m/>
    <s v="HMB-009985"/>
    <s v="KPPE-SB-187945"/>
    <d v="2022-02-05T00:00:00"/>
    <n v="17608397.23"/>
    <n v="1.0101"/>
    <n v="556.34"/>
    <n v="550.78"/>
    <m/>
    <x v="0"/>
    <s v="IB"/>
    <x v="0"/>
    <n v="1.0100899999999999"/>
    <b v="0"/>
    <x v="0"/>
    <x v="1"/>
  </r>
  <r>
    <s v="KAPE-IB-94325-23-11-2021"/>
    <s v="LTM-1291/21-22"/>
    <n v="18102"/>
    <m/>
    <s v="HMB-009985"/>
    <s v="KPPE-SB-187945"/>
    <d v="2022-02-05T00:00:00"/>
    <n v="17608397.23"/>
    <n v="0.04"/>
    <n v="101.84"/>
    <n v="2546"/>
    <m/>
    <x v="0"/>
    <s v="IB"/>
    <x v="0"/>
    <n v="0.04"/>
    <b v="1"/>
    <x v="0"/>
    <x v="2"/>
  </r>
  <r>
    <s v="KAPW-IB-81108-02-12-2021"/>
    <s v="LTM-1291/21-22"/>
    <n v="18102"/>
    <m/>
    <s v="HMB-009985"/>
    <s v="KPPE-SB-187945"/>
    <d v="2022-02-05T00:00:00"/>
    <n v="17608397.23"/>
    <n v="0.04"/>
    <n v="101.84"/>
    <n v="2546"/>
    <m/>
    <x v="0"/>
    <s v="IB"/>
    <x v="0"/>
    <n v="0.04"/>
    <b v="1"/>
    <x v="0"/>
    <x v="2"/>
  </r>
  <r>
    <s v="KAPW-IB-63381-30-10-2021"/>
    <s v="LTM-1291/21-22"/>
    <n v="18102"/>
    <m/>
    <s v="HMB-009985"/>
    <s v="KPPE-SB-187945"/>
    <d v="2022-02-05T00:00:00"/>
    <n v="17608397.23"/>
    <n v="0.04"/>
    <n v="644.36"/>
    <n v="16109"/>
    <m/>
    <x v="0"/>
    <s v="IB"/>
    <x v="0"/>
    <n v="0.04"/>
    <b v="1"/>
    <x v="0"/>
    <x v="2"/>
  </r>
  <r>
    <s v="KAPE-IB-128644-13-01-2022"/>
    <s v="LTM-1291/21-22"/>
    <n v="18102"/>
    <m/>
    <s v="HMB-009985"/>
    <s v="KPPE-SB-187945"/>
    <d v="2022-02-05T00:00:00"/>
    <n v="17608397.23"/>
    <n v="0.04"/>
    <n v="644.36"/>
    <n v="16109"/>
    <m/>
    <x v="0"/>
    <s v="IB"/>
    <x v="0"/>
    <n v="0.04"/>
    <b v="1"/>
    <x v="0"/>
    <x v="2"/>
  </r>
  <r>
    <s v="KAPE-IB-128667-13-01-2022"/>
    <s v="LTM-1291/21-22"/>
    <n v="18102"/>
    <m/>
    <s v="HMB-009985"/>
    <s v="KPPE-SB-187945"/>
    <d v="2022-02-05T00:00:00"/>
    <n v="17608397.23"/>
    <n v="1.0101"/>
    <n v="573.26"/>
    <n v="567.53"/>
    <m/>
    <x v="0"/>
    <s v="IB"/>
    <x v="0"/>
    <n v="1.0101"/>
    <b v="1"/>
    <x v="0"/>
    <x v="1"/>
  </r>
  <r>
    <s v="PQIB-IB-2406-11-08-2020"/>
    <s v="LTM-1294/21-22"/>
    <n v="32880"/>
    <m/>
    <s v="HMB-010048"/>
    <s v="KPEX-SB-111502"/>
    <d v="2022-02-05T00:00:00"/>
    <n v="40958269"/>
    <n v="0.1"/>
    <n v="2571.1999999999998"/>
    <n v="25712"/>
    <m/>
    <x v="0"/>
    <s v="IB"/>
    <x v="0"/>
    <n v="0.1"/>
    <b v="1"/>
    <x v="0"/>
    <x v="0"/>
  </r>
  <r>
    <s v="KAPE-IB-111446-16-12-2021"/>
    <s v="LTM-1294/21-22"/>
    <n v="32880"/>
    <m/>
    <s v="HMB-010048"/>
    <s v="KPEX-SB-111502"/>
    <d v="2022-02-05T00:00:00"/>
    <n v="40958269"/>
    <n v="0.04"/>
    <n v="1028.48"/>
    <n v="25712"/>
    <m/>
    <x v="0"/>
    <s v="IB"/>
    <x v="0"/>
    <n v="0.04"/>
    <b v="1"/>
    <x v="0"/>
    <x v="2"/>
  </r>
  <r>
    <s v="KAPW-IB-63381-30-10-2021"/>
    <s v="LTM-1294/21-22"/>
    <n v="32880"/>
    <m/>
    <s v="HMB-010048"/>
    <s v="KPEX-SB-111502"/>
    <d v="2022-02-05T00:00:00"/>
    <n v="40958269"/>
    <n v="0.04"/>
    <n v="1028.48"/>
    <n v="25712"/>
    <m/>
    <x v="0"/>
    <s v="IB"/>
    <x v="0"/>
    <n v="0.04"/>
    <b v="1"/>
    <x v="0"/>
    <x v="2"/>
  </r>
  <r>
    <s v="KAPE-IB-128644-13-01-2022"/>
    <s v="LTM-1294/21-22"/>
    <n v="32880"/>
    <m/>
    <s v="HMB-010048"/>
    <s v="KPEX-SB-111502"/>
    <d v="2022-02-05T00:00:00"/>
    <n v="40958269"/>
    <n v="0.04"/>
    <n v="1028.48"/>
    <n v="25712"/>
    <m/>
    <x v="0"/>
    <s v="IB"/>
    <x v="0"/>
    <n v="0.04"/>
    <b v="1"/>
    <x v="0"/>
    <x v="2"/>
  </r>
  <r>
    <s v="KAPE-IB-128667-13-01-2022"/>
    <s v="LTM-1294/21-22"/>
    <n v="32880"/>
    <m/>
    <s v="HMB-010048"/>
    <s v="KPEX-SB-111502"/>
    <d v="2022-02-05T00:00:00"/>
    <n v="40958269"/>
    <n v="1.0101"/>
    <n v="25971.69"/>
    <n v="25712"/>
    <m/>
    <x v="0"/>
    <s v="IB"/>
    <x v="0"/>
    <n v="1.0101"/>
    <b v="1"/>
    <x v="0"/>
    <x v="1"/>
  </r>
  <r>
    <s v="PQIB-IB-2406-11-08-2020"/>
    <s v="LTM-1292/21-22"/>
    <n v="27943"/>
    <m/>
    <s v="OpenAccount"/>
    <s v="KPPE-SB-188150"/>
    <d v="2022-02-06T00:00:00"/>
    <n v="60222"/>
    <n v="0.1"/>
    <n v="919.5"/>
    <n v="9195"/>
    <m/>
    <x v="0"/>
    <s v="IB"/>
    <x v="0"/>
    <n v="0.1"/>
    <b v="1"/>
    <x v="0"/>
    <x v="0"/>
  </r>
  <r>
    <s v="KAPE-IB-111446-16-12-2021"/>
    <s v="LTM-1292/21-22"/>
    <n v="27943"/>
    <m/>
    <s v="OpenAccount"/>
    <s v="KPPE-SB-188150"/>
    <d v="2022-02-06T00:00:00"/>
    <n v="27306464.27"/>
    <n v="0.04"/>
    <n v="425.48"/>
    <n v="10637"/>
    <m/>
    <x v="0"/>
    <s v="IB"/>
    <x v="0"/>
    <n v="0.04"/>
    <b v="1"/>
    <x v="0"/>
    <x v="2"/>
  </r>
  <r>
    <s v="KAPE-IB-111446-16-12-2021"/>
    <s v="LTM-1292/21-22"/>
    <n v="27943"/>
    <m/>
    <s v="OpenAccount"/>
    <s v="KPPE-SB-188150"/>
    <d v="2022-02-06T00:00:00"/>
    <n v="27306464.27"/>
    <n v="0.04"/>
    <n v="98.08"/>
    <n v="2452"/>
    <m/>
    <x v="0"/>
    <s v="IB"/>
    <x v="0"/>
    <n v="0.04"/>
    <b v="1"/>
    <x v="0"/>
    <x v="2"/>
  </r>
  <r>
    <s v="KAPW-IB-81108-02-12-2021"/>
    <s v="LTM-1292/21-22"/>
    <n v="27943"/>
    <m/>
    <s v="OpenAccount"/>
    <s v="KPPE-SB-188150"/>
    <d v="2022-02-06T00:00:00"/>
    <n v="27306464.27"/>
    <n v="0.04"/>
    <n v="98.08"/>
    <n v="2452"/>
    <m/>
    <x v="0"/>
    <s v="IB"/>
    <x v="0"/>
    <n v="0.04"/>
    <b v="1"/>
    <x v="0"/>
    <x v="2"/>
  </r>
  <r>
    <s v="KAPW-IB-63381-30-10-2021"/>
    <s v="LTM-1292/21-22"/>
    <n v="27943"/>
    <m/>
    <s v="OpenAccount"/>
    <s v="KPPE-SB-188150"/>
    <d v="2022-02-06T00:00:00"/>
    <n v="27306464.27"/>
    <n v="0.04"/>
    <n v="327.39999999999998"/>
    <n v="8185"/>
    <m/>
    <x v="0"/>
    <s v="IB"/>
    <x v="0"/>
    <n v="0.04"/>
    <b v="1"/>
    <x v="0"/>
    <x v="2"/>
  </r>
  <r>
    <s v="KAPW-IB-83496-06-12-2021"/>
    <s v="LTM-1292/21-22"/>
    <n v="27943"/>
    <m/>
    <s v="OpenAccount"/>
    <s v="KPPE-SB-188150"/>
    <d v="2022-02-06T00:00:00"/>
    <n v="27306464.27"/>
    <n v="1.0101"/>
    <n v="1020.2"/>
    <n v="1010"/>
    <m/>
    <x v="0"/>
    <s v="IB"/>
    <x v="0"/>
    <n v="1.0101"/>
    <b v="1"/>
    <x v="0"/>
    <x v="4"/>
  </r>
  <r>
    <s v="KAPW-IB-96455-28-12-2021"/>
    <s v="LTM-1292/21-22"/>
    <n v="27943"/>
    <m/>
    <s v="OpenAccount"/>
    <s v="KPPE-SB-188150"/>
    <d v="2022-02-06T00:00:00"/>
    <n v="27306464.27"/>
    <n v="0.04"/>
    <n v="98.08"/>
    <n v="2452"/>
    <m/>
    <x v="0"/>
    <s v="IB"/>
    <x v="0"/>
    <n v="0.04"/>
    <b v="1"/>
    <x v="0"/>
    <x v="2"/>
  </r>
  <r>
    <s v="KAPE-IB-128644-13-01-2022"/>
    <s v="LTM-1292/21-22"/>
    <n v="27943"/>
    <m/>
    <s v="OpenAccount"/>
    <s v="KPPE-SB-188150"/>
    <d v="2022-02-06T00:00:00"/>
    <n v="27306464.27"/>
    <n v="0.04"/>
    <n v="327.39999999999998"/>
    <n v="8185"/>
    <m/>
    <x v="0"/>
    <s v="IB"/>
    <x v="0"/>
    <n v="0.04"/>
    <b v="1"/>
    <x v="0"/>
    <x v="2"/>
  </r>
  <r>
    <s v="KAPE-IB-128667-13-01-2022"/>
    <s v="LTM-1292/21-22"/>
    <n v="27943"/>
    <m/>
    <s v="OpenAccount"/>
    <s v="KPPE-SB-188150"/>
    <d v="2022-02-06T00:00:00"/>
    <n v="27306464.27"/>
    <n v="1.0101"/>
    <n v="5289.89"/>
    <n v="5237"/>
    <m/>
    <x v="0"/>
    <s v="IB"/>
    <x v="0"/>
    <n v="1.0101"/>
    <b v="1"/>
    <x v="0"/>
    <x v="1"/>
  </r>
  <r>
    <s v="PQIB-IB-2406-11-08-2020"/>
    <s v="LTM-1284/21-22"/>
    <n v="3179"/>
    <m/>
    <s v="OpenAccount"/>
    <s v="KPPE-SB-188284"/>
    <d v="2022-02-07T00:00:00"/>
    <n v="4967443.2"/>
    <n v="0.1"/>
    <n v="405.7"/>
    <n v="4057"/>
    <m/>
    <x v="0"/>
    <s v="IB"/>
    <x v="0"/>
    <n v="0.1"/>
    <b v="1"/>
    <x v="0"/>
    <x v="0"/>
  </r>
  <r>
    <s v="KAPW-IB-81108-02-12-2021"/>
    <s v="LTM-1284/21-22"/>
    <n v="3179"/>
    <m/>
    <s v="OpenAccount"/>
    <s v="KPPE-SB-188284"/>
    <d v="2022-02-07T00:00:00"/>
    <n v="4967443.2"/>
    <n v="0.04"/>
    <n v="162.28"/>
    <n v="4057"/>
    <m/>
    <x v="0"/>
    <s v="IB"/>
    <x v="0"/>
    <n v="0.04"/>
    <b v="1"/>
    <x v="0"/>
    <x v="2"/>
  </r>
  <r>
    <s v="KAPW-IB-63381-30-10-2021"/>
    <s v="LTM-1284/21-22"/>
    <n v="3179"/>
    <m/>
    <s v="OpenAccount"/>
    <s v="KPPE-SB-188284"/>
    <d v="2022-02-07T00:00:00"/>
    <n v="4967443.2"/>
    <n v="0.04"/>
    <n v="162.28"/>
    <n v="4057"/>
    <m/>
    <x v="0"/>
    <s v="IB"/>
    <x v="0"/>
    <n v="0.04"/>
    <b v="1"/>
    <x v="0"/>
    <x v="2"/>
  </r>
  <r>
    <s v="KAPE-IB-128644-13-01-2022"/>
    <s v="LTM-1284/21-22"/>
    <n v="3179"/>
    <m/>
    <s v="OpenAccount"/>
    <s v="KPPE-SB-188284"/>
    <d v="2022-02-07T00:00:00"/>
    <n v="4967443.2"/>
    <n v="0.04"/>
    <n v="162.28"/>
    <n v="4057"/>
    <m/>
    <x v="0"/>
    <s v="IB"/>
    <x v="0"/>
    <n v="0.04"/>
    <b v="1"/>
    <x v="0"/>
    <x v="2"/>
  </r>
  <r>
    <s v="KAPE-IB-128667-13-01-2022"/>
    <s v="LTM-1284/21-22"/>
    <n v="3179"/>
    <m/>
    <s v="OpenAccount"/>
    <s v="KPPE-SB-188284"/>
    <d v="2022-02-07T00:00:00"/>
    <n v="4967443.2"/>
    <n v="1.0101"/>
    <n v="4097.9799999999996"/>
    <n v="4057"/>
    <m/>
    <x v="0"/>
    <s v="IB"/>
    <x v="0"/>
    <n v="1.0101"/>
    <b v="1"/>
    <x v="0"/>
    <x v="1"/>
  </r>
  <r>
    <s v="PQIB-IB-2406-11-08-2020"/>
    <s v="LTM-1279/21-22"/>
    <n v="51320"/>
    <m/>
    <s v="HBL-007062"/>
    <s v="KPPE-SB-189566"/>
    <d v="2022-02-08T00:00:00"/>
    <n v="32869791.41"/>
    <n v="0.1"/>
    <n v="1675.3"/>
    <n v="16753"/>
    <m/>
    <x v="0"/>
    <s v="IB"/>
    <x v="0"/>
    <n v="0.1"/>
    <b v="1"/>
    <x v="0"/>
    <x v="0"/>
  </r>
  <r>
    <s v="KAPE-IB-94325-23-11-2021"/>
    <s v="LTM-1279/21-22"/>
    <n v="51320"/>
    <m/>
    <s v="HBL-007062"/>
    <s v="KPPE-SB-189566"/>
    <d v="2022-02-08T00:00:00"/>
    <n v="32869791.41"/>
    <n v="0.04"/>
    <n v="97"/>
    <n v="2425"/>
    <m/>
    <x v="0"/>
    <s v="IB"/>
    <x v="0"/>
    <n v="0.04"/>
    <b v="1"/>
    <x v="0"/>
    <x v="2"/>
  </r>
  <r>
    <s v="KAPE-IB-111446-16-12-2021"/>
    <s v="LTM-1279/21-22"/>
    <n v="51320"/>
    <m/>
    <s v="HBL-007062"/>
    <s v="KPPE-SB-189566"/>
    <d v="2022-02-08T00:00:00"/>
    <n v="32869791.41"/>
    <n v="0.04"/>
    <n v="197.93"/>
    <n v="4948.37"/>
    <m/>
    <x v="0"/>
    <s v="IB"/>
    <x v="0"/>
    <n v="0.04"/>
    <b v="1"/>
    <x v="0"/>
    <x v="2"/>
  </r>
  <r>
    <s v="KAPW-IB-81108-02-12-2021"/>
    <s v="LTM-1279/21-22"/>
    <n v="51320"/>
    <m/>
    <s v="HBL-007062"/>
    <s v="KPPE-SB-189566"/>
    <d v="2022-02-08T00:00:00"/>
    <n v="32869791.41"/>
    <n v="0.04"/>
    <n v="161.65"/>
    <n v="4041.33"/>
    <m/>
    <x v="0"/>
    <s v="IB"/>
    <x v="0"/>
    <n v="0.04"/>
    <b v="1"/>
    <x v="0"/>
    <x v="2"/>
  </r>
  <r>
    <s v="KAPW-IB-63381-30-10-2021"/>
    <s v="LTM-1279/21-22"/>
    <n v="51320"/>
    <m/>
    <s v="HBL-007062"/>
    <s v="KPPE-SB-189566"/>
    <d v="2022-02-08T00:00:00"/>
    <n v="32869791.41"/>
    <n v="0.04"/>
    <n v="670.12"/>
    <n v="16753"/>
    <m/>
    <x v="0"/>
    <s v="IB"/>
    <x v="0"/>
    <n v="0.04"/>
    <b v="1"/>
    <x v="0"/>
    <x v="2"/>
  </r>
  <r>
    <s v="KPPI-IB-42182-16-12-2021"/>
    <s v="LTM-1279/21-22"/>
    <n v="51320"/>
    <m/>
    <s v="HBL-007062"/>
    <s v="KPPE-SB-189566"/>
    <d v="2022-02-08T00:00:00"/>
    <n v="32869791.41"/>
    <n v="0.04"/>
    <n v="28.37"/>
    <n v="709.29"/>
    <m/>
    <x v="0"/>
    <s v="IB"/>
    <x v="0"/>
    <n v="0.04"/>
    <b v="1"/>
    <x v="0"/>
    <x v="2"/>
  </r>
  <r>
    <s v="KAPE-IB-121250-03-01-2022"/>
    <s v="LTM-1279/21-22"/>
    <n v="51320"/>
    <m/>
    <s v="HBL-007062"/>
    <s v="KPPE-SB-189566"/>
    <d v="2022-02-08T00:00:00"/>
    <n v="32869791.41"/>
    <n v="1.0101"/>
    <n v="9818.17"/>
    <n v="9720"/>
    <m/>
    <x v="0"/>
    <s v="IB"/>
    <x v="0"/>
    <n v="1.0101"/>
    <b v="1"/>
    <x v="0"/>
    <x v="1"/>
  </r>
  <r>
    <s v="KAPE-IB-128644-13-01-2022"/>
    <s v="LTM-1279/21-22"/>
    <n v="51320"/>
    <m/>
    <s v="HBL-007062"/>
    <s v="KPPE-SB-189566"/>
    <d v="2022-02-08T00:00:00"/>
    <n v="32869791.41"/>
    <n v="0.04"/>
    <n v="670.12"/>
    <n v="16753"/>
    <m/>
    <x v="0"/>
    <s v="IB"/>
    <x v="0"/>
    <n v="0.04"/>
    <b v="1"/>
    <x v="0"/>
    <x v="2"/>
  </r>
  <r>
    <s v="KAPE-IB-128667-13-01-2022"/>
    <s v="LTM-1279/21-22"/>
    <n v="51320"/>
    <m/>
    <s v="HBL-007062"/>
    <s v="KPPE-SB-189566"/>
    <d v="2022-02-08T00:00:00"/>
    <n v="32869791.41"/>
    <n v="1.0101"/>
    <n v="4654.54"/>
    <n v="4608"/>
    <m/>
    <x v="0"/>
    <s v="IB"/>
    <x v="0"/>
    <n v="1.0101"/>
    <b v="1"/>
    <x v="0"/>
    <x v="1"/>
  </r>
  <r>
    <s v="KAPE-MB-172535-18-03-2021"/>
    <s v="LTM-1251/21-22"/>
    <s v=" 15,276"/>
    <m/>
    <s v="HMB-008519"/>
    <s v="KPEX-SB-109942"/>
    <d v="2022-02-03T00:00:00"/>
    <s v=" 9,899,604.94"/>
    <n v="0.53061000000000003"/>
    <n v="1978.12"/>
    <n v="3728.01"/>
    <m/>
    <x v="0"/>
    <s v="MB"/>
    <x v="1"/>
    <n v="0.53061000000000003"/>
    <b v="1"/>
    <x v="0"/>
    <x v="5"/>
  </r>
  <r>
    <s v="KAPE-MB-172535-18-03-2021"/>
    <s v="LTM-1252/21-22"/>
    <s v=" 52,560"/>
    <m/>
    <s v="HMB-008518"/>
    <s v="KPEX-SB-109943"/>
    <d v="2022-02-03T00:00:00"/>
    <s v=" 25,373,379.21"/>
    <n v="0.53061000000000003"/>
    <n v="8294.65"/>
    <n v="15632.29"/>
    <m/>
    <x v="0"/>
    <s v="MB"/>
    <x v="1"/>
    <n v="0.53061000000000003"/>
    <b v="1"/>
    <x v="0"/>
    <x v="5"/>
  </r>
  <r>
    <s v="KAPE-MB-172535-18-03-2021"/>
    <s v="LTM-1280/21-22"/>
    <s v=" 8,392"/>
    <m/>
    <s v="HMB-009073"/>
    <s v="KPPE-SB-186757"/>
    <d v="2022-02-04T00:00:00"/>
    <s v=" 27,844,521.02"/>
    <n v="0.41666999999999998"/>
    <n v="2205.7600000000002"/>
    <n v="5293.78"/>
    <m/>
    <x v="0"/>
    <s v="MB"/>
    <x v="1"/>
    <n v="0.41666999999999998"/>
    <b v="1"/>
    <x v="0"/>
    <x v="5"/>
  </r>
  <r>
    <s v="KAPE-MB-172535-18-03-2021"/>
    <s v="LTM-1130/21-22"/>
    <s v=" 28,170"/>
    <m/>
    <s v="HMB-008953"/>
    <s v="KPEX-SB-111415"/>
    <d v="2022-02-04T00:00:00"/>
    <s v=" 19,180,543.92"/>
    <n v="0.53061000000000003"/>
    <n v="9930.36"/>
    <n v="18714.98"/>
    <m/>
    <x v="0"/>
    <s v="MB"/>
    <x v="1"/>
    <n v="0.53061000000000003"/>
    <b v="1"/>
    <x v="0"/>
    <x v="5"/>
  </r>
  <r>
    <s v="KAPE-MB-172535-18-03-2021"/>
    <s v="LTM-1280/21-22"/>
    <s v=" 8,392"/>
    <m/>
    <s v="HMB-009073"/>
    <s v="KPPE-SB-186757"/>
    <d v="2022-02-04T00:00:00"/>
    <s v=" 27,844,521.02"/>
    <n v="0.45917999999999998"/>
    <n v="4793.84"/>
    <n v="10440"/>
    <m/>
    <x v="0"/>
    <s v="MB"/>
    <x v="1"/>
    <n v="0.45917999999999998"/>
    <b v="1"/>
    <x v="0"/>
    <x v="5"/>
  </r>
  <r>
    <s v="KAPE-MB-172535-18-03-2021"/>
    <s v="LTM-1291/21-22"/>
    <s v=" 18,102"/>
    <m/>
    <s v="HMB-009985"/>
    <s v="KPPE-SB-187945"/>
    <d v="2022-02-05T00:00:00"/>
    <s v=" 17,608,397.23"/>
    <n v="0.53061000000000003"/>
    <n v="7196.66"/>
    <n v="13563"/>
    <m/>
    <x v="0"/>
    <s v="MB"/>
    <x v="1"/>
    <n v="0.53061000000000003"/>
    <b v="1"/>
    <x v="0"/>
    <x v="5"/>
  </r>
  <r>
    <s v="KAPE-MB-172535-18-03-2021"/>
    <s v="LTM-1289/21-22"/>
    <s v=" 3,321"/>
    <m/>
    <s v="HMB-009856"/>
    <s v="KPPE-SB-187871"/>
    <d v="2022-02-05T00:00:00"/>
    <s v=" 24,133,974.55"/>
    <n v="0.41666999999999998"/>
    <n v="6005.88"/>
    <n v="14414"/>
    <m/>
    <x v="0"/>
    <s v="MB"/>
    <x v="1"/>
    <n v="0.41666999999999998"/>
    <b v="1"/>
    <x v="0"/>
    <x v="5"/>
  </r>
  <r>
    <s v="KAPE-MB-172535-18-03-2021"/>
    <s v="LTM-1279/21-22"/>
    <s v=" 51,320"/>
    <m/>
    <s v="HBL-007062"/>
    <s v="KPPE-SB-189566"/>
    <d v="2022-02-08T00:00:00"/>
    <s v=" 32,869,791.41"/>
    <n v="0.41666999999999998"/>
    <n v="1010.42"/>
    <n v="2425"/>
    <m/>
    <x v="0"/>
    <s v="MB"/>
    <x v="1"/>
    <n v="0.41666999999999998"/>
    <b v="1"/>
    <x v="0"/>
    <x v="5"/>
  </r>
  <r>
    <s v="KAPE-MB-171427-17-03-2021"/>
    <s v="LTM-1251/21-22"/>
    <s v=" 15,276"/>
    <m/>
    <s v="HMB-008519"/>
    <s v="KPEX-SB-109942"/>
    <d v="2022-02-03T00:00:00"/>
    <s v=" 9,899,604.94"/>
    <n v="0.53061000000000003"/>
    <n v="3027.13"/>
    <n v="5705"/>
    <m/>
    <x v="0"/>
    <s v="MB"/>
    <x v="1"/>
    <n v="0.53061000000000003"/>
    <b v="1"/>
    <x v="0"/>
    <x v="5"/>
  </r>
  <r>
    <s v="KAPE-MB-171427-17-03-2021"/>
    <s v="LTM-1252/21-22"/>
    <s v=" 52,560"/>
    <m/>
    <s v="HMB-008518"/>
    <s v="KPEX-SB-109943"/>
    <d v="2022-02-03T00:00:00"/>
    <s v=" 25,373,379.21"/>
    <n v="0.53061000000000003"/>
    <n v="5274.64"/>
    <n v="9940.7099999999991"/>
    <m/>
    <x v="0"/>
    <s v="MB"/>
    <x v="1"/>
    <n v="0.53061000000000003"/>
    <b v="1"/>
    <x v="0"/>
    <x v="5"/>
  </r>
  <r>
    <s v="KAPE-IB-99339-30-11-2021"/>
    <s v="LTM-1287/21-22"/>
    <n v="76338"/>
    <n v="5205.13"/>
    <s v="HMB-009857"/>
    <s v="KPEX-SB-113209"/>
    <d v="2022-02-09T00:00:00"/>
    <n v="34911749.079999998"/>
    <n v="1.0101"/>
    <n v="1488.73"/>
    <n v="1473.8400000000001"/>
    <m/>
    <x v="0"/>
    <s v="IB"/>
    <x v="0"/>
    <n v="1.0101"/>
    <b v="1"/>
    <x v="0"/>
    <x v="1"/>
  </r>
  <r>
    <s v="PQIB-IB-2406-11-08-2020"/>
    <s v="LTM-1287/21-22"/>
    <n v="76338"/>
    <n v="2701.12"/>
    <s v="HMB-009857"/>
    <s v="KPEX-SB-113209"/>
    <d v="2022-02-09T00:00:00"/>
    <n v="34911749.079999998"/>
    <n v="0.1"/>
    <n v="2244.1"/>
    <n v="22441"/>
    <m/>
    <x v="0"/>
    <s v="IB"/>
    <x v="0"/>
    <n v="0.1"/>
    <b v="1"/>
    <x v="0"/>
    <x v="0"/>
  </r>
  <r>
    <s v="KAPE-IB-120523-31-12-2021"/>
    <s v="LTM-1287/21-22"/>
    <n v="76338"/>
    <n v="5205.13"/>
    <s v="HMB-009857"/>
    <s v="KPEX-SB-113209"/>
    <d v="2022-02-09T00:00:00"/>
    <n v="34911749.079999998"/>
    <n v="1.0101"/>
    <n v="2447.63"/>
    <n v="2423.16"/>
    <m/>
    <x v="0"/>
    <s v="IB"/>
    <x v="0"/>
    <n v="1.0101"/>
    <b v="1"/>
    <x v="0"/>
    <x v="1"/>
  </r>
  <r>
    <s v="KAPW-IB-63381-30-10-2021"/>
    <s v="LTM-1287/21-22"/>
    <n v="76338"/>
    <n v="1108.19"/>
    <s v="HMB-009857"/>
    <s v="KPEX-SB-113209"/>
    <d v="2022-02-09T00:00:00"/>
    <n v="34911749.079999998"/>
    <n v="0.04"/>
    <n v="897.64"/>
    <n v="22441"/>
    <m/>
    <x v="0"/>
    <s v="IB"/>
    <x v="0"/>
    <n v="0.04"/>
    <b v="1"/>
    <x v="0"/>
    <x v="2"/>
  </r>
  <r>
    <s v="KAPE-IB-128644-13-01-2022"/>
    <s v="LTM-1287/21-22"/>
    <n v="76338"/>
    <n v="2915.11"/>
    <s v="HMB-009857"/>
    <s v="KPEX-SB-113209"/>
    <d v="2022-02-09T00:00:00"/>
    <n v="34911749.079999998"/>
    <n v="0.04"/>
    <n v="897.64"/>
    <n v="22441"/>
    <m/>
    <x v="0"/>
    <s v="IB"/>
    <x v="0"/>
    <n v="0.04"/>
    <b v="1"/>
    <x v="0"/>
    <x v="2"/>
  </r>
  <r>
    <s v="KAPE-IB-111446-16-12-2021"/>
    <s v="LTM-1287/21-22"/>
    <n v="76338"/>
    <n v="3402.13"/>
    <s v="HMB-009857"/>
    <s v="KPEX-SB-113209"/>
    <d v="2022-02-09T00:00:00"/>
    <n v="34911749.079999998"/>
    <n v="0.04"/>
    <n v="741.76"/>
    <n v="18544"/>
    <m/>
    <x v="0"/>
    <s v="IB"/>
    <x v="0"/>
    <n v="0.04"/>
    <b v="1"/>
    <x v="0"/>
    <x v="2"/>
  </r>
  <r>
    <s v="KAPE-IB-120641-31-12-2021"/>
    <s v="LTM-1287/21-22"/>
    <n v="76338"/>
    <n v="5205.13"/>
    <s v="HMB-009857"/>
    <s v="KPEX-SB-113209"/>
    <d v="2022-02-09T00:00:00"/>
    <n v="34911749.079999998"/>
    <n v="1.0101"/>
    <n v="18731.29"/>
    <n v="18544"/>
    <m/>
    <x v="0"/>
    <s v="IB"/>
    <x v="0"/>
    <n v="1.0101"/>
    <b v="1"/>
    <x v="0"/>
    <x v="1"/>
  </r>
  <r>
    <s v="KAPE-IB-39973-31-08-2021"/>
    <s v="LTM-1309/21-22"/>
    <n v="13072"/>
    <n v="5205.24"/>
    <s v="Open Account"/>
    <s v="KPPE-SB-191771"/>
    <d v="2022-02-10T00:00:00"/>
    <n v="18744845.690000001"/>
    <n v="1.0101"/>
    <n v="3667.61"/>
    <n v="3630"/>
    <m/>
    <x v="0"/>
    <s v="IB"/>
    <x v="0"/>
    <n v="1.0103599999999999"/>
    <b v="0"/>
    <x v="0"/>
    <x v="1"/>
  </r>
  <r>
    <s v="PQIB-IB-2406-11-08-2020"/>
    <s v="LTM-1267/21-22"/>
    <n v="51468"/>
    <n v="2701.12"/>
    <s v="Open Account"/>
    <s v="KPPE-SB-191708"/>
    <d v="2022-02-10T00:00:00"/>
    <n v="8170479.5800000001"/>
    <n v="0.1"/>
    <n v="449.5"/>
    <n v="4495"/>
    <m/>
    <x v="0"/>
    <s v="IB"/>
    <x v="0"/>
    <n v="0.1"/>
    <b v="1"/>
    <x v="0"/>
    <x v="0"/>
  </r>
  <r>
    <s v="PQIB-IB-2406-11-08-2020"/>
    <s v="LTM-1270/21-22"/>
    <n v="41872"/>
    <n v="2701.12"/>
    <s v="Open Account"/>
    <s v="KPPE-SB-191811"/>
    <d v="2022-02-10T00:00:00"/>
    <n v="60262546"/>
    <n v="0.1"/>
    <n v="3831.7"/>
    <n v="38317"/>
    <m/>
    <x v="0"/>
    <s v="IB"/>
    <x v="0"/>
    <n v="0.1"/>
    <b v="1"/>
    <x v="0"/>
    <x v="0"/>
  </r>
  <r>
    <s v="PQIB-IB-2406-11-08-2020"/>
    <s v="LTM-1273/21-22"/>
    <n v="28840"/>
    <n v="2701.12"/>
    <s v="Open Account"/>
    <s v="KPPE-SB-191769"/>
    <d v="2022-02-10T00:00:00"/>
    <n v="55694203.579999998"/>
    <n v="0.1"/>
    <n v="4310.6000000000004"/>
    <n v="43106"/>
    <m/>
    <x v="0"/>
    <s v="IB"/>
    <x v="0"/>
    <n v="0.1"/>
    <b v="1"/>
    <x v="0"/>
    <x v="0"/>
  </r>
  <r>
    <s v="PQIB-IB-2406-11-08-2020"/>
    <s v="LTM-1293/21-22"/>
    <n v="15330"/>
    <n v="2701.12"/>
    <s v="HMB-010109"/>
    <s v="KPPE-SB-190720"/>
    <d v="2022-02-09T00:00:00"/>
    <n v="13169433.939999999"/>
    <n v="0.1"/>
    <n v="1075.9000000000001"/>
    <n v="10759"/>
    <m/>
    <x v="0"/>
    <s v="IB"/>
    <x v="0"/>
    <n v="0.1"/>
    <b v="1"/>
    <x v="0"/>
    <x v="0"/>
  </r>
  <r>
    <s v="PQIB-IB-2406-11-08-2020"/>
    <s v="LTM-1304/21-22"/>
    <n v="3478"/>
    <n v="2701.12"/>
    <s v="HMB-011383"/>
    <s v="KPPE-SB-190948"/>
    <d v="2022-02-09T00:00:00"/>
    <n v="20924776.359999999"/>
    <n v="0.1"/>
    <n v="1203.3"/>
    <n v="12033"/>
    <m/>
    <x v="0"/>
    <s v="IB"/>
    <x v="0"/>
    <n v="0.1"/>
    <b v="1"/>
    <x v="0"/>
    <x v="0"/>
  </r>
  <r>
    <s v="PQIB-IB-2406-11-08-2020"/>
    <s v="LTM-1307/21-22"/>
    <n v="17383"/>
    <n v="2701.12"/>
    <s v="HMB-011572"/>
    <s v="KPPE-SB-191716"/>
    <d v="2022-02-10T00:00:00"/>
    <n v="13303817.039999999"/>
    <n v="0.1"/>
    <n v="1142.1000000000001"/>
    <n v="11421"/>
    <m/>
    <x v="0"/>
    <s v="IB"/>
    <x v="0"/>
    <n v="0.1"/>
    <b v="1"/>
    <x v="0"/>
    <x v="0"/>
  </r>
  <r>
    <s v="PQIB-IB-2406-11-08-2020"/>
    <s v="LTM-1309/21-22"/>
    <n v="13072"/>
    <n v="2701.12"/>
    <s v="Open Account"/>
    <s v="KPPE-SB-191771"/>
    <d v="2022-02-10T00:00:00"/>
    <n v="18744845.690000001"/>
    <n v="0.1"/>
    <n v="1202.5999999999999"/>
    <n v="12026"/>
    <m/>
    <x v="0"/>
    <s v="IB"/>
    <x v="0"/>
    <n v="0.1"/>
    <b v="1"/>
    <x v="0"/>
    <x v="0"/>
  </r>
  <r>
    <s v="KAPW-IB-96455-28-12-2021"/>
    <s v="LTM-1267/21-22"/>
    <n v="51468"/>
    <n v="3809.9189999999999"/>
    <s v="Open Account"/>
    <s v="KPPE-SB-191708"/>
    <d v="2022-02-10T00:00:00"/>
    <n v="8170479.5800000001"/>
    <n v="0.04"/>
    <n v="179.8"/>
    <n v="4495"/>
    <m/>
    <x v="0"/>
    <s v="IB"/>
    <x v="0"/>
    <n v="0.04"/>
    <b v="1"/>
    <x v="0"/>
    <x v="2"/>
  </r>
  <r>
    <s v="KAPE-IB-2320-03-07-2021"/>
    <s v="LTM-1270/21-22"/>
    <n v="41872"/>
    <n v="5205.2700000000004"/>
    <s v="Open Account"/>
    <s v="KPPE-SB-191811"/>
    <d v="2022-02-10T00:00:00"/>
    <n v="60262546"/>
    <n v="1.0101"/>
    <n v="2753.67"/>
    <n v="2726.13"/>
    <m/>
    <x v="0"/>
    <s v="IB"/>
    <x v="0"/>
    <n v="1.0101"/>
    <b v="1"/>
    <x v="0"/>
    <x v="1"/>
  </r>
  <r>
    <s v="KAPW-IB-63381-30-10-2021"/>
    <s v="LTM-1267/21-22"/>
    <n v="51468"/>
    <n v="1108.19"/>
    <s v="Open Account"/>
    <s v="KPPE-SB-191708"/>
    <d v="2022-02-10T00:00:00"/>
    <n v="8170479.5800000001"/>
    <n v="0.04"/>
    <n v="179.8"/>
    <n v="4495"/>
    <m/>
    <x v="0"/>
    <s v="IB"/>
    <x v="0"/>
    <n v="0.04"/>
    <b v="1"/>
    <x v="0"/>
    <x v="2"/>
  </r>
  <r>
    <s v="KAPW-IB-63381-30-10-2021"/>
    <s v="LTM-1270/21-22"/>
    <n v="41872"/>
    <n v="1108.19"/>
    <s v="Open Account"/>
    <s v="KPPE-SB-191811"/>
    <d v="2022-02-10T00:00:00"/>
    <n v="60262546"/>
    <n v="0.04"/>
    <n v="1532.68"/>
    <n v="38317"/>
    <m/>
    <x v="0"/>
    <s v="IB"/>
    <x v="0"/>
    <n v="0.04"/>
    <b v="1"/>
    <x v="0"/>
    <x v="2"/>
  </r>
  <r>
    <s v="KAPW-IB-63381-30-10-2021"/>
    <s v="LTM-1273/21-22"/>
    <n v="28840"/>
    <n v="1108.19"/>
    <s v="Open Account"/>
    <s v="KPPE-SB-191769"/>
    <d v="2022-02-10T00:00:00"/>
    <n v="55694203.579999998"/>
    <n v="0.04"/>
    <n v="1724.24"/>
    <n v="43106"/>
    <m/>
    <x v="0"/>
    <s v="IB"/>
    <x v="0"/>
    <n v="0.04"/>
    <b v="1"/>
    <x v="0"/>
    <x v="2"/>
  </r>
  <r>
    <s v="KAPW-IB-63381-30-10-2021"/>
    <s v="LTM-1293/21-22"/>
    <n v="15330"/>
    <n v="1108.19"/>
    <s v="HMB-010109"/>
    <s v="KPPE-SB-190720"/>
    <d v="2022-02-09T00:00:00"/>
    <n v="13169433.939999999"/>
    <n v="0.04"/>
    <n v="430.36"/>
    <n v="10759"/>
    <m/>
    <x v="0"/>
    <s v="IB"/>
    <x v="0"/>
    <n v="0.04"/>
    <b v="1"/>
    <x v="0"/>
    <x v="2"/>
  </r>
  <r>
    <s v="KAPW-IB-63381-30-10-2021"/>
    <s v="LTM-1304/21-22"/>
    <n v="3478"/>
    <n v="1108.19"/>
    <s v="HMB-011383"/>
    <s v="KPPE-SB-190948"/>
    <d v="2022-02-09T00:00:00"/>
    <n v="20924776.359999999"/>
    <n v="0.04"/>
    <n v="242.44"/>
    <n v="6061"/>
    <m/>
    <x v="0"/>
    <s v="IB"/>
    <x v="0"/>
    <n v="0.04"/>
    <b v="1"/>
    <x v="0"/>
    <x v="2"/>
  </r>
  <r>
    <s v="KAPW-IB-63381-30-10-2021"/>
    <s v="LTM-1307/21-22"/>
    <n v="17383"/>
    <n v="1108.19"/>
    <s v="HMB-011572"/>
    <s v="KPPE-SB-191716"/>
    <d v="2022-02-10T00:00:00"/>
    <n v="13303817.039999999"/>
    <n v="0.04"/>
    <n v="456.84000000000003"/>
    <n v="11421"/>
    <m/>
    <x v="0"/>
    <s v="IB"/>
    <x v="0"/>
    <n v="0.04"/>
    <b v="1"/>
    <x v="0"/>
    <x v="2"/>
  </r>
  <r>
    <s v="KAPW-IB-63381-30-10-2021"/>
    <s v="LTM-1309/21-22"/>
    <n v="13072"/>
    <n v="1108.19"/>
    <s v="Open Account"/>
    <s v="KPPE-SB-191771"/>
    <d v="2022-02-10T00:00:00"/>
    <n v="18744845.690000001"/>
    <n v="0.04"/>
    <n v="481.03999999999996"/>
    <n v="12026"/>
    <m/>
    <x v="0"/>
    <s v="IB"/>
    <x v="0"/>
    <n v="0.04"/>
    <b v="1"/>
    <x v="0"/>
    <x v="2"/>
  </r>
  <r>
    <s v="KAPE-MB-172535-18-03-2021"/>
    <s v="LTM-1267/21-22"/>
    <n v="51468"/>
    <n v="5503.201"/>
    <s v="Open Account"/>
    <s v="KPPE-SB-191708"/>
    <d v="2022-02-10T00:00:00"/>
    <n v="8170479.5800000001"/>
    <n v="0.41666999999999998"/>
    <n v="1872.93"/>
    <n v="4495"/>
    <m/>
    <x v="0"/>
    <s v="MB"/>
    <x v="1"/>
    <n v="0.41666999999999998"/>
    <b v="1"/>
    <x v="0"/>
    <x v="5"/>
  </r>
  <r>
    <s v="KAPE-MB-172535-18-03-2021"/>
    <s v="LTM-1304/21-22"/>
    <n v="3478"/>
    <n v="5503.201"/>
    <s v="HMB-011383"/>
    <s v="KPPE-SB-190948"/>
    <d v="2022-02-09T00:00:00"/>
    <n v="20924776.359999999"/>
    <n v="0.41666999999999998"/>
    <n v="2525.44"/>
    <n v="6061"/>
    <m/>
    <x v="0"/>
    <s v="MB"/>
    <x v="1"/>
    <n v="0.41666999999999998"/>
    <b v="1"/>
    <x v="0"/>
    <x v="5"/>
  </r>
  <r>
    <s v="KAPE-MB-172535-18-03-2021"/>
    <s v="LTM-1307/21-22"/>
    <n v="17383"/>
    <n v="5503.201"/>
    <s v="HMB-011572"/>
    <s v="KPPE-SB-191716"/>
    <d v="2022-02-10T00:00:00"/>
    <n v="13303817.039999999"/>
    <n v="0.53061000000000003"/>
    <n v="2914.11"/>
    <n v="5492"/>
    <m/>
    <x v="0"/>
    <s v="MB"/>
    <x v="1"/>
    <n v="0.53061000000000003"/>
    <b v="1"/>
    <x v="0"/>
    <x v="5"/>
  </r>
  <r>
    <s v="KAPE-IB-212309-20-05-2021"/>
    <s v="LTM-1304/21-22"/>
    <n v="3478"/>
    <n v="5402.33"/>
    <s v="HMB-011383"/>
    <s v="KPPE-SB-190948"/>
    <d v="2022-02-09T00:00:00"/>
    <n v="20924776.359999999"/>
    <n v="1.0101"/>
    <n v="1532.52"/>
    <n v="1517.19"/>
    <m/>
    <x v="0"/>
    <s v="IB"/>
    <x v="0"/>
    <n v="1.0101"/>
    <b v="1"/>
    <x v="0"/>
    <x v="3"/>
  </r>
  <r>
    <s v="KAPE-IB-128644-13-01-2022"/>
    <s v="LTM-1267/21-22"/>
    <n v="51468"/>
    <n v="2915.11"/>
    <s v="Open Account"/>
    <s v="KPPE-SB-191708"/>
    <d v="2022-02-10T00:00:00"/>
    <n v="8170479.5800000001"/>
    <n v="0.04"/>
    <n v="179.8"/>
    <n v="4495"/>
    <m/>
    <x v="0"/>
    <s v="IB"/>
    <x v="0"/>
    <n v="0.04"/>
    <b v="1"/>
    <x v="0"/>
    <x v="2"/>
  </r>
  <r>
    <s v="KAPE-IB-128644-13-01-2022"/>
    <s v="LTM-1270/21-22"/>
    <n v="41872"/>
    <n v="2915.11"/>
    <s v="Open Account"/>
    <s v="KPPE-SB-191811"/>
    <d v="2022-02-10T00:00:00"/>
    <n v="60262546"/>
    <n v="0.04"/>
    <n v="1532.68"/>
    <n v="38317"/>
    <m/>
    <x v="0"/>
    <s v="IB"/>
    <x v="0"/>
    <n v="0.04"/>
    <b v="1"/>
    <x v="0"/>
    <x v="2"/>
  </r>
  <r>
    <s v="KAPE-IB-128644-13-01-2022"/>
    <s v="LTM-1273/21-22"/>
    <n v="28840"/>
    <n v="2915.11"/>
    <s v="Open Account"/>
    <s v="KPPE-SB-191769"/>
    <d v="2022-02-10T00:00:00"/>
    <n v="55694203.579999998"/>
    <n v="0.04"/>
    <n v="1724.24"/>
    <n v="43106"/>
    <m/>
    <x v="0"/>
    <s v="IB"/>
    <x v="0"/>
    <n v="0.04"/>
    <b v="1"/>
    <x v="0"/>
    <x v="2"/>
  </r>
  <r>
    <s v="KAPE-IB-128644-13-01-2022"/>
    <s v="LTM-1293/21-22"/>
    <n v="15330"/>
    <n v="2915.11"/>
    <s v="HMB-010109"/>
    <s v="KPPE-SB-190720"/>
    <d v="2022-02-09T00:00:00"/>
    <n v="13169433.939999999"/>
    <n v="0.04"/>
    <n v="430.36"/>
    <n v="10759"/>
    <m/>
    <x v="0"/>
    <s v="IB"/>
    <x v="0"/>
    <n v="0.04"/>
    <b v="1"/>
    <x v="0"/>
    <x v="2"/>
  </r>
  <r>
    <s v="KAPE-IB-128644-13-01-2022"/>
    <s v="LTM-1304/21-22"/>
    <n v="3478"/>
    <n v="2915.11"/>
    <s v="HMB-011383"/>
    <s v="KPPE-SB-190948"/>
    <d v="2022-02-09T00:00:00"/>
    <n v="20924776.359999999"/>
    <n v="0.04"/>
    <n v="242.44"/>
    <n v="6061"/>
    <m/>
    <x v="0"/>
    <s v="IB"/>
    <x v="0"/>
    <n v="0.04"/>
    <b v="1"/>
    <x v="0"/>
    <x v="2"/>
  </r>
  <r>
    <s v="KAPE-IB-128644-13-01-2022"/>
    <s v="LTM-1307/21-22"/>
    <n v="17383"/>
    <n v="2915.11"/>
    <s v="HMB-011572"/>
    <s v="KPPE-SB-191716"/>
    <d v="2022-02-10T00:00:00"/>
    <n v="13303817.039999999"/>
    <n v="0.04"/>
    <n v="456.84000000000003"/>
    <n v="11421"/>
    <m/>
    <x v="0"/>
    <s v="IB"/>
    <x v="0"/>
    <n v="0.04"/>
    <b v="1"/>
    <x v="0"/>
    <x v="2"/>
  </r>
  <r>
    <s v="KAPE-IB-128644-13-01-2022"/>
    <s v="LTM-1309/21-22"/>
    <n v="13072"/>
    <n v="2915.11"/>
    <s v="Open Account"/>
    <s v="KPPE-SB-191771"/>
    <d v="2022-02-10T00:00:00"/>
    <n v="18744845.690000001"/>
    <n v="0.04"/>
    <n v="481.03999999999996"/>
    <n v="12026"/>
    <m/>
    <x v="0"/>
    <s v="IB"/>
    <x v="0"/>
    <n v="0.04"/>
    <b v="1"/>
    <x v="0"/>
    <x v="2"/>
  </r>
  <r>
    <s v="KAPE-IB-111446-16-12-2021"/>
    <s v="LTM-1293/21-22"/>
    <n v="15330"/>
    <n v="3402.13"/>
    <s v="HMB-010109"/>
    <s v="KPPE-SB-190720"/>
    <d v="2022-02-09T00:00:00"/>
    <n v="13169433.939999999"/>
    <n v="0.04"/>
    <n v="239.08"/>
    <n v="5977"/>
    <m/>
    <x v="0"/>
    <s v="IB"/>
    <x v="0"/>
    <n v="0.04"/>
    <b v="1"/>
    <x v="0"/>
    <x v="2"/>
  </r>
  <r>
    <s v="KAPE-IB-111446-16-12-2021"/>
    <s v="LTM-1307/21-22"/>
    <n v="17383"/>
    <n v="3402.13"/>
    <s v="HMB-011572"/>
    <s v="KPPE-SB-191716"/>
    <d v="2022-02-10T00:00:00"/>
    <n v="13303817.039999999"/>
    <n v="0.04"/>
    <n v="456.84000000000003"/>
    <n v="11421"/>
    <m/>
    <x v="0"/>
    <s v="IB"/>
    <x v="0"/>
    <n v="0.04"/>
    <b v="1"/>
    <x v="0"/>
    <x v="2"/>
  </r>
  <r>
    <s v="KAPE-IB-111446-16-12-2021"/>
    <s v="LTM-1309/21-22"/>
    <n v="13072"/>
    <n v="3402.13"/>
    <s v="Open Account"/>
    <s v="KPPE-SB-191771"/>
    <d v="2022-02-10T00:00:00"/>
    <n v="18744845.690000001"/>
    <n v="0.04"/>
    <n v="481.03999999999996"/>
    <n v="12026"/>
    <m/>
    <x v="0"/>
    <s v="IB"/>
    <x v="0"/>
    <n v="0.04"/>
    <b v="1"/>
    <x v="0"/>
    <x v="2"/>
  </r>
  <r>
    <s v="KAPE-IB-121250-03-01-2022"/>
    <s v="LTM-1273/21-22"/>
    <n v="28840"/>
    <n v="5205.2700000000004"/>
    <s v="Open Account"/>
    <s v="KPPE-SB-191769"/>
    <d v="2022-02-10T00:00:00"/>
    <n v="55694203.579999998"/>
    <n v="1.0101"/>
    <n v="25059.7"/>
    <n v="24809.13"/>
    <m/>
    <x v="0"/>
    <s v="IB"/>
    <x v="0"/>
    <n v="1.0101"/>
    <b v="1"/>
    <x v="0"/>
    <x v="1"/>
  </r>
  <r>
    <s v="KAPE-IB-216515-25-05-2021"/>
    <s v="LTM-1304/21-22"/>
    <n v="3478"/>
    <n v="5402.33"/>
    <s v="HMB-011383"/>
    <s v="KPPE-SB-190948"/>
    <d v="2022-02-09T00:00:00"/>
    <n v="20924776.359999999"/>
    <n v="1.0101"/>
    <n v="4499.8"/>
    <n v="4454.8099999999995"/>
    <m/>
    <x v="0"/>
    <s v="IB"/>
    <x v="0"/>
    <n v="1.0101"/>
    <b v="1"/>
    <x v="0"/>
    <x v="3"/>
  </r>
  <r>
    <s v="KAPE-IB-123078-05-01-2022"/>
    <s v="LTM-1309/21-22"/>
    <n v="13072"/>
    <n v="5205.2700000000004"/>
    <s v="Open Account"/>
    <s v="KPPE-SB-191771"/>
    <d v="2022-02-10T00:00:00"/>
    <n v="18744845.690000001"/>
    <n v="1.0101"/>
    <n v="8480.7999999999993"/>
    <n v="8396"/>
    <m/>
    <x v="0"/>
    <s v="IB"/>
    <x v="0"/>
    <n v="1.0101"/>
    <b v="1"/>
    <x v="0"/>
    <x v="1"/>
  </r>
  <r>
    <s v="KPAF-TI-33409-27-12-2021"/>
    <s v="LTM-1305/21-22"/>
    <n v="40500"/>
    <n v="9606.2199999999993"/>
    <s v="HMB-011297"/>
    <s v="KPEX-SB-113776"/>
    <d v="2022-02-10T00:00:00"/>
    <n v="27130464"/>
    <n v="1"/>
    <n v="117.8998"/>
    <n v="117.8998"/>
    <m/>
    <x v="0"/>
    <s v="TI"/>
    <x v="2"/>
    <n v="1"/>
    <b v="1"/>
    <x v="0"/>
    <x v="6"/>
  </r>
  <r>
    <s v="KPAF-TI-33409-27-12-2021"/>
    <s v="LTM-1305/21-22"/>
    <n v="40500"/>
    <n v="8308.2000000000007"/>
    <s v="HMB-011297"/>
    <s v="KPEX-SB-113776"/>
    <d v="2022-02-10T00:00:00"/>
    <n v="27130464"/>
    <n v="1"/>
    <n v="471.6001"/>
    <n v="471.6001"/>
    <m/>
    <x v="0"/>
    <s v="TI"/>
    <x v="2"/>
    <n v="1"/>
    <b v="1"/>
    <x v="0"/>
    <x v="6"/>
  </r>
  <r>
    <s v="PQZI-EP-13372-20-12-2021"/>
    <s v="LTM-1305/21-22"/>
    <n v="40500"/>
    <n v="9607.11"/>
    <s v="HMB-011297"/>
    <s v="KPEX-SB-113776"/>
    <d v="2022-02-10T00:00:00"/>
    <n v="27130464"/>
    <n v="1"/>
    <n v="690.7"/>
    <n v="690.7"/>
    <m/>
    <x v="0"/>
    <s v="EP"/>
    <x v="2"/>
    <n v="1"/>
    <b v="1"/>
    <x v="0"/>
    <x v="6"/>
  </r>
  <r>
    <s v="KPAF-TI-36430-11-01-2022"/>
    <s v="LTM-1296/21-22"/>
    <n v="62508"/>
    <n v="9606.2199999999993"/>
    <s v="HMB-010799"/>
    <s v="KPEX-SB-113771"/>
    <d v="2022-02-10T00:00:00"/>
    <n v="69788931.840000004"/>
    <n v="1"/>
    <n v="2289"/>
    <n v="2289"/>
    <m/>
    <x v="0"/>
    <s v="TI"/>
    <x v="2"/>
    <n v="1"/>
    <b v="1"/>
    <x v="0"/>
    <x v="6"/>
  </r>
  <r>
    <s v="KPAF-TI-36430-11-01-2022"/>
    <s v="LTM-1296/21-22"/>
    <n v="62508"/>
    <n v="8308.2000000000007"/>
    <s v="HMB-010799"/>
    <s v="KPEX-SB-113771"/>
    <d v="2022-02-10T00:00:00"/>
    <n v="69788931.840000004"/>
    <n v="1"/>
    <n v="694"/>
    <n v="694"/>
    <m/>
    <x v="0"/>
    <s v="TI"/>
    <x v="2"/>
    <n v="1"/>
    <b v="1"/>
    <x v="0"/>
    <x v="6"/>
  </r>
  <r>
    <s v="PQZI-EP-12411-08-12-2021"/>
    <s v="LTM-1296/21-22"/>
    <n v="62508"/>
    <n v="9607.19"/>
    <s v="HMB-010799"/>
    <s v="KPEX-SB-113771"/>
    <d v="2022-02-10T00:00:00"/>
    <n v="69788931.840000004"/>
    <n v="1"/>
    <n v="1634.42"/>
    <n v="1634.42"/>
    <m/>
    <x v="0"/>
    <s v="EP"/>
    <x v="2"/>
    <n v="1"/>
    <b v="1"/>
    <x v="0"/>
    <x v="6"/>
  </r>
  <r>
    <s v="PQZI-EP-12411-08-12-2021"/>
    <s v="LTM-1296/21-22"/>
    <n v="62508"/>
    <n v="9607.11"/>
    <s v="HMB-010799"/>
    <s v="KPEX-SB-113771"/>
    <d v="2022-02-10T00:00:00"/>
    <n v="69788931.840000004"/>
    <n v="1"/>
    <n v="1061.1199999999999"/>
    <n v="1061.1199999999999"/>
    <m/>
    <x v="0"/>
    <s v="EP"/>
    <x v="2"/>
    <n v="1"/>
    <b v="1"/>
    <x v="0"/>
    <x v="6"/>
  </r>
  <r>
    <s v="KPAF-TI-37491-17-01-2022"/>
    <s v="LTM-1295/21-22"/>
    <n v="3708"/>
    <n v="9606.2199999999993"/>
    <s v="HMB-010794"/>
    <s v="KPEX-SB-113736"/>
    <d v="2022-02-10T00:00:00"/>
    <n v="4139907.84"/>
    <n v="1"/>
    <n v="46.8"/>
    <n v="46.8"/>
    <m/>
    <x v="0"/>
    <s v="TI"/>
    <x v="2"/>
    <n v="1"/>
    <b v="1"/>
    <x v="0"/>
    <x v="6"/>
  </r>
  <r>
    <s v="KPAF-TI-37491-17-01-2022"/>
    <s v="LTM-1295/21-22"/>
    <n v="3708"/>
    <n v="8308.2000000000007"/>
    <s v="HMB-010794"/>
    <s v="KPEX-SB-113736"/>
    <d v="2022-02-10T00:00:00"/>
    <n v="4139907.84"/>
    <n v="1"/>
    <n v="96.82"/>
    <n v="96.82"/>
    <m/>
    <x v="0"/>
    <s v="TI"/>
    <x v="2"/>
    <n v="1"/>
    <b v="1"/>
    <x v="0"/>
    <x v="6"/>
  </r>
  <r>
    <s v="PQZI-EP-14260-29-12-2021"/>
    <s v="LTM-1295/21-22"/>
    <n v="3708"/>
    <n v="9607.11"/>
    <s v="HMB-010794"/>
    <s v="KPEX-SB-113736"/>
    <d v="2022-02-10T00:00:00"/>
    <n v="4139907.84"/>
    <n v="1"/>
    <n v="28.08"/>
    <n v="28.08"/>
    <m/>
    <x v="0"/>
    <s v="EP"/>
    <x v="2"/>
    <n v="1"/>
    <b v="1"/>
    <x v="0"/>
    <x v="6"/>
  </r>
  <r>
    <s v="KAPE-IB-17393-28-07-2021"/>
    <s v="LTM-1270/21-22"/>
    <n v="41872"/>
    <n v="5205.2700000000004"/>
    <s v="Open Account"/>
    <s v="KPPE-SB-191811"/>
    <d v="2022-02-10T00:00:00"/>
    <n v="60262546"/>
    <n v="1.0101"/>
    <n v="17806.330000000002"/>
    <n v="17628.29"/>
    <m/>
    <x v="0"/>
    <s v="IB"/>
    <x v="0"/>
    <n v="1.0101"/>
    <b v="1"/>
    <x v="0"/>
    <x v="1"/>
  </r>
  <r>
    <s v="KAPE-IB-17393-28-07-2021"/>
    <s v="LTM-1273/21-22"/>
    <n v="28840"/>
    <n v="5205.2700000000004"/>
    <s v="Open Account"/>
    <s v="KPPE-SB-191769"/>
    <d v="2022-02-10T00:00:00"/>
    <n v="55694203.579999998"/>
    <n v="1.0101"/>
    <n v="337.67"/>
    <n v="334.29"/>
    <m/>
    <x v="0"/>
    <s v="IB"/>
    <x v="0"/>
    <n v="1.0101100000000001"/>
    <b v="0"/>
    <x v="0"/>
    <x v="1"/>
  </r>
  <r>
    <s v="KAPE-IB-112505-18-12-2021"/>
    <s v="LTM-1273/21-22"/>
    <n v="28840"/>
    <n v="5205.2700000000004"/>
    <s v="Open Account"/>
    <s v="KPPE-SB-191769"/>
    <d v="2022-02-10T00:00:00"/>
    <n v="55694203.579999998"/>
    <n v="1.0101"/>
    <n v="18144"/>
    <n v="17962.580000000002"/>
    <m/>
    <x v="0"/>
    <s v="IB"/>
    <x v="0"/>
    <n v="1.0101"/>
    <b v="1"/>
    <x v="0"/>
    <x v="1"/>
  </r>
  <r>
    <s v="KAPE-IB-16022-26-07-2021"/>
    <s v="LTM-1270/21-22"/>
    <n v="41872"/>
    <n v="5205.2700000000004"/>
    <s v="Open Account"/>
    <s v="KPPE-SB-191811"/>
    <d v="2022-02-10T00:00:00"/>
    <n v="60262546"/>
    <n v="1.0101"/>
    <n v="18144"/>
    <n v="17962.580000000002"/>
    <m/>
    <x v="0"/>
    <s v="IB"/>
    <x v="0"/>
    <n v="1.0101"/>
    <b v="1"/>
    <x v="0"/>
    <x v="1"/>
  </r>
  <r>
    <s v="PQIB-IB-2406-11-08-2020"/>
    <s v="LTM-1298/21-22"/>
    <n v="31108"/>
    <n v="2701.12"/>
    <s v="ABL-001967"/>
    <s v="KPEX-SB-114530"/>
    <d v="2022-02-11T00:00:00"/>
    <n v="39512108.939999998"/>
    <n v="0.1"/>
    <n v="2524.8000000000002"/>
    <n v="25248"/>
    <m/>
    <x v="0"/>
    <s v="IB"/>
    <x v="0"/>
    <n v="0.1"/>
    <b v="1"/>
    <x v="0"/>
    <x v="0"/>
  </r>
  <r>
    <s v="PQIB-IB-2406-11-08-2020"/>
    <s v="LTM-1306A/21-22"/>
    <n v="4000"/>
    <n v="2701.12"/>
    <s v="HMB-011641"/>
    <s v="KPPE-SB-192769"/>
    <d v="2022-02-11T00:00:00"/>
    <n v="23506111.989999998"/>
    <n v="0.1"/>
    <n v="520"/>
    <n v="5200"/>
    <m/>
    <x v="0"/>
    <s v="IB"/>
    <x v="0"/>
    <n v="0.1"/>
    <b v="1"/>
    <x v="0"/>
    <x v="0"/>
  </r>
  <r>
    <s v="PQIB-IB-2406-11-08-2020"/>
    <s v="LTM-1314/21-22"/>
    <n v="9936"/>
    <n v="2701.12"/>
    <s v="Open Account"/>
    <s v="KPPE-SB-192831"/>
    <d v="2022-02-11T00:00:00"/>
    <n v="19035883.690000001"/>
    <n v="0.1"/>
    <n v="1464.8"/>
    <n v="14648"/>
    <m/>
    <x v="0"/>
    <s v="IB"/>
    <x v="0"/>
    <n v="0.1"/>
    <b v="1"/>
    <x v="0"/>
    <x v="0"/>
  </r>
  <r>
    <s v="PQIB-IB-2406-11-08-2020"/>
    <s v="LTM-1321/21-22"/>
    <n v="32190"/>
    <n v="2701.12"/>
    <s v="Open Account"/>
    <s v="KPPE-SB-192830"/>
    <d v="2022-02-11T00:00:00"/>
    <n v="12856834.84"/>
    <n v="0.1"/>
    <n v="812.4"/>
    <n v="8124"/>
    <m/>
    <x v="0"/>
    <s v="IB"/>
    <x v="0"/>
    <n v="0.1"/>
    <b v="1"/>
    <x v="0"/>
    <x v="0"/>
  </r>
  <r>
    <s v="KAPE-IB-94334-23-11-2021"/>
    <s v="LTM-1321/21-22"/>
    <n v="32190"/>
    <n v="3906.9090000000001"/>
    <s v="Open Account"/>
    <s v="KPPE-SB-192830"/>
    <d v="2022-02-11T00:00:00"/>
    <n v="12856834.84"/>
    <n v="0.04"/>
    <n v="49.24"/>
    <n v="1231"/>
    <m/>
    <x v="0"/>
    <s v="IB"/>
    <x v="0"/>
    <n v="0.04"/>
    <b v="1"/>
    <x v="0"/>
    <x v="2"/>
  </r>
  <r>
    <s v="KAPW-IB-63381-30-10-2021"/>
    <s v="LTM-1298/21-22"/>
    <n v="31108"/>
    <n v="1108.19"/>
    <s v="ABL-001967"/>
    <s v="KPEX-SB-114530"/>
    <d v="2022-02-11T00:00:00"/>
    <n v="39512108.939999998"/>
    <n v="0.04"/>
    <n v="1009.92"/>
    <n v="25248"/>
    <m/>
    <x v="0"/>
    <s v="IB"/>
    <x v="0"/>
    <n v="0.04"/>
    <b v="1"/>
    <x v="0"/>
    <x v="2"/>
  </r>
  <r>
    <s v="KAPW-IB-63381-30-10-2021"/>
    <s v="LTM-1306A/21-22"/>
    <n v="4000"/>
    <n v="1108.19"/>
    <s v="HMB-011641"/>
    <s v="KPPE-SB-192769"/>
    <d v="2022-02-11T00:00:00"/>
    <n v="23506111.989999998"/>
    <n v="0.04"/>
    <n v="208"/>
    <n v="5200"/>
    <m/>
    <x v="0"/>
    <s v="IB"/>
    <x v="0"/>
    <n v="0.04"/>
    <b v="1"/>
    <x v="0"/>
    <x v="2"/>
  </r>
  <r>
    <s v="KAPW-IB-63381-30-10-2021"/>
    <s v="LTM-1314/21-22"/>
    <n v="9936"/>
    <n v="1108.19"/>
    <s v="Open Account"/>
    <s v="KPPE-SB-192831"/>
    <d v="2022-02-11T00:00:00"/>
    <n v="19035883.690000001"/>
    <n v="0.04"/>
    <n v="585.91999999999996"/>
    <n v="14648"/>
    <m/>
    <x v="0"/>
    <s v="IB"/>
    <x v="0"/>
    <n v="0.04"/>
    <b v="1"/>
    <x v="0"/>
    <x v="2"/>
  </r>
  <r>
    <s v="KAPW-IB-63381-30-10-2021"/>
    <s v="LTM-1321/21-22"/>
    <n v="32190"/>
    <n v="1108.19"/>
    <s v="Open Account"/>
    <s v="KPPE-SB-192830"/>
    <d v="2022-02-11T00:00:00"/>
    <n v="12856834.84"/>
    <n v="0.04"/>
    <n v="49.24"/>
    <n v="1231"/>
    <m/>
    <x v="0"/>
    <s v="IB"/>
    <x v="0"/>
    <n v="0.04"/>
    <b v="1"/>
    <x v="0"/>
    <x v="2"/>
  </r>
  <r>
    <s v="KAPE-IB-128644-13-01-2022"/>
    <s v="LTM-1298/21-22"/>
    <n v="31108"/>
    <n v="2915.11"/>
    <s v="ABL-001967"/>
    <s v="KPEX-SB-114530"/>
    <d v="2022-02-11T00:00:00"/>
    <n v="39512108.939999998"/>
    <n v="0.04"/>
    <n v="1009.92"/>
    <n v="25248"/>
    <m/>
    <x v="0"/>
    <s v="IB"/>
    <x v="0"/>
    <n v="0.04"/>
    <b v="1"/>
    <x v="0"/>
    <x v="2"/>
  </r>
  <r>
    <s v="KAPE-IB-128644-13-01-2022"/>
    <s v="LTM-1306A/21-22"/>
    <n v="4000"/>
    <n v="2915.11"/>
    <s v="HMB-011641"/>
    <s v="KPPE-SB-192769"/>
    <d v="2022-02-11T00:00:00"/>
    <n v="23506111.989999998"/>
    <n v="0.04"/>
    <n v="208"/>
    <n v="5200"/>
    <m/>
    <x v="0"/>
    <s v="IB"/>
    <x v="0"/>
    <n v="0.04"/>
    <b v="1"/>
    <x v="0"/>
    <x v="2"/>
  </r>
  <r>
    <s v="KAPE-IB-128644-13-01-2022"/>
    <s v="LTM-1314/21-22"/>
    <n v="9936"/>
    <n v="2915.11"/>
    <s v="Open Account"/>
    <s v="KPPE-SB-192831"/>
    <d v="2022-02-11T00:00:00"/>
    <n v="19035883.690000001"/>
    <n v="0.04"/>
    <n v="585.91999999999996"/>
    <n v="14648"/>
    <m/>
    <x v="0"/>
    <s v="IB"/>
    <x v="0"/>
    <n v="0.04"/>
    <b v="1"/>
    <x v="0"/>
    <x v="2"/>
  </r>
  <r>
    <s v="KAPE-IB-128644-13-01-2022"/>
    <s v="LTM-1321/21-22"/>
    <n v="32190"/>
    <n v="2915.11"/>
    <s v="Open Account"/>
    <s v="KPPE-SB-192830"/>
    <d v="2022-02-11T00:00:00"/>
    <n v="12856834.84"/>
    <n v="0.04"/>
    <n v="49.24"/>
    <n v="1231"/>
    <m/>
    <x v="0"/>
    <s v="IB"/>
    <x v="0"/>
    <n v="0.04"/>
    <b v="1"/>
    <x v="0"/>
    <x v="2"/>
  </r>
  <r>
    <s v="KAPE-IB-111446-16-12-2021"/>
    <s v="LTM-1298/21-22"/>
    <n v="31108"/>
    <n v="3402.13"/>
    <s v="ABL-001967"/>
    <s v="KPEX-SB-114530"/>
    <d v="2022-02-11T00:00:00"/>
    <n v="39512108.939999998"/>
    <n v="0.04"/>
    <n v="1009.92"/>
    <n v="25248"/>
    <m/>
    <x v="0"/>
    <s v="IB"/>
    <x v="0"/>
    <n v="0.04"/>
    <b v="1"/>
    <x v="0"/>
    <x v="2"/>
  </r>
  <r>
    <s v="KAPE-IB-111446-16-12-2021"/>
    <s v="LTM-1314/21-22"/>
    <n v="9936"/>
    <n v="3402.13"/>
    <s v="Open Account"/>
    <s v="KPPE-SB-192831"/>
    <d v="2022-02-11T00:00:00"/>
    <n v="19035883.690000001"/>
    <n v="0.04"/>
    <n v="585.91999999999996"/>
    <n v="14648"/>
    <m/>
    <x v="0"/>
    <s v="IB"/>
    <x v="0"/>
    <n v="0.04"/>
    <b v="1"/>
    <x v="0"/>
    <x v="2"/>
  </r>
  <r>
    <s v="KAPE-IB-111446-16-12-2021"/>
    <s v="LTM-1321/21-22"/>
    <n v="32190"/>
    <n v="3809.9189999999999"/>
    <s v="Open Account"/>
    <s v="KPPE-SB-192830"/>
    <d v="2022-02-11T00:00:00"/>
    <n v="12856834.84"/>
    <n v="0.04"/>
    <n v="49.24"/>
    <n v="1231"/>
    <m/>
    <x v="0"/>
    <s v="IB"/>
    <x v="0"/>
    <n v="0.04"/>
    <b v="1"/>
    <x v="0"/>
    <x v="2"/>
  </r>
  <r>
    <s v="KAPE-IB-128667-13-01-2022"/>
    <s v="LTM-1298/21-22"/>
    <n v="31108"/>
    <n v="5205.13"/>
    <s v="ABL-001967"/>
    <s v="KPEX-SB-114530"/>
    <d v="2022-02-11T00:00:00"/>
    <n v="39512108.939999998"/>
    <n v="1.0101"/>
    <n v="10967.65"/>
    <n v="10857"/>
    <m/>
    <x v="0"/>
    <s v="IB"/>
    <x v="0"/>
    <n v="1.0101899999999999"/>
    <b v="0"/>
    <x v="0"/>
    <x v="1"/>
  </r>
  <r>
    <s v="KAPE-IB-216515-25-05-2021"/>
    <s v="LTM-1321/21-22"/>
    <n v="32190"/>
    <n v="5402.33"/>
    <s v="Open Account"/>
    <s v="KPPE-SB-192830"/>
    <d v="2022-02-11T00:00:00"/>
    <n v="12856834.84"/>
    <n v="1.0101"/>
    <n v="6962.62"/>
    <n v="6893"/>
    <m/>
    <x v="0"/>
    <s v="IB"/>
    <x v="0"/>
    <n v="1.0101"/>
    <b v="1"/>
    <x v="0"/>
    <x v="3"/>
  </r>
  <r>
    <s v="KAPE-IB-128635-13-01-2022"/>
    <s v="LTM-1314/21-22"/>
    <n v="9936"/>
    <n v="5205.13"/>
    <s v="Open Account"/>
    <s v="KPPE-SB-192831"/>
    <d v="2022-02-11T00:00:00"/>
    <n v="19035883.690000001"/>
    <n v="1.0101"/>
    <n v="14795.94"/>
    <n v="14648"/>
    <m/>
    <x v="0"/>
    <s v="IB"/>
    <x v="0"/>
    <n v="1.0101"/>
    <b v="1"/>
    <x v="0"/>
    <x v="1"/>
  </r>
  <r>
    <s v="KAPE-IB-112508-18-12-2021"/>
    <s v="LTM-1298/21-22"/>
    <n v="31108"/>
    <n v="5205.2700000000004"/>
    <s v="ABL-001967"/>
    <s v="KPEX-SB-114530"/>
    <d v="2022-02-11T00:00:00"/>
    <n v="39512108.939999998"/>
    <n v="1.0101"/>
    <n v="14536.35"/>
    <n v="14391"/>
    <m/>
    <x v="0"/>
    <s v="IB"/>
    <x v="0"/>
    <n v="1.0101"/>
    <b v="1"/>
    <x v="0"/>
    <x v="1"/>
  </r>
  <r>
    <s v="PQIB-IB-2406-11-08-2020"/>
    <s v="LTM-1315/21-22"/>
    <n v="4458"/>
    <n v="2701.12"/>
    <s v="Open Account"/>
    <s v="KPPE-SB-192989"/>
    <d v="2022-02-11T00:00:00"/>
    <n v="32001295.02"/>
    <n v="0.1"/>
    <n v="1579.8"/>
    <n v="15797.96"/>
    <m/>
    <x v="0"/>
    <s v="IB"/>
    <x v="0"/>
    <n v="0.1"/>
    <b v="1"/>
    <x v="0"/>
    <x v="0"/>
  </r>
  <r>
    <s v="PQIB-IB-2406-11-08-2020"/>
    <s v="LTM-1315/21-22"/>
    <n v="4458"/>
    <n v="2701.12"/>
    <s v="Open Account"/>
    <s v="KPPE-SB-192989"/>
    <d v="2022-02-11T00:00:00"/>
    <n v="32001295.02"/>
    <n v="0.2"/>
    <n v="234"/>
    <n v="1170"/>
    <m/>
    <x v="0"/>
    <s v="IB"/>
    <x v="0"/>
    <n v="0.2"/>
    <b v="1"/>
    <x v="0"/>
    <x v="0"/>
  </r>
  <r>
    <s v="PQIB-IB-2406-11-08-2020"/>
    <s v="LTM-1324/21-22"/>
    <n v="32562"/>
    <n v="2701.12"/>
    <s v="HMB-013016"/>
    <s v="KPPE-SB-193951"/>
    <d v="2022-02-12T00:00:00"/>
    <n v="15074315.32"/>
    <n v="0.1"/>
    <n v="1152.9000000000001"/>
    <n v="11529"/>
    <m/>
    <x v="0"/>
    <s v="IB"/>
    <x v="0"/>
    <n v="0.1"/>
    <b v="1"/>
    <x v="0"/>
    <x v="0"/>
  </r>
  <r>
    <s v="PQIB-IB-2406-11-08-2020"/>
    <s v="LTM-1326/21-22"/>
    <n v="26576"/>
    <n v="2701.12"/>
    <s v="HMB-013242"/>
    <s v="KPPE-SB-193925"/>
    <d v="2022-02-12T00:00:00"/>
    <n v="17158596.68"/>
    <n v="0.1"/>
    <n v="1237.8000000000002"/>
    <n v="12378"/>
    <m/>
    <x v="0"/>
    <s v="IB"/>
    <x v="0"/>
    <n v="0.1"/>
    <b v="1"/>
    <x v="0"/>
    <x v="0"/>
  </r>
  <r>
    <s v="KAPW-IB-63381-30-10-2021"/>
    <s v="LTM-1315/21-22"/>
    <n v="4458"/>
    <n v="1108.19"/>
    <s v="Open Account"/>
    <s v="KPPE-SB-192989"/>
    <d v="2022-02-11T00:00:00"/>
    <n v="32001295.02"/>
    <n v="0.04"/>
    <n v="46.8"/>
    <n v="1170"/>
    <m/>
    <x v="0"/>
    <s v="IB"/>
    <x v="0"/>
    <n v="0.04"/>
    <b v="1"/>
    <x v="0"/>
    <x v="2"/>
  </r>
  <r>
    <s v="KAPW-IB-63381-30-10-2021"/>
    <s v="LTM-1324/21-22"/>
    <n v="32562"/>
    <n v="1108.19"/>
    <s v="HMB-013016"/>
    <s v="KPPE-SB-193951"/>
    <d v="2022-02-12T00:00:00"/>
    <n v="15074315.32"/>
    <n v="0.04"/>
    <n v="461.16"/>
    <n v="11529"/>
    <m/>
    <x v="0"/>
    <s v="IB"/>
    <x v="0"/>
    <n v="0.04"/>
    <b v="1"/>
    <x v="0"/>
    <x v="2"/>
  </r>
  <r>
    <s v="KAPW-IB-63381-30-10-2021"/>
    <s v="LTM-1326/21-22"/>
    <n v="26576"/>
    <n v="1108.19"/>
    <s v="HMB-013242"/>
    <s v="KPPE-SB-193925"/>
    <d v="2022-02-12T00:00:00"/>
    <n v="17158596.68"/>
    <n v="0.04"/>
    <n v="495.12"/>
    <n v="12378"/>
    <m/>
    <x v="0"/>
    <s v="IB"/>
    <x v="0"/>
    <n v="0.04"/>
    <b v="1"/>
    <x v="0"/>
    <x v="2"/>
  </r>
  <r>
    <s v="KAPE-MB-172535-18-03-2021"/>
    <s v="LTM-1324/21-22"/>
    <n v="32562"/>
    <n v="5503.201"/>
    <s v="HMB-013016"/>
    <s v="KPPE-SB-193951"/>
    <d v="2022-02-12T00:00:00"/>
    <n v="15074315.32"/>
    <n v="0.53061000000000003"/>
    <n v="6117.4000000000005"/>
    <n v="11529"/>
    <m/>
    <x v="0"/>
    <s v="MB"/>
    <x v="1"/>
    <n v="0.53061000000000003"/>
    <b v="1"/>
    <x v="0"/>
    <x v="5"/>
  </r>
  <r>
    <s v="KAPE-MB-172535-18-03-2021"/>
    <s v="LTM-1326/21-22"/>
    <n v="26576"/>
    <n v="5503.201"/>
    <s v="HMB-013242"/>
    <s v="KPPE-SB-193925"/>
    <d v="2022-02-12T00:00:00"/>
    <n v="17158596.68"/>
    <n v="0.53061000000000003"/>
    <n v="4431.6499999999996"/>
    <n v="8352"/>
    <m/>
    <x v="0"/>
    <s v="MB"/>
    <x v="1"/>
    <n v="0.53061000000000003"/>
    <b v="1"/>
    <x v="0"/>
    <x v="5"/>
  </r>
  <r>
    <s v="KAPE-IB-128644-13-01-2022"/>
    <s v="LTM-1324/21-22"/>
    <n v="32562"/>
    <n v="2915.11"/>
    <s v="HMB-013016"/>
    <s v="KPPE-SB-193951"/>
    <d v="2022-02-12T00:00:00"/>
    <n v="15074315.32"/>
    <n v="0.04"/>
    <n v="461.16"/>
    <n v="11529"/>
    <m/>
    <x v="0"/>
    <s v="IB"/>
    <x v="0"/>
    <n v="0.04"/>
    <b v="1"/>
    <x v="0"/>
    <x v="2"/>
  </r>
  <r>
    <s v="KAPE-IB-128644-13-01-2022"/>
    <s v="LTM-1326/21-22"/>
    <n v="26576"/>
    <n v="2915.11"/>
    <s v="HMB-013242"/>
    <s v="KPPE-SB-193925"/>
    <d v="2022-02-12T00:00:00"/>
    <n v="17158596.68"/>
    <n v="0.04"/>
    <n v="495.12"/>
    <n v="12378"/>
    <m/>
    <x v="0"/>
    <s v="IB"/>
    <x v="0"/>
    <n v="0.04"/>
    <b v="1"/>
    <x v="0"/>
    <x v="2"/>
  </r>
  <r>
    <s v="KAPE-IB-111446-16-12-2021"/>
    <s v="LTM-1324/21-22"/>
    <n v="32562"/>
    <n v="3402.13"/>
    <s v="HMB-013016"/>
    <s v="KPPE-SB-193951"/>
    <d v="2022-02-12T00:00:00"/>
    <n v="15074315.32"/>
    <n v="0.04"/>
    <n v="461.16"/>
    <n v="11529"/>
    <m/>
    <x v="0"/>
    <s v="IB"/>
    <x v="0"/>
    <n v="0.04"/>
    <b v="1"/>
    <x v="0"/>
    <x v="2"/>
  </r>
  <r>
    <s v="KAPE-IB-111446-16-12-2021"/>
    <s v="LTM-1326/21-22"/>
    <n v="26576"/>
    <n v="3402.13"/>
    <s v="HMB-013242"/>
    <s v="KPPE-SB-193925"/>
    <d v="2022-02-12T00:00:00"/>
    <n v="17158596.68"/>
    <n v="0.04"/>
    <n v="495.12"/>
    <n v="12378"/>
    <m/>
    <x v="0"/>
    <s v="IB"/>
    <x v="0"/>
    <n v="0.04"/>
    <b v="1"/>
    <x v="0"/>
    <x v="2"/>
  </r>
  <r>
    <s v="KAPE-IB-216515-25-05-2021"/>
    <s v="LTM-1315/21-22"/>
    <n v="4458"/>
    <n v="5402.33"/>
    <s v="Open Account"/>
    <s v="KPPE-SB-192989"/>
    <d v="2022-02-11T00:00:00"/>
    <n v="32001295.02"/>
    <n v="0.99009999999999998"/>
    <n v="15641.56"/>
    <n v="15797.96"/>
    <m/>
    <x v="0"/>
    <s v="IB"/>
    <x v="0"/>
    <n v="0.99009999999999998"/>
    <b v="1"/>
    <x v="0"/>
    <x v="3"/>
  </r>
  <r>
    <s v="KAPE-IB-216515-25-05-2021"/>
    <s v="LTM-1315/21-22"/>
    <n v="4458"/>
    <n v="5402.33"/>
    <s v="Open Account"/>
    <s v="KPPE-SB-192989"/>
    <d v="2022-02-11T00:00:00"/>
    <n v="32001295.02"/>
    <n v="1.0101"/>
    <n v="1181.82"/>
    <n v="1170"/>
    <m/>
    <x v="0"/>
    <s v="IB"/>
    <x v="0"/>
    <n v="1.0101"/>
    <b v="1"/>
    <x v="0"/>
    <x v="3"/>
  </r>
  <r>
    <s v="KAPE-IB-128635-13-01-2022"/>
    <s v="LTM-1326/21-22"/>
    <n v="26576"/>
    <n v="5205.13"/>
    <s v="HMB-013242"/>
    <s v="KPPE-SB-193925"/>
    <d v="2022-02-12T00:00:00"/>
    <n v="17158596.68"/>
    <n v="1.0101"/>
    <n v="1974.75"/>
    <n v="1955"/>
    <m/>
    <x v="0"/>
    <s v="IB"/>
    <x v="0"/>
    <n v="1.0101"/>
    <b v="1"/>
    <x v="0"/>
    <x v="1"/>
  </r>
  <r>
    <s v="KAPE-IB-112508-18-12-2021"/>
    <s v="LTM-1326/21-22"/>
    <n v="26576"/>
    <n v="5205.2700000000004"/>
    <s v="HMB-013242"/>
    <s v="KPPE-SB-193925"/>
    <d v="2022-02-12T00:00:00"/>
    <n v="17158596.68"/>
    <n v="1.0101"/>
    <n v="2091.92"/>
    <n v="2071"/>
    <m/>
    <x v="0"/>
    <s v="IB"/>
    <x v="0"/>
    <n v="1.0101"/>
    <b v="1"/>
    <x v="0"/>
    <x v="1"/>
  </r>
  <r>
    <s v="KAPW-TI-111012-25-01-2022"/>
    <s v="LTM-1315/21-22"/>
    <n v="4458"/>
    <n v="9606.2099999999991"/>
    <s v="Open Account"/>
    <s v="KPPE-SB-192989"/>
    <d v="2022-02-11T00:00:00"/>
    <n v="32001295.02"/>
    <n v="1"/>
    <n v="2821"/>
    <n v="2821"/>
    <m/>
    <x v="0"/>
    <s v="TI"/>
    <x v="2"/>
    <n v="1"/>
    <b v="1"/>
    <x v="0"/>
    <x v="6"/>
  </r>
  <r>
    <s v="PQIB-IB-2406-11-08-2020"/>
    <s v="LTM-1327/21-22"/>
    <n v="8987"/>
    <n v="2701.12"/>
    <s v="Open Account"/>
    <s v="KPEX-SB-116028"/>
    <d v="2022-02-13T00:00:00"/>
    <n v="7001512.3799999999"/>
    <n v="0.1"/>
    <n v="419.4"/>
    <n v="4194"/>
    <m/>
    <x v="0"/>
    <s v="IB"/>
    <x v="0"/>
    <n v="0.1"/>
    <b v="1"/>
    <x v="0"/>
    <x v="0"/>
  </r>
  <r>
    <s v="PQIB-IB-2406-11-08-2020"/>
    <s v="LTM-1328/21-22"/>
    <n v="22605"/>
    <n v="2701.12"/>
    <s v="Open Account"/>
    <s v="KPEX-SB-116048"/>
    <d v="2022-02-13T00:00:00"/>
    <n v="22709535.620000001"/>
    <n v="0.1"/>
    <n v="1078.6999999999998"/>
    <n v="10787"/>
    <m/>
    <x v="0"/>
    <s v="IB"/>
    <x v="0"/>
    <n v="0.1"/>
    <b v="1"/>
    <x v="0"/>
    <x v="0"/>
  </r>
  <r>
    <s v="KAPW-IB-63381-30-10-2021"/>
    <s v="LTM-1327/21-22"/>
    <n v="8987"/>
    <n v="1108.19"/>
    <s v="Open Account"/>
    <s v="KPEX-SB-116028"/>
    <d v="2022-02-13T00:00:00"/>
    <n v="7001512.3799999999"/>
    <n v="0.04"/>
    <n v="167.76"/>
    <n v="4194"/>
    <m/>
    <x v="0"/>
    <s v="IB"/>
    <x v="0"/>
    <n v="0.04"/>
    <b v="1"/>
    <x v="0"/>
    <x v="2"/>
  </r>
  <r>
    <s v="KAPW-IB-63381-30-10-2021"/>
    <s v="LTM-1328/21-22"/>
    <n v="22605"/>
    <n v="1108.19"/>
    <s v="Open Account"/>
    <s v="KPEX-SB-116048"/>
    <d v="2022-02-13T00:00:00"/>
    <n v="22709535.620000001"/>
    <n v="0.04"/>
    <n v="433.46"/>
    <n v="10787"/>
    <m/>
    <x v="0"/>
    <s v="IB"/>
    <x v="0"/>
    <n v="4.018E-2"/>
    <b v="0"/>
    <x v="0"/>
    <x v="2"/>
  </r>
  <r>
    <s v="KAPE-IB-128644-13-01-2022"/>
    <s v="LTM-1327/21-22"/>
    <n v="8987"/>
    <n v="2915.11"/>
    <s v="Open Account"/>
    <s v="KPEX-SB-116028"/>
    <d v="2022-02-13T00:00:00"/>
    <n v="7001512.3799999999"/>
    <n v="0.04"/>
    <n v="167.76"/>
    <n v="4194"/>
    <m/>
    <x v="0"/>
    <s v="IB"/>
    <x v="0"/>
    <n v="0.04"/>
    <b v="1"/>
    <x v="0"/>
    <x v="2"/>
  </r>
  <r>
    <s v="KAPE-IB-128644-13-01-2022"/>
    <s v="LTM-1328/21-22"/>
    <n v="22605"/>
    <n v="2915.11"/>
    <s v="Open Account"/>
    <s v="KPEX-SB-116048"/>
    <d v="2022-02-13T00:00:00"/>
    <n v="22709535.620000001"/>
    <n v="0.04"/>
    <n v="431.47999999999996"/>
    <n v="10787"/>
    <m/>
    <x v="0"/>
    <s v="IB"/>
    <x v="0"/>
    <n v="0.04"/>
    <b v="1"/>
    <x v="0"/>
    <x v="2"/>
  </r>
  <r>
    <s v="KAPE-IB-111446-16-12-2021"/>
    <s v="LTM-1327/21-22"/>
    <n v="8987"/>
    <n v="3402.13"/>
    <s v="Open Account"/>
    <s v="KPEX-SB-116028"/>
    <d v="2022-02-13T00:00:00"/>
    <n v="7001512.3799999999"/>
    <n v="0.04"/>
    <n v="110.96"/>
    <n v="2774"/>
    <m/>
    <x v="0"/>
    <s v="IB"/>
    <x v="0"/>
    <n v="0.04"/>
    <b v="1"/>
    <x v="0"/>
    <x v="2"/>
  </r>
  <r>
    <s v="KAPE-IB-111446-16-12-2021"/>
    <s v="LTM-1328/21-22"/>
    <n v="22605"/>
    <n v="3402.13"/>
    <s v="Open Account"/>
    <s v="KPEX-SB-116048"/>
    <d v="2022-02-13T00:00:00"/>
    <n v="22709535.620000001"/>
    <n v="0.04"/>
    <n v="242.32000000000002"/>
    <n v="6058"/>
    <m/>
    <x v="0"/>
    <s v="IB"/>
    <x v="0"/>
    <n v="0.04"/>
    <b v="1"/>
    <x v="0"/>
    <x v="2"/>
  </r>
  <r>
    <s v="SIPZ-KH-512-25-11-2021"/>
    <s v="LTM-1269/21-22"/>
    <n v="3360"/>
    <n v="9607.2000000000007"/>
    <s v="Open Account"/>
    <s v="KPPE-SB-194832"/>
    <d v="2022-02-13T00:00:00"/>
    <n v="6503577.0499999998"/>
    <n v="1.039E-2"/>
    <n v="77.87"/>
    <n v="7494.74"/>
    <m/>
    <x v="0"/>
    <s v="KH"/>
    <x v="2"/>
    <n v="1.039E-2"/>
    <b v="1"/>
    <x v="0"/>
    <x v="6"/>
  </r>
  <r>
    <s v="SIPZ-KH-512-25-11-2021"/>
    <s v="LTM-1269/21-22"/>
    <n v="3360"/>
    <n v="9607.2000000000007"/>
    <s v="Open Account"/>
    <s v="KPPE-SB-194832"/>
    <d v="2022-02-13T00:00:00"/>
    <n v="6503577.0499999998"/>
    <n v="4.8000000000000001E-4"/>
    <n v="3.6"/>
    <n v="7494.74"/>
    <m/>
    <x v="0"/>
    <s v="KH"/>
    <x v="2"/>
    <n v="4.8000000000000001E-4"/>
    <b v="1"/>
    <x v="0"/>
    <x v="6"/>
  </r>
  <r>
    <s v="PQZI-EP-14270-29-12-2021"/>
    <s v="LTM-1322/21-22"/>
    <n v="48798"/>
    <n v="9607.11"/>
    <s v="HMB-013286"/>
    <s v="KPEX-SB-116194"/>
    <d v="2022-02-14T00:00:00"/>
    <n v="54606914"/>
    <n v="1"/>
    <n v="116.75"/>
    <n v="116.75"/>
    <m/>
    <x v="0"/>
    <s v="EP"/>
    <x v="2"/>
    <n v="1"/>
    <b v="1"/>
    <x v="0"/>
    <x v="6"/>
  </r>
  <r>
    <s v="PQZI-EP-12410-08-12-2021"/>
    <s v="LTM-1322/21-22"/>
    <n v="48798"/>
    <n v="9607.2000000000007"/>
    <s v="HMB-013286"/>
    <s v="KPEX-SB-116194"/>
    <d v="2022-02-14T00:00:00"/>
    <n v="54606914"/>
    <n v="1"/>
    <n v="0.37"/>
    <n v="0.37"/>
    <m/>
    <x v="0"/>
    <s v="EP"/>
    <x v="2"/>
    <n v="1"/>
    <b v="1"/>
    <x v="0"/>
    <x v="6"/>
  </r>
  <r>
    <s v="PQZI-EP-12410-08-12-2021"/>
    <s v="LTM-1322/21-22"/>
    <n v="48798"/>
    <n v="9607.11"/>
    <s v="HMB-013286"/>
    <s v="KPEX-SB-116194"/>
    <d v="2022-02-14T00:00:00"/>
    <n v="54606914"/>
    <n v="1"/>
    <n v="6.3"/>
    <n v="6.3"/>
    <m/>
    <x v="0"/>
    <s v="EP"/>
    <x v="2"/>
    <n v="1"/>
    <b v="1"/>
    <x v="0"/>
    <x v="6"/>
  </r>
  <r>
    <s v="PQZI-EP-13575-22-12-2021"/>
    <s v="LTM-1322/21-22"/>
    <n v="48798"/>
    <n v="9607.2000000000007"/>
    <s v="HMB-013286"/>
    <s v="KPEX-SB-116194"/>
    <d v="2022-02-14T00:00:00"/>
    <n v="54606914"/>
    <n v="1"/>
    <n v="48.06"/>
    <n v="48.06"/>
    <m/>
    <x v="0"/>
    <s v="EP"/>
    <x v="2"/>
    <n v="1"/>
    <b v="1"/>
    <x v="0"/>
    <x v="6"/>
  </r>
  <r>
    <s v="PQIB-IB-2406-11-08-2020"/>
    <s v="LTM-1261/21-22"/>
    <n v="3100"/>
    <n v="2701.12"/>
    <s v="ABL-001594"/>
    <s v="KPEX-SB-116669"/>
    <d v="2022-02-14T00:00:00"/>
    <n v="4677751.58"/>
    <n v="0.1"/>
    <n v="335.7"/>
    <n v="3357"/>
    <m/>
    <x v="0"/>
    <s v="IB"/>
    <x v="0"/>
    <n v="0.1"/>
    <b v="1"/>
    <x v="0"/>
    <x v="0"/>
  </r>
  <r>
    <s v="PQIB-IB-2406-11-08-2020"/>
    <s v="LTM-1334/21-22"/>
    <n v="47300"/>
    <n v="2701.12"/>
    <s v="HMB-013759"/>
    <s v="KPPE-SB-196256"/>
    <d v="2022-02-15T00:00:00"/>
    <n v="34749547"/>
    <n v="0.1"/>
    <n v="2229.8000000000002"/>
    <n v="22298"/>
    <m/>
    <x v="0"/>
    <s v="IB"/>
    <x v="0"/>
    <n v="0.1"/>
    <b v="1"/>
    <x v="0"/>
    <x v="0"/>
  </r>
  <r>
    <s v="PQIB-IB-2406-11-08-2020"/>
    <s v="LTM-1337/21-22"/>
    <n v="17418"/>
    <n v="2701.12"/>
    <s v="ABL-002365"/>
    <s v="KPEX-SB-116663"/>
    <d v="2022-02-14T00:00:00"/>
    <n v="5627141.1399999997"/>
    <n v="0.2"/>
    <n v="1467.8"/>
    <n v="7339"/>
    <m/>
    <x v="0"/>
    <s v="IB"/>
    <x v="0"/>
    <n v="0.2"/>
    <b v="1"/>
    <x v="0"/>
    <x v="0"/>
  </r>
  <r>
    <s v="PQIB-IB-2406-11-08-2020"/>
    <s v="LTM-1338/21-22"/>
    <n v="5112"/>
    <n v="2701.12"/>
    <s v="ABL-002368"/>
    <s v="KPEX-SB-116658"/>
    <d v="2022-02-14T00:00:00"/>
    <n v="983216.52"/>
    <n v="0.2"/>
    <n v="255.6"/>
    <n v="1278"/>
    <m/>
    <x v="0"/>
    <s v="IB"/>
    <x v="0"/>
    <n v="0.2"/>
    <b v="1"/>
    <x v="0"/>
    <x v="0"/>
  </r>
  <r>
    <s v="PQIB-IB-2406-11-08-2020"/>
    <s v="LTM-1343/21-22"/>
    <n v="23020"/>
    <n v="2701.12"/>
    <s v="Open Account"/>
    <s v="KPPE-SB-196217"/>
    <d v="2022-02-15T00:00:00"/>
    <n v="26025170.52"/>
    <n v="0.1"/>
    <n v="1192.0999999999999"/>
    <n v="11921"/>
    <m/>
    <x v="0"/>
    <s v="IB"/>
    <x v="0"/>
    <n v="0.1"/>
    <b v="1"/>
    <x v="0"/>
    <x v="0"/>
  </r>
  <r>
    <s v="KAPW-IB-182851-12-06-2021"/>
    <s v="LTM-1337/21-22"/>
    <n v="17418"/>
    <n v="5402.33"/>
    <s v="ABL-002365"/>
    <s v="KPEX-SB-116663"/>
    <d v="2022-02-14T00:00:00"/>
    <n v="5627141.1399999997"/>
    <n v="1.0101"/>
    <n v="3954.23"/>
    <n v="3914.69"/>
    <m/>
    <x v="0"/>
    <s v="IB"/>
    <x v="0"/>
    <n v="1.0101"/>
    <b v="1"/>
    <x v="0"/>
    <x v="3"/>
  </r>
  <r>
    <s v="KAPW-IB-182851-12-06-2021"/>
    <s v="LTM-1338/21-22"/>
    <n v="5112"/>
    <n v="5402.33"/>
    <s v="ABL-002368"/>
    <s v="KPEX-SB-116658"/>
    <d v="2022-02-14T00:00:00"/>
    <n v="983216.52"/>
    <n v="1.0101"/>
    <n v="1290.9100000000001"/>
    <n v="1278"/>
    <m/>
    <x v="0"/>
    <s v="IB"/>
    <x v="0"/>
    <n v="1.0101"/>
    <b v="1"/>
    <x v="0"/>
    <x v="3"/>
  </r>
  <r>
    <s v="KAPW-IB-96455-28-12-2021"/>
    <s v="LTM-1261/21-22"/>
    <n v="3100"/>
    <n v="3809.9189999999999"/>
    <s v="ABL-001594"/>
    <s v="KPEX-SB-116669"/>
    <d v="2022-02-14T00:00:00"/>
    <n v="4677751.58"/>
    <n v="0.04"/>
    <n v="134.28"/>
    <n v="3357"/>
    <m/>
    <x v="0"/>
    <s v="IB"/>
    <x v="0"/>
    <n v="0.04"/>
    <b v="1"/>
    <x v="0"/>
    <x v="2"/>
  </r>
  <r>
    <s v="KAPW-IB-63381-30-10-2021"/>
    <s v="LTM-1261/21-22"/>
    <n v="3100"/>
    <n v="1108.19"/>
    <s v="ABL-001594"/>
    <s v="KPEX-SB-116669"/>
    <d v="2022-02-14T00:00:00"/>
    <n v="4677751.58"/>
    <n v="0.04"/>
    <n v="134.28"/>
    <n v="3357"/>
    <m/>
    <x v="0"/>
    <s v="IB"/>
    <x v="0"/>
    <n v="0.04"/>
    <b v="1"/>
    <x v="0"/>
    <x v="2"/>
  </r>
  <r>
    <s v="KAPW-IB-63381-30-10-2021"/>
    <s v="LTM-1334/21-22"/>
    <n v="47300"/>
    <n v="1108.19"/>
    <s v="HMB-013759"/>
    <s v="KPPE-SB-196256"/>
    <d v="2022-02-15T00:00:00"/>
    <n v="34749547"/>
    <n v="0.04"/>
    <n v="891.92"/>
    <n v="22298"/>
    <m/>
    <x v="0"/>
    <s v="IB"/>
    <x v="0"/>
    <n v="0.04"/>
    <b v="1"/>
    <x v="0"/>
    <x v="2"/>
  </r>
  <r>
    <s v="KAPW-IB-63381-30-10-2021"/>
    <s v="LTM-1337/21-22"/>
    <n v="17418"/>
    <n v="1108.19"/>
    <s v="ABL-002365"/>
    <s v="KPEX-SB-116663"/>
    <d v="2022-02-14T00:00:00"/>
    <n v="5627141.1399999997"/>
    <n v="0.04"/>
    <n v="293.56"/>
    <n v="7339"/>
    <m/>
    <x v="0"/>
    <s v="IB"/>
    <x v="0"/>
    <n v="0.04"/>
    <b v="1"/>
    <x v="0"/>
    <x v="2"/>
  </r>
  <r>
    <s v="KAPW-IB-63381-30-10-2021"/>
    <s v="LTM-1338/21-22"/>
    <n v="5112"/>
    <n v="1108.19"/>
    <s v="ABL-002368"/>
    <s v="KPEX-SB-116658"/>
    <d v="2022-02-14T00:00:00"/>
    <n v="983216.52"/>
    <n v="0.04"/>
    <n v="51.12"/>
    <n v="1278"/>
    <m/>
    <x v="0"/>
    <s v="IB"/>
    <x v="0"/>
    <n v="0.04"/>
    <b v="1"/>
    <x v="0"/>
    <x v="2"/>
  </r>
  <r>
    <s v="KAPW-IB-63381-30-10-2021"/>
    <s v="LTM-1343/21-22"/>
    <n v="23020"/>
    <n v="1108.19"/>
    <s v="Open Account"/>
    <s v="KPPE-SB-196217"/>
    <d v="2022-02-15T00:00:00"/>
    <n v="26025170.52"/>
    <n v="0.04"/>
    <n v="476.84000000000003"/>
    <n v="11921"/>
    <m/>
    <x v="0"/>
    <s v="IB"/>
    <x v="0"/>
    <n v="0.04"/>
    <b v="1"/>
    <x v="0"/>
    <x v="2"/>
  </r>
  <r>
    <s v="KAPE-MB-172535-18-03-2021"/>
    <s v="LTM-1261/21-22"/>
    <n v="3100"/>
    <n v="5503.201"/>
    <s v="ABL-001594"/>
    <s v="KPEX-SB-116669"/>
    <d v="2022-02-14T00:00:00"/>
    <n v="4677751.58"/>
    <n v="0.53061000000000003"/>
    <n v="1781.26"/>
    <n v="3357"/>
    <m/>
    <x v="0"/>
    <s v="MB"/>
    <x v="1"/>
    <n v="0.53061000000000003"/>
    <b v="1"/>
    <x v="0"/>
    <x v="5"/>
  </r>
  <r>
    <s v="KAPE-MB-172535-18-03-2021"/>
    <s v="LTM-1329/21-22"/>
    <n v="17352"/>
    <n v="5503.201"/>
    <s v="HMB-013268"/>
    <s v="KPPE-SB-196224"/>
    <d v="2022-02-15T00:00:00"/>
    <n v="9975450.3300000001"/>
    <n v="0.66327000000000003"/>
    <n v="3888.09"/>
    <n v="5862"/>
    <m/>
    <x v="0"/>
    <s v="MB"/>
    <x v="1"/>
    <n v="0.66327000000000003"/>
    <b v="1"/>
    <x v="0"/>
    <x v="5"/>
  </r>
  <r>
    <s v="KAPE-MB-172535-18-03-2021"/>
    <s v="LTM-1334/21-22"/>
    <n v="47300"/>
    <n v="5503.201"/>
    <s v="HMB-013759"/>
    <s v="KPPE-SB-196256"/>
    <d v="2022-02-15T00:00:00"/>
    <n v="34749547"/>
    <n v="0.53061000000000003"/>
    <n v="10558.599999999999"/>
    <n v="19899"/>
    <m/>
    <x v="0"/>
    <s v="MB"/>
    <x v="1"/>
    <n v="0.53061000000000003"/>
    <b v="1"/>
    <x v="0"/>
    <x v="5"/>
  </r>
  <r>
    <s v="KAPE-MB-172535-18-03-2021"/>
    <s v="LTM-1343/21-22"/>
    <n v="23020"/>
    <n v="5503.201"/>
    <s v="Open Account"/>
    <s v="KPPE-SB-196217"/>
    <d v="2022-02-15T00:00:00"/>
    <n v="26025170.52"/>
    <n v="0.53061000000000003"/>
    <n v="1818.4"/>
    <n v="3427"/>
    <m/>
    <x v="0"/>
    <s v="MB"/>
    <x v="1"/>
    <n v="0.53061000000000003"/>
    <b v="1"/>
    <x v="0"/>
    <x v="5"/>
  </r>
  <r>
    <s v="KAPE-IB-128644-13-01-2022"/>
    <s v="LTM-1343/21-22"/>
    <n v="23020"/>
    <n v="2915.11"/>
    <s v="Open Account"/>
    <s v="KPPE-SB-196217"/>
    <d v="2022-02-15T00:00:00"/>
    <n v="26025170.52"/>
    <n v="0.04"/>
    <n v="339.76"/>
    <n v="8494"/>
    <m/>
    <x v="0"/>
    <s v="IB"/>
    <x v="0"/>
    <n v="0.04"/>
    <b v="1"/>
    <x v="0"/>
    <x v="2"/>
  </r>
  <r>
    <s v="SIPZ-HC-512-25-11-2021"/>
    <s v="LTM-1266/21-22"/>
    <n v="25788"/>
    <n v="9607.2000000000007"/>
    <s v="Open Account"/>
    <s v="KPPE-SB-196191"/>
    <d v="2022-02-15T00:00:00"/>
    <n v="8965257.9199999999"/>
    <n v="1.039E-2"/>
    <n v="141.02000000000001"/>
    <n v="13572.63"/>
    <m/>
    <x v="0"/>
    <s v="HC"/>
    <x v="2"/>
    <n v="1.039E-2"/>
    <b v="1"/>
    <x v="0"/>
    <x v="6"/>
  </r>
  <r>
    <s v="SIPZ-HC-512-25-11-2021"/>
    <s v="LTM-1266/21-22"/>
    <n v="25788"/>
    <n v="9607.2000000000007"/>
    <s v="Open Account"/>
    <s v="KPPE-SB-196191"/>
    <d v="2022-02-15T00:00:00"/>
    <n v="8965257.9199999999"/>
    <n v="4.8000000000000001E-4"/>
    <n v="6.51"/>
    <n v="13572.63"/>
    <m/>
    <x v="0"/>
    <s v="HC"/>
    <x v="2"/>
    <n v="4.8000000000000001E-4"/>
    <b v="1"/>
    <x v="0"/>
    <x v="6"/>
  </r>
  <r>
    <s v="SIPZ-HC-512-25-11-2021"/>
    <s v="LTM-1339/21-22"/>
    <n v="18720"/>
    <n v="9607.2000000000007"/>
    <s v="ABL-002372"/>
    <s v="KPPE-SB-196246"/>
    <d v="2022-02-15T00:00:00"/>
    <n v="19151871.84"/>
    <n v="1.039E-2"/>
    <n v="43.87"/>
    <n v="4222.5600000000004"/>
    <m/>
    <x v="0"/>
    <s v="HC"/>
    <x v="2"/>
    <n v="1.039E-2"/>
    <b v="1"/>
    <x v="0"/>
    <x v="6"/>
  </r>
  <r>
    <s v="SIPZ-HC-512-25-11-2021"/>
    <s v="LTM-1339/21-22"/>
    <n v="18720"/>
    <n v="9607.2000000000007"/>
    <s v="ABL-002372"/>
    <s v="KPPE-SB-196246"/>
    <d v="2022-02-15T00:00:00"/>
    <n v="19151871.84"/>
    <n v="4.8000000000000001E-4"/>
    <n v="2.0299999999999998"/>
    <n v="4222.5600000000004"/>
    <m/>
    <x v="0"/>
    <s v="HC"/>
    <x v="2"/>
    <n v="4.8000000000000001E-4"/>
    <b v="1"/>
    <x v="0"/>
    <x v="6"/>
  </r>
  <r>
    <s v="KAPE-IB-111446-16-12-2021"/>
    <s v="LTM-1329/21-22"/>
    <n v="17352"/>
    <n v="3402.13"/>
    <s v="HMB-013268"/>
    <s v="KPPE-SB-196224"/>
    <d v="2022-02-15T00:00:00"/>
    <n v="9975450.3300000001"/>
    <n v="0.04"/>
    <n v="22.4"/>
    <n v="560"/>
    <m/>
    <x v="0"/>
    <s v="IB"/>
    <x v="0"/>
    <n v="0.04"/>
    <b v="1"/>
    <x v="0"/>
    <x v="2"/>
  </r>
  <r>
    <s v="KAPE-IB-111446-16-12-2021"/>
    <s v="LTM-1329/21-22"/>
    <n v="17352"/>
    <n v="3809.9189999999999"/>
    <s v="HMB-013268"/>
    <s v="KPPE-SB-196224"/>
    <d v="2022-02-15T00:00:00"/>
    <n v="9975450.3300000001"/>
    <n v="0.04"/>
    <n v="22.4"/>
    <n v="560"/>
    <m/>
    <x v="0"/>
    <s v="IB"/>
    <x v="0"/>
    <n v="0.04"/>
    <b v="1"/>
    <x v="0"/>
    <x v="2"/>
  </r>
  <r>
    <s v="KAPE-IB-111446-16-12-2021"/>
    <s v="LTM-1334/21-22"/>
    <n v="47300"/>
    <n v="3402.13"/>
    <s v="HMB-013759"/>
    <s v="KPPE-SB-196256"/>
    <d v="2022-02-15T00:00:00"/>
    <n v="34749547"/>
    <n v="0.04"/>
    <n v="87.44"/>
    <n v="2186"/>
    <m/>
    <x v="0"/>
    <s v="IB"/>
    <x v="0"/>
    <n v="0.04"/>
    <b v="1"/>
    <x v="0"/>
    <x v="2"/>
  </r>
  <r>
    <s v="KAPE-IB-111446-16-12-2021"/>
    <s v="LTM-1343/21-22"/>
    <n v="23020"/>
    <n v="3402.13"/>
    <s v="Open Account"/>
    <s v="KPPE-SB-196217"/>
    <d v="2022-02-15T00:00:00"/>
    <n v="26025170.52"/>
    <n v="0.04"/>
    <n v="476.84000000000003"/>
    <n v="11921"/>
    <m/>
    <x v="0"/>
    <s v="IB"/>
    <x v="0"/>
    <n v="0.04"/>
    <b v="1"/>
    <x v="0"/>
    <x v="2"/>
  </r>
  <r>
    <s v="KAPE-IB-216515-25-05-2021"/>
    <s v="LTM-1337/21-22"/>
    <n v="17418"/>
    <n v="5402.33"/>
    <s v="ABL-002365"/>
    <s v="KPEX-SB-116663"/>
    <d v="2022-02-14T00:00:00"/>
    <n v="5627141.1399999997"/>
    <n v="1.0101"/>
    <n v="3458.89"/>
    <n v="3424.31"/>
    <m/>
    <x v="0"/>
    <s v="IB"/>
    <x v="0"/>
    <n v="1.0101"/>
    <b v="1"/>
    <x v="0"/>
    <x v="3"/>
  </r>
  <r>
    <s v="KPFI-TI-31290-03-02-2022"/>
    <s v="LTM-1340/21-22"/>
    <n v="5700"/>
    <n v="4821.1090000000004"/>
    <s v="HMB-013921"/>
    <s v="KPPE-SB-196250"/>
    <d v="2022-02-15T00:00:00"/>
    <n v="2971536.94"/>
    <n v="1"/>
    <n v="12.9"/>
    <n v="12.9"/>
    <m/>
    <x v="0"/>
    <s v="TI"/>
    <x v="2"/>
    <n v="1"/>
    <b v="1"/>
    <x v="0"/>
    <x v="6"/>
  </r>
  <r>
    <s v="KPFI-TI-31338-03-02-2022"/>
    <s v="LTM-1340/21-22"/>
    <n v="5700"/>
    <n v="9606.2199999999993"/>
    <s v="HMB-013921"/>
    <s v="KPPE-SB-196250"/>
    <d v="2022-02-15T00:00:00"/>
    <n v="2971536.94"/>
    <n v="1"/>
    <n v="21.6"/>
    <n v="21.6"/>
    <m/>
    <x v="0"/>
    <s v="TI"/>
    <x v="2"/>
    <n v="1"/>
    <b v="1"/>
    <x v="0"/>
    <x v="6"/>
  </r>
  <r>
    <s v="KPFI-TI-31333-03-02-2022"/>
    <s v="LTM-1329/21-22"/>
    <n v="17352"/>
    <n v="9606.2199999999993"/>
    <s v="HMB-013268"/>
    <s v="KPPE-SB-196224"/>
    <d v="2022-02-15T00:00:00"/>
    <n v="9975450.3300000001"/>
    <n v="1"/>
    <n v="20"/>
    <n v="20"/>
    <m/>
    <x v="0"/>
    <s v="TI"/>
    <x v="2"/>
    <n v="1"/>
    <b v="1"/>
    <x v="0"/>
    <x v="6"/>
  </r>
  <r>
    <s v="KPFI-TI-31316-03-02-2022"/>
    <s v="LTM-1329/21-22"/>
    <n v="17352"/>
    <n v="9606.2199999999993"/>
    <s v="HMB-013268"/>
    <s v="KPPE-SB-196224"/>
    <d v="2022-02-15T00:00:00"/>
    <n v="9975450.3300000001"/>
    <n v="1"/>
    <n v="10"/>
    <n v="10"/>
    <m/>
    <x v="0"/>
    <s v="TI"/>
    <x v="2"/>
    <n v="1"/>
    <b v="1"/>
    <x v="0"/>
    <x v="6"/>
  </r>
  <r>
    <s v="KPFI-TI-31291-03-02-2022"/>
    <s v="LTM-1329/21-22"/>
    <n v="17352"/>
    <n v="4821.1090000000004"/>
    <s v="HMB-013268"/>
    <s v="KPPE-SB-196224"/>
    <d v="2022-02-15T00:00:00"/>
    <n v="9975450.3300000001"/>
    <n v="1"/>
    <n v="550.29999999999995"/>
    <n v="550.29999999999995"/>
    <m/>
    <x v="0"/>
    <s v="TI"/>
    <x v="2"/>
    <n v="1"/>
    <b v="1"/>
    <x v="0"/>
    <x v="6"/>
  </r>
  <r>
    <s v="PQIB-IB-2406-11-08-2020"/>
    <s v="LTM-1301/21-22"/>
    <n v="3808"/>
    <n v="2701.12"/>
    <s v="Open Account"/>
    <s v="KPPE-SB-197284"/>
    <d v="2022-02-16T00:00:00"/>
    <n v="5491867.2599999998"/>
    <n v="0.1"/>
    <n v="353.1"/>
    <n v="3531"/>
    <m/>
    <x v="0"/>
    <s v="IB"/>
    <x v="0"/>
    <n v="0.1"/>
    <b v="1"/>
    <x v="0"/>
    <x v="0"/>
  </r>
  <r>
    <s v="PQIB-IB-2406-11-08-2020"/>
    <s v="LTM-1302/21-22"/>
    <n v="4504"/>
    <n v="2701.12"/>
    <s v="Open Account"/>
    <s v="KPPE-SB-197285"/>
    <d v="2022-02-16T00:00:00"/>
    <n v="6495635.1900000004"/>
    <n v="0.1"/>
    <n v="400.9"/>
    <n v="4009"/>
    <m/>
    <x v="0"/>
    <s v="IB"/>
    <x v="0"/>
    <n v="0.1"/>
    <b v="1"/>
    <x v="0"/>
    <x v="0"/>
  </r>
  <r>
    <s v="PQIB-IB-2406-11-08-2020"/>
    <s v="LTM-1325/21-22"/>
    <n v="15750"/>
    <n v="2701.12"/>
    <s v="HMB-014207"/>
    <s v="KPAE-SB-51594"/>
    <d v="2022-02-16T00:00:00"/>
    <n v="16632633.1"/>
    <n v="0.1"/>
    <n v="1000.2"/>
    <n v="10002"/>
    <m/>
    <x v="0"/>
    <s v="IB"/>
    <x v="0"/>
    <n v="0.1"/>
    <b v="1"/>
    <x v="0"/>
    <x v="0"/>
  </r>
  <r>
    <s v="PQIB-IB-2406-11-08-2020"/>
    <s v="LTM-1331/21-22"/>
    <n v="5358"/>
    <n v="2701.12"/>
    <s v="HMB-013346"/>
    <s v="KPPE-SB-197452"/>
    <d v="2022-02-16T00:00:00"/>
    <n v="6139100.5199999996"/>
    <n v="0.1"/>
    <n v="371.20000000000005"/>
    <n v="3712"/>
    <m/>
    <x v="0"/>
    <s v="IB"/>
    <x v="0"/>
    <n v="0.1"/>
    <b v="1"/>
    <x v="0"/>
    <x v="0"/>
  </r>
  <r>
    <s v="KAPW-IB-63381-30-10-2021"/>
    <s v="LTM-1331/21-22"/>
    <n v="5358"/>
    <n v="1108.19"/>
    <s v="HMB-013346"/>
    <s v="KPPE-SB-197452"/>
    <d v="2022-02-16T00:00:00"/>
    <n v="6139100.5199999996"/>
    <n v="0.04"/>
    <n v="148.47999999999999"/>
    <n v="3712"/>
    <m/>
    <x v="0"/>
    <s v="IB"/>
    <x v="0"/>
    <n v="0.04"/>
    <b v="1"/>
    <x v="0"/>
    <x v="2"/>
  </r>
  <r>
    <s v="KAPE-MB-172535-18-03-2021"/>
    <s v="LTM-1331/21-22"/>
    <n v="5358"/>
    <n v="5503.201"/>
    <s v="HMB-013346"/>
    <s v="KPPE-SB-197452"/>
    <d v="2022-02-16T00:00:00"/>
    <n v="6139100.5199999996"/>
    <n v="0.53061000000000003"/>
    <n v="1300.53"/>
    <n v="2451"/>
    <m/>
    <x v="0"/>
    <s v="MB"/>
    <x v="1"/>
    <n v="0.53061000000000003"/>
    <b v="1"/>
    <x v="0"/>
    <x v="5"/>
  </r>
  <r>
    <s v="KAPE-IB-128644-13-01-2022"/>
    <s v="LTM-1331/21-22"/>
    <n v="5358"/>
    <n v="2915.11"/>
    <s v="HMB-013346"/>
    <s v="KPPE-SB-197452"/>
    <d v="2022-02-16T00:00:00"/>
    <n v="6139100.5199999996"/>
    <n v="0.04"/>
    <n v="148.47999999999999"/>
    <n v="3712"/>
    <m/>
    <x v="0"/>
    <s v="IB"/>
    <x v="0"/>
    <n v="0.04"/>
    <b v="1"/>
    <x v="0"/>
    <x v="2"/>
  </r>
  <r>
    <s v="KAPE-IB-111446-16-12-2021"/>
    <s v="LTM-1331/21-22"/>
    <n v="5358"/>
    <n v="3402.13"/>
    <s v="HMB-013346"/>
    <s v="KPPE-SB-197452"/>
    <d v="2022-02-16T00:00:00"/>
    <n v="6139100.5199999996"/>
    <n v="0.04"/>
    <n v="98.039999999999992"/>
    <n v="2451"/>
    <m/>
    <x v="0"/>
    <s v="IB"/>
    <x v="0"/>
    <n v="0.04"/>
    <b v="1"/>
    <x v="0"/>
    <x v="2"/>
  </r>
  <r>
    <s v="KAPE-IB-128635-13-01-2022"/>
    <s v="LTM-1331/21-22"/>
    <n v="5358"/>
    <n v="5205.13"/>
    <s v="HMB-013346"/>
    <s v="KPPE-SB-197452"/>
    <d v="2022-02-16T00:00:00"/>
    <n v="6139100.5199999996"/>
    <n v="1.0101"/>
    <n v="1273.74"/>
    <n v="1261"/>
    <m/>
    <x v="0"/>
    <s v="IB"/>
    <x v="0"/>
    <n v="1.0101"/>
    <b v="1"/>
    <x v="0"/>
    <x v="1"/>
  </r>
  <r>
    <s v="PQIB-IB-2406-11-08-2020"/>
    <s v="LTM-1332/21-22"/>
    <n v="1524"/>
    <n v="2701.12"/>
    <s v="Open Account"/>
    <s v="KPAE-SB-51379"/>
    <d v="2022-02-15T00:00:00"/>
    <n v="4270161.1399999997"/>
    <n v="0.1"/>
    <n v="28.8"/>
    <n v="288"/>
    <m/>
    <x v="0"/>
    <s v="IB"/>
    <x v="0"/>
    <n v="0.1"/>
    <b v="1"/>
    <x v="0"/>
    <x v="0"/>
  </r>
  <r>
    <s v="PQIB-IB-2406-11-08-2020"/>
    <s v="LTM-1347/21-22"/>
    <n v="42267"/>
    <n v="2701.12"/>
    <s v="HMB-014185"/>
    <s v="KPPE-SB-197343"/>
    <d v="2022-02-16T00:00:00"/>
    <n v="35661564.729999997"/>
    <n v="0.1"/>
    <n v="1610.1"/>
    <n v="16101"/>
    <m/>
    <x v="0"/>
    <s v="IB"/>
    <x v="0"/>
    <n v="0.1"/>
    <b v="1"/>
    <x v="0"/>
    <x v="0"/>
  </r>
  <r>
    <s v="PQIB-IB-2406-11-08-2020"/>
    <s v="LTM-1349/21-22"/>
    <n v="10528"/>
    <n v="2701.12"/>
    <s v="Open Account"/>
    <s v="KPPE-SB-197340"/>
    <d v="2022-02-16T00:00:00"/>
    <n v="20327620.16"/>
    <n v="0.1"/>
    <n v="1552"/>
    <n v="15520"/>
    <m/>
    <x v="0"/>
    <s v="IB"/>
    <x v="0"/>
    <n v="0.1"/>
    <b v="1"/>
    <x v="0"/>
    <x v="0"/>
  </r>
  <r>
    <s v="KAPW-IB-96455-28-12-2021"/>
    <s v="LTM-1301/21-22"/>
    <n v="3808"/>
    <n v="3402.1990000000001"/>
    <s v="Open Account"/>
    <s v="KPPE-SB-197284"/>
    <d v="2022-02-16T00:00:00"/>
    <n v="5491867.2599999998"/>
    <n v="0.04"/>
    <n v="141.24"/>
    <n v="3531"/>
    <m/>
    <x v="0"/>
    <s v="IB"/>
    <x v="0"/>
    <n v="0.04"/>
    <b v="1"/>
    <x v="0"/>
    <x v="2"/>
  </r>
  <r>
    <s v="KAPW-IB-63381-30-10-2021"/>
    <s v="LTM-1301/21-22"/>
    <n v="3808"/>
    <n v="1108.19"/>
    <s v="Open Account"/>
    <s v="KPPE-SB-197284"/>
    <d v="2022-02-16T00:00:00"/>
    <n v="5491867.2599999998"/>
    <n v="0.04"/>
    <n v="141.24"/>
    <n v="3531"/>
    <m/>
    <x v="0"/>
    <s v="IB"/>
    <x v="0"/>
    <n v="0.04"/>
    <b v="1"/>
    <x v="0"/>
    <x v="2"/>
  </r>
  <r>
    <s v="KAPW-IB-63381-30-10-2021"/>
    <s v="LTM-1302/21-22"/>
    <n v="4504"/>
    <n v="1108.19"/>
    <s v="Open Account"/>
    <s v="KPPE-SB-197285"/>
    <d v="2022-02-16T00:00:00"/>
    <n v="6495635.1900000004"/>
    <n v="0.04"/>
    <n v="160.36000000000001"/>
    <n v="4009"/>
    <m/>
    <x v="0"/>
    <s v="IB"/>
    <x v="0"/>
    <n v="0.04"/>
    <b v="1"/>
    <x v="0"/>
    <x v="2"/>
  </r>
  <r>
    <s v="KAPW-IB-63381-30-10-2021"/>
    <s v="LTM-1325/21-22"/>
    <n v="15750"/>
    <n v="1108.19"/>
    <s v="HMB-014207"/>
    <s v="KPAE-SB-51594"/>
    <d v="2022-02-16T00:00:00"/>
    <n v="16632633.1"/>
    <n v="0.04"/>
    <n v="400.08000000000004"/>
    <n v="10002"/>
    <m/>
    <x v="0"/>
    <s v="IB"/>
    <x v="0"/>
    <n v="0.04"/>
    <b v="1"/>
    <x v="0"/>
    <x v="2"/>
  </r>
  <r>
    <s v="KAPW-IB-63381-30-10-2021"/>
    <s v="LTM-1332/21-22"/>
    <n v="1524"/>
    <n v="1108.19"/>
    <s v="Open Account"/>
    <s v="KPAE-SB-51379"/>
    <d v="2022-02-15T00:00:00"/>
    <n v="4270161.1399999997"/>
    <n v="0.04"/>
    <n v="11.52"/>
    <n v="288"/>
    <m/>
    <x v="0"/>
    <s v="IB"/>
    <x v="0"/>
    <n v="0.04"/>
    <b v="1"/>
    <x v="0"/>
    <x v="2"/>
  </r>
  <r>
    <s v="KAPW-IB-63381-30-10-2021"/>
    <s v="LTM-1347/21-22"/>
    <n v="42267"/>
    <n v="1108.19"/>
    <s v="HMB-014185"/>
    <s v="KPPE-SB-197343"/>
    <d v="2022-02-16T00:00:00"/>
    <n v="35661564.729999997"/>
    <n v="0.04"/>
    <n v="644.04"/>
    <n v="16101"/>
    <m/>
    <x v="0"/>
    <s v="IB"/>
    <x v="0"/>
    <n v="0.04"/>
    <b v="1"/>
    <x v="0"/>
    <x v="2"/>
  </r>
  <r>
    <s v="KAPW-IB-63381-30-10-2021"/>
    <s v="LTM-1349/21-22"/>
    <n v="10528"/>
    <n v="1108.19"/>
    <s v="Open Account"/>
    <s v="KPPE-SB-197340"/>
    <d v="2022-02-16T00:00:00"/>
    <n v="20327620.16"/>
    <n v="0.04"/>
    <n v="620.79999999999995"/>
    <n v="15520"/>
    <m/>
    <x v="0"/>
    <s v="IB"/>
    <x v="0"/>
    <n v="0.04"/>
    <b v="1"/>
    <x v="0"/>
    <x v="2"/>
  </r>
  <r>
    <s v="KAPE-MB-172535-18-03-2021"/>
    <s v="LTM-1347/21-22"/>
    <n v="42267"/>
    <n v="5503.201"/>
    <s v="HMB-014185"/>
    <s v="KPPE-SB-197343"/>
    <d v="2022-02-16T00:00:00"/>
    <n v="35661564.729999997"/>
    <n v="0.53061000000000003"/>
    <n v="3418.19"/>
    <n v="6442"/>
    <m/>
    <x v="0"/>
    <s v="MB"/>
    <x v="1"/>
    <n v="0.53061000000000003"/>
    <b v="1"/>
    <x v="0"/>
    <x v="5"/>
  </r>
  <r>
    <s v="KAPE-IB-128644-13-01-2022"/>
    <s v="LTM-1301/21-22"/>
    <n v="3808"/>
    <n v="2915.11"/>
    <s v="Open Account"/>
    <s v="KPPE-SB-197284"/>
    <d v="2022-02-16T00:00:00"/>
    <n v="5491867.2599999998"/>
    <n v="0.04"/>
    <n v="141.24"/>
    <n v="3531"/>
    <m/>
    <x v="0"/>
    <s v="IB"/>
    <x v="0"/>
    <n v="0.04"/>
    <b v="1"/>
    <x v="0"/>
    <x v="2"/>
  </r>
  <r>
    <s v="KAPE-IB-128644-13-01-2022"/>
    <s v="LTM-1302/21-22"/>
    <n v="4504"/>
    <n v="2915.11"/>
    <s v="Open Account"/>
    <s v="KPPE-SB-197285"/>
    <d v="2022-02-16T00:00:00"/>
    <n v="6495635.1900000004"/>
    <n v="0.04"/>
    <n v="160.36000000000001"/>
    <n v="4009"/>
    <m/>
    <x v="0"/>
    <s v="IB"/>
    <x v="0"/>
    <n v="0.04"/>
    <b v="1"/>
    <x v="0"/>
    <x v="2"/>
  </r>
  <r>
    <s v="KAPE-IB-128644-13-01-2022"/>
    <s v="LTM-1325/21-22"/>
    <n v="15750"/>
    <n v="2915.11"/>
    <s v="HMB-014207"/>
    <s v="KPAE-SB-51594"/>
    <d v="2022-02-16T00:00:00"/>
    <n v="16632633.1"/>
    <n v="0.04"/>
    <n v="400.08000000000004"/>
    <n v="10002"/>
    <m/>
    <x v="0"/>
    <s v="IB"/>
    <x v="0"/>
    <n v="0.04"/>
    <b v="1"/>
    <x v="0"/>
    <x v="2"/>
  </r>
  <r>
    <s v="KAPE-IB-128644-13-01-2022"/>
    <s v="LTM-1332/21-22"/>
    <n v="1524"/>
    <n v="2915.11"/>
    <s v="Open Account"/>
    <s v="KPAE-SB-51379"/>
    <d v="2022-02-15T00:00:00"/>
    <n v="4270161.1399999997"/>
    <n v="0.04"/>
    <n v="11.52"/>
    <n v="288"/>
    <m/>
    <x v="0"/>
    <s v="IB"/>
    <x v="0"/>
    <n v="0.04"/>
    <b v="1"/>
    <x v="0"/>
    <x v="2"/>
  </r>
  <r>
    <s v="KAPE-IB-111446-16-12-2021"/>
    <s v="LTM-1302/21-22"/>
    <n v="4504"/>
    <n v="3402.13"/>
    <s v="Open Account"/>
    <s v="KPPE-SB-197285"/>
    <d v="2022-02-16T00:00:00"/>
    <n v="6495635.1900000004"/>
    <n v="0.04"/>
    <n v="160.36000000000001"/>
    <n v="4009"/>
    <m/>
    <x v="0"/>
    <s v="IB"/>
    <x v="0"/>
    <n v="0.04"/>
    <b v="1"/>
    <x v="0"/>
    <x v="2"/>
  </r>
  <r>
    <s v="KAPE-IB-111446-16-12-2021"/>
    <s v="LTM-1325/21-22"/>
    <n v="15750"/>
    <n v="3402.13"/>
    <s v="HMB-014207"/>
    <s v="KPAE-SB-51594"/>
    <d v="2022-02-16T00:00:00"/>
    <n v="16632633.1"/>
    <n v="0.04"/>
    <n v="160.19999999999999"/>
    <n v="4005"/>
    <m/>
    <x v="0"/>
    <s v="IB"/>
    <x v="0"/>
    <n v="0.04"/>
    <b v="1"/>
    <x v="0"/>
    <x v="2"/>
  </r>
  <r>
    <s v="KAPE-IB-111446-16-12-2021"/>
    <s v="LTM-1349/21-22"/>
    <n v="10528"/>
    <n v="3402.13"/>
    <s v="Open Account"/>
    <s v="KPPE-SB-197340"/>
    <d v="2022-02-16T00:00:00"/>
    <n v="20327620.16"/>
    <n v="0.04"/>
    <n v="620.79999999999995"/>
    <n v="15520"/>
    <m/>
    <x v="0"/>
    <s v="IB"/>
    <x v="0"/>
    <n v="0.04"/>
    <b v="1"/>
    <x v="0"/>
    <x v="2"/>
  </r>
  <r>
    <s v="PQIB-IB-2406-11-08-2020"/>
    <s v="LTM-1271/21-22"/>
    <n v="9840"/>
    <n v="2701.12"/>
    <s v="Open Account"/>
    <s v="KPPE-SB-199896"/>
    <d v="2022-02-18T00:00:00"/>
    <n v="23298661.449999999"/>
    <n v="0.1"/>
    <n v="1417"/>
    <n v="14170"/>
    <m/>
    <x v="0"/>
    <s v="IB"/>
    <x v="0"/>
    <n v="0.1"/>
    <b v="1"/>
    <x v="0"/>
    <x v="0"/>
  </r>
  <r>
    <s v="PQIB-IB-2406-11-08-2020"/>
    <s v="LTM-1353/21-22"/>
    <n v="4332"/>
    <n v="2701.12"/>
    <s v="Open Account"/>
    <s v="KPPE-SB-199768"/>
    <d v="2022-02-18T00:00:00"/>
    <n v="38413984.729999997"/>
    <n v="0.1"/>
    <n v="1764.49"/>
    <n v="17644.900000000001"/>
    <m/>
    <x v="0"/>
    <s v="IB"/>
    <x v="0"/>
    <n v="0.1"/>
    <b v="1"/>
    <x v="0"/>
    <x v="0"/>
  </r>
  <r>
    <s v="KAPE-IB-2320-03-07-2021"/>
    <s v="LTM-1271/21-22"/>
    <n v="9840"/>
    <n v="5205.2700000000004"/>
    <s v="Open Account"/>
    <s v="KPPE-SB-199896"/>
    <d v="2022-02-18T00:00:00"/>
    <n v="23298661.449999999"/>
    <n v="1.0101"/>
    <n v="14313.08"/>
    <n v="14170"/>
    <m/>
    <x v="0"/>
    <s v="IB"/>
    <x v="0"/>
    <n v="1.0101"/>
    <b v="1"/>
    <x v="0"/>
    <x v="1"/>
  </r>
  <r>
    <s v="KAPW-IB-63381-30-10-2021"/>
    <s v="LTM-1271/21-22"/>
    <n v="9840"/>
    <n v="1108.19"/>
    <s v="Open Account"/>
    <s v="KPPE-SB-199896"/>
    <d v="2022-02-18T00:00:00"/>
    <n v="23298661.449999999"/>
    <n v="0.04"/>
    <n v="566.79999999999995"/>
    <n v="14170"/>
    <m/>
    <x v="0"/>
    <s v="IB"/>
    <x v="0"/>
    <n v="0.04"/>
    <b v="1"/>
    <x v="0"/>
    <x v="2"/>
  </r>
  <r>
    <s v="KAPE-IB-128644-13-01-2022"/>
    <s v="LTM-1271/21-22"/>
    <n v="9840"/>
    <n v="2915.11"/>
    <s v="Open Account"/>
    <s v="KPPE-SB-199896"/>
    <d v="2022-02-18T00:00:00"/>
    <n v="23298661.449999999"/>
    <n v="0.04"/>
    <n v="566.79999999999995"/>
    <n v="14170"/>
    <m/>
    <x v="0"/>
    <s v="IB"/>
    <x v="0"/>
    <n v="0.04"/>
    <b v="1"/>
    <x v="0"/>
    <x v="2"/>
  </r>
  <r>
    <s v="SIPZ-HC-279-15-09-2021"/>
    <s v="LTM-1265/21-22"/>
    <n v="1746"/>
    <n v="9607.2000000000007"/>
    <s v="Open Account"/>
    <s v="KPPE-SB-199899"/>
    <d v="2022-02-18T00:00:00"/>
    <n v="4134079.2"/>
    <n v="9.7699999999999992E-3"/>
    <n v="20.309999999999999"/>
    <n v="2078.8972431077696"/>
    <m/>
    <x v="0"/>
    <s v="HC"/>
    <x v="2"/>
    <n v="9.7699999999999992E-3"/>
    <b v="1"/>
    <x v="0"/>
    <x v="6"/>
  </r>
  <r>
    <s v="SIPZ-HC-512-25-11-2021"/>
    <s v="LTM-1265/21-22"/>
    <n v="1746"/>
    <n v="9607.2000000000007"/>
    <s v="Open Account"/>
    <s v="KPPE-SB-199899"/>
    <d v="2022-02-18T00:00:00"/>
    <n v="4134079.2"/>
    <n v="1.039E-2"/>
    <n v="18.87"/>
    <n v="1815.6892230576441"/>
    <m/>
    <x v="0"/>
    <s v="HC"/>
    <x v="2"/>
    <n v="1.039E-2"/>
    <b v="1"/>
    <x v="0"/>
    <x v="6"/>
  </r>
  <r>
    <s v="SIPZ-HC-512-25-11-2021"/>
    <s v="LTM-1265/21-22"/>
    <n v="1746"/>
    <n v="9607.2000000000007"/>
    <s v="Open Account"/>
    <s v="KPPE-SB-199899"/>
    <d v="2022-02-18T00:00:00"/>
    <n v="4134079.2"/>
    <n v="4.7916E-2"/>
    <n v="87"/>
    <n v="1815.6892230576441"/>
    <m/>
    <x v="0"/>
    <s v="HC"/>
    <x v="2"/>
    <n v="4.7919999999999997E-2"/>
    <b v="0"/>
    <x v="0"/>
    <x v="6"/>
  </r>
  <r>
    <s v="PQZI-EP-15955-14-01-2022"/>
    <s v="LTM-1352/21-22"/>
    <n v="1640"/>
    <n v="9607.11"/>
    <s v="ABL-002598"/>
    <s v="KPEX-SB-118455"/>
    <d v="2022-02-17T00:00:00"/>
    <n v="1127959.28"/>
    <n v="1"/>
    <n v="4.4000000000000004"/>
    <n v="4.4000000000000004"/>
    <m/>
    <x v="0"/>
    <s v="EP"/>
    <x v="2"/>
    <n v="1"/>
    <b v="1"/>
    <x v="0"/>
    <x v="6"/>
  </r>
  <r>
    <s v="KAPW-TI-119118-07-02-2022"/>
    <s v="LTM-1352/21-22"/>
    <n v="1640"/>
    <n v="4821.1090000000004"/>
    <s v="ABL-002598"/>
    <s v="KPEX-SB-118455"/>
    <d v="2022-02-17T00:00:00"/>
    <n v="1127959.28"/>
    <n v="1"/>
    <n v="10"/>
    <n v="10"/>
    <m/>
    <x v="0"/>
    <s v="TI"/>
    <x v="2"/>
    <n v="1"/>
    <b v="1"/>
    <x v="0"/>
    <x v="6"/>
  </r>
  <r>
    <s v="KAPW-TI-120293-09-02-2022"/>
    <s v="LTM-1352/21-22"/>
    <n v="1640"/>
    <n v="9606.2199999999993"/>
    <s v="ABL-002598"/>
    <s v="KPEX-SB-118455"/>
    <d v="2022-02-17T00:00:00"/>
    <n v="1127959.28"/>
    <n v="1"/>
    <n v="10"/>
    <n v="10"/>
    <m/>
    <x v="0"/>
    <s v="TI"/>
    <x v="2"/>
    <n v="1"/>
    <b v="1"/>
    <x v="0"/>
    <x v="6"/>
  </r>
  <r>
    <s v="KAPW-TI-120293-09-02-2022"/>
    <s v="LTM-1353/21-22"/>
    <n v="4332"/>
    <n v="9606.2099999999991"/>
    <s v="Open Account"/>
    <s v="KPPE-SB-199768"/>
    <d v="2022-02-18T00:00:00"/>
    <n v="38413984.729999997"/>
    <n v="1"/>
    <n v="34"/>
    <n v="34"/>
    <m/>
    <x v="0"/>
    <s v="TI"/>
    <x v="2"/>
    <n v="1"/>
    <b v="1"/>
    <x v="0"/>
    <x v="6"/>
  </r>
  <r>
    <s v="KAPW-TI-120293-09-02-2022"/>
    <s v="LTM-1353/21-22"/>
    <n v="4332"/>
    <n v="9606.2199999999993"/>
    <s v="Open Account"/>
    <s v="KPPE-SB-199768"/>
    <d v="2022-02-18T00:00:00"/>
    <n v="38413984.729999997"/>
    <n v="1"/>
    <n v="170"/>
    <n v="170"/>
    <m/>
    <x v="0"/>
    <s v="TI"/>
    <x v="2"/>
    <n v="1"/>
    <b v="1"/>
    <x v="0"/>
    <x v="6"/>
  </r>
  <r>
    <s v="KAPE-IB-206931-11-05-2021"/>
    <s v="LTM-1353/21-22"/>
    <n v="4332"/>
    <n v="5402.33"/>
    <s v="Open Account"/>
    <s v="KPPE-SB-199768"/>
    <d v="2022-02-18T00:00:00"/>
    <n v="38413984.729999997"/>
    <n v="0.99009999999999998"/>
    <n v="17470.22"/>
    <n v="17644.900000000001"/>
    <m/>
    <x v="0"/>
    <s v="IB"/>
    <x v="0"/>
    <n v="0.99009999999999998"/>
    <b v="1"/>
    <x v="0"/>
    <x v="3"/>
  </r>
  <r>
    <s v="PQIB-IB-2406-11-08-2020"/>
    <s v="LTM-1356/21-22"/>
    <n v="29320"/>
    <n v="2701.12"/>
    <s v="BAF-005404"/>
    <s v="KPPE-SB-200413"/>
    <d v="2022-02-18T00:00:00"/>
    <n v="15368045.609999999"/>
    <n v="0.1"/>
    <n v="1141.7"/>
    <n v="11417"/>
    <m/>
    <x v="0"/>
    <s v="IB"/>
    <x v="0"/>
    <n v="0.1"/>
    <b v="1"/>
    <x v="0"/>
    <x v="0"/>
  </r>
  <r>
    <s v="PQIB-IB-2406-11-08-2020"/>
    <s v="LTM-1357/21-22"/>
    <n v="31430"/>
    <n v="2701.12"/>
    <s v="BAF-005402"/>
    <s v="KPPE-SB-200415"/>
    <d v="2022-02-18T00:00:00"/>
    <n v="16144038.640000001"/>
    <n v="0.1"/>
    <n v="1077.7"/>
    <n v="10777"/>
    <m/>
    <x v="0"/>
    <s v="IB"/>
    <x v="0"/>
    <n v="0.1"/>
    <b v="1"/>
    <x v="0"/>
    <x v="0"/>
  </r>
  <r>
    <s v="PQIB-IB-2406-11-08-2020"/>
    <s v="LTM-1362/21-22"/>
    <n v="15591"/>
    <n v="2701.12"/>
    <s v="BAF-005538"/>
    <s v="KPPE-SB-200787"/>
    <d v="2022-02-19T00:00:00"/>
    <n v="32629856.140000001"/>
    <n v="0.1"/>
    <n v="1513.6999999999998"/>
    <n v="15137"/>
    <m/>
    <x v="0"/>
    <s v="IB"/>
    <x v="0"/>
    <n v="0.1"/>
    <b v="1"/>
    <x v="0"/>
    <x v="0"/>
  </r>
  <r>
    <s v="KAPW-IB-63381-30-10-2021"/>
    <s v="LTM-1356/21-22"/>
    <n v="29320"/>
    <n v="1108.19"/>
    <s v="BAF-005404"/>
    <s v="KPPE-SB-200413"/>
    <d v="2022-02-18T00:00:00"/>
    <n v="15368045.609999999"/>
    <n v="0.04"/>
    <n v="456.67999999999995"/>
    <n v="11417"/>
    <m/>
    <x v="0"/>
    <s v="IB"/>
    <x v="0"/>
    <n v="0.04"/>
    <b v="1"/>
    <x v="0"/>
    <x v="2"/>
  </r>
  <r>
    <s v="KAPW-IB-63381-30-10-2021"/>
    <s v="LTM-1357/21-22"/>
    <n v="31430"/>
    <n v="1108.19"/>
    <s v="BAF-005402"/>
    <s v="KPPE-SB-200415"/>
    <d v="2022-02-18T00:00:00"/>
    <n v="16144038.640000001"/>
    <n v="0.04"/>
    <n v="431.08000000000004"/>
    <n v="10777"/>
    <m/>
    <x v="0"/>
    <s v="IB"/>
    <x v="0"/>
    <n v="0.04"/>
    <b v="1"/>
    <x v="0"/>
    <x v="2"/>
  </r>
  <r>
    <s v="KAPW-IB-63381-30-10-2021"/>
    <s v="LTM-1362/21-22"/>
    <n v="15591"/>
    <n v="1108.19"/>
    <s v="BAF-005538"/>
    <s v="KPPE-SB-200787"/>
    <d v="2022-02-19T00:00:00"/>
    <n v="32629856.140000001"/>
    <n v="0.04"/>
    <n v="605.48"/>
    <n v="15137"/>
    <m/>
    <x v="0"/>
    <s v="IB"/>
    <x v="0"/>
    <n v="0.04"/>
    <b v="1"/>
    <x v="0"/>
    <x v="2"/>
  </r>
  <r>
    <s v="KAPE-MB-172535-18-03-2021"/>
    <s v="LTM-1356/21-22"/>
    <n v="29320"/>
    <n v="5503.201"/>
    <s v="BAF-005404"/>
    <s v="KPPE-SB-200413"/>
    <d v="2022-02-18T00:00:00"/>
    <n v="15368045.609999999"/>
    <n v="0.53061000000000003"/>
    <n v="6057.97"/>
    <n v="11417"/>
    <m/>
    <x v="0"/>
    <s v="MB"/>
    <x v="1"/>
    <n v="0.53061000000000003"/>
    <b v="1"/>
    <x v="0"/>
    <x v="5"/>
  </r>
  <r>
    <s v="KAPE-MB-172535-18-03-2021"/>
    <s v="LTM-1357/21-22"/>
    <n v="31430"/>
    <n v="5503.201"/>
    <s v="BAF-005402"/>
    <s v="KPPE-SB-200415"/>
    <d v="2022-02-18T00:00:00"/>
    <n v="16144038.640000001"/>
    <n v="0.53061000000000003"/>
    <n v="5718.38"/>
    <n v="10777"/>
    <m/>
    <x v="0"/>
    <s v="MB"/>
    <x v="1"/>
    <n v="0.53061000000000003"/>
    <b v="1"/>
    <x v="0"/>
    <x v="5"/>
  </r>
  <r>
    <s v="KAPE-MB-172535-18-03-2021"/>
    <s v="LTM-1362/21-22"/>
    <n v="15591"/>
    <n v="5503.201"/>
    <s v="BAF-005538"/>
    <s v="KPPE-SB-200787"/>
    <d v="2022-02-19T00:00:00"/>
    <n v="32629856.140000001"/>
    <n v="0.53061000000000003"/>
    <n v="1919.22"/>
    <n v="3617"/>
    <m/>
    <x v="0"/>
    <s v="MB"/>
    <x v="1"/>
    <n v="0.53061000000000003"/>
    <b v="1"/>
    <x v="0"/>
    <x v="5"/>
  </r>
  <r>
    <s v="KAPE-IB-128644-13-01-2022"/>
    <s v="LTM-1362/21-22"/>
    <n v="15591"/>
    <n v="2915.11"/>
    <s v="BAF-005538"/>
    <s v="KPPE-SB-200787"/>
    <d v="2022-02-19T00:00:00"/>
    <n v="32629856.140000001"/>
    <n v="0.04"/>
    <n v="198.36"/>
    <n v="4959"/>
    <m/>
    <x v="0"/>
    <s v="IB"/>
    <x v="0"/>
    <n v="0.04"/>
    <b v="1"/>
    <x v="0"/>
    <x v="2"/>
  </r>
  <r>
    <s v="SIPZ-HC-512-25-11-2021"/>
    <s v="LTM-1336/21-22"/>
    <n v="14530"/>
    <n v="9607.2000000000007"/>
    <s v="HBL-008185"/>
    <s v="KPPE-SB-200416"/>
    <d v="2022-02-18T00:00:00"/>
    <n v="11995314"/>
    <n v="1.039E-2"/>
    <n v="34.049999999999997"/>
    <n v="3277.44"/>
    <m/>
    <x v="0"/>
    <s v="HC"/>
    <x v="2"/>
    <n v="1.039E-2"/>
    <b v="1"/>
    <x v="0"/>
    <x v="6"/>
  </r>
  <r>
    <s v="SIPZ-HC-512-25-11-2021"/>
    <s v="LTM-1336/21-22"/>
    <n v="14530"/>
    <n v="9607.2000000000007"/>
    <s v="HBL-008185"/>
    <s v="KPPE-SB-200416"/>
    <d v="2022-02-18T00:00:00"/>
    <n v="11995314"/>
    <n v="4.8000000000000001E-4"/>
    <n v="1.57"/>
    <n v="3277.44"/>
    <m/>
    <x v="0"/>
    <s v="HC"/>
    <x v="2"/>
    <n v="4.8000000000000001E-4"/>
    <b v="1"/>
    <x v="0"/>
    <x v="6"/>
  </r>
  <r>
    <s v="KAPE-IB-111446-16-12-2021"/>
    <s v="LTM-1356/21-22"/>
    <n v="29320"/>
    <n v="3402.13"/>
    <s v="BAF-005404"/>
    <s v="KPPE-SB-200413"/>
    <d v="2022-02-18T00:00:00"/>
    <n v="15368045.609999999"/>
    <n v="0.04"/>
    <n v="456.67999999999995"/>
    <n v="11417"/>
    <m/>
    <x v="0"/>
    <s v="IB"/>
    <x v="0"/>
    <n v="0.04"/>
    <b v="1"/>
    <x v="0"/>
    <x v="2"/>
  </r>
  <r>
    <s v="KAPE-IB-111446-16-12-2021"/>
    <s v="LTM-1357/21-22"/>
    <n v="31430"/>
    <n v="3402.13"/>
    <s v="BAF-005402"/>
    <s v="KPPE-SB-200415"/>
    <d v="2022-02-18T00:00:00"/>
    <n v="16144038.640000001"/>
    <n v="0.04"/>
    <n v="431.08000000000004"/>
    <n v="10777"/>
    <m/>
    <x v="0"/>
    <s v="IB"/>
    <x v="0"/>
    <n v="0.04"/>
    <b v="1"/>
    <x v="0"/>
    <x v="2"/>
  </r>
  <r>
    <s v="KAPE-IB-111446-16-12-2021"/>
    <s v="LTM-1362/21-22"/>
    <n v="15591"/>
    <n v="3402.13"/>
    <s v="BAF-005538"/>
    <s v="KPPE-SB-200787"/>
    <d v="2022-02-19T00:00:00"/>
    <n v="32629856.140000001"/>
    <n v="0.04"/>
    <n v="407.12"/>
    <n v="10178"/>
    <m/>
    <x v="0"/>
    <s v="IB"/>
    <x v="0"/>
    <n v="0.04"/>
    <b v="1"/>
    <x v="0"/>
    <x v="2"/>
  </r>
  <r>
    <s v="KAPE-IB-121250-03-01-2022"/>
    <s v="LTM-1362/21-22"/>
    <n v="15591"/>
    <n v="5205.2700000000004"/>
    <s v="BAF-005538"/>
    <s v="KPPE-SB-200787"/>
    <d v="2022-02-19T00:00:00"/>
    <n v="32629856.140000001"/>
    <n v="1.0101"/>
    <n v="1410.13"/>
    <n v="1396.03"/>
    <m/>
    <x v="0"/>
    <s v="IB"/>
    <x v="0"/>
    <n v="1.0101"/>
    <b v="1"/>
    <x v="0"/>
    <x v="1"/>
  </r>
  <r>
    <s v="KAPE-IB-123078-05-01-2022"/>
    <s v="LTM-1362/21-22"/>
    <n v="15591"/>
    <n v="5205.2700000000004"/>
    <s v="BAF-005538"/>
    <s v="KPPE-SB-200787"/>
    <d v="2022-02-19T00:00:00"/>
    <n v="32629856.140000001"/>
    <n v="1.0101"/>
    <n v="3701.41"/>
    <n v="3664.4"/>
    <m/>
    <x v="0"/>
    <s v="IB"/>
    <x v="0"/>
    <n v="1.0101"/>
    <b v="1"/>
    <x v="0"/>
    <x v="1"/>
  </r>
  <r>
    <s v="KAPE-IB-112508-18-12-2021"/>
    <s v="LTM-1362/21-22"/>
    <n v="15591"/>
    <n v="5205.2700000000004"/>
    <s v="BAF-005538"/>
    <s v="KPPE-SB-200787"/>
    <d v="2022-02-19T00:00:00"/>
    <n v="32629856.140000001"/>
    <n v="1.0101"/>
    <n v="1515.73"/>
    <n v="1500.57"/>
    <m/>
    <x v="0"/>
    <s v="IB"/>
    <x v="0"/>
    <n v="1.0101"/>
    <b v="1"/>
    <x v="0"/>
    <x v="1"/>
  </r>
  <r>
    <s v="KAPE-IB-129589-14-01-2022"/>
    <s v="LTM-1356/21-22"/>
    <n v="29320"/>
    <n v="2832.1089999999999"/>
    <s v="BAF-005404"/>
    <s v="KPPE-SB-200413"/>
    <d v="2022-02-18T00:00:00"/>
    <n v="15368045.609999999"/>
    <n v="0.04"/>
    <n v="456.67999999999995"/>
    <n v="11417"/>
    <m/>
    <x v="0"/>
    <s v="IB"/>
    <x v="0"/>
    <n v="0.04"/>
    <b v="1"/>
    <x v="0"/>
    <x v="2"/>
  </r>
  <r>
    <s v="KAPE-IB-129589-14-01-2022"/>
    <s v="LTM-1357/21-22"/>
    <n v="31430"/>
    <n v="2832.1089999999999"/>
    <s v="BAF-005402"/>
    <s v="KPPE-SB-200415"/>
    <d v="2022-02-18T00:00:00"/>
    <n v="16144038.640000001"/>
    <n v="0.04"/>
    <n v="431.08000000000004"/>
    <n v="10777"/>
    <m/>
    <x v="0"/>
    <s v="IB"/>
    <x v="0"/>
    <n v="0.04"/>
    <b v="1"/>
    <x v="0"/>
    <x v="2"/>
  </r>
  <r>
    <s v="KAPE-IB-129589-14-01-2022"/>
    <s v="LTM-1362/21-22"/>
    <n v="15591"/>
    <n v="2832.1089999999999"/>
    <s v="BAF-005538"/>
    <s v="KPPE-SB-200787"/>
    <d v="2022-02-19T00:00:00"/>
    <n v="32629856.140000001"/>
    <n v="0.04"/>
    <n v="144.68"/>
    <n v="3617"/>
    <m/>
    <x v="0"/>
    <s v="IB"/>
    <x v="0"/>
    <n v="0.04"/>
    <b v="1"/>
    <x v="0"/>
    <x v="2"/>
  </r>
  <r>
    <s v="KAPE-IB-22661-03-08-2021"/>
    <s v="LTM-1362/21-22"/>
    <n v="15591"/>
    <n v="5205.24"/>
    <s v="BAF-005538"/>
    <s v="KPPE-SB-200787"/>
    <d v="2022-02-19T00:00:00"/>
    <n v="32629856.140000001"/>
    <n v="1.0101"/>
    <n v="5009.09"/>
    <n v="4959"/>
    <m/>
    <x v="0"/>
    <s v="IB"/>
    <x v="0"/>
    <n v="1.0101"/>
    <b v="1"/>
    <x v="0"/>
    <x v="1"/>
  </r>
  <r>
    <s v="SIPZ-HC-512-25-11-2021"/>
    <s v="LTM-1363/21-22"/>
    <n v="10752"/>
    <n v="9607.2000000000007"/>
    <s v="ABL-002742"/>
    <s v="KPPE-SB-201759"/>
    <d v="2022-02-20T00:00:00"/>
    <n v="11406447.359999999"/>
    <n v="1.039E-2"/>
    <n v="25.2"/>
    <n v="2425.2600000000002"/>
    <m/>
    <x v="0"/>
    <s v="HC"/>
    <x v="2"/>
    <n v="1.039E-2"/>
    <b v="1"/>
    <x v="0"/>
    <x v="6"/>
  </r>
  <r>
    <s v="SIPZ-HC-512-25-11-2021"/>
    <s v="LTM-1363/21-22"/>
    <n v="10752"/>
    <n v="9607.2000000000007"/>
    <s v="ABL-002742"/>
    <s v="KPPE-SB-201759"/>
    <d v="2022-02-20T00:00:00"/>
    <n v="11406447.359999999"/>
    <n v="4.8000000000000001E-4"/>
    <n v="1.1599999999999999"/>
    <n v="2425.2600000000002"/>
    <m/>
    <x v="0"/>
    <s v="HC"/>
    <x v="2"/>
    <n v="4.8000000000000001E-4"/>
    <b v="1"/>
    <x v="0"/>
    <x v="6"/>
  </r>
  <r>
    <s v="PQZI-EP-15955-14-01-2022"/>
    <s v="LTM-1360/21-22"/>
    <n v="3200"/>
    <n v="9607.11"/>
    <s v="HBL-009543"/>
    <s v="KPPE-SB-201735"/>
    <d v="2022-02-20T00:00:00"/>
    <n v="3450888"/>
    <n v="1"/>
    <n v="50.6"/>
    <n v="50.6"/>
    <m/>
    <x v="0"/>
    <s v="EP"/>
    <x v="2"/>
    <n v="1"/>
    <b v="1"/>
    <x v="0"/>
    <x v="6"/>
  </r>
  <r>
    <s v="KAPW-TI-119118-07-02-2022"/>
    <s v="LTM-1358/21-22"/>
    <n v="16222"/>
    <n v="4821.1090000000004"/>
    <s v="ABL-002717"/>
    <s v="KPPE-SB-201282"/>
    <d v="2022-02-19T00:00:00"/>
    <n v="17983156.34"/>
    <n v="1"/>
    <n v="240"/>
    <n v="240"/>
    <m/>
    <x v="0"/>
    <s v="TI"/>
    <x v="2"/>
    <n v="1"/>
    <b v="1"/>
    <x v="0"/>
    <x v="6"/>
  </r>
  <r>
    <s v="KAPW-TI-120293-09-02-2022"/>
    <s v="LTM-1355/21-22"/>
    <n v="49358"/>
    <n v="9606.2099999999991"/>
    <s v="HMB-015982"/>
    <s v="KPEX-SB-120132"/>
    <d v="2022-02-21T00:00:00"/>
    <n v="33234913.149999999"/>
    <n v="1"/>
    <n v="500"/>
    <n v="500"/>
    <m/>
    <x v="0"/>
    <s v="TI"/>
    <x v="2"/>
    <n v="1"/>
    <b v="1"/>
    <x v="1"/>
    <x v="6"/>
  </r>
  <r>
    <s v="KPAF-TI-38158-21-01-2022"/>
    <s v="LTM-1358/21-22"/>
    <n v="16222"/>
    <n v="8523.5990000000002"/>
    <s v="ABL-002717"/>
    <s v="KPPE-SB-201282"/>
    <d v="2022-02-19T00:00:00"/>
    <n v="17983156.34"/>
    <n v="1"/>
    <n v="18000"/>
    <n v="18000"/>
    <m/>
    <x v="0"/>
    <s v="TI"/>
    <x v="2"/>
    <n v="1"/>
    <b v="1"/>
    <x v="0"/>
    <x v="6"/>
  </r>
  <r>
    <s v="PQZI-EP-14259-29-12-2021"/>
    <s v="LTM-1355/21-22"/>
    <n v="49358"/>
    <n v="9607.19"/>
    <s v="HMB-015982"/>
    <s v="KPEX-SB-120132"/>
    <d v="2022-02-21T00:00:00"/>
    <n v="33234913.149999999"/>
    <n v="1"/>
    <n v="32.47"/>
    <n v="32.47"/>
    <m/>
    <x v="0"/>
    <s v="EP"/>
    <x v="2"/>
    <n v="1"/>
    <b v="1"/>
    <x v="1"/>
    <x v="6"/>
  </r>
  <r>
    <s v="PQZI-EP-14259-29-12-2021"/>
    <s v="LTM-1355/21-22"/>
    <n v="49358"/>
    <n v="9607.2000000000007"/>
    <s v="HMB-015982"/>
    <s v="KPEX-SB-120132"/>
    <d v="2022-02-21T00:00:00"/>
    <n v="33234913.149999999"/>
    <n v="1"/>
    <n v="2.65"/>
    <n v="2.65"/>
    <m/>
    <x v="0"/>
    <s v="EP"/>
    <x v="2"/>
    <n v="1"/>
    <b v="1"/>
    <x v="1"/>
    <x v="6"/>
  </r>
  <r>
    <s v="PQZI-EP-14259-29-12-2021"/>
    <s v="LTM-1355/21-22"/>
    <n v="49358"/>
    <n v="9607.11"/>
    <s v="HMB-015982"/>
    <s v="KPEX-SB-120132"/>
    <d v="2022-02-21T00:00:00"/>
    <n v="33234913.149999999"/>
    <n v="1"/>
    <n v="130.1"/>
    <n v="130.1"/>
    <m/>
    <x v="0"/>
    <s v="EP"/>
    <x v="2"/>
    <n v="1"/>
    <b v="1"/>
    <x v="1"/>
    <x v="6"/>
  </r>
  <r>
    <s v="PQIB-IB-2406-11-08-2020"/>
    <s v="LTM-1350/21-22"/>
    <n v="1993"/>
    <n v="2701.12"/>
    <s v="HMB-017201"/>
    <s v="KPEX-SB-120661"/>
    <d v="2022-02-21T00:00:00"/>
    <n v="3321431.43"/>
    <n v="0.1"/>
    <n v="161.5"/>
    <n v="1615"/>
    <m/>
    <x v="0"/>
    <s v="IB"/>
    <x v="0"/>
    <n v="0.1"/>
    <b v="1"/>
    <x v="0"/>
    <x v="0"/>
  </r>
  <r>
    <s v="PQIB-IB-2406-11-08-2020"/>
    <s v="LTM-1367/21-22"/>
    <n v="54940"/>
    <n v="2701.12"/>
    <s v="HBL-0009743"/>
    <s v="KPPE-SB-203192"/>
    <d v="2022-02-22T00:00:00"/>
    <n v="31616381.07"/>
    <n v="0.1"/>
    <n v="1728.9"/>
    <n v="17289"/>
    <m/>
    <x v="0"/>
    <s v="IB"/>
    <x v="0"/>
    <n v="0.1"/>
    <b v="1"/>
    <x v="0"/>
    <x v="0"/>
  </r>
  <r>
    <s v="PQIB-IB-2406-11-08-2020"/>
    <s v="LTM-1368/21-22"/>
    <n v="3420"/>
    <n v="2701.12"/>
    <s v="HMB-016869"/>
    <s v="KPPE-SB-203194"/>
    <d v="2022-02-22T00:00:00"/>
    <n v="25038978.989999998"/>
    <n v="0.1"/>
    <n v="1578.8"/>
    <n v="15788"/>
    <m/>
    <x v="0"/>
    <s v="IB"/>
    <x v="0"/>
    <n v="0.1"/>
    <b v="1"/>
    <x v="0"/>
    <x v="0"/>
  </r>
  <r>
    <s v="PQIB-IB-2406-11-08-2020"/>
    <s v="LTM-1369/21-22"/>
    <n v="4263"/>
    <n v="2701.12"/>
    <s v="HMB-016868"/>
    <s v="KPPE-SB-203198"/>
    <d v="2022-02-22T00:00:00"/>
    <n v="29864024.969999999"/>
    <n v="0.1"/>
    <n v="1727.2"/>
    <n v="17272"/>
    <m/>
    <x v="0"/>
    <s v="IB"/>
    <x v="0"/>
    <n v="0.1"/>
    <b v="1"/>
    <x v="0"/>
    <x v="0"/>
  </r>
  <r>
    <s v="KAPW-IB-63381-30-10-2021"/>
    <s v="LTM-1350/21-22"/>
    <n v="1993"/>
    <n v="1108.19"/>
    <s v="HMB-017201"/>
    <s v="KPEX-SB-120661"/>
    <d v="2022-02-21T00:00:00"/>
    <n v="3321431.43"/>
    <n v="0.04"/>
    <n v="64.599999999999994"/>
    <n v="1615"/>
    <m/>
    <x v="0"/>
    <s v="IB"/>
    <x v="0"/>
    <n v="0.04"/>
    <b v="1"/>
    <x v="0"/>
    <x v="2"/>
  </r>
  <r>
    <s v="KAPW-IB-63381-30-10-2021"/>
    <s v="LTM-1367/21-22"/>
    <n v="54940"/>
    <n v="1108.19"/>
    <s v="HBL-0009743"/>
    <s v="KPPE-SB-203192"/>
    <d v="2022-02-22T00:00:00"/>
    <n v="31616381.07"/>
    <n v="0.04"/>
    <n v="691.56"/>
    <n v="17289"/>
    <m/>
    <x v="0"/>
    <s v="IB"/>
    <x v="0"/>
    <n v="0.04"/>
    <b v="1"/>
    <x v="0"/>
    <x v="2"/>
  </r>
  <r>
    <s v="KAPW-IB-63381-30-10-2021"/>
    <s v="LTM-1368/21-22"/>
    <n v="3420"/>
    <n v="1108.19"/>
    <s v="HMB-016869"/>
    <s v="KPPE-SB-203194"/>
    <d v="2022-02-22T00:00:00"/>
    <n v="25038978.989999998"/>
    <n v="0.04"/>
    <n v="631.52"/>
    <n v="15788"/>
    <m/>
    <x v="0"/>
    <s v="IB"/>
    <x v="0"/>
    <n v="0.04"/>
    <b v="1"/>
    <x v="0"/>
    <x v="2"/>
  </r>
  <r>
    <s v="KAPW-IB-63381-30-10-2021"/>
    <s v="LTM-1369/21-22"/>
    <n v="4263"/>
    <n v="1108.19"/>
    <s v="HMB-016868"/>
    <s v="KPPE-SB-203198"/>
    <d v="2022-02-22T00:00:00"/>
    <n v="29864024.969999999"/>
    <n v="0.04"/>
    <n v="690.88"/>
    <n v="17272"/>
    <m/>
    <x v="0"/>
    <s v="IB"/>
    <x v="0"/>
    <n v="0.04"/>
    <b v="1"/>
    <x v="0"/>
    <x v="2"/>
  </r>
  <r>
    <s v="KAPE-MB-172535-18-03-2021"/>
    <s v="LTM-1368/21-22"/>
    <n v="3420"/>
    <n v="5503.201"/>
    <s v="HMB-016869"/>
    <s v="KPPE-SB-203194"/>
    <d v="2022-02-22T00:00:00"/>
    <n v="25038978.989999998"/>
    <n v="0.41666999999999998"/>
    <n v="6578.38"/>
    <n v="15788"/>
    <m/>
    <x v="0"/>
    <s v="MB"/>
    <x v="1"/>
    <n v="0.41666999999999998"/>
    <b v="1"/>
    <x v="0"/>
    <x v="5"/>
  </r>
  <r>
    <s v="KAPE-MB-172535-18-03-2021"/>
    <s v="LTM-1369/21-22"/>
    <n v="4263"/>
    <n v="5503.201"/>
    <s v="HMB-016868"/>
    <s v="KPPE-SB-203198"/>
    <d v="2022-02-22T00:00:00"/>
    <n v="29864024.969999999"/>
    <n v="0.41666999999999998"/>
    <n v="7196.72"/>
    <n v="17272"/>
    <m/>
    <x v="0"/>
    <s v="MB"/>
    <x v="1"/>
    <n v="0.41666999999999998"/>
    <b v="1"/>
    <x v="0"/>
    <x v="5"/>
  </r>
  <r>
    <s v="KAPE-IB-128644-13-01-2022"/>
    <s v="LTM-1369/21-22"/>
    <n v="4263"/>
    <n v="2915.11"/>
    <s v="HMB-016868"/>
    <s v="KPPE-SB-203198"/>
    <d v="2022-02-22T00:00:00"/>
    <n v="29864024.969999999"/>
    <n v="0.04"/>
    <n v="34.72"/>
    <n v="868"/>
    <m/>
    <x v="0"/>
    <s v="IB"/>
    <x v="0"/>
    <n v="0.04"/>
    <b v="1"/>
    <x v="0"/>
    <x v="2"/>
  </r>
  <r>
    <s v="KAPE-IB-111446-16-12-2021"/>
    <s v="LTM-1350/21-22"/>
    <n v="1993"/>
    <n v="3402.13"/>
    <s v="HMB-017201"/>
    <s v="KPEX-SB-120661"/>
    <d v="2022-02-21T00:00:00"/>
    <n v="3321431.43"/>
    <n v="0.04"/>
    <n v="64.599999999999994"/>
    <n v="1615"/>
    <m/>
    <x v="0"/>
    <s v="IB"/>
    <x v="0"/>
    <n v="0.04"/>
    <b v="1"/>
    <x v="0"/>
    <x v="2"/>
  </r>
  <r>
    <s v="KAPW-TI-120293-09-02-2022"/>
    <s v="LTM-1361/21-22"/>
    <n v="25771"/>
    <n v="9606.2099999999991"/>
    <s v="HMB-016215"/>
    <s v="KPEX-SB-120750"/>
    <d v="2022-02-22T00:00:00"/>
    <n v="29003714.239999998"/>
    <n v="1"/>
    <n v="250"/>
    <n v="250"/>
    <m/>
    <x v="0"/>
    <s v="TI"/>
    <x v="2"/>
    <n v="1"/>
    <b v="1"/>
    <x v="1"/>
    <x v="6"/>
  </r>
  <r>
    <s v="KAPE-IB-22661-03-08-2021"/>
    <s v="LTM-1350/21-22"/>
    <n v="1993"/>
    <n v="5205.24"/>
    <s v="HMB-017201"/>
    <s v="KPEX-SB-120661"/>
    <d v="2022-02-21T00:00:00"/>
    <n v="3321431.43"/>
    <n v="1.0101"/>
    <n v="1630.17"/>
    <n v="1615"/>
    <m/>
    <x v="0"/>
    <s v="IB"/>
    <x v="0"/>
    <n v="1.00939"/>
    <b v="0"/>
    <x v="0"/>
    <x v="1"/>
  </r>
  <r>
    <s v="KAPE-IB-50825-16-09-2021"/>
    <s v="LTM-1368/21-22"/>
    <n v="3420"/>
    <n v="4810.29"/>
    <s v="HMB-016869"/>
    <s v="KPPE-SB-203194"/>
    <d v="2022-02-22T00:00:00"/>
    <n v="25038978.989999998"/>
    <n v="0.06"/>
    <n v="257.83999999999997"/>
    <n v="4297"/>
    <m/>
    <x v="0"/>
    <s v="IB"/>
    <x v="0"/>
    <n v="0.06"/>
    <b v="1"/>
    <x v="0"/>
    <x v="7"/>
  </r>
  <r>
    <s v="PQZI-EP-14904-04-01-2022"/>
    <s v="LTM-1361/21-22"/>
    <n v="25771"/>
    <n v="9607.11"/>
    <s v="HMB-016215"/>
    <s v="KPEX-SB-120750"/>
    <d v="2022-02-22T00:00:00"/>
    <n v="29003714.239999998"/>
    <n v="1"/>
    <n v="150"/>
    <n v="150"/>
    <m/>
    <x v="0"/>
    <s v="EP"/>
    <x v="2"/>
    <n v="1"/>
    <b v="1"/>
    <x v="1"/>
    <x v="6"/>
  </r>
  <r>
    <s v="PQIB-IB-2406-11-08-2020"/>
    <s v="LTM-1373+1373A/21-22"/>
    <n v="29852"/>
    <n v="2701.12"/>
    <s v="ABL-0002879"/>
    <s v="KPPE-SB-204161"/>
    <d v="2022-02-23T00:00:00"/>
    <n v="30736866.899999999"/>
    <n v="0.1"/>
    <n v="1690.6"/>
    <n v="16906"/>
    <m/>
    <x v="0"/>
    <s v="IB"/>
    <x v="0"/>
    <n v="0.1"/>
    <b v="1"/>
    <x v="0"/>
    <x v="0"/>
  </r>
  <r>
    <s v="PQIB-IB-2406-11-08-2020"/>
    <s v="LTM-1374/21-22"/>
    <n v="9744"/>
    <n v="2701.12"/>
    <s v="HMB-017869"/>
    <s v="KPEX-SB-121383"/>
    <d v="2022-02-23T00:00:00"/>
    <n v="17215543.210000001"/>
    <n v="0.1"/>
    <n v="1330.03"/>
    <n v="13300.26"/>
    <m/>
    <x v="0"/>
    <s v="IB"/>
    <x v="0"/>
    <n v="0.1"/>
    <b v="1"/>
    <x v="0"/>
    <x v="0"/>
  </r>
  <r>
    <s v="PQIB-IB-2406-11-08-2020"/>
    <s v="LTM-1375/21-22"/>
    <n v="4040"/>
    <n v="2701.12"/>
    <s v="HMB-017833"/>
    <s v="KPEX-SB-121382"/>
    <d v="2022-02-23T00:00:00"/>
    <n v="28686541.649999999"/>
    <n v="0.1"/>
    <n v="1751.1"/>
    <n v="17511"/>
    <m/>
    <x v="0"/>
    <s v="IB"/>
    <x v="0"/>
    <n v="0.1"/>
    <b v="1"/>
    <x v="0"/>
    <x v="0"/>
  </r>
  <r>
    <s v="KAPW-IB-81108-02-12-2021"/>
    <s v="LTM-1374/21-22"/>
    <n v="9744"/>
    <n v="3906.9029999999998"/>
    <s v="HMB-017869"/>
    <s v="KPEX-SB-121383"/>
    <d v="2022-02-23T00:00:00"/>
    <n v="17215543.210000001"/>
    <n v="0.04"/>
    <n v="11.52"/>
    <n v="288"/>
    <m/>
    <x v="0"/>
    <s v="IB"/>
    <x v="0"/>
    <n v="0.04"/>
    <b v="1"/>
    <x v="0"/>
    <x v="2"/>
  </r>
  <r>
    <s v="KAPW-IB-63381-30-10-2021"/>
    <s v="LTM-1373+1373A/21-22"/>
    <n v="29852"/>
    <n v="1108.19"/>
    <s v="ABL-0002879"/>
    <s v="KPPE-SB-204161"/>
    <d v="2022-02-23T00:00:00"/>
    <n v="30736866.899999999"/>
    <n v="0.04"/>
    <n v="676.24"/>
    <n v="16906"/>
    <m/>
    <x v="0"/>
    <s v="IB"/>
    <x v="0"/>
    <n v="0.04"/>
    <b v="1"/>
    <x v="0"/>
    <x v="2"/>
  </r>
  <r>
    <s v="KAPW-IB-63381-30-10-2021"/>
    <s v="LTM-1374/21-22"/>
    <n v="9744"/>
    <n v="1108.19"/>
    <s v="HMB-017869"/>
    <s v="KPEX-SB-121383"/>
    <d v="2022-02-23T00:00:00"/>
    <n v="17215543.210000001"/>
    <n v="0.04"/>
    <n v="532.01"/>
    <n v="13300.26"/>
    <m/>
    <x v="0"/>
    <s v="IB"/>
    <x v="0"/>
    <n v="0.04"/>
    <b v="1"/>
    <x v="0"/>
    <x v="2"/>
  </r>
  <r>
    <s v="KAPW-IB-63381-30-10-2021"/>
    <s v="LTM-1375/21-22"/>
    <n v="4040"/>
    <n v="1108.19"/>
    <s v="HMB-017833"/>
    <s v="KPEX-SB-121382"/>
    <d v="2022-02-23T00:00:00"/>
    <n v="28686541.649999999"/>
    <n v="0.04"/>
    <n v="700.43999999999994"/>
    <n v="17511"/>
    <m/>
    <x v="0"/>
    <s v="IB"/>
    <x v="0"/>
    <n v="0.04"/>
    <b v="1"/>
    <x v="0"/>
    <x v="2"/>
  </r>
  <r>
    <s v="KAPE-MB-172535-18-03-2021"/>
    <s v="LTM-1375/21-22"/>
    <n v="4040"/>
    <n v="5503.201"/>
    <s v="HMB-017833"/>
    <s v="KPEX-SB-121382"/>
    <d v="2022-02-23T00:00:00"/>
    <n v="28686541.649999999"/>
    <n v="0.41666999999999998"/>
    <n v="7296.3099999999995"/>
    <n v="17511"/>
    <m/>
    <x v="0"/>
    <s v="MB"/>
    <x v="1"/>
    <n v="0.41666999999999998"/>
    <b v="1"/>
    <x v="0"/>
    <x v="5"/>
  </r>
  <r>
    <s v="KAPE-IB-111446-16-12-2021"/>
    <s v="LTM-1374/21-22"/>
    <n v="9744"/>
    <n v="3402.13"/>
    <s v="HMB-017869"/>
    <s v="KPEX-SB-121383"/>
    <d v="2022-02-23T00:00:00"/>
    <n v="17215543.210000001"/>
    <n v="0.04"/>
    <n v="532.01"/>
    <n v="13300.26"/>
    <m/>
    <x v="0"/>
    <s v="IB"/>
    <x v="0"/>
    <n v="0.04"/>
    <b v="1"/>
    <x v="0"/>
    <x v="2"/>
  </r>
  <r>
    <s v="KAPE-IB-111446-16-12-2021"/>
    <s v="LTM-1374/21-22"/>
    <n v="9744"/>
    <n v="3809.9189999999999"/>
    <s v="HMB-017869"/>
    <s v="KPEX-SB-121383"/>
    <d v="2022-02-23T00:00:00"/>
    <n v="17215543.210000001"/>
    <n v="0.04"/>
    <n v="61.4"/>
    <n v="1535"/>
    <m/>
    <x v="0"/>
    <s v="IB"/>
    <x v="0"/>
    <n v="0.04"/>
    <b v="1"/>
    <x v="0"/>
    <x v="2"/>
  </r>
  <r>
    <s v="KAPE-IB-22661-03-08-2021"/>
    <s v="LTM-1373+1373A/21-22"/>
    <n v="29852"/>
    <n v="5205.24"/>
    <s v="ABL-0002879"/>
    <s v="KPPE-SB-204161"/>
    <d v="2022-02-23T00:00:00"/>
    <n v="30736866.899999999"/>
    <n v="1.0101"/>
    <n v="4318.18"/>
    <n v="4275"/>
    <m/>
    <x v="0"/>
    <s v="IB"/>
    <x v="0"/>
    <n v="1.0101"/>
    <b v="1"/>
    <x v="0"/>
    <x v="1"/>
  </r>
  <r>
    <s v="KAPW-IB-114600-31-01-2022"/>
    <s v="LTM-1374/21-22"/>
    <n v="9744"/>
    <n v="3906.9029999999998"/>
    <s v="HMB-017869"/>
    <s v="KPEX-SB-121383"/>
    <d v="2022-02-23T00:00:00"/>
    <n v="17215543.210000001"/>
    <n v="0.04"/>
    <n v="520.49"/>
    <n v="13012.26"/>
    <m/>
    <x v="0"/>
    <s v="IB"/>
    <x v="0"/>
    <n v="0.04"/>
    <b v="1"/>
    <x v="0"/>
    <x v="2"/>
  </r>
  <r>
    <s v="KAPE-IB-129594-14-01-2022"/>
    <s v="LTM-1374/21-22"/>
    <n v="9744"/>
    <n v="3809.9189999999999"/>
    <s v="HMB-017869"/>
    <s v="KPEX-SB-121383"/>
    <d v="2022-02-23T00:00:00"/>
    <n v="17215543.210000001"/>
    <n v="0.04"/>
    <n v="470.61"/>
    <n v="11765.26"/>
    <m/>
    <x v="0"/>
    <s v="IB"/>
    <x v="0"/>
    <n v="0.04"/>
    <b v="1"/>
    <x v="0"/>
    <x v="2"/>
  </r>
  <r>
    <s v="PQIB-IB-2406-11-08-2020"/>
    <s v="LTM-1383/21-22"/>
    <n v="16040"/>
    <n v="2701.12"/>
    <s v="HMB-018817"/>
    <s v="KPPE-SB-206107"/>
    <d v="2022-02-24T00:00:00"/>
    <n v="19879648.870000001"/>
    <n v="0.1"/>
    <n v="1506"/>
    <n v="15060"/>
    <m/>
    <x v="0"/>
    <s v="IB"/>
    <x v="0"/>
    <n v="0.1"/>
    <b v="1"/>
    <x v="0"/>
    <x v="0"/>
  </r>
  <r>
    <s v="PQIB-IB-2406-11-08-2020"/>
    <s v="LTM-1383/21-22"/>
    <n v="16040"/>
    <n v="2701.12"/>
    <s v="HMB-018817"/>
    <s v="KPPE-SB-206107"/>
    <d v="2022-02-24T00:00:00"/>
    <n v="19879648.870000001"/>
    <n v="0.2"/>
    <n v="31.6"/>
    <n v="158"/>
    <m/>
    <x v="0"/>
    <s v="IB"/>
    <x v="0"/>
    <n v="0.2"/>
    <b v="1"/>
    <x v="0"/>
    <x v="0"/>
  </r>
  <r>
    <s v="KAPW-IB-63381-30-10-2021"/>
    <s v="LTM-1383/21-22"/>
    <n v="16040"/>
    <n v="1108.19"/>
    <s v="HMB-018817"/>
    <s v="KPPE-SB-206107"/>
    <d v="2022-02-24T00:00:00"/>
    <n v="19879648.870000001"/>
    <n v="0.04"/>
    <n v="540.52"/>
    <n v="13513"/>
    <m/>
    <x v="0"/>
    <s v="IB"/>
    <x v="0"/>
    <n v="0.04"/>
    <b v="1"/>
    <x v="0"/>
    <x v="2"/>
  </r>
  <r>
    <s v="KAPE-MB-172535-18-03-2021"/>
    <s v="LTM-1378/21-22"/>
    <n v="29485"/>
    <n v="5503.201"/>
    <s v="HMB-018382"/>
    <s v="KPPE-SB-205683"/>
    <d v="2022-02-24T00:00:00"/>
    <n v="25896578.18"/>
    <n v="0.66327000000000003"/>
    <n v="8139.65"/>
    <n v="12272"/>
    <m/>
    <x v="0"/>
    <s v="MB"/>
    <x v="1"/>
    <n v="0.66327000000000003"/>
    <b v="1"/>
    <x v="0"/>
    <x v="5"/>
  </r>
  <r>
    <s v="KAPE-MB-172535-18-03-2021"/>
    <s v="LTM-1383/21-22"/>
    <n v="16040"/>
    <n v="5503.201"/>
    <s v="HMB-018817"/>
    <s v="KPPE-SB-206107"/>
    <d v="2022-02-24T00:00:00"/>
    <n v="19879648.870000001"/>
    <n v="0.53061000000000003"/>
    <n v="6745.64"/>
    <n v="12713"/>
    <m/>
    <x v="0"/>
    <s v="MB"/>
    <x v="1"/>
    <n v="0.53061000000000003"/>
    <b v="1"/>
    <x v="0"/>
    <x v="5"/>
  </r>
  <r>
    <s v="KAPE-IB-111446-16-12-2021"/>
    <s v="LTM-1383/21-22"/>
    <n v="16040"/>
    <n v="3402.13"/>
    <s v="HMB-018817"/>
    <s v="KPPE-SB-206107"/>
    <d v="2022-02-24T00:00:00"/>
    <n v="19879648.870000001"/>
    <n v="0.04"/>
    <n v="534.19999999999993"/>
    <n v="13355"/>
    <m/>
    <x v="0"/>
    <s v="IB"/>
    <x v="0"/>
    <n v="0.04"/>
    <b v="1"/>
    <x v="0"/>
    <x v="2"/>
  </r>
  <r>
    <s v="KAPW-IB-83496-06-12-2021"/>
    <s v="LTM-1383/21-22"/>
    <n v="16040"/>
    <n v="5407.52"/>
    <s v="HMB-018817"/>
    <s v="KPPE-SB-206107"/>
    <d v="2022-02-24T00:00:00"/>
    <n v="19879648.870000001"/>
    <n v="1.0101"/>
    <n v="1722.22"/>
    <n v="1705"/>
    <m/>
    <x v="0"/>
    <s v="IB"/>
    <x v="0"/>
    <n v="1.0101"/>
    <b v="1"/>
    <x v="0"/>
    <x v="4"/>
  </r>
  <r>
    <s v="KAPE-IB-129589-14-01-2022"/>
    <s v="LTM-1383/21-22"/>
    <n v="16040"/>
    <n v="2832.1089999999999"/>
    <s v="HMB-018817"/>
    <s v="KPPE-SB-206107"/>
    <d v="2022-02-24T00:00:00"/>
    <n v="19879648.870000001"/>
    <n v="0.04"/>
    <n v="576.72"/>
    <n v="14418"/>
    <m/>
    <x v="0"/>
    <s v="IB"/>
    <x v="0"/>
    <n v="0.04"/>
    <b v="1"/>
    <x v="0"/>
    <x v="2"/>
  </r>
  <r>
    <s v="KAPE-IB-22661-03-08-2021"/>
    <s v="LTM-1383/21-22"/>
    <n v="16040"/>
    <n v="5205.24"/>
    <s v="HMB-018817"/>
    <s v="KPPE-SB-206107"/>
    <d v="2022-02-24T00:00:00"/>
    <n v="19879648.870000001"/>
    <n v="1.0101"/>
    <n v="648.48"/>
    <n v="642"/>
    <m/>
    <x v="0"/>
    <s v="IB"/>
    <x v="0"/>
    <n v="1.0100899999999999"/>
    <b v="0"/>
    <x v="0"/>
    <x v="1"/>
  </r>
  <r>
    <s v="KAPW-IB-114600-31-01-2022"/>
    <s v="LTM-1383/21-22"/>
    <n v="16040"/>
    <n v="3906.9029999999998"/>
    <s v="HMB-018817"/>
    <s v="KPPE-SB-206107"/>
    <d v="2022-02-24T00:00:00"/>
    <n v="19879648.870000001"/>
    <n v="0.04"/>
    <n v="534.19999999999993"/>
    <n v="13355"/>
    <m/>
    <x v="0"/>
    <s v="IB"/>
    <x v="0"/>
    <n v="0.04"/>
    <b v="1"/>
    <x v="0"/>
    <x v="2"/>
  </r>
  <r>
    <s v="KAPE-IB-129594-14-01-2022"/>
    <s v="LTM-1383/21-22"/>
    <n v="16040"/>
    <n v="3809.9189999999999"/>
    <s v="HMB-018817"/>
    <s v="KPPE-SB-206107"/>
    <d v="2022-02-24T00:00:00"/>
    <n v="19879648.870000001"/>
    <n v="0.04"/>
    <n v="602.4"/>
    <n v="15060"/>
    <m/>
    <x v="0"/>
    <s v="IB"/>
    <x v="0"/>
    <n v="0.04"/>
    <b v="1"/>
    <x v="0"/>
    <x v="2"/>
  </r>
  <r>
    <s v="KAPW-TI-123042-12-02-2022"/>
    <s v="LTM-1378/21-22"/>
    <n v="29485"/>
    <n v="9607.19"/>
    <s v="HMB-018382"/>
    <s v="KPPE-SB-205683"/>
    <d v="2022-02-24T00:00:00"/>
    <n v="25896578.18"/>
    <n v="1"/>
    <n v="220"/>
    <n v="220"/>
    <m/>
    <x v="0"/>
    <s v="TI"/>
    <x v="2"/>
    <n v="1"/>
    <b v="1"/>
    <x v="0"/>
    <x v="6"/>
  </r>
  <r>
    <s v="PQIB-IB-2406-11-08-2020"/>
    <s v="LTM-1091/21-22"/>
    <n v="13446"/>
    <n v="2701.12"/>
    <s v="HMB-019709"/>
    <s v="KPEX-SB-123255"/>
    <d v="2022-02-26T00:00:00"/>
    <n v="13441525.529999999"/>
    <n v="0.1"/>
    <n v="888.9"/>
    <n v="8889"/>
    <m/>
    <x v="0"/>
    <s v="IB"/>
    <x v="0"/>
    <n v="0.1"/>
    <b v="1"/>
    <x v="0"/>
    <x v="0"/>
  </r>
  <r>
    <s v="PQIB-IB-2406-11-08-2020"/>
    <s v="LTM-1381/21-22"/>
    <n v="32784"/>
    <n v="2701.12"/>
    <s v="HMB-018390"/>
    <s v="KPEX-SB-122587"/>
    <d v="2022-02-25T00:00:00"/>
    <n v="22850310.850000001"/>
    <n v="0.1"/>
    <n v="1491.5"/>
    <n v="14915"/>
    <m/>
    <x v="0"/>
    <s v="IB"/>
    <x v="0"/>
    <n v="0.1"/>
    <b v="1"/>
    <x v="0"/>
    <x v="0"/>
  </r>
  <r>
    <s v="PQIB-IB-2406-11-08-2020"/>
    <s v="LTM-1387/21-22"/>
    <n v="69840"/>
    <n v="2701.12"/>
    <s v="HMB-019201"/>
    <s v="KPEX-SB-122638"/>
    <d v="2022-02-25T00:00:00"/>
    <n v="36884083.539999999"/>
    <n v="0.1"/>
    <n v="2424.2999999999997"/>
    <n v="24243"/>
    <m/>
    <x v="0"/>
    <s v="IB"/>
    <x v="0"/>
    <n v="0.1"/>
    <b v="1"/>
    <x v="0"/>
    <x v="0"/>
  </r>
  <r>
    <s v="PQIB-IB-2406-11-08-2020"/>
    <s v="LTM-1388/21-22"/>
    <n v="4653"/>
    <n v="2701.12"/>
    <s v="HMB-019088"/>
    <s v="KPPE-SB-207857"/>
    <d v="2022-02-26T00:00:00"/>
    <n v="34839865.140000001"/>
    <n v="0.1"/>
    <n v="1709.44"/>
    <n v="17094.349999999999"/>
    <m/>
    <x v="0"/>
    <s v="IB"/>
    <x v="0"/>
    <n v="0.1"/>
    <b v="1"/>
    <x v="0"/>
    <x v="0"/>
  </r>
  <r>
    <s v="PQIB-IB-2406-11-08-2020"/>
    <s v="LTM-1389/21-22"/>
    <n v="4938"/>
    <n v="2701.12"/>
    <s v="HMB-019310"/>
    <s v="KPEX-SB-122683"/>
    <d v="2022-02-25T00:00:00"/>
    <n v="12310625.699999999"/>
    <n v="0.1"/>
    <n v="1101.8"/>
    <n v="11018"/>
    <m/>
    <x v="0"/>
    <s v="IB"/>
    <x v="0"/>
    <n v="0.1"/>
    <b v="1"/>
    <x v="0"/>
    <x v="0"/>
  </r>
  <r>
    <s v="PQIB-IB-2406-11-08-2020"/>
    <s v="LTM-1390/21-22"/>
    <n v="34000"/>
    <n v="2701.12"/>
    <s v="HBL-010987"/>
    <s v="KPPE-SB-207414"/>
    <d v="2022-02-25T00:00:00"/>
    <n v="23935072.800000001"/>
    <n v="0.1"/>
    <n v="1504.9"/>
    <n v="15049"/>
    <m/>
    <x v="0"/>
    <s v="IB"/>
    <x v="0"/>
    <n v="0.1"/>
    <b v="1"/>
    <x v="0"/>
    <x v="0"/>
  </r>
  <r>
    <s v="PQIB-IB-2406-11-08-2020"/>
    <s v="LTM-1392/21-22"/>
    <n v="4296"/>
    <n v="2701.12"/>
    <s v="HMB-019603"/>
    <s v="KPPE-SB-207730"/>
    <d v="2022-02-26T00:00:00"/>
    <n v="11193425.460000001"/>
    <n v="0.1"/>
    <n v="576.5"/>
    <n v="5765"/>
    <m/>
    <x v="0"/>
    <s v="IB"/>
    <x v="0"/>
    <n v="0.1"/>
    <b v="1"/>
    <x v="0"/>
    <x v="0"/>
  </r>
  <r>
    <s v="PQIB-IB-2406-11-08-2020"/>
    <s v="LTM-1394/21-22"/>
    <n v="84670"/>
    <n v="2701.12"/>
    <s v="HBL-010989"/>
    <s v="KPPE-SB-207771"/>
    <d v="2022-02-26T00:00:00"/>
    <n v="60952841"/>
    <n v="0.1"/>
    <n v="3752.2"/>
    <n v="37522"/>
    <m/>
    <x v="0"/>
    <s v="IB"/>
    <x v="0"/>
    <n v="0.1"/>
    <b v="1"/>
    <x v="0"/>
    <x v="0"/>
  </r>
  <r>
    <s v="KAPW-IB-182851-12-06-2021"/>
    <s v="LTM-1388/21-22"/>
    <n v="4653"/>
    <n v="5402.33"/>
    <s v="HMB-019088"/>
    <s v="KPPE-SB-207857"/>
    <d v="2022-02-26T00:00:00"/>
    <n v="34839865.140000001"/>
    <n v="0.99009999999999998"/>
    <n v="13126.58"/>
    <n v="13257.84"/>
    <m/>
    <x v="0"/>
    <s v="IB"/>
    <x v="0"/>
    <n v="0.99009999999999998"/>
    <b v="1"/>
    <x v="0"/>
    <x v="3"/>
  </r>
  <r>
    <s v="KAPW-IB-81108-02-12-2021"/>
    <s v="LTM-1381/21-22"/>
    <n v="32784"/>
    <n v="3906.9029999999998"/>
    <s v="HMB-018390"/>
    <s v="KPEX-SB-122587"/>
    <d v="2022-02-25T00:00:00"/>
    <n v="22850310.850000001"/>
    <n v="0.04"/>
    <n v="40.4"/>
    <n v="1010.04"/>
    <m/>
    <x v="0"/>
    <s v="IB"/>
    <x v="0"/>
    <n v="0.04"/>
    <b v="1"/>
    <x v="0"/>
    <x v="2"/>
  </r>
  <r>
    <s v="KAPW-IB-63381-30-10-2021"/>
    <s v="LTM-1091/21-22"/>
    <n v="13446"/>
    <n v="1108.19"/>
    <s v="HMB-019709"/>
    <s v="KPEX-SB-123255"/>
    <d v="2022-02-26T00:00:00"/>
    <n v="13441525.529999999"/>
    <n v="0.04"/>
    <n v="355.56"/>
    <n v="8889"/>
    <m/>
    <x v="0"/>
    <s v="IB"/>
    <x v="0"/>
    <n v="0.04"/>
    <b v="1"/>
    <x v="0"/>
    <x v="2"/>
  </r>
  <r>
    <s v="KAPW-IB-63381-30-10-2021"/>
    <s v="LTM-1381/21-22"/>
    <n v="32784"/>
    <n v="1108.19"/>
    <s v="HMB-018390"/>
    <s v="KPEX-SB-122587"/>
    <d v="2022-02-25T00:00:00"/>
    <n v="22850310.850000001"/>
    <n v="0.04"/>
    <n v="596.59999999999991"/>
    <n v="14915"/>
    <m/>
    <x v="0"/>
    <s v="IB"/>
    <x v="0"/>
    <n v="0.04"/>
    <b v="1"/>
    <x v="0"/>
    <x v="2"/>
  </r>
  <r>
    <s v="KAPW-IB-63381-30-10-2021"/>
    <s v="LTM-1387/21-22"/>
    <n v="69840"/>
    <n v="1108.19"/>
    <s v="HMB-019201"/>
    <s v="KPEX-SB-122638"/>
    <d v="2022-02-25T00:00:00"/>
    <n v="36884083.539999999"/>
    <n v="0.04"/>
    <n v="969.72000000000014"/>
    <n v="24243"/>
    <m/>
    <x v="0"/>
    <s v="IB"/>
    <x v="0"/>
    <n v="0.04"/>
    <b v="1"/>
    <x v="0"/>
    <x v="2"/>
  </r>
  <r>
    <s v="KAPW-IB-63381-30-10-2021"/>
    <s v="LTM-1389/21-22"/>
    <n v="4938"/>
    <n v="1108.19"/>
    <s v="HMB-019310"/>
    <s v="KPEX-SB-122683"/>
    <d v="2022-02-25T00:00:00"/>
    <n v="12310625.699999999"/>
    <n v="0.04"/>
    <n v="440.72"/>
    <n v="11018"/>
    <m/>
    <x v="0"/>
    <s v="IB"/>
    <x v="0"/>
    <n v="0.04"/>
    <b v="1"/>
    <x v="0"/>
    <x v="2"/>
  </r>
  <r>
    <s v="KAPW-IB-63381-30-10-2021"/>
    <s v="LTM-1390/21-22"/>
    <n v="34000"/>
    <n v="1108.19"/>
    <s v="HBL-010987"/>
    <s v="KPPE-SB-207414"/>
    <d v="2022-02-25T00:00:00"/>
    <n v="23935072.800000001"/>
    <n v="0.04"/>
    <n v="601.96"/>
    <n v="15049"/>
    <m/>
    <x v="0"/>
    <s v="IB"/>
    <x v="0"/>
    <n v="0.04"/>
    <b v="1"/>
    <x v="0"/>
    <x v="2"/>
  </r>
  <r>
    <s v="KAPW-IB-63381-30-10-2021"/>
    <s v="LTM-1392/21-22"/>
    <n v="4296"/>
    <n v="1108.19"/>
    <s v="HMB-019603"/>
    <s v="KPPE-SB-207730"/>
    <d v="2022-02-26T00:00:00"/>
    <n v="11193425.460000001"/>
    <n v="0.04"/>
    <n v="230.6"/>
    <n v="5765"/>
    <m/>
    <x v="0"/>
    <s v="IB"/>
    <x v="0"/>
    <n v="0.04"/>
    <b v="1"/>
    <x v="0"/>
    <x v="2"/>
  </r>
  <r>
    <s v="KAPW-IB-63381-30-10-2021"/>
    <s v="LTM-1394/21-22"/>
    <n v="84670"/>
    <n v="1108.19"/>
    <s v="HBL-010989"/>
    <s v="KPPE-SB-207771"/>
    <d v="2022-02-26T00:00:00"/>
    <n v="60952841"/>
    <n v="0.04"/>
    <n v="1500.88"/>
    <n v="37522"/>
    <m/>
    <x v="0"/>
    <s v="IB"/>
    <x v="0"/>
    <n v="0.04"/>
    <b v="1"/>
    <x v="0"/>
    <x v="2"/>
  </r>
  <r>
    <s v="KAPE-IB-111446-16-12-2021"/>
    <s v="LTM-1381/21-22"/>
    <n v="32784"/>
    <n v="3402.13"/>
    <s v="HMB-018390"/>
    <s v="KPEX-SB-122587"/>
    <d v="2022-02-25T00:00:00"/>
    <n v="22850310.850000001"/>
    <n v="0.04"/>
    <n v="447.32"/>
    <n v="11183"/>
    <m/>
    <x v="0"/>
    <s v="IB"/>
    <x v="0"/>
    <n v="0.04"/>
    <b v="1"/>
    <x v="0"/>
    <x v="2"/>
  </r>
  <r>
    <s v="KAPE-IB-111446-16-12-2021"/>
    <s v="LTM-1387/21-22"/>
    <n v="69840"/>
    <n v="3402.13"/>
    <s v="HMB-019201"/>
    <s v="KPEX-SB-122638"/>
    <d v="2022-02-25T00:00:00"/>
    <n v="36884083.539999999"/>
    <n v="0.04"/>
    <n v="822.68000000000006"/>
    <n v="20567"/>
    <m/>
    <x v="0"/>
    <s v="IB"/>
    <x v="0"/>
    <n v="0.04"/>
    <b v="1"/>
    <x v="0"/>
    <x v="2"/>
  </r>
  <r>
    <s v="KAPE-IB-111446-16-12-2021"/>
    <s v="LTM-1389/21-22"/>
    <n v="4938"/>
    <n v="3402.13"/>
    <s v="HMB-019310"/>
    <s v="KPEX-SB-122683"/>
    <d v="2022-02-25T00:00:00"/>
    <n v="12310625.699999999"/>
    <n v="0.04"/>
    <n v="440.72"/>
    <n v="11018"/>
    <m/>
    <x v="0"/>
    <s v="IB"/>
    <x v="0"/>
    <n v="0.04"/>
    <b v="1"/>
    <x v="0"/>
    <x v="2"/>
  </r>
  <r>
    <s v="KAPE-IB-111446-16-12-2021"/>
    <s v="LTM-1390/21-22"/>
    <n v="34000"/>
    <n v="3402.13"/>
    <s v="HBL-010987"/>
    <s v="KPPE-SB-207414"/>
    <d v="2022-02-25T00:00:00"/>
    <n v="23935072.800000001"/>
    <n v="0.04"/>
    <n v="601.96"/>
    <n v="15049"/>
    <m/>
    <x v="0"/>
    <s v="IB"/>
    <x v="0"/>
    <n v="0.04"/>
    <b v="1"/>
    <x v="0"/>
    <x v="2"/>
  </r>
  <r>
    <s v="KAPE-IB-111446-16-12-2021"/>
    <s v="LTM-1392/21-22"/>
    <n v="4296"/>
    <n v="3402.13"/>
    <s v="HMB-019603"/>
    <s v="KPPE-SB-207730"/>
    <d v="2022-02-26T00:00:00"/>
    <n v="11193425.460000001"/>
    <n v="0.04"/>
    <n v="230.6"/>
    <n v="5765"/>
    <m/>
    <x v="0"/>
    <s v="IB"/>
    <x v="0"/>
    <n v="0.04"/>
    <b v="1"/>
    <x v="0"/>
    <x v="2"/>
  </r>
  <r>
    <s v="KAPE-IB-128635-13-01-2022"/>
    <s v="LTM-1381/21-22"/>
    <n v="32784"/>
    <n v="5205.13"/>
    <s v="HMB-018390"/>
    <s v="KPEX-SB-122587"/>
    <d v="2022-02-25T00:00:00"/>
    <n v="22850310.850000001"/>
    <n v="1.0101"/>
    <n v="659.37"/>
    <n v="652.78"/>
    <m/>
    <x v="0"/>
    <s v="IB"/>
    <x v="0"/>
    <n v="1.0101"/>
    <b v="1"/>
    <x v="0"/>
    <x v="1"/>
  </r>
  <r>
    <s v="KAPE-IB-206931-11-05-2021"/>
    <s v="LTM-1388/21-22"/>
    <n v="4653"/>
    <n v="5402.33"/>
    <s v="HMB-019088"/>
    <s v="KPPE-SB-207857"/>
    <d v="2022-02-26T00:00:00"/>
    <n v="34839865.140000001"/>
    <n v="0.99009999999999998"/>
    <n v="405.46"/>
    <n v="409.51"/>
    <m/>
    <x v="0"/>
    <s v="IB"/>
    <x v="0"/>
    <n v="0.99011000000000005"/>
    <b v="0"/>
    <x v="0"/>
    <x v="3"/>
  </r>
  <r>
    <s v="KAPE-IB-206931-11-05-2021"/>
    <s v="LTM-1388/21-22"/>
    <n v="4653"/>
    <n v="5402.33"/>
    <s v="HMB-019088"/>
    <s v="KPPE-SB-207857"/>
    <d v="2022-02-26T00:00:00"/>
    <n v="34839865.140000001"/>
    <n v="1.0101"/>
    <n v="3461.61"/>
    <n v="3427"/>
    <m/>
    <x v="0"/>
    <s v="IB"/>
    <x v="0"/>
    <n v="1.0101"/>
    <b v="1"/>
    <x v="0"/>
    <x v="3"/>
  </r>
  <r>
    <s v="KAPW-IB-114600-31-01-2022"/>
    <s v="LTM-1091/21-22"/>
    <n v="13446"/>
    <n v="3906.9029999999998"/>
    <s v="HMB-019709"/>
    <s v="KPEX-SB-123255"/>
    <d v="2022-02-26T00:00:00"/>
    <n v="13441525.529999999"/>
    <n v="0.04"/>
    <n v="355.56"/>
    <n v="8889"/>
    <m/>
    <x v="0"/>
    <s v="IB"/>
    <x v="0"/>
    <n v="0.04"/>
    <b v="1"/>
    <x v="0"/>
    <x v="2"/>
  </r>
  <r>
    <s v="KAPW-IB-114600-31-01-2022"/>
    <s v="LTM-1381/21-22"/>
    <n v="32784"/>
    <n v="3906.9029999999998"/>
    <s v="HMB-018390"/>
    <s v="KPEX-SB-122587"/>
    <d v="2022-02-25T00:00:00"/>
    <n v="22850310.850000001"/>
    <n v="0.04"/>
    <n v="406.92"/>
    <n v="10172.959999999999"/>
    <m/>
    <x v="0"/>
    <s v="IB"/>
    <x v="0"/>
    <n v="0.04"/>
    <b v="1"/>
    <x v="0"/>
    <x v="2"/>
  </r>
  <r>
    <s v="KAPW-IB-114600-31-01-2022"/>
    <s v="LTM-1387/21-22"/>
    <n v="69840"/>
    <n v="3906.9029999999998"/>
    <s v="HMB-019201"/>
    <s v="KPEX-SB-122638"/>
    <d v="2022-02-25T00:00:00"/>
    <n v="36884083.539999999"/>
    <n v="0.04"/>
    <n v="822.68000000000006"/>
    <n v="20567"/>
    <m/>
    <x v="0"/>
    <s v="IB"/>
    <x v="0"/>
    <n v="0.04"/>
    <b v="1"/>
    <x v="0"/>
    <x v="2"/>
  </r>
  <r>
    <s v="KAPW-IB-114600-31-01-2022"/>
    <s v="LTM-1389/21-22"/>
    <n v="4938"/>
    <n v="3906.9029999999998"/>
    <s v="HMB-019310"/>
    <s v="KPEX-SB-122683"/>
    <d v="2022-02-25T00:00:00"/>
    <n v="12310625.699999999"/>
    <n v="0.04"/>
    <n v="440.72"/>
    <n v="11018"/>
    <m/>
    <x v="0"/>
    <s v="IB"/>
    <x v="0"/>
    <n v="0.04"/>
    <b v="1"/>
    <x v="0"/>
    <x v="2"/>
  </r>
  <r>
    <s v="KAPW-IB-114600-31-01-2022"/>
    <s v="LTM-1390/21-22"/>
    <n v="34000"/>
    <n v="3906.9029999999998"/>
    <s v="HBL-010987"/>
    <s v="KPPE-SB-207414"/>
    <d v="2022-02-25T00:00:00"/>
    <n v="23935072.800000001"/>
    <n v="0.04"/>
    <n v="601.96"/>
    <n v="15049"/>
    <m/>
    <x v="0"/>
    <s v="IB"/>
    <x v="0"/>
    <n v="0.04"/>
    <b v="1"/>
    <x v="0"/>
    <x v="2"/>
  </r>
  <r>
    <s v="KAPW-IB-114600-31-01-2022"/>
    <s v="LTM-1392/21-22"/>
    <n v="4296"/>
    <n v="3906.9029999999998"/>
    <s v="HMB-019603"/>
    <s v="KPPE-SB-207730"/>
    <d v="2022-02-26T00:00:00"/>
    <n v="11193425.460000001"/>
    <n v="0.04"/>
    <n v="230.6"/>
    <n v="5765"/>
    <m/>
    <x v="0"/>
    <s v="IB"/>
    <x v="0"/>
    <n v="0.04"/>
    <b v="1"/>
    <x v="0"/>
    <x v="2"/>
  </r>
  <r>
    <s v="KAPW-IB-114600-31-01-2022"/>
    <s v="LTM-1394/21-22"/>
    <n v="84670"/>
    <n v="3906.9029999999998"/>
    <s v="HBL-010989"/>
    <s v="KPPE-SB-207771"/>
    <d v="2022-02-26T00:00:00"/>
    <n v="60952841"/>
    <n v="0.04"/>
    <n v="1500.88"/>
    <n v="37522"/>
    <m/>
    <x v="0"/>
    <s v="IB"/>
    <x v="0"/>
    <n v="0.04"/>
    <b v="1"/>
    <x v="0"/>
    <x v="2"/>
  </r>
  <r>
    <s v="KAPE-IB-129594-14-01-2022"/>
    <s v="LTM-1389/21-22"/>
    <n v="4938"/>
    <n v="3809.9189999999999"/>
    <s v="HMB-019310"/>
    <s v="KPEX-SB-122683"/>
    <d v="2022-02-25T00:00:00"/>
    <n v="12310625.699999999"/>
    <n v="0.04"/>
    <n v="440.72"/>
    <n v="11018"/>
    <m/>
    <x v="0"/>
    <s v="IB"/>
    <x v="0"/>
    <n v="0.04"/>
    <b v="1"/>
    <x v="0"/>
    <x v="2"/>
  </r>
  <r>
    <s v="KAPE-IB-129594-14-01-2022"/>
    <s v="LTM-1390/21-22"/>
    <n v="34000"/>
    <n v="3809.9189999999999"/>
    <s v="HBL-010987"/>
    <s v="KPPE-SB-207414"/>
    <d v="2022-02-25T00:00:00"/>
    <n v="23935072.800000001"/>
    <n v="0.04"/>
    <n v="601.96"/>
    <n v="15049"/>
    <m/>
    <x v="0"/>
    <s v="IB"/>
    <x v="0"/>
    <n v="0.04"/>
    <b v="1"/>
    <x v="0"/>
    <x v="2"/>
  </r>
  <r>
    <s v="KAPE-IB-129594-14-01-2022"/>
    <s v="LTM-1392/21-22"/>
    <n v="4296"/>
    <n v="3809.9189999999999"/>
    <s v="HMB-019603"/>
    <s v="KPPE-SB-207730"/>
    <d v="2022-02-26T00:00:00"/>
    <n v="11193425.460000001"/>
    <n v="0.04"/>
    <n v="230.6"/>
    <n v="5765"/>
    <m/>
    <x v="0"/>
    <s v="IB"/>
    <x v="0"/>
    <n v="0.04"/>
    <b v="1"/>
    <x v="0"/>
    <x v="2"/>
  </r>
  <r>
    <s v="KPAF-TI-39109-27-01-2022"/>
    <s v="LTM-1391/21-22"/>
    <n v="25344"/>
    <n v="4821.1090000000004"/>
    <s v="HMB-019291"/>
    <s v="KPPE-SB-207117"/>
    <d v="2022-02-25T00:00:00"/>
    <n v="15134131.58"/>
    <n v="1"/>
    <n v="150"/>
    <n v="150"/>
    <m/>
    <x v="0"/>
    <s v="TI"/>
    <x v="2"/>
    <n v="1"/>
    <b v="1"/>
    <x v="0"/>
    <x v="6"/>
  </r>
  <r>
    <s v="KPAF-TI-39109-27-01-2022"/>
    <s v="LTM-1393/21-22"/>
    <n v="20810"/>
    <n v="4821.1090000000004"/>
    <s v="HMB-019908"/>
    <s v="KPPE-SB-207586"/>
    <d v="2022-02-25T00:00:00"/>
    <n v="12407598.74"/>
    <n v="1"/>
    <n v="400"/>
    <n v="400"/>
    <m/>
    <x v="0"/>
    <s v="TI"/>
    <x v="2"/>
    <n v="1"/>
    <b v="1"/>
    <x v="0"/>
    <x v="6"/>
  </r>
  <r>
    <s v="KPAF-TI-34829-01-01-2022"/>
    <s v="LTM-1391/21-22"/>
    <n v="25344"/>
    <n v="3926.9099000000001"/>
    <s v="HMB-019291"/>
    <s v="KPPE-SB-207117"/>
    <d v="2022-02-25T00:00:00"/>
    <n v="15134131.58"/>
    <n v="1"/>
    <n v="25000"/>
    <n v="25000"/>
    <m/>
    <x v="0"/>
    <s v="TI"/>
    <x v="2"/>
    <n v="1"/>
    <b v="1"/>
    <x v="0"/>
    <x v="6"/>
  </r>
  <r>
    <s v="KPAF-TI-34829-01-01-2022"/>
    <s v="LTM-1393/21-22"/>
    <n v="20810"/>
    <n v="3926.9099000000001"/>
    <s v="HMB-019908"/>
    <s v="KPPE-SB-207586"/>
    <d v="2022-02-25T00:00:00"/>
    <n v="12407598.74"/>
    <n v="1"/>
    <n v="21488"/>
    <n v="21488"/>
    <m/>
    <x v="0"/>
    <s v="TI"/>
    <x v="2"/>
    <n v="1"/>
    <b v="1"/>
    <x v="0"/>
    <x v="6"/>
  </r>
  <r>
    <s v="KPAF-TI-34829-01-01-2022"/>
    <s v="LTM-1397/21-22"/>
    <n v="26406"/>
    <n v="3926.9099000000001"/>
    <s v="HMB-019410"/>
    <s v="KPPE-SB-207902"/>
    <d v="2022-02-26T00:00:00"/>
    <n v="15807347.73"/>
    <n v="1"/>
    <n v="25000"/>
    <n v="25000"/>
    <m/>
    <x v="0"/>
    <s v="TI"/>
    <x v="2"/>
    <n v="1"/>
    <b v="1"/>
    <x v="0"/>
    <x v="6"/>
  </r>
  <r>
    <s v="KAPE-IB-141471-02-02-2022"/>
    <s v="LTM-1381/21-22"/>
    <n v="32784"/>
    <n v="5205.13"/>
    <s v="HMB-018390"/>
    <s v="KPEX-SB-122587"/>
    <d v="2022-02-25T00:00:00"/>
    <n v="22850310.850000001"/>
    <n v="1.0101"/>
    <n v="14406.27"/>
    <n v="14262.22"/>
    <m/>
    <x v="0"/>
    <s v="IB"/>
    <x v="0"/>
    <n v="1.0101"/>
    <b v="1"/>
    <x v="0"/>
    <x v="1"/>
  </r>
  <r>
    <s v="KAPE-IB-141471-02-02-2022"/>
    <s v="LTM-1387/21-22"/>
    <n v="69840"/>
    <n v="5205.13"/>
    <s v="HMB-019201"/>
    <s v="KPEX-SB-122638"/>
    <d v="2022-02-25T00:00:00"/>
    <n v="36884083.539999999"/>
    <n v="1.0101"/>
    <n v="24487.86"/>
    <n v="24243"/>
    <m/>
    <x v="0"/>
    <s v="IB"/>
    <x v="0"/>
    <n v="1.0101"/>
    <b v="1"/>
    <x v="0"/>
    <x v="1"/>
  </r>
  <r>
    <s v="KAPE-IB-141471-02-02-2022"/>
    <s v="LTM-1390/21-22"/>
    <n v="34000"/>
    <n v="5205.13"/>
    <s v="HBL-010987"/>
    <s v="KPPE-SB-207414"/>
    <d v="2022-02-25T00:00:00"/>
    <n v="23935072.800000001"/>
    <n v="1.0101"/>
    <n v="15200.99"/>
    <n v="15049"/>
    <m/>
    <x v="0"/>
    <s v="IB"/>
    <x v="0"/>
    <n v="1.0101"/>
    <b v="1"/>
    <x v="0"/>
    <x v="1"/>
  </r>
  <r>
    <s v="KAPE-IB-126926-11-01-2022"/>
    <s v="LTM-1392/21-22"/>
    <n v="4296"/>
    <n v="5205.2700000000004"/>
    <s v="HMB-019603"/>
    <s v="KPPE-SB-207730"/>
    <d v="2022-02-26T00:00:00"/>
    <n v="11193425.460000001"/>
    <n v="1.0101"/>
    <n v="5823.23"/>
    <n v="5765"/>
    <m/>
    <x v="0"/>
    <s v="IB"/>
    <x v="0"/>
    <n v="1.0101"/>
    <b v="1"/>
    <x v="0"/>
    <x v="1"/>
  </r>
  <r>
    <s v="PQIB-IB-2406-11-08-2020"/>
    <s v="LTM-1399/21-22"/>
    <n v="15120"/>
    <n v="2701.12"/>
    <s v="HBL-010945"/>
    <s v="KPPE-SB-208718"/>
    <d v="2022-02-27T00:00:00"/>
    <n v="12027559.25"/>
    <n v="0.1"/>
    <n v="768.7"/>
    <n v="7687"/>
    <m/>
    <x v="0"/>
    <s v="IB"/>
    <x v="0"/>
    <n v="0.1"/>
    <b v="1"/>
    <x v="0"/>
    <x v="0"/>
  </r>
  <r>
    <s v="PQIB-IB-2406-11-08-2020"/>
    <s v="LTM-1406/21-22"/>
    <n v="22974"/>
    <n v="2701.12"/>
    <s v="HMB-019940"/>
    <s v="KPEX-SB-123742"/>
    <d v="2022-02-26T00:00:00"/>
    <n v="21427996.280000001"/>
    <n v="0.1"/>
    <n v="1223.3"/>
    <n v="12233"/>
    <m/>
    <x v="0"/>
    <s v="IB"/>
    <x v="0"/>
    <n v="0.1"/>
    <b v="1"/>
    <x v="0"/>
    <x v="0"/>
  </r>
  <r>
    <s v="PQIB-IB-2406-11-08-2020"/>
    <s v="LTM-1407/21-22"/>
    <n v="2265"/>
    <n v="2701.12"/>
    <s v="HMB-019944"/>
    <s v="KPPE-SB-207955"/>
    <d v="2022-02-26T00:00:00"/>
    <n v="32999457.289999999"/>
    <n v="0.1"/>
    <n v="1573.1000000000001"/>
    <n v="15731"/>
    <m/>
    <x v="0"/>
    <s v="IB"/>
    <x v="0"/>
    <n v="0.1"/>
    <b v="1"/>
    <x v="0"/>
    <x v="0"/>
  </r>
  <r>
    <s v="KAPW-IB-63381-30-10-2021"/>
    <s v="LTM-1399/21-22"/>
    <n v="15120"/>
    <n v="1108.19"/>
    <s v="HBL-010945"/>
    <s v="KPPE-SB-208718"/>
    <d v="2022-02-27T00:00:00"/>
    <n v="12027559.25"/>
    <n v="0.04"/>
    <n v="307.48"/>
    <n v="7687"/>
    <m/>
    <x v="0"/>
    <s v="IB"/>
    <x v="0"/>
    <n v="0.04"/>
    <b v="1"/>
    <x v="0"/>
    <x v="2"/>
  </r>
  <r>
    <s v="KAPW-IB-63381-30-10-2021"/>
    <s v="LTM-1406/21-22"/>
    <n v="22974"/>
    <n v="1108.19"/>
    <s v="HMB-019940"/>
    <s v="KPEX-SB-123742"/>
    <d v="2022-02-26T00:00:00"/>
    <n v="21427996.280000001"/>
    <n v="0.04"/>
    <n v="489.32"/>
    <n v="12233"/>
    <m/>
    <x v="0"/>
    <s v="IB"/>
    <x v="0"/>
    <n v="0.04"/>
    <b v="1"/>
    <x v="0"/>
    <x v="2"/>
  </r>
  <r>
    <s v="KAPW-IB-63381-30-10-2021"/>
    <s v="LTM-1407/21-22"/>
    <n v="2265"/>
    <n v="1108.19"/>
    <s v="HMB-019944"/>
    <s v="KPPE-SB-207955"/>
    <d v="2022-02-26T00:00:00"/>
    <n v="32999457.289999999"/>
    <n v="0.04"/>
    <n v="381.23999999999995"/>
    <n v="9531"/>
    <m/>
    <x v="0"/>
    <s v="IB"/>
    <x v="0"/>
    <n v="0.04"/>
    <b v="1"/>
    <x v="0"/>
    <x v="2"/>
  </r>
  <r>
    <s v="KAPE-MB-172535-18-03-2021"/>
    <s v="LTM-1407/21-22"/>
    <n v="2265"/>
    <n v="5503.201"/>
    <s v="HMB-019944"/>
    <s v="KPPE-SB-207955"/>
    <d v="2022-02-26T00:00:00"/>
    <n v="32999457.289999999"/>
    <n v="0.41666999999999998"/>
    <n v="3506.28"/>
    <n v="8415"/>
    <m/>
    <x v="0"/>
    <s v="MB"/>
    <x v="1"/>
    <n v="0.41666999999999998"/>
    <b v="1"/>
    <x v="0"/>
    <x v="5"/>
  </r>
  <r>
    <s v="KAPE-IB-111446-16-12-2021"/>
    <s v="LTM-1406/21-22"/>
    <n v="22974"/>
    <n v="3402.13"/>
    <s v="HMB-019940"/>
    <s v="KPEX-SB-123742"/>
    <d v="2022-02-26T00:00:00"/>
    <n v="21427996.280000001"/>
    <n v="0.04"/>
    <n v="409"/>
    <n v="10225"/>
    <m/>
    <x v="0"/>
    <s v="IB"/>
    <x v="0"/>
    <n v="0.04"/>
    <b v="1"/>
    <x v="0"/>
    <x v="2"/>
  </r>
  <r>
    <s v="KAPW-TI-120293-09-02-2022"/>
    <s v="LTM-1395/21-22"/>
    <n v="23702"/>
    <n v="9606.2099999999991"/>
    <s v="HMB-19356"/>
    <s v="KPPE-SB-208479"/>
    <d v="2022-02-26T00:00:00"/>
    <n v="27749856.16"/>
    <n v="1"/>
    <n v="200"/>
    <n v="200"/>
    <m/>
    <x v="0"/>
    <s v="TI"/>
    <x v="2"/>
    <n v="1"/>
    <b v="1"/>
    <x v="0"/>
    <x v="6"/>
  </r>
  <r>
    <s v="KAPE-IB-129589-14-01-2022"/>
    <s v="LTM-1406/21-22"/>
    <n v="22974"/>
    <n v="2832.1089999999999"/>
    <s v="HMB-019940"/>
    <s v="KPEX-SB-123742"/>
    <d v="2022-02-26T00:00:00"/>
    <n v="21427996.280000001"/>
    <n v="0.04"/>
    <n v="489.32"/>
    <n v="12233"/>
    <m/>
    <x v="0"/>
    <s v="IB"/>
    <x v="0"/>
    <n v="0.04"/>
    <b v="1"/>
    <x v="0"/>
    <x v="2"/>
  </r>
  <r>
    <s v="KAPW-IB-114600-31-01-2022"/>
    <s v="LTM-1399/21-22"/>
    <n v="15120"/>
    <n v="3906.9029999999998"/>
    <s v="HBL-010945"/>
    <s v="KPPE-SB-208718"/>
    <d v="2022-02-27T00:00:00"/>
    <n v="12027559.25"/>
    <n v="0.04"/>
    <n v="307.48"/>
    <n v="7687"/>
    <m/>
    <x v="0"/>
    <s v="IB"/>
    <x v="0"/>
    <n v="0.04"/>
    <b v="1"/>
    <x v="0"/>
    <x v="2"/>
  </r>
  <r>
    <s v="KAPW-IB-114600-31-01-2022"/>
    <s v="LTM-1406/21-22"/>
    <n v="22974"/>
    <n v="3906.9029999999998"/>
    <s v="HMB-019940"/>
    <s v="KPEX-SB-123742"/>
    <d v="2022-02-26T00:00:00"/>
    <n v="21427996.280000001"/>
    <n v="0.04"/>
    <n v="409"/>
    <n v="10225"/>
    <m/>
    <x v="0"/>
    <s v="IB"/>
    <x v="0"/>
    <n v="0.04"/>
    <b v="1"/>
    <x v="0"/>
    <x v="2"/>
  </r>
  <r>
    <s v="KAPW-TI-123042-12-02-2022"/>
    <s v="LTM-1395/21-22"/>
    <n v="23702"/>
    <n v="9607.19"/>
    <s v="HMB-19356"/>
    <s v="KPPE-SB-208479"/>
    <d v="2022-02-26T00:00:00"/>
    <n v="27749856.16"/>
    <n v="1"/>
    <n v="200"/>
    <n v="200"/>
    <m/>
    <x v="0"/>
    <s v="TI"/>
    <x v="2"/>
    <n v="1"/>
    <b v="1"/>
    <x v="0"/>
    <x v="6"/>
  </r>
  <r>
    <s v="KPAF-TI-34829-01-01-2022"/>
    <s v="LTM-1398/21-22"/>
    <n v="29092"/>
    <n v="3926.9099000000001"/>
    <s v="HMB-019409"/>
    <s v="KPPE-SB-207946"/>
    <d v="2022-02-26T00:00:00"/>
    <n v="17117493.120000001"/>
    <n v="1"/>
    <n v="26000"/>
    <n v="26000"/>
    <m/>
    <x v="0"/>
    <s v="TI"/>
    <x v="2"/>
    <n v="1"/>
    <b v="1"/>
    <x v="1"/>
    <x v="6"/>
  </r>
  <r>
    <s v="KPAF-TI-34829-01-01-2022"/>
    <s v="LTM-1404/21-22"/>
    <n v="32387"/>
    <n v="3926.9099000000001"/>
    <s v="HMB-019918"/>
    <s v="KPPE-SB-207952"/>
    <d v="2022-02-26T00:00:00"/>
    <n v="24444709.219999999"/>
    <n v="1"/>
    <n v="32387"/>
    <n v="32387"/>
    <m/>
    <x v="0"/>
    <s v="TI"/>
    <x v="2"/>
    <n v="1"/>
    <b v="1"/>
    <x v="1"/>
    <x v="6"/>
  </r>
  <r>
    <s v="KPAF-TI-39026-27-01-2022"/>
    <s v="LTM-1365/21-22"/>
    <n v="10249"/>
    <n v="4821.1090000000004"/>
    <s v="ABL-003081"/>
    <s v="KPPE-SB-208387"/>
    <d v="2022-02-26T00:00:00"/>
    <n v="11730810.960000001"/>
    <n v="1"/>
    <n v="94"/>
    <n v="94"/>
    <m/>
    <x v="0"/>
    <s v="TI"/>
    <x v="2"/>
    <n v="1"/>
    <b v="1"/>
    <x v="0"/>
    <x v="6"/>
  </r>
  <r>
    <s v="PQZI-EP-14987-05-01-2022"/>
    <s v="LTM-1365/21-22"/>
    <n v="10249"/>
    <n v="9607.11"/>
    <s v="ABL-003081"/>
    <s v="KPPE-SB-208387"/>
    <d v="2022-02-26T00:00:00"/>
    <n v="11730810.960000001"/>
    <n v="1"/>
    <n v="479.27"/>
    <n v="479.27"/>
    <m/>
    <x v="0"/>
    <s v="EP"/>
    <x v="2"/>
    <n v="1"/>
    <b v="1"/>
    <x v="0"/>
    <x v="6"/>
  </r>
  <r>
    <s v="KAPW-IB-182848-12-06-2021"/>
    <s v="LTM-1407/21-22"/>
    <n v="2265"/>
    <n v="5402.33"/>
    <s v="HMB-019944"/>
    <s v="KPPE-SB-207955"/>
    <d v="2022-02-26T00:00:00"/>
    <n v="32999457.289999999"/>
    <n v="1.0101"/>
    <n v="6262.62"/>
    <n v="6200"/>
    <m/>
    <x v="0"/>
    <s v="IB"/>
    <x v="0"/>
    <n v="1.0101"/>
    <b v="1"/>
    <x v="0"/>
    <x v="3"/>
  </r>
  <r>
    <s v="PQIB-IB-2406-11-08-2020"/>
    <s v="LTM-1316/21-22"/>
    <n v="21984"/>
    <n v="2701.12"/>
    <s v="Open Account"/>
    <s v="KPPE-SB-209688"/>
    <d v="2022-02-28T00:00:00"/>
    <n v="31949037"/>
    <n v="0.1"/>
    <n v="2044.5"/>
    <n v="20445"/>
    <m/>
    <x v="0"/>
    <s v="IB"/>
    <x v="0"/>
    <n v="0.1"/>
    <b v="1"/>
    <x v="0"/>
    <x v="0"/>
  </r>
  <r>
    <s v="PQIB-IB-2406-11-08-2020"/>
    <s v="LTM-1396/21-22"/>
    <n v="48000"/>
    <n v="2701.12"/>
    <s v="ABL-003073"/>
    <s v="KPPE-SB-209680"/>
    <d v="2022-02-28T00:00:00"/>
    <n v="18500244.379999999"/>
    <n v="0.1"/>
    <n v="1557.55"/>
    <n v="15575.51"/>
    <m/>
    <x v="0"/>
    <s v="IB"/>
    <x v="0"/>
    <n v="0.1"/>
    <b v="1"/>
    <x v="0"/>
    <x v="0"/>
  </r>
  <r>
    <s v="KAPW-IB-63381-30-10-2021"/>
    <s v="LTM-1316/21-22"/>
    <n v="21984"/>
    <n v="1108.19"/>
    <s v="Open Account"/>
    <s v="KPPE-SB-209688"/>
    <d v="2022-02-28T00:00:00"/>
    <n v="31949037"/>
    <n v="0.04"/>
    <n v="817.8"/>
    <n v="20445"/>
    <m/>
    <x v="0"/>
    <s v="IB"/>
    <x v="0"/>
    <n v="0.04"/>
    <b v="1"/>
    <x v="0"/>
    <x v="2"/>
  </r>
  <r>
    <s v="KAPE-IB-128644-13-01-2022"/>
    <s v="LTM-1316/21-22"/>
    <n v="21984"/>
    <n v="2915.11"/>
    <s v="Open Account"/>
    <s v="KPPE-SB-209688"/>
    <d v="2022-02-28T00:00:00"/>
    <n v="31949037"/>
    <n v="0.04"/>
    <n v="817.8"/>
    <n v="20445"/>
    <m/>
    <x v="0"/>
    <s v="IB"/>
    <x v="0"/>
    <n v="0.04"/>
    <b v="1"/>
    <x v="0"/>
    <x v="2"/>
  </r>
  <r>
    <s v="KAPE-IB-111446-16-12-2021"/>
    <s v="LTM-1316/21-22"/>
    <n v="21984"/>
    <n v="3402.13"/>
    <s v="Open Account"/>
    <s v="KPPE-SB-209688"/>
    <d v="2022-02-28T00:00:00"/>
    <n v="31949037"/>
    <n v="0.04"/>
    <n v="817.8"/>
    <n v="20445"/>
    <m/>
    <x v="0"/>
    <s v="IB"/>
    <x v="0"/>
    <n v="0.04"/>
    <b v="1"/>
    <x v="0"/>
    <x v="2"/>
  </r>
  <r>
    <s v="KAPE-IB-220173-31-05-2021"/>
    <s v="LTM-1396/21-22"/>
    <n v="48000"/>
    <n v="5402.33"/>
    <s v="ABL-003073"/>
    <s v="KPPE-SB-209680"/>
    <d v="2022-02-28T00:00:00"/>
    <n v="18500244.379999999"/>
    <n v="0.99009999999999998"/>
    <n v="15421.31"/>
    <n v="15575.51"/>
    <m/>
    <x v="0"/>
    <s v="IB"/>
    <x v="0"/>
    <n v="0.99009999999999998"/>
    <b v="1"/>
    <x v="0"/>
    <x v="3"/>
  </r>
  <r>
    <s v="PQIB-IB-2406-11-08-2020"/>
    <s v="LTM-1412/21-22"/>
    <n v="4507"/>
    <n v="2701.12"/>
    <s v="HMB-020796"/>
    <s v="KPPE-SB-210232"/>
    <d v="2022-03-01T00:00:00"/>
    <n v="31994882.719999999"/>
    <n v="0.1"/>
    <n v="1499.5"/>
    <n v="14995"/>
    <m/>
    <x v="1"/>
    <s v="IB"/>
    <x v="0"/>
    <n v="0.1"/>
    <b v="1"/>
    <x v="0"/>
    <x v="0"/>
  </r>
  <r>
    <s v="PQIB-IB-2406-11-08-2020"/>
    <s v="LTM-1425/21-22"/>
    <n v="8268"/>
    <n v="2701.12"/>
    <s v="HMB-021031"/>
    <s v="KPPE-SB-210954"/>
    <d v="2022-03-02T00:00:00"/>
    <n v="153975.85999999999"/>
    <n v="0.1"/>
    <n v="740.71"/>
    <n v="7407.14"/>
    <m/>
    <x v="1"/>
    <s v="IB"/>
    <x v="0"/>
    <n v="0.1"/>
    <b v="1"/>
    <x v="0"/>
    <x v="0"/>
  </r>
  <r>
    <s v="PQIB-IB-2406-11-08-2020"/>
    <s v="LTM-1425/21-22"/>
    <n v="8268"/>
    <n v="2701.12"/>
    <s v="HMB-021031"/>
    <s v="KPPE-SB-210954"/>
    <d v="2022-03-02T00:00:00"/>
    <n v="153975.85999999999"/>
    <n v="0.2"/>
    <n v="1638"/>
    <n v="8190"/>
    <m/>
    <x v="1"/>
    <s v="IB"/>
    <x v="0"/>
    <n v="0.2"/>
    <b v="1"/>
    <x v="0"/>
    <x v="0"/>
  </r>
  <r>
    <s v="KAPW-IB-63381-30-10-2021"/>
    <s v="LTM-1412/21-22"/>
    <n v="4507"/>
    <n v="1108.19"/>
    <s v="HMB-020796"/>
    <s v="KPPE-SB-210232"/>
    <d v="2022-03-01T00:00:00"/>
    <n v="31994882.719999999"/>
    <n v="0.04"/>
    <n v="458.03999999999996"/>
    <n v="11451"/>
    <m/>
    <x v="1"/>
    <s v="IB"/>
    <x v="0"/>
    <n v="0.04"/>
    <b v="1"/>
    <x v="0"/>
    <x v="2"/>
  </r>
  <r>
    <s v="KAPW-IB-63381-30-10-2021"/>
    <s v="LTM-1425/21-22"/>
    <n v="8268"/>
    <n v="1108.19"/>
    <s v="HMB-021031"/>
    <s v="KPPE-SB-210954"/>
    <d v="2022-03-02T00:00:00"/>
    <n v="153975.85999999999"/>
    <n v="0.04"/>
    <n v="327.60000000000002"/>
    <n v="8190"/>
    <m/>
    <x v="1"/>
    <s v="IB"/>
    <x v="0"/>
    <n v="0.04"/>
    <b v="1"/>
    <x v="0"/>
    <x v="2"/>
  </r>
  <r>
    <s v="KAPE-MB-172535-18-03-2021"/>
    <s v="LTM-1412/21-22"/>
    <n v="4507"/>
    <n v="5503.201"/>
    <s v="HMB-020796"/>
    <s v="KPPE-SB-210232"/>
    <d v="2022-03-01T00:00:00"/>
    <n v="31994882.719999999"/>
    <n v="0.41666999999999998"/>
    <n v="3073.77"/>
    <n v="7377"/>
    <m/>
    <x v="1"/>
    <s v="MB"/>
    <x v="1"/>
    <n v="0.41666999999999998"/>
    <b v="1"/>
    <x v="0"/>
    <x v="5"/>
  </r>
  <r>
    <s v="KAPE-IB-123078-05-01-2022"/>
    <s v="LTM-1412/21-22"/>
    <n v="4507"/>
    <n v="5205.2700000000004"/>
    <s v="HMB-020796"/>
    <s v="KPPE-SB-210232"/>
    <d v="2022-03-01T00:00:00"/>
    <n v="31994882.719999999"/>
    <n v="1.0101"/>
    <n v="2646.46"/>
    <n v="2620"/>
    <m/>
    <x v="1"/>
    <s v="IB"/>
    <x v="0"/>
    <n v="1.0101"/>
    <b v="1"/>
    <x v="0"/>
    <x v="1"/>
  </r>
  <r>
    <s v="KAPW-TI-120293-09-02-2022"/>
    <s v="LTM-1355/21-22"/>
    <n v="9250"/>
    <n v="9606.2099999999991"/>
    <s v="HMB-021456"/>
    <s v="KPPE-SB-210967"/>
    <d v="2022-03-02T00:00:00"/>
    <n v="23240464.670000002"/>
    <n v="1"/>
    <n v="300"/>
    <n v="300"/>
    <m/>
    <x v="1"/>
    <s v="TI"/>
    <x v="2"/>
    <n v="1"/>
    <b v="1"/>
    <x v="0"/>
    <x v="6"/>
  </r>
  <r>
    <s v="KAPW-TI-120293-09-02-2022"/>
    <s v="LTM-1361/21-22"/>
    <n v="16521"/>
    <n v="9606.2099999999991"/>
    <s v="HMB-021457"/>
    <s v="KPPE-SB-210975"/>
    <d v="2022-03-02T00:00:00"/>
    <n v="18806837.219999999"/>
    <n v="1"/>
    <n v="250"/>
    <n v="250"/>
    <m/>
    <x v="1"/>
    <s v="TI"/>
    <x v="2"/>
    <n v="1"/>
    <b v="1"/>
    <x v="0"/>
    <x v="6"/>
  </r>
  <r>
    <s v="KAPE-IB-206931-11-05-2021"/>
    <s v="LTM-1425/21-22"/>
    <n v="8268"/>
    <n v="5402.33"/>
    <s v="HMB-021031"/>
    <s v="KPPE-SB-210954"/>
    <d v="2022-03-02T00:00:00"/>
    <n v="153975.85999999999"/>
    <n v="1.0101"/>
    <n v="3142.71"/>
    <n v="3111.29"/>
    <m/>
    <x v="1"/>
    <s v="IB"/>
    <x v="0"/>
    <n v="1.0101"/>
    <b v="1"/>
    <x v="0"/>
    <x v="3"/>
  </r>
  <r>
    <s v="KAPE-IB-129589-14-01-2022"/>
    <s v="LTM-1412/21-22"/>
    <n v="4507"/>
    <n v="2832.1089999999999"/>
    <s v="HMB-020796"/>
    <s v="KPPE-SB-210232"/>
    <d v="2022-03-01T00:00:00"/>
    <n v="31994882.719999999"/>
    <n v="0.04"/>
    <n v="495"/>
    <n v="12375"/>
    <m/>
    <x v="1"/>
    <s v="IB"/>
    <x v="0"/>
    <n v="0.04"/>
    <b v="1"/>
    <x v="0"/>
    <x v="2"/>
  </r>
  <r>
    <s v="PQZI-EP-14259-29-12-2021"/>
    <s v="LTM-1355/21-22"/>
    <n v="9250"/>
    <n v="9607.19"/>
    <s v="HMB-021456"/>
    <s v="KPPE-SB-210967"/>
    <d v="2022-03-02T00:00:00"/>
    <n v="23240464.670000002"/>
    <n v="1"/>
    <n v="32.47"/>
    <n v="32.47"/>
    <m/>
    <x v="1"/>
    <s v="EP"/>
    <x v="2"/>
    <n v="1"/>
    <b v="1"/>
    <x v="0"/>
    <x v="6"/>
  </r>
  <r>
    <s v="PQZI-EP-14259-29-12-2021"/>
    <s v="LTM-1355/21-22"/>
    <n v="9250"/>
    <n v="9607.2000000000007"/>
    <s v="HMB-021456"/>
    <s v="KPPE-SB-210967"/>
    <d v="2022-03-02T00:00:00"/>
    <n v="23240464.670000002"/>
    <n v="1"/>
    <n v="2.65"/>
    <n v="2.65"/>
    <m/>
    <x v="1"/>
    <s v="EP"/>
    <x v="2"/>
    <n v="1"/>
    <b v="1"/>
    <x v="0"/>
    <x v="6"/>
  </r>
  <r>
    <s v="PQZI-EP-14259-29-12-2021"/>
    <s v="LTM-1355/21-22"/>
    <n v="9250"/>
    <n v="9607.11"/>
    <s v="HMB-021456"/>
    <s v="KPPE-SB-210967"/>
    <d v="2022-03-02T00:00:00"/>
    <n v="23240464.670000002"/>
    <n v="1"/>
    <n v="130.1"/>
    <n v="130.1"/>
    <m/>
    <x v="1"/>
    <s v="EP"/>
    <x v="2"/>
    <n v="1"/>
    <b v="1"/>
    <x v="0"/>
    <x v="6"/>
  </r>
  <r>
    <s v="PQZI-EP-14904-04-01-2022"/>
    <s v="LTM-1361/21-22"/>
    <n v="16521"/>
    <n v="9607.11"/>
    <s v="HMB-021457"/>
    <s v="KPPE-SB-210975"/>
    <d v="2022-03-02T00:00:00"/>
    <n v="18806837.219999999"/>
    <n v="1"/>
    <n v="150"/>
    <n v="150"/>
    <m/>
    <x v="1"/>
    <s v="EP"/>
    <x v="2"/>
    <n v="1"/>
    <b v="1"/>
    <x v="0"/>
    <x v="6"/>
  </r>
  <r>
    <s v="KAPW-IB-182848-12-06-2021"/>
    <s v="LTM-1425/21-22"/>
    <n v="8268"/>
    <n v="5402.33"/>
    <s v="HMB-021031"/>
    <s v="KPPE-SB-210954"/>
    <d v="2022-03-02T00:00:00"/>
    <n v="153975.85999999999"/>
    <n v="0.99009999999999998"/>
    <n v="7333.81"/>
    <n v="7407.14"/>
    <m/>
    <x v="1"/>
    <s v="IB"/>
    <x v="0"/>
    <n v="0.99009999999999998"/>
    <b v="1"/>
    <x v="0"/>
    <x v="3"/>
  </r>
  <r>
    <s v="KAPW-IB-182848-12-06-2021"/>
    <s v="LTM-1425/21-22"/>
    <n v="8268"/>
    <n v="5402.33"/>
    <s v="HMB-021031"/>
    <s v="KPPE-SB-210954"/>
    <d v="2022-03-02T00:00:00"/>
    <n v="153975.85999999999"/>
    <n v="1.0101"/>
    <n v="2595.11"/>
    <n v="2569.16"/>
    <m/>
    <x v="1"/>
    <s v="IB"/>
    <x v="0"/>
    <n v="1.0101"/>
    <b v="1"/>
    <x v="0"/>
    <x v="3"/>
  </r>
  <r>
    <s v="KAPE-IB-220173-31-05-2021"/>
    <s v="LTM-1412/21-22"/>
    <n v="4507"/>
    <n v="5402.33"/>
    <s v="HMB-020796"/>
    <s v="KPPE-SB-210232"/>
    <d v="2022-03-01T00:00:00"/>
    <n v="31994882.719999999"/>
    <n v="1.0101"/>
    <n v="3579.79"/>
    <n v="3544"/>
    <m/>
    <x v="1"/>
    <s v="IB"/>
    <x v="0"/>
    <n v="1.0101"/>
    <b v="1"/>
    <x v="0"/>
    <x v="3"/>
  </r>
  <r>
    <s v="KAPE-IB-220173-31-05-2021"/>
    <s v="LTM-1425/21-22"/>
    <n v="8268"/>
    <n v="5402.33"/>
    <s v="HMB-021031"/>
    <s v="KPPE-SB-210954"/>
    <d v="2022-03-02T00:00:00"/>
    <n v="153975.85999999999"/>
    <n v="1.0101"/>
    <n v="2534.9"/>
    <n v="2509.5500000000002"/>
    <m/>
    <x v="1"/>
    <s v="IB"/>
    <x v="0"/>
    <n v="1.0101"/>
    <b v="1"/>
    <x v="0"/>
    <x v="3"/>
  </r>
  <r>
    <s v="PQIB-IB-2406-11-08-2020"/>
    <s v="LTM-1402/21-22"/>
    <n v="3015"/>
    <n v="2701.12"/>
    <s v="HMB-021703"/>
    <s v="KPPE-SB-211289"/>
    <d v="2022-03-02T00:00:00"/>
    <n v="4011122.39"/>
    <n v="0.1"/>
    <n v="344"/>
    <n v="3440"/>
    <m/>
    <x v="1"/>
    <s v="IB"/>
    <x v="0"/>
    <n v="0.1"/>
    <b v="1"/>
    <x v="0"/>
    <x v="0"/>
  </r>
  <r>
    <s v="PQIB-IB-2406-11-08-2020"/>
    <s v="LTM-1427+1427A/21-22"/>
    <n v="49752"/>
    <n v="2701.12"/>
    <s v="HMB-021416"/>
    <s v="KPPE-SB-211022"/>
    <d v="2022-03-02T00:00:00"/>
    <n v="35115191.030000001"/>
    <n v="0.1"/>
    <n v="1537.6999999999998"/>
    <n v="15377"/>
    <m/>
    <x v="1"/>
    <s v="IB"/>
    <x v="0"/>
    <n v="0.1"/>
    <b v="1"/>
    <x v="0"/>
    <x v="0"/>
  </r>
  <r>
    <s v="PQIB-IB-2406-11-08-2020"/>
    <s v="LTM-1430/21-22"/>
    <n v="2892"/>
    <n v="2701.12"/>
    <s v="HMB-021870"/>
    <s v="KPPE-SB-211841"/>
    <d v="2022-03-03T00:00:00"/>
    <n v="24090209.32"/>
    <n v="0.1"/>
    <n v="1773.5100000000002"/>
    <n v="17735.12"/>
    <m/>
    <x v="1"/>
    <s v="IB"/>
    <x v="0"/>
    <n v="0.1"/>
    <b v="1"/>
    <x v="0"/>
    <x v="0"/>
  </r>
  <r>
    <s v="PQIB-IB-2406-11-08-2020"/>
    <s v="LTM-1431/21-22"/>
    <n v="27529"/>
    <n v="2701.12"/>
    <s v="HMB-022132"/>
    <s v="KPPE-SB-211958"/>
    <d v="2022-03-03T00:00:00"/>
    <n v="15028149.210000001"/>
    <n v="0.1"/>
    <n v="1093.0999999999999"/>
    <n v="10931"/>
    <m/>
    <x v="1"/>
    <s v="IB"/>
    <x v="0"/>
    <n v="0.1"/>
    <b v="1"/>
    <x v="0"/>
    <x v="0"/>
  </r>
  <r>
    <s v="PQIB-IB-2406-11-08-2020"/>
    <s v="LTM-1432/21-22"/>
    <n v="4500"/>
    <n v="2701.12"/>
    <s v="HMB-022063"/>
    <s v="KPEX-SB-125596"/>
    <d v="2022-03-03T00:00:00"/>
    <n v="12009349.09"/>
    <n v="0.1"/>
    <n v="1052.2"/>
    <n v="10522"/>
    <m/>
    <x v="1"/>
    <s v="IB"/>
    <x v="0"/>
    <n v="0.1"/>
    <b v="1"/>
    <x v="0"/>
    <x v="0"/>
  </r>
  <r>
    <s v="KAPW-IB-80150-01-12-2021"/>
    <s v="LTM-1431/21-22"/>
    <n v="27529"/>
    <n v="3204.2"/>
    <s v="HMB-022132"/>
    <s v="KPPE-SB-211958"/>
    <d v="2022-03-03T00:00:00"/>
    <n v="15028149.210000001"/>
    <n v="7.0000000000000007E-2"/>
    <n v="21.28"/>
    <n v="304"/>
    <m/>
    <x v="1"/>
    <s v="IB"/>
    <x v="0"/>
    <n v="7.0000000000000007E-2"/>
    <b v="1"/>
    <x v="0"/>
    <x v="8"/>
  </r>
  <r>
    <s v="KAPW-IB-63381-30-10-2021"/>
    <s v="LTM-1402/21-22"/>
    <n v="3015"/>
    <n v="1108.19"/>
    <s v="HMB-021703"/>
    <s v="KPPE-SB-211289"/>
    <d v="2022-03-02T00:00:00"/>
    <n v="4011122.39"/>
    <n v="0.04"/>
    <n v="137.6"/>
    <n v="3440"/>
    <m/>
    <x v="1"/>
    <s v="IB"/>
    <x v="0"/>
    <n v="0.04"/>
    <b v="1"/>
    <x v="0"/>
    <x v="2"/>
  </r>
  <r>
    <s v="KAPW-IB-63381-30-10-2021"/>
    <s v="LTM-1427+1427A/21-22"/>
    <n v="49752"/>
    <n v="1108.19"/>
    <s v="HMB-021416"/>
    <s v="KPPE-SB-211022"/>
    <d v="2022-03-02T00:00:00"/>
    <n v="35115191.030000001"/>
    <n v="0.04"/>
    <n v="615.08000000000004"/>
    <n v="15377"/>
    <m/>
    <x v="1"/>
    <s v="IB"/>
    <x v="0"/>
    <n v="0.04"/>
    <b v="1"/>
    <x v="0"/>
    <x v="2"/>
  </r>
  <r>
    <s v="KAPW-IB-63381-30-10-2021"/>
    <s v="LTM-1432/21-22"/>
    <n v="4500"/>
    <n v="1108.19"/>
    <s v="HMB-022063"/>
    <s v="KPEX-SB-125596"/>
    <d v="2022-03-03T00:00:00"/>
    <n v="12009349.09"/>
    <n v="0.04"/>
    <n v="420.88"/>
    <n v="10522"/>
    <m/>
    <x v="1"/>
    <s v="IB"/>
    <x v="0"/>
    <n v="0.04"/>
    <b v="1"/>
    <x v="0"/>
    <x v="2"/>
  </r>
  <r>
    <s v="KAPE-MB-172535-18-03-2021"/>
    <s v="LTM-1427+1427A/21-22"/>
    <n v="49752"/>
    <n v="5503.201"/>
    <s v="HMB-021416"/>
    <s v="KPPE-SB-211022"/>
    <d v="2022-03-02T00:00:00"/>
    <n v="35115191.030000001"/>
    <n v="0.41666999999999998"/>
    <n v="256.67"/>
    <n v="616"/>
    <m/>
    <x v="1"/>
    <s v="MB"/>
    <x v="1"/>
    <n v="0.41666999999999998"/>
    <b v="1"/>
    <x v="0"/>
    <x v="5"/>
  </r>
  <r>
    <s v="KAPE-MB-172535-18-03-2021"/>
    <s v="LTM-1431/21-22"/>
    <n v="27529"/>
    <n v="5503.201"/>
    <s v="HMB-022132"/>
    <s v="KPPE-SB-211958"/>
    <d v="2022-03-03T00:00:00"/>
    <n v="15028149.210000001"/>
    <n v="0.53061000000000003"/>
    <n v="4292.55"/>
    <n v="8089.8"/>
    <m/>
    <x v="1"/>
    <s v="MB"/>
    <x v="1"/>
    <n v="0.53061000000000003"/>
    <b v="1"/>
    <x v="0"/>
    <x v="5"/>
  </r>
  <r>
    <s v="KAPE-IB-111446-16-12-2021"/>
    <s v="LTM-1402/21-22"/>
    <n v="3015"/>
    <n v="3402.13"/>
    <s v="HMB-021703"/>
    <s v="KPPE-SB-211289"/>
    <d v="2022-03-02T00:00:00"/>
    <n v="4011122.39"/>
    <n v="0.04"/>
    <n v="137.6"/>
    <n v="3440"/>
    <m/>
    <x v="1"/>
    <s v="IB"/>
    <x v="0"/>
    <n v="0.04"/>
    <b v="1"/>
    <x v="0"/>
    <x v="2"/>
  </r>
  <r>
    <s v="KAPE-IB-111446-16-12-2021"/>
    <s v="LTM-1427+1427A/21-22"/>
    <n v="49752"/>
    <n v="3402.13"/>
    <s v="HMB-021416"/>
    <s v="KPPE-SB-211022"/>
    <d v="2022-03-02T00:00:00"/>
    <n v="35115191.030000001"/>
    <n v="0.04"/>
    <n v="24.64"/>
    <n v="616"/>
    <m/>
    <x v="1"/>
    <s v="IB"/>
    <x v="0"/>
    <n v="0.04"/>
    <b v="1"/>
    <x v="0"/>
    <x v="2"/>
  </r>
  <r>
    <s v="KAPE-IB-111446-16-12-2021"/>
    <s v="LTM-1431/21-22"/>
    <n v="27529"/>
    <n v="3402.13"/>
    <s v="HMB-022132"/>
    <s v="KPPE-SB-211958"/>
    <d v="2022-03-03T00:00:00"/>
    <n v="15028149.210000001"/>
    <n v="0.04"/>
    <n v="12.16"/>
    <n v="304"/>
    <m/>
    <x v="1"/>
    <s v="IB"/>
    <x v="0"/>
    <n v="0.04"/>
    <b v="1"/>
    <x v="0"/>
    <x v="2"/>
  </r>
  <r>
    <s v="KAPE-IB-111446-16-12-2021"/>
    <s v="LTM-1432/21-22"/>
    <n v="4500"/>
    <n v="3402.13"/>
    <s v="HMB-022063"/>
    <s v="KPEX-SB-125596"/>
    <d v="2022-03-03T00:00:00"/>
    <n v="12009349.09"/>
    <n v="0.04"/>
    <n v="420.88"/>
    <n v="10522"/>
    <m/>
    <x v="1"/>
    <s v="IB"/>
    <x v="0"/>
    <n v="0.04"/>
    <b v="1"/>
    <x v="0"/>
    <x v="2"/>
  </r>
  <r>
    <s v="PQZI-EP-15955-14-01-2022"/>
    <s v="LTM-1423/21-22"/>
    <n v="25192"/>
    <n v="9607.11"/>
    <s v="HMB-021449"/>
    <s v="KPPE-SB-211747"/>
    <d v="2022-03-03T00:00:00"/>
    <n v="17183985.68"/>
    <n v="1"/>
    <n v="75"/>
    <n v="75"/>
    <m/>
    <x v="1"/>
    <s v="EP"/>
    <x v="2"/>
    <n v="1"/>
    <b v="1"/>
    <x v="2"/>
    <x v="6"/>
  </r>
  <r>
    <s v="KAPW-TI-120293-09-02-2022"/>
    <s v="LTM-1408/21-22"/>
    <n v="26736"/>
    <n v="9606.2099999999991"/>
    <s v="HMB-021450"/>
    <s v="KPPE-SB-211954"/>
    <d v="2022-03-03T00:00:00"/>
    <n v="18236705.809999999"/>
    <n v="1"/>
    <n v="50"/>
    <n v="50"/>
    <m/>
    <x v="1"/>
    <s v="TI"/>
    <x v="2"/>
    <n v="1"/>
    <b v="1"/>
    <x v="0"/>
    <x v="6"/>
  </r>
  <r>
    <s v="KAPE-IB-129589-14-01-2022"/>
    <s v="LTM-1402/21-22"/>
    <n v="3015"/>
    <n v="2832.1089999999999"/>
    <s v="HMB-021703"/>
    <s v="KPPE-SB-211289"/>
    <d v="2022-03-02T00:00:00"/>
    <n v="4011122.39"/>
    <n v="0.04"/>
    <n v="137.6"/>
    <n v="3440"/>
    <m/>
    <x v="1"/>
    <s v="IB"/>
    <x v="0"/>
    <n v="0.04"/>
    <b v="1"/>
    <x v="0"/>
    <x v="2"/>
  </r>
  <r>
    <s v="KAPE-IB-129589-14-01-2022"/>
    <s v="LTM-1427+1427A/21-22"/>
    <n v="49752"/>
    <n v="2832.1089999999999"/>
    <s v="HMB-021416"/>
    <s v="KPPE-SB-211022"/>
    <d v="2022-03-02T00:00:00"/>
    <n v="35115191.030000001"/>
    <n v="0.04"/>
    <n v="477.68"/>
    <n v="11942"/>
    <m/>
    <x v="1"/>
    <s v="IB"/>
    <x v="0"/>
    <n v="0.04"/>
    <b v="1"/>
    <x v="0"/>
    <x v="2"/>
  </r>
  <r>
    <s v="KAPE-IB-129589-14-01-2022"/>
    <s v="LTM-1430/21-22"/>
    <n v="2892"/>
    <n v="2832.1089999999999"/>
    <s v="HMB-021870"/>
    <s v="KPPE-SB-211841"/>
    <d v="2022-03-03T00:00:00"/>
    <n v="24090209.32"/>
    <n v="0.04"/>
    <n v="555.16"/>
    <n v="13879"/>
    <m/>
    <x v="1"/>
    <s v="IB"/>
    <x v="0"/>
    <n v="0.04"/>
    <b v="1"/>
    <x v="0"/>
    <x v="2"/>
  </r>
  <r>
    <s v="KAPE-IB-129589-14-01-2022"/>
    <s v="LTM-1431/21-22"/>
    <n v="27529"/>
    <n v="2832.1089999999999"/>
    <s v="HMB-022132"/>
    <s v="KPPE-SB-211958"/>
    <d v="2022-03-03T00:00:00"/>
    <n v="15028149.210000001"/>
    <n v="0.04"/>
    <n v="417.91999999999996"/>
    <n v="10448"/>
    <m/>
    <x v="1"/>
    <s v="IB"/>
    <x v="0"/>
    <n v="0.04"/>
    <b v="1"/>
    <x v="0"/>
    <x v="2"/>
  </r>
  <r>
    <s v="KAPW-IB-114600-31-01-2022"/>
    <s v="LTM-1402/21-22"/>
    <n v="3015"/>
    <n v="3906.9029999999998"/>
    <s v="HMB-021703"/>
    <s v="KPPE-SB-211289"/>
    <d v="2022-03-02T00:00:00"/>
    <n v="4011122.39"/>
    <n v="0.04"/>
    <n v="137.6"/>
    <n v="3440"/>
    <m/>
    <x v="1"/>
    <s v="IB"/>
    <x v="0"/>
    <n v="0.04"/>
    <b v="1"/>
    <x v="0"/>
    <x v="2"/>
  </r>
  <r>
    <s v="KAPW-IB-114600-31-01-2022"/>
    <s v="LTM-1427+1427A/21-22"/>
    <n v="49752"/>
    <n v="3906.9029999999998"/>
    <s v="HMB-021416"/>
    <s v="KPPE-SB-211022"/>
    <d v="2022-03-02T00:00:00"/>
    <n v="35115191.030000001"/>
    <n v="0.04"/>
    <n v="24.64"/>
    <n v="616"/>
    <m/>
    <x v="1"/>
    <s v="IB"/>
    <x v="0"/>
    <n v="0.04"/>
    <b v="1"/>
    <x v="0"/>
    <x v="2"/>
  </r>
  <r>
    <s v="KAPW-IB-114600-31-01-2022"/>
    <s v="LTM-1431/21-22"/>
    <n v="27529"/>
    <n v="3906.9029999999998"/>
    <s v="HMB-022132"/>
    <s v="KPPE-SB-211958"/>
    <d v="2022-03-03T00:00:00"/>
    <n v="15028149.210000001"/>
    <n v="0.04"/>
    <n v="430.08000000000004"/>
    <n v="10752"/>
    <m/>
    <x v="1"/>
    <s v="IB"/>
    <x v="0"/>
    <n v="0.04"/>
    <b v="1"/>
    <x v="0"/>
    <x v="2"/>
  </r>
  <r>
    <s v="KAPW-IB-114600-31-01-2022"/>
    <s v="LTM-1432/21-22"/>
    <n v="4500"/>
    <n v="3906.9029999999998"/>
    <s v="HMB-022063"/>
    <s v="KPEX-SB-125596"/>
    <d v="2022-03-03T00:00:00"/>
    <n v="12009349.09"/>
    <n v="0.04"/>
    <n v="420.88"/>
    <n v="10522"/>
    <m/>
    <x v="1"/>
    <s v="IB"/>
    <x v="0"/>
    <n v="0.04"/>
    <b v="1"/>
    <x v="0"/>
    <x v="2"/>
  </r>
  <r>
    <s v="KAPE-IB-129594-14-01-2022"/>
    <s v="LTM-1402/21-22"/>
    <n v="3015"/>
    <n v="3809.9189999999999"/>
    <s v="HMB-021703"/>
    <s v="KPPE-SB-211289"/>
    <d v="2022-03-02T00:00:00"/>
    <n v="4011122.39"/>
    <n v="0.04"/>
    <n v="137.6"/>
    <n v="3440"/>
    <m/>
    <x v="1"/>
    <s v="IB"/>
    <x v="0"/>
    <n v="0.04"/>
    <b v="1"/>
    <x v="0"/>
    <x v="2"/>
  </r>
  <r>
    <s v="KAPE-IB-129594-14-01-2022"/>
    <s v="LTM-1427+1427A/21-22"/>
    <n v="49752"/>
    <n v="3809.9189999999999"/>
    <s v="HMB-021416"/>
    <s v="KPPE-SB-211022"/>
    <d v="2022-03-02T00:00:00"/>
    <n v="35115191.030000001"/>
    <n v="0.04"/>
    <n v="24.64"/>
    <n v="616"/>
    <m/>
    <x v="1"/>
    <s v="IB"/>
    <x v="0"/>
    <n v="0.04"/>
    <b v="1"/>
    <x v="0"/>
    <x v="2"/>
  </r>
  <r>
    <s v="KAPE-IB-129594-14-01-2022"/>
    <s v="LTM-1431/21-22"/>
    <n v="27529"/>
    <n v="3809.9189999999999"/>
    <s v="HMB-022132"/>
    <s v="KPPE-SB-211958"/>
    <d v="2022-03-03T00:00:00"/>
    <n v="15028149.210000001"/>
    <n v="0.04"/>
    <n v="430.08000000000004"/>
    <n v="10752"/>
    <m/>
    <x v="1"/>
    <s v="IB"/>
    <x v="0"/>
    <n v="0.04"/>
    <b v="1"/>
    <x v="0"/>
    <x v="2"/>
  </r>
  <r>
    <s v="KAPE-IB-129594-14-01-2022"/>
    <s v="LTM-1432/21-22"/>
    <n v="4500"/>
    <n v="3809.9189999999999"/>
    <s v="HMB-022063"/>
    <s v="KPEX-SB-125596"/>
    <d v="2022-03-03T00:00:00"/>
    <n v="12009349.09"/>
    <n v="0.04"/>
    <n v="420.88"/>
    <n v="10522"/>
    <m/>
    <x v="1"/>
    <s v="IB"/>
    <x v="0"/>
    <n v="0.04"/>
    <b v="1"/>
    <x v="0"/>
    <x v="2"/>
  </r>
  <r>
    <s v="KAPW-TI-123042-12-02-2022"/>
    <s v="LTM-1408/21-22"/>
    <n v="26736"/>
    <n v="9607.19"/>
    <s v="HMB-021450"/>
    <s v="KPPE-SB-211954"/>
    <d v="2022-03-03T00:00:00"/>
    <n v="18236705.809999999"/>
    <n v="1"/>
    <n v="280"/>
    <n v="280"/>
    <m/>
    <x v="1"/>
    <s v="TI"/>
    <x v="2"/>
    <n v="1"/>
    <b v="1"/>
    <x v="0"/>
    <x v="6"/>
  </r>
  <r>
    <s v="KAPW-IB-182848-12-06-2021"/>
    <s v="LTM-1430/21-22"/>
    <n v="2892"/>
    <n v="5402.33"/>
    <s v="HMB-021870"/>
    <s v="KPPE-SB-211841"/>
    <d v="2022-03-03T00:00:00"/>
    <n v="24090209.32"/>
    <n v="1.0101"/>
    <n v="6908.46"/>
    <n v="6839.38"/>
    <m/>
    <x v="1"/>
    <s v="IB"/>
    <x v="0"/>
    <n v="1.0101"/>
    <b v="1"/>
    <x v="0"/>
    <x v="3"/>
  </r>
  <r>
    <s v="PQZI-EP-15116-06-01-2022"/>
    <s v="LTM-1423/21-22"/>
    <n v="25192"/>
    <n v="9607.19"/>
    <s v="HMB-021449"/>
    <s v="KPPE-SB-211747"/>
    <d v="2022-03-03T00:00:00"/>
    <n v="17183985.68"/>
    <n v="1"/>
    <n v="262.97000000000003"/>
    <n v="262.97000000000003"/>
    <m/>
    <x v="1"/>
    <s v="EP"/>
    <x v="2"/>
    <n v="1"/>
    <b v="1"/>
    <x v="2"/>
    <x v="6"/>
  </r>
  <r>
    <s v="PQZI-EP-15116-06-01-2022"/>
    <s v="LTM-1423/21-22"/>
    <n v="25192"/>
    <n v="9607.11"/>
    <s v="HMB-021449"/>
    <s v="KPPE-SB-211747"/>
    <d v="2022-03-03T00:00:00"/>
    <n v="17183985.68"/>
    <n v="1"/>
    <n v="4.4000000000000004"/>
    <n v="4.4000000000000004"/>
    <m/>
    <x v="1"/>
    <s v="EP"/>
    <x v="2"/>
    <n v="1"/>
    <b v="1"/>
    <x v="2"/>
    <x v="6"/>
  </r>
  <r>
    <s v="PQZI-EP-15116-06-01-2022"/>
    <s v="LTM-1424/21-22"/>
    <n v="30728"/>
    <n v="9607.19"/>
    <s v="HMB-021448"/>
    <s v="KPPE-SB-211005"/>
    <d v="2022-03-02T00:00:00"/>
    <n v="20965568.440000001"/>
    <n v="1"/>
    <n v="300"/>
    <n v="300"/>
    <m/>
    <x v="1"/>
    <s v="EP"/>
    <x v="2"/>
    <n v="1"/>
    <b v="1"/>
    <x v="0"/>
    <x v="6"/>
  </r>
  <r>
    <s v="PQZI-EP-16065-18-01-2022"/>
    <s v="LTM-1424/21-22"/>
    <n v="30728"/>
    <n v="9607.11"/>
    <s v="HMB-021448"/>
    <s v="KPPE-SB-211005"/>
    <d v="2022-03-02T00:00:00"/>
    <n v="20965568.440000001"/>
    <n v="1"/>
    <n v="256.43"/>
    <n v="256.43"/>
    <m/>
    <x v="1"/>
    <s v="EP"/>
    <x v="2"/>
    <n v="1"/>
    <b v="1"/>
    <x v="0"/>
    <x v="6"/>
  </r>
  <r>
    <s v="KAPE-IB-129603-14-01-2022"/>
    <s v="LTM-1431/21-22"/>
    <n v="27529"/>
    <n v="1108.19"/>
    <s v="HMB-022132"/>
    <s v="KPPE-SB-211958"/>
    <d v="2022-03-03T00:00:00"/>
    <n v="15028149.210000001"/>
    <n v="0.04"/>
    <n v="437.24"/>
    <n v="10931"/>
    <m/>
    <x v="1"/>
    <s v="IB"/>
    <x v="0"/>
    <n v="0.04"/>
    <b v="1"/>
    <x v="0"/>
    <x v="2"/>
  </r>
  <r>
    <s v="KAPE-MB-174350-22-03-2021"/>
    <s v="LTM-1431/21-22"/>
    <n v="27529"/>
    <n v="5503.201"/>
    <s v="HMB-022132"/>
    <s v="KPPE-SB-211958"/>
    <d v="2022-03-03T00:00:00"/>
    <n v="15028149.210000001"/>
    <n v="0.53061000000000003"/>
    <n v="1251.28"/>
    <n v="2358.1999999999998"/>
    <m/>
    <x v="1"/>
    <s v="MB"/>
    <x v="1"/>
    <n v="0.53061000000000003"/>
    <b v="1"/>
    <x v="0"/>
    <x v="5"/>
  </r>
  <r>
    <s v="KAPW-IB-77483-26-11-2021"/>
    <s v="LTM-1431/21-22"/>
    <n v="27529"/>
    <n v="3402.13"/>
    <s v="HMB-022132"/>
    <s v="KPPE-SB-211958"/>
    <d v="2022-03-03T00:00:00"/>
    <n v="15028149.210000001"/>
    <n v="0.04"/>
    <n v="417.91999999999996"/>
    <n v="10448"/>
    <m/>
    <x v="1"/>
    <s v="IB"/>
    <x v="0"/>
    <n v="0.04"/>
    <b v="1"/>
    <x v="0"/>
    <x v="2"/>
  </r>
  <r>
    <s v="KAPW-IB-105006-11-01-2022"/>
    <s v="LTM-1431/21-22"/>
    <n v="27529"/>
    <n v="3204.16"/>
    <s v="HMB-022132"/>
    <s v="KPPE-SB-211958"/>
    <d v="2022-03-03T00:00:00"/>
    <n v="15028149.210000001"/>
    <n v="7.0000000000000007E-2"/>
    <n v="731.36"/>
    <n v="10448"/>
    <m/>
    <x v="1"/>
    <s v="IB"/>
    <x v="0"/>
    <n v="7.0000000000000007E-2"/>
    <b v="1"/>
    <x v="0"/>
    <x v="8"/>
  </r>
  <r>
    <s v="KAPW-IB-105006-11-01-2022"/>
    <s v="LTM-1432/21-22"/>
    <n v="4500"/>
    <n v="3204.16"/>
    <s v="HMB-022063"/>
    <s v="KPEX-SB-125596"/>
    <d v="2022-03-03T00:00:00"/>
    <n v="12009349.09"/>
    <n v="7.0000000000000007E-2"/>
    <n v="736.54"/>
    <n v="10522"/>
    <m/>
    <x v="1"/>
    <s v="IB"/>
    <x v="0"/>
    <n v="7.0000000000000007E-2"/>
    <b v="1"/>
    <x v="0"/>
    <x v="8"/>
  </r>
  <r>
    <s v="KAPE-IB-230502-12-06-2021"/>
    <s v="LTM-1430/21-22"/>
    <n v="2892"/>
    <n v="5402.33"/>
    <s v="HMB-021870"/>
    <s v="KPPE-SB-211841"/>
    <d v="2022-03-03T00:00:00"/>
    <n v="24090209.32"/>
    <n v="0.99009999999999998"/>
    <n v="3817.94"/>
    <n v="3856.12"/>
    <m/>
    <x v="1"/>
    <s v="IB"/>
    <x v="0"/>
    <n v="0.99009999999999998"/>
    <b v="1"/>
    <x v="0"/>
    <x v="3"/>
  </r>
  <r>
    <s v="KAPE-IB-230502-12-06-2021"/>
    <s v="LTM-1430/21-22"/>
    <n v="2892"/>
    <n v="5402.33"/>
    <s v="HMB-021870"/>
    <s v="KPPE-SB-211841"/>
    <d v="2022-03-03T00:00:00"/>
    <n v="24090209.32"/>
    <n v="1.0101"/>
    <n v="7110.72"/>
    <n v="7039.62"/>
    <m/>
    <x v="1"/>
    <s v="IB"/>
    <x v="0"/>
    <n v="1.0101"/>
    <b v="1"/>
    <x v="0"/>
    <x v="3"/>
  </r>
  <r>
    <s v="PQIB-IB-2406-11-08-2020"/>
    <s v="LTM-1258/21-22"/>
    <n v="1266"/>
    <n v="2701.12"/>
    <s v="HMB-22319"/>
    <s v="KPPE-SB-212313"/>
    <d v="2022-03-03T00:00:00"/>
    <n v="2510097.6800000002"/>
    <n v="0.1"/>
    <n v="205.1"/>
    <n v="2051"/>
    <m/>
    <x v="1"/>
    <s v="IB"/>
    <x v="0"/>
    <n v="0.1"/>
    <b v="1"/>
    <x v="0"/>
    <x v="0"/>
  </r>
  <r>
    <s v="PQIB-IB-2406-11-08-2020"/>
    <s v="LTM-1386/21-22"/>
    <n v="15562"/>
    <n v="2701.12"/>
    <s v="HMB-018720"/>
    <s v="KPEX-SB-126232"/>
    <d v="2022-03-04T00:00:00"/>
    <n v="19428098.210000001"/>
    <n v="0.1"/>
    <n v="936.59999999999991"/>
    <n v="9366"/>
    <m/>
    <x v="1"/>
    <s v="IB"/>
    <x v="0"/>
    <n v="0.1"/>
    <b v="1"/>
    <x v="0"/>
    <x v="0"/>
  </r>
  <r>
    <s v="PQIB-IB-2406-11-08-2020"/>
    <s v="LTM-1429/21-22"/>
    <n v="15941"/>
    <n v="2701.12"/>
    <s v="HMB-021752"/>
    <s v="KPPE-SB-213125"/>
    <d v="2022-03-04T00:00:00"/>
    <n v="18979864.75"/>
    <n v="0.1"/>
    <n v="809.3"/>
    <n v="8093"/>
    <m/>
    <x v="1"/>
    <s v="IB"/>
    <x v="0"/>
    <n v="0.1"/>
    <b v="1"/>
    <x v="0"/>
    <x v="0"/>
  </r>
  <r>
    <s v="KAPW-IB-80150-01-12-2021"/>
    <s v="LTM-1258/21-22"/>
    <n v="1266"/>
    <n v="3204.2"/>
    <s v="HMB-22319"/>
    <s v="KPPE-SB-212313"/>
    <d v="2022-03-03T00:00:00"/>
    <n v="2510097.6800000002"/>
    <n v="7.0000000000000007E-2"/>
    <n v="143.57"/>
    <n v="2051"/>
    <m/>
    <x v="1"/>
    <s v="IB"/>
    <x v="0"/>
    <n v="7.0000000000000007E-2"/>
    <b v="1"/>
    <x v="0"/>
    <x v="8"/>
  </r>
  <r>
    <s v="KAPW-IB-63381-30-10-2021"/>
    <s v="LTM-1386/21-22"/>
    <n v="15562"/>
    <n v="1108.19"/>
    <s v="HMB-018720"/>
    <s v="KPEX-SB-126232"/>
    <d v="2022-03-04T00:00:00"/>
    <n v="19428098.210000001"/>
    <n v="0.04"/>
    <n v="374.64"/>
    <n v="9366"/>
    <m/>
    <x v="1"/>
    <s v="IB"/>
    <x v="0"/>
    <n v="0.04"/>
    <b v="1"/>
    <x v="0"/>
    <x v="2"/>
  </r>
  <r>
    <s v="KAPW-IB-63381-30-10-2021"/>
    <s v="LTM-1429/21-22"/>
    <n v="15941"/>
    <n v="1108.19"/>
    <s v="HMB-021752"/>
    <s v="KPPE-SB-213125"/>
    <d v="2022-03-04T00:00:00"/>
    <n v="18979864.75"/>
    <n v="0.04"/>
    <n v="323.72000000000003"/>
    <n v="8093"/>
    <m/>
    <x v="1"/>
    <s v="IB"/>
    <x v="0"/>
    <n v="0.04"/>
    <b v="1"/>
    <x v="0"/>
    <x v="2"/>
  </r>
  <r>
    <s v="KAPE-MB-172535-18-03-2021"/>
    <s v="LTM-1429/21-22"/>
    <n v="15941"/>
    <n v="5503.201"/>
    <s v="HMB-021752"/>
    <s v="KPPE-SB-213125"/>
    <d v="2022-03-04T00:00:00"/>
    <n v="18979864.75"/>
    <n v="0.53061000000000003"/>
    <n v="222.33"/>
    <n v="419"/>
    <m/>
    <x v="1"/>
    <s v="MB"/>
    <x v="1"/>
    <n v="0.53061999999999998"/>
    <b v="0"/>
    <x v="0"/>
    <x v="5"/>
  </r>
  <r>
    <s v="KAPE-IB-111446-16-12-2021"/>
    <s v="LTM-1386/21-22"/>
    <n v="15562"/>
    <n v="3402.13"/>
    <s v="HMB-018720"/>
    <s v="KPEX-SB-126232"/>
    <d v="2022-03-04T00:00:00"/>
    <n v="19428098.210000001"/>
    <n v="0.04"/>
    <n v="159.44"/>
    <n v="3986"/>
    <m/>
    <x v="1"/>
    <s v="IB"/>
    <x v="0"/>
    <n v="0.04"/>
    <b v="1"/>
    <x v="0"/>
    <x v="2"/>
  </r>
  <r>
    <s v="KAPE-IB-111446-16-12-2021"/>
    <s v="LTM-1429/21-22"/>
    <n v="15941"/>
    <n v="3402.13"/>
    <s v="HMB-021752"/>
    <s v="KPPE-SB-213125"/>
    <d v="2022-03-04T00:00:00"/>
    <n v="18979864.75"/>
    <n v="0.04"/>
    <n v="323.72000000000003"/>
    <n v="8093"/>
    <m/>
    <x v="1"/>
    <s v="IB"/>
    <x v="0"/>
    <n v="0.04"/>
    <b v="1"/>
    <x v="0"/>
    <x v="2"/>
  </r>
  <r>
    <s v="PQZI-EP-15955-14-01-2022"/>
    <s v="LTM-1348/21-22"/>
    <n v="8997"/>
    <n v="9607.11"/>
    <s v="HMB-022364"/>
    <s v="KPAE-SB-54943"/>
    <d v="2022-03-04T00:00:00"/>
    <n v="5987117.5599999996"/>
    <n v="1"/>
    <n v="75"/>
    <n v="75"/>
    <m/>
    <x v="1"/>
    <s v="EP"/>
    <x v="2"/>
    <n v="1"/>
    <b v="1"/>
    <x v="0"/>
    <x v="6"/>
  </r>
  <r>
    <s v="KAPW-TI-120293-09-02-2022"/>
    <s v="LTM-1348/21-22"/>
    <n v="8997"/>
    <n v="9606.2099999999991"/>
    <s v="HMB-022364"/>
    <s v="KPAE-SB-54943"/>
    <d v="2022-03-04T00:00:00"/>
    <n v="5987117.5599999996"/>
    <n v="1"/>
    <n v="60"/>
    <n v="60"/>
    <m/>
    <x v="1"/>
    <s v="TI"/>
    <x v="2"/>
    <n v="1"/>
    <b v="1"/>
    <x v="0"/>
    <x v="6"/>
  </r>
  <r>
    <s v="KAPE-IB-129589-14-01-2022"/>
    <s v="LTM-1258/21-22"/>
    <n v="1266"/>
    <n v="2832.1089999999999"/>
    <s v="HMB-22319"/>
    <s v="KPPE-SB-212313"/>
    <d v="2022-03-03T00:00:00"/>
    <n v="2510097.6800000002"/>
    <n v="0.04"/>
    <n v="82.04"/>
    <n v="2051"/>
    <m/>
    <x v="1"/>
    <s v="IB"/>
    <x v="0"/>
    <n v="0.04"/>
    <b v="1"/>
    <x v="0"/>
    <x v="2"/>
  </r>
  <r>
    <s v="KAPE-IB-129589-14-01-2022"/>
    <s v="LTM-1429/21-22"/>
    <n v="15941"/>
    <n v="2832.1089999999999"/>
    <s v="HMB-021752"/>
    <s v="KPPE-SB-213125"/>
    <d v="2022-03-04T00:00:00"/>
    <n v="18979864.75"/>
    <n v="0.04"/>
    <n v="16.760000000000002"/>
    <n v="419"/>
    <m/>
    <x v="1"/>
    <s v="IB"/>
    <x v="0"/>
    <n v="0.04"/>
    <b v="1"/>
    <x v="0"/>
    <x v="2"/>
  </r>
  <r>
    <s v="KAPE-IB-22661-03-08-2021"/>
    <s v="LTM-1386/21-22"/>
    <n v="15562"/>
    <n v="5205.24"/>
    <s v="HMB-018720"/>
    <s v="KPEX-SB-126232"/>
    <d v="2022-03-04T00:00:00"/>
    <n v="19428098.210000001"/>
    <n v="1.0101"/>
    <n v="4026.26"/>
    <n v="3986"/>
    <m/>
    <x v="1"/>
    <s v="IB"/>
    <x v="0"/>
    <n v="1.0101"/>
    <b v="1"/>
    <x v="0"/>
    <x v="1"/>
  </r>
  <r>
    <s v="KAPW-IB-114600-31-01-2022"/>
    <s v="LTM-1258/21-22"/>
    <n v="1266"/>
    <n v="3906.9029999999998"/>
    <s v="HMB-22319"/>
    <s v="KPPE-SB-212313"/>
    <d v="2022-03-03T00:00:00"/>
    <n v="2510097.6800000002"/>
    <n v="0.04"/>
    <n v="82.04"/>
    <n v="2051"/>
    <m/>
    <x v="1"/>
    <s v="IB"/>
    <x v="0"/>
    <n v="0.04"/>
    <b v="1"/>
    <x v="0"/>
    <x v="2"/>
  </r>
  <r>
    <s v="KAPW-IB-114600-31-01-2022"/>
    <s v="LTM-1386/21-22"/>
    <n v="15562"/>
    <n v="3906.9029999999998"/>
    <s v="HMB-018720"/>
    <s v="KPEX-SB-126232"/>
    <d v="2022-03-04T00:00:00"/>
    <n v="19428098.210000001"/>
    <n v="0.04"/>
    <n v="159.44"/>
    <n v="3986"/>
    <m/>
    <x v="1"/>
    <s v="IB"/>
    <x v="0"/>
    <n v="0.04"/>
    <b v="1"/>
    <x v="0"/>
    <x v="2"/>
  </r>
  <r>
    <s v="KAPW-IB-114600-31-01-2022"/>
    <s v="LTM-1429/21-22"/>
    <n v="15941"/>
    <n v="3906.9029999999998"/>
    <s v="HMB-021752"/>
    <s v="KPPE-SB-213125"/>
    <d v="2022-03-04T00:00:00"/>
    <n v="18979864.75"/>
    <n v="0.04"/>
    <n v="323.72000000000003"/>
    <n v="8093"/>
    <m/>
    <x v="1"/>
    <s v="IB"/>
    <x v="0"/>
    <n v="0.04"/>
    <b v="1"/>
    <x v="0"/>
    <x v="2"/>
  </r>
  <r>
    <s v="KAPE-IB-129594-14-01-2022"/>
    <s v="LTM-1258/21-22"/>
    <n v="1266"/>
    <n v="3809.9189999999999"/>
    <s v="HMB-22319"/>
    <s v="KPPE-SB-212313"/>
    <d v="2022-03-03T00:00:00"/>
    <n v="2510097.6800000002"/>
    <n v="0.04"/>
    <n v="82.04"/>
    <n v="2051"/>
    <m/>
    <x v="1"/>
    <s v="IB"/>
    <x v="0"/>
    <n v="0.04"/>
    <b v="1"/>
    <x v="0"/>
    <x v="2"/>
  </r>
  <r>
    <s v="KAPE-IB-129594-14-01-2022"/>
    <s v="LTM-1386/21-22"/>
    <n v="15562"/>
    <n v="3809.9189999999999"/>
    <s v="HMB-018720"/>
    <s v="KPEX-SB-126232"/>
    <d v="2022-03-04T00:00:00"/>
    <n v="19428098.210000001"/>
    <n v="0.04"/>
    <n v="159.44"/>
    <n v="3986"/>
    <m/>
    <x v="1"/>
    <s v="IB"/>
    <x v="0"/>
    <n v="0.04"/>
    <b v="1"/>
    <x v="0"/>
    <x v="2"/>
  </r>
  <r>
    <s v="KAPE-IB-129594-14-01-2022"/>
    <s v="LTM-1429/21-22"/>
    <n v="15941"/>
    <n v="3809.9189999999999"/>
    <s v="HMB-021752"/>
    <s v="KPPE-SB-213125"/>
    <d v="2022-03-04T00:00:00"/>
    <n v="18979864.75"/>
    <n v="0.04"/>
    <n v="323.72000000000003"/>
    <n v="8093"/>
    <m/>
    <x v="1"/>
    <s v="IB"/>
    <x v="0"/>
    <n v="0.04"/>
    <b v="1"/>
    <x v="0"/>
    <x v="2"/>
  </r>
  <r>
    <s v="KAPE-IB-141471-02-02-2022"/>
    <s v="LTM-1429/21-22"/>
    <n v="15941"/>
    <n v="5205.13"/>
    <s v="HMB-021752"/>
    <s v="KPPE-SB-213125"/>
    <d v="2022-03-04T00:00:00"/>
    <n v="18979864.75"/>
    <n v="1.0101"/>
    <n v="3037.68"/>
    <n v="3007.31"/>
    <m/>
    <x v="1"/>
    <s v="IB"/>
    <x v="0"/>
    <n v="1.0101"/>
    <b v="1"/>
    <x v="0"/>
    <x v="1"/>
  </r>
  <r>
    <s v="PQZI-EP-15116-06-01-2022"/>
    <s v="LTM-1348/21-22"/>
    <n v="8997"/>
    <n v="9607.19"/>
    <s v="HMB-022364"/>
    <s v="KPAE-SB-54943"/>
    <d v="2022-03-04T00:00:00"/>
    <n v="5987117.5599999996"/>
    <n v="1"/>
    <n v="1800"/>
    <n v="1800"/>
    <m/>
    <x v="1"/>
    <s v="EP"/>
    <x v="2"/>
    <n v="1"/>
    <b v="1"/>
    <x v="0"/>
    <x v="6"/>
  </r>
  <r>
    <s v="PQZI-EP-15116-06-01-2022"/>
    <s v="LTM-1348/21-22"/>
    <n v="8997"/>
    <n v="9607.11"/>
    <s v="HMB-022364"/>
    <s v="KPAE-SB-54943"/>
    <d v="2022-03-04T00:00:00"/>
    <n v="5987117.5599999996"/>
    <n v="1"/>
    <n v="4.4000000000000004"/>
    <n v="4.4000000000000004"/>
    <m/>
    <x v="1"/>
    <s v="EP"/>
    <x v="2"/>
    <n v="1"/>
    <b v="1"/>
    <x v="0"/>
    <x v="6"/>
  </r>
  <r>
    <s v="KAPE-IB-129603-14-01-2022"/>
    <s v="LTM-1258/21-22"/>
    <n v="1266"/>
    <n v="1108.19"/>
    <s v="HMB-22319"/>
    <s v="KPPE-SB-212313"/>
    <d v="2022-03-03T00:00:00"/>
    <n v="2510097.6800000002"/>
    <n v="0.04"/>
    <n v="82.04"/>
    <n v="2051"/>
    <m/>
    <x v="1"/>
    <s v="IB"/>
    <x v="0"/>
    <n v="0.04"/>
    <b v="1"/>
    <x v="0"/>
    <x v="2"/>
  </r>
  <r>
    <s v="KAPE-MB-174350-22-03-2021"/>
    <s v="LTM-1258/21-22"/>
    <n v="1266"/>
    <n v="5503.201"/>
    <s v="HMB-22319"/>
    <s v="KPPE-SB-212313"/>
    <d v="2022-03-03T00:00:00"/>
    <n v="2510097.6800000002"/>
    <n v="0.53061000000000003"/>
    <n v="1088.28"/>
    <n v="2051"/>
    <m/>
    <x v="1"/>
    <s v="MB"/>
    <x v="1"/>
    <n v="0.53061000000000003"/>
    <b v="1"/>
    <x v="0"/>
    <x v="5"/>
  </r>
  <r>
    <s v="KAPW-IB-77483-26-11-2021"/>
    <s v="LTM-1258/21-22"/>
    <n v="1266"/>
    <n v="3402.13"/>
    <s v="HMB-22319"/>
    <s v="KPPE-SB-212313"/>
    <d v="2022-03-03T00:00:00"/>
    <n v="2510097.6800000002"/>
    <n v="0.04"/>
    <n v="82.04"/>
    <n v="2051"/>
    <m/>
    <x v="1"/>
    <s v="IB"/>
    <x v="0"/>
    <n v="0.04"/>
    <b v="1"/>
    <x v="0"/>
    <x v="2"/>
  </r>
  <r>
    <s v="KAPE-IB-127747-12-01-2022"/>
    <s v="LTM-1429/21-22"/>
    <n v="15941"/>
    <n v="5205.13"/>
    <s v="HMB-021752"/>
    <s v="KPPE-SB-213125"/>
    <d v="2022-03-04T00:00:00"/>
    <n v="18979864.75"/>
    <n v="1.0101"/>
    <n v="4713.83"/>
    <n v="4666.7"/>
    <m/>
    <x v="1"/>
    <s v="IB"/>
    <x v="0"/>
    <n v="1.0101"/>
    <b v="1"/>
    <x v="0"/>
    <x v="1"/>
  </r>
  <r>
    <s v="PQIB-IB-2406-11-08-2020"/>
    <s v="LTM-1434/21-22"/>
    <n v="750"/>
    <n v="2701.12"/>
    <s v="HMB-022983"/>
    <s v="KPEX-SB-126513"/>
    <d v="2022-03-04T00:00:00"/>
    <n v="1298695.3999999999"/>
    <n v="0.1"/>
    <n v="104.9"/>
    <n v="1049"/>
    <m/>
    <x v="1"/>
    <s v="IB"/>
    <x v="0"/>
    <n v="0.1"/>
    <b v="1"/>
    <x v="0"/>
    <x v="0"/>
  </r>
  <r>
    <s v="PQIB-IB-2406-11-08-2020"/>
    <s v="LTM-1436/21-22"/>
    <n v="13593"/>
    <n v="2701.12"/>
    <s v="HMB-022780"/>
    <s v="KPPE-SB-214792"/>
    <d v="2022-03-06T00:00:00"/>
    <n v="19340066.539999999"/>
    <n v="0.1"/>
    <n v="1174.4000000000001"/>
    <n v="11744"/>
    <m/>
    <x v="1"/>
    <s v="IB"/>
    <x v="0"/>
    <n v="0.1"/>
    <b v="1"/>
    <x v="0"/>
    <x v="0"/>
  </r>
  <r>
    <s v="PQIB-IB-2406-11-08-2020"/>
    <s v="LTM-1441/21-22"/>
    <n v="3114"/>
    <n v="2701.12"/>
    <s v="HMB-023295"/>
    <s v="KPEX-SB-127340"/>
    <d v="2022-03-06T00:00:00"/>
    <n v="8951328.2699999996"/>
    <n v="0.1"/>
    <n v="659.6"/>
    <n v="6596"/>
    <m/>
    <x v="1"/>
    <s v="IB"/>
    <x v="0"/>
    <n v="0.1"/>
    <b v="1"/>
    <x v="0"/>
    <x v="0"/>
  </r>
  <r>
    <s v="PQIB-IB-2406-11-08-2020"/>
    <s v="LTM-1442/21-22"/>
    <n v="10450"/>
    <n v="2701.12"/>
    <s v="HBL-012303"/>
    <s v="KPPE-SB-214867"/>
    <d v="2022-03-06T00:00:00"/>
    <n v="22740854.52"/>
    <n v="0.1"/>
    <n v="213.2"/>
    <n v="2132"/>
    <m/>
    <x v="1"/>
    <s v="IB"/>
    <x v="0"/>
    <n v="0.1"/>
    <b v="1"/>
    <x v="3"/>
    <x v="0"/>
  </r>
  <r>
    <s v="PQIB-IB-2406-11-08-2020"/>
    <s v="LTM-1443/21-22"/>
    <n v="12041"/>
    <n v="2701.12"/>
    <s v="HMB-023334"/>
    <s v="KPPE-SB-214820"/>
    <d v="2022-03-06T00:00:00"/>
    <n v="16235075.800000001"/>
    <n v="0.1"/>
    <n v="801.5"/>
    <n v="8015"/>
    <m/>
    <x v="1"/>
    <s v="IB"/>
    <x v="0"/>
    <n v="0.1"/>
    <b v="1"/>
    <x v="0"/>
    <x v="0"/>
  </r>
  <r>
    <s v="KAPW-IB-63381-30-10-2021"/>
    <s v="LTM-1442/21-22"/>
    <n v="10450"/>
    <n v="1108.19"/>
    <s v="HBL-012303"/>
    <s v="KPPE-SB-214867"/>
    <d v="2022-03-06T00:00:00"/>
    <n v="22740854.52"/>
    <n v="0.04"/>
    <n v="85.28"/>
    <n v="2132"/>
    <m/>
    <x v="1"/>
    <s v="IB"/>
    <x v="0"/>
    <n v="0.04"/>
    <b v="1"/>
    <x v="3"/>
    <x v="2"/>
  </r>
  <r>
    <s v="KAPE-IB-128644-13-01-2022"/>
    <s v="LTM-1442/21-22"/>
    <n v="10450"/>
    <n v="2915.11"/>
    <s v="HBL-012303"/>
    <s v="KPPE-SB-214867"/>
    <d v="2022-03-06T00:00:00"/>
    <n v="22740854.52"/>
    <n v="0.04"/>
    <n v="85.28"/>
    <n v="2132"/>
    <m/>
    <x v="1"/>
    <s v="IB"/>
    <x v="0"/>
    <n v="0.04"/>
    <b v="1"/>
    <x v="3"/>
    <x v="2"/>
  </r>
  <r>
    <s v="KAPE-IB-111446-16-12-2021"/>
    <s v="LTM-1442/21-22"/>
    <n v="10450"/>
    <n v="3402.13"/>
    <s v="HBL-012303"/>
    <s v="KPPE-SB-214867"/>
    <d v="2022-03-06T00:00:00"/>
    <n v="22740854.52"/>
    <n v="0.04"/>
    <n v="85.28"/>
    <n v="2132"/>
    <m/>
    <x v="1"/>
    <s v="IB"/>
    <x v="0"/>
    <n v="0.04"/>
    <b v="1"/>
    <x v="3"/>
    <x v="2"/>
  </r>
  <r>
    <s v="KAPW-TI-120293-09-02-2022"/>
    <s v="LTM-1439/21-22"/>
    <n v="5600"/>
    <n v="9606.2099999999991"/>
    <s v="HMB-023297"/>
    <s v="KPEX-SB-127311"/>
    <d v="2022-03-06T00:00:00"/>
    <n v="4809134.4000000004"/>
    <n v="1"/>
    <n v="140"/>
    <n v="140"/>
    <m/>
    <x v="1"/>
    <s v="TI"/>
    <x v="2"/>
    <n v="1"/>
    <b v="1"/>
    <x v="0"/>
    <x v="6"/>
  </r>
  <r>
    <s v="KAPE-IB-129589-14-01-2022"/>
    <s v="LTM-1436/21-22"/>
    <n v="13593"/>
    <n v="2832.1089999999999"/>
    <s v="HMB-022780"/>
    <s v="KPPE-SB-214792"/>
    <d v="2022-03-06T00:00:00"/>
    <n v="19340066.539999999"/>
    <n v="0.04"/>
    <n v="276.12"/>
    <n v="6903"/>
    <m/>
    <x v="1"/>
    <s v="IB"/>
    <x v="0"/>
    <n v="0.04"/>
    <b v="1"/>
    <x v="0"/>
    <x v="2"/>
  </r>
  <r>
    <s v="KAPE-IB-129589-14-01-2022"/>
    <s v="LTM-1441/21-22"/>
    <n v="3114"/>
    <n v="2832.1089999999999"/>
    <s v="HMB-023295"/>
    <s v="KPEX-SB-127340"/>
    <d v="2022-03-06T00:00:00"/>
    <n v="8951328.2699999996"/>
    <n v="0.04"/>
    <n v="109.52"/>
    <n v="2738"/>
    <m/>
    <x v="1"/>
    <s v="IB"/>
    <x v="0"/>
    <n v="0.04"/>
    <b v="1"/>
    <x v="0"/>
    <x v="2"/>
  </r>
  <r>
    <s v="KAPW-IB-114600-31-01-2022"/>
    <s v="LTM-1434/21-22"/>
    <n v="750"/>
    <n v="3906.9029999999998"/>
    <s v="HMB-022983"/>
    <s v="KPEX-SB-126513"/>
    <d v="2022-03-04T00:00:00"/>
    <n v="1298695.3999999999"/>
    <n v="0.04"/>
    <n v="41.96"/>
    <n v="1049"/>
    <m/>
    <x v="1"/>
    <s v="IB"/>
    <x v="0"/>
    <n v="0.04"/>
    <b v="1"/>
    <x v="0"/>
    <x v="2"/>
  </r>
  <r>
    <s v="KAPW-IB-114600-31-01-2022"/>
    <s v="LTM-1436/21-22"/>
    <n v="13593"/>
    <n v="3906.9029999999998"/>
    <s v="HMB-022780"/>
    <s v="KPPE-SB-214792"/>
    <d v="2022-03-06T00:00:00"/>
    <n v="19340066.539999999"/>
    <n v="0.04"/>
    <n v="469.76"/>
    <n v="11744"/>
    <m/>
    <x v="1"/>
    <s v="IB"/>
    <x v="0"/>
    <n v="0.04"/>
    <b v="1"/>
    <x v="0"/>
    <x v="2"/>
  </r>
  <r>
    <s v="KAPW-IB-114600-31-01-2022"/>
    <s v="LTM-1441/21-22"/>
    <n v="3114"/>
    <n v="3906.9029999999998"/>
    <s v="HMB-023295"/>
    <s v="KPEX-SB-127340"/>
    <d v="2022-03-06T00:00:00"/>
    <n v="8951328.2699999996"/>
    <n v="0.04"/>
    <n v="154.32"/>
    <n v="3858"/>
    <m/>
    <x v="1"/>
    <s v="IB"/>
    <x v="0"/>
    <n v="0.04"/>
    <b v="1"/>
    <x v="0"/>
    <x v="2"/>
  </r>
  <r>
    <s v="KAPW-IB-114600-31-01-2022"/>
    <s v="LTM-1443/21-22"/>
    <n v="12041"/>
    <n v="3906.9029999999998"/>
    <s v="HMB-023334"/>
    <s v="KPPE-SB-214820"/>
    <d v="2022-03-06T00:00:00"/>
    <n v="16235075.800000001"/>
    <n v="0.04"/>
    <n v="320.60000000000002"/>
    <n v="8015"/>
    <m/>
    <x v="1"/>
    <s v="IB"/>
    <x v="0"/>
    <n v="0.04"/>
    <b v="1"/>
    <x v="0"/>
    <x v="2"/>
  </r>
  <r>
    <s v="KAPE-IB-129594-14-01-2022"/>
    <s v="LTM-1434/21-22"/>
    <n v="750"/>
    <n v="3809.9189999999999"/>
    <s v="HMB-022983"/>
    <s v="KPEX-SB-126513"/>
    <d v="2022-03-04T00:00:00"/>
    <n v="1298695.3999999999"/>
    <n v="0.04"/>
    <n v="41.96"/>
    <n v="1049"/>
    <m/>
    <x v="1"/>
    <s v="IB"/>
    <x v="0"/>
    <n v="0.04"/>
    <b v="1"/>
    <x v="0"/>
    <x v="2"/>
  </r>
  <r>
    <s v="KAPE-IB-129594-14-01-2022"/>
    <s v="LTM-1436/21-22"/>
    <n v="13593"/>
    <n v="3809.9189999999999"/>
    <s v="HMB-022780"/>
    <s v="KPPE-SB-214792"/>
    <d v="2022-03-06T00:00:00"/>
    <n v="19340066.539999999"/>
    <n v="0.04"/>
    <n v="469.76"/>
    <n v="11744"/>
    <m/>
    <x v="1"/>
    <s v="IB"/>
    <x v="0"/>
    <n v="0.04"/>
    <b v="1"/>
    <x v="0"/>
    <x v="2"/>
  </r>
  <r>
    <s v="KAPE-IB-129594-14-01-2022"/>
    <s v="LTM-1441/21-22"/>
    <n v="3114"/>
    <n v="3809.9189999999999"/>
    <s v="HMB-023295"/>
    <s v="KPEX-SB-127340"/>
    <d v="2022-03-06T00:00:00"/>
    <n v="8951328.2699999996"/>
    <n v="0.04"/>
    <n v="154.32"/>
    <n v="3858"/>
    <m/>
    <x v="1"/>
    <s v="IB"/>
    <x v="0"/>
    <n v="0.04"/>
    <b v="1"/>
    <x v="0"/>
    <x v="2"/>
  </r>
  <r>
    <s v="KAPE-IB-129594-14-01-2022"/>
    <s v="LTM-1443/21-22"/>
    <n v="12041"/>
    <n v="3809.9189999999999"/>
    <s v="HMB-023334"/>
    <s v="KPPE-SB-214820"/>
    <d v="2022-03-06T00:00:00"/>
    <n v="16235075.800000001"/>
    <n v="0.04"/>
    <n v="320.60000000000002"/>
    <n v="8015"/>
    <m/>
    <x v="1"/>
    <s v="IB"/>
    <x v="0"/>
    <n v="0.04"/>
    <b v="1"/>
    <x v="0"/>
    <x v="2"/>
  </r>
  <r>
    <s v="PQZI-EP-15116-06-01-2022"/>
    <s v="LTM-1439/21-22"/>
    <n v="5600"/>
    <n v="9607.19"/>
    <s v="HMB-023297"/>
    <s v="KPEX-SB-127311"/>
    <d v="2022-03-06T00:00:00"/>
    <n v="4809134.4000000004"/>
    <n v="1"/>
    <n v="200"/>
    <n v="200"/>
    <m/>
    <x v="1"/>
    <s v="EP"/>
    <x v="2"/>
    <n v="1"/>
    <b v="1"/>
    <x v="0"/>
    <x v="6"/>
  </r>
  <r>
    <s v="PQZI-EP-15116-06-01-2022"/>
    <s v="LTM-1442/21-22"/>
    <n v="10450"/>
    <n v="9607.19"/>
    <s v="HBL-012303"/>
    <s v="KPPE-SB-214867"/>
    <d v="2022-03-06T00:00:00"/>
    <n v="22740854.52"/>
    <n v="1"/>
    <n v="600"/>
    <n v="600"/>
    <m/>
    <x v="1"/>
    <s v="EP"/>
    <x v="2"/>
    <n v="1"/>
    <b v="1"/>
    <x v="0"/>
    <x v="6"/>
  </r>
  <r>
    <s v="KAPE-IB-129603-14-01-2022"/>
    <s v="LTM-1434/21-22"/>
    <n v="750"/>
    <n v="1108.19"/>
    <s v="HMB-022983"/>
    <s v="KPEX-SB-126513"/>
    <d v="2022-03-04T00:00:00"/>
    <n v="1298695.3999999999"/>
    <n v="0.04"/>
    <n v="41.96"/>
    <n v="1049"/>
    <m/>
    <x v="1"/>
    <s v="IB"/>
    <x v="0"/>
    <n v="0.04"/>
    <b v="1"/>
    <x v="0"/>
    <x v="2"/>
  </r>
  <r>
    <s v="KAPE-IB-129603-14-01-2022"/>
    <s v="LTM-1436/21-22"/>
    <n v="13593"/>
    <n v="1108.19"/>
    <s v="HMB-022780"/>
    <s v="KPPE-SB-214792"/>
    <d v="2022-03-06T00:00:00"/>
    <n v="19340066.539999999"/>
    <n v="0.04"/>
    <n v="469.76"/>
    <n v="11744"/>
    <m/>
    <x v="1"/>
    <s v="IB"/>
    <x v="0"/>
    <n v="0.04"/>
    <b v="1"/>
    <x v="0"/>
    <x v="2"/>
  </r>
  <r>
    <s v="KAPE-IB-129603-14-01-2022"/>
    <s v="LTM-1441/21-22"/>
    <n v="3114"/>
    <n v="1108.19"/>
    <s v="HMB-023295"/>
    <s v="KPEX-SB-127340"/>
    <d v="2022-03-06T00:00:00"/>
    <n v="8951328.2699999996"/>
    <n v="0.04"/>
    <n v="263.83999999999997"/>
    <n v="6596"/>
    <m/>
    <x v="1"/>
    <s v="IB"/>
    <x v="0"/>
    <n v="0.04"/>
    <b v="1"/>
    <x v="0"/>
    <x v="2"/>
  </r>
  <r>
    <s v="KAPE-IB-129603-14-01-2022"/>
    <s v="LTM-1443/21-22"/>
    <n v="12041"/>
    <n v="1108.19"/>
    <s v="HMB-023334"/>
    <s v="KPPE-SB-214820"/>
    <d v="2022-03-06T00:00:00"/>
    <n v="16235075.800000001"/>
    <n v="0.04"/>
    <n v="320.60000000000002"/>
    <n v="8015"/>
    <m/>
    <x v="1"/>
    <s v="IB"/>
    <x v="0"/>
    <n v="0.04"/>
    <b v="1"/>
    <x v="0"/>
    <x v="2"/>
  </r>
  <r>
    <s v="KAPE-MB-174350-22-03-2021"/>
    <s v="LTM-1436/21-22"/>
    <n v="13593"/>
    <n v="5503.201"/>
    <s v="HMB-022780"/>
    <s v="KPPE-SB-214792"/>
    <d v="2022-03-06T00:00:00"/>
    <n v="19340066.539999999"/>
    <n v="0.53061000000000003"/>
    <n v="3662.8"/>
    <n v="6903"/>
    <m/>
    <x v="1"/>
    <s v="MB"/>
    <x v="1"/>
    <n v="0.53061000000000003"/>
    <b v="1"/>
    <x v="0"/>
    <x v="5"/>
  </r>
  <r>
    <s v="KAPE-MB-174350-22-03-2021"/>
    <s v="LTM-1441/21-22"/>
    <n v="3114"/>
    <n v="5503.201"/>
    <s v="HMB-023295"/>
    <s v="KPEX-SB-127340"/>
    <d v="2022-03-06T00:00:00"/>
    <n v="8951328.2699999996"/>
    <n v="0.41666999999999998"/>
    <n v="1140.8399999999999"/>
    <n v="2738"/>
    <m/>
    <x v="1"/>
    <s v="MB"/>
    <x v="1"/>
    <n v="0.41666999999999998"/>
    <b v="1"/>
    <x v="0"/>
    <x v="5"/>
  </r>
  <r>
    <s v="KAPW-IB-77483-26-11-2021"/>
    <s v="LTM-1434/21-22"/>
    <n v="750"/>
    <n v="3402.13"/>
    <s v="HMB-022983"/>
    <s v="KPEX-SB-126513"/>
    <d v="2022-03-04T00:00:00"/>
    <n v="1298695.3999999999"/>
    <n v="0.04"/>
    <n v="41.96"/>
    <n v="1049"/>
    <m/>
    <x v="1"/>
    <s v="IB"/>
    <x v="0"/>
    <n v="0.04"/>
    <b v="1"/>
    <x v="0"/>
    <x v="2"/>
  </r>
  <r>
    <s v="KAPW-IB-77483-26-11-2021"/>
    <s v="LTM-1436/21-22"/>
    <n v="13593"/>
    <n v="3402.13"/>
    <s v="HMB-022780"/>
    <s v="KPPE-SB-214792"/>
    <d v="2022-03-06T00:00:00"/>
    <n v="19340066.539999999"/>
    <n v="0.04"/>
    <n v="469.76"/>
    <n v="11744"/>
    <m/>
    <x v="1"/>
    <s v="IB"/>
    <x v="0"/>
    <n v="0.04"/>
    <b v="1"/>
    <x v="0"/>
    <x v="2"/>
  </r>
  <r>
    <s v="KAPW-IB-77483-26-11-2021"/>
    <s v="LTM-1441/21-22"/>
    <n v="3114"/>
    <n v="3402.13"/>
    <s v="HMB-023295"/>
    <s v="KPEX-SB-127340"/>
    <d v="2022-03-06T00:00:00"/>
    <n v="8951328.2699999996"/>
    <n v="0.04"/>
    <n v="154.32"/>
    <n v="3858"/>
    <m/>
    <x v="1"/>
    <s v="IB"/>
    <x v="0"/>
    <n v="0.04"/>
    <b v="1"/>
    <x v="0"/>
    <x v="2"/>
  </r>
  <r>
    <s v="KAPW-IB-77483-26-11-2021"/>
    <s v="LTM-1443/21-22"/>
    <n v="12041"/>
    <n v="3402.13"/>
    <s v="HMB-023334"/>
    <s v="KPPE-SB-214820"/>
    <d v="2022-03-06T00:00:00"/>
    <n v="16235075.800000001"/>
    <n v="0.04"/>
    <n v="320.60000000000002"/>
    <n v="8015"/>
    <m/>
    <x v="1"/>
    <s v="IB"/>
    <x v="0"/>
    <n v="0.04"/>
    <b v="1"/>
    <x v="0"/>
    <x v="2"/>
  </r>
  <r>
    <s v="KAPE-IB-127747-12-01-2022"/>
    <s v="LTM-1434/21-22"/>
    <n v="750"/>
    <n v="5205.13"/>
    <s v="HMB-022983"/>
    <s v="KPEX-SB-126513"/>
    <d v="2022-03-04T00:00:00"/>
    <n v="1298695.3999999999"/>
    <n v="1.0101"/>
    <n v="1059.5899999999999"/>
    <n v="1049"/>
    <m/>
    <x v="1"/>
    <s v="IB"/>
    <x v="0"/>
    <n v="1.0101"/>
    <b v="1"/>
    <x v="0"/>
    <x v="1"/>
  </r>
  <r>
    <s v="KAPE-IB-127747-12-01-2022"/>
    <s v="LTM-1436/21-22"/>
    <n v="13593"/>
    <n v="5205.13"/>
    <s v="HMB-022780"/>
    <s v="KPPE-SB-214792"/>
    <d v="2022-03-06T00:00:00"/>
    <n v="19340066.539999999"/>
    <n v="1.0101"/>
    <n v="4889.8900000000003"/>
    <n v="4841"/>
    <m/>
    <x v="1"/>
    <s v="IB"/>
    <x v="0"/>
    <n v="1.0101"/>
    <b v="1"/>
    <x v="0"/>
    <x v="1"/>
  </r>
  <r>
    <s v="KAPE-IB-127747-12-01-2022"/>
    <s v="LTM-1443/21-22"/>
    <n v="12041"/>
    <n v="5205.13"/>
    <s v="HMB-023334"/>
    <s v="KPPE-SB-214820"/>
    <d v="2022-03-06T00:00:00"/>
    <n v="16235075.800000001"/>
    <n v="1.0101"/>
    <n v="7380.2"/>
    <n v="7306.41"/>
    <m/>
    <x v="1"/>
    <s v="IB"/>
    <x v="0"/>
    <n v="1.0101"/>
    <b v="1"/>
    <x v="0"/>
    <x v="1"/>
  </r>
  <r>
    <s v="KAPE-IB-151471-16-02-2022"/>
    <s v="LTM-1443/21-22"/>
    <n v="12041"/>
    <n v="5205.13"/>
    <s v="HMB-023334"/>
    <s v="KPPE-SB-214820"/>
    <d v="2022-03-06T00:00:00"/>
    <n v="16235075.800000001"/>
    <n v="1.0101"/>
    <n v="715.75"/>
    <n v="708.59"/>
    <m/>
    <x v="1"/>
    <s v="IB"/>
    <x v="0"/>
    <n v="1.0101"/>
    <b v="1"/>
    <x v="0"/>
    <x v="1"/>
  </r>
  <r>
    <s v="KAPW-IB-88577-14-12-2021"/>
    <s v="LTM-1436/21-22"/>
    <n v="13593"/>
    <n v="5807.1019999999999"/>
    <s v="HMB-022780"/>
    <s v="KPPE-SB-214792"/>
    <d v="2022-03-06T00:00:00"/>
    <n v="19340066.539999999"/>
    <n v="0.1"/>
    <n v="690.3"/>
    <n v="6903"/>
    <m/>
    <x v="1"/>
    <s v="IB"/>
    <x v="0"/>
    <n v="0.1"/>
    <b v="1"/>
    <x v="0"/>
    <x v="7"/>
  </r>
  <r>
    <s v="PQIB-IB-2406-11-08-2020"/>
    <s v="LTM-1400/21-22"/>
    <n v="6912"/>
    <n v="2701.12"/>
    <s v="HMB-022389"/>
    <s v="KPEX-SB-128637"/>
    <d v="2022-03-09T00:00:00"/>
    <n v="5839555.6699999999"/>
    <n v="0.1"/>
    <n v="564.09999999999991"/>
    <n v="5641"/>
    <m/>
    <x v="1"/>
    <s v="IB"/>
    <x v="0"/>
    <n v="0.1"/>
    <b v="1"/>
    <x v="0"/>
    <x v="0"/>
  </r>
  <r>
    <s v="PQIB-IB-2406-11-08-2020"/>
    <s v="LTM-1446/21-22"/>
    <n v="2194"/>
    <n v="2701.12"/>
    <s v="HMB-023915"/>
    <s v="KPPE-SB-215643"/>
    <d v="2022-03-07T00:00:00"/>
    <n v="6394876.29"/>
    <n v="0.1"/>
    <n v="292.7"/>
    <n v="2927"/>
    <m/>
    <x v="1"/>
    <s v="IB"/>
    <x v="0"/>
    <n v="0.1"/>
    <b v="1"/>
    <x v="0"/>
    <x v="0"/>
  </r>
  <r>
    <s v="PQIB-IB-2406-11-08-2020"/>
    <s v="LTM-1457/21-22"/>
    <n v="16116"/>
    <n v="2701.12"/>
    <s v="HMB-024700"/>
    <s v="KPEX-SB-128638"/>
    <d v="2022-03-09T00:00:00"/>
    <n v="15304688.609999999"/>
    <n v="0.1"/>
    <n v="969.3"/>
    <n v="9693"/>
    <m/>
    <x v="1"/>
    <s v="IB"/>
    <x v="0"/>
    <n v="0.1"/>
    <b v="1"/>
    <x v="0"/>
    <x v="0"/>
  </r>
  <r>
    <s v="PQIB-IB-2406-11-08-2020"/>
    <s v="LTM-1459/21-22"/>
    <n v="40348"/>
    <n v="2701.12"/>
    <s v="AHB-016168"/>
    <s v="KPEX-SB-128633"/>
    <d v="2022-03-09T00:00:00"/>
    <n v="29530545.91"/>
    <n v="0.1"/>
    <n v="1550.3"/>
    <n v="15503"/>
    <m/>
    <x v="1"/>
    <s v="IB"/>
    <x v="0"/>
    <n v="0.1"/>
    <b v="1"/>
    <x v="0"/>
    <x v="0"/>
  </r>
  <r>
    <s v="KAPE-IB-129589-14-01-2022"/>
    <s v="LTM-1400/21-22"/>
    <n v="6912"/>
    <n v="2832.1089999999999"/>
    <s v="HMB-022389"/>
    <s v="KPEX-SB-128637"/>
    <d v="2022-03-09T00:00:00"/>
    <n v="5839555.6699999999"/>
    <n v="0.04"/>
    <n v="225.64"/>
    <n v="5641"/>
    <m/>
    <x v="1"/>
    <s v="IB"/>
    <x v="0"/>
    <n v="0.04"/>
    <b v="1"/>
    <x v="0"/>
    <x v="2"/>
  </r>
  <r>
    <s v="KAPE-IB-129589-14-01-2022"/>
    <s v="LTM-1457/21-22"/>
    <n v="16116"/>
    <n v="2832.1089999999999"/>
    <s v="HMB-024700"/>
    <s v="KPEX-SB-128638"/>
    <d v="2022-03-09T00:00:00"/>
    <n v="15304688.609999999"/>
    <n v="0.04"/>
    <n v="300.04000000000002"/>
    <n v="7501"/>
    <m/>
    <x v="1"/>
    <s v="IB"/>
    <x v="0"/>
    <n v="0.04"/>
    <b v="1"/>
    <x v="0"/>
    <x v="2"/>
  </r>
  <r>
    <s v="KAPE-IB-129589-14-01-2022"/>
    <s v="LTM-1459/21-22"/>
    <n v="40348"/>
    <n v="2832.1089999999999"/>
    <s v="AHB-016168"/>
    <s v="KPEX-SB-128633"/>
    <d v="2022-03-09T00:00:00"/>
    <n v="29530545.91"/>
    <n v="0.04"/>
    <n v="620.12"/>
    <n v="15503"/>
    <m/>
    <x v="1"/>
    <s v="IB"/>
    <x v="0"/>
    <n v="0.04"/>
    <b v="1"/>
    <x v="0"/>
    <x v="2"/>
  </r>
  <r>
    <s v="KAPW-IB-114600-31-01-2022"/>
    <s v="LTM-1400/21-22"/>
    <n v="6912"/>
    <n v="3906.9029999999998"/>
    <s v="HMB-022389"/>
    <s v="KPEX-SB-128637"/>
    <d v="2022-03-09T00:00:00"/>
    <n v="5839555.6699999999"/>
    <n v="0.04"/>
    <n v="161.66"/>
    <n v="4041.5"/>
    <m/>
    <x v="1"/>
    <s v="IB"/>
    <x v="0"/>
    <n v="0.04"/>
    <b v="1"/>
    <x v="0"/>
    <x v="2"/>
  </r>
  <r>
    <s v="KAPW-IB-114600-31-01-2022"/>
    <s v="LTM-1457/21-22"/>
    <n v="16116"/>
    <n v="3906.9029999999998"/>
    <s v="HMB-024700"/>
    <s v="KPEX-SB-128638"/>
    <d v="2022-03-09T00:00:00"/>
    <n v="15304688.609999999"/>
    <n v="0.04"/>
    <n v="295.60000000000002"/>
    <n v="7390"/>
    <m/>
    <x v="1"/>
    <s v="IB"/>
    <x v="0"/>
    <n v="0.04"/>
    <b v="1"/>
    <x v="0"/>
    <x v="2"/>
  </r>
  <r>
    <s v="KAPW-IB-114600-31-01-2022"/>
    <s v="LTM-1459/21-22"/>
    <n v="40348"/>
    <n v="3906.9029999999998"/>
    <s v="AHB-016168"/>
    <s v="KPEX-SB-128633"/>
    <d v="2022-03-09T00:00:00"/>
    <n v="29530545.91"/>
    <n v="0.04"/>
    <n v="367.32"/>
    <n v="9183"/>
    <m/>
    <x v="1"/>
    <s v="IB"/>
    <x v="0"/>
    <n v="0.04"/>
    <b v="1"/>
    <x v="0"/>
    <x v="2"/>
  </r>
  <r>
    <s v="KAPE-IB-129594-14-01-2022"/>
    <s v="LTM-1400/21-22"/>
    <n v="6912"/>
    <n v="3809.9189999999999"/>
    <s v="HMB-022389"/>
    <s v="KPEX-SB-128637"/>
    <d v="2022-03-09T00:00:00"/>
    <n v="5839555.6699999999"/>
    <n v="0.04"/>
    <n v="161.66"/>
    <n v="4041.5"/>
    <m/>
    <x v="1"/>
    <s v="IB"/>
    <x v="0"/>
    <n v="0.04"/>
    <b v="1"/>
    <x v="0"/>
    <x v="2"/>
  </r>
  <r>
    <s v="KAPE-IB-129594-14-01-2022"/>
    <s v="LTM-1457/21-22"/>
    <n v="16116"/>
    <n v="3809.9189999999999"/>
    <s v="HMB-024700"/>
    <s v="KPEX-SB-128638"/>
    <d v="2022-03-09T00:00:00"/>
    <n v="15304688.609999999"/>
    <n v="0.04"/>
    <n v="295.51"/>
    <n v="7390"/>
    <m/>
    <x v="1"/>
    <s v="IB"/>
    <x v="0"/>
    <n v="3.9989999999999998E-2"/>
    <b v="0"/>
    <x v="0"/>
    <x v="2"/>
  </r>
  <r>
    <s v="KAPE-IB-129594-14-01-2022"/>
    <s v="LTM-1459/21-22"/>
    <n v="40348"/>
    <n v="3809.9189999999999"/>
    <s v="AHB-016168"/>
    <s v="KPEX-SB-128633"/>
    <d v="2022-03-09T00:00:00"/>
    <n v="29530545.91"/>
    <n v="0.04"/>
    <n v="367.32"/>
    <n v="9183"/>
    <m/>
    <x v="1"/>
    <s v="IB"/>
    <x v="0"/>
    <n v="0.04"/>
    <b v="1"/>
    <x v="0"/>
    <x v="2"/>
  </r>
  <r>
    <s v="KAPE-IB-129603-14-01-2022"/>
    <s v="LTM-1400/21-22"/>
    <n v="6912"/>
    <n v="1108.19"/>
    <s v="HMB-022389"/>
    <s v="KPEX-SB-128637"/>
    <d v="2022-03-09T00:00:00"/>
    <n v="5839555.6699999999"/>
    <n v="0.04"/>
    <n v="225.64"/>
    <n v="5641"/>
    <m/>
    <x v="1"/>
    <s v="IB"/>
    <x v="0"/>
    <n v="0.04"/>
    <b v="1"/>
    <x v="0"/>
    <x v="2"/>
  </r>
  <r>
    <s v="KAPE-IB-129603-14-01-2022"/>
    <s v="LTM-1446/21-22"/>
    <n v="2194"/>
    <n v="1108.19"/>
    <s v="HMB-023915"/>
    <s v="KPPE-SB-215643"/>
    <d v="2022-03-07T00:00:00"/>
    <n v="6394876.29"/>
    <n v="0.04"/>
    <n v="117.08"/>
    <n v="2927"/>
    <m/>
    <x v="1"/>
    <s v="IB"/>
    <x v="0"/>
    <n v="0.04"/>
    <b v="1"/>
    <x v="0"/>
    <x v="2"/>
  </r>
  <r>
    <s v="KAPE-IB-129603-14-01-2022"/>
    <s v="LTM-1457/21-22"/>
    <n v="16116"/>
    <n v="1108.19"/>
    <s v="HMB-024700"/>
    <s v="KPEX-SB-128638"/>
    <d v="2022-03-09T00:00:00"/>
    <n v="15304688.609999999"/>
    <n v="0.04"/>
    <n v="387.71999999999997"/>
    <n v="9693"/>
    <m/>
    <x v="1"/>
    <s v="IB"/>
    <x v="0"/>
    <n v="0.04"/>
    <b v="1"/>
    <x v="0"/>
    <x v="2"/>
  </r>
  <r>
    <s v="KAPE-IB-129603-14-01-2022"/>
    <s v="LTM-1459/21-22"/>
    <n v="40348"/>
    <n v="1108.19"/>
    <s v="AHB-016168"/>
    <s v="KPEX-SB-128633"/>
    <d v="2022-03-09T00:00:00"/>
    <n v="29530545.91"/>
    <n v="0.04"/>
    <n v="620.12"/>
    <n v="15503"/>
    <m/>
    <x v="1"/>
    <s v="IB"/>
    <x v="0"/>
    <n v="0.04"/>
    <b v="1"/>
    <x v="0"/>
    <x v="2"/>
  </r>
  <r>
    <s v="KAPE-MB-174350-22-03-2021"/>
    <s v="LTM-1400/21-22"/>
    <n v="6912"/>
    <n v="5503.201"/>
    <s v="HMB-022389"/>
    <s v="KPEX-SB-128637"/>
    <d v="2022-03-09T00:00:00"/>
    <n v="5839555.6699999999"/>
    <n v="0.53061000000000003"/>
    <n v="2993.17"/>
    <n v="5641"/>
    <m/>
    <x v="1"/>
    <s v="MB"/>
    <x v="1"/>
    <n v="0.53061000000000003"/>
    <b v="1"/>
    <x v="0"/>
    <x v="5"/>
  </r>
  <r>
    <s v="KAPE-MB-174350-22-03-2021"/>
    <s v="LTM-1459/21-22"/>
    <n v="40348"/>
    <n v="5503.201"/>
    <s v="AHB-016168"/>
    <s v="KPEX-SB-128633"/>
    <d v="2022-03-09T00:00:00"/>
    <n v="29530545.91"/>
    <n v="0.53061000000000003"/>
    <n v="1465.54"/>
    <n v="2762"/>
    <m/>
    <x v="1"/>
    <s v="MB"/>
    <x v="1"/>
    <n v="0.53061000000000003"/>
    <b v="1"/>
    <x v="0"/>
    <x v="5"/>
  </r>
  <r>
    <s v="KAPE-MB-174350-22-03-2021"/>
    <s v="LTM-1459/21-22"/>
    <n v="40348"/>
    <n v="5503.201"/>
    <s v="AHB-016168"/>
    <s v="KPEX-SB-128633"/>
    <d v="2022-03-09T00:00:00"/>
    <n v="29530545.91"/>
    <n v="0.41666999999999998"/>
    <n v="2675.44"/>
    <n v="6421"/>
    <m/>
    <x v="1"/>
    <s v="MB"/>
    <x v="1"/>
    <n v="0.41666999999999998"/>
    <b v="1"/>
    <x v="0"/>
    <x v="5"/>
  </r>
  <r>
    <s v="KAPW-IB-77483-26-11-2021"/>
    <s v="LTM-1400/21-22"/>
    <n v="6912"/>
    <n v="3402.13"/>
    <s v="HMB-022389"/>
    <s v="KPEX-SB-128637"/>
    <d v="2022-03-09T00:00:00"/>
    <n v="5839555.6699999999"/>
    <n v="0.04"/>
    <n v="161.66"/>
    <n v="4041.5"/>
    <m/>
    <x v="1"/>
    <s v="IB"/>
    <x v="0"/>
    <n v="0.04"/>
    <b v="1"/>
    <x v="0"/>
    <x v="2"/>
  </r>
  <r>
    <s v="KAPW-IB-77483-26-11-2021"/>
    <s v="LTM-1457/21-22"/>
    <n v="16116"/>
    <n v="3402.13"/>
    <s v="HMB-024700"/>
    <s v="KPEX-SB-128638"/>
    <d v="2022-03-09T00:00:00"/>
    <n v="15304688.609999999"/>
    <n v="0.04"/>
    <n v="295.60000000000002"/>
    <n v="7390"/>
    <m/>
    <x v="1"/>
    <s v="IB"/>
    <x v="0"/>
    <n v="0.04"/>
    <b v="1"/>
    <x v="0"/>
    <x v="2"/>
  </r>
  <r>
    <s v="KAPW-IB-77483-26-11-2021"/>
    <s v="LTM-1459/21-22"/>
    <n v="40348"/>
    <n v="3402.13"/>
    <s v="AHB-016168"/>
    <s v="KPEX-SB-128633"/>
    <d v="2022-03-09T00:00:00"/>
    <n v="29530545.91"/>
    <n v="0.04"/>
    <n v="367.32"/>
    <n v="9183"/>
    <m/>
    <x v="1"/>
    <s v="IB"/>
    <x v="0"/>
    <n v="0.04"/>
    <b v="1"/>
    <x v="0"/>
    <x v="2"/>
  </r>
  <r>
    <s v="PQIB-IB-2406-11-08-2020"/>
    <s v="LTM-1458/21-22"/>
    <n v="16754"/>
    <n v="2701.12"/>
    <s v="HMB-024699"/>
    <s v="KPEX-SB-128652"/>
    <d v="2022-03-09T00:00:00"/>
    <n v="15709397.52"/>
    <n v="0.1"/>
    <n v="842.30000000000007"/>
    <n v="8423"/>
    <m/>
    <x v="1"/>
    <s v="IB"/>
    <x v="0"/>
    <n v="0.1"/>
    <b v="1"/>
    <x v="0"/>
    <x v="0"/>
  </r>
  <r>
    <s v="KAPW-TI-120293-09-02-2022"/>
    <s v="LTM-1456/21-22"/>
    <n v="18276"/>
    <n v="9606.2199999999993"/>
    <s v="AHB-016166"/>
    <s v="KPEX-SB-129227"/>
    <d v="2022-03-10T00:00:00"/>
    <n v="13359282.289999999"/>
    <n v="1"/>
    <n v="468"/>
    <n v="468"/>
    <m/>
    <x v="1"/>
    <s v="TI"/>
    <x v="2"/>
    <n v="1"/>
    <b v="1"/>
    <x v="0"/>
    <x v="6"/>
  </r>
  <r>
    <s v="KAPE-IB-129589-14-01-2022"/>
    <s v="LTM-1458/21-22"/>
    <n v="16754"/>
    <n v="2832.1089999999999"/>
    <s v="HMB-024699"/>
    <s v="KPEX-SB-128652"/>
    <d v="2022-03-09T00:00:00"/>
    <n v="15709397.52"/>
    <n v="0.04"/>
    <n v="204.36"/>
    <n v="5109"/>
    <m/>
    <x v="1"/>
    <s v="IB"/>
    <x v="0"/>
    <n v="0.04"/>
    <b v="1"/>
    <x v="0"/>
    <x v="2"/>
  </r>
  <r>
    <s v="KAPW-IB-114600-31-01-2022"/>
    <s v="LTM-1458/21-22"/>
    <n v="16754"/>
    <n v="3906.9029999999998"/>
    <s v="HMB-024699"/>
    <s v="KPEX-SB-128652"/>
    <d v="2022-03-09T00:00:00"/>
    <n v="15709397.52"/>
    <n v="0.04"/>
    <n v="215.56"/>
    <n v="5389"/>
    <m/>
    <x v="1"/>
    <s v="IB"/>
    <x v="0"/>
    <n v="0.04"/>
    <b v="1"/>
    <x v="0"/>
    <x v="2"/>
  </r>
  <r>
    <s v="KAPE-IB-129594-14-01-2022"/>
    <s v="LTM-1458/21-22"/>
    <n v="16754"/>
    <n v="3809.9189999999999"/>
    <s v="HMB-024699"/>
    <s v="KPEX-SB-128652"/>
    <d v="2022-03-09T00:00:00"/>
    <n v="15709397.52"/>
    <n v="0.04"/>
    <n v="215.56"/>
    <n v="5389"/>
    <m/>
    <x v="1"/>
    <s v="IB"/>
    <x v="0"/>
    <n v="0.04"/>
    <b v="1"/>
    <x v="0"/>
    <x v="2"/>
  </r>
  <r>
    <s v="PQZI-EP-15116-06-01-2022"/>
    <s v="LTM-1456/21-22"/>
    <n v="18276"/>
    <n v="9607.19"/>
    <s v="AHB-016166"/>
    <s v="KPEX-SB-129227"/>
    <d v="2022-03-10T00:00:00"/>
    <n v="13359282.289999999"/>
    <n v="1"/>
    <n v="400"/>
    <n v="400"/>
    <m/>
    <x v="1"/>
    <s v="EP"/>
    <x v="2"/>
    <n v="1"/>
    <b v="1"/>
    <x v="0"/>
    <x v="6"/>
  </r>
  <r>
    <s v="PQZI-EP-16065-18-01-2022"/>
    <s v="LTM-1456/21-22"/>
    <n v="18276"/>
    <n v="9607.11"/>
    <s v="AHB-016166"/>
    <s v="KPEX-SB-129227"/>
    <d v="2022-03-10T00:00:00"/>
    <n v="13359282.289999999"/>
    <n v="1"/>
    <n v="430"/>
    <n v="430"/>
    <m/>
    <x v="1"/>
    <s v="EP"/>
    <x v="2"/>
    <n v="1"/>
    <b v="1"/>
    <x v="0"/>
    <x v="6"/>
  </r>
  <r>
    <s v="KAPE-IB-129603-14-01-2022"/>
    <s v="LTM-1458/21-22"/>
    <n v="16754"/>
    <n v="1108.19"/>
    <s v="HMB-024699"/>
    <s v="KPEX-SB-128652"/>
    <d v="2022-03-09T00:00:00"/>
    <n v="15709397.52"/>
    <n v="0.04"/>
    <n v="336.92"/>
    <n v="8423"/>
    <m/>
    <x v="1"/>
    <s v="IB"/>
    <x v="0"/>
    <n v="0.04"/>
    <b v="1"/>
    <x v="0"/>
    <x v="2"/>
  </r>
  <r>
    <s v="KAPW-IB-77483-26-11-2021"/>
    <s v="LTM-1458/21-22"/>
    <n v="16754"/>
    <n v="3402.13"/>
    <s v="HMB-024699"/>
    <s v="KPEX-SB-128652"/>
    <d v="2022-03-09T00:00:00"/>
    <n v="15709397.52"/>
    <n v="0.04"/>
    <n v="215.56"/>
    <n v="5389"/>
    <m/>
    <x v="1"/>
    <s v="IB"/>
    <x v="0"/>
    <n v="0.04"/>
    <b v="1"/>
    <x v="0"/>
    <x v="2"/>
  </r>
  <r>
    <s v="PQIB-IB-2406-11-08-2020"/>
    <s v="LTM-1460/21-22"/>
    <n v="4294"/>
    <n v="2701.12"/>
    <s v="HMB-024729"/>
    <s v="KPPE-SB-217924"/>
    <d v="2022-03-10T00:00:00"/>
    <n v="29682599.969999999"/>
    <n v="0.1"/>
    <n v="1479.9"/>
    <n v="14799"/>
    <m/>
    <x v="1"/>
    <s v="IB"/>
    <x v="0"/>
    <n v="0.1"/>
    <b v="1"/>
    <x v="0"/>
    <x v="0"/>
  </r>
  <r>
    <s v="PQIB-IB-2406-11-08-2020"/>
    <s v="LTM-1462/21-22"/>
    <n v="1001"/>
    <n v="2701.12"/>
    <s v="HMB-025529"/>
    <s v="KPPE-SB-218789"/>
    <d v="2022-03-11T00:00:00"/>
    <n v="13989220.83"/>
    <n v="0.1"/>
    <n v="883.4"/>
    <n v="8834"/>
    <m/>
    <x v="1"/>
    <s v="IB"/>
    <x v="0"/>
    <n v="0.1"/>
    <b v="1"/>
    <x v="0"/>
    <x v="0"/>
  </r>
  <r>
    <s v="PQIB-IB-2406-11-08-2020"/>
    <s v="LTM-1464/21-22"/>
    <n v="5662"/>
    <n v="2701.12"/>
    <s v="HMB-025946"/>
    <s v="KPPE-SB-218906"/>
    <d v="2022-03-11T00:00:00"/>
    <n v="23037064.280000001"/>
    <n v="0.1"/>
    <n v="1579.71"/>
    <n v="15797.1"/>
    <m/>
    <x v="1"/>
    <s v="IB"/>
    <x v="0"/>
    <n v="0.1"/>
    <b v="1"/>
    <x v="0"/>
    <x v="0"/>
  </r>
  <r>
    <s v="PQIB-IB-2406-11-08-2020"/>
    <s v="LTM-1465/21-22"/>
    <n v="3930"/>
    <n v="2701.12"/>
    <s v="HMB-025816"/>
    <s v="KPPE-SB-218894"/>
    <d v="2022-03-11T00:00:00"/>
    <n v="36063231.710000001"/>
    <n v="0.1"/>
    <n v="1595.82"/>
    <n v="15958.16"/>
    <m/>
    <x v="1"/>
    <s v="IB"/>
    <x v="0"/>
    <n v="0.1"/>
    <b v="1"/>
    <x v="0"/>
    <x v="0"/>
  </r>
  <r>
    <s v="KAPW-TI-119118-07-02-2022"/>
    <s v="LTM-1464/21-22"/>
    <n v="5662"/>
    <n v="4821.1090000000004"/>
    <s v="HMB-025946"/>
    <s v="KPPE-SB-218906"/>
    <d v="2022-03-11T00:00:00"/>
    <n v="23037064.280000001"/>
    <n v="1"/>
    <n v="100"/>
    <n v="100"/>
    <m/>
    <x v="1"/>
    <s v="TI"/>
    <x v="2"/>
    <n v="1"/>
    <b v="1"/>
    <x v="0"/>
    <x v="6"/>
  </r>
  <r>
    <s v="KAPW-TI-119118-07-02-2022"/>
    <s v="LTM-1465/21-22"/>
    <n v="3930"/>
    <n v="4821.1090000000004"/>
    <s v="HMB-025816"/>
    <s v="KPPE-SB-218894"/>
    <d v="2022-03-11T00:00:00"/>
    <n v="36063231.710000001"/>
    <n v="1"/>
    <n v="100"/>
    <n v="100"/>
    <m/>
    <x v="1"/>
    <s v="TI"/>
    <x v="2"/>
    <n v="1"/>
    <b v="1"/>
    <x v="0"/>
    <x v="6"/>
  </r>
  <r>
    <s v="KAPE-IB-129589-14-01-2022"/>
    <s v="LTM-1460/21-22"/>
    <n v="4294"/>
    <n v="2832.1089999999999"/>
    <s v="HMB-024729"/>
    <s v="KPPE-SB-217924"/>
    <d v="2022-03-10T00:00:00"/>
    <n v="29682599.969999999"/>
    <n v="0.04"/>
    <n v="568.16"/>
    <n v="14204"/>
    <m/>
    <x v="1"/>
    <s v="IB"/>
    <x v="0"/>
    <n v="0.04"/>
    <b v="1"/>
    <x v="0"/>
    <x v="2"/>
  </r>
  <r>
    <s v="KAPE-IB-129589-14-01-2022"/>
    <s v="LTM-1462/21-22"/>
    <n v="1001"/>
    <n v="2832.1089999999999"/>
    <s v="HMB-025529"/>
    <s v="KPPE-SB-218789"/>
    <d v="2022-03-11T00:00:00"/>
    <n v="13989220.83"/>
    <n v="0.04"/>
    <n v="353.36"/>
    <n v="8834"/>
    <m/>
    <x v="1"/>
    <s v="IB"/>
    <x v="0"/>
    <n v="0.04"/>
    <b v="1"/>
    <x v="0"/>
    <x v="2"/>
  </r>
  <r>
    <s v="KAPE-IB-129589-14-01-2022"/>
    <s v="LTM-1464/21-22"/>
    <n v="5662"/>
    <n v="2832.1089999999999"/>
    <s v="HMB-025946"/>
    <s v="KPPE-SB-218906"/>
    <d v="2022-03-11T00:00:00"/>
    <n v="23037064.280000001"/>
    <n v="0.04"/>
    <n v="469.68"/>
    <n v="11742"/>
    <m/>
    <x v="1"/>
    <s v="IB"/>
    <x v="0"/>
    <n v="0.04"/>
    <b v="1"/>
    <x v="0"/>
    <x v="2"/>
  </r>
  <r>
    <s v="KAPE-IB-129594-14-01-2022"/>
    <s v="LTM-1464/21-22"/>
    <n v="5662"/>
    <n v="3809.9189999999999"/>
    <s v="HMB-025946"/>
    <s v="KPPE-SB-218906"/>
    <d v="2022-03-11T00:00:00"/>
    <n v="23037064.280000001"/>
    <n v="0.04"/>
    <n v="469.68"/>
    <n v="11742"/>
    <m/>
    <x v="1"/>
    <s v="IB"/>
    <x v="0"/>
    <n v="0.04"/>
    <b v="1"/>
    <x v="0"/>
    <x v="2"/>
  </r>
  <r>
    <s v="KAPE-IB-129603-14-01-2022"/>
    <s v="LTM-1460/21-22"/>
    <n v="4294"/>
    <n v="1108.19"/>
    <s v="HMB-024729"/>
    <s v="KPPE-SB-217924"/>
    <d v="2022-03-10T00:00:00"/>
    <n v="29682599.969999999"/>
    <n v="0.04"/>
    <n v="497.23999999999995"/>
    <n v="12431"/>
    <m/>
    <x v="1"/>
    <s v="IB"/>
    <x v="0"/>
    <n v="0.04"/>
    <b v="1"/>
    <x v="0"/>
    <x v="2"/>
  </r>
  <r>
    <s v="KAPE-IB-129603-14-01-2022"/>
    <s v="LTM-1462/21-22"/>
    <n v="1001"/>
    <n v="1108.19"/>
    <s v="HMB-025529"/>
    <s v="KPPE-SB-218789"/>
    <d v="2022-03-11T00:00:00"/>
    <n v="13989220.83"/>
    <n v="0.04"/>
    <n v="353.36"/>
    <n v="8834"/>
    <m/>
    <x v="1"/>
    <s v="IB"/>
    <x v="0"/>
    <n v="0.04"/>
    <b v="1"/>
    <x v="0"/>
    <x v="2"/>
  </r>
  <r>
    <s v="KAPE-MB-174350-22-03-2021"/>
    <s v="LTM-1460/21-22"/>
    <n v="4294"/>
    <n v="5503.201"/>
    <s v="HMB-024729"/>
    <s v="KPPE-SB-217924"/>
    <d v="2022-03-10T00:00:00"/>
    <n v="29682599.969999999"/>
    <n v="0.41666999999999998"/>
    <n v="4931.71"/>
    <n v="11836"/>
    <m/>
    <x v="1"/>
    <s v="MB"/>
    <x v="1"/>
    <n v="0.41666999999999998"/>
    <b v="1"/>
    <x v="0"/>
    <x v="5"/>
  </r>
  <r>
    <s v="KAPE-MB-174350-22-03-2021"/>
    <s v="LTM-1462/21-22"/>
    <n v="1001"/>
    <n v="5503.201"/>
    <s v="HMB-025529"/>
    <s v="KPPE-SB-218789"/>
    <d v="2022-03-11T00:00:00"/>
    <n v="13989220.83"/>
    <n v="0.41666999999999998"/>
    <n v="3680.8599999999997"/>
    <n v="8834"/>
    <m/>
    <x v="1"/>
    <s v="MB"/>
    <x v="1"/>
    <n v="0.41666999999999998"/>
    <b v="1"/>
    <x v="0"/>
    <x v="5"/>
  </r>
  <r>
    <s v="KAPE-IB-230502-12-06-2021"/>
    <s v="LTM-1460/21-22"/>
    <n v="4294"/>
    <n v="5402.33"/>
    <s v="HMB-024729"/>
    <s v="KPPE-SB-217924"/>
    <d v="2022-03-10T00:00:00"/>
    <n v="29682599.969999999"/>
    <n v="1.0101"/>
    <n v="2391.92"/>
    <n v="2368"/>
    <m/>
    <x v="1"/>
    <s v="IB"/>
    <x v="0"/>
    <n v="1.0101"/>
    <b v="1"/>
    <x v="0"/>
    <x v="3"/>
  </r>
  <r>
    <s v="KAPE-IB-230502-12-06-2021"/>
    <s v="LTM-1464/21-22"/>
    <n v="5662"/>
    <n v="5402.33"/>
    <s v="HMB-025946"/>
    <s v="KPPE-SB-218906"/>
    <d v="2022-03-11T00:00:00"/>
    <n v="23037064.280000001"/>
    <n v="1.0101"/>
    <n v="9899.42"/>
    <n v="9800.44"/>
    <m/>
    <x v="1"/>
    <s v="IB"/>
    <x v="0"/>
    <n v="1.0101"/>
    <b v="1"/>
    <x v="0"/>
    <x v="3"/>
  </r>
  <r>
    <s v="KAPE-IB-230508-12-06-2021"/>
    <s v="LTM-1464/21-22"/>
    <n v="5662"/>
    <n v="5402.33"/>
    <s v="HMB-025946"/>
    <s v="KPPE-SB-218906"/>
    <d v="2022-03-11T00:00:00"/>
    <n v="23037064.280000001"/>
    <n v="0.99009999999999998"/>
    <n v="4014.95"/>
    <n v="4055.1"/>
    <m/>
    <x v="1"/>
    <s v="IB"/>
    <x v="0"/>
    <n v="0.99009999999999998"/>
    <b v="1"/>
    <x v="0"/>
    <x v="3"/>
  </r>
  <r>
    <s v="KAPE-IB-230508-12-06-2021"/>
    <s v="LTM-1464/21-22"/>
    <n v="5662"/>
    <n v="5402.33"/>
    <s v="HMB-025946"/>
    <s v="KPPE-SB-218906"/>
    <d v="2022-03-11T00:00:00"/>
    <n v="23037064.280000001"/>
    <n v="1.0101"/>
    <n v="1961.17"/>
    <n v="1941.56"/>
    <m/>
    <x v="1"/>
    <s v="IB"/>
    <x v="0"/>
    <n v="1.0101"/>
    <b v="1"/>
    <x v="0"/>
    <x v="3"/>
  </r>
  <r>
    <s v="KAPE-IB-230508-12-06-2021"/>
    <s v="LTM-1465/21-22"/>
    <n v="3930"/>
    <n v="5402.33"/>
    <s v="HMB-025816"/>
    <s v="KPPE-SB-218894"/>
    <d v="2022-03-11T00:00:00"/>
    <n v="36063231.710000001"/>
    <n v="0.99009999999999998"/>
    <n v="15800.17"/>
    <n v="15958.16"/>
    <m/>
    <x v="1"/>
    <s v="IB"/>
    <x v="0"/>
    <n v="0.99009999999999998"/>
    <b v="1"/>
    <x v="0"/>
    <x v="3"/>
  </r>
  <r>
    <s v="KAPW-TI-123106-14-02-2022"/>
    <s v="LTM-1464/21-22"/>
    <n v="5662"/>
    <n v="9606.2099999999991"/>
    <s v="HMB-025946"/>
    <s v="KPPE-SB-218906"/>
    <d v="2022-03-11T00:00:00"/>
    <n v="23037064.280000001"/>
    <n v="1"/>
    <n v="121"/>
    <n v="121"/>
    <m/>
    <x v="1"/>
    <s v="TI"/>
    <x v="2"/>
    <n v="1"/>
    <b v="1"/>
    <x v="0"/>
    <x v="6"/>
  </r>
  <r>
    <s v="KAPW-TI-123106-14-02-2022"/>
    <s v="LTM-1465/21-22"/>
    <n v="3930"/>
    <n v="9606.2099999999991"/>
    <s v="HMB-025816"/>
    <s v="KPPE-SB-218894"/>
    <d v="2022-03-11T00:00:00"/>
    <n v="36063231.710000001"/>
    <n v="1"/>
    <n v="400"/>
    <n v="400"/>
    <m/>
    <x v="1"/>
    <s v="TI"/>
    <x v="2"/>
    <n v="1"/>
    <b v="1"/>
    <x v="0"/>
    <x v="6"/>
  </r>
  <r>
    <s v="PQIB-IB-2406-11-08-2020"/>
    <s v="LTM-1466/21-22"/>
    <n v="37280"/>
    <n v="2701.12"/>
    <s v="HMB-26253"/>
    <s v="KPEX-SB-130592"/>
    <d v="2022-03-12T00:00:00"/>
    <n v="39069768.090000004"/>
    <n v="0.1"/>
    <n v="1990.5"/>
    <n v="19905"/>
    <m/>
    <x v="1"/>
    <s v="IB"/>
    <x v="0"/>
    <n v="0.1"/>
    <b v="1"/>
    <x v="0"/>
    <x v="0"/>
  </r>
  <r>
    <s v="PQIB-IB-2406-11-08-2020"/>
    <s v="LTM-1470/21-22"/>
    <n v="14750"/>
    <n v="2701.12"/>
    <s v="HMB-026251"/>
    <s v="KPPE-SB-219964"/>
    <d v="2022-03-12T00:00:00"/>
    <n v="17326361.420000002"/>
    <n v="0.1"/>
    <n v="1254.6000000000001"/>
    <n v="12546"/>
    <m/>
    <x v="1"/>
    <s v="IB"/>
    <x v="0"/>
    <n v="0.1"/>
    <b v="1"/>
    <x v="0"/>
    <x v="0"/>
  </r>
  <r>
    <s v="PQIB-IB-2406-11-08-2020"/>
    <s v="LTM-1472/21-22"/>
    <n v="13340"/>
    <n v="2701.12"/>
    <s v="HMB-026500"/>
    <s v="KPPE-SB-219979"/>
    <d v="2022-03-12T00:00:00"/>
    <n v="19734470.969999999"/>
    <n v="0.1"/>
    <n v="1484"/>
    <n v="14840"/>
    <m/>
    <x v="1"/>
    <s v="IB"/>
    <x v="0"/>
    <n v="0.1"/>
    <b v="1"/>
    <x v="0"/>
    <x v="0"/>
  </r>
  <r>
    <s v="KPAF-TI-38158-21-01-2022"/>
    <s v="LTM-1435/21-22"/>
    <n v="6000"/>
    <n v="8523.5990000000002"/>
    <s v="ABL-003854"/>
    <s v="KPAE-SB-56566"/>
    <d v="2022-03-11T00:00:00"/>
    <n v="5518740"/>
    <n v="1"/>
    <n v="6000"/>
    <n v="6000"/>
    <m/>
    <x v="1"/>
    <s v="TI"/>
    <x v="2"/>
    <n v="1"/>
    <b v="1"/>
    <x v="0"/>
    <x v="6"/>
  </r>
  <r>
    <s v="KAPW-IB-114600-31-01-2022"/>
    <s v="LTM-1470/21-22"/>
    <n v="14750"/>
    <n v="3906.9029999999998"/>
    <s v="HMB-026251"/>
    <s v="KPPE-SB-219964"/>
    <d v="2022-03-12T00:00:00"/>
    <n v="17326361.420000002"/>
    <n v="0.04"/>
    <n v="489.24"/>
    <n v="12231"/>
    <m/>
    <x v="1"/>
    <s v="IB"/>
    <x v="0"/>
    <n v="0.04"/>
    <b v="1"/>
    <x v="0"/>
    <x v="2"/>
  </r>
  <r>
    <s v="KAPW-IB-114600-31-01-2022"/>
    <s v="LTM-1472/21-22"/>
    <n v="13340"/>
    <n v="3906.9029999999998"/>
    <s v="HMB-026500"/>
    <s v="KPPE-SB-219979"/>
    <d v="2022-03-12T00:00:00"/>
    <n v="19734470.969999999"/>
    <n v="0.04"/>
    <n v="559.91999999999996"/>
    <n v="13998"/>
    <m/>
    <x v="1"/>
    <s v="IB"/>
    <x v="0"/>
    <n v="0.04"/>
    <b v="1"/>
    <x v="0"/>
    <x v="2"/>
  </r>
  <r>
    <s v="KAPE-IB-129594-14-01-2022"/>
    <s v="LTM-1470/21-22"/>
    <n v="14750"/>
    <n v="3809.9189999999999"/>
    <s v="HMB-026251"/>
    <s v="KPPE-SB-219964"/>
    <d v="2022-03-12T00:00:00"/>
    <n v="17326361.420000002"/>
    <n v="0.04"/>
    <n v="489.24"/>
    <n v="12231"/>
    <m/>
    <x v="1"/>
    <s v="IB"/>
    <x v="0"/>
    <n v="0.04"/>
    <b v="1"/>
    <x v="0"/>
    <x v="2"/>
  </r>
  <r>
    <s v="KAPE-IB-129594-14-01-2022"/>
    <s v="LTM-1472/21-22"/>
    <n v="13340"/>
    <n v="3809.9189999999999"/>
    <s v="HMB-026500"/>
    <s v="KPPE-SB-219979"/>
    <d v="2022-03-12T00:00:00"/>
    <n v="19734470.969999999"/>
    <n v="0.04"/>
    <n v="559.91999999999996"/>
    <n v="13998"/>
    <m/>
    <x v="1"/>
    <s v="IB"/>
    <x v="0"/>
    <n v="0.04"/>
    <b v="1"/>
    <x v="0"/>
    <x v="2"/>
  </r>
  <r>
    <s v="PQZI-EP-15116-06-01-2022"/>
    <s v="LTM-1435/21-22"/>
    <n v="6000"/>
    <n v="9607.19"/>
    <s v="ABL-003854"/>
    <s v="KPAE-SB-56566"/>
    <d v="2022-03-11T00:00:00"/>
    <n v="5518740"/>
    <n v="1"/>
    <n v="262.97000000000003"/>
    <n v="262.97000000000003"/>
    <m/>
    <x v="1"/>
    <s v="EP"/>
    <x v="2"/>
    <n v="1"/>
    <b v="1"/>
    <x v="0"/>
    <x v="6"/>
  </r>
  <r>
    <s v="PQZI-EP-15116-06-01-2022"/>
    <s v="LTM-1468/21-22"/>
    <n v="7185"/>
    <n v="9607.19"/>
    <s v="HMB-026254"/>
    <s v="KPPE-SB-220061"/>
    <d v="2022-03-12T00:00:00"/>
    <n v="9816793.6500000004"/>
    <n v="1"/>
    <n v="500"/>
    <n v="500"/>
    <m/>
    <x v="1"/>
    <s v="EP"/>
    <x v="2"/>
    <n v="1"/>
    <b v="1"/>
    <x v="0"/>
    <x v="6"/>
  </r>
  <r>
    <s v="KAPE-IB-129603-14-01-2022"/>
    <s v="LTM-1466/21-22"/>
    <n v="37280"/>
    <n v="1108.19"/>
    <s v="HMB-26253"/>
    <s v="KPEX-SB-130592"/>
    <d v="2022-03-12T00:00:00"/>
    <n v="39069768.090000004"/>
    <n v="0.04"/>
    <n v="796.2"/>
    <n v="19905"/>
    <m/>
    <x v="1"/>
    <s v="IB"/>
    <x v="0"/>
    <n v="0.04"/>
    <b v="1"/>
    <x v="0"/>
    <x v="2"/>
  </r>
  <r>
    <s v="KAPE-IB-129603-14-01-2022"/>
    <s v="LTM-1470/21-22"/>
    <n v="14750"/>
    <n v="1108.19"/>
    <s v="HMB-026251"/>
    <s v="KPPE-SB-219964"/>
    <d v="2022-03-12T00:00:00"/>
    <n v="17326361.420000002"/>
    <n v="0.04"/>
    <n v="501.84000000000003"/>
    <n v="12546"/>
    <m/>
    <x v="1"/>
    <s v="IB"/>
    <x v="0"/>
    <n v="0.04"/>
    <b v="1"/>
    <x v="0"/>
    <x v="2"/>
  </r>
  <r>
    <s v="KAPE-IB-129603-14-01-2022"/>
    <s v="LTM-1472/21-22"/>
    <n v="13340"/>
    <n v="1108.19"/>
    <s v="HMB-026500"/>
    <s v="KPPE-SB-219979"/>
    <d v="2022-03-12T00:00:00"/>
    <n v="19734470.969999999"/>
    <n v="0.04"/>
    <n v="593.9"/>
    <n v="14840"/>
    <m/>
    <x v="1"/>
    <s v="IB"/>
    <x v="0"/>
    <n v="4.002E-2"/>
    <b v="0"/>
    <x v="0"/>
    <x v="2"/>
  </r>
  <r>
    <s v="KAPW-IB-77483-26-11-2021"/>
    <s v="LTM-1470/21-22"/>
    <n v="14750"/>
    <n v="3402.13"/>
    <s v="HMB-026251"/>
    <s v="KPPE-SB-219964"/>
    <d v="2022-03-12T00:00:00"/>
    <n v="17326361.420000002"/>
    <n v="0.04"/>
    <n v="489.24"/>
    <n v="12231"/>
    <m/>
    <x v="1"/>
    <s v="IB"/>
    <x v="0"/>
    <n v="0.04"/>
    <b v="1"/>
    <x v="0"/>
    <x v="2"/>
  </r>
  <r>
    <s v="KAPW-IB-77483-26-11-2021"/>
    <s v="LTM-1472/21-22"/>
    <n v="13340"/>
    <n v="3402.13"/>
    <s v="HMB-026500"/>
    <s v="KPPE-SB-219979"/>
    <d v="2022-03-12T00:00:00"/>
    <n v="19734470.969999999"/>
    <n v="0.04"/>
    <n v="559.91999999999996"/>
    <n v="13998"/>
    <m/>
    <x v="1"/>
    <s v="IB"/>
    <x v="0"/>
    <n v="0.04"/>
    <b v="1"/>
    <x v="0"/>
    <x v="2"/>
  </r>
  <r>
    <s v="KAPE-IB-151471-16-02-2022"/>
    <s v="LTM-1470/21-22"/>
    <n v="14750"/>
    <n v="5205.13"/>
    <s v="HMB-026251"/>
    <s v="KPPE-SB-219964"/>
    <d v="2022-03-12T00:00:00"/>
    <n v="17326361.420000002"/>
    <n v="1.0101"/>
    <n v="12672.710000000001"/>
    <n v="12546"/>
    <m/>
    <x v="1"/>
    <s v="IB"/>
    <x v="0"/>
    <n v="1.0101"/>
    <b v="1"/>
    <x v="0"/>
    <x v="1"/>
  </r>
  <r>
    <s v="KAPE-IB-151471-16-02-2022"/>
    <s v="LTM-1472/21-22"/>
    <n v="13340"/>
    <n v="5205.13"/>
    <s v="HMB-026500"/>
    <s v="KPPE-SB-219979"/>
    <d v="2022-03-12T00:00:00"/>
    <n v="19734470.969999999"/>
    <n v="1.0101"/>
    <n v="6081.64"/>
    <n v="6020.83"/>
    <m/>
    <x v="1"/>
    <s v="IB"/>
    <x v="0"/>
    <n v="1.0101"/>
    <b v="1"/>
    <x v="0"/>
    <x v="1"/>
  </r>
  <r>
    <s v="KAPE-IB-151452-16-02-2022"/>
    <s v="LTM-1472/21-22"/>
    <n v="13340"/>
    <n v="5205.13"/>
    <s v="HMB-026500"/>
    <s v="KPPE-SB-219979"/>
    <d v="2022-03-12T00:00:00"/>
    <n v="19734470.969999999"/>
    <n v="1.0101"/>
    <n v="8908.82"/>
    <n v="8819.17"/>
    <m/>
    <x v="1"/>
    <s v="IB"/>
    <x v="0"/>
    <n v="1.01017"/>
    <b v="0"/>
    <x v="0"/>
    <x v="1"/>
  </r>
  <r>
    <s v="KAPE-IB-127793-12-01-2022"/>
    <s v="LTM-1470/21-22"/>
    <n v="14750"/>
    <n v="3204.16"/>
    <s v="HMB-026251"/>
    <s v="KPPE-SB-219964"/>
    <d v="2022-03-12T00:00:00"/>
    <n v="17326361.420000002"/>
    <n v="7.0000000000000007E-2"/>
    <n v="856.17000000000007"/>
    <n v="12231"/>
    <m/>
    <x v="1"/>
    <s v="IB"/>
    <x v="0"/>
    <n v="7.0000000000000007E-2"/>
    <b v="1"/>
    <x v="0"/>
    <x v="8"/>
  </r>
  <r>
    <s v="KAPE-IB-127793-12-01-2022"/>
    <s v="LTM-1472/21-22"/>
    <n v="13340"/>
    <n v="3204.16"/>
    <s v="HMB-026500"/>
    <s v="KPPE-SB-219979"/>
    <d v="2022-03-12T00:00:00"/>
    <n v="19734470.969999999"/>
    <n v="7.0000000000000007E-2"/>
    <n v="979.86"/>
    <n v="13998"/>
    <m/>
    <x v="1"/>
    <s v="IB"/>
    <x v="0"/>
    <n v="7.0000000000000007E-2"/>
    <b v="1"/>
    <x v="0"/>
    <x v="8"/>
  </r>
  <r>
    <s v="KPFI-TI-33945-23-02-2022"/>
    <s v="LTM-1468/21-22"/>
    <n v="7185"/>
    <n v="9606.2199999999993"/>
    <s v="HMB-026254"/>
    <s v="KPPE-SB-220061"/>
    <d v="2022-03-12T00:00:00"/>
    <n v="9816793.6500000004"/>
    <n v="1"/>
    <n v="107"/>
    <n v="107"/>
    <m/>
    <x v="1"/>
    <s v="TI"/>
    <x v="2"/>
    <n v="1"/>
    <b v="1"/>
    <x v="0"/>
    <x v="6"/>
  </r>
  <r>
    <s v="PQIB-IB-2406-11-08-2020"/>
    <s v="LTM-1440/21-22"/>
    <n v="978"/>
    <n v="2701.12"/>
    <s v="HMB-023441"/>
    <s v="KPPE-SB-220242"/>
    <d v="2022-03-12T00:00:00"/>
    <n v="2526222.88"/>
    <n v="0.1"/>
    <n v="122.5"/>
    <n v="1225"/>
    <m/>
    <x v="1"/>
    <s v="IB"/>
    <x v="0"/>
    <n v="0.1"/>
    <b v="1"/>
    <x v="0"/>
    <x v="0"/>
  </r>
  <r>
    <s v="SIPZ-HC-512-25-11-2021"/>
    <s v="LTM-1410/21-22"/>
    <n v="27360"/>
    <n v="9607.2000000000007"/>
    <s v="MCB-200017"/>
    <s v="KPPE-SB-221068"/>
    <d v="2022-03-13T00:00:00"/>
    <n v="23741405.16"/>
    <n v="1.039E-2"/>
    <n v="64.12"/>
    <n v="6171.4285714285716"/>
    <m/>
    <x v="1"/>
    <s v="HC"/>
    <x v="2"/>
    <n v="1.039E-2"/>
    <b v="1"/>
    <x v="0"/>
    <x v="6"/>
  </r>
  <r>
    <s v="SIPZ-HC-512-25-11-2021"/>
    <s v="LTM-1410/21-22"/>
    <n v="27360"/>
    <n v="9607.2000000000007"/>
    <s v="MCB-200017"/>
    <s v="KPPE-SB-221068"/>
    <d v="2022-03-13T00:00:00"/>
    <n v="23741405.16"/>
    <n v="4.8000000000000001E-4"/>
    <n v="2.96"/>
    <n v="6171.4285714285716"/>
    <m/>
    <x v="1"/>
    <s v="HC"/>
    <x v="2"/>
    <n v="4.8000000000000001E-4"/>
    <b v="1"/>
    <x v="0"/>
    <x v="6"/>
  </r>
  <r>
    <s v="KAPE-IB-123078-05-01-2022"/>
    <s v="LTM-1440/21-22"/>
    <n v="978"/>
    <n v="5205.2700000000004"/>
    <s v="HMB-023441"/>
    <s v="KPPE-SB-220242"/>
    <d v="2022-03-12T00:00:00"/>
    <n v="2526222.88"/>
    <n v="1.0101"/>
    <n v="1237.3699999999999"/>
    <n v="1225"/>
    <m/>
    <x v="1"/>
    <s v="IB"/>
    <x v="0"/>
    <n v="1.0101"/>
    <b v="1"/>
    <x v="0"/>
    <x v="1"/>
  </r>
  <r>
    <s v="KAPW-IB-114600-31-01-2022"/>
    <s v="LTM-1440/21-22"/>
    <n v="978"/>
    <n v="3906.9029999999998"/>
    <s v="HMB-023441"/>
    <s v="KPPE-SB-220242"/>
    <d v="2022-03-12T00:00:00"/>
    <n v="2526222.88"/>
    <n v="0.04"/>
    <n v="49"/>
    <n v="1225"/>
    <m/>
    <x v="1"/>
    <s v="IB"/>
    <x v="0"/>
    <n v="0.04"/>
    <b v="1"/>
    <x v="0"/>
    <x v="2"/>
  </r>
  <r>
    <s v="KAPE-IB-129603-14-01-2022"/>
    <s v="LTM-1440/21-22"/>
    <n v="978"/>
    <n v="1108.19"/>
    <s v="HMB-023441"/>
    <s v="KPPE-SB-220242"/>
    <d v="2022-03-12T00:00:00"/>
    <n v="2526222.88"/>
    <n v="0.04"/>
    <n v="49"/>
    <n v="1225"/>
    <m/>
    <x v="1"/>
    <s v="IB"/>
    <x v="0"/>
    <n v="0.04"/>
    <b v="1"/>
    <x v="0"/>
    <x v="2"/>
  </r>
  <r>
    <s v="KAPW-IB-77483-26-11-2021"/>
    <s v="LTM-1440/21-22"/>
    <n v="978"/>
    <n v="3402.13"/>
    <s v="HMB-023441"/>
    <s v="KPPE-SB-220242"/>
    <d v="2022-03-12T00:00:00"/>
    <n v="2526222.88"/>
    <n v="0.04"/>
    <n v="49"/>
    <n v="1225"/>
    <m/>
    <x v="1"/>
    <s v="IB"/>
    <x v="0"/>
    <n v="0.04"/>
    <b v="1"/>
    <x v="0"/>
    <x v="2"/>
  </r>
  <r>
    <s v="PQIB-IB-2406-11-08-2020"/>
    <s v="LTM-1376/21-22"/>
    <n v="5952"/>
    <n v="2701.12"/>
    <s v="HMB-027602"/>
    <s v="KPPE-SB-222439"/>
    <d v="2022-03-15T00:00:00"/>
    <n v="9553619.7400000002"/>
    <n v="0.1"/>
    <n v="550.5"/>
    <n v="5505"/>
    <m/>
    <x v="1"/>
    <s v="IB"/>
    <x v="0"/>
    <n v="0.1"/>
    <b v="1"/>
    <x v="0"/>
    <x v="0"/>
  </r>
  <r>
    <s v="PQIB-IB-2406-11-08-2020"/>
    <s v="LTM-1474/21-22"/>
    <n v="28310"/>
    <n v="2701.12"/>
    <s v="HMB-026836"/>
    <s v="KPPE-SB-222791"/>
    <d v="2022-03-16T00:00:00"/>
    <n v="15644359.5"/>
    <n v="0.1"/>
    <n v="1107.5"/>
    <n v="11075"/>
    <m/>
    <x v="1"/>
    <s v="IB"/>
    <x v="0"/>
    <n v="0.1"/>
    <b v="1"/>
    <x v="0"/>
    <x v="0"/>
  </r>
  <r>
    <s v="PQIB-IB-2406-11-08-2020"/>
    <s v="LTM-1476/21-22"/>
    <n v="41400"/>
    <n v="2701.12"/>
    <s v="HBL-000607"/>
    <s v="KPPE-SB-222647"/>
    <d v="2022-03-15T00:00:00"/>
    <n v="12027330.439999999"/>
    <n v="0.2"/>
    <n v="3436.2"/>
    <n v="17181"/>
    <m/>
    <x v="1"/>
    <s v="IB"/>
    <x v="0"/>
    <n v="0.2"/>
    <b v="1"/>
    <x v="0"/>
    <x v="0"/>
  </r>
  <r>
    <s v="PQIB-IB-2406-11-08-2020"/>
    <s v="LTM-1481/21-22"/>
    <n v="22964"/>
    <n v="2701.12"/>
    <s v="HMB-027467"/>
    <s v="KPPE-SB-222795"/>
    <d v="2022-03-16T00:00:00"/>
    <n v="14903153.58"/>
    <n v="0.1"/>
    <n v="1009.6"/>
    <n v="10096"/>
    <m/>
    <x v="1"/>
    <s v="IB"/>
    <x v="0"/>
    <n v="0.1"/>
    <b v="1"/>
    <x v="0"/>
    <x v="0"/>
  </r>
  <r>
    <s v="KAPE-IB-129589-14-01-2022"/>
    <s v="LTM-1474/21-22"/>
    <n v="28310"/>
    <n v="2832.1089999999999"/>
    <s v="HMB-026836"/>
    <s v="KPPE-SB-222791"/>
    <d v="2022-03-16T00:00:00"/>
    <n v="15644359.5"/>
    <n v="0.04"/>
    <n v="443"/>
    <n v="11075"/>
    <m/>
    <x v="1"/>
    <s v="IB"/>
    <x v="0"/>
    <n v="0.04"/>
    <b v="1"/>
    <x v="0"/>
    <x v="2"/>
  </r>
  <r>
    <s v="KAPE-IB-129589-14-01-2022"/>
    <s v="LTM-1477/21-22"/>
    <n v="80220"/>
    <n v="2832.1089999999999"/>
    <s v="HMB-027505"/>
    <s v="KPPE-SB-222784"/>
    <d v="2022-03-16T00:00:00"/>
    <n v="37443815.659999996"/>
    <n v="0.04"/>
    <n v="521.59"/>
    <n v="13039.73"/>
    <m/>
    <x v="1"/>
    <s v="IB"/>
    <x v="0"/>
    <n v="0.04"/>
    <b v="1"/>
    <x v="0"/>
    <x v="2"/>
  </r>
  <r>
    <s v="KPAF-TI-38158-21-01-2022"/>
    <s v="LTM-1398/21-22"/>
    <n v="11925"/>
    <n v="8523.5990000000002"/>
    <s v="HMB-027604"/>
    <s v="KPAE-SB-57368"/>
    <d v="2022-03-15T00:00:00"/>
    <n v="8916388.0899999999"/>
    <n v="1"/>
    <n v="8000"/>
    <n v="8000"/>
    <m/>
    <x v="1"/>
    <s v="TI"/>
    <x v="2"/>
    <n v="1"/>
    <b v="1"/>
    <x v="0"/>
    <x v="6"/>
  </r>
  <r>
    <s v="KPAF-TI-38158-21-01-2022"/>
    <s v="LTM-1398A/21-22"/>
    <n v="11925"/>
    <n v="8523.5990000000002"/>
    <s v="HMB-027605"/>
    <s v="KPAE-SB-57390"/>
    <d v="2022-03-15T00:00:00"/>
    <n v="8916388.0899999999"/>
    <n v="1"/>
    <n v="8000"/>
    <n v="8000"/>
    <m/>
    <x v="1"/>
    <s v="TI"/>
    <x v="2"/>
    <n v="1"/>
    <b v="1"/>
    <x v="0"/>
    <x v="6"/>
  </r>
  <r>
    <s v="KAPW-IB-114600-31-01-2022"/>
    <s v="LTM-1376/21-22"/>
    <n v="5952"/>
    <n v="3906.9029999999998"/>
    <s v="HMB-027602"/>
    <s v="KPPE-SB-222439"/>
    <d v="2022-03-15T00:00:00"/>
    <n v="9553619.7400000002"/>
    <n v="0.04"/>
    <n v="220.2"/>
    <n v="5505"/>
    <m/>
    <x v="1"/>
    <s v="IB"/>
    <x v="0"/>
    <n v="0.04"/>
    <b v="1"/>
    <x v="0"/>
    <x v="2"/>
  </r>
  <r>
    <s v="KAPW-IB-114600-31-01-2022"/>
    <s v="LTM-1474/21-22"/>
    <n v="28310"/>
    <n v="3906.9029999999998"/>
    <s v="HMB-026836"/>
    <s v="KPPE-SB-222791"/>
    <d v="2022-03-16T00:00:00"/>
    <n v="15644359.5"/>
    <n v="0.04"/>
    <n v="443"/>
    <n v="11075"/>
    <m/>
    <x v="1"/>
    <s v="IB"/>
    <x v="0"/>
    <n v="0.04"/>
    <b v="1"/>
    <x v="0"/>
    <x v="2"/>
  </r>
  <r>
    <s v="KAPW-IB-114600-31-01-2022"/>
    <s v="LTM-1477/21-22"/>
    <n v="80220"/>
    <n v="3906.9029999999998"/>
    <s v="HMB-027505"/>
    <s v="KPPE-SB-222784"/>
    <d v="2022-03-16T00:00:00"/>
    <n v="37443815.659999996"/>
    <n v="0.04"/>
    <n v="521.59"/>
    <n v="13039.73"/>
    <m/>
    <x v="1"/>
    <s v="IB"/>
    <x v="0"/>
    <n v="0.04"/>
    <b v="1"/>
    <x v="0"/>
    <x v="2"/>
  </r>
  <r>
    <s v="KAPW-IB-114600-31-01-2022"/>
    <s v="LTM-1481/21-22"/>
    <n v="22964"/>
    <n v="3906.9029999999998"/>
    <s v="HMB-027467"/>
    <s v="KPPE-SB-222795"/>
    <d v="2022-03-16T00:00:00"/>
    <n v="14903153.58"/>
    <n v="0.04"/>
    <n v="360.32"/>
    <n v="9008"/>
    <m/>
    <x v="1"/>
    <s v="IB"/>
    <x v="0"/>
    <n v="0.04"/>
    <b v="1"/>
    <x v="0"/>
    <x v="2"/>
  </r>
  <r>
    <s v="KAPE-IB-129594-14-01-2022"/>
    <s v="LTM-1376/21-22"/>
    <n v="5952"/>
    <n v="3809.9189999999999"/>
    <s v="HMB-027602"/>
    <s v="KPPE-SB-222439"/>
    <d v="2022-03-15T00:00:00"/>
    <n v="9553619.7400000002"/>
    <n v="0.04"/>
    <n v="220.2"/>
    <n v="5505"/>
    <m/>
    <x v="1"/>
    <s v="IB"/>
    <x v="0"/>
    <n v="0.04"/>
    <b v="1"/>
    <x v="0"/>
    <x v="2"/>
  </r>
  <r>
    <s v="KAPE-IB-129594-14-01-2022"/>
    <s v="LTM-1474/21-22"/>
    <n v="28310"/>
    <n v="3809.9189999999999"/>
    <s v="HMB-026836"/>
    <s v="KPPE-SB-222791"/>
    <d v="2022-03-16T00:00:00"/>
    <n v="15644359.5"/>
    <n v="0.04"/>
    <n v="443"/>
    <n v="11075"/>
    <m/>
    <x v="1"/>
    <s v="IB"/>
    <x v="0"/>
    <n v="0.04"/>
    <b v="1"/>
    <x v="0"/>
    <x v="2"/>
  </r>
  <r>
    <s v="KAPE-IB-129594-14-01-2022"/>
    <s v="LTM-1477/21-22"/>
    <n v="80220"/>
    <n v="3809.9189999999999"/>
    <s v="HMB-027505"/>
    <s v="KPPE-SB-222784"/>
    <d v="2022-03-16T00:00:00"/>
    <n v="37443815.659999996"/>
    <n v="0.04"/>
    <n v="438.66"/>
    <n v="10966.4"/>
    <m/>
    <x v="1"/>
    <s v="IB"/>
    <x v="0"/>
    <n v="0.04"/>
    <b v="1"/>
    <x v="0"/>
    <x v="2"/>
  </r>
  <r>
    <s v="KAPE-IB-129594-14-01-2022"/>
    <s v="LTM-1481/21-22"/>
    <n v="22964"/>
    <n v="3809.9189999999999"/>
    <s v="HMB-027467"/>
    <s v="KPPE-SB-222795"/>
    <d v="2022-03-16T00:00:00"/>
    <n v="14903153.58"/>
    <n v="0.04"/>
    <n v="360.32"/>
    <n v="9008"/>
    <m/>
    <x v="1"/>
    <s v="IB"/>
    <x v="0"/>
    <n v="0.04"/>
    <b v="1"/>
    <x v="0"/>
    <x v="2"/>
  </r>
  <r>
    <s v="KPAF-TI-34829-01-01-2022"/>
    <s v="LTM-1474/21-22"/>
    <n v="28310"/>
    <n v="3926.9099000000001"/>
    <s v="HMB-026836"/>
    <s v="KPPE-SB-222791"/>
    <d v="2022-03-16T00:00:00"/>
    <n v="15644359.5"/>
    <n v="1"/>
    <n v="25613"/>
    <n v="25613"/>
    <m/>
    <x v="1"/>
    <s v="TI"/>
    <x v="2"/>
    <n v="1"/>
    <b v="1"/>
    <x v="0"/>
    <x v="6"/>
  </r>
  <r>
    <s v="KAPE-IB-129603-14-01-2022"/>
    <s v="LTM-1376/21-22"/>
    <n v="5952"/>
    <n v="1108.19"/>
    <s v="HMB-027602"/>
    <s v="KPPE-SB-222439"/>
    <d v="2022-03-15T00:00:00"/>
    <n v="9553619.7400000002"/>
    <n v="0.04"/>
    <n v="220.2"/>
    <n v="5505"/>
    <m/>
    <x v="1"/>
    <s v="IB"/>
    <x v="0"/>
    <n v="0.04"/>
    <b v="1"/>
    <x v="0"/>
    <x v="2"/>
  </r>
  <r>
    <s v="KAPE-IB-129603-14-01-2022"/>
    <s v="LTM-1474/21-22"/>
    <n v="28310"/>
    <n v="1108.19"/>
    <s v="HMB-026836"/>
    <s v="KPPE-SB-222791"/>
    <d v="2022-03-16T00:00:00"/>
    <n v="15644359.5"/>
    <n v="0.04"/>
    <n v="443"/>
    <n v="11075"/>
    <m/>
    <x v="1"/>
    <s v="IB"/>
    <x v="0"/>
    <n v="0.04"/>
    <b v="1"/>
    <x v="0"/>
    <x v="2"/>
  </r>
  <r>
    <s v="KAPE-IB-129603-14-01-2022"/>
    <s v="LTM-1476/21-22"/>
    <n v="41400"/>
    <n v="1108.19"/>
    <s v="HBL-000607"/>
    <s v="KPPE-SB-222647"/>
    <d v="2022-03-15T00:00:00"/>
    <n v="12027330.439999999"/>
    <n v="0.04"/>
    <n v="687.24"/>
    <n v="17181"/>
    <m/>
    <x v="1"/>
    <s v="IB"/>
    <x v="0"/>
    <n v="0.04"/>
    <b v="1"/>
    <x v="0"/>
    <x v="2"/>
  </r>
  <r>
    <s v="KAPE-IB-129603-14-01-2022"/>
    <s v="LTM-1481/21-22"/>
    <n v="22964"/>
    <n v="1108.19"/>
    <s v="HMB-027467"/>
    <s v="KPPE-SB-222795"/>
    <d v="2022-03-16T00:00:00"/>
    <n v="14903153.58"/>
    <n v="0.04"/>
    <n v="403.84000000000003"/>
    <n v="10096"/>
    <m/>
    <x v="1"/>
    <s v="IB"/>
    <x v="0"/>
    <n v="0.04"/>
    <b v="1"/>
    <x v="0"/>
    <x v="2"/>
  </r>
  <r>
    <s v="KAPE-MB-174350-22-03-2021"/>
    <s v="LTM-1474/21-22"/>
    <n v="28310"/>
    <n v="5503.201"/>
    <s v="HMB-026836"/>
    <s v="KPPE-SB-222791"/>
    <d v="2022-03-16T00:00:00"/>
    <n v="15644359.5"/>
    <n v="0.53061000000000003"/>
    <n v="5876.51"/>
    <n v="11075"/>
    <m/>
    <x v="1"/>
    <s v="MB"/>
    <x v="1"/>
    <n v="0.53061000000000003"/>
    <b v="1"/>
    <x v="0"/>
    <x v="5"/>
  </r>
  <r>
    <s v="KAPE-MB-174350-22-03-2021"/>
    <s v="LTM-1483/21-22"/>
    <n v="50664"/>
    <n v="5503.201"/>
    <s v="HMB-027699"/>
    <s v="KPPE-SB-222798"/>
    <d v="2022-03-16T00:00:00"/>
    <n v="26904107.649999999"/>
    <n v="0.66327000000000003"/>
    <n v="11892.43"/>
    <n v="17930"/>
    <m/>
    <x v="1"/>
    <s v="MB"/>
    <x v="1"/>
    <n v="0.66327000000000003"/>
    <b v="1"/>
    <x v="0"/>
    <x v="5"/>
  </r>
  <r>
    <s v="KAPW-IB-77483-26-11-2021"/>
    <s v="LTM-1376/21-22"/>
    <n v="5952"/>
    <n v="3402.13"/>
    <s v="HMB-027602"/>
    <s v="KPPE-SB-222439"/>
    <d v="2022-03-15T00:00:00"/>
    <n v="9553619.7400000002"/>
    <n v="0.04"/>
    <n v="220.2"/>
    <n v="5505"/>
    <m/>
    <x v="1"/>
    <s v="IB"/>
    <x v="0"/>
    <n v="0.04"/>
    <b v="1"/>
    <x v="0"/>
    <x v="2"/>
  </r>
  <r>
    <s v="KAPW-IB-77483-26-11-2021"/>
    <s v="LTM-1474/21-22"/>
    <n v="28310"/>
    <n v="3402.13"/>
    <s v="HMB-026836"/>
    <s v="KPPE-SB-222791"/>
    <d v="2022-03-16T00:00:00"/>
    <n v="15644359.5"/>
    <n v="0.04"/>
    <n v="443"/>
    <n v="11075"/>
    <m/>
    <x v="1"/>
    <s v="IB"/>
    <x v="0"/>
    <n v="0.04"/>
    <b v="1"/>
    <x v="0"/>
    <x v="2"/>
  </r>
  <r>
    <s v="KAPW-IB-77483-26-11-2021"/>
    <s v="LTM-1477/21-22"/>
    <n v="80220"/>
    <n v="3402.13"/>
    <s v="HMB-027505"/>
    <s v="KPPE-SB-222784"/>
    <d v="2022-03-16T00:00:00"/>
    <n v="37443815.659999996"/>
    <n v="0.04"/>
    <n v="438.66"/>
    <n v="10966.4"/>
    <m/>
    <x v="1"/>
    <s v="IB"/>
    <x v="0"/>
    <n v="0.04"/>
    <b v="1"/>
    <x v="0"/>
    <x v="2"/>
  </r>
  <r>
    <s v="KAPW-IB-77483-26-11-2021"/>
    <s v="LTM-1481/21-22"/>
    <n v="22964"/>
    <n v="3402.13"/>
    <s v="HMB-027467"/>
    <s v="KPPE-SB-222795"/>
    <d v="2022-03-16T00:00:00"/>
    <n v="14903153.58"/>
    <n v="0.04"/>
    <n v="360.32"/>
    <n v="9008"/>
    <m/>
    <x v="1"/>
    <s v="IB"/>
    <x v="0"/>
    <n v="0.04"/>
    <b v="1"/>
    <x v="0"/>
    <x v="2"/>
  </r>
  <r>
    <s v="KAPW-IB-88577-14-12-2021"/>
    <s v="LTM-1474/21-22"/>
    <n v="28310"/>
    <n v="5807.1019999999999"/>
    <s v="HMB-026836"/>
    <s v="KPPE-SB-222791"/>
    <d v="2022-03-16T00:00:00"/>
    <n v="15644359.5"/>
    <n v="0.1"/>
    <n v="1107.5"/>
    <n v="11075"/>
    <m/>
    <x v="1"/>
    <s v="IB"/>
    <x v="0"/>
    <n v="0.1"/>
    <b v="1"/>
    <x v="0"/>
    <x v="7"/>
  </r>
  <r>
    <s v="KAPE-IB-230508-12-06-2021"/>
    <s v="LTM-1476/21-22"/>
    <n v="41400"/>
    <n v="5402.33"/>
    <s v="HBL-000607"/>
    <s v="KPPE-SB-222647"/>
    <d v="2022-03-15T00:00:00"/>
    <n v="12027330.439999999"/>
    <n v="1.0101"/>
    <n v="17354.53"/>
    <n v="17181"/>
    <m/>
    <x v="1"/>
    <s v="IB"/>
    <x v="0"/>
    <n v="1.0101"/>
    <b v="1"/>
    <x v="0"/>
    <x v="3"/>
  </r>
  <r>
    <s v="KAPE-IB-151452-16-02-2022"/>
    <s v="LTM-1376/21-22"/>
    <n v="5952"/>
    <n v="5205.13"/>
    <s v="HMB-027602"/>
    <s v="KPPE-SB-222439"/>
    <d v="2022-03-15T00:00:00"/>
    <n v="9553619.7400000002"/>
    <n v="1.0101"/>
    <n v="5560.6"/>
    <n v="5505"/>
    <m/>
    <x v="1"/>
    <s v="IB"/>
    <x v="0"/>
    <n v="1.0101"/>
    <b v="1"/>
    <x v="0"/>
    <x v="1"/>
  </r>
  <r>
    <s v="KAPE-IB-151452-16-02-2022"/>
    <s v="LTM-1481/21-22"/>
    <n v="22964"/>
    <n v="5205.13"/>
    <s v="HMB-027467"/>
    <s v="KPPE-SB-222795"/>
    <d v="2022-03-16T00:00:00"/>
    <n v="14903153.58"/>
    <n v="1.0101"/>
    <n v="10197.969999999999"/>
    <n v="10096"/>
    <m/>
    <x v="1"/>
    <s v="IB"/>
    <x v="0"/>
    <n v="1.0101"/>
    <b v="1"/>
    <x v="0"/>
    <x v="1"/>
  </r>
  <r>
    <s v="KAPE-IB-127793-12-01-2022"/>
    <s v="LTM-1376/21-22"/>
    <n v="5952"/>
    <n v="3204.16"/>
    <s v="HMB-027602"/>
    <s v="KPPE-SB-222439"/>
    <d v="2022-03-15T00:00:00"/>
    <n v="9553619.7400000002"/>
    <n v="7.0000000000000007E-2"/>
    <n v="385.35"/>
    <n v="5505"/>
    <m/>
    <x v="1"/>
    <s v="IB"/>
    <x v="0"/>
    <n v="7.0000000000000007E-2"/>
    <b v="1"/>
    <x v="0"/>
    <x v="8"/>
  </r>
  <r>
    <s v="KAPE-IB-127793-12-01-2022"/>
    <s v="LTM-1474/21-22"/>
    <n v="28310"/>
    <n v="3204.16"/>
    <s v="HMB-026836"/>
    <s v="KPPE-SB-222791"/>
    <d v="2022-03-16T00:00:00"/>
    <n v="15644359.5"/>
    <n v="7.0000000000000007E-2"/>
    <n v="775.25"/>
    <n v="11075"/>
    <m/>
    <x v="1"/>
    <s v="IB"/>
    <x v="0"/>
    <n v="7.0000000000000007E-2"/>
    <b v="1"/>
    <x v="0"/>
    <x v="8"/>
  </r>
  <r>
    <s v="KAPE-IB-127793-12-01-2022"/>
    <s v="LTM-1477/21-22"/>
    <n v="80220"/>
    <n v="3204.16"/>
    <s v="HMB-027505"/>
    <s v="KPPE-SB-222784"/>
    <d v="2022-03-16T00:00:00"/>
    <n v="37443815.659999996"/>
    <n v="7.0000000000000007E-2"/>
    <n v="767.65"/>
    <n v="10966.4"/>
    <m/>
    <x v="1"/>
    <s v="IB"/>
    <x v="0"/>
    <n v="7.0000000000000007E-2"/>
    <b v="1"/>
    <x v="0"/>
    <x v="8"/>
  </r>
  <r>
    <s v="KAPE-IB-127793-12-01-2022"/>
    <s v="LTM-1481/21-22"/>
    <n v="22964"/>
    <n v="3204.16"/>
    <s v="HMB-027467"/>
    <s v="KPPE-SB-222795"/>
    <d v="2022-03-16T00:00:00"/>
    <n v="14903153.58"/>
    <n v="7.0000000000000007E-2"/>
    <n v="630.55999999999995"/>
    <n v="9008"/>
    <m/>
    <x v="1"/>
    <s v="IB"/>
    <x v="0"/>
    <n v="7.0000000000000007E-2"/>
    <b v="1"/>
    <x v="0"/>
    <x v="8"/>
  </r>
  <r>
    <s v="KPAF-TI-19668-16-10-2021"/>
    <s v="LTM-1398/21-22"/>
    <n v="11925"/>
    <n v="3926.2089999999998"/>
    <s v="HMB-027604"/>
    <s v="KPAE-SB-57368"/>
    <d v="2022-03-15T00:00:00"/>
    <n v="8916388.0899999999"/>
    <n v="1"/>
    <n v="104"/>
    <n v="104"/>
    <m/>
    <x v="1"/>
    <s v="TI"/>
    <x v="2"/>
    <n v="1"/>
    <b v="1"/>
    <x v="0"/>
    <x v="6"/>
  </r>
  <r>
    <s v="KPAF-TI-19668-16-10-2021"/>
    <s v="LTM-1398A/21-22"/>
    <n v="11925"/>
    <n v="3926.2089999999998"/>
    <s v="HMB-027605"/>
    <s v="KPAE-SB-57390"/>
    <d v="2022-03-15T00:00:00"/>
    <n v="8916388.0899999999"/>
    <n v="1"/>
    <n v="104"/>
    <n v="104"/>
    <m/>
    <x v="1"/>
    <s v="TI"/>
    <x v="2"/>
    <n v="1"/>
    <b v="1"/>
    <x v="0"/>
    <x v="6"/>
  </r>
  <r>
    <s v="KPAF-TI-19670-16-10-2021"/>
    <s v="LTM-1398/21-22"/>
    <n v="11925"/>
    <n v="3926.2089999999998"/>
    <s v="HMB-027604"/>
    <s v="KPAE-SB-57368"/>
    <d v="2022-03-15T00:00:00"/>
    <n v="8916388.0899999999"/>
    <n v="1"/>
    <n v="328"/>
    <n v="328"/>
    <m/>
    <x v="1"/>
    <s v="TI"/>
    <x v="2"/>
    <n v="1"/>
    <b v="1"/>
    <x v="0"/>
    <x v="6"/>
  </r>
  <r>
    <s v="KPAF-TI-19670-16-10-2021"/>
    <s v="LTM-1398A/21-22"/>
    <n v="11925"/>
    <n v="3926.2089999999998"/>
    <s v="HMB-027605"/>
    <s v="KPAE-SB-57390"/>
    <d v="2022-03-15T00:00:00"/>
    <n v="8916388.0899999999"/>
    <n v="1"/>
    <n v="328"/>
    <n v="328"/>
    <m/>
    <x v="1"/>
    <s v="TI"/>
    <x v="2"/>
    <n v="1"/>
    <b v="1"/>
    <x v="0"/>
    <x v="6"/>
  </r>
  <r>
    <s v="KPFI-TI-32730-14-02-2022"/>
    <s v="LTM-1398/21-22"/>
    <n v="11925"/>
    <n v="4821.1090000000004"/>
    <s v="HMB-027604"/>
    <s v="KPAE-SB-57368"/>
    <d v="2022-03-15T00:00:00"/>
    <n v="8916388.0899999999"/>
    <n v="1"/>
    <n v="2.0499999999999998"/>
    <n v="2.0499999999999998"/>
    <m/>
    <x v="1"/>
    <s v="TI"/>
    <x v="2"/>
    <n v="1"/>
    <b v="1"/>
    <x v="0"/>
    <x v="6"/>
  </r>
  <r>
    <s v="KPFI-TI-32730-14-02-2022"/>
    <s v="LTM-1398A/21-22"/>
    <n v="11925"/>
    <n v="4821.1090000000004"/>
    <s v="HMB-027605"/>
    <s v="KPAE-SB-57390"/>
    <d v="2022-03-15T00:00:00"/>
    <n v="8916388.0899999999"/>
    <n v="1"/>
    <n v="2.0499999999999998"/>
    <n v="2.0499999999999998"/>
    <m/>
    <x v="1"/>
    <s v="TI"/>
    <x v="2"/>
    <n v="1"/>
    <b v="1"/>
    <x v="0"/>
    <x v="6"/>
  </r>
  <r>
    <s v="KPFI-TI-34038-24-02-2022"/>
    <s v="LTM-1398/21-22"/>
    <n v="11925"/>
    <n v="9606.2199999999993"/>
    <s v="HMB-027604"/>
    <s v="KPAE-SB-57368"/>
    <d v="2022-03-15T00:00:00"/>
    <n v="8916388.0899999999"/>
    <n v="1"/>
    <n v="38.25"/>
    <n v="38.25"/>
    <m/>
    <x v="1"/>
    <s v="TI"/>
    <x v="2"/>
    <n v="1"/>
    <b v="1"/>
    <x v="0"/>
    <x v="6"/>
  </r>
  <r>
    <s v="KPFI-TI-34038-24-02-2022"/>
    <s v="LTM-1398A/21-22"/>
    <n v="11925"/>
    <n v="9606.2199999999993"/>
    <s v="HMB-027605"/>
    <s v="KPAE-SB-57390"/>
    <d v="2022-03-15T00:00:00"/>
    <n v="8916388.0899999999"/>
    <n v="1"/>
    <n v="38.25"/>
    <n v="38.25"/>
    <m/>
    <x v="1"/>
    <s v="TI"/>
    <x v="2"/>
    <n v="1"/>
    <b v="1"/>
    <x v="0"/>
    <x v="6"/>
  </r>
  <r>
    <s v="KAPW-TI-68521-11-11-2021"/>
    <s v="LTM-1398/21-22"/>
    <n v="11925"/>
    <n v="9606.2099999999991"/>
    <s v="HMB-027604"/>
    <s v="KPAE-SB-57368"/>
    <d v="2022-03-15T00:00:00"/>
    <n v="8916388.0899999999"/>
    <n v="1"/>
    <n v="150"/>
    <n v="150"/>
    <m/>
    <x v="1"/>
    <s v="TI"/>
    <x v="2"/>
    <n v="1"/>
    <b v="1"/>
    <x v="0"/>
    <x v="6"/>
  </r>
  <r>
    <s v="KAPW-TI-68521-11-11-2021"/>
    <s v="LTM-1398A/21-22"/>
    <n v="11925"/>
    <n v="9606.2099999999991"/>
    <s v="HMB-027605"/>
    <s v="KPAE-SB-57390"/>
    <d v="2022-03-15T00:00:00"/>
    <n v="8916388.0899999999"/>
    <n v="1"/>
    <n v="150"/>
    <n v="150"/>
    <m/>
    <x v="1"/>
    <s v="TI"/>
    <x v="2"/>
    <n v="1"/>
    <b v="1"/>
    <x v="0"/>
    <x v="6"/>
  </r>
  <r>
    <s v="KPFI-TI-33363-18-02-2022"/>
    <s v="LTM-1483/21-22"/>
    <n v="50664"/>
    <n v="8523.5190000000002"/>
    <s v="HMB-027699"/>
    <s v="KPPE-SB-222798"/>
    <d v="2022-03-16T00:00:00"/>
    <n v="26904107.649999999"/>
    <n v="1"/>
    <n v="44000"/>
    <n v="44000"/>
    <m/>
    <x v="1"/>
    <s v="TI"/>
    <x v="2"/>
    <n v="1"/>
    <b v="1"/>
    <x v="0"/>
    <x v="6"/>
  </r>
  <r>
    <s v="KPFI-TI-34988-03-03-2022"/>
    <s v="LTM-1483/21-22"/>
    <n v="50664"/>
    <n v="9606.2199999999993"/>
    <s v="HMB-027699"/>
    <s v="KPPE-SB-222798"/>
    <d v="2022-03-16T00:00:00"/>
    <n v="26904107.649999999"/>
    <n v="1"/>
    <n v="38"/>
    <n v="38"/>
    <m/>
    <x v="1"/>
    <s v="TI"/>
    <x v="2"/>
    <n v="1"/>
    <b v="1"/>
    <x v="0"/>
    <x v="6"/>
  </r>
  <r>
    <s v="KPAF-TI-45473-04-03-2022"/>
    <s v="LTM-1483/21-22"/>
    <n v="50664"/>
    <n v="9606.2199999999993"/>
    <s v="HMB-027699"/>
    <s v="KPPE-SB-222798"/>
    <d v="2022-03-16T00:00:00"/>
    <n v="26904107.649999999"/>
    <n v="1"/>
    <n v="132.59"/>
    <n v="132.59"/>
    <m/>
    <x v="1"/>
    <s v="TI"/>
    <x v="2"/>
    <n v="1"/>
    <b v="1"/>
    <x v="0"/>
    <x v="6"/>
  </r>
  <r>
    <s v="KAPE-TI-149068-12-02-2022"/>
    <s v="LTM-1483/21-22"/>
    <n v="50664"/>
    <n v="8523.5990000000002"/>
    <s v="HMB-027699"/>
    <s v="KPPE-SB-222798"/>
    <d v="2022-03-16T00:00:00"/>
    <n v="26904107.649999999"/>
    <n v="1"/>
    <n v="25000"/>
    <n v="25000"/>
    <m/>
    <x v="1"/>
    <s v="TI"/>
    <x v="2"/>
    <n v="1"/>
    <b v="1"/>
    <x v="0"/>
    <x v="6"/>
  </r>
  <r>
    <s v="KAPE-TI-149068-12-02-2022"/>
    <s v="LTM-1483/21-22"/>
    <n v="50664"/>
    <n v="7317.0020000000004"/>
    <s v="HMB-027699"/>
    <s v="KPPE-SB-222798"/>
    <d v="2022-03-16T00:00:00"/>
    <n v="26904107.649999999"/>
    <n v="1"/>
    <n v="25"/>
    <n v="25"/>
    <m/>
    <x v="1"/>
    <s v="TI"/>
    <x v="2"/>
    <n v="1"/>
    <b v="1"/>
    <x v="0"/>
    <x v="6"/>
  </r>
  <r>
    <s v="PQIB-IB-2406-11-08-2020"/>
    <s v="LTM-1475/21-22"/>
    <n v="28240"/>
    <n v="2701.12"/>
    <s v="AHB-019390"/>
    <s v="KPPE-SB-223865"/>
    <d v="2022-03-17T00:00:00"/>
    <n v="24325177.010000002"/>
    <n v="0.1"/>
    <n v="1486.8000000000002"/>
    <n v="14868"/>
    <m/>
    <x v="1"/>
    <s v="IB"/>
    <x v="0"/>
    <n v="0.1"/>
    <b v="1"/>
    <x v="0"/>
    <x v="0"/>
  </r>
  <r>
    <s v="PQIB-IB-2406-11-08-2020"/>
    <s v="LTM-1482/21-22"/>
    <n v="23640"/>
    <n v="2701.12"/>
    <s v="AHB-019545"/>
    <s v="KPPE-SB-223831"/>
    <d v="2022-03-17T00:00:00"/>
    <n v="24328432.25"/>
    <n v="0.1"/>
    <n v="1571.3000000000002"/>
    <n v="15713"/>
    <m/>
    <x v="1"/>
    <s v="IB"/>
    <x v="0"/>
    <n v="0.1"/>
    <b v="1"/>
    <x v="0"/>
    <x v="0"/>
  </r>
  <r>
    <s v="PQIB-IB-2406-11-08-2020"/>
    <s v="LTM-1485/21-22"/>
    <n v="9980"/>
    <n v="2701.12"/>
    <s v="HMB-027958"/>
    <s v="KPPE-SB-223866"/>
    <d v="2022-03-17T00:00:00"/>
    <n v="20668220.84"/>
    <n v="0.1"/>
    <n v="1520.2"/>
    <n v="15202"/>
    <m/>
    <x v="1"/>
    <s v="IB"/>
    <x v="0"/>
    <n v="0.1"/>
    <b v="1"/>
    <x v="0"/>
    <x v="0"/>
  </r>
  <r>
    <s v="KAPE-IB-129589-14-01-2022"/>
    <s v="LTM-1475/21-22"/>
    <n v="28240"/>
    <n v="2832.1089999999999"/>
    <s v="AHB-019390"/>
    <s v="KPPE-SB-223865"/>
    <d v="2022-03-17T00:00:00"/>
    <n v="24325177.010000002"/>
    <n v="0.04"/>
    <n v="594.72"/>
    <n v="14868"/>
    <m/>
    <x v="1"/>
    <s v="IB"/>
    <x v="0"/>
    <n v="0.04"/>
    <b v="1"/>
    <x v="0"/>
    <x v="2"/>
  </r>
  <r>
    <s v="KAPE-IB-129589-14-01-2022"/>
    <s v="LTM-1482/21-22"/>
    <n v="23640"/>
    <n v="2832.1089999999999"/>
    <s v="AHB-019545"/>
    <s v="KPPE-SB-223831"/>
    <d v="2022-03-17T00:00:00"/>
    <n v="24328432.25"/>
    <n v="0.04"/>
    <n v="628.52"/>
    <n v="15713"/>
    <m/>
    <x v="1"/>
    <s v="IB"/>
    <x v="0"/>
    <n v="0.04"/>
    <b v="1"/>
    <x v="0"/>
    <x v="2"/>
  </r>
  <r>
    <s v="KAPW-IB-114600-31-01-2022"/>
    <s v="LTM-1485/21-22"/>
    <n v="9980"/>
    <n v="3906.9029999999998"/>
    <s v="HMB-027958"/>
    <s v="KPPE-SB-223866"/>
    <d v="2022-03-17T00:00:00"/>
    <n v="20668220.84"/>
    <n v="0.04"/>
    <n v="608.08000000000004"/>
    <n v="15202"/>
    <m/>
    <x v="1"/>
    <s v="IB"/>
    <x v="0"/>
    <n v="0.04"/>
    <b v="1"/>
    <x v="0"/>
    <x v="2"/>
  </r>
  <r>
    <s v="KAPE-IB-129594-14-01-2022"/>
    <s v="LTM-1485/21-22"/>
    <n v="9980"/>
    <n v="3809.9189999999999"/>
    <s v="HMB-027958"/>
    <s v="KPPE-SB-223866"/>
    <d v="2022-03-17T00:00:00"/>
    <n v="20668220.84"/>
    <n v="0.04"/>
    <n v="608.08000000000004"/>
    <n v="15202"/>
    <m/>
    <x v="1"/>
    <s v="IB"/>
    <x v="0"/>
    <n v="0.04"/>
    <b v="1"/>
    <x v="0"/>
    <x v="2"/>
  </r>
  <r>
    <s v="KAPE-IB-129603-14-01-2022"/>
    <s v="LTM-1475/21-22"/>
    <n v="28240"/>
    <n v="1108.19"/>
    <s v="AHB-019390"/>
    <s v="KPPE-SB-223865"/>
    <d v="2022-03-17T00:00:00"/>
    <n v="24325177.010000002"/>
    <n v="0.04"/>
    <n v="594.72"/>
    <n v="14868"/>
    <m/>
    <x v="1"/>
    <s v="IB"/>
    <x v="0"/>
    <n v="0.04"/>
    <b v="1"/>
    <x v="0"/>
    <x v="2"/>
  </r>
  <r>
    <s v="KAPE-IB-129603-14-01-2022"/>
    <s v="LTM-1482/21-22"/>
    <n v="23640"/>
    <n v="1108.19"/>
    <s v="AHB-019545"/>
    <s v="KPPE-SB-223831"/>
    <d v="2022-03-17T00:00:00"/>
    <n v="24328432.25"/>
    <n v="0.04"/>
    <n v="628.52"/>
    <n v="15713"/>
    <m/>
    <x v="1"/>
    <s v="IB"/>
    <x v="0"/>
    <n v="0.04"/>
    <b v="1"/>
    <x v="0"/>
    <x v="2"/>
  </r>
  <r>
    <s v="KAPE-IB-129603-14-01-2022"/>
    <s v="LTM-1485/21-22"/>
    <n v="9980"/>
    <n v="1108.19"/>
    <s v="HMB-027958"/>
    <s v="KPPE-SB-223866"/>
    <d v="2022-03-17T00:00:00"/>
    <n v="20668220.84"/>
    <n v="0.04"/>
    <n v="608.08000000000004"/>
    <n v="15202"/>
    <m/>
    <x v="1"/>
    <s v="IB"/>
    <x v="0"/>
    <n v="0.04"/>
    <b v="1"/>
    <x v="0"/>
    <x v="2"/>
  </r>
  <r>
    <s v="KAPE-MB-174350-22-03-2021"/>
    <s v="LTM-1475/21-22"/>
    <n v="28240"/>
    <n v="5503.201"/>
    <s v="AHB-019390"/>
    <s v="KPPE-SB-223865"/>
    <d v="2022-03-17T00:00:00"/>
    <n v="24325177.010000002"/>
    <n v="0.53061000000000003"/>
    <n v="1792.93"/>
    <n v="3379"/>
    <m/>
    <x v="1"/>
    <s v="MB"/>
    <x v="1"/>
    <n v="0.53061000000000003"/>
    <b v="1"/>
    <x v="0"/>
    <x v="5"/>
  </r>
  <r>
    <s v="KAPE-MB-174350-22-03-2021"/>
    <s v="LTM-1482/21-22"/>
    <n v="23640"/>
    <n v="5503.201"/>
    <s v="AHB-019545"/>
    <s v="KPPE-SB-223831"/>
    <d v="2022-03-17T00:00:00"/>
    <n v="24328432.25"/>
    <n v="0.53061000000000003"/>
    <n v="2988.4"/>
    <n v="5632"/>
    <m/>
    <x v="1"/>
    <s v="MB"/>
    <x v="1"/>
    <n v="0.53061000000000003"/>
    <b v="1"/>
    <x v="0"/>
    <x v="5"/>
  </r>
  <r>
    <s v="KAPE-IB-152435-17-02-2022"/>
    <s v="LTM-1485/21-22"/>
    <n v="9980"/>
    <n v="5205.13"/>
    <s v="HMB-027958"/>
    <s v="KPPE-SB-223866"/>
    <d v="2022-03-17T00:00:00"/>
    <n v="20668220.84"/>
    <n v="1.0101"/>
    <n v="15355.54"/>
    <n v="15202"/>
    <m/>
    <x v="1"/>
    <s v="IB"/>
    <x v="0"/>
    <n v="1.0101"/>
    <b v="1"/>
    <x v="0"/>
    <x v="1"/>
  </r>
  <r>
    <s v="PQIB-IB-2406-11-08-2020"/>
    <s v="LTM-1495-1495A/21-22"/>
    <n v="25962"/>
    <n v="2701.12"/>
    <s v="AHB-019930"/>
    <s v="KPPE-SB-225007"/>
    <d v="2022-03-18T00:00:00"/>
    <n v="34169526.200000003"/>
    <n v="0.1"/>
    <n v="1782.5"/>
    <n v="17825"/>
    <m/>
    <x v="1"/>
    <s v="IB"/>
    <x v="0"/>
    <n v="0.1"/>
    <b v="1"/>
    <x v="0"/>
    <x v="0"/>
  </r>
  <r>
    <s v="PQIB-IB-2406-11-08-2020"/>
    <s v="LTM-1499/21-22"/>
    <n v="15858"/>
    <n v="2701.12"/>
    <s v="HMB-028917"/>
    <s v="KPPE-SB-224951"/>
    <d v="2022-03-18T00:00:00"/>
    <n v="23513763.010000002"/>
    <n v="0.1"/>
    <n v="950.7"/>
    <n v="9507"/>
    <m/>
    <x v="1"/>
    <s v="IB"/>
    <x v="0"/>
    <n v="0.1"/>
    <b v="1"/>
    <x v="0"/>
    <x v="0"/>
  </r>
  <r>
    <s v="KAPE-IB-129589-14-01-2022"/>
    <s v="LTM-1495-1495A/21-22"/>
    <n v="25962"/>
    <n v="2832.1089999999999"/>
    <s v="AHB-019930"/>
    <s v="KPPE-SB-225007"/>
    <d v="2022-03-18T00:00:00"/>
    <n v="34169526.200000003"/>
    <n v="0.04"/>
    <n v="713"/>
    <n v="17825"/>
    <m/>
    <x v="1"/>
    <s v="IB"/>
    <x v="0"/>
    <n v="0.04"/>
    <b v="1"/>
    <x v="0"/>
    <x v="2"/>
  </r>
  <r>
    <s v="KAPE-IB-126926-11-01-2022"/>
    <s v="LTM-1499/21-22"/>
    <n v="15858"/>
    <n v="5205.2700000000004"/>
    <s v="HMB-028917"/>
    <s v="KPPE-SB-224951"/>
    <d v="2022-03-18T00:00:00"/>
    <n v="23513763.010000002"/>
    <n v="1.0101"/>
    <n v="9603.02"/>
    <n v="9507"/>
    <m/>
    <x v="1"/>
    <s v="IB"/>
    <x v="0"/>
    <n v="1.0101"/>
    <b v="1"/>
    <x v="0"/>
    <x v="1"/>
  </r>
  <r>
    <s v="KAPE-IB-129603-14-01-2022"/>
    <s v="LTM-1495-1495A/21-22"/>
    <n v="25962"/>
    <n v="1108.19"/>
    <s v="AHB-019930"/>
    <s v="KPPE-SB-225007"/>
    <d v="2022-03-18T00:00:00"/>
    <n v="34169526.200000003"/>
    <n v="0.04"/>
    <n v="713"/>
    <n v="17825"/>
    <m/>
    <x v="1"/>
    <s v="IB"/>
    <x v="0"/>
    <n v="0.04"/>
    <b v="1"/>
    <x v="0"/>
    <x v="2"/>
  </r>
  <r>
    <s v="KAPE-IB-129603-14-01-2022"/>
    <s v="LTM-1499/21-22"/>
    <n v="15858"/>
    <n v="1108.19"/>
    <s v="HMB-028917"/>
    <s v="KPPE-SB-224951"/>
    <d v="2022-03-18T00:00:00"/>
    <n v="23513763.010000002"/>
    <n v="0.04"/>
    <n v="380.28"/>
    <n v="9507"/>
    <m/>
    <x v="1"/>
    <s v="IB"/>
    <x v="0"/>
    <n v="0.04"/>
    <b v="1"/>
    <x v="0"/>
    <x v="2"/>
  </r>
  <r>
    <s v="KAPW-IB-88577-14-12-2021"/>
    <s v="LTM-1495-1495A/21-22"/>
    <n v="25962"/>
    <n v="5807.1019999999999"/>
    <s v="AHB-019930"/>
    <s v="KPPE-SB-225007"/>
    <d v="2022-03-18T00:00:00"/>
    <n v="34169526.200000003"/>
    <n v="0.1"/>
    <n v="897.4"/>
    <n v="8974"/>
    <m/>
    <x v="1"/>
    <s v="IB"/>
    <x v="0"/>
    <n v="0.1"/>
    <b v="1"/>
    <x v="0"/>
    <x v="7"/>
  </r>
  <r>
    <s v="PQZI-EP-14905-04-01-2022"/>
    <s v="LTM-1492/21-22"/>
    <n v="6004"/>
    <n v="9607.11"/>
    <s v="MCB-200015"/>
    <s v="KPAE-SB-57815"/>
    <d v="2022-03-17T00:00:00"/>
    <n v="5540971.5199999996"/>
    <n v="1"/>
    <n v="150"/>
    <n v="150"/>
    <m/>
    <x v="1"/>
    <s v="EP"/>
    <x v="2"/>
    <n v="1"/>
    <b v="1"/>
    <x v="0"/>
    <x v="6"/>
  </r>
  <r>
    <s v="KPFI-TI-33318-18-02-2022"/>
    <s v="LTM-1492/21-22"/>
    <n v="6004"/>
    <n v="8523.5190000000002"/>
    <s v="MCB-200015"/>
    <s v="KPAE-SB-57815"/>
    <d v="2022-03-17T00:00:00"/>
    <n v="5540971.5199999996"/>
    <n v="1"/>
    <n v="6000"/>
    <n v="6000"/>
    <m/>
    <x v="1"/>
    <s v="TI"/>
    <x v="2"/>
    <n v="1"/>
    <b v="1"/>
    <x v="0"/>
    <x v="6"/>
  </r>
  <r>
    <s v="PQIB-IB-2406-11-08-2020"/>
    <s v="LTM-1372/21-22"/>
    <n v="9970"/>
    <n v="2701.12"/>
    <s v="HMB-029494"/>
    <s v="KPPE-SB-225472"/>
    <d v="2022-03-18T00:00:00"/>
    <n v="22163142.059999999"/>
    <n v="0.1"/>
    <n v="1316.7"/>
    <n v="13167"/>
    <m/>
    <x v="1"/>
    <s v="IB"/>
    <x v="0"/>
    <n v="0.1"/>
    <b v="1"/>
    <x v="0"/>
    <x v="0"/>
  </r>
  <r>
    <s v="PQIB-IB-2406-11-08-2020"/>
    <s v="LTM-1497/21-22"/>
    <n v="24208"/>
    <n v="2701.12"/>
    <s v="HMB-028854"/>
    <s v="KPPE-SB-225179"/>
    <d v="2022-03-18T00:00:00"/>
    <n v="16355149.560000001"/>
    <n v="0.1"/>
    <n v="1289.0999999999999"/>
    <n v="12891"/>
    <m/>
    <x v="1"/>
    <s v="IB"/>
    <x v="0"/>
    <n v="0.1"/>
    <b v="1"/>
    <x v="0"/>
    <x v="0"/>
  </r>
  <r>
    <s v="PQIB-IB-2406-11-08-2020"/>
    <s v="LTM-1498/21-22"/>
    <n v="1208"/>
    <n v="2701.12"/>
    <s v="HMB-028941"/>
    <s v="KPAE-SB-58030"/>
    <d v="2022-03-18T00:00:00"/>
    <n v="4669651.54"/>
    <n v="0.1"/>
    <n v="181.6"/>
    <n v="1816"/>
    <m/>
    <x v="1"/>
    <s v="IB"/>
    <x v="0"/>
    <n v="0.1"/>
    <b v="1"/>
    <x v="0"/>
    <x v="0"/>
  </r>
  <r>
    <s v="PQIB-IB-2406-11-08-2020"/>
    <s v="LTM-1501/21-22"/>
    <n v="32112"/>
    <n v="2701.12"/>
    <s v="HMB-029495"/>
    <s v="KPEX-SB-134071"/>
    <d v="2022-03-19T00:00:00"/>
    <n v="21903743.390000001"/>
    <n v="0.1"/>
    <n v="1387.4"/>
    <n v="13874"/>
    <m/>
    <x v="1"/>
    <s v="IB"/>
    <x v="0"/>
    <n v="0.1"/>
    <b v="1"/>
    <x v="0"/>
    <x v="0"/>
  </r>
  <r>
    <s v="KAPE-IB-94325-23-11-2021"/>
    <s v="LTM-1372/21-22"/>
    <n v="9970"/>
    <n v="3906.9090000000001"/>
    <s v="HMB-029494"/>
    <s v="KPPE-SB-225472"/>
    <d v="2022-03-18T00:00:00"/>
    <n v="22163142.059999999"/>
    <n v="0.04"/>
    <n v="21.78"/>
    <n v="544.5"/>
    <m/>
    <x v="1"/>
    <s v="IB"/>
    <x v="0"/>
    <n v="0.04"/>
    <b v="1"/>
    <x v="0"/>
    <x v="2"/>
  </r>
  <r>
    <s v="KAPW-IB-96455-28-12-2021"/>
    <s v="LTM-1372/21-22"/>
    <n v="9970"/>
    <n v="3402.13"/>
    <s v="HMB-029494"/>
    <s v="KPPE-SB-225472"/>
    <d v="2022-03-18T00:00:00"/>
    <n v="22163142.059999999"/>
    <n v="0.04"/>
    <n v="33.08"/>
    <n v="827"/>
    <m/>
    <x v="1"/>
    <s v="IB"/>
    <x v="0"/>
    <n v="0.04"/>
    <b v="1"/>
    <x v="0"/>
    <x v="2"/>
  </r>
  <r>
    <s v="KAPW-IB-96455-28-12-2021"/>
    <s v="LTM-1372/21-22"/>
    <n v="9970"/>
    <n v="3402.1990000000001"/>
    <s v="HMB-029494"/>
    <s v="KPPE-SB-225472"/>
    <d v="2022-03-18T00:00:00"/>
    <n v="22163142.059999999"/>
    <n v="0.04"/>
    <n v="85.56"/>
    <n v="2139"/>
    <m/>
    <x v="1"/>
    <s v="IB"/>
    <x v="0"/>
    <n v="0.04"/>
    <b v="1"/>
    <x v="0"/>
    <x v="2"/>
  </r>
  <r>
    <s v="KAPE-IB-94334-23-11-2021"/>
    <s v="LTM-1372/21-22"/>
    <n v="9970"/>
    <n v="3906.9090000000001"/>
    <s v="HMB-029494"/>
    <s v="KPPE-SB-225472"/>
    <d v="2022-03-18T00:00:00"/>
    <n v="22163142.059999999"/>
    <n v="0.04"/>
    <n v="23.04"/>
    <n v="576"/>
    <m/>
    <x v="1"/>
    <s v="IB"/>
    <x v="0"/>
    <n v="0.04"/>
    <b v="1"/>
    <x v="0"/>
    <x v="2"/>
  </r>
  <r>
    <s v="KAPW-IB-63381-30-10-2021"/>
    <s v="LTM-1372/21-22"/>
    <n v="9970"/>
    <n v="1108.19"/>
    <s v="HMB-029494"/>
    <s v="KPPE-SB-225472"/>
    <d v="2022-03-18T00:00:00"/>
    <n v="22163142.059999999"/>
    <n v="0.04"/>
    <n v="526.68000000000006"/>
    <n v="13167"/>
    <m/>
    <x v="1"/>
    <s v="IB"/>
    <x v="0"/>
    <n v="0.04"/>
    <b v="1"/>
    <x v="0"/>
    <x v="2"/>
  </r>
  <r>
    <s v="KAPE-IB-111446-16-12-2021"/>
    <s v="LTM-1372/21-22"/>
    <n v="9970"/>
    <n v="3402.13"/>
    <s v="HMB-029494"/>
    <s v="KPPE-SB-225472"/>
    <d v="2022-03-18T00:00:00"/>
    <n v="22163142.059999999"/>
    <n v="0.04"/>
    <n v="363.22"/>
    <n v="9080.5"/>
    <m/>
    <x v="1"/>
    <s v="IB"/>
    <x v="0"/>
    <n v="0.04"/>
    <b v="1"/>
    <x v="0"/>
    <x v="2"/>
  </r>
  <r>
    <s v="KAPE-IB-129589-14-01-2022"/>
    <s v="LTM-1497/21-22"/>
    <n v="24208"/>
    <n v="2832.1089999999999"/>
    <s v="HMB-028854"/>
    <s v="KPPE-SB-225179"/>
    <d v="2022-03-18T00:00:00"/>
    <n v="16355149.560000001"/>
    <n v="0.04"/>
    <n v="515.64"/>
    <n v="12891"/>
    <m/>
    <x v="1"/>
    <s v="IB"/>
    <x v="0"/>
    <n v="0.04"/>
    <b v="1"/>
    <x v="0"/>
    <x v="2"/>
  </r>
  <r>
    <s v="KAPE-IB-22661-03-08-2021"/>
    <s v="LTM-1372/21-22"/>
    <n v="9970"/>
    <n v="5205.24"/>
    <s v="HMB-029494"/>
    <s v="KPPE-SB-225472"/>
    <d v="2022-03-18T00:00:00"/>
    <n v="22163142.059999999"/>
    <n v="1.0101"/>
    <n v="3292.42"/>
    <n v="3259.5"/>
    <m/>
    <x v="1"/>
    <s v="IB"/>
    <x v="0"/>
    <n v="1.0101"/>
    <b v="1"/>
    <x v="0"/>
    <x v="1"/>
  </r>
  <r>
    <s v="KAPW-IB-114600-31-01-2022"/>
    <s v="LTM-1497/21-22"/>
    <n v="24208"/>
    <n v="3906.9029999999998"/>
    <s v="HMB-028854"/>
    <s v="KPPE-SB-225179"/>
    <d v="2022-03-18T00:00:00"/>
    <n v="16355149.560000001"/>
    <n v="0.04"/>
    <n v="515.64"/>
    <n v="12891"/>
    <m/>
    <x v="1"/>
    <s v="IB"/>
    <x v="0"/>
    <n v="0.04"/>
    <b v="1"/>
    <x v="0"/>
    <x v="2"/>
  </r>
  <r>
    <s v="KAPW-IB-114600-31-01-2022"/>
    <s v="LTM-1501/21-22"/>
    <n v="32112"/>
    <n v="3906.9029999999998"/>
    <s v="HMB-029495"/>
    <s v="KPEX-SB-134071"/>
    <d v="2022-03-19T00:00:00"/>
    <n v="21903743.390000001"/>
    <n v="0.04"/>
    <n v="399.68"/>
    <n v="9992"/>
    <m/>
    <x v="1"/>
    <s v="IB"/>
    <x v="0"/>
    <n v="0.04"/>
    <b v="1"/>
    <x v="0"/>
    <x v="2"/>
  </r>
  <r>
    <s v="KAPE-IB-129594-14-01-2022"/>
    <s v="LTM-1497/21-22"/>
    <n v="24208"/>
    <n v="3809.9189999999999"/>
    <s v="HMB-028854"/>
    <s v="KPPE-SB-225179"/>
    <d v="2022-03-18T00:00:00"/>
    <n v="16355149.560000001"/>
    <n v="0.04"/>
    <n v="515.64"/>
    <n v="12891"/>
    <m/>
    <x v="1"/>
    <s v="IB"/>
    <x v="0"/>
    <n v="0.04"/>
    <b v="1"/>
    <x v="0"/>
    <x v="2"/>
  </r>
  <r>
    <s v="KAPE-IB-129594-14-01-2022"/>
    <s v="LTM-1501/21-22"/>
    <n v="32112"/>
    <n v="3809.9189999999999"/>
    <s v="HMB-029495"/>
    <s v="KPEX-SB-134071"/>
    <d v="2022-03-19T00:00:00"/>
    <n v="21903743.390000001"/>
    <n v="0.04"/>
    <n v="399.68"/>
    <n v="9992"/>
    <m/>
    <x v="1"/>
    <s v="IB"/>
    <x v="0"/>
    <n v="0.04"/>
    <b v="1"/>
    <x v="0"/>
    <x v="2"/>
  </r>
  <r>
    <s v="KAPW-TI-123042-12-02-2022"/>
    <s v="LTM-1372/21-22"/>
    <n v="9970"/>
    <n v="9607.19"/>
    <s v="HMB-029494"/>
    <s v="KPPE-SB-225472"/>
    <d v="2022-03-18T00:00:00"/>
    <n v="22163142.059999999"/>
    <n v="1"/>
    <n v="164"/>
    <n v="164"/>
    <m/>
    <x v="1"/>
    <s v="TI"/>
    <x v="2"/>
    <n v="1"/>
    <b v="1"/>
    <x v="0"/>
    <x v="6"/>
  </r>
  <r>
    <s v="KPAF-TI-34829-01-01-2022"/>
    <s v="LTM-1404/21-22"/>
    <n v="10200"/>
    <n v="3926.9099000000001"/>
    <s v="HMB-029288"/>
    <s v="KPAE-SB-58101"/>
    <d v="2022-03-18T00:00:00"/>
    <n v="7319520"/>
    <n v="1"/>
    <n v="10200"/>
    <n v="10200"/>
    <m/>
    <x v="1"/>
    <s v="TI"/>
    <x v="2"/>
    <n v="1"/>
    <b v="1"/>
    <x v="0"/>
    <x v="6"/>
  </r>
  <r>
    <s v="KPAF-TI-34829-01-01-2022"/>
    <s v="LTM-1486/21-22"/>
    <n v="13650"/>
    <n v="3926.9099000000001"/>
    <s v="HMB-029212"/>
    <s v="KPAE-SB-58089"/>
    <d v="2022-03-18T00:00:00"/>
    <n v="9795240"/>
    <n v="1"/>
    <n v="13650"/>
    <n v="13650"/>
    <m/>
    <x v="1"/>
    <s v="TI"/>
    <x v="2"/>
    <n v="1"/>
    <b v="1"/>
    <x v="0"/>
    <x v="6"/>
  </r>
  <r>
    <s v="PQZI-EP-15116-06-01-2022"/>
    <s v="LTM-1494/21-22"/>
    <n v="13300"/>
    <n v="9607.19"/>
    <s v="MCB-200013"/>
    <s v="KPEX-SB-133668"/>
    <d v="2022-03-18T00:00:00"/>
    <n v="13481013"/>
    <n v="1"/>
    <n v="2000"/>
    <n v="2000"/>
    <m/>
    <x v="1"/>
    <s v="EP"/>
    <x v="2"/>
    <n v="1"/>
    <b v="1"/>
    <x v="0"/>
    <x v="6"/>
  </r>
  <r>
    <s v="KAPE-IB-129603-14-01-2022"/>
    <s v="LTM-1497/21-22"/>
    <n v="24208"/>
    <n v="1108.19"/>
    <s v="HMB-028854"/>
    <s v="KPPE-SB-225179"/>
    <d v="2022-03-18T00:00:00"/>
    <n v="16355149.560000001"/>
    <n v="0.04"/>
    <n v="515.64"/>
    <n v="12891"/>
    <m/>
    <x v="1"/>
    <s v="IB"/>
    <x v="0"/>
    <n v="0.04"/>
    <b v="1"/>
    <x v="0"/>
    <x v="2"/>
  </r>
  <r>
    <s v="KAPE-IB-129603-14-01-2022"/>
    <s v="LTM-1498/21-22"/>
    <n v="1208"/>
    <n v="1108.19"/>
    <s v="HMB-028941"/>
    <s v="KPAE-SB-58030"/>
    <d v="2022-03-18T00:00:00"/>
    <n v="4669651.54"/>
    <n v="0.04"/>
    <n v="72.64"/>
    <n v="1816"/>
    <m/>
    <x v="1"/>
    <s v="IB"/>
    <x v="0"/>
    <n v="0.04"/>
    <b v="1"/>
    <x v="0"/>
    <x v="2"/>
  </r>
  <r>
    <s v="KAPE-IB-129603-14-01-2022"/>
    <s v="LTM-1501/21-22"/>
    <n v="32112"/>
    <n v="1108.19"/>
    <s v="HMB-029495"/>
    <s v="KPEX-SB-134071"/>
    <d v="2022-03-19T00:00:00"/>
    <n v="21903743.390000001"/>
    <n v="0.04"/>
    <n v="554.96"/>
    <n v="13874"/>
    <m/>
    <x v="1"/>
    <s v="IB"/>
    <x v="0"/>
    <n v="0.04"/>
    <b v="1"/>
    <x v="0"/>
    <x v="2"/>
  </r>
  <r>
    <s v="KAPE-MB-174350-22-03-2021"/>
    <s v="LTM-1497/21-22"/>
    <n v="24208"/>
    <n v="5503.201"/>
    <s v="HMB-028854"/>
    <s v="KPPE-SB-225179"/>
    <d v="2022-03-18T00:00:00"/>
    <n v="16355149.560000001"/>
    <n v="0.53061000000000003"/>
    <n v="6840.09"/>
    <n v="12891"/>
    <m/>
    <x v="1"/>
    <s v="MB"/>
    <x v="1"/>
    <n v="0.53061000000000003"/>
    <b v="1"/>
    <x v="0"/>
    <x v="5"/>
  </r>
  <r>
    <s v="KAPW-IB-88577-14-12-2021"/>
    <s v="LTM-1497/21-22"/>
    <n v="24208"/>
    <n v="5807.1019999999999"/>
    <s v="HMB-028854"/>
    <s v="KPPE-SB-225179"/>
    <d v="2022-03-18T00:00:00"/>
    <n v="16355149.560000001"/>
    <n v="0.1"/>
    <n v="1289.0999999999999"/>
    <n v="12891"/>
    <m/>
    <x v="1"/>
    <s v="IB"/>
    <x v="0"/>
    <n v="0.1"/>
    <b v="1"/>
    <x v="0"/>
    <x v="7"/>
  </r>
  <r>
    <s v="KAPE-IB-127793-12-01-2022"/>
    <s v="LTM-1497/21-22"/>
    <n v="24208"/>
    <n v="3204.16"/>
    <s v="HMB-028854"/>
    <s v="KPPE-SB-225179"/>
    <d v="2022-03-18T00:00:00"/>
    <n v="16355149.560000001"/>
    <n v="7.0000000000000007E-2"/>
    <n v="902.37"/>
    <n v="12891"/>
    <m/>
    <x v="1"/>
    <s v="IB"/>
    <x v="0"/>
    <n v="7.0000000000000007E-2"/>
    <b v="1"/>
    <x v="0"/>
    <x v="8"/>
  </r>
  <r>
    <s v="KPFI-TI-33318-18-02-2022"/>
    <s v="LTM-1404/21-22"/>
    <n v="10200"/>
    <n v="8523.5190000000002"/>
    <s v="HMB-029288"/>
    <s v="KPAE-SB-58101"/>
    <d v="2022-03-18T00:00:00"/>
    <n v="7319520"/>
    <n v="1"/>
    <n v="10200"/>
    <n v="10200"/>
    <m/>
    <x v="1"/>
    <s v="TI"/>
    <x v="2"/>
    <n v="1"/>
    <b v="1"/>
    <x v="0"/>
    <x v="6"/>
  </r>
  <r>
    <s v="KPFI-TI-33318-18-02-2022"/>
    <s v="LTM-1486/21-22"/>
    <n v="13650"/>
    <n v="8523.5190000000002"/>
    <s v="HMB-029212"/>
    <s v="KPAE-SB-58089"/>
    <d v="2022-03-18T00:00:00"/>
    <n v="9795240"/>
    <n v="1"/>
    <n v="13650"/>
    <n v="13650"/>
    <m/>
    <x v="1"/>
    <s v="TI"/>
    <x v="2"/>
    <n v="1"/>
    <b v="1"/>
    <x v="0"/>
    <x v="6"/>
  </r>
  <r>
    <s v="KPAF-TI-46031-07-03-2022"/>
    <s v="LTM-1404/21-22"/>
    <n v="10200"/>
    <n v="5807.1090000000004"/>
    <s v="HMB-029288"/>
    <s v="KPAE-SB-58101"/>
    <d v="2022-03-18T00:00:00"/>
    <n v="7319520"/>
    <n v="1"/>
    <n v="10200"/>
    <n v="10200"/>
    <m/>
    <x v="1"/>
    <s v="TI"/>
    <x v="2"/>
    <n v="1"/>
    <b v="1"/>
    <x v="0"/>
    <x v="6"/>
  </r>
  <r>
    <s v="KPAF-TI-46031-07-03-2022"/>
    <s v="LTM-1486/21-22"/>
    <n v="13650"/>
    <n v="5807.1090000000004"/>
    <s v="HMB-029212"/>
    <s v="KPAE-SB-58089"/>
    <d v="2022-03-18T00:00:00"/>
    <n v="9795240"/>
    <n v="1"/>
    <n v="13650"/>
    <n v="13650"/>
    <m/>
    <x v="1"/>
    <s v="TI"/>
    <x v="2"/>
    <n v="1"/>
    <b v="1"/>
    <x v="0"/>
    <x v="6"/>
  </r>
  <r>
    <s v="KAPE-IB-135157-25-01-2022"/>
    <s v="LTM-1497/21-22"/>
    <n v="24208"/>
    <n v="3402.13"/>
    <s v="HMB-028854"/>
    <s v="KPPE-SB-225179"/>
    <d v="2022-03-18T00:00:00"/>
    <n v="16355149.560000001"/>
    <n v="0.04"/>
    <n v="515.64"/>
    <n v="12891"/>
    <m/>
    <x v="1"/>
    <s v="IB"/>
    <x v="0"/>
    <n v="0.04"/>
    <b v="1"/>
    <x v="0"/>
    <x v="2"/>
  </r>
  <r>
    <s v="KAPE-IB-135157-25-01-2022"/>
    <s v="LTM-1501/21-22"/>
    <n v="32112"/>
    <n v="3402.13"/>
    <s v="HMB-029495"/>
    <s v="KPEX-SB-134071"/>
    <d v="2022-03-19T00:00:00"/>
    <n v="21903743.390000001"/>
    <n v="0.04"/>
    <n v="399.68"/>
    <n v="9992"/>
    <m/>
    <x v="1"/>
    <s v="IB"/>
    <x v="0"/>
    <n v="0.04"/>
    <b v="1"/>
    <x v="0"/>
    <x v="2"/>
  </r>
  <r>
    <s v="KAPW-TI-128322-21-02-2022"/>
    <s v="LTM-1494/21-22"/>
    <n v="13300"/>
    <n v="5807.1030000000001"/>
    <s v="MCB-200013"/>
    <s v="KPEX-SB-133668"/>
    <d v="2022-03-18T00:00:00"/>
    <n v="13481013"/>
    <n v="1"/>
    <n v="116"/>
    <n v="116"/>
    <m/>
    <x v="1"/>
    <s v="TI"/>
    <x v="2"/>
    <n v="1"/>
    <b v="1"/>
    <x v="0"/>
    <x v="6"/>
  </r>
  <r>
    <s v="PQZI-EP-16022-17-01-2022"/>
    <s v="LTM-1494/21-22"/>
    <n v="13300"/>
    <n v="9607.2000000000007"/>
    <s v="MCB-200013"/>
    <s v="KPEX-SB-133668"/>
    <d v="2022-03-18T00:00:00"/>
    <n v="13481013"/>
    <n v="1"/>
    <n v="320.33999999999997"/>
    <n v="320.33999999999997"/>
    <m/>
    <x v="1"/>
    <s v="EP"/>
    <x v="2"/>
    <n v="1"/>
    <b v="1"/>
    <x v="0"/>
    <x v="6"/>
  </r>
  <r>
    <s v="PQZI-EP-16022-17-01-2022"/>
    <s v="LTM-1494/21-22"/>
    <n v="13300"/>
    <n v="9607.11"/>
    <s v="MCB-200013"/>
    <s v="KPEX-SB-133668"/>
    <d v="2022-03-18T00:00:00"/>
    <n v="13481013"/>
    <n v="1"/>
    <n v="124.9"/>
    <n v="124.9"/>
    <m/>
    <x v="1"/>
    <s v="EP"/>
    <x v="2"/>
    <n v="1"/>
    <b v="1"/>
    <x v="0"/>
    <x v="6"/>
  </r>
  <r>
    <s v="KAPW-TI-134479-04-03-2022"/>
    <s v="LTM-1494/21-22"/>
    <n v="13300"/>
    <n v="9606.2199999999993"/>
    <s v="MCB-200013"/>
    <s v="KPEX-SB-133668"/>
    <d v="2022-03-18T00:00:00"/>
    <n v="13481013"/>
    <n v="1"/>
    <n v="322.7"/>
    <n v="322.7"/>
    <m/>
    <x v="1"/>
    <s v="TI"/>
    <x v="2"/>
    <n v="1"/>
    <b v="1"/>
    <x v="0"/>
    <x v="6"/>
  </r>
  <r>
    <s v="KAPE-IB-152427-17-02-2022"/>
    <s v="LTM-1501/21-22"/>
    <n v="32112"/>
    <n v="5205.13"/>
    <s v="HMB-029495"/>
    <s v="KPEX-SB-134071"/>
    <d v="2022-03-19T00:00:00"/>
    <n v="21903743.390000001"/>
    <n v="1.0101"/>
    <n v="14014.130000000001"/>
    <n v="13874"/>
    <m/>
    <x v="1"/>
    <s v="IB"/>
    <x v="0"/>
    <n v="1.0101"/>
    <b v="1"/>
    <x v="0"/>
    <x v="1"/>
  </r>
  <r>
    <s v="KAPE-IB-130078-14-01-2022"/>
    <s v="LTM-1501/21-22"/>
    <n v="32112"/>
    <n v="3204.16"/>
    <s v="HMB-029495"/>
    <s v="KPEX-SB-134071"/>
    <d v="2022-03-19T00:00:00"/>
    <n v="21903743.390000001"/>
    <n v="7.0000000000000007E-2"/>
    <n v="699.43999999999994"/>
    <n v="9992"/>
    <m/>
    <x v="1"/>
    <s v="IB"/>
    <x v="0"/>
    <n v="7.0000000000000007E-2"/>
    <b v="1"/>
    <x v="0"/>
    <x v="8"/>
  </r>
  <r>
    <s v="PQIB-IB-2406-11-08-2020"/>
    <s v="LTM-1438/21-22"/>
    <n v="2708"/>
    <n v="2701.12"/>
    <s v="HMB-024462"/>
    <s v="KPPE-SB-226113"/>
    <d v="2022-03-19T00:00:00"/>
    <n v="26060861.25"/>
    <n v="0.1"/>
    <n v="1611.7"/>
    <n v="16117"/>
    <m/>
    <x v="1"/>
    <s v="IB"/>
    <x v="0"/>
    <n v="0.1"/>
    <b v="1"/>
    <x v="0"/>
    <x v="0"/>
  </r>
  <r>
    <s v="PQIB-IB-2406-11-08-2020"/>
    <s v="LTM-1496/21-22"/>
    <n v="4442"/>
    <n v="2701.12"/>
    <s v="HMB-028852"/>
    <s v="KPPE-SB-226675"/>
    <d v="2022-03-20T00:00:00"/>
    <n v="37379655.060000002"/>
    <n v="0.1"/>
    <n v="1768.51"/>
    <n v="17685.12"/>
    <m/>
    <x v="1"/>
    <s v="IB"/>
    <x v="0"/>
    <n v="0.1"/>
    <b v="1"/>
    <x v="0"/>
    <x v="0"/>
  </r>
  <r>
    <s v="PQIB-IB-2406-11-08-2020"/>
    <s v="LTM-1502/21-22"/>
    <n v="47303"/>
    <n v="2701.12"/>
    <s v="Open Account"/>
    <s v="KPPE-SB-225905"/>
    <d v="2022-03-19T00:00:00"/>
    <n v="31463533.559999999"/>
    <n v="0.1"/>
    <n v="696.3"/>
    <n v="6963"/>
    <m/>
    <x v="1"/>
    <s v="IB"/>
    <x v="0"/>
    <n v="0.1"/>
    <b v="1"/>
    <x v="0"/>
    <x v="0"/>
  </r>
  <r>
    <s v="PQIB-IB-2406-11-08-2020"/>
    <s v="LTM-1504/21-22"/>
    <n v="29376"/>
    <n v="2701.12"/>
    <s v="Open Account"/>
    <s v="KPPE-SB-226690"/>
    <d v="2022-03-20T00:00:00"/>
    <n v="17553938.52"/>
    <n v="0.1"/>
    <n v="1153"/>
    <n v="11530"/>
    <m/>
    <x v="1"/>
    <s v="IB"/>
    <x v="0"/>
    <n v="0.1"/>
    <b v="1"/>
    <x v="0"/>
    <x v="0"/>
  </r>
  <r>
    <s v="PQIB-IB-2406-11-08-2020"/>
    <s v="LTM-1512/21-22"/>
    <n v="13031"/>
    <n v="2701.12"/>
    <s v="HMB-029926"/>
    <s v="KPPE-SB-226752"/>
    <d v="2022-03-20T00:00:00"/>
    <n v="20536613.84"/>
    <n v="0.1"/>
    <n v="1809.6000000000001"/>
    <n v="18096"/>
    <m/>
    <x v="1"/>
    <s v="IB"/>
    <x v="0"/>
    <n v="0.1"/>
    <b v="1"/>
    <x v="0"/>
    <x v="0"/>
  </r>
  <r>
    <s v="PQIB-IB-2406-11-08-2020"/>
    <s v="LTM-1513/21-22"/>
    <n v="14640"/>
    <n v="2701.12"/>
    <s v="HMB-029924"/>
    <s v="KPPE-SB-226680"/>
    <d v="2022-03-20T00:00:00"/>
    <n v="20556421"/>
    <n v="0.1"/>
    <n v="1573.6000000000001"/>
    <n v="15736"/>
    <m/>
    <x v="1"/>
    <s v="IB"/>
    <x v="0"/>
    <n v="0.1"/>
    <b v="1"/>
    <x v="0"/>
    <x v="0"/>
  </r>
  <r>
    <s v="KAPW-IB-83496-06-12-2021"/>
    <s v="LTM-1502/21-22"/>
    <n v="47303"/>
    <n v="5407.52"/>
    <s v="Open Account"/>
    <s v="KPPE-SB-225905"/>
    <d v="2022-03-19T00:00:00"/>
    <n v="31463533.559999999"/>
    <n v="1.0101"/>
    <n v="2149.4899999999998"/>
    <n v="2128"/>
    <m/>
    <x v="1"/>
    <s v="IB"/>
    <x v="0"/>
    <n v="1.0101"/>
    <b v="1"/>
    <x v="0"/>
    <x v="4"/>
  </r>
  <r>
    <s v="KAPE-IB-129589-14-01-2022"/>
    <s v="LTM-1438/21-22"/>
    <n v="2708"/>
    <n v="2832.1089999999999"/>
    <s v="HMB-024462"/>
    <s v="KPPE-SB-226113"/>
    <d v="2022-03-19T00:00:00"/>
    <n v="26060861.25"/>
    <n v="0.04"/>
    <n v="644.68000000000006"/>
    <n v="16117"/>
    <m/>
    <x v="1"/>
    <s v="IB"/>
    <x v="0"/>
    <n v="0.04"/>
    <b v="1"/>
    <x v="0"/>
    <x v="2"/>
  </r>
  <r>
    <s v="KAPE-IB-129589-14-01-2022"/>
    <s v="LTM-1496/21-22"/>
    <n v="4442"/>
    <n v="2832.1089999999999"/>
    <s v="HMB-028852"/>
    <s v="KPPE-SB-226675"/>
    <d v="2022-03-20T00:00:00"/>
    <n v="37379655.060000002"/>
    <n v="0.04"/>
    <n v="41.16"/>
    <n v="1029"/>
    <m/>
    <x v="1"/>
    <s v="IB"/>
    <x v="0"/>
    <n v="0.04"/>
    <b v="1"/>
    <x v="0"/>
    <x v="2"/>
  </r>
  <r>
    <s v="KAPE-IB-129589-14-01-2022"/>
    <s v="LTM-1502/21-22"/>
    <n v="47303"/>
    <n v="2832.1089999999999"/>
    <s v="Open Account"/>
    <s v="KPPE-SB-225905"/>
    <d v="2022-03-19T00:00:00"/>
    <n v="31463533.559999999"/>
    <n v="0.04"/>
    <n v="365.93"/>
    <n v="9148.2000000000007"/>
    <m/>
    <x v="1"/>
    <s v="IB"/>
    <x v="0"/>
    <n v="0.04"/>
    <b v="1"/>
    <x v="0"/>
    <x v="2"/>
  </r>
  <r>
    <s v="KAPE-IB-129589-14-01-2022"/>
    <s v="LTM-1512/21-22"/>
    <n v="13031"/>
    <n v="2832.1089999999999"/>
    <s v="HMB-029926"/>
    <s v="KPPE-SB-226752"/>
    <d v="2022-03-20T00:00:00"/>
    <n v="20536613.84"/>
    <n v="0.04"/>
    <n v="532.96"/>
    <n v="13324"/>
    <m/>
    <x v="1"/>
    <s v="IB"/>
    <x v="0"/>
    <n v="0.04"/>
    <b v="1"/>
    <x v="0"/>
    <x v="2"/>
  </r>
  <r>
    <s v="KAPE-IB-129589-14-01-2022"/>
    <s v="LTM-1513/21-22"/>
    <n v="14640"/>
    <n v="2832.1089999999999"/>
    <s v="HMB-029924"/>
    <s v="KPPE-SB-226680"/>
    <d v="2022-03-20T00:00:00"/>
    <n v="20556421"/>
    <n v="0.04"/>
    <n v="562.04"/>
    <n v="14051"/>
    <m/>
    <x v="1"/>
    <s v="IB"/>
    <x v="0"/>
    <n v="0.04"/>
    <b v="1"/>
    <x v="0"/>
    <x v="2"/>
  </r>
  <r>
    <s v="KAPW-IB-114600-31-01-2022"/>
    <s v="LTM-1502/21-22"/>
    <n v="47303"/>
    <n v="3906.9029999999998"/>
    <s v="Open Account"/>
    <s v="KPPE-SB-225905"/>
    <d v="2022-03-19T00:00:00"/>
    <n v="31463533.559999999"/>
    <n v="0.04"/>
    <n v="423.45"/>
    <n v="10586.2"/>
    <m/>
    <x v="1"/>
    <s v="IB"/>
    <x v="0"/>
    <n v="0.04"/>
    <b v="1"/>
    <x v="0"/>
    <x v="2"/>
  </r>
  <r>
    <s v="KAPW-IB-114600-31-01-2022"/>
    <s v="LTM-1504/21-22"/>
    <n v="29376"/>
    <n v="3906.9029999999998"/>
    <s v="Open Account"/>
    <s v="KPPE-SB-226690"/>
    <d v="2022-03-20T00:00:00"/>
    <n v="17553938.52"/>
    <n v="0.04"/>
    <n v="372.2"/>
    <n v="9305"/>
    <m/>
    <x v="1"/>
    <s v="IB"/>
    <x v="0"/>
    <n v="0.04"/>
    <b v="1"/>
    <x v="0"/>
    <x v="2"/>
  </r>
  <r>
    <s v="KAPW-IB-114600-31-01-2022"/>
    <s v="LTM-1512/21-22"/>
    <n v="13031"/>
    <n v="3906.9029999999998"/>
    <s v="HMB-029926"/>
    <s v="KPPE-SB-226752"/>
    <d v="2022-03-20T00:00:00"/>
    <n v="20536613.84"/>
    <n v="0.04"/>
    <n v="190.88"/>
    <n v="4772"/>
    <m/>
    <x v="1"/>
    <s v="IB"/>
    <x v="0"/>
    <n v="0.04"/>
    <b v="1"/>
    <x v="0"/>
    <x v="2"/>
  </r>
  <r>
    <s v="KAPW-IB-114600-31-01-2022"/>
    <s v="LTM-1513/21-22"/>
    <n v="14640"/>
    <n v="3906.9029999999998"/>
    <s v="HMB-029924"/>
    <s v="KPPE-SB-226680"/>
    <d v="2022-03-20T00:00:00"/>
    <n v="20556421"/>
    <n v="0.04"/>
    <n v="629.43999999999994"/>
    <n v="15736"/>
    <m/>
    <x v="1"/>
    <s v="IB"/>
    <x v="0"/>
    <n v="0.04"/>
    <b v="1"/>
    <x v="0"/>
    <x v="2"/>
  </r>
  <r>
    <s v="KAPE-IB-129594-14-01-2022"/>
    <s v="LTM-1496/21-22"/>
    <n v="4442"/>
    <n v="3809.9189999999999"/>
    <s v="HMB-028852"/>
    <s v="KPPE-SB-226675"/>
    <d v="2022-03-20T00:00:00"/>
    <n v="37379655.060000002"/>
    <n v="0.04"/>
    <n v="41.16"/>
    <n v="1029"/>
    <m/>
    <x v="1"/>
    <s v="IB"/>
    <x v="0"/>
    <n v="0.04"/>
    <b v="1"/>
    <x v="0"/>
    <x v="2"/>
  </r>
  <r>
    <s v="KAPE-IB-129594-14-01-2022"/>
    <s v="LTM-1502/21-22"/>
    <n v="47303"/>
    <n v="3809.9189999999999"/>
    <s v="Open Account"/>
    <s v="KPPE-SB-225905"/>
    <d v="2022-03-19T00:00:00"/>
    <n v="31463533.559999999"/>
    <n v="0.04"/>
    <n v="508.57"/>
    <n v="12714.2"/>
    <m/>
    <x v="1"/>
    <s v="IB"/>
    <x v="0"/>
    <n v="0.04"/>
    <b v="1"/>
    <x v="0"/>
    <x v="2"/>
  </r>
  <r>
    <s v="KAPE-IB-129594-14-01-2022"/>
    <s v="LTM-1504/21-22"/>
    <n v="29376"/>
    <n v="3809.9189999999999"/>
    <s v="Open Account"/>
    <s v="KPPE-SB-226690"/>
    <d v="2022-03-20T00:00:00"/>
    <n v="17553938.52"/>
    <n v="0.04"/>
    <n v="372.2"/>
    <n v="9305"/>
    <m/>
    <x v="1"/>
    <s v="IB"/>
    <x v="0"/>
    <n v="0.04"/>
    <b v="1"/>
    <x v="0"/>
    <x v="2"/>
  </r>
  <r>
    <s v="KAPE-IB-129594-14-01-2022"/>
    <s v="LTM-1512/21-22"/>
    <n v="13031"/>
    <n v="3809.9189999999999"/>
    <s v="HMB-029926"/>
    <s v="KPPE-SB-226752"/>
    <d v="2022-03-20T00:00:00"/>
    <n v="20536613.84"/>
    <n v="0.04"/>
    <n v="190.88"/>
    <n v="4772"/>
    <m/>
    <x v="1"/>
    <s v="IB"/>
    <x v="0"/>
    <n v="0.04"/>
    <b v="1"/>
    <x v="0"/>
    <x v="2"/>
  </r>
  <r>
    <s v="KAPE-IB-129594-14-01-2022"/>
    <s v="LTM-1513/21-22"/>
    <n v="14640"/>
    <n v="3809.9189999999999"/>
    <s v="HMB-029924"/>
    <s v="KPPE-SB-226680"/>
    <d v="2022-03-20T00:00:00"/>
    <n v="20556421"/>
    <n v="0.04"/>
    <n v="629.43999999999994"/>
    <n v="15736"/>
    <m/>
    <x v="1"/>
    <s v="IB"/>
    <x v="0"/>
    <n v="0.04"/>
    <b v="1"/>
    <x v="0"/>
    <x v="2"/>
  </r>
  <r>
    <s v="KPAF-TI-34829-01-01-2022"/>
    <s v="LTM-1508/21-22"/>
    <n v="12500"/>
    <n v="3926.9099000000001"/>
    <s v="HMB-029779"/>
    <s v="KPAE-SB-58428"/>
    <d v="2022-03-20T00:00:00"/>
    <n v="9002500"/>
    <n v="1"/>
    <n v="8150"/>
    <n v="8150"/>
    <m/>
    <x v="1"/>
    <s v="TI"/>
    <x v="2"/>
    <n v="1"/>
    <b v="1"/>
    <x v="0"/>
    <x v="6"/>
  </r>
  <r>
    <s v="KAPE-IB-129603-14-01-2022"/>
    <s v="LTM-1438/21-22"/>
    <n v="2708"/>
    <n v="1108.19"/>
    <s v="HMB-024462"/>
    <s v="KPPE-SB-226113"/>
    <d v="2022-03-19T00:00:00"/>
    <n v="26060861.25"/>
    <n v="0.04"/>
    <n v="644.68000000000006"/>
    <n v="16117"/>
    <m/>
    <x v="1"/>
    <s v="IB"/>
    <x v="0"/>
    <n v="0.04"/>
    <b v="1"/>
    <x v="0"/>
    <x v="2"/>
  </r>
  <r>
    <s v="KAPE-IB-129603-14-01-2022"/>
    <s v="LTM-1502/21-22"/>
    <n v="47303"/>
    <n v="1108.19"/>
    <s v="Open Account"/>
    <s v="KPPE-SB-225905"/>
    <d v="2022-03-19T00:00:00"/>
    <n v="31463533.559999999"/>
    <n v="0.04"/>
    <n v="193.39999999999998"/>
    <n v="4835"/>
    <m/>
    <x v="1"/>
    <s v="IB"/>
    <x v="0"/>
    <n v="0.04"/>
    <b v="1"/>
    <x v="0"/>
    <x v="2"/>
  </r>
  <r>
    <s v="KAPE-IB-129603-14-01-2022"/>
    <s v="LTM-1504/21-22"/>
    <n v="29376"/>
    <n v="1108.19"/>
    <s v="Open Account"/>
    <s v="KPPE-SB-226690"/>
    <d v="2022-03-20T00:00:00"/>
    <n v="17553938.52"/>
    <n v="0.04"/>
    <n v="461.2"/>
    <n v="11530"/>
    <m/>
    <x v="1"/>
    <s v="IB"/>
    <x v="0"/>
    <n v="0.04"/>
    <b v="1"/>
    <x v="0"/>
    <x v="2"/>
  </r>
  <r>
    <s v="KAPE-IB-129603-14-01-2022"/>
    <s v="LTM-1512/21-22"/>
    <n v="13031"/>
    <n v="1108.19"/>
    <s v="HMB-029926"/>
    <s v="KPPE-SB-226752"/>
    <d v="2022-03-20T00:00:00"/>
    <n v="20536613.84"/>
    <n v="0.04"/>
    <n v="723.84"/>
    <n v="18096"/>
    <m/>
    <x v="1"/>
    <s v="IB"/>
    <x v="0"/>
    <n v="0.04"/>
    <b v="1"/>
    <x v="0"/>
    <x v="2"/>
  </r>
  <r>
    <s v="KAPE-IB-129603-14-01-2022"/>
    <s v="LTM-1513/21-22"/>
    <n v="14640"/>
    <n v="1108.19"/>
    <s v="HMB-029924"/>
    <s v="KPPE-SB-226680"/>
    <d v="2022-03-20T00:00:00"/>
    <n v="20556421"/>
    <n v="0.04"/>
    <n v="629.43999999999994"/>
    <n v="15736"/>
    <m/>
    <x v="1"/>
    <s v="IB"/>
    <x v="0"/>
    <n v="0.04"/>
    <b v="1"/>
    <x v="0"/>
    <x v="2"/>
  </r>
  <r>
    <s v="KAPE-MB-174350-22-03-2021"/>
    <s v="LTM-1438/21-22"/>
    <n v="2708"/>
    <n v="5503.201"/>
    <s v="HMB-024462"/>
    <s v="KPPE-SB-226113"/>
    <d v="2022-03-19T00:00:00"/>
    <n v="26060861.25"/>
    <n v="0.41666999999999998"/>
    <n v="6715.47"/>
    <n v="16117"/>
    <m/>
    <x v="1"/>
    <s v="MB"/>
    <x v="1"/>
    <n v="0.41666999999999998"/>
    <b v="1"/>
    <x v="0"/>
    <x v="5"/>
  </r>
  <r>
    <s v="KAPE-MB-174350-22-03-2021"/>
    <s v="LTM-1502/21-22"/>
    <n v="47303"/>
    <n v="5503.201"/>
    <s v="Open Account"/>
    <s v="KPPE-SB-225905"/>
    <d v="2022-03-19T00:00:00"/>
    <n v="31463533.559999999"/>
    <n v="0.53061000000000003"/>
    <n v="673.34"/>
    <n v="1269"/>
    <m/>
    <x v="1"/>
    <s v="MB"/>
    <x v="1"/>
    <n v="0.53061000000000003"/>
    <b v="1"/>
    <x v="0"/>
    <x v="5"/>
  </r>
  <r>
    <s v="KAPE-MB-174350-22-03-2021"/>
    <s v="LTM-1512/21-22"/>
    <n v="13031"/>
    <n v="5503.201"/>
    <s v="HMB-029926"/>
    <s v="KPPE-SB-226752"/>
    <d v="2022-03-20T00:00:00"/>
    <n v="20536613.84"/>
    <n v="0.53061000000000003"/>
    <n v="7069.85"/>
    <n v="13324"/>
    <m/>
    <x v="1"/>
    <s v="MB"/>
    <x v="1"/>
    <n v="0.53061000000000003"/>
    <b v="1"/>
    <x v="0"/>
    <x v="5"/>
  </r>
  <r>
    <s v="KAPE-MB-174350-22-03-2021"/>
    <s v="LTM-1513/21-22"/>
    <n v="14640"/>
    <n v="5503.201"/>
    <s v="HMB-029924"/>
    <s v="KPPE-SB-226680"/>
    <d v="2022-03-20T00:00:00"/>
    <n v="20556421"/>
    <n v="0.53061000000000003"/>
    <n v="7455.6"/>
    <n v="14051"/>
    <m/>
    <x v="1"/>
    <s v="MB"/>
    <x v="1"/>
    <n v="0.53061000000000003"/>
    <b v="1"/>
    <x v="0"/>
    <x v="5"/>
  </r>
  <r>
    <s v="KAPW-IB-88577-14-12-2021"/>
    <s v="LTM-1513/21-22"/>
    <n v="14640"/>
    <n v="5807.1019999999999"/>
    <s v="HMB-029924"/>
    <s v="KPPE-SB-226680"/>
    <d v="2022-03-20T00:00:00"/>
    <n v="20556421"/>
    <n v="0.1"/>
    <n v="1405.1000000000001"/>
    <n v="14051"/>
    <m/>
    <x v="1"/>
    <s v="IB"/>
    <x v="0"/>
    <n v="0.1"/>
    <b v="1"/>
    <x v="0"/>
    <x v="7"/>
  </r>
  <r>
    <s v="KAPE-IB-230508-12-06-2021"/>
    <s v="LTM-1496/21-22"/>
    <n v="4442"/>
    <n v="5402.33"/>
    <s v="HMB-028852"/>
    <s v="KPPE-SB-226675"/>
    <d v="2022-03-20T00:00:00"/>
    <n v="37379655.060000002"/>
    <n v="0.99009999999999998"/>
    <n v="6539.79"/>
    <n v="6605.1900000000005"/>
    <m/>
    <x v="1"/>
    <s v="IB"/>
    <x v="0"/>
    <n v="0.99009999999999998"/>
    <b v="1"/>
    <x v="0"/>
    <x v="3"/>
  </r>
  <r>
    <s v="KAPE-IB-230508-12-06-2021"/>
    <s v="LTM-1496/21-22"/>
    <n v="4442"/>
    <n v="5402.33"/>
    <s v="HMB-028852"/>
    <s v="KPPE-SB-226675"/>
    <d v="2022-03-20T00:00:00"/>
    <n v="37379655.060000002"/>
    <n v="1.0101"/>
    <n v="1039.3900000000001"/>
    <n v="1029"/>
    <m/>
    <x v="1"/>
    <s v="IB"/>
    <x v="0"/>
    <n v="1.0101"/>
    <b v="1"/>
    <x v="0"/>
    <x v="3"/>
  </r>
  <r>
    <s v="KAPE-IB-151452-16-02-2022"/>
    <s v="LTM-1502/21-22"/>
    <n v="47303"/>
    <n v="5205.13"/>
    <s v="Open Account"/>
    <s v="KPPE-SB-225905"/>
    <d v="2022-03-19T00:00:00"/>
    <n v="31463533.559999999"/>
    <n v="1.0101"/>
    <n v="3602.02"/>
    <n v="3566"/>
    <m/>
    <x v="1"/>
    <s v="IB"/>
    <x v="0"/>
    <n v="1.0101"/>
    <b v="1"/>
    <x v="0"/>
    <x v="1"/>
  </r>
  <r>
    <s v="KAPE-IB-151452-16-02-2022"/>
    <s v="LTM-1504/21-22"/>
    <n v="29376"/>
    <n v="5205.13"/>
    <s v="Open Account"/>
    <s v="KPPE-SB-226690"/>
    <d v="2022-03-20T00:00:00"/>
    <n v="17553938.52"/>
    <n v="1.0101"/>
    <n v="9398.98"/>
    <n v="9305"/>
    <m/>
    <x v="1"/>
    <s v="IB"/>
    <x v="0"/>
    <n v="1.0101"/>
    <b v="1"/>
    <x v="0"/>
    <x v="1"/>
  </r>
  <r>
    <s v="KAPE-IB-127793-12-01-2022"/>
    <s v="LTM-1502/21-22"/>
    <n v="47303"/>
    <n v="3204.16"/>
    <s v="Open Account"/>
    <s v="KPPE-SB-225905"/>
    <d v="2022-03-19T00:00:00"/>
    <n v="31463533.559999999"/>
    <n v="7.0000000000000007E-2"/>
    <n v="741.03000000000009"/>
    <n v="10586.2"/>
    <m/>
    <x v="1"/>
    <s v="IB"/>
    <x v="0"/>
    <n v="7.0000000000000007E-2"/>
    <b v="1"/>
    <x v="0"/>
    <x v="8"/>
  </r>
  <r>
    <s v="KAPE-IB-152435-17-02-2022"/>
    <s v="LTM-1504/21-22"/>
    <n v="29376"/>
    <n v="5205.13"/>
    <s v="Open Account"/>
    <s v="KPPE-SB-226690"/>
    <d v="2022-03-20T00:00:00"/>
    <n v="17553938.52"/>
    <n v="1.0101"/>
    <n v="2247.4699999999998"/>
    <n v="2225"/>
    <m/>
    <x v="1"/>
    <s v="IB"/>
    <x v="0"/>
    <n v="1.0101"/>
    <b v="1"/>
    <x v="0"/>
    <x v="1"/>
  </r>
  <r>
    <s v="KAPE-IB-152435-17-02-2022"/>
    <s v="LTM-1512/21-22"/>
    <n v="13031"/>
    <n v="5205.13"/>
    <s v="HMB-029926"/>
    <s v="KPPE-SB-226752"/>
    <d v="2022-03-20T00:00:00"/>
    <n v="20536613.84"/>
    <n v="1.0101"/>
    <n v="162.15"/>
    <n v="160.53"/>
    <m/>
    <x v="1"/>
    <s v="IB"/>
    <x v="0"/>
    <n v="1.0100899999999999"/>
    <b v="0"/>
    <x v="0"/>
    <x v="1"/>
  </r>
  <r>
    <s v="KPFI-TI-33318-18-02-2022"/>
    <s v="LTM-1508/21-22"/>
    <n v="12500"/>
    <n v="8523.5190000000002"/>
    <s v="HMB-029779"/>
    <s v="KPAE-SB-58428"/>
    <d v="2022-03-20T00:00:00"/>
    <n v="9002500"/>
    <n v="1"/>
    <n v="12500"/>
    <n v="12500"/>
    <m/>
    <x v="1"/>
    <s v="TI"/>
    <x v="2"/>
    <n v="1"/>
    <b v="1"/>
    <x v="0"/>
    <x v="6"/>
  </r>
  <r>
    <s v="KPFI-TI-33318-18-02-2022"/>
    <s v="LTM-1509/21-22"/>
    <n v="16405"/>
    <n v="8523.5190000000002"/>
    <s v="HMB-029777"/>
    <s v="KPAE-SB-58431"/>
    <d v="2022-03-20T00:00:00"/>
    <n v="11814881"/>
    <n v="1"/>
    <n v="16400"/>
    <n v="16400"/>
    <m/>
    <x v="1"/>
    <s v="TI"/>
    <x v="2"/>
    <n v="1"/>
    <b v="1"/>
    <x v="0"/>
    <x v="6"/>
  </r>
  <r>
    <s v="KPFI-TI-33318-18-02-2022"/>
    <s v="LTM-1510/21-22"/>
    <n v="12290"/>
    <n v="8523.5190000000002"/>
    <s v="HMB-029775"/>
    <s v="KPAE-SB-58426"/>
    <d v="2022-03-20T00:00:00"/>
    <n v="8851258"/>
    <n v="1"/>
    <n v="12290"/>
    <n v="12290"/>
    <m/>
    <x v="1"/>
    <s v="TI"/>
    <x v="2"/>
    <n v="1"/>
    <b v="1"/>
    <x v="0"/>
    <x v="6"/>
  </r>
  <r>
    <s v="KPAF-TI-46031-07-03-2022"/>
    <s v="LTM-1508/21-22"/>
    <n v="12500"/>
    <n v="5807.1090000000004"/>
    <s v="HMB-029779"/>
    <s v="KPAE-SB-58428"/>
    <d v="2022-03-20T00:00:00"/>
    <n v="9002500"/>
    <n v="1"/>
    <n v="12500"/>
    <n v="12500"/>
    <m/>
    <x v="1"/>
    <s v="TI"/>
    <x v="2"/>
    <n v="1"/>
    <b v="1"/>
    <x v="0"/>
    <x v="6"/>
  </r>
  <r>
    <s v="KPAF-TI-46031-07-03-2022"/>
    <s v="LTM-1509/21-22"/>
    <n v="16405"/>
    <n v="4821.1090000000004"/>
    <s v="HMB-029777"/>
    <s v="KPAE-SB-58431"/>
    <d v="2022-03-20T00:00:00"/>
    <n v="11814881"/>
    <n v="1"/>
    <n v="1250"/>
    <n v="1250"/>
    <m/>
    <x v="1"/>
    <s v="TI"/>
    <x v="2"/>
    <n v="1"/>
    <b v="1"/>
    <x v="0"/>
    <x v="6"/>
  </r>
  <r>
    <s v="KPAF-TI-46031-07-03-2022"/>
    <s v="LTM-1509/21-22"/>
    <n v="16405"/>
    <n v="5807.1090000000004"/>
    <s v="HMB-029777"/>
    <s v="KPAE-SB-58431"/>
    <d v="2022-03-20T00:00:00"/>
    <n v="11814881"/>
    <n v="1"/>
    <n v="15150"/>
    <n v="15150"/>
    <m/>
    <x v="1"/>
    <s v="TI"/>
    <x v="2"/>
    <n v="1"/>
    <b v="1"/>
    <x v="0"/>
    <x v="6"/>
  </r>
  <r>
    <s v="KPAF-TI-46031-07-03-2022"/>
    <s v="LTM-1510/21-22"/>
    <n v="12290"/>
    <n v="4821.1090000000004"/>
    <s v="HMB-029775"/>
    <s v="KPAE-SB-58426"/>
    <d v="2022-03-20T00:00:00"/>
    <n v="8851258"/>
    <n v="1"/>
    <n v="12290"/>
    <n v="12290"/>
    <m/>
    <x v="1"/>
    <s v="TI"/>
    <x v="2"/>
    <n v="1"/>
    <b v="1"/>
    <x v="0"/>
    <x v="6"/>
  </r>
  <r>
    <s v="KAPE-IB-135157-25-01-2022"/>
    <s v="LTM-1502/21-22"/>
    <n v="47303"/>
    <n v="3402.13"/>
    <s v="Open Account"/>
    <s v="KPPE-SB-225905"/>
    <d v="2022-03-19T00:00:00"/>
    <n v="31463533.559999999"/>
    <n v="0.04"/>
    <n v="423.45"/>
    <n v="10586.2"/>
    <m/>
    <x v="1"/>
    <s v="IB"/>
    <x v="0"/>
    <n v="0.04"/>
    <b v="1"/>
    <x v="0"/>
    <x v="2"/>
  </r>
  <r>
    <s v="KAPE-IB-135157-25-01-2022"/>
    <s v="LTM-1504/21-22"/>
    <n v="29376"/>
    <n v="3402.13"/>
    <s v="Open Account"/>
    <s v="KPPE-SB-226690"/>
    <d v="2022-03-20T00:00:00"/>
    <n v="17553938.52"/>
    <n v="0.04"/>
    <n v="372.2"/>
    <n v="9305"/>
    <m/>
    <x v="1"/>
    <s v="IB"/>
    <x v="0"/>
    <n v="0.04"/>
    <b v="1"/>
    <x v="0"/>
    <x v="2"/>
  </r>
  <r>
    <s v="KAPE-IB-135157-25-01-2022"/>
    <s v="LTM-1512/21-22"/>
    <n v="13031"/>
    <n v="3402.13"/>
    <s v="HMB-029926"/>
    <s v="KPPE-SB-226752"/>
    <d v="2022-03-20T00:00:00"/>
    <n v="20536613.84"/>
    <n v="0.04"/>
    <n v="190.88"/>
    <n v="4772"/>
    <m/>
    <x v="1"/>
    <s v="IB"/>
    <x v="0"/>
    <n v="0.04"/>
    <b v="1"/>
    <x v="0"/>
    <x v="2"/>
  </r>
  <r>
    <s v="KAPE-IB-135157-25-01-2022"/>
    <s v="LTM-1513/21-22"/>
    <n v="14640"/>
    <n v="3402.13"/>
    <s v="HMB-029924"/>
    <s v="KPPE-SB-226680"/>
    <d v="2022-03-20T00:00:00"/>
    <n v="20556421"/>
    <n v="0.04"/>
    <n v="629.43999999999994"/>
    <n v="15736"/>
    <m/>
    <x v="1"/>
    <s v="IB"/>
    <x v="0"/>
    <n v="0.04"/>
    <b v="1"/>
    <x v="0"/>
    <x v="2"/>
  </r>
  <r>
    <s v="KAPE-IB-152427-17-02-2022"/>
    <s v="LTM-1512/21-22"/>
    <n v="13031"/>
    <n v="5205.13"/>
    <s v="HMB-029926"/>
    <s v="KPPE-SB-226752"/>
    <d v="2022-03-20T00:00:00"/>
    <n v="20536613.84"/>
    <n v="1.0101"/>
    <n v="4658.05"/>
    <n v="4611.47"/>
    <m/>
    <x v="1"/>
    <s v="IB"/>
    <x v="0"/>
    <n v="1.0101"/>
    <b v="1"/>
    <x v="0"/>
    <x v="1"/>
  </r>
  <r>
    <s v="KAPE-IB-152427-17-02-2022"/>
    <s v="LTM-1513/21-22"/>
    <n v="14640"/>
    <n v="5205.13"/>
    <s v="HMB-029924"/>
    <s v="KPPE-SB-226680"/>
    <d v="2022-03-20T00:00:00"/>
    <n v="20556421"/>
    <n v="1.0101"/>
    <n v="1702.02"/>
    <n v="1685"/>
    <m/>
    <x v="1"/>
    <s v="IB"/>
    <x v="0"/>
    <n v="1.0101"/>
    <b v="1"/>
    <x v="0"/>
    <x v="1"/>
  </r>
  <r>
    <s v="KAPE-IB-130078-14-01-2022"/>
    <s v="LTM-1504/21-22"/>
    <n v="29376"/>
    <n v="3204.16"/>
    <s v="Open Account"/>
    <s v="KPPE-SB-226690"/>
    <d v="2022-03-20T00:00:00"/>
    <n v="17553938.52"/>
    <n v="7.0000000000000007E-2"/>
    <n v="651.35"/>
    <n v="9305"/>
    <m/>
    <x v="1"/>
    <s v="IB"/>
    <x v="0"/>
    <n v="7.0000000000000007E-2"/>
    <b v="1"/>
    <x v="0"/>
    <x v="8"/>
  </r>
  <r>
    <s v="KAPE-IB-130078-14-01-2022"/>
    <s v="LTM-1512/21-22"/>
    <n v="13031"/>
    <n v="3204.16"/>
    <s v="HMB-029926"/>
    <s v="KPPE-SB-226752"/>
    <d v="2022-03-20T00:00:00"/>
    <n v="20536613.84"/>
    <n v="7.0000000000000007E-2"/>
    <n v="334.04"/>
    <n v="4772"/>
    <m/>
    <x v="1"/>
    <s v="IB"/>
    <x v="0"/>
    <n v="7.0000000000000007E-2"/>
    <b v="1"/>
    <x v="0"/>
    <x v="8"/>
  </r>
  <r>
    <s v="KAPE-IB-130078-14-01-2022"/>
    <s v="LTM-1513/21-22"/>
    <n v="14640"/>
    <n v="3204.16"/>
    <s v="HMB-029924"/>
    <s v="KPPE-SB-226680"/>
    <d v="2022-03-20T00:00:00"/>
    <n v="20556421"/>
    <n v="7.0000000000000007E-2"/>
    <n v="1101.52"/>
    <n v="15736"/>
    <m/>
    <x v="1"/>
    <s v="IB"/>
    <x v="0"/>
    <n v="7.0000000000000007E-2"/>
    <b v="1"/>
    <x v="0"/>
    <x v="8"/>
  </r>
  <r>
    <s v="KPAF-TI-35920-07-01-2022"/>
    <s v="LTM-1508/21-22"/>
    <n v="12500"/>
    <n v="3926.9099000000001"/>
    <s v="HMB-029779"/>
    <s v="KPAE-SB-58428"/>
    <d v="2022-03-20T00:00:00"/>
    <n v="9002500"/>
    <n v="1"/>
    <n v="4350"/>
    <n v="4350"/>
    <m/>
    <x v="1"/>
    <s v="TI"/>
    <x v="2"/>
    <n v="1"/>
    <b v="1"/>
    <x v="0"/>
    <x v="6"/>
  </r>
  <r>
    <s v="KPAF-TI-35920-07-01-2022"/>
    <s v="LTM-1509/21-22"/>
    <n v="16405"/>
    <n v="3926.9099000000001"/>
    <s v="HMB-029777"/>
    <s v="KPAE-SB-58431"/>
    <d v="2022-03-20T00:00:00"/>
    <n v="11814881"/>
    <n v="1"/>
    <n v="16402"/>
    <n v="16402"/>
    <m/>
    <x v="1"/>
    <s v="TI"/>
    <x v="2"/>
    <n v="1"/>
    <b v="1"/>
    <x v="0"/>
    <x v="6"/>
  </r>
  <r>
    <s v="KPAF-TI-35920-07-01-2022"/>
    <s v="LTM-1510/21-22"/>
    <n v="12290"/>
    <n v="3926.9099000000001"/>
    <s v="HMB-029775"/>
    <s v="KPAE-SB-58426"/>
    <d v="2022-03-20T00:00:00"/>
    <n v="8851258"/>
    <n v="1"/>
    <n v="12290"/>
    <n v="12290"/>
    <m/>
    <x v="1"/>
    <s v="TI"/>
    <x v="2"/>
    <n v="1"/>
    <b v="1"/>
    <x v="0"/>
    <x v="6"/>
  </r>
  <r>
    <s v="KAPE-IB-32254-17-08-2021"/>
    <s v="LTM-1496/21-22"/>
    <n v="4442"/>
    <n v="5402.33"/>
    <s v="HMB-028852"/>
    <s v="KPPE-SB-226675"/>
    <d v="2022-03-20T00:00:00"/>
    <n v="37379655.060000002"/>
    <n v="0.99009999999999998"/>
    <n v="9951.43"/>
    <n v="10050.93"/>
    <m/>
    <x v="1"/>
    <s v="IB"/>
    <x v="0"/>
    <n v="0.99009999999999998"/>
    <b v="1"/>
    <x v="0"/>
    <x v="3"/>
  </r>
  <r>
    <s v="KPFI-TI-33318-18-02-2022"/>
    <s v="LTM-1519/21-22"/>
    <n v="7000"/>
    <n v="8523.5190000000002"/>
    <s v="MCB-200020"/>
    <s v="KPAE-SB-58720"/>
    <d v="2022-03-22T00:00:00"/>
    <n v="8524198.8200000003"/>
    <n v="1"/>
    <n v="4960"/>
    <n v="4960"/>
    <m/>
    <x v="1"/>
    <s v="TI"/>
    <x v="2"/>
    <n v="1"/>
    <b v="1"/>
    <x v="0"/>
    <x v="6"/>
  </r>
  <r>
    <s v="KPAF-TI-46031-07-03-2022"/>
    <s v="LTM-1519/21-22"/>
    <n v="7000"/>
    <n v="4821.1090000000004"/>
    <s v="MCB-200020"/>
    <s v="KPAE-SB-58720"/>
    <d v="2022-03-22T00:00:00"/>
    <n v="8524198.8200000003"/>
    <n v="1"/>
    <n v="6460"/>
    <n v="6460"/>
    <m/>
    <x v="1"/>
    <s v="TI"/>
    <x v="2"/>
    <n v="1"/>
    <b v="1"/>
    <x v="0"/>
    <x v="6"/>
  </r>
  <r>
    <s v="PQIB-IB-2406-11-08-2020"/>
    <s v="LTM-1500/21-22"/>
    <n v="3658"/>
    <n v="2701.12"/>
    <s v="Open Account"/>
    <s v="KPPE-SB-228432"/>
    <d v="2022-03-22T00:00:00"/>
    <n v="4896509.2699999996"/>
    <n v="0.1"/>
    <n v="220"/>
    <n v="2200"/>
    <m/>
    <x v="1"/>
    <s v="IB"/>
    <x v="0"/>
    <n v="0.1"/>
    <b v="1"/>
    <x v="0"/>
    <x v="0"/>
  </r>
  <r>
    <s v="PQIB-IB-2406-11-08-2020"/>
    <s v="LTM-1515/21-22"/>
    <n v="37280"/>
    <n v="2701.12"/>
    <s v="HMB-030014"/>
    <s v="KPEX-SB-135861"/>
    <d v="2022-03-23T00:00:00"/>
    <n v="39594781.770000003"/>
    <n v="0.1"/>
    <n v="1990.5"/>
    <n v="19905"/>
    <m/>
    <x v="1"/>
    <s v="IB"/>
    <x v="0"/>
    <n v="0.1"/>
    <b v="1"/>
    <x v="0"/>
    <x v="0"/>
  </r>
  <r>
    <s v="KAPW-IB-114600-31-01-2022"/>
    <s v="LTM-1500/21-22"/>
    <n v="3658"/>
    <n v="3906.9029999999998"/>
    <s v="Open Account"/>
    <s v="KPPE-SB-228432"/>
    <d v="2022-03-22T00:00:00"/>
    <n v="4896509.2699999996"/>
    <n v="0.04"/>
    <n v="39.64"/>
    <n v="991"/>
    <m/>
    <x v="1"/>
    <s v="IB"/>
    <x v="0"/>
    <n v="0.04"/>
    <b v="1"/>
    <x v="0"/>
    <x v="2"/>
  </r>
  <r>
    <s v="KAPE-IB-129594-14-01-2022"/>
    <s v="LTM-1500/21-22"/>
    <n v="3658"/>
    <n v="3809.9189999999999"/>
    <s v="Open Account"/>
    <s v="KPPE-SB-228432"/>
    <d v="2022-03-22T00:00:00"/>
    <n v="4896509.2699999996"/>
    <n v="0.04"/>
    <n v="39.64"/>
    <n v="991"/>
    <m/>
    <x v="1"/>
    <s v="IB"/>
    <x v="0"/>
    <n v="0.04"/>
    <b v="1"/>
    <x v="0"/>
    <x v="2"/>
  </r>
  <r>
    <s v="KAPE-IB-129603-14-01-2022"/>
    <s v="LTM-1500/21-22"/>
    <n v="3658"/>
    <n v="1108.19"/>
    <s v="Open Account"/>
    <s v="KPPE-SB-228432"/>
    <d v="2022-03-22T00:00:00"/>
    <n v="4896509.2699999996"/>
    <n v="0.04"/>
    <n v="88"/>
    <n v="2200"/>
    <m/>
    <x v="1"/>
    <s v="IB"/>
    <x v="0"/>
    <n v="0.04"/>
    <b v="1"/>
    <x v="0"/>
    <x v="2"/>
  </r>
  <r>
    <s v="KAPE-IB-129603-14-01-2022"/>
    <s v="LTM-1515/21-22"/>
    <n v="37280"/>
    <n v="1108.19"/>
    <s v="HMB-030014"/>
    <s v="KPEX-SB-135861"/>
    <d v="2022-03-23T00:00:00"/>
    <n v="39594781.770000003"/>
    <n v="0.04"/>
    <n v="796.2"/>
    <n v="19905"/>
    <m/>
    <x v="1"/>
    <s v="IB"/>
    <x v="0"/>
    <n v="0.04"/>
    <b v="1"/>
    <x v="0"/>
    <x v="2"/>
  </r>
  <r>
    <s v="KAPW-IB-77483-26-11-2021"/>
    <s v="LTM-1500/21-22"/>
    <n v="3658"/>
    <n v="3402.13"/>
    <s v="Open Account"/>
    <s v="KPPE-SB-228432"/>
    <d v="2022-03-22T00:00:00"/>
    <n v="4896509.2699999996"/>
    <n v="0.04"/>
    <n v="39.64"/>
    <n v="991"/>
    <m/>
    <x v="1"/>
    <s v="IB"/>
    <x v="0"/>
    <n v="0.04"/>
    <b v="1"/>
    <x v="0"/>
    <x v="2"/>
  </r>
  <r>
    <s v="KAPE-IB-127793-12-01-2022"/>
    <s v="LTM-1500/21-22"/>
    <n v="3658"/>
    <n v="3204.16"/>
    <s v="Open Account"/>
    <s v="KPPE-SB-228432"/>
    <d v="2022-03-22T00:00:00"/>
    <n v="4896509.2699999996"/>
    <n v="7.0000000000000007E-2"/>
    <n v="69.37"/>
    <n v="991"/>
    <m/>
    <x v="1"/>
    <s v="IB"/>
    <x v="0"/>
    <n v="7.0000000000000007E-2"/>
    <b v="1"/>
    <x v="0"/>
    <x v="8"/>
  </r>
  <r>
    <s v="PQIB-IB-2406-11-08-2020"/>
    <s v="LTM-1526/21-22"/>
    <n v="76032"/>
    <n v="2701.12"/>
    <s v="HMB-030851"/>
    <s v="KPEX-SB-136676"/>
    <d v="2022-03-25T00:00:00"/>
    <n v="40241931.909999996"/>
    <n v="0.1"/>
    <n v="2548.5"/>
    <n v="25485"/>
    <m/>
    <x v="1"/>
    <s v="IB"/>
    <x v="0"/>
    <n v="0.1"/>
    <b v="1"/>
    <x v="0"/>
    <x v="0"/>
  </r>
  <r>
    <s v="PQIB-IB-2406-11-08-2020"/>
    <s v="LTM-1537/21-22"/>
    <n v="13950"/>
    <n v="2701.12"/>
    <s v="HMB-031489"/>
    <s v="KPPE-SB-230609"/>
    <d v="2022-03-25T00:00:00"/>
    <n v="29013501.129999999"/>
    <n v="0.4"/>
    <n v="7079.2"/>
    <n v="17698"/>
    <m/>
    <x v="1"/>
    <s v="IB"/>
    <x v="0"/>
    <n v="0.4"/>
    <b v="1"/>
    <x v="0"/>
    <x v="0"/>
  </r>
  <r>
    <s v="PQIB-IB-2406-11-08-2020"/>
    <s v="LTM-1540/21-22"/>
    <n v="40380"/>
    <n v="2701.12"/>
    <s v="HMB-031801"/>
    <s v="KPEX-SB-136692"/>
    <d v="2022-03-25T00:00:00"/>
    <n v="30056160.93"/>
    <n v="0.4"/>
    <n v="7307.2000000000007"/>
    <n v="18268"/>
    <m/>
    <x v="1"/>
    <s v="IB"/>
    <x v="0"/>
    <n v="0.4"/>
    <b v="1"/>
    <x v="0"/>
    <x v="0"/>
  </r>
  <r>
    <s v="KAPE-IB-129589-14-01-2022"/>
    <s v="LTM-1537/21-22"/>
    <n v="13950"/>
    <n v="2832.1089999999999"/>
    <s v="HMB-031489"/>
    <s v="KPPE-SB-230609"/>
    <d v="2022-03-25T00:00:00"/>
    <n v="29013501.129999999"/>
    <n v="0.04"/>
    <n v="707.92"/>
    <n v="17698"/>
    <m/>
    <x v="1"/>
    <s v="IB"/>
    <x v="0"/>
    <n v="0.04"/>
    <b v="1"/>
    <x v="0"/>
    <x v="2"/>
  </r>
  <r>
    <s v="KAPE-IB-129589-14-01-2022"/>
    <s v="LTM-1540/21-22"/>
    <n v="40380"/>
    <n v="2832.1089999999999"/>
    <s v="HMB-031801"/>
    <s v="KPEX-SB-136692"/>
    <d v="2022-03-25T00:00:00"/>
    <n v="30056160.93"/>
    <n v="0.04"/>
    <n v="730.72"/>
    <n v="18268"/>
    <m/>
    <x v="1"/>
    <s v="IB"/>
    <x v="0"/>
    <n v="0.04"/>
    <b v="1"/>
    <x v="0"/>
    <x v="2"/>
  </r>
  <r>
    <s v="KAPW-IB-114600-31-01-2022"/>
    <s v="LTM-1526/21-22"/>
    <n v="76032"/>
    <n v="3906.9029999999998"/>
    <s v="HMB-030851"/>
    <s v="KPEX-SB-136676"/>
    <d v="2022-03-25T00:00:00"/>
    <n v="40241931.909999996"/>
    <n v="0.04"/>
    <n v="829.28"/>
    <n v="20732"/>
    <m/>
    <x v="1"/>
    <s v="IB"/>
    <x v="0"/>
    <n v="0.04"/>
    <b v="1"/>
    <x v="0"/>
    <x v="2"/>
  </r>
  <r>
    <s v="KAPW-IB-114600-31-01-2022"/>
    <s v="LTM-1540/21-22"/>
    <n v="40380"/>
    <n v="3906.9029999999998"/>
    <s v="HMB-031801"/>
    <s v="KPEX-SB-136692"/>
    <d v="2022-03-25T00:00:00"/>
    <n v="30056160.93"/>
    <n v="0.04"/>
    <n v="212.88"/>
    <n v="5322"/>
    <m/>
    <x v="1"/>
    <s v="IB"/>
    <x v="0"/>
    <n v="0.04"/>
    <b v="1"/>
    <x v="0"/>
    <x v="2"/>
  </r>
  <r>
    <s v="KAPE-IB-129603-14-01-2022"/>
    <s v="LTM-1526/21-22"/>
    <n v="76032"/>
    <n v="1108.19"/>
    <s v="HMB-030851"/>
    <s v="KPEX-SB-136676"/>
    <d v="2022-03-25T00:00:00"/>
    <n v="40241931.909999996"/>
    <n v="0.04"/>
    <n v="1019.4000000000001"/>
    <n v="25485"/>
    <m/>
    <x v="1"/>
    <s v="IB"/>
    <x v="0"/>
    <n v="0.04"/>
    <b v="1"/>
    <x v="0"/>
    <x v="2"/>
  </r>
  <r>
    <s v="KAPE-IB-129603-14-01-2022"/>
    <s v="LTM-1537/21-22"/>
    <n v="13950"/>
    <n v="1108.19"/>
    <s v="HMB-031489"/>
    <s v="KPPE-SB-230609"/>
    <d v="2022-03-25T00:00:00"/>
    <n v="29013501.129999999"/>
    <n v="0.04"/>
    <n v="707.92"/>
    <n v="17698"/>
    <m/>
    <x v="1"/>
    <s v="IB"/>
    <x v="0"/>
    <n v="0.04"/>
    <b v="1"/>
    <x v="0"/>
    <x v="2"/>
  </r>
  <r>
    <s v="KAPE-IB-129603-14-01-2022"/>
    <s v="LTM-1540/21-22"/>
    <n v="40380"/>
    <n v="1108.19"/>
    <s v="HMB-031801"/>
    <s v="KPEX-SB-136692"/>
    <d v="2022-03-25T00:00:00"/>
    <n v="30056160.93"/>
    <n v="0.04"/>
    <n v="730.72"/>
    <n v="18268"/>
    <m/>
    <x v="1"/>
    <s v="IB"/>
    <x v="0"/>
    <n v="0.04"/>
    <b v="1"/>
    <x v="0"/>
    <x v="2"/>
  </r>
  <r>
    <s v="KAPE-MB-174350-22-03-2021"/>
    <s v="LTM-1540/21-22"/>
    <n v="40380"/>
    <n v="5503.201"/>
    <s v="HMB-031801"/>
    <s v="KPEX-SB-136692"/>
    <d v="2022-03-25T00:00:00"/>
    <n v="30056160.93"/>
    <n v="0.53061000000000003"/>
    <n v="9693.19"/>
    <n v="18268"/>
    <m/>
    <x v="1"/>
    <s v="MB"/>
    <x v="1"/>
    <n v="0.53061000000000003"/>
    <b v="1"/>
    <x v="0"/>
    <x v="5"/>
  </r>
  <r>
    <s v="KAPW-IB-88577-14-12-2021"/>
    <s v="LTM-1537/21-22"/>
    <n v="13950"/>
    <n v="5807.1019999999999"/>
    <s v="HMB-031489"/>
    <s v="KPPE-SB-230609"/>
    <d v="2022-03-25T00:00:00"/>
    <n v="29013501.129999999"/>
    <n v="0.1"/>
    <n v="1769.8"/>
    <n v="17698"/>
    <m/>
    <x v="1"/>
    <s v="IB"/>
    <x v="0"/>
    <n v="0.1"/>
    <b v="1"/>
    <x v="0"/>
    <x v="7"/>
  </r>
  <r>
    <s v="KAPE-IB-151452-16-02-2022"/>
    <s v="LTM-1526/21-22"/>
    <n v="76032"/>
    <n v="5205.13"/>
    <s v="HMB-030851"/>
    <s v="KPEX-SB-136676"/>
    <d v="2022-03-25T00:00:00"/>
    <n v="40241931.909999996"/>
    <n v="1.0101"/>
    <n v="497.91"/>
    <n v="492.92"/>
    <m/>
    <x v="1"/>
    <s v="IB"/>
    <x v="0"/>
    <n v="1.0101199999999999"/>
    <b v="0"/>
    <x v="0"/>
    <x v="1"/>
  </r>
  <r>
    <s v="KAPE-IB-152435-17-02-2022"/>
    <s v="LTM-1526/21-22"/>
    <n v="76032"/>
    <n v="5205.13"/>
    <s v="HMB-030851"/>
    <s v="KPEX-SB-136676"/>
    <d v="2022-03-25T00:00:00"/>
    <n v="40241931.909999996"/>
    <n v="1.0101"/>
    <n v="1191.8399999999999"/>
    <n v="1179.9100000000001"/>
    <m/>
    <x v="1"/>
    <s v="IB"/>
    <x v="0"/>
    <n v="1.0101100000000001"/>
    <b v="0"/>
    <x v="0"/>
    <x v="1"/>
  </r>
  <r>
    <s v="KPAF-TI-46031-07-03-2022"/>
    <s v="LTM-1526/21-22"/>
    <n v="76032"/>
    <n v="4821.1090000000004"/>
    <s v="HMB-030851"/>
    <s v="KPEX-SB-136676"/>
    <d v="2022-03-25T00:00:00"/>
    <n v="40241931.909999996"/>
    <n v="1"/>
    <n v="4000"/>
    <n v="4000"/>
    <m/>
    <x v="1"/>
    <s v="TI"/>
    <x v="2"/>
    <n v="1"/>
    <b v="1"/>
    <x v="0"/>
    <x v="6"/>
  </r>
  <r>
    <s v="KPAF-TI-46031-07-03-2022"/>
    <s v="LTM-1537/21-22"/>
    <n v="13950"/>
    <n v="4821.1090000000004"/>
    <s v="HMB-031489"/>
    <s v="KPPE-SB-230609"/>
    <d v="2022-03-25T00:00:00"/>
    <n v="29013501.129999999"/>
    <n v="1"/>
    <n v="34500"/>
    <n v="34500"/>
    <m/>
    <x v="1"/>
    <s v="TI"/>
    <x v="2"/>
    <n v="1"/>
    <b v="1"/>
    <x v="0"/>
    <x v="6"/>
  </r>
  <r>
    <s v="KPAF-TI-46031-07-03-2022"/>
    <s v="LTM-1542/21-22"/>
    <n v="19236"/>
    <n v="4821.1090000000004"/>
    <s v="HMB-032105"/>
    <s v="KPPE-SB-230647"/>
    <d v="2022-03-25T00:00:00"/>
    <n v="16278107.4"/>
    <n v="1"/>
    <n v="13500"/>
    <n v="13500"/>
    <m/>
    <x v="1"/>
    <s v="TI"/>
    <x v="2"/>
    <n v="1"/>
    <b v="1"/>
    <x v="0"/>
    <x v="6"/>
  </r>
  <r>
    <s v="KAPE-IB-135157-25-01-2022"/>
    <s v="LTM-1526/21-22"/>
    <n v="76032"/>
    <n v="3402.13"/>
    <s v="HMB-030851"/>
    <s v="KPEX-SB-136676"/>
    <d v="2022-03-25T00:00:00"/>
    <n v="40241931.909999996"/>
    <n v="0.04"/>
    <n v="829.28"/>
    <n v="20732"/>
    <m/>
    <x v="1"/>
    <s v="IB"/>
    <x v="0"/>
    <n v="0.04"/>
    <b v="1"/>
    <x v="0"/>
    <x v="2"/>
  </r>
  <r>
    <s v="KAPE-IB-135157-25-01-2022"/>
    <s v="LTM-1540/21-22"/>
    <n v="40380"/>
    <n v="3402.13"/>
    <s v="HMB-031801"/>
    <s v="KPEX-SB-136692"/>
    <d v="2022-03-25T00:00:00"/>
    <n v="30056160.93"/>
    <n v="0.04"/>
    <n v="212.88"/>
    <n v="5322"/>
    <m/>
    <x v="1"/>
    <s v="IB"/>
    <x v="0"/>
    <n v="0.04"/>
    <b v="1"/>
    <x v="0"/>
    <x v="2"/>
  </r>
  <r>
    <s v="KPAF-TI-35920-07-01-2022"/>
    <s v="LTM-1526/21-22"/>
    <n v="76032"/>
    <n v="3926.9099000000001"/>
    <s v="HMB-030851"/>
    <s v="KPEX-SB-136676"/>
    <d v="2022-03-25T00:00:00"/>
    <n v="40241931.909999996"/>
    <n v="1"/>
    <n v="4000"/>
    <n v="4000"/>
    <m/>
    <x v="1"/>
    <s v="TI"/>
    <x v="2"/>
    <n v="1"/>
    <b v="1"/>
    <x v="0"/>
    <x v="6"/>
  </r>
  <r>
    <s v="KPFI-TI-37356-21-03-2022"/>
    <s v="LTM-1542/21-22"/>
    <n v="19236"/>
    <n v="9606.1"/>
    <s v="HMB-032105"/>
    <s v="KPPE-SB-230647"/>
    <d v="2022-03-25T00:00:00"/>
    <n v="16278107.4"/>
    <n v="1"/>
    <n v="79.099999999999994"/>
    <n v="79.099999999999994"/>
    <m/>
    <x v="1"/>
    <s v="TI"/>
    <x v="2"/>
    <n v="1"/>
    <b v="1"/>
    <x v="0"/>
    <x v="6"/>
  </r>
  <r>
    <s v="PQZI-EP-16066-18-01-2022"/>
    <s v="LTM-1542/21-22"/>
    <n v="19236"/>
    <n v="9607.19"/>
    <s v="HMB-032105"/>
    <s v="KPPE-SB-230647"/>
    <d v="2022-03-25T00:00:00"/>
    <n v="16278107.4"/>
    <n v="1"/>
    <n v="687.6"/>
    <n v="687.6"/>
    <m/>
    <x v="1"/>
    <s v="EP"/>
    <x v="2"/>
    <n v="1"/>
    <b v="1"/>
    <x v="0"/>
    <x v="6"/>
  </r>
  <r>
    <s v="PQZI-EP-16066-18-01-2022"/>
    <s v="LTM-1542/21-22"/>
    <n v="19236"/>
    <n v="9607.2000000000007"/>
    <s v="HMB-032105"/>
    <s v="KPPE-SB-230647"/>
    <d v="2022-03-25T00:00:00"/>
    <n v="16278107.4"/>
    <n v="1"/>
    <n v="68.16"/>
    <n v="68.16"/>
    <m/>
    <x v="1"/>
    <s v="EP"/>
    <x v="2"/>
    <n v="1"/>
    <b v="1"/>
    <x v="0"/>
    <x v="6"/>
  </r>
  <r>
    <s v="PQZI-EP-16066-18-01-2022"/>
    <s v="LTM-1542/21-22"/>
    <n v="19236"/>
    <n v="9607.11"/>
    <s v="HMB-032105"/>
    <s v="KPPE-SB-230647"/>
    <d v="2022-03-25T00:00:00"/>
    <n v="16278107.4"/>
    <n v="1"/>
    <n v="203.06"/>
    <n v="203.06"/>
    <m/>
    <x v="1"/>
    <s v="EP"/>
    <x v="2"/>
    <n v="1"/>
    <b v="1"/>
    <x v="0"/>
    <x v="6"/>
  </r>
  <r>
    <s v="KAPW-IB-109021-18-01-2022"/>
    <s v="LTM-1526/21-22"/>
    <n v="76032"/>
    <n v="3204.16"/>
    <s v="HMB-030851"/>
    <s v="KPEX-SB-136676"/>
    <d v="2022-03-25T00:00:00"/>
    <n v="40241931.909999996"/>
    <n v="7.0000000000000007E-2"/>
    <n v="1451.24"/>
    <n v="20732"/>
    <m/>
    <x v="1"/>
    <s v="IB"/>
    <x v="0"/>
    <n v="7.0000000000000007E-2"/>
    <b v="1"/>
    <x v="0"/>
    <x v="8"/>
  </r>
  <r>
    <s v="KAPW-IB-109021-18-01-2022"/>
    <s v="LTM-1540/21-22"/>
    <n v="40380"/>
    <n v="3204.16"/>
    <s v="HMB-031801"/>
    <s v="KPEX-SB-136692"/>
    <d v="2022-03-25T00:00:00"/>
    <n v="30056160.93"/>
    <n v="7.0000000000000007E-2"/>
    <n v="372.53999999999996"/>
    <n v="5322"/>
    <m/>
    <x v="1"/>
    <s v="IB"/>
    <x v="0"/>
    <n v="7.0000000000000007E-2"/>
    <b v="1"/>
    <x v="0"/>
    <x v="8"/>
  </r>
  <r>
    <s v="KAPE-IB-159014-25-02-2022"/>
    <s v="LTM-1526/21-22"/>
    <n v="76032"/>
    <n v="5205.13"/>
    <s v="HMB-030851"/>
    <s v="KPEX-SB-136676"/>
    <d v="2022-03-25T00:00:00"/>
    <n v="40241931.909999996"/>
    <n v="1.0101"/>
    <n v="24052.649999999998"/>
    <n v="23812.17"/>
    <m/>
    <x v="1"/>
    <s v="IB"/>
    <x v="0"/>
    <n v="1.0101"/>
    <b v="1"/>
    <x v="0"/>
    <x v="1"/>
  </r>
  <r>
    <s v="KPFI-TI-28605-14-01-2022"/>
    <s v="LTM-1526/21-22"/>
    <n v="76032"/>
    <n v="5210.1099999999997"/>
    <s v="HMB-030851"/>
    <s v="KPEX-SB-136676"/>
    <d v="2022-03-25T00:00:00"/>
    <n v="40241931.909999996"/>
    <n v="1"/>
    <n v="91.6"/>
    <n v="91.6"/>
    <m/>
    <x v="1"/>
    <s v="TI"/>
    <x v="2"/>
    <n v="1"/>
    <b v="1"/>
    <x v="0"/>
    <x v="6"/>
  </r>
  <r>
    <s v="PQIB-IB-2406-11-08-2020"/>
    <s v="LTM-1541/21-22"/>
    <n v="4726"/>
    <n v="2701.12"/>
    <s v="HMB-032108"/>
    <s v="KPPE-SB-231425"/>
    <d v="2022-03-25T00:00:00"/>
    <n v="28045390.600000001"/>
    <n v="0.1"/>
    <n v="747.96"/>
    <n v="7479.59"/>
    <m/>
    <x v="1"/>
    <s v="IB"/>
    <x v="0"/>
    <n v="0.1"/>
    <b v="1"/>
    <x v="0"/>
    <x v="0"/>
  </r>
  <r>
    <s v="PQIB-IB-2406-11-08-2020"/>
    <s v="LTM-1541/21-22"/>
    <n v="4726"/>
    <n v="2701.12"/>
    <s v="HMB-032108"/>
    <s v="KPPE-SB-231425"/>
    <d v="2022-03-25T00:00:00"/>
    <n v="28045390.600000001"/>
    <n v="0.4"/>
    <n v="4106.3999999999996"/>
    <n v="10266"/>
    <m/>
    <x v="1"/>
    <s v="IB"/>
    <x v="0"/>
    <n v="0.4"/>
    <b v="1"/>
    <x v="0"/>
    <x v="0"/>
  </r>
  <r>
    <s v="PQIB-IB-2406-11-08-2020"/>
    <s v="LTM-1551/21-22"/>
    <n v="34178"/>
    <n v="2701.12"/>
    <s v="HMB-032633"/>
    <s v="KPPE-SB-231369"/>
    <d v="2022-03-25T00:00:00"/>
    <n v="19195059.010000002"/>
    <n v="0.4"/>
    <n v="5286.7999999999993"/>
    <n v="13217"/>
    <m/>
    <x v="1"/>
    <s v="IB"/>
    <x v="0"/>
    <n v="0.4"/>
    <b v="1"/>
    <x v="0"/>
    <x v="0"/>
  </r>
  <r>
    <s v="PQIB-IB-2406-11-08-2020"/>
    <s v="LTM-1552/21-22"/>
    <n v="35188"/>
    <n v="2701.12"/>
    <s v="HMB-032630"/>
    <s v="KPPE-SB-231340"/>
    <d v="2022-03-25T00:00:00"/>
    <n v="32630"/>
    <n v="0.4"/>
    <n v="5471.2"/>
    <n v="13678"/>
    <m/>
    <x v="1"/>
    <s v="IB"/>
    <x v="0"/>
    <n v="0.4"/>
    <b v="1"/>
    <x v="0"/>
    <x v="0"/>
  </r>
  <r>
    <s v="PQIB-IB-2406-11-08-2020"/>
    <s v="LTM-1553/21-22"/>
    <n v="24786"/>
    <n v="2701.12"/>
    <s v="HMB-032399"/>
    <s v="KPPE-SB-231875"/>
    <d v="2022-03-26T00:00:00"/>
    <n v="19097155.18"/>
    <n v="0.1"/>
    <n v="638.1"/>
    <n v="6381"/>
    <m/>
    <x v="1"/>
    <s v="IB"/>
    <x v="0"/>
    <n v="0.1"/>
    <b v="1"/>
    <x v="0"/>
    <x v="0"/>
  </r>
  <r>
    <s v="PQIB-IB-2406-11-08-2020"/>
    <s v="LTM-1553/21-22"/>
    <n v="24786"/>
    <n v="2701.12"/>
    <s v="HMB-032399"/>
    <s v="KPPE-SB-231875"/>
    <d v="2022-03-26T00:00:00"/>
    <n v="19097155.18"/>
    <n v="0.4"/>
    <n v="2154.4"/>
    <n v="5386"/>
    <m/>
    <x v="1"/>
    <s v="IB"/>
    <x v="0"/>
    <n v="0.4"/>
    <b v="1"/>
    <x v="0"/>
    <x v="0"/>
  </r>
  <r>
    <s v="SIPZ-HC-512-25-11-2021"/>
    <s v="LTM-1545/21-22"/>
    <n v="19998"/>
    <n v="9607.2000000000007"/>
    <s v="HMB-033010"/>
    <s v="KPPE-SB-231891"/>
    <d v="2022-03-26T00:00:00"/>
    <n v="17550464.780000001"/>
    <n v="1.039E-2"/>
    <n v="46.87"/>
    <n v="4510.83"/>
    <m/>
    <x v="1"/>
    <s v="HC"/>
    <x v="2"/>
    <n v="1.039E-2"/>
    <b v="1"/>
    <x v="0"/>
    <x v="6"/>
  </r>
  <r>
    <s v="SIPZ-HC-512-25-11-2021"/>
    <s v="LTM-1545/21-22"/>
    <n v="19998"/>
    <n v="9607.2000000000007"/>
    <s v="HMB-033010"/>
    <s v="KPPE-SB-231891"/>
    <d v="2022-03-26T00:00:00"/>
    <n v="17550464.780000001"/>
    <n v="4.8000000000000001E-4"/>
    <n v="2.17"/>
    <n v="4510.83"/>
    <m/>
    <x v="1"/>
    <s v="HC"/>
    <x v="2"/>
    <n v="4.8000000000000001E-4"/>
    <b v="1"/>
    <x v="0"/>
    <x v="6"/>
  </r>
  <r>
    <s v="SIPZ-HC-512-25-11-2021"/>
    <s v="LTM-1546/21-22"/>
    <n v="18396"/>
    <n v="9607.2000000000007"/>
    <s v="HMB-033009"/>
    <s v="KPPE-SB-231840"/>
    <d v="2022-03-26T00:00:00"/>
    <n v="16144531.960000001"/>
    <n v="1.039E-2"/>
    <n v="43.11"/>
    <n v="4149.47"/>
    <m/>
    <x v="1"/>
    <s v="HC"/>
    <x v="2"/>
    <n v="1.039E-2"/>
    <b v="1"/>
    <x v="0"/>
    <x v="6"/>
  </r>
  <r>
    <s v="SIPZ-HC-512-25-11-2021"/>
    <s v="LTM-1546/21-22"/>
    <n v="18396"/>
    <n v="9607.2000000000007"/>
    <s v="HMB-033009"/>
    <s v="KPPE-SB-231840"/>
    <d v="2022-03-26T00:00:00"/>
    <n v="16144531.960000001"/>
    <n v="4.8000000000000001E-4"/>
    <n v="1.99"/>
    <n v="4149.47"/>
    <m/>
    <x v="1"/>
    <s v="HC"/>
    <x v="2"/>
    <n v="4.8000000000000001E-4"/>
    <b v="1"/>
    <x v="0"/>
    <x v="6"/>
  </r>
  <r>
    <s v="KAPW-IB-83496-06-12-2021"/>
    <s v="LTM-1553/21-22"/>
    <n v="24786"/>
    <n v="5407.52"/>
    <s v="HMB-032399"/>
    <s v="KPPE-SB-231875"/>
    <d v="2022-03-26T00:00:00"/>
    <n v="19097155.18"/>
    <n v="1.0101"/>
    <n v="3545.45"/>
    <n v="3510"/>
    <m/>
    <x v="1"/>
    <s v="IB"/>
    <x v="0"/>
    <n v="1.0101"/>
    <b v="1"/>
    <x v="0"/>
    <x v="4"/>
  </r>
  <r>
    <s v="KAPE-IB-129589-14-01-2022"/>
    <s v="LTM-1541/21-22"/>
    <n v="4726"/>
    <n v="2832.1089999999999"/>
    <s v="HMB-032108"/>
    <s v="KPPE-SB-231425"/>
    <d v="2022-03-25T00:00:00"/>
    <n v="28045390.600000001"/>
    <n v="0.04"/>
    <n v="410.64"/>
    <n v="10266"/>
    <m/>
    <x v="1"/>
    <s v="IB"/>
    <x v="0"/>
    <n v="0.04"/>
    <b v="1"/>
    <x v="0"/>
    <x v="2"/>
  </r>
  <r>
    <s v="KAPE-IB-129589-14-01-2022"/>
    <s v="LTM-1551/21-22"/>
    <n v="34178"/>
    <n v="2832.1089999999999"/>
    <s v="HMB-032633"/>
    <s v="KPPE-SB-231369"/>
    <d v="2022-03-25T00:00:00"/>
    <n v="19195059.010000002"/>
    <n v="0.04"/>
    <n v="528.68000000000006"/>
    <n v="13217"/>
    <m/>
    <x v="1"/>
    <s v="IB"/>
    <x v="0"/>
    <n v="0.04"/>
    <b v="1"/>
    <x v="0"/>
    <x v="2"/>
  </r>
  <r>
    <s v="KAPE-IB-129589-14-01-2022"/>
    <s v="LTM-1552/21-22"/>
    <n v="35188"/>
    <n v="2832.1089999999999"/>
    <s v="HMB-032630"/>
    <s v="KPPE-SB-231340"/>
    <d v="2022-03-25T00:00:00"/>
    <n v="32630"/>
    <n v="0.04"/>
    <n v="547.12"/>
    <n v="13678"/>
    <m/>
    <x v="1"/>
    <s v="IB"/>
    <x v="0"/>
    <n v="0.04"/>
    <b v="1"/>
    <x v="0"/>
    <x v="2"/>
  </r>
  <r>
    <s v="KAPE-IB-129589-14-01-2022"/>
    <s v="LTM-1553/21-22"/>
    <n v="24786"/>
    <n v="2832.1089999999999"/>
    <s v="HMB-032399"/>
    <s v="KPPE-SB-231875"/>
    <d v="2022-03-26T00:00:00"/>
    <n v="19097155.18"/>
    <n v="0.04"/>
    <n v="215.44"/>
    <n v="5386"/>
    <m/>
    <x v="1"/>
    <s v="IB"/>
    <x v="0"/>
    <n v="0.04"/>
    <b v="1"/>
    <x v="0"/>
    <x v="2"/>
  </r>
  <r>
    <s v="KAPW-IB-114600-31-01-2022"/>
    <s v="LTM-1551/21-22"/>
    <n v="34178"/>
    <n v="3906.9029999999998"/>
    <s v="HMB-032633"/>
    <s v="KPPE-SB-231369"/>
    <d v="2022-03-25T00:00:00"/>
    <n v="19195059.010000002"/>
    <n v="0.04"/>
    <n v="528.68000000000006"/>
    <n v="13217"/>
    <m/>
    <x v="1"/>
    <s v="IB"/>
    <x v="0"/>
    <n v="0.04"/>
    <b v="1"/>
    <x v="0"/>
    <x v="2"/>
  </r>
  <r>
    <s v="KAPW-IB-114600-31-01-2022"/>
    <s v="LTM-1552/21-22"/>
    <n v="35188"/>
    <n v="3906.9029999999998"/>
    <s v="HMB-032630"/>
    <s v="KPPE-SB-231340"/>
    <d v="2022-03-25T00:00:00"/>
    <n v="32630"/>
    <n v="0.04"/>
    <n v="547.12"/>
    <n v="13678"/>
    <m/>
    <x v="1"/>
    <s v="IB"/>
    <x v="0"/>
    <n v="0.04"/>
    <b v="1"/>
    <x v="0"/>
    <x v="2"/>
  </r>
  <r>
    <s v="KAPW-IB-114600-31-01-2022"/>
    <s v="LTM-1553/21-22"/>
    <n v="24786"/>
    <n v="3906.9029999999998"/>
    <s v="HMB-032399"/>
    <s v="KPPE-SB-231875"/>
    <d v="2022-03-26T00:00:00"/>
    <n v="19097155.18"/>
    <n v="0.04"/>
    <n v="47.85"/>
    <n v="1196.25"/>
    <m/>
    <x v="1"/>
    <s v="IB"/>
    <x v="0"/>
    <n v="0.04"/>
    <b v="1"/>
    <x v="0"/>
    <x v="2"/>
  </r>
  <r>
    <s v="KAPE-IB-129594-14-01-2022"/>
    <s v="LTM-1553/21-22"/>
    <n v="24786"/>
    <n v="3809.9189999999999"/>
    <s v="HMB-032399"/>
    <s v="KPPE-SB-231875"/>
    <d v="2022-03-26T00:00:00"/>
    <n v="19097155.18"/>
    <n v="0.04"/>
    <n v="215.44"/>
    <n v="5386"/>
    <m/>
    <x v="1"/>
    <s v="IB"/>
    <x v="0"/>
    <n v="0.04"/>
    <b v="1"/>
    <x v="0"/>
    <x v="2"/>
  </r>
  <r>
    <s v="KAPE-IB-129603-14-01-2022"/>
    <s v="LTM-1551/21-22"/>
    <n v="34178"/>
    <n v="1108.19"/>
    <s v="HMB-032633"/>
    <s v="KPPE-SB-231369"/>
    <d v="2022-03-25T00:00:00"/>
    <n v="19195059.010000002"/>
    <n v="0.04"/>
    <n v="528.68000000000006"/>
    <n v="13217"/>
    <m/>
    <x v="1"/>
    <s v="IB"/>
    <x v="0"/>
    <n v="0.04"/>
    <b v="1"/>
    <x v="0"/>
    <x v="2"/>
  </r>
  <r>
    <s v="KAPE-IB-129603-14-01-2022"/>
    <s v="LTM-1552/21-22"/>
    <n v="35188"/>
    <n v="1108.19"/>
    <s v="HMB-032630"/>
    <s v="KPPE-SB-231340"/>
    <d v="2022-03-25T00:00:00"/>
    <n v="32630"/>
    <n v="0.04"/>
    <n v="547.12"/>
    <n v="13678"/>
    <m/>
    <x v="1"/>
    <s v="IB"/>
    <x v="0"/>
    <n v="0.04"/>
    <b v="1"/>
    <x v="0"/>
    <x v="2"/>
  </r>
  <r>
    <s v="KAPE-IB-129603-14-01-2022"/>
    <s v="LTM-1553/21-22"/>
    <n v="24786"/>
    <n v="1108.19"/>
    <s v="HMB-032399"/>
    <s v="KPPE-SB-231875"/>
    <d v="2022-03-26T00:00:00"/>
    <n v="19097155.18"/>
    <n v="0.04"/>
    <n v="330.28000000000003"/>
    <n v="8257"/>
    <m/>
    <x v="1"/>
    <s v="IB"/>
    <x v="0"/>
    <n v="0.04"/>
    <b v="1"/>
    <x v="0"/>
    <x v="2"/>
  </r>
  <r>
    <s v="KAPE-MB-174350-22-03-2021"/>
    <s v="LTM-1551/21-22"/>
    <n v="34178"/>
    <n v="5503.201"/>
    <s v="HMB-032633"/>
    <s v="KPPE-SB-231369"/>
    <d v="2022-03-25T00:00:00"/>
    <n v="19195059.010000002"/>
    <n v="0.53061000000000003"/>
    <n v="7013.07"/>
    <n v="13217"/>
    <m/>
    <x v="1"/>
    <s v="MB"/>
    <x v="1"/>
    <n v="0.53061000000000003"/>
    <b v="1"/>
    <x v="0"/>
    <x v="5"/>
  </r>
  <r>
    <s v="KAPE-MB-174350-22-03-2021"/>
    <s v="LTM-1552/21-22"/>
    <n v="35188"/>
    <n v="5503.201"/>
    <s v="HMB-032630"/>
    <s v="KPPE-SB-231340"/>
    <d v="2022-03-25T00:00:00"/>
    <n v="32630"/>
    <n v="0.53061000000000003"/>
    <n v="7257.68"/>
    <n v="13678"/>
    <m/>
    <x v="1"/>
    <s v="MB"/>
    <x v="1"/>
    <n v="0.53061000000000003"/>
    <b v="1"/>
    <x v="0"/>
    <x v="5"/>
  </r>
  <r>
    <s v="KAPE-MB-174350-22-03-2021"/>
    <s v="LTM-1553/21-22"/>
    <n v="24786"/>
    <n v="5503.201"/>
    <s v="HMB-032399"/>
    <s v="KPPE-SB-231875"/>
    <d v="2022-03-26T00:00:00"/>
    <n v="19097155.18"/>
    <n v="0.53061000000000003"/>
    <n v="995.42"/>
    <n v="1876"/>
    <m/>
    <x v="1"/>
    <s v="MB"/>
    <x v="1"/>
    <n v="0.53061000000000003"/>
    <b v="1"/>
    <x v="0"/>
    <x v="5"/>
  </r>
  <r>
    <s v="KAPW-IB-88577-14-12-2021"/>
    <s v="LTM-1551/21-22"/>
    <n v="34178"/>
    <n v="5807.1019999999999"/>
    <s v="HMB-032633"/>
    <s v="KPPE-SB-231369"/>
    <d v="2022-03-25T00:00:00"/>
    <n v="19195059.010000002"/>
    <n v="0.1"/>
    <n v="372.8"/>
    <n v="3728"/>
    <m/>
    <x v="1"/>
    <s v="IB"/>
    <x v="0"/>
    <n v="0.1"/>
    <b v="1"/>
    <x v="0"/>
    <x v="7"/>
  </r>
  <r>
    <s v="KAPE-IB-135157-25-01-2022"/>
    <s v="LTM-1551/21-22"/>
    <n v="34178"/>
    <n v="3402.13"/>
    <s v="HMB-032633"/>
    <s v="KPPE-SB-231369"/>
    <d v="2022-03-25T00:00:00"/>
    <n v="19195059.010000002"/>
    <n v="0.04"/>
    <n v="528.68000000000006"/>
    <n v="13217"/>
    <m/>
    <x v="1"/>
    <s v="IB"/>
    <x v="0"/>
    <n v="0.04"/>
    <b v="1"/>
    <x v="0"/>
    <x v="2"/>
  </r>
  <r>
    <s v="KAPE-IB-135157-25-01-2022"/>
    <s v="LTM-1552/21-22"/>
    <n v="35188"/>
    <n v="3402.13"/>
    <s v="HMB-032630"/>
    <s v="KPPE-SB-231340"/>
    <d v="2022-03-25T00:00:00"/>
    <n v="32630"/>
    <n v="0.04"/>
    <n v="547.12"/>
    <n v="13678"/>
    <m/>
    <x v="1"/>
    <s v="IB"/>
    <x v="0"/>
    <n v="0.04"/>
    <b v="1"/>
    <x v="0"/>
    <x v="2"/>
  </r>
  <r>
    <s v="KAPE-IB-135157-25-01-2022"/>
    <s v="LTM-1553/21-22"/>
    <n v="24786"/>
    <n v="3402.13"/>
    <s v="HMB-032399"/>
    <s v="KPPE-SB-231875"/>
    <d v="2022-03-26T00:00:00"/>
    <n v="19097155.18"/>
    <n v="0.04"/>
    <n v="330.28000000000003"/>
    <n v="8257"/>
    <m/>
    <x v="1"/>
    <s v="IB"/>
    <x v="0"/>
    <n v="0.04"/>
    <b v="1"/>
    <x v="0"/>
    <x v="2"/>
  </r>
  <r>
    <s v="KAPE-IB-32254-17-08-2021"/>
    <s v="LTM-1541/21-22"/>
    <n v="4726"/>
    <n v="5402.33"/>
    <s v="HMB-032108"/>
    <s v="KPPE-SB-231425"/>
    <d v="2022-03-25T00:00:00"/>
    <n v="28045390.600000001"/>
    <n v="0.99009999999999998"/>
    <n v="7405.54"/>
    <n v="7479.59"/>
    <m/>
    <x v="1"/>
    <s v="IB"/>
    <x v="0"/>
    <n v="0.99009999999999998"/>
    <b v="1"/>
    <x v="0"/>
    <x v="3"/>
  </r>
  <r>
    <s v="KAPE-IB-32254-17-08-2021"/>
    <s v="LTM-1541/21-22"/>
    <n v="4726"/>
    <n v="5402.33"/>
    <s v="HMB-032108"/>
    <s v="KPPE-SB-231425"/>
    <d v="2022-03-25T00:00:00"/>
    <n v="28045390.600000001"/>
    <n v="1.0101"/>
    <n v="10369.69"/>
    <n v="10266"/>
    <m/>
    <x v="1"/>
    <s v="IB"/>
    <x v="0"/>
    <n v="1.0101"/>
    <b v="1"/>
    <x v="0"/>
    <x v="3"/>
  </r>
  <r>
    <s v="KAPW-IB-109021-18-01-2022"/>
    <s v="LTM-1551/21-22"/>
    <n v="34178"/>
    <n v="3204.16"/>
    <s v="HMB-032633"/>
    <s v="KPPE-SB-231369"/>
    <d v="2022-03-25T00:00:00"/>
    <n v="19195059.010000002"/>
    <n v="7.0000000000000007E-2"/>
    <n v="925.19"/>
    <n v="13217"/>
    <m/>
    <x v="1"/>
    <s v="IB"/>
    <x v="0"/>
    <n v="7.0000000000000007E-2"/>
    <b v="1"/>
    <x v="0"/>
    <x v="8"/>
  </r>
  <r>
    <s v="KAPW-IB-109021-18-01-2022"/>
    <s v="LTM-1552/21-22"/>
    <n v="35188"/>
    <n v="3204.16"/>
    <s v="HMB-032630"/>
    <s v="KPPE-SB-231340"/>
    <d v="2022-03-25T00:00:00"/>
    <n v="32630"/>
    <n v="7.0000000000000007E-2"/>
    <n v="957.45999999999992"/>
    <n v="13678"/>
    <m/>
    <x v="1"/>
    <s v="IB"/>
    <x v="0"/>
    <n v="7.0000000000000007E-2"/>
    <b v="1"/>
    <x v="0"/>
    <x v="8"/>
  </r>
  <r>
    <s v="KAPW-IB-109021-18-01-2022"/>
    <s v="LTM-1553/21-22"/>
    <n v="24786"/>
    <n v="3204.16"/>
    <s v="HMB-032399"/>
    <s v="KPPE-SB-231875"/>
    <d v="2022-03-26T00:00:00"/>
    <n v="19097155.18"/>
    <n v="7.0000000000000007E-2"/>
    <n v="577.99"/>
    <n v="8257"/>
    <m/>
    <x v="1"/>
    <s v="IB"/>
    <x v="0"/>
    <n v="7.0000000000000007E-2"/>
    <b v="1"/>
    <x v="0"/>
    <x v="8"/>
  </r>
  <r>
    <s v="KAPE-IB-159014-25-02-2022"/>
    <s v="LTM-1553/21-22"/>
    <n v="24786"/>
    <n v="5205.13"/>
    <s v="HMB-032399"/>
    <s v="KPPE-SB-231875"/>
    <d v="2022-03-26T00:00:00"/>
    <n v="19097155.18"/>
    <n v="1.0101"/>
    <n v="6445.45"/>
    <n v="6381"/>
    <m/>
    <x v="1"/>
    <s v="IB"/>
    <x v="0"/>
    <n v="1.0101"/>
    <b v="1"/>
    <x v="0"/>
    <x v="1"/>
  </r>
  <r>
    <s v="KAPW-IB-130911-25-02-2022"/>
    <s v="LTM-1551/21-22"/>
    <n v="34178"/>
    <n v="5807.1019999999999"/>
    <s v="HMB-032633"/>
    <s v="KPPE-SB-231369"/>
    <d v="2022-03-25T00:00:00"/>
    <n v="19195059.010000002"/>
    <n v="0.1"/>
    <n v="948.9"/>
    <n v="9489"/>
    <m/>
    <x v="1"/>
    <s v="IB"/>
    <x v="0"/>
    <n v="0.1"/>
    <b v="1"/>
    <x v="0"/>
    <x v="7"/>
  </r>
  <r>
    <s v="KAPW-IB-130911-25-02-2022"/>
    <s v="LTM-1552/21-22"/>
    <n v="35188"/>
    <n v="5807.1019999999999"/>
    <s v="HMB-032630"/>
    <s v="KPPE-SB-231340"/>
    <d v="2022-03-25T00:00:00"/>
    <n v="32630"/>
    <n v="0.1"/>
    <n v="1367.8"/>
    <n v="13678"/>
    <m/>
    <x v="1"/>
    <s v="IB"/>
    <x v="0"/>
    <n v="0.1"/>
    <b v="1"/>
    <x v="0"/>
    <x v="7"/>
  </r>
  <r>
    <s v="KAPW-IB-130911-25-02-2022"/>
    <s v="LTM-1553/21-22"/>
    <n v="24786"/>
    <n v="5807.1019999999999"/>
    <s v="HMB-032399"/>
    <s v="KPPE-SB-231875"/>
    <d v="2022-03-26T00:00:00"/>
    <n v="19097155.18"/>
    <n v="0.1"/>
    <n v="187.6"/>
    <n v="1876"/>
    <m/>
    <x v="1"/>
    <s v="IB"/>
    <x v="0"/>
    <n v="0.1"/>
    <b v="1"/>
    <x v="0"/>
    <x v="7"/>
  </r>
  <r>
    <s v="KAPW-IB-108998-18-01-2022"/>
    <s v="LTM-1553/21-22"/>
    <n v="24786"/>
    <n v="3906.9029999999998"/>
    <s v="HMB-032399"/>
    <s v="KPPE-SB-231875"/>
    <d v="2022-03-26T00:00:00"/>
    <n v="19097155.18"/>
    <n v="0.04"/>
    <n v="282.43"/>
    <n v="7060.75"/>
    <m/>
    <x v="1"/>
    <s v="IB"/>
    <x v="0"/>
    <n v="0.04"/>
    <b v="1"/>
    <x v="0"/>
    <x v="2"/>
  </r>
  <r>
    <s v="PQIB-IB-2406-11-08-2020"/>
    <s v="LTM-1411+1419/21-22"/>
    <n v="4258"/>
    <n v="2701.12"/>
    <s v="HMB-022061"/>
    <s v="KPPE-SB-232495"/>
    <d v="2022-03-26T00:00:00"/>
    <n v="6991649.2000000002"/>
    <n v="0.1"/>
    <n v="526.4"/>
    <n v="5264"/>
    <m/>
    <x v="1"/>
    <s v="IB"/>
    <x v="0"/>
    <n v="0.1"/>
    <b v="1"/>
    <x v="0"/>
    <x v="0"/>
  </r>
  <r>
    <s v="PQIB-IB-2406-11-08-2020"/>
    <s v="LTM-1527/21-22"/>
    <n v="6804"/>
    <n v="2701.12"/>
    <s v="HMB-031090"/>
    <s v="KPPE-SB-231968"/>
    <d v="2022-03-26T00:00:00"/>
    <n v="6852255.7599999998"/>
    <n v="0.1"/>
    <n v="343.6"/>
    <n v="3436"/>
    <m/>
    <x v="1"/>
    <s v="IB"/>
    <x v="0"/>
    <n v="0.1"/>
    <b v="1"/>
    <x v="0"/>
    <x v="0"/>
  </r>
  <r>
    <s v="PQIB-IB-2406-11-08-2020"/>
    <s v="LTM-1549/21-22"/>
    <n v="48000"/>
    <n v="2701.12"/>
    <s v="HMB-032261"/>
    <s v="KPPE-SB-232911"/>
    <d v="2022-03-27T00:00:00"/>
    <n v="19012977.399999999"/>
    <n v="0.1"/>
    <n v="1557.55"/>
    <n v="15575.51"/>
    <m/>
    <x v="1"/>
    <s v="IB"/>
    <x v="0"/>
    <n v="0.1"/>
    <b v="1"/>
    <x v="0"/>
    <x v="0"/>
  </r>
  <r>
    <s v="PQIB-IB-2406-11-08-2020"/>
    <s v="LTM-1554/21-22"/>
    <n v="26485"/>
    <n v="2701.12"/>
    <s v="HMB-032400"/>
    <s v="KPPE-SB-231964"/>
    <d v="2022-03-26T00:00:00"/>
    <n v="29162439.52"/>
    <n v="0.1"/>
    <n v="1380.6"/>
    <n v="13806"/>
    <m/>
    <x v="1"/>
    <s v="IB"/>
    <x v="0"/>
    <n v="0.1"/>
    <b v="1"/>
    <x v="0"/>
    <x v="0"/>
  </r>
  <r>
    <s v="PQIB-IB-2406-11-08-2020"/>
    <s v="LTM-1562/21-22"/>
    <n v="32356"/>
    <n v="2701.12"/>
    <s v="HMB-033045"/>
    <s v="KPPE-SB-232986"/>
    <d v="2022-03-27T00:00:00"/>
    <n v="27580857.739999998"/>
    <n v="0.1"/>
    <n v="1269.8000000000002"/>
    <n v="12698"/>
    <m/>
    <x v="1"/>
    <s v="IB"/>
    <x v="0"/>
    <n v="0.1"/>
    <b v="1"/>
    <x v="0"/>
    <x v="0"/>
  </r>
  <r>
    <s v="KAPW-IB-63381-30-10-2021"/>
    <s v="LTM-1411+1419/21-22"/>
    <n v="4258"/>
    <n v="1108.19"/>
    <s v="HMB-022061"/>
    <s v="KPPE-SB-232495"/>
    <d v="2022-03-26T00:00:00"/>
    <n v="6991649.2000000002"/>
    <n v="0.04"/>
    <n v="210.56"/>
    <n v="5264"/>
    <m/>
    <x v="1"/>
    <s v="IB"/>
    <x v="0"/>
    <n v="0.04"/>
    <b v="1"/>
    <x v="0"/>
    <x v="2"/>
  </r>
  <r>
    <s v="KAPE-MB-172535-18-03-2021"/>
    <s v="LTM-1411+1419/21-22"/>
    <n v="4258"/>
    <n v="5503.201"/>
    <s v="HMB-022061"/>
    <s v="KPPE-SB-232495"/>
    <d v="2022-03-26T00:00:00"/>
    <n v="6991649.2000000002"/>
    <n v="0.53061000000000003"/>
    <n v="2276.3200000000002"/>
    <n v="4290"/>
    <m/>
    <x v="1"/>
    <s v="MB"/>
    <x v="1"/>
    <n v="0.53061000000000003"/>
    <b v="1"/>
    <x v="0"/>
    <x v="5"/>
  </r>
  <r>
    <s v="SIPZ-HC-512-25-11-2021"/>
    <s v="LTM-1544/21-22"/>
    <n v="19998"/>
    <n v="9607.2000000000007"/>
    <s v="HMB-033011"/>
    <s v="KPPE-SB-232840"/>
    <d v="2022-03-27T00:00:00"/>
    <n v="17550464.780000001"/>
    <n v="1.039E-2"/>
    <n v="46.87"/>
    <n v="4510.83"/>
    <m/>
    <x v="1"/>
    <s v="HC"/>
    <x v="2"/>
    <n v="1.039E-2"/>
    <b v="1"/>
    <x v="0"/>
    <x v="6"/>
  </r>
  <r>
    <s v="SIPZ-HC-512-25-11-2021"/>
    <s v="LTM-1544/21-22"/>
    <n v="19998"/>
    <n v="9607.2000000000007"/>
    <s v="HMB-033011"/>
    <s v="KPPE-SB-232840"/>
    <d v="2022-03-27T00:00:00"/>
    <n v="17550464.780000001"/>
    <n v="4.8000000000000001E-4"/>
    <n v="2.17"/>
    <n v="4510.83"/>
    <m/>
    <x v="1"/>
    <s v="HC"/>
    <x v="2"/>
    <n v="4.8000000000000001E-4"/>
    <b v="1"/>
    <x v="0"/>
    <x v="6"/>
  </r>
  <r>
    <s v="SIPZ-HC-512-25-11-2021"/>
    <s v="LTM-1547/21-22"/>
    <n v="24786"/>
    <n v="9607.2000000000007"/>
    <s v="HMB-033008"/>
    <s v="KPPE-SB-231955"/>
    <d v="2022-03-26T00:00:00"/>
    <n v="17725332.640000001"/>
    <n v="1.039E-2"/>
    <n v="58.12"/>
    <n v="5593.53"/>
    <m/>
    <x v="1"/>
    <s v="HC"/>
    <x v="2"/>
    <n v="1.039E-2"/>
    <b v="1"/>
    <x v="0"/>
    <x v="6"/>
  </r>
  <r>
    <s v="SIPZ-HC-512-25-11-2021"/>
    <s v="LTM-1547/21-22"/>
    <n v="24786"/>
    <n v="9607.2000000000007"/>
    <s v="HMB-033008"/>
    <s v="KPPE-SB-231955"/>
    <d v="2022-03-26T00:00:00"/>
    <n v="17725332.640000001"/>
    <n v="4.8000000000000001E-4"/>
    <n v="2.68"/>
    <n v="5593.53"/>
    <m/>
    <x v="1"/>
    <s v="HC"/>
    <x v="2"/>
    <n v="4.8000000000000001E-4"/>
    <b v="1"/>
    <x v="0"/>
    <x v="6"/>
  </r>
  <r>
    <s v="SIPZ-HC-512-25-11-2021"/>
    <s v="LTM-1548/21-22"/>
    <n v="26670"/>
    <n v="9607.2000000000007"/>
    <s v="HMB-033090"/>
    <s v="KPPE-SB-233009"/>
    <d v="2022-03-27T00:00:00"/>
    <n v="18608405.760000002"/>
    <n v="1.039E-2"/>
    <n v="62.48"/>
    <n v="6013.08"/>
    <m/>
    <x v="1"/>
    <s v="HC"/>
    <x v="2"/>
    <n v="1.039E-2"/>
    <b v="1"/>
    <x v="0"/>
    <x v="6"/>
  </r>
  <r>
    <s v="SIPZ-HC-512-25-11-2021"/>
    <s v="LTM-1548/21-22"/>
    <n v="26670"/>
    <n v="9607.2000000000007"/>
    <s v="HMB-033090"/>
    <s v="KPPE-SB-233009"/>
    <d v="2022-03-27T00:00:00"/>
    <n v="18608405.760000002"/>
    <n v="4.8000000000000001E-4"/>
    <n v="2.89"/>
    <n v="6013.08"/>
    <m/>
    <x v="1"/>
    <s v="HC"/>
    <x v="2"/>
    <n v="4.8000000000000001E-4"/>
    <b v="1"/>
    <x v="0"/>
    <x v="6"/>
  </r>
  <r>
    <s v="KAPE-IB-111446-16-12-2021"/>
    <s v="LTM-1411+1419/21-22"/>
    <n v="4258"/>
    <n v="3402.13"/>
    <s v="HMB-022061"/>
    <s v="KPPE-SB-232495"/>
    <d v="2022-03-26T00:00:00"/>
    <n v="6991649.2000000002"/>
    <n v="0.04"/>
    <n v="171.6"/>
    <n v="4290"/>
    <m/>
    <x v="1"/>
    <s v="IB"/>
    <x v="0"/>
    <n v="0.04"/>
    <b v="1"/>
    <x v="0"/>
    <x v="2"/>
  </r>
  <r>
    <s v="KAPE-IB-129589-14-01-2022"/>
    <s v="LTM-1411+1419/21-22"/>
    <n v="4258"/>
    <n v="2832.1089999999999"/>
    <s v="HMB-022061"/>
    <s v="KPPE-SB-232495"/>
    <d v="2022-03-26T00:00:00"/>
    <n v="6991649.2000000002"/>
    <n v="0.04"/>
    <n v="171.6"/>
    <n v="4290"/>
    <m/>
    <x v="1"/>
    <s v="IB"/>
    <x v="0"/>
    <n v="0.04"/>
    <b v="1"/>
    <x v="0"/>
    <x v="2"/>
  </r>
  <r>
    <s v="KAPW-IB-114600-31-01-2022"/>
    <s v="LTM-1411+1419/21-22"/>
    <n v="4258"/>
    <n v="3906.9029999999998"/>
    <s v="HMB-022061"/>
    <s v="KPPE-SB-232495"/>
    <d v="2022-03-26T00:00:00"/>
    <n v="6991649.2000000002"/>
    <n v="0.04"/>
    <n v="171.6"/>
    <n v="4290"/>
    <m/>
    <x v="1"/>
    <s v="IB"/>
    <x v="0"/>
    <n v="0.04"/>
    <b v="1"/>
    <x v="0"/>
    <x v="2"/>
  </r>
  <r>
    <s v="KAPW-IB-114600-31-01-2022"/>
    <s v="LTM-1527/21-22"/>
    <n v="6804"/>
    <n v="3906.9029999999998"/>
    <s v="HMB-031090"/>
    <s v="KPPE-SB-231968"/>
    <d v="2022-03-26T00:00:00"/>
    <n v="6852255.7599999998"/>
    <n v="0.04"/>
    <n v="92.36"/>
    <n v="2309"/>
    <m/>
    <x v="1"/>
    <s v="IB"/>
    <x v="0"/>
    <n v="0.04"/>
    <b v="1"/>
    <x v="0"/>
    <x v="2"/>
  </r>
  <r>
    <s v="KAPE-IB-129594-14-01-2022"/>
    <s v="LTM-1411+1419/21-22"/>
    <n v="4258"/>
    <n v="3809.9189999999999"/>
    <s v="HMB-022061"/>
    <s v="KPPE-SB-232495"/>
    <d v="2022-03-26T00:00:00"/>
    <n v="6991649.2000000002"/>
    <n v="0.04"/>
    <n v="171.6"/>
    <n v="4290"/>
    <m/>
    <x v="1"/>
    <s v="IB"/>
    <x v="0"/>
    <n v="0.04"/>
    <b v="1"/>
    <x v="0"/>
    <x v="2"/>
  </r>
  <r>
    <s v="KAPE-IB-129594-14-01-2022"/>
    <s v="LTM-1527/21-22"/>
    <n v="6804"/>
    <n v="3809.9189999999999"/>
    <s v="HMB-031090"/>
    <s v="KPPE-SB-231968"/>
    <d v="2022-03-26T00:00:00"/>
    <n v="6852255.7599999998"/>
    <n v="0.04"/>
    <n v="92.36"/>
    <n v="2309"/>
    <m/>
    <x v="1"/>
    <s v="IB"/>
    <x v="0"/>
    <n v="0.04"/>
    <b v="1"/>
    <x v="0"/>
    <x v="2"/>
  </r>
  <r>
    <s v="KAPE-IB-129594-14-01-2022"/>
    <s v="LTM-1554/21-22"/>
    <n v="26485"/>
    <n v="3809.9189999999999"/>
    <s v="HMB-032400"/>
    <s v="KPPE-SB-231964"/>
    <d v="2022-03-26T00:00:00"/>
    <n v="29162439.52"/>
    <n v="0.04"/>
    <n v="70.63"/>
    <n v="1765.72"/>
    <m/>
    <x v="1"/>
    <s v="IB"/>
    <x v="0"/>
    <n v="0.04"/>
    <b v="1"/>
    <x v="0"/>
    <x v="2"/>
  </r>
  <r>
    <s v="KAPE-IB-126926-11-01-2022"/>
    <s v="LTM-1554/21-22"/>
    <n v="26485"/>
    <n v="5205.2700000000004"/>
    <s v="HMB-032400"/>
    <s v="KPPE-SB-231964"/>
    <d v="2022-03-26T00:00:00"/>
    <n v="29162439.52"/>
    <n v="1.0101"/>
    <n v="8295.0400000000009"/>
    <n v="8212.1"/>
    <m/>
    <x v="1"/>
    <s v="IB"/>
    <x v="0"/>
    <n v="1.0101"/>
    <b v="1"/>
    <x v="0"/>
    <x v="1"/>
  </r>
  <r>
    <s v="PQZI-EP-16065-18-01-2022"/>
    <s v="LTM-1560/21-22"/>
    <n v="32631"/>
    <n v="9607.11"/>
    <s v="HMB-033087"/>
    <s v="KPPE-SB-232085"/>
    <d v="2022-03-26T00:00:00"/>
    <n v="35340076.210000001"/>
    <n v="1"/>
    <n v="500"/>
    <n v="500"/>
    <m/>
    <x v="1"/>
    <s v="EP"/>
    <x v="2"/>
    <n v="1"/>
    <b v="1"/>
    <x v="2"/>
    <x v="6"/>
  </r>
  <r>
    <s v="KAPE-IB-129603-14-01-2022"/>
    <s v="LTM-1527/21-22"/>
    <n v="6804"/>
    <n v="1108.19"/>
    <s v="HMB-031090"/>
    <s v="KPPE-SB-231968"/>
    <d v="2022-03-26T00:00:00"/>
    <n v="6852255.7599999998"/>
    <n v="0.04"/>
    <n v="137.44"/>
    <n v="3436"/>
    <m/>
    <x v="1"/>
    <s v="IB"/>
    <x v="0"/>
    <n v="0.04"/>
    <b v="1"/>
    <x v="0"/>
    <x v="2"/>
  </r>
  <r>
    <s v="KAPE-IB-129603-14-01-2022"/>
    <s v="LTM-1554/21-22"/>
    <n v="26485"/>
    <n v="1108.19"/>
    <s v="HMB-032400"/>
    <s v="KPPE-SB-231964"/>
    <d v="2022-03-26T00:00:00"/>
    <n v="29162439.52"/>
    <n v="0.04"/>
    <n v="552.24"/>
    <n v="13806"/>
    <m/>
    <x v="1"/>
    <s v="IB"/>
    <x v="0"/>
    <n v="0.04"/>
    <b v="1"/>
    <x v="0"/>
    <x v="2"/>
  </r>
  <r>
    <s v="KAPE-IB-129603-14-01-2022"/>
    <s v="LTM-1562/21-22"/>
    <n v="32356"/>
    <n v="1108.19"/>
    <s v="HMB-033045"/>
    <s v="KPPE-SB-232986"/>
    <d v="2022-03-27T00:00:00"/>
    <n v="27580857.739999998"/>
    <n v="0.04"/>
    <n v="507.92"/>
    <n v="12698"/>
    <m/>
    <x v="1"/>
    <s v="IB"/>
    <x v="0"/>
    <n v="0.04"/>
    <b v="1"/>
    <x v="0"/>
    <x v="2"/>
  </r>
  <r>
    <s v="KAPW-IB-105006-11-01-2022"/>
    <s v="LTM-1411+1419/21-22"/>
    <n v="4258"/>
    <n v="3204.16"/>
    <s v="HMB-022061"/>
    <s v="KPPE-SB-232495"/>
    <d v="2022-03-26T00:00:00"/>
    <n v="6991649.2000000002"/>
    <n v="7.0000000000000007E-2"/>
    <n v="300.3"/>
    <n v="4290"/>
    <m/>
    <x v="1"/>
    <s v="IB"/>
    <x v="0"/>
    <n v="7.0000000000000007E-2"/>
    <b v="1"/>
    <x v="0"/>
    <x v="8"/>
  </r>
  <r>
    <s v="KAPE-IB-127747-12-01-2022"/>
    <s v="LTM-1411+1419/21-22"/>
    <n v="4258"/>
    <n v="5205.13"/>
    <s v="HMB-022061"/>
    <s v="KPPE-SB-232495"/>
    <d v="2022-03-26T00:00:00"/>
    <n v="6991649.2000000002"/>
    <n v="1.0101"/>
    <n v="983.84"/>
    <n v="974"/>
    <m/>
    <x v="1"/>
    <s v="IB"/>
    <x v="0"/>
    <n v="1.0101"/>
    <b v="1"/>
    <x v="0"/>
    <x v="1"/>
  </r>
  <r>
    <s v="KAPE-IB-135157-25-01-2022"/>
    <s v="LTM-1527/21-22"/>
    <n v="6804"/>
    <n v="3402.13"/>
    <s v="HMB-031090"/>
    <s v="KPPE-SB-231968"/>
    <d v="2022-03-26T00:00:00"/>
    <n v="6852255.7599999998"/>
    <n v="0.04"/>
    <n v="92.36"/>
    <n v="2309"/>
    <m/>
    <x v="1"/>
    <s v="IB"/>
    <x v="0"/>
    <n v="0.04"/>
    <b v="1"/>
    <x v="0"/>
    <x v="2"/>
  </r>
  <r>
    <s v="KAPE-IB-135157-25-01-2022"/>
    <s v="LTM-1554/21-22"/>
    <n v="26485"/>
    <n v="3402.13"/>
    <s v="HMB-032400"/>
    <s v="KPPE-SB-231964"/>
    <d v="2022-03-26T00:00:00"/>
    <n v="29162439.52"/>
    <n v="0.04"/>
    <n v="552.24"/>
    <n v="13806"/>
    <m/>
    <x v="1"/>
    <s v="IB"/>
    <x v="0"/>
    <n v="0.04"/>
    <b v="1"/>
    <x v="0"/>
    <x v="2"/>
  </r>
  <r>
    <s v="KAPE-IB-135157-25-01-2022"/>
    <s v="LTM-1562/21-22"/>
    <n v="32356"/>
    <n v="3402.13"/>
    <s v="HMB-033045"/>
    <s v="KPPE-SB-232986"/>
    <d v="2022-03-27T00:00:00"/>
    <n v="27580857.739999998"/>
    <n v="0.04"/>
    <n v="507.92"/>
    <n v="12698"/>
    <m/>
    <x v="1"/>
    <s v="IB"/>
    <x v="0"/>
    <n v="0.04"/>
    <b v="1"/>
    <x v="0"/>
    <x v="2"/>
  </r>
  <r>
    <s v="KPAF-TI-35920-07-01-2022"/>
    <s v="LTM-1528/21-22"/>
    <n v="10020"/>
    <n v="3926.9099000000001"/>
    <s v="HMB-031069"/>
    <s v="KPAE-SB-59924"/>
    <d v="2022-03-27T00:00:00"/>
    <n v="7282536"/>
    <n v="1"/>
    <n v="10000"/>
    <n v="10000"/>
    <m/>
    <x v="1"/>
    <s v="TI"/>
    <x v="2"/>
    <n v="1"/>
    <b v="1"/>
    <x v="0"/>
    <x v="6"/>
  </r>
  <r>
    <s v="KPAF-TI-35920-07-01-2022"/>
    <s v="LTM-1529/21-22"/>
    <n v="10020"/>
    <n v="3926.9099000000001"/>
    <s v="HMB-031091"/>
    <s v="KPAE-SB-59919"/>
    <d v="2022-03-27T00:00:00"/>
    <n v="7282536"/>
    <n v="1"/>
    <n v="10000"/>
    <n v="10000"/>
    <m/>
    <x v="1"/>
    <s v="TI"/>
    <x v="2"/>
    <n v="1"/>
    <b v="1"/>
    <x v="0"/>
    <x v="6"/>
  </r>
  <r>
    <s v="KPAF-TI-35920-07-01-2022"/>
    <s v="LTM-1558/21-22"/>
    <n v="19628"/>
    <n v="3926.9099000000001"/>
    <s v="HMB-032807"/>
    <s v="KPAE-SB-59925"/>
    <d v="2022-03-27T00:00:00"/>
    <n v="12090121.76"/>
    <n v="1"/>
    <n v="20000"/>
    <n v="20000"/>
    <m/>
    <x v="1"/>
    <s v="TI"/>
    <x v="2"/>
    <n v="1"/>
    <b v="1"/>
    <x v="0"/>
    <x v="6"/>
  </r>
  <r>
    <s v="KPAF-TI-35920-07-01-2022"/>
    <s v="LTM-1559/21-22"/>
    <n v="9814"/>
    <n v="3926.9099000000001"/>
    <s v="HMB-032808"/>
    <s v="KPAE-SB-59897"/>
    <d v="2022-03-27T00:00:00"/>
    <n v="6045060.8799999999"/>
    <n v="1"/>
    <n v="9870"/>
    <n v="9870"/>
    <m/>
    <x v="1"/>
    <s v="TI"/>
    <x v="2"/>
    <n v="1"/>
    <b v="1"/>
    <x v="0"/>
    <x v="6"/>
  </r>
  <r>
    <s v="KAPE-IB-32254-17-08-2021"/>
    <s v="LTM-1549/21-22"/>
    <n v="48000"/>
    <n v="5402.33"/>
    <s v="HMB-032261"/>
    <s v="KPPE-SB-232911"/>
    <d v="2022-03-27T00:00:00"/>
    <n v="19012977.399999999"/>
    <n v="0.99009999999999998"/>
    <n v="15421.31"/>
    <n v="15575.51"/>
    <m/>
    <x v="1"/>
    <s v="IB"/>
    <x v="0"/>
    <n v="0.99009999999999998"/>
    <b v="1"/>
    <x v="0"/>
    <x v="3"/>
  </r>
  <r>
    <s v="KAPW-IB-109021-18-01-2022"/>
    <s v="LTM-1527/21-22"/>
    <n v="6804"/>
    <n v="3204.16"/>
    <s v="HMB-031090"/>
    <s v="KPPE-SB-231968"/>
    <d v="2022-03-26T00:00:00"/>
    <n v="6852255.7599999998"/>
    <n v="7.0000000000000007E-2"/>
    <n v="161.63"/>
    <n v="2309"/>
    <m/>
    <x v="1"/>
    <s v="IB"/>
    <x v="0"/>
    <n v="7.0000000000000007E-2"/>
    <b v="1"/>
    <x v="0"/>
    <x v="8"/>
  </r>
  <r>
    <s v="KAPW-IB-109021-18-01-2022"/>
    <s v="LTM-1554/21-22"/>
    <n v="26485"/>
    <n v="3204.16"/>
    <s v="HMB-032400"/>
    <s v="KPPE-SB-231964"/>
    <d v="2022-03-26T00:00:00"/>
    <n v="29162439.52"/>
    <n v="7.0000000000000007E-2"/>
    <n v="966.42000000000007"/>
    <n v="13806"/>
    <m/>
    <x v="1"/>
    <s v="IB"/>
    <x v="0"/>
    <n v="7.0000000000000007E-2"/>
    <b v="1"/>
    <x v="0"/>
    <x v="8"/>
  </r>
  <r>
    <s v="KAPW-IB-109021-18-01-2022"/>
    <s v="LTM-1562/21-22"/>
    <n v="32356"/>
    <n v="3204.16"/>
    <s v="HMB-033045"/>
    <s v="KPPE-SB-232986"/>
    <d v="2022-03-27T00:00:00"/>
    <n v="27580857.739999998"/>
    <n v="7.0000000000000007E-2"/>
    <n v="888.86"/>
    <n v="12698"/>
    <m/>
    <x v="1"/>
    <s v="IB"/>
    <x v="0"/>
    <n v="7.0000000000000007E-2"/>
    <b v="1"/>
    <x v="0"/>
    <x v="8"/>
  </r>
  <r>
    <s v="KAPE-IB-159014-25-02-2022"/>
    <s v="LTM-1527/21-22"/>
    <n v="6804"/>
    <n v="5205.13"/>
    <s v="HMB-031090"/>
    <s v="KPPE-SB-231968"/>
    <d v="2022-03-26T00:00:00"/>
    <n v="6852255.7599999998"/>
    <n v="1.0101"/>
    <n v="3470.7000000000003"/>
    <n v="3436"/>
    <m/>
    <x v="1"/>
    <s v="IB"/>
    <x v="0"/>
    <n v="1.0101"/>
    <b v="1"/>
    <x v="0"/>
    <x v="1"/>
  </r>
  <r>
    <s v="KAPE-IB-159014-25-02-2022"/>
    <s v="LTM-1554/21-22"/>
    <n v="26485"/>
    <n v="5205.13"/>
    <s v="HMB-032400"/>
    <s v="KPPE-SB-231964"/>
    <d v="2022-03-26T00:00:00"/>
    <n v="29162439.52"/>
    <n v="1.0101"/>
    <n v="5650.4"/>
    <n v="5593.9"/>
    <m/>
    <x v="1"/>
    <s v="IB"/>
    <x v="0"/>
    <n v="1.0101"/>
    <b v="1"/>
    <x v="0"/>
    <x v="1"/>
  </r>
  <r>
    <s v="KAPW-IB-108998-18-01-2022"/>
    <s v="LTM-1554/21-22"/>
    <n v="26485"/>
    <n v="3906.9029999999998"/>
    <s v="HMB-032400"/>
    <s v="KPPE-SB-231964"/>
    <d v="2022-03-26T00:00:00"/>
    <n v="29162439.52"/>
    <n v="0.04"/>
    <n v="552.24"/>
    <n v="13806"/>
    <m/>
    <x v="1"/>
    <s v="IB"/>
    <x v="0"/>
    <n v="0.04"/>
    <b v="1"/>
    <x v="0"/>
    <x v="2"/>
  </r>
  <r>
    <s v="KAPW-IB-108998-18-01-2022"/>
    <s v="LTM-1562/21-22"/>
    <n v="32356"/>
    <n v="3906.9029999999998"/>
    <s v="HMB-033045"/>
    <s v="KPPE-SB-232986"/>
    <d v="2022-03-27T00:00:00"/>
    <n v="27580857.739999998"/>
    <n v="0.04"/>
    <n v="507.92"/>
    <n v="12698"/>
    <m/>
    <x v="1"/>
    <s v="IB"/>
    <x v="0"/>
    <n v="0.04"/>
    <b v="1"/>
    <x v="0"/>
    <x v="2"/>
  </r>
  <r>
    <s v="KPAF-TI-39101-27-01-2022"/>
    <s v="LTM-1560/21-22"/>
    <n v="32631"/>
    <n v="5807.9"/>
    <s v="HMB-033087"/>
    <s v="KPPE-SB-232085"/>
    <d v="2022-03-26T00:00:00"/>
    <n v="35340076.210000001"/>
    <n v="1"/>
    <n v="121"/>
    <n v="121"/>
    <m/>
    <x v="1"/>
    <s v="TI"/>
    <x v="2"/>
    <n v="1"/>
    <b v="1"/>
    <x v="0"/>
    <x v="6"/>
  </r>
  <r>
    <s v="KPAF-TI-46118-07-03-2022"/>
    <s v="LTM-1558/21-22"/>
    <n v="19628"/>
    <n v="8523.5990000000002"/>
    <s v="HMB-032807"/>
    <s v="KPAE-SB-59925"/>
    <d v="2022-03-27T00:00:00"/>
    <n v="12090121.76"/>
    <n v="1"/>
    <n v="20000"/>
    <n v="20000"/>
    <m/>
    <x v="1"/>
    <s v="TI"/>
    <x v="2"/>
    <n v="1"/>
    <b v="1"/>
    <x v="0"/>
    <x v="6"/>
  </r>
  <r>
    <s v="KPAF-TI-46118-07-03-2022"/>
    <s v="LTM-1560/21-22"/>
    <n v="32631"/>
    <n v="8523.5990000000002"/>
    <s v="HMB-033087"/>
    <s v="KPPE-SB-232085"/>
    <d v="2022-03-26T00:00:00"/>
    <n v="35340076.210000001"/>
    <n v="1"/>
    <n v="24000"/>
    <n v="24000"/>
    <m/>
    <x v="1"/>
    <s v="TI"/>
    <x v="2"/>
    <n v="1"/>
    <b v="1"/>
    <x v="0"/>
    <x v="6"/>
  </r>
  <r>
    <s v="KPAF-TI-46118-07-03-2022"/>
    <s v="LTM-1560/21-22"/>
    <n v="32631"/>
    <n v="7317.0010000000002"/>
    <s v="HMB-033087"/>
    <s v="KPPE-SB-232085"/>
    <d v="2022-03-26T00:00:00"/>
    <n v="35340076.210000001"/>
    <n v="1"/>
    <n v="45"/>
    <n v="45"/>
    <m/>
    <x v="1"/>
    <s v="TI"/>
    <x v="2"/>
    <n v="1"/>
    <b v="1"/>
    <x v="0"/>
    <x v="6"/>
  </r>
  <r>
    <s v="PQZI-EP-16067-18-01-2022"/>
    <s v="LTM-1560/21-22"/>
    <n v="32631"/>
    <n v="9607.19"/>
    <s v="HMB-033087"/>
    <s v="KPPE-SB-232085"/>
    <d v="2022-03-26T00:00:00"/>
    <n v="35340076.210000001"/>
    <n v="1"/>
    <n v="1266.3399999999999"/>
    <n v="1266.3399999999999"/>
    <m/>
    <x v="1"/>
    <s v="EP"/>
    <x v="2"/>
    <n v="1"/>
    <b v="1"/>
    <x v="2"/>
    <x v="6"/>
  </r>
  <r>
    <s v="KAPE-IB-129656-14-01-2022"/>
    <s v="LTM-1554/21-22"/>
    <n v="26485"/>
    <n v="3809.9189999999999"/>
    <s v="HMB-032400"/>
    <s v="KPPE-SB-231964"/>
    <d v="2022-03-26T00:00:00"/>
    <n v="29162439.52"/>
    <n v="0.04"/>
    <n v="481.61"/>
    <n v="12040.28"/>
    <m/>
    <x v="1"/>
    <s v="IB"/>
    <x v="0"/>
    <n v="0.04"/>
    <b v="1"/>
    <x v="0"/>
    <x v="2"/>
  </r>
  <r>
    <s v="KAPE-IB-129656-14-01-2022"/>
    <s v="LTM-1562/21-22"/>
    <n v="32356"/>
    <n v="3809.9189999999999"/>
    <s v="HMB-033045"/>
    <s v="KPPE-SB-232986"/>
    <d v="2022-03-27T00:00:00"/>
    <n v="27580857.739999998"/>
    <n v="0.04"/>
    <n v="507.92"/>
    <n v="12698"/>
    <m/>
    <x v="1"/>
    <s v="IB"/>
    <x v="0"/>
    <n v="0.04"/>
    <b v="1"/>
    <x v="0"/>
    <x v="2"/>
  </r>
  <r>
    <s v="KAPW-TI-126647-17-02-2022"/>
    <s v="LTM-1558/21-22"/>
    <n v="19628"/>
    <n v="9606.2099999999991"/>
    <s v="HMB-032807"/>
    <s v="KPAE-SB-59925"/>
    <d v="2022-03-27T00:00:00"/>
    <n v="12090121.76"/>
    <n v="1"/>
    <n v="1500"/>
    <n v="1500"/>
    <m/>
    <x v="1"/>
    <s v="TI"/>
    <x v="2"/>
    <n v="1"/>
    <b v="1"/>
    <x v="0"/>
    <x v="6"/>
  </r>
  <r>
    <s v="KAPW-TI-126647-17-02-2022"/>
    <s v="LTM-1559/21-22"/>
    <n v="9814"/>
    <n v="9606.2099999999991"/>
    <s v="HMB-032808"/>
    <s v="KPAE-SB-59897"/>
    <d v="2022-03-27T00:00:00"/>
    <n v="6045060.8799999999"/>
    <n v="1"/>
    <n v="477.9"/>
    <n v="477.9"/>
    <m/>
    <x v="1"/>
    <s v="TI"/>
    <x v="2"/>
    <n v="1"/>
    <b v="1"/>
    <x v="0"/>
    <x v="6"/>
  </r>
  <r>
    <s v="KPAF-TI-46668-10-03-2022"/>
    <s v="LTM-1528/21-22"/>
    <n v="10020"/>
    <n v="8523.5990000000002"/>
    <s v="HMB-031069"/>
    <s v="KPAE-SB-59924"/>
    <d v="2022-03-27T00:00:00"/>
    <n v="7282536"/>
    <n v="1"/>
    <n v="5500"/>
    <n v="5500"/>
    <m/>
    <x v="1"/>
    <s v="TI"/>
    <x v="2"/>
    <n v="1"/>
    <b v="1"/>
    <x v="0"/>
    <x v="6"/>
  </r>
  <r>
    <s v="KPAF-TI-46668-10-03-2022"/>
    <s v="LTM-1528/21-22"/>
    <n v="10020"/>
    <n v="7317.0010000000002"/>
    <s v="HMB-031069"/>
    <s v="KPAE-SB-59924"/>
    <d v="2022-03-27T00:00:00"/>
    <n v="7282536"/>
    <n v="1"/>
    <n v="5"/>
    <n v="5"/>
    <m/>
    <x v="1"/>
    <s v="TI"/>
    <x v="2"/>
    <n v="1"/>
    <b v="1"/>
    <x v="0"/>
    <x v="6"/>
  </r>
  <r>
    <s v="KPAF-TI-46668-10-03-2022"/>
    <s v="LTM-1529/21-22"/>
    <n v="10020"/>
    <n v="8523.5990000000002"/>
    <s v="HMB-031091"/>
    <s v="KPAE-SB-59919"/>
    <d v="2022-03-27T00:00:00"/>
    <n v="7282536"/>
    <n v="1"/>
    <n v="14500"/>
    <n v="14500"/>
    <m/>
    <x v="1"/>
    <s v="TI"/>
    <x v="2"/>
    <n v="1"/>
    <b v="1"/>
    <x v="0"/>
    <x v="6"/>
  </r>
  <r>
    <s v="KPAF-TI-46668-10-03-2022"/>
    <s v="LTM-1529/21-22"/>
    <n v="10020"/>
    <n v="7317.0010000000002"/>
    <s v="HMB-031091"/>
    <s v="KPAE-SB-59919"/>
    <d v="2022-03-27T00:00:00"/>
    <n v="7282536"/>
    <n v="1"/>
    <n v="15"/>
    <n v="15"/>
    <m/>
    <x v="1"/>
    <s v="TI"/>
    <x v="2"/>
    <n v="1"/>
    <b v="1"/>
    <x v="0"/>
    <x v="6"/>
  </r>
  <r>
    <s v="KPAF-TI-46668-10-03-2022"/>
    <s v="LTM-1559/21-22"/>
    <n v="9814"/>
    <n v="8523.5990000000002"/>
    <s v="HMB-032808"/>
    <s v="KPAE-SB-59897"/>
    <d v="2022-03-27T00:00:00"/>
    <n v="6045060.8799999999"/>
    <n v="1"/>
    <n v="9000"/>
    <n v="9000"/>
    <m/>
    <x v="1"/>
    <s v="TI"/>
    <x v="2"/>
    <n v="1"/>
    <b v="1"/>
    <x v="0"/>
    <x v="6"/>
  </r>
  <r>
    <s v="KPAF-TI-46668-10-03-2022"/>
    <s v="LTM-1559/21-22"/>
    <n v="9814"/>
    <n v="7317.0010000000002"/>
    <s v="HMB-032808"/>
    <s v="KPAE-SB-59897"/>
    <d v="2022-03-27T00:00:00"/>
    <n v="6045060.8799999999"/>
    <n v="1"/>
    <n v="10"/>
    <n v="10"/>
    <m/>
    <x v="1"/>
    <s v="TI"/>
    <x v="2"/>
    <n v="1"/>
    <b v="1"/>
    <x v="0"/>
    <x v="6"/>
  </r>
  <r>
    <s v="KPFI-TI-35355-05-03-2022"/>
    <s v="LTM-1528/21-22"/>
    <n v="10020"/>
    <n v="8523.5990000000002"/>
    <s v="HMB-031069"/>
    <s v="KPAE-SB-59924"/>
    <d v="2022-03-27T00:00:00"/>
    <n v="7282536"/>
    <n v="1"/>
    <n v="10000"/>
    <n v="10000"/>
    <m/>
    <x v="1"/>
    <s v="TI"/>
    <x v="2"/>
    <n v="1"/>
    <b v="1"/>
    <x v="0"/>
    <x v="6"/>
  </r>
  <r>
    <s v="KPFI-TI-35355-05-03-2022"/>
    <s v="LTM-1529/21-22"/>
    <n v="10020"/>
    <n v="8523.5990000000002"/>
    <s v="HMB-031091"/>
    <s v="KPAE-SB-59919"/>
    <d v="2022-03-27T00:00:00"/>
    <n v="7282536"/>
    <n v="1"/>
    <n v="10000"/>
    <n v="10000"/>
    <m/>
    <x v="1"/>
    <s v="TI"/>
    <x v="2"/>
    <n v="1"/>
    <b v="1"/>
    <x v="0"/>
    <x v="6"/>
  </r>
  <r>
    <s v="KPFI-TI-35594-08-03-2022"/>
    <s v="LTM-1529/21-22"/>
    <n v="10020"/>
    <n v="9606.2199999999993"/>
    <s v="HMB-031091"/>
    <s v="KPAE-SB-59919"/>
    <d v="2022-03-27T00:00:00"/>
    <n v="7282536"/>
    <n v="1"/>
    <n v="42"/>
    <n v="42"/>
    <m/>
    <x v="1"/>
    <s v="TI"/>
    <x v="2"/>
    <n v="1"/>
    <b v="1"/>
    <x v="0"/>
    <x v="6"/>
  </r>
  <r>
    <s v="KPFI-TI-36544-15-03-2022"/>
    <s v="LTM-1529/21-22"/>
    <n v="10020"/>
    <n v="8308.2000000000007"/>
    <s v="HMB-031091"/>
    <s v="KPAE-SB-59919"/>
    <d v="2022-03-27T00:00:00"/>
    <n v="7282536"/>
    <n v="1"/>
    <n v="25"/>
    <n v="25"/>
    <m/>
    <x v="1"/>
    <s v="TI"/>
    <x v="2"/>
    <n v="1"/>
    <b v="1"/>
    <x v="0"/>
    <x v="6"/>
  </r>
  <r>
    <s v="KPFI-TI-34920-02-03-2022"/>
    <s v="LTM-1529/21-22"/>
    <n v="10020"/>
    <n v="9606.1"/>
    <s v="HMB-031091"/>
    <s v="KPAE-SB-59919"/>
    <d v="2022-03-27T00:00:00"/>
    <n v="7282536"/>
    <n v="1"/>
    <n v="18.600000000000001"/>
    <n v="18.600000000000001"/>
    <m/>
    <x v="1"/>
    <s v="TI"/>
    <x v="2"/>
    <n v="1"/>
    <b v="1"/>
    <x v="0"/>
    <x v="6"/>
  </r>
  <r>
    <s v="KPFI-TI-35600-08-03-2022"/>
    <s v="LTM-1528/21-22"/>
    <n v="10020"/>
    <n v="9606.2199999999993"/>
    <s v="HMB-031069"/>
    <s v="KPAE-SB-59924"/>
    <d v="2022-03-27T00:00:00"/>
    <n v="7282536"/>
    <n v="1"/>
    <n v="62"/>
    <n v="62"/>
    <m/>
    <x v="1"/>
    <s v="TI"/>
    <x v="2"/>
    <n v="1"/>
    <b v="1"/>
    <x v="0"/>
    <x v="6"/>
  </r>
  <r>
    <s v="KPFI-TI-36548-15-03-2022"/>
    <s v="LTM-1528/21-22"/>
    <n v="10020"/>
    <n v="8308.2000000000007"/>
    <s v="HMB-031069"/>
    <s v="KPAE-SB-59924"/>
    <d v="2022-03-27T00:00:00"/>
    <n v="7282536"/>
    <n v="1"/>
    <n v="25"/>
    <n v="25"/>
    <m/>
    <x v="1"/>
    <s v="TI"/>
    <x v="2"/>
    <n v="1"/>
    <b v="1"/>
    <x v="0"/>
    <x v="6"/>
  </r>
  <r>
    <s v="KPFI-TI-34916-02-03-2022"/>
    <s v="LTM-1528/21-22"/>
    <n v="10020"/>
    <n v="9606.1"/>
    <s v="HMB-031069"/>
    <s v="KPAE-SB-59924"/>
    <d v="2022-03-27T00:00:00"/>
    <n v="7282536"/>
    <n v="1"/>
    <n v="27.9"/>
    <n v="27.9"/>
    <m/>
    <x v="1"/>
    <s v="TI"/>
    <x v="2"/>
    <n v="1"/>
    <b v="1"/>
    <x v="0"/>
    <x v="6"/>
  </r>
  <r>
    <s v="KAPE-IB-152440-17-02-2022"/>
    <s v="LTM-1562/21-22"/>
    <n v="32356"/>
    <n v="5205.13"/>
    <s v="HMB-033045"/>
    <s v="KPPE-SB-232986"/>
    <d v="2022-03-27T00:00:00"/>
    <n v="27580857.739999998"/>
    <n v="1.0101"/>
    <n v="12826.25"/>
    <n v="12698"/>
    <m/>
    <x v="1"/>
    <s v="IB"/>
    <x v="0"/>
    <n v="1.0101"/>
    <b v="1"/>
    <x v="0"/>
    <x v="1"/>
  </r>
  <r>
    <s v="PQIB-IB-2406-11-08-2020"/>
    <s v="LTM-1566+1566A/21-22"/>
    <n v="36000"/>
    <n v="2701.12"/>
    <s v="HMB-002034"/>
    <s v="KPPE-SB-234356"/>
    <d v="2022-03-29T00:00:00"/>
    <n v="35312220.990000002"/>
    <n v="0.4"/>
    <n v="5521.2"/>
    <n v="13803"/>
    <m/>
    <x v="1"/>
    <s v="IB"/>
    <x v="0"/>
    <n v="0.4"/>
    <b v="1"/>
    <x v="0"/>
    <x v="0"/>
  </r>
  <r>
    <s v="KAPE-IB-129589-14-01-2022"/>
    <s v="LTM-1566+1566A/21-22"/>
    <n v="36000"/>
    <n v="2832.1089999999999"/>
    <s v="HMB-002034"/>
    <s v="KPPE-SB-234356"/>
    <d v="2022-03-29T00:00:00"/>
    <n v="35312220.990000002"/>
    <n v="0.04"/>
    <n v="552.12"/>
    <n v="13803"/>
    <m/>
    <x v="1"/>
    <s v="IB"/>
    <x v="0"/>
    <n v="0.04"/>
    <b v="1"/>
    <x v="0"/>
    <x v="2"/>
  </r>
  <r>
    <s v="KAPE-IB-129603-14-01-2022"/>
    <s v="LTM-1566+1566A/21-22"/>
    <n v="36000"/>
    <n v="1108.19"/>
    <s v="HMB-002034"/>
    <s v="KPPE-SB-234356"/>
    <d v="2022-03-29T00:00:00"/>
    <n v="35312220.990000002"/>
    <n v="0.04"/>
    <n v="552.12"/>
    <n v="13803"/>
    <m/>
    <x v="1"/>
    <s v="IB"/>
    <x v="0"/>
    <n v="0.04"/>
    <b v="1"/>
    <x v="0"/>
    <x v="2"/>
  </r>
  <r>
    <s v="KAPW-IB-130911-25-02-2022"/>
    <s v="LTM-1566+1566A/21-22"/>
    <n v="36000"/>
    <n v="5807.1019999999999"/>
    <s v="HMB-002034"/>
    <s v="KPPE-SB-234356"/>
    <d v="2022-03-29T00:00:00"/>
    <n v="35312220.990000002"/>
    <n v="0.1"/>
    <n v="1380.3"/>
    <n v="13803"/>
    <m/>
    <x v="1"/>
    <s v="IB"/>
    <x v="0"/>
    <n v="0.1"/>
    <b v="1"/>
    <x v="0"/>
    <x v="7"/>
  </r>
  <r>
    <s v="PQIB-IB-2406-11-08-2020"/>
    <s v="LTM-1571/21-22"/>
    <n v="37580"/>
    <n v="2701.12"/>
    <s v="HMB-033711"/>
    <s v="KPEX-SB-139027"/>
    <d v="2022-03-29T00:00:00"/>
    <n v="39915125.579999998"/>
    <n v="0.1"/>
    <n v="1997.6"/>
    <n v="19976"/>
    <m/>
    <x v="1"/>
    <s v="IB"/>
    <x v="0"/>
    <n v="0.1"/>
    <b v="1"/>
    <x v="0"/>
    <x v="0"/>
  </r>
  <r>
    <s v="PQIB-IB-2406-11-08-2020"/>
    <s v="LTM-1572/21-22"/>
    <n v="4568"/>
    <n v="2701.12"/>
    <s v="HMB-033804"/>
    <s v="KPPE-SB-235214"/>
    <d v="2022-03-30T00:00:00"/>
    <n v="27726638"/>
    <n v="0.4"/>
    <n v="5748.4"/>
    <n v="14371"/>
    <m/>
    <x v="1"/>
    <s v="IB"/>
    <x v="0"/>
    <n v="0.4"/>
    <b v="1"/>
    <x v="0"/>
    <x v="0"/>
  </r>
  <r>
    <s v="KAPE-MB-172535-18-03-2021"/>
    <s v="LTM-1572/21-22"/>
    <n v="4568"/>
    <n v="5503.201"/>
    <s v="HMB-033804"/>
    <s v="KPPE-SB-235214"/>
    <d v="2022-03-30T00:00:00"/>
    <n v="27726638"/>
    <n v="0.41666999999999998"/>
    <n v="754.52009999999996"/>
    <n v="1810.84"/>
    <m/>
    <x v="1"/>
    <s v="MB"/>
    <x v="1"/>
    <n v="0.41666999999999998"/>
    <b v="1"/>
    <x v="0"/>
    <x v="5"/>
  </r>
  <r>
    <s v="KAPE-IB-129589-14-01-2022"/>
    <s v="LTM-1572/21-22"/>
    <n v="4568"/>
    <n v="2832.1089999999999"/>
    <s v="HMB-033804"/>
    <s v="KPPE-SB-235214"/>
    <d v="2022-03-30T00:00:00"/>
    <n v="27726638"/>
    <n v="0.04"/>
    <n v="574.84"/>
    <n v="14371"/>
    <m/>
    <x v="1"/>
    <s v="IB"/>
    <x v="0"/>
    <n v="0.04"/>
    <b v="1"/>
    <x v="0"/>
    <x v="2"/>
  </r>
  <r>
    <s v="KAPE-IB-129603-14-01-2022"/>
    <s v="LTM-1571/21-22"/>
    <n v="37580"/>
    <n v="1108.19"/>
    <s v="HMB-033711"/>
    <s v="KPEX-SB-139027"/>
    <d v="2022-03-29T00:00:00"/>
    <n v="39915125.579999998"/>
    <n v="0.04"/>
    <n v="799.04000000000008"/>
    <n v="19976"/>
    <m/>
    <x v="1"/>
    <s v="IB"/>
    <x v="0"/>
    <n v="0.04"/>
    <b v="1"/>
    <x v="0"/>
    <x v="2"/>
  </r>
  <r>
    <s v="KAPE-IB-129603-14-01-2022"/>
    <s v="LTM-1572/21-22"/>
    <n v="4568"/>
    <n v="1108.19"/>
    <s v="HMB-033804"/>
    <s v="KPPE-SB-235214"/>
    <d v="2022-03-30T00:00:00"/>
    <n v="27726638"/>
    <n v="0.04"/>
    <n v="327.72"/>
    <n v="8193"/>
    <m/>
    <x v="1"/>
    <s v="IB"/>
    <x v="0"/>
    <n v="0.04"/>
    <b v="1"/>
    <x v="0"/>
    <x v="2"/>
  </r>
  <r>
    <s v="KAPE-MB-174350-22-03-2021"/>
    <s v="LTM-1572/21-22"/>
    <n v="4568"/>
    <n v="5503.201"/>
    <s v="HMB-033804"/>
    <s v="KPPE-SB-235214"/>
    <d v="2022-03-30T00:00:00"/>
    <n v="27726638"/>
    <n v="0.41666999999999998"/>
    <n v="2659.26"/>
    <n v="6382.16"/>
    <m/>
    <x v="1"/>
    <s v="MB"/>
    <x v="1"/>
    <n v="0.41666999999999998"/>
    <b v="1"/>
    <x v="0"/>
    <x v="5"/>
  </r>
  <r>
    <s v="KAPE-IB-32254-17-08-2021"/>
    <s v="LTM-1572/21-22"/>
    <n v="4568"/>
    <n v="5402.33"/>
    <s v="HMB-033804"/>
    <s v="KPPE-SB-235214"/>
    <d v="2022-03-30T00:00:00"/>
    <n v="27726638"/>
    <n v="1.0101"/>
    <n v="6240.4"/>
    <n v="6178"/>
    <m/>
    <x v="1"/>
    <s v="IB"/>
    <x v="0"/>
    <n v="1.0101"/>
    <b v="1"/>
    <x v="0"/>
    <x v="3"/>
  </r>
  <r>
    <s v="PQZI-EP-16069-18-01-2022"/>
    <s v="LTM-1579/21-22"/>
    <n v="3255"/>
    <n v="9607.11"/>
    <s v="HMB-034250"/>
    <s v="KPPE-SB-235193"/>
    <d v="2022-03-30T00:00:00"/>
    <n v="7756709.9400000004"/>
    <n v="1"/>
    <n v="187.01"/>
    <n v="187.01"/>
    <m/>
    <x v="1"/>
    <s v="EP"/>
    <x v="2"/>
    <n v="1"/>
    <b v="1"/>
    <x v="0"/>
    <x v="6"/>
  </r>
  <r>
    <s v="PQZI-EP-16680-26-01-2022"/>
    <s v="LTM-1579/21-22"/>
    <n v="3255"/>
    <n v="9607.19"/>
    <s v="HMB-034250"/>
    <s v="KPPE-SB-235193"/>
    <d v="2022-03-30T00:00:00"/>
    <n v="7756709.9400000004"/>
    <n v="1"/>
    <n v="2.87"/>
    <n v="2.87"/>
    <m/>
    <x v="1"/>
    <s v="EP"/>
    <x v="2"/>
    <n v="1"/>
    <b v="1"/>
    <x v="0"/>
    <x v="6"/>
  </r>
  <r>
    <s v="PQZI-EP-16680-26-01-2022"/>
    <s v="LTM-1579/21-22"/>
    <n v="3255"/>
    <n v="9607.2000000000007"/>
    <s v="HMB-034250"/>
    <s v="KPPE-SB-235193"/>
    <d v="2022-03-30T00:00:00"/>
    <n v="7756709.9400000004"/>
    <n v="1"/>
    <n v="0.1"/>
    <n v="0.1"/>
    <m/>
    <x v="1"/>
    <s v="EP"/>
    <x v="2"/>
    <n v="1"/>
    <b v="1"/>
    <x v="0"/>
    <x v="6"/>
  </r>
  <r>
    <s v="KPAF-TI-48743-21-03-2022"/>
    <s v="LTM-1579/21-22"/>
    <n v="3255"/>
    <n v="8523.5990000000002"/>
    <s v="HMB-034250"/>
    <s v="KPPE-SB-235193"/>
    <d v="2022-03-30T00:00:00"/>
    <n v="7756709.9400000004"/>
    <n v="1"/>
    <n v="2000"/>
    <n v="2000"/>
    <m/>
    <x v="1"/>
    <s v="TI"/>
    <x v="2"/>
    <n v="1"/>
    <b v="1"/>
    <x v="0"/>
    <x v="6"/>
  </r>
  <r>
    <s v="KPAF-TI-48743-21-03-2022"/>
    <s v="LTM-1579/21-22"/>
    <n v="3255"/>
    <n v="7317.0010000000002"/>
    <s v="HMB-034250"/>
    <s v="KPPE-SB-235193"/>
    <d v="2022-03-30T00:00:00"/>
    <n v="7756709.9400000004"/>
    <n v="1"/>
    <n v="5"/>
    <n v="5"/>
    <m/>
    <x v="1"/>
    <s v="TI"/>
    <x v="2"/>
    <n v="1"/>
    <b v="1"/>
    <x v="0"/>
    <x v="6"/>
  </r>
  <r>
    <s v="KPAF-TI-35920-07-01-2022"/>
    <s v="LTM-1573/21-22"/>
    <n v="14700"/>
    <n v="3926.9099000000001"/>
    <s v="HMB-034239"/>
    <s v="KPAE-SB-60334"/>
    <d v="2022-03-29T00:00:00"/>
    <n v="10695720"/>
    <n v="1"/>
    <n v="14700"/>
    <n v="14700"/>
    <m/>
    <x v="1"/>
    <s v="TI"/>
    <x v="2"/>
    <n v="1"/>
    <b v="1"/>
    <x v="0"/>
    <x v="6"/>
  </r>
  <r>
    <s v="KPAF-TI-35920-07-01-2022"/>
    <s v="LTM-1574/21-22"/>
    <n v="15043"/>
    <n v="3926.9099000000001"/>
    <s v="HMB-034230"/>
    <s v="KPAE-SB-60329"/>
    <d v="2022-03-29T00:00:00"/>
    <n v="10952401.24"/>
    <n v="1"/>
    <n v="15050"/>
    <n v="15050"/>
    <m/>
    <x v="1"/>
    <s v="TI"/>
    <x v="2"/>
    <n v="1"/>
    <b v="1"/>
    <x v="0"/>
    <x v="6"/>
  </r>
  <r>
    <s v="KPAF-TI-48795-21-03-2022"/>
    <s v="LTM-1573/21-22"/>
    <n v="14700"/>
    <n v="8523.5990000000002"/>
    <s v="HMB-034239"/>
    <s v="KPAE-SB-60334"/>
    <d v="2022-03-29T00:00:00"/>
    <n v="10695720"/>
    <n v="1"/>
    <n v="2000"/>
    <n v="2000"/>
    <m/>
    <x v="1"/>
    <s v="TI"/>
    <x v="2"/>
    <n v="1"/>
    <b v="1"/>
    <x v="0"/>
    <x v="6"/>
  </r>
  <r>
    <s v="KPAF-TI-48795-21-03-2022"/>
    <s v="LTM-1573/21-22"/>
    <n v="14700"/>
    <n v="7317.0010000000002"/>
    <s v="HMB-034239"/>
    <s v="KPAE-SB-60334"/>
    <d v="2022-03-29T00:00:00"/>
    <n v="10695720"/>
    <n v="1"/>
    <n v="5"/>
    <n v="5"/>
    <m/>
    <x v="1"/>
    <s v="TI"/>
    <x v="2"/>
    <n v="1"/>
    <b v="1"/>
    <x v="0"/>
    <x v="6"/>
  </r>
  <r>
    <s v="KPAF-TI-48674-21-03-2022"/>
    <s v="LTM-1573/21-22"/>
    <n v="14700"/>
    <n v="8523.5990000000002"/>
    <s v="HMB-034239"/>
    <s v="KPAE-SB-60334"/>
    <d v="2022-03-29T00:00:00"/>
    <n v="10695720"/>
    <n v="1"/>
    <n v="3000"/>
    <n v="3000"/>
    <m/>
    <x v="1"/>
    <s v="TI"/>
    <x v="2"/>
    <n v="1"/>
    <b v="1"/>
    <x v="0"/>
    <x v="6"/>
  </r>
  <r>
    <s v="KPAF-TI-48674-21-03-2022"/>
    <s v="LTM-1573/21-22"/>
    <n v="14700"/>
    <n v="7317.0010000000002"/>
    <s v="HMB-034239"/>
    <s v="KPAE-SB-60334"/>
    <d v="2022-03-29T00:00:00"/>
    <n v="10695720"/>
    <n v="1"/>
    <n v="5"/>
    <n v="5"/>
    <m/>
    <x v="1"/>
    <s v="TI"/>
    <x v="2"/>
    <n v="1"/>
    <b v="1"/>
    <x v="0"/>
    <x v="6"/>
  </r>
  <r>
    <s v="KPAF-TI-48680-21-03-2022"/>
    <s v="LTM-1574/21-22"/>
    <n v="15043"/>
    <n v="8523.5990000000002"/>
    <s v="HMB-034230"/>
    <s v="KPAE-SB-60329"/>
    <d v="2022-03-29T00:00:00"/>
    <n v="10952401.24"/>
    <n v="1"/>
    <n v="10000"/>
    <n v="10000"/>
    <m/>
    <x v="1"/>
    <s v="TI"/>
    <x v="2"/>
    <n v="1"/>
    <b v="1"/>
    <x v="0"/>
    <x v="6"/>
  </r>
  <r>
    <s v="KPAF-TI-48680-21-03-2022"/>
    <s v="LTM-1574/21-22"/>
    <n v="15043"/>
    <n v="7317.0010000000002"/>
    <s v="HMB-034230"/>
    <s v="KPAE-SB-60329"/>
    <d v="2022-03-29T00:00:00"/>
    <n v="10952401.24"/>
    <n v="1"/>
    <n v="10"/>
    <n v="10"/>
    <m/>
    <x v="1"/>
    <s v="TI"/>
    <x v="2"/>
    <n v="1"/>
    <b v="1"/>
    <x v="0"/>
    <x v="6"/>
  </r>
  <r>
    <s v="PQIB-IB-2406-11-08-2020"/>
    <s v="LTM-1583/21-22"/>
    <n v="22005"/>
    <n v="2701.12"/>
    <s v="HBL-002338"/>
    <s v="KPPE-SB-235418"/>
    <d v="2022-03-30T00:00:00"/>
    <n v="25222418.879999999"/>
    <n v="0.4"/>
    <n v="8769.6"/>
    <n v="21924"/>
    <m/>
    <x v="1"/>
    <s v="IB"/>
    <x v="0"/>
    <n v="0.4"/>
    <b v="1"/>
    <x v="0"/>
    <x v="0"/>
  </r>
  <r>
    <s v="PQIB-IB-2406-11-08-2020"/>
    <s v="LTM-1589/21-22"/>
    <n v="24936"/>
    <n v="2701.12"/>
    <s v="HMB-035138"/>
    <s v="KPEX-SB-139569"/>
    <d v="2022-03-31T00:00:00"/>
    <n v="21499778.890000001"/>
    <n v="0.4"/>
    <n v="4309.2"/>
    <n v="10773"/>
    <m/>
    <x v="1"/>
    <s v="IB"/>
    <x v="0"/>
    <n v="0.4"/>
    <b v="1"/>
    <x v="0"/>
    <x v="0"/>
  </r>
  <r>
    <s v="KAPW-IB-63381-30-10-2021"/>
    <s v="LTM-1589/21-22"/>
    <n v="24936"/>
    <n v="1108.19"/>
    <s v="HMB-035138"/>
    <s v="KPEX-SB-139569"/>
    <d v="2022-03-31T00:00:00"/>
    <n v="21499778.890000001"/>
    <n v="0.04"/>
    <n v="118.12"/>
    <n v="2953"/>
    <m/>
    <x v="1"/>
    <s v="IB"/>
    <x v="0"/>
    <n v="0.04"/>
    <b v="1"/>
    <x v="0"/>
    <x v="2"/>
  </r>
  <r>
    <s v="KAPE-IB-129589-14-01-2022"/>
    <s v="LTM-1583/21-22"/>
    <n v="22005"/>
    <n v="2832.1089999999999"/>
    <s v="HBL-002338"/>
    <s v="KPPE-SB-235418"/>
    <d v="2022-03-30T00:00:00"/>
    <n v="25222418.879999999"/>
    <n v="0.04"/>
    <n v="451.4"/>
    <n v="11285"/>
    <m/>
    <x v="1"/>
    <s v="IB"/>
    <x v="0"/>
    <n v="0.04"/>
    <b v="1"/>
    <x v="0"/>
    <x v="2"/>
  </r>
  <r>
    <s v="PQZI-EP-16065-18-01-2022"/>
    <s v="LTM-1590/21-22"/>
    <n v="19692"/>
    <n v="9607.11"/>
    <s v="HMB-035169"/>
    <s v="KPEX-SB-139570"/>
    <d v="2022-03-31T00:00:00"/>
    <n v="13883332.609999999"/>
    <n v="1"/>
    <n v="500"/>
    <n v="500"/>
    <m/>
    <x v="1"/>
    <s v="EP"/>
    <x v="2"/>
    <n v="1"/>
    <b v="1"/>
    <x v="0"/>
    <x v="6"/>
  </r>
  <r>
    <s v="KAPE-IB-129603-14-01-2022"/>
    <s v="LTM-1583/21-22"/>
    <n v="22005"/>
    <n v="1108.19"/>
    <s v="HBL-002338"/>
    <s v="KPPE-SB-235418"/>
    <d v="2022-03-30T00:00:00"/>
    <n v="25222418.879999999"/>
    <n v="0.04"/>
    <n v="876.96"/>
    <n v="21924"/>
    <m/>
    <x v="1"/>
    <s v="IB"/>
    <x v="0"/>
    <n v="0.04"/>
    <b v="1"/>
    <x v="0"/>
    <x v="2"/>
  </r>
  <r>
    <s v="KAPE-IB-129603-14-01-2022"/>
    <s v="LTM-1589/21-22"/>
    <n v="24936"/>
    <n v="1108.19"/>
    <s v="HMB-035138"/>
    <s v="KPEX-SB-139569"/>
    <d v="2022-03-31T00:00:00"/>
    <n v="21499778.890000001"/>
    <n v="0.04"/>
    <n v="312.79999999999995"/>
    <n v="7820"/>
    <m/>
    <x v="1"/>
    <s v="IB"/>
    <x v="0"/>
    <n v="0.04"/>
    <b v="1"/>
    <x v="0"/>
    <x v="2"/>
  </r>
  <r>
    <s v="KAPE-MB-174350-22-03-2021"/>
    <s v="LTM-1583/21-22"/>
    <n v="22005"/>
    <n v="5503.201"/>
    <s v="HBL-002338"/>
    <s v="KPPE-SB-235418"/>
    <d v="2022-03-30T00:00:00"/>
    <n v="25222418.879999999"/>
    <n v="0.53061000000000003"/>
    <n v="7259.81"/>
    <n v="13682"/>
    <m/>
    <x v="1"/>
    <s v="MB"/>
    <x v="1"/>
    <n v="0.53061000000000003"/>
    <b v="1"/>
    <x v="0"/>
    <x v="5"/>
  </r>
  <r>
    <s v="KAPE-IB-135157-25-01-2022"/>
    <s v="LTM-1589/21-22"/>
    <n v="24936"/>
    <n v="3402.13"/>
    <s v="HMB-035138"/>
    <s v="KPEX-SB-139569"/>
    <d v="2022-03-31T00:00:00"/>
    <n v="21499778.890000001"/>
    <n v="0.04"/>
    <n v="296.2"/>
    <n v="7405"/>
    <m/>
    <x v="1"/>
    <s v="IB"/>
    <x v="0"/>
    <n v="0.04"/>
    <b v="1"/>
    <x v="0"/>
    <x v="2"/>
  </r>
  <r>
    <s v="KAPE-IB-130078-14-01-2022"/>
    <s v="LTM-1589/21-22"/>
    <n v="24936"/>
    <n v="3204.16"/>
    <s v="HMB-035138"/>
    <s v="KPEX-SB-139569"/>
    <d v="2022-03-31T00:00:00"/>
    <n v="21499778.890000001"/>
    <n v="7.0000000000000007E-2"/>
    <n v="22.25"/>
    <n v="317.86"/>
    <m/>
    <x v="1"/>
    <s v="IB"/>
    <x v="0"/>
    <n v="7.0000000000000007E-2"/>
    <b v="1"/>
    <x v="0"/>
    <x v="8"/>
  </r>
  <r>
    <s v="KPAF-TI-35920-07-01-2022"/>
    <s v="LTM-1590/21-22"/>
    <n v="19692"/>
    <n v="3926.9099000000001"/>
    <s v="HMB-035169"/>
    <s v="KPEX-SB-139570"/>
    <d v="2022-03-31T00:00:00"/>
    <n v="13883332.609999999"/>
    <n v="1"/>
    <n v="19000"/>
    <n v="19000"/>
    <m/>
    <x v="1"/>
    <s v="TI"/>
    <x v="2"/>
    <n v="1"/>
    <b v="1"/>
    <x v="0"/>
    <x v="6"/>
  </r>
  <r>
    <s v="KPAF-TI-35920-07-01-2022"/>
    <s v="LTM-1591/21-22"/>
    <n v="27744"/>
    <n v="3926.9099000000001"/>
    <s v="HMB-035168"/>
    <s v="KPEX-SB-139568"/>
    <d v="2022-03-31T00:00:00"/>
    <n v="19560185.859999999"/>
    <n v="1"/>
    <n v="27000"/>
    <n v="27000"/>
    <m/>
    <x v="1"/>
    <s v="TI"/>
    <x v="2"/>
    <n v="1"/>
    <b v="1"/>
    <x v="0"/>
    <x v="6"/>
  </r>
  <r>
    <s v="KAPW-IB-109021-18-01-2022"/>
    <s v="LTM-1589/21-22"/>
    <n v="24936"/>
    <n v="3204.16"/>
    <s v="HMB-035138"/>
    <s v="KPEX-SB-139569"/>
    <d v="2022-03-31T00:00:00"/>
    <n v="21499778.890000001"/>
    <n v="7.0000000000000007E-2"/>
    <n v="496.1"/>
    <n v="7087.14"/>
    <m/>
    <x v="1"/>
    <s v="IB"/>
    <x v="0"/>
    <n v="7.0000000000000007E-2"/>
    <b v="1"/>
    <x v="0"/>
    <x v="8"/>
  </r>
  <r>
    <s v="KAPW-IB-130911-25-02-2022"/>
    <s v="LTM-1583/21-22"/>
    <n v="22005"/>
    <n v="5807.1019999999999"/>
    <s v="HBL-002338"/>
    <s v="KPPE-SB-235418"/>
    <d v="2022-03-30T00:00:00"/>
    <n v="25222418.879999999"/>
    <n v="0.1"/>
    <n v="824.2"/>
    <n v="8242"/>
    <m/>
    <x v="1"/>
    <s v="IB"/>
    <x v="0"/>
    <n v="0.1"/>
    <b v="1"/>
    <x v="0"/>
    <x v="7"/>
  </r>
  <r>
    <s v="KAPW-IB-130911-25-02-2022"/>
    <s v="LTM-1589/21-22"/>
    <n v="24936"/>
    <n v="5807.1019999999999"/>
    <s v="HMB-035138"/>
    <s v="KPEX-SB-139569"/>
    <d v="2022-03-31T00:00:00"/>
    <n v="21499778.890000001"/>
    <n v="0.1"/>
    <n v="336.8"/>
    <n v="3368"/>
    <m/>
    <x v="1"/>
    <s v="IB"/>
    <x v="0"/>
    <n v="0.1"/>
    <b v="1"/>
    <x v="0"/>
    <x v="7"/>
  </r>
  <r>
    <s v="KAPW-IB-108998-18-01-2022"/>
    <s v="LTM-1589/21-22"/>
    <n v="24936"/>
    <n v="3906.9029999999998"/>
    <s v="HMB-035138"/>
    <s v="KPEX-SB-139569"/>
    <d v="2022-03-31T00:00:00"/>
    <n v="21499778.890000001"/>
    <n v="0.04"/>
    <n v="296.2"/>
    <n v="7405"/>
    <m/>
    <x v="1"/>
    <s v="IB"/>
    <x v="0"/>
    <n v="0.04"/>
    <b v="1"/>
    <x v="0"/>
    <x v="2"/>
  </r>
  <r>
    <s v="PQZI-EP-16067-18-01-2022"/>
    <s v="LTM-1590/21-22"/>
    <n v="19692"/>
    <n v="9607.19"/>
    <s v="HMB-035169"/>
    <s v="KPEX-SB-139570"/>
    <d v="2022-03-31T00:00:00"/>
    <n v="13883332.609999999"/>
    <n v="1"/>
    <n v="1266.3399999999999"/>
    <n v="1266.3399999999999"/>
    <m/>
    <x v="1"/>
    <s v="EP"/>
    <x v="2"/>
    <n v="1"/>
    <b v="1"/>
    <x v="0"/>
    <x v="6"/>
  </r>
  <r>
    <s v="KAPE-IB-129656-14-01-2022"/>
    <s v="LTM-1589/21-22"/>
    <n v="24936"/>
    <n v="3809.9189999999999"/>
    <s v="HMB-035138"/>
    <s v="KPEX-SB-139569"/>
    <d v="2022-03-31T00:00:00"/>
    <n v="21499778.890000001"/>
    <n v="0.04"/>
    <n v="296.2"/>
    <n v="7405"/>
    <m/>
    <x v="1"/>
    <s v="IB"/>
    <x v="0"/>
    <n v="0.04"/>
    <b v="1"/>
    <x v="0"/>
    <x v="2"/>
  </r>
  <r>
    <s v="KAPE-IB-142689-03-02-2022"/>
    <s v="LTM-1583/21-22"/>
    <n v="22005"/>
    <n v="2832.1089999999999"/>
    <s v="HBL-002338"/>
    <s v="KPPE-SB-235418"/>
    <d v="2022-03-30T00:00:00"/>
    <n v="25222418.879999999"/>
    <n v="0.04"/>
    <n v="425.56"/>
    <n v="10639"/>
    <m/>
    <x v="1"/>
    <s v="IB"/>
    <x v="0"/>
    <n v="0.04"/>
    <b v="1"/>
    <x v="0"/>
    <x v="2"/>
  </r>
  <r>
    <s v="KAPE-IB-142689-03-02-2022"/>
    <s v="LTM-1589/21-22"/>
    <n v="24936"/>
    <n v="2832.1089999999999"/>
    <s v="HMB-035138"/>
    <s v="KPEX-SB-139569"/>
    <d v="2022-03-31T00:00:00"/>
    <n v="21499778.890000001"/>
    <n v="0.04"/>
    <n v="430.91999999999996"/>
    <n v="10773"/>
    <m/>
    <x v="1"/>
    <s v="IB"/>
    <x v="0"/>
    <n v="0.04"/>
    <b v="1"/>
    <x v="0"/>
    <x v="2"/>
  </r>
  <r>
    <s v="KPAF-TI-48710-21-03-2022"/>
    <s v="LTM-1591/21-22"/>
    <n v="27744"/>
    <n v="8523.5990000000002"/>
    <s v="HMB-035168"/>
    <s v="KPEX-SB-139568"/>
    <d v="2022-03-31T00:00:00"/>
    <n v="19560185.859999999"/>
    <n v="1"/>
    <n v="9000"/>
    <n v="9000"/>
    <m/>
    <x v="1"/>
    <s v="TI"/>
    <x v="2"/>
    <n v="1"/>
    <b v="1"/>
    <x v="0"/>
    <x v="6"/>
  </r>
  <r>
    <s v="KPAF-TI-48710-21-03-2022"/>
    <s v="LTM-1591/21-22"/>
    <n v="27744"/>
    <n v="7317.0010000000002"/>
    <s v="HMB-035168"/>
    <s v="KPEX-SB-139568"/>
    <d v="2022-03-31T00:00:00"/>
    <n v="19560185.859999999"/>
    <n v="1"/>
    <n v="10"/>
    <n v="10"/>
    <m/>
    <x v="1"/>
    <s v="TI"/>
    <x v="2"/>
    <n v="1"/>
    <b v="1"/>
    <x v="0"/>
    <x v="6"/>
  </r>
  <r>
    <s v="KPAF-TI-48747-21-03-2022"/>
    <s v="LTM-1591/21-22"/>
    <n v="27744"/>
    <n v="8523.5990000000002"/>
    <s v="HMB-035168"/>
    <s v="KPEX-SB-139568"/>
    <d v="2022-03-31T00:00:00"/>
    <n v="19560185.859999999"/>
    <n v="1"/>
    <n v="5000"/>
    <n v="5000"/>
    <m/>
    <x v="1"/>
    <s v="TI"/>
    <x v="2"/>
    <n v="1"/>
    <b v="1"/>
    <x v="0"/>
    <x v="6"/>
  </r>
  <r>
    <s v="KPAF-TI-48747-21-03-2022"/>
    <s v="LTM-1591/21-22"/>
    <n v="27744"/>
    <n v="7317.0010000000002"/>
    <s v="HMB-035168"/>
    <s v="KPEX-SB-139568"/>
    <d v="2022-03-31T00:00:00"/>
    <n v="19560185.859999999"/>
    <n v="1"/>
    <n v="5"/>
    <n v="5"/>
    <m/>
    <x v="1"/>
    <s v="TI"/>
    <x v="2"/>
    <n v="1"/>
    <b v="1"/>
    <x v="0"/>
    <x v="6"/>
  </r>
  <r>
    <s v="PQZI-EP-17026-28-01-2022"/>
    <s v="LTM-1591/21-22"/>
    <n v="27744"/>
    <n v="9607.19"/>
    <s v="HMB-035168"/>
    <s v="KPEX-SB-139568"/>
    <d v="2022-03-31T00:00:00"/>
    <n v="19560185.859999999"/>
    <n v="1"/>
    <n v="870.96"/>
    <n v="870.96"/>
    <m/>
    <x v="1"/>
    <s v="EP"/>
    <x v="2"/>
    <n v="1"/>
    <b v="1"/>
    <x v="0"/>
    <x v="6"/>
  </r>
  <r>
    <s v="PQZI-EP-17026-28-01-2022"/>
    <s v="LTM-1591/21-22"/>
    <n v="27744"/>
    <n v="9607.2000000000007"/>
    <s v="HMB-035168"/>
    <s v="KPEX-SB-139568"/>
    <d v="2022-03-31T00:00:00"/>
    <n v="19560185.859999999"/>
    <n v="1"/>
    <n v="111.82"/>
    <n v="111.82"/>
    <m/>
    <x v="1"/>
    <s v="EP"/>
    <x v="2"/>
    <n v="1"/>
    <b v="1"/>
    <x v="0"/>
    <x v="6"/>
  </r>
  <r>
    <s v="PQZI-EP-17026-28-01-2022"/>
    <s v="LTM-1591/21-22"/>
    <n v="27744"/>
    <n v="9607.11"/>
    <s v="HMB-035168"/>
    <s v="KPEX-SB-139568"/>
    <d v="2022-03-31T00:00:00"/>
    <n v="19560185.859999999"/>
    <n v="1"/>
    <n v="73.88"/>
    <n v="73.88"/>
    <m/>
    <x v="1"/>
    <s v="EP"/>
    <x v="2"/>
    <n v="1"/>
    <b v="1"/>
    <x v="0"/>
    <x v="6"/>
  </r>
  <r>
    <s v="PQZI-EP-22020-18-03-2022"/>
    <s v="LTM-1591/21-22"/>
    <n v="27744"/>
    <n v="4819.1000000000004"/>
    <s v="HMB-035168"/>
    <s v="KPEX-SB-139568"/>
    <d v="2022-03-31T00:00:00"/>
    <n v="19560185.859999999"/>
    <n v="1"/>
    <n v="2300"/>
    <n v="2300"/>
    <m/>
    <x v="1"/>
    <s v="EP"/>
    <x v="2"/>
    <n v="1"/>
    <b v="1"/>
    <x v="0"/>
    <x v="6"/>
  </r>
  <r>
    <s v="KPAF-TI-48703-21-03-2022"/>
    <s v="LTM-1590/21-22"/>
    <n v="19692"/>
    <n v="8523.5990000000002"/>
    <s v="HMB-035169"/>
    <s v="KPEX-SB-139570"/>
    <d v="2022-03-31T00:00:00"/>
    <n v="13883332.609999999"/>
    <n v="1"/>
    <n v="14000"/>
    <n v="14000"/>
    <m/>
    <x v="1"/>
    <s v="TI"/>
    <x v="2"/>
    <n v="1"/>
    <b v="1"/>
    <x v="0"/>
    <x v="6"/>
  </r>
  <r>
    <s v="KPAF-TI-48703-21-03-2022"/>
    <s v="LTM-1590/21-22"/>
    <n v="19692"/>
    <n v="7317.0010000000002"/>
    <s v="HMB-035169"/>
    <s v="KPEX-SB-139570"/>
    <d v="2022-03-31T00:00:00"/>
    <n v="13883332.609999999"/>
    <n v="1"/>
    <n v="15"/>
    <n v="15"/>
    <m/>
    <x v="1"/>
    <s v="TI"/>
    <x v="2"/>
    <n v="1"/>
    <b v="1"/>
    <x v="0"/>
    <x v="6"/>
  </r>
  <r>
    <s v="PQIB-IB-2406-11-08-2020"/>
    <s v="LTM-1582/21-22"/>
    <n v="11200"/>
    <n v="2701.12"/>
    <s v="HMB-034500"/>
    <s v="KPPE-SB-236985"/>
    <d v="2022-03-31T00:00:00"/>
    <n v="24316497.859999999"/>
    <n v="0.1"/>
    <n v="997.11000000000013"/>
    <n v="9971"/>
    <m/>
    <x v="1"/>
    <s v="IB"/>
    <x v="0"/>
    <n v="0.1"/>
    <b v="1"/>
    <x v="0"/>
    <x v="0"/>
  </r>
  <r>
    <s v="PQIB-IB-2406-11-08-2020"/>
    <s v="LTM-1598/21-22"/>
    <n v="6917"/>
    <n v="2701.12"/>
    <s v="Open Account"/>
    <s v="KPPE-SB-236987"/>
    <d v="2022-03-31T00:00:00"/>
    <n v="32461401.5"/>
    <n v="0.1"/>
    <n v="1119.8"/>
    <n v="11197.96"/>
    <m/>
    <x v="1"/>
    <s v="IB"/>
    <x v="0"/>
    <n v="0.1"/>
    <b v="1"/>
    <x v="0"/>
    <x v="0"/>
  </r>
  <r>
    <s v="PQIB-IB-2406-11-08-2020"/>
    <s v="LTM-1598/21-22"/>
    <n v="6917"/>
    <n v="2701.12"/>
    <s v="Open Account"/>
    <s v="KPPE-SB-236987"/>
    <d v="2022-03-31T00:00:00"/>
    <n v="32461401.5"/>
    <n v="0.4"/>
    <n v="2534.4"/>
    <n v="6336"/>
    <m/>
    <x v="1"/>
    <s v="IB"/>
    <x v="0"/>
    <n v="0.4"/>
    <b v="1"/>
    <x v="0"/>
    <x v="0"/>
  </r>
  <r>
    <s v="SIPZ-HC-512-25-11-2021"/>
    <s v="LTM-1597/21-22"/>
    <n v="8220"/>
    <n v="9607.2000000000007"/>
    <s v="MCB-200009"/>
    <s v="KPPE-SB-236758"/>
    <d v="2022-03-31T00:00:00"/>
    <n v="9055152"/>
    <n v="1.039E-2"/>
    <n v="19.260000000000002"/>
    <n v="1854.14"/>
    <m/>
    <x v="1"/>
    <s v="HC"/>
    <x v="2"/>
    <n v="1.039E-2"/>
    <b v="1"/>
    <x v="0"/>
    <x v="6"/>
  </r>
  <r>
    <s v="SIPZ-HC-512-25-11-2021"/>
    <s v="LTM-1597/21-22"/>
    <n v="8220"/>
    <n v="9607.2000000000007"/>
    <s v="MCB-200009"/>
    <s v="KPPE-SB-236758"/>
    <d v="2022-03-31T00:00:00"/>
    <n v="9055152"/>
    <n v="4.8000000000000001E-4"/>
    <n v="0.89"/>
    <n v="1854.14"/>
    <m/>
    <x v="1"/>
    <s v="HC"/>
    <x v="2"/>
    <n v="4.8000000000000001E-4"/>
    <b v="1"/>
    <x v="0"/>
    <x v="6"/>
  </r>
  <r>
    <s v="KAPE-IB-111446-16-12-2021"/>
    <s v="LTM-1582/21-22"/>
    <n v="11200"/>
    <n v="3402.13"/>
    <s v="HMB-034500"/>
    <s v="KPPE-SB-236985"/>
    <d v="2022-03-31T00:00:00"/>
    <n v="24316497.859999999"/>
    <n v="0.04"/>
    <n v="237.48"/>
    <n v="5937.05"/>
    <m/>
    <x v="1"/>
    <s v="IB"/>
    <x v="0"/>
    <n v="0.04"/>
    <b v="1"/>
    <x v="0"/>
    <x v="2"/>
  </r>
  <r>
    <s v="KAPE-IB-22661-03-08-2021"/>
    <s v="LTM-1582/21-22"/>
    <n v="11200"/>
    <n v="5205.24"/>
    <s v="HMB-034500"/>
    <s v="KPPE-SB-236985"/>
    <d v="2022-03-31T00:00:00"/>
    <n v="24316497.859999999"/>
    <n v="1.0101"/>
    <n v="609.34"/>
    <n v="603.25"/>
    <m/>
    <x v="1"/>
    <s v="IB"/>
    <x v="0"/>
    <n v="1.0101"/>
    <b v="1"/>
    <x v="0"/>
    <x v="1"/>
  </r>
  <r>
    <s v="KAPW-IB-114600-31-01-2022"/>
    <s v="LTM-1582/21-22"/>
    <n v="11200"/>
    <n v="3906.9029999999998"/>
    <s v="HMB-034500"/>
    <s v="KPPE-SB-236985"/>
    <d v="2022-03-31T00:00:00"/>
    <n v="24316497.859999999"/>
    <n v="0.04"/>
    <n v="73.64"/>
    <n v="1840.98"/>
    <m/>
    <x v="1"/>
    <s v="IB"/>
    <x v="0"/>
    <n v="0.04"/>
    <b v="1"/>
    <x v="0"/>
    <x v="2"/>
  </r>
  <r>
    <s v="KAPE-IB-129594-14-01-2022"/>
    <s v="LTM-1582/21-22"/>
    <n v="11200"/>
    <n v="3809.9189999999999"/>
    <s v="HMB-034500"/>
    <s v="KPPE-SB-236985"/>
    <d v="2022-03-31T00:00:00"/>
    <n v="24316497.859999999"/>
    <n v="0.04"/>
    <n v="73.64"/>
    <n v="1840.98"/>
    <m/>
    <x v="1"/>
    <s v="IB"/>
    <x v="0"/>
    <n v="0.04"/>
    <b v="1"/>
    <x v="0"/>
    <x v="2"/>
  </r>
  <r>
    <s v="KAPE-IB-129603-14-01-2022"/>
    <s v="LTM-1582/21-22"/>
    <n v="11200"/>
    <n v="1108.19"/>
    <s v="HMB-034500"/>
    <s v="KPPE-SB-236985"/>
    <d v="2022-03-31T00:00:00"/>
    <n v="24316497.859999999"/>
    <n v="0.04"/>
    <n v="398.84"/>
    <n v="9971"/>
    <m/>
    <x v="1"/>
    <s v="IB"/>
    <x v="0"/>
    <n v="0.04"/>
    <b v="1"/>
    <x v="0"/>
    <x v="2"/>
  </r>
  <r>
    <s v="KAPE-MB-174350-22-03-2021"/>
    <s v="LTM-1578/21-22"/>
    <n v="7440"/>
    <n v="5503.201"/>
    <s v="HMB-035139"/>
    <s v="KPAE-SB-60899"/>
    <d v="2022-03-31T00:00:00"/>
    <n v="12136358.039999999"/>
    <n v="0.66327000000000003"/>
    <n v="4523.5"/>
    <n v="6820"/>
    <m/>
    <x v="1"/>
    <s v="MB"/>
    <x v="1"/>
    <n v="0.66327000000000003"/>
    <b v="1"/>
    <x v="0"/>
    <x v="5"/>
  </r>
  <r>
    <s v="KAPW-IB-77483-26-11-2021"/>
    <s v="LTM-1582/21-22"/>
    <n v="11200"/>
    <n v="3402.13"/>
    <s v="HMB-034500"/>
    <s v="KPPE-SB-236985"/>
    <d v="2022-03-31T00:00:00"/>
    <n v="24316497.859999999"/>
    <n v="0.04"/>
    <n v="14.64"/>
    <n v="366"/>
    <m/>
    <x v="1"/>
    <s v="IB"/>
    <x v="0"/>
    <n v="0.04"/>
    <b v="1"/>
    <x v="0"/>
    <x v="2"/>
  </r>
  <r>
    <s v="KAPW-IB-105006-11-01-2022"/>
    <s v="LTM-1582/21-22"/>
    <n v="11200"/>
    <n v="3204.16"/>
    <s v="HMB-034500"/>
    <s v="KPPE-SB-236985"/>
    <d v="2022-03-31T00:00:00"/>
    <n v="24316497.859999999"/>
    <n v="7.0000000000000007E-2"/>
    <n v="231.8"/>
    <n v="3311.44"/>
    <m/>
    <x v="1"/>
    <s v="IB"/>
    <x v="0"/>
    <n v="7.0000000000000007E-2"/>
    <b v="1"/>
    <x v="0"/>
    <x v="8"/>
  </r>
  <r>
    <s v="KAPE-IB-127747-12-01-2022"/>
    <s v="LTM-1582/21-22"/>
    <n v="11200"/>
    <n v="5205.13"/>
    <s v="HMB-034500"/>
    <s v="KPPE-SB-236985"/>
    <d v="2022-03-31T00:00:00"/>
    <n v="24316497.859999999"/>
    <n v="1.0101"/>
    <n v="425.25"/>
    <n v="421"/>
    <m/>
    <x v="1"/>
    <s v="IB"/>
    <x v="0"/>
    <n v="1.0101"/>
    <b v="1"/>
    <x v="0"/>
    <x v="1"/>
  </r>
  <r>
    <s v="KAPE-IB-127793-12-01-2022"/>
    <s v="LTM-1582/21-22"/>
    <n v="11200"/>
    <n v="3204.16"/>
    <s v="HMB-034500"/>
    <s v="KPPE-SB-236985"/>
    <d v="2022-03-31T00:00:00"/>
    <n v="24316497.859999999"/>
    <n v="7.0000000000000007E-2"/>
    <n v="274.77"/>
    <n v="3925.2799999999997"/>
    <m/>
    <x v="1"/>
    <s v="IB"/>
    <x v="0"/>
    <n v="7.0000000000000007E-2"/>
    <b v="1"/>
    <x v="0"/>
    <x v="8"/>
  </r>
  <r>
    <s v="KAPE-IB-135157-25-01-2022"/>
    <s v="LTM-1582/21-22"/>
    <n v="11200"/>
    <n v="3402.13"/>
    <s v="HMB-034500"/>
    <s v="KPPE-SB-236985"/>
    <d v="2022-03-31T00:00:00"/>
    <n v="24316497.859999999"/>
    <n v="0.04"/>
    <n v="146.72"/>
    <n v="3667.95"/>
    <m/>
    <x v="1"/>
    <s v="IB"/>
    <x v="0"/>
    <n v="0.04"/>
    <b v="1"/>
    <x v="0"/>
    <x v="2"/>
  </r>
  <r>
    <s v="KAPE-IB-130078-14-01-2022"/>
    <s v="LTM-1582/21-22"/>
    <n v="11200"/>
    <n v="3204.16"/>
    <s v="HMB-034500"/>
    <s v="KPPE-SB-236985"/>
    <d v="2022-03-31T00:00:00"/>
    <n v="24316497.859999999"/>
    <n v="7.0000000000000007E-2"/>
    <n v="191.39999999999998"/>
    <n v="2734.2799999999997"/>
    <m/>
    <x v="1"/>
    <s v="IB"/>
    <x v="0"/>
    <n v="7.0000000000000007E-2"/>
    <b v="1"/>
    <x v="0"/>
    <x v="8"/>
  </r>
  <r>
    <s v="KPAF-TI-35920-07-01-2022"/>
    <s v="LTM-1575/21-22"/>
    <n v="14700"/>
    <n v="3926.9099000000001"/>
    <s v="HMB-034231"/>
    <s v="KPAE-SB-60898"/>
    <d v="2022-03-31T00:00:00"/>
    <n v="10795680"/>
    <n v="1"/>
    <n v="14700"/>
    <n v="14700"/>
    <m/>
    <x v="1"/>
    <s v="TI"/>
    <x v="2"/>
    <n v="1"/>
    <b v="1"/>
    <x v="0"/>
    <x v="6"/>
  </r>
  <r>
    <s v="KPAF-TI-35920-07-01-2022"/>
    <s v="LTM-1576/21-22"/>
    <n v="14683"/>
    <n v="3926.9099000000001"/>
    <s v="HMB-034232"/>
    <s v="KPAE-SB-60896"/>
    <d v="2022-03-31T00:00:00"/>
    <n v="10787778.060000001"/>
    <n v="1"/>
    <n v="14650"/>
    <n v="14650"/>
    <m/>
    <x v="1"/>
    <s v="TI"/>
    <x v="2"/>
    <n v="1"/>
    <b v="1"/>
    <x v="0"/>
    <x v="6"/>
  </r>
  <r>
    <s v="KPAF-TI-35920-07-01-2022"/>
    <s v="LTM-1578/21-22"/>
    <n v="7440"/>
    <n v="3926.9099000000001"/>
    <s v="HMB-035139"/>
    <s v="KPAE-SB-60899"/>
    <d v="2022-03-31T00:00:00"/>
    <n v="12136358.039999999"/>
    <n v="1"/>
    <n v="7900"/>
    <n v="7900"/>
    <m/>
    <x v="1"/>
    <s v="TI"/>
    <x v="2"/>
    <n v="1"/>
    <b v="1"/>
    <x v="0"/>
    <x v="6"/>
  </r>
  <r>
    <s v="KAPE-IB-32254-17-08-2021"/>
    <s v="LTM-1598/21-22"/>
    <n v="6917"/>
    <n v="5402.33"/>
    <s v="Open Account"/>
    <s v="KPPE-SB-236987"/>
    <d v="2022-03-31T00:00:00"/>
    <n v="32461401.5"/>
    <n v="0.99009999999999998"/>
    <n v="11087.1"/>
    <n v="11197.96"/>
    <m/>
    <x v="1"/>
    <s v="IB"/>
    <x v="0"/>
    <n v="0.99009999999999998"/>
    <b v="1"/>
    <x v="0"/>
    <x v="3"/>
  </r>
  <r>
    <s v="KAPE-IB-32254-17-08-2021"/>
    <s v="LTM-1598/21-22"/>
    <n v="6917"/>
    <n v="5402.33"/>
    <s v="Open Account"/>
    <s v="KPPE-SB-236987"/>
    <d v="2022-03-31T00:00:00"/>
    <n v="32461401.5"/>
    <n v="1.0101"/>
    <n v="6399.99"/>
    <n v="6336"/>
    <m/>
    <x v="1"/>
    <s v="IB"/>
    <x v="0"/>
    <n v="1.0101"/>
    <b v="1"/>
    <x v="0"/>
    <x v="3"/>
  </r>
  <r>
    <s v="KAPW-IB-108998-18-01-2022"/>
    <s v="LTM-1582/21-22"/>
    <n v="11200"/>
    <n v="3906.9029999999998"/>
    <s v="HMB-034500"/>
    <s v="KPPE-SB-236985"/>
    <d v="2022-03-31T00:00:00"/>
    <n v="24316497.859999999"/>
    <n v="0.04"/>
    <n v="325.2"/>
    <n v="8130.02"/>
    <m/>
    <x v="1"/>
    <s v="IB"/>
    <x v="0"/>
    <n v="0.04"/>
    <b v="1"/>
    <x v="0"/>
    <x v="2"/>
  </r>
  <r>
    <s v="KAPE-IB-129656-14-01-2022"/>
    <s v="LTM-1582/21-22"/>
    <n v="11200"/>
    <n v="3809.9189999999999"/>
    <s v="HMB-034500"/>
    <s v="KPPE-SB-236985"/>
    <d v="2022-03-31T00:00:00"/>
    <n v="24316497.859999999"/>
    <n v="0.04"/>
    <n v="325.2"/>
    <n v="8130.02"/>
    <m/>
    <x v="1"/>
    <s v="IB"/>
    <x v="0"/>
    <n v="0.04"/>
    <b v="1"/>
    <x v="0"/>
    <x v="2"/>
  </r>
  <r>
    <s v="KAPE-IB-152440-17-02-2022"/>
    <s v="LTM-1582/21-22"/>
    <n v="11200"/>
    <n v="5205.13"/>
    <s v="HMB-034500"/>
    <s v="KPPE-SB-236985"/>
    <d v="2022-03-31T00:00:00"/>
    <n v="24316497.859999999"/>
    <n v="1.0101"/>
    <n v="6678.95"/>
    <n v="6612.16"/>
    <m/>
    <x v="1"/>
    <s v="IB"/>
    <x v="0"/>
    <n v="1.0101"/>
    <b v="1"/>
    <x v="0"/>
    <x v="1"/>
  </r>
  <r>
    <s v="KAPE-IB-142689-03-02-2022"/>
    <s v="LTM-1598/21-22"/>
    <n v="6917"/>
    <n v="2832.1089999999999"/>
    <s v="Open Account"/>
    <s v="KPPE-SB-236987"/>
    <d v="2022-03-31T00:00:00"/>
    <n v="32461401.5"/>
    <n v="0.04"/>
    <n v="253.44"/>
    <n v="6336"/>
    <m/>
    <x v="1"/>
    <s v="IB"/>
    <x v="0"/>
    <n v="0.04"/>
    <b v="1"/>
    <x v="0"/>
    <x v="2"/>
  </r>
  <r>
    <s v="PQZI-EP-17647-03-02-2022"/>
    <s v="LTM-1592/21-22"/>
    <n v="27744"/>
    <n v="9607.19"/>
    <s v="HMB-035340"/>
    <s v="KPEX-SB-140086"/>
    <d v="2022-03-31T00:00:00"/>
    <n v="19560185.859999999"/>
    <n v="1"/>
    <n v="1568.11"/>
    <n v="1568.11"/>
    <m/>
    <x v="1"/>
    <s v="EP"/>
    <x v="2"/>
    <n v="1"/>
    <b v="1"/>
    <x v="0"/>
    <x v="6"/>
  </r>
  <r>
    <s v="PQZI-EP-18020-07-02-2022"/>
    <s v="LTM-1592/21-22"/>
    <n v="27744"/>
    <n v="9607.11"/>
    <s v="HMB-035340"/>
    <s v="KPEX-SB-140086"/>
    <d v="2022-03-31T00:00:00"/>
    <n v="19560185.859999999"/>
    <n v="1"/>
    <n v="345.98"/>
    <n v="345.98"/>
    <m/>
    <x v="1"/>
    <s v="EP"/>
    <x v="2"/>
    <n v="1"/>
    <b v="1"/>
    <x v="0"/>
    <x v="6"/>
  </r>
  <r>
    <s v="PQZI-EP-17671-03-02-2022"/>
    <s v="LTM-1592/21-22"/>
    <n v="27744"/>
    <n v="3923.29"/>
    <s v="HMB-035340"/>
    <s v="KPEX-SB-140086"/>
    <d v="2022-03-31T00:00:00"/>
    <n v="19560185.859999999"/>
    <n v="1"/>
    <n v="2712.68"/>
    <n v="2712.68"/>
    <m/>
    <x v="1"/>
    <s v="EP"/>
    <x v="2"/>
    <n v="1"/>
    <b v="1"/>
    <x v="0"/>
    <x v="6"/>
  </r>
  <r>
    <s v="KAPE-TI-175187-24-03-2022"/>
    <s v="LTM-1578/21-22"/>
    <n v="7440"/>
    <n v="9606.2199999999993"/>
    <s v="HMB-035139"/>
    <s v="KPAE-SB-60899"/>
    <d v="2022-03-31T00:00:00"/>
    <n v="12136358.039999999"/>
    <n v="1"/>
    <n v="234"/>
    <n v="234"/>
    <m/>
    <x v="1"/>
    <s v="TI"/>
    <x v="2"/>
    <n v="1"/>
    <b v="1"/>
    <x v="0"/>
    <x v="6"/>
  </r>
  <r>
    <s v="KAPE-TI-175187-24-03-2022"/>
    <s v="LTM-1592/21-22"/>
    <n v="27744"/>
    <n v="9606.2199999999993"/>
    <s v="HMB-035340"/>
    <s v="KPEX-SB-140086"/>
    <d v="2022-03-31T00:00:00"/>
    <n v="19560185.859999999"/>
    <n v="1"/>
    <n v="400"/>
    <n v="400"/>
    <m/>
    <x v="1"/>
    <s v="TI"/>
    <x v="2"/>
    <n v="1"/>
    <b v="1"/>
    <x v="0"/>
    <x v="6"/>
  </r>
  <r>
    <s v="KAPE-TI-175187-24-03-2022"/>
    <s v="LTM-1593/21-22"/>
    <n v="26976"/>
    <n v="9606.2199999999993"/>
    <s v="HMB-035337"/>
    <s v="KPEX-SB-140087"/>
    <d v="2022-03-31T00:00:00"/>
    <n v="19018727.420000002"/>
    <n v="1"/>
    <n v="400"/>
    <n v="400"/>
    <m/>
    <x v="1"/>
    <s v="TI"/>
    <x v="2"/>
    <n v="1"/>
    <b v="1"/>
    <x v="0"/>
    <x v="6"/>
  </r>
  <r>
    <s v="PQZI-EP-18107-08-02-2022"/>
    <s v="LTM-1593/21-22"/>
    <n v="26976"/>
    <n v="9607.19"/>
    <s v="HMB-035337"/>
    <s v="KPEX-SB-140087"/>
    <d v="2022-03-31T00:00:00"/>
    <n v="19018727.420000002"/>
    <n v="1"/>
    <n v="635.70000000000005"/>
    <n v="635.70000000000005"/>
    <m/>
    <x v="1"/>
    <s v="EP"/>
    <x v="2"/>
    <n v="1"/>
    <b v="1"/>
    <x v="0"/>
    <x v="6"/>
  </r>
  <r>
    <s v="PQZI-EP-18107-08-02-2022"/>
    <s v="LTM-1593/21-22"/>
    <n v="26976"/>
    <n v="9607.2000000000007"/>
    <s v="HMB-035337"/>
    <s v="KPEX-SB-140087"/>
    <d v="2022-03-31T00:00:00"/>
    <n v="19018727.420000002"/>
    <n v="1"/>
    <n v="372.26"/>
    <n v="372.26"/>
    <m/>
    <x v="1"/>
    <s v="EP"/>
    <x v="2"/>
    <n v="1"/>
    <b v="1"/>
    <x v="0"/>
    <x v="6"/>
  </r>
  <r>
    <s v="PQZI-EP-18023-07-02-2022"/>
    <s v="LTM-1593/21-22"/>
    <n v="26976"/>
    <n v="9607.11"/>
    <s v="HMB-035337"/>
    <s v="KPEX-SB-140087"/>
    <d v="2022-03-31T00:00:00"/>
    <n v="19018727.420000002"/>
    <n v="1"/>
    <n v="688.28"/>
    <n v="688.28"/>
    <m/>
    <x v="1"/>
    <s v="EP"/>
    <x v="2"/>
    <n v="1"/>
    <b v="1"/>
    <x v="0"/>
    <x v="6"/>
  </r>
  <r>
    <s v="KPAF-TI-48719-21-03-2022"/>
    <s v="LTM-1576/21-22"/>
    <n v="14683"/>
    <n v="8523.5990000000002"/>
    <s v="HMB-034232"/>
    <s v="KPAE-SB-60896"/>
    <d v="2022-03-31T00:00:00"/>
    <n v="10787778.060000001"/>
    <n v="1"/>
    <n v="10000"/>
    <n v="10000"/>
    <m/>
    <x v="1"/>
    <s v="TI"/>
    <x v="2"/>
    <n v="1"/>
    <b v="1"/>
    <x v="0"/>
    <x v="6"/>
  </r>
  <r>
    <s v="KPAF-TI-48719-21-03-2022"/>
    <s v="LTM-1576/21-22"/>
    <n v="14683"/>
    <n v="7317.0010000000002"/>
    <s v="HMB-034232"/>
    <s v="KPAE-SB-60896"/>
    <d v="2022-03-31T00:00:00"/>
    <n v="10787778.060000001"/>
    <n v="1"/>
    <n v="10"/>
    <n v="10"/>
    <m/>
    <x v="1"/>
    <s v="TI"/>
    <x v="2"/>
    <n v="1"/>
    <b v="1"/>
    <x v="0"/>
    <x v="6"/>
  </r>
  <r>
    <s v="KPAF-TI-48730-21-03-2022"/>
    <s v="LTM-1576/21-22"/>
    <n v="14683"/>
    <n v="8523.5990000000002"/>
    <s v="HMB-034232"/>
    <s v="KPAE-SB-60896"/>
    <d v="2022-03-31T00:00:00"/>
    <n v="10787778.060000001"/>
    <n v="1"/>
    <n v="3000"/>
    <n v="3000"/>
    <m/>
    <x v="1"/>
    <s v="TI"/>
    <x v="2"/>
    <n v="1"/>
    <b v="1"/>
    <x v="0"/>
    <x v="6"/>
  </r>
  <r>
    <s v="KPAF-TI-48730-21-03-2022"/>
    <s v="LTM-1576/21-22"/>
    <n v="14683"/>
    <n v="7317.0010000000002"/>
    <s v="HMB-034232"/>
    <s v="KPAE-SB-60896"/>
    <d v="2022-03-31T00:00:00"/>
    <n v="10787778.060000001"/>
    <n v="1"/>
    <n v="5"/>
    <n v="5"/>
    <m/>
    <x v="1"/>
    <s v="TI"/>
    <x v="2"/>
    <n v="1"/>
    <b v="1"/>
    <x v="0"/>
    <x v="6"/>
  </r>
  <r>
    <s v="KPAF-TI-48679-21-03-2022"/>
    <s v="LTM-1575/21-22"/>
    <n v="14700"/>
    <n v="8523.5990000000002"/>
    <s v="HMB-034231"/>
    <s v="KPAE-SB-60898"/>
    <d v="2022-03-31T00:00:00"/>
    <n v="10795680"/>
    <n v="1"/>
    <n v="10000"/>
    <n v="10000"/>
    <m/>
    <x v="1"/>
    <s v="TI"/>
    <x v="2"/>
    <n v="1"/>
    <b v="1"/>
    <x v="0"/>
    <x v="6"/>
  </r>
  <r>
    <s v="KPAF-TI-48679-21-03-2022"/>
    <s v="LTM-1575/21-22"/>
    <n v="14700"/>
    <n v="7317.0010000000002"/>
    <s v="HMB-034231"/>
    <s v="KPAE-SB-60898"/>
    <d v="2022-03-31T00:00:00"/>
    <n v="10795680"/>
    <n v="1"/>
    <n v="10"/>
    <n v="10"/>
    <m/>
    <x v="1"/>
    <s v="TI"/>
    <x v="2"/>
    <n v="1"/>
    <b v="1"/>
    <x v="0"/>
    <x v="6"/>
  </r>
  <r>
    <s v="KPAF-TI-48690-21-03-2022"/>
    <s v="LTM-1578/21-22"/>
    <n v="7440"/>
    <n v="8523.5990000000002"/>
    <s v="HMB-035139"/>
    <s v="KPAE-SB-60899"/>
    <d v="2022-03-31T00:00:00"/>
    <n v="12136358.039999999"/>
    <n v="1"/>
    <n v="7000"/>
    <n v="7000"/>
    <m/>
    <x v="1"/>
    <s v="TI"/>
    <x v="2"/>
    <n v="1"/>
    <b v="1"/>
    <x v="0"/>
    <x v="6"/>
  </r>
  <r>
    <s v="KPAF-TI-48690-21-03-2022"/>
    <s v="LTM-1578/21-22"/>
    <n v="7440"/>
    <n v="7317.0010000000002"/>
    <s v="HMB-035139"/>
    <s v="KPAE-SB-60899"/>
    <d v="2022-03-31T00:00:00"/>
    <n v="12136358.039999999"/>
    <n v="1"/>
    <n v="10"/>
    <n v="10"/>
    <m/>
    <x v="1"/>
    <s v="TI"/>
    <x v="2"/>
    <n v="1"/>
    <b v="1"/>
    <x v="0"/>
    <x v="6"/>
  </r>
  <r>
    <s v="SIPZ-HC-512-25-11-2021"/>
    <s v="LTM/1581/21-22"/>
    <n v="16320"/>
    <n v="9607.2000000000007"/>
    <s v="MCB-200013"/>
    <s v="KPPE-SB-237578"/>
    <d v="2022-04-01T00:00:00"/>
    <n v="17922782.300000001"/>
    <n v="4.8099999999999998E-4"/>
    <n v="1.77"/>
    <n v="3681.2"/>
    <m/>
    <x v="2"/>
    <s v="HC"/>
    <x v="2"/>
    <n v="4.8000000000000001E-4"/>
    <b v="0"/>
    <x v="0"/>
    <x v="6"/>
  </r>
  <r>
    <s v="SIPZ-HC-512-25-11-2021"/>
    <s v="LTM/1581/21-22"/>
    <n v="16320"/>
    <n v="9607.2000000000007"/>
    <s v="MCB-200013"/>
    <s v="KPPE-SB-237578"/>
    <d v="2022-04-01T00:00:00"/>
    <n v="17922782.300000001"/>
    <n v="1.0390999999999999E-2"/>
    <n v="38.25"/>
    <n v="3681.2"/>
    <m/>
    <x v="2"/>
    <s v="HC"/>
    <x v="2"/>
    <n v="1.039E-2"/>
    <b v="0"/>
    <x v="0"/>
    <x v="6"/>
  </r>
  <r>
    <s v="PQIB-IB-2406-11-08-2020"/>
    <s v="LTM/1600/21-22"/>
    <n v="1248"/>
    <n v="2701.12"/>
    <s v="HMB-036932"/>
    <s v="KPPE-SB-239559"/>
    <d v="2022-04-05T00:00:00"/>
    <n v="12972528.25"/>
    <n v="0.4"/>
    <n v="3396"/>
    <n v="8490"/>
    <m/>
    <x v="2"/>
    <s v="IB"/>
    <x v="0"/>
    <n v="0.4"/>
    <b v="1"/>
    <x v="0"/>
    <x v="0"/>
  </r>
  <r>
    <s v="KAPE-IB-129603-14-01-2022"/>
    <s v="LTM/1600/21-22"/>
    <n v="1248"/>
    <n v="1108.19"/>
    <s v="HMB-036932"/>
    <s v="KPPE-SB-239559"/>
    <d v="2022-04-05T00:00:00"/>
    <n v="12972528.25"/>
    <n v="0.04"/>
    <n v="339.6"/>
    <n v="8490"/>
    <m/>
    <x v="2"/>
    <s v="IB"/>
    <x v="0"/>
    <n v="0.04"/>
    <b v="1"/>
    <x v="0"/>
    <x v="2"/>
  </r>
  <r>
    <s v="KAPE-MB-174350-22-03-2021"/>
    <s v="LTM/1600/21-22"/>
    <n v="1248"/>
    <n v="5503.201"/>
    <s v="HMB-036932"/>
    <s v="KPPE-SB-239559"/>
    <d v="2022-04-05T00:00:00"/>
    <n v="12972528.25"/>
    <n v="0.41666999999999998"/>
    <n v="3537.53"/>
    <n v="8490"/>
    <m/>
    <x v="2"/>
    <s v="MB"/>
    <x v="1"/>
    <n v="0.41666999999999998"/>
    <b v="1"/>
    <x v="0"/>
    <x v="5"/>
  </r>
  <r>
    <s v="KAPE-IB-142689-03-02-2022"/>
    <s v="LTM/1600/21-22"/>
    <n v="1248"/>
    <n v="2832.1089999999999"/>
    <s v="HMB-036932"/>
    <s v="KPPE-SB-239559"/>
    <d v="2022-04-05T00:00:00"/>
    <n v="12972528.25"/>
    <n v="0.04"/>
    <n v="339.6"/>
    <n v="8490"/>
    <m/>
    <x v="2"/>
    <s v="IB"/>
    <x v="0"/>
    <n v="0.04"/>
    <b v="1"/>
    <x v="0"/>
    <x v="2"/>
  </r>
  <r>
    <s v="PQIB-IB-2406-11-08-2020"/>
    <s v="LTM/1602/21-22"/>
    <n v="23424"/>
    <n v="2701.12"/>
    <s v="HMB-036994"/>
    <s v="KPPE-SB-240131"/>
    <d v="2022-04-05T00:00:00"/>
    <n v="21668957.109999999"/>
    <n v="0.1"/>
    <n v="1441.4"/>
    <n v="14414"/>
    <m/>
    <x v="2"/>
    <s v="IB"/>
    <x v="0"/>
    <n v="0.1"/>
    <b v="1"/>
    <x v="0"/>
    <x v="0"/>
  </r>
  <r>
    <s v="PQIB-IB-2406-11-08-2020"/>
    <s v="LTM/1603/21-22"/>
    <n v="43270"/>
    <n v="2701.12"/>
    <s v="HMB-037672"/>
    <s v="KPEX-SB-142250"/>
    <d v="2022-04-05T00:00:00"/>
    <n v="36102533.299999997"/>
    <n v="0.1"/>
    <n v="1077.7"/>
    <n v="10777"/>
    <m/>
    <x v="2"/>
    <s v="IB"/>
    <x v="0"/>
    <n v="0.1"/>
    <b v="1"/>
    <x v="0"/>
    <x v="0"/>
  </r>
  <r>
    <s v="PQIB-IB-2406-11-08-2020"/>
    <s v="LTM/1604/21-22"/>
    <n v="44442"/>
    <n v="2701.12"/>
    <s v="HMB-037379"/>
    <s v="KPEX-SB-142398"/>
    <d v="2022-04-06T00:00:00"/>
    <n v="24911214.059999999"/>
    <n v="0.1"/>
    <n v="1567"/>
    <n v="15670"/>
    <m/>
    <x v="2"/>
    <s v="IB"/>
    <x v="0"/>
    <n v="0.1"/>
    <b v="1"/>
    <x v="0"/>
    <x v="0"/>
  </r>
  <r>
    <s v="PQIB-IB-2406-11-08-2020"/>
    <s v="LTM/1605/21-22"/>
    <n v="4368"/>
    <n v="2701.12"/>
    <s v="HMB-037673"/>
    <s v="KPEX-SB-142199"/>
    <d v="2022-04-05T00:00:00"/>
    <n v="13286804.949999999"/>
    <n v="0.1"/>
    <n v="618.9"/>
    <n v="6189"/>
    <m/>
    <x v="2"/>
    <s v="IB"/>
    <x v="0"/>
    <n v="0.1"/>
    <b v="1"/>
    <x v="0"/>
    <x v="0"/>
  </r>
  <r>
    <s v="PQIB-IB-2406-11-08-2020"/>
    <s v="LTM/1609/21-22"/>
    <n v="6072"/>
    <n v="2701.12"/>
    <s v="MCB-200020"/>
    <s v="KPPE-SB-240089"/>
    <d v="2022-04-05T00:00:00"/>
    <n v="6173704.6900000004"/>
    <n v="0.1"/>
    <n v="325.3"/>
    <n v="3253"/>
    <m/>
    <x v="2"/>
    <s v="IB"/>
    <x v="0"/>
    <n v="0.1"/>
    <b v="1"/>
    <x v="0"/>
    <x v="0"/>
  </r>
  <r>
    <s v="PQIB-IB-2406-11-08-2020"/>
    <s v="LTM/1613/21-22"/>
    <n v="2664"/>
    <n v="2701.12"/>
    <s v="MCB-200019"/>
    <s v="KPPE-SB-240105"/>
    <d v="2022-04-05T00:00:00"/>
    <n v="7848691.4299999997"/>
    <n v="0.1"/>
    <n v="416.1"/>
    <n v="4161"/>
    <m/>
    <x v="2"/>
    <s v="IB"/>
    <x v="0"/>
    <n v="0.1"/>
    <b v="1"/>
    <x v="0"/>
    <x v="0"/>
  </r>
  <r>
    <s v="PQIB-IB-2406-11-08-2020"/>
    <s v="LTM/1614/21-22"/>
    <n v="4194"/>
    <n v="2701.12"/>
    <s v="MCB-200024"/>
    <s v="KPPE-SB-240088"/>
    <d v="2022-04-05T00:00:00"/>
    <n v="4471753.13"/>
    <n v="0.1"/>
    <n v="236.8"/>
    <n v="2368"/>
    <m/>
    <x v="2"/>
    <s v="IB"/>
    <x v="0"/>
    <n v="0.1"/>
    <b v="1"/>
    <x v="0"/>
    <x v="0"/>
  </r>
  <r>
    <s v="PQIB-IB-2406-11-08-2020"/>
    <s v="LTM/1616/21-22"/>
    <n v="59771"/>
    <n v="2701.12"/>
    <s v="Open Account"/>
    <s v="KPEX-SB-142397"/>
    <d v="2022-04-06T00:00:00"/>
    <n v="58543533.560000002"/>
    <n v="0.1"/>
    <n v="1019.7"/>
    <n v="10197"/>
    <m/>
    <x v="2"/>
    <s v="IB"/>
    <x v="0"/>
    <n v="0.1"/>
    <b v="1"/>
    <x v="0"/>
    <x v="0"/>
  </r>
  <r>
    <s v="PQIB-IB-2406-11-08-2020"/>
    <s v="LTM/1616/21-22"/>
    <n v="59771"/>
    <n v="2701.12"/>
    <s v="Open Account"/>
    <s v="KPEX-SB-142397"/>
    <d v="2022-04-06T00:00:00"/>
    <n v="58543533.560000002"/>
    <n v="0.4"/>
    <n v="8923.1999999999989"/>
    <n v="22308"/>
    <m/>
    <x v="2"/>
    <s v="IB"/>
    <x v="0"/>
    <n v="0.4"/>
    <b v="1"/>
    <x v="0"/>
    <x v="0"/>
  </r>
  <r>
    <s v="PQIB-IB-2406-11-08-2020"/>
    <s v="LTM/1618/21-22"/>
    <n v="14446"/>
    <n v="2701.12"/>
    <s v="HMB-037802"/>
    <s v="KPEX-SB-142462"/>
    <d v="2022-04-06T00:00:00"/>
    <n v="15262289.42"/>
    <n v="0.4"/>
    <n v="4672.8"/>
    <n v="11682"/>
    <m/>
    <x v="2"/>
    <s v="IB"/>
    <x v="0"/>
    <n v="0.4"/>
    <b v="1"/>
    <x v="0"/>
    <x v="0"/>
  </r>
  <r>
    <s v="PQIB-IB-2406-11-08-2020"/>
    <s v="LTM/1619+A/21-22"/>
    <n v="66492"/>
    <n v="2701.12"/>
    <s v="HMB-003018"/>
    <s v="KPEX-SB-142399"/>
    <d v="2022-04-06T00:00:00"/>
    <n v="34735475.630000003"/>
    <n v="0.4"/>
    <n v="5942.7999999999993"/>
    <n v="14857"/>
    <m/>
    <x v="2"/>
    <s v="IB"/>
    <x v="0"/>
    <n v="0.4"/>
    <b v="1"/>
    <x v="0"/>
    <x v="0"/>
  </r>
  <r>
    <s v="KAPW-IB-83496-06-12-2021"/>
    <s v="LTM/1618/21-22"/>
    <n v="14446"/>
    <n v="5407.52"/>
    <s v="HMB-037802"/>
    <s v="KPEX-SB-142462"/>
    <d v="2022-04-06T00:00:00"/>
    <n v="15262289.42"/>
    <n v="1.0101"/>
    <n v="3707.64"/>
    <n v="3670.57"/>
    <m/>
    <x v="2"/>
    <s v="IB"/>
    <x v="0"/>
    <n v="1.0101"/>
    <b v="1"/>
    <x v="0"/>
    <x v="4"/>
  </r>
  <r>
    <s v="KAPE-IB-129603-14-01-2022"/>
    <s v="LTM/1602/21-22"/>
    <n v="23424"/>
    <n v="1108.19"/>
    <s v="HMB-036994"/>
    <s v="KPPE-SB-240131"/>
    <d v="2022-04-05T00:00:00"/>
    <n v="21668957.109999999"/>
    <n v="0.04"/>
    <n v="576.56000000000006"/>
    <n v="14414"/>
    <m/>
    <x v="2"/>
    <s v="IB"/>
    <x v="0"/>
    <n v="0.04"/>
    <b v="1"/>
    <x v="0"/>
    <x v="2"/>
  </r>
  <r>
    <s v="KAPE-IB-129603-14-01-2022"/>
    <s v="LTM/1603/21-22"/>
    <n v="43270"/>
    <n v="1108.19"/>
    <s v="HMB-037672"/>
    <s v="KPEX-SB-142250"/>
    <d v="2022-04-05T00:00:00"/>
    <n v="36102533.299999997"/>
    <n v="0.04"/>
    <n v="431.08"/>
    <n v="10777"/>
    <m/>
    <x v="2"/>
    <s v="IB"/>
    <x v="0"/>
    <n v="0.04"/>
    <b v="1"/>
    <x v="0"/>
    <x v="2"/>
  </r>
  <r>
    <s v="KAPE-IB-129603-14-01-2022"/>
    <s v="LTM/1604/21-22"/>
    <n v="44442"/>
    <n v="1108.19"/>
    <s v="HMB-037379"/>
    <s v="KPEX-SB-142398"/>
    <d v="2022-04-06T00:00:00"/>
    <n v="24911214.059999999"/>
    <n v="0.04"/>
    <n v="626.80000000000007"/>
    <n v="15670"/>
    <m/>
    <x v="2"/>
    <s v="IB"/>
    <x v="0"/>
    <n v="0.04"/>
    <b v="1"/>
    <x v="0"/>
    <x v="2"/>
  </r>
  <r>
    <s v="KAPE-IB-129603-14-01-2022"/>
    <s v="LTM/1605/21-22"/>
    <n v="4368"/>
    <n v="1108.19"/>
    <s v="HMB-037673"/>
    <s v="KPEX-SB-142199"/>
    <d v="2022-04-05T00:00:00"/>
    <n v="13286804.949999999"/>
    <n v="0.04"/>
    <n v="247.56"/>
    <n v="6189"/>
    <m/>
    <x v="2"/>
    <s v="IB"/>
    <x v="0"/>
    <n v="0.04"/>
    <b v="1"/>
    <x v="0"/>
    <x v="2"/>
  </r>
  <r>
    <s v="KAPE-IB-129603-14-01-2022"/>
    <s v="LTM/1609/21-22"/>
    <n v="6072"/>
    <n v="1108.19"/>
    <s v="MCB-200020"/>
    <s v="KPPE-SB-240089"/>
    <d v="2022-04-05T00:00:00"/>
    <n v="6173704.6900000004"/>
    <n v="0.04"/>
    <n v="130.12"/>
    <n v="3253"/>
    <m/>
    <x v="2"/>
    <s v="IB"/>
    <x v="0"/>
    <n v="0.04"/>
    <b v="1"/>
    <x v="0"/>
    <x v="2"/>
  </r>
  <r>
    <s v="KAPE-IB-129603-14-01-2022"/>
    <s v="LTM/1613/21-22"/>
    <n v="2664"/>
    <n v="1108.19"/>
    <s v="MCB-200019"/>
    <s v="KPPE-SB-240105"/>
    <d v="2022-04-05T00:00:00"/>
    <n v="7848691.4299999997"/>
    <n v="0.04"/>
    <n v="166.44"/>
    <n v="4161"/>
    <m/>
    <x v="2"/>
    <s v="IB"/>
    <x v="0"/>
    <n v="0.04"/>
    <b v="1"/>
    <x v="0"/>
    <x v="2"/>
  </r>
  <r>
    <s v="KAPE-IB-129603-14-01-2022"/>
    <s v="LTM/1614/21-22"/>
    <n v="4194"/>
    <n v="1108.19"/>
    <s v="MCB-200024"/>
    <s v="KPPE-SB-240088"/>
    <d v="2022-04-05T00:00:00"/>
    <n v="4471753.13"/>
    <n v="0.04"/>
    <n v="94.72"/>
    <n v="2368"/>
    <m/>
    <x v="2"/>
    <s v="IB"/>
    <x v="0"/>
    <n v="0.04"/>
    <b v="1"/>
    <x v="0"/>
    <x v="2"/>
  </r>
  <r>
    <s v="KAPE-IB-129603-14-01-2022"/>
    <s v="LTM/1616/21-22"/>
    <n v="59771"/>
    <n v="1108.19"/>
    <s v="Open Account"/>
    <s v="KPEX-SB-142397"/>
    <d v="2022-04-06T00:00:00"/>
    <n v="58543533.560000002"/>
    <n v="0.04"/>
    <n v="1300.1999999999998"/>
    <n v="32505"/>
    <m/>
    <x v="2"/>
    <s v="IB"/>
    <x v="0"/>
    <n v="0.04"/>
    <b v="1"/>
    <x v="0"/>
    <x v="2"/>
  </r>
  <r>
    <s v="KAPE-IB-129603-14-01-2022"/>
    <s v="LTM/1619+A/21-22"/>
    <n v="66492"/>
    <n v="1108.19"/>
    <s v="HMB-003018"/>
    <s v="KPEX-SB-142399"/>
    <d v="2022-04-06T00:00:00"/>
    <n v="34735475.630000003"/>
    <n v="0.04"/>
    <n v="594.28"/>
    <n v="14857"/>
    <m/>
    <x v="2"/>
    <s v="IB"/>
    <x v="0"/>
    <n v="0.04"/>
    <b v="1"/>
    <x v="0"/>
    <x v="2"/>
  </r>
  <r>
    <s v="KAPE-MB-174350-22-03-2021"/>
    <s v="LTM/1616/21-22"/>
    <n v="59771"/>
    <n v="5503.201"/>
    <s v="Open Account"/>
    <s v="KPEX-SB-142397"/>
    <d v="2022-04-06T00:00:00"/>
    <n v="58543533.560000002"/>
    <n v="0.41666999999999998"/>
    <n v="2049.6"/>
    <n v="4919"/>
    <m/>
    <x v="2"/>
    <s v="MB"/>
    <x v="1"/>
    <n v="0.41666999999999998"/>
    <b v="1"/>
    <x v="0"/>
    <x v="5"/>
  </r>
  <r>
    <s v="KAPE-MB-174350-22-03-2021"/>
    <s v="LTM/1619+A/21-22"/>
    <n v="66492"/>
    <n v="5503.201"/>
    <s v="HMB-003018"/>
    <s v="KPEX-SB-142399"/>
    <d v="2022-04-06T00:00:00"/>
    <n v="34735475.630000003"/>
    <n v="0.41666999999999998"/>
    <n v="1741.6799999999998"/>
    <n v="4180"/>
    <m/>
    <x v="2"/>
    <s v="MB"/>
    <x v="1"/>
    <n v="0.41666999999999998"/>
    <b v="1"/>
    <x v="0"/>
    <x v="5"/>
  </r>
  <r>
    <s v="KAPE-IB-135157-25-01-2022"/>
    <s v="LTM/1602/21-22"/>
    <n v="23424"/>
    <n v="3402.13"/>
    <s v="HMB-036994"/>
    <s v="KPPE-SB-240131"/>
    <d v="2022-04-05T00:00:00"/>
    <n v="21668957.109999999"/>
    <n v="0.04"/>
    <n v="576.56000000000006"/>
    <n v="14414"/>
    <m/>
    <x v="2"/>
    <s v="IB"/>
    <x v="0"/>
    <n v="0.04"/>
    <b v="1"/>
    <x v="0"/>
    <x v="2"/>
  </r>
  <r>
    <s v="KAPE-IB-135157-25-01-2022"/>
    <s v="LTM/1603/21-22"/>
    <n v="43270"/>
    <n v="3402.13"/>
    <s v="HMB-037672"/>
    <s v="KPEX-SB-142250"/>
    <d v="2022-04-05T00:00:00"/>
    <n v="36102533.299999997"/>
    <n v="0.04"/>
    <n v="224.20000000000002"/>
    <n v="5605"/>
    <m/>
    <x v="2"/>
    <s v="IB"/>
    <x v="0"/>
    <n v="0.04"/>
    <b v="1"/>
    <x v="0"/>
    <x v="2"/>
  </r>
  <r>
    <s v="KAPE-IB-135157-25-01-2022"/>
    <s v="LTM/1604/21-22"/>
    <n v="44442"/>
    <n v="3402.13"/>
    <s v="HMB-037379"/>
    <s v="KPEX-SB-142398"/>
    <d v="2022-04-06T00:00:00"/>
    <n v="24911214.059999999"/>
    <n v="0.04"/>
    <n v="522"/>
    <n v="13050"/>
    <m/>
    <x v="2"/>
    <s v="IB"/>
    <x v="0"/>
    <n v="0.04"/>
    <b v="1"/>
    <x v="0"/>
    <x v="2"/>
  </r>
  <r>
    <s v="KAPE-IB-135157-25-01-2022"/>
    <s v="LTM/1605/21-22"/>
    <n v="4368"/>
    <n v="3402.13"/>
    <s v="HMB-037673"/>
    <s v="KPEX-SB-142199"/>
    <d v="2022-04-05T00:00:00"/>
    <n v="13286804.949999999"/>
    <n v="0.04"/>
    <n v="247.56"/>
    <n v="6189"/>
    <m/>
    <x v="2"/>
    <s v="IB"/>
    <x v="0"/>
    <n v="0.04"/>
    <b v="1"/>
    <x v="0"/>
    <x v="2"/>
  </r>
  <r>
    <s v="KAPE-IB-135157-25-01-2022"/>
    <s v="LTM/1606/21-22"/>
    <n v="61464"/>
    <n v="3402.13"/>
    <s v="HMB-037439"/>
    <s v="KPPE-SB-240270"/>
    <d v="2022-04-06T00:00:00"/>
    <n v="35902022.130000003"/>
    <n v="0.04"/>
    <n v="224.29"/>
    <n v="5607.2"/>
    <m/>
    <x v="2"/>
    <s v="IB"/>
    <x v="0"/>
    <n v="0.04"/>
    <b v="1"/>
    <x v="0"/>
    <x v="2"/>
  </r>
  <r>
    <s v="KAPE-IB-135157-25-01-2022"/>
    <s v="LTM/1609/21-22"/>
    <n v="6072"/>
    <n v="3402.13"/>
    <s v="MCB-200020"/>
    <s v="KPPE-SB-240089"/>
    <d v="2022-04-05T00:00:00"/>
    <n v="6173704.6900000004"/>
    <n v="0.04"/>
    <n v="130.12"/>
    <n v="3253"/>
    <m/>
    <x v="2"/>
    <s v="IB"/>
    <x v="0"/>
    <n v="0.04"/>
    <b v="1"/>
    <x v="0"/>
    <x v="2"/>
  </r>
  <r>
    <s v="KAPE-IB-135157-25-01-2022"/>
    <s v="LTM/1613/21-22"/>
    <n v="2664"/>
    <n v="3402.13"/>
    <s v="MCB-200019"/>
    <s v="KPPE-SB-240105"/>
    <d v="2022-04-05T00:00:00"/>
    <n v="7848691.4299999997"/>
    <n v="0.04"/>
    <n v="166.44"/>
    <n v="4161"/>
    <m/>
    <x v="2"/>
    <s v="IB"/>
    <x v="0"/>
    <n v="0.04"/>
    <b v="1"/>
    <x v="0"/>
    <x v="2"/>
  </r>
  <r>
    <s v="KAPE-IB-135157-25-01-2022"/>
    <s v="LTM/1614/21-22"/>
    <n v="4194"/>
    <n v="3402.13"/>
    <s v="MCB-200024"/>
    <s v="KPPE-SB-240088"/>
    <d v="2022-04-05T00:00:00"/>
    <n v="4471753.13"/>
    <n v="0.04"/>
    <n v="94.72"/>
    <n v="2368"/>
    <m/>
    <x v="2"/>
    <s v="IB"/>
    <x v="0"/>
    <n v="0.04"/>
    <b v="1"/>
    <x v="0"/>
    <x v="2"/>
  </r>
  <r>
    <s v="KAPE-IB-135157-25-01-2022"/>
    <s v="LTM/1616/21-22"/>
    <n v="59771"/>
    <n v="3402.13"/>
    <s v="Open Account-"/>
    <s v="KPEX-SB-142397"/>
    <d v="2022-04-06T00:00:00"/>
    <n v="58543533.560000002"/>
    <n v="0.04"/>
    <n v="761.64"/>
    <n v="19041"/>
    <m/>
    <x v="2"/>
    <s v="IB"/>
    <x v="0"/>
    <n v="0.04"/>
    <b v="1"/>
    <x v="0"/>
    <x v="2"/>
  </r>
  <r>
    <s v="KAPE-IB-135157-25-01-2022"/>
    <s v="LTM/1619+A/21-22"/>
    <n v="66492"/>
    <n v="3402.13"/>
    <s v="HMB-003018"/>
    <s v="KPEX-SB-142399"/>
    <d v="2022-04-06T00:00:00"/>
    <n v="34735475.630000003"/>
    <n v="0.04"/>
    <n v="167.2"/>
    <n v="4180"/>
    <m/>
    <x v="2"/>
    <s v="IB"/>
    <x v="0"/>
    <n v="0.04"/>
    <b v="1"/>
    <x v="0"/>
    <x v="2"/>
  </r>
  <r>
    <s v="KPAF-TI-35920-07-01-2022"/>
    <s v="LTM/1606/21-22"/>
    <n v="61464"/>
    <n v="3926.9099000000001"/>
    <s v="HMB-037439"/>
    <s v="KPPE-SB-240270"/>
    <d v="2022-04-06T00:00:00"/>
    <n v="35902022.130000003"/>
    <n v="1"/>
    <n v="13300"/>
    <n v="13300"/>
    <m/>
    <x v="2"/>
    <s v="TI"/>
    <x v="2"/>
    <n v="1"/>
    <b v="1"/>
    <x v="0"/>
    <x v="6"/>
  </r>
  <r>
    <s v="KAPW-IB-109021-18-01-2022"/>
    <s v="LTM/1602/21-22"/>
    <n v="23424"/>
    <n v="3204.16"/>
    <s v="HMB-036994"/>
    <s v="KPPE-SB-240131"/>
    <d v="2022-04-05T00:00:00"/>
    <n v="21668957.109999999"/>
    <n v="7.0000000000000007E-2"/>
    <n v="1008.9799999999999"/>
    <n v="14414"/>
    <m/>
    <x v="2"/>
    <s v="IB"/>
    <x v="0"/>
    <n v="7.0000000000000007E-2"/>
    <b v="1"/>
    <x v="0"/>
    <x v="8"/>
  </r>
  <r>
    <s v="KAPW-IB-109021-18-01-2022"/>
    <s v="LTM/1603/21-22"/>
    <n v="43270"/>
    <n v="3204.16"/>
    <s v="HMB-037672"/>
    <s v="KPEX-SB-142250"/>
    <d v="2022-04-05T00:00:00"/>
    <n v="36102533.299999997"/>
    <n v="7.0000000000000007E-2"/>
    <n v="392.35"/>
    <n v="5605"/>
    <m/>
    <x v="2"/>
    <s v="IB"/>
    <x v="0"/>
    <n v="7.0000000000000007E-2"/>
    <b v="1"/>
    <x v="0"/>
    <x v="8"/>
  </r>
  <r>
    <s v="KAPW-IB-109021-18-01-2022"/>
    <s v="LTM/1604/21-22"/>
    <n v="44442"/>
    <n v="3204.16"/>
    <s v="HMB-037379"/>
    <s v="KPEX-SB-142398"/>
    <d v="2022-04-06T00:00:00"/>
    <n v="24911214.059999999"/>
    <n v="7.0000000000000007E-2"/>
    <n v="913.5"/>
    <n v="13050"/>
    <m/>
    <x v="2"/>
    <s v="IB"/>
    <x v="0"/>
    <n v="7.0000000000000007E-2"/>
    <b v="1"/>
    <x v="0"/>
    <x v="8"/>
  </r>
  <r>
    <s v="KAPW-IB-109021-18-01-2022"/>
    <s v="LTM/1605/21-22"/>
    <n v="4368"/>
    <n v="3204.16"/>
    <s v="HMB-037673"/>
    <s v="KPEX-SB-142199"/>
    <d v="2022-04-05T00:00:00"/>
    <n v="13286804.949999999"/>
    <n v="7.0000000000000007E-2"/>
    <n v="433.23"/>
    <n v="6189"/>
    <m/>
    <x v="2"/>
    <s v="IB"/>
    <x v="0"/>
    <n v="7.0000000000000007E-2"/>
    <b v="1"/>
    <x v="0"/>
    <x v="8"/>
  </r>
  <r>
    <s v="KAPW-IB-109021-18-01-2022"/>
    <s v="LTM/1606/21-22"/>
    <n v="61464"/>
    <n v="3204.16"/>
    <s v="HMB-037439"/>
    <s v="KPPE-SB-240270"/>
    <d v="2022-04-06T00:00:00"/>
    <n v="35902022.130000003"/>
    <n v="7.0000000000000007E-2"/>
    <n v="392.5"/>
    <n v="5607.2"/>
    <m/>
    <x v="2"/>
    <s v="IB"/>
    <x v="0"/>
    <n v="7.0000000000000007E-2"/>
    <b v="1"/>
    <x v="0"/>
    <x v="8"/>
  </r>
  <r>
    <s v="KAPW-IB-109021-18-01-2022"/>
    <s v="LTM/1609/21-22"/>
    <n v="6072"/>
    <n v="3204.16"/>
    <s v="MCB-200020"/>
    <s v="KPPE-SB-240089"/>
    <d v="2022-04-05T00:00:00"/>
    <n v="6173704.6900000004"/>
    <n v="7.0000000000000007E-2"/>
    <n v="227.71"/>
    <n v="3253"/>
    <m/>
    <x v="2"/>
    <s v="IB"/>
    <x v="0"/>
    <n v="7.0000000000000007E-2"/>
    <b v="1"/>
    <x v="0"/>
    <x v="8"/>
  </r>
  <r>
    <s v="KAPW-IB-109021-18-01-2022"/>
    <s v="LTM/1613/21-22"/>
    <n v="2664"/>
    <n v="3204.16"/>
    <s v="MCB-200019"/>
    <s v="KPPE-SB-240105"/>
    <d v="2022-04-05T00:00:00"/>
    <n v="7848691.4299999997"/>
    <n v="7.0000000000000007E-2"/>
    <n v="291.27"/>
    <n v="4161"/>
    <m/>
    <x v="2"/>
    <s v="IB"/>
    <x v="0"/>
    <n v="7.0000000000000007E-2"/>
    <b v="1"/>
    <x v="0"/>
    <x v="8"/>
  </r>
  <r>
    <s v="KAPW-IB-109021-18-01-2022"/>
    <s v="LTM/1614/21-22"/>
    <n v="4194"/>
    <n v="3204.16"/>
    <s v="MCB-200024"/>
    <s v="KPPE-SB-240088"/>
    <d v="2022-04-05T00:00:00"/>
    <n v="4471753.13"/>
    <n v="7.0000000000000007E-2"/>
    <n v="165.76"/>
    <n v="2368"/>
    <m/>
    <x v="2"/>
    <s v="IB"/>
    <x v="0"/>
    <n v="7.0000000000000007E-2"/>
    <b v="1"/>
    <x v="0"/>
    <x v="8"/>
  </r>
  <r>
    <s v="KAPW-IB-130911-25-02-2022"/>
    <s v="LTM/1619+A/21-22"/>
    <n v="66492"/>
    <n v="5807.1019999999999"/>
    <s v="HMB-003018"/>
    <s v="KPEX-SB-142399"/>
    <d v="2022-04-06T00:00:00"/>
    <n v="34735475.630000003"/>
    <n v="0.1"/>
    <n v="235.1"/>
    <n v="2351"/>
    <m/>
    <x v="2"/>
    <s v="IB"/>
    <x v="0"/>
    <n v="0.1"/>
    <b v="1"/>
    <x v="0"/>
    <x v="7"/>
  </r>
  <r>
    <s v="KAPW-IB-108998-18-01-2022"/>
    <s v="LTM/1602/21-22"/>
    <n v="23424"/>
    <n v="3906.9029999999998"/>
    <s v="HMB-036994"/>
    <s v="KPPE-SB-240131"/>
    <d v="2022-04-05T00:00:00"/>
    <n v="21668957.109999999"/>
    <n v="0.04"/>
    <n v="576.56000000000006"/>
    <n v="14414"/>
    <m/>
    <x v="2"/>
    <s v="IB"/>
    <x v="0"/>
    <n v="0.04"/>
    <b v="1"/>
    <x v="0"/>
    <x v="2"/>
  </r>
  <r>
    <s v="KAPW-IB-108998-18-01-2022"/>
    <s v="LTM/1603/21-22"/>
    <n v="43270"/>
    <n v="3906.9029999999998"/>
    <s v="HMB-037672"/>
    <s v="KPEX-SB-142250"/>
    <d v="2022-04-05T00:00:00"/>
    <n v="36102533.299999997"/>
    <n v="0.04"/>
    <n v="224.20000000000002"/>
    <n v="5605"/>
    <m/>
    <x v="2"/>
    <s v="IB"/>
    <x v="0"/>
    <n v="0.04"/>
    <b v="1"/>
    <x v="0"/>
    <x v="2"/>
  </r>
  <r>
    <s v="KAPW-IB-108998-18-01-2022"/>
    <s v="LTM/1604/21-22"/>
    <n v="44442"/>
    <n v="3906.9029999999998"/>
    <s v="HMB-037379"/>
    <s v="KPEX-SB-142398"/>
    <d v="2022-04-06T00:00:00"/>
    <n v="24911214.059999999"/>
    <n v="0.04"/>
    <n v="522"/>
    <n v="13050"/>
    <m/>
    <x v="2"/>
    <s v="IB"/>
    <x v="0"/>
    <n v="0.04"/>
    <b v="1"/>
    <x v="0"/>
    <x v="2"/>
  </r>
  <r>
    <s v="KAPW-IB-108998-18-01-2022"/>
    <s v="LTM/1605/21-22"/>
    <n v="4368"/>
    <n v="3906.9029999999998"/>
    <s v="HMB-037673"/>
    <s v="KPEX-SB-142199"/>
    <d v="2022-04-05T00:00:00"/>
    <n v="13286804.949999999"/>
    <n v="0.04"/>
    <n v="247.56"/>
    <n v="6189"/>
    <m/>
    <x v="2"/>
    <s v="IB"/>
    <x v="0"/>
    <n v="0.04"/>
    <b v="1"/>
    <x v="0"/>
    <x v="2"/>
  </r>
  <r>
    <s v="KAPW-IB-108998-18-01-2022"/>
    <s v="LTM/1606/21-22"/>
    <n v="61464"/>
    <n v="3906.9029999999998"/>
    <s v="HMB-037439"/>
    <s v="KPPE-SB-240270"/>
    <d v="2022-04-06T00:00:00"/>
    <n v="35902022.130000003"/>
    <n v="0.04"/>
    <n v="224.29"/>
    <n v="5607.2"/>
    <m/>
    <x v="2"/>
    <s v="IB"/>
    <x v="0"/>
    <n v="0.04"/>
    <b v="1"/>
    <x v="0"/>
    <x v="2"/>
  </r>
  <r>
    <s v="KAPW-IB-108998-18-01-2022"/>
    <s v="LTM/1609/21-22"/>
    <n v="6072"/>
    <n v="3906.9029999999998"/>
    <s v="MCB-200020"/>
    <s v="KPPE-SB-240089"/>
    <d v="2022-04-05T00:00:00"/>
    <n v="6173704.6900000004"/>
    <n v="0.04"/>
    <n v="130.12"/>
    <n v="3253"/>
    <m/>
    <x v="2"/>
    <s v="IB"/>
    <x v="0"/>
    <n v="0.04"/>
    <b v="1"/>
    <x v="0"/>
    <x v="2"/>
  </r>
  <r>
    <s v="KAPW-IB-108998-18-01-2022"/>
    <s v="LTM/1613/21-22"/>
    <n v="2664"/>
    <n v="3906.9029999999998"/>
    <s v="MCB-200019"/>
    <s v="KPPE-SB-240105"/>
    <d v="2022-04-05T00:00:00"/>
    <n v="7848691.4299999997"/>
    <n v="0.04"/>
    <n v="166.44"/>
    <n v="4161"/>
    <m/>
    <x v="2"/>
    <s v="IB"/>
    <x v="0"/>
    <n v="0.04"/>
    <b v="1"/>
    <x v="0"/>
    <x v="2"/>
  </r>
  <r>
    <s v="KAPW-IB-108998-18-01-2022"/>
    <s v="LTM/1614/21-22"/>
    <n v="4194"/>
    <n v="3906.9029999999998"/>
    <s v="MCB-200024"/>
    <s v="KPPE-SB-240088"/>
    <d v="2022-04-05T00:00:00"/>
    <n v="4471753.13"/>
    <n v="0.04"/>
    <n v="94.72"/>
    <n v="2368"/>
    <m/>
    <x v="2"/>
    <s v="IB"/>
    <x v="0"/>
    <n v="0.04"/>
    <b v="1"/>
    <x v="0"/>
    <x v="2"/>
  </r>
  <r>
    <s v="KAPE-IB-129656-14-01-2022"/>
    <s v="LTM/1602/21-22"/>
    <n v="23424"/>
    <n v="3809.9189999999999"/>
    <s v="HMB-036994"/>
    <s v="KPPE-SB-240131"/>
    <d v="2022-04-05T00:00:00"/>
    <n v="21668957.109999999"/>
    <n v="0.04"/>
    <n v="576.56000000000006"/>
    <n v="14414"/>
    <m/>
    <x v="2"/>
    <s v="IB"/>
    <x v="0"/>
    <n v="0.04"/>
    <b v="1"/>
    <x v="0"/>
    <x v="2"/>
  </r>
  <r>
    <s v="KAPE-IB-129656-14-01-2022"/>
    <s v="LTM/1603/21-22"/>
    <n v="43270"/>
    <n v="3809.9189999999999"/>
    <s v="HMB-037672"/>
    <s v="KPEX-SB-142250"/>
    <d v="2022-04-05T00:00:00"/>
    <n v="36102533.299999997"/>
    <n v="0.04"/>
    <n v="224.20000000000002"/>
    <n v="5605"/>
    <m/>
    <x v="2"/>
    <s v="IB"/>
    <x v="0"/>
    <n v="0.04"/>
    <b v="1"/>
    <x v="0"/>
    <x v="2"/>
  </r>
  <r>
    <s v="KAPE-IB-129656-14-01-2022"/>
    <s v="LTM/1604/21-22"/>
    <n v="44442"/>
    <n v="3809.9189999999999"/>
    <s v="HMB-037379"/>
    <s v="KPEX-SB-142398"/>
    <d v="2022-04-06T00:00:00"/>
    <n v="24911214.059999999"/>
    <n v="0.04"/>
    <n v="522"/>
    <n v="13050"/>
    <m/>
    <x v="2"/>
    <s v="IB"/>
    <x v="0"/>
    <n v="0.04"/>
    <b v="1"/>
    <x v="0"/>
    <x v="2"/>
  </r>
  <r>
    <s v="KAPE-IB-129656-14-01-2022"/>
    <s v="LTM/1605/21-22"/>
    <n v="4368"/>
    <n v="3809.9189999999999"/>
    <s v="HMB-037673"/>
    <s v="KPEX-SB-142199"/>
    <d v="2022-04-05T00:00:00"/>
    <n v="13286804.949999999"/>
    <n v="0.04"/>
    <n v="247.56"/>
    <n v="6189"/>
    <m/>
    <x v="2"/>
    <s v="IB"/>
    <x v="0"/>
    <n v="0.04"/>
    <b v="1"/>
    <x v="0"/>
    <x v="2"/>
  </r>
  <r>
    <s v="KAPE-IB-129656-14-01-2022"/>
    <s v="LTM/1606/21-22"/>
    <n v="61464"/>
    <n v="3809.9189999999999"/>
    <s v="HMB-037439"/>
    <s v="KPPE-SB-240270"/>
    <d v="2022-04-06T00:00:00"/>
    <n v="35902022.130000003"/>
    <n v="0.04"/>
    <n v="224.29"/>
    <n v="5607.2"/>
    <m/>
    <x v="2"/>
    <s v="IB"/>
    <x v="0"/>
    <n v="0.04"/>
    <b v="1"/>
    <x v="0"/>
    <x v="2"/>
  </r>
  <r>
    <s v="KAPE-IB-129656-14-01-2022"/>
    <s v="LTM/1609/21-22"/>
    <n v="6072"/>
    <n v="3809.9189999999999"/>
    <s v="MCB-200020"/>
    <s v="KPPE-SB-240089"/>
    <d v="2022-04-05T00:00:00"/>
    <n v="6173704.6900000004"/>
    <n v="0.04"/>
    <n v="130.12"/>
    <n v="3253"/>
    <m/>
    <x v="2"/>
    <s v="IB"/>
    <x v="0"/>
    <n v="0.04"/>
    <b v="1"/>
    <x v="0"/>
    <x v="2"/>
  </r>
  <r>
    <s v="KAPE-IB-129656-14-01-2022"/>
    <s v="LTM/1613/21-22"/>
    <n v="2664"/>
    <n v="3809.9189999999999"/>
    <s v="MCB-200019"/>
    <s v="KPPE-SB-240105"/>
    <d v="2022-04-05T00:00:00"/>
    <n v="7848691.4299999997"/>
    <n v="0.04"/>
    <n v="166.44"/>
    <n v="4161"/>
    <m/>
    <x v="2"/>
    <s v="IB"/>
    <x v="0"/>
    <n v="0.04"/>
    <b v="1"/>
    <x v="0"/>
    <x v="2"/>
  </r>
  <r>
    <s v="KAPE-IB-129656-14-01-2022"/>
    <s v="LTM/1614/21-22"/>
    <n v="4194"/>
    <n v="3809.9189999999999"/>
    <s v="MCB-200024"/>
    <s v="KPPE-SB-240088"/>
    <d v="2022-04-05T00:00:00"/>
    <n v="4471753.13"/>
    <n v="0.04"/>
    <n v="94.72"/>
    <n v="2368"/>
    <m/>
    <x v="2"/>
    <s v="IB"/>
    <x v="0"/>
    <n v="0.04"/>
    <b v="1"/>
    <x v="0"/>
    <x v="2"/>
  </r>
  <r>
    <s v="KAPE-IB-129656-14-01-2022"/>
    <s v="LTM/1616/21-22"/>
    <n v="59771"/>
    <n v="3809.9189999999999"/>
    <s v="Open Account-"/>
    <s v="KPEX-SB-142397"/>
    <d v="2022-04-06T00:00:00"/>
    <n v="58543533.560000002"/>
    <n v="0.04"/>
    <n v="761.64"/>
    <n v="19041"/>
    <m/>
    <x v="2"/>
    <s v="IB"/>
    <x v="0"/>
    <n v="0.04"/>
    <b v="1"/>
    <x v="0"/>
    <x v="2"/>
  </r>
  <r>
    <s v="KAPE-IB-129656-14-01-2022"/>
    <s v="LTM/1618/21-22"/>
    <n v="14446"/>
    <n v="3809.9189999999999"/>
    <s v="HMB-037802"/>
    <s v="KPEX-SB-142462"/>
    <d v="2022-04-06T00:00:00"/>
    <n v="15262289.42"/>
    <n v="0.04"/>
    <n v="370.24"/>
    <n v="9256"/>
    <m/>
    <x v="2"/>
    <s v="IB"/>
    <x v="0"/>
    <n v="0.04"/>
    <b v="1"/>
    <x v="0"/>
    <x v="2"/>
  </r>
  <r>
    <s v="KAPE-IB-129656-14-01-2022"/>
    <s v="LTM/1619+A/21-22"/>
    <n v="66492"/>
    <n v="3809.9189999999999"/>
    <s v="HMB-003018"/>
    <s v="KPEX-SB-142399"/>
    <d v="2022-04-06T00:00:00"/>
    <n v="34735475.630000003"/>
    <n v="0.04"/>
    <n v="545.96"/>
    <n v="13649"/>
    <m/>
    <x v="2"/>
    <s v="IB"/>
    <x v="0"/>
    <n v="0.04"/>
    <b v="1"/>
    <x v="0"/>
    <x v="2"/>
  </r>
  <r>
    <s v="KAPE-IB-142689-03-02-2022"/>
    <s v="LTM/1606/21-22"/>
    <n v="61464"/>
    <n v="2832.1089999999999"/>
    <s v="HMB-037439"/>
    <s v="KPPE-SB-240270"/>
    <d v="2022-04-06T00:00:00"/>
    <n v="35902022.130000003"/>
    <n v="0.04"/>
    <n v="621.4"/>
    <n v="15534.98"/>
    <m/>
    <x v="2"/>
    <s v="IB"/>
    <x v="0"/>
    <n v="0.04"/>
    <b v="1"/>
    <x v="0"/>
    <x v="2"/>
  </r>
  <r>
    <s v="KAPE-IB-142689-03-02-2022"/>
    <s v="LTM/1616/21-22"/>
    <n v="59771"/>
    <n v="2832.1089999999999"/>
    <s v="Open Account-"/>
    <s v="KPEX-SB-142397"/>
    <d v="2022-04-06T00:00:00"/>
    <n v="58543533.560000002"/>
    <n v="0.04"/>
    <n v="839.8"/>
    <n v="20995"/>
    <m/>
    <x v="2"/>
    <s v="IB"/>
    <x v="0"/>
    <n v="0.04"/>
    <b v="1"/>
    <x v="0"/>
    <x v="2"/>
  </r>
  <r>
    <s v="KAPE-IB-142689-03-02-2022"/>
    <s v="LTM/1618/21-22"/>
    <n v="14446"/>
    <n v="2832.1089999999999"/>
    <s v="HMB-037802"/>
    <s v="KPEX-SB-142462"/>
    <d v="2022-04-06T00:00:00"/>
    <n v="15262289.42"/>
    <n v="0.04"/>
    <n v="467.28000000000003"/>
    <n v="11682"/>
    <m/>
    <x v="2"/>
    <s v="IB"/>
    <x v="0"/>
    <n v="0.04"/>
    <b v="1"/>
    <x v="0"/>
    <x v="2"/>
  </r>
  <r>
    <s v="KAPE-IB-142689-03-02-2022"/>
    <s v="LTM/1619+A/21-22"/>
    <n v="66492"/>
    <n v="2832.1089999999999"/>
    <s v="HMB-003018"/>
    <s v="KPEX-SB-142399"/>
    <d v="2022-04-06T00:00:00"/>
    <n v="34735475.630000003"/>
    <n v="0.04"/>
    <n v="594.28"/>
    <n v="14857"/>
    <m/>
    <x v="2"/>
    <s v="IB"/>
    <x v="0"/>
    <n v="0.04"/>
    <b v="1"/>
    <x v="0"/>
    <x v="2"/>
  </r>
  <r>
    <s v="KAPE-IB-164920-07-03-2022"/>
    <s v="LTM/1603/21-22"/>
    <n v="43270"/>
    <n v="5205.12"/>
    <s v="HMB-037672"/>
    <s v="KPEX-SB-142250"/>
    <d v="2022-04-05T00:00:00"/>
    <n v="36102533.299999997"/>
    <n v="1.0101"/>
    <n v="5661.6100000000006"/>
    <n v="5605"/>
    <m/>
    <x v="2"/>
    <s v="IB"/>
    <x v="0"/>
    <n v="1.0101"/>
    <b v="1"/>
    <x v="0"/>
    <x v="1"/>
  </r>
  <r>
    <s v="PQZI-EP-20371-01-03-2022"/>
    <s v="LTM/1612/21-22"/>
    <n v="1530"/>
    <n v="9607.19"/>
    <s v="MCB-200028"/>
    <s v="KPPE-SB-240093"/>
    <d v="2022-04-05T00:00:00"/>
    <n v="1174714.1499999999"/>
    <n v="1"/>
    <n v="1.92"/>
    <n v="1.92"/>
    <m/>
    <x v="2"/>
    <s v="EP"/>
    <x v="2"/>
    <n v="1"/>
    <b v="1"/>
    <x v="0"/>
    <x v="6"/>
  </r>
  <r>
    <s v="PQZI-EP-20371-01-03-2022"/>
    <s v="LTM/1612/21-22"/>
    <n v="1530"/>
    <n v="9607.11"/>
    <s v="MCB-200028"/>
    <s v="KPPE-SB-240093"/>
    <d v="2022-04-05T00:00:00"/>
    <n v="1174714.1499999999"/>
    <n v="1"/>
    <n v="95.22"/>
    <n v="95.22"/>
    <m/>
    <x v="2"/>
    <s v="EP"/>
    <x v="2"/>
    <n v="1"/>
    <b v="1"/>
    <x v="0"/>
    <x v="6"/>
  </r>
  <r>
    <s v="PQZI-EP-18021-07-02-2022"/>
    <s v="LTM/1610/21-22"/>
    <n v="960"/>
    <n v="9607.11"/>
    <s v="MCB-200027"/>
    <s v="KPPE-SB-240090"/>
    <d v="2022-04-05T00:00:00"/>
    <n v="1449396.57"/>
    <n v="1"/>
    <n v="26.54"/>
    <n v="26.54"/>
    <m/>
    <x v="2"/>
    <s v="EP"/>
    <x v="2"/>
    <n v="1"/>
    <b v="1"/>
    <x v="0"/>
    <x v="6"/>
  </r>
  <r>
    <s v="PQZI-EP-18920-15-02-2022"/>
    <s v="LTM/1611/21-22"/>
    <n v="1650"/>
    <n v="9607.2000000000007"/>
    <s v="MCB-200025"/>
    <s v="KPPE-SB-240092"/>
    <d v="2022-04-05T00:00:00"/>
    <n v="3238790.38"/>
    <n v="1"/>
    <n v="82.79"/>
    <n v="82.79"/>
    <m/>
    <x v="2"/>
    <s v="EP"/>
    <x v="2"/>
    <n v="1"/>
    <b v="1"/>
    <x v="0"/>
    <x v="6"/>
  </r>
  <r>
    <s v="PQZI-EP-19260-17-02-2022"/>
    <s v="LTM/1611/21-22"/>
    <n v="1650"/>
    <n v="9607.11"/>
    <s v="MCB-200025"/>
    <s v="KPPE-SB-240092"/>
    <d v="2022-04-05T00:00:00"/>
    <n v="3238790.38"/>
    <n v="1"/>
    <n v="70"/>
    <n v="70"/>
    <m/>
    <x v="2"/>
    <s v="EP"/>
    <x v="2"/>
    <n v="1"/>
    <b v="1"/>
    <x v="0"/>
    <x v="6"/>
  </r>
  <r>
    <s v="KPAF-IB-50262-29-03-2022"/>
    <s v="LTM/1613/21-22"/>
    <n v="2664"/>
    <n v="3808.94"/>
    <s v="MCB-200019"/>
    <s v="KPPE-SB-240105"/>
    <d v="2022-04-05T00:00:00"/>
    <n v="7848691.4299999997"/>
    <n v="0.04"/>
    <n v="166.44"/>
    <n v="4161"/>
    <m/>
    <x v="2"/>
    <s v="IB"/>
    <x v="0"/>
    <n v="0.04"/>
    <b v="1"/>
    <x v="0"/>
    <x v="2"/>
  </r>
  <r>
    <s v="KPAF-IB-50262-29-03-2022"/>
    <s v="LTM/1614/21-22"/>
    <n v="4194"/>
    <n v="3808.94"/>
    <s v="MCB-200024"/>
    <s v="KPPE-SB-240088"/>
    <d v="2022-04-05T00:00:00"/>
    <n v="4471753.13"/>
    <n v="0.04"/>
    <n v="94.72"/>
    <n v="2368"/>
    <m/>
    <x v="2"/>
    <s v="IB"/>
    <x v="0"/>
    <n v="0.04"/>
    <b v="1"/>
    <x v="0"/>
    <x v="2"/>
  </r>
  <r>
    <s v="KAPE-IB-170365-15-03-2022"/>
    <s v="LTM/1613/21-22"/>
    <n v="2664"/>
    <n v="3910"/>
    <s v="MCB-200019"/>
    <s v="KPPE-SB-240105"/>
    <d v="2022-04-05T00:00:00"/>
    <n v="7848691.4299999997"/>
    <n v="0.04"/>
    <n v="166.44"/>
    <n v="4161"/>
    <m/>
    <x v="2"/>
    <s v="IB"/>
    <x v="0"/>
    <n v="0.04"/>
    <b v="1"/>
    <x v="0"/>
    <x v="2"/>
  </r>
  <r>
    <s v="KAPE-IB-170365-15-03-2022"/>
    <s v="LTM/1614/21-22"/>
    <n v="4194"/>
    <n v="3910"/>
    <s v="MCB-200024"/>
    <s v="KPPE-SB-240088"/>
    <d v="2022-04-05T00:00:00"/>
    <n v="4471753.13"/>
    <n v="0.04"/>
    <n v="94.72"/>
    <n v="2368"/>
    <m/>
    <x v="2"/>
    <s v="IB"/>
    <x v="0"/>
    <n v="0.04"/>
    <b v="1"/>
    <x v="0"/>
    <x v="2"/>
  </r>
  <r>
    <s v="KAPE-IB-170365-15-03-2022"/>
    <s v="LTM/1616/21-22"/>
    <n v="59771"/>
    <n v="3910"/>
    <s v="Open Account-"/>
    <s v="KPEX-SB-142397"/>
    <d v="2022-04-06T00:00:00"/>
    <n v="58543533.560000002"/>
    <n v="0.04"/>
    <n v="761.64"/>
    <n v="19041"/>
    <m/>
    <x v="2"/>
    <s v="IB"/>
    <x v="0"/>
    <n v="0.04"/>
    <b v="1"/>
    <x v="0"/>
    <x v="2"/>
  </r>
  <r>
    <s v="KAPE-IB-170365-15-03-2022"/>
    <s v="LTM/1618/21-22"/>
    <n v="14446"/>
    <n v="3910"/>
    <s v="HMB-037802"/>
    <s v="KPEX-SB-142462"/>
    <d v="2022-04-06T00:00:00"/>
    <n v="15262289.42"/>
    <n v="0.04"/>
    <n v="370.24"/>
    <n v="9256"/>
    <m/>
    <x v="2"/>
    <s v="IB"/>
    <x v="0"/>
    <n v="0.04"/>
    <b v="1"/>
    <x v="0"/>
    <x v="2"/>
  </r>
  <r>
    <s v="KAPE-IB-170365-15-03-2022"/>
    <s v="LTM/1619+A/21-22"/>
    <n v="66492"/>
    <n v="3910"/>
    <s v="HMB-003018"/>
    <s v="KPEX-SB-142399"/>
    <d v="2022-04-06T00:00:00"/>
    <n v="34735475.630000003"/>
    <n v="0.04"/>
    <n v="545.96"/>
    <n v="13649"/>
    <m/>
    <x v="2"/>
    <s v="IB"/>
    <x v="0"/>
    <n v="0.04"/>
    <b v="1"/>
    <x v="0"/>
    <x v="2"/>
  </r>
  <r>
    <s v="KAPE-IB-175214-24-03-2022"/>
    <s v="LTM/1613/21-22"/>
    <n v="2664"/>
    <n v="3906.9090000000001"/>
    <s v="MCB-200019"/>
    <s v="KPPE-SB-240105"/>
    <d v="2022-04-05T00:00:00"/>
    <n v="7848691.4299999997"/>
    <n v="0.04"/>
    <n v="166.44"/>
    <n v="4161"/>
    <m/>
    <x v="2"/>
    <s v="IB"/>
    <x v="0"/>
    <n v="0.04"/>
    <b v="1"/>
    <x v="0"/>
    <x v="2"/>
  </r>
  <r>
    <s v="KAPE-IB-175214-24-03-2022"/>
    <s v="LTM/1614/21-22"/>
    <n v="4194"/>
    <n v="3906.9090000000001"/>
    <s v="MCB-200024"/>
    <s v="KPPE-SB-240088"/>
    <d v="2022-04-05T00:00:00"/>
    <n v="4471753.13"/>
    <n v="0.04"/>
    <n v="94.72"/>
    <n v="2368"/>
    <m/>
    <x v="2"/>
    <s v="IB"/>
    <x v="0"/>
    <n v="0.04"/>
    <b v="1"/>
    <x v="0"/>
    <x v="2"/>
  </r>
  <r>
    <s v="KAPE-IB-175214-24-03-2022"/>
    <s v="LTM/1616/21-22"/>
    <n v="59771"/>
    <n v="3906.9090000000001"/>
    <s v="Open Account-"/>
    <s v="KPEX-SB-142397"/>
    <d v="2022-04-06T00:00:00"/>
    <n v="58543533.560000002"/>
    <n v="0.04"/>
    <n v="761.64"/>
    <n v="19041"/>
    <m/>
    <x v="2"/>
    <s v="IB"/>
    <x v="0"/>
    <n v="0.04"/>
    <b v="1"/>
    <x v="0"/>
    <x v="2"/>
  </r>
  <r>
    <s v="KAPE-IB-175214-24-03-2022"/>
    <s v="LTM/1619+A/21-22"/>
    <n v="66492"/>
    <n v="3906.9090000000001"/>
    <s v="HMB-003018"/>
    <s v="KPEX-SB-142399"/>
    <d v="2022-04-06T00:00:00"/>
    <n v="34735475.630000003"/>
    <n v="0.04"/>
    <n v="167.2"/>
    <n v="4180"/>
    <m/>
    <x v="2"/>
    <s v="IB"/>
    <x v="0"/>
    <n v="0.04"/>
    <b v="1"/>
    <x v="0"/>
    <x v="2"/>
  </r>
  <r>
    <s v="KAPE-IB-162555-02-03-2022"/>
    <s v="LTM/1613/21-22"/>
    <n v="2664"/>
    <n v="3215.1990000000001"/>
    <s v="MCB-200019"/>
    <s v="KPPE-SB-240105"/>
    <d v="2022-04-05T00:00:00"/>
    <n v="7848691.4299999997"/>
    <n v="7.0000000000000007E-2"/>
    <n v="291.27"/>
    <n v="4161"/>
    <m/>
    <x v="2"/>
    <s v="IB"/>
    <x v="0"/>
    <n v="7.0000000000000007E-2"/>
    <b v="1"/>
    <x v="0"/>
    <x v="8"/>
  </r>
  <r>
    <s v="KAPE-IB-162555-02-03-2022"/>
    <s v="LTM/1614/21-22"/>
    <n v="4194"/>
    <n v="3215.1990000000001"/>
    <s v="MCB-200024"/>
    <s v="KPPE-SB-240088"/>
    <d v="2022-04-05T00:00:00"/>
    <n v="4471753.13"/>
    <n v="7.0000000000000007E-2"/>
    <n v="165.76"/>
    <n v="2368"/>
    <m/>
    <x v="2"/>
    <s v="IB"/>
    <x v="0"/>
    <n v="7.0000000000000007E-2"/>
    <b v="1"/>
    <x v="0"/>
    <x v="8"/>
  </r>
  <r>
    <s v="KAPE-IB-162555-02-03-2022"/>
    <s v="LTM/1616/21-22"/>
    <n v="59771"/>
    <n v="3215.1990000000001"/>
    <s v="Open Account-"/>
    <s v="KPEX-SB-142397"/>
    <d v="2022-04-06T00:00:00"/>
    <n v="58543533.560000002"/>
    <n v="7.0000000000000007E-2"/>
    <n v="1332.87"/>
    <n v="19041"/>
    <m/>
    <x v="2"/>
    <s v="IB"/>
    <x v="0"/>
    <n v="7.0000000000000007E-2"/>
    <b v="1"/>
    <x v="0"/>
    <x v="8"/>
  </r>
  <r>
    <s v="KAPE-IB-162555-02-03-2022"/>
    <s v="LTM/1619+A/21-22"/>
    <n v="66492"/>
    <n v="3215.1990000000001"/>
    <s v="HMB-003018"/>
    <s v="KPEX-SB-142399"/>
    <d v="2022-04-06T00:00:00"/>
    <n v="34735475.630000003"/>
    <n v="7.0000000000000007E-2"/>
    <n v="292.59999999999997"/>
    <n v="4180"/>
    <m/>
    <x v="2"/>
    <s v="IB"/>
    <x v="0"/>
    <n v="7.0000000000000007E-2"/>
    <b v="1"/>
    <x v="0"/>
    <x v="8"/>
  </r>
  <r>
    <s v="KAPW-IB-119605-08-02-2022"/>
    <s v="LTM/1616/21-22"/>
    <n v="59771"/>
    <n v="3906.9029999999998"/>
    <s v="Open Account-"/>
    <s v="KPEX-SB-142397"/>
    <d v="2022-04-06T00:00:00"/>
    <n v="58543533.560000002"/>
    <n v="0.04"/>
    <n v="761.64"/>
    <n v="19041"/>
    <m/>
    <x v="2"/>
    <s v="IB"/>
    <x v="0"/>
    <n v="0.04"/>
    <b v="1"/>
    <x v="0"/>
    <x v="2"/>
  </r>
  <r>
    <s v="KAPW-IB-119605-08-02-2022"/>
    <s v="LTM/1619+A/21-22"/>
    <n v="66492"/>
    <n v="3906.9029999999998"/>
    <s v="HMB-003018"/>
    <s v="KPEX-SB-142399"/>
    <d v="2022-04-06T00:00:00"/>
    <n v="34735475.630000003"/>
    <n v="0.04"/>
    <n v="167.2"/>
    <n v="4180"/>
    <m/>
    <x v="2"/>
    <s v="IB"/>
    <x v="0"/>
    <n v="0.04"/>
    <b v="1"/>
    <x v="0"/>
    <x v="2"/>
  </r>
  <r>
    <s v="KAPE-IB-145470-07-02-2022"/>
    <s v="LTM/1616/21-22"/>
    <n v="59771"/>
    <n v="3204.16"/>
    <s v="Open Account-"/>
    <s v="KPEX-SB-142397"/>
    <d v="2022-04-06T00:00:00"/>
    <n v="58543533.560000002"/>
    <n v="7.0000000000000007E-2"/>
    <n v="1332.87"/>
    <n v="19041"/>
    <m/>
    <x v="2"/>
    <s v="IB"/>
    <x v="0"/>
    <n v="7.0000000000000007E-2"/>
    <b v="1"/>
    <x v="0"/>
    <x v="8"/>
  </r>
  <r>
    <s v="KAPE-IB-145470-07-02-2022"/>
    <s v="LTM/1619+A/21-22"/>
    <n v="66492"/>
    <n v="3204.16"/>
    <s v="HMB-003018"/>
    <s v="KPEX-SB-142399"/>
    <d v="2022-04-06T00:00:00"/>
    <n v="34735475.630000003"/>
    <n v="7.0000000000000007E-2"/>
    <n v="292.59999999999997"/>
    <n v="4180"/>
    <m/>
    <x v="2"/>
    <s v="IB"/>
    <x v="0"/>
    <n v="7.0000000000000007E-2"/>
    <b v="1"/>
    <x v="0"/>
    <x v="8"/>
  </r>
  <r>
    <s v="KPFI-TI-37820-24-03-2022"/>
    <s v="LTM/1606/21-22"/>
    <n v="61464"/>
    <n v="9606.2919999999995"/>
    <s v="HMB-037439"/>
    <s v="KPPE-SB-240270"/>
    <d v="2022-04-06T00:00:00"/>
    <n v="35902022.130000003"/>
    <n v="1"/>
    <n v="16"/>
    <n v="16"/>
    <m/>
    <x v="2"/>
    <s v="TI"/>
    <x v="2"/>
    <n v="1"/>
    <b v="1"/>
    <x v="0"/>
    <x v="6"/>
  </r>
  <r>
    <s v="KPFI-TI-37825-24-03-2022"/>
    <s v="LTM/1606/21-22"/>
    <n v="61464"/>
    <n v="9606.2919999999995"/>
    <s v="HMB-037439"/>
    <s v="KPPE-SB-240270"/>
    <d v="2022-04-06T00:00:00"/>
    <n v="35902022.130000003"/>
    <n v="1"/>
    <n v="42"/>
    <n v="42"/>
    <m/>
    <x v="2"/>
    <s v="TI"/>
    <x v="2"/>
    <n v="1"/>
    <b v="1"/>
    <x v="0"/>
    <x v="6"/>
  </r>
  <r>
    <s v="KAPE-IB-133444-20-01-2022"/>
    <s v="LTM/1618/21-22"/>
    <n v="14446"/>
    <n v="5407.52"/>
    <s v="HMB-037802"/>
    <s v="KPEX-SB-142462"/>
    <d v="2022-04-06T00:00:00"/>
    <n v="15262289.42"/>
    <n v="1.0101"/>
    <n v="8092.3600000000006"/>
    <n v="8011.43"/>
    <m/>
    <x v="2"/>
    <s v="IB"/>
    <x v="0"/>
    <n v="1.0101"/>
    <b v="1"/>
    <x v="0"/>
    <x v="4"/>
  </r>
  <r>
    <s v="PQIB-IB-2406-11-08-2020"/>
    <s v="LTM/1493/21-22"/>
    <n v="3200"/>
    <n v="2701.12"/>
    <s v="HMB-028726"/>
    <s v="KPPE-SB-240481"/>
    <d v="2022-04-06T00:00:00"/>
    <n v="5089573.8"/>
    <n v="0.1"/>
    <n v="346.6"/>
    <n v="3466"/>
    <m/>
    <x v="2"/>
    <s v="IB"/>
    <x v="0"/>
    <n v="0.1"/>
    <b v="1"/>
    <x v="0"/>
    <x v="0"/>
  </r>
  <r>
    <s v="PQIB-IB-2406-11-08-2020"/>
    <s v="LTM/1615/21-22"/>
    <n v="43830"/>
    <n v="2701.12"/>
    <s v="MCB-200018"/>
    <s v="KPPE-SB-241210"/>
    <d v="2022-04-07T00:00:00"/>
    <n v="49958094.880000003"/>
    <n v="0.1"/>
    <n v="2527.6999999999998"/>
    <n v="25277"/>
    <m/>
    <x v="2"/>
    <s v="IB"/>
    <x v="0"/>
    <n v="0.1"/>
    <b v="1"/>
    <x v="0"/>
    <x v="0"/>
  </r>
  <r>
    <s v="PQIB-IB-2406-11-08-2020"/>
    <s v="LTM/1617/21-22"/>
    <n v="7273"/>
    <n v="2701.12"/>
    <s v="HMB-037524"/>
    <s v="KPEX-SB-143043"/>
    <d v="2022-04-07T00:00:00"/>
    <n v="9171076.1699999999"/>
    <n v="0.1"/>
    <n v="415.09999999999997"/>
    <n v="4151"/>
    <m/>
    <x v="2"/>
    <s v="IB"/>
    <x v="0"/>
    <n v="0.1"/>
    <b v="1"/>
    <x v="0"/>
    <x v="0"/>
  </r>
  <r>
    <s v="KAPE-IB-129589-14-01-2022"/>
    <s v="LTM/1493/21-22"/>
    <n v="3200"/>
    <n v="2832.1089999999999"/>
    <s v="HMB-028726"/>
    <s v="KPPE-SB-240481"/>
    <d v="2022-04-06T00:00:00"/>
    <n v="5089573.8"/>
    <n v="0.04"/>
    <n v="138.63999999999999"/>
    <n v="3466"/>
    <m/>
    <x v="2"/>
    <s v="IB"/>
    <x v="0"/>
    <n v="0.04"/>
    <b v="1"/>
    <x v="0"/>
    <x v="2"/>
  </r>
  <r>
    <s v="KAPW-IB-114600-31-01-2022"/>
    <s v="LTM/1493/21-22"/>
    <n v="3200"/>
    <n v="3906.9029999999998"/>
    <s v="HMB-028726"/>
    <s v="KPPE-SB-240481"/>
    <d v="2022-04-06T00:00:00"/>
    <n v="5089573.8"/>
    <n v="0.04"/>
    <n v="138.63999999999999"/>
    <n v="3466"/>
    <m/>
    <x v="2"/>
    <s v="IB"/>
    <x v="0"/>
    <n v="0.04"/>
    <b v="1"/>
    <x v="0"/>
    <x v="2"/>
  </r>
  <r>
    <s v="KAPE-IB-129594-14-01-2022"/>
    <s v="LTM/1493/21-22"/>
    <n v="3200"/>
    <n v="3809.9189999999999"/>
    <s v="HMB-028726"/>
    <s v="KPPE-SB-240481"/>
    <d v="2022-04-06T00:00:00"/>
    <n v="5089573.8"/>
    <n v="0.04"/>
    <n v="138.63999999999999"/>
    <n v="3466"/>
    <m/>
    <x v="2"/>
    <s v="IB"/>
    <x v="0"/>
    <n v="0.04"/>
    <b v="1"/>
    <x v="0"/>
    <x v="2"/>
  </r>
  <r>
    <s v="KAPE-IB-129603-14-01-2022"/>
    <s v="LTM/1493/21-22"/>
    <n v="3200"/>
    <n v="1108.19"/>
    <s v="HMB-028726"/>
    <s v="KPPE-SB-240481"/>
    <d v="2022-04-06T00:00:00"/>
    <n v="5089573.8"/>
    <n v="0.04"/>
    <n v="138.63999999999999"/>
    <n v="3466"/>
    <m/>
    <x v="2"/>
    <s v="IB"/>
    <x v="0"/>
    <n v="0.04"/>
    <b v="1"/>
    <x v="0"/>
    <x v="2"/>
  </r>
  <r>
    <s v="KAPE-IB-129603-14-01-2022"/>
    <s v="LTM/1615/21-22"/>
    <n v="43830"/>
    <n v="1108.19"/>
    <s v="MCB-200018"/>
    <s v="KPPE-SB-241210"/>
    <d v="2022-04-07T00:00:00"/>
    <n v="49958094.880000003"/>
    <n v="0.04"/>
    <n v="1011.08"/>
    <n v="25277"/>
    <m/>
    <x v="2"/>
    <s v="IB"/>
    <x v="0"/>
    <n v="0.04"/>
    <b v="1"/>
    <x v="0"/>
    <x v="2"/>
  </r>
  <r>
    <s v="KAPE-IB-129603-14-01-2022"/>
    <s v="LTM/1617/21-22"/>
    <n v="7273"/>
    <n v="1108.19"/>
    <s v="HMB-037524"/>
    <s v="KPEX-SB-143043"/>
    <d v="2022-04-07T00:00:00"/>
    <n v="9171076.1699999999"/>
    <n v="0.04"/>
    <n v="166.04000000000002"/>
    <n v="4151"/>
    <m/>
    <x v="2"/>
    <s v="IB"/>
    <x v="0"/>
    <n v="0.04"/>
    <b v="1"/>
    <x v="0"/>
    <x v="2"/>
  </r>
  <r>
    <s v="KAPE-MB-174350-22-03-2021"/>
    <s v="LTM/1493/21-22"/>
    <n v="3200"/>
    <n v="5503.201"/>
    <s v="HMB-028726"/>
    <s v="KPPE-SB-240481"/>
    <d v="2022-04-06T00:00:00"/>
    <n v="5089573.8"/>
    <n v="0.53061000000000003"/>
    <n v="1839.09"/>
    <n v="3466"/>
    <m/>
    <x v="2"/>
    <s v="MB"/>
    <x v="1"/>
    <n v="0.53061000000000003"/>
    <b v="1"/>
    <x v="0"/>
    <x v="5"/>
  </r>
  <r>
    <s v="KAPW-IB-77483-26-11-2021"/>
    <s v="LTM/1493/21-22"/>
    <n v="3200"/>
    <n v="3402.13"/>
    <s v="HMB-028726"/>
    <s v="KPPE-SB-240481"/>
    <d v="2022-04-06T00:00:00"/>
    <n v="5089573.8"/>
    <n v="0.04"/>
    <n v="138.63999999999999"/>
    <n v="3466"/>
    <m/>
    <x v="2"/>
    <s v="IB"/>
    <x v="0"/>
    <n v="0.04"/>
    <b v="1"/>
    <x v="0"/>
    <x v="2"/>
  </r>
  <r>
    <s v="KAPE-IB-127793-12-01-2022"/>
    <s v="LTM/1493/21-22"/>
    <n v="3200"/>
    <n v="3204.16"/>
    <s v="HMB-028726"/>
    <s v="KPPE-SB-240481"/>
    <d v="2022-04-06T00:00:00"/>
    <n v="5089573.8"/>
    <n v="7.0000000000000007E-2"/>
    <n v="242.62"/>
    <n v="3466.0000000000005"/>
    <m/>
    <x v="2"/>
    <s v="IB"/>
    <x v="0"/>
    <n v="7.0000000000000007E-2"/>
    <b v="1"/>
    <x v="0"/>
    <x v="8"/>
  </r>
  <r>
    <s v="KAPE-IB-135157-25-01-2022"/>
    <s v="LTM/1615/21-22"/>
    <n v="43830"/>
    <n v="3402.13"/>
    <s v="MCB-200018"/>
    <s v="KPPE-SB-241210"/>
    <d v="2022-04-07T00:00:00"/>
    <n v="49958094.880000003"/>
    <n v="0.04"/>
    <n v="1011.08"/>
    <n v="25277"/>
    <m/>
    <x v="2"/>
    <s v="IB"/>
    <x v="0"/>
    <n v="0.04"/>
    <b v="1"/>
    <x v="0"/>
    <x v="2"/>
  </r>
  <r>
    <s v="KAPE-IB-135157-25-01-2022"/>
    <s v="LTM/1617/21-22"/>
    <n v="7273"/>
    <n v="3402.13"/>
    <s v="HMB-037524"/>
    <s v="KPEX-SB-143043"/>
    <d v="2022-04-07T00:00:00"/>
    <n v="9171076.1699999999"/>
    <n v="0.04"/>
    <n v="77.960000000000008"/>
    <n v="1949"/>
    <m/>
    <x v="2"/>
    <s v="IB"/>
    <x v="0"/>
    <n v="0.04"/>
    <b v="1"/>
    <x v="0"/>
    <x v="2"/>
  </r>
  <r>
    <s v="KAPW-IB-109021-18-01-2022"/>
    <s v="LTM/1615/21-22"/>
    <n v="43830"/>
    <n v="3204.16"/>
    <s v="MCB-200018"/>
    <s v="KPPE-SB-241210"/>
    <d v="2022-04-07T00:00:00"/>
    <n v="49958094.880000003"/>
    <n v="7.0000000000000007E-2"/>
    <n v="1240.8400000000001"/>
    <n v="17726.29"/>
    <m/>
    <x v="2"/>
    <s v="IB"/>
    <x v="0"/>
    <n v="7.0000000000000007E-2"/>
    <b v="1"/>
    <x v="0"/>
    <x v="8"/>
  </r>
  <r>
    <s v="KAPW-IB-109021-18-01-2022"/>
    <s v="LTM/1617/21-22"/>
    <n v="7273"/>
    <n v="3204.16"/>
    <s v="HMB-037524"/>
    <s v="KPEX-SB-143043"/>
    <d v="2022-04-07T00:00:00"/>
    <n v="9171076.1699999999"/>
    <n v="7.0000000000000007E-2"/>
    <n v="136.43"/>
    <n v="1949"/>
    <m/>
    <x v="2"/>
    <s v="IB"/>
    <x v="0"/>
    <n v="7.0000000000000007E-2"/>
    <b v="1"/>
    <x v="0"/>
    <x v="8"/>
  </r>
  <r>
    <s v="KAPW-IB-108998-18-01-2022"/>
    <s v="LTM/1615/21-22"/>
    <n v="43830"/>
    <n v="3906.9029999999998"/>
    <s v="MCB-200018"/>
    <s v="KPPE-SB-241210"/>
    <d v="2022-04-07T00:00:00"/>
    <n v="49958094.880000003"/>
    <n v="0.04"/>
    <n v="812.16"/>
    <n v="20304"/>
    <m/>
    <x v="2"/>
    <s v="IB"/>
    <x v="0"/>
    <n v="0.04"/>
    <b v="1"/>
    <x v="0"/>
    <x v="2"/>
  </r>
  <r>
    <s v="KAPW-IB-108998-18-01-2022"/>
    <s v="LTM/1617/21-22"/>
    <n v="7273"/>
    <n v="3906.9029999999998"/>
    <s v="HMB-037524"/>
    <s v="KPEX-SB-143043"/>
    <d v="2022-04-07T00:00:00"/>
    <n v="9171076.1699999999"/>
    <n v="0.04"/>
    <n v="77.960000000000008"/>
    <n v="1949"/>
    <m/>
    <x v="2"/>
    <s v="IB"/>
    <x v="0"/>
    <n v="0.04"/>
    <b v="1"/>
    <x v="0"/>
    <x v="2"/>
  </r>
  <r>
    <s v="KAPE-IB-129656-14-01-2022"/>
    <s v="LTM/1615/21-22"/>
    <n v="43830"/>
    <n v="3809.9189999999999"/>
    <s v="MCB-200018"/>
    <s v="KPPE-SB-241210"/>
    <d v="2022-04-07T00:00:00"/>
    <n v="49958094.880000003"/>
    <n v="0.04"/>
    <n v="1011.08"/>
    <n v="25277"/>
    <m/>
    <x v="2"/>
    <s v="IB"/>
    <x v="0"/>
    <n v="0.04"/>
    <b v="1"/>
    <x v="0"/>
    <x v="2"/>
  </r>
  <r>
    <s v="KAPE-IB-129656-14-01-2022"/>
    <s v="LTM/1617/21-22"/>
    <n v="7273"/>
    <n v="3809.9189999999999"/>
    <s v="HMB-037524"/>
    <s v="KPEX-SB-143043"/>
    <d v="2022-04-07T00:00:00"/>
    <n v="9171076.1699999999"/>
    <n v="0.04"/>
    <n v="77.960000000000008"/>
    <n v="1949"/>
    <m/>
    <x v="2"/>
    <s v="IB"/>
    <x v="0"/>
    <n v="0.04"/>
    <b v="1"/>
    <x v="0"/>
    <x v="2"/>
  </r>
  <r>
    <s v="KAPE-IB-170365-15-03-2022"/>
    <s v="LTM/1615/21-22"/>
    <n v="43830"/>
    <n v="3910"/>
    <s v="MCB-200018"/>
    <s v="KPPE-SB-241210"/>
    <d v="2022-04-07T00:00:00"/>
    <n v="49958094.880000003"/>
    <n v="0.04"/>
    <n v="1011.08"/>
    <n v="25277"/>
    <m/>
    <x v="2"/>
    <s v="IB"/>
    <x v="0"/>
    <n v="0.04"/>
    <b v="1"/>
    <x v="0"/>
    <x v="2"/>
  </r>
  <r>
    <s v="KAPE-IB-175214-24-03-2022"/>
    <s v="LTM/1615/21-22"/>
    <n v="43830"/>
    <n v="3906.9090000000001"/>
    <s v="MCB-200018"/>
    <s v="KPPE-SB-241210"/>
    <d v="2022-04-07T00:00:00"/>
    <n v="49958094.880000003"/>
    <n v="0.04"/>
    <n v="1011.08"/>
    <n v="25277"/>
    <m/>
    <x v="2"/>
    <s v="IB"/>
    <x v="0"/>
    <n v="0.04"/>
    <b v="1"/>
    <x v="0"/>
    <x v="2"/>
  </r>
  <r>
    <s v="KAPE-IB-162555-02-03-2022"/>
    <s v="LTM/1615/21-22"/>
    <n v="43830"/>
    <n v="3215.1990000000001"/>
    <s v="MCB-200018"/>
    <s v="KPPE-SB-241210"/>
    <d v="2022-04-07T00:00:00"/>
    <n v="49958094.880000003"/>
    <n v="7.0000000000000007E-2"/>
    <n v="1769.3899999999999"/>
    <n v="25277"/>
    <m/>
    <x v="2"/>
    <s v="IB"/>
    <x v="0"/>
    <n v="7.0000000000000007E-2"/>
    <b v="1"/>
    <x v="0"/>
    <x v="8"/>
  </r>
  <r>
    <s v="KAPW-IB-119605-08-02-2022"/>
    <s v="LTM/1615/21-22"/>
    <n v="43830"/>
    <n v="3906.9029999999998"/>
    <s v="MCB-200018"/>
    <s v="KPPE-SB-241210"/>
    <d v="2022-04-07T00:00:00"/>
    <n v="49958094.880000003"/>
    <n v="0.04"/>
    <n v="198.92000000000002"/>
    <n v="4973"/>
    <m/>
    <x v="2"/>
    <s v="IB"/>
    <x v="0"/>
    <n v="0.04"/>
    <b v="1"/>
    <x v="0"/>
    <x v="2"/>
  </r>
  <r>
    <s v="KAPE-IB-145470-07-02-2022"/>
    <s v="LTM/1615/21-22"/>
    <n v="43830"/>
    <n v="3204.16"/>
    <s v="MCB-200018"/>
    <s v="KPPE-SB-241210"/>
    <d v="2022-04-07T00:00:00"/>
    <n v="49958094.880000003"/>
    <n v="7.0000000000000007E-2"/>
    <n v="528.54999999999995"/>
    <n v="7550.71"/>
    <m/>
    <x v="2"/>
    <s v="IB"/>
    <x v="0"/>
    <n v="7.0000000000000007E-2"/>
    <b v="1"/>
    <x v="0"/>
    <x v="8"/>
  </r>
  <r>
    <s v="PQIB-IB-2406-11-08-2020"/>
    <s v="LTM/1622/21-22"/>
    <n v="8244"/>
    <n v="2701.12"/>
    <s v="HMB-038770"/>
    <s v="KPEX-SB-143764"/>
    <d v="2022-04-08T00:00:00"/>
    <n v="16238189.74"/>
    <n v="0.1"/>
    <n v="579.5"/>
    <n v="5795"/>
    <m/>
    <x v="2"/>
    <s v="IB"/>
    <x v="0"/>
    <n v="0.1"/>
    <b v="1"/>
    <x v="0"/>
    <x v="0"/>
  </r>
  <r>
    <s v="PQIB-IB-2406-11-08-2020"/>
    <s v="LTM/1624/21-22"/>
    <n v="20248"/>
    <n v="2701.12"/>
    <s v="HMB-038978"/>
    <s v="KPPE-SB-242094"/>
    <d v="2022-04-08T00:00:00"/>
    <n v="16399798.76"/>
    <n v="0.1"/>
    <n v="364.9"/>
    <n v="3649"/>
    <m/>
    <x v="2"/>
    <s v="IB"/>
    <x v="0"/>
    <n v="0.1"/>
    <b v="1"/>
    <x v="0"/>
    <x v="0"/>
  </r>
  <r>
    <s v="PQIB-IB-2406-11-08-2020"/>
    <s v="LTM/1624/21-22"/>
    <n v="20248"/>
    <n v="2701.12"/>
    <s v="HMB-038978"/>
    <s v="KPPE-SB-242094"/>
    <d v="2022-04-08T00:00:00"/>
    <n v="16399798.76"/>
    <n v="0.4"/>
    <n v="1245.2"/>
    <n v="3113"/>
    <m/>
    <x v="2"/>
    <s v="IB"/>
    <x v="0"/>
    <n v="0.4"/>
    <b v="1"/>
    <x v="0"/>
    <x v="0"/>
  </r>
  <r>
    <s v="KAPE-IB-129603-14-01-2022"/>
    <s v="LTM/1622/21-22"/>
    <n v="8244"/>
    <n v="1108.19"/>
    <s v="HMB-038770"/>
    <s v="KPEX-SB-143764"/>
    <d v="2022-04-08T00:00:00"/>
    <n v="16238189.74"/>
    <n v="0.04"/>
    <n v="231.8"/>
    <n v="5795"/>
    <m/>
    <x v="2"/>
    <s v="IB"/>
    <x v="0"/>
    <n v="0.04"/>
    <b v="1"/>
    <x v="0"/>
    <x v="2"/>
  </r>
  <r>
    <s v="KAPE-IB-129603-14-01-2022"/>
    <s v="LTM/1624/21-22"/>
    <n v="20248"/>
    <n v="1108.19"/>
    <s v="HMB-038978"/>
    <s v="KPPE-SB-242094"/>
    <d v="2022-04-08T00:00:00"/>
    <n v="16399798.76"/>
    <n v="0.04"/>
    <n v="270.48"/>
    <n v="6762"/>
    <m/>
    <x v="2"/>
    <s v="IB"/>
    <x v="0"/>
    <n v="0.04"/>
    <b v="1"/>
    <x v="0"/>
    <x v="2"/>
  </r>
  <r>
    <s v="KPAF-TI-35920-07-01-2022"/>
    <s v="LTM/1584/21-22"/>
    <n v="10785"/>
    <n v="3926.9099000000001"/>
    <s v="HMB-035305"/>
    <s v="KPAE-SB-62671"/>
    <d v="2022-04-08T00:00:00"/>
    <n v="8032769.5899999999"/>
    <n v="1"/>
    <n v="10000"/>
    <n v="10000"/>
    <m/>
    <x v="2"/>
    <s v="TI"/>
    <x v="2"/>
    <n v="1"/>
    <b v="1"/>
    <x v="0"/>
    <x v="6"/>
  </r>
  <r>
    <s v="KPAF-TI-35920-07-01-2022"/>
    <s v="LTM/1585/21-22"/>
    <n v="10785"/>
    <n v="3926.9099000000001"/>
    <s v="HMB-035301"/>
    <s v="KPAE-SB-62673"/>
    <d v="2022-04-08T00:00:00"/>
    <n v="8032769.5899999999"/>
    <n v="1"/>
    <n v="10000"/>
    <n v="10000"/>
    <m/>
    <x v="2"/>
    <s v="TI"/>
    <x v="2"/>
    <n v="1"/>
    <b v="1"/>
    <x v="0"/>
    <x v="6"/>
  </r>
  <r>
    <s v="KAPE-IB-142689-03-02-2022"/>
    <s v="LTM/1624/21-22"/>
    <n v="20248"/>
    <n v="2832.1089999999999"/>
    <s v="HMB-038978"/>
    <s v="KPPE-SB-242094"/>
    <d v="2022-04-08T00:00:00"/>
    <n v="16399798.76"/>
    <n v="0.04"/>
    <n v="124.52"/>
    <n v="3113"/>
    <m/>
    <x v="2"/>
    <s v="IB"/>
    <x v="0"/>
    <n v="0.04"/>
    <b v="1"/>
    <x v="0"/>
    <x v="2"/>
  </r>
  <r>
    <s v="KAPE-TI-175187-24-03-2022"/>
    <s v="LTM/1584/21-22"/>
    <n v="10785"/>
    <n v="9606.2199999999993"/>
    <s v="HMB-035305"/>
    <s v="KPAE-SB-62671"/>
    <d v="2022-04-08T00:00:00"/>
    <n v="8032769.5899999999"/>
    <n v="1"/>
    <n v="400"/>
    <n v="400"/>
    <m/>
    <x v="2"/>
    <s v="TI"/>
    <x v="2"/>
    <n v="1"/>
    <b v="1"/>
    <x v="0"/>
    <x v="6"/>
  </r>
  <r>
    <s v="KAPE-TI-175187-24-03-2022"/>
    <s v="LTM/1585/21-22"/>
    <n v="10785"/>
    <n v="9606.2199999999993"/>
    <s v="HMB-035301"/>
    <s v="KPAE-SB-62673"/>
    <d v="2022-04-08T00:00:00"/>
    <n v="8032769.5899999999"/>
    <n v="1"/>
    <n v="400"/>
    <n v="400"/>
    <m/>
    <x v="2"/>
    <s v="TI"/>
    <x v="2"/>
    <n v="1"/>
    <b v="1"/>
    <x v="0"/>
    <x v="6"/>
  </r>
  <r>
    <s v="KPAF-TI-48761-21-03-2022"/>
    <s v="LTM/1584/21-22"/>
    <n v="10785"/>
    <n v="8523.5990000000002"/>
    <s v="HMB-035305"/>
    <s v="KPAE-SB-62671"/>
    <d v="2022-04-08T00:00:00"/>
    <n v="8032769.5899999999"/>
    <n v="1"/>
    <n v="2000"/>
    <n v="2000"/>
    <m/>
    <x v="2"/>
    <s v="TI"/>
    <x v="2"/>
    <n v="1"/>
    <b v="1"/>
    <x v="0"/>
    <x v="6"/>
  </r>
  <r>
    <s v="KPAF-TI-48761-21-03-2022"/>
    <s v="LTM/1584/21-22"/>
    <n v="10785"/>
    <n v="7317.0010000000002"/>
    <s v="HMB-035305"/>
    <s v="KPAE-SB-62671"/>
    <d v="2022-04-08T00:00:00"/>
    <n v="8032769.5899999999"/>
    <n v="1"/>
    <n v="5"/>
    <n v="5"/>
    <m/>
    <x v="2"/>
    <s v="TI"/>
    <x v="2"/>
    <n v="1"/>
    <b v="1"/>
    <x v="0"/>
    <x v="6"/>
  </r>
  <r>
    <s v="KPFI-TI-36414-14-03-2022"/>
    <s v="LTM/1584/21-22"/>
    <n v="10785"/>
    <n v="5807.1090000000004"/>
    <s v="HMB-035305"/>
    <s v="KPAE-SB-62671"/>
    <d v="2022-04-08T00:00:00"/>
    <n v="8032769.5899999999"/>
    <n v="1"/>
    <n v="5500"/>
    <n v="5500"/>
    <m/>
    <x v="2"/>
    <s v="TI"/>
    <x v="2"/>
    <n v="1"/>
    <b v="1"/>
    <x v="0"/>
    <x v="6"/>
  </r>
  <r>
    <s v="KPFI-TI-36414-14-03-2022"/>
    <s v="LTM/1585/21-22"/>
    <n v="10785"/>
    <n v="5807.1090000000004"/>
    <s v="HMB-035301"/>
    <s v="KPAE-SB-62673"/>
    <d v="2022-04-08T00:00:00"/>
    <n v="8032769.5899999999"/>
    <n v="1"/>
    <n v="5000"/>
    <n v="5000"/>
    <m/>
    <x v="2"/>
    <s v="TI"/>
    <x v="2"/>
    <n v="1"/>
    <b v="1"/>
    <x v="0"/>
    <x v="6"/>
  </r>
  <r>
    <s v="KPAF-TI-48771-21-03-2022"/>
    <s v="LTM/1585/21-22"/>
    <n v="10785"/>
    <n v="8523.5990000000002"/>
    <s v="HMB-035301"/>
    <s v="KPAE-SB-62673"/>
    <d v="2022-04-08T00:00:00"/>
    <n v="8032769.5899999999"/>
    <n v="1"/>
    <n v="5000"/>
    <n v="5000"/>
    <m/>
    <x v="2"/>
    <s v="TI"/>
    <x v="2"/>
    <n v="1"/>
    <b v="1"/>
    <x v="0"/>
    <x v="6"/>
  </r>
  <r>
    <s v="KPAF-TI-48771-21-03-2022"/>
    <s v="LTM/1585/21-22"/>
    <n v="10785"/>
    <n v="7317.0010000000002"/>
    <s v="HMB-035301"/>
    <s v="KPAE-SB-62673"/>
    <d v="2022-04-08T00:00:00"/>
    <n v="8032769.5899999999"/>
    <n v="1"/>
    <n v="5"/>
    <n v="5"/>
    <m/>
    <x v="2"/>
    <s v="TI"/>
    <x v="2"/>
    <n v="1"/>
    <b v="1"/>
    <x v="0"/>
    <x v="6"/>
  </r>
  <r>
    <s v="PQIB-IB-2406-11-08-2020"/>
    <s v="LTM/1200/21-22"/>
    <n v="3470"/>
    <n v="2701.12"/>
    <s v="HMB-038920"/>
    <s v="KPPE-SB-243156"/>
    <d v="2022-04-09T00:00:00"/>
    <n v="38050190.280000001"/>
    <n v="0.1"/>
    <n v="232.1"/>
    <n v="2321"/>
    <m/>
    <x v="2"/>
    <s v="IB"/>
    <x v="0"/>
    <n v="0.1"/>
    <b v="1"/>
    <x v="0"/>
    <x v="0"/>
  </r>
  <r>
    <s v="PQIB-IB-2406-11-08-2020"/>
    <s v="LTM/1200/21-22"/>
    <n v="3470"/>
    <n v="2701.12"/>
    <s v="HMB-038920"/>
    <s v="KPPE-SB-243156"/>
    <d v="2022-04-09T00:00:00"/>
    <n v="38050190.280000001"/>
    <n v="0.4"/>
    <n v="5946.4"/>
    <n v="14866"/>
    <m/>
    <x v="2"/>
    <s v="IB"/>
    <x v="0"/>
    <n v="0.4"/>
    <b v="1"/>
    <x v="0"/>
    <x v="0"/>
  </r>
  <r>
    <s v="PQIB-IB-2406-11-08-2020"/>
    <s v="LTM/1623/21-22"/>
    <n v="4606"/>
    <n v="2701.12"/>
    <s v="HMB-038737"/>
    <s v="KPPE-SB-242861"/>
    <d v="2022-04-08T00:00:00"/>
    <n v="37630480.840000004"/>
    <n v="0.1"/>
    <n v="1357.55"/>
    <n v="13575.51"/>
    <m/>
    <x v="2"/>
    <s v="IB"/>
    <x v="0"/>
    <n v="0.1"/>
    <b v="1"/>
    <x v="0"/>
    <x v="0"/>
  </r>
  <r>
    <s v="PQIB-IB-2406-11-08-2020"/>
    <s v="LTM/1623/21-22"/>
    <n v="4606"/>
    <n v="2701.12"/>
    <s v="HMB-038737"/>
    <s v="KPPE-SB-242861"/>
    <d v="2022-04-08T00:00:00"/>
    <n v="37630480.840000004"/>
    <n v="0.4"/>
    <n v="1122.4000000000001"/>
    <n v="2806"/>
    <m/>
    <x v="2"/>
    <s v="IB"/>
    <x v="0"/>
    <n v="0.4"/>
    <b v="1"/>
    <x v="0"/>
    <x v="0"/>
  </r>
  <r>
    <s v="KAPE-IB-129603-14-01-2022"/>
    <s v="LTM/1200/21-22"/>
    <n v="3470"/>
    <n v="1108.19"/>
    <s v="HMB-038920"/>
    <s v="KPPE-SB-243156"/>
    <d v="2022-04-09T00:00:00"/>
    <n v="38050190.280000001"/>
    <n v="0.04"/>
    <n v="687.48000000000013"/>
    <n v="17187"/>
    <m/>
    <x v="2"/>
    <s v="IB"/>
    <x v="0"/>
    <n v="0.04"/>
    <b v="1"/>
    <x v="0"/>
    <x v="2"/>
  </r>
  <r>
    <s v="KAPE-MB-174350-22-03-2021"/>
    <s v="LTM/1200/21-22"/>
    <n v="3470"/>
    <n v="5503.201"/>
    <s v="HMB-038920"/>
    <s v="KPPE-SB-243156"/>
    <d v="2022-04-09T00:00:00"/>
    <n v="38050190.280000001"/>
    <n v="0.41666999999999998"/>
    <n v="5556.71"/>
    <n v="13336"/>
    <m/>
    <x v="2"/>
    <s v="MB"/>
    <x v="1"/>
    <n v="0.41666999999999998"/>
    <b v="1"/>
    <x v="0"/>
    <x v="5"/>
  </r>
  <r>
    <s v="KPAF-TI-35920-07-01-2022"/>
    <s v="LTM/1586/21-22"/>
    <n v="10185"/>
    <n v="3926.9099000000001"/>
    <s v="HMB-035314"/>
    <s v="KPAE-SB-62814"/>
    <d v="2022-04-08T00:00:00"/>
    <n v="7581714"/>
    <n v="1"/>
    <n v="10000"/>
    <n v="10000"/>
    <m/>
    <x v="2"/>
    <s v="TI"/>
    <x v="2"/>
    <n v="1"/>
    <b v="1"/>
    <x v="0"/>
    <x v="6"/>
  </r>
  <r>
    <s v="KPAF-TI-35920-07-01-2022"/>
    <s v="LTM/1587/21-22"/>
    <n v="10185"/>
    <n v="3926.9099000000001"/>
    <s v="HMB-035308"/>
    <s v="KPAE-SB-62832"/>
    <d v="2022-04-08T00:00:00"/>
    <n v="7581714"/>
    <n v="1"/>
    <n v="10000"/>
    <n v="10000"/>
    <m/>
    <x v="2"/>
    <s v="TI"/>
    <x v="2"/>
    <n v="1"/>
    <b v="1"/>
    <x v="0"/>
    <x v="6"/>
  </r>
  <r>
    <s v="KAPE-IB-32254-17-08-2021"/>
    <s v="LTM/1623/21-22"/>
    <n v="4606"/>
    <n v="5402.33"/>
    <s v="HMB-038737"/>
    <s v="KPPE-SB-242861"/>
    <d v="2022-04-08T00:00:00"/>
    <n v="37630480.840000004"/>
    <n v="0.99009999999999998"/>
    <n v="13441.11"/>
    <n v="13575.51"/>
    <m/>
    <x v="2"/>
    <s v="IB"/>
    <x v="0"/>
    <n v="0.99009999999999998"/>
    <b v="1"/>
    <x v="0"/>
    <x v="3"/>
  </r>
  <r>
    <s v="KAPE-IB-32254-17-08-2021"/>
    <s v="LTM/1623/21-22"/>
    <n v="4606"/>
    <n v="5402.33"/>
    <s v="HMB-038737"/>
    <s v="KPPE-SB-242861"/>
    <d v="2022-04-08T00:00:00"/>
    <n v="37630480.840000004"/>
    <n v="1.0101"/>
    <n v="2834.34"/>
    <n v="2806"/>
    <m/>
    <x v="2"/>
    <s v="IB"/>
    <x v="0"/>
    <n v="1.0101"/>
    <b v="1"/>
    <x v="0"/>
    <x v="3"/>
  </r>
  <r>
    <s v="KAPE-IB-142689-03-02-2022"/>
    <s v="LTM/1200/21-22"/>
    <n v="3470"/>
    <n v="2832.1089999999999"/>
    <s v="HMB-038920"/>
    <s v="KPPE-SB-243156"/>
    <d v="2022-04-09T00:00:00"/>
    <n v="38050190.280000001"/>
    <n v="0.04"/>
    <n v="594.6400000000001"/>
    <n v="14866"/>
    <m/>
    <x v="2"/>
    <s v="IB"/>
    <x v="0"/>
    <n v="0.04"/>
    <b v="1"/>
    <x v="0"/>
    <x v="2"/>
  </r>
  <r>
    <s v="KAPE-IB-142689-03-02-2022"/>
    <s v="LTM/1623/21-22"/>
    <n v="4606"/>
    <n v="2832.1089999999999"/>
    <s v="HMB-038737"/>
    <s v="KPPE-SB-242861"/>
    <d v="2022-04-08T00:00:00"/>
    <n v="37630480.840000004"/>
    <n v="0.04"/>
    <n v="112.24"/>
    <n v="2806"/>
    <m/>
    <x v="2"/>
    <s v="IB"/>
    <x v="0"/>
    <n v="0.04"/>
    <b v="1"/>
    <x v="0"/>
    <x v="2"/>
  </r>
  <r>
    <s v="KAPE-TI-175187-24-03-2022"/>
    <s v="LTM/1586/21-22"/>
    <n v="10185"/>
    <n v="9606.2199999999993"/>
    <s v="HMB-035314"/>
    <s v="KPAE-SB-62814"/>
    <d v="2022-04-08T00:00:00"/>
    <n v="7581714"/>
    <n v="1"/>
    <n v="400"/>
    <n v="400"/>
    <m/>
    <x v="2"/>
    <s v="TI"/>
    <x v="2"/>
    <n v="1"/>
    <b v="1"/>
    <x v="0"/>
    <x v="6"/>
  </r>
  <r>
    <s v="KAPE-TI-175187-24-03-2022"/>
    <s v="LTM/1587/21-22"/>
    <n v="10185"/>
    <n v="9606.2199999999993"/>
    <s v="HMB-035308"/>
    <s v="KPAE-SB-62832"/>
    <d v="2022-04-08T00:00:00"/>
    <n v="7581714"/>
    <n v="1"/>
    <n v="400"/>
    <n v="400"/>
    <m/>
    <x v="2"/>
    <s v="TI"/>
    <x v="2"/>
    <n v="1"/>
    <b v="1"/>
    <x v="0"/>
    <x v="6"/>
  </r>
  <r>
    <s v="KPAF-IB-50262-29-03-2022"/>
    <s v="LTM/1200/21-22"/>
    <n v="3470"/>
    <n v="3808.94"/>
    <s v="HMB-038920"/>
    <s v="KPPE-SB-243156"/>
    <d v="2022-04-09T00:00:00"/>
    <n v="38050190.280000001"/>
    <n v="0.04"/>
    <n v="28.200000000000003"/>
    <n v="705"/>
    <m/>
    <x v="2"/>
    <s v="IB"/>
    <x v="0"/>
    <n v="0.04"/>
    <b v="1"/>
    <x v="0"/>
    <x v="2"/>
  </r>
  <r>
    <s v="KAPE-IB-162555-02-03-2022"/>
    <s v="LTM/1200/21-22"/>
    <n v="3470"/>
    <n v="3215.1990000000001"/>
    <s v="HMB-038920"/>
    <s v="KPPE-SB-243156"/>
    <d v="2022-04-09T00:00:00"/>
    <n v="38050190.280000001"/>
    <n v="7.0000000000000007E-2"/>
    <n v="49.35"/>
    <n v="705"/>
    <m/>
    <x v="2"/>
    <s v="IB"/>
    <x v="0"/>
    <n v="7.0000000000000007E-2"/>
    <b v="1"/>
    <x v="0"/>
    <x v="8"/>
  </r>
  <r>
    <s v="KAPW-IB-119605-08-02-2022"/>
    <s v="LTM/1200/21-22"/>
    <n v="3470"/>
    <n v="3906.9029999999998"/>
    <s v="HMB-038920"/>
    <s v="KPPE-SB-243156"/>
    <d v="2022-04-09T00:00:00"/>
    <n v="38050190.280000001"/>
    <n v="0.04"/>
    <n v="28.200000000000003"/>
    <n v="705"/>
    <m/>
    <x v="2"/>
    <s v="IB"/>
    <x v="0"/>
    <n v="0.04"/>
    <b v="1"/>
    <x v="0"/>
    <x v="2"/>
  </r>
  <r>
    <s v="KAPE-IB-145470-07-02-2022"/>
    <s v="LTM/1200/21-22"/>
    <n v="3470"/>
    <n v="3204.16"/>
    <s v="HMB-038920"/>
    <s v="KPPE-SB-243156"/>
    <d v="2022-04-09T00:00:00"/>
    <n v="38050190.280000001"/>
    <n v="7.0000000000000007E-2"/>
    <n v="49.35"/>
    <n v="705"/>
    <m/>
    <x v="2"/>
    <s v="IB"/>
    <x v="0"/>
    <n v="7.0000000000000007E-2"/>
    <b v="1"/>
    <x v="0"/>
    <x v="8"/>
  </r>
  <r>
    <s v="KPFI-TI-36414-14-03-2022"/>
    <s v="LTM/1586/21-22"/>
    <n v="10185"/>
    <n v="5807.1090000000004"/>
    <s v="HMB-035314"/>
    <s v="KPAE-SB-62814"/>
    <d v="2022-04-08T00:00:00"/>
    <n v="7581714"/>
    <n v="1"/>
    <n v="5000"/>
    <n v="5000"/>
    <m/>
    <x v="2"/>
    <s v="TI"/>
    <x v="2"/>
    <n v="1"/>
    <b v="1"/>
    <x v="0"/>
    <x v="6"/>
  </r>
  <r>
    <s v="KPFI-TI-36414-14-03-2022"/>
    <s v="LTM/1587/21-22"/>
    <n v="10185"/>
    <n v="5807.1090000000004"/>
    <s v="HMB-035308"/>
    <s v="KPAE-SB-62832"/>
    <d v="2022-04-08T00:00:00"/>
    <n v="7581714"/>
    <n v="1"/>
    <n v="5000"/>
    <n v="5000"/>
    <m/>
    <x v="2"/>
    <s v="TI"/>
    <x v="2"/>
    <n v="1"/>
    <b v="1"/>
    <x v="0"/>
    <x v="6"/>
  </r>
  <r>
    <s v="KPAF-TI-50049-29-03-2022"/>
    <s v="LTM/1623/21-22"/>
    <n v="4606"/>
    <n v="9606.2199999999993"/>
    <s v="HMB-038737"/>
    <s v="KPPE-SB-242861"/>
    <d v="2022-04-08T00:00:00"/>
    <n v="37630480.840000004"/>
    <n v="1"/>
    <n v="323"/>
    <n v="323"/>
    <m/>
    <x v="2"/>
    <s v="TI"/>
    <x v="2"/>
    <n v="1"/>
    <b v="1"/>
    <x v="0"/>
    <x v="6"/>
  </r>
  <r>
    <s v="SIPZ-HC-512-25-11-2021"/>
    <s v="LTM/1630/21-22"/>
    <n v="4420"/>
    <n v="9607.2000000000007"/>
    <s v="MCB-200021"/>
    <s v="KPPE-SB-243277"/>
    <d v="2022-04-09T00:00:00"/>
    <n v="4989738"/>
    <n v="4.8099999999999998E-4"/>
    <n v="0.48"/>
    <n v="996.99"/>
    <m/>
    <x v="2"/>
    <s v="HC"/>
    <x v="2"/>
    <n v="4.8000000000000001E-4"/>
    <b v="0"/>
    <x v="0"/>
    <x v="6"/>
  </r>
  <r>
    <s v="SIPZ-HC-512-25-11-2021"/>
    <s v="LTM/1630/21-22"/>
    <n v="4420"/>
    <n v="9607.2000000000007"/>
    <s v="MCB-200021"/>
    <s v="KPPE-SB-243277"/>
    <d v="2022-04-09T00:00:00"/>
    <n v="4989738"/>
    <n v="1.0390999999999999E-2"/>
    <n v="10.36"/>
    <n v="996.99"/>
    <m/>
    <x v="2"/>
    <s v="HC"/>
    <x v="2"/>
    <n v="1.039E-2"/>
    <b v="0"/>
    <x v="0"/>
    <x v="6"/>
  </r>
  <r>
    <s v="KPFI-TI-36414-14-03-2022"/>
    <s v="LTM/1639/21-22"/>
    <n v="12195"/>
    <n v="5807.1090000000004"/>
    <s v="Open Account"/>
    <s v="KPAE-SB-63174"/>
    <d v="2022-04-10T00:00:00"/>
    <n v="9186905.5099999998"/>
    <n v="1"/>
    <n v="5000"/>
    <n v="5000"/>
    <m/>
    <x v="2"/>
    <s v="TI"/>
    <x v="2"/>
    <n v="1"/>
    <b v="1"/>
    <x v="0"/>
    <x v="6"/>
  </r>
  <r>
    <s v="KPFI-TI-36414-14-03-2022"/>
    <s v="LTM/1640/21-22"/>
    <n v="11784"/>
    <n v="5807.1090000000004"/>
    <s v="Open Account"/>
    <s v="KPAE-SB-63185"/>
    <d v="2022-04-10T00:00:00"/>
    <n v="8874689.3000000007"/>
    <n v="1"/>
    <n v="4000"/>
    <n v="4000"/>
    <m/>
    <x v="2"/>
    <s v="TI"/>
    <x v="2"/>
    <n v="1"/>
    <b v="1"/>
    <x v="0"/>
    <x v="6"/>
  </r>
  <r>
    <s v="KPFI-TI-37822-24-03-2022"/>
    <s v="LTM/1634/21-22"/>
    <n v="11280"/>
    <n v="4821.8999999999996"/>
    <s v="Open Account"/>
    <s v="KPAE-SB-63189"/>
    <d v="2022-04-10T00:00:00"/>
    <n v="8489328"/>
    <n v="1"/>
    <n v="20"/>
    <n v="20"/>
    <m/>
    <x v="2"/>
    <s v="TI"/>
    <x v="2"/>
    <n v="1"/>
    <b v="1"/>
    <x v="0"/>
    <x v="6"/>
  </r>
  <r>
    <s v="KPFI-TI-37822-24-03-2022"/>
    <s v="LTM/1635/21-22"/>
    <n v="11280"/>
    <n v="4821.8999999999996"/>
    <s v="Open Account"/>
    <s v="KPAE-SB-63171"/>
    <d v="2022-04-10T00:00:00"/>
    <n v="8489328"/>
    <n v="1"/>
    <n v="20"/>
    <n v="20"/>
    <m/>
    <x v="2"/>
    <s v="TI"/>
    <x v="2"/>
    <n v="1"/>
    <b v="1"/>
    <x v="0"/>
    <x v="6"/>
  </r>
  <r>
    <s v="KPFI-TI-37822-24-03-2022"/>
    <s v="LTM/1636/21-22"/>
    <n v="11133"/>
    <n v="4821.8999999999996"/>
    <s v="Open Account"/>
    <s v="KPAE-SB-63148"/>
    <d v="2022-04-09T00:00:00"/>
    <n v="8381628.3399999999"/>
    <n v="1"/>
    <n v="20"/>
    <n v="20"/>
    <m/>
    <x v="2"/>
    <s v="TI"/>
    <x v="2"/>
    <n v="1"/>
    <b v="1"/>
    <x v="0"/>
    <x v="6"/>
  </r>
  <r>
    <s v="KPFI-TI-37822-24-03-2022"/>
    <s v="LTM/1637/21-22"/>
    <n v="10725"/>
    <n v="4821.8999999999996"/>
    <s v="Open Account"/>
    <s v="KPAE-SB-63147"/>
    <d v="2022-04-09T00:00:00"/>
    <n v="8071635"/>
    <n v="1"/>
    <n v="20"/>
    <n v="20"/>
    <m/>
    <x v="2"/>
    <s v="TI"/>
    <x v="2"/>
    <n v="1"/>
    <b v="1"/>
    <x v="0"/>
    <x v="6"/>
  </r>
  <r>
    <s v="KPFI-TI-37822-24-03-2022"/>
    <s v="LTM/1638/21-22"/>
    <n v="15401"/>
    <n v="4821.8999999999996"/>
    <s v="Open Account"/>
    <s v="KPAE-SB-63184"/>
    <d v="2022-04-10T00:00:00"/>
    <n v="11054121.07"/>
    <n v="1"/>
    <n v="20"/>
    <n v="20"/>
    <m/>
    <x v="2"/>
    <s v="TI"/>
    <x v="2"/>
    <n v="1"/>
    <b v="1"/>
    <x v="0"/>
    <x v="6"/>
  </r>
  <r>
    <s v="KPFI-TI-37976-25-03-2022"/>
    <s v="LTM/1634/21-22"/>
    <n v="11280"/>
    <n v="4821.8999999999996"/>
    <s v="Open Account"/>
    <s v="KPAE-SB-63189"/>
    <d v="2022-04-10T00:00:00"/>
    <n v="8489328"/>
    <n v="1"/>
    <n v="8"/>
    <n v="8"/>
    <m/>
    <x v="2"/>
    <s v="TI"/>
    <x v="2"/>
    <n v="1"/>
    <b v="1"/>
    <x v="0"/>
    <x v="6"/>
  </r>
  <r>
    <s v="KPFI-TI-37976-25-03-2022"/>
    <s v="LTM/1635/21-22"/>
    <n v="11280"/>
    <n v="4821.8999999999996"/>
    <s v="Open Account"/>
    <s v="KPAE-SB-63171"/>
    <d v="2022-04-10T00:00:00"/>
    <n v="8489328"/>
    <n v="1"/>
    <n v="8"/>
    <n v="8"/>
    <m/>
    <x v="2"/>
    <s v="TI"/>
    <x v="2"/>
    <n v="1"/>
    <b v="1"/>
    <x v="0"/>
    <x v="6"/>
  </r>
  <r>
    <s v="KPFI-TI-37976-25-03-2022"/>
    <s v="LTM/1636/21-22"/>
    <n v="11133"/>
    <n v="4821.8999999999996"/>
    <s v="Open Account"/>
    <s v="KPAE-SB-63148"/>
    <d v="2022-04-09T00:00:00"/>
    <n v="8381628.3399999999"/>
    <n v="1"/>
    <n v="8"/>
    <n v="8"/>
    <m/>
    <x v="2"/>
    <s v="TI"/>
    <x v="2"/>
    <n v="1"/>
    <b v="1"/>
    <x v="0"/>
    <x v="6"/>
  </r>
  <r>
    <s v="KPFI-TI-37976-25-03-2022"/>
    <s v="LTM/1637/21-22"/>
    <n v="10725"/>
    <n v="4821.8999999999996"/>
    <s v="Open Account"/>
    <s v="KPAE-SB-63147"/>
    <d v="2022-04-09T00:00:00"/>
    <n v="8071635"/>
    <n v="1"/>
    <n v="8"/>
    <n v="8"/>
    <m/>
    <x v="2"/>
    <s v="TI"/>
    <x v="2"/>
    <n v="1"/>
    <b v="1"/>
    <x v="0"/>
    <x v="6"/>
  </r>
  <r>
    <s v="KPFI-TI-37976-25-03-2022"/>
    <s v="LTM/1638/21-22"/>
    <n v="15401"/>
    <n v="4821.8999999999996"/>
    <s v="Open Account"/>
    <s v="KPAE-SB-63184"/>
    <d v="2022-04-10T00:00:00"/>
    <n v="11054121.07"/>
    <n v="1"/>
    <n v="8"/>
    <n v="8"/>
    <m/>
    <x v="2"/>
    <s v="TI"/>
    <x v="2"/>
    <n v="1"/>
    <b v="1"/>
    <x v="0"/>
    <x v="6"/>
  </r>
  <r>
    <s v="KPFI-TI-37818-24-03-2022"/>
    <s v="LTM/1634/21-22"/>
    <n v="11280"/>
    <n v="4821.1090000000004"/>
    <s v="Open Account"/>
    <s v="KPAE-SB-63189"/>
    <d v="2022-04-10T00:00:00"/>
    <n v="8489328"/>
    <n v="1"/>
    <n v="14"/>
    <n v="14"/>
    <m/>
    <x v="2"/>
    <s v="TI"/>
    <x v="2"/>
    <n v="1"/>
    <b v="1"/>
    <x v="0"/>
    <x v="6"/>
  </r>
  <r>
    <s v="KPFI-TI-37818-24-03-2022"/>
    <s v="LTM/1635/21-22"/>
    <n v="11280"/>
    <n v="4821.1090000000004"/>
    <s v="Open Account"/>
    <s v="KPAE-SB-63171"/>
    <d v="2022-04-10T00:00:00"/>
    <n v="8489328"/>
    <n v="1"/>
    <n v="15"/>
    <n v="15"/>
    <m/>
    <x v="2"/>
    <s v="TI"/>
    <x v="2"/>
    <n v="1"/>
    <b v="1"/>
    <x v="0"/>
    <x v="6"/>
  </r>
  <r>
    <s v="KPFI-TI-37818-24-03-2022"/>
    <s v="LTM/1636/21-22"/>
    <n v="11133"/>
    <n v="4821.1090000000004"/>
    <s v="Open Account"/>
    <s v="KPAE-SB-63148"/>
    <d v="2022-04-09T00:00:00"/>
    <n v="8381628.3399999999"/>
    <n v="1"/>
    <n v="15"/>
    <n v="15"/>
    <m/>
    <x v="2"/>
    <s v="TI"/>
    <x v="2"/>
    <n v="1"/>
    <b v="1"/>
    <x v="0"/>
    <x v="6"/>
  </r>
  <r>
    <s v="KPFI-TI-37818-24-03-2022"/>
    <s v="LTM/1637/21-22"/>
    <n v="10725"/>
    <n v="4821.1090000000004"/>
    <s v="Open Account"/>
    <s v="KPAE-SB-63147"/>
    <d v="2022-04-09T00:00:00"/>
    <n v="8071635"/>
    <n v="1"/>
    <n v="15"/>
    <n v="15"/>
    <m/>
    <x v="2"/>
    <s v="TI"/>
    <x v="2"/>
    <n v="1"/>
    <b v="1"/>
    <x v="0"/>
    <x v="6"/>
  </r>
  <r>
    <s v="KPFI-TI-37818-24-03-2022"/>
    <s v="LTM/1638/21-22"/>
    <n v="15401"/>
    <n v="4821.1090000000004"/>
    <s v="Open Account"/>
    <s v="KPAE-SB-63184"/>
    <d v="2022-04-10T00:00:00"/>
    <n v="11054121.07"/>
    <n v="1"/>
    <n v="15"/>
    <n v="15"/>
    <m/>
    <x v="2"/>
    <s v="TI"/>
    <x v="2"/>
    <n v="1"/>
    <b v="1"/>
    <x v="0"/>
    <x v="6"/>
  </r>
  <r>
    <s v="KAPE-TI-178196-29-03-2022"/>
    <s v="LTM/1639/21-22"/>
    <n v="12195"/>
    <n v="9606.2099999999991"/>
    <s v="Open Account"/>
    <s v="KPAE-SB-63174"/>
    <d v="2022-04-10T00:00:00"/>
    <n v="9186905.5099999998"/>
    <n v="1"/>
    <n v="12000"/>
    <n v="12000"/>
    <m/>
    <x v="2"/>
    <s v="TI"/>
    <x v="2"/>
    <n v="1"/>
    <b v="1"/>
    <x v="0"/>
    <x v="6"/>
  </r>
  <r>
    <s v="KAPE-TI-178196-29-03-2022"/>
    <s v="LTM/1639/21-22"/>
    <n v="12195"/>
    <n v="5211.3900000000003"/>
    <s v="Open Account"/>
    <s v="KPAE-SB-63174"/>
    <d v="2022-04-10T00:00:00"/>
    <n v="9186905.5099999998"/>
    <n v="1"/>
    <n v="1997.2"/>
    <n v="1997.2"/>
    <m/>
    <x v="2"/>
    <s v="TI"/>
    <x v="2"/>
    <n v="1"/>
    <b v="1"/>
    <x v="0"/>
    <x v="6"/>
  </r>
  <r>
    <s v="KAPE-TI-178196-29-03-2022"/>
    <s v="LTM/1640/21-22"/>
    <n v="11784"/>
    <n v="9606.2099999999991"/>
    <s v="Open Account"/>
    <s v="KPAE-SB-63185"/>
    <d v="2022-04-10T00:00:00"/>
    <n v="8874689.3000000007"/>
    <n v="1"/>
    <n v="11000"/>
    <n v="11000"/>
    <m/>
    <x v="2"/>
    <s v="TI"/>
    <x v="2"/>
    <n v="1"/>
    <b v="1"/>
    <x v="0"/>
    <x v="6"/>
  </r>
  <r>
    <s v="KAPE-TI-178196-29-03-2022"/>
    <s v="LTM/1640/21-22"/>
    <n v="11784"/>
    <n v="5211.3900000000003"/>
    <s v="Open Account"/>
    <s v="KPAE-SB-63185"/>
    <d v="2022-04-10T00:00:00"/>
    <n v="8874689.3000000007"/>
    <n v="1"/>
    <n v="1500"/>
    <n v="1500"/>
    <m/>
    <x v="2"/>
    <s v="TI"/>
    <x v="2"/>
    <n v="1"/>
    <b v="1"/>
    <x v="0"/>
    <x v="6"/>
  </r>
  <r>
    <s v="KAPE-TI-178196-29-03-2022"/>
    <s v="LTM/1641/21-22"/>
    <n v="12075"/>
    <n v="9606.2099999999991"/>
    <s v="Open Account"/>
    <s v="KPAE-SB-63186"/>
    <d v="2022-04-10T00:00:00"/>
    <n v="9087645"/>
    <n v="1"/>
    <n v="5000"/>
    <n v="5000"/>
    <m/>
    <x v="2"/>
    <s v="TI"/>
    <x v="2"/>
    <n v="1"/>
    <b v="1"/>
    <x v="0"/>
    <x v="6"/>
  </r>
  <r>
    <s v="KAPE-TI-178196-29-03-2022"/>
    <s v="LTM/1641/21-22"/>
    <n v="12075"/>
    <n v="5211.3900000000003"/>
    <s v="Open Account"/>
    <s v="KPAE-SB-63186"/>
    <d v="2022-04-10T00:00:00"/>
    <n v="9087645"/>
    <n v="1"/>
    <n v="500"/>
    <n v="500"/>
    <m/>
    <x v="2"/>
    <s v="TI"/>
    <x v="2"/>
    <n v="1"/>
    <b v="1"/>
    <x v="0"/>
    <x v="6"/>
  </r>
  <r>
    <s v="KAPE-TI-178196-29-03-2022"/>
    <s v="LTM/1642/21-22"/>
    <n v="12110"/>
    <n v="9606.2099999999991"/>
    <s v="Open Account"/>
    <s v="KPAE-SB-63183"/>
    <d v="2022-04-10T00:00:00"/>
    <n v="9113986"/>
    <n v="1"/>
    <n v="5000"/>
    <n v="5000"/>
    <m/>
    <x v="2"/>
    <s v="TI"/>
    <x v="2"/>
    <n v="1"/>
    <b v="1"/>
    <x v="0"/>
    <x v="6"/>
  </r>
  <r>
    <s v="KAPE-TI-178196-29-03-2022"/>
    <s v="LTM/1642/21-22"/>
    <n v="12110"/>
    <n v="5211.3900000000003"/>
    <s v="Open Account"/>
    <s v="KPAE-SB-63183"/>
    <d v="2022-04-10T00:00:00"/>
    <n v="9113986"/>
    <n v="1"/>
    <n v="500"/>
    <n v="500"/>
    <m/>
    <x v="2"/>
    <s v="TI"/>
    <x v="2"/>
    <n v="1"/>
    <b v="1"/>
    <x v="0"/>
    <x v="6"/>
  </r>
  <r>
    <s v="KAPE-TI-178196-29-03-2022"/>
    <s v="LTM/1643/21-22"/>
    <n v="12110"/>
    <n v="9606.2099999999991"/>
    <s v="Open Account"/>
    <s v="KPAE-SB-63173"/>
    <d v="2022-04-10T00:00:00"/>
    <n v="9113986"/>
    <n v="1"/>
    <n v="5000"/>
    <n v="5000"/>
    <m/>
    <x v="2"/>
    <s v="TI"/>
    <x v="2"/>
    <n v="1"/>
    <b v="1"/>
    <x v="0"/>
    <x v="6"/>
  </r>
  <r>
    <s v="KAPE-TI-178196-29-03-2022"/>
    <s v="LTM/1643/21-22"/>
    <n v="12110"/>
    <n v="5211.3900000000003"/>
    <s v="Open Account"/>
    <s v="KPAE-SB-63173"/>
    <d v="2022-04-10T00:00:00"/>
    <n v="9113986"/>
    <n v="1"/>
    <n v="500"/>
    <n v="500"/>
    <m/>
    <x v="2"/>
    <s v="TI"/>
    <x v="2"/>
    <n v="1"/>
    <b v="1"/>
    <x v="0"/>
    <x v="6"/>
  </r>
  <r>
    <s v="KPFI-TI-38275-28-03-2022"/>
    <s v="LTM/1641/21-22"/>
    <n v="12075"/>
    <n v="4821.1090000000004"/>
    <s v="Open Account"/>
    <s v="KPAE-SB-63186"/>
    <d v="2022-04-10T00:00:00"/>
    <n v="9087645"/>
    <n v="1"/>
    <n v="3564"/>
    <n v="3564"/>
    <m/>
    <x v="2"/>
    <s v="TI"/>
    <x v="2"/>
    <n v="1"/>
    <b v="1"/>
    <x v="0"/>
    <x v="6"/>
  </r>
  <r>
    <s v="KPFI-TI-38275-28-03-2022"/>
    <s v="LTM/1642/21-22"/>
    <n v="12110"/>
    <n v="4821.1090000000004"/>
    <s v="Open Account"/>
    <s v="KPAE-SB-63183"/>
    <d v="2022-04-10T00:00:00"/>
    <n v="9113986"/>
    <n v="1"/>
    <n v="3500"/>
    <n v="3500"/>
    <m/>
    <x v="2"/>
    <s v="TI"/>
    <x v="2"/>
    <n v="1"/>
    <b v="1"/>
    <x v="0"/>
    <x v="6"/>
  </r>
  <r>
    <s v="KPFI-TI-38275-28-03-2022"/>
    <s v="LTM/1643/21-22"/>
    <n v="12110"/>
    <n v="4821.1090000000004"/>
    <s v="Open Account"/>
    <s v="KPAE-SB-63173"/>
    <d v="2022-04-10T00:00:00"/>
    <n v="9113986"/>
    <n v="1"/>
    <n v="3500"/>
    <n v="3500"/>
    <m/>
    <x v="2"/>
    <s v="TI"/>
    <x v="2"/>
    <n v="1"/>
    <b v="1"/>
    <x v="0"/>
    <x v="6"/>
  </r>
  <r>
    <s v="PQIB-IB-2406-11-08-2020"/>
    <s v="LTM/1652/21-22"/>
    <n v="508"/>
    <n v="2701.12"/>
    <s v="HMB-040364"/>
    <s v="KPPE-SB-245363"/>
    <d v="2022-04-12T00:00:00"/>
    <n v="13168188.6"/>
    <n v="0.4"/>
    <n v="2559.1999999999998"/>
    <n v="6398"/>
    <m/>
    <x v="2"/>
    <s v="IB"/>
    <x v="0"/>
    <n v="0.4"/>
    <b v="1"/>
    <x v="0"/>
    <x v="0"/>
  </r>
  <r>
    <s v="KAPE-IB-32254-17-08-2021"/>
    <s v="LTM/1652/21-22"/>
    <n v="508"/>
    <n v="5402.33"/>
    <s v="HMB-040364"/>
    <s v="KPPE-SB-245363"/>
    <d v="2022-04-12T00:00:00"/>
    <n v="13168188.6"/>
    <n v="1.0101"/>
    <n v="6462.6200000000008"/>
    <n v="6398"/>
    <m/>
    <x v="2"/>
    <s v="IB"/>
    <x v="0"/>
    <n v="1.0101"/>
    <b v="1"/>
    <x v="0"/>
    <x v="3"/>
  </r>
  <r>
    <s v="KAPE-IB-129656-14-01-2022"/>
    <s v="LTM/1652/21-22"/>
    <n v="508"/>
    <n v="3809.9189999999999"/>
    <s v="HMB-040364"/>
    <s v="KPPE-SB-245363"/>
    <d v="2022-04-12T00:00:00"/>
    <n v="13168188.6"/>
    <n v="0.04"/>
    <n v="208.16"/>
    <n v="5204"/>
    <m/>
    <x v="2"/>
    <s v="IB"/>
    <x v="0"/>
    <n v="0.04"/>
    <b v="1"/>
    <x v="0"/>
    <x v="2"/>
  </r>
  <r>
    <s v="KAPE-IB-142689-03-02-2022"/>
    <s v="LTM/1652/21-22"/>
    <n v="508"/>
    <n v="2832.1089999999999"/>
    <s v="HMB-040364"/>
    <s v="KPPE-SB-245363"/>
    <d v="2022-04-12T00:00:00"/>
    <n v="13168188.6"/>
    <n v="0.04"/>
    <n v="255.92"/>
    <n v="6398"/>
    <m/>
    <x v="2"/>
    <s v="IB"/>
    <x v="0"/>
    <n v="0.04"/>
    <b v="1"/>
    <x v="0"/>
    <x v="2"/>
  </r>
  <r>
    <s v="KAPE-IB-170365-15-03-2022"/>
    <s v="LTM/1652/21-22"/>
    <n v="508"/>
    <n v="3910"/>
    <s v="HMB-040364"/>
    <s v="KPPE-SB-245363"/>
    <d v="2022-04-12T00:00:00"/>
    <n v="13168188.6"/>
    <n v="0.04"/>
    <n v="208.16"/>
    <n v="5204"/>
    <m/>
    <x v="2"/>
    <s v="IB"/>
    <x v="0"/>
    <n v="0.04"/>
    <b v="1"/>
    <x v="0"/>
    <x v="2"/>
  </r>
  <r>
    <s v="PQIB-IB-2406-11-08-2020"/>
    <s v="LTM/1653/21-22"/>
    <n v="10500"/>
    <n v="2701.12"/>
    <s v="HMB-040254"/>
    <s v="KPAE-SB-63526"/>
    <d v="2022-04-12T00:00:00"/>
    <n v="7869051.8399999999"/>
    <n v="0.1"/>
    <n v="375.70000000000005"/>
    <n v="3757"/>
    <m/>
    <x v="2"/>
    <s v="IB"/>
    <x v="0"/>
    <n v="0.1"/>
    <b v="1"/>
    <x v="0"/>
    <x v="0"/>
  </r>
  <r>
    <s v="PQIB-IB-2406-11-08-2020"/>
    <s v="LTM/1658/21-22"/>
    <n v="16550"/>
    <n v="2701.12"/>
    <s v="HMB-040949"/>
    <s v="KPEX-SB-146338"/>
    <d v="2022-04-13T00:00:00"/>
    <n v="32567922.449999999"/>
    <n v="0.4"/>
    <n v="8003.6"/>
    <n v="20009"/>
    <m/>
    <x v="2"/>
    <s v="IB"/>
    <x v="0"/>
    <n v="0.4"/>
    <b v="1"/>
    <x v="0"/>
    <x v="0"/>
  </r>
  <r>
    <s v="PQIB-IB-2406-11-08-2020"/>
    <s v="LTM/1660/21-22"/>
    <n v="25155"/>
    <n v="2701.12"/>
    <s v="HBL-004064"/>
    <s v="KPPE-SB-246289"/>
    <d v="2022-04-13T00:00:00"/>
    <n v="30733487.370000001"/>
    <n v="0.1"/>
    <n v="1383.5"/>
    <n v="13835"/>
    <m/>
    <x v="2"/>
    <s v="IB"/>
    <x v="0"/>
    <n v="0.1"/>
    <b v="1"/>
    <x v="0"/>
    <x v="0"/>
  </r>
  <r>
    <s v="KAPE-IB-129603-14-01-2022"/>
    <s v="LTM/1653/21-22"/>
    <n v="10500"/>
    <n v="1108.19"/>
    <s v="HMB-040254"/>
    <s v="KPAE-SB-63526"/>
    <d v="2022-04-12T00:00:00"/>
    <n v="7869051.8399999999"/>
    <n v="0.04"/>
    <n v="150.28"/>
    <n v="3757"/>
    <m/>
    <x v="2"/>
    <s v="IB"/>
    <x v="0"/>
    <n v="0.04"/>
    <b v="1"/>
    <x v="0"/>
    <x v="2"/>
  </r>
  <r>
    <s v="KAPE-IB-129603-14-01-2022"/>
    <s v="LTM/1658/21-22"/>
    <n v="16550"/>
    <n v="1108.19"/>
    <s v="HMB-040949"/>
    <s v="KPEX-SB-146338"/>
    <d v="2022-04-13T00:00:00"/>
    <n v="32567922.449999999"/>
    <n v="0.04"/>
    <n v="800.36"/>
    <n v="20009"/>
    <m/>
    <x v="2"/>
    <s v="IB"/>
    <x v="0"/>
    <n v="0.04"/>
    <b v="1"/>
    <x v="0"/>
    <x v="2"/>
  </r>
  <r>
    <s v="KAPE-IB-129603-14-01-2022"/>
    <s v="LTM/1660/21-22"/>
    <n v="25155"/>
    <n v="1108.19"/>
    <s v="HBL-004064"/>
    <s v="KPPE-SB-246289"/>
    <d v="2022-04-13T00:00:00"/>
    <n v="30733487.370000001"/>
    <n v="0.04"/>
    <n v="553.4"/>
    <n v="13835"/>
    <m/>
    <x v="2"/>
    <s v="IB"/>
    <x v="0"/>
    <n v="0.04"/>
    <b v="1"/>
    <x v="0"/>
    <x v="2"/>
  </r>
  <r>
    <s v="KAPE-IB-135157-25-01-2022"/>
    <s v="LTM/1653/21-22"/>
    <n v="10500"/>
    <n v="3402.13"/>
    <s v="HMB-040254"/>
    <s v="KPAE-SB-63526"/>
    <d v="2022-04-12T00:00:00"/>
    <n v="7869051.8399999999"/>
    <n v="0.04"/>
    <n v="150.28"/>
    <n v="3757"/>
    <m/>
    <x v="2"/>
    <s v="IB"/>
    <x v="0"/>
    <n v="0.04"/>
    <b v="1"/>
    <x v="0"/>
    <x v="2"/>
  </r>
  <r>
    <s v="KAPE-IB-135157-25-01-2022"/>
    <s v="LTM/1660/21-22"/>
    <n v="25155"/>
    <n v="3402.13"/>
    <s v="HBL-004064"/>
    <s v="KPPE-SB-246289"/>
    <d v="2022-04-13T00:00:00"/>
    <n v="30733487.370000001"/>
    <n v="0.04"/>
    <n v="553.4"/>
    <n v="13835"/>
    <m/>
    <x v="2"/>
    <s v="IB"/>
    <x v="0"/>
    <n v="0.04"/>
    <b v="1"/>
    <x v="0"/>
    <x v="2"/>
  </r>
  <r>
    <s v="KAPE-IB-129656-14-01-2022"/>
    <s v="LTM/1653/21-22"/>
    <n v="10500"/>
    <n v="3809.9189999999999"/>
    <s v="HMB-040254"/>
    <s v="KPAE-SB-63526"/>
    <d v="2022-04-12T00:00:00"/>
    <n v="7869051.8399999999"/>
    <n v="0.04"/>
    <n v="150.28"/>
    <n v="3757"/>
    <m/>
    <x v="2"/>
    <s v="IB"/>
    <x v="0"/>
    <n v="0.04"/>
    <b v="1"/>
    <x v="0"/>
    <x v="2"/>
  </r>
  <r>
    <s v="KAPE-IB-129656-14-01-2022"/>
    <s v="LTM/1660/21-22"/>
    <n v="25155"/>
    <n v="3809.9189999999999"/>
    <s v="HBL-004064"/>
    <s v="KPPE-SB-246289"/>
    <d v="2022-04-13T00:00:00"/>
    <n v="30733487.370000001"/>
    <n v="0.04"/>
    <n v="553.4"/>
    <n v="13835"/>
    <m/>
    <x v="2"/>
    <s v="IB"/>
    <x v="0"/>
    <n v="0.04"/>
    <b v="1"/>
    <x v="0"/>
    <x v="2"/>
  </r>
  <r>
    <s v="KAPE-IB-142689-03-02-2022"/>
    <s v="LTM/1658/21-22"/>
    <n v="16550"/>
    <n v="2832.1089999999999"/>
    <s v="HMB-040949"/>
    <s v="KPEX-SB-146338"/>
    <d v="2022-04-13T00:00:00"/>
    <n v="32567922.449999999"/>
    <n v="0.04"/>
    <n v="800.36"/>
    <n v="20009"/>
    <m/>
    <x v="2"/>
    <s v="IB"/>
    <x v="0"/>
    <n v="0.04"/>
    <b v="1"/>
    <x v="0"/>
    <x v="2"/>
  </r>
  <r>
    <s v="KAPE-IB-170365-15-03-2022"/>
    <s v="LTM/1653/21-22"/>
    <n v="10500"/>
    <n v="3910"/>
    <s v="HMB-040254"/>
    <s v="KPAE-SB-63526"/>
    <d v="2022-04-12T00:00:00"/>
    <n v="7869051.8399999999"/>
    <n v="0.04"/>
    <n v="150.28"/>
    <n v="3757"/>
    <m/>
    <x v="2"/>
    <s v="IB"/>
    <x v="0"/>
    <n v="0.04"/>
    <b v="1"/>
    <x v="0"/>
    <x v="2"/>
  </r>
  <r>
    <s v="KAPE-IB-170365-15-03-2022"/>
    <s v="LTM/1660/21-22"/>
    <n v="25155"/>
    <n v="3910"/>
    <s v="HBL-004064"/>
    <s v="KPPE-SB-246289"/>
    <d v="2022-04-13T00:00:00"/>
    <n v="30733487.370000001"/>
    <n v="0.04"/>
    <n v="553.4"/>
    <n v="13835"/>
    <m/>
    <x v="2"/>
    <s v="IB"/>
    <x v="0"/>
    <n v="0.04"/>
    <b v="1"/>
    <x v="0"/>
    <x v="2"/>
  </r>
  <r>
    <s v="KAPE-IB-175214-24-03-2022"/>
    <s v="LTM/1653/21-22"/>
    <n v="10500"/>
    <n v="3906.9090000000001"/>
    <s v="HMB-040254"/>
    <s v="KPAE-SB-63526"/>
    <d v="2022-04-12T00:00:00"/>
    <n v="7869051.8399999999"/>
    <n v="0.04"/>
    <n v="150.28"/>
    <n v="3757"/>
    <m/>
    <x v="2"/>
    <s v="IB"/>
    <x v="0"/>
    <n v="0.04"/>
    <b v="1"/>
    <x v="0"/>
    <x v="2"/>
  </r>
  <r>
    <s v="KAPE-IB-175214-24-03-2022"/>
    <s v="LTM/1660/21-22"/>
    <n v="25155"/>
    <n v="3906.9090000000001"/>
    <s v="HBL-004064"/>
    <s v="KPPE-SB-246289"/>
    <d v="2022-04-13T00:00:00"/>
    <n v="30733487.370000001"/>
    <n v="0.04"/>
    <n v="553.4"/>
    <n v="13835"/>
    <m/>
    <x v="2"/>
    <s v="IB"/>
    <x v="0"/>
    <n v="0.04"/>
    <b v="1"/>
    <x v="0"/>
    <x v="2"/>
  </r>
  <r>
    <s v="KAPE-IB-162555-02-03-2022"/>
    <s v="LTM/1653/21-22"/>
    <n v="10500"/>
    <n v="3215.1990000000001"/>
    <s v="HMB-040254"/>
    <s v="KPAE-SB-63526"/>
    <d v="2022-04-12T00:00:00"/>
    <n v="7869051.8399999999"/>
    <n v="7.0000000000000007E-2"/>
    <n v="262.99"/>
    <n v="3757"/>
    <m/>
    <x v="2"/>
    <s v="IB"/>
    <x v="0"/>
    <n v="7.0000000000000007E-2"/>
    <b v="1"/>
    <x v="0"/>
    <x v="8"/>
  </r>
  <r>
    <s v="KAPE-IB-162555-02-03-2022"/>
    <s v="LTM/1660/21-22"/>
    <n v="25155"/>
    <n v="3215.1990000000001"/>
    <s v="HBL-004064"/>
    <s v="KPPE-SB-246289"/>
    <d v="2022-04-13T00:00:00"/>
    <n v="30733487.370000001"/>
    <n v="7.0000000000000007E-2"/>
    <n v="968.45"/>
    <n v="13835"/>
    <m/>
    <x v="2"/>
    <s v="IB"/>
    <x v="0"/>
    <n v="7.0000000000000007E-2"/>
    <b v="1"/>
    <x v="0"/>
    <x v="8"/>
  </r>
  <r>
    <s v="KAPW-IB-119605-08-02-2022"/>
    <s v="LTM/1653/21-22"/>
    <n v="10500"/>
    <n v="3906.9029999999998"/>
    <s v="HMB-040254"/>
    <s v="KPAE-SB-63526"/>
    <d v="2022-04-12T00:00:00"/>
    <n v="7869051.8399999999"/>
    <n v="0.04"/>
    <n v="150.28"/>
    <n v="3757"/>
    <m/>
    <x v="2"/>
    <s v="IB"/>
    <x v="0"/>
    <n v="0.04"/>
    <b v="1"/>
    <x v="0"/>
    <x v="2"/>
  </r>
  <r>
    <s v="KAPW-IB-119605-08-02-2022"/>
    <s v="LTM/1660/21-22"/>
    <n v="25155"/>
    <n v="3906.9029999999998"/>
    <s v="HBL-004064"/>
    <s v="KPPE-SB-246289"/>
    <d v="2022-04-13T00:00:00"/>
    <n v="30733487.370000001"/>
    <n v="0.04"/>
    <n v="553.4"/>
    <n v="13835"/>
    <m/>
    <x v="2"/>
    <s v="IB"/>
    <x v="0"/>
    <n v="0.04"/>
    <b v="1"/>
    <x v="0"/>
    <x v="2"/>
  </r>
  <r>
    <s v="KAPE-IB-145470-07-02-2022"/>
    <s v="LTM/1653/21-22"/>
    <n v="10500"/>
    <n v="3204.16"/>
    <s v="HMB-040254"/>
    <s v="KPAE-SB-63526"/>
    <d v="2022-04-12T00:00:00"/>
    <n v="7869051.8399999999"/>
    <n v="7.0000000000000007E-2"/>
    <n v="262.99"/>
    <n v="3757"/>
    <m/>
    <x v="2"/>
    <s v="IB"/>
    <x v="0"/>
    <n v="7.0000000000000007E-2"/>
    <b v="1"/>
    <x v="0"/>
    <x v="8"/>
  </r>
  <r>
    <s v="KAPE-IB-145470-07-02-2022"/>
    <s v="LTM/1660/21-22"/>
    <n v="25155"/>
    <n v="3204.16"/>
    <s v="HBL-004064"/>
    <s v="KPPE-SB-246289"/>
    <d v="2022-04-13T00:00:00"/>
    <n v="30733487.370000001"/>
    <n v="7.0000000000000007E-2"/>
    <n v="968.45"/>
    <n v="13835"/>
    <m/>
    <x v="2"/>
    <s v="IB"/>
    <x v="0"/>
    <n v="7.0000000000000007E-2"/>
    <b v="1"/>
    <x v="0"/>
    <x v="8"/>
  </r>
  <r>
    <s v="KAPE-IB-135157-25-01-2022"/>
    <s v="LTM/1656/21-22"/>
    <n v="2109"/>
    <n v="3402.13"/>
    <s v="HMB-040900"/>
    <s v="KPPE-SB-245804"/>
    <d v="2022-04-12T00:00:00"/>
    <n v="5642875.7000000002"/>
    <n v="0.04"/>
    <n v="82.16"/>
    <n v="2054"/>
    <m/>
    <x v="2"/>
    <s v="IB"/>
    <x v="0"/>
    <n v="0.04"/>
    <b v="1"/>
    <x v="4"/>
    <x v="2"/>
  </r>
  <r>
    <s v="KAPE-IB-129656-14-01-2022"/>
    <s v="LTM/1656/21-22"/>
    <n v="2109"/>
    <n v="3809.9189999999999"/>
    <s v="HMB-040900"/>
    <s v="KPPE-SB-245804"/>
    <d v="2022-04-12T00:00:00"/>
    <n v="5642875.7000000002"/>
    <n v="0.04"/>
    <n v="82.16"/>
    <n v="2054"/>
    <m/>
    <x v="2"/>
    <s v="IB"/>
    <x v="0"/>
    <n v="0.04"/>
    <b v="1"/>
    <x v="4"/>
    <x v="2"/>
  </r>
  <r>
    <s v="KAPE-IB-142689-03-02-2022"/>
    <s v="LTM/1656/21-22"/>
    <n v="2109"/>
    <n v="2831.1089999999999"/>
    <s v="HMB-040900"/>
    <s v="KPPE-SB-245804"/>
    <d v="2022-04-12T00:00:00"/>
    <n v="5642875.7000000002"/>
    <n v="0.04"/>
    <n v="52.52"/>
    <n v="1313"/>
    <m/>
    <x v="2"/>
    <s v="IB"/>
    <x v="0"/>
    <n v="0.04"/>
    <b v="1"/>
    <x v="4"/>
    <x v="2"/>
  </r>
  <r>
    <s v="KAPE-IB-170365-15-03-2022"/>
    <s v="LTM/1656/21-22"/>
    <n v="2109"/>
    <n v="3910"/>
    <s v="HMB-040900"/>
    <s v="KPPE-SB-245804"/>
    <d v="2022-04-12T00:00:00"/>
    <n v="5642875.7000000002"/>
    <n v="0.04"/>
    <n v="82.16"/>
    <n v="2054"/>
    <m/>
    <x v="2"/>
    <s v="IB"/>
    <x v="0"/>
    <n v="0.04"/>
    <b v="1"/>
    <x v="4"/>
    <x v="2"/>
  </r>
  <r>
    <s v="KAPE-IB-175214-24-03-2022"/>
    <s v="LTM/1656/21-22"/>
    <n v="2109"/>
    <n v="3906.9090000000001"/>
    <s v="HMB-040900"/>
    <s v="KPPE-SB-245804"/>
    <d v="2022-04-12T00:00:00"/>
    <n v="5642875.7000000002"/>
    <n v="0.04"/>
    <n v="82.16"/>
    <n v="2054"/>
    <m/>
    <x v="2"/>
    <s v="IB"/>
    <x v="0"/>
    <n v="0.04"/>
    <b v="1"/>
    <x v="4"/>
    <x v="2"/>
  </r>
  <r>
    <s v="KAPE-IB-162555-02-03-2022"/>
    <s v="LTM/1656/21-22"/>
    <n v="2109"/>
    <n v="3215.1990000000001"/>
    <s v="HMB-040900"/>
    <s v="KPPE-SB-245804"/>
    <d v="2022-04-12T00:00:00"/>
    <n v="5642875.7000000002"/>
    <n v="7.0000000000000007E-2"/>
    <n v="143.78"/>
    <n v="2054"/>
    <m/>
    <x v="2"/>
    <s v="IB"/>
    <x v="0"/>
    <n v="7.0000000000000007E-2"/>
    <b v="1"/>
    <x v="4"/>
    <x v="8"/>
  </r>
  <r>
    <s v="KAPW-IB-119605-08-02-2022"/>
    <s v="LTM/1656/21-22"/>
    <n v="2109"/>
    <n v="3906.9029999999998"/>
    <s v="HMB-040900"/>
    <s v="KPPE-SB-245804"/>
    <d v="2022-04-12T00:00:00"/>
    <n v="5642875.7000000002"/>
    <n v="0.04"/>
    <n v="82.16"/>
    <n v="2054"/>
    <m/>
    <x v="2"/>
    <s v="IB"/>
    <x v="0"/>
    <n v="0.04"/>
    <b v="1"/>
    <x v="4"/>
    <x v="2"/>
  </r>
  <r>
    <s v="KAPE-IB-145470-07-02-2022"/>
    <s v="LTM/1656/21-22"/>
    <n v="2109"/>
    <n v="3204.16"/>
    <s v="HMB-040900"/>
    <s v="KPPE-SB-245804"/>
    <d v="2022-04-12T00:00:00"/>
    <n v="5642875.7000000002"/>
    <n v="7.0000000000000007E-2"/>
    <n v="143.78"/>
    <n v="2054"/>
    <m/>
    <x v="2"/>
    <s v="IB"/>
    <x v="0"/>
    <n v="7.0000000000000007E-2"/>
    <b v="1"/>
    <x v="4"/>
    <x v="8"/>
  </r>
  <r>
    <s v="PQIB-IB-2406-11-08-2020"/>
    <s v="LTM/1657/21-22"/>
    <n v="48000"/>
    <n v="2701.12"/>
    <s v="HMB-040816"/>
    <s v="KPPE-SB-247313"/>
    <d v="2022-04-14T00:00:00"/>
    <n v="19054833.149999999"/>
    <n v="0.1"/>
    <n v="1557.55"/>
    <n v="15575.51"/>
    <m/>
    <x v="2"/>
    <s v="IB"/>
    <x v="0"/>
    <n v="0.1"/>
    <b v="1"/>
    <x v="0"/>
    <x v="0"/>
  </r>
  <r>
    <s v="PQIB-IB-2406-11-08-2020"/>
    <s v="LTM/1660A/21-22"/>
    <n v="34915"/>
    <n v="2701.12"/>
    <s v="HBL-004209"/>
    <s v="KPPE-SB-247387"/>
    <d v="2022-04-14T00:00:00"/>
    <n v="29849908.210000001"/>
    <n v="0.1"/>
    <n v="1326.7"/>
    <n v="13267"/>
    <m/>
    <x v="2"/>
    <s v="IB"/>
    <x v="0"/>
    <n v="0.1"/>
    <b v="1"/>
    <x v="0"/>
    <x v="0"/>
  </r>
  <r>
    <s v="PQIB-IB-2406-11-08-2020"/>
    <s v="LTM/1663/21-22"/>
    <n v="34973"/>
    <n v="2701.12"/>
    <s v="AHB-029102"/>
    <s v="KPEX-SB-146861"/>
    <d v="2022-04-14T00:00:00"/>
    <n v="25287445.100000001"/>
    <n v="0.4"/>
    <n v="2866"/>
    <n v="7165"/>
    <m/>
    <x v="2"/>
    <s v="IB"/>
    <x v="0"/>
    <n v="0.4"/>
    <b v="1"/>
    <x v="0"/>
    <x v="0"/>
  </r>
  <r>
    <s v="PQIB-IB-2406-11-08-2020"/>
    <s v="LTM/1665/21-22"/>
    <n v="105900"/>
    <n v="2701.12"/>
    <s v="AHB-029067"/>
    <s v="KPPE-SB-247411"/>
    <d v="2022-04-14T00:00:00"/>
    <n v="65423209.490000002"/>
    <n v="0.1"/>
    <n v="2834.9"/>
    <n v="28349"/>
    <m/>
    <x v="2"/>
    <s v="IB"/>
    <x v="0"/>
    <n v="0.1"/>
    <b v="1"/>
    <x v="0"/>
    <x v="0"/>
  </r>
  <r>
    <s v="SIPZ-HC-512-25-11-2021"/>
    <s v="LTM/1648/21-22"/>
    <n v="11250"/>
    <n v="9607.2000000000007"/>
    <s v="HMB-040376"/>
    <s v="KPAE-SB-63726"/>
    <d v="2022-04-13T00:00:00"/>
    <n v="8230500"/>
    <n v="4.8000000000000001E-4"/>
    <n v="1.22"/>
    <n v="2537.59"/>
    <m/>
    <x v="2"/>
    <s v="HC"/>
    <x v="2"/>
    <n v="4.8000000000000001E-4"/>
    <b v="1"/>
    <x v="0"/>
    <x v="6"/>
  </r>
  <r>
    <s v="SIPZ-HC-512-25-11-2021"/>
    <s v="LTM/1649/21-22"/>
    <n v="11250"/>
    <n v="9607.2000000000007"/>
    <s v="HMB-040374"/>
    <s v="KPAE-SB-63738"/>
    <d v="2022-04-13T00:00:00"/>
    <n v="8230500"/>
    <n v="4.8000000000000001E-4"/>
    <n v="1.22"/>
    <n v="2537.59"/>
    <m/>
    <x v="2"/>
    <s v="HC"/>
    <x v="2"/>
    <n v="4.8000000000000001E-4"/>
    <b v="1"/>
    <x v="0"/>
    <x v="6"/>
  </r>
  <r>
    <s v="KAPE-IB-129603-14-01-2022"/>
    <s v="LTM/1660A/21-22"/>
    <n v="34915"/>
    <n v="1108.19"/>
    <s v="HBL-004209"/>
    <s v="KPPE-SB-247387"/>
    <d v="2022-04-14T00:00:00"/>
    <n v="29849908.210000001"/>
    <n v="0.04"/>
    <n v="530.67999999999995"/>
    <n v="13267"/>
    <m/>
    <x v="2"/>
    <s v="IB"/>
    <x v="0"/>
    <n v="0.04"/>
    <b v="1"/>
    <x v="0"/>
    <x v="2"/>
  </r>
  <r>
    <s v="KAPE-IB-129603-14-01-2022"/>
    <s v="LTM/1663/21-22"/>
    <n v="34973"/>
    <n v="1108.19"/>
    <s v="AHB-029102"/>
    <s v="KPEX-SB-146861"/>
    <d v="2022-04-14T00:00:00"/>
    <n v="25287445.100000001"/>
    <n v="0.04"/>
    <n v="286.60000000000002"/>
    <n v="7165"/>
    <m/>
    <x v="2"/>
    <s v="IB"/>
    <x v="0"/>
    <n v="0.04"/>
    <b v="1"/>
    <x v="0"/>
    <x v="2"/>
  </r>
  <r>
    <s v="KAPE-IB-129603-14-01-2022"/>
    <s v="LTM/1665/21-22"/>
    <n v="105900"/>
    <n v="1108.19"/>
    <s v="AHB-029067"/>
    <s v="KPPE-SB-247411"/>
    <d v="2022-04-14T00:00:00"/>
    <n v="65423209.490000002"/>
    <n v="0.04"/>
    <n v="1133.96"/>
    <n v="28349"/>
    <m/>
    <x v="2"/>
    <s v="IB"/>
    <x v="0"/>
    <n v="0.04"/>
    <b v="1"/>
    <x v="0"/>
    <x v="2"/>
  </r>
  <r>
    <s v="KAPE-MB-174350-22-03-2021"/>
    <s v="LTM/1663/21-22"/>
    <n v="34973"/>
    <n v="5503.201"/>
    <s v="AHB-029102"/>
    <s v="KPEX-SB-146861"/>
    <d v="2022-04-14T00:00:00"/>
    <n v="25287445.100000001"/>
    <n v="0.53061000000000003"/>
    <n v="3801.82"/>
    <n v="7165"/>
    <m/>
    <x v="2"/>
    <s v="MB"/>
    <x v="1"/>
    <n v="0.53061000000000003"/>
    <b v="1"/>
    <x v="0"/>
    <x v="5"/>
  </r>
  <r>
    <s v="KAPE-IB-135157-25-01-2022"/>
    <s v="LTM/1660A/21-22"/>
    <n v="34915"/>
    <n v="3402.13"/>
    <s v="HBL-004209"/>
    <s v="KPPE-SB-247387"/>
    <d v="2022-04-14T00:00:00"/>
    <n v="29849908.210000001"/>
    <n v="0.04"/>
    <n v="530.67999999999995"/>
    <n v="13267"/>
    <m/>
    <x v="2"/>
    <s v="IB"/>
    <x v="0"/>
    <n v="0.04"/>
    <b v="1"/>
    <x v="0"/>
    <x v="2"/>
  </r>
  <r>
    <s v="KAPE-IB-135157-25-01-2022"/>
    <s v="LTM/1665/21-22"/>
    <n v="105900"/>
    <n v="3402.13"/>
    <s v="AHB-029067"/>
    <s v="KPPE-SB-247411"/>
    <d v="2022-04-14T00:00:00"/>
    <n v="65423209.490000002"/>
    <n v="0.04"/>
    <n v="1133.96"/>
    <n v="28349"/>
    <m/>
    <x v="2"/>
    <s v="IB"/>
    <x v="0"/>
    <n v="0.04"/>
    <b v="1"/>
    <x v="0"/>
    <x v="2"/>
  </r>
  <r>
    <s v="KAPE-IB-32254-17-08-2021"/>
    <s v="LTM/1657/21-22"/>
    <n v="48000"/>
    <n v="5402.33"/>
    <s v="HMB-040816"/>
    <s v="KPPE-SB-247313"/>
    <d v="2022-04-14T00:00:00"/>
    <n v="19054833.149999999"/>
    <n v="0.99009999999999998"/>
    <n v="8306.4699999999993"/>
    <n v="8389.5300000000007"/>
    <m/>
    <x v="2"/>
    <s v="IB"/>
    <x v="0"/>
    <n v="0.99009999999999998"/>
    <b v="1"/>
    <x v="0"/>
    <x v="3"/>
  </r>
  <r>
    <s v="KAPE-IB-129656-14-01-2022"/>
    <s v="LTM/1660A/21-22"/>
    <n v="34915"/>
    <n v="3809.9189999999999"/>
    <s v="HBL-004209"/>
    <s v="KPPE-SB-247387"/>
    <d v="2022-04-14T00:00:00"/>
    <n v="29849908.210000001"/>
    <n v="0.04"/>
    <n v="530.67999999999995"/>
    <n v="13267"/>
    <m/>
    <x v="2"/>
    <s v="IB"/>
    <x v="0"/>
    <n v="0.04"/>
    <b v="1"/>
    <x v="0"/>
    <x v="2"/>
  </r>
  <r>
    <s v="KAPE-IB-129656-14-01-2022"/>
    <s v="LTM/1665/21-22"/>
    <n v="105900"/>
    <n v="3809.9189999999999"/>
    <s v="AHB-029067"/>
    <s v="KPPE-SB-247411"/>
    <d v="2022-04-14T00:00:00"/>
    <n v="65423209.490000002"/>
    <n v="0.04"/>
    <n v="1133.96"/>
    <n v="28349"/>
    <m/>
    <x v="2"/>
    <s v="IB"/>
    <x v="0"/>
    <n v="0.04"/>
    <b v="1"/>
    <x v="0"/>
    <x v="2"/>
  </r>
  <r>
    <s v="KAPE-IB-142689-03-02-2022"/>
    <s v="LTM/1663/21-22"/>
    <n v="34973"/>
    <n v="2832.1089999999999"/>
    <s v="AHB-029102"/>
    <s v="KPEX-SB-146861"/>
    <d v="2022-04-14T00:00:00"/>
    <n v="25287445.100000001"/>
    <n v="0.04"/>
    <n v="286.60000000000002"/>
    <n v="7165"/>
    <m/>
    <x v="2"/>
    <s v="IB"/>
    <x v="0"/>
    <n v="0.04"/>
    <b v="1"/>
    <x v="0"/>
    <x v="2"/>
  </r>
  <r>
    <s v="KAPE-IB-170365-15-03-2022"/>
    <s v="LTM/1660A/21-22"/>
    <n v="34915"/>
    <n v="3910"/>
    <s v="HBL-004209"/>
    <s v="KPPE-SB-247387"/>
    <d v="2022-04-14T00:00:00"/>
    <n v="29849908.210000001"/>
    <n v="0.04"/>
    <n v="530.67999999999995"/>
    <n v="13267"/>
    <m/>
    <x v="2"/>
    <s v="IB"/>
    <x v="0"/>
    <n v="0.04"/>
    <b v="1"/>
    <x v="0"/>
    <x v="2"/>
  </r>
  <r>
    <s v="KAPE-IB-170365-15-03-2022"/>
    <s v="LTM/1665/21-22"/>
    <n v="105900"/>
    <n v="3910"/>
    <s v="AHB-029067"/>
    <s v="KPPE-SB-247411"/>
    <d v="2022-04-14T00:00:00"/>
    <n v="65423209.490000002"/>
    <n v="0.04"/>
    <n v="1133.96"/>
    <n v="28349"/>
    <m/>
    <x v="2"/>
    <s v="IB"/>
    <x v="0"/>
    <n v="0.04"/>
    <b v="1"/>
    <x v="0"/>
    <x v="2"/>
  </r>
  <r>
    <s v="KAPE-IB-175214-24-03-2022"/>
    <s v="LTM/1660A/21-22"/>
    <n v="34915"/>
    <n v="3906.9090000000001"/>
    <s v="HBL-004209"/>
    <s v="KPPE-SB-247387"/>
    <d v="2022-04-14T00:00:00"/>
    <n v="29849908.210000001"/>
    <n v="0.04"/>
    <n v="530.67999999999995"/>
    <n v="13267"/>
    <m/>
    <x v="2"/>
    <s v="IB"/>
    <x v="0"/>
    <n v="0.04"/>
    <b v="1"/>
    <x v="0"/>
    <x v="2"/>
  </r>
  <r>
    <s v="KAPE-IB-175214-24-03-2022"/>
    <s v="LTM/1665/21-22"/>
    <n v="105900"/>
    <n v="3906.9090000000001"/>
    <s v="AHB-029067"/>
    <s v="KPPE-SB-247411"/>
    <d v="2022-04-14T00:00:00"/>
    <n v="65423209.490000002"/>
    <n v="0.04"/>
    <n v="1133.96"/>
    <n v="28349"/>
    <m/>
    <x v="2"/>
    <s v="IB"/>
    <x v="0"/>
    <n v="0.04"/>
    <b v="1"/>
    <x v="0"/>
    <x v="2"/>
  </r>
  <r>
    <s v="KAPE-IB-162555-02-03-2022"/>
    <s v="LTM/1660A/21-22"/>
    <n v="34915"/>
    <n v="3215.1990000000001"/>
    <s v="HBL-004209"/>
    <s v="KPPE-SB-247387"/>
    <d v="2022-04-14T00:00:00"/>
    <n v="29849908.210000001"/>
    <n v="7.0000000000000007E-2"/>
    <n v="928.69"/>
    <n v="13267"/>
    <m/>
    <x v="2"/>
    <s v="IB"/>
    <x v="0"/>
    <n v="7.0000000000000007E-2"/>
    <b v="1"/>
    <x v="0"/>
    <x v="8"/>
  </r>
  <r>
    <s v="KAPE-IB-162555-02-03-2022"/>
    <s v="LTM/1665/21-22"/>
    <n v="105900"/>
    <n v="3215.1990000000001"/>
    <s v="AHB-029067"/>
    <s v="KPPE-SB-247411"/>
    <d v="2022-04-14T00:00:00"/>
    <n v="65423209.490000002"/>
    <n v="7.0000000000000007E-2"/>
    <n v="1984.4299999999998"/>
    <n v="28349"/>
    <m/>
    <x v="2"/>
    <s v="IB"/>
    <x v="0"/>
    <n v="7.0000000000000007E-2"/>
    <b v="1"/>
    <x v="0"/>
    <x v="8"/>
  </r>
  <r>
    <s v="KAPW-IB-119605-08-02-2022"/>
    <s v="LTM/1660A/21-22"/>
    <n v="34915"/>
    <n v="3906.9029999999998"/>
    <s v="HBL-004209"/>
    <s v="KPPE-SB-247387"/>
    <d v="2022-04-14T00:00:00"/>
    <n v="29849908.210000001"/>
    <n v="0.04"/>
    <n v="530.67999999999995"/>
    <n v="13267"/>
    <m/>
    <x v="2"/>
    <s v="IB"/>
    <x v="0"/>
    <n v="0.04"/>
    <b v="1"/>
    <x v="0"/>
    <x v="2"/>
  </r>
  <r>
    <s v="KAPW-IB-119605-08-02-2022"/>
    <s v="LTM/1665/21-22"/>
    <n v="105900"/>
    <n v="3906.9029999999998"/>
    <s v="AHB-029067"/>
    <s v="KPPE-SB-247411"/>
    <d v="2022-04-14T00:00:00"/>
    <n v="65423209.490000002"/>
    <n v="0.04"/>
    <n v="1133.96"/>
    <n v="28349"/>
    <m/>
    <x v="2"/>
    <s v="IB"/>
    <x v="0"/>
    <n v="0.04"/>
    <b v="1"/>
    <x v="0"/>
    <x v="2"/>
  </r>
  <r>
    <s v="KAPE-IB-145470-07-02-2022"/>
    <s v="LTM/1660A/21-22"/>
    <n v="34915"/>
    <n v="3204.16"/>
    <s v="HBL-004209"/>
    <s v="KPPE-SB-247387"/>
    <d v="2022-04-14T00:00:00"/>
    <n v="29849908.210000001"/>
    <n v="7.0000000000000007E-2"/>
    <n v="902.57"/>
    <n v="12893.86"/>
    <m/>
    <x v="2"/>
    <s v="IB"/>
    <x v="0"/>
    <n v="7.0000000000000007E-2"/>
    <b v="1"/>
    <x v="0"/>
    <x v="8"/>
  </r>
  <r>
    <s v="SIPZ-HC-527-01-12-2021"/>
    <s v="LTM/1648/21-22"/>
    <n v="11250"/>
    <n v="9607.2000000000007"/>
    <s v="HMB-040376"/>
    <s v="KPAE-SB-63726"/>
    <d v="2022-04-13T00:00:00"/>
    <n v="8230500"/>
    <n v="1.039E-2"/>
    <n v="26.37"/>
    <n v="2537.59"/>
    <m/>
    <x v="2"/>
    <s v="HC"/>
    <x v="2"/>
    <n v="1.039E-2"/>
    <b v="1"/>
    <x v="0"/>
    <x v="6"/>
  </r>
  <r>
    <s v="SIPZ-HC-527-01-12-2021"/>
    <s v="LTM/1649/21-22"/>
    <n v="11250"/>
    <n v="9607.2000000000007"/>
    <s v="HMB-040374"/>
    <s v="KPAE-SB-63738"/>
    <d v="2022-04-13T00:00:00"/>
    <n v="8230500"/>
    <n v="1.039E-2"/>
    <n v="26.37"/>
    <n v="2537.59"/>
    <m/>
    <x v="2"/>
    <s v="HC"/>
    <x v="2"/>
    <n v="1.039E-2"/>
    <b v="1"/>
    <x v="0"/>
    <x v="6"/>
  </r>
  <r>
    <s v="KAPE-IB-135162-25-01-2022"/>
    <s v="LTM/1660A/21-22"/>
    <n v="34915"/>
    <n v="3204.16"/>
    <s v="HBL-004209-"/>
    <s v="KPPE-SB-247387"/>
    <d v="2022-04-14T00:00:00"/>
    <n v="29849908.210000001"/>
    <n v="7.0000000000000007E-2"/>
    <n v="26.12"/>
    <n v="373.14"/>
    <m/>
    <x v="2"/>
    <s v="IB"/>
    <x v="0"/>
    <n v="7.0000000000000007E-2"/>
    <b v="1"/>
    <x v="0"/>
    <x v="8"/>
  </r>
  <r>
    <s v="KAPE-IB-135162-25-01-2022"/>
    <s v="LTM/1665/21-22"/>
    <n v="105900"/>
    <n v="3204.16"/>
    <s v="AHB-029067"/>
    <s v="KPPE-SB-247411"/>
    <d v="2022-04-14T00:00:00"/>
    <n v="65423209.490000002"/>
    <n v="7.0000000000000007E-2"/>
    <n v="1413.55"/>
    <n v="20193.579999999998"/>
    <m/>
    <x v="2"/>
    <s v="IB"/>
    <x v="0"/>
    <n v="7.0000000000000007E-2"/>
    <b v="1"/>
    <x v="0"/>
    <x v="8"/>
  </r>
  <r>
    <s v="KAPE-IB-136944-27-01-2022"/>
    <s v="LTM/1665/21-22"/>
    <n v="105900"/>
    <n v="3204.16"/>
    <s v="AHB-029067"/>
    <s v="KPPE-SB-247411"/>
    <d v="2022-04-14T00:00:00"/>
    <n v="65423209.490000002"/>
    <n v="7.0000000000000007E-2"/>
    <n v="570.88"/>
    <n v="8155.43"/>
    <m/>
    <x v="2"/>
    <s v="IB"/>
    <x v="0"/>
    <n v="7.0000000000000007E-2"/>
    <b v="1"/>
    <x v="0"/>
    <x v="8"/>
  </r>
  <r>
    <s v="KPAF-IB-8499-17-08-2021"/>
    <s v="LTM/1657/21-22"/>
    <n v="48000"/>
    <n v="5402.33"/>
    <s v="HMB-040816"/>
    <s v="KPPE-SB-247313"/>
    <d v="2022-04-14T00:00:00"/>
    <n v="19054833.149999999"/>
    <n v="0.99009999999999998"/>
    <n v="6975.48"/>
    <n v="7045.23"/>
    <m/>
    <x v="2"/>
    <s v="IB"/>
    <x v="0"/>
    <n v="0.99009999999999998"/>
    <b v="1"/>
    <x v="0"/>
    <x v="3"/>
  </r>
  <r>
    <s v="KAPW-IB-25811-20-08-2021"/>
    <s v="LTM/1657/21-22"/>
    <n v="48000"/>
    <n v="5402.33"/>
    <s v="HMB-040816"/>
    <s v="KPPE-SB-247313"/>
    <d v="2022-04-14T00:00:00"/>
    <n v="19054833.149999999"/>
    <n v="0.99009999999999998"/>
    <n v="139.36000000000001"/>
    <n v="140.75"/>
    <m/>
    <x v="2"/>
    <s v="IB"/>
    <x v="0"/>
    <n v="0.99012"/>
    <b v="0"/>
    <x v="0"/>
    <x v="3"/>
  </r>
  <r>
    <s v="PQIB-IB-2406-11-08-2020"/>
    <s v="LTM/1644/21-22"/>
    <n v="9420"/>
    <n v="2701.12"/>
    <s v="HMB-040240"/>
    <s v="KPPE-SB-247792"/>
    <d v="2022-04-14T00:00:00"/>
    <n v="10693489.91"/>
    <n v="0.1"/>
    <n v="741.2"/>
    <n v="7412"/>
    <m/>
    <x v="2"/>
    <s v="IB"/>
    <x v="0"/>
    <n v="0.1"/>
    <b v="1"/>
    <x v="0"/>
    <x v="0"/>
  </r>
  <r>
    <s v="PQIB-IB-2406-11-08-2020"/>
    <s v="LTM/1662A/21-22"/>
    <n v="74240"/>
    <n v="2701.12"/>
    <s v="HMB-041474"/>
    <s v="KPPE-SB-248751"/>
    <d v="2022-04-15T00:00:00"/>
    <n v="39967449.460000001"/>
    <n v="0.4"/>
    <n v="11458"/>
    <n v="28645"/>
    <m/>
    <x v="2"/>
    <s v="IB"/>
    <x v="0"/>
    <n v="0.4"/>
    <b v="1"/>
    <x v="0"/>
    <x v="0"/>
  </r>
  <r>
    <s v="PQIB-IB-2406-11-08-2020"/>
    <s v="LTM/1667/21-22"/>
    <n v="16048"/>
    <n v="2701.12"/>
    <s v="HMB-041918"/>
    <s v="KPEX-SB-147203"/>
    <d v="2022-04-14T00:00:00"/>
    <n v="10754175.17"/>
    <n v="0.1"/>
    <n v="682"/>
    <n v="6820"/>
    <m/>
    <x v="2"/>
    <s v="IB"/>
    <x v="0"/>
    <n v="0.1"/>
    <b v="1"/>
    <x v="0"/>
    <x v="0"/>
  </r>
  <r>
    <s v="PQIB-IB-2406-11-08-2020"/>
    <s v="LTM/1668/21-22"/>
    <n v="16048"/>
    <n v="2701.12"/>
    <s v="HMB-041920"/>
    <s v="KPEX-SB-147219"/>
    <d v="2022-04-14T00:00:00"/>
    <n v="10754175.17"/>
    <n v="0.1"/>
    <n v="682"/>
    <n v="6820"/>
    <m/>
    <x v="2"/>
    <s v="IB"/>
    <x v="0"/>
    <n v="0.1"/>
    <b v="1"/>
    <x v="0"/>
    <x v="0"/>
  </r>
  <r>
    <s v="PQIB-IB-2406-11-08-2020"/>
    <s v="LTM/1669/21-22"/>
    <n v="16048"/>
    <n v="2701.12"/>
    <s v="HMB-041938"/>
    <s v="KPEX-SB-147233"/>
    <d v="2022-04-14T00:00:00"/>
    <n v="10754175.17"/>
    <n v="0.1"/>
    <n v="682"/>
    <n v="6820"/>
    <m/>
    <x v="2"/>
    <s v="IB"/>
    <x v="0"/>
    <n v="0.1"/>
    <b v="1"/>
    <x v="0"/>
    <x v="0"/>
  </r>
  <r>
    <s v="PQIB-IB-2406-11-08-2020"/>
    <s v="LTM/1670/21-22"/>
    <n v="16048"/>
    <n v="2701.12"/>
    <s v="HMB-041939"/>
    <s v="KPEX-SB-147246"/>
    <d v="2022-04-14T00:00:00"/>
    <n v="10754175.17"/>
    <n v="0.1"/>
    <n v="682"/>
    <n v="6820"/>
    <m/>
    <x v="2"/>
    <s v="IB"/>
    <x v="0"/>
    <n v="0.1"/>
    <b v="1"/>
    <x v="0"/>
    <x v="0"/>
  </r>
  <r>
    <s v="PQIB-IB-2406-11-08-2020"/>
    <s v="LTM/1671/21-22"/>
    <n v="11480"/>
    <n v="2701.12"/>
    <s v="HMB-041905"/>
    <s v="KPEX-SB-147255"/>
    <d v="2022-04-14T00:00:00"/>
    <n v="11957671.380000001"/>
    <n v="0.1"/>
    <n v="755.4"/>
    <n v="7554"/>
    <m/>
    <x v="2"/>
    <s v="IB"/>
    <x v="0"/>
    <n v="0.1"/>
    <b v="1"/>
    <x v="0"/>
    <x v="0"/>
  </r>
  <r>
    <s v="PQIB-IB-2406-11-08-2020"/>
    <s v="LTM/1672/21-22"/>
    <n v="11480"/>
    <n v="2701.12"/>
    <s v="HMB-041919"/>
    <s v="KPEX-SB-147236"/>
    <d v="2022-04-14T00:00:00"/>
    <n v="11957671.380000001"/>
    <n v="0.1"/>
    <n v="755.4"/>
    <n v="7554"/>
    <m/>
    <x v="2"/>
    <s v="IB"/>
    <x v="0"/>
    <n v="0.1"/>
    <b v="1"/>
    <x v="0"/>
    <x v="0"/>
  </r>
  <r>
    <s v="PQIB-IB-2406-11-08-2020"/>
    <s v="LTM/1674/21-22"/>
    <n v="11480"/>
    <n v="2701.12"/>
    <s v="HMB-041838"/>
    <s v="KPEX-SB-147465"/>
    <d v="2022-04-15T00:00:00"/>
    <n v="11934688.49"/>
    <n v="0.1"/>
    <n v="755.4"/>
    <n v="7554"/>
    <m/>
    <x v="2"/>
    <s v="IB"/>
    <x v="0"/>
    <n v="0.1"/>
    <b v="1"/>
    <x v="0"/>
    <x v="0"/>
  </r>
  <r>
    <s v="PQIB-IB-2406-11-08-2020"/>
    <s v="LTM/1675/21-22"/>
    <n v="11480"/>
    <n v="2701.12"/>
    <s v="HMB-041840"/>
    <s v="KPEX-SB-147451"/>
    <d v="2022-04-15T00:00:00"/>
    <n v="11934688.49"/>
    <n v="0.1"/>
    <n v="755.4"/>
    <n v="7554"/>
    <m/>
    <x v="2"/>
    <s v="IB"/>
    <x v="0"/>
    <n v="0.1"/>
    <b v="1"/>
    <x v="0"/>
    <x v="0"/>
  </r>
  <r>
    <s v="KAPE-IB-129603-14-01-2022"/>
    <s v="LTM/1644/21-22"/>
    <n v="9420"/>
    <n v="1108.19"/>
    <s v="HMB-040240"/>
    <s v="KPPE-SB-247792"/>
    <d v="2022-04-14T00:00:00"/>
    <n v="10693489.91"/>
    <n v="0.04"/>
    <n v="296.48"/>
    <n v="7412"/>
    <m/>
    <x v="2"/>
    <s v="IB"/>
    <x v="0"/>
    <n v="0.04"/>
    <b v="1"/>
    <x v="0"/>
    <x v="2"/>
  </r>
  <r>
    <s v="KAPE-IB-129603-14-01-2022"/>
    <s v="LTM/1662A/21-22"/>
    <n v="74240"/>
    <n v="1108.19"/>
    <s v="HMB-041474"/>
    <s v="KPPE-SB-248751"/>
    <d v="2022-04-15T00:00:00"/>
    <n v="39967449.460000001"/>
    <n v="0.04"/>
    <n v="1145.8000000000002"/>
    <n v="28645"/>
    <m/>
    <x v="2"/>
    <s v="IB"/>
    <x v="0"/>
    <n v="0.04"/>
    <b v="1"/>
    <x v="0"/>
    <x v="2"/>
  </r>
  <r>
    <s v="KAPE-IB-129603-14-01-2022"/>
    <s v="LTM/1667/21-22"/>
    <n v="16048"/>
    <n v="1108.19"/>
    <s v="HMB-041918"/>
    <s v="KPEX-SB-147203"/>
    <d v="2022-04-14T00:00:00"/>
    <n v="10754175.17"/>
    <n v="0.04"/>
    <n v="272.8"/>
    <n v="6820"/>
    <m/>
    <x v="2"/>
    <s v="IB"/>
    <x v="0"/>
    <n v="0.04"/>
    <b v="1"/>
    <x v="0"/>
    <x v="2"/>
  </r>
  <r>
    <s v="KAPE-IB-129603-14-01-2022"/>
    <s v="LTM/1668/21-22"/>
    <n v="16048"/>
    <n v="1108.19"/>
    <s v="HMB-041920"/>
    <s v="KPEX-SB-147219"/>
    <d v="2022-04-14T00:00:00"/>
    <n v="10754175.17"/>
    <n v="0.04"/>
    <n v="272.8"/>
    <n v="6820"/>
    <m/>
    <x v="2"/>
    <s v="IB"/>
    <x v="0"/>
    <n v="0.04"/>
    <b v="1"/>
    <x v="0"/>
    <x v="2"/>
  </r>
  <r>
    <s v="KAPE-IB-129603-14-01-2022"/>
    <s v="LTM/1669/21-22"/>
    <n v="16048"/>
    <n v="1108.19"/>
    <s v="HMB-041938"/>
    <s v="KPEX-SB-147233"/>
    <d v="2022-04-14T00:00:00"/>
    <n v="10754175.17"/>
    <n v="0.04"/>
    <n v="272.8"/>
    <n v="6820"/>
    <m/>
    <x v="2"/>
    <s v="IB"/>
    <x v="0"/>
    <n v="0.04"/>
    <b v="1"/>
    <x v="0"/>
    <x v="2"/>
  </r>
  <r>
    <s v="KAPE-IB-129603-14-01-2022"/>
    <s v="LTM/1670/21-22"/>
    <n v="16048"/>
    <n v="1108.19"/>
    <s v="HMB-041939"/>
    <s v="KPEX-SB-147246"/>
    <d v="2022-04-14T00:00:00"/>
    <n v="10754175.17"/>
    <n v="0.04"/>
    <n v="272.8"/>
    <n v="6820"/>
    <m/>
    <x v="2"/>
    <s v="IB"/>
    <x v="0"/>
    <n v="0.04"/>
    <b v="1"/>
    <x v="0"/>
    <x v="2"/>
  </r>
  <r>
    <s v="KAPE-IB-129603-14-01-2022"/>
    <s v="LTM/1671/21-22"/>
    <n v="11480"/>
    <n v="1108.19"/>
    <s v="HMB-041905"/>
    <s v="KPEX-SB-147255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E-IB-129603-14-01-2022"/>
    <s v="LTM/1672/21-22"/>
    <n v="11480"/>
    <n v="1108.19"/>
    <s v="HMB-041919"/>
    <s v="KPEX-SB-147236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E-IB-129603-14-01-2022"/>
    <s v="LTM/1674/21-22"/>
    <n v="11480"/>
    <n v="1108.19"/>
    <s v="HMB-041838"/>
    <s v="KPEX-SB-147465"/>
    <d v="2022-04-15T00:00:00"/>
    <n v="11934688.49"/>
    <n v="0.04"/>
    <n v="302.16000000000003"/>
    <n v="7554"/>
    <m/>
    <x v="2"/>
    <s v="IB"/>
    <x v="0"/>
    <n v="0.04"/>
    <b v="1"/>
    <x v="0"/>
    <x v="2"/>
  </r>
  <r>
    <s v="KAPE-IB-129603-14-01-2022"/>
    <s v="LTM/1675/21-22"/>
    <n v="11480"/>
    <n v="1108.19"/>
    <s v="HMB-041840"/>
    <s v="KPEX-SB-147451"/>
    <d v="2022-04-15T00:00:00"/>
    <n v="11934688.49"/>
    <n v="0.04"/>
    <n v="302.16000000000003"/>
    <n v="7554"/>
    <m/>
    <x v="2"/>
    <s v="IB"/>
    <x v="0"/>
    <n v="0.04"/>
    <b v="1"/>
    <x v="0"/>
    <x v="2"/>
  </r>
  <r>
    <s v="KAPE-MB-174350-22-03-2021"/>
    <s v="LTM/1662A/21-22"/>
    <n v="74240"/>
    <n v="5503.201"/>
    <s v="HMB-041474"/>
    <s v="KPPE-SB-248751"/>
    <d v="2022-04-15T00:00:00"/>
    <n v="39967449.460000001"/>
    <n v="0.53061000000000003"/>
    <n v="15199.32"/>
    <n v="28645"/>
    <m/>
    <x v="2"/>
    <s v="MB"/>
    <x v="1"/>
    <n v="0.53061000000000003"/>
    <b v="1"/>
    <x v="0"/>
    <x v="5"/>
  </r>
  <r>
    <s v="KAPE-IB-135157-25-01-2022"/>
    <s v="LTM/1644/21-22"/>
    <n v="9420"/>
    <n v="3402.13"/>
    <s v="HMB-040240"/>
    <s v="KPPE-SB-247792"/>
    <d v="2022-04-14T00:00:00"/>
    <n v="10693489.91"/>
    <n v="0.04"/>
    <n v="296.48"/>
    <n v="7412"/>
    <m/>
    <x v="2"/>
    <s v="IB"/>
    <x v="0"/>
    <n v="0.04"/>
    <b v="1"/>
    <x v="0"/>
    <x v="2"/>
  </r>
  <r>
    <s v="KAPE-IB-135157-25-01-2022"/>
    <s v="LTM/1662A/21-22"/>
    <n v="74240"/>
    <n v="3402.13"/>
    <s v="HMB-041474"/>
    <s v="KPPE-SB-248751"/>
    <d v="2022-04-15T00:00:00"/>
    <n v="39967449.460000001"/>
    <n v="0.04"/>
    <n v="1145.8000000000002"/>
    <n v="28645"/>
    <m/>
    <x v="2"/>
    <s v="IB"/>
    <x v="0"/>
    <n v="0.04"/>
    <b v="1"/>
    <x v="0"/>
    <x v="2"/>
  </r>
  <r>
    <s v="KAPE-IB-135157-25-01-2022"/>
    <s v="LTM/1667/21-22"/>
    <n v="16048"/>
    <n v="3402.13"/>
    <s v="HMB-041918"/>
    <s v="KPEX-SB-147203"/>
    <d v="2022-04-14T00:00:00"/>
    <n v="10754175.17"/>
    <n v="0.04"/>
    <n v="272.8"/>
    <n v="6820"/>
    <m/>
    <x v="2"/>
    <s v="IB"/>
    <x v="0"/>
    <n v="0.04"/>
    <b v="1"/>
    <x v="0"/>
    <x v="2"/>
  </r>
  <r>
    <s v="KAPE-IB-135157-25-01-2022"/>
    <s v="LTM/1668/21-22"/>
    <n v="16048"/>
    <n v="3402.13"/>
    <s v="HMB-041920"/>
    <s v="KPEX-SB-147219"/>
    <d v="2022-04-14T00:00:00"/>
    <n v="10754175.17"/>
    <n v="0.04"/>
    <n v="272.8"/>
    <n v="6820"/>
    <m/>
    <x v="2"/>
    <s v="IB"/>
    <x v="0"/>
    <n v="0.04"/>
    <b v="1"/>
    <x v="0"/>
    <x v="2"/>
  </r>
  <r>
    <s v="KAPE-IB-135157-25-01-2022"/>
    <s v="LTM/1669/21-22"/>
    <n v="16048"/>
    <n v="3402.13"/>
    <s v="HMB-041938"/>
    <s v="KPEX-SB-147233"/>
    <d v="2022-04-14T00:00:00"/>
    <n v="10754175.17"/>
    <n v="0.04"/>
    <n v="272.8"/>
    <n v="6820"/>
    <m/>
    <x v="2"/>
    <s v="IB"/>
    <x v="0"/>
    <n v="0.04"/>
    <b v="1"/>
    <x v="0"/>
    <x v="2"/>
  </r>
  <r>
    <s v="KAPE-IB-135157-25-01-2022"/>
    <s v="LTM/1670/21-22"/>
    <n v="16048"/>
    <n v="3402.13"/>
    <s v="HMB-041939"/>
    <s v="KPEX-SB-147246"/>
    <d v="2022-04-14T00:00:00"/>
    <n v="10754175.17"/>
    <n v="0.04"/>
    <n v="272.8"/>
    <n v="6820"/>
    <m/>
    <x v="2"/>
    <s v="IB"/>
    <x v="0"/>
    <n v="0.04"/>
    <b v="1"/>
    <x v="0"/>
    <x v="2"/>
  </r>
  <r>
    <s v="KAPE-IB-135157-25-01-2022"/>
    <s v="LTM/1671/21-22"/>
    <n v="11480"/>
    <n v="3402.13"/>
    <s v="HMB-041905"/>
    <s v="KPEX-SB-147255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E-IB-135157-25-01-2022"/>
    <s v="LTM/1672/21-22"/>
    <n v="11480"/>
    <n v="3402.13"/>
    <s v="HMB-041919"/>
    <s v="KPEX-SB-147236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E-IB-135157-25-01-2022"/>
    <s v="LTM/1674/21-22"/>
    <n v="11480"/>
    <n v="3402.13"/>
    <s v="HMB-041838"/>
    <s v="KPEX-SB-147465"/>
    <d v="2022-04-15T00:00:00"/>
    <n v="11934688.49"/>
    <n v="0.04"/>
    <n v="302.16000000000003"/>
    <n v="7554"/>
    <m/>
    <x v="2"/>
    <s v="IB"/>
    <x v="0"/>
    <n v="0.04"/>
    <b v="1"/>
    <x v="0"/>
    <x v="2"/>
  </r>
  <r>
    <s v="KAPE-IB-135157-25-01-2022"/>
    <s v="LTM/1675/21-22"/>
    <n v="11480"/>
    <n v="3402.13"/>
    <s v="HMB-041840"/>
    <s v="KPEX-SB-147451"/>
    <d v="2022-04-15T00:00:00"/>
    <n v="11934688.49"/>
    <n v="0.04"/>
    <n v="302.16000000000003"/>
    <n v="7554"/>
    <m/>
    <x v="2"/>
    <s v="IB"/>
    <x v="0"/>
    <n v="0.04"/>
    <b v="1"/>
    <x v="0"/>
    <x v="2"/>
  </r>
  <r>
    <s v="KAPE-IB-129656-14-01-2022"/>
    <s v="LTM/1644/21-22"/>
    <n v="9420"/>
    <n v="3809.9189999999999"/>
    <s v="HMB-040240"/>
    <s v="KPPE-SB-247792"/>
    <d v="2022-04-14T00:00:00"/>
    <n v="10693489.91"/>
    <n v="0.04"/>
    <n v="296.48"/>
    <n v="7412"/>
    <m/>
    <x v="2"/>
    <s v="IB"/>
    <x v="0"/>
    <n v="0.04"/>
    <b v="1"/>
    <x v="0"/>
    <x v="2"/>
  </r>
  <r>
    <s v="KAPE-IB-129656-14-01-2022"/>
    <s v="LTM/1662A/21-22"/>
    <n v="74240"/>
    <n v="3809.9189999999999"/>
    <s v="HMB-041474"/>
    <s v="KPPE-SB-248751"/>
    <d v="2022-04-15T00:00:00"/>
    <n v="39967449.460000001"/>
    <n v="0.04"/>
    <n v="1145.8000000000002"/>
    <n v="28645"/>
    <m/>
    <x v="2"/>
    <s v="IB"/>
    <x v="0"/>
    <n v="0.04"/>
    <b v="1"/>
    <x v="0"/>
    <x v="2"/>
  </r>
  <r>
    <s v="KAPE-IB-129656-14-01-2022"/>
    <s v="LTM/1667/21-22"/>
    <n v="16048"/>
    <n v="3809.9189999999999"/>
    <s v="HMB-041918"/>
    <s v="KPEX-SB-147203"/>
    <d v="2022-04-14T00:00:00"/>
    <n v="10754175.17"/>
    <n v="0.04"/>
    <n v="272.8"/>
    <n v="6820"/>
    <m/>
    <x v="2"/>
    <s v="IB"/>
    <x v="0"/>
    <n v="0.04"/>
    <b v="1"/>
    <x v="0"/>
    <x v="2"/>
  </r>
  <r>
    <s v="KAPE-IB-129656-14-01-2022"/>
    <s v="LTM/1668/21-22"/>
    <n v="16048"/>
    <n v="3809.9189999999999"/>
    <s v="HMB-041920"/>
    <s v="KPEX-SB-147219"/>
    <d v="2022-04-14T00:00:00"/>
    <n v="10754175.17"/>
    <n v="0.04"/>
    <n v="272.8"/>
    <n v="6820"/>
    <m/>
    <x v="2"/>
    <s v="IB"/>
    <x v="0"/>
    <n v="0.04"/>
    <b v="1"/>
    <x v="0"/>
    <x v="2"/>
  </r>
  <r>
    <s v="KAPE-IB-129656-14-01-2022"/>
    <s v="LTM/1669/21-22"/>
    <n v="16048"/>
    <n v="3809.9189999999999"/>
    <s v="HMB-041938"/>
    <s v="KPEX-SB-147233"/>
    <d v="2022-04-14T00:00:00"/>
    <n v="10754175.17"/>
    <n v="0.04"/>
    <n v="272.8"/>
    <n v="6820"/>
    <m/>
    <x v="2"/>
    <s v="IB"/>
    <x v="0"/>
    <n v="0.04"/>
    <b v="1"/>
    <x v="0"/>
    <x v="2"/>
  </r>
  <r>
    <s v="KAPE-IB-129656-14-01-2022"/>
    <s v="LTM/1670/21-22"/>
    <n v="16048"/>
    <n v="3809.9189999999999"/>
    <s v="HMB-041939"/>
    <s v="KPEX-SB-147246"/>
    <d v="2022-04-14T00:00:00"/>
    <n v="10754175.17"/>
    <n v="0.04"/>
    <n v="272.8"/>
    <n v="6820"/>
    <m/>
    <x v="2"/>
    <s v="IB"/>
    <x v="0"/>
    <n v="0.04"/>
    <b v="1"/>
    <x v="0"/>
    <x v="2"/>
  </r>
  <r>
    <s v="KAPE-IB-129656-14-01-2022"/>
    <s v="LTM/1671/21-22"/>
    <n v="11480"/>
    <n v="3809.9189999999999"/>
    <s v="HMB-041905"/>
    <s v="KPEX-SB-147255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E-IB-129656-14-01-2022"/>
    <s v="LTM/1672/21-22"/>
    <n v="11480"/>
    <n v="3809.9189999999999"/>
    <s v="HMB-041919"/>
    <s v="KPEX-SB-147236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E-IB-129656-14-01-2022"/>
    <s v="LTM/1674/21-22"/>
    <n v="11480"/>
    <n v="3809.9189999999999"/>
    <s v="HMB-041838"/>
    <s v="KPEX-SB-147465"/>
    <d v="2022-04-15T00:00:00"/>
    <n v="11934688.49"/>
    <n v="0.04"/>
    <n v="302.16000000000003"/>
    <n v="7554"/>
    <m/>
    <x v="2"/>
    <s v="IB"/>
    <x v="0"/>
    <n v="0.04"/>
    <b v="1"/>
    <x v="0"/>
    <x v="2"/>
  </r>
  <r>
    <s v="KAPE-IB-129656-14-01-2022"/>
    <s v="LTM/1675/21-22"/>
    <n v="11480"/>
    <n v="3809.9189999999999"/>
    <s v="HMB-041840"/>
    <s v="KPEX-SB-147451"/>
    <d v="2022-04-15T00:00:00"/>
    <n v="11934688.49"/>
    <n v="0.04"/>
    <n v="302.16000000000003"/>
    <n v="7554"/>
    <m/>
    <x v="2"/>
    <s v="IB"/>
    <x v="0"/>
    <n v="0.04"/>
    <b v="1"/>
    <x v="0"/>
    <x v="2"/>
  </r>
  <r>
    <s v="KAPE-IB-142689-03-02-2022"/>
    <s v="LTM/1662A/21-22"/>
    <n v="74240"/>
    <n v="2832.1089999999999"/>
    <s v="HMB-041474"/>
    <s v="KPPE-SB-248751"/>
    <d v="2022-04-15T00:00:00"/>
    <n v="39967449.460000001"/>
    <n v="0.04"/>
    <n v="1145.8000000000002"/>
    <n v="28645"/>
    <m/>
    <x v="2"/>
    <s v="IB"/>
    <x v="0"/>
    <n v="0.04"/>
    <b v="1"/>
    <x v="0"/>
    <x v="2"/>
  </r>
  <r>
    <s v="PQZI-EP-18107-08-02-2022"/>
    <s v="LTM/1629/21-22"/>
    <n v="9600"/>
    <n v="9607.19"/>
    <s v="MCB-200011"/>
    <s v="KPPE-SB-248529"/>
    <d v="2022-04-15T00:00:00"/>
    <n v="7677120"/>
    <n v="1"/>
    <n v="100"/>
    <n v="100"/>
    <m/>
    <x v="2"/>
    <s v="EP"/>
    <x v="2"/>
    <n v="1"/>
    <b v="1"/>
    <x v="0"/>
    <x v="6"/>
  </r>
  <r>
    <s v="KAPE-IB-170365-15-03-2022"/>
    <s v="LTM/1644/21-22"/>
    <n v="9420"/>
    <n v="3910"/>
    <s v="HMB-040240"/>
    <s v="KPPE-SB-247792"/>
    <d v="2022-04-14T00:00:00"/>
    <n v="10693489.91"/>
    <n v="0.04"/>
    <n v="296.48"/>
    <n v="7412"/>
    <m/>
    <x v="2"/>
    <s v="IB"/>
    <x v="0"/>
    <n v="0.04"/>
    <b v="1"/>
    <x v="0"/>
    <x v="2"/>
  </r>
  <r>
    <s v="KAPE-IB-170365-15-03-2022"/>
    <s v="LTM/1662A/21-22"/>
    <n v="74240"/>
    <n v="3910"/>
    <s v="HMB-041474"/>
    <s v="KPPE-SB-248751"/>
    <d v="2022-04-15T00:00:00"/>
    <n v="39967449.460000001"/>
    <n v="0.04"/>
    <n v="1145.8000000000002"/>
    <n v="28645"/>
    <m/>
    <x v="2"/>
    <s v="IB"/>
    <x v="0"/>
    <n v="0.04"/>
    <b v="1"/>
    <x v="0"/>
    <x v="2"/>
  </r>
  <r>
    <s v="KAPE-IB-170365-15-03-2022"/>
    <s v="LTM/1667/21-22"/>
    <n v="16048"/>
    <n v="3910"/>
    <s v="HMB-041918"/>
    <s v="KPEX-SB-147203"/>
    <d v="2022-04-14T00:00:00"/>
    <n v="10754175.17"/>
    <n v="0.04"/>
    <n v="272.8"/>
    <n v="6820"/>
    <m/>
    <x v="2"/>
    <s v="IB"/>
    <x v="0"/>
    <n v="0.04"/>
    <b v="1"/>
    <x v="0"/>
    <x v="2"/>
  </r>
  <r>
    <s v="KAPE-IB-170365-15-03-2022"/>
    <s v="LTM/1668/21-22"/>
    <n v="16048"/>
    <n v="3910"/>
    <s v="HMB-041920"/>
    <s v="KPEX-SB-147219"/>
    <d v="2022-04-14T00:00:00"/>
    <n v="10754175.17"/>
    <n v="0.04"/>
    <n v="272.8"/>
    <n v="6820"/>
    <m/>
    <x v="2"/>
    <s v="IB"/>
    <x v="0"/>
    <n v="0.04"/>
    <b v="1"/>
    <x v="0"/>
    <x v="2"/>
  </r>
  <r>
    <s v="KAPE-IB-170365-15-03-2022"/>
    <s v="LTM/1669/21-22"/>
    <n v="16048"/>
    <n v="3910"/>
    <s v="HMB-041938"/>
    <s v="KPEX-SB-147233"/>
    <d v="2022-04-14T00:00:00"/>
    <n v="10754175.17"/>
    <n v="0.04"/>
    <n v="272.8"/>
    <n v="6820"/>
    <m/>
    <x v="2"/>
    <s v="IB"/>
    <x v="0"/>
    <n v="0.04"/>
    <b v="1"/>
    <x v="0"/>
    <x v="2"/>
  </r>
  <r>
    <s v="KAPE-IB-170365-15-03-2022"/>
    <s v="LTM/1670/21-22"/>
    <n v="16048"/>
    <n v="3910"/>
    <s v="HMB-041939"/>
    <s v="KPEX-SB-147246"/>
    <d v="2022-04-14T00:00:00"/>
    <n v="10754175.17"/>
    <n v="0.04"/>
    <n v="272.8"/>
    <n v="6820"/>
    <m/>
    <x v="2"/>
    <s v="IB"/>
    <x v="0"/>
    <n v="0.04"/>
    <b v="1"/>
    <x v="0"/>
    <x v="2"/>
  </r>
  <r>
    <s v="KAPE-IB-170365-15-03-2022"/>
    <s v="LTM/1671/21-22"/>
    <n v="11480"/>
    <n v="3910"/>
    <s v="HMB-041905"/>
    <s v="KPEX-SB-147255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E-IB-170365-15-03-2022"/>
    <s v="LTM/1672/21-22"/>
    <n v="11480"/>
    <n v="3910"/>
    <s v="HMB-041919"/>
    <s v="KPEX-SB-147236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E-IB-170365-15-03-2022"/>
    <s v="LTM/1674/21-22"/>
    <n v="11480"/>
    <n v="3910"/>
    <s v="HMB-041838"/>
    <s v="KPEX-SB-147465"/>
    <d v="2022-04-15T00:00:00"/>
    <n v="11934688.49"/>
    <n v="0.04"/>
    <n v="302.16000000000003"/>
    <n v="7554"/>
    <m/>
    <x v="2"/>
    <s v="IB"/>
    <x v="0"/>
    <n v="0.04"/>
    <b v="1"/>
    <x v="0"/>
    <x v="2"/>
  </r>
  <r>
    <s v="KAPE-IB-170365-15-03-2022"/>
    <s v="LTM/1675/21-22"/>
    <n v="11480"/>
    <n v="3910"/>
    <s v="HMB-041840"/>
    <s v="KPEX-SB-147451"/>
    <d v="2022-04-15T00:00:00"/>
    <n v="11934688.49"/>
    <n v="0.04"/>
    <n v="302.16000000000003"/>
    <n v="7554"/>
    <m/>
    <x v="2"/>
    <s v="IB"/>
    <x v="0"/>
    <n v="0.04"/>
    <b v="1"/>
    <x v="0"/>
    <x v="2"/>
  </r>
  <r>
    <s v="KAPE-IB-175214-24-03-2022"/>
    <s v="LTM/1644/21-22"/>
    <n v="9420"/>
    <n v="3906.9090000000001"/>
    <s v="HMB-040240"/>
    <s v="KPPE-SB-247792"/>
    <d v="2022-04-14T00:00:00"/>
    <n v="10693489.91"/>
    <n v="0.04"/>
    <n v="296.48"/>
    <n v="7412"/>
    <m/>
    <x v="2"/>
    <s v="IB"/>
    <x v="0"/>
    <n v="0.04"/>
    <b v="1"/>
    <x v="0"/>
    <x v="2"/>
  </r>
  <r>
    <s v="KAPE-IB-162555-02-03-2022"/>
    <s v="LTM/1644/21-22"/>
    <n v="9420"/>
    <n v="3215.1990000000001"/>
    <s v="HMB-040240"/>
    <s v="KPPE-SB-247792"/>
    <d v="2022-04-14T00:00:00"/>
    <n v="10693489.91"/>
    <n v="7.0000000000000007E-2"/>
    <n v="518.84"/>
    <n v="7412"/>
    <m/>
    <x v="2"/>
    <s v="IB"/>
    <x v="0"/>
    <n v="7.0000000000000007E-2"/>
    <b v="1"/>
    <x v="0"/>
    <x v="8"/>
  </r>
  <r>
    <s v="KAPE-IB-162555-02-03-2022"/>
    <s v="LTM/1667/21-22"/>
    <n v="16048"/>
    <n v="3215.1990000000001"/>
    <s v="HMB-041918"/>
    <s v="KPEX-SB-147203"/>
    <d v="2022-04-14T00:00:00"/>
    <n v="10754175.17"/>
    <n v="7.0000000000000007E-2"/>
    <n v="477.4"/>
    <n v="6820"/>
    <m/>
    <x v="2"/>
    <s v="IB"/>
    <x v="0"/>
    <n v="7.0000000000000007E-2"/>
    <b v="1"/>
    <x v="0"/>
    <x v="8"/>
  </r>
  <r>
    <s v="KAPW-IB-119605-08-02-2022"/>
    <s v="LTM/1644/21-22"/>
    <n v="9420"/>
    <n v="3906.9029999999998"/>
    <s v="HMB-040240"/>
    <s v="KPPE-SB-247792"/>
    <d v="2022-04-14T00:00:00"/>
    <n v="10693489.91"/>
    <n v="0.04"/>
    <n v="296.48"/>
    <n v="7412"/>
    <m/>
    <x v="2"/>
    <s v="IB"/>
    <x v="0"/>
    <n v="0.04"/>
    <b v="1"/>
    <x v="0"/>
    <x v="2"/>
  </r>
  <r>
    <s v="KAPW-IB-119605-08-02-2022"/>
    <s v="LTM/1662A/21-22"/>
    <n v="74240"/>
    <n v="3906.9029999999998"/>
    <s v="HMB-041474"/>
    <s v="KPPE-SB-248751"/>
    <d v="2022-04-15T00:00:00"/>
    <n v="39967449.460000001"/>
    <n v="0.04"/>
    <n v="1145.8000000000002"/>
    <n v="28645"/>
    <m/>
    <x v="2"/>
    <s v="IB"/>
    <x v="0"/>
    <n v="0.04"/>
    <b v="1"/>
    <x v="0"/>
    <x v="2"/>
  </r>
  <r>
    <s v="KAPW-IB-119605-08-02-2022"/>
    <s v="LTM/1667/21-22"/>
    <n v="16048"/>
    <n v="3906.9029999999998"/>
    <s v="HMB-041918"/>
    <s v="KPEX-SB-147203"/>
    <d v="2022-04-14T00:00:00"/>
    <n v="10754175.17"/>
    <n v="0.04"/>
    <n v="272.8"/>
    <n v="6820"/>
    <m/>
    <x v="2"/>
    <s v="IB"/>
    <x v="0"/>
    <n v="0.04"/>
    <b v="1"/>
    <x v="0"/>
    <x v="2"/>
  </r>
  <r>
    <s v="KAPW-IB-119605-08-02-2022"/>
    <s v="LTM/1668/21-22"/>
    <n v="16048"/>
    <n v="3906.9029999999998"/>
    <s v="HMB-041920"/>
    <s v="KPEX-SB-147219"/>
    <d v="2022-04-14T00:00:00"/>
    <n v="10754175.17"/>
    <n v="0.04"/>
    <n v="272.8"/>
    <n v="6820"/>
    <m/>
    <x v="2"/>
    <s v="IB"/>
    <x v="0"/>
    <n v="0.04"/>
    <b v="1"/>
    <x v="0"/>
    <x v="2"/>
  </r>
  <r>
    <s v="KAPW-IB-119605-08-02-2022"/>
    <s v="LTM/1669/21-22"/>
    <n v="16048"/>
    <n v="3906.9029999999998"/>
    <s v="HMB-041938"/>
    <s v="KPEX-SB-147233"/>
    <d v="2022-04-14T00:00:00"/>
    <n v="10754175.17"/>
    <n v="0.04"/>
    <n v="272.8"/>
    <n v="6820"/>
    <m/>
    <x v="2"/>
    <s v="IB"/>
    <x v="0"/>
    <n v="0.04"/>
    <b v="1"/>
    <x v="0"/>
    <x v="2"/>
  </r>
  <r>
    <s v="KAPW-IB-119605-08-02-2022"/>
    <s v="LTM/1670/21-22"/>
    <n v="16048"/>
    <n v="3906.9029999999998"/>
    <s v="HMB-041939"/>
    <s v="KPEX-SB-147246"/>
    <d v="2022-04-14T00:00:00"/>
    <n v="10754175.17"/>
    <n v="0.04"/>
    <n v="272.8"/>
    <n v="6820"/>
    <m/>
    <x v="2"/>
    <s v="IB"/>
    <x v="0"/>
    <n v="0.04"/>
    <b v="1"/>
    <x v="0"/>
    <x v="2"/>
  </r>
  <r>
    <s v="KAPW-IB-119605-08-02-2022"/>
    <s v="LTM/1671/21-22"/>
    <n v="11480"/>
    <n v="3906.9029999999998"/>
    <s v="HMB-041905"/>
    <s v="KPEX-SB-147255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W-IB-119605-08-02-2022"/>
    <s v="LTM/1672/21-22"/>
    <n v="11480"/>
    <n v="3906.9029999999998"/>
    <s v="HMB-041919"/>
    <s v="KPEX-SB-147236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W-IB-119605-08-02-2022"/>
    <s v="LTM/1674/21-22"/>
    <n v="11480"/>
    <n v="3906.9029999999998"/>
    <s v="HMB-041838"/>
    <s v="KPEX-SB-147465"/>
    <d v="2022-04-15T00:00:00"/>
    <n v="11934688.49"/>
    <n v="0.04"/>
    <n v="302.16000000000003"/>
    <n v="7554"/>
    <m/>
    <x v="2"/>
    <s v="IB"/>
    <x v="0"/>
    <n v="0.04"/>
    <b v="1"/>
    <x v="0"/>
    <x v="2"/>
  </r>
  <r>
    <s v="KAPW-IB-119605-08-02-2022"/>
    <s v="LTM/1675/21-22"/>
    <n v="11480"/>
    <n v="3906.9029999999998"/>
    <s v="HMB-041840"/>
    <s v="KPEX-SB-147451"/>
    <d v="2022-04-15T00:00:00"/>
    <n v="11934688.49"/>
    <n v="0.04"/>
    <n v="302.16000000000003"/>
    <n v="7554"/>
    <m/>
    <x v="2"/>
    <s v="IB"/>
    <x v="0"/>
    <n v="0.04"/>
    <b v="1"/>
    <x v="0"/>
    <x v="2"/>
  </r>
  <r>
    <s v="KAPE-IB-145470-07-02-2022"/>
    <s v="LTM/1644/21-22"/>
    <n v="9420"/>
    <n v="3204.16"/>
    <s v="HMB-040240"/>
    <s v="KPPE-SB-247792"/>
    <d v="2022-04-14T00:00:00"/>
    <n v="10693489.91"/>
    <n v="7.0000000000000007E-2"/>
    <n v="518.84"/>
    <n v="7412"/>
    <m/>
    <x v="2"/>
    <s v="IB"/>
    <x v="0"/>
    <n v="7.0000000000000007E-2"/>
    <b v="1"/>
    <x v="0"/>
    <x v="8"/>
  </r>
  <r>
    <s v="KAPE-IB-136944-27-01-2022"/>
    <s v="LTM/1662A/21-22"/>
    <n v="74240"/>
    <n v="3204.16"/>
    <s v="HMB-041474"/>
    <s v="KPPE-SB-248751"/>
    <d v="2022-04-15T00:00:00"/>
    <n v="39967449.460000001"/>
    <n v="7.0000000000000007E-2"/>
    <n v="2005.1499999999999"/>
    <n v="28645"/>
    <m/>
    <x v="2"/>
    <s v="IB"/>
    <x v="0"/>
    <n v="7.0000000000000007E-2"/>
    <b v="1"/>
    <x v="0"/>
    <x v="8"/>
  </r>
  <r>
    <s v="KAPE-IB-136944-27-01-2022"/>
    <s v="LTM/1667/21-22"/>
    <n v="16048"/>
    <n v="3204.16"/>
    <s v="HMB-041918"/>
    <s v="KPEX-SB-147203"/>
    <d v="2022-04-14T00:00:00"/>
    <n v="10754175.17"/>
    <n v="7.0000000000000007E-2"/>
    <n v="477.4"/>
    <n v="6820"/>
    <m/>
    <x v="2"/>
    <s v="IB"/>
    <x v="0"/>
    <n v="7.0000000000000007E-2"/>
    <b v="1"/>
    <x v="0"/>
    <x v="8"/>
  </r>
  <r>
    <s v="KAPE-IB-136944-27-01-2022"/>
    <s v="LTM/1668/21-22"/>
    <n v="16048"/>
    <n v="3204.16"/>
    <s v="HMB-041920"/>
    <s v="KPEX-SB-147219"/>
    <d v="2022-04-14T00:00:00"/>
    <n v="10754175.17"/>
    <n v="7.0000000000000007E-2"/>
    <n v="477.4"/>
    <n v="6820"/>
    <m/>
    <x v="2"/>
    <s v="IB"/>
    <x v="0"/>
    <n v="7.0000000000000007E-2"/>
    <b v="1"/>
    <x v="0"/>
    <x v="8"/>
  </r>
  <r>
    <s v="KAPE-IB-136944-27-01-2022"/>
    <s v="LTM/1669/21-22"/>
    <n v="16048"/>
    <n v="3204.16"/>
    <s v="HMB-041938"/>
    <s v="KPEX-SB-147233"/>
    <d v="2022-04-14T00:00:00"/>
    <n v="10754175.17"/>
    <n v="7.0000000000000007E-2"/>
    <n v="477.4"/>
    <n v="6820"/>
    <m/>
    <x v="2"/>
    <s v="IB"/>
    <x v="0"/>
    <n v="7.0000000000000007E-2"/>
    <b v="1"/>
    <x v="0"/>
    <x v="8"/>
  </r>
  <r>
    <s v="KAPE-IB-136944-27-01-2022"/>
    <s v="LTM/1670/21-22"/>
    <n v="16048"/>
    <n v="3204.16"/>
    <s v="HMB-041939"/>
    <s v="KPEX-SB-147246"/>
    <d v="2022-04-14T00:00:00"/>
    <n v="10754175.17"/>
    <n v="7.0000000000000007E-2"/>
    <n v="477.4"/>
    <n v="6820"/>
    <m/>
    <x v="2"/>
    <s v="IB"/>
    <x v="0"/>
    <n v="7.0000000000000007E-2"/>
    <b v="1"/>
    <x v="0"/>
    <x v="8"/>
  </r>
  <r>
    <s v="KAPE-IB-136944-27-01-2022"/>
    <s v="LTM/1671/21-22"/>
    <n v="11480"/>
    <n v="3204.16"/>
    <s v="HMB-041905"/>
    <s v="KPEX-SB-147255"/>
    <d v="2022-04-14T00:00:00"/>
    <n v="11957671.380000001"/>
    <n v="7.0000000000000007E-2"/>
    <n v="528.78"/>
    <n v="7554"/>
    <m/>
    <x v="2"/>
    <s v="IB"/>
    <x v="0"/>
    <n v="7.0000000000000007E-2"/>
    <b v="1"/>
    <x v="0"/>
    <x v="8"/>
  </r>
  <r>
    <s v="KAPE-IB-136944-27-01-2022"/>
    <s v="LTM/1672/21-22"/>
    <n v="11480"/>
    <n v="3204.16"/>
    <s v="HMB-041919"/>
    <s v="KPEX-SB-147236"/>
    <d v="2022-04-14T00:00:00"/>
    <n v="11957671.380000001"/>
    <n v="7.0000000000000007E-2"/>
    <n v="528.78"/>
    <n v="7554"/>
    <m/>
    <x v="2"/>
    <s v="IB"/>
    <x v="0"/>
    <n v="7.0000000000000007E-2"/>
    <b v="1"/>
    <x v="0"/>
    <x v="8"/>
  </r>
  <r>
    <s v="KAPE-IB-168621-14-03-2022"/>
    <s v="LTM/1662A/21-22"/>
    <n v="74240"/>
    <n v="3906.9090000000001"/>
    <s v="HMB-041474"/>
    <s v="KPPE-SB-248751"/>
    <d v="2022-04-15T00:00:00"/>
    <n v="39967449.460000001"/>
    <n v="0.04"/>
    <n v="1145.8000000000002"/>
    <n v="28645"/>
    <m/>
    <x v="2"/>
    <s v="IB"/>
    <x v="0"/>
    <n v="0.04"/>
    <b v="1"/>
    <x v="0"/>
    <x v="2"/>
  </r>
  <r>
    <s v="KAPE-IB-168621-14-03-2022"/>
    <s v="LTM/1667/21-22"/>
    <n v="16048"/>
    <n v="3906.9090000000001"/>
    <s v="HMB-041918"/>
    <s v="KPEX-SB-147203"/>
    <d v="2022-04-14T00:00:00"/>
    <n v="10754175.17"/>
    <n v="0.04"/>
    <n v="272.8"/>
    <n v="6820"/>
    <m/>
    <x v="2"/>
    <s v="IB"/>
    <x v="0"/>
    <n v="0.04"/>
    <b v="1"/>
    <x v="0"/>
    <x v="2"/>
  </r>
  <r>
    <s v="KAPE-IB-168621-14-03-2022"/>
    <s v="LTM/1668/21-22"/>
    <n v="16048"/>
    <n v="3906.9090000000001"/>
    <s v="HMB-041920"/>
    <s v="KPEX-SB-147219"/>
    <d v="2022-04-14T00:00:00"/>
    <n v="10754175.17"/>
    <n v="0.04"/>
    <n v="272.8"/>
    <n v="6820"/>
    <m/>
    <x v="2"/>
    <s v="IB"/>
    <x v="0"/>
    <n v="0.04"/>
    <b v="1"/>
    <x v="0"/>
    <x v="2"/>
  </r>
  <r>
    <s v="KAPE-IB-168621-14-03-2022"/>
    <s v="LTM/1669/21-22"/>
    <n v="16048"/>
    <n v="3906.9090000000001"/>
    <s v="HMB-041938"/>
    <s v="KPEX-SB-147233"/>
    <d v="2022-04-14T00:00:00"/>
    <n v="10754175.17"/>
    <n v="0.04"/>
    <n v="272.8"/>
    <n v="6820"/>
    <m/>
    <x v="2"/>
    <s v="IB"/>
    <x v="0"/>
    <n v="0.04"/>
    <b v="1"/>
    <x v="0"/>
    <x v="2"/>
  </r>
  <r>
    <s v="KAPE-IB-168621-14-03-2022"/>
    <s v="LTM/1670/21-22"/>
    <n v="16048"/>
    <n v="3906.9090000000001"/>
    <s v="HMB-041939"/>
    <s v="KPEX-SB-147246"/>
    <d v="2022-04-14T00:00:00"/>
    <n v="10754175.17"/>
    <n v="0.04"/>
    <n v="272.8"/>
    <n v="6820"/>
    <m/>
    <x v="2"/>
    <s v="IB"/>
    <x v="0"/>
    <n v="0.04"/>
    <b v="1"/>
    <x v="0"/>
    <x v="2"/>
  </r>
  <r>
    <s v="KAPE-IB-168621-14-03-2022"/>
    <s v="LTM/1671/21-22"/>
    <n v="11480"/>
    <n v="3906.9090000000001"/>
    <s v="HMB-041905"/>
    <s v="KPEX-SB-147255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E-IB-168621-14-03-2022"/>
    <s v="LTM/1672/21-22"/>
    <n v="11480"/>
    <n v="3906.9090000000001"/>
    <s v="HMB-041919"/>
    <s v="KPEX-SB-147236"/>
    <d v="2022-04-14T00:00:00"/>
    <n v="11957671.380000001"/>
    <n v="0.04"/>
    <n v="302.16000000000003"/>
    <n v="7554"/>
    <m/>
    <x v="2"/>
    <s v="IB"/>
    <x v="0"/>
    <n v="0.04"/>
    <b v="1"/>
    <x v="0"/>
    <x v="2"/>
  </r>
  <r>
    <s v="KAPE-IB-168621-14-03-2022"/>
    <s v="LTM/1674/21-22"/>
    <n v="11480"/>
    <n v="3906.9090000000001"/>
    <s v="HMB-041838"/>
    <s v="KPEX-SB-147465"/>
    <d v="2022-04-15T00:00:00"/>
    <n v="11934688.49"/>
    <n v="0.04"/>
    <n v="302.16000000000003"/>
    <n v="7554"/>
    <m/>
    <x v="2"/>
    <s v="IB"/>
    <x v="0"/>
    <n v="0.04"/>
    <b v="1"/>
    <x v="0"/>
    <x v="2"/>
  </r>
  <r>
    <s v="KAPE-IB-168621-14-03-2022"/>
    <s v="LTM/1675/21-22"/>
    <n v="11480"/>
    <n v="3906.9090000000001"/>
    <s v="HMB-041840"/>
    <s v="KPEX-SB-147451"/>
    <d v="2022-04-15T00:00:00"/>
    <n v="11934688.49"/>
    <n v="0.04"/>
    <n v="302.16000000000003"/>
    <n v="7554"/>
    <m/>
    <x v="2"/>
    <s v="IB"/>
    <x v="0"/>
    <n v="0.04"/>
    <b v="1"/>
    <x v="0"/>
    <x v="2"/>
  </r>
  <r>
    <s v="KAPW-IB-132406-01-03-2022"/>
    <s v="LTM/1674/21-22"/>
    <n v="11480"/>
    <n v="3204.16"/>
    <s v="HMB-041838"/>
    <s v="KPEX-SB-147465"/>
    <d v="2022-04-15T00:00:00"/>
    <n v="11934688.49"/>
    <n v="7.0000000000000007E-2"/>
    <n v="528.78"/>
    <n v="7554"/>
    <m/>
    <x v="2"/>
    <s v="IB"/>
    <x v="0"/>
    <n v="7.0000000000000007E-2"/>
    <b v="1"/>
    <x v="0"/>
    <x v="8"/>
  </r>
  <r>
    <s v="KAPW-IB-132406-01-03-2022"/>
    <s v="LTM/1675/21-22"/>
    <n v="11480"/>
    <n v="3204.16"/>
    <s v="HMB-041840"/>
    <s v="KPEX-SB-147451"/>
    <d v="2022-04-15T00:00:00"/>
    <n v="11934688.49"/>
    <n v="7.0000000000000007E-2"/>
    <n v="528.78"/>
    <n v="7554"/>
    <m/>
    <x v="2"/>
    <s v="IB"/>
    <x v="0"/>
    <n v="7.0000000000000007E-2"/>
    <b v="1"/>
    <x v="0"/>
    <x v="8"/>
  </r>
  <r>
    <s v="PQZI-EP-19986-24-02-2022"/>
    <s v="LTM/1629/21-22"/>
    <n v="9600"/>
    <n v="9607.11"/>
    <s v="MCB-200011"/>
    <s v="KPPE-SB-248529"/>
    <d v="2022-04-15T00:00:00"/>
    <n v="7677120"/>
    <n v="1"/>
    <n v="88.76"/>
    <n v="88.76"/>
    <m/>
    <x v="2"/>
    <s v="EP"/>
    <x v="2"/>
    <n v="1"/>
    <b v="1"/>
    <x v="0"/>
    <x v="6"/>
  </r>
  <r>
    <s v="PQIB-IB-2406-11-08-2020"/>
    <s v="LTM/1662/21-22"/>
    <n v="31242"/>
    <n v="2701.12"/>
    <s v="HMB-041486"/>
    <s v="KPPE-SB-249687"/>
    <d v="2022-04-16T00:00:00"/>
    <n v="26217154.48"/>
    <n v="0.1"/>
    <n v="1316.1"/>
    <n v="13161"/>
    <m/>
    <x v="2"/>
    <s v="IB"/>
    <x v="0"/>
    <n v="0.1"/>
    <b v="1"/>
    <x v="0"/>
    <x v="0"/>
  </r>
  <r>
    <s v="PQIB-IB-2406-11-08-2020"/>
    <s v="LTM/1673/21-22"/>
    <n v="12552"/>
    <n v="2701.12"/>
    <s v="HMB-041841"/>
    <s v="KPEX-SB-148012"/>
    <d v="2022-04-16T00:00:00"/>
    <n v="11177189.73"/>
    <n v="0.1"/>
    <n v="708.7"/>
    <n v="7087"/>
    <m/>
    <x v="2"/>
    <s v="IB"/>
    <x v="0"/>
    <n v="0.1"/>
    <b v="1"/>
    <x v="0"/>
    <x v="0"/>
  </r>
  <r>
    <s v="PQIB-IB-2406-11-08-2020"/>
    <s v="LTM/1676/21-22"/>
    <n v="4296"/>
    <n v="2701.12"/>
    <s v="HMB-041879"/>
    <s v="KPPE-SB-249112"/>
    <d v="2022-04-15T00:00:00"/>
    <n v="37094960.590000004"/>
    <n v="0.1"/>
    <n v="1613.16"/>
    <n v="16131.63"/>
    <m/>
    <x v="2"/>
    <s v="IB"/>
    <x v="0"/>
    <n v="0.1"/>
    <b v="1"/>
    <x v="0"/>
    <x v="0"/>
  </r>
  <r>
    <s v="PQIB-IB-2406-11-08-2020"/>
    <s v="LTM/1676/21-22"/>
    <n v="4296"/>
    <n v="2701.12"/>
    <s v="HMB-041879"/>
    <s v="KPPE-SB-249112"/>
    <d v="2022-04-15T00:00:00"/>
    <n v="37094960.590000004"/>
    <n v="0.4"/>
    <n v="806.4"/>
    <n v="2016"/>
    <m/>
    <x v="2"/>
    <s v="IB"/>
    <x v="0"/>
    <n v="0.4"/>
    <b v="1"/>
    <x v="0"/>
    <x v="0"/>
  </r>
  <r>
    <s v="PQIB-IB-2406-11-08-2020"/>
    <s v="LTM/1677/21-22"/>
    <n v="23951"/>
    <n v="2701.12"/>
    <s v="HMB-042153"/>
    <s v="KPPE-SB-249657"/>
    <d v="2022-04-16T00:00:00"/>
    <n v="20979367.140000001"/>
    <n v="0.1"/>
    <n v="652.5"/>
    <n v="6525"/>
    <m/>
    <x v="2"/>
    <s v="IB"/>
    <x v="0"/>
    <n v="0.1"/>
    <b v="1"/>
    <x v="0"/>
    <x v="0"/>
  </r>
  <r>
    <s v="PQIB-IB-2406-11-08-2020"/>
    <s v="LTM/1677/21-22"/>
    <n v="23951"/>
    <n v="2701.12"/>
    <s v="HMB-042153"/>
    <s v="KPPE-SB-249657"/>
    <d v="2022-04-16T00:00:00"/>
    <n v="20979367.140000001"/>
    <n v="0.4"/>
    <n v="2262"/>
    <n v="5655"/>
    <m/>
    <x v="2"/>
    <s v="IB"/>
    <x v="0"/>
    <n v="0.4"/>
    <b v="1"/>
    <x v="0"/>
    <x v="0"/>
  </r>
  <r>
    <s v="PQIB-IB-2406-11-08-2020"/>
    <s v="LTM/1679/21-22"/>
    <n v="35240"/>
    <n v="2701.12"/>
    <s v="HMB-042524"/>
    <s v="KPEX-SB-147989"/>
    <d v="2022-04-16T00:00:00"/>
    <n v="46793648.530000001"/>
    <n v="0.1"/>
    <n v="2939"/>
    <n v="29390"/>
    <m/>
    <x v="2"/>
    <s v="IB"/>
    <x v="0"/>
    <n v="0.1"/>
    <b v="1"/>
    <x v="0"/>
    <x v="0"/>
  </r>
  <r>
    <s v="SIPZ-HC-512-25-11-2021"/>
    <s v="LTM/1680/21-22"/>
    <n v="21320"/>
    <n v="9607.2000000000007"/>
    <s v="HMB-042550"/>
    <s v="KPPE-SB-249582"/>
    <d v="2022-04-16T00:00:00"/>
    <n v="20733397.309999999"/>
    <n v="4.8000000000000001E-4"/>
    <n v="2.31"/>
    <n v="4809.0200000000004"/>
    <m/>
    <x v="2"/>
    <s v="HC"/>
    <x v="2"/>
    <n v="4.8000000000000001E-4"/>
    <b v="1"/>
    <x v="0"/>
    <x v="6"/>
  </r>
  <r>
    <s v="KAPE-IB-129603-14-01-2022"/>
    <s v="LTM/1662/21-22"/>
    <n v="31242"/>
    <n v="1108.19"/>
    <s v="HMB-041486"/>
    <s v="KPPE-SB-249687"/>
    <d v="2022-04-16T00:00:00"/>
    <n v="26217154.48"/>
    <n v="0.04"/>
    <n v="526.43999999999994"/>
    <n v="13161"/>
    <m/>
    <x v="2"/>
    <s v="IB"/>
    <x v="0"/>
    <n v="0.04"/>
    <b v="1"/>
    <x v="0"/>
    <x v="2"/>
  </r>
  <r>
    <s v="KAPE-IB-129603-14-01-2022"/>
    <s v="LTM/1673/21-22"/>
    <n v="12552"/>
    <n v="1108.19"/>
    <s v="HMB-041841"/>
    <s v="KPEX-SB-148012"/>
    <d v="2022-04-16T00:00:00"/>
    <n v="11177189.73"/>
    <n v="0.04"/>
    <n v="283.48"/>
    <n v="7087"/>
    <m/>
    <x v="2"/>
    <s v="IB"/>
    <x v="0"/>
    <n v="0.04"/>
    <b v="1"/>
    <x v="0"/>
    <x v="2"/>
  </r>
  <r>
    <s v="KAPE-IB-129603-14-01-2022"/>
    <s v="LTM/1677/21-22"/>
    <n v="23951"/>
    <n v="1108.19"/>
    <s v="HMB-042153"/>
    <s v="KPPE-SB-249657"/>
    <d v="2022-04-16T00:00:00"/>
    <n v="20979367.140000001"/>
    <n v="0.04"/>
    <n v="487.2"/>
    <n v="12180"/>
    <m/>
    <x v="2"/>
    <s v="IB"/>
    <x v="0"/>
    <n v="0.04"/>
    <b v="1"/>
    <x v="0"/>
    <x v="2"/>
  </r>
  <r>
    <s v="KAPE-IB-129603-14-01-2022"/>
    <s v="LTM/1679/21-22"/>
    <n v="35240"/>
    <n v="1108.19"/>
    <s v="HMB-042524"/>
    <s v="KPEX-SB-147989"/>
    <d v="2022-04-16T00:00:00"/>
    <n v="46793648.530000001"/>
    <n v="0.04"/>
    <n v="1175.5999999999999"/>
    <n v="29390"/>
    <m/>
    <x v="2"/>
    <s v="IB"/>
    <x v="0"/>
    <n v="0.04"/>
    <b v="1"/>
    <x v="0"/>
    <x v="2"/>
  </r>
  <r>
    <s v="KAPE-MB-174350-22-03-2021"/>
    <s v="LTM/1677/21-22"/>
    <n v="23951"/>
    <n v="5503.201"/>
    <s v="HMB-042153"/>
    <s v="KPPE-SB-249657"/>
    <d v="2022-04-16T00:00:00"/>
    <n v="20979367.140000001"/>
    <n v="0.53061000000000003"/>
    <n v="3000.6"/>
    <n v="5655"/>
    <m/>
    <x v="2"/>
    <s v="MB"/>
    <x v="1"/>
    <n v="0.53061000000000003"/>
    <b v="1"/>
    <x v="0"/>
    <x v="5"/>
  </r>
  <r>
    <s v="KAPE-IB-135157-25-01-2022"/>
    <s v="LTM/1662/21-22"/>
    <n v="31242"/>
    <n v="3402.13"/>
    <s v="HMB-041486"/>
    <s v="KPPE-SB-249687"/>
    <d v="2022-04-16T00:00:00"/>
    <n v="26217154.48"/>
    <n v="0.04"/>
    <n v="526.43999999999994"/>
    <n v="13161"/>
    <m/>
    <x v="2"/>
    <s v="IB"/>
    <x v="0"/>
    <n v="0.04"/>
    <b v="1"/>
    <x v="0"/>
    <x v="2"/>
  </r>
  <r>
    <s v="KAPE-IB-135157-25-01-2022"/>
    <s v="LTM/1673/21-22"/>
    <n v="12552"/>
    <n v="3402.13"/>
    <s v="HMB-041841"/>
    <s v="KPEX-SB-148012"/>
    <d v="2022-04-16T00:00:00"/>
    <n v="11177189.73"/>
    <n v="0.04"/>
    <n v="283.48"/>
    <n v="7087"/>
    <m/>
    <x v="2"/>
    <s v="IB"/>
    <x v="0"/>
    <n v="0.04"/>
    <b v="1"/>
    <x v="0"/>
    <x v="2"/>
  </r>
  <r>
    <s v="KAPE-IB-135157-25-01-2022"/>
    <s v="LTM/1677/21-22"/>
    <n v="23951"/>
    <n v="3402.13"/>
    <s v="HMB-042153"/>
    <s v="KPPE-SB-249657"/>
    <d v="2022-04-16T00:00:00"/>
    <n v="20979367.140000001"/>
    <n v="0.04"/>
    <n v="487.2"/>
    <n v="12180"/>
    <m/>
    <x v="2"/>
    <s v="IB"/>
    <x v="0"/>
    <n v="0.04"/>
    <b v="1"/>
    <x v="0"/>
    <x v="2"/>
  </r>
  <r>
    <s v="KAPE-IB-135157-25-01-2022"/>
    <s v="LTM/1679/21-22"/>
    <n v="35240"/>
    <n v="3402.13"/>
    <s v="HMB-042524"/>
    <s v="KPEX-SB-147989"/>
    <d v="2022-04-16T00:00:00"/>
    <n v="46793648.530000001"/>
    <n v="0.04"/>
    <n v="1175.5999999999999"/>
    <n v="29390"/>
    <m/>
    <x v="2"/>
    <s v="IB"/>
    <x v="0"/>
    <n v="0.04"/>
    <b v="1"/>
    <x v="0"/>
    <x v="2"/>
  </r>
  <r>
    <s v="KAPE-IB-129656-14-01-2022"/>
    <s v="LTM/1662/21-22"/>
    <n v="31242"/>
    <n v="3809.9189999999999"/>
    <s v="HMB-041486"/>
    <s v="KPPE-SB-249687"/>
    <d v="2022-04-16T00:00:00"/>
    <n v="26217154.48"/>
    <n v="0.04"/>
    <n v="526.43999999999994"/>
    <n v="13161"/>
    <m/>
    <x v="2"/>
    <s v="IB"/>
    <x v="0"/>
    <n v="0.04"/>
    <b v="1"/>
    <x v="0"/>
    <x v="2"/>
  </r>
  <r>
    <s v="KAPE-IB-129656-14-01-2022"/>
    <s v="LTM/1673/21-22"/>
    <n v="12552"/>
    <n v="3809.9189999999999"/>
    <s v="HMB-041841"/>
    <s v="KPEX-SB-148012"/>
    <d v="2022-04-16T00:00:00"/>
    <n v="11177189.73"/>
    <n v="0.04"/>
    <n v="283.48"/>
    <n v="7087"/>
    <m/>
    <x v="2"/>
    <s v="IB"/>
    <x v="0"/>
    <n v="0.04"/>
    <b v="1"/>
    <x v="0"/>
    <x v="2"/>
  </r>
  <r>
    <s v="KAPE-IB-129656-14-01-2022"/>
    <s v="LTM/1677/21-22"/>
    <n v="23951"/>
    <n v="3809.9189999999999"/>
    <s v="HMB-042153"/>
    <s v="KPPE-SB-249657"/>
    <d v="2022-04-16T00:00:00"/>
    <n v="20979367.140000001"/>
    <n v="0.04"/>
    <n v="487.2"/>
    <n v="12180"/>
    <m/>
    <x v="2"/>
    <s v="IB"/>
    <x v="0"/>
    <n v="0.04"/>
    <b v="1"/>
    <x v="0"/>
    <x v="2"/>
  </r>
  <r>
    <s v="KAPE-IB-129656-14-01-2022"/>
    <s v="LTM/1679/21-22"/>
    <n v="35240"/>
    <n v="3809.9189999999999"/>
    <s v="HMB-042524"/>
    <s v="KPEX-SB-147989"/>
    <d v="2022-04-16T00:00:00"/>
    <n v="46793648.530000001"/>
    <n v="0.04"/>
    <n v="1175.5999999999999"/>
    <n v="29390"/>
    <m/>
    <x v="2"/>
    <s v="IB"/>
    <x v="0"/>
    <n v="0.04"/>
    <b v="1"/>
    <x v="0"/>
    <x v="2"/>
  </r>
  <r>
    <s v="KAPE-IB-142689-03-02-2022"/>
    <s v="LTM/1676/21-22"/>
    <n v="4296"/>
    <n v="2832.1089999999999"/>
    <s v="HMB-041879"/>
    <s v="KPPE-SB-249112"/>
    <d v="2022-04-15T00:00:00"/>
    <n v="37094960.590000004"/>
    <n v="0.04"/>
    <n v="80.64"/>
    <n v="2016"/>
    <m/>
    <x v="2"/>
    <s v="IB"/>
    <x v="0"/>
    <n v="0.04"/>
    <b v="1"/>
    <x v="0"/>
    <x v="2"/>
  </r>
  <r>
    <s v="KAPE-IB-142689-03-02-2022"/>
    <s v="LTM/1677/21-22"/>
    <n v="23951"/>
    <n v="2832.1089999999999"/>
    <s v="HMB-042153"/>
    <s v="KPPE-SB-249657"/>
    <d v="2022-04-16T00:00:00"/>
    <n v="20979367.140000001"/>
    <n v="0.04"/>
    <n v="226.2"/>
    <n v="5655"/>
    <m/>
    <x v="2"/>
    <s v="IB"/>
    <x v="0"/>
    <n v="0.04"/>
    <b v="1"/>
    <x v="0"/>
    <x v="2"/>
  </r>
  <r>
    <s v="KAPE-IB-170365-15-03-2022"/>
    <s v="LTM/1662/21-22"/>
    <n v="31242"/>
    <n v="3910"/>
    <s v="HMB-041486"/>
    <s v="KPPE-SB-249687"/>
    <d v="2022-04-16T00:00:00"/>
    <n v="26217154.48"/>
    <n v="0.04"/>
    <n v="526.43999999999994"/>
    <n v="13161"/>
    <m/>
    <x v="2"/>
    <s v="IB"/>
    <x v="0"/>
    <n v="0.04"/>
    <b v="1"/>
    <x v="0"/>
    <x v="2"/>
  </r>
  <r>
    <s v="KAPE-IB-170365-15-03-2022"/>
    <s v="LTM/1677/21-22"/>
    <n v="23951"/>
    <n v="3910"/>
    <s v="HMB-042153"/>
    <s v="KPPE-SB-249657"/>
    <d v="2022-04-16T00:00:00"/>
    <n v="20979367.140000001"/>
    <n v="0.04"/>
    <n v="487.2"/>
    <n v="12180"/>
    <m/>
    <x v="2"/>
    <s v="IB"/>
    <x v="0"/>
    <n v="0.04"/>
    <b v="1"/>
    <x v="0"/>
    <x v="2"/>
  </r>
  <r>
    <s v="KAPE-IB-170365-15-03-2022"/>
    <s v="LTM/1679/21-22"/>
    <n v="35240"/>
    <n v="3910"/>
    <s v="HMB-042524"/>
    <s v="KPEX-SB-147989"/>
    <d v="2022-04-16T00:00:00"/>
    <n v="46793648.530000001"/>
    <n v="0.04"/>
    <n v="730"/>
    <n v="18250"/>
    <m/>
    <x v="2"/>
    <s v="IB"/>
    <x v="0"/>
    <n v="0.04"/>
    <b v="1"/>
    <x v="0"/>
    <x v="2"/>
  </r>
  <r>
    <s v="KAPE-IB-175214-24-03-2022"/>
    <s v="LTM/1662/21-22"/>
    <n v="31242"/>
    <n v="3906.9090000000001"/>
    <s v="HMB-041486"/>
    <s v="KPPE-SB-249687"/>
    <d v="2022-04-16T00:00:00"/>
    <n v="26217154.48"/>
    <n v="0.04"/>
    <n v="51.96"/>
    <n v="1299"/>
    <m/>
    <x v="2"/>
    <s v="IB"/>
    <x v="0"/>
    <n v="0.04"/>
    <b v="1"/>
    <x v="0"/>
    <x v="2"/>
  </r>
  <r>
    <s v="KAPE-IB-162555-02-03-2022"/>
    <s v="LTM/1662/21-22"/>
    <n v="31242"/>
    <n v="3215.1990000000001"/>
    <s v="HMB-041486"/>
    <s v="KPPE-SB-249687"/>
    <d v="2022-04-16T00:00:00"/>
    <n v="26217154.48"/>
    <n v="7.0000000000000007E-2"/>
    <n v="921.27"/>
    <n v="13161"/>
    <m/>
    <x v="2"/>
    <s v="IB"/>
    <x v="0"/>
    <n v="7.0000000000000007E-2"/>
    <b v="1"/>
    <x v="0"/>
    <x v="8"/>
  </r>
  <r>
    <s v="KAPW-IB-119605-08-02-2022"/>
    <s v="LTM/1662/21-22"/>
    <n v="31242"/>
    <n v="3906.9029999999998"/>
    <s v="HMB-041486"/>
    <s v="KPPE-SB-249687"/>
    <d v="2022-04-16T00:00:00"/>
    <n v="26217154.48"/>
    <n v="0.04"/>
    <n v="526.43999999999994"/>
    <n v="13161"/>
    <m/>
    <x v="2"/>
    <s v="IB"/>
    <x v="0"/>
    <n v="0.04"/>
    <b v="1"/>
    <x v="0"/>
    <x v="2"/>
  </r>
  <r>
    <s v="KAPW-IB-119605-08-02-2022"/>
    <s v="LTM/1673/21-22"/>
    <n v="12552"/>
    <n v="3906.9029999999998"/>
    <s v="HMB-041841"/>
    <s v="KPEX-SB-148012"/>
    <d v="2022-04-16T00:00:00"/>
    <n v="11177189.73"/>
    <n v="0.04"/>
    <n v="283.48"/>
    <n v="7087"/>
    <m/>
    <x v="2"/>
    <s v="IB"/>
    <x v="0"/>
    <n v="0.04"/>
    <b v="1"/>
    <x v="0"/>
    <x v="2"/>
  </r>
  <r>
    <s v="KAPW-IB-119605-08-02-2022"/>
    <s v="LTM/1677/21-22"/>
    <n v="23951"/>
    <n v="3906.9029999999998"/>
    <s v="HMB-042153"/>
    <s v="KPPE-SB-249657"/>
    <d v="2022-04-16T00:00:00"/>
    <n v="20979367.140000001"/>
    <n v="0.04"/>
    <n v="487.2"/>
    <n v="12180"/>
    <m/>
    <x v="2"/>
    <s v="IB"/>
    <x v="0"/>
    <n v="0.04"/>
    <b v="1"/>
    <x v="0"/>
    <x v="2"/>
  </r>
  <r>
    <s v="KAPW-IB-119605-08-02-2022"/>
    <s v="LTM/1679/21-22"/>
    <n v="35240"/>
    <n v="3906.9029999999998"/>
    <s v="HMB-042524"/>
    <s v="KPEX-SB-147989"/>
    <d v="2022-04-16T00:00:00"/>
    <n v="46793648.530000001"/>
    <n v="0.04"/>
    <n v="1175.5999999999999"/>
    <n v="29390"/>
    <m/>
    <x v="2"/>
    <s v="IB"/>
    <x v="0"/>
    <n v="0.04"/>
    <b v="1"/>
    <x v="0"/>
    <x v="2"/>
  </r>
  <r>
    <s v="KPFI-TI-37822-24-03-2022"/>
    <s v="LTM/1676/21-22"/>
    <n v="4296"/>
    <n v="4821.8999999999996"/>
    <s v="HMB-041879"/>
    <s v="KPPE-SB-249112"/>
    <d v="2022-04-15T00:00:00"/>
    <n v="37094960.590000004"/>
    <n v="1"/>
    <n v="12"/>
    <n v="12"/>
    <m/>
    <x v="2"/>
    <s v="TI"/>
    <x v="2"/>
    <n v="1"/>
    <b v="1"/>
    <x v="0"/>
    <x v="6"/>
  </r>
  <r>
    <s v="KPFI-TI-37976-25-03-2022"/>
    <s v="LTM/1676/21-22"/>
    <n v="4296"/>
    <n v="4821.8999999999996"/>
    <s v="HMB-041879"/>
    <s v="KPPE-SB-249112"/>
    <d v="2022-04-15T00:00:00"/>
    <n v="37094960.590000004"/>
    <n v="1"/>
    <n v="1"/>
    <n v="1"/>
    <m/>
    <x v="2"/>
    <s v="TI"/>
    <x v="2"/>
    <n v="1"/>
    <b v="1"/>
    <x v="0"/>
    <x v="6"/>
  </r>
  <r>
    <s v="SIPZ-HC-527-01-12-2021"/>
    <s v="LTM/1680/21-22"/>
    <n v="21320"/>
    <n v="9607.2000000000007"/>
    <s v="HMB-042550"/>
    <s v="KPPE-SB-249582"/>
    <d v="2022-04-16T00:00:00"/>
    <n v="20733397.309999999"/>
    <n v="1.039E-2"/>
    <n v="49.97"/>
    <n v="4809.0200000000004"/>
    <m/>
    <x v="2"/>
    <s v="HC"/>
    <x v="2"/>
    <n v="1.039E-2"/>
    <b v="1"/>
    <x v="0"/>
    <x v="6"/>
  </r>
  <r>
    <s v="KAPE-IB-136944-27-01-2022"/>
    <s v="LTM/1662/21-22"/>
    <n v="31242"/>
    <n v="3204.16"/>
    <s v="HMB-041486"/>
    <s v="KPPE-SB-249687"/>
    <d v="2022-04-16T00:00:00"/>
    <n v="26217154.48"/>
    <n v="7.0000000000000007E-2"/>
    <n v="921.27"/>
    <n v="13161"/>
    <m/>
    <x v="2"/>
    <s v="IB"/>
    <x v="0"/>
    <n v="7.0000000000000007E-2"/>
    <b v="1"/>
    <x v="0"/>
    <x v="8"/>
  </r>
  <r>
    <s v="KAPW-IB-25811-20-08-2021"/>
    <s v="LTM/1676/21-22"/>
    <n v="4296"/>
    <n v="5402.33"/>
    <s v="HMB-041879"/>
    <s v="KPPE-SB-249112"/>
    <d v="2022-04-15T00:00:00"/>
    <n v="37094960.590000004"/>
    <n v="0.99009999999999998"/>
    <n v="15971.93"/>
    <n v="16131.63"/>
    <m/>
    <x v="2"/>
    <s v="IB"/>
    <x v="0"/>
    <n v="0.99009999999999998"/>
    <b v="1"/>
    <x v="0"/>
    <x v="3"/>
  </r>
  <r>
    <s v="KAPW-IB-25811-20-08-2021"/>
    <s v="LTM/1676/21-22"/>
    <n v="4296"/>
    <n v="5402.33"/>
    <s v="HMB-041879"/>
    <s v="KPPE-SB-249112"/>
    <d v="2022-04-15T00:00:00"/>
    <n v="37094960.590000004"/>
    <n v="1.0101"/>
    <n v="2036.36"/>
    <n v="2016"/>
    <m/>
    <x v="2"/>
    <s v="IB"/>
    <x v="0"/>
    <n v="1.0101"/>
    <b v="1"/>
    <x v="0"/>
    <x v="3"/>
  </r>
  <r>
    <s v="KAPE-IB-168621-14-03-2022"/>
    <s v="LTM/1662/21-22"/>
    <n v="31242"/>
    <n v="3906.9090000000001"/>
    <s v="HMB-041486"/>
    <s v="KPPE-SB-249687"/>
    <d v="2022-04-16T00:00:00"/>
    <n v="26217154.48"/>
    <n v="0.04"/>
    <n v="474.48"/>
    <n v="11862"/>
    <m/>
    <x v="2"/>
    <s v="IB"/>
    <x v="0"/>
    <n v="0.04"/>
    <b v="1"/>
    <x v="0"/>
    <x v="2"/>
  </r>
  <r>
    <s v="KAPE-IB-168621-14-03-2022"/>
    <s v="LTM/1673/21-22"/>
    <n v="12552"/>
    <n v="3906.9090000000001"/>
    <s v="HMB-041841"/>
    <s v="KPEX-SB-148012"/>
    <d v="2022-04-16T00:00:00"/>
    <n v="11177189.73"/>
    <n v="0.04"/>
    <n v="283.48"/>
    <n v="7087"/>
    <m/>
    <x v="2"/>
    <s v="IB"/>
    <x v="0"/>
    <n v="0.04"/>
    <b v="1"/>
    <x v="0"/>
    <x v="2"/>
  </r>
  <r>
    <s v="KAPE-IB-168621-14-03-2022"/>
    <s v="LTM/1677/21-22"/>
    <n v="23951"/>
    <n v="3906.9090000000001"/>
    <s v="HMB-042153"/>
    <s v="KPPE-SB-249657"/>
    <d v="2022-04-16T00:00:00"/>
    <n v="20979367.140000001"/>
    <n v="0.04"/>
    <n v="487.2"/>
    <n v="12180"/>
    <m/>
    <x v="2"/>
    <s v="IB"/>
    <x v="0"/>
    <n v="0.04"/>
    <b v="1"/>
    <x v="0"/>
    <x v="2"/>
  </r>
  <r>
    <s v="KAPE-IB-168621-14-03-2022"/>
    <s v="LTM/1679/21-22"/>
    <n v="35240"/>
    <n v="3906.9090000000001"/>
    <s v="HMB-042524"/>
    <s v="KPEX-SB-147989"/>
    <d v="2022-04-16T00:00:00"/>
    <n v="46793648.530000001"/>
    <n v="0.04"/>
    <n v="1175.5999999999999"/>
    <n v="29390"/>
    <m/>
    <x v="2"/>
    <s v="IB"/>
    <x v="0"/>
    <n v="0.04"/>
    <b v="1"/>
    <x v="0"/>
    <x v="2"/>
  </r>
  <r>
    <s v="KAPW-IB-132406-01-03-2022"/>
    <s v="LTM/1679/21-22"/>
    <n v="35240"/>
    <n v="3204.16"/>
    <s v="HMB-042524"/>
    <s v="KPEX-SB-147989"/>
    <d v="2022-04-16T00:00:00"/>
    <n v="46793648.530000001"/>
    <n v="7.0000000000000007E-2"/>
    <n v="182.3"/>
    <n v="2604.3000000000002"/>
    <m/>
    <x v="2"/>
    <s v="IB"/>
    <x v="0"/>
    <n v="7.0000000000000007E-2"/>
    <b v="1"/>
    <x v="0"/>
    <x v="8"/>
  </r>
  <r>
    <s v="KAPE-IB-172195-18-03-2022"/>
    <s v="LTM/1673/21-22"/>
    <n v="12552"/>
    <n v="3910"/>
    <s v="HMB-041841"/>
    <s v="KPEX-SB-148012"/>
    <d v="2022-04-16T00:00:00"/>
    <n v="11177189.73"/>
    <n v="0.04"/>
    <n v="283.48"/>
    <n v="7087"/>
    <m/>
    <x v="2"/>
    <s v="IB"/>
    <x v="0"/>
    <n v="0.04"/>
    <b v="1"/>
    <x v="0"/>
    <x v="2"/>
  </r>
  <r>
    <s v="KAPE-IB-172195-18-03-2022"/>
    <s v="LTM/1679/21-22"/>
    <n v="35240"/>
    <n v="3910"/>
    <s v="HMB-042524"/>
    <s v="KPEX-SB-147989"/>
    <d v="2022-04-16T00:00:00"/>
    <n v="46793648.530000001"/>
    <n v="0.04"/>
    <n v="445.6"/>
    <n v="11140"/>
    <m/>
    <x v="2"/>
    <s v="IB"/>
    <x v="0"/>
    <n v="0.04"/>
    <b v="1"/>
    <x v="0"/>
    <x v="2"/>
  </r>
  <r>
    <s v="KAPE-IB-156182-22-02-2022"/>
    <s v="LTM/1679/21-22"/>
    <n v="35240"/>
    <n v="3204.16"/>
    <s v="HMB-042524"/>
    <s v="KPEX-SB-147989"/>
    <d v="2022-04-16T00:00:00"/>
    <n v="46793648.530000001"/>
    <n v="7.0000000000000007E-2"/>
    <n v="300"/>
    <n v="4285.71"/>
    <m/>
    <x v="2"/>
    <s v="IB"/>
    <x v="0"/>
    <n v="7.0000000000000007E-2"/>
    <b v="1"/>
    <x v="0"/>
    <x v="8"/>
  </r>
  <r>
    <s v="KAPW-IB-139123-15-03-2022"/>
    <s v="LTM/1679/21-22"/>
    <n v="35240"/>
    <n v="3204.16"/>
    <s v="HMB-042524"/>
    <s v="KPEX-SB-147989"/>
    <d v="2022-04-16T00:00:00"/>
    <n v="46793648.530000001"/>
    <n v="7.0000000000000007E-2"/>
    <n v="325"/>
    <n v="4642.8500000000004"/>
    <m/>
    <x v="2"/>
    <s v="IB"/>
    <x v="0"/>
    <n v="7.0000000000000007E-2"/>
    <b v="1"/>
    <x v="0"/>
    <x v="8"/>
  </r>
  <r>
    <s v="KAPW-IB-141429-19-03-2022"/>
    <s v="LTM/1679/21-22"/>
    <n v="35240"/>
    <n v="3204.16"/>
    <s v="HMB-042524"/>
    <s v="KPEX-SB-147989"/>
    <d v="2022-04-16T00:00:00"/>
    <n v="46793648.530000001"/>
    <n v="7.0000000000000007E-2"/>
    <n v="1250"/>
    <n v="17857.14"/>
    <m/>
    <x v="2"/>
    <s v="IB"/>
    <x v="0"/>
    <n v="7.0000000000000007E-2"/>
    <b v="1"/>
    <x v="0"/>
    <x v="8"/>
  </r>
  <r>
    <s v="PQIB-IB-2406-11-08-2020"/>
    <s v="LTM/1678/21-22"/>
    <n v="14937"/>
    <n v="2701.12"/>
    <s v="BAF-014664"/>
    <s v="KPPE-SB-249719"/>
    <d v="2022-04-16T00:00:00"/>
    <n v="23482020.98"/>
    <n v="0.1"/>
    <n v="563.4"/>
    <n v="5634"/>
    <m/>
    <x v="2"/>
    <s v="IB"/>
    <x v="0"/>
    <n v="0.1"/>
    <b v="1"/>
    <x v="0"/>
    <x v="0"/>
  </r>
  <r>
    <s v="PQIB-IB-2406-11-08-2020"/>
    <s v="LTM/1678/21-22"/>
    <n v="14937"/>
    <n v="2701.12"/>
    <s v="BAF-014664"/>
    <s v="KPPE-SB-249719"/>
    <d v="2022-04-16T00:00:00"/>
    <n v="23482020.98"/>
    <n v="0.4"/>
    <n v="5612"/>
    <n v="14030"/>
    <m/>
    <x v="2"/>
    <s v="IB"/>
    <x v="0"/>
    <n v="0.4"/>
    <b v="1"/>
    <x v="0"/>
    <x v="0"/>
  </r>
  <r>
    <s v="PQIB-IB-2406-11-08-2020"/>
    <s v="LTM/1684/21-22"/>
    <n v="3258"/>
    <n v="2701.12"/>
    <s v="HMB-042661"/>
    <s v="KPPE-SB-249946"/>
    <d v="2022-04-16T00:00:00"/>
    <n v="28030582.030000001"/>
    <n v="0.4"/>
    <n v="6639.2"/>
    <n v="16598"/>
    <m/>
    <x v="2"/>
    <s v="IB"/>
    <x v="0"/>
    <n v="0.4"/>
    <b v="1"/>
    <x v="0"/>
    <x v="0"/>
  </r>
  <r>
    <s v="PQIB-IB-2406-11-08-2020"/>
    <s v="LTM/1685/21-22"/>
    <n v="31024"/>
    <n v="2701.12"/>
    <s v="HMB-042667"/>
    <s v="KPEX-SB-148162"/>
    <d v="2022-04-16T00:00:00"/>
    <n v="21574146.309999999"/>
    <n v="0.1"/>
    <n v="1363.8"/>
    <n v="13638"/>
    <m/>
    <x v="2"/>
    <s v="IB"/>
    <x v="0"/>
    <n v="0.1"/>
    <b v="1"/>
    <x v="0"/>
    <x v="0"/>
  </r>
  <r>
    <s v="PQIB-IB-2406-11-08-2020"/>
    <s v="LTM/1686/21-22"/>
    <n v="12430"/>
    <n v="2701.12"/>
    <s v="BAF-014987"/>
    <s v="KPPE-SB-250677"/>
    <d v="2022-04-17T00:00:00"/>
    <n v="30451733.43"/>
    <n v="0.1"/>
    <n v="579.79999999999995"/>
    <n v="5798"/>
    <m/>
    <x v="2"/>
    <s v="IB"/>
    <x v="0"/>
    <n v="0.1"/>
    <b v="1"/>
    <x v="0"/>
    <x v="0"/>
  </r>
  <r>
    <s v="PQIB-IB-2406-11-08-2020"/>
    <s v="LTM/1686/21-22"/>
    <n v="12430"/>
    <n v="2701.12"/>
    <s v="BAF-014987"/>
    <s v="KPPE-SB-250677"/>
    <d v="2022-04-17T00:00:00"/>
    <n v="30451733.43"/>
    <n v="0.4"/>
    <n v="386.8"/>
    <n v="967"/>
    <m/>
    <x v="2"/>
    <s v="IB"/>
    <x v="0"/>
    <n v="0.4"/>
    <b v="1"/>
    <x v="0"/>
    <x v="0"/>
  </r>
  <r>
    <s v="PQIB-IB-2406-11-08-2020"/>
    <s v="LTM/1687/21-22"/>
    <n v="37232"/>
    <n v="2701.12"/>
    <s v="HMB-042860"/>
    <s v="KPPE-SB-250698"/>
    <d v="2022-04-17T00:00:00"/>
    <n v="29218979.219999999"/>
    <n v="0.1"/>
    <n v="1439.7"/>
    <n v="14397"/>
    <m/>
    <x v="2"/>
    <s v="IB"/>
    <x v="0"/>
    <n v="0.1"/>
    <b v="1"/>
    <x v="0"/>
    <x v="0"/>
  </r>
  <r>
    <s v="PQIB-IB-2406-11-08-2020"/>
    <s v="LTM/1688/21-22"/>
    <n v="46312"/>
    <n v="2701.12"/>
    <s v="Open Account"/>
    <s v="KPPE-SB-250696"/>
    <d v="2022-04-17T00:00:00"/>
    <n v="33078510.52"/>
    <n v="0.1"/>
    <n v="847.4"/>
    <n v="8474"/>
    <m/>
    <x v="2"/>
    <s v="IB"/>
    <x v="0"/>
    <n v="0.1"/>
    <b v="1"/>
    <x v="0"/>
    <x v="0"/>
  </r>
  <r>
    <s v="PQIB-IB-2406-11-08-2020"/>
    <s v="LTM/1689/21-22"/>
    <n v="14442"/>
    <n v="2701.12"/>
    <s v="HBL-004672"/>
    <s v="KPPE-SB-250648"/>
    <d v="2022-04-17T00:00:00"/>
    <n v="25904445.66"/>
    <n v="0.1"/>
    <n v="1734.3"/>
    <n v="17343"/>
    <m/>
    <x v="2"/>
    <s v="IB"/>
    <x v="0"/>
    <n v="0.1"/>
    <b v="1"/>
    <x v="0"/>
    <x v="0"/>
  </r>
  <r>
    <s v="SIPZ-HC-512-25-11-2021"/>
    <s v="LTM/1681/21-22"/>
    <n v="13370"/>
    <n v="9607.2000000000007"/>
    <s v="HMB-042547"/>
    <s v="KPPE-SB-250486"/>
    <d v="2022-04-17T00:00:00"/>
    <n v="14559930"/>
    <n v="4.8000000000000001E-4"/>
    <n v="1.4500000000000002"/>
    <n v="3015.79"/>
    <m/>
    <x v="2"/>
    <s v="HC"/>
    <x v="2"/>
    <n v="4.8000000000000001E-4"/>
    <b v="1"/>
    <x v="0"/>
    <x v="6"/>
  </r>
  <r>
    <s v="SIPZ-HC-512-25-11-2021"/>
    <s v="LTM/1682/21-22"/>
    <n v="18000"/>
    <n v="9607.2000000000007"/>
    <s v="HMB-042548"/>
    <s v="KPPE-SB-250687"/>
    <d v="2022-04-17T00:00:00"/>
    <n v="17641800"/>
    <n v="1.039E-2"/>
    <n v="17.350000000000001"/>
    <n v="1670.3"/>
    <m/>
    <x v="2"/>
    <s v="HC"/>
    <x v="2"/>
    <n v="1.039E-2"/>
    <b v="1"/>
    <x v="0"/>
    <x v="6"/>
  </r>
  <r>
    <s v="SIPZ-HC-512-25-11-2021"/>
    <s v="LTM/1682/21-22"/>
    <n v="18000"/>
    <n v="9607.2000000000007"/>
    <s v="HMB-042548"/>
    <s v="KPPE-SB-250687"/>
    <d v="2022-04-17T00:00:00"/>
    <n v="17641800"/>
    <n v="4.8000000000000001E-4"/>
    <n v="2.6"/>
    <n v="5413.53"/>
    <m/>
    <x v="2"/>
    <s v="HC"/>
    <x v="2"/>
    <n v="4.8000000000000001E-4"/>
    <b v="1"/>
    <x v="0"/>
    <x v="6"/>
  </r>
  <r>
    <s v="KAPE-IB-129603-14-01-2022"/>
    <s v="LTM/1678/21-22"/>
    <n v="14937"/>
    <n v="1108.19"/>
    <s v="BAF-014664"/>
    <s v="KPPE-SB-249719"/>
    <d v="2022-04-16T00:00:00"/>
    <n v="23482020.98"/>
    <n v="0.04"/>
    <n v="786.56000000000006"/>
    <n v="19664"/>
    <m/>
    <x v="2"/>
    <s v="IB"/>
    <x v="0"/>
    <n v="0.04"/>
    <b v="1"/>
    <x v="0"/>
    <x v="2"/>
  </r>
  <r>
    <s v="KAPE-IB-129603-14-01-2022"/>
    <s v="LTM/1684/21-22"/>
    <n v="3258"/>
    <n v="1108.19"/>
    <s v="HMB-042661"/>
    <s v="KPPE-SB-249946"/>
    <d v="2022-04-16T00:00:00"/>
    <n v="28030582.030000001"/>
    <n v="0.04"/>
    <n v="663.92000000000007"/>
    <n v="16598"/>
    <m/>
    <x v="2"/>
    <s v="IB"/>
    <x v="0"/>
    <n v="0.04"/>
    <b v="1"/>
    <x v="0"/>
    <x v="2"/>
  </r>
  <r>
    <s v="KAPE-IB-129603-14-01-2022"/>
    <s v="LTM/1685/21-22"/>
    <n v="31024"/>
    <n v="1108.19"/>
    <s v="HMB-042667"/>
    <s v="KPEX-SB-148162"/>
    <d v="2022-04-16T00:00:00"/>
    <n v="21574146.309999999"/>
    <n v="0.04"/>
    <n v="545.52"/>
    <n v="13638"/>
    <m/>
    <x v="2"/>
    <s v="IB"/>
    <x v="0"/>
    <n v="0.04"/>
    <b v="1"/>
    <x v="0"/>
    <x v="2"/>
  </r>
  <r>
    <s v="KAPE-IB-129603-14-01-2022"/>
    <s v="LTM/1686/21-22"/>
    <n v="12430"/>
    <n v="1108.19"/>
    <s v="BAF-014987"/>
    <s v="KPPE-SB-250677"/>
    <d v="2022-04-17T00:00:00"/>
    <n v="30451733.43"/>
    <n v="0.04"/>
    <n v="270.59999999999997"/>
    <n v="6765"/>
    <m/>
    <x v="2"/>
    <s v="IB"/>
    <x v="0"/>
    <n v="0.04"/>
    <b v="1"/>
    <x v="0"/>
    <x v="2"/>
  </r>
  <r>
    <s v="KAPE-IB-129603-14-01-2022"/>
    <s v="LTM/1687/21-22"/>
    <n v="37232"/>
    <n v="1108.19"/>
    <s v="HMB-042860"/>
    <s v="KPPE-SB-250698"/>
    <d v="2022-04-17T00:00:00"/>
    <n v="29218979.219999999"/>
    <n v="0.04"/>
    <n v="575.88"/>
    <n v="14397"/>
    <m/>
    <x v="2"/>
    <s v="IB"/>
    <x v="0"/>
    <n v="0.04"/>
    <b v="1"/>
    <x v="0"/>
    <x v="2"/>
  </r>
  <r>
    <s v="KAPE-IB-129603-14-01-2022"/>
    <s v="LTM/1688/21-22"/>
    <n v="46312"/>
    <n v="1108.19"/>
    <s v="Open Account"/>
    <s v="KPPE-SB-250696"/>
    <d v="2022-04-17T00:00:00"/>
    <n v="33078510.52"/>
    <n v="0.04"/>
    <n v="338.96"/>
    <n v="8474"/>
    <m/>
    <x v="2"/>
    <s v="IB"/>
    <x v="0"/>
    <n v="0.04"/>
    <b v="1"/>
    <x v="0"/>
    <x v="2"/>
  </r>
  <r>
    <s v="KAPE-IB-129603-14-01-2022"/>
    <s v="LTM/1689/21-22"/>
    <n v="14442"/>
    <n v="1108.19"/>
    <s v="HBL-004672"/>
    <s v="KPPE-SB-250648"/>
    <d v="2022-04-17T00:00:00"/>
    <n v="25904445.66"/>
    <n v="0.04"/>
    <n v="693.72"/>
    <n v="17343"/>
    <m/>
    <x v="2"/>
    <s v="IB"/>
    <x v="0"/>
    <n v="0.04"/>
    <b v="1"/>
    <x v="0"/>
    <x v="2"/>
  </r>
  <r>
    <s v="KAPE-MB-174350-22-03-2021"/>
    <s v="LTM/1678/21-22"/>
    <n v="14937"/>
    <n v="5503.201"/>
    <s v="BAF-014664"/>
    <s v="KPPE-SB-249719"/>
    <d v="2022-04-16T00:00:00"/>
    <n v="23482020.98"/>
    <n v="0.53061000000000003"/>
    <n v="7444.46"/>
    <n v="14030"/>
    <m/>
    <x v="2"/>
    <s v="MB"/>
    <x v="1"/>
    <n v="0.53061000000000003"/>
    <b v="1"/>
    <x v="0"/>
    <x v="5"/>
  </r>
  <r>
    <s v="KAPE-MB-174350-22-03-2021"/>
    <s v="LTM/1684/21-22"/>
    <n v="3258"/>
    <n v="5503.201"/>
    <s v="HMB-042661"/>
    <s v="KPPE-SB-249946"/>
    <d v="2022-04-16T00:00:00"/>
    <n v="28030582.030000001"/>
    <n v="0.41666999999999998"/>
    <n v="6915.89"/>
    <n v="16598"/>
    <m/>
    <x v="2"/>
    <s v="MB"/>
    <x v="1"/>
    <n v="0.41666999999999998"/>
    <b v="1"/>
    <x v="0"/>
    <x v="5"/>
  </r>
  <r>
    <s v="KAPE-MB-174350-22-03-2021"/>
    <s v="LTM/1686/21-22"/>
    <n v="12430"/>
    <n v="5503.201"/>
    <s v="BAF-014987"/>
    <s v="KPPE-SB-250677"/>
    <d v="2022-04-17T00:00:00"/>
    <n v="30451733.43"/>
    <n v="0.53061000000000003"/>
    <n v="513.1"/>
    <n v="967"/>
    <m/>
    <x v="2"/>
    <s v="MB"/>
    <x v="1"/>
    <n v="0.53061000000000003"/>
    <b v="1"/>
    <x v="0"/>
    <x v="5"/>
  </r>
  <r>
    <s v="KAPE-MB-174350-22-03-2021"/>
    <s v="LTM/1688/21-22"/>
    <n v="46312"/>
    <n v="5503.201"/>
    <s v="Open Account"/>
    <s v="KPPE-SB-250696"/>
    <d v="2022-04-17T00:00:00"/>
    <n v="33078510.52"/>
    <n v="0.66327000000000003"/>
    <n v="7038.07"/>
    <n v="10611.25"/>
    <m/>
    <x v="2"/>
    <s v="MB"/>
    <x v="1"/>
    <n v="0.66325999999999996"/>
    <b v="0"/>
    <x v="0"/>
    <x v="5"/>
  </r>
  <r>
    <s v="KAPE-IB-135157-25-01-2022"/>
    <s v="LTM/1678/21-22"/>
    <n v="14937"/>
    <n v="3402.13"/>
    <s v="BAF-014664"/>
    <s v="KPPE-SB-249719"/>
    <d v="2022-04-16T00:00:00"/>
    <n v="23482020.98"/>
    <n v="0.04"/>
    <n v="786.56000000000006"/>
    <n v="19664"/>
    <m/>
    <x v="2"/>
    <s v="IB"/>
    <x v="0"/>
    <n v="0.04"/>
    <b v="1"/>
    <x v="0"/>
    <x v="2"/>
  </r>
  <r>
    <s v="KAPE-IB-135157-25-01-2022"/>
    <s v="LTM/1685/21-22"/>
    <n v="31024"/>
    <n v="3402.13"/>
    <s v="HMB-042667"/>
    <s v="KPEX-SB-148162"/>
    <d v="2022-04-16T00:00:00"/>
    <n v="21574146.309999999"/>
    <n v="0.04"/>
    <n v="397.12"/>
    <n v="9928"/>
    <m/>
    <x v="2"/>
    <s v="IB"/>
    <x v="0"/>
    <n v="0.04"/>
    <b v="1"/>
    <x v="0"/>
    <x v="2"/>
  </r>
  <r>
    <s v="KAPE-IB-135157-25-01-2022"/>
    <s v="LTM/1686/21-22"/>
    <n v="12430"/>
    <n v="3402.13"/>
    <s v="BAF-014987"/>
    <s v="KPPE-SB-250677"/>
    <d v="2022-04-17T00:00:00"/>
    <n v="30451733.43"/>
    <n v="0.04"/>
    <n v="270.59999999999997"/>
    <n v="6765"/>
    <m/>
    <x v="2"/>
    <s v="IB"/>
    <x v="0"/>
    <n v="0.04"/>
    <b v="1"/>
    <x v="0"/>
    <x v="2"/>
  </r>
  <r>
    <s v="KAPE-IB-135157-25-01-2022"/>
    <s v="LTM/1687/21-22"/>
    <n v="37232"/>
    <n v="3402.13"/>
    <s v="HMB-042860"/>
    <s v="KPPE-SB-250698"/>
    <d v="2022-04-17T00:00:00"/>
    <n v="29218979.219999999"/>
    <n v="0.04"/>
    <n v="575.88"/>
    <n v="14397"/>
    <m/>
    <x v="2"/>
    <s v="IB"/>
    <x v="0"/>
    <n v="0.04"/>
    <b v="1"/>
    <x v="0"/>
    <x v="2"/>
  </r>
  <r>
    <s v="KAPE-IB-135157-25-01-2022"/>
    <s v="LTM/1688/21-22"/>
    <n v="46312"/>
    <n v="3402.13"/>
    <s v="Open Account"/>
    <s v="KPPE-SB-250696"/>
    <d v="2022-04-17T00:00:00"/>
    <n v="33078510.52"/>
    <n v="0.04"/>
    <n v="338.96"/>
    <n v="8474"/>
    <m/>
    <x v="2"/>
    <s v="IB"/>
    <x v="0"/>
    <n v="0.04"/>
    <b v="1"/>
    <x v="0"/>
    <x v="2"/>
  </r>
  <r>
    <s v="KAPE-IB-135157-25-01-2022"/>
    <s v="LTM/1689/21-22"/>
    <n v="14442"/>
    <n v="3402.13"/>
    <s v="HBL-004672"/>
    <s v="KPPE-SB-250648"/>
    <d v="2022-04-17T00:00:00"/>
    <n v="25904445.66"/>
    <n v="0.04"/>
    <n v="693.72"/>
    <n v="17343"/>
    <m/>
    <x v="2"/>
    <s v="IB"/>
    <x v="0"/>
    <n v="0.04"/>
    <b v="1"/>
    <x v="0"/>
    <x v="2"/>
  </r>
  <r>
    <s v="KAPE-IB-129656-14-01-2022"/>
    <s v="LTM/1678/21-22"/>
    <n v="14937"/>
    <n v="3809.9189999999999"/>
    <s v="BAF-014664"/>
    <s v="KPPE-SB-249719"/>
    <d v="2022-04-16T00:00:00"/>
    <n v="23482020.98"/>
    <n v="0.04"/>
    <n v="786.56000000000006"/>
    <n v="19664"/>
    <m/>
    <x v="2"/>
    <s v="IB"/>
    <x v="0"/>
    <n v="0.04"/>
    <b v="1"/>
    <x v="0"/>
    <x v="2"/>
  </r>
  <r>
    <s v="KAPE-IB-129656-14-01-2022"/>
    <s v="LTM/1685/21-22"/>
    <n v="31024"/>
    <n v="3809.9189999999999"/>
    <s v="HMB-042667"/>
    <s v="KPEX-SB-148162"/>
    <d v="2022-04-16T00:00:00"/>
    <n v="21574146.309999999"/>
    <n v="0.04"/>
    <n v="397.12"/>
    <n v="9928"/>
    <m/>
    <x v="2"/>
    <s v="IB"/>
    <x v="0"/>
    <n v="0.04"/>
    <b v="1"/>
    <x v="0"/>
    <x v="2"/>
  </r>
  <r>
    <s v="KAPE-IB-129656-14-01-2022"/>
    <s v="LTM/1686/21-22"/>
    <n v="12430"/>
    <n v="3809.9189999999999"/>
    <s v="BAF-014987"/>
    <s v="KPPE-SB-250677"/>
    <d v="2022-04-17T00:00:00"/>
    <n v="30451733.43"/>
    <n v="0.04"/>
    <n v="270.59999999999997"/>
    <n v="6765"/>
    <m/>
    <x v="2"/>
    <s v="IB"/>
    <x v="0"/>
    <n v="0.04"/>
    <b v="1"/>
    <x v="0"/>
    <x v="2"/>
  </r>
  <r>
    <s v="KAPE-IB-129656-14-01-2022"/>
    <s v="LTM/1687/21-22"/>
    <n v="37232"/>
    <n v="3809.9189999999999"/>
    <s v="HMB-042860"/>
    <s v="KPPE-SB-250698"/>
    <d v="2022-04-17T00:00:00"/>
    <n v="29218979.219999999"/>
    <n v="0.04"/>
    <n v="575.88"/>
    <n v="14397"/>
    <m/>
    <x v="2"/>
    <s v="IB"/>
    <x v="0"/>
    <n v="0.04"/>
    <b v="1"/>
    <x v="0"/>
    <x v="2"/>
  </r>
  <r>
    <s v="KAPE-IB-129656-14-01-2022"/>
    <s v="LTM/1688/21-22"/>
    <n v="46312"/>
    <n v="3809.9189999999999"/>
    <s v="Open Account"/>
    <s v="KPPE-SB-250696"/>
    <d v="2022-04-17T00:00:00"/>
    <n v="33078510.52"/>
    <n v="0.04"/>
    <n v="338.96"/>
    <n v="8474"/>
    <m/>
    <x v="2"/>
    <s v="IB"/>
    <x v="0"/>
    <n v="0.04"/>
    <b v="1"/>
    <x v="0"/>
    <x v="2"/>
  </r>
  <r>
    <s v="KAPE-IB-129656-14-01-2022"/>
    <s v="LTM/1689/21-22"/>
    <n v="14442"/>
    <n v="3809.9189999999999"/>
    <s v="HBL-004672"/>
    <s v="KPPE-SB-250648"/>
    <d v="2022-04-17T00:00:00"/>
    <n v="25904445.66"/>
    <n v="0.04"/>
    <n v="693.72"/>
    <n v="17343"/>
    <m/>
    <x v="2"/>
    <s v="IB"/>
    <x v="0"/>
    <n v="0.04"/>
    <b v="1"/>
    <x v="0"/>
    <x v="2"/>
  </r>
  <r>
    <s v="KAPE-IB-142689-03-02-2022"/>
    <s v="LTM/1678/21-22"/>
    <n v="14937"/>
    <n v="2832.1089999999999"/>
    <s v="BAF-014664"/>
    <s v="KPPE-SB-249719"/>
    <d v="2022-04-16T00:00:00"/>
    <n v="23482020.98"/>
    <n v="0.04"/>
    <n v="561.20000000000005"/>
    <n v="14030"/>
    <m/>
    <x v="2"/>
    <s v="IB"/>
    <x v="0"/>
    <n v="0.04"/>
    <b v="1"/>
    <x v="0"/>
    <x v="2"/>
  </r>
  <r>
    <s v="KAPE-IB-142689-03-02-2022"/>
    <s v="LTM/1684/21-22"/>
    <n v="3258"/>
    <n v="2832.1089999999999"/>
    <s v="HMB-042661"/>
    <s v="KPPE-SB-249946"/>
    <d v="2022-04-16T00:00:00"/>
    <n v="28030582.030000001"/>
    <n v="0.04"/>
    <n v="663.92000000000007"/>
    <n v="16598"/>
    <m/>
    <x v="2"/>
    <s v="IB"/>
    <x v="0"/>
    <n v="0.04"/>
    <b v="1"/>
    <x v="0"/>
    <x v="2"/>
  </r>
  <r>
    <s v="KAPE-IB-142689-03-02-2022"/>
    <s v="LTM/1686/21-22"/>
    <n v="12430"/>
    <n v="2832.1089999999999"/>
    <s v="BAF-014987"/>
    <s v="KPPE-SB-250677"/>
    <d v="2022-04-17T00:00:00"/>
    <n v="30451733.43"/>
    <n v="0.04"/>
    <n v="38.68"/>
    <n v="967"/>
    <m/>
    <x v="2"/>
    <s v="IB"/>
    <x v="0"/>
    <n v="0.04"/>
    <b v="1"/>
    <x v="0"/>
    <x v="2"/>
  </r>
  <r>
    <s v="KAPE-IB-170365-15-03-2022"/>
    <s v="LTM/1678/21-22"/>
    <n v="14937"/>
    <n v="3910"/>
    <s v="BAF-014664"/>
    <s v="KPPE-SB-249719"/>
    <d v="2022-04-16T00:00:00"/>
    <n v="23482020.98"/>
    <n v="0.04"/>
    <n v="786.56000000000006"/>
    <n v="19664"/>
    <m/>
    <x v="2"/>
    <s v="IB"/>
    <x v="0"/>
    <n v="0.04"/>
    <b v="1"/>
    <x v="0"/>
    <x v="2"/>
  </r>
  <r>
    <s v="KAPE-IB-170365-15-03-2022"/>
    <s v="LTM/1686/21-22"/>
    <n v="12430"/>
    <n v="3910"/>
    <s v="BAF-014987"/>
    <s v="KPPE-SB-250677"/>
    <d v="2022-04-17T00:00:00"/>
    <n v="30451733.43"/>
    <n v="0.04"/>
    <n v="8.32"/>
    <n v="208"/>
    <m/>
    <x v="2"/>
    <s v="IB"/>
    <x v="0"/>
    <n v="0.04"/>
    <b v="1"/>
    <x v="0"/>
    <x v="2"/>
  </r>
  <r>
    <s v="KAPE-IB-162555-02-03-2022"/>
    <s v="LTM/1678/21-22"/>
    <n v="14937"/>
    <n v="3215.1990000000001"/>
    <s v="BAF-014664"/>
    <s v="KPPE-SB-249719"/>
    <d v="2022-04-16T00:00:00"/>
    <n v="23482020.98"/>
    <n v="7.0000000000000007E-2"/>
    <n v="394.38"/>
    <n v="5634"/>
    <m/>
    <x v="2"/>
    <s v="IB"/>
    <x v="0"/>
    <n v="7.0000000000000007E-2"/>
    <b v="1"/>
    <x v="0"/>
    <x v="8"/>
  </r>
  <r>
    <s v="KAPW-IB-119605-08-02-2022"/>
    <s v="LTM/1678/21-22"/>
    <n v="14937"/>
    <n v="3906.9029999999998"/>
    <s v="BAF-014664"/>
    <s v="KPPE-SB-249719"/>
    <d v="2022-04-16T00:00:00"/>
    <n v="23482020.98"/>
    <n v="0.04"/>
    <n v="786.56000000000006"/>
    <n v="19664"/>
    <m/>
    <x v="2"/>
    <s v="IB"/>
    <x v="0"/>
    <n v="0.04"/>
    <b v="1"/>
    <x v="0"/>
    <x v="2"/>
  </r>
  <r>
    <s v="KAPW-IB-119605-08-02-2022"/>
    <s v="LTM/1685/21-22"/>
    <n v="31024"/>
    <n v="3906.9029999999998"/>
    <s v="HMB-042667"/>
    <s v="KPEX-SB-148162"/>
    <d v="2022-04-16T00:00:00"/>
    <n v="21574146.309999999"/>
    <n v="0.04"/>
    <n v="397.12"/>
    <n v="9928"/>
    <m/>
    <x v="2"/>
    <s v="IB"/>
    <x v="0"/>
    <n v="0.04"/>
    <b v="1"/>
    <x v="0"/>
    <x v="2"/>
  </r>
  <r>
    <s v="KAPW-IB-119605-08-02-2022"/>
    <s v="LTM/1686/21-22"/>
    <n v="12430"/>
    <n v="3906.9029999999998"/>
    <s v="BAF-014987"/>
    <s v="KPPE-SB-250677"/>
    <d v="2022-04-17T00:00:00"/>
    <n v="30451733.43"/>
    <n v="0.04"/>
    <n v="270.59999999999997"/>
    <n v="6765"/>
    <m/>
    <x v="2"/>
    <s v="IB"/>
    <x v="0"/>
    <n v="0.04"/>
    <b v="1"/>
    <x v="0"/>
    <x v="2"/>
  </r>
  <r>
    <s v="KAPW-IB-119605-08-02-2022"/>
    <s v="LTM/1687/21-22"/>
    <n v="37232"/>
    <n v="3906.9029999999998"/>
    <s v="HMB-042860"/>
    <s v="KPPE-SB-250698"/>
    <d v="2022-04-17T00:00:00"/>
    <n v="29218979.219999999"/>
    <n v="0.04"/>
    <n v="575.88"/>
    <n v="14397"/>
    <m/>
    <x v="2"/>
    <s v="IB"/>
    <x v="0"/>
    <n v="0.04"/>
    <b v="1"/>
    <x v="0"/>
    <x v="2"/>
  </r>
  <r>
    <s v="KAPW-IB-119605-08-02-2022"/>
    <s v="LTM/1688/21-22"/>
    <n v="46312"/>
    <n v="3906.9029999999998"/>
    <s v="Open Account"/>
    <s v="KPPE-SB-250696"/>
    <d v="2022-04-17T00:00:00"/>
    <n v="33078510.52"/>
    <n v="0.04"/>
    <n v="338.96"/>
    <n v="8474"/>
    <m/>
    <x v="2"/>
    <s v="IB"/>
    <x v="0"/>
    <n v="0.04"/>
    <b v="1"/>
    <x v="0"/>
    <x v="2"/>
  </r>
  <r>
    <s v="KAPW-IB-119605-08-02-2022"/>
    <s v="LTM/1689/21-22"/>
    <n v="14442"/>
    <n v="3906.9029999999998"/>
    <s v="HBL-004672"/>
    <s v="KPPE-SB-250648"/>
    <d v="2022-04-17T00:00:00"/>
    <n v="25904445.66"/>
    <n v="0.04"/>
    <n v="693.72"/>
    <n v="17343"/>
    <m/>
    <x v="2"/>
    <s v="IB"/>
    <x v="0"/>
    <n v="0.04"/>
    <b v="1"/>
    <x v="0"/>
    <x v="2"/>
  </r>
  <r>
    <s v="SIPZ-HC-527-01-12-2021"/>
    <s v="LTM/1681/21-22"/>
    <n v="13370"/>
    <n v="9607.2000000000007"/>
    <s v="HMB-042547"/>
    <s v="KPPE-SB-250486"/>
    <d v="2022-04-17T00:00:00"/>
    <n v="14559930"/>
    <n v="1.039E-2"/>
    <n v="31.33"/>
    <n v="3015.79"/>
    <m/>
    <x v="2"/>
    <s v="HC"/>
    <x v="2"/>
    <n v="1.039E-2"/>
    <b v="1"/>
    <x v="0"/>
    <x v="6"/>
  </r>
  <r>
    <s v="SIPZ-HC-527-01-12-2021"/>
    <s v="LTM/1682/21-22"/>
    <n v="18000"/>
    <n v="9607.2000000000007"/>
    <s v="HMB-042548"/>
    <s v="KPPE-SB-250687"/>
    <d v="2022-04-17T00:00:00"/>
    <n v="17641800"/>
    <n v="1.039E-2"/>
    <n v="38.89"/>
    <n v="3743.23"/>
    <m/>
    <x v="2"/>
    <s v="HC"/>
    <x v="2"/>
    <n v="1.039E-2"/>
    <b v="1"/>
    <x v="0"/>
    <x v="6"/>
  </r>
  <r>
    <s v="KAPE-IB-136944-27-01-2022"/>
    <s v="LTM/1678/21-22"/>
    <n v="14937"/>
    <n v="3204.16"/>
    <s v="BAF-014664"/>
    <s v="KPPE-SB-249719"/>
    <d v="2022-04-16T00:00:00"/>
    <n v="23482020.98"/>
    <n v="7.0000000000000007E-2"/>
    <n v="376.92"/>
    <n v="5384.57"/>
    <m/>
    <x v="2"/>
    <s v="IB"/>
    <x v="0"/>
    <n v="7.0000000000000007E-2"/>
    <b v="1"/>
    <x v="0"/>
    <x v="8"/>
  </r>
  <r>
    <s v="KAPE-IB-168621-14-03-2022"/>
    <s v="LTM/1678/21-22"/>
    <n v="14937"/>
    <n v="3906.9090000000001"/>
    <s v="BAF-014664"/>
    <s v="KPPE-SB-249719"/>
    <d v="2022-04-16T00:00:00"/>
    <n v="23482020.98"/>
    <n v="0.04"/>
    <n v="786.56000000000006"/>
    <n v="19664"/>
    <m/>
    <x v="2"/>
    <s v="IB"/>
    <x v="0"/>
    <n v="0.04"/>
    <b v="1"/>
    <x v="0"/>
    <x v="2"/>
  </r>
  <r>
    <s v="KAPE-IB-168621-14-03-2022"/>
    <s v="LTM/1685/21-22"/>
    <n v="31024"/>
    <n v="3906.9090000000001"/>
    <s v="HMB-042667"/>
    <s v="KPEX-SB-148162"/>
    <d v="2022-04-16T00:00:00"/>
    <n v="21574146.309999999"/>
    <n v="0.04"/>
    <n v="397.12"/>
    <n v="9928"/>
    <m/>
    <x v="2"/>
    <s v="IB"/>
    <x v="0"/>
    <n v="0.04"/>
    <b v="1"/>
    <x v="0"/>
    <x v="2"/>
  </r>
  <r>
    <s v="KAPE-IB-168621-14-03-2022"/>
    <s v="LTM/1686/21-22"/>
    <n v="12430"/>
    <n v="3906.9090000000001"/>
    <s v="BAF-014987"/>
    <s v="KPPE-SB-250677"/>
    <d v="2022-04-17T00:00:00"/>
    <n v="30451733.43"/>
    <n v="0.04"/>
    <n v="270.59999999999997"/>
    <n v="6765"/>
    <m/>
    <x v="2"/>
    <s v="IB"/>
    <x v="0"/>
    <n v="0.04"/>
    <b v="1"/>
    <x v="0"/>
    <x v="2"/>
  </r>
  <r>
    <s v="KAPE-IB-168621-14-03-2022"/>
    <s v="LTM/1687/21-22"/>
    <n v="37232"/>
    <n v="3906.9090000000001"/>
    <s v="HMB-042860"/>
    <s v="KPPE-SB-250698"/>
    <d v="2022-04-17T00:00:00"/>
    <n v="29218979.219999999"/>
    <n v="0.04"/>
    <n v="575.88"/>
    <n v="14397"/>
    <m/>
    <x v="2"/>
    <s v="IB"/>
    <x v="0"/>
    <n v="0.04"/>
    <b v="1"/>
    <x v="0"/>
    <x v="2"/>
  </r>
  <r>
    <s v="KAPE-IB-168621-14-03-2022"/>
    <s v="LTM/1688/21-22"/>
    <n v="46312"/>
    <n v="3906.9090000000001"/>
    <s v="Open Account"/>
    <s v="KPPE-SB-250696"/>
    <d v="2022-04-17T00:00:00"/>
    <n v="33078510.52"/>
    <n v="0.04"/>
    <n v="338.96"/>
    <n v="8474"/>
    <m/>
    <x v="2"/>
    <s v="IB"/>
    <x v="0"/>
    <n v="0.04"/>
    <b v="1"/>
    <x v="0"/>
    <x v="2"/>
  </r>
  <r>
    <s v="KAPE-IB-168621-14-03-2022"/>
    <s v="LTM/1689/21-22"/>
    <n v="14442"/>
    <n v="3906.9090000000001"/>
    <s v="HBL-004672"/>
    <s v="KPPE-SB-250648"/>
    <d v="2022-04-17T00:00:00"/>
    <n v="25904445.66"/>
    <n v="0.04"/>
    <n v="693.72"/>
    <n v="17343"/>
    <m/>
    <x v="2"/>
    <s v="IB"/>
    <x v="0"/>
    <n v="0.04"/>
    <b v="1"/>
    <x v="0"/>
    <x v="2"/>
  </r>
  <r>
    <s v="KAPW-IB-132406-01-03-2022"/>
    <s v="LTM/1678/21-22"/>
    <n v="14937"/>
    <n v="3204.16"/>
    <s v="BAF-014664"/>
    <s v="KPPE-SB-249719"/>
    <d v="2022-04-16T00:00:00"/>
    <n v="23482020.98"/>
    <n v="7.0000000000000007E-2"/>
    <n v="999.56"/>
    <n v="14279.43"/>
    <m/>
    <x v="2"/>
    <s v="IB"/>
    <x v="0"/>
    <n v="7.0000000000000007E-2"/>
    <b v="1"/>
    <x v="0"/>
    <x v="8"/>
  </r>
  <r>
    <s v="KAPW-IB-132406-01-03-2022"/>
    <s v="LTM/1685/21-22"/>
    <n v="31024"/>
    <n v="3204.16"/>
    <s v="HMB-042667"/>
    <s v="KPEX-SB-148162"/>
    <d v="2022-04-16T00:00:00"/>
    <n v="21574146.309999999"/>
    <n v="7.0000000000000007E-2"/>
    <n v="160.58000000000001"/>
    <n v="2294"/>
    <m/>
    <x v="2"/>
    <s v="IB"/>
    <x v="0"/>
    <n v="7.0000000000000007E-2"/>
    <b v="1"/>
    <x v="0"/>
    <x v="8"/>
  </r>
  <r>
    <s v="KAPE-IB-172195-18-03-2022"/>
    <s v="LTM/1684/21-22"/>
    <n v="3258"/>
    <n v="3910"/>
    <s v="HMB-042661"/>
    <s v="KPPE-SB-249946"/>
    <d v="2022-04-16T00:00:00"/>
    <n v="28030582.030000001"/>
    <n v="0.04"/>
    <n v="663.92000000000007"/>
    <n v="16598"/>
    <m/>
    <x v="2"/>
    <s v="IB"/>
    <x v="0"/>
    <n v="0.04"/>
    <b v="1"/>
    <x v="0"/>
    <x v="2"/>
  </r>
  <r>
    <s v="KAPE-IB-172195-18-03-2022"/>
    <s v="LTM/1685/21-22"/>
    <n v="31024"/>
    <n v="3910"/>
    <s v="HMB-042667"/>
    <s v="KPEX-SB-148162"/>
    <d v="2022-04-16T00:00:00"/>
    <n v="21574146.309999999"/>
    <n v="0.04"/>
    <n v="545.52"/>
    <n v="13638"/>
    <m/>
    <x v="2"/>
    <s v="IB"/>
    <x v="0"/>
    <n v="0.04"/>
    <b v="1"/>
    <x v="0"/>
    <x v="2"/>
  </r>
  <r>
    <s v="KAPE-IB-172195-18-03-2022"/>
    <s v="LTM/1686/21-22"/>
    <n v="12430"/>
    <n v="3910"/>
    <s v="BAF-014987"/>
    <s v="KPPE-SB-250677"/>
    <d v="2022-04-17T00:00:00"/>
    <n v="30451733.43"/>
    <n v="0.04"/>
    <n v="262.27999999999997"/>
    <n v="6557"/>
    <m/>
    <x v="2"/>
    <s v="IB"/>
    <x v="0"/>
    <n v="0.04"/>
    <b v="1"/>
    <x v="0"/>
    <x v="2"/>
  </r>
  <r>
    <s v="KAPE-IB-172195-18-03-2022"/>
    <s v="LTM/1687/21-22"/>
    <n v="37232"/>
    <n v="3910"/>
    <s v="HMB-042860"/>
    <s v="KPPE-SB-250698"/>
    <d v="2022-04-17T00:00:00"/>
    <n v="29218979.219999999"/>
    <n v="0.04"/>
    <n v="575.88"/>
    <n v="14397"/>
    <m/>
    <x v="2"/>
    <s v="IB"/>
    <x v="0"/>
    <n v="0.04"/>
    <b v="1"/>
    <x v="0"/>
    <x v="2"/>
  </r>
  <r>
    <s v="KAPE-IB-172195-18-03-2022"/>
    <s v="LTM/1688/21-22"/>
    <n v="46312"/>
    <n v="3910"/>
    <s v="Open Account"/>
    <s v="KPPE-SB-250696"/>
    <d v="2022-04-17T00:00:00"/>
    <n v="33078510.52"/>
    <n v="0.04"/>
    <n v="338.96"/>
    <n v="8474"/>
    <m/>
    <x v="2"/>
    <s v="IB"/>
    <x v="0"/>
    <n v="0.04"/>
    <b v="1"/>
    <x v="0"/>
    <x v="2"/>
  </r>
  <r>
    <s v="KAPE-IB-172195-18-03-2022"/>
    <s v="LTM/1689/21-22"/>
    <n v="14442"/>
    <n v="3910"/>
    <s v="HBL-004672"/>
    <s v="KPPE-SB-250648"/>
    <d v="2022-04-17T00:00:00"/>
    <n v="25904445.66"/>
    <n v="0.04"/>
    <n v="693.72"/>
    <n v="17343"/>
    <m/>
    <x v="2"/>
    <s v="IB"/>
    <x v="0"/>
    <n v="0.04"/>
    <b v="1"/>
    <x v="0"/>
    <x v="2"/>
  </r>
  <r>
    <s v="KAPE-IB-170407-15-03-2022"/>
    <s v="LTM/1685/21-22"/>
    <n v="31024"/>
    <n v="3204.16"/>
    <s v="HMB-042667"/>
    <s v="KPEX-SB-148162"/>
    <d v="2022-04-16T00:00:00"/>
    <n v="21574146.309999999"/>
    <n v="7.0000000000000007E-2"/>
    <n v="534.38"/>
    <n v="7634"/>
    <m/>
    <x v="2"/>
    <s v="IB"/>
    <x v="0"/>
    <n v="7.0000000000000007E-2"/>
    <b v="1"/>
    <x v="0"/>
    <x v="8"/>
  </r>
  <r>
    <s v="KAPE-IB-170407-15-03-2022"/>
    <s v="LTM/1686/21-22"/>
    <n v="12430"/>
    <n v="3204.16"/>
    <s v="BAF-014987"/>
    <s v="KPPE-SB-250677"/>
    <d v="2022-04-17T00:00:00"/>
    <n v="30451733.43"/>
    <n v="7.0000000000000007E-2"/>
    <n v="473.55"/>
    <n v="6765"/>
    <m/>
    <x v="2"/>
    <s v="IB"/>
    <x v="0"/>
    <n v="7.0000000000000007E-2"/>
    <b v="1"/>
    <x v="0"/>
    <x v="8"/>
  </r>
  <r>
    <s v="KAPE-IB-170407-15-03-2022"/>
    <s v="LTM/1687/21-22"/>
    <n v="37232"/>
    <n v="3204.16"/>
    <s v="HMB-042860"/>
    <s v="KPPE-SB-250698"/>
    <d v="2022-04-17T00:00:00"/>
    <n v="29218979.219999999"/>
    <n v="7.0000000000000007E-2"/>
    <n v="1007.7900000000001"/>
    <n v="14397"/>
    <m/>
    <x v="2"/>
    <s v="IB"/>
    <x v="0"/>
    <n v="7.0000000000000007E-2"/>
    <b v="1"/>
    <x v="0"/>
    <x v="8"/>
  </r>
  <r>
    <s v="KAPE-IB-170407-15-03-2022"/>
    <s v="LTM/1688/21-22"/>
    <n v="46312"/>
    <n v="3204.16"/>
    <s v="Open Account"/>
    <s v="KPPE-SB-250696"/>
    <d v="2022-04-17T00:00:00"/>
    <n v="33078510.52"/>
    <n v="7.0000000000000007E-2"/>
    <n v="593.18000000000006"/>
    <n v="8474"/>
    <m/>
    <x v="2"/>
    <s v="IB"/>
    <x v="0"/>
    <n v="7.0000000000000007E-2"/>
    <b v="1"/>
    <x v="0"/>
    <x v="8"/>
  </r>
  <r>
    <s v="KAPE-IB-170407-15-03-2022"/>
    <s v="LTM/1689/21-22"/>
    <n v="14442"/>
    <n v="3204.16"/>
    <s v="HBL-004672"/>
    <s v="KPPE-SB-250648"/>
    <d v="2022-04-17T00:00:00"/>
    <n v="25904445.66"/>
    <n v="7.0000000000000007E-2"/>
    <n v="1214.01"/>
    <n v="17343"/>
    <m/>
    <x v="2"/>
    <s v="IB"/>
    <x v="0"/>
    <n v="7.0000000000000007E-2"/>
    <b v="1"/>
    <x v="0"/>
    <x v="8"/>
  </r>
  <r>
    <s v="PQIB-IB-2406-11-08-2020"/>
    <s v="LTM/1689A/21-22"/>
    <n v="15842"/>
    <n v="2701.12"/>
    <s v="HBL-004790"/>
    <s v="KPPE-SB-251704"/>
    <d v="2022-04-19T00:00:00"/>
    <n v="24971130.640000001"/>
    <n v="0.1"/>
    <n v="1657.9"/>
    <n v="16579"/>
    <m/>
    <x v="2"/>
    <s v="IB"/>
    <x v="0"/>
    <n v="0.1"/>
    <b v="1"/>
    <x v="0"/>
    <x v="0"/>
  </r>
  <r>
    <s v="KAPE-IB-135157-25-01-2022"/>
    <s v="LTM/1689A/21-22"/>
    <n v="15842"/>
    <n v="3402.13"/>
    <s v="HBL-004790"/>
    <s v="KPPE-SB-251704"/>
    <d v="2022-04-19T00:00:00"/>
    <n v="24971130.640000001"/>
    <n v="0.04"/>
    <n v="663.16"/>
    <n v="16579"/>
    <m/>
    <x v="2"/>
    <s v="IB"/>
    <x v="0"/>
    <n v="0.04"/>
    <b v="1"/>
    <x v="0"/>
    <x v="2"/>
  </r>
  <r>
    <s v="KAPE-IB-172195-18-03-2022"/>
    <s v="LTM/1689A/21-22"/>
    <n v="15842"/>
    <n v="3910"/>
    <s v="HBL-004790"/>
    <s v="KPPE-SB-251704"/>
    <d v="2022-04-19T00:00:00"/>
    <n v="24971130.640000001"/>
    <n v="0.04"/>
    <n v="663.16"/>
    <n v="16579"/>
    <m/>
    <x v="2"/>
    <s v="IB"/>
    <x v="0"/>
    <n v="0.04"/>
    <b v="1"/>
    <x v="0"/>
    <x v="2"/>
  </r>
  <r>
    <s v="KAPE-IB-168698-14-03-2022"/>
    <s v="LTM/1689A/21-22"/>
    <n v="15842"/>
    <n v="1108.19"/>
    <s v="HBL-004790"/>
    <s v="KPPE-SB-251704"/>
    <d v="2022-04-19T00:00:00"/>
    <n v="24971130.640000001"/>
    <n v="0.04"/>
    <n v="663.16"/>
    <n v="16579"/>
    <m/>
    <x v="2"/>
    <s v="IB"/>
    <x v="0"/>
    <n v="0.04"/>
    <b v="1"/>
    <x v="0"/>
    <x v="2"/>
  </r>
  <r>
    <s v="KAPE-IB-177711-29-03-2022"/>
    <s v="LTM/1689A/21-22"/>
    <n v="15842"/>
    <n v="3909.5"/>
    <s v="HBL-004790"/>
    <s v="KPPE-SB-251704"/>
    <d v="2022-04-19T00:00:00"/>
    <n v="24971130.640000001"/>
    <n v="0.04"/>
    <n v="663.16"/>
    <n v="16579"/>
    <m/>
    <x v="2"/>
    <s v="IB"/>
    <x v="0"/>
    <n v="0.04"/>
    <b v="1"/>
    <x v="0"/>
    <x v="2"/>
  </r>
  <r>
    <s v="KAPE-IB-148901-12-02-2022"/>
    <s v="LTM/1689A/21-22"/>
    <n v="15842"/>
    <n v="3809.9189999999999"/>
    <s v="HBL-004790"/>
    <s v="KPPE-SB-251704"/>
    <d v="2022-04-19T00:00:00"/>
    <n v="24971130.640000001"/>
    <n v="0.04"/>
    <n v="663.16"/>
    <n v="16579"/>
    <m/>
    <x v="2"/>
    <s v="IB"/>
    <x v="0"/>
    <n v="0.04"/>
    <b v="1"/>
    <x v="0"/>
    <x v="2"/>
  </r>
  <r>
    <s v="PQIB-IB-2406-11-08-2020"/>
    <s v="LTM/1666/21-22"/>
    <n v="2644"/>
    <n v="2701.12"/>
    <s v="HMB-043921"/>
    <s v="KPPE-SB-251935"/>
    <d v="2022-04-19T00:00:00"/>
    <n v="3562398.87"/>
    <n v="0.4"/>
    <n v="1274.9100000000001"/>
    <n v="3187.28"/>
    <m/>
    <x v="2"/>
    <s v="IB"/>
    <x v="0"/>
    <n v="0.4"/>
    <b v="1"/>
    <x v="0"/>
    <x v="0"/>
  </r>
  <r>
    <s v="PQIB-IB-2406-11-08-2020"/>
    <s v="LTM/1702/21-22"/>
    <n v="13360"/>
    <n v="2701.12"/>
    <s v="HMB-044128"/>
    <s v="KPEX-SB-149428"/>
    <d v="2022-04-19T00:00:00"/>
    <n v="11524118.52"/>
    <n v="0.1"/>
    <n v="728.8"/>
    <n v="7288"/>
    <m/>
    <x v="2"/>
    <s v="IB"/>
    <x v="0"/>
    <n v="0.1"/>
    <b v="1"/>
    <x v="0"/>
    <x v="0"/>
  </r>
  <r>
    <s v="PQIB-IB-2406-11-08-2020"/>
    <s v="LTM/1704/21-22"/>
    <n v="32840"/>
    <n v="2701.12"/>
    <s v="HMB-043726"/>
    <s v="KPPE-SB-252435"/>
    <d v="2022-04-20T00:00:00"/>
    <n v="26697741.16"/>
    <n v="0.1"/>
    <n v="1361.1999999999998"/>
    <n v="13612"/>
    <m/>
    <x v="2"/>
    <s v="IB"/>
    <x v="0"/>
    <n v="0.1"/>
    <b v="1"/>
    <x v="0"/>
    <x v="0"/>
  </r>
  <r>
    <s v="PQIB-IB-2406-11-08-2020"/>
    <s v="LTM/1705/21-22"/>
    <n v="12456"/>
    <n v="2701.12"/>
    <s v="HMB-044128"/>
    <s v="KPEX-SB-149449"/>
    <d v="2022-04-19T00:00:00"/>
    <n v="12258828.640000001"/>
    <n v="0.1"/>
    <n v="791.1"/>
    <n v="7911"/>
    <m/>
    <x v="2"/>
    <s v="IB"/>
    <x v="0"/>
    <n v="0.1"/>
    <b v="1"/>
    <x v="0"/>
    <x v="0"/>
  </r>
  <r>
    <s v="KAPW-IB-80150-01-12-2021"/>
    <s v="LTM/1666/21-22"/>
    <n v="2644"/>
    <n v="3204.2"/>
    <s v="HMB-043921"/>
    <s v="KPPE-SB-251935"/>
    <d v="2022-04-19T00:00:00"/>
    <n v="3562398.87"/>
    <n v="7.0000000000000007E-2"/>
    <n v="9.49"/>
    <n v="135.57"/>
    <m/>
    <x v="2"/>
    <s v="IB"/>
    <x v="0"/>
    <n v="7.0000000000000007E-2"/>
    <b v="1"/>
    <x v="0"/>
    <x v="8"/>
  </r>
  <r>
    <s v="KAPE-IB-129603-14-01-2022"/>
    <s v="LTM/1666/21-22"/>
    <n v="2644"/>
    <n v="1108.19"/>
    <s v="HMB-043921"/>
    <s v="KPPE-SB-251935"/>
    <d v="2022-04-19T00:00:00"/>
    <n v="3562398.87"/>
    <n v="0.04"/>
    <n v="110.64"/>
    <n v="2766"/>
    <m/>
    <x v="2"/>
    <s v="IB"/>
    <x v="0"/>
    <n v="0.04"/>
    <b v="1"/>
    <x v="0"/>
    <x v="2"/>
  </r>
  <r>
    <s v="KAPE-MB-174350-22-03-2021"/>
    <s v="LTM/1666/21-22"/>
    <n v="2644"/>
    <n v="5503.201"/>
    <s v="HMB-043921"/>
    <s v="KPPE-SB-251935"/>
    <d v="2022-04-19T00:00:00"/>
    <n v="3562398.87"/>
    <n v="0.53061000000000003"/>
    <n v="1691.2"/>
    <n v="3187.28"/>
    <m/>
    <x v="2"/>
    <s v="MB"/>
    <x v="1"/>
    <n v="0.53061000000000003"/>
    <b v="1"/>
    <x v="0"/>
    <x v="5"/>
  </r>
  <r>
    <s v="KAPE-IB-135157-25-01-2022"/>
    <s v="LTM/1666/21-22"/>
    <n v="2644"/>
    <n v="3402.13"/>
    <s v="HMB-043921"/>
    <s v="KPPE-SB-251935"/>
    <d v="2022-04-19T00:00:00"/>
    <n v="3562398.87"/>
    <n v="0.04"/>
    <n v="110.64"/>
    <n v="2766"/>
    <m/>
    <x v="2"/>
    <s v="IB"/>
    <x v="0"/>
    <n v="0.04"/>
    <b v="1"/>
    <x v="0"/>
    <x v="2"/>
  </r>
  <r>
    <s v="KAPE-IB-135157-25-01-2022"/>
    <s v="LTM/1702/21-22"/>
    <n v="13360"/>
    <n v="3402.13"/>
    <s v="HMB-044128"/>
    <s v="KPEX-SB-149428"/>
    <d v="2022-04-19T00:00:00"/>
    <n v="11524118.52"/>
    <n v="0.04"/>
    <n v="291.52"/>
    <n v="7288"/>
    <m/>
    <x v="2"/>
    <s v="IB"/>
    <x v="0"/>
    <n v="0.04"/>
    <b v="1"/>
    <x v="0"/>
    <x v="2"/>
  </r>
  <r>
    <s v="KAPE-IB-135157-25-01-2022"/>
    <s v="LTM/1704/21-22"/>
    <n v="32840"/>
    <n v="3402.13"/>
    <s v="HMB-043726"/>
    <s v="KPPE-SB-252435"/>
    <d v="2022-04-20T00:00:00"/>
    <n v="26697741.16"/>
    <n v="0.04"/>
    <n v="544.48"/>
    <n v="13612"/>
    <m/>
    <x v="2"/>
    <s v="IB"/>
    <x v="0"/>
    <n v="0.04"/>
    <b v="1"/>
    <x v="0"/>
    <x v="2"/>
  </r>
  <r>
    <s v="KAPE-IB-135157-25-01-2022"/>
    <s v="LTM/1705/21-22"/>
    <n v="12456"/>
    <n v="3402.13"/>
    <s v="HMB-044128"/>
    <s v="KPEX-SB-149449"/>
    <d v="2022-04-19T00:00:00"/>
    <n v="12258828.640000001"/>
    <n v="0.04"/>
    <n v="288.02"/>
    <n v="7200.5"/>
    <m/>
    <x v="2"/>
    <s v="IB"/>
    <x v="0"/>
    <n v="0.04"/>
    <b v="1"/>
    <x v="0"/>
    <x v="2"/>
  </r>
  <r>
    <s v="KAPE-IB-129656-14-01-2022"/>
    <s v="LTM/1666/21-22"/>
    <n v="2644"/>
    <n v="3809.9189999999999"/>
    <s v="HMB-043921"/>
    <s v="KPPE-SB-251935"/>
    <d v="2022-04-19T00:00:00"/>
    <n v="3562398.87"/>
    <n v="0.04"/>
    <n v="110.64"/>
    <n v="2766"/>
    <m/>
    <x v="2"/>
    <s v="IB"/>
    <x v="0"/>
    <n v="0.04"/>
    <b v="1"/>
    <x v="0"/>
    <x v="2"/>
  </r>
  <r>
    <s v="KAPE-IB-142689-03-02-2022"/>
    <s v="LTM/1666/21-22"/>
    <n v="2644"/>
    <n v="2832.1089999999999"/>
    <s v="HMB-043921"/>
    <s v="KPPE-SB-251935"/>
    <d v="2022-04-19T00:00:00"/>
    <n v="3562398.87"/>
    <n v="0.04"/>
    <n v="110.64"/>
    <n v="2766"/>
    <m/>
    <x v="2"/>
    <s v="IB"/>
    <x v="0"/>
    <n v="0.04"/>
    <b v="1"/>
    <x v="0"/>
    <x v="2"/>
  </r>
  <r>
    <s v="KPAF-IB-50262-29-03-2022"/>
    <s v="LTM/1666/21-22"/>
    <n v="2644"/>
    <n v="3808.94"/>
    <s v="HMB-043921"/>
    <s v="KPPE-SB-251935"/>
    <d v="2022-04-19T00:00:00"/>
    <n v="3562398.87"/>
    <n v="0.04"/>
    <n v="110.64"/>
    <n v="2766"/>
    <m/>
    <x v="2"/>
    <s v="IB"/>
    <x v="0"/>
    <n v="0.04"/>
    <b v="1"/>
    <x v="0"/>
    <x v="2"/>
  </r>
  <r>
    <s v="KAPE-IB-170365-15-03-2022"/>
    <s v="LTM/1666/21-22"/>
    <n v="2644"/>
    <n v="3910"/>
    <s v="HMB-043921"/>
    <s v="KPPE-SB-251935"/>
    <d v="2022-04-19T00:00:00"/>
    <n v="3562398.87"/>
    <n v="0.04"/>
    <n v="110.64"/>
    <n v="2766"/>
    <m/>
    <x v="2"/>
    <s v="IB"/>
    <x v="0"/>
    <n v="0.04"/>
    <b v="1"/>
    <x v="0"/>
    <x v="2"/>
  </r>
  <r>
    <s v="KAPE-IB-162555-02-03-2022"/>
    <s v="LTM/1666/21-22"/>
    <n v="2644"/>
    <n v="3215.1990000000001"/>
    <s v="HMB-043921"/>
    <s v="KPPE-SB-251935"/>
    <d v="2022-04-19T00:00:00"/>
    <n v="3562398.87"/>
    <n v="7.0000000000000007E-2"/>
    <n v="193.62"/>
    <n v="2766"/>
    <m/>
    <x v="2"/>
    <s v="IB"/>
    <x v="0"/>
    <n v="7.0000000000000007E-2"/>
    <b v="1"/>
    <x v="0"/>
    <x v="8"/>
  </r>
  <r>
    <s v="KAPW-IB-119605-08-02-2022"/>
    <s v="LTM/1666/21-22"/>
    <n v="2644"/>
    <n v="3906.9029999999998"/>
    <s v="HMB-043921"/>
    <s v="KPPE-SB-251935"/>
    <d v="2022-04-19T00:00:00"/>
    <n v="3562398.87"/>
    <n v="0.04"/>
    <n v="110.64"/>
    <n v="2766"/>
    <m/>
    <x v="2"/>
    <s v="IB"/>
    <x v="0"/>
    <n v="0.04"/>
    <b v="1"/>
    <x v="0"/>
    <x v="2"/>
  </r>
  <r>
    <s v="KAPE-IB-145470-07-02-2022"/>
    <s v="LTM/1666/21-22"/>
    <n v="2644"/>
    <n v="3204.1590000000001"/>
    <s v="HMB-043921"/>
    <s v="KPPE-SB-251935"/>
    <d v="2022-04-19T00:00:00"/>
    <n v="3562398.87"/>
    <n v="7.0000000000000007E-2"/>
    <n v="20"/>
    <n v="285.70999999999998"/>
    <m/>
    <x v="2"/>
    <s v="IB"/>
    <x v="0"/>
    <n v="7.0000000000000007E-2"/>
    <b v="1"/>
    <x v="0"/>
    <x v="8"/>
  </r>
  <r>
    <s v="KAPE-IB-136944-27-01-2022"/>
    <s v="LTM/1666/21-22"/>
    <n v="2644"/>
    <n v="3204.16"/>
    <s v="HMB-043921"/>
    <s v="KPPE-SB-251935"/>
    <d v="2022-04-19T00:00:00"/>
    <n v="3562398.87"/>
    <n v="7.0000000000000007E-2"/>
    <n v="193.62"/>
    <n v="2766"/>
    <m/>
    <x v="2"/>
    <s v="IB"/>
    <x v="0"/>
    <n v="7.0000000000000007E-2"/>
    <b v="1"/>
    <x v="0"/>
    <x v="8"/>
  </r>
  <r>
    <s v="KAPE-IB-168621-14-03-2022"/>
    <s v="LTM/1666/21-22"/>
    <n v="2644"/>
    <n v="3906.9090000000001"/>
    <s v="HMB-043921"/>
    <s v="KPPE-SB-251935"/>
    <d v="2022-04-19T00:00:00"/>
    <n v="3562398.87"/>
    <n v="0.04"/>
    <n v="110.64"/>
    <n v="2766"/>
    <m/>
    <x v="2"/>
    <s v="IB"/>
    <x v="0"/>
    <n v="0.04"/>
    <b v="1"/>
    <x v="0"/>
    <x v="2"/>
  </r>
  <r>
    <s v="KAPE-IB-168621-14-03-2022"/>
    <s v="LTM/1705/21-22"/>
    <n v="12456"/>
    <n v="3402.13"/>
    <s v="HMB-044128"/>
    <s v="KPEX-SB-149449"/>
    <d v="2022-04-19T00:00:00"/>
    <n v="12258828.640000001"/>
    <n v="0.04"/>
    <n v="28.42"/>
    <n v="710.5"/>
    <m/>
    <x v="2"/>
    <s v="IB"/>
    <x v="0"/>
    <n v="0.04"/>
    <b v="1"/>
    <x v="0"/>
    <x v="2"/>
  </r>
  <r>
    <s v="KAPE-IB-172195-18-03-2022"/>
    <s v="LTM/1702/21-22"/>
    <n v="13360"/>
    <n v="3910"/>
    <s v="HMB-044128"/>
    <s v="KPEX-SB-149428"/>
    <d v="2022-04-19T00:00:00"/>
    <n v="11524118.52"/>
    <n v="0.04"/>
    <n v="291.52"/>
    <n v="7288"/>
    <m/>
    <x v="2"/>
    <s v="IB"/>
    <x v="0"/>
    <n v="0.04"/>
    <b v="1"/>
    <x v="0"/>
    <x v="2"/>
  </r>
  <r>
    <s v="KAPE-IB-172195-18-03-2022"/>
    <s v="LTM/1704/21-22"/>
    <n v="32840"/>
    <n v="3910"/>
    <s v="HMB-043726"/>
    <s v="KPPE-SB-252435"/>
    <d v="2022-04-20T00:00:00"/>
    <n v="26697741.16"/>
    <n v="0.04"/>
    <n v="544.48"/>
    <n v="13612"/>
    <m/>
    <x v="2"/>
    <s v="IB"/>
    <x v="0"/>
    <n v="0.04"/>
    <b v="1"/>
    <x v="0"/>
    <x v="2"/>
  </r>
  <r>
    <s v="KAPE-IB-172195-18-03-2022"/>
    <s v="LTM/1705/21-22"/>
    <n v="12456"/>
    <n v="3910"/>
    <s v="HMB-044128"/>
    <s v="KPEX-SB-149449"/>
    <d v="2022-04-19T00:00:00"/>
    <n v="12258828.640000001"/>
    <n v="0.04"/>
    <n v="316.44"/>
    <n v="7911"/>
    <m/>
    <x v="2"/>
    <s v="IB"/>
    <x v="0"/>
    <n v="0.04"/>
    <b v="1"/>
    <x v="0"/>
    <x v="2"/>
  </r>
  <r>
    <s v="KAPE-IB-168698-14-03-2022"/>
    <s v="LTM/1702/21-22"/>
    <n v="13360"/>
    <n v="1108.19"/>
    <s v="HMB-044128"/>
    <s v="KPEX-SB-149428"/>
    <d v="2022-04-19T00:00:00"/>
    <n v="11524118.52"/>
    <n v="0.04"/>
    <n v="291.52"/>
    <n v="7288"/>
    <m/>
    <x v="2"/>
    <s v="IB"/>
    <x v="0"/>
    <n v="0.04"/>
    <b v="1"/>
    <x v="0"/>
    <x v="2"/>
  </r>
  <r>
    <s v="KAPE-IB-168698-14-03-2022"/>
    <s v="LTM/1704/21-22"/>
    <n v="32840"/>
    <n v="1108.19"/>
    <s v="HMB-043726"/>
    <s v="KPPE-SB-252435"/>
    <d v="2022-04-20T00:00:00"/>
    <n v="26697741.16"/>
    <n v="0.04"/>
    <n v="544.48"/>
    <n v="13612"/>
    <m/>
    <x v="2"/>
    <s v="IB"/>
    <x v="0"/>
    <n v="0.04"/>
    <b v="1"/>
    <x v="0"/>
    <x v="2"/>
  </r>
  <r>
    <s v="KAPE-IB-168698-14-03-2022"/>
    <s v="LTM/1705/21-22"/>
    <n v="12456"/>
    <n v="1108.19"/>
    <s v="HMB-044128"/>
    <s v="KPEX-SB-149449"/>
    <d v="2022-04-19T00:00:00"/>
    <n v="12258828.640000001"/>
    <n v="0.04"/>
    <n v="316.44"/>
    <n v="7911"/>
    <m/>
    <x v="2"/>
    <s v="IB"/>
    <x v="0"/>
    <n v="0.04"/>
    <b v="1"/>
    <x v="0"/>
    <x v="2"/>
  </r>
  <r>
    <s v="KAPE-IB-177711-29-03-2022"/>
    <s v="LTM/1702/21-22"/>
    <n v="13360"/>
    <n v="3909.5"/>
    <s v="HMB-044128"/>
    <s v="KPEX-SB-149428"/>
    <d v="2022-04-19T00:00:00"/>
    <n v="11524118.52"/>
    <n v="0.04"/>
    <n v="291.52"/>
    <n v="7288"/>
    <m/>
    <x v="2"/>
    <s v="IB"/>
    <x v="0"/>
    <n v="0.04"/>
    <b v="1"/>
    <x v="0"/>
    <x v="2"/>
  </r>
  <r>
    <s v="KAPE-IB-177711-29-03-2022"/>
    <s v="LTM/1704/21-22"/>
    <n v="32840"/>
    <n v="3909.5"/>
    <s v="HMB-043726"/>
    <s v="KPPE-SB-252435"/>
    <d v="2022-04-20T00:00:00"/>
    <n v="26697741.16"/>
    <n v="0.04"/>
    <n v="544.48"/>
    <n v="13612"/>
    <m/>
    <x v="2"/>
    <s v="IB"/>
    <x v="0"/>
    <n v="0.04"/>
    <b v="1"/>
    <x v="0"/>
    <x v="2"/>
  </r>
  <r>
    <s v="KAPE-IB-177711-29-03-2022"/>
    <s v="LTM/1705/21-22"/>
    <n v="12456"/>
    <n v="3909.5"/>
    <s v="HMB-044128"/>
    <s v="KPEX-SB-149449"/>
    <d v="2022-04-19T00:00:00"/>
    <n v="12258828.640000001"/>
    <n v="0.04"/>
    <n v="316.44"/>
    <n v="7911"/>
    <m/>
    <x v="2"/>
    <s v="IB"/>
    <x v="0"/>
    <n v="0.04"/>
    <b v="1"/>
    <x v="0"/>
    <x v="2"/>
  </r>
  <r>
    <s v="KAPE-IB-148901-12-02-2022"/>
    <s v="LTM/1702/21-22"/>
    <n v="13360"/>
    <n v="3809.9189999999999"/>
    <s v="HMB-044128"/>
    <s v="KPEX-SB-149428"/>
    <d v="2022-04-19T00:00:00"/>
    <n v="11524118.52"/>
    <n v="0.04"/>
    <n v="291.52"/>
    <n v="7288"/>
    <m/>
    <x v="2"/>
    <s v="IB"/>
    <x v="0"/>
    <n v="0.04"/>
    <b v="1"/>
    <x v="0"/>
    <x v="2"/>
  </r>
  <r>
    <s v="KAPE-IB-148901-12-02-2022"/>
    <s v="LTM/1704/21-22"/>
    <n v="32840"/>
    <n v="3809.9189999999999"/>
    <s v="HMB-043726"/>
    <s v="KPPE-SB-252435"/>
    <d v="2022-04-20T00:00:00"/>
    <n v="26697741.16"/>
    <n v="0.04"/>
    <n v="544.48"/>
    <n v="13612"/>
    <m/>
    <x v="2"/>
    <s v="IB"/>
    <x v="0"/>
    <n v="0.04"/>
    <b v="1"/>
    <x v="0"/>
    <x v="2"/>
  </r>
  <r>
    <s v="KAPE-IB-148901-12-02-2022"/>
    <s v="LTM/1705/21-22"/>
    <n v="12456"/>
    <n v="3809.9189999999999"/>
    <s v="HMB-044128"/>
    <s v="KPEX-SB-149449"/>
    <d v="2022-04-19T00:00:00"/>
    <n v="12258828.640000001"/>
    <n v="0.04"/>
    <n v="316.44"/>
    <n v="7911"/>
    <m/>
    <x v="2"/>
    <s v="IB"/>
    <x v="0"/>
    <n v="0.04"/>
    <b v="1"/>
    <x v="0"/>
    <x v="2"/>
  </r>
  <r>
    <s v="PQIB-IB-2406-11-08-2020"/>
    <s v="LTM/1703/21-22"/>
    <n v="72540"/>
    <n v="2701.12"/>
    <s v="HMB-043929"/>
    <s v="KPPE-SB-252784"/>
    <d v="2022-04-20T00:00:00"/>
    <n v="30575155.109999999"/>
    <n v="0.1"/>
    <n v="1465.7"/>
    <n v="14657"/>
    <m/>
    <x v="2"/>
    <s v="IB"/>
    <x v="0"/>
    <n v="0.1"/>
    <b v="1"/>
    <x v="0"/>
    <x v="0"/>
  </r>
  <r>
    <s v="PQIB-IB-2406-11-08-2020"/>
    <s v="LTM/1703A/21-22"/>
    <n v="19518"/>
    <n v="2701.12"/>
    <s v="HMB-044122"/>
    <s v="KPPE-SB-253296"/>
    <d v="2022-04-21T00:00:00"/>
    <n v="22032437.699999999"/>
    <n v="0.1"/>
    <n v="1391.6"/>
    <n v="13916"/>
    <m/>
    <x v="2"/>
    <s v="IB"/>
    <x v="0"/>
    <n v="0.1"/>
    <b v="1"/>
    <x v="0"/>
    <x v="0"/>
  </r>
  <r>
    <s v="PQIB-IB-2406-11-08-2020"/>
    <s v="LTM/1708/21-22"/>
    <n v="14141"/>
    <n v="2701.12"/>
    <s v="HMB-044242"/>
    <s v="KPEX-SB-149866"/>
    <d v="2022-04-20T00:00:00"/>
    <n v="11972520.710000001"/>
    <n v="0.1"/>
    <n v="766.5"/>
    <n v="7665"/>
    <m/>
    <x v="2"/>
    <s v="IB"/>
    <x v="0"/>
    <n v="0.1"/>
    <b v="1"/>
    <x v="0"/>
    <x v="0"/>
  </r>
  <r>
    <s v="PQIB-IB-2406-11-08-2020"/>
    <s v="LTM/1709/21-22"/>
    <n v="13424"/>
    <n v="2701.12"/>
    <s v="HMB-044243"/>
    <s v="KPEX-SB-149862"/>
    <d v="2022-04-20T00:00:00"/>
    <n v="11779117.52"/>
    <n v="0.1"/>
    <n v="754.4"/>
    <n v="7544"/>
    <m/>
    <x v="2"/>
    <s v="IB"/>
    <x v="0"/>
    <n v="0.1"/>
    <b v="1"/>
    <x v="0"/>
    <x v="0"/>
  </r>
  <r>
    <s v="PQIB-IB-2406-11-08-2020"/>
    <s v="LTM/1710/21-22"/>
    <n v="54830"/>
    <n v="2701.12"/>
    <s v="Open Account"/>
    <s v="KPPE-SB-253267"/>
    <d v="2022-04-21T00:00:00"/>
    <n v="31930323.050000001"/>
    <n v="0.1"/>
    <n v="1202.5"/>
    <n v="12025"/>
    <m/>
    <x v="2"/>
    <s v="IB"/>
    <x v="0"/>
    <n v="0.1"/>
    <b v="1"/>
    <x v="0"/>
    <x v="0"/>
  </r>
  <r>
    <s v="PQIB-IB-2406-11-08-2020"/>
    <s v="LTM/1720/21-22"/>
    <n v="22638"/>
    <n v="2701.12"/>
    <s v="BAF-015527"/>
    <s v="KPPE-SB-252768"/>
    <d v="2022-04-20T00:00:00"/>
    <n v="26589592.609999999"/>
    <n v="0.1"/>
    <n v="980"/>
    <n v="9800"/>
    <m/>
    <x v="2"/>
    <s v="IB"/>
    <x v="0"/>
    <n v="0.1"/>
    <b v="1"/>
    <x v="0"/>
    <x v="0"/>
  </r>
  <r>
    <s v="PQIB-IB-2406-11-08-2020"/>
    <s v="LTM/1720/21-22"/>
    <n v="22638"/>
    <n v="2701.12"/>
    <s v="BAF-015527"/>
    <s v="KPPE-SB-252768"/>
    <d v="2022-04-20T00:00:00"/>
    <n v="26589592.609999999"/>
    <n v="0.4"/>
    <n v="1541.6"/>
    <n v="3854"/>
    <m/>
    <x v="2"/>
    <s v="IB"/>
    <x v="0"/>
    <n v="0.4"/>
    <b v="1"/>
    <x v="0"/>
    <x v="0"/>
  </r>
  <r>
    <s v="PQIB-IB-2406-11-08-2020"/>
    <s v="LTM/1722/21-22"/>
    <n v="3561"/>
    <n v="2701.12"/>
    <s v="Open Account"/>
    <s v="KPPE-SB-253555"/>
    <d v="2022-04-21T00:00:00"/>
    <n v="26419960.489999998"/>
    <n v="0.4"/>
    <n v="5347.2"/>
    <n v="13368"/>
    <m/>
    <x v="2"/>
    <s v="IB"/>
    <x v="0"/>
    <n v="0.4"/>
    <b v="1"/>
    <x v="0"/>
    <x v="0"/>
  </r>
  <r>
    <s v="KAPE-IB-135157-25-01-2022"/>
    <s v="LTM/1703/21-22"/>
    <n v="72540"/>
    <n v="3402.13"/>
    <s v="HMB-043929"/>
    <s v="KPPE-SB-252784"/>
    <d v="2022-04-20T00:00:00"/>
    <n v="30575155.109999999"/>
    <n v="0.04"/>
    <n v="586.28"/>
    <n v="14657"/>
    <m/>
    <x v="2"/>
    <s v="IB"/>
    <x v="0"/>
    <n v="0.04"/>
    <b v="1"/>
    <x v="0"/>
    <x v="2"/>
  </r>
  <r>
    <s v="KAPW-IB-25811-20-08-2021"/>
    <s v="LTM/1722/21-22"/>
    <n v="3561"/>
    <n v="5402.33"/>
    <s v="Open Account"/>
    <s v="KPPE-SB-253555"/>
    <d v="2022-04-21T00:00:00"/>
    <n v="26419960.489999998"/>
    <n v="1.0101"/>
    <n v="4952.3500000000004"/>
    <n v="4902.83"/>
    <m/>
    <x v="2"/>
    <s v="IB"/>
    <x v="0"/>
    <n v="1.0101"/>
    <b v="1"/>
    <x v="0"/>
    <x v="3"/>
  </r>
  <r>
    <s v="KAPE-IB-168621-14-03-2022"/>
    <s v="LTM/1703A/21-22"/>
    <n v="19518"/>
    <n v="3402.13"/>
    <s v="HMB-044122"/>
    <s v="KPPE-SB-253296"/>
    <d v="2022-04-21T00:00:00"/>
    <n v="22032437.699999999"/>
    <n v="0.04"/>
    <n v="556.64"/>
    <n v="13916"/>
    <m/>
    <x v="2"/>
    <s v="IB"/>
    <x v="0"/>
    <n v="0.04"/>
    <b v="1"/>
    <x v="0"/>
    <x v="2"/>
  </r>
  <r>
    <s v="KAPE-IB-168621-14-03-2022"/>
    <s v="LTM/1708/21-22"/>
    <n v="14141"/>
    <n v="3402.13"/>
    <s v="HMB-044242"/>
    <s v="KPEX-SB-149866"/>
    <d v="2022-04-20T00:00:00"/>
    <n v="11972520.710000001"/>
    <n v="0.04"/>
    <n v="306.60000000000002"/>
    <n v="7665"/>
    <m/>
    <x v="2"/>
    <s v="IB"/>
    <x v="0"/>
    <n v="0.04"/>
    <b v="1"/>
    <x v="0"/>
    <x v="2"/>
  </r>
  <r>
    <s v="KAPE-IB-168621-14-03-2022"/>
    <s v="LTM/1709/21-22"/>
    <n v="13424"/>
    <n v="3402.13"/>
    <s v="HMB-044243"/>
    <s v="KPEX-SB-149862"/>
    <d v="2022-04-20T00:00:00"/>
    <n v="11779117.52"/>
    <n v="0.04"/>
    <n v="301.76"/>
    <n v="7544"/>
    <m/>
    <x v="2"/>
    <s v="IB"/>
    <x v="0"/>
    <n v="0.04"/>
    <b v="1"/>
    <x v="0"/>
    <x v="2"/>
  </r>
  <r>
    <s v="KAPE-IB-168621-14-03-2022"/>
    <s v="LTM/1710/21-22"/>
    <n v="54830"/>
    <n v="3402.13"/>
    <s v="Open Account"/>
    <s v="KPPE-SB-253267"/>
    <d v="2022-04-21T00:00:00"/>
    <n v="31930323.050000001"/>
    <n v="0.04"/>
    <n v="481"/>
    <n v="12025"/>
    <m/>
    <x v="2"/>
    <s v="IB"/>
    <x v="0"/>
    <n v="0.04"/>
    <b v="1"/>
    <x v="0"/>
    <x v="2"/>
  </r>
  <r>
    <s v="KAPE-IB-168621-14-03-2022"/>
    <s v="LTM/1720/21-22"/>
    <n v="22638"/>
    <n v="3402.13"/>
    <s v="BAF-015527"/>
    <s v="KPPE-SB-252768"/>
    <d v="2022-04-20T00:00:00"/>
    <n v="26589592.609999999"/>
    <n v="0.04"/>
    <n v="546.16000000000008"/>
    <n v="13654"/>
    <m/>
    <x v="2"/>
    <s v="IB"/>
    <x v="0"/>
    <n v="0.04"/>
    <b v="1"/>
    <x v="0"/>
    <x v="2"/>
  </r>
  <r>
    <s v="KAPE-IB-172195-18-03-2022"/>
    <s v="LTM/1703/21-22"/>
    <n v="72540"/>
    <n v="3910"/>
    <s v="HMB-043929"/>
    <s v="KPPE-SB-252784"/>
    <d v="2022-04-20T00:00:00"/>
    <n v="30575155.109999999"/>
    <n v="0.04"/>
    <n v="586.28"/>
    <n v="14657"/>
    <m/>
    <x v="2"/>
    <s v="IB"/>
    <x v="0"/>
    <n v="0.04"/>
    <b v="1"/>
    <x v="0"/>
    <x v="2"/>
  </r>
  <r>
    <s v="KAPE-IB-172195-18-03-2022"/>
    <s v="LTM/1703A/21-22"/>
    <n v="19518"/>
    <n v="3910"/>
    <s v="HMB-044122"/>
    <s v="KPPE-SB-253296"/>
    <d v="2022-04-21T00:00:00"/>
    <n v="22032437.699999999"/>
    <n v="0.04"/>
    <n v="556.64"/>
    <n v="13916"/>
    <m/>
    <x v="2"/>
    <s v="IB"/>
    <x v="0"/>
    <n v="0.04"/>
    <b v="1"/>
    <x v="0"/>
    <x v="2"/>
  </r>
  <r>
    <s v="KAPE-IB-172195-18-03-2022"/>
    <s v="LTM/1708/21-22"/>
    <n v="14141"/>
    <n v="3910"/>
    <s v="HMB-044242"/>
    <s v="KPEX-SB-149866"/>
    <d v="2022-04-20T00:00:00"/>
    <n v="11972520.710000001"/>
    <n v="0.04"/>
    <n v="306.60000000000002"/>
    <n v="7665"/>
    <m/>
    <x v="2"/>
    <s v="IB"/>
    <x v="0"/>
    <n v="0.04"/>
    <b v="1"/>
    <x v="0"/>
    <x v="2"/>
  </r>
  <r>
    <s v="KAPE-IB-172195-18-03-2022"/>
    <s v="LTM/1709/21-22"/>
    <n v="13424"/>
    <n v="3910"/>
    <s v="HMB-044243"/>
    <s v="KPEX-SB-149862"/>
    <d v="2022-04-20T00:00:00"/>
    <n v="11779117.52"/>
    <n v="0.04"/>
    <n v="301.76"/>
    <n v="7544"/>
    <m/>
    <x v="2"/>
    <s v="IB"/>
    <x v="0"/>
    <n v="0.04"/>
    <b v="1"/>
    <x v="0"/>
    <x v="2"/>
  </r>
  <r>
    <s v="KAPE-IB-172195-18-03-2022"/>
    <s v="LTM/1710/21-22"/>
    <n v="54830"/>
    <n v="3910"/>
    <s v="Open Account"/>
    <s v="KPPE-SB-253267"/>
    <d v="2022-04-21T00:00:00"/>
    <n v="31930323.050000001"/>
    <n v="0.04"/>
    <n v="481"/>
    <n v="12025"/>
    <m/>
    <x v="2"/>
    <s v="IB"/>
    <x v="0"/>
    <n v="0.04"/>
    <b v="1"/>
    <x v="0"/>
    <x v="2"/>
  </r>
  <r>
    <s v="KAPE-IB-172195-18-03-2022"/>
    <s v="LTM/1720/21-22"/>
    <n v="22638"/>
    <n v="3910"/>
    <s v="BAF-015527"/>
    <s v="KPPE-SB-252768"/>
    <d v="2022-04-20T00:00:00"/>
    <n v="26589592.609999999"/>
    <n v="0.04"/>
    <n v="546.16000000000008"/>
    <n v="13654"/>
    <m/>
    <x v="2"/>
    <s v="IB"/>
    <x v="0"/>
    <n v="0.04"/>
    <b v="1"/>
    <x v="0"/>
    <x v="2"/>
  </r>
  <r>
    <s v="KAPE-IB-172195-18-03-2022"/>
    <s v="LTM/1722/21-22"/>
    <n v="3561"/>
    <n v="3910"/>
    <s v="Open Account"/>
    <s v="KPPE-SB-253555"/>
    <d v="2022-04-21T00:00:00"/>
    <n v="26419960.489999998"/>
    <n v="0.04"/>
    <n v="534.72"/>
    <n v="13368"/>
    <m/>
    <x v="2"/>
    <s v="IB"/>
    <x v="0"/>
    <n v="0.04"/>
    <b v="1"/>
    <x v="0"/>
    <x v="2"/>
  </r>
  <r>
    <s v="KAPE-IB-168698-14-03-2022"/>
    <s v="LTM/1703/21-22"/>
    <n v="72540"/>
    <n v="1108.19"/>
    <s v="HMB-043929"/>
    <s v="KPPE-SB-252784"/>
    <d v="2022-04-20T00:00:00"/>
    <n v="30575155.109999999"/>
    <n v="0.04"/>
    <n v="586.28"/>
    <n v="14657"/>
    <m/>
    <x v="2"/>
    <s v="IB"/>
    <x v="0"/>
    <n v="0.04"/>
    <b v="1"/>
    <x v="0"/>
    <x v="2"/>
  </r>
  <r>
    <s v="KAPE-IB-168698-14-03-2022"/>
    <s v="LTM/1703A/21-22"/>
    <n v="19518"/>
    <n v="1108.19"/>
    <s v="HMB-044122"/>
    <s v="KPPE-SB-253296"/>
    <d v="2022-04-21T00:00:00"/>
    <n v="22032437.699999999"/>
    <n v="0.04"/>
    <n v="556.64"/>
    <n v="13916"/>
    <m/>
    <x v="2"/>
    <s v="IB"/>
    <x v="0"/>
    <n v="0.04"/>
    <b v="1"/>
    <x v="0"/>
    <x v="2"/>
  </r>
  <r>
    <s v="KAPE-IB-168698-14-03-2022"/>
    <s v="LTM/1708/21-22"/>
    <n v="14141"/>
    <n v="1108.19"/>
    <s v="HMB-044242"/>
    <s v="KPEX-SB-149866"/>
    <d v="2022-04-20T00:00:00"/>
    <n v="11972520.710000001"/>
    <n v="0.04"/>
    <n v="306.60000000000002"/>
    <n v="7665"/>
    <m/>
    <x v="2"/>
    <s v="IB"/>
    <x v="0"/>
    <n v="0.04"/>
    <b v="1"/>
    <x v="0"/>
    <x v="2"/>
  </r>
  <r>
    <s v="KAPE-IB-168698-14-03-2022"/>
    <s v="LTM/1709/21-22"/>
    <n v="13424"/>
    <n v="1108.19"/>
    <s v="HMB-044243"/>
    <s v="KPEX-SB-149862"/>
    <d v="2022-04-20T00:00:00"/>
    <n v="11779117.52"/>
    <n v="0.04"/>
    <n v="301.76"/>
    <n v="7544"/>
    <m/>
    <x v="2"/>
    <s v="IB"/>
    <x v="0"/>
    <n v="0.04"/>
    <b v="1"/>
    <x v="0"/>
    <x v="2"/>
  </r>
  <r>
    <s v="KAPE-IB-168698-14-03-2022"/>
    <s v="LTM/1710/21-22"/>
    <n v="54830"/>
    <n v="1108.19"/>
    <s v="Open Account"/>
    <s v="KPPE-SB-253267"/>
    <d v="2022-04-21T00:00:00"/>
    <n v="31930323.050000001"/>
    <n v="0.04"/>
    <n v="481"/>
    <n v="12025"/>
    <m/>
    <x v="2"/>
    <s v="IB"/>
    <x v="0"/>
    <n v="0.04"/>
    <b v="1"/>
    <x v="0"/>
    <x v="2"/>
  </r>
  <r>
    <s v="KAPE-IB-168698-14-03-2022"/>
    <s v="LTM/1720/21-22"/>
    <n v="22638"/>
    <n v="1108.19"/>
    <s v="BAF-015527"/>
    <s v="KPPE-SB-252768"/>
    <d v="2022-04-20T00:00:00"/>
    <n v="26589592.609999999"/>
    <n v="0.04"/>
    <n v="546.16000000000008"/>
    <n v="13654"/>
    <m/>
    <x v="2"/>
    <s v="IB"/>
    <x v="0"/>
    <n v="0.04"/>
    <b v="1"/>
    <x v="0"/>
    <x v="2"/>
  </r>
  <r>
    <s v="KAPE-IB-168698-14-03-2022"/>
    <s v="LTM/1722/21-22"/>
    <n v="3561"/>
    <n v="1108.19"/>
    <s v="Open Account"/>
    <s v="KPPE-SB-253555"/>
    <d v="2022-04-21T00:00:00"/>
    <n v="26419960.489999998"/>
    <n v="0.04"/>
    <n v="257.8"/>
    <n v="6445"/>
    <m/>
    <x v="2"/>
    <s v="IB"/>
    <x v="0"/>
    <n v="0.04"/>
    <b v="1"/>
    <x v="0"/>
    <x v="2"/>
  </r>
  <r>
    <s v="KAPE-IB-177711-29-03-2022"/>
    <s v="LTM/1703/21-22"/>
    <n v="72540"/>
    <n v="3909.5"/>
    <s v="HMB-043929"/>
    <s v="KPPE-SB-252784"/>
    <d v="2022-04-20T00:00:00"/>
    <n v="30575155.109999999"/>
    <n v="0.04"/>
    <n v="586.28"/>
    <n v="14657"/>
    <m/>
    <x v="2"/>
    <s v="IB"/>
    <x v="0"/>
    <n v="0.04"/>
    <b v="1"/>
    <x v="0"/>
    <x v="2"/>
  </r>
  <r>
    <s v="KAPE-IB-177711-29-03-2022"/>
    <s v="LTM/1703A/21-22"/>
    <n v="19518"/>
    <n v="3909.5"/>
    <s v="HMB-044122"/>
    <s v="KPPE-SB-253296"/>
    <d v="2022-04-21T00:00:00"/>
    <n v="22032437.699999999"/>
    <n v="0.04"/>
    <n v="556.64"/>
    <n v="13916"/>
    <m/>
    <x v="2"/>
    <s v="IB"/>
    <x v="0"/>
    <n v="0.04"/>
    <b v="1"/>
    <x v="0"/>
    <x v="2"/>
  </r>
  <r>
    <s v="KAPE-IB-177711-29-03-2022"/>
    <s v="LTM/1708/21-22"/>
    <n v="14141"/>
    <n v="3909.5"/>
    <s v="HMB-044242"/>
    <s v="KPEX-SB-149866"/>
    <d v="2022-04-20T00:00:00"/>
    <n v="11972520.710000001"/>
    <n v="0.04"/>
    <n v="306.60000000000002"/>
    <n v="7665"/>
    <m/>
    <x v="2"/>
    <s v="IB"/>
    <x v="0"/>
    <n v="0.04"/>
    <b v="1"/>
    <x v="0"/>
    <x v="2"/>
  </r>
  <r>
    <s v="KAPE-IB-177711-29-03-2022"/>
    <s v="LTM/1709/21-22"/>
    <n v="13424"/>
    <n v="3909.5"/>
    <s v="HMB-044243"/>
    <s v="KPEX-SB-149862"/>
    <d v="2022-04-20T00:00:00"/>
    <n v="11779117.52"/>
    <n v="0.04"/>
    <n v="301.76"/>
    <n v="7544"/>
    <m/>
    <x v="2"/>
    <s v="IB"/>
    <x v="0"/>
    <n v="0.04"/>
    <b v="1"/>
    <x v="0"/>
    <x v="2"/>
  </r>
  <r>
    <s v="KAPE-IB-177711-29-03-2022"/>
    <s v="LTM/1710/21-22"/>
    <n v="54830"/>
    <n v="3909.5"/>
    <s v="Open Account"/>
    <s v="KPPE-SB-253267"/>
    <d v="2022-04-21T00:00:00"/>
    <n v="31930323.050000001"/>
    <n v="0.04"/>
    <n v="481"/>
    <n v="12025"/>
    <m/>
    <x v="2"/>
    <s v="IB"/>
    <x v="0"/>
    <n v="0.04"/>
    <b v="1"/>
    <x v="0"/>
    <x v="2"/>
  </r>
  <r>
    <s v="KAPE-IB-177711-29-03-2022"/>
    <s v="LTM/1720/21-22"/>
    <n v="22638"/>
    <n v="3909.5"/>
    <s v="BAF-015527"/>
    <s v="KPPE-SB-252768"/>
    <d v="2022-04-20T00:00:00"/>
    <n v="26589592.609999999"/>
    <n v="0.04"/>
    <n v="546.16000000000008"/>
    <n v="13654"/>
    <m/>
    <x v="2"/>
    <s v="IB"/>
    <x v="0"/>
    <n v="0.04"/>
    <b v="1"/>
    <x v="0"/>
    <x v="2"/>
  </r>
  <r>
    <s v="KAPE-IB-148901-12-02-2022"/>
    <s v="LTM/1703/21-22"/>
    <n v="72540"/>
    <n v="3809.9189999999999"/>
    <s v="HMB-043929"/>
    <s v="KPPE-SB-252784"/>
    <d v="2022-04-20T00:00:00"/>
    <n v="30575155.109999999"/>
    <n v="0.04"/>
    <n v="586.28"/>
    <n v="14657"/>
    <m/>
    <x v="2"/>
    <s v="IB"/>
    <x v="0"/>
    <n v="0.04"/>
    <b v="1"/>
    <x v="0"/>
    <x v="2"/>
  </r>
  <r>
    <s v="KAPE-IB-148901-12-02-2022"/>
    <s v="LTM/1703A/21-22"/>
    <n v="19518"/>
    <n v="3809.9189999999999"/>
    <s v="HMB-044122"/>
    <s v="KPPE-SB-253296"/>
    <d v="2022-04-21T00:00:00"/>
    <n v="22032437.699999999"/>
    <n v="0.04"/>
    <n v="556.64"/>
    <n v="13916"/>
    <m/>
    <x v="2"/>
    <s v="IB"/>
    <x v="0"/>
    <n v="0.04"/>
    <b v="1"/>
    <x v="0"/>
    <x v="2"/>
  </r>
  <r>
    <s v="KAPE-IB-148901-12-02-2022"/>
    <s v="LTM/1708/21-22"/>
    <n v="14141"/>
    <n v="3809.9189999999999"/>
    <s v="HMB-044242"/>
    <s v="KPEX-SB-149866"/>
    <d v="2022-04-20T00:00:00"/>
    <n v="11972520.710000001"/>
    <n v="0.04"/>
    <n v="306.60000000000002"/>
    <n v="7665"/>
    <m/>
    <x v="2"/>
    <s v="IB"/>
    <x v="0"/>
    <n v="0.04"/>
    <b v="1"/>
    <x v="0"/>
    <x v="2"/>
  </r>
  <r>
    <s v="KAPE-IB-148901-12-02-2022"/>
    <s v="LTM/1709/21-22"/>
    <n v="13424"/>
    <n v="3809.9189999999999"/>
    <s v="HMB-044243"/>
    <s v="KPEX-SB-149862"/>
    <d v="2022-04-20T00:00:00"/>
    <n v="11779117.52"/>
    <n v="0.04"/>
    <n v="301.76"/>
    <n v="7544"/>
    <m/>
    <x v="2"/>
    <s v="IB"/>
    <x v="0"/>
    <n v="0.04"/>
    <b v="1"/>
    <x v="0"/>
    <x v="2"/>
  </r>
  <r>
    <s v="KAPE-IB-148901-12-02-2022"/>
    <s v="LTM/1710/21-22"/>
    <n v="54830"/>
    <n v="3809.9189999999999"/>
    <s v="Open Account"/>
    <s v="KPPE-SB-253267"/>
    <d v="2022-04-21T00:00:00"/>
    <n v="31930323.050000001"/>
    <n v="0.04"/>
    <n v="481"/>
    <n v="12025"/>
    <m/>
    <x v="2"/>
    <s v="IB"/>
    <x v="0"/>
    <n v="0.04"/>
    <b v="1"/>
    <x v="0"/>
    <x v="2"/>
  </r>
  <r>
    <s v="KAPE-IB-148901-12-02-2022"/>
    <s v="LTM/1720/21-22"/>
    <n v="22638"/>
    <n v="3809.9189999999999"/>
    <s v="BAF-015527"/>
    <s v="KPPE-SB-252768"/>
    <d v="2022-04-20T00:00:00"/>
    <n v="26589592.609999999"/>
    <n v="0.04"/>
    <n v="546.16000000000008"/>
    <n v="13654"/>
    <m/>
    <x v="2"/>
    <s v="IB"/>
    <x v="0"/>
    <n v="0.04"/>
    <b v="1"/>
    <x v="0"/>
    <x v="2"/>
  </r>
  <r>
    <s v="KAPE-IB-148901-12-02-2022"/>
    <s v="LTM/1722/21-22"/>
    <n v="3561"/>
    <n v="3809.9189999999999"/>
    <s v="Open Account"/>
    <s v="KPPE-SB-253555"/>
    <d v="2022-04-21T00:00:00"/>
    <n v="26419960.489999998"/>
    <n v="0.04"/>
    <n v="276.92"/>
    <n v="6923"/>
    <m/>
    <x v="2"/>
    <s v="IB"/>
    <x v="0"/>
    <n v="0.04"/>
    <b v="1"/>
    <x v="0"/>
    <x v="2"/>
  </r>
  <r>
    <s v="KAPE-IB-168611-14-03-2022"/>
    <s v="LTM/1720/21-22"/>
    <n v="22638"/>
    <n v="2832.1089999999999"/>
    <s v="BAF-015527"/>
    <s v="KPPE-SB-252768"/>
    <d v="2022-04-20T00:00:00"/>
    <n v="26589592.609999999"/>
    <n v="0.04"/>
    <n v="154.16"/>
    <n v="3854"/>
    <m/>
    <x v="2"/>
    <s v="IB"/>
    <x v="0"/>
    <n v="0.04"/>
    <b v="1"/>
    <x v="0"/>
    <x v="2"/>
  </r>
  <r>
    <s v="KAPE-IB-168611-14-03-2022"/>
    <s v="LTM/1722/21-22"/>
    <n v="3561"/>
    <n v="2832.1089999999999"/>
    <s v="Open Account"/>
    <s v="KPPE-SB-253555"/>
    <d v="2022-04-21T00:00:00"/>
    <n v="26419960.489999998"/>
    <n v="0.04"/>
    <n v="534.72"/>
    <n v="13368"/>
    <m/>
    <x v="2"/>
    <s v="IB"/>
    <x v="0"/>
    <n v="0.04"/>
    <b v="1"/>
    <x v="0"/>
    <x v="2"/>
  </r>
  <r>
    <s v="KAPW-MB-175767-29-05-2021"/>
    <s v="LTM/1720/21-22"/>
    <n v="22638"/>
    <n v="5503.201"/>
    <s v="BAF-015527"/>
    <s v="KPPE-SB-252768"/>
    <d v="2022-04-20T00:00:00"/>
    <n v="26589592.609999999"/>
    <n v="0.53061000000000003"/>
    <n v="2044.9699999999998"/>
    <n v="3854"/>
    <m/>
    <x v="2"/>
    <s v="MB"/>
    <x v="1"/>
    <n v="0.53061000000000003"/>
    <b v="1"/>
    <x v="0"/>
    <x v="5"/>
  </r>
  <r>
    <s v="KAPW-MB-175767-29-05-2021"/>
    <s v="LTM/1721/21-22"/>
    <n v="21720"/>
    <n v="5503.201"/>
    <s v="HMB-044469"/>
    <s v="KPEX-SB-150305"/>
    <d v="2022-04-21T00:00:00"/>
    <n v="30905497.32"/>
    <n v="0.66327000000000003"/>
    <n v="14401.58"/>
    <n v="21713"/>
    <m/>
    <x v="2"/>
    <s v="MB"/>
    <x v="1"/>
    <n v="0.66327000000000003"/>
    <b v="1"/>
    <x v="0"/>
    <x v="5"/>
  </r>
  <r>
    <s v="KAPW-MB-175767-29-05-2021"/>
    <s v="LTM/1722/21-22"/>
    <n v="3561"/>
    <n v="5503.201"/>
    <s v="Open Account"/>
    <s v="KPPE-SB-253555"/>
    <d v="2022-04-21T00:00:00"/>
    <n v="26419960.489999998"/>
    <n v="0.41666999999999998"/>
    <n v="2685.44"/>
    <n v="6445"/>
    <m/>
    <x v="2"/>
    <s v="MB"/>
    <x v="1"/>
    <n v="0.41666999999999998"/>
    <b v="1"/>
    <x v="0"/>
    <x v="5"/>
  </r>
  <r>
    <s v="KPFI-TI-34986-03-03-2022"/>
    <s v="LTM/1721/21-22"/>
    <n v="21720"/>
    <n v="9606.2199999999993"/>
    <s v="HMB-044469"/>
    <s v="KPEX-SB-150305"/>
    <d v="2022-04-21T00:00:00"/>
    <n v="30905497.32"/>
    <n v="1"/>
    <n v="66"/>
    <n v="66"/>
    <m/>
    <x v="2"/>
    <s v="TI"/>
    <x v="2"/>
    <n v="1"/>
    <b v="1"/>
    <x v="0"/>
    <x v="6"/>
  </r>
  <r>
    <s v="KPFI-TI-37817-24-03-2022"/>
    <s v="LTM/1721/21-22"/>
    <n v="21720"/>
    <n v="4821.1090000000004"/>
    <s v="HMB-044469"/>
    <s v="KPEX-SB-150305"/>
    <d v="2022-04-21T00:00:00"/>
    <n v="30905497.32"/>
    <n v="1"/>
    <n v="35"/>
    <n v="35"/>
    <m/>
    <x v="2"/>
    <s v="TI"/>
    <x v="2"/>
    <n v="1"/>
    <b v="1"/>
    <x v="0"/>
    <x v="6"/>
  </r>
  <r>
    <s v="KPFI-TI-39410-05-04-2022"/>
    <s v="LTM/1721/21-22"/>
    <n v="21720"/>
    <n v="4821.1090000000004"/>
    <s v="HMB-044469"/>
    <s v="KPEX-SB-150305"/>
    <d v="2022-04-21T00:00:00"/>
    <n v="30905497.32"/>
    <n v="1"/>
    <n v="2564"/>
    <n v="2564"/>
    <m/>
    <x v="2"/>
    <s v="TI"/>
    <x v="2"/>
    <n v="1"/>
    <b v="1"/>
    <x v="0"/>
    <x v="6"/>
  </r>
  <r>
    <s v="KAPE-IB-36738-26-08-2021"/>
    <s v="LTM/1722/21-22"/>
    <n v="3561"/>
    <n v="5402.33"/>
    <s v="Open Account"/>
    <s v="KPPE-SB-253555"/>
    <d v="2022-04-21T00:00:00"/>
    <n v="26419960.489999998"/>
    <n v="1.0101"/>
    <n v="2040.57"/>
    <n v="2020.17"/>
    <m/>
    <x v="2"/>
    <s v="IB"/>
    <x v="0"/>
    <n v="1.0101"/>
    <b v="1"/>
    <x v="0"/>
    <x v="3"/>
  </r>
  <r>
    <s v="PQIB-IB-2406-11-08-2020"/>
    <s v="LTM/1695/21-22"/>
    <n v="93408"/>
    <n v="2701.12"/>
    <s v="HMB-043555"/>
    <s v="KPPE-SB-254737"/>
    <d v="2022-04-22T00:00:00"/>
    <n v="75535379.670000002"/>
    <n v="0.4"/>
    <n v="26850.800000000003"/>
    <n v="67127"/>
    <m/>
    <x v="2"/>
    <s v="IB"/>
    <x v="0"/>
    <n v="0.4"/>
    <b v="1"/>
    <x v="0"/>
    <x v="0"/>
  </r>
  <r>
    <s v="PQIB-IB-2406-11-08-2020"/>
    <s v="LTM/1697/21-22"/>
    <n v="57320"/>
    <n v="2701.12"/>
    <s v="HMB-043551"/>
    <s v="KPPE-SB-254600"/>
    <d v="2022-04-22T00:00:00"/>
    <n v="64360458.039999999"/>
    <n v="0.4"/>
    <n v="22822.400000000001"/>
    <n v="57056"/>
    <m/>
    <x v="2"/>
    <s v="IB"/>
    <x v="0"/>
    <n v="0.4"/>
    <b v="1"/>
    <x v="0"/>
    <x v="0"/>
  </r>
  <r>
    <s v="PQIB-IB-2406-11-08-2020"/>
    <s v="LTM/1711/21-22"/>
    <n v="21454"/>
    <n v="2701.12"/>
    <s v="HMB-044476"/>
    <s v="KPEX-SB-150572"/>
    <d v="2022-04-21T00:00:00"/>
    <n v="16748629.75"/>
    <n v="0.4"/>
    <n v="4298.3999999999996"/>
    <n v="10746"/>
    <m/>
    <x v="2"/>
    <s v="IB"/>
    <x v="0"/>
    <n v="0.4"/>
    <b v="1"/>
    <x v="0"/>
    <x v="0"/>
  </r>
  <r>
    <s v="PQIB-IB-2406-11-08-2020"/>
    <s v="LTM/1712/21-22"/>
    <n v="33348"/>
    <n v="2701.12"/>
    <s v="HMB-044235"/>
    <s v="KPPE-SB-254855"/>
    <d v="2022-04-22T00:00:00"/>
    <n v="27951115.239999998"/>
    <n v="0.1"/>
    <n v="1340.5"/>
    <n v="13405"/>
    <m/>
    <x v="2"/>
    <s v="IB"/>
    <x v="0"/>
    <n v="0.1"/>
    <b v="1"/>
    <x v="0"/>
    <x v="0"/>
  </r>
  <r>
    <s v="PQIB-IB-2406-11-08-2020"/>
    <s v="LTM/1725/21-22"/>
    <n v="23622"/>
    <n v="2701.12"/>
    <s v="AHB-031654"/>
    <s v="KPPE-SB-254797"/>
    <d v="2022-04-22T00:00:00"/>
    <n v="29197276.460000001"/>
    <n v="0.1"/>
    <n v="525"/>
    <n v="5250"/>
    <m/>
    <x v="2"/>
    <s v="IB"/>
    <x v="0"/>
    <n v="0.1"/>
    <b v="1"/>
    <x v="0"/>
    <x v="0"/>
  </r>
  <r>
    <s v="PQIB-IB-2406-11-08-2020"/>
    <s v="LTM/1725/21-22"/>
    <n v="23622"/>
    <n v="2701.12"/>
    <s v="AHB-031654"/>
    <s v="KPPE-SB-254797"/>
    <d v="2022-04-22T00:00:00"/>
    <n v="29197276.460000001"/>
    <n v="0.4"/>
    <n v="3923.2"/>
    <n v="9808"/>
    <m/>
    <x v="2"/>
    <s v="IB"/>
    <x v="0"/>
    <n v="0.4"/>
    <b v="1"/>
    <x v="0"/>
    <x v="0"/>
  </r>
  <r>
    <s v="PQIB-IB-2406-11-08-2020"/>
    <s v="LTM/1726/21-22"/>
    <n v="3244"/>
    <n v="2701.12"/>
    <s v="HMB-044726"/>
    <s v="KPEX-SB-150826"/>
    <d v="2022-04-22T00:00:00"/>
    <n v="5752909.1799999997"/>
    <n v="0.1"/>
    <n v="441.9"/>
    <n v="4419"/>
    <m/>
    <x v="2"/>
    <s v="IB"/>
    <x v="0"/>
    <n v="0.1"/>
    <b v="1"/>
    <x v="0"/>
    <x v="0"/>
  </r>
  <r>
    <s v="PQIB-IB-2406-11-08-2020"/>
    <s v="LTM/1727/21-22"/>
    <n v="4244"/>
    <n v="2701.12"/>
    <s v="HMB-045078"/>
    <s v="KPPE-SB-254734"/>
    <d v="2022-04-22T00:00:00"/>
    <n v="37342689.57"/>
    <n v="0.1"/>
    <n v="1532.65"/>
    <n v="15326.53"/>
    <m/>
    <x v="2"/>
    <s v="IB"/>
    <x v="0"/>
    <n v="0.1"/>
    <b v="1"/>
    <x v="0"/>
    <x v="0"/>
  </r>
  <r>
    <s v="PQIB-IB-2406-11-08-2020"/>
    <s v="LTM/1727/21-22"/>
    <n v="4244"/>
    <n v="2701.12"/>
    <s v="HMB-045078"/>
    <s v="KPPE-SB-254734"/>
    <d v="2022-04-22T00:00:00"/>
    <n v="37342689.57"/>
    <n v="0.4"/>
    <n v="1021.6"/>
    <n v="2554"/>
    <m/>
    <x v="2"/>
    <s v="IB"/>
    <x v="0"/>
    <n v="0.4"/>
    <b v="1"/>
    <x v="0"/>
    <x v="0"/>
  </r>
  <r>
    <s v="KAPE-IB-129603-14-01-2022"/>
    <s v="LTM/1695/21-22"/>
    <n v="93408"/>
    <n v="1108.19"/>
    <s v="HMB-043555"/>
    <s v="KPPE-SB-254737"/>
    <d v="2022-04-22T00:00:00"/>
    <n v="75535379.670000002"/>
    <n v="0.04"/>
    <n v="1108.0999999999999"/>
    <n v="27702.5"/>
    <m/>
    <x v="2"/>
    <s v="IB"/>
    <x v="0"/>
    <n v="0.04"/>
    <b v="1"/>
    <x v="0"/>
    <x v="2"/>
  </r>
  <r>
    <s v="KAPE-MB-174350-22-03-2021"/>
    <s v="LTM/1695/21-22"/>
    <n v="93408"/>
    <n v="5503.201"/>
    <s v="HMB-043555"/>
    <s v="KPPE-SB-254737"/>
    <d v="2022-04-22T00:00:00"/>
    <n v="75535379.670000002"/>
    <n v="0.41666999999999998"/>
    <n v="27969.809999999998"/>
    <n v="67127"/>
    <m/>
    <x v="2"/>
    <s v="MB"/>
    <x v="1"/>
    <n v="0.41666999999999998"/>
    <b v="1"/>
    <x v="0"/>
    <x v="5"/>
  </r>
  <r>
    <s v="KAPE-MB-174350-22-03-2021"/>
    <s v="LTM/1697/21-22"/>
    <n v="57320"/>
    <n v="5503.201"/>
    <s v="HMB-043551"/>
    <s v="KPPE-SB-254600"/>
    <d v="2022-04-22T00:00:00"/>
    <n v="64360458.039999999"/>
    <n v="0.41666999999999998"/>
    <n v="9365.9599999999991"/>
    <n v="22478.13"/>
    <m/>
    <x v="2"/>
    <s v="MB"/>
    <x v="1"/>
    <n v="0.41666999999999998"/>
    <b v="1"/>
    <x v="0"/>
    <x v="5"/>
  </r>
  <r>
    <s v="KAPE-IB-135157-25-01-2022"/>
    <s v="LTM/1695/21-22"/>
    <n v="93408"/>
    <n v="3402.13"/>
    <s v="HMB-043555"/>
    <s v="KPPE-SB-254737"/>
    <d v="2022-04-22T00:00:00"/>
    <n v="75535379.670000002"/>
    <n v="0.04"/>
    <n v="2685.08"/>
    <n v="67127"/>
    <m/>
    <x v="2"/>
    <s v="IB"/>
    <x v="0"/>
    <n v="0.04"/>
    <b v="1"/>
    <x v="0"/>
    <x v="2"/>
  </r>
  <r>
    <s v="KAPE-IB-135157-25-01-2022"/>
    <s v="LTM/1697/21-22"/>
    <n v="57320"/>
    <n v="3402.13"/>
    <s v="HMB-043551"/>
    <s v="KPPE-SB-254600"/>
    <d v="2022-04-22T00:00:00"/>
    <n v="64360458.039999999"/>
    <n v="0.04"/>
    <n v="2282.2399999999998"/>
    <n v="57056"/>
    <m/>
    <x v="2"/>
    <s v="IB"/>
    <x v="0"/>
    <n v="0.04"/>
    <b v="1"/>
    <x v="0"/>
    <x v="2"/>
  </r>
  <r>
    <s v="KAPE-IB-142689-03-02-2022"/>
    <s v="LTM/1695/21-22"/>
    <n v="93408"/>
    <n v="2832.1089999999999"/>
    <s v="HMB-043555"/>
    <s v="KPPE-SB-254737"/>
    <d v="2022-04-22T00:00:00"/>
    <n v="75535379.670000002"/>
    <n v="0.04"/>
    <n v="2685.08"/>
    <n v="67127"/>
    <m/>
    <x v="2"/>
    <s v="IB"/>
    <x v="0"/>
    <n v="0.04"/>
    <b v="1"/>
    <x v="0"/>
    <x v="2"/>
  </r>
  <r>
    <s v="KAPE-IB-142689-03-02-2022"/>
    <s v="LTM/1697/21-22"/>
    <n v="57320"/>
    <n v="2832.1089999999999"/>
    <s v="HMB-043551"/>
    <s v="KPPE-SB-254600"/>
    <d v="2022-04-22T00:00:00"/>
    <n v="64360458.039999999"/>
    <n v="0.04"/>
    <n v="1904.28"/>
    <n v="47607"/>
    <m/>
    <x v="2"/>
    <s v="IB"/>
    <x v="0"/>
    <n v="0.04"/>
    <b v="1"/>
    <x v="0"/>
    <x v="2"/>
  </r>
  <r>
    <s v="KAPE-TI-175187-24-03-2022"/>
    <s v="LTM/1727/21-22"/>
    <n v="4244"/>
    <n v="9606.2199999999993"/>
    <s v="HMB-045078"/>
    <s v="KPPE-SB-254734"/>
    <d v="2022-04-22T00:00:00"/>
    <n v="37342689.57"/>
    <n v="1"/>
    <n v="500"/>
    <n v="500"/>
    <m/>
    <x v="2"/>
    <s v="TI"/>
    <x v="2"/>
    <n v="1"/>
    <b v="1"/>
    <x v="0"/>
    <x v="6"/>
  </r>
  <r>
    <s v="KAPW-IB-119605-08-02-2022"/>
    <s v="LTM/1695/21-22"/>
    <n v="93408"/>
    <n v="3906.9029999999998"/>
    <s v="HMB-043555"/>
    <s v="KPPE-SB-254737"/>
    <d v="2022-04-22T00:00:00"/>
    <n v="75535379.670000002"/>
    <n v="0.04"/>
    <n v="2685.08"/>
    <n v="67127"/>
    <m/>
    <x v="2"/>
    <s v="IB"/>
    <x v="0"/>
    <n v="0.04"/>
    <b v="1"/>
    <x v="0"/>
    <x v="2"/>
  </r>
  <r>
    <s v="KAPE-IB-168621-14-03-2022"/>
    <s v="LTM/1695/21-22"/>
    <n v="93408"/>
    <n v="3809.9189999999999"/>
    <s v="HMB-043555"/>
    <s v="KPPE-SB-254737"/>
    <d v="2022-04-22T00:00:00"/>
    <n v="75535379.670000002"/>
    <n v="0.04"/>
    <n v="1008.78"/>
    <n v="25219.5"/>
    <m/>
    <x v="2"/>
    <s v="IB"/>
    <x v="0"/>
    <n v="0.04"/>
    <b v="1"/>
    <x v="0"/>
    <x v="2"/>
  </r>
  <r>
    <s v="KAPE-IB-168621-14-03-2022"/>
    <s v="LTM/1695/21-22"/>
    <n v="93408"/>
    <n v="3906.9090000000001"/>
    <s v="HMB-043555"/>
    <s v="KPPE-SB-254737"/>
    <d v="2022-04-22T00:00:00"/>
    <n v="75535379.670000002"/>
    <n v="0.04"/>
    <n v="2685.08"/>
    <n v="67127"/>
    <m/>
    <x v="2"/>
    <s v="IB"/>
    <x v="0"/>
    <n v="0.04"/>
    <b v="1"/>
    <x v="0"/>
    <x v="2"/>
  </r>
  <r>
    <s v="KAPE-IB-168621-14-03-2022"/>
    <s v="LTM/1711/21-22"/>
    <n v="21454"/>
    <n v="3402.13"/>
    <s v="HMB-044476"/>
    <s v="KPEX-SB-150572"/>
    <d v="2022-04-21T00:00:00"/>
    <n v="16748629.75"/>
    <n v="0.04"/>
    <n v="327.60000000000002"/>
    <n v="8190"/>
    <m/>
    <x v="2"/>
    <s v="IB"/>
    <x v="0"/>
    <n v="0.04"/>
    <b v="1"/>
    <x v="0"/>
    <x v="2"/>
  </r>
  <r>
    <s v="KAPE-IB-168621-14-03-2022"/>
    <s v="LTM/1712/21-22"/>
    <n v="33348"/>
    <n v="3402.13"/>
    <s v="HMB-044235"/>
    <s v="KPPE-SB-254855"/>
    <d v="2022-04-22T00:00:00"/>
    <n v="27951115.239999998"/>
    <n v="0.04"/>
    <n v="536.20000000000005"/>
    <n v="13405"/>
    <m/>
    <x v="2"/>
    <s v="IB"/>
    <x v="0"/>
    <n v="0.04"/>
    <b v="1"/>
    <x v="0"/>
    <x v="2"/>
  </r>
  <r>
    <s v="KAPE-IB-168621-14-03-2022"/>
    <s v="LTM/1725/21-22"/>
    <n v="23622"/>
    <n v="3402.13"/>
    <s v="AHB-031654"/>
    <s v="KPPE-SB-254797"/>
    <d v="2022-04-22T00:00:00"/>
    <n v="29197276.460000001"/>
    <n v="0.04"/>
    <n v="156.78"/>
    <n v="3919.39"/>
    <m/>
    <x v="2"/>
    <s v="IB"/>
    <x v="0"/>
    <n v="0.04"/>
    <b v="1"/>
    <x v="0"/>
    <x v="2"/>
  </r>
  <r>
    <s v="KAPE-IB-168621-14-03-2022"/>
    <s v="LTM/1726/21-22"/>
    <n v="3244"/>
    <n v="3402.13"/>
    <s v="HMB-044726"/>
    <s v="KPEX-SB-150826"/>
    <d v="2022-04-22T00:00:00"/>
    <n v="5752909.1799999997"/>
    <n v="0.04"/>
    <n v="176.76"/>
    <n v="4419"/>
    <m/>
    <x v="2"/>
    <s v="IB"/>
    <x v="0"/>
    <n v="0.04"/>
    <b v="1"/>
    <x v="0"/>
    <x v="2"/>
  </r>
  <r>
    <s v="KAPE-IB-172195-18-03-2022"/>
    <s v="LTM/1695/21-22"/>
    <n v="93408"/>
    <n v="3910"/>
    <s v="HMB-043555"/>
    <s v="KPPE-SB-254737"/>
    <d v="2022-04-22T00:00:00"/>
    <n v="75535379.670000002"/>
    <n v="0.04"/>
    <n v="2685.08"/>
    <n v="67127"/>
    <m/>
    <x v="2"/>
    <s v="IB"/>
    <x v="0"/>
    <n v="0.04"/>
    <b v="1"/>
    <x v="0"/>
    <x v="2"/>
  </r>
  <r>
    <s v="KAPE-IB-172195-18-03-2022"/>
    <s v="LTM/1697/21-22"/>
    <n v="57320"/>
    <n v="3910"/>
    <s v="HMB-043551"/>
    <s v="KPPE-SB-254600"/>
    <d v="2022-04-22T00:00:00"/>
    <n v="64360458.039999999"/>
    <n v="0.04"/>
    <n v="2282.2399999999998"/>
    <n v="57056"/>
    <m/>
    <x v="2"/>
    <s v="IB"/>
    <x v="0"/>
    <n v="0.04"/>
    <b v="1"/>
    <x v="0"/>
    <x v="2"/>
  </r>
  <r>
    <s v="KAPE-IB-172195-18-03-2022"/>
    <s v="LTM/1711/21-22"/>
    <n v="21454"/>
    <n v="3910"/>
    <s v="HMB-044476"/>
    <s v="KPEX-SB-150572"/>
    <d v="2022-04-21T00:00:00"/>
    <n v="16748629.75"/>
    <n v="0.04"/>
    <n v="429.84000000000003"/>
    <n v="10746"/>
    <m/>
    <x v="2"/>
    <s v="IB"/>
    <x v="0"/>
    <n v="0.04"/>
    <b v="1"/>
    <x v="0"/>
    <x v="2"/>
  </r>
  <r>
    <s v="KAPE-IB-172195-18-03-2022"/>
    <s v="LTM/1712/21-22"/>
    <n v="33348"/>
    <n v="3910"/>
    <s v="HMB-044235"/>
    <s v="KPPE-SB-254855"/>
    <d v="2022-04-22T00:00:00"/>
    <n v="27951115.239999998"/>
    <n v="0.04"/>
    <n v="536.20000000000005"/>
    <n v="13405"/>
    <m/>
    <x v="2"/>
    <s v="IB"/>
    <x v="0"/>
    <n v="0.04"/>
    <b v="1"/>
    <x v="0"/>
    <x v="2"/>
  </r>
  <r>
    <s v="KAPE-IB-172195-18-03-2022"/>
    <s v="LTM/1725/21-22"/>
    <n v="23622"/>
    <n v="3910"/>
    <s v="AHB-031654"/>
    <s v="KPPE-SB-254797"/>
    <d v="2022-04-22T00:00:00"/>
    <n v="29197276.460000001"/>
    <n v="0.04"/>
    <n v="759.1"/>
    <n v="18977.39"/>
    <m/>
    <x v="2"/>
    <s v="IB"/>
    <x v="0"/>
    <n v="0.04"/>
    <b v="1"/>
    <x v="0"/>
    <x v="2"/>
  </r>
  <r>
    <s v="KAPE-IB-172195-18-03-2022"/>
    <s v="LTM/1726/21-22"/>
    <n v="3244"/>
    <n v="3910"/>
    <s v="HMB-044726"/>
    <s v="KPEX-SB-150826"/>
    <d v="2022-04-22T00:00:00"/>
    <n v="5752909.1799999997"/>
    <n v="0.04"/>
    <n v="176.76"/>
    <n v="4419"/>
    <m/>
    <x v="2"/>
    <s v="IB"/>
    <x v="0"/>
    <n v="0.04"/>
    <b v="1"/>
    <x v="0"/>
    <x v="2"/>
  </r>
  <r>
    <s v="KAPE-IB-172195-18-03-2022"/>
    <s v="LTM/1727/21-22"/>
    <n v="4244"/>
    <n v="3910"/>
    <s v="HMB-045078"/>
    <s v="KPPE-SB-254734"/>
    <d v="2022-04-22T00:00:00"/>
    <n v="37342689.57"/>
    <n v="0.04"/>
    <n v="102.16"/>
    <n v="2554"/>
    <m/>
    <x v="2"/>
    <s v="IB"/>
    <x v="0"/>
    <n v="0.04"/>
    <b v="1"/>
    <x v="0"/>
    <x v="2"/>
  </r>
  <r>
    <s v="KAPE-IB-168698-14-03-2022"/>
    <s v="LTM/1695/21-22"/>
    <n v="93408"/>
    <n v="1108.19"/>
    <s v="HMB-043555"/>
    <s v="KPPE-SB-254737"/>
    <d v="2022-04-22T00:00:00"/>
    <n v="75535379.670000002"/>
    <n v="0.04"/>
    <n v="1576.98"/>
    <n v="39424.5"/>
    <m/>
    <x v="2"/>
    <s v="IB"/>
    <x v="0"/>
    <n v="0.04"/>
    <b v="1"/>
    <x v="0"/>
    <x v="2"/>
  </r>
  <r>
    <s v="KAPE-IB-168698-14-03-2022"/>
    <s v="LTM/1697/21-22"/>
    <n v="57320"/>
    <n v="1108.19"/>
    <s v="HMB-043551"/>
    <s v="KPPE-SB-254600"/>
    <d v="2022-04-22T00:00:00"/>
    <n v="64360458.039999999"/>
    <n v="0.04"/>
    <n v="2282.2399999999998"/>
    <n v="57056"/>
    <m/>
    <x v="2"/>
    <s v="IB"/>
    <x v="0"/>
    <n v="0.04"/>
    <b v="1"/>
    <x v="0"/>
    <x v="2"/>
  </r>
  <r>
    <s v="KAPE-IB-168698-14-03-2022"/>
    <s v="LTM/1711/21-22"/>
    <n v="21454"/>
    <n v="1108.19"/>
    <s v="HMB-044476"/>
    <s v="KPEX-SB-150572"/>
    <d v="2022-04-21T00:00:00"/>
    <n v="16748629.75"/>
    <n v="0.04"/>
    <n v="429.84000000000003"/>
    <n v="10746"/>
    <m/>
    <x v="2"/>
    <s v="IB"/>
    <x v="0"/>
    <n v="0.04"/>
    <b v="1"/>
    <x v="0"/>
    <x v="2"/>
  </r>
  <r>
    <s v="KAPE-IB-168698-14-03-2022"/>
    <s v="LTM/1712/21-22"/>
    <n v="33348"/>
    <n v="1108.19"/>
    <s v="HMB-044235"/>
    <s v="KPPE-SB-254855"/>
    <d v="2022-04-22T00:00:00"/>
    <n v="27951115.239999998"/>
    <n v="0.04"/>
    <n v="536.20000000000005"/>
    <n v="13405"/>
    <m/>
    <x v="2"/>
    <s v="IB"/>
    <x v="0"/>
    <n v="0.04"/>
    <b v="1"/>
    <x v="0"/>
    <x v="2"/>
  </r>
  <r>
    <s v="KAPE-IB-168698-14-03-2022"/>
    <s v="LTM/1725/21-22"/>
    <n v="23622"/>
    <n v="1108.19"/>
    <s v="AHB-031654"/>
    <s v="KPPE-SB-254797"/>
    <d v="2022-04-22T00:00:00"/>
    <n v="29197276.460000001"/>
    <n v="0.04"/>
    <n v="602.32000000000005"/>
    <n v="15058"/>
    <m/>
    <x v="2"/>
    <s v="IB"/>
    <x v="0"/>
    <n v="0.04"/>
    <b v="1"/>
    <x v="0"/>
    <x v="2"/>
  </r>
  <r>
    <s v="KAPE-IB-168698-14-03-2022"/>
    <s v="LTM/1726/21-22"/>
    <n v="3244"/>
    <n v="1108.19"/>
    <s v="HMB-044726"/>
    <s v="KPEX-SB-150826"/>
    <d v="2022-04-22T00:00:00"/>
    <n v="5752909.1799999997"/>
    <n v="0.04"/>
    <n v="176.76"/>
    <n v="4419"/>
    <m/>
    <x v="2"/>
    <s v="IB"/>
    <x v="0"/>
    <n v="0.04"/>
    <b v="1"/>
    <x v="0"/>
    <x v="2"/>
  </r>
  <r>
    <s v="KAPE-IB-177711-29-03-2022"/>
    <s v="LTM/1711/21-22"/>
    <n v="21454"/>
    <n v="3909.5"/>
    <s v="HMB-044476"/>
    <s v="KPEX-SB-150572"/>
    <d v="2022-04-21T00:00:00"/>
    <n v="16748629.75"/>
    <n v="0.04"/>
    <n v="327.60000000000002"/>
    <n v="8190"/>
    <m/>
    <x v="2"/>
    <s v="IB"/>
    <x v="0"/>
    <n v="0.04"/>
    <b v="1"/>
    <x v="0"/>
    <x v="2"/>
  </r>
  <r>
    <s v="KAPE-IB-177711-29-03-2022"/>
    <s v="LTM/1712/21-22"/>
    <n v="33348"/>
    <n v="3909.5"/>
    <s v="HMB-044235"/>
    <s v="KPPE-SB-254855"/>
    <d v="2022-04-22T00:00:00"/>
    <n v="27951115.239999998"/>
    <n v="0.04"/>
    <n v="536.20000000000005"/>
    <n v="13405"/>
    <m/>
    <x v="2"/>
    <s v="IB"/>
    <x v="0"/>
    <n v="0.04"/>
    <b v="1"/>
    <x v="0"/>
    <x v="2"/>
  </r>
  <r>
    <s v="KAPE-IB-177711-29-03-2022"/>
    <s v="LTM/1725/21-22"/>
    <n v="23622"/>
    <n v="3909.5"/>
    <s v="AHB-031654"/>
    <s v="KPPE-SB-254797"/>
    <d v="2022-04-22T00:00:00"/>
    <n v="29197276.460000001"/>
    <n v="0.04"/>
    <n v="156.78"/>
    <n v="3919.39"/>
    <m/>
    <x v="2"/>
    <s v="IB"/>
    <x v="0"/>
    <n v="0.04"/>
    <b v="1"/>
    <x v="0"/>
    <x v="2"/>
  </r>
  <r>
    <s v="KAPE-IB-177711-29-03-2022"/>
    <s v="LTM/1726/21-22"/>
    <n v="3244"/>
    <n v="3909.5"/>
    <s v="HMB-044726"/>
    <s v="KPEX-SB-150826"/>
    <d v="2022-04-22T00:00:00"/>
    <n v="5752909.1799999997"/>
    <n v="0.04"/>
    <n v="176.76"/>
    <n v="4419"/>
    <m/>
    <x v="2"/>
    <s v="IB"/>
    <x v="0"/>
    <n v="0.04"/>
    <b v="1"/>
    <x v="0"/>
    <x v="2"/>
  </r>
  <r>
    <s v="KAPE-IB-148901-12-02-2022"/>
    <s v="LTM/1695/21-22"/>
    <n v="93408"/>
    <n v="3809.9189999999999"/>
    <s v="HMB-043555"/>
    <s v="KPPE-SB-254737"/>
    <d v="2022-04-22T00:00:00"/>
    <n v="75535379.670000002"/>
    <n v="0.04"/>
    <n v="1676.3000000000002"/>
    <n v="41907.5"/>
    <m/>
    <x v="2"/>
    <s v="IB"/>
    <x v="0"/>
    <n v="0.04"/>
    <b v="1"/>
    <x v="0"/>
    <x v="2"/>
  </r>
  <r>
    <s v="KAPE-IB-148901-12-02-2022"/>
    <s v="LTM/1697/21-22"/>
    <n v="57320"/>
    <n v="3809.9189999999999"/>
    <s v="HMB-043551"/>
    <s v="KPPE-SB-254600"/>
    <d v="2022-04-22T00:00:00"/>
    <n v="64360458.039999999"/>
    <n v="0.04"/>
    <n v="2282.2399999999998"/>
    <n v="57056"/>
    <m/>
    <x v="2"/>
    <s v="IB"/>
    <x v="0"/>
    <n v="0.04"/>
    <b v="1"/>
    <x v="0"/>
    <x v="2"/>
  </r>
  <r>
    <s v="KAPE-IB-148901-12-02-2022"/>
    <s v="LTM/1711/21-22"/>
    <n v="21454"/>
    <n v="3809.9189999999999"/>
    <s v="HMB-044476"/>
    <s v="KPEX-SB-150572"/>
    <d v="2022-04-21T00:00:00"/>
    <n v="16748629.75"/>
    <n v="0.04"/>
    <n v="327.60000000000002"/>
    <n v="8190"/>
    <m/>
    <x v="2"/>
    <s v="IB"/>
    <x v="0"/>
    <n v="0.04"/>
    <b v="1"/>
    <x v="0"/>
    <x v="2"/>
  </r>
  <r>
    <s v="KAPE-IB-148901-12-02-2022"/>
    <s v="LTM/1712/21-22"/>
    <n v="33348"/>
    <n v="3809.9189999999999"/>
    <s v="HMB-044235"/>
    <s v="KPPE-SB-254855"/>
    <d v="2022-04-22T00:00:00"/>
    <n v="27951115.239999998"/>
    <n v="0.04"/>
    <n v="536.20000000000005"/>
    <n v="13405"/>
    <m/>
    <x v="2"/>
    <s v="IB"/>
    <x v="0"/>
    <n v="0.04"/>
    <b v="1"/>
    <x v="0"/>
    <x v="2"/>
  </r>
  <r>
    <s v="KAPE-IB-148901-12-02-2022"/>
    <s v="LTM/1725/21-22"/>
    <n v="23622"/>
    <n v="3809.9189999999999"/>
    <s v="AHB-031654"/>
    <s v="KPPE-SB-254797"/>
    <d v="2022-04-22T00:00:00"/>
    <n v="29197276.460000001"/>
    <n v="0.04"/>
    <n v="156.78"/>
    <n v="3919.39"/>
    <m/>
    <x v="2"/>
    <s v="IB"/>
    <x v="0"/>
    <n v="0.04"/>
    <b v="1"/>
    <x v="0"/>
    <x v="2"/>
  </r>
  <r>
    <s v="KAPE-IB-148901-12-02-2022"/>
    <s v="LTM/1726/21-22"/>
    <n v="3244"/>
    <n v="3809.9189999999999"/>
    <s v="HMB-044726"/>
    <s v="KPEX-SB-150826"/>
    <d v="2022-04-22T00:00:00"/>
    <n v="5752909.1799999997"/>
    <n v="0.04"/>
    <n v="176.76"/>
    <n v="4419"/>
    <m/>
    <x v="2"/>
    <s v="IB"/>
    <x v="0"/>
    <n v="0.04"/>
    <b v="1"/>
    <x v="0"/>
    <x v="2"/>
  </r>
  <r>
    <s v="KAPE-IB-168611-14-03-2022"/>
    <s v="LTM/1697/21-22"/>
    <n v="57320"/>
    <n v="2832.1089999999999"/>
    <s v="HMB-043551"/>
    <s v="KPPE-SB-254600"/>
    <d v="2022-04-22T00:00:00"/>
    <n v="64360458.039999999"/>
    <n v="0.04"/>
    <n v="377.96"/>
    <n v="9449"/>
    <m/>
    <x v="2"/>
    <s v="IB"/>
    <x v="0"/>
    <n v="0.04"/>
    <b v="1"/>
    <x v="0"/>
    <x v="2"/>
  </r>
  <r>
    <s v="KAPE-IB-168611-14-03-2022"/>
    <s v="LTM/1711/21-22"/>
    <n v="21454"/>
    <n v="2832.1089999999999"/>
    <s v="HMB-044476"/>
    <s v="KPEX-SB-150572"/>
    <d v="2022-04-21T00:00:00"/>
    <n v="16748629.75"/>
    <n v="0.04"/>
    <n v="429.84000000000003"/>
    <n v="10746"/>
    <m/>
    <x v="2"/>
    <s v="IB"/>
    <x v="0"/>
    <n v="0.04"/>
    <b v="1"/>
    <x v="0"/>
    <x v="2"/>
  </r>
  <r>
    <s v="KAPE-IB-168611-14-03-2022"/>
    <s v="LTM/1725/21-22"/>
    <n v="23622"/>
    <n v="2832.1089999999999"/>
    <s v="AHB-031654"/>
    <s v="KPPE-SB-254797"/>
    <d v="2022-04-22T00:00:00"/>
    <n v="29197276.460000001"/>
    <n v="0.04"/>
    <n v="549.1"/>
    <n v="13727.39"/>
    <m/>
    <x v="2"/>
    <s v="IB"/>
    <x v="0"/>
    <n v="0.04"/>
    <b v="1"/>
    <x v="0"/>
    <x v="2"/>
  </r>
  <r>
    <s v="KAPE-IB-168611-14-03-2022"/>
    <s v="LTM/1727/21-22"/>
    <n v="4244"/>
    <n v="2832.1089999999999"/>
    <s v="HMB-045078"/>
    <s v="KPPE-SB-254734"/>
    <d v="2022-04-22T00:00:00"/>
    <n v="37342689.57"/>
    <n v="0.04"/>
    <n v="102.16"/>
    <n v="2554"/>
    <m/>
    <x v="2"/>
    <s v="IB"/>
    <x v="0"/>
    <n v="0.04"/>
    <b v="1"/>
    <x v="0"/>
    <x v="2"/>
  </r>
  <r>
    <s v="KAPW-MB-175767-29-05-2021"/>
    <s v="LTM/1697/21-22"/>
    <n v="57320"/>
    <n v="5503.201"/>
    <s v="HMB-043551"/>
    <s v="KPPE-SB-254600"/>
    <d v="2022-04-22T00:00:00"/>
    <n v="64360458.039999999"/>
    <n v="0.41666999999999998"/>
    <n v="14407.56"/>
    <n v="34577.870000000003"/>
    <m/>
    <x v="2"/>
    <s v="MB"/>
    <x v="1"/>
    <n v="0.41666999999999998"/>
    <b v="1"/>
    <x v="0"/>
    <x v="5"/>
  </r>
  <r>
    <s v="KAPW-MB-175767-29-05-2021"/>
    <s v="LTM/1711/21-22"/>
    <n v="21454"/>
    <n v="5503.201"/>
    <s v="HMB-044476"/>
    <s v="KPEX-SB-150572"/>
    <d v="2022-04-21T00:00:00"/>
    <n v="16748629.75"/>
    <n v="0.41666999999999998"/>
    <n v="1385.01"/>
    <n v="3324"/>
    <m/>
    <x v="2"/>
    <s v="MB"/>
    <x v="1"/>
    <n v="0.41666999999999998"/>
    <b v="1"/>
    <x v="0"/>
    <x v="5"/>
  </r>
  <r>
    <s v="KAPW-MB-175767-29-05-2021"/>
    <s v="LTM/1725/21-22"/>
    <n v="23622"/>
    <n v="5503.201"/>
    <s v="AHB-031654"/>
    <s v="KPPE-SB-254797"/>
    <d v="2022-04-22T00:00:00"/>
    <n v="29197276.460000001"/>
    <n v="0.53061000000000003"/>
    <n v="2394.64"/>
    <n v="4513"/>
    <m/>
    <x v="2"/>
    <s v="MB"/>
    <x v="1"/>
    <n v="0.53061000000000003"/>
    <b v="1"/>
    <x v="0"/>
    <x v="5"/>
  </r>
  <r>
    <s v="KPFI-TI-39410-05-04-2022"/>
    <s v="LTM/1727/21-22"/>
    <n v="4244"/>
    <n v="4821.1090000000004"/>
    <s v="HMB-045078"/>
    <s v="KPPE-SB-254734"/>
    <d v="2022-04-22T00:00:00"/>
    <n v="37342689.57"/>
    <n v="1"/>
    <n v="4000"/>
    <n v="4000"/>
    <m/>
    <x v="2"/>
    <s v="TI"/>
    <x v="2"/>
    <n v="1"/>
    <b v="1"/>
    <x v="0"/>
    <x v="6"/>
  </r>
  <r>
    <s v="KAPE-IB-36738-26-08-2021"/>
    <s v="LTM/1727/21-22"/>
    <n v="4244"/>
    <n v="5402.33"/>
    <s v="HMB-045078"/>
    <s v="KPPE-SB-254734"/>
    <d v="2022-04-22T00:00:00"/>
    <n v="37342689.57"/>
    <n v="0.99009999999999998"/>
    <n v="4540.22"/>
    <n v="4585.62"/>
    <m/>
    <x v="2"/>
    <s v="IB"/>
    <x v="0"/>
    <n v="0.99009999999999998"/>
    <b v="1"/>
    <x v="0"/>
    <x v="3"/>
  </r>
  <r>
    <s v="KAPE-IB-36738-26-08-2021"/>
    <s v="LTM/1727/21-22"/>
    <n v="4244"/>
    <n v="5402.33"/>
    <s v="HMB-045078"/>
    <s v="KPPE-SB-254734"/>
    <d v="2022-04-22T00:00:00"/>
    <n v="37342689.57"/>
    <n v="1.0101"/>
    <n v="2579.8000000000002"/>
    <n v="2554"/>
    <m/>
    <x v="2"/>
    <s v="IB"/>
    <x v="0"/>
    <n v="1.0101"/>
    <b v="1"/>
    <x v="0"/>
    <x v="3"/>
  </r>
  <r>
    <s v="KAPW-IB-133587-03-03-2022"/>
    <s v="LTM/1725/21-22"/>
    <n v="23622"/>
    <n v="3809.9189999999999"/>
    <s v="AHB-031654"/>
    <s v="KPPE-SB-254797"/>
    <d v="2022-04-22T00:00:00"/>
    <n v="29197276.460000001"/>
    <n v="0.04"/>
    <n v="156.78"/>
    <n v="3919.39"/>
    <m/>
    <x v="2"/>
    <s v="IB"/>
    <x v="0"/>
    <n v="0.04"/>
    <b v="1"/>
    <x v="0"/>
    <x v="2"/>
  </r>
  <r>
    <s v="KAPE-IB-37413-26-08-2021"/>
    <s v="LTM/1727/21-22"/>
    <n v="4244"/>
    <n v="5402.33"/>
    <s v="HMB-045078"/>
    <s v="KPPE-SB-254734"/>
    <d v="2022-04-22T00:00:00"/>
    <n v="37342689.57"/>
    <n v="0.99009999999999998"/>
    <n v="10634.58"/>
    <n v="10740.91"/>
    <m/>
    <x v="2"/>
    <s v="IB"/>
    <x v="0"/>
    <n v="0.99009999999999998"/>
    <b v="1"/>
    <x v="0"/>
    <x v="3"/>
  </r>
  <r>
    <s v="PQIB-IB-2406-11-08-2020"/>
    <s v="LTM/1180/21-22"/>
    <n v="8980"/>
    <n v="2701.12"/>
    <s v="HMB-045819"/>
    <s v="KPEX-SB-151487"/>
    <d v="2022-04-23T00:00:00"/>
    <n v="9201914.7100000009"/>
    <n v="0.4"/>
    <n v="1953.6"/>
    <n v="4884"/>
    <m/>
    <x v="2"/>
    <s v="IB"/>
    <x v="0"/>
    <n v="0.4"/>
    <b v="1"/>
    <x v="0"/>
    <x v="0"/>
  </r>
  <r>
    <s v="PQIB-IB-2406-11-08-2020"/>
    <s v="LTM/1724/21-22"/>
    <n v="3296"/>
    <n v="2701.12"/>
    <s v="HMB-044766"/>
    <s v="KPPE-SB-255439"/>
    <d v="2022-04-22T00:00:00"/>
    <n v="4956907.16"/>
    <n v="0.4"/>
    <n v="1621.6"/>
    <n v="4054"/>
    <m/>
    <x v="2"/>
    <s v="IB"/>
    <x v="0"/>
    <n v="0.4"/>
    <b v="1"/>
    <x v="0"/>
    <x v="0"/>
  </r>
  <r>
    <s v="PQIB-IB-2406-11-08-2020"/>
    <s v="LTM/1732/21-22"/>
    <n v="16947"/>
    <n v="2701.12"/>
    <s v="HMB-045486"/>
    <s v="KPPE-SB-255714"/>
    <d v="2022-04-23T00:00:00"/>
    <n v="19782729.41"/>
    <n v="0.1"/>
    <n v="139.9"/>
    <n v="1399"/>
    <m/>
    <x v="2"/>
    <s v="IB"/>
    <x v="0"/>
    <n v="0.1"/>
    <b v="1"/>
    <x v="0"/>
    <x v="0"/>
  </r>
  <r>
    <s v="PQIB-IB-2406-11-08-2020"/>
    <s v="LTM/1732/21-22"/>
    <n v="16947"/>
    <n v="2701.12"/>
    <s v="HMB-045486"/>
    <s v="KPPE-SB-255714"/>
    <d v="2022-04-23T00:00:00"/>
    <n v="19782729.41"/>
    <n v="0.4"/>
    <n v="5907.6"/>
    <n v="14769"/>
    <m/>
    <x v="2"/>
    <s v="IB"/>
    <x v="0"/>
    <n v="0.4"/>
    <b v="1"/>
    <x v="0"/>
    <x v="0"/>
  </r>
  <r>
    <s v="PQIB-IB-2406-11-08-2020"/>
    <s v="LTM/1733/21-22"/>
    <n v="19880"/>
    <n v="2701.12"/>
    <s v="HMB-045787"/>
    <s v="KPPE-SB-255894"/>
    <d v="2022-04-23T00:00:00"/>
    <n v="22782960.100000001"/>
    <n v="0.1"/>
    <n v="1568.1"/>
    <n v="15681"/>
    <m/>
    <x v="2"/>
    <s v="IB"/>
    <x v="0"/>
    <n v="0.1"/>
    <b v="1"/>
    <x v="0"/>
    <x v="0"/>
  </r>
  <r>
    <s v="PQIB-IB-2406-11-08-2020"/>
    <s v="LTM/1742/21-22"/>
    <n v="33072"/>
    <n v="2701.12"/>
    <s v="HMB-045825"/>
    <s v="KPPE-SB-255824"/>
    <d v="2022-04-23T00:00:00"/>
    <n v="27822301.77"/>
    <n v="0.4"/>
    <n v="8998.7999999999993"/>
    <n v="22497"/>
    <m/>
    <x v="2"/>
    <s v="IB"/>
    <x v="0"/>
    <n v="0.4"/>
    <b v="1"/>
    <x v="0"/>
    <x v="0"/>
  </r>
  <r>
    <s v="KAPE-IB-168621-14-03-2022"/>
    <s v="LTM/1180/21-22"/>
    <n v="8980"/>
    <n v="3402.13"/>
    <s v="HMB-045819"/>
    <s v="KPEX-SB-151487"/>
    <d v="2022-04-23T00:00:00"/>
    <n v="9201914.7100000009"/>
    <n v="0.04"/>
    <n v="135.19999999999999"/>
    <n v="3380"/>
    <m/>
    <x v="2"/>
    <s v="IB"/>
    <x v="0"/>
    <n v="0.04"/>
    <b v="1"/>
    <x v="0"/>
    <x v="2"/>
  </r>
  <r>
    <s v="KAPE-IB-168621-14-03-2022"/>
    <s v="LTM/1724/21-22"/>
    <n v="3296"/>
    <n v="3402.13"/>
    <s v="HMB-044766"/>
    <s v="KPPE-SB-255439"/>
    <d v="2022-04-22T00:00:00"/>
    <n v="4956907.16"/>
    <n v="0.04"/>
    <n v="162.16"/>
    <n v="4054"/>
    <m/>
    <x v="2"/>
    <s v="IB"/>
    <x v="0"/>
    <n v="0.04"/>
    <b v="1"/>
    <x v="0"/>
    <x v="2"/>
  </r>
  <r>
    <s v="KAPE-IB-168621-14-03-2022"/>
    <s v="LTM/1732/21-22"/>
    <n v="16947"/>
    <n v="3402.13"/>
    <s v="HMB-045486"/>
    <s v="KPPE-SB-255714"/>
    <d v="2022-04-23T00:00:00"/>
    <n v="19782729.41"/>
    <n v="0.04"/>
    <n v="646.72"/>
    <n v="16168"/>
    <m/>
    <x v="2"/>
    <s v="IB"/>
    <x v="0"/>
    <n v="0.04"/>
    <b v="1"/>
    <x v="0"/>
    <x v="2"/>
  </r>
  <r>
    <s v="KAPE-IB-168621-14-03-2022"/>
    <s v="LTM/1733/21-22"/>
    <n v="19880"/>
    <n v="3402.13"/>
    <s v="HMB-045787"/>
    <s v="KPPE-SB-255894"/>
    <d v="2022-04-23T00:00:00"/>
    <n v="22782960.100000001"/>
    <n v="0.04"/>
    <n v="574.84"/>
    <n v="14371"/>
    <m/>
    <x v="2"/>
    <s v="IB"/>
    <x v="0"/>
    <n v="0.04"/>
    <b v="1"/>
    <x v="0"/>
    <x v="2"/>
  </r>
  <r>
    <s v="KAPE-IB-168621-14-03-2022"/>
    <s v="LTM/1742/21-22"/>
    <n v="33072"/>
    <n v="3402.13"/>
    <s v="HMB-045825"/>
    <s v="KPPE-SB-255824"/>
    <d v="2022-04-23T00:00:00"/>
    <n v="27822301.77"/>
    <n v="0.04"/>
    <n v="769.26"/>
    <n v="19231.5"/>
    <m/>
    <x v="2"/>
    <s v="IB"/>
    <x v="0"/>
    <n v="0.04"/>
    <b v="1"/>
    <x v="0"/>
    <x v="2"/>
  </r>
  <r>
    <s v="KAPE-IB-172195-18-03-2022"/>
    <s v="LTM/1180/21-22"/>
    <n v="8980"/>
    <n v="3910"/>
    <s v="HMB-045819"/>
    <s v="KPEX-SB-151487"/>
    <d v="2022-04-23T00:00:00"/>
    <n v="9201914.7100000009"/>
    <n v="0.04"/>
    <n v="195.35999999999999"/>
    <n v="4884"/>
    <m/>
    <x v="2"/>
    <s v="IB"/>
    <x v="0"/>
    <n v="0.04"/>
    <b v="1"/>
    <x v="0"/>
    <x v="2"/>
  </r>
  <r>
    <s v="KAPE-IB-172195-18-03-2022"/>
    <s v="LTM/1724/21-22"/>
    <n v="3296"/>
    <n v="3910"/>
    <s v="HMB-044766"/>
    <s v="KPPE-SB-255439"/>
    <d v="2022-04-22T00:00:00"/>
    <n v="4956907.16"/>
    <n v="0.04"/>
    <n v="162.16"/>
    <n v="4054"/>
    <m/>
    <x v="2"/>
    <s v="IB"/>
    <x v="0"/>
    <n v="0.04"/>
    <b v="1"/>
    <x v="0"/>
    <x v="2"/>
  </r>
  <r>
    <s v="KAPE-IB-172195-18-03-2022"/>
    <s v="LTM/1732/21-22"/>
    <n v="16947"/>
    <n v="3910"/>
    <s v="HMB-045486"/>
    <s v="KPPE-SB-255714"/>
    <d v="2022-04-23T00:00:00"/>
    <n v="19782729.41"/>
    <n v="0.04"/>
    <n v="646.72"/>
    <n v="16168"/>
    <m/>
    <x v="2"/>
    <s v="IB"/>
    <x v="0"/>
    <n v="0.04"/>
    <b v="1"/>
    <x v="0"/>
    <x v="2"/>
  </r>
  <r>
    <s v="KAPE-IB-172195-18-03-2022"/>
    <s v="LTM/1733/21-22"/>
    <n v="19880"/>
    <n v="3910"/>
    <s v="HMB-045787"/>
    <s v="KPPE-SB-255894"/>
    <d v="2022-04-23T00:00:00"/>
    <n v="22782960.100000001"/>
    <n v="0.04"/>
    <n v="627.24"/>
    <n v="15681"/>
    <m/>
    <x v="2"/>
    <s v="IB"/>
    <x v="0"/>
    <n v="0.04"/>
    <b v="1"/>
    <x v="0"/>
    <x v="2"/>
  </r>
  <r>
    <s v="KAPE-IB-168698-14-03-2022"/>
    <s v="LTM/1180/21-22"/>
    <n v="8980"/>
    <n v="1108.19"/>
    <s v="HMB-045819"/>
    <s v="KPEX-SB-151487"/>
    <d v="2022-04-23T00:00:00"/>
    <n v="9201914.7100000009"/>
    <n v="0.04"/>
    <n v="195.35999999999999"/>
    <n v="4884"/>
    <m/>
    <x v="2"/>
    <s v="IB"/>
    <x v="0"/>
    <n v="0.04"/>
    <b v="1"/>
    <x v="0"/>
    <x v="2"/>
  </r>
  <r>
    <s v="KAPE-IB-168698-14-03-2022"/>
    <s v="LTM/1724/21-22"/>
    <n v="3296"/>
    <n v="1108.19"/>
    <s v="HMB-044766"/>
    <s v="KPPE-SB-255439"/>
    <d v="2022-04-22T00:00:00"/>
    <n v="4956907.16"/>
    <n v="0.04"/>
    <n v="162.16"/>
    <n v="4054"/>
    <m/>
    <x v="2"/>
    <s v="IB"/>
    <x v="0"/>
    <n v="0.04"/>
    <b v="1"/>
    <x v="0"/>
    <x v="2"/>
  </r>
  <r>
    <s v="KAPE-IB-168698-14-03-2022"/>
    <s v="LTM/1732/21-22"/>
    <n v="16947"/>
    <n v="1108.19"/>
    <s v="HMB-045486"/>
    <s v="KPPE-SB-255714"/>
    <d v="2022-04-23T00:00:00"/>
    <n v="19782729.41"/>
    <n v="0.04"/>
    <n v="646.72"/>
    <n v="16168"/>
    <m/>
    <x v="2"/>
    <s v="IB"/>
    <x v="0"/>
    <n v="0.04"/>
    <b v="1"/>
    <x v="0"/>
    <x v="2"/>
  </r>
  <r>
    <s v="KAPE-IB-168698-14-03-2022"/>
    <s v="LTM/1733/21-22"/>
    <n v="19880"/>
    <n v="1108.19"/>
    <s v="HMB-045787"/>
    <s v="KPPE-SB-255894"/>
    <d v="2022-04-23T00:00:00"/>
    <n v="22782960.100000001"/>
    <n v="0.04"/>
    <n v="627.24"/>
    <n v="15681"/>
    <m/>
    <x v="2"/>
    <s v="IB"/>
    <x v="0"/>
    <n v="0.04"/>
    <b v="1"/>
    <x v="0"/>
    <x v="2"/>
  </r>
  <r>
    <s v="KAPE-IB-168698-14-03-2022"/>
    <s v="LTM/1742/21-22"/>
    <n v="33072"/>
    <n v="1108.19"/>
    <s v="HMB-045825"/>
    <s v="KPPE-SB-255824"/>
    <d v="2022-04-23T00:00:00"/>
    <n v="27822301.77"/>
    <n v="0.04"/>
    <n v="899.88"/>
    <n v="22497"/>
    <m/>
    <x v="2"/>
    <s v="IB"/>
    <x v="0"/>
    <n v="0.04"/>
    <b v="1"/>
    <x v="0"/>
    <x v="2"/>
  </r>
  <r>
    <s v="KAPE-IB-177711-29-03-2022"/>
    <s v="LTM/1180/21-22"/>
    <n v="8980"/>
    <n v="3909.5"/>
    <s v="HMB-045819"/>
    <s v="KPEX-SB-151487"/>
    <d v="2022-04-23T00:00:00"/>
    <n v="9201914.7100000009"/>
    <n v="0.04"/>
    <n v="135.19999999999999"/>
    <n v="3380"/>
    <m/>
    <x v="2"/>
    <s v="IB"/>
    <x v="0"/>
    <n v="0.04"/>
    <b v="1"/>
    <x v="0"/>
    <x v="2"/>
  </r>
  <r>
    <s v="KAPE-IB-177711-29-03-2022"/>
    <s v="LTM/1724/21-22"/>
    <n v="3296"/>
    <n v="3909.5"/>
    <s v="HMB-044766"/>
    <s v="KPPE-SB-255439"/>
    <d v="2022-04-22T00:00:00"/>
    <n v="4956907.16"/>
    <n v="0.04"/>
    <n v="162.16"/>
    <n v="4054"/>
    <m/>
    <x v="2"/>
    <s v="IB"/>
    <x v="0"/>
    <n v="0.04"/>
    <b v="1"/>
    <x v="0"/>
    <x v="2"/>
  </r>
  <r>
    <s v="KAPE-IB-177711-29-03-2022"/>
    <s v="LTM/1732/21-22"/>
    <n v="16947"/>
    <n v="3909.5"/>
    <s v="HMB-045486"/>
    <s v="KPPE-SB-255714"/>
    <d v="2022-04-23T00:00:00"/>
    <n v="19782729.41"/>
    <n v="0.04"/>
    <n v="646.72"/>
    <n v="16168"/>
    <m/>
    <x v="2"/>
    <s v="IB"/>
    <x v="0"/>
    <n v="0.04"/>
    <b v="1"/>
    <x v="0"/>
    <x v="2"/>
  </r>
  <r>
    <s v="KAPE-IB-177711-29-03-2022"/>
    <s v="LTM/1733/21-22"/>
    <n v="19880"/>
    <n v="3909.5"/>
    <s v="HMB-045787"/>
    <s v="KPPE-SB-255894"/>
    <d v="2022-04-23T00:00:00"/>
    <n v="22782960.100000001"/>
    <n v="0.04"/>
    <n v="574.84"/>
    <n v="14371"/>
    <m/>
    <x v="2"/>
    <s v="IB"/>
    <x v="0"/>
    <n v="0.04"/>
    <b v="1"/>
    <x v="0"/>
    <x v="2"/>
  </r>
  <r>
    <s v="KAPE-IB-177711-29-03-2022"/>
    <s v="LTM/1742/21-22"/>
    <n v="33072"/>
    <n v="3909.5"/>
    <s v="HMB-045825"/>
    <s v="KPPE-SB-255824"/>
    <d v="2022-04-23T00:00:00"/>
    <n v="27822301.77"/>
    <n v="0.04"/>
    <n v="899.88"/>
    <n v="22497"/>
    <m/>
    <x v="2"/>
    <s v="IB"/>
    <x v="0"/>
    <n v="0.04"/>
    <b v="1"/>
    <x v="0"/>
    <x v="2"/>
  </r>
  <r>
    <s v="KAPE-IB-148901-12-02-2022"/>
    <s v="LTM/1724/21-22"/>
    <n v="3296"/>
    <n v="3809.9189999999999"/>
    <s v="HMB-044766"/>
    <s v="KPPE-SB-255439"/>
    <d v="2022-04-22T00:00:00"/>
    <n v="4956907.16"/>
    <n v="0.04"/>
    <n v="162.16"/>
    <n v="4054"/>
    <m/>
    <x v="2"/>
    <s v="IB"/>
    <x v="0"/>
    <n v="0.04"/>
    <b v="1"/>
    <x v="0"/>
    <x v="2"/>
  </r>
  <r>
    <s v="KAPE-IB-148901-12-02-2022"/>
    <s v="LTM/1732/21-22"/>
    <n v="16947"/>
    <n v="3809.9189999999999"/>
    <s v="HMB-045486"/>
    <s v="KPPE-SB-255714"/>
    <d v="2022-04-23T00:00:00"/>
    <n v="19782729.41"/>
    <n v="0.04"/>
    <n v="310.08"/>
    <n v="7752"/>
    <m/>
    <x v="2"/>
    <s v="IB"/>
    <x v="0"/>
    <n v="0.04"/>
    <b v="1"/>
    <x v="0"/>
    <x v="2"/>
  </r>
  <r>
    <s v="KAPE-IB-168611-14-03-2022"/>
    <s v="LTM/1180/21-22"/>
    <n v="8980"/>
    <n v="2832.1089999999999"/>
    <s v="HMB-045819"/>
    <s v="KPEX-SB-151487"/>
    <d v="2022-04-23T00:00:00"/>
    <n v="9201914.7100000009"/>
    <n v="0.04"/>
    <n v="195.35999999999999"/>
    <n v="4884"/>
    <m/>
    <x v="2"/>
    <s v="IB"/>
    <x v="0"/>
    <n v="0.04"/>
    <b v="1"/>
    <x v="0"/>
    <x v="2"/>
  </r>
  <r>
    <s v="KAPE-IB-168611-14-03-2022"/>
    <s v="LTM/1724/21-22"/>
    <n v="3296"/>
    <n v="2832.1089999999999"/>
    <s v="HMB-044766"/>
    <s v="KPPE-SB-255439"/>
    <d v="2022-04-22T00:00:00"/>
    <n v="4956907.16"/>
    <n v="0.04"/>
    <n v="162.16"/>
    <n v="4054"/>
    <m/>
    <x v="2"/>
    <s v="IB"/>
    <x v="0"/>
    <n v="0.04"/>
    <b v="1"/>
    <x v="0"/>
    <x v="2"/>
  </r>
  <r>
    <s v="KAPE-IB-168611-14-03-2022"/>
    <s v="LTM/1732/21-22"/>
    <n v="16947"/>
    <n v="2832.1089999999999"/>
    <s v="HMB-045486"/>
    <s v="KPPE-SB-255714"/>
    <d v="2022-04-23T00:00:00"/>
    <n v="19782729.41"/>
    <n v="0.04"/>
    <n v="590.76"/>
    <n v="14769"/>
    <m/>
    <x v="2"/>
    <s v="IB"/>
    <x v="0"/>
    <n v="0.04"/>
    <b v="1"/>
    <x v="0"/>
    <x v="2"/>
  </r>
  <r>
    <s v="KAPE-IB-168611-14-03-2022"/>
    <s v="LTM/1742/21-22"/>
    <n v="33072"/>
    <n v="2832.1089999999999"/>
    <s v="HMB-045825"/>
    <s v="KPPE-SB-255824"/>
    <d v="2022-04-23T00:00:00"/>
    <n v="27822301.77"/>
    <n v="0.04"/>
    <n v="899.88"/>
    <n v="22497"/>
    <m/>
    <x v="2"/>
    <s v="IB"/>
    <x v="0"/>
    <n v="0.04"/>
    <b v="1"/>
    <x v="0"/>
    <x v="2"/>
  </r>
  <r>
    <s v="KAPW-MB-175767-29-05-2021"/>
    <s v="LTM/1180/21-22"/>
    <n v="8980"/>
    <n v="5503.201"/>
    <s v="HMB-045819"/>
    <s v="KPEX-SB-151487"/>
    <d v="2022-04-23T00:00:00"/>
    <n v="9201914.7100000009"/>
    <n v="0.53061000000000003"/>
    <n v="2591.5"/>
    <n v="4884"/>
    <m/>
    <x v="2"/>
    <s v="MB"/>
    <x v="1"/>
    <n v="0.53061000000000003"/>
    <b v="1"/>
    <x v="0"/>
    <x v="5"/>
  </r>
  <r>
    <s v="KAPW-MB-175767-29-05-2021"/>
    <s v="LTM/1724/21-22"/>
    <n v="3296"/>
    <n v="5503.201"/>
    <s v="HMB-044766"/>
    <s v="KPPE-SB-255439"/>
    <d v="2022-04-22T00:00:00"/>
    <n v="4956907.16"/>
    <n v="0.41666999999999998"/>
    <n v="1689.18"/>
    <n v="4054"/>
    <m/>
    <x v="2"/>
    <s v="MB"/>
    <x v="1"/>
    <n v="0.41666999999999998"/>
    <b v="1"/>
    <x v="0"/>
    <x v="5"/>
  </r>
  <r>
    <s v="KAPW-MB-175767-29-05-2021"/>
    <s v="LTM/1732/21-22"/>
    <n v="16947"/>
    <n v="5503.201"/>
    <s v="HMB-045486"/>
    <s v="KPPE-SB-255714"/>
    <d v="2022-04-23T00:00:00"/>
    <n v="19782729.41"/>
    <n v="0.53061000000000003"/>
    <n v="7836.58"/>
    <n v="14769"/>
    <m/>
    <x v="2"/>
    <s v="MB"/>
    <x v="1"/>
    <n v="0.53061000000000003"/>
    <b v="1"/>
    <x v="0"/>
    <x v="5"/>
  </r>
  <r>
    <s v="KAPW-MB-175767-29-05-2021"/>
    <s v="LTM/1742/21-22"/>
    <n v="33072"/>
    <n v="5503.201"/>
    <s v="HMB-045825"/>
    <s v="KPPE-SB-255824"/>
    <d v="2022-04-23T00:00:00"/>
    <n v="27822301.77"/>
    <n v="0.41666999999999998"/>
    <n v="9373.82"/>
    <n v="22497"/>
    <m/>
    <x v="2"/>
    <s v="MB"/>
    <x v="1"/>
    <n v="0.41666999999999998"/>
    <b v="1"/>
    <x v="0"/>
    <x v="5"/>
  </r>
  <r>
    <s v="KAPW-IB-133587-03-03-2022"/>
    <s v="LTM/1180/21-22"/>
    <n v="8980"/>
    <n v="3809.9189999999999"/>
    <s v="HMB-045819-"/>
    <s v="KPEX-SB-151487"/>
    <d v="2022-04-23T00:00:00"/>
    <n v="9201914.7100000009"/>
    <n v="0.04"/>
    <n v="135.19999999999999"/>
    <n v="3380"/>
    <m/>
    <x v="2"/>
    <s v="IB"/>
    <x v="0"/>
    <n v="0.04"/>
    <b v="1"/>
    <x v="0"/>
    <x v="2"/>
  </r>
  <r>
    <s v="KAPW-IB-133587-03-03-2022"/>
    <s v="LTM/1732/21-22"/>
    <n v="16947"/>
    <n v="3809.9189999999999"/>
    <s v="HMB-045486"/>
    <s v="KPPE-SB-255714"/>
    <d v="2022-04-23T00:00:00"/>
    <n v="19782729.41"/>
    <n v="0.04"/>
    <n v="336.64"/>
    <n v="8416"/>
    <m/>
    <x v="2"/>
    <s v="IB"/>
    <x v="0"/>
    <n v="0.04"/>
    <b v="1"/>
    <x v="0"/>
    <x v="2"/>
  </r>
  <r>
    <s v="KAPW-IB-133587-03-03-2022"/>
    <s v="LTM/1733/21-22"/>
    <n v="19880"/>
    <n v="3809.9189999999999"/>
    <s v="HMB-045787"/>
    <s v="KPPE-SB-255894"/>
    <d v="2022-04-23T00:00:00"/>
    <n v="22782960.100000001"/>
    <n v="0.04"/>
    <n v="574.84"/>
    <n v="14371"/>
    <m/>
    <x v="2"/>
    <s v="IB"/>
    <x v="0"/>
    <n v="0.04"/>
    <b v="1"/>
    <x v="0"/>
    <x v="2"/>
  </r>
  <r>
    <s v="KAPW-IB-133587-03-03-2022"/>
    <s v="LTM/1742/21-22"/>
    <n v="33072"/>
    <n v="3809.9189999999999"/>
    <s v="HMB-045825"/>
    <s v="KPPE-SB-255824"/>
    <d v="2022-04-23T00:00:00"/>
    <n v="27822301.77"/>
    <n v="0.04"/>
    <n v="899.88"/>
    <n v="22497"/>
    <m/>
    <x v="2"/>
    <s v="IB"/>
    <x v="0"/>
    <n v="0.04"/>
    <b v="1"/>
    <x v="0"/>
    <x v="2"/>
  </r>
  <r>
    <s v="KAPE-IB-182040-05-04-2022"/>
    <s v="LTM/1742/21-22"/>
    <n v="33072"/>
    <n v="3910"/>
    <s v="HMB-045825"/>
    <s v="KPPE-SB-255824"/>
    <d v="2022-04-23T00:00:00"/>
    <n v="27822301.77"/>
    <n v="0.04"/>
    <n v="899.88"/>
    <n v="22497"/>
    <m/>
    <x v="2"/>
    <s v="IB"/>
    <x v="0"/>
    <n v="0.04"/>
    <b v="1"/>
    <x v="0"/>
    <x v="2"/>
  </r>
  <r>
    <s v="KAPE-IB-176878-28-03-2022"/>
    <s v="LTM/1742/21-22"/>
    <n v="33072"/>
    <n v="3402.13"/>
    <s v="HMB-045825"/>
    <s v="KPPE-SB-255824"/>
    <d v="2022-04-23T00:00:00"/>
    <n v="27822301.77"/>
    <n v="0.04"/>
    <n v="130.62"/>
    <n v="3265.5"/>
    <m/>
    <x v="2"/>
    <s v="IB"/>
    <x v="0"/>
    <n v="0.04"/>
    <b v="1"/>
    <x v="0"/>
    <x v="2"/>
  </r>
  <r>
    <s v="PQIB-IB-2406-11-08-2020"/>
    <s v="LTM/1693/21-22"/>
    <n v="26826"/>
    <n v="2701.12"/>
    <s v="HMB-043545"/>
    <s v="KPPE-SB-256832"/>
    <d v="2022-04-24T00:00:00"/>
    <n v="36721999"/>
    <n v="0.4"/>
    <n v="13665.6"/>
    <n v="34164"/>
    <m/>
    <x v="2"/>
    <s v="IB"/>
    <x v="0"/>
    <n v="0.4"/>
    <b v="1"/>
    <x v="0"/>
    <x v="0"/>
  </r>
  <r>
    <s v="PQIB-IB-2406-11-08-2020"/>
    <s v="LTM/1694/21-22"/>
    <n v="38696"/>
    <n v="2701.12"/>
    <s v="HMB-043549"/>
    <s v="KPPE-SB-256799"/>
    <d v="2022-04-24T00:00:00"/>
    <n v="31392674.98"/>
    <n v="0.4"/>
    <n v="10740"/>
    <n v="26850"/>
    <m/>
    <x v="2"/>
    <s v="IB"/>
    <x v="0"/>
    <n v="0.4"/>
    <b v="1"/>
    <x v="0"/>
    <x v="0"/>
  </r>
  <r>
    <s v="PQIB-IB-2406-11-08-2020"/>
    <s v="LTM/1696/21-22"/>
    <n v="42200"/>
    <n v="2701.12"/>
    <s v="HMB-043550"/>
    <s v="KPPE-SB-256632"/>
    <d v="2022-04-24T00:00:00"/>
    <n v="47536386.409999996"/>
    <n v="0.4"/>
    <n v="19439.2"/>
    <n v="48598"/>
    <m/>
    <x v="2"/>
    <s v="IB"/>
    <x v="0"/>
    <n v="0.4"/>
    <b v="1"/>
    <x v="0"/>
    <x v="0"/>
  </r>
  <r>
    <s v="PQIB-IB-2406-11-08-2020"/>
    <s v="LTM/1699/21-22"/>
    <n v="34332"/>
    <n v="2701.12"/>
    <s v="HMB-043553"/>
    <s v="KPPE-SB-257066"/>
    <d v="2022-04-24T00:00:00"/>
    <n v="6338872.3300000001"/>
    <n v="0.4"/>
    <n v="2076.4"/>
    <n v="5191"/>
    <m/>
    <x v="2"/>
    <s v="IB"/>
    <x v="0"/>
    <n v="0.4"/>
    <b v="1"/>
    <x v="0"/>
    <x v="0"/>
  </r>
  <r>
    <s v="PQIB-IB-2406-11-08-2020"/>
    <s v="LTM/1738/21-22"/>
    <n v="25123"/>
    <n v="2701.12"/>
    <s v="HMB-045901"/>
    <s v="KPPE-SB-256827"/>
    <d v="2022-04-24T00:00:00"/>
    <n v="22677495.16"/>
    <n v="0.1"/>
    <n v="209.2"/>
    <n v="2092"/>
    <m/>
    <x v="2"/>
    <s v="IB"/>
    <x v="0"/>
    <n v="0.1"/>
    <b v="1"/>
    <x v="0"/>
    <x v="0"/>
  </r>
  <r>
    <s v="PQIB-IB-2406-11-08-2020"/>
    <s v="LTM/1738/21-22"/>
    <n v="25123"/>
    <n v="2701.12"/>
    <s v="HMB-045901"/>
    <s v="KPPE-SB-256827"/>
    <d v="2022-04-24T00:00:00"/>
    <n v="22677495.16"/>
    <n v="0.4"/>
    <n v="5765.2"/>
    <n v="14413"/>
    <m/>
    <x v="2"/>
    <s v="IB"/>
    <x v="0"/>
    <n v="0.4"/>
    <b v="1"/>
    <x v="0"/>
    <x v="0"/>
  </r>
  <r>
    <s v="PQIB-IB-2406-11-08-2020"/>
    <s v="LTM/1738A/21-22"/>
    <n v="13515"/>
    <n v="2701.12"/>
    <s v="HMB-046025"/>
    <s v="KPPE-SB-257120"/>
    <d v="2022-04-25T00:00:00"/>
    <n v="20444063.079999998"/>
    <n v="0.4"/>
    <n v="6733.6"/>
    <n v="16834"/>
    <m/>
    <x v="2"/>
    <s v="IB"/>
    <x v="0"/>
    <n v="0.4"/>
    <b v="1"/>
    <x v="0"/>
    <x v="0"/>
  </r>
  <r>
    <s v="PQIB-IB-2406-11-08-2020"/>
    <s v="LTM/1741/21-22"/>
    <n v="85160"/>
    <n v="2701.12"/>
    <s v="HMB-045829"/>
    <s v="KPEX-SB-151882"/>
    <d v="2022-04-23T00:00:00"/>
    <n v="71642629.140000001"/>
    <n v="0.4"/>
    <n v="22482.400000000001"/>
    <n v="56206"/>
    <m/>
    <x v="2"/>
    <s v="IB"/>
    <x v="0"/>
    <n v="0.4"/>
    <b v="1"/>
    <x v="0"/>
    <x v="0"/>
  </r>
  <r>
    <s v="SIPZ-HC-512-25-11-2021"/>
    <s v="LTM/1736/21-22"/>
    <n v="24924"/>
    <n v="9607.2000000000007"/>
    <s v="HMB-045827"/>
    <s v="KPPE-SB-256976"/>
    <d v="2022-04-24T00:00:00"/>
    <n v="24965286.309999999"/>
    <n v="4.8000000000000001E-4"/>
    <n v="2.7"/>
    <n v="5621.9548872180449"/>
    <m/>
    <x v="2"/>
    <s v="HC"/>
    <x v="2"/>
    <n v="4.8000000000000001E-4"/>
    <b v="1"/>
    <x v="0"/>
    <x v="6"/>
  </r>
  <r>
    <s v="KAPE-IB-129603-14-01-2022"/>
    <s v="LTM/1693/21-22"/>
    <n v="26826"/>
    <n v="1108.19"/>
    <s v="HMB-043545"/>
    <s v="KPPE-SB-256832"/>
    <d v="2022-04-24T00:00:00"/>
    <n v="36721999"/>
    <n v="0.04"/>
    <n v="1366.56"/>
    <n v="34164"/>
    <m/>
    <x v="2"/>
    <s v="IB"/>
    <x v="0"/>
    <n v="0.04"/>
    <b v="1"/>
    <x v="0"/>
    <x v="2"/>
  </r>
  <r>
    <s v="KAPE-IB-129603-14-01-2022"/>
    <s v="LTM/1694/21-22"/>
    <n v="38696"/>
    <n v="1108.19"/>
    <s v="HMB-043549"/>
    <s v="KPPE-SB-256799"/>
    <d v="2022-04-24T00:00:00"/>
    <n v="31392674.98"/>
    <n v="0.04"/>
    <n v="1074"/>
    <n v="26850"/>
    <m/>
    <x v="2"/>
    <s v="IB"/>
    <x v="0"/>
    <n v="0.04"/>
    <b v="1"/>
    <x v="0"/>
    <x v="2"/>
  </r>
  <r>
    <s v="KAPE-MB-174350-22-03-2021"/>
    <s v="LTM/1693/21-22"/>
    <n v="26826"/>
    <n v="5503.201"/>
    <s v="HMB-043545"/>
    <s v="KPPE-SB-256832"/>
    <d v="2022-04-24T00:00:00"/>
    <n v="36721999"/>
    <n v="0.41666999999999998"/>
    <n v="14235.11"/>
    <n v="34164"/>
    <m/>
    <x v="2"/>
    <s v="MB"/>
    <x v="1"/>
    <n v="0.41666999999999998"/>
    <b v="1"/>
    <x v="0"/>
    <x v="5"/>
  </r>
  <r>
    <s v="KAPE-MB-174350-22-03-2021"/>
    <s v="LTM/1694/21-22"/>
    <n v="38696"/>
    <n v="5503.201"/>
    <s v="HMB-043549"/>
    <s v="KPPE-SB-256799"/>
    <d v="2022-04-24T00:00:00"/>
    <n v="31392674.98"/>
    <n v="0.41666999999999998"/>
    <n v="11187.59"/>
    <n v="26850"/>
    <m/>
    <x v="2"/>
    <s v="MB"/>
    <x v="1"/>
    <n v="0.41666999999999998"/>
    <b v="1"/>
    <x v="0"/>
    <x v="5"/>
  </r>
  <r>
    <s v="KAPE-MB-174350-22-03-2021"/>
    <s v="LTM/1696/21-22"/>
    <n v="42200"/>
    <n v="5503.201"/>
    <s v="HMB-043550"/>
    <s v="KPPE-SB-256632"/>
    <d v="2022-04-24T00:00:00"/>
    <n v="47536386.409999996"/>
    <n v="0.41666999999999998"/>
    <n v="20249.330000000002"/>
    <n v="48598"/>
    <m/>
    <x v="2"/>
    <s v="MB"/>
    <x v="1"/>
    <n v="0.41666999999999998"/>
    <b v="1"/>
    <x v="0"/>
    <x v="5"/>
  </r>
  <r>
    <s v="KAPE-IB-135157-25-01-2022"/>
    <s v="LTM/1693/21-22"/>
    <n v="26826"/>
    <n v="3402.13"/>
    <s v="HMB-043545"/>
    <s v="KPPE-SB-256832"/>
    <d v="2022-04-24T00:00:00"/>
    <n v="36721999"/>
    <n v="0.04"/>
    <n v="1366.56"/>
    <n v="34164"/>
    <m/>
    <x v="2"/>
    <s v="IB"/>
    <x v="0"/>
    <n v="0.04"/>
    <b v="1"/>
    <x v="0"/>
    <x v="2"/>
  </r>
  <r>
    <s v="KAPE-IB-135157-25-01-2022"/>
    <s v="LTM/1694/21-22"/>
    <n v="38696"/>
    <n v="3402.13"/>
    <s v="HMB-043549"/>
    <s v="KPPE-SB-256799"/>
    <d v="2022-04-24T00:00:00"/>
    <n v="31392674.98"/>
    <n v="0.04"/>
    <n v="1074"/>
    <n v="26850"/>
    <m/>
    <x v="2"/>
    <s v="IB"/>
    <x v="0"/>
    <n v="0.04"/>
    <b v="1"/>
    <x v="0"/>
    <x v="2"/>
  </r>
  <r>
    <s v="KAPE-IB-135157-25-01-2022"/>
    <s v="LTM/1696/21-22"/>
    <n v="42200"/>
    <n v="3402.13"/>
    <s v="HMB-043550"/>
    <s v="KPPE-SB-256632"/>
    <d v="2022-04-24T00:00:00"/>
    <n v="47536386.409999996"/>
    <n v="0.04"/>
    <n v="1943.92"/>
    <n v="48598"/>
    <m/>
    <x v="2"/>
    <s v="IB"/>
    <x v="0"/>
    <n v="0.04"/>
    <b v="1"/>
    <x v="0"/>
    <x v="2"/>
  </r>
  <r>
    <s v="KAPE-IB-135157-25-01-2022"/>
    <s v="LTM/1699/21-22"/>
    <n v="34332"/>
    <n v="3402.13"/>
    <s v="HMB-043553"/>
    <s v="KPPE-SB-257066"/>
    <d v="2022-04-24T00:00:00"/>
    <n v="6338872.3300000001"/>
    <n v="0.04"/>
    <n v="207.64"/>
    <n v="5191"/>
    <m/>
    <x v="2"/>
    <s v="IB"/>
    <x v="0"/>
    <n v="0.04"/>
    <b v="1"/>
    <x v="0"/>
    <x v="2"/>
  </r>
  <r>
    <s v="KAPE-IB-129656-14-01-2022"/>
    <s v="LTM/1693/21-22"/>
    <n v="26826"/>
    <n v="3809.9189999999999"/>
    <s v="HMB-043545"/>
    <s v="KPPE-SB-256832"/>
    <d v="2022-04-24T00:00:00"/>
    <n v="36721999"/>
    <n v="0.04"/>
    <n v="1366.5600000000002"/>
    <n v="34164"/>
    <m/>
    <x v="2"/>
    <s v="IB"/>
    <x v="0"/>
    <n v="0.04"/>
    <b v="1"/>
    <x v="0"/>
    <x v="2"/>
  </r>
  <r>
    <s v="KAPE-IB-129656-14-01-2022"/>
    <s v="LTM/1694/21-22"/>
    <n v="38696"/>
    <n v="3809.9189999999999"/>
    <s v="HMB-043549"/>
    <s v="KPPE-SB-256799"/>
    <d v="2022-04-24T00:00:00"/>
    <n v="31392674.98"/>
    <n v="0.04"/>
    <n v="282.77999999999997"/>
    <n v="7069.5"/>
    <m/>
    <x v="2"/>
    <s v="IB"/>
    <x v="0"/>
    <n v="0.04"/>
    <b v="1"/>
    <x v="0"/>
    <x v="2"/>
  </r>
  <r>
    <s v="KAPE-IB-142689-03-02-2022"/>
    <s v="LTM/1693/21-22"/>
    <n v="26826"/>
    <n v="2832.1089999999999"/>
    <s v="HMB-043545"/>
    <s v="KPPE-SB-256832"/>
    <d v="2022-04-24T00:00:00"/>
    <n v="36721999"/>
    <n v="0.04"/>
    <n v="1366.56"/>
    <n v="34164"/>
    <m/>
    <x v="2"/>
    <s v="IB"/>
    <x v="0"/>
    <n v="0.04"/>
    <b v="1"/>
    <x v="0"/>
    <x v="2"/>
  </r>
  <r>
    <s v="KAPE-IB-142689-03-02-2022"/>
    <s v="LTM/1694/21-22"/>
    <n v="38696"/>
    <n v="2832.1089999999999"/>
    <s v="HMB-043549"/>
    <s v="KPPE-SB-256799"/>
    <d v="2022-04-24T00:00:00"/>
    <n v="31392674.98"/>
    <n v="0.04"/>
    <n v="1074"/>
    <n v="26850"/>
    <m/>
    <x v="2"/>
    <s v="IB"/>
    <x v="0"/>
    <n v="0.04"/>
    <b v="1"/>
    <x v="0"/>
    <x v="2"/>
  </r>
  <r>
    <s v="KAPE-IB-142689-03-02-2022"/>
    <s v="LTM/1696/21-22"/>
    <n v="42200"/>
    <n v="2832.1089999999999"/>
    <s v="HMB-043550"/>
    <s v="KPPE-SB-256632"/>
    <d v="2022-04-24T00:00:00"/>
    <n v="47536386.409999996"/>
    <n v="0.04"/>
    <n v="1943.92"/>
    <n v="48598"/>
    <m/>
    <x v="2"/>
    <s v="IB"/>
    <x v="0"/>
    <n v="0.04"/>
    <b v="1"/>
    <x v="0"/>
    <x v="2"/>
  </r>
  <r>
    <s v="KAPW-IB-119605-08-02-2022"/>
    <s v="LTM/1693/21-22"/>
    <n v="26826"/>
    <n v="3906.9029999999998"/>
    <s v="HMB-043545"/>
    <s v="KPPE-SB-256832"/>
    <d v="2022-04-24T00:00:00"/>
    <n v="36721999"/>
    <n v="0.04"/>
    <n v="1366.56"/>
    <n v="34164"/>
    <m/>
    <x v="2"/>
    <s v="IB"/>
    <x v="0"/>
    <n v="0.04"/>
    <b v="1"/>
    <x v="0"/>
    <x v="2"/>
  </r>
  <r>
    <s v="KAPW-IB-119605-08-02-2022"/>
    <s v="LTM/1694/21-22"/>
    <n v="38696"/>
    <n v="3906.9029999999998"/>
    <s v="HMB-043549"/>
    <s v="KPPE-SB-256799"/>
    <d v="2022-04-24T00:00:00"/>
    <n v="31392674.98"/>
    <n v="0.04"/>
    <n v="1074"/>
    <n v="26850"/>
    <m/>
    <x v="2"/>
    <s v="IB"/>
    <x v="0"/>
    <n v="0.04"/>
    <b v="1"/>
    <x v="0"/>
    <x v="2"/>
  </r>
  <r>
    <s v="SIPZ-HC-527-01-12-2021"/>
    <s v="LTM/1736/21-22"/>
    <n v="24924"/>
    <n v="9607.2000000000007"/>
    <s v="HMB-045827"/>
    <s v="KPPE-SB-256976"/>
    <d v="2022-04-24T00:00:00"/>
    <n v="24965286.309999999"/>
    <n v="1.039E-2"/>
    <n v="58.41"/>
    <n v="5621.9548872180449"/>
    <m/>
    <x v="2"/>
    <s v="HC"/>
    <x v="2"/>
    <n v="1.039E-2"/>
    <b v="1"/>
    <x v="0"/>
    <x v="6"/>
  </r>
  <r>
    <s v="KAPE-IB-168621-14-03-2022"/>
    <s v="LTM/1694/21-22"/>
    <n v="38696"/>
    <n v="3809.9189999999999"/>
    <s v="HMB-043549"/>
    <s v="KPPE-SB-256799"/>
    <d v="2022-04-24T00:00:00"/>
    <n v="31392674.98"/>
    <n v="0.04"/>
    <n v="791.22"/>
    <n v="19780.5"/>
    <m/>
    <x v="2"/>
    <s v="IB"/>
    <x v="0"/>
    <n v="0.04"/>
    <b v="1"/>
    <x v="0"/>
    <x v="2"/>
  </r>
  <r>
    <s v="KAPE-IB-168621-14-03-2022"/>
    <s v="LTM/1694/21-22"/>
    <n v="38696"/>
    <n v="3906.9090000000001"/>
    <s v="HMB-043549"/>
    <s v="KPPE-SB-256799"/>
    <d v="2022-04-24T00:00:00"/>
    <n v="31392674.98"/>
    <n v="0.04"/>
    <n v="1074"/>
    <n v="26850"/>
    <m/>
    <x v="2"/>
    <s v="IB"/>
    <x v="0"/>
    <n v="0.04"/>
    <b v="1"/>
    <x v="0"/>
    <x v="2"/>
  </r>
  <r>
    <s v="KAPE-IB-172195-18-03-2022"/>
    <s v="LTM/1693/21-22"/>
    <n v="26826"/>
    <n v="3910"/>
    <s v="HMB-043545"/>
    <s v="KPPE-SB-256832"/>
    <d v="2022-04-24T00:00:00"/>
    <n v="36721999"/>
    <n v="0.04"/>
    <n v="1366.56"/>
    <n v="34164"/>
    <m/>
    <x v="2"/>
    <s v="IB"/>
    <x v="0"/>
    <n v="0.04"/>
    <b v="1"/>
    <x v="0"/>
    <x v="2"/>
  </r>
  <r>
    <s v="KAPE-IB-172195-18-03-2022"/>
    <s v="LTM/1694/21-22"/>
    <n v="38696"/>
    <n v="3910"/>
    <s v="HMB-043549"/>
    <s v="KPPE-SB-256799"/>
    <d v="2022-04-24T00:00:00"/>
    <n v="31392674.98"/>
    <n v="0.04"/>
    <n v="1074"/>
    <n v="26850"/>
    <m/>
    <x v="2"/>
    <s v="IB"/>
    <x v="0"/>
    <n v="0.04"/>
    <b v="1"/>
    <x v="0"/>
    <x v="2"/>
  </r>
  <r>
    <s v="KAPE-IB-172195-18-03-2022"/>
    <s v="LTM/1696/21-22"/>
    <n v="42200"/>
    <n v="3910"/>
    <s v="HMB-043550"/>
    <s v="KPPE-SB-256632"/>
    <d v="2022-04-24T00:00:00"/>
    <n v="47536386.409999996"/>
    <n v="0.04"/>
    <n v="1943.92"/>
    <n v="48598"/>
    <m/>
    <x v="2"/>
    <s v="IB"/>
    <x v="0"/>
    <n v="0.04"/>
    <b v="1"/>
    <x v="0"/>
    <x v="2"/>
  </r>
  <r>
    <s v="KAPE-IB-172195-18-03-2022"/>
    <s v="LTM/1699/21-22"/>
    <n v="34332"/>
    <n v="3910"/>
    <s v="HMB-043553"/>
    <s v="KPPE-SB-257066"/>
    <d v="2022-04-24T00:00:00"/>
    <n v="6338872.3300000001"/>
    <n v="0.04"/>
    <n v="207.64"/>
    <n v="5191"/>
    <m/>
    <x v="2"/>
    <s v="IB"/>
    <x v="0"/>
    <n v="0.04"/>
    <b v="1"/>
    <x v="0"/>
    <x v="2"/>
  </r>
  <r>
    <s v="KAPE-IB-170407-15-03-2022"/>
    <s v="LTM/1699/21-22"/>
    <n v="34332"/>
    <n v="3204.16"/>
    <s v="HMB-043553"/>
    <s v="KPPE-SB-257066"/>
    <d v="2022-04-24T00:00:00"/>
    <n v="6338872.3300000001"/>
    <n v="7.0000000000000007E-2"/>
    <n v="363.37"/>
    <n v="5191"/>
    <m/>
    <x v="2"/>
    <s v="IB"/>
    <x v="0"/>
    <n v="7.0000000000000007E-2"/>
    <b v="1"/>
    <x v="0"/>
    <x v="8"/>
  </r>
  <r>
    <s v="KAPE-IB-168698-14-03-2022"/>
    <s v="LTM/1696/21-22"/>
    <n v="42200"/>
    <n v="1108.19"/>
    <s v="HMB-043550"/>
    <s v="KPPE-SB-256632"/>
    <d v="2022-04-24T00:00:00"/>
    <n v="47536386.409999996"/>
    <n v="0.04"/>
    <n v="1943.92"/>
    <n v="48598"/>
    <m/>
    <x v="2"/>
    <s v="IB"/>
    <x v="0"/>
    <n v="0.04"/>
    <b v="1"/>
    <x v="0"/>
    <x v="2"/>
  </r>
  <r>
    <s v="KAPE-IB-168698-14-03-2022"/>
    <s v="LTM/1699/21-22"/>
    <n v="34332"/>
    <n v="1108.19"/>
    <s v="HMB-043553"/>
    <s v="KPPE-SB-257066"/>
    <d v="2022-04-24T00:00:00"/>
    <n v="6338872.3300000001"/>
    <n v="0.04"/>
    <n v="207.64"/>
    <n v="5191"/>
    <m/>
    <x v="2"/>
    <s v="IB"/>
    <x v="0"/>
    <n v="0.04"/>
    <b v="1"/>
    <x v="0"/>
    <x v="2"/>
  </r>
  <r>
    <s v="KAPE-IB-168698-14-03-2022"/>
    <s v="LTM/1738/21-22"/>
    <n v="25123"/>
    <n v="1108.19"/>
    <s v="HMB-045901"/>
    <s v="KPPE-SB-256827"/>
    <d v="2022-04-24T00:00:00"/>
    <n v="22677495.16"/>
    <n v="0.04"/>
    <n v="660.2"/>
    <n v="16505"/>
    <m/>
    <x v="2"/>
    <s v="IB"/>
    <x v="0"/>
    <n v="0.04"/>
    <b v="1"/>
    <x v="0"/>
    <x v="2"/>
  </r>
  <r>
    <s v="KAPE-IB-168698-14-03-2022"/>
    <s v="LTM/1738A/21-22"/>
    <n v="13515"/>
    <n v="1108.19"/>
    <s v="HMB-046025"/>
    <s v="KPPE-SB-257120"/>
    <d v="2022-04-25T00:00:00"/>
    <n v="20444063.079999998"/>
    <n v="0.04"/>
    <n v="673.36"/>
    <n v="16834"/>
    <m/>
    <x v="2"/>
    <s v="IB"/>
    <x v="0"/>
    <n v="0.04"/>
    <b v="1"/>
    <x v="0"/>
    <x v="2"/>
  </r>
  <r>
    <s v="KAPE-IB-168698-14-03-2022"/>
    <s v="LTM/1741/21-22"/>
    <n v="85160"/>
    <n v="1108.19"/>
    <s v="HMB-045829"/>
    <s v="KPEX-SB-151882"/>
    <d v="2022-04-23T00:00:00"/>
    <n v="71642629.140000001"/>
    <n v="0.04"/>
    <n v="2248.2399999999998"/>
    <n v="56206"/>
    <m/>
    <x v="2"/>
    <s v="IB"/>
    <x v="0"/>
    <n v="0.04"/>
    <b v="1"/>
    <x v="0"/>
    <x v="2"/>
  </r>
  <r>
    <s v="KAPE-IB-148901-12-02-2022"/>
    <s v="LTM/1699/21-22"/>
    <n v="34332"/>
    <n v="3809.9189999999999"/>
    <s v="HMB-043553"/>
    <s v="KPPE-SB-257066"/>
    <d v="2022-04-24T00:00:00"/>
    <n v="6338872.3300000001"/>
    <n v="0.04"/>
    <n v="207.64"/>
    <n v="5191"/>
    <m/>
    <x v="2"/>
    <s v="IB"/>
    <x v="0"/>
    <n v="0.04"/>
    <b v="1"/>
    <x v="0"/>
    <x v="2"/>
  </r>
  <r>
    <s v="KAPE-IB-168611-14-03-2022"/>
    <s v="LTM/1699/21-22"/>
    <n v="34332"/>
    <n v="2832.1089999999999"/>
    <s v="HMB-043553"/>
    <s v="KPPE-SB-257066"/>
    <d v="2022-04-24T00:00:00"/>
    <n v="6338872.3300000001"/>
    <n v="0.04"/>
    <n v="207.64"/>
    <n v="5191"/>
    <m/>
    <x v="2"/>
    <s v="IB"/>
    <x v="0"/>
    <n v="0.04"/>
    <b v="1"/>
    <x v="0"/>
    <x v="2"/>
  </r>
  <r>
    <s v="KAPE-IB-168611-14-03-2022"/>
    <s v="LTM/1738/21-22"/>
    <n v="25123"/>
    <n v="2832.1089999999999"/>
    <s v="HMB-045901"/>
    <s v="KPPE-SB-256827"/>
    <d v="2022-04-24T00:00:00"/>
    <n v="22677495.16"/>
    <n v="0.04"/>
    <n v="576.52"/>
    <n v="14413"/>
    <m/>
    <x v="2"/>
    <s v="IB"/>
    <x v="0"/>
    <n v="0.04"/>
    <b v="1"/>
    <x v="0"/>
    <x v="2"/>
  </r>
  <r>
    <s v="KAPE-IB-168611-14-03-2022"/>
    <s v="LTM/1738A/21-22"/>
    <n v="13515"/>
    <n v="2832.1089999999999"/>
    <s v="HMB-046025"/>
    <s v="KPPE-SB-257120"/>
    <d v="2022-04-25T00:00:00"/>
    <n v="20444063.079999998"/>
    <n v="0.04"/>
    <n v="673.36"/>
    <n v="16834"/>
    <m/>
    <x v="2"/>
    <s v="IB"/>
    <x v="0"/>
    <n v="0.04"/>
    <b v="1"/>
    <x v="0"/>
    <x v="2"/>
  </r>
  <r>
    <s v="KAPE-IB-168611-14-03-2022"/>
    <s v="LTM/1741/21-22"/>
    <n v="85160"/>
    <n v="2832.1089999999999"/>
    <s v="HMB-045829"/>
    <s v="KPEX-SB-151882"/>
    <d v="2022-04-23T00:00:00"/>
    <n v="71642629.140000001"/>
    <n v="0.04"/>
    <n v="2248.2399999999998"/>
    <n v="56206"/>
    <m/>
    <x v="2"/>
    <s v="IB"/>
    <x v="0"/>
    <n v="0.04"/>
    <b v="1"/>
    <x v="0"/>
    <x v="2"/>
  </r>
  <r>
    <s v="KAPW-MB-175767-29-05-2021"/>
    <s v="LTM/1699/21-22"/>
    <n v="34332"/>
    <n v="5503.201"/>
    <s v="HMB-043553"/>
    <s v="KPPE-SB-257066"/>
    <d v="2022-04-24T00:00:00"/>
    <n v="6338872.3300000001"/>
    <n v="0.41666999999999998"/>
    <n v="2162.9299999999998"/>
    <n v="5191"/>
    <m/>
    <x v="2"/>
    <s v="MB"/>
    <x v="1"/>
    <n v="0.41666999999999998"/>
    <b v="1"/>
    <x v="0"/>
    <x v="5"/>
  </r>
  <r>
    <s v="KAPW-MB-175767-29-05-2021"/>
    <s v="LTM/1738/21-22"/>
    <n v="25123"/>
    <n v="5503.201"/>
    <s v="HMB-045901"/>
    <s v="KPPE-SB-256827"/>
    <d v="2022-04-24T00:00:00"/>
    <n v="22677495.16"/>
    <n v="0.53061000000000003"/>
    <n v="7647.71"/>
    <n v="14413"/>
    <m/>
    <x v="2"/>
    <s v="MB"/>
    <x v="1"/>
    <n v="0.53061000000000003"/>
    <b v="1"/>
    <x v="0"/>
    <x v="5"/>
  </r>
  <r>
    <s v="KAPW-MB-175767-29-05-2021"/>
    <s v="LTM/1738A/21-22"/>
    <n v="13515"/>
    <n v="5503.201"/>
    <s v="HMB-046025"/>
    <s v="KPPE-SB-257120"/>
    <d v="2022-04-25T00:00:00"/>
    <n v="20444063.079999998"/>
    <n v="0.53061000000000003"/>
    <n v="8932.32"/>
    <n v="16834"/>
    <m/>
    <x v="2"/>
    <s v="MB"/>
    <x v="1"/>
    <n v="0.53061000000000003"/>
    <b v="1"/>
    <x v="0"/>
    <x v="5"/>
  </r>
  <r>
    <s v="KAPW-MB-175767-29-05-2021"/>
    <s v="LTM/1741/21-22"/>
    <n v="85160"/>
    <n v="5503.201"/>
    <s v="HMB-045829"/>
    <s v="KPEX-SB-151882"/>
    <d v="2022-04-23T00:00:00"/>
    <n v="71642629.140000001"/>
    <n v="0.41666999999999998"/>
    <n v="23419.35"/>
    <n v="56206"/>
    <m/>
    <x v="2"/>
    <s v="MB"/>
    <x v="1"/>
    <n v="0.41666999999999998"/>
    <b v="1"/>
    <x v="0"/>
    <x v="5"/>
  </r>
  <r>
    <s v="KAPW-MB-175767-29-05-2021"/>
    <s v="LTM/1745/21-22"/>
    <n v="38881"/>
    <n v="5503.201"/>
    <s v="HMB-046293"/>
    <s v="KPPE-SB-256833"/>
    <d v="2022-04-24T00:00:00"/>
    <n v="43402745.369999997"/>
    <n v="0.66327000000000003"/>
    <n v="14444.03"/>
    <n v="21777"/>
    <m/>
    <x v="2"/>
    <s v="MB"/>
    <x v="1"/>
    <n v="0.66327000000000003"/>
    <b v="1"/>
    <x v="0"/>
    <x v="5"/>
  </r>
  <r>
    <s v="KAPW-IB-133587-03-03-2022"/>
    <s v="LTM/1741/21-22"/>
    <n v="85160"/>
    <n v="3809.9189999999999"/>
    <s v="HMB-045829"/>
    <s v="KPEX-SB-151882"/>
    <d v="2022-04-23T00:00:00"/>
    <n v="71642629.140000001"/>
    <n v="0.04"/>
    <n v="898.58"/>
    <n v="22464.5"/>
    <m/>
    <x v="2"/>
    <s v="IB"/>
    <x v="0"/>
    <n v="0.04"/>
    <b v="1"/>
    <x v="0"/>
    <x v="2"/>
  </r>
  <r>
    <s v="KAPE-IB-182040-05-04-2022"/>
    <s v="LTM/1738/21-22"/>
    <n v="25123"/>
    <n v="3910"/>
    <s v="HMB-045901"/>
    <s v="KPPE-SB-256827"/>
    <d v="2022-04-24T00:00:00"/>
    <n v="22677495.16"/>
    <n v="0.04"/>
    <n v="660.2"/>
    <n v="16505"/>
    <m/>
    <x v="2"/>
    <s v="IB"/>
    <x v="0"/>
    <n v="0.04"/>
    <b v="1"/>
    <x v="0"/>
    <x v="2"/>
  </r>
  <r>
    <s v="KAPE-IB-182040-05-04-2022"/>
    <s v="LTM/1738A/21-22"/>
    <n v="13515"/>
    <n v="3910"/>
    <s v="HMB-046025"/>
    <s v="KPPE-SB-257120"/>
    <d v="2022-04-25T00:00:00"/>
    <n v="20444063.079999998"/>
    <n v="0.04"/>
    <n v="673.36"/>
    <n v="16834"/>
    <m/>
    <x v="2"/>
    <s v="IB"/>
    <x v="0"/>
    <n v="0.04"/>
    <b v="1"/>
    <x v="0"/>
    <x v="2"/>
  </r>
  <r>
    <s v="KAPE-IB-182040-05-04-2022"/>
    <s v="LTM/1741/21-22"/>
    <n v="85160"/>
    <n v="3910"/>
    <s v="HMB-045829"/>
    <s v="KPEX-SB-151882"/>
    <d v="2022-04-23T00:00:00"/>
    <n v="71642629.140000001"/>
    <n v="0.04"/>
    <n v="2248.2399999999998"/>
    <n v="56206"/>
    <m/>
    <x v="2"/>
    <s v="IB"/>
    <x v="0"/>
    <n v="0.04"/>
    <b v="1"/>
    <x v="0"/>
    <x v="2"/>
  </r>
  <r>
    <s v="KAPE-IB-176878-28-03-2022"/>
    <s v="LTM/1738/21-22"/>
    <n v="25123"/>
    <n v="3402.13"/>
    <s v="HMB-045901"/>
    <s v="KPPE-SB-256827"/>
    <d v="2022-04-24T00:00:00"/>
    <n v="22677495.16"/>
    <n v="0.04"/>
    <n v="660.2"/>
    <n v="16505"/>
    <m/>
    <x v="2"/>
    <s v="IB"/>
    <x v="0"/>
    <n v="0.04"/>
    <b v="1"/>
    <x v="0"/>
    <x v="2"/>
  </r>
  <r>
    <s v="KAPE-IB-176878-28-03-2022"/>
    <s v="LTM/1738A/21-22"/>
    <n v="13515"/>
    <n v="3402.13"/>
    <s v="HMB-046025"/>
    <s v="KPPE-SB-257120"/>
    <d v="2022-04-25T00:00:00"/>
    <n v="20444063.079999998"/>
    <n v="0.04"/>
    <n v="673.36"/>
    <n v="16834"/>
    <m/>
    <x v="2"/>
    <s v="IB"/>
    <x v="0"/>
    <n v="0.04"/>
    <b v="1"/>
    <x v="0"/>
    <x v="2"/>
  </r>
  <r>
    <s v="KAPE-IB-176878-28-03-2022"/>
    <s v="LTM/1741/21-22"/>
    <n v="85160"/>
    <n v="3402.13"/>
    <s v="HMB-045829"/>
    <s v="KPEX-SB-151882"/>
    <d v="2022-04-23T00:00:00"/>
    <n v="71642629.140000001"/>
    <n v="0.04"/>
    <n v="2248.2399999999998"/>
    <n v="56206"/>
    <m/>
    <x v="2"/>
    <s v="IB"/>
    <x v="0"/>
    <n v="0.04"/>
    <b v="1"/>
    <x v="0"/>
    <x v="2"/>
  </r>
  <r>
    <s v="KAPW-IB-143787-25-03-2022"/>
    <s v="LTM/1738/21-22"/>
    <n v="25123"/>
    <n v="3809.9189999999999"/>
    <s v="HMB-045901"/>
    <s v="KPPE-SB-256827"/>
    <d v="2022-04-24T00:00:00"/>
    <n v="22677495.16"/>
    <n v="0.04"/>
    <n v="660.2"/>
    <n v="16505"/>
    <m/>
    <x v="2"/>
    <s v="IB"/>
    <x v="0"/>
    <n v="0.04"/>
    <b v="1"/>
    <x v="0"/>
    <x v="2"/>
  </r>
  <r>
    <s v="KAPW-IB-143787-25-03-2022"/>
    <s v="LTM/1738A/21-22"/>
    <n v="13515"/>
    <n v="3809.9189999999999"/>
    <s v="HMB-046025"/>
    <s v="KPPE-SB-257120"/>
    <d v="2022-04-25T00:00:00"/>
    <n v="20444063.079999998"/>
    <n v="0.04"/>
    <n v="673.36"/>
    <n v="16834"/>
    <m/>
    <x v="2"/>
    <s v="IB"/>
    <x v="0"/>
    <n v="0.04"/>
    <b v="1"/>
    <x v="0"/>
    <x v="2"/>
  </r>
  <r>
    <s v="KAPW-IB-143787-25-03-2022"/>
    <s v="LTM/1741/21-22"/>
    <n v="85160"/>
    <n v="3809.9189999999999"/>
    <s v="HMB-045829"/>
    <s v="KPEX-SB-151882"/>
    <d v="2022-04-23T00:00:00"/>
    <n v="71642629.140000001"/>
    <n v="0.04"/>
    <n v="1349.66"/>
    <n v="33741.5"/>
    <m/>
    <x v="2"/>
    <s v="IB"/>
    <x v="0"/>
    <n v="0.04"/>
    <b v="1"/>
    <x v="0"/>
    <x v="2"/>
  </r>
  <r>
    <s v="KPFI-TI-37826-24-03-2022"/>
    <s v="LTM/1745/21-22"/>
    <n v="38881"/>
    <n v="4821.8999999999996"/>
    <s v="HMB-046293"/>
    <s v="KPPE-SB-256833"/>
    <d v="2022-04-24T00:00:00"/>
    <n v="43402745.369999997"/>
    <n v="1"/>
    <n v="26"/>
    <n v="26"/>
    <m/>
    <x v="2"/>
    <s v="TI"/>
    <x v="2"/>
    <n v="1"/>
    <b v="1"/>
    <x v="0"/>
    <x v="6"/>
  </r>
  <r>
    <s v="KPAF-TI-51796-06-04-2022"/>
    <s v="LTM/1745/21-22"/>
    <n v="38881"/>
    <n v="5807.1030000000001"/>
    <s v="HMB-046293"/>
    <s v="KPPE-SB-256833"/>
    <d v="2022-04-24T00:00:00"/>
    <n v="43402745.369999997"/>
    <n v="1"/>
    <n v="511.35"/>
    <n v="511.35"/>
    <m/>
    <x v="2"/>
    <s v="TI"/>
    <x v="2"/>
    <n v="1"/>
    <b v="1"/>
    <x v="0"/>
    <x v="6"/>
  </r>
  <r>
    <s v="KPFI-TI-40088-11-04-2022"/>
    <s v="LTM/1745/21-22"/>
    <n v="38881"/>
    <n v="5807.1090000000004"/>
    <s v="HMB-046293"/>
    <s v="KPPE-SB-256833"/>
    <d v="2022-04-24T00:00:00"/>
    <n v="43402745.369999997"/>
    <n v="1"/>
    <n v="5000"/>
    <n v="5000"/>
    <m/>
    <x v="2"/>
    <s v="TI"/>
    <x v="2"/>
    <n v="1"/>
    <b v="1"/>
    <x v="0"/>
    <x v="6"/>
  </r>
  <r>
    <s v="KPFI-TI-40085-11-04-2022"/>
    <s v="LTM/1745/21-22"/>
    <n v="38881"/>
    <n v="5807.1030000000001"/>
    <s v="HMB-046293"/>
    <s v="KPPE-SB-256833"/>
    <d v="2022-04-24T00:00:00"/>
    <n v="43402745.369999997"/>
    <n v="1"/>
    <n v="78.599999999999994"/>
    <n v="78.599999999999994"/>
    <m/>
    <x v="2"/>
    <s v="TI"/>
    <x v="2"/>
    <n v="1"/>
    <b v="1"/>
    <x v="0"/>
    <x v="6"/>
  </r>
  <r>
    <s v="PQIB-IB-2406-11-08-2020"/>
    <s v="LTM/1698/21-22"/>
    <n v="3024"/>
    <n v="2701.12"/>
    <s v="HMB-043552"/>
    <s v="KPPE-SB-258176"/>
    <d v="2022-04-26T00:00:00"/>
    <n v="558925.68999999994"/>
    <n v="0.4"/>
    <n v="256.8"/>
    <n v="642"/>
    <m/>
    <x v="2"/>
    <s v="IB"/>
    <x v="0"/>
    <n v="0.4"/>
    <b v="1"/>
    <x v="0"/>
    <x v="0"/>
  </r>
  <r>
    <s v="PQIB-IB-2406-11-08-2020"/>
    <s v="LTM/1701/21-22"/>
    <n v="29664"/>
    <n v="2701.12"/>
    <s v="HMB-043554"/>
    <s v="KPPE-SB-258200"/>
    <d v="2022-04-26T00:00:00"/>
    <n v="40650678.32"/>
    <n v="0.4"/>
    <n v="14238.800000000001"/>
    <n v="35597"/>
    <m/>
    <x v="2"/>
    <s v="IB"/>
    <x v="0"/>
    <n v="0.4"/>
    <b v="1"/>
    <x v="0"/>
    <x v="0"/>
  </r>
  <r>
    <s v="PQIB-IB-2406-11-08-2020"/>
    <s v="LTM/1737/21-22"/>
    <n v="13416"/>
    <n v="2701.12"/>
    <s v="HMB-045830"/>
    <s v="KPPE-SB-258208"/>
    <d v="2022-04-26T00:00:00"/>
    <n v="21090087.850000001"/>
    <n v="0.4"/>
    <n v="7202.4"/>
    <n v="18006"/>
    <m/>
    <x v="2"/>
    <s v="IB"/>
    <x v="0"/>
    <n v="0.4"/>
    <b v="1"/>
    <x v="0"/>
    <x v="0"/>
  </r>
  <r>
    <s v="PQIB-IB-2406-11-08-2020"/>
    <s v="LTM/1740/21-22"/>
    <n v="28944"/>
    <n v="2701.12"/>
    <s v="HMB-045831"/>
    <s v="KPEX-SB-153011"/>
    <d v="2022-04-26T00:00:00"/>
    <n v="45499807"/>
    <n v="0.4"/>
    <n v="16671.599999999999"/>
    <n v="41679"/>
    <m/>
    <x v="2"/>
    <s v="IB"/>
    <x v="0"/>
    <n v="0.4"/>
    <b v="1"/>
    <x v="0"/>
    <x v="0"/>
  </r>
  <r>
    <s v="PQIB-IB-2406-11-08-2020"/>
    <s v="LTM/1751/21-22"/>
    <n v="48000"/>
    <n v="2701.12"/>
    <s v="AHB-032822"/>
    <s v="KPPE-SB-258194"/>
    <d v="2022-04-26T00:00:00"/>
    <n v="19536174.350000001"/>
    <n v="0.1"/>
    <n v="1557.55"/>
    <n v="15575.51"/>
    <m/>
    <x v="2"/>
    <s v="IB"/>
    <x v="0"/>
    <n v="0.1"/>
    <b v="1"/>
    <x v="0"/>
    <x v="0"/>
  </r>
  <r>
    <s v="KAPE-IB-135157-25-01-2022"/>
    <s v="LTM/1698/21-22"/>
    <n v="3024"/>
    <n v="3402.13"/>
    <s v="HMB-043552"/>
    <s v="KPPE-SB-258176"/>
    <d v="2022-04-26T00:00:00"/>
    <n v="558925.68999999994"/>
    <n v="0.04"/>
    <n v="25.68"/>
    <n v="642"/>
    <m/>
    <x v="2"/>
    <s v="IB"/>
    <x v="0"/>
    <n v="0.04"/>
    <b v="1"/>
    <x v="0"/>
    <x v="2"/>
  </r>
  <r>
    <s v="KAPE-IB-135157-25-01-2022"/>
    <s v="LTM/1701/21-22"/>
    <n v="29664"/>
    <n v="3402.13"/>
    <s v="HMB-043554"/>
    <s v="KPPE-SB-258200"/>
    <d v="2022-04-26T00:00:00"/>
    <n v="40650678.32"/>
    <n v="0.04"/>
    <n v="1423.8799999999999"/>
    <n v="35597"/>
    <m/>
    <x v="2"/>
    <s v="IB"/>
    <x v="0"/>
    <n v="0.04"/>
    <b v="1"/>
    <x v="0"/>
    <x v="2"/>
  </r>
  <r>
    <s v="KAPE-IB-162555-02-03-2022"/>
    <s v="LTM/1701/21-22"/>
    <n v="29664"/>
    <n v="3215.1990000000001"/>
    <s v="HMB-043554"/>
    <s v="KPPE-SB-258200"/>
    <d v="2022-04-26T00:00:00"/>
    <n v="40650678.32"/>
    <n v="7.0000000000000007E-2"/>
    <n v="374.91"/>
    <n v="5355.86"/>
    <m/>
    <x v="2"/>
    <s v="IB"/>
    <x v="0"/>
    <n v="7.0000000000000007E-2"/>
    <b v="1"/>
    <x v="0"/>
    <x v="8"/>
  </r>
  <r>
    <s v="KAPW-IB-119605-08-02-2022"/>
    <s v="LTM/1701/21-22"/>
    <n v="29664"/>
    <n v="3906.9029999999998"/>
    <s v="HMB-043554"/>
    <s v="KPPE-SB-258200"/>
    <d v="2022-04-26T00:00:00"/>
    <n v="40650678.32"/>
    <n v="0.04"/>
    <n v="79.599999999999994"/>
    <n v="1990"/>
    <m/>
    <x v="2"/>
    <s v="IB"/>
    <x v="0"/>
    <n v="0.04"/>
    <b v="1"/>
    <x v="0"/>
    <x v="2"/>
  </r>
  <r>
    <s v="KAPE-IB-168621-14-03-2022"/>
    <s v="LTM/1737/21-22"/>
    <n v="13416"/>
    <n v="3402.13"/>
    <s v="HMB-045830"/>
    <s v="KPPE-SB-258208"/>
    <d v="2022-04-26T00:00:00"/>
    <n v="21090087.850000001"/>
    <n v="0.04"/>
    <n v="720.24"/>
    <n v="18006"/>
    <m/>
    <x v="2"/>
    <s v="IB"/>
    <x v="0"/>
    <n v="0.04"/>
    <b v="1"/>
    <x v="0"/>
    <x v="2"/>
  </r>
  <r>
    <s v="KAPE-IB-168621-14-03-2022"/>
    <s v="LTM/1740/21-22"/>
    <n v="28944"/>
    <n v="3402.13"/>
    <s v="HMB-045831"/>
    <s v="KPEX-SB-153011"/>
    <d v="2022-04-26T00:00:00"/>
    <n v="45499807"/>
    <n v="0.04"/>
    <n v="1667.16"/>
    <n v="41679"/>
    <m/>
    <x v="2"/>
    <s v="IB"/>
    <x v="0"/>
    <n v="0.04"/>
    <b v="1"/>
    <x v="0"/>
    <x v="2"/>
  </r>
  <r>
    <s v="KAPE-IB-172195-18-03-2022"/>
    <s v="LTM/1698/21-22"/>
    <n v="3024"/>
    <n v="3910"/>
    <s v="HMB-043552"/>
    <s v="KPPE-SB-258176"/>
    <d v="2022-04-26T00:00:00"/>
    <n v="558925.68999999994"/>
    <n v="0.04"/>
    <n v="25.68"/>
    <n v="642"/>
    <m/>
    <x v="2"/>
    <s v="IB"/>
    <x v="0"/>
    <n v="0.04"/>
    <b v="1"/>
    <x v="0"/>
    <x v="2"/>
  </r>
  <r>
    <s v="KAPE-IB-172195-18-03-2022"/>
    <s v="LTM/1701/21-22"/>
    <n v="29664"/>
    <n v="3910"/>
    <s v="HMB-043554"/>
    <s v="KPPE-SB-258200"/>
    <d v="2022-04-26T00:00:00"/>
    <n v="40650678.32"/>
    <n v="0.04"/>
    <n v="1423.8799999999999"/>
    <n v="35597"/>
    <m/>
    <x v="2"/>
    <s v="IB"/>
    <x v="0"/>
    <n v="0.04"/>
    <b v="1"/>
    <x v="0"/>
    <x v="2"/>
  </r>
  <r>
    <s v="KAPE-IB-172195-18-03-2022"/>
    <s v="LTM/1740/21-22"/>
    <n v="28944"/>
    <n v="3910"/>
    <s v="HMB-045831"/>
    <s v="KPEX-SB-153011"/>
    <d v="2022-04-26T00:00:00"/>
    <n v="45499807"/>
    <n v="0.04"/>
    <n v="1453.38"/>
    <n v="36334.5"/>
    <m/>
    <x v="2"/>
    <s v="IB"/>
    <x v="0"/>
    <n v="0.04"/>
    <b v="1"/>
    <x v="0"/>
    <x v="2"/>
  </r>
  <r>
    <s v="KAPE-IB-170407-15-03-2022"/>
    <s v="LTM/1701/21-22"/>
    <n v="29664"/>
    <n v="3204.16"/>
    <s v="HMB-043554"/>
    <s v="KPPE-SB-258200"/>
    <d v="2022-04-26T00:00:00"/>
    <n v="40650678.32"/>
    <n v="7.0000000000000007E-2"/>
    <n v="1111.1099999999999"/>
    <n v="15873"/>
    <m/>
    <x v="2"/>
    <s v="IB"/>
    <x v="0"/>
    <n v="7.0000000000000007E-2"/>
    <b v="1"/>
    <x v="0"/>
    <x v="8"/>
  </r>
  <r>
    <s v="KAPE-IB-168698-14-03-2022"/>
    <s v="LTM/1698/21-22"/>
    <n v="3024"/>
    <n v="1108.19"/>
    <s v="HMB-043552"/>
    <s v="KPPE-SB-258176"/>
    <d v="2022-04-26T00:00:00"/>
    <n v="558925.68999999994"/>
    <n v="0.04"/>
    <n v="25.68"/>
    <n v="642"/>
    <m/>
    <x v="2"/>
    <s v="IB"/>
    <x v="0"/>
    <n v="0.04"/>
    <b v="1"/>
    <x v="0"/>
    <x v="2"/>
  </r>
  <r>
    <s v="KAPE-IB-168698-14-03-2022"/>
    <s v="LTM/1701/21-22"/>
    <n v="29664"/>
    <n v="1108.19"/>
    <s v="HMB-043554"/>
    <s v="KPPE-SB-258200"/>
    <d v="2022-04-26T00:00:00"/>
    <n v="40650678.32"/>
    <n v="0.04"/>
    <n v="1423.8799999999999"/>
    <n v="35597"/>
    <m/>
    <x v="2"/>
    <s v="IB"/>
    <x v="0"/>
    <n v="0.04"/>
    <b v="1"/>
    <x v="0"/>
    <x v="2"/>
  </r>
  <r>
    <s v="KAPE-IB-168698-14-03-2022"/>
    <s v="LTM/1737/21-22"/>
    <n v="13416"/>
    <n v="1108.19"/>
    <s v="HMB-045830"/>
    <s v="KPPE-SB-258208"/>
    <d v="2022-04-26T00:00:00"/>
    <n v="21090087.850000001"/>
    <n v="0.04"/>
    <n v="720.24"/>
    <n v="18006"/>
    <m/>
    <x v="2"/>
    <s v="IB"/>
    <x v="0"/>
    <n v="0.04"/>
    <b v="1"/>
    <x v="0"/>
    <x v="2"/>
  </r>
  <r>
    <s v="KAPE-IB-168698-14-03-2022"/>
    <s v="LTM/1740/21-22"/>
    <n v="28944"/>
    <n v="1108.19"/>
    <s v="HMB-045831"/>
    <s v="KPEX-SB-153011"/>
    <d v="2022-04-26T00:00:00"/>
    <n v="45499807"/>
    <n v="0.04"/>
    <n v="1667.16"/>
    <n v="41679"/>
    <m/>
    <x v="2"/>
    <s v="IB"/>
    <x v="0"/>
    <n v="0.04"/>
    <b v="1"/>
    <x v="0"/>
    <x v="2"/>
  </r>
  <r>
    <s v="KAPE-IB-177711-29-03-2022"/>
    <s v="LTM/1737/21-22"/>
    <n v="13416"/>
    <n v="3909.5"/>
    <s v="HMB-045830"/>
    <s v="KPPE-SB-258208"/>
    <d v="2022-04-26T00:00:00"/>
    <n v="21090087.850000001"/>
    <n v="0.04"/>
    <n v="720.24"/>
    <n v="18006"/>
    <m/>
    <x v="2"/>
    <s v="IB"/>
    <x v="0"/>
    <n v="0.04"/>
    <b v="1"/>
    <x v="0"/>
    <x v="2"/>
  </r>
  <r>
    <s v="KAPE-IB-177711-29-03-2022"/>
    <s v="LTM/1740/21-22"/>
    <n v="28944"/>
    <n v="3909.5"/>
    <s v="HMB-045831"/>
    <s v="KPEX-SB-153011"/>
    <d v="2022-04-26T00:00:00"/>
    <n v="45499807"/>
    <n v="0.04"/>
    <n v="1667.16"/>
    <n v="41679"/>
    <m/>
    <x v="2"/>
    <s v="IB"/>
    <x v="0"/>
    <n v="0.04"/>
    <b v="1"/>
    <x v="0"/>
    <x v="2"/>
  </r>
  <r>
    <s v="KAPE-IB-148901-12-02-2022"/>
    <s v="LTM/1698/21-22"/>
    <n v="3024"/>
    <n v="3809.9189999999999"/>
    <s v="HMB-043552"/>
    <s v="KPPE-SB-258176"/>
    <d v="2022-04-26T00:00:00"/>
    <n v="558925.68999999994"/>
    <n v="0.04"/>
    <n v="25.68"/>
    <n v="642"/>
    <m/>
    <x v="2"/>
    <s v="IB"/>
    <x v="0"/>
    <n v="0.04"/>
    <b v="1"/>
    <x v="0"/>
    <x v="2"/>
  </r>
  <r>
    <s v="KAPE-IB-148901-12-02-2022"/>
    <s v="LTM/1701/21-22"/>
    <n v="29664"/>
    <n v="3809.9189999999999"/>
    <s v="HMB-043554"/>
    <s v="KPPE-SB-258200"/>
    <d v="2022-04-26T00:00:00"/>
    <n v="40650678.32"/>
    <n v="0.04"/>
    <n v="1209.6499999999999"/>
    <n v="30241.14"/>
    <m/>
    <x v="2"/>
    <s v="IB"/>
    <x v="0"/>
    <n v="0.04"/>
    <b v="1"/>
    <x v="0"/>
    <x v="2"/>
  </r>
  <r>
    <s v="KAPE-IB-168611-14-03-2022"/>
    <s v="LTM/1698/21-22"/>
    <n v="3024"/>
    <n v="2832.1089999999999"/>
    <s v="HMB-043552"/>
    <s v="KPPE-SB-258176"/>
    <d v="2022-04-26T00:00:00"/>
    <n v="558925.68999999994"/>
    <n v="0.04"/>
    <n v="25.68"/>
    <n v="642"/>
    <m/>
    <x v="2"/>
    <s v="IB"/>
    <x v="0"/>
    <n v="0.04"/>
    <b v="1"/>
    <x v="0"/>
    <x v="2"/>
  </r>
  <r>
    <s v="KAPE-IB-168611-14-03-2022"/>
    <s v="LTM/1701/21-22"/>
    <n v="29664"/>
    <n v="2832.1089999999999"/>
    <s v="HMB-043554"/>
    <s v="KPPE-SB-258200"/>
    <d v="2022-04-26T00:00:00"/>
    <n v="40650678.32"/>
    <n v="0.04"/>
    <n v="1423.8799999999999"/>
    <n v="35597"/>
    <m/>
    <x v="2"/>
    <s v="IB"/>
    <x v="0"/>
    <n v="0.04"/>
    <b v="1"/>
    <x v="0"/>
    <x v="2"/>
  </r>
  <r>
    <s v="KAPE-IB-168611-14-03-2022"/>
    <s v="LTM/1737/21-22"/>
    <n v="13416"/>
    <n v="2832.1089999999999"/>
    <s v="HMB-045830"/>
    <s v="KPPE-SB-258208"/>
    <d v="2022-04-26T00:00:00"/>
    <n v="21090087.850000001"/>
    <n v="0.04"/>
    <n v="720.24"/>
    <n v="18006"/>
    <m/>
    <x v="2"/>
    <s v="IB"/>
    <x v="0"/>
    <n v="0.04"/>
    <b v="1"/>
    <x v="0"/>
    <x v="2"/>
  </r>
  <r>
    <s v="KAPE-IB-168611-14-03-2022"/>
    <s v="LTM/1740/21-22"/>
    <n v="28944"/>
    <n v="2832.1089999999999"/>
    <s v="HMB-045831"/>
    <s v="KPEX-SB-153011"/>
    <d v="2022-04-26T00:00:00"/>
    <n v="45499807"/>
    <n v="0.04"/>
    <n v="1667.16"/>
    <n v="41679"/>
    <m/>
    <x v="2"/>
    <s v="IB"/>
    <x v="0"/>
    <n v="0.04"/>
    <b v="1"/>
    <x v="0"/>
    <x v="2"/>
  </r>
  <r>
    <s v="KAPW-MB-175767-29-05-2021"/>
    <s v="LTM/1698/21-22"/>
    <n v="3024"/>
    <n v="5503.201"/>
    <s v="HMB-043552"/>
    <s v="KPPE-SB-258176"/>
    <d v="2022-04-26T00:00:00"/>
    <n v="558925.68999999994"/>
    <n v="0.41666999999999998"/>
    <n v="267.5"/>
    <n v="642"/>
    <m/>
    <x v="2"/>
    <s v="MB"/>
    <x v="1"/>
    <n v="0.41666999999999998"/>
    <b v="1"/>
    <x v="0"/>
    <x v="5"/>
  </r>
  <r>
    <s v="KAPW-MB-175767-29-05-2021"/>
    <s v="LTM/1701/21-22"/>
    <n v="29664"/>
    <n v="5503.201"/>
    <s v="HMB-043554"/>
    <s v="KPPE-SB-258200"/>
    <d v="2022-04-26T00:00:00"/>
    <n v="40650678.32"/>
    <n v="0.41666999999999998"/>
    <n v="14832.2"/>
    <n v="35597"/>
    <m/>
    <x v="2"/>
    <s v="MB"/>
    <x v="1"/>
    <n v="0.41666999999999998"/>
    <b v="1"/>
    <x v="0"/>
    <x v="5"/>
  </r>
  <r>
    <s v="KAPW-MB-175767-29-05-2021"/>
    <s v="LTM/1737/21-22"/>
    <n v="13416"/>
    <n v="5503.201"/>
    <s v="HMB-045830"/>
    <s v="KPPE-SB-258208"/>
    <d v="2022-04-26T00:00:00"/>
    <n v="21090087.850000001"/>
    <n v="0.41666999999999998"/>
    <n v="7502.56"/>
    <n v="18006"/>
    <m/>
    <x v="2"/>
    <s v="MB"/>
    <x v="1"/>
    <n v="0.41666999999999998"/>
    <b v="1"/>
    <x v="0"/>
    <x v="5"/>
  </r>
  <r>
    <s v="KAPW-MB-175767-29-05-2021"/>
    <s v="LTM/1740/21-22"/>
    <n v="28944"/>
    <n v="5503.201"/>
    <s v="HMB-045831"/>
    <s v="KPEX-SB-153011"/>
    <d v="2022-04-26T00:00:00"/>
    <n v="45499807"/>
    <n v="0.41666999999999998"/>
    <n v="17366.39"/>
    <n v="41679"/>
    <m/>
    <x v="2"/>
    <s v="MB"/>
    <x v="1"/>
    <n v="0.41666999999999998"/>
    <b v="1"/>
    <x v="0"/>
    <x v="5"/>
  </r>
  <r>
    <s v="KAPW-IB-133587-03-03-2022"/>
    <s v="LTM/1737/21-22"/>
    <n v="13416"/>
    <n v="3809.9189999999999"/>
    <s v="HMB-045830"/>
    <s v="KPPE-SB-258208"/>
    <d v="2022-04-26T00:00:00"/>
    <n v="21090087.850000001"/>
    <n v="0.04"/>
    <n v="720.24"/>
    <n v="18006"/>
    <m/>
    <x v="2"/>
    <s v="IB"/>
    <x v="0"/>
    <n v="0.04"/>
    <b v="1"/>
    <x v="0"/>
    <x v="2"/>
  </r>
  <r>
    <s v="KAPE-IB-37413-26-08-2021"/>
    <s v="LTM/1751/21-22"/>
    <n v="48000"/>
    <n v="5402.33"/>
    <s v="AHB-032822"/>
    <s v="KPPE-SB-258194"/>
    <d v="2022-04-26T00:00:00"/>
    <n v="19536174.350000001"/>
    <n v="0.99009999999999998"/>
    <n v="14565.42"/>
    <n v="14711.06"/>
    <m/>
    <x v="2"/>
    <s v="IB"/>
    <x v="0"/>
    <n v="0.99009999999999998"/>
    <b v="1"/>
    <x v="0"/>
    <x v="3"/>
  </r>
  <r>
    <s v="KAPE-IB-182040-05-04-2022"/>
    <s v="LTM/1740/21-22"/>
    <n v="28944"/>
    <n v="3910"/>
    <s v="HMB-045831"/>
    <s v="KPEX-SB-153011"/>
    <d v="2022-04-26T00:00:00"/>
    <n v="45499807"/>
    <n v="0.04"/>
    <n v="213.78"/>
    <n v="5344.5"/>
    <m/>
    <x v="2"/>
    <s v="IB"/>
    <x v="0"/>
    <n v="0.04"/>
    <b v="1"/>
    <x v="0"/>
    <x v="2"/>
  </r>
  <r>
    <s v="KAPE-IB-40890-01-09-2021"/>
    <s v="LTM/1751/21-22"/>
    <n v="48000"/>
    <n v="5402.33"/>
    <s v="AHB-032822"/>
    <s v="KPPE-SB-258194"/>
    <d v="2022-04-26T00:00:00"/>
    <n v="19536174.350000001"/>
    <n v="0.99009999999999998"/>
    <n v="855.89"/>
    <n v="864.45"/>
    <m/>
    <x v="2"/>
    <s v="IB"/>
    <x v="0"/>
    <n v="0.99009999999999998"/>
    <b v="1"/>
    <x v="0"/>
    <x v="3"/>
  </r>
  <r>
    <s v="PQIB-IB-2406-11-08-2020"/>
    <s v="LTM/1732A/21-22"/>
    <n v="6215"/>
    <n v="2701.12"/>
    <s v="HMB-047391"/>
    <s v="KPPE-SB-258547"/>
    <d v="2022-04-26T00:00:00"/>
    <n v="8574459.7200000007"/>
    <n v="0.4"/>
    <n v="2878"/>
    <n v="7195"/>
    <m/>
    <x v="2"/>
    <s v="IB"/>
    <x v="0"/>
    <n v="0.4"/>
    <b v="1"/>
    <x v="0"/>
    <x v="0"/>
  </r>
  <r>
    <s v="PQIB-IB-2406-11-08-2020"/>
    <s v="LTM/1754+A/21-22"/>
    <n v="4915"/>
    <n v="2701.12"/>
    <s v="HBL-005725"/>
    <s v="KPPE-SB-259270"/>
    <d v="2022-04-27T00:00:00"/>
    <n v="30585500.16"/>
    <n v="0.4"/>
    <n v="2668"/>
    <n v="6670"/>
    <m/>
    <x v="2"/>
    <s v="IB"/>
    <x v="0"/>
    <n v="0.4"/>
    <b v="1"/>
    <x v="0"/>
    <x v="0"/>
  </r>
  <r>
    <s v="PQIB-IB-2406-11-08-2020"/>
    <s v="LTM/1757/21-22"/>
    <n v="113088"/>
    <n v="2701.12"/>
    <s v="HMB-047390"/>
    <s v="KPPE-SB-259224"/>
    <d v="2022-04-27T00:00:00"/>
    <n v="169388053"/>
    <n v="0.4"/>
    <n v="50520.399999999994"/>
    <n v="126301"/>
    <m/>
    <x v="2"/>
    <s v="IB"/>
    <x v="0"/>
    <n v="0.4"/>
    <b v="1"/>
    <x v="0"/>
    <x v="0"/>
  </r>
  <r>
    <s v="KAPE-IB-170407-15-03-2022"/>
    <s v="LTM/1757/21-22"/>
    <n v="113088"/>
    <n v="3204.16"/>
    <s v="HMB-047390"/>
    <s v="KPPE-SB-259224"/>
    <d v="2022-04-27T00:00:00"/>
    <n v="169388053"/>
    <n v="7.0000000000000007E-2"/>
    <n v="4385.78"/>
    <n v="62654"/>
    <m/>
    <x v="2"/>
    <s v="IB"/>
    <x v="0"/>
    <n v="7.0000000000000007E-2"/>
    <b v="1"/>
    <x v="0"/>
    <x v="8"/>
  </r>
  <r>
    <s v="KAPE-IB-168698-14-03-2022"/>
    <s v="LTM/1732A/21-22"/>
    <n v="6215"/>
    <n v="1108.19"/>
    <s v="HMB-047391"/>
    <s v="KPPE-SB-258547"/>
    <d v="2022-04-26T00:00:00"/>
    <n v="8574459.7200000007"/>
    <n v="0.04"/>
    <n v="287.8"/>
    <n v="7195"/>
    <m/>
    <x v="2"/>
    <s v="IB"/>
    <x v="0"/>
    <n v="0.04"/>
    <b v="1"/>
    <x v="0"/>
    <x v="2"/>
  </r>
  <r>
    <s v="KAPE-IB-168698-14-03-2022"/>
    <s v="LTM/1754+A/21-22"/>
    <n v="4915"/>
    <n v="1108.19"/>
    <s v="HBL-005725"/>
    <s v="KPPE-SB-259270"/>
    <d v="2022-04-27T00:00:00"/>
    <n v="30585500.16"/>
    <n v="0.04"/>
    <n v="266.8"/>
    <n v="6670"/>
    <m/>
    <x v="2"/>
    <s v="IB"/>
    <x v="0"/>
    <n v="0.04"/>
    <b v="1"/>
    <x v="0"/>
    <x v="2"/>
  </r>
  <r>
    <s v="KAPE-IB-168698-14-03-2022"/>
    <s v="LTM/1757/21-22"/>
    <n v="113088"/>
    <n v="1108.19"/>
    <s v="HMB-047390"/>
    <s v="KPPE-SB-259224"/>
    <d v="2022-04-27T00:00:00"/>
    <n v="169388053"/>
    <n v="0.04"/>
    <n v="5052.04"/>
    <n v="126301"/>
    <m/>
    <x v="2"/>
    <s v="IB"/>
    <x v="0"/>
    <n v="0.04"/>
    <b v="1"/>
    <x v="0"/>
    <x v="2"/>
  </r>
  <r>
    <s v="KAPE-IB-168611-14-03-2022"/>
    <s v="LTM/1732A/21-22"/>
    <n v="6215"/>
    <n v="2832.1089999999999"/>
    <s v="HMB-047391"/>
    <s v="KPPE-SB-258547"/>
    <d v="2022-04-26T00:00:00"/>
    <n v="8574459.7200000007"/>
    <n v="0.04"/>
    <n v="287.8"/>
    <n v="7195"/>
    <m/>
    <x v="2"/>
    <s v="IB"/>
    <x v="0"/>
    <n v="0.04"/>
    <b v="1"/>
    <x v="0"/>
    <x v="2"/>
  </r>
  <r>
    <s v="KAPE-IB-168611-14-03-2022"/>
    <s v="LTM/1754+A/21-22"/>
    <n v="4915"/>
    <n v="2832.1089999999999"/>
    <s v="HBL-005725"/>
    <s v="KPPE-SB-259270"/>
    <d v="2022-04-27T00:00:00"/>
    <n v="30585500.16"/>
    <n v="0.04"/>
    <n v="266.8"/>
    <n v="6670"/>
    <m/>
    <x v="2"/>
    <s v="IB"/>
    <x v="0"/>
    <n v="0.04"/>
    <b v="1"/>
    <x v="0"/>
    <x v="2"/>
  </r>
  <r>
    <s v="KAPW-MB-175767-29-05-2021"/>
    <s v="LTM/1732A/21-22"/>
    <n v="6215"/>
    <n v="5503.201"/>
    <s v="HMB-047391"/>
    <s v="KPPE-SB-258547"/>
    <d v="2022-04-26T00:00:00"/>
    <n v="8574459.7200000007"/>
    <n v="0.53061000000000003"/>
    <n v="3817.75"/>
    <n v="7195"/>
    <m/>
    <x v="2"/>
    <s v="MB"/>
    <x v="1"/>
    <n v="0.53061000000000003"/>
    <b v="1"/>
    <x v="0"/>
    <x v="5"/>
  </r>
  <r>
    <s v="KAPW-MB-175767-29-05-2021"/>
    <s v="LTM/1757/21-22"/>
    <n v="113088"/>
    <n v="5503.201"/>
    <s v="HMB-047390"/>
    <s v="KPPE-SB-259224"/>
    <d v="2022-04-27T00:00:00"/>
    <n v="169388053"/>
    <n v="0.41666999999999998"/>
    <n v="38590.18"/>
    <n v="92615.69"/>
    <m/>
    <x v="2"/>
    <s v="MB"/>
    <x v="1"/>
    <n v="0.41666999999999998"/>
    <b v="1"/>
    <x v="0"/>
    <x v="5"/>
  </r>
  <r>
    <s v="KAPE-IB-182040-05-04-2022"/>
    <s v="LTM/1732A/21-22"/>
    <n v="6215"/>
    <n v="3910"/>
    <s v="HMB-047391"/>
    <s v="KPPE-SB-258547"/>
    <d v="2022-04-26T00:00:00"/>
    <n v="8574459.7200000007"/>
    <n v="0.04"/>
    <n v="287.8"/>
    <n v="7195"/>
    <m/>
    <x v="2"/>
    <s v="IB"/>
    <x v="0"/>
    <n v="0.04"/>
    <b v="1"/>
    <x v="0"/>
    <x v="2"/>
  </r>
  <r>
    <s v="KAPE-IB-182040-05-04-2022"/>
    <s v="LTM/1754+A/21-22"/>
    <n v="4915"/>
    <n v="3910"/>
    <s v="HBL-005725"/>
    <s v="KPPE-SB-259270"/>
    <d v="2022-04-27T00:00:00"/>
    <n v="30585500.16"/>
    <n v="0.04"/>
    <n v="266.8"/>
    <n v="6670"/>
    <m/>
    <x v="2"/>
    <s v="IB"/>
    <x v="0"/>
    <n v="0.04"/>
    <b v="1"/>
    <x v="0"/>
    <x v="2"/>
  </r>
  <r>
    <s v="KAPE-IB-176878-28-03-2022"/>
    <s v="LTM/1732A/21-22"/>
    <n v="6215"/>
    <n v="3402.13"/>
    <s v="HMB-047391"/>
    <s v="KPPE-SB-258547"/>
    <d v="2022-04-26T00:00:00"/>
    <n v="8574459.7200000007"/>
    <n v="0.04"/>
    <n v="287.8"/>
    <n v="7195"/>
    <m/>
    <x v="2"/>
    <s v="IB"/>
    <x v="0"/>
    <n v="0.04"/>
    <b v="1"/>
    <x v="0"/>
    <x v="2"/>
  </r>
  <r>
    <s v="KAPE-IB-176878-28-03-2022"/>
    <s v="LTM/1757/21-22"/>
    <n v="113088"/>
    <n v="3402.13"/>
    <s v="HMB-047390"/>
    <s v="KPPE-SB-259224"/>
    <d v="2022-04-27T00:00:00"/>
    <n v="169388053"/>
    <n v="0.04"/>
    <n v="5052.04"/>
    <n v="126301"/>
    <m/>
    <x v="2"/>
    <s v="IB"/>
    <x v="0"/>
    <n v="0.04"/>
    <b v="1"/>
    <x v="0"/>
    <x v="2"/>
  </r>
  <r>
    <s v="KAPW-IB-143787-25-03-2022"/>
    <s v="LTM/1732A/21-22"/>
    <n v="6215"/>
    <n v="3809.9189999999999"/>
    <s v="HMB-047391"/>
    <s v="KPPE-SB-258547"/>
    <d v="2022-04-26T00:00:00"/>
    <n v="8574459.7200000007"/>
    <n v="0.04"/>
    <n v="287.8"/>
    <n v="7195"/>
    <m/>
    <x v="2"/>
    <s v="IB"/>
    <x v="0"/>
    <n v="0.04"/>
    <b v="1"/>
    <x v="0"/>
    <x v="2"/>
  </r>
  <r>
    <s v="KAPW-IB-143787-25-03-2022"/>
    <s v="LTM/1757/21-22"/>
    <n v="113088"/>
    <n v="3809.9189999999999"/>
    <s v="HMB-047390"/>
    <s v="KPPE-SB-259224"/>
    <d v="2022-04-27T00:00:00"/>
    <n v="169388053"/>
    <n v="0.04"/>
    <n v="5052.04"/>
    <n v="126301"/>
    <m/>
    <x v="2"/>
    <s v="IB"/>
    <x v="0"/>
    <n v="0.04"/>
    <b v="1"/>
    <x v="0"/>
    <x v="2"/>
  </r>
  <r>
    <s v="KAPE-MB-227266-09-06-2021"/>
    <s v="LTM/1757/21-22"/>
    <n v="113088"/>
    <n v="5503.201"/>
    <s v="HMB-047390"/>
    <s v="KPPE-SB-259224"/>
    <d v="2022-04-27T00:00:00"/>
    <n v="169388053"/>
    <n v="0.41666999999999998"/>
    <n v="14035.66"/>
    <n v="33685.31"/>
    <m/>
    <x v="2"/>
    <s v="MB"/>
    <x v="1"/>
    <n v="0.41666999999999998"/>
    <b v="1"/>
    <x v="0"/>
    <x v="5"/>
  </r>
  <r>
    <s v="PQIB-IB-2406-11-08-2020"/>
    <s v="LTM/1706/21-22"/>
    <n v="1500"/>
    <n v="2701.12"/>
    <s v="HMB-045014"/>
    <s v="KPPE-SB-259624"/>
    <d v="2022-04-27T00:00:00"/>
    <n v="1807014.06"/>
    <n v="0.1"/>
    <n v="129.9"/>
    <n v="1299"/>
    <m/>
    <x v="2"/>
    <s v="IB"/>
    <x v="0"/>
    <n v="0.1"/>
    <b v="1"/>
    <x v="0"/>
    <x v="0"/>
  </r>
  <r>
    <s v="PQIB-IB-2406-11-08-2020"/>
    <s v="LTM/1706A/21-22"/>
    <n v="1000"/>
    <n v="2701.12"/>
    <s v="HMB-044725"/>
    <s v="KPPE-SB-259627"/>
    <d v="2022-04-27T00:00:00"/>
    <n v="3992118.43"/>
    <n v="0.1"/>
    <n v="270.5"/>
    <n v="2705"/>
    <m/>
    <x v="2"/>
    <s v="IB"/>
    <x v="0"/>
    <n v="0.1"/>
    <b v="1"/>
    <x v="0"/>
    <x v="0"/>
  </r>
  <r>
    <s v="PQIB-IB-2406-11-08-2020"/>
    <s v="LTM/1756/21-22"/>
    <n v="24256"/>
    <n v="2701.12"/>
    <s v="HMB-047415"/>
    <s v="KPPE-SB-260263"/>
    <d v="2022-04-28T00:00:00"/>
    <n v="18266436.260000002"/>
    <n v="0.1"/>
    <n v="1160.8999999999999"/>
    <n v="11609"/>
    <m/>
    <x v="2"/>
    <s v="IB"/>
    <x v="0"/>
    <n v="0.1"/>
    <b v="1"/>
    <x v="0"/>
    <x v="0"/>
  </r>
  <r>
    <s v="PQIB-IB-2406-11-08-2020"/>
    <s v="LTM/1758/21-22"/>
    <n v="17758"/>
    <n v="2701.12"/>
    <s v="HMB-047411"/>
    <s v="KPPE-SB-260290"/>
    <d v="2022-04-28T00:00:00"/>
    <n v="26787281.039999999"/>
    <n v="0.4"/>
    <n v="7667.6"/>
    <n v="19169"/>
    <m/>
    <x v="2"/>
    <s v="IB"/>
    <x v="0"/>
    <n v="0.4"/>
    <b v="1"/>
    <x v="0"/>
    <x v="0"/>
  </r>
  <r>
    <s v="PQIB-IB-2406-11-08-2020"/>
    <s v="LTM/1763/21-22"/>
    <n v="66960"/>
    <n v="2701.12"/>
    <s v="Open Account-"/>
    <s v="KPEX-SB-154445"/>
    <d v="2022-04-28T00:00:00"/>
    <n v="16395799.560000001"/>
    <n v="0.4"/>
    <n v="4821.2"/>
    <n v="12053"/>
    <m/>
    <x v="2"/>
    <s v="IB"/>
    <x v="0"/>
    <n v="0.4"/>
    <b v="1"/>
    <x v="0"/>
    <x v="0"/>
  </r>
  <r>
    <s v="SIPZ-HC-512-25-11-2021"/>
    <s v="LTM/1735/21-22"/>
    <n v="29130"/>
    <n v="9607.2000000000007"/>
    <s v="HMB-047965"/>
    <s v="KPPE-SB-260288"/>
    <d v="2022-04-28T00:00:00"/>
    <n v="30012381.129999999"/>
    <n v="4.8000000000000001E-4"/>
    <n v="3.32"/>
    <n v="6914.4360902255639"/>
    <m/>
    <x v="2"/>
    <s v="HC"/>
    <x v="2"/>
    <n v="4.8000000000000001E-4"/>
    <b v="1"/>
    <x v="0"/>
    <x v="6"/>
  </r>
  <r>
    <s v="SIPZ-HC-527-01-12-2021"/>
    <s v="LTM/1735/21-22"/>
    <n v="29130"/>
    <n v="9607.2000000000007"/>
    <s v="HMB-047965"/>
    <s v="KPPE-SB-260288"/>
    <d v="2022-04-28T00:00:00"/>
    <n v="30012381.129999999"/>
    <n v="1.039E-2"/>
    <n v="71.84"/>
    <n v="6914.4360902255639"/>
    <m/>
    <x v="2"/>
    <s v="HC"/>
    <x v="2"/>
    <n v="1.039E-2"/>
    <b v="1"/>
    <x v="0"/>
    <x v="6"/>
  </r>
  <r>
    <s v="KAPE-IB-168621-14-03-2022"/>
    <s v="LTM/1706/21-22"/>
    <n v="1500"/>
    <n v="3402.13"/>
    <s v="HMB-045014"/>
    <s v="KPPE-SB-259624"/>
    <d v="2022-04-27T00:00:00"/>
    <n v="1807014.06"/>
    <n v="0.04"/>
    <n v="51.96"/>
    <n v="1299"/>
    <m/>
    <x v="2"/>
    <s v="IB"/>
    <x v="0"/>
    <n v="0.04"/>
    <b v="1"/>
    <x v="0"/>
    <x v="2"/>
  </r>
  <r>
    <s v="KAPE-IB-168621-14-03-2022"/>
    <s v="LTM/1706A/21-22"/>
    <n v="1000"/>
    <n v="3402.13"/>
    <s v="HMB-044725"/>
    <s v="KPPE-SB-259627"/>
    <d v="2022-04-27T00:00:00"/>
    <n v="3992118.43"/>
    <n v="0.04"/>
    <n v="108.2"/>
    <n v="2705"/>
    <m/>
    <x v="2"/>
    <s v="IB"/>
    <x v="0"/>
    <n v="0.04"/>
    <b v="1"/>
    <x v="0"/>
    <x v="2"/>
  </r>
  <r>
    <s v="KAPE-IB-172195-18-03-2022"/>
    <s v="LTM/1706/21-22"/>
    <n v="1500"/>
    <n v="3910"/>
    <s v="HMB-045014"/>
    <s v="KPPE-SB-259624"/>
    <d v="2022-04-27T00:00:00"/>
    <n v="1807014.06"/>
    <n v="0.04"/>
    <n v="51.96"/>
    <n v="1299"/>
    <m/>
    <x v="2"/>
    <s v="IB"/>
    <x v="0"/>
    <n v="0.04"/>
    <b v="1"/>
    <x v="0"/>
    <x v="2"/>
  </r>
  <r>
    <s v="KAPE-IB-172195-18-03-2022"/>
    <s v="LTM/1706A/21-22"/>
    <n v="1000"/>
    <n v="3910"/>
    <s v="HMB-044725"/>
    <s v="KPPE-SB-259627"/>
    <d v="2022-04-27T00:00:00"/>
    <n v="3992118.43"/>
    <n v="0.04"/>
    <n v="108.2"/>
    <n v="2705"/>
    <m/>
    <x v="2"/>
    <s v="IB"/>
    <x v="0"/>
    <n v="0.04"/>
    <b v="1"/>
    <x v="0"/>
    <x v="2"/>
  </r>
  <r>
    <s v="KAPE-IB-170407-15-03-2022"/>
    <s v="LTM/1758/21-22"/>
    <n v="17758"/>
    <n v="3204.16"/>
    <s v="HMB-047411"/>
    <s v="KPPE-SB-260290"/>
    <d v="2022-04-28T00:00:00"/>
    <n v="26787281.039999999"/>
    <n v="7.0000000000000007E-2"/>
    <n v="1341.83"/>
    <n v="19169"/>
    <m/>
    <x v="2"/>
    <s v="IB"/>
    <x v="0"/>
    <n v="7.0000000000000007E-2"/>
    <b v="1"/>
    <x v="0"/>
    <x v="8"/>
  </r>
  <r>
    <s v="KAPE-IB-168698-14-03-2022"/>
    <s v="LTM/1706/21-22"/>
    <n v="1500"/>
    <n v="1108.19"/>
    <s v="HMB-045014"/>
    <s v="KPPE-SB-259624"/>
    <d v="2022-04-27T00:00:00"/>
    <n v="1807014.06"/>
    <n v="0.04"/>
    <n v="51.96"/>
    <n v="1299"/>
    <m/>
    <x v="2"/>
    <s v="IB"/>
    <x v="0"/>
    <n v="0.04"/>
    <b v="1"/>
    <x v="0"/>
    <x v="2"/>
  </r>
  <r>
    <s v="KAPE-IB-168698-14-03-2022"/>
    <s v="LTM/1706A/21-22"/>
    <n v="1000"/>
    <n v="1108.19"/>
    <s v="HMB-044725"/>
    <s v="KPPE-SB-259627"/>
    <d v="2022-04-27T00:00:00"/>
    <n v="3992118.43"/>
    <n v="0.04"/>
    <n v="108.2"/>
    <n v="2705"/>
    <m/>
    <x v="2"/>
    <s v="IB"/>
    <x v="0"/>
    <n v="0.04"/>
    <b v="1"/>
    <x v="0"/>
    <x v="2"/>
  </r>
  <r>
    <s v="KAPE-IB-168698-14-03-2022"/>
    <s v="LTM/1756/21-22"/>
    <n v="24256"/>
    <n v="1108.19"/>
    <s v="HMB-047415"/>
    <s v="KPPE-SB-260263"/>
    <d v="2022-04-28T00:00:00"/>
    <n v="18266436.260000002"/>
    <n v="0.04"/>
    <n v="464.36"/>
    <n v="11609"/>
    <m/>
    <x v="2"/>
    <s v="IB"/>
    <x v="0"/>
    <n v="0.04"/>
    <b v="1"/>
    <x v="0"/>
    <x v="2"/>
  </r>
  <r>
    <s v="KAPE-IB-168698-14-03-2022"/>
    <s v="LTM/1758/21-22"/>
    <n v="17758"/>
    <n v="1108.19"/>
    <s v="HMB-047411"/>
    <s v="KPPE-SB-260290"/>
    <d v="2022-04-28T00:00:00"/>
    <n v="26787281.039999999"/>
    <n v="0.04"/>
    <n v="766.76"/>
    <n v="19169"/>
    <m/>
    <x v="2"/>
    <s v="IB"/>
    <x v="0"/>
    <n v="0.04"/>
    <b v="1"/>
    <x v="0"/>
    <x v="2"/>
  </r>
  <r>
    <s v="KAPE-IB-168698-14-03-2022"/>
    <s v="LTM/1763/21-22"/>
    <n v="66960"/>
    <n v="1108.19"/>
    <s v="Open Account-"/>
    <s v="KPEX-SB-154445"/>
    <d v="2022-04-28T00:00:00"/>
    <n v="16395799.560000001"/>
    <n v="0.04"/>
    <n v="482.12"/>
    <n v="12053"/>
    <m/>
    <x v="2"/>
    <s v="IB"/>
    <x v="0"/>
    <n v="0.04"/>
    <b v="1"/>
    <x v="0"/>
    <x v="2"/>
  </r>
  <r>
    <s v="KAPE-IB-177711-29-03-2022"/>
    <s v="LTM/1706/21-22"/>
    <n v="1500"/>
    <n v="3909.5"/>
    <s v="HMB-045014"/>
    <s v="KPPE-SB-259624"/>
    <d v="2022-04-27T00:00:00"/>
    <n v="1807014.06"/>
    <n v="0.04"/>
    <n v="51.96"/>
    <n v="1299"/>
    <m/>
    <x v="2"/>
    <s v="IB"/>
    <x v="0"/>
    <n v="0.04"/>
    <b v="1"/>
    <x v="0"/>
    <x v="2"/>
  </r>
  <r>
    <s v="KAPE-IB-177711-29-03-2022"/>
    <s v="LTM/1706A/21-22"/>
    <n v="1000"/>
    <n v="3909.5"/>
    <s v="HMB-044725"/>
    <s v="KPPE-SB-259627"/>
    <d v="2022-04-27T00:00:00"/>
    <n v="3992118.43"/>
    <n v="0.04"/>
    <n v="108.2"/>
    <n v="2705"/>
    <m/>
    <x v="2"/>
    <s v="IB"/>
    <x v="0"/>
    <n v="0.04"/>
    <b v="1"/>
    <x v="0"/>
    <x v="2"/>
  </r>
  <r>
    <s v="KAPE-IB-168611-14-03-2022"/>
    <s v="LTM/1758/21-22"/>
    <n v="17758"/>
    <n v="2832.1089999999999"/>
    <s v="HMB-047411"/>
    <s v="KPPE-SB-260290"/>
    <d v="2022-04-28T00:00:00"/>
    <n v="26787281.039999999"/>
    <n v="0.04"/>
    <n v="766.76"/>
    <n v="19169"/>
    <m/>
    <x v="2"/>
    <s v="IB"/>
    <x v="0"/>
    <n v="0.04"/>
    <b v="1"/>
    <x v="0"/>
    <x v="2"/>
  </r>
  <r>
    <s v="KAPW-MB-175767-29-05-2021"/>
    <s v="LTM/1758/21-22"/>
    <n v="17758"/>
    <n v="5503.201"/>
    <s v="HMB-047411"/>
    <s v="KPPE-SB-260290"/>
    <d v="2022-04-28T00:00:00"/>
    <n v="26787281.039999999"/>
    <n v="0.41666999999999998"/>
    <n v="7987.15"/>
    <n v="19169"/>
    <m/>
    <x v="2"/>
    <s v="MB"/>
    <x v="1"/>
    <n v="0.41666999999999998"/>
    <b v="1"/>
    <x v="0"/>
    <x v="5"/>
  </r>
  <r>
    <s v="KAPW-IB-133587-03-03-2022"/>
    <s v="LTM/1758/21-22"/>
    <n v="17758"/>
    <n v="3809.9189999999999"/>
    <s v="HMB-047411"/>
    <s v="KPPE-SB-260290"/>
    <d v="2022-04-28T00:00:00"/>
    <n v="26787281.039999999"/>
    <n v="0.04"/>
    <n v="766.76"/>
    <n v="19169"/>
    <m/>
    <x v="2"/>
    <s v="IB"/>
    <x v="0"/>
    <n v="0.04"/>
    <b v="1"/>
    <x v="0"/>
    <x v="2"/>
  </r>
  <r>
    <s v="KAPE-IB-182040-05-04-2022"/>
    <s v="LTM/1756/21-22"/>
    <n v="24256"/>
    <n v="3910"/>
    <s v="HMB-047415"/>
    <s v="KPPE-SB-260263"/>
    <d v="2022-04-28T00:00:00"/>
    <n v="18266436.260000002"/>
    <n v="0.04"/>
    <n v="464.36"/>
    <n v="11609"/>
    <m/>
    <x v="2"/>
    <s v="IB"/>
    <x v="0"/>
    <n v="0.04"/>
    <b v="1"/>
    <x v="0"/>
    <x v="2"/>
  </r>
  <r>
    <s v="KAPE-IB-182040-05-04-2022"/>
    <s v="LTM/1758/21-22"/>
    <n v="17758"/>
    <n v="3910"/>
    <s v="HMB-047411"/>
    <s v="KPPE-SB-260290"/>
    <d v="2022-04-28T00:00:00"/>
    <n v="26787281.039999999"/>
    <n v="0.04"/>
    <n v="766.76"/>
    <n v="19169"/>
    <m/>
    <x v="2"/>
    <s v="IB"/>
    <x v="0"/>
    <n v="0.04"/>
    <b v="1"/>
    <x v="0"/>
    <x v="2"/>
  </r>
  <r>
    <s v="KAPE-IB-176878-28-03-2022"/>
    <s v="LTM/1756/21-22"/>
    <n v="24256"/>
    <n v="3402.13"/>
    <s v="HMB-047415"/>
    <s v="KPPE-SB-260263"/>
    <d v="2022-04-28T00:00:00"/>
    <n v="18266436.260000002"/>
    <n v="0.04"/>
    <n v="389.52"/>
    <n v="9738"/>
    <m/>
    <x v="2"/>
    <s v="IB"/>
    <x v="0"/>
    <n v="0.04"/>
    <b v="1"/>
    <x v="0"/>
    <x v="2"/>
  </r>
  <r>
    <s v="KAPE-IB-176878-28-03-2022"/>
    <s v="LTM/1758/21-22"/>
    <n v="17758"/>
    <n v="3402.13"/>
    <s v="HMB-047411"/>
    <s v="KPPE-SB-260290"/>
    <d v="2022-04-28T00:00:00"/>
    <n v="26787281.039999999"/>
    <n v="0.04"/>
    <n v="766.76"/>
    <n v="19169"/>
    <m/>
    <x v="2"/>
    <s v="IB"/>
    <x v="0"/>
    <n v="0.04"/>
    <b v="1"/>
    <x v="0"/>
    <x v="2"/>
  </r>
  <r>
    <s v="KAPE-IB-176878-28-03-2022"/>
    <s v="LTM/1763/21-22"/>
    <n v="66960"/>
    <n v="3402.13"/>
    <s v="Open Account-"/>
    <s v="KPEX-SB-154445"/>
    <d v="2022-04-28T00:00:00"/>
    <n v="16395799.560000001"/>
    <n v="0.04"/>
    <n v="482.12"/>
    <n v="12053"/>
    <m/>
    <x v="2"/>
    <s v="IB"/>
    <x v="0"/>
    <n v="0.04"/>
    <b v="1"/>
    <x v="0"/>
    <x v="2"/>
  </r>
  <r>
    <s v="KAPE-MB-227266-09-06-2021"/>
    <s v="LTM/1763/21-22"/>
    <n v="66960"/>
    <n v="5503.201"/>
    <s v="Open Account-"/>
    <s v="KPEX-SB-154445"/>
    <d v="2022-04-28T00:00:00"/>
    <n v="16395799.560000001"/>
    <n v="0.41666999999999998"/>
    <n v="5022.12"/>
    <n v="12053"/>
    <m/>
    <x v="2"/>
    <s v="MB"/>
    <x v="1"/>
    <n v="0.41666999999999998"/>
    <b v="1"/>
    <x v="0"/>
    <x v="5"/>
  </r>
  <r>
    <s v="PQIB-IB-2406-11-08-2020"/>
    <s v="LTM/1760/21-22"/>
    <n v="7643"/>
    <n v="2701.12"/>
    <s v="HMB-048865"/>
    <s v="KPPE-SB-261482"/>
    <d v="2022-04-29T00:00:00"/>
    <n v="29526708.530000001"/>
    <n v="0.1"/>
    <n v="817.76"/>
    <n v="8177.55"/>
    <m/>
    <x v="2"/>
    <s v="IB"/>
    <x v="0"/>
    <n v="0.1"/>
    <b v="1"/>
    <x v="0"/>
    <x v="0"/>
  </r>
  <r>
    <s v="PQIB-IB-2406-11-08-2020"/>
    <s v="LTM/1760/21-22"/>
    <n v="7643"/>
    <n v="2701.12"/>
    <s v="HMB-048865"/>
    <s v="KPPE-SB-261482"/>
    <d v="2022-04-29T00:00:00"/>
    <n v="29526708.530000001"/>
    <n v="0.4"/>
    <n v="2233.1999999999998"/>
    <n v="5583"/>
    <m/>
    <x v="2"/>
    <s v="IB"/>
    <x v="0"/>
    <n v="0.4"/>
    <b v="1"/>
    <x v="0"/>
    <x v="0"/>
  </r>
  <r>
    <s v="PQIB-IB-2406-11-08-2020"/>
    <s v="LTM/1761/21-22"/>
    <n v="8712"/>
    <n v="2701.12"/>
    <s v="Open Account"/>
    <s v="KPPE-SB-261482"/>
    <d v="2022-04-29T00:00:00"/>
    <n v="2132639.12"/>
    <n v="0.4"/>
    <n v="526"/>
    <n v="1315"/>
    <m/>
    <x v="2"/>
    <s v="IB"/>
    <x v="0"/>
    <n v="0.4"/>
    <b v="1"/>
    <x v="0"/>
    <x v="0"/>
  </r>
  <r>
    <s v="PQIB-IB-2406-11-08-2020"/>
    <s v="LTM/1762/21-22"/>
    <n v="91224"/>
    <n v="2701.12"/>
    <s v="HMB-047986"/>
    <s v="KPPE-SB-261377"/>
    <d v="2022-04-29T00:00:00"/>
    <n v="22330979.329999998"/>
    <n v="0.4"/>
    <n v="5473.6"/>
    <n v="13684"/>
    <m/>
    <x v="2"/>
    <s v="IB"/>
    <x v="0"/>
    <n v="0.4"/>
    <b v="1"/>
    <x v="0"/>
    <x v="0"/>
  </r>
  <r>
    <s v="PQIB-IB-2406-11-08-2020"/>
    <s v="LTM/1765/21-22"/>
    <n v="51240"/>
    <n v="2701.12"/>
    <s v="MCB-200023"/>
    <s v="KPPE-SB-261483"/>
    <d v="2022-04-29T00:00:00"/>
    <n v="67799230.290000007"/>
    <n v="0.1"/>
    <n v="3484.7999999999997"/>
    <n v="34848"/>
    <m/>
    <x v="2"/>
    <s v="IB"/>
    <x v="0"/>
    <n v="0.1"/>
    <b v="1"/>
    <x v="0"/>
    <x v="0"/>
  </r>
  <r>
    <s v="PQIB-IB-2406-11-08-2020"/>
    <s v="LTM/1766/21-22"/>
    <n v="13808"/>
    <n v="2701.12"/>
    <s v="HMB-048961 EC"/>
    <s v="KPEX-SB-155205"/>
    <d v="2022-04-29T00:00:00"/>
    <n v="20436194.18"/>
    <n v="0.4"/>
    <n v="3124.8"/>
    <n v="7812"/>
    <m/>
    <x v="2"/>
    <s v="IB"/>
    <x v="0"/>
    <n v="0.4"/>
    <b v="1"/>
    <x v="0"/>
    <x v="0"/>
  </r>
  <r>
    <s v="PQZI-EP-22020-18-03-2022"/>
    <s v="LTM/1766/21-22"/>
    <n v="13808"/>
    <n v="4819.1000000000004"/>
    <s v="HMB-048961"/>
    <s v="KPEX-SB-155205"/>
    <d v="2022-04-29T00:00:00"/>
    <n v="20436194.18"/>
    <n v="1"/>
    <n v="1700"/>
    <n v="1700"/>
    <m/>
    <x v="2"/>
    <s v="EP"/>
    <x v="2"/>
    <n v="1"/>
    <b v="1"/>
    <x v="0"/>
    <x v="6"/>
  </r>
  <r>
    <s v="KAPE-TI-175187-24-03-2022"/>
    <s v="LTM/1760/21-22"/>
    <n v="7643"/>
    <n v="9606.2199999999993"/>
    <s v="HMB-048865"/>
    <s v="KPPE-SB-261482"/>
    <d v="2022-04-29T00:00:00"/>
    <n v="29526708.530000001"/>
    <n v="1"/>
    <n v="100"/>
    <n v="100"/>
    <m/>
    <x v="2"/>
    <s v="TI"/>
    <x v="2"/>
    <n v="1"/>
    <b v="1"/>
    <x v="0"/>
    <x v="6"/>
  </r>
  <r>
    <s v="KAPE-IB-135162-25-01-2022"/>
    <s v="LTM/1764/21-22"/>
    <n v="10888"/>
    <n v="3204.16"/>
    <s v="HMB-048134 EC"/>
    <s v="KPPE-SB-260601"/>
    <d v="2022-04-28T00:00:00"/>
    <n v="13167516.07"/>
    <n v="7.0000000000000007E-2"/>
    <n v="85.33"/>
    <n v="1219"/>
    <m/>
    <x v="2"/>
    <s v="IB"/>
    <x v="0"/>
    <n v="7.0000000000000007E-2"/>
    <b v="1"/>
    <x v="0"/>
    <x v="8"/>
  </r>
  <r>
    <s v="KAPE-IB-168698-14-03-2022"/>
    <s v="LTM/1761/21-22"/>
    <n v="8712"/>
    <n v="1108.19"/>
    <s v="Open Account"/>
    <s v="KPPE-SB-261482"/>
    <d v="2022-04-29T00:00:00"/>
    <n v="2132639.12"/>
    <n v="0.04"/>
    <n v="52.6"/>
    <n v="1315"/>
    <m/>
    <x v="2"/>
    <s v="IB"/>
    <x v="0"/>
    <n v="0.04"/>
    <b v="1"/>
    <x v="0"/>
    <x v="2"/>
  </r>
  <r>
    <s v="KAPE-IB-168698-14-03-2022"/>
    <s v="LTM/1762/21-22"/>
    <n v="91224"/>
    <n v="1108.19"/>
    <s v="HMB-047986"/>
    <s v="KPPE-SB-261377"/>
    <d v="2022-04-29T00:00:00"/>
    <n v="22330979.329999998"/>
    <n v="0.04"/>
    <n v="547.36"/>
    <n v="13684"/>
    <m/>
    <x v="2"/>
    <s v="IB"/>
    <x v="0"/>
    <n v="0.04"/>
    <b v="1"/>
    <x v="0"/>
    <x v="2"/>
  </r>
  <r>
    <s v="KAPE-IB-168698-14-03-2022"/>
    <s v="LTM/1765/21-22"/>
    <n v="51240"/>
    <n v="1108.19"/>
    <s v="MCB-200023"/>
    <s v="KPPE-SB-261483"/>
    <d v="2022-04-29T00:00:00"/>
    <n v="67799230.290000007"/>
    <n v="0.04"/>
    <n v="1393.92"/>
    <n v="34848"/>
    <m/>
    <x v="2"/>
    <s v="IB"/>
    <x v="0"/>
    <n v="0.04"/>
    <b v="1"/>
    <x v="0"/>
    <x v="2"/>
  </r>
  <r>
    <s v="KAPE-IB-168698-14-03-2022"/>
    <s v="LTM/1766/21-22"/>
    <n v="13808"/>
    <n v="1108.19"/>
    <s v="HMB-048961 EC"/>
    <s v="KPEX-SB-155205"/>
    <d v="2022-04-29T00:00:00"/>
    <n v="20436194.18"/>
    <n v="0.04"/>
    <n v="312.48"/>
    <n v="7812"/>
    <m/>
    <x v="2"/>
    <s v="IB"/>
    <x v="0"/>
    <n v="0.04"/>
    <b v="1"/>
    <x v="0"/>
    <x v="2"/>
  </r>
  <r>
    <s v="KAPE-IB-168611-14-03-2022"/>
    <s v="LTM/1760/21-22"/>
    <n v="7643"/>
    <n v="2832.1089999999999"/>
    <s v="HMB-048865"/>
    <s v="KPPE-SB-261482"/>
    <d v="2022-04-29T00:00:00"/>
    <n v="29526708.530000001"/>
    <n v="0.04"/>
    <n v="223.32"/>
    <n v="5583"/>
    <m/>
    <x v="2"/>
    <s v="IB"/>
    <x v="0"/>
    <n v="0.04"/>
    <b v="1"/>
    <x v="0"/>
    <x v="2"/>
  </r>
  <r>
    <s v="KAPE-IB-168611-14-03-2022"/>
    <s v="LTM/1761/21-22"/>
    <n v="8712"/>
    <n v="2832.1089999999999"/>
    <s v="Open Account"/>
    <s v="KPPE-SB-261482"/>
    <d v="2022-04-29T00:00:00"/>
    <n v="2132639.12"/>
    <n v="0.04"/>
    <n v="52.6"/>
    <n v="1315"/>
    <m/>
    <x v="2"/>
    <s v="IB"/>
    <x v="0"/>
    <n v="0.04"/>
    <b v="1"/>
    <x v="0"/>
    <x v="2"/>
  </r>
  <r>
    <s v="KAPW-IB-133587-03-03-2022"/>
    <s v="LTM/1760/21-22"/>
    <n v="7643"/>
    <n v="3809.9189999999999"/>
    <s v="HMB-048865"/>
    <s v="KPPE-SB-261482"/>
    <d v="2022-04-29T00:00:00"/>
    <n v="29526708.530000001"/>
    <n v="0.04"/>
    <n v="223.32"/>
    <n v="5583"/>
    <m/>
    <x v="2"/>
    <s v="IB"/>
    <x v="0"/>
    <n v="0.04"/>
    <b v="1"/>
    <x v="0"/>
    <x v="2"/>
  </r>
  <r>
    <s v="KAPW-IB-133587-03-03-2022"/>
    <s v="LTM/1764/21-22"/>
    <n v="10888"/>
    <n v="3809.9189999999999"/>
    <s v="HMB-048134 EC"/>
    <s v="KPPE-SB-260601"/>
    <d v="2022-04-28T00:00:00"/>
    <n v="13167516.07"/>
    <n v="0.04"/>
    <n v="201.44"/>
    <n v="5036"/>
    <m/>
    <x v="2"/>
    <s v="IB"/>
    <x v="0"/>
    <n v="0.04"/>
    <b v="1"/>
    <x v="0"/>
    <x v="2"/>
  </r>
  <r>
    <s v="KAPE-IB-182040-05-04-2022"/>
    <s v="LTM/1760/21-22"/>
    <n v="7643"/>
    <n v="3910"/>
    <s v="HMB-048865"/>
    <s v="KPPE-SB-261482"/>
    <d v="2022-04-29T00:00:00"/>
    <n v="29526708.530000001"/>
    <n v="0.04"/>
    <n v="223.32"/>
    <n v="5583"/>
    <m/>
    <x v="2"/>
    <s v="IB"/>
    <x v="0"/>
    <n v="0.04"/>
    <b v="1"/>
    <x v="0"/>
    <x v="2"/>
  </r>
  <r>
    <s v="KAPE-IB-182040-05-04-2022"/>
    <s v="LTM/1761/21-22"/>
    <n v="8712"/>
    <n v="3910"/>
    <s v="Open Account"/>
    <s v="KPPE-SB-261482"/>
    <d v="2022-04-29T00:00:00"/>
    <n v="2132639.12"/>
    <n v="0.04"/>
    <n v="52.6"/>
    <n v="1315"/>
    <m/>
    <x v="2"/>
    <s v="IB"/>
    <x v="0"/>
    <n v="0.04"/>
    <b v="1"/>
    <x v="0"/>
    <x v="2"/>
  </r>
  <r>
    <s v="KAPE-IB-176878-28-03-2022"/>
    <s v="LTM/1761/21-22"/>
    <n v="8712"/>
    <n v="3402.13"/>
    <s v="Open Account"/>
    <s v="KPPE-SB-261482"/>
    <d v="2022-04-29T00:00:00"/>
    <n v="2132639.12"/>
    <n v="0.04"/>
    <n v="52.6"/>
    <n v="1315"/>
    <m/>
    <x v="2"/>
    <s v="IB"/>
    <x v="0"/>
    <n v="0.04"/>
    <b v="1"/>
    <x v="0"/>
    <x v="2"/>
  </r>
  <r>
    <s v="KAPE-IB-176878-28-03-2022"/>
    <s v="LTM/1762/21-22"/>
    <n v="91224"/>
    <n v="3402.13"/>
    <s v="HMB-047986"/>
    <s v="KPPE-SB-261377"/>
    <d v="2022-04-29T00:00:00"/>
    <n v="22330979.329999998"/>
    <n v="0.04"/>
    <n v="547.36"/>
    <n v="13684"/>
    <m/>
    <x v="2"/>
    <s v="IB"/>
    <x v="0"/>
    <n v="0.04"/>
    <b v="1"/>
    <x v="0"/>
    <x v="2"/>
  </r>
  <r>
    <s v="KAPE-IB-176878-28-03-2022"/>
    <s v="LTM/1765/21-22"/>
    <n v="51240"/>
    <n v="3402.13"/>
    <s v="MCB-200023"/>
    <s v="KPPE-SB-261483"/>
    <d v="2022-04-29T00:00:00"/>
    <n v="67799230.290000007"/>
    <n v="0.04"/>
    <n v="1393.92"/>
    <n v="34848"/>
    <m/>
    <x v="2"/>
    <s v="IB"/>
    <x v="0"/>
    <n v="0.04"/>
    <b v="1"/>
    <x v="0"/>
    <x v="2"/>
  </r>
  <r>
    <s v="KAPE-IB-176878-28-03-2022"/>
    <s v="LTM/1766/21-22"/>
    <n v="13808"/>
    <n v="3402.13"/>
    <s v="HMB-048961 EC"/>
    <s v="KPEX-SB-155205"/>
    <d v="2022-04-29T00:00:00"/>
    <n v="20436194.18"/>
    <n v="0.04"/>
    <n v="312.48"/>
    <n v="7812"/>
    <m/>
    <x v="2"/>
    <s v="IB"/>
    <x v="0"/>
    <n v="0.04"/>
    <b v="1"/>
    <x v="0"/>
    <x v="2"/>
  </r>
  <r>
    <s v="KAPE-IB-40890-01-09-2021"/>
    <s v="LTM/1760/21-22"/>
    <n v="7643"/>
    <n v="5402.33"/>
    <s v="HMB-048865"/>
    <s v="KPPE-SB-261482"/>
    <d v="2022-04-29T00:00:00"/>
    <n v="29526708.530000001"/>
    <n v="0.99009999999999998"/>
    <n v="8096.59"/>
    <n v="8177.55"/>
    <m/>
    <x v="2"/>
    <s v="IB"/>
    <x v="0"/>
    <n v="0.99009999999999998"/>
    <b v="1"/>
    <x v="0"/>
    <x v="3"/>
  </r>
  <r>
    <s v="KAPE-IB-40890-01-09-2021"/>
    <s v="LTM/1760/21-22"/>
    <n v="7643"/>
    <n v="5402.33"/>
    <s v="HMB-048865"/>
    <s v="KPPE-SB-261482"/>
    <d v="2022-04-29T00:00:00"/>
    <n v="29526708.530000001"/>
    <n v="1.0101"/>
    <n v="5639.39"/>
    <n v="5583"/>
    <m/>
    <x v="2"/>
    <s v="IB"/>
    <x v="0"/>
    <n v="1.0101"/>
    <b v="1"/>
    <x v="0"/>
    <x v="3"/>
  </r>
  <r>
    <s v="KAPE-MB-227266-09-06-2021"/>
    <s v="LTM/1761/21-22"/>
    <n v="8712"/>
    <n v="5503.201"/>
    <s v="Open Account"/>
    <s v="KPPE-SB-261482"/>
    <d v="2022-04-29T00:00:00"/>
    <n v="2132639.12"/>
    <n v="0.41666999999999998"/>
    <n v="547.91999999999996"/>
    <n v="1315"/>
    <m/>
    <x v="2"/>
    <s v="MB"/>
    <x v="1"/>
    <n v="0.41666999999999998"/>
    <b v="1"/>
    <x v="0"/>
    <x v="5"/>
  </r>
  <r>
    <s v="KAPE-MB-227266-09-06-2021"/>
    <s v="LTM/1762/21-22"/>
    <n v="91224"/>
    <n v="5503.201"/>
    <s v="HMB-047986"/>
    <s v="KPPE-SB-261377"/>
    <d v="2022-04-29T00:00:00"/>
    <n v="22330979.329999998"/>
    <n v="0.41666999999999998"/>
    <n v="5701.71"/>
    <n v="13684"/>
    <m/>
    <x v="2"/>
    <s v="MB"/>
    <x v="1"/>
    <n v="0.41666999999999998"/>
    <b v="1"/>
    <x v="0"/>
    <x v="5"/>
  </r>
  <r>
    <s v="KAPE-MB-227266-09-06-2021"/>
    <s v="LTM/1766/21-22"/>
    <n v="13808"/>
    <n v="5503.201"/>
    <s v="HMB-048961 EC"/>
    <s v="KPEX-SB-155205"/>
    <d v="2022-04-29T00:00:00"/>
    <n v="20436194.18"/>
    <n v="0.41666999999999998"/>
    <n v="3255.03"/>
    <n v="7812"/>
    <m/>
    <x v="2"/>
    <s v="MB"/>
    <x v="1"/>
    <n v="0.41666999999999998"/>
    <b v="1"/>
    <x v="0"/>
    <x v="5"/>
  </r>
  <r>
    <s v="KPFI-TI-40459-13-04-2022"/>
    <s v="LTM/1760/21-22"/>
    <n v="7643"/>
    <n v="4821.1090000000004"/>
    <s v="HMB-048865"/>
    <s v="KPPE-SB-261482"/>
    <d v="2022-04-29T00:00:00"/>
    <n v="29526708.530000001"/>
    <n v="1"/>
    <n v="2000"/>
    <n v="2000"/>
    <m/>
    <x v="2"/>
    <s v="TI"/>
    <x v="2"/>
    <n v="1"/>
    <b v="1"/>
    <x v="0"/>
    <x v="6"/>
  </r>
  <r>
    <s v="KPFI-TI-40459-13-04-2022"/>
    <s v="LTM/1766/21-22"/>
    <n v="13808"/>
    <n v="4821.1090000000004"/>
    <s v="HMB-048961"/>
    <s v="KPEX-SB-155205"/>
    <d v="2022-04-29T00:00:00"/>
    <n v="20436194.18"/>
    <n v="1"/>
    <n v="13127"/>
    <n v="13127"/>
    <m/>
    <x v="2"/>
    <s v="TI"/>
    <x v="2"/>
    <n v="1"/>
    <b v="1"/>
    <x v="0"/>
    <x v="6"/>
  </r>
  <r>
    <s v="PQIB-IB-2406-11-08-2020"/>
    <s v="LTM/1768/21-22"/>
    <n v="32312"/>
    <n v="2701.12"/>
    <s v="HMB-049425"/>
    <s v="KPPE-SB-261614"/>
    <d v="2022-04-29T00:00:00"/>
    <n v="31244656.949999999"/>
    <n v="0.1"/>
    <n v="1469.1"/>
    <n v="14691"/>
    <m/>
    <x v="2"/>
    <s v="IB"/>
    <x v="0"/>
    <n v="0.1"/>
    <b v="1"/>
    <x v="0"/>
    <x v="0"/>
  </r>
  <r>
    <s v="PQIB-IB-2406-11-08-2020"/>
    <s v="LTM/1772/21-22"/>
    <n v="19435"/>
    <n v="2701.12"/>
    <s v="HMB-049286"/>
    <s v="KPPE-SB-262472"/>
    <d v="2022-04-30T00:00:00"/>
    <n v="18347674.23"/>
    <n v="0.1"/>
    <n v="163.6"/>
    <n v="1636"/>
    <m/>
    <x v="2"/>
    <s v="IB"/>
    <x v="0"/>
    <n v="0.1"/>
    <b v="1"/>
    <x v="0"/>
    <x v="0"/>
  </r>
  <r>
    <s v="PQIB-IB-2406-11-08-2020"/>
    <s v="LTM/1772/21-22"/>
    <n v="19435"/>
    <n v="2701.12"/>
    <s v="HMB-049286"/>
    <s v="KPPE-SB-262472"/>
    <d v="2022-04-30T00:00:00"/>
    <n v="18347674.23"/>
    <n v="0.4"/>
    <n v="5124"/>
    <n v="12810"/>
    <m/>
    <x v="2"/>
    <s v="IB"/>
    <x v="0"/>
    <n v="0.4"/>
    <b v="1"/>
    <x v="0"/>
    <x v="0"/>
  </r>
  <r>
    <s v="PQIB-IB-2406-11-08-2020"/>
    <s v="LTM/1777/21-22"/>
    <n v="14112"/>
    <n v="2701.12"/>
    <s v="HMB-049608"/>
    <s v="KPPE-SB-262487"/>
    <d v="2022-04-30T00:00:00"/>
    <n v="10429530.75"/>
    <n v="0.1"/>
    <n v="824.69999999999993"/>
    <n v="8247"/>
    <m/>
    <x v="2"/>
    <s v="IB"/>
    <x v="0"/>
    <n v="0.1"/>
    <b v="1"/>
    <x v="0"/>
    <x v="0"/>
  </r>
  <r>
    <s v="PQZI-EP-18107-08-02-2022"/>
    <s v="LTM/1771/21-22"/>
    <n v="17066"/>
    <n v="9607.19"/>
    <s v="Open Account"/>
    <s v="KPAE-SB-67930"/>
    <d v="2022-04-30T00:00:00"/>
    <n v="12036028.26"/>
    <n v="1"/>
    <n v="700"/>
    <n v="700"/>
    <m/>
    <x v="2"/>
    <s v="EP"/>
    <x v="2"/>
    <n v="1"/>
    <b v="1"/>
    <x v="0"/>
    <x v="6"/>
  </r>
  <r>
    <s v="SIPZ-HC-527-01-12-2021"/>
    <s v="LTM/1783/21-22"/>
    <n v="5163"/>
    <n v="9607.2000000000007"/>
    <s v="Open Account"/>
    <s v="KPPE-SB-262440"/>
    <d v="2022-04-30T00:00:00"/>
    <n v="6668827.6699999999"/>
    <n v="1.039E-2"/>
    <n v="12.1"/>
    <n v="1164.5899999999999"/>
    <m/>
    <x v="2"/>
    <s v="HC"/>
    <x v="2"/>
    <n v="1.039E-2"/>
    <b v="1"/>
    <x v="0"/>
    <x v="6"/>
  </r>
  <r>
    <s v="KAPE-IB-168698-14-03-2022"/>
    <s v="LTM/1768/21-22"/>
    <n v="32312"/>
    <n v="1108.19"/>
    <s v="HMB-049425"/>
    <s v="KPPE-SB-261614"/>
    <d v="2022-04-29T00:00:00"/>
    <n v="31244656.949999999"/>
    <n v="0.04"/>
    <n v="587.6400000000001"/>
    <n v="14691"/>
    <m/>
    <x v="2"/>
    <s v="IB"/>
    <x v="0"/>
    <n v="0.04"/>
    <b v="1"/>
    <x v="0"/>
    <x v="2"/>
  </r>
  <r>
    <s v="KAPE-IB-168698-14-03-2022"/>
    <s v="LTM/1772/21-22"/>
    <n v="19435"/>
    <n v="1108.19"/>
    <s v="HMB-049286"/>
    <s v="KPPE-SB-262472"/>
    <d v="2022-04-30T00:00:00"/>
    <n v="18347674.23"/>
    <n v="0.04"/>
    <n v="577.83999999999992"/>
    <n v="14446"/>
    <m/>
    <x v="2"/>
    <s v="IB"/>
    <x v="0"/>
    <n v="0.04"/>
    <b v="1"/>
    <x v="0"/>
    <x v="2"/>
  </r>
  <r>
    <s v="KAPE-IB-168698-14-03-2022"/>
    <s v="LTM/1777/21-22"/>
    <n v="14112"/>
    <n v="1108.19"/>
    <s v="HMB-049608"/>
    <s v="KPPE-SB-262487"/>
    <d v="2022-04-30T00:00:00"/>
    <n v="10429530.75"/>
    <n v="0.04"/>
    <n v="329.88"/>
    <n v="8247"/>
    <m/>
    <x v="2"/>
    <s v="IB"/>
    <x v="0"/>
    <n v="0.04"/>
    <b v="1"/>
    <x v="0"/>
    <x v="2"/>
  </r>
  <r>
    <s v="KAPE-IB-176878-28-03-2022"/>
    <s v="LTM/1768/21-22"/>
    <n v="32312"/>
    <n v="3402.13"/>
    <s v="HMB-049425"/>
    <s v="KPPE-SB-261614"/>
    <d v="2022-04-29T00:00:00"/>
    <n v="31244656.949999999"/>
    <n v="0.04"/>
    <n v="587.6400000000001"/>
    <n v="14691"/>
    <m/>
    <x v="2"/>
    <s v="IB"/>
    <x v="0"/>
    <n v="0.04"/>
    <b v="1"/>
    <x v="0"/>
    <x v="2"/>
  </r>
  <r>
    <s v="KAPE-IB-176878-28-03-2022"/>
    <s v="LTM/1772/21-22"/>
    <n v="19435"/>
    <n v="3402.13"/>
    <s v="HMB-049286"/>
    <s v="KPPE-SB-262472"/>
    <d v="2022-04-30T00:00:00"/>
    <n v="18347674.23"/>
    <n v="0.04"/>
    <n v="512.4"/>
    <n v="12810"/>
    <m/>
    <x v="2"/>
    <s v="IB"/>
    <x v="0"/>
    <n v="0.04"/>
    <b v="1"/>
    <x v="0"/>
    <x v="2"/>
  </r>
  <r>
    <s v="KAPE-IB-176878-28-03-2022"/>
    <s v="LTM/1777/21-22"/>
    <n v="14112"/>
    <n v="3402.13"/>
    <s v="HMB-049608"/>
    <s v="KPPE-SB-262487"/>
    <d v="2022-04-30T00:00:00"/>
    <n v="10429530.75"/>
    <n v="0.04"/>
    <n v="51.12"/>
    <n v="1278"/>
    <m/>
    <x v="2"/>
    <s v="IB"/>
    <x v="0"/>
    <n v="0.04"/>
    <b v="1"/>
    <x v="0"/>
    <x v="2"/>
  </r>
  <r>
    <s v="KAPE-MB-227266-09-06-2021"/>
    <s v="LTM/1772/21-22"/>
    <n v="19435"/>
    <n v="5503.201"/>
    <s v="HMB-049286"/>
    <s v="KPPE-SB-262472"/>
    <d v="2022-04-30T00:00:00"/>
    <n v="18347674.23"/>
    <n v="0.53061000000000003"/>
    <n v="6797.11"/>
    <n v="12810"/>
    <m/>
    <x v="2"/>
    <s v="MB"/>
    <x v="1"/>
    <n v="0.53061000000000003"/>
    <b v="1"/>
    <x v="0"/>
    <x v="5"/>
  </r>
  <r>
    <s v="KPFI-TI-40459-13-04-2022"/>
    <s v="LTM/1770/21-22"/>
    <n v="16745"/>
    <n v="4821.1090000000004"/>
    <s v="Open Account"/>
    <s v="KPAE-SB-67928"/>
    <d v="2022-04-30T00:00:00"/>
    <n v="12878319.449999999"/>
    <n v="1"/>
    <n v="8000"/>
    <n v="8000"/>
    <m/>
    <x v="2"/>
    <s v="TI"/>
    <x v="2"/>
    <n v="1"/>
    <b v="1"/>
    <x v="0"/>
    <x v="6"/>
  </r>
  <r>
    <s v="KPFI-TI-40459-13-04-2022"/>
    <s v="LTM/1771/21-22"/>
    <n v="17066"/>
    <n v="4821.1090000000004"/>
    <s v="Open Account"/>
    <s v="KPAE-SB-67930"/>
    <d v="2022-04-30T00:00:00"/>
    <n v="12036028.26"/>
    <n v="1"/>
    <n v="17000"/>
    <n v="17000"/>
    <m/>
    <x v="2"/>
    <s v="TI"/>
    <x v="2"/>
    <n v="1"/>
    <b v="1"/>
    <x v="0"/>
    <x v="6"/>
  </r>
  <r>
    <s v="KPFI-TI-40838-16-04-2022"/>
    <s v="LTM/1780/21-22"/>
    <n v="12034"/>
    <n v="4821.1090000000004"/>
    <s v="Open Account"/>
    <s v="KPAE-SB-67929"/>
    <d v="2022-04-30T00:00:00"/>
    <n v="9232797.3200000003"/>
    <n v="1"/>
    <n v="11422"/>
    <n v="11422"/>
    <m/>
    <x v="2"/>
    <s v="TI"/>
    <x v="2"/>
    <n v="1"/>
    <b v="1"/>
    <x v="0"/>
    <x v="6"/>
  </r>
  <r>
    <s v="KPAF-TI-54537-21-04-2022"/>
    <s v="LTM/1780/21-22"/>
    <n v="12034"/>
    <n v="9607.19"/>
    <s v="Open Account"/>
    <s v="KPAE-SB-67929"/>
    <d v="2022-04-30T00:00:00"/>
    <n v="9232797.3200000003"/>
    <n v="1"/>
    <n v="1088"/>
    <n v="1088"/>
    <m/>
    <x v="2"/>
    <s v="TI"/>
    <x v="2"/>
    <n v="1"/>
    <b v="1"/>
    <x v="0"/>
    <x v="6"/>
  </r>
  <r>
    <s v="PQZI-EP-19315-18-02-2022"/>
    <s v="LTM/1770/21-22"/>
    <n v="16745"/>
    <n v="9607.19"/>
    <s v="Open Account"/>
    <s v="KPAE-SB-67928"/>
    <d v="2022-04-30T00:00:00"/>
    <n v="12878319.449999999"/>
    <n v="1"/>
    <n v="500.38"/>
    <n v="500.38"/>
    <m/>
    <x v="2"/>
    <s v="EP"/>
    <x v="2"/>
    <n v="1"/>
    <b v="1"/>
    <x v="0"/>
    <x v="6"/>
  </r>
  <r>
    <s v="PQZI-EP-19315-18-02-2022"/>
    <s v="LTM/1770/21-22"/>
    <n v="16745"/>
    <n v="9607.11"/>
    <s v="Open Account"/>
    <s v="KPAE-SB-67928"/>
    <d v="2022-04-30T00:00:00"/>
    <n v="12878319.449999999"/>
    <n v="1"/>
    <n v="159.55000000000001"/>
    <n v="159.55000000000001"/>
    <m/>
    <x v="2"/>
    <s v="EP"/>
    <x v="2"/>
    <n v="1"/>
    <b v="1"/>
    <x v="0"/>
    <x v="6"/>
  </r>
  <r>
    <s v="PQZI-EP-19315-18-02-2022"/>
    <s v="LTM/1780/21-22"/>
    <n v="12034"/>
    <n v="9607.19"/>
    <s v="Open Account"/>
    <s v="KPAE-SB-67929"/>
    <d v="2022-04-30T00:00:00"/>
    <n v="9232797.3200000003"/>
    <n v="1"/>
    <n v="1147"/>
    <n v="1147"/>
    <m/>
    <x v="2"/>
    <s v="EP"/>
    <x v="2"/>
    <n v="1"/>
    <b v="1"/>
    <x v="0"/>
    <x v="6"/>
  </r>
  <r>
    <s v="PQZI-EP-19315-18-02-2022"/>
    <s v="LTM/1780/21-22"/>
    <n v="12034"/>
    <n v="9607.11"/>
    <s v="Open Account"/>
    <s v="KPAE-SB-67929"/>
    <d v="2022-04-30T00:00:00"/>
    <n v="9232797.3200000003"/>
    <n v="1"/>
    <n v="300"/>
    <n v="300"/>
    <m/>
    <x v="2"/>
    <s v="EP"/>
    <x v="2"/>
    <n v="1"/>
    <b v="1"/>
    <x v="0"/>
    <x v="6"/>
  </r>
  <r>
    <s v="SIPZ-HC-617-30-12-2021"/>
    <s v="LTM/1783/21-22"/>
    <n v="5163"/>
    <n v="9607.2000000000007"/>
    <s v="Open Account"/>
    <s v="KPPE-SB-262440"/>
    <d v="2022-04-30T00:00:00"/>
    <n v="6668827.6699999999"/>
    <n v="4.8000000000000001E-4"/>
    <n v="0.56000000000000005"/>
    <n v="1164.5899999999999"/>
    <m/>
    <x v="2"/>
    <s v="HC"/>
    <x v="2"/>
    <n v="4.8000000000000001E-4"/>
    <b v="1"/>
    <x v="0"/>
    <x v="6"/>
  </r>
  <r>
    <s v="PQZI-EP-22127-19-03-2022"/>
    <s v="LTM/1771/21-22"/>
    <n v="17066"/>
    <n v="9607.11"/>
    <s v="Open Account"/>
    <s v="KPAE-SB-67930"/>
    <d v="2022-04-30T00:00:00"/>
    <n v="12036028.26"/>
    <n v="1"/>
    <n v="245"/>
    <n v="245"/>
    <m/>
    <x v="2"/>
    <s v="EP"/>
    <x v="2"/>
    <n v="1"/>
    <b v="1"/>
    <x v="0"/>
    <x v="6"/>
  </r>
  <r>
    <s v="PQZI-EP-22019-18-03-2022"/>
    <s v="LTM/1771/21-22"/>
    <n v="17066"/>
    <n v="4819.1000000000004"/>
    <s v="Open Account"/>
    <s v="KPAE-SB-67930"/>
    <d v="2022-04-30T00:00:00"/>
    <n v="12036028.26"/>
    <n v="1"/>
    <n v="13651"/>
    <n v="13651"/>
    <m/>
    <x v="2"/>
    <s v="EP"/>
    <x v="2"/>
    <n v="1"/>
    <b v="1"/>
    <x v="0"/>
    <x v="6"/>
  </r>
  <r>
    <s v="KPFI-TI-40583-14-04-2022"/>
    <s v="LTM/1770/21-22"/>
    <n v="16745"/>
    <n v="4821.1090000000004"/>
    <s v="Open Account"/>
    <s v="KPAE-SB-67928"/>
    <d v="2022-04-30T00:00:00"/>
    <n v="12878319.449999999"/>
    <n v="1"/>
    <n v="8101"/>
    <n v="8101"/>
    <m/>
    <x v="2"/>
    <s v="TI"/>
    <x v="2"/>
    <n v="1"/>
    <b v="1"/>
    <x v="0"/>
    <x v="6"/>
  </r>
  <r>
    <s v="SIPZ-HC-512-25-11-2021"/>
    <s v="LTM/1778/21-22"/>
    <n v="29904"/>
    <n v="9607.2000000000007"/>
    <s v="HMB-049889"/>
    <s v="KPPE-SB-262690"/>
    <d v="2022-04-30T00:00:00"/>
    <n v="30011355.359999999"/>
    <n v="4.8000000000000001E-4"/>
    <n v="0.42"/>
    <n v="879.7"/>
    <m/>
    <x v="2"/>
    <s v="HC"/>
    <x v="2"/>
    <n v="4.8000000000000001E-4"/>
    <b v="1"/>
    <x v="0"/>
    <x v="6"/>
  </r>
  <r>
    <s v="SIPZ-HC-527-01-12-2021"/>
    <s v="LTM/1599/21-22"/>
    <n v="14086"/>
    <n v="9607.2000000000007"/>
    <s v="HMB-049904"/>
    <s v="KPPE-SB-262994"/>
    <d v="2022-04-30T00:00:00"/>
    <n v="17147134.309999999"/>
    <n v="1.039E-2"/>
    <n v="33.01"/>
    <n v="3177.29"/>
    <m/>
    <x v="2"/>
    <s v="HC"/>
    <x v="2"/>
    <n v="1.039E-2"/>
    <b v="1"/>
    <x v="0"/>
    <x v="6"/>
  </r>
  <r>
    <s v="SIPZ-HC-527-01-12-2021"/>
    <s v="LTM/1778/21-22"/>
    <n v="29904"/>
    <n v="9607.2000000000007"/>
    <s v="HMB-049889"/>
    <s v="KPPE-SB-262690"/>
    <d v="2022-04-30T00:00:00"/>
    <n v="30011355.359999999"/>
    <n v="1.039E-2"/>
    <n v="60.94"/>
    <n v="5865.56"/>
    <m/>
    <x v="2"/>
    <s v="HC"/>
    <x v="2"/>
    <n v="1.039E-2"/>
    <b v="1"/>
    <x v="0"/>
    <x v="6"/>
  </r>
  <r>
    <s v="SIPZ-HC-527-01-12-2021"/>
    <s v="LTM/1779/21-22"/>
    <n v="30264"/>
    <n v="9607.2000000000007"/>
    <s v="HMB-049887"/>
    <s v="KPPE-SB-262683"/>
    <d v="2022-04-30T00:00:00"/>
    <n v="29763507.440000001"/>
    <n v="1.039E-2"/>
    <n v="70.930000000000007"/>
    <n v="6826.4661654135343"/>
    <m/>
    <x v="2"/>
    <s v="HC"/>
    <x v="2"/>
    <n v="1.039E-2"/>
    <b v="1"/>
    <x v="0"/>
    <x v="6"/>
  </r>
  <r>
    <s v="SIPZ-HC-617-30-12-2021"/>
    <s v="LTM/1599/21-22"/>
    <n v="14086"/>
    <n v="9607.2000000000007"/>
    <s v="HMB-049904"/>
    <s v="KPPE-SB-262994"/>
    <d v="2022-04-30T00:00:00"/>
    <n v="17147134.309999999"/>
    <n v="4.8000000000000001E-4"/>
    <n v="1.53"/>
    <n v="3177.29"/>
    <m/>
    <x v="2"/>
    <s v="HC"/>
    <x v="2"/>
    <n v="4.8000000000000001E-4"/>
    <b v="1"/>
    <x v="0"/>
    <x v="6"/>
  </r>
  <r>
    <s v="SIPZ-HC-617-30-12-2021"/>
    <s v="LTM/1778/21-22"/>
    <n v="29904"/>
    <n v="9607.2000000000007"/>
    <s v="HMB-049889"/>
    <s v="KPPE-SB-262690"/>
    <d v="2022-04-30T00:00:00"/>
    <n v="30011355.359999999"/>
    <n v="4.8000000000000001E-4"/>
    <n v="3.24"/>
    <n v="6745.26"/>
    <m/>
    <x v="2"/>
    <s v="HC"/>
    <x v="2"/>
    <n v="4.8000000000000001E-4"/>
    <b v="1"/>
    <x v="0"/>
    <x v="6"/>
  </r>
  <r>
    <s v="SIPZ-HC-617-30-12-2021"/>
    <s v="LTM/1779/21-22"/>
    <n v="30264"/>
    <n v="9607.2000000000007"/>
    <s v="HMB-049887"/>
    <s v="KPPE-SB-262683"/>
    <d v="2022-04-30T00:00:00"/>
    <n v="29763507.440000001"/>
    <n v="4.8000000000000001E-4"/>
    <n v="3.28"/>
    <n v="6826.4661654135343"/>
    <m/>
    <x v="2"/>
    <s v="HC"/>
    <x v="2"/>
    <n v="4.8000000000000001E-4"/>
    <b v="1"/>
    <x v="0"/>
    <x v="6"/>
  </r>
  <r>
    <s v="PQIB-IB-2406-11-08-2020"/>
    <s v="LTM/1739/21-22"/>
    <n v="147272"/>
    <n v="2701.12"/>
    <s v="HMB-045947"/>
    <s v="KPPE-SB-264294"/>
    <d v="2022-05-07T00:00:00"/>
    <n v="122934405"/>
    <n v="0.4"/>
    <n v="41237.599999999999"/>
    <n v="103094"/>
    <m/>
    <x v="3"/>
    <s v="IB"/>
    <x v="0"/>
    <n v="0.4"/>
    <b v="1"/>
    <x v="0"/>
    <x v="0"/>
  </r>
  <r>
    <s v="PQIB-IB-2406-11-08-2020"/>
    <s v="LTM/1759/21-22"/>
    <n v="58356"/>
    <n v="2701.12"/>
    <s v="HMB-047699"/>
    <s v="KPEX-SB-156581"/>
    <d v="2022-05-01T00:00:00"/>
    <n v="36051053.450000003"/>
    <n v="0.1"/>
    <n v="2281.2999999999997"/>
    <n v="22813"/>
    <m/>
    <x v="3"/>
    <s v="IB"/>
    <x v="0"/>
    <n v="0.1"/>
    <b v="1"/>
    <x v="0"/>
    <x v="0"/>
  </r>
  <r>
    <s v="PQIB-IB-2406-11-08-2020"/>
    <s v="LTM/1769/21-22"/>
    <n v="21658"/>
    <n v="2701.12"/>
    <s v="HMB-049285"/>
    <s v="KPPE-SB-263253"/>
    <d v="2022-05-01T00:00:00"/>
    <n v="24136727.640000001"/>
    <n v="0.1"/>
    <n v="436"/>
    <n v="4360"/>
    <m/>
    <x v="3"/>
    <s v="IB"/>
    <x v="0"/>
    <n v="0.1"/>
    <b v="1"/>
    <x v="0"/>
    <x v="0"/>
  </r>
  <r>
    <s v="PQIB-IB-2406-11-08-2020"/>
    <s v="LTM/1769/21-22"/>
    <n v="21658"/>
    <n v="2701.12"/>
    <s v="HMB-049285"/>
    <s v="KPPE-SB-263253"/>
    <d v="2022-05-01T00:00:00"/>
    <n v="24136727.640000001"/>
    <n v="0.4"/>
    <n v="3951.2"/>
    <n v="9878"/>
    <m/>
    <x v="3"/>
    <s v="IB"/>
    <x v="0"/>
    <n v="0.4"/>
    <b v="1"/>
    <x v="0"/>
    <x v="0"/>
  </r>
  <r>
    <s v="PQIB-IB-2406-11-08-2020"/>
    <s v="LTM/1776/21-22"/>
    <n v="6300"/>
    <n v="2701.12"/>
    <s v="HMB-049652"/>
    <s v="KPEX-SB-156651"/>
    <d v="2022-05-01T00:00:00"/>
    <n v="29068479.57"/>
    <n v="0.4"/>
    <n v="6180"/>
    <n v="15450"/>
    <m/>
    <x v="3"/>
    <s v="IB"/>
    <x v="0"/>
    <n v="0.4"/>
    <b v="1"/>
    <x v="0"/>
    <x v="0"/>
  </r>
  <r>
    <s v="PQIB-IB-2406-11-08-2020"/>
    <s v="LTM/1784/21-22"/>
    <n v="43686"/>
    <n v="2701.12"/>
    <s v="Open Account"/>
    <s v="KPPE-SB-263533"/>
    <d v="2022-05-01T00:00:00"/>
    <n v="31858044.98"/>
    <n v="0.1"/>
    <n v="1225"/>
    <n v="12250"/>
    <m/>
    <x v="3"/>
    <s v="IB"/>
    <x v="0"/>
    <n v="0.1"/>
    <b v="1"/>
    <x v="0"/>
    <x v="0"/>
  </r>
  <r>
    <s v="PQIB-IB-2406-11-08-2020"/>
    <s v="LTM/1786/21-22"/>
    <n v="13262"/>
    <n v="2701.12"/>
    <s v="HMB-049855"/>
    <s v="KPEX-SB-156520"/>
    <d v="2022-05-01T00:00:00"/>
    <n v="19577999.199999999"/>
    <n v="0.1"/>
    <n v="389.7"/>
    <n v="3897"/>
    <m/>
    <x v="3"/>
    <s v="IB"/>
    <x v="0"/>
    <n v="0.1"/>
    <b v="1"/>
    <x v="0"/>
    <x v="0"/>
  </r>
  <r>
    <s v="PQIB-IB-2406-11-08-2020"/>
    <s v="LTM/1786/21-22"/>
    <n v="13262"/>
    <n v="2701.12"/>
    <s v="HMB-049855"/>
    <s v="KPEX-SB-156520"/>
    <d v="2022-05-01T00:00:00"/>
    <n v="19577999.199999999"/>
    <n v="0.4"/>
    <n v="1833.6"/>
    <n v="4584"/>
    <m/>
    <x v="3"/>
    <s v="IB"/>
    <x v="0"/>
    <n v="0.4"/>
    <b v="1"/>
    <x v="0"/>
    <x v="0"/>
  </r>
  <r>
    <s v="PQIB-IB-2406-11-08-2020"/>
    <s v="LTM/1788/21-22"/>
    <n v="39402"/>
    <n v="2701.12"/>
    <s v="HMB-049928"/>
    <s v="KPPE-SB-263442"/>
    <d v="2022-05-01T00:00:00"/>
    <n v="29922544.969999999"/>
    <n v="0.1"/>
    <n v="1423.6999999999998"/>
    <n v="14237"/>
    <m/>
    <x v="3"/>
    <s v="IB"/>
    <x v="0"/>
    <n v="0.1"/>
    <b v="1"/>
    <x v="0"/>
    <x v="0"/>
  </r>
  <r>
    <s v="PQIB-IB-2406-11-08-2020"/>
    <s v="LTM/1791/21-22"/>
    <n v="44480"/>
    <n v="2701.12"/>
    <s v="HMB-050196"/>
    <s v="KPPE-SB-263446"/>
    <d v="2022-05-01T00:00:00"/>
    <n v="33130373.469999999"/>
    <n v="0.4"/>
    <n v="6849.6"/>
    <n v="17124"/>
    <m/>
    <x v="3"/>
    <s v="IB"/>
    <x v="0"/>
    <n v="0.4"/>
    <b v="1"/>
    <x v="0"/>
    <x v="0"/>
  </r>
  <r>
    <s v="PQIB-IB-2406-11-08-2020"/>
    <s v="LTM/1793/21-22"/>
    <n v="13200"/>
    <n v="2701.12"/>
    <s v="HMB-050127"/>
    <s v="KPEX-SB-156637"/>
    <d v="2022-05-01T00:00:00"/>
    <n v="25939086.859999999"/>
    <n v="0.1"/>
    <n v="1237.8000000000002"/>
    <n v="12378"/>
    <m/>
    <x v="3"/>
    <s v="IB"/>
    <x v="0"/>
    <n v="0.1"/>
    <b v="1"/>
    <x v="0"/>
    <x v="0"/>
  </r>
  <r>
    <s v="PQIB-IB-2406-11-08-2020"/>
    <s v="LTM/1796/21-22"/>
    <n v="28156"/>
    <n v="2701.12"/>
    <s v="HMB-050420"/>
    <s v="KPPE-SB-264322"/>
    <d v="2022-05-07T00:00:00"/>
    <n v="28718356.280000001"/>
    <n v="0.1"/>
    <n v="1851.4"/>
    <n v="18514"/>
    <m/>
    <x v="3"/>
    <s v="IB"/>
    <x v="0"/>
    <n v="0.1"/>
    <b v="1"/>
    <x v="0"/>
    <x v="0"/>
  </r>
  <r>
    <s v="PQIB-IB-2406-11-08-2020"/>
    <s v="LTM/1797/21-22"/>
    <n v="1816"/>
    <n v="2701.12"/>
    <s v="HMB-050491"/>
    <s v="KPPE-SB-264949"/>
    <d v="2022-05-08T00:00:00"/>
    <n v="12129170.300000001"/>
    <n v="0.4"/>
    <n v="3176.8"/>
    <n v="7942"/>
    <m/>
    <x v="3"/>
    <s v="IB"/>
    <x v="0"/>
    <n v="0.4"/>
    <b v="1"/>
    <x v="0"/>
    <x v="0"/>
  </r>
  <r>
    <s v="PQIB-IB-2406-11-08-2020"/>
    <s v="LTM/1798/21-22"/>
    <n v="1920"/>
    <n v="2701.12"/>
    <s v="MCB-200011"/>
    <s v="KPPE-SB-264869"/>
    <d v="2022-05-07T00:00:00"/>
    <n v="3810900.46"/>
    <n v="0.1"/>
    <n v="199.7"/>
    <n v="1997"/>
    <m/>
    <x v="3"/>
    <s v="IB"/>
    <x v="0"/>
    <n v="0.1"/>
    <b v="1"/>
    <x v="0"/>
    <x v="0"/>
  </r>
  <r>
    <s v="PQIB-IB-2406-11-08-2020"/>
    <s v="LTM/1803/21-22"/>
    <n v="6072"/>
    <n v="2701.12"/>
    <s v="MCB-200012"/>
    <s v="KPPE-SB-264870"/>
    <d v="2022-05-07T00:00:00"/>
    <n v="6565877.7000000002"/>
    <n v="0.1"/>
    <n v="343.9"/>
    <n v="3439"/>
    <m/>
    <x v="3"/>
    <s v="IB"/>
    <x v="0"/>
    <n v="0.1"/>
    <b v="1"/>
    <x v="0"/>
    <x v="0"/>
  </r>
  <r>
    <s v="PQIB-IB-2406-11-08-2020"/>
    <s v="LTM/1804/21-22"/>
    <n v="24546"/>
    <n v="2701.12"/>
    <s v="HMB-050729"/>
    <s v="KPPE-SB-264987"/>
    <d v="2022-05-08T00:00:00"/>
    <n v="20056134.100000001"/>
    <n v="0.1"/>
    <n v="183.4"/>
    <n v="1834"/>
    <m/>
    <x v="3"/>
    <s v="IB"/>
    <x v="0"/>
    <n v="0.1"/>
    <b v="1"/>
    <x v="0"/>
    <x v="0"/>
  </r>
  <r>
    <s v="PQIB-IB-2406-11-08-2020"/>
    <s v="LTM/1804/21-22"/>
    <n v="24546"/>
    <n v="2701.12"/>
    <s v="HMB-050729"/>
    <s v="KPPE-SB-264987"/>
    <d v="2022-05-08T00:00:00"/>
    <n v="20056134.100000001"/>
    <n v="0.4"/>
    <n v="3955.2"/>
    <n v="9888"/>
    <m/>
    <x v="3"/>
    <s v="IB"/>
    <x v="0"/>
    <n v="0.4"/>
    <b v="1"/>
    <x v="0"/>
    <x v="0"/>
  </r>
  <r>
    <s v="PQIB-IB-2406-11-08-2020"/>
    <s v="LTM/1805/21-22"/>
    <n v="4740"/>
    <n v="2701.12"/>
    <s v="HMB-050778"/>
    <s v="KPPE-SB-264873"/>
    <d v="2022-05-07T00:00:00"/>
    <n v="8627687.5500000007"/>
    <n v="0.1"/>
    <n v="445.3"/>
    <n v="4453"/>
    <m/>
    <x v="3"/>
    <s v="IB"/>
    <x v="0"/>
    <n v="0.1"/>
    <b v="1"/>
    <x v="0"/>
    <x v="0"/>
  </r>
  <r>
    <s v="PQIB-IB-2406-11-08-2020"/>
    <s v="LTM/1806/21-22"/>
    <n v="32594"/>
    <n v="2701.12"/>
    <s v="HMB-050789"/>
    <s v="KPPE-SB-264991"/>
    <d v="2022-05-08T00:00:00"/>
    <n v="22690967.68"/>
    <n v="0.1"/>
    <n v="245.4"/>
    <n v="2454"/>
    <m/>
    <x v="3"/>
    <s v="IB"/>
    <x v="0"/>
    <n v="0.1"/>
    <b v="1"/>
    <x v="0"/>
    <x v="0"/>
  </r>
  <r>
    <s v="PQIB-IB-2406-11-08-2020"/>
    <s v="LTM/1806/21-22"/>
    <n v="32594"/>
    <n v="2701.12"/>
    <s v="HMB-050789"/>
    <s v="KPPE-SB-264991"/>
    <d v="2022-05-08T00:00:00"/>
    <n v="22690967.68"/>
    <n v="0.4"/>
    <n v="4400"/>
    <n v="11000"/>
    <m/>
    <x v="3"/>
    <s v="IB"/>
    <x v="0"/>
    <n v="0.4"/>
    <b v="1"/>
    <x v="0"/>
    <x v="0"/>
  </r>
  <r>
    <s v="KAPE-IB-168698-14-03-2022"/>
    <s v="LTM/1739/21-22"/>
    <n v="147272"/>
    <n v="1108.19"/>
    <s v="HMB-045947"/>
    <s v="KPPE-SB-264294"/>
    <d v="2022-05-07T00:00:00"/>
    <n v="122934405"/>
    <n v="0.04"/>
    <n v="4123.76"/>
    <n v="103094"/>
    <m/>
    <x v="3"/>
    <s v="IB"/>
    <x v="0"/>
    <n v="0.04"/>
    <b v="1"/>
    <x v="0"/>
    <x v="2"/>
  </r>
  <r>
    <s v="KAPE-IB-168698-14-03-2022"/>
    <s v="LTM/1759/21-22"/>
    <n v="58356"/>
    <n v="1108.19"/>
    <s v="HMB-047699"/>
    <s v="KPEX-SB-156581"/>
    <d v="2022-05-01T00:00:00"/>
    <n v="36051053.450000003"/>
    <n v="0.04"/>
    <n v="912.51999999999987"/>
    <n v="22813"/>
    <m/>
    <x v="3"/>
    <s v="IB"/>
    <x v="0"/>
    <n v="0.04"/>
    <b v="1"/>
    <x v="0"/>
    <x v="2"/>
  </r>
  <r>
    <s v="KAPE-IB-168698-14-03-2022"/>
    <s v="LTM/1769/21-22"/>
    <n v="21658"/>
    <n v="1108.19"/>
    <s v="HMB-049285"/>
    <s v="KPPE-SB-263253"/>
    <d v="2022-05-01T00:00:00"/>
    <n v="24136727.640000001"/>
    <n v="0.04"/>
    <n v="569.5200000000001"/>
    <n v="14238"/>
    <m/>
    <x v="3"/>
    <s v="IB"/>
    <x v="0"/>
    <n v="0.04"/>
    <b v="1"/>
    <x v="0"/>
    <x v="2"/>
  </r>
  <r>
    <s v="KAPE-IB-168698-14-03-2022"/>
    <s v="LTM/1776/21-22"/>
    <n v="6300"/>
    <n v="1108.19"/>
    <s v="HMB-049652"/>
    <s v="KPEX-SB-156651"/>
    <d v="2022-05-01T00:00:00"/>
    <n v="29068479.57"/>
    <n v="0.04"/>
    <n v="618"/>
    <n v="15450"/>
    <m/>
    <x v="3"/>
    <s v="IB"/>
    <x v="0"/>
    <n v="0.04"/>
    <b v="1"/>
    <x v="0"/>
    <x v="2"/>
  </r>
  <r>
    <s v="KAPE-IB-168698-14-03-2022"/>
    <s v="LTM/1784/21-22"/>
    <n v="43686"/>
    <n v="1108.19"/>
    <s v="Open Account"/>
    <s v="KPPE-SB-263533"/>
    <d v="2022-05-01T00:00:00"/>
    <n v="31858044.98"/>
    <n v="0.04"/>
    <n v="490"/>
    <n v="12250"/>
    <m/>
    <x v="3"/>
    <s v="IB"/>
    <x v="0"/>
    <n v="0.04"/>
    <b v="1"/>
    <x v="0"/>
    <x v="2"/>
  </r>
  <r>
    <s v="KAPE-IB-168698-14-03-2022"/>
    <s v="LTM/1786/21-22"/>
    <n v="13262"/>
    <n v="1108.19"/>
    <s v="HMB-049855"/>
    <s v="KPEX-SB-156520"/>
    <d v="2022-05-01T00:00:00"/>
    <n v="19577999.199999999"/>
    <n v="0.04"/>
    <n v="339.24"/>
    <n v="8481"/>
    <m/>
    <x v="3"/>
    <s v="IB"/>
    <x v="0"/>
    <n v="0.04"/>
    <b v="1"/>
    <x v="0"/>
    <x v="2"/>
  </r>
  <r>
    <s v="KAPE-IB-168698-14-03-2022"/>
    <s v="LTM/1788/21-22"/>
    <n v="39402"/>
    <n v="1108.19"/>
    <s v="HMB-049928"/>
    <s v="KPPE-SB-263442"/>
    <d v="2022-05-01T00:00:00"/>
    <n v="29922544.969999999"/>
    <n v="0.04"/>
    <n v="569.48"/>
    <n v="14237"/>
    <m/>
    <x v="3"/>
    <s v="IB"/>
    <x v="0"/>
    <n v="0.04"/>
    <b v="1"/>
    <x v="0"/>
    <x v="2"/>
  </r>
  <r>
    <s v="KAPE-IB-168698-14-03-2022"/>
    <s v="LTM/1791/21-22"/>
    <n v="44480"/>
    <n v="1108.19"/>
    <s v="HMB-050196"/>
    <s v="KPPE-SB-263446"/>
    <d v="2022-05-01T00:00:00"/>
    <n v="33130373.469999999"/>
    <n v="0.04"/>
    <n v="684.96"/>
    <n v="17124"/>
    <m/>
    <x v="3"/>
    <s v="IB"/>
    <x v="0"/>
    <n v="0.04"/>
    <b v="1"/>
    <x v="0"/>
    <x v="2"/>
  </r>
  <r>
    <s v="KAPE-IB-168698-14-03-2022"/>
    <s v="LTM/1793/21-22"/>
    <n v="13200"/>
    <n v="1108.19"/>
    <s v="HMB-050127"/>
    <s v="KPEX-SB-156637"/>
    <d v="2022-05-01T00:00:00"/>
    <n v="25939086.859999999"/>
    <n v="0.04"/>
    <n v="495.12"/>
    <n v="12378"/>
    <m/>
    <x v="3"/>
    <s v="IB"/>
    <x v="0"/>
    <n v="0.04"/>
    <b v="1"/>
    <x v="0"/>
    <x v="2"/>
  </r>
  <r>
    <s v="KAPE-IB-168698-14-03-2022"/>
    <s v="LTM/1796/21-22"/>
    <n v="28156"/>
    <n v="1108.19"/>
    <s v="HMB-050420"/>
    <s v="KPPE-SB-264322"/>
    <d v="2022-05-07T00:00:00"/>
    <n v="28718356.280000001"/>
    <n v="0.04"/>
    <n v="740.56000000000006"/>
    <n v="18514"/>
    <m/>
    <x v="3"/>
    <s v="IB"/>
    <x v="0"/>
    <n v="0.04"/>
    <b v="1"/>
    <x v="0"/>
    <x v="2"/>
  </r>
  <r>
    <s v="KAPE-IB-168698-14-03-2022"/>
    <s v="LTM/1797/21-22"/>
    <n v="1816"/>
    <n v="1108.19"/>
    <s v="HMB-050491"/>
    <s v="KPPE-SB-264949"/>
    <d v="2022-05-08T00:00:00"/>
    <n v="12129170.300000001"/>
    <n v="0.04"/>
    <n v="317.67999999999995"/>
    <n v="7942"/>
    <m/>
    <x v="3"/>
    <s v="IB"/>
    <x v="0"/>
    <n v="0.04"/>
    <b v="1"/>
    <x v="0"/>
    <x v="2"/>
  </r>
  <r>
    <s v="KAPE-IB-168698-14-03-2022"/>
    <s v="LTM/1798/21-22"/>
    <n v="1920"/>
    <n v="1108.19"/>
    <s v="MCB-200011"/>
    <s v="KPPE-SB-264869"/>
    <d v="2022-05-07T00:00:00"/>
    <n v="3810900.46"/>
    <n v="0.04"/>
    <n v="79.88"/>
    <n v="1997"/>
    <m/>
    <x v="3"/>
    <s v="IB"/>
    <x v="0"/>
    <n v="0.04"/>
    <b v="1"/>
    <x v="0"/>
    <x v="2"/>
  </r>
  <r>
    <s v="KAPE-IB-168698-14-03-2022"/>
    <s v="LTM/1803/21-22"/>
    <n v="6072"/>
    <n v="1108.19"/>
    <s v="MCB-200012"/>
    <s v="KPPE-SB-264870"/>
    <d v="2022-05-07T00:00:00"/>
    <n v="6565877.7000000002"/>
    <n v="0.04"/>
    <n v="137.56"/>
    <n v="3439"/>
    <m/>
    <x v="3"/>
    <s v="IB"/>
    <x v="0"/>
    <n v="0.04"/>
    <b v="1"/>
    <x v="0"/>
    <x v="2"/>
  </r>
  <r>
    <s v="KAPE-IB-168698-14-03-2022"/>
    <s v="LTM/1804/21-22"/>
    <n v="24546"/>
    <n v="1108.19"/>
    <s v="HMB-050729"/>
    <s v="KPPE-SB-264987"/>
    <d v="2022-05-08T00:00:00"/>
    <n v="20056134.100000001"/>
    <n v="0.04"/>
    <n v="468.88000000000005"/>
    <n v="11722"/>
    <m/>
    <x v="3"/>
    <s v="IB"/>
    <x v="0"/>
    <n v="0.04"/>
    <b v="1"/>
    <x v="0"/>
    <x v="2"/>
  </r>
  <r>
    <s v="KAPE-IB-168698-14-03-2022"/>
    <s v="LTM/1805/21-22"/>
    <n v="4740"/>
    <n v="1108.19"/>
    <s v="HMB-050778"/>
    <s v="KPPE-SB-264873"/>
    <d v="2022-05-07T00:00:00"/>
    <n v="8627687.5500000007"/>
    <n v="0.04"/>
    <n v="178.12"/>
    <n v="4453"/>
    <m/>
    <x v="3"/>
    <s v="IB"/>
    <x v="0"/>
    <n v="0.04"/>
    <b v="1"/>
    <x v="0"/>
    <x v="2"/>
  </r>
  <r>
    <s v="KAPE-IB-168698-14-03-2022"/>
    <s v="LTM/1806/21-22"/>
    <n v="32594"/>
    <n v="1108.19"/>
    <s v="HMB-050789"/>
    <s v="KPPE-SB-264991"/>
    <d v="2022-05-08T00:00:00"/>
    <n v="22690967.68"/>
    <n v="0.04"/>
    <n v="538.16"/>
    <n v="13454"/>
    <m/>
    <x v="3"/>
    <s v="IB"/>
    <x v="0"/>
    <n v="0.04"/>
    <b v="1"/>
    <x v="0"/>
    <x v="2"/>
  </r>
  <r>
    <s v="KAPE-IB-177711-29-03-2022"/>
    <s v="LTM/1739/21-22"/>
    <n v="147272"/>
    <n v="3909.5"/>
    <s v="HMB-045947"/>
    <s v="KPPE-SB-264294"/>
    <d v="2022-05-07T00:00:00"/>
    <n v="122934405"/>
    <n v="0.04"/>
    <n v="1242.26"/>
    <n v="31056.5"/>
    <m/>
    <x v="3"/>
    <s v="IB"/>
    <x v="0"/>
    <n v="0.04"/>
    <b v="1"/>
    <x v="0"/>
    <x v="2"/>
  </r>
  <r>
    <s v="KAPE-IB-168611-14-03-2022"/>
    <s v="LTM/1739/21-22"/>
    <n v="147272"/>
    <n v="2832.1089999999999"/>
    <s v="HMB-045947"/>
    <s v="KPPE-SB-264294"/>
    <d v="2022-05-07T00:00:00"/>
    <n v="122934405"/>
    <n v="0.04"/>
    <n v="4123.76"/>
    <n v="103094"/>
    <m/>
    <x v="3"/>
    <s v="IB"/>
    <x v="0"/>
    <n v="0.04"/>
    <b v="1"/>
    <x v="0"/>
    <x v="2"/>
  </r>
  <r>
    <s v="KAPW-MB-175767-29-05-2021"/>
    <s v="LTM/1739/21-22"/>
    <n v="147272"/>
    <n v="5503.201"/>
    <s v="HMB-045947"/>
    <s v="KPPE-SB-264294"/>
    <d v="2022-05-07T00:00:00"/>
    <n v="122934405"/>
    <n v="0.41666999999999998"/>
    <n v="42956.18"/>
    <n v="103094"/>
    <m/>
    <x v="3"/>
    <s v="MB"/>
    <x v="1"/>
    <n v="0.41666999999999998"/>
    <b v="1"/>
    <x v="0"/>
    <x v="5"/>
  </r>
  <r>
    <s v="KAPE-IB-182040-05-04-2022"/>
    <s v="LTM/1739/21-22"/>
    <n v="147272"/>
    <n v="3910"/>
    <s v="HMB-045947"/>
    <s v="KPPE-SB-264294"/>
    <d v="2022-05-07T00:00:00"/>
    <n v="122934405"/>
    <n v="0.04"/>
    <n v="4123.76"/>
    <n v="103094"/>
    <m/>
    <x v="3"/>
    <s v="IB"/>
    <x v="0"/>
    <n v="0.04"/>
    <b v="1"/>
    <x v="0"/>
    <x v="2"/>
  </r>
  <r>
    <s v="KAPE-IB-182040-05-04-2022"/>
    <s v="LTM/1759/21-22"/>
    <n v="58356"/>
    <n v="3910"/>
    <s v="HMB-047699"/>
    <s v="KPEX-SB-156581"/>
    <d v="2022-05-01T00:00:00"/>
    <n v="36051053.450000003"/>
    <n v="0.04"/>
    <n v="912.51999999999987"/>
    <n v="22813"/>
    <m/>
    <x v="3"/>
    <s v="IB"/>
    <x v="0"/>
    <n v="0.04"/>
    <b v="1"/>
    <x v="0"/>
    <x v="2"/>
  </r>
  <r>
    <s v="KAPE-IB-176878-28-03-2022"/>
    <s v="LTM/1739/21-22"/>
    <n v="147272"/>
    <n v="3402.13"/>
    <s v="HMB-045947"/>
    <s v="KPPE-SB-264294"/>
    <d v="2022-05-07T00:00:00"/>
    <n v="122934405"/>
    <n v="0.04"/>
    <n v="4123.76"/>
    <n v="103094"/>
    <m/>
    <x v="3"/>
    <s v="IB"/>
    <x v="0"/>
    <n v="0.04"/>
    <b v="1"/>
    <x v="0"/>
    <x v="2"/>
  </r>
  <r>
    <s v="KAPE-IB-176878-28-03-2022"/>
    <s v="LTM/1759/21-22"/>
    <n v="58356"/>
    <n v="3402.13"/>
    <s v="HMB-047699"/>
    <s v="KPEX-SB-156581"/>
    <d v="2022-05-01T00:00:00"/>
    <n v="36051053.450000003"/>
    <n v="0.04"/>
    <n v="643.16"/>
    <n v="16079"/>
    <m/>
    <x v="3"/>
    <s v="IB"/>
    <x v="0"/>
    <n v="0.04"/>
    <b v="1"/>
    <x v="0"/>
    <x v="2"/>
  </r>
  <r>
    <s v="KAPE-IB-176878-28-03-2022"/>
    <s v="LTM/1769/21-22"/>
    <n v="21658"/>
    <n v="3402.13"/>
    <s v="HMB-049285"/>
    <s v="KPPE-SB-263253"/>
    <d v="2022-05-01T00:00:00"/>
    <n v="24136727.640000001"/>
    <n v="0.04"/>
    <n v="569.5200000000001"/>
    <n v="14238"/>
    <m/>
    <x v="3"/>
    <s v="IB"/>
    <x v="0"/>
    <n v="0.04"/>
    <b v="1"/>
    <x v="0"/>
    <x v="2"/>
  </r>
  <r>
    <s v="KAPE-IB-176878-28-03-2022"/>
    <s v="LTM/1784/21-22"/>
    <n v="43686"/>
    <n v="3402.13"/>
    <s v="Open Account"/>
    <s v="KPPE-SB-263533"/>
    <d v="2022-05-01T00:00:00"/>
    <n v="31858044.98"/>
    <n v="0.04"/>
    <n v="490"/>
    <n v="12250"/>
    <m/>
    <x v="3"/>
    <s v="IB"/>
    <x v="0"/>
    <n v="0.04"/>
    <b v="1"/>
    <x v="0"/>
    <x v="2"/>
  </r>
  <r>
    <s v="KAPE-IB-176878-28-03-2022"/>
    <s v="LTM/1786/21-22"/>
    <n v="13262"/>
    <n v="3402.13"/>
    <s v="HMB-049855"/>
    <s v="KPEX-SB-156520"/>
    <d v="2022-05-01T00:00:00"/>
    <n v="19577999.199999999"/>
    <n v="0.04"/>
    <n v="155.88"/>
    <n v="3897"/>
    <m/>
    <x v="3"/>
    <s v="IB"/>
    <x v="0"/>
    <n v="0.04"/>
    <b v="1"/>
    <x v="0"/>
    <x v="2"/>
  </r>
  <r>
    <s v="KAPE-IB-176878-28-03-2022"/>
    <s v="LTM/1788/21-22"/>
    <n v="39402"/>
    <n v="3402.13"/>
    <s v="HMB-049928"/>
    <s v="KPPE-SB-263442"/>
    <d v="2022-05-01T00:00:00"/>
    <n v="29922544.969999999"/>
    <n v="0.04"/>
    <n v="569.48"/>
    <n v="14237"/>
    <m/>
    <x v="3"/>
    <s v="IB"/>
    <x v="0"/>
    <n v="0.04"/>
    <b v="1"/>
    <x v="0"/>
    <x v="2"/>
  </r>
  <r>
    <s v="KAPE-IB-176878-28-03-2022"/>
    <s v="LTM/1793/21-22"/>
    <n v="13200"/>
    <n v="3402.13"/>
    <s v="HMB-050127"/>
    <s v="KPEX-SB-156637"/>
    <d v="2022-05-01T00:00:00"/>
    <n v="25939086.859999999"/>
    <n v="0.04"/>
    <n v="354.28"/>
    <n v="8857"/>
    <m/>
    <x v="3"/>
    <s v="IB"/>
    <x v="0"/>
    <n v="0.04"/>
    <b v="1"/>
    <x v="0"/>
    <x v="2"/>
  </r>
  <r>
    <s v="KAPE-IB-176878-28-03-2022"/>
    <s v="LTM/1796/21-22"/>
    <n v="28156"/>
    <n v="3402.13"/>
    <s v="HMB-050420"/>
    <s v="KPPE-SB-264322"/>
    <d v="2022-05-07T00:00:00"/>
    <n v="28718356.280000001"/>
    <n v="0.04"/>
    <n v="740.56000000000006"/>
    <n v="18514"/>
    <m/>
    <x v="3"/>
    <s v="IB"/>
    <x v="0"/>
    <n v="0.04"/>
    <b v="1"/>
    <x v="0"/>
    <x v="2"/>
  </r>
  <r>
    <s v="KAPE-IB-176878-28-03-2022"/>
    <s v="LTM/1798/21-22"/>
    <n v="1920"/>
    <n v="3402.13"/>
    <s v="MCB-200011"/>
    <s v="KPPE-SB-264869"/>
    <d v="2022-05-07T00:00:00"/>
    <n v="3810900.46"/>
    <n v="0.04"/>
    <n v="79.88"/>
    <n v="1997"/>
    <m/>
    <x v="3"/>
    <s v="IB"/>
    <x v="0"/>
    <n v="0.04"/>
    <b v="1"/>
    <x v="0"/>
    <x v="2"/>
  </r>
  <r>
    <s v="KAPE-IB-176878-28-03-2022"/>
    <s v="LTM/1803/21-22"/>
    <n v="6072"/>
    <n v="3402.13"/>
    <s v="MCB-200012"/>
    <s v="KPPE-SB-264870"/>
    <d v="2022-05-07T00:00:00"/>
    <n v="6565877.7000000002"/>
    <n v="0.04"/>
    <n v="137.56"/>
    <n v="3439"/>
    <m/>
    <x v="3"/>
    <s v="IB"/>
    <x v="0"/>
    <n v="0.04"/>
    <b v="1"/>
    <x v="0"/>
    <x v="2"/>
  </r>
  <r>
    <s v="KAPE-IB-176878-28-03-2022"/>
    <s v="LTM/1804/21-22"/>
    <n v="24546"/>
    <n v="3402.13"/>
    <s v="HMB-050729"/>
    <s v="KPPE-SB-264987"/>
    <d v="2022-05-08T00:00:00"/>
    <n v="20056134.100000001"/>
    <n v="0.04"/>
    <n v="368.8"/>
    <n v="9220"/>
    <m/>
    <x v="3"/>
    <s v="IB"/>
    <x v="0"/>
    <n v="0.04"/>
    <b v="1"/>
    <x v="0"/>
    <x v="2"/>
  </r>
  <r>
    <s v="KAPE-IB-176878-28-03-2022"/>
    <s v="LTM/1805/21-22"/>
    <n v="4740"/>
    <n v="3402.13"/>
    <s v="HMB-050778"/>
    <s v="KPPE-SB-264873"/>
    <d v="2022-05-07T00:00:00"/>
    <n v="8627687.5500000007"/>
    <n v="0.04"/>
    <n v="178.12"/>
    <n v="4453"/>
    <m/>
    <x v="3"/>
    <s v="IB"/>
    <x v="0"/>
    <n v="0.04"/>
    <b v="1"/>
    <x v="0"/>
    <x v="2"/>
  </r>
  <r>
    <s v="KAPE-IB-176878-28-03-2022"/>
    <s v="LTM/1806/21-22"/>
    <n v="32594"/>
    <n v="3402.13"/>
    <s v="HMB-050789"/>
    <s v="KPPE-SB-264991"/>
    <d v="2022-05-08T00:00:00"/>
    <n v="22690967.68"/>
    <n v="0.04"/>
    <n v="386.76"/>
    <n v="9669"/>
    <m/>
    <x v="3"/>
    <s v="IB"/>
    <x v="0"/>
    <n v="0.04"/>
    <b v="1"/>
    <x v="0"/>
    <x v="2"/>
  </r>
  <r>
    <s v="KAPW-IB-143787-25-03-2022"/>
    <s v="LTM/1739/21-22"/>
    <n v="147272"/>
    <n v="3809.9189999999999"/>
    <s v="HMB-045947"/>
    <s v="KPPE-SB-264294"/>
    <d v="2022-05-07T00:00:00"/>
    <n v="122934405"/>
    <n v="0.04"/>
    <n v="4123.76"/>
    <n v="103094"/>
    <m/>
    <x v="3"/>
    <s v="IB"/>
    <x v="0"/>
    <n v="0.04"/>
    <b v="1"/>
    <x v="0"/>
    <x v="2"/>
  </r>
  <r>
    <s v="KAPW-IB-143787-25-03-2022"/>
    <s v="LTM/1759/21-22"/>
    <n v="58356"/>
    <n v="3809.9189999999999"/>
    <s v="HMB-047699"/>
    <s v="KPEX-SB-156581"/>
    <d v="2022-05-01T00:00:00"/>
    <n v="36051053.450000003"/>
    <n v="0.04"/>
    <n v="643.16"/>
    <n v="16079"/>
    <m/>
    <x v="3"/>
    <s v="IB"/>
    <x v="0"/>
    <n v="0.04"/>
    <b v="1"/>
    <x v="0"/>
    <x v="2"/>
  </r>
  <r>
    <s v="KAPW-IB-143787-25-03-2022"/>
    <s v="LTM/1769/21-22"/>
    <n v="21658"/>
    <n v="3809.9189999999999"/>
    <s v="HMB-049285"/>
    <s v="KPPE-SB-263253"/>
    <d v="2022-05-01T00:00:00"/>
    <n v="24136727.640000001"/>
    <n v="0.04"/>
    <n v="174.4"/>
    <n v="4360"/>
    <m/>
    <x v="3"/>
    <s v="IB"/>
    <x v="0"/>
    <n v="0.04"/>
    <b v="1"/>
    <x v="0"/>
    <x v="2"/>
  </r>
  <r>
    <s v="KAPE-IB-40890-01-09-2021"/>
    <s v="LTM/1769/21-22"/>
    <n v="21658"/>
    <n v="5402.33"/>
    <s v="HMB-049285"/>
    <s v="KPPE-SB-263253"/>
    <d v="2022-05-01T00:00:00"/>
    <n v="24136727.640000001"/>
    <n v="1.0101"/>
    <n v="7041.41"/>
    <n v="6971"/>
    <m/>
    <x v="3"/>
    <s v="IB"/>
    <x v="0"/>
    <n v="1.0101"/>
    <b v="1"/>
    <x v="0"/>
    <x v="3"/>
  </r>
  <r>
    <s v="KAPE-MB-227266-09-06-2021"/>
    <s v="LTM/1769/21-22"/>
    <n v="21658"/>
    <n v="5503.201"/>
    <s v="HMB-049285"/>
    <s v="KPPE-SB-263253"/>
    <d v="2022-05-01T00:00:00"/>
    <n v="24136727.640000001"/>
    <n v="0.53061000000000003"/>
    <n v="3698.88"/>
    <n v="6971"/>
    <m/>
    <x v="3"/>
    <s v="MB"/>
    <x v="1"/>
    <n v="0.53061000000000003"/>
    <b v="1"/>
    <x v="0"/>
    <x v="5"/>
  </r>
  <r>
    <s v="KAPE-MB-227266-09-06-2021"/>
    <s v="LTM/1776/21-22"/>
    <n v="6300"/>
    <n v="5503.201"/>
    <s v="HMB-049652"/>
    <s v="KPEX-SB-156651"/>
    <d v="2022-05-01T00:00:00"/>
    <n v="29068479.57"/>
    <n v="0.41666999999999998"/>
    <n v="6437.55"/>
    <n v="15450"/>
    <m/>
    <x v="3"/>
    <s v="MB"/>
    <x v="1"/>
    <n v="0.41666999999999998"/>
    <b v="1"/>
    <x v="0"/>
    <x v="5"/>
  </r>
  <r>
    <s v="KAPE-MB-227266-09-06-2021"/>
    <s v="LTM/1784/21-22"/>
    <n v="43686"/>
    <n v="5503.201"/>
    <s v="Open Account"/>
    <s v="KPPE-SB-263533"/>
    <d v="2022-05-01T00:00:00"/>
    <n v="31858044.98"/>
    <n v="0.66327000000000003"/>
    <n v="1855.17"/>
    <n v="2797"/>
    <m/>
    <x v="3"/>
    <s v="MB"/>
    <x v="1"/>
    <n v="0.66327000000000003"/>
    <b v="1"/>
    <x v="0"/>
    <x v="5"/>
  </r>
  <r>
    <s v="KAPE-MB-227266-09-06-2021"/>
    <s v="LTM/1785/21-22"/>
    <n v="34752"/>
    <n v="5503.201"/>
    <s v="HMB-049858"/>
    <s v="KPPE-SB-263350"/>
    <d v="2022-05-01T00:00:00"/>
    <n v="16410481.49"/>
    <n v="0.66327000000000003"/>
    <n v="5680.91"/>
    <n v="8565"/>
    <m/>
    <x v="3"/>
    <s v="MB"/>
    <x v="1"/>
    <n v="0.66327000000000003"/>
    <b v="1"/>
    <x v="0"/>
    <x v="5"/>
  </r>
  <r>
    <s v="KAPE-MB-227266-09-06-2021"/>
    <s v="LTM/1791/21-22"/>
    <n v="44480"/>
    <n v="5503.201"/>
    <s v="HMB-050196"/>
    <s v="KPPE-SB-263446"/>
    <d v="2022-05-01T00:00:00"/>
    <n v="33130373.469999999"/>
    <n v="0.53061000000000003"/>
    <n v="4137.17"/>
    <n v="7797"/>
    <m/>
    <x v="3"/>
    <s v="MB"/>
    <x v="1"/>
    <n v="0.53061000000000003"/>
    <b v="1"/>
    <x v="0"/>
    <x v="5"/>
  </r>
  <r>
    <s v="KAPE-MB-227266-09-06-2021"/>
    <s v="LTM/1797/21-22"/>
    <n v="1816"/>
    <n v="5503.201"/>
    <s v="HMB-050491"/>
    <s v="KPPE-SB-264949"/>
    <d v="2022-05-08T00:00:00"/>
    <n v="12129170.300000001"/>
    <n v="0.41666999999999998"/>
    <n v="3309.1899999999996"/>
    <n v="7942"/>
    <m/>
    <x v="3"/>
    <s v="MB"/>
    <x v="1"/>
    <n v="0.41666999999999998"/>
    <b v="1"/>
    <x v="0"/>
    <x v="5"/>
  </r>
  <r>
    <s v="KAPE-MB-227266-09-06-2021"/>
    <s v="LTM/1806/21-22"/>
    <n v="32594"/>
    <n v="5503.201"/>
    <s v="HMB-050789"/>
    <s v="KPPE-SB-264991"/>
    <d v="2022-05-08T00:00:00"/>
    <n v="22690967.68"/>
    <n v="0.53061000000000003"/>
    <n v="3828.35"/>
    <n v="7215"/>
    <m/>
    <x v="3"/>
    <s v="MB"/>
    <x v="1"/>
    <n v="0.53061000000000003"/>
    <b v="1"/>
    <x v="0"/>
    <x v="5"/>
  </r>
  <r>
    <s v="KPFI-TI-40583-14-04-2022"/>
    <s v="LTM/1775/21-22"/>
    <n v="61152"/>
    <n v="4821.1090000000004"/>
    <s v="HMB-049607"/>
    <s v="KPPE-SB-263436"/>
    <d v="2022-05-01T00:00:00"/>
    <n v="33933781.789999999"/>
    <n v="1"/>
    <n v="58000"/>
    <n v="58000"/>
    <m/>
    <x v="3"/>
    <s v="TI"/>
    <x v="2"/>
    <n v="1"/>
    <b v="1"/>
    <x v="0"/>
    <x v="6"/>
  </r>
  <r>
    <s v="KPFI-TI-41060-18-04-2022"/>
    <s v="LTM/1775/21-22"/>
    <n v="61152"/>
    <n v="5807.1030000000001"/>
    <s v="HMB-049607"/>
    <s v="KPPE-SB-263436"/>
    <d v="2022-05-01T00:00:00"/>
    <n v="33933781.789999999"/>
    <n v="1"/>
    <n v="88"/>
    <n v="88"/>
    <m/>
    <x v="3"/>
    <s v="TI"/>
    <x v="2"/>
    <n v="1"/>
    <b v="1"/>
    <x v="0"/>
    <x v="6"/>
  </r>
  <r>
    <s v="KPAF-TI-54118-19-04-2022"/>
    <s v="LTM/1775/21-22"/>
    <n v="61152"/>
    <n v="9606.2919999999995"/>
    <s v="HMB-049607"/>
    <s v="KPPE-SB-263436"/>
    <d v="2022-05-01T00:00:00"/>
    <n v="33933781.789999999"/>
    <n v="1"/>
    <n v="127"/>
    <n v="127"/>
    <m/>
    <x v="3"/>
    <s v="TI"/>
    <x v="2"/>
    <n v="1"/>
    <b v="1"/>
    <x v="0"/>
    <x v="6"/>
  </r>
  <r>
    <s v="KAPW-TI-157577-22-04-2022"/>
    <s v="LTM/1775/21-22"/>
    <n v="61152"/>
    <n v="9607.19"/>
    <s v="HMB-049607"/>
    <s v="KPPE-SB-263436"/>
    <d v="2022-05-01T00:00:00"/>
    <n v="33933781.789999999"/>
    <n v="1"/>
    <n v="2530.5"/>
    <n v="2530.5"/>
    <m/>
    <x v="3"/>
    <s v="TI"/>
    <x v="2"/>
    <n v="1"/>
    <b v="1"/>
    <x v="0"/>
    <x v="6"/>
  </r>
  <r>
    <s v="KPFI-TI-41035-18-04-2022"/>
    <s v="LTM/1775/21-22"/>
    <n v="61152"/>
    <n v="8308.1020000000008"/>
    <s v="HMB-049607"/>
    <s v="KPPE-SB-263436"/>
    <d v="2022-05-01T00:00:00"/>
    <n v="33933781.789999999"/>
    <n v="1"/>
    <n v="715"/>
    <n v="715"/>
    <m/>
    <x v="3"/>
    <s v="TI"/>
    <x v="2"/>
    <n v="1"/>
    <b v="1"/>
    <x v="0"/>
    <x v="6"/>
  </r>
  <r>
    <s v="KPFI-TI-41412-21-04-2022"/>
    <s v="LTM/1775/21-22"/>
    <n v="61152"/>
    <n v="9606.2919999999995"/>
    <s v="HMB-049607"/>
    <s v="KPPE-SB-263436"/>
    <d v="2022-05-01T00:00:00"/>
    <n v="33933781.789999999"/>
    <n v="1"/>
    <n v="38"/>
    <n v="38"/>
    <m/>
    <x v="3"/>
    <s v="TI"/>
    <x v="2"/>
    <n v="1"/>
    <b v="1"/>
    <x v="0"/>
    <x v="6"/>
  </r>
  <r>
    <s v="PQZI-EP-22531-25-03-2022"/>
    <s v="LTM/1744/21-22"/>
    <n v="13536"/>
    <n v="9607.19"/>
    <s v="HMB-050069"/>
    <s v="KPPE-SB-263626"/>
    <d v="2022-05-02T00:00:00"/>
    <n v="17049599.079999998"/>
    <n v="1"/>
    <n v="1534.9"/>
    <n v="1534.9"/>
    <m/>
    <x v="3"/>
    <s v="EP"/>
    <x v="2"/>
    <n v="1"/>
    <b v="1"/>
    <x v="0"/>
    <x v="6"/>
  </r>
  <r>
    <s v="PQZI-EP-22531-25-03-2022"/>
    <s v="LTM/1744/21-22"/>
    <n v="13536"/>
    <n v="9607.2000000000007"/>
    <s v="HMB-050069"/>
    <s v="KPPE-SB-263626"/>
    <d v="2022-05-02T00:00:00"/>
    <n v="17049599.079999998"/>
    <n v="1"/>
    <n v="44.5"/>
    <n v="44.5"/>
    <m/>
    <x v="3"/>
    <s v="EP"/>
    <x v="2"/>
    <n v="1"/>
    <b v="1"/>
    <x v="0"/>
    <x v="6"/>
  </r>
  <r>
    <s v="PQZI-EP-22531-25-03-2022"/>
    <s v="LTM/1744/21-22"/>
    <n v="13536"/>
    <n v="9607.11"/>
    <s v="HMB-050069"/>
    <s v="KPPE-SB-263626"/>
    <d v="2022-05-02T00:00:00"/>
    <n v="17049599.079999998"/>
    <n v="1"/>
    <n v="157.13999999999999"/>
    <n v="157.13999999999999"/>
    <m/>
    <x v="3"/>
    <s v="EP"/>
    <x v="2"/>
    <n v="1"/>
    <b v="1"/>
    <x v="0"/>
    <x v="6"/>
  </r>
  <r>
    <s v="KPAF-TI-51456-05-04-2022"/>
    <s v="LTM/1744/21-22"/>
    <n v="13536"/>
    <n v="5807.1030000000001"/>
    <s v="HMB-050069"/>
    <s v="KPPE-SB-263626"/>
    <d v="2022-05-02T00:00:00"/>
    <n v="17049599.079999998"/>
    <n v="1"/>
    <n v="270.89999999999998"/>
    <n v="270.89999999999998"/>
    <m/>
    <x v="3"/>
    <s v="TI"/>
    <x v="2"/>
    <n v="1"/>
    <b v="1"/>
    <x v="0"/>
    <x v="6"/>
  </r>
  <r>
    <s v="KPFI-TI-42016-26-04-2022"/>
    <s v="LTM/1782/21-22"/>
    <n v="11917"/>
    <n v="4821.8999999999996"/>
    <s v="HMB-050831"/>
    <s v="KPAE-SB-68347"/>
    <d v="2022-05-05T00:00:00"/>
    <n v="9954405.4800000004"/>
    <n v="1"/>
    <n v="13"/>
    <n v="13"/>
    <m/>
    <x v="3"/>
    <s v="TI"/>
    <x v="2"/>
    <n v="1"/>
    <b v="1"/>
    <x v="0"/>
    <x v="6"/>
  </r>
  <r>
    <s v="PQZI-EP-21668-15-03-2022"/>
    <s v="LTM/1781/21-22"/>
    <n v="13579"/>
    <n v="9607.11"/>
    <s v="Open Account"/>
    <s v="KPAE-SB-68346"/>
    <d v="2022-05-05T00:00:00"/>
    <n v="8694905.2799999993"/>
    <n v="1"/>
    <n v="760.95"/>
    <n v="760.95"/>
    <m/>
    <x v="3"/>
    <s v="EP"/>
    <x v="2"/>
    <n v="1"/>
    <b v="1"/>
    <x v="0"/>
    <x v="6"/>
  </r>
  <r>
    <s v="PQZI-EP-21668-15-03-2022"/>
    <s v="LTM/1782/21-22"/>
    <n v="11917"/>
    <n v="9607.11"/>
    <s v="HMB-050831"/>
    <s v="KPAE-SB-68347"/>
    <d v="2022-05-05T00:00:00"/>
    <n v="9954405.4800000004"/>
    <n v="1"/>
    <n v="1000"/>
    <n v="1000"/>
    <m/>
    <x v="3"/>
    <s v="EP"/>
    <x v="2"/>
    <n v="1"/>
    <b v="1"/>
    <x v="0"/>
    <x v="6"/>
  </r>
  <r>
    <s v="KPFI-TI-42017-26-04-2022"/>
    <s v="LTM/1781/21-22"/>
    <n v="13579"/>
    <n v="4821.8999999999996"/>
    <s v="Open Account"/>
    <s v="KPAE-SB-68346"/>
    <d v="2022-05-05T00:00:00"/>
    <n v="8694905.2799999993"/>
    <n v="1"/>
    <n v="135"/>
    <n v="135"/>
    <m/>
    <x v="3"/>
    <s v="TI"/>
    <x v="2"/>
    <n v="1"/>
    <b v="1"/>
    <x v="0"/>
    <x v="6"/>
  </r>
  <r>
    <s v="PQIB-IB-2406-11-08-2020"/>
    <s v="LTM/1795/21-22"/>
    <n v="114732"/>
    <n v="2701.12"/>
    <s v="HMB-050376"/>
    <s v="KPPE-SB-265850"/>
    <d v="2022-05-10T00:00:00"/>
    <n v="28259662"/>
    <n v="0.4"/>
    <n v="5662.4"/>
    <n v="14156"/>
    <m/>
    <x v="3"/>
    <s v="IB"/>
    <x v="0"/>
    <n v="0.4"/>
    <b v="1"/>
    <x v="0"/>
    <x v="0"/>
  </r>
  <r>
    <s v="KAPE-IB-168698-14-03-2022"/>
    <s v="LTM/1795/21-22"/>
    <n v="114732"/>
    <n v="1108.19"/>
    <s v="HMB-050376"/>
    <s v="KPPE-SB-265850"/>
    <d v="2022-05-10T00:00:00"/>
    <n v="28259662"/>
    <n v="0.04"/>
    <n v="566.24"/>
    <n v="14156"/>
    <m/>
    <x v="3"/>
    <s v="IB"/>
    <x v="0"/>
    <n v="0.04"/>
    <b v="1"/>
    <x v="0"/>
    <x v="2"/>
  </r>
  <r>
    <s v="KAPE-IB-176878-28-03-2022"/>
    <s v="LTM/1795/21-22"/>
    <n v="114732"/>
    <n v="3402.13"/>
    <s v="HMB-050376"/>
    <s v="KPPE-SB-265850"/>
    <d v="2022-05-10T00:00:00"/>
    <n v="28259662"/>
    <n v="0.04"/>
    <n v="566.24"/>
    <n v="14156"/>
    <m/>
    <x v="3"/>
    <s v="IB"/>
    <x v="0"/>
    <n v="0.04"/>
    <b v="1"/>
    <x v="0"/>
    <x v="2"/>
  </r>
  <r>
    <s v="KAPE-MB-227266-09-06-2021"/>
    <s v="LTM/1795/21-22"/>
    <n v="114732"/>
    <n v="5503.201"/>
    <s v="HMB-050376"/>
    <s v="KPPE-SB-265850"/>
    <d v="2022-05-10T00:00:00"/>
    <n v="28259662"/>
    <n v="0.41666999999999998"/>
    <n v="5898.38"/>
    <n v="14156"/>
    <m/>
    <x v="3"/>
    <s v="MB"/>
    <x v="1"/>
    <n v="0.41666999999999998"/>
    <b v="1"/>
    <x v="0"/>
    <x v="5"/>
  </r>
  <r>
    <s v="PQIB-IB-2406-11-08-2020"/>
    <s v="LTM/1787/21-22"/>
    <n v="13331"/>
    <n v="2701.12"/>
    <s v="HMB-051550"/>
    <s v="KPEX-SB-158744"/>
    <d v="2022-05-12T00:00:00"/>
    <n v="19678178.18"/>
    <n v="0.1"/>
    <n v="827.5"/>
    <n v="8275"/>
    <m/>
    <x v="3"/>
    <s v="IB"/>
    <x v="0"/>
    <n v="0.1"/>
    <b v="1"/>
    <x v="0"/>
    <x v="0"/>
  </r>
  <r>
    <s v="PQIB-IB-2406-11-08-2020"/>
    <s v="LTM/1807/21-22"/>
    <n v="15214"/>
    <n v="2701.12"/>
    <s v="HMB-051318"/>
    <s v="KPEX-SB-158282"/>
    <d v="2022-05-11T00:00:00"/>
    <n v="19978023.219999999"/>
    <n v="0.1"/>
    <n v="689.3"/>
    <n v="6893"/>
    <m/>
    <x v="3"/>
    <s v="IB"/>
    <x v="0"/>
    <n v="0.1"/>
    <b v="1"/>
    <x v="0"/>
    <x v="0"/>
  </r>
  <r>
    <s v="PQIB-IB-2406-11-08-2020"/>
    <s v="LTM/1807/21-22"/>
    <n v="15214"/>
    <n v="2701.12"/>
    <s v="HMB-051318"/>
    <s v="KPEX-SB-158282"/>
    <d v="2022-05-11T00:00:00"/>
    <n v="19978023.219999999"/>
    <n v="0.4"/>
    <n v="1304.4000000000001"/>
    <n v="3261"/>
    <m/>
    <x v="3"/>
    <s v="IB"/>
    <x v="0"/>
    <n v="0.4"/>
    <b v="1"/>
    <x v="0"/>
    <x v="0"/>
  </r>
  <r>
    <s v="PQIB-IB-2406-11-08-2020"/>
    <s v="LTM/1807A/21-22"/>
    <n v="20327"/>
    <n v="2701.12"/>
    <s v="HMB-051317"/>
    <s v="KPEX-SB-158747"/>
    <d v="2022-05-12T00:00:00"/>
    <n v="21043603.390000001"/>
    <n v="0.1"/>
    <n v="688.19999999999993"/>
    <n v="6882"/>
    <m/>
    <x v="3"/>
    <s v="IB"/>
    <x v="0"/>
    <n v="0.1"/>
    <b v="1"/>
    <x v="0"/>
    <x v="0"/>
  </r>
  <r>
    <s v="PQIB-IB-2406-11-08-2020"/>
    <s v="LTM/1807A/21-22"/>
    <n v="20327"/>
    <n v="2701.12"/>
    <s v="HMB-051317"/>
    <s v="KPEX-SB-158747"/>
    <d v="2022-05-12T00:00:00"/>
    <n v="21043603.390000001"/>
    <n v="0.4"/>
    <n v="1381.1999999999998"/>
    <n v="3453"/>
    <m/>
    <x v="3"/>
    <s v="IB"/>
    <x v="0"/>
    <n v="0.4"/>
    <b v="1"/>
    <x v="0"/>
    <x v="0"/>
  </r>
  <r>
    <s v="PQIB-IB-2406-11-08-2020"/>
    <s v="LTM/1809/21-22"/>
    <n v="48000"/>
    <n v="2701.12"/>
    <s v="AHB-035767"/>
    <s v="KPPE-SB-266633"/>
    <d v="2022-05-11T00:00:00"/>
    <n v="19614653.899999999"/>
    <n v="0.1"/>
    <n v="1557.55"/>
    <n v="15575.51"/>
    <m/>
    <x v="3"/>
    <s v="IB"/>
    <x v="0"/>
    <n v="0.1"/>
    <b v="1"/>
    <x v="0"/>
    <x v="0"/>
  </r>
  <r>
    <s v="PQIB-IB-2406-11-08-2020"/>
    <s v="LTM/1815/21-22"/>
    <n v="6672"/>
    <n v="2701.12"/>
    <s v="HMB-052323"/>
    <s v="KPEX-SB-158748"/>
    <d v="2022-05-12T00:00:00"/>
    <n v="8332276.0700000003"/>
    <n v="0.4"/>
    <n v="3122.4"/>
    <n v="7806"/>
    <m/>
    <x v="3"/>
    <s v="IB"/>
    <x v="0"/>
    <n v="0.4"/>
    <b v="1"/>
    <x v="0"/>
    <x v="0"/>
  </r>
  <r>
    <s v="KAPE-IB-168621-14-03-2022"/>
    <s v="LTM/1807/21-22"/>
    <n v="15214"/>
    <n v="3402.13"/>
    <s v="HMB-051318"/>
    <s v="KPEX-SB-158282"/>
    <d v="2022-05-11T00:00:00"/>
    <n v="19978023.219999999"/>
    <n v="0.04"/>
    <n v="53.1"/>
    <n v="1327.5"/>
    <m/>
    <x v="3"/>
    <s v="IB"/>
    <x v="0"/>
    <n v="0.04"/>
    <b v="1"/>
    <x v="0"/>
    <x v="2"/>
  </r>
  <r>
    <s v="KAPE-IB-168621-14-03-2022"/>
    <s v="LTM/1815/21-22"/>
    <n v="6672"/>
    <n v="3402.13"/>
    <s v="HMB-052323"/>
    <s v="KPEX-SB-158748"/>
    <d v="2022-05-12T00:00:00"/>
    <n v="8332276.0700000003"/>
    <n v="0.04"/>
    <n v="312.24"/>
    <n v="7806"/>
    <m/>
    <x v="3"/>
    <s v="IB"/>
    <x v="0"/>
    <n v="0.04"/>
    <b v="1"/>
    <x v="0"/>
    <x v="2"/>
  </r>
  <r>
    <s v="KAPE-IB-172195-18-03-2022"/>
    <s v="LTM/1807/21-22"/>
    <n v="15214"/>
    <n v="3910"/>
    <s v="HMB-051318"/>
    <s v="KPEX-SB-158282"/>
    <d v="2022-05-11T00:00:00"/>
    <n v="19978023.219999999"/>
    <n v="0.04"/>
    <n v="368.6"/>
    <n v="9215"/>
    <m/>
    <x v="3"/>
    <s v="IB"/>
    <x v="0"/>
    <n v="0.04"/>
    <b v="1"/>
    <x v="0"/>
    <x v="2"/>
  </r>
  <r>
    <s v="KAPE-IB-168698-14-03-2022"/>
    <s v="LTM/1787/21-22"/>
    <n v="13331"/>
    <n v="1108.19"/>
    <s v="HMB-051550"/>
    <s v="KPEX-SB-158744"/>
    <d v="2022-05-12T00:00:00"/>
    <n v="19678178.18"/>
    <n v="0.04"/>
    <n v="331"/>
    <n v="8275"/>
    <m/>
    <x v="3"/>
    <s v="IB"/>
    <x v="0"/>
    <n v="0.04"/>
    <b v="1"/>
    <x v="0"/>
    <x v="2"/>
  </r>
  <r>
    <s v="KAPE-IB-168698-14-03-2022"/>
    <s v="LTM/1807/21-22"/>
    <n v="15214"/>
    <n v="1108.19"/>
    <s v="HMB-051318"/>
    <s v="KPEX-SB-158282"/>
    <d v="2022-05-11T00:00:00"/>
    <n v="19978023.219999999"/>
    <n v="0.04"/>
    <n v="406.16"/>
    <n v="10154"/>
    <m/>
    <x v="3"/>
    <s v="IB"/>
    <x v="0"/>
    <n v="0.04"/>
    <b v="1"/>
    <x v="0"/>
    <x v="2"/>
  </r>
  <r>
    <s v="KAPE-IB-168698-14-03-2022"/>
    <s v="LTM/1807A/21-22"/>
    <n v="20327"/>
    <n v="1108.19"/>
    <s v="HMB-051317"/>
    <s v="KPEX-SB-158747"/>
    <d v="2022-05-12T00:00:00"/>
    <n v="21043603.390000001"/>
    <n v="0.04"/>
    <n v="413.4"/>
    <n v="10335"/>
    <m/>
    <x v="3"/>
    <s v="IB"/>
    <x v="0"/>
    <n v="0.04"/>
    <b v="1"/>
    <x v="0"/>
    <x v="2"/>
  </r>
  <r>
    <s v="KAPE-IB-168698-14-03-2022"/>
    <s v="LTM/1815/21-22"/>
    <n v="6672"/>
    <n v="1108.19"/>
    <s v="HMB-052323"/>
    <s v="KPEX-SB-158748"/>
    <d v="2022-05-12T00:00:00"/>
    <n v="8332276.0700000003"/>
    <n v="0.04"/>
    <n v="312.24"/>
    <n v="7806"/>
    <m/>
    <x v="3"/>
    <s v="IB"/>
    <x v="0"/>
    <n v="0.04"/>
    <b v="1"/>
    <x v="0"/>
    <x v="2"/>
  </r>
  <r>
    <s v="KAPE-IB-148901-12-02-2022"/>
    <s v="LTM/1807/21-22"/>
    <n v="15214"/>
    <n v="3809.9189999999999"/>
    <s v="HMB-051318"/>
    <s v="KPEX-SB-158282"/>
    <d v="2022-05-11T00:00:00"/>
    <n v="19978023.219999999"/>
    <n v="0.04"/>
    <n v="57.95"/>
    <n v="1448.75"/>
    <m/>
    <x v="3"/>
    <s v="IB"/>
    <x v="0"/>
    <n v="0.04"/>
    <b v="1"/>
    <x v="0"/>
    <x v="2"/>
  </r>
  <r>
    <s v="KAPE-IB-168611-14-03-2022"/>
    <s v="LTM/1807/21-22"/>
    <n v="15214"/>
    <n v="2832.1089999999999"/>
    <s v="HMB-051318"/>
    <s v="KPEX-SB-158282"/>
    <d v="2022-05-11T00:00:00"/>
    <n v="19978023.219999999"/>
    <n v="0.04"/>
    <n v="130.44"/>
    <n v="3261"/>
    <m/>
    <x v="3"/>
    <s v="IB"/>
    <x v="0"/>
    <n v="0.04"/>
    <b v="1"/>
    <x v="0"/>
    <x v="2"/>
  </r>
  <r>
    <s v="KAPE-IB-168611-14-03-2022"/>
    <s v="LTM/1807A/21-22"/>
    <n v="20327"/>
    <n v="2832.1089999999999"/>
    <s v="HMB-051317"/>
    <s v="KPEX-SB-158747"/>
    <d v="2022-05-12T00:00:00"/>
    <n v="21043603.390000001"/>
    <n v="0.04"/>
    <n v="138.12"/>
    <n v="3453"/>
    <m/>
    <x v="3"/>
    <s v="IB"/>
    <x v="0"/>
    <n v="0.04"/>
    <b v="1"/>
    <x v="0"/>
    <x v="2"/>
  </r>
  <r>
    <s v="KAPW-MB-175767-29-05-2021"/>
    <s v="LTM/1815/21-22"/>
    <n v="6672"/>
    <n v="5503.201"/>
    <s v="HMB-052323"/>
    <s v="KPEX-SB-158748"/>
    <d v="2022-05-12T00:00:00"/>
    <n v="8332276.0700000003"/>
    <n v="0.41666999999999998"/>
    <n v="3252.53"/>
    <n v="7806"/>
    <m/>
    <x v="3"/>
    <s v="MB"/>
    <x v="1"/>
    <n v="0.41666999999999998"/>
    <b v="1"/>
    <x v="0"/>
    <x v="5"/>
  </r>
  <r>
    <s v="KAPW-IB-133587-03-03-2022"/>
    <s v="LTM/1807/21-22"/>
    <n v="15214"/>
    <n v="3809.9189999999999"/>
    <s v="HMB-051318"/>
    <s v="KPEX-SB-158282"/>
    <d v="2022-05-11T00:00:00"/>
    <n v="19978023.219999999"/>
    <n v="0.04"/>
    <n v="37.909999999999997"/>
    <n v="947.75"/>
    <m/>
    <x v="3"/>
    <s v="IB"/>
    <x v="0"/>
    <n v="0.04"/>
    <b v="1"/>
    <x v="0"/>
    <x v="2"/>
  </r>
  <r>
    <s v="KAPE-IB-182040-05-04-2022"/>
    <s v="LTM/1807/21-22"/>
    <n v="15214"/>
    <n v="3910"/>
    <s v="HMB-051318"/>
    <s v="KPEX-SB-158282"/>
    <d v="2022-05-11T00:00:00"/>
    <n v="19978023.219999999"/>
    <n v="0.04"/>
    <n v="37.56"/>
    <n v="939"/>
    <m/>
    <x v="3"/>
    <s v="IB"/>
    <x v="0"/>
    <n v="0.04"/>
    <b v="1"/>
    <x v="0"/>
    <x v="2"/>
  </r>
  <r>
    <s v="KAPE-IB-182040-05-04-2022"/>
    <s v="LTM/1807A/21-22"/>
    <n v="20327"/>
    <n v="3910"/>
    <s v="HMB-051317"/>
    <s v="KPEX-SB-158747"/>
    <d v="2022-05-12T00:00:00"/>
    <n v="21043603.390000001"/>
    <n v="0.04"/>
    <n v="168.88"/>
    <n v="4222"/>
    <m/>
    <x v="3"/>
    <s v="IB"/>
    <x v="0"/>
    <n v="0.04"/>
    <b v="1"/>
    <x v="0"/>
    <x v="2"/>
  </r>
  <r>
    <s v="KAPE-IB-176878-28-03-2022"/>
    <s v="LTM/1787/21-22"/>
    <n v="13331"/>
    <n v="3402.13"/>
    <s v="HMB-051550"/>
    <s v="KPEX-SB-158744"/>
    <d v="2022-05-12T00:00:00"/>
    <n v="19678178.18"/>
    <n v="0.04"/>
    <n v="331"/>
    <n v="8275"/>
    <m/>
    <x v="3"/>
    <s v="IB"/>
    <x v="0"/>
    <n v="0.04"/>
    <b v="1"/>
    <x v="0"/>
    <x v="2"/>
  </r>
  <r>
    <s v="KAPE-IB-176878-28-03-2022"/>
    <s v="LTM/1807/21-22"/>
    <n v="15214"/>
    <n v="3402.13"/>
    <s v="HMB-051318"/>
    <s v="KPEX-SB-158282"/>
    <d v="2022-05-11T00:00:00"/>
    <n v="19978023.219999999"/>
    <n v="0.04"/>
    <n v="78.38"/>
    <n v="1959.5"/>
    <m/>
    <x v="3"/>
    <s v="IB"/>
    <x v="0"/>
    <n v="0.04"/>
    <b v="1"/>
    <x v="0"/>
    <x v="2"/>
  </r>
  <r>
    <s v="KAPW-IB-143787-25-03-2022"/>
    <s v="LTM/1807/21-22"/>
    <n v="15214"/>
    <n v="3809.9189999999999"/>
    <s v="HMB-051318"/>
    <s v="KPEX-SB-158282"/>
    <d v="2022-05-11T00:00:00"/>
    <n v="19978023.219999999"/>
    <n v="0.04"/>
    <n v="35.619999999999997"/>
    <n v="890.5"/>
    <m/>
    <x v="3"/>
    <s v="IB"/>
    <x v="0"/>
    <n v="0.04"/>
    <b v="1"/>
    <x v="0"/>
    <x v="2"/>
  </r>
  <r>
    <s v="KAPE-IB-40890-01-09-2021"/>
    <s v="LTM/1809/21-22"/>
    <n v="48000"/>
    <n v="5402.33"/>
    <s v="AHB-035767"/>
    <s v="KPPE-SB-266633"/>
    <d v="2022-05-11T00:00:00"/>
    <n v="19614653.899999999"/>
    <n v="0.99009999999999998"/>
    <n v="3566.72"/>
    <n v="3602.38"/>
    <m/>
    <x v="3"/>
    <s v="IB"/>
    <x v="0"/>
    <n v="0.99009999999999998"/>
    <b v="1"/>
    <x v="0"/>
    <x v="3"/>
  </r>
  <r>
    <s v="KAPE-IB-42713-03-09-2021"/>
    <s v="LTM/1809/21-22"/>
    <n v="48000"/>
    <n v="5402.33"/>
    <s v="AHB-035767"/>
    <s v="KPPE-SB-266633"/>
    <d v="2022-05-11T00:00:00"/>
    <n v="19614653.899999999"/>
    <n v="0.99009999999999998"/>
    <n v="11854.59"/>
    <n v="11973.13"/>
    <m/>
    <x v="3"/>
    <s v="IB"/>
    <x v="0"/>
    <n v="0.99009999999999998"/>
    <b v="1"/>
    <x v="0"/>
    <x v="3"/>
  </r>
  <r>
    <s v="PQIB-IB-2406-11-08-2020"/>
    <s v="LTM/1810/21-22"/>
    <n v="2674"/>
    <n v="2701.12"/>
    <s v="HMB-051424"/>
    <s v="KPPE-SB-268620"/>
    <d v="2022-05-12T00:00:00"/>
    <n v="7216837.9699999997"/>
    <n v="0.1"/>
    <n v="445.3"/>
    <n v="4453"/>
    <m/>
    <x v="3"/>
    <s v="IB"/>
    <x v="0"/>
    <n v="0.1"/>
    <b v="1"/>
    <x v="0"/>
    <x v="0"/>
  </r>
  <r>
    <s v="PQIB-IB-2406-11-08-2020"/>
    <s v="LTM/1816/21-22"/>
    <n v="5538"/>
    <n v="2701.12"/>
    <s v="HMB-052519"/>
    <s v="KPPE-SB-268876"/>
    <d v="2022-05-13T00:00:00"/>
    <n v="35893715.490000002"/>
    <n v="0.1"/>
    <n v="1461.43"/>
    <n v="14614.29"/>
    <m/>
    <x v="3"/>
    <s v="IB"/>
    <x v="0"/>
    <n v="0.1"/>
    <b v="1"/>
    <x v="0"/>
    <x v="0"/>
  </r>
  <r>
    <s v="PQIB-IB-2406-11-08-2020"/>
    <s v="LTM/1816/21-22"/>
    <n v="5538"/>
    <n v="2701.12"/>
    <s v="HMB-052519"/>
    <s v="KPPE-SB-268876"/>
    <d v="2022-05-13T00:00:00"/>
    <n v="35893715.490000002"/>
    <n v="0.4"/>
    <n v="936"/>
    <n v="2340"/>
    <m/>
    <x v="3"/>
    <s v="IB"/>
    <x v="0"/>
    <n v="0.4"/>
    <b v="1"/>
    <x v="0"/>
    <x v="0"/>
  </r>
  <r>
    <s v="PQIB-IB-2406-11-08-2020"/>
    <s v="LTM/1821/21-22"/>
    <n v="45864"/>
    <n v="2701.12"/>
    <s v="HMB-052693"/>
    <s v="KPEX-SB-159289"/>
    <d v="2022-05-13T00:00:00"/>
    <n v="57702207"/>
    <n v="0.4"/>
    <n v="15509.6"/>
    <n v="38774"/>
    <m/>
    <x v="3"/>
    <s v="IB"/>
    <x v="0"/>
    <n v="0.4"/>
    <b v="1"/>
    <x v="0"/>
    <x v="0"/>
  </r>
  <r>
    <s v="KAPE-IB-123078-05-01-2022"/>
    <s v="LTM/1810/21-22"/>
    <n v="2674"/>
    <n v="5205.2700000000004"/>
    <s v="HMB-051424"/>
    <s v="KPPE-SB-268620"/>
    <d v="2022-05-12T00:00:00"/>
    <n v="7216837.9699999997"/>
    <n v="1.0101"/>
    <n v="1952.52"/>
    <n v="1933"/>
    <m/>
    <x v="3"/>
    <s v="IB"/>
    <x v="0"/>
    <n v="1.0101"/>
    <b v="1"/>
    <x v="0"/>
    <x v="1"/>
  </r>
  <r>
    <s v="KAPE-IB-164920-07-03-2022"/>
    <s v="LTM/1810/21-22"/>
    <n v="2674"/>
    <n v="5205.12"/>
    <s v="HMB-051424"/>
    <s v="KPPE-SB-268620"/>
    <d v="2022-05-12T00:00:00"/>
    <n v="7216837.9699999997"/>
    <n v="1.0101"/>
    <n v="2545.4499999999998"/>
    <n v="2520"/>
    <m/>
    <x v="3"/>
    <s v="IB"/>
    <x v="0"/>
    <n v="1.0101"/>
    <b v="1"/>
    <x v="0"/>
    <x v="1"/>
  </r>
  <r>
    <s v="KAPE-IB-172195-18-03-2022"/>
    <s v="LTM/1816/21-22"/>
    <n v="5538"/>
    <n v="3910"/>
    <s v="HMB-052519"/>
    <s v="KPPE-SB-268876"/>
    <d v="2022-05-13T00:00:00"/>
    <n v="35893715.490000002"/>
    <n v="0.04"/>
    <n v="35.200000000000003"/>
    <n v="880"/>
    <m/>
    <x v="3"/>
    <s v="IB"/>
    <x v="0"/>
    <n v="0.04"/>
    <b v="1"/>
    <x v="0"/>
    <x v="2"/>
  </r>
  <r>
    <s v="KAPE-IB-168698-14-03-2022"/>
    <s v="LTM/1810/21-22"/>
    <n v="2674"/>
    <n v="1108.19"/>
    <s v="HMB-051424"/>
    <s v="KPPE-SB-268620"/>
    <d v="2022-05-12T00:00:00"/>
    <n v="7216837.9699999997"/>
    <n v="0.04"/>
    <n v="178.11999999999998"/>
    <n v="4453"/>
    <m/>
    <x v="3"/>
    <s v="IB"/>
    <x v="0"/>
    <n v="0.04"/>
    <b v="1"/>
    <x v="0"/>
    <x v="2"/>
  </r>
  <r>
    <s v="KAPE-IB-168611-14-03-2022"/>
    <s v="LTM/1816/21-22"/>
    <n v="5538"/>
    <n v="2832.1089999999999"/>
    <s v="HMB-052519"/>
    <s v="KPPE-SB-268876"/>
    <d v="2022-05-13T00:00:00"/>
    <n v="35893715.490000002"/>
    <n v="0.04"/>
    <n v="93.6"/>
    <n v="2340"/>
    <m/>
    <x v="3"/>
    <s v="IB"/>
    <x v="0"/>
    <n v="0.04"/>
    <b v="1"/>
    <x v="0"/>
    <x v="2"/>
  </r>
  <r>
    <s v="KAPW-MB-175767-29-05-2021"/>
    <s v="LTM/1821/21-22"/>
    <n v="45864"/>
    <n v="5503.201"/>
    <s v="HMB-052693"/>
    <s v="KPEX-SB-159289"/>
    <d v="2022-05-13T00:00:00"/>
    <n v="57702207"/>
    <n v="0.41666999999999998"/>
    <n v="2761.39"/>
    <n v="6627.28"/>
    <m/>
    <x v="3"/>
    <s v="MB"/>
    <x v="1"/>
    <n v="0.41666999999999998"/>
    <b v="1"/>
    <x v="0"/>
    <x v="5"/>
  </r>
  <r>
    <s v="KAPE-IB-182040-05-04-2022"/>
    <s v="LTM/1816/21-22"/>
    <n v="5538"/>
    <n v="3910"/>
    <s v="HMB-052519"/>
    <s v="KPPE-SB-268876"/>
    <d v="2022-05-13T00:00:00"/>
    <n v="35893715.490000002"/>
    <n v="0.04"/>
    <n v="0.18"/>
    <n v="4.5"/>
    <m/>
    <x v="3"/>
    <s v="IB"/>
    <x v="0"/>
    <n v="0.04"/>
    <b v="1"/>
    <x v="0"/>
    <x v="2"/>
  </r>
  <r>
    <s v="KAPE-MB-227266-09-06-2021"/>
    <s v="LTM/1821/21-22"/>
    <n v="45864"/>
    <n v="5503.201"/>
    <s v="HMB-052693"/>
    <s v="KPEX-SB-159289"/>
    <d v="2022-05-13T00:00:00"/>
    <n v="57702207"/>
    <n v="0.41666999999999998"/>
    <n v="13394.57"/>
    <n v="32146.720000000001"/>
    <m/>
    <x v="3"/>
    <s v="MB"/>
    <x v="1"/>
    <n v="0.41666999999999998"/>
    <b v="1"/>
    <x v="0"/>
    <x v="5"/>
  </r>
  <r>
    <s v="KAPE-IB-42713-03-09-2021"/>
    <s v="LTM/1816/21-22"/>
    <n v="5538"/>
    <n v="5402.33"/>
    <s v="HMB-052519"/>
    <s v="KPPE-SB-268876"/>
    <d v="2022-05-13T00:00:00"/>
    <n v="35893715.490000002"/>
    <n v="1.0101"/>
    <n v="2363.63"/>
    <n v="2340"/>
    <m/>
    <x v="3"/>
    <s v="IB"/>
    <x v="0"/>
    <n v="1.0101"/>
    <b v="1"/>
    <x v="0"/>
    <x v="3"/>
  </r>
  <r>
    <s v="KPAF-TI-54845-22-04-2022"/>
    <s v="LTM/1808/21-22"/>
    <n v="3408"/>
    <n v="9606.1"/>
    <s v="HMB-051611"/>
    <s v="KPAE-SB-69443"/>
    <d v="2022-05-12T00:00:00"/>
    <n v="6115961.7699999996"/>
    <n v="1"/>
    <n v="39"/>
    <n v="39"/>
    <m/>
    <x v="3"/>
    <s v="TI"/>
    <x v="2"/>
    <n v="1"/>
    <b v="1"/>
    <x v="0"/>
    <x v="6"/>
  </r>
  <r>
    <s v="KPFI-TI-42023-26-04-2022"/>
    <s v="LTM/1808/21-22"/>
    <n v="3408"/>
    <n v="3926.9099000000001"/>
    <s v="HMB-051611"/>
    <s v="KPAE-SB-69443"/>
    <d v="2022-05-12T00:00:00"/>
    <n v="6115961.7699999996"/>
    <n v="1"/>
    <n v="3000"/>
    <n v="3000"/>
    <m/>
    <x v="3"/>
    <s v="TI"/>
    <x v="2"/>
    <n v="1"/>
    <b v="1"/>
    <x v="0"/>
    <x v="6"/>
  </r>
  <r>
    <s v="PQZI-EP-22140-19-03-2022"/>
    <s v="LTM/1808/21-22"/>
    <n v="3408"/>
    <n v="9607.2000000000007"/>
    <s v="HMB-051611"/>
    <s v="KPAE-SB-69443"/>
    <d v="2022-05-12T00:00:00"/>
    <n v="6115961.7699999996"/>
    <n v="1"/>
    <n v="0.92"/>
    <n v="0.92"/>
    <m/>
    <x v="3"/>
    <s v="EP"/>
    <x v="2"/>
    <n v="1"/>
    <b v="1"/>
    <x v="0"/>
    <x v="6"/>
  </r>
  <r>
    <s v="PQZI-EP-22140-19-03-2022"/>
    <s v="LTM/1808/21-22"/>
    <n v="3408"/>
    <n v="9607.11"/>
    <s v="HMB-051611"/>
    <s v="KPAE-SB-69443"/>
    <d v="2022-05-12T00:00:00"/>
    <n v="6115961.7699999996"/>
    <n v="1"/>
    <n v="8.5299999999999994"/>
    <n v="8.5299999999999994"/>
    <m/>
    <x v="3"/>
    <s v="EP"/>
    <x v="2"/>
    <n v="1"/>
    <b v="1"/>
    <x v="0"/>
    <x v="6"/>
  </r>
  <r>
    <s v="KAPW-IB-157282-21-04-2022"/>
    <s v="LTM/1821/21-22"/>
    <n v="45864"/>
    <n v="3905.3"/>
    <s v="HMB-052693"/>
    <s v="KPEX-SB-159289"/>
    <d v="2022-05-13T00:00:00"/>
    <n v="57702207"/>
    <n v="0.04"/>
    <n v="1550.96"/>
    <n v="38774"/>
    <m/>
    <x v="3"/>
    <s v="IB"/>
    <x v="0"/>
    <n v="0.04"/>
    <b v="1"/>
    <x v="0"/>
    <x v="2"/>
  </r>
  <r>
    <s v="KAPW-IB-156911-21-04-2022"/>
    <s v="LTM/1821/21-22"/>
    <n v="45864"/>
    <n v="3204.16"/>
    <s v="HMB-052693"/>
    <s v="KPEX-SB-159289"/>
    <d v="2022-05-13T00:00:00"/>
    <n v="57702207"/>
    <n v="7.0000000000000007E-2"/>
    <n v="2714.18"/>
    <n v="38774"/>
    <m/>
    <x v="3"/>
    <s v="IB"/>
    <x v="0"/>
    <n v="7.0000000000000007E-2"/>
    <b v="1"/>
    <x v="0"/>
    <x v="8"/>
  </r>
  <r>
    <s v="KAPE-IB-47607-10-09-2021"/>
    <s v="LTM/1816/21-22"/>
    <n v="5538"/>
    <n v="5402.33"/>
    <s v="HMB-052519"/>
    <s v="KPPE-SB-268876"/>
    <d v="2022-05-13T00:00:00"/>
    <n v="35893715.490000002"/>
    <n v="0.99009999999999998"/>
    <n v="14469.61"/>
    <n v="14614.29"/>
    <m/>
    <x v="3"/>
    <s v="IB"/>
    <x v="0"/>
    <n v="0.99009999999999998"/>
    <b v="1"/>
    <x v="0"/>
    <x v="3"/>
  </r>
  <r>
    <s v="KAPE-IB-193852-26-04-2022"/>
    <s v="LTM/1816/21-22"/>
    <n v="5538"/>
    <n v="3910"/>
    <s v="HMB-052519"/>
    <s v="KPPE-SB-268876"/>
    <d v="2022-05-13T00:00:00"/>
    <n v="35893715.490000002"/>
    <n v="0.04"/>
    <n v="58.22"/>
    <n v="1455.5"/>
    <m/>
    <x v="3"/>
    <s v="IB"/>
    <x v="0"/>
    <n v="0.04"/>
    <b v="1"/>
    <x v="0"/>
    <x v="2"/>
  </r>
  <r>
    <s v="PQIB-IB-2406-11-08-2020"/>
    <s v="LTM/1817/21-22"/>
    <n v="33005"/>
    <n v="2701.12"/>
    <s v="AHB-037149"/>
    <s v="KPPE-SB-269116"/>
    <d v="2022-05-13T00:00:00"/>
    <n v="32547636.57"/>
    <n v="0.1"/>
    <n v="979"/>
    <n v="9790"/>
    <m/>
    <x v="3"/>
    <s v="IB"/>
    <x v="0"/>
    <n v="0.1"/>
    <b v="1"/>
    <x v="0"/>
    <x v="0"/>
  </r>
  <r>
    <s v="PQIB-IB-2406-11-08-2020"/>
    <s v="LTM/1817/21-22"/>
    <n v="33005"/>
    <n v="2701.12"/>
    <s v="AHB-037149"/>
    <s v="KPPE-SB-269116"/>
    <d v="2022-05-13T00:00:00"/>
    <n v="32547636.57"/>
    <n v="0.4"/>
    <n v="2538.8000000000002"/>
    <n v="6347"/>
    <m/>
    <x v="3"/>
    <s v="IB"/>
    <x v="0"/>
    <n v="0.4"/>
    <b v="1"/>
    <x v="0"/>
    <x v="0"/>
  </r>
  <r>
    <s v="PQIB-IB-2406-11-08-2020"/>
    <s v="LTM/1824/21-22"/>
    <n v="12472"/>
    <n v="2701.12"/>
    <s v="HMB-052963"/>
    <s v="KPPE-SB-269735"/>
    <d v="2022-05-14T00:00:00"/>
    <n v="15831756.140000001"/>
    <n v="0.4"/>
    <n v="3947.2"/>
    <n v="9868"/>
    <m/>
    <x v="3"/>
    <s v="IB"/>
    <x v="0"/>
    <n v="0.4"/>
    <b v="1"/>
    <x v="0"/>
    <x v="0"/>
  </r>
  <r>
    <s v="PQIB-IB-2406-11-08-2020"/>
    <s v="LTM/1825/21-22"/>
    <n v="74448"/>
    <n v="2701.12"/>
    <s v="HMB-052964"/>
    <s v="KPPE-SB-269713"/>
    <d v="2022-05-14T00:00:00"/>
    <n v="94502960"/>
    <n v="0.4"/>
    <n v="29998"/>
    <n v="74995"/>
    <m/>
    <x v="3"/>
    <s v="IB"/>
    <x v="0"/>
    <n v="0.4"/>
    <b v="1"/>
    <x v="0"/>
    <x v="0"/>
  </r>
  <r>
    <s v="KAPE-IB-168698-14-03-2022"/>
    <s v="LTM/1817/21-22"/>
    <n v="33005"/>
    <n v="1108.19"/>
    <s v="AHB-037149"/>
    <s v="KPPE-SB-269116"/>
    <d v="2022-05-13T00:00:00"/>
    <n v="32547636.57"/>
    <n v="0.04"/>
    <n v="645.48"/>
    <n v="16137"/>
    <m/>
    <x v="3"/>
    <s v="IB"/>
    <x v="0"/>
    <n v="0.04"/>
    <b v="1"/>
    <x v="0"/>
    <x v="2"/>
  </r>
  <r>
    <s v="KAPE-IB-168698-14-03-2022"/>
    <s v="LTM/1824/21-22"/>
    <n v="12472"/>
    <n v="1108.19"/>
    <s v="HMB-052963"/>
    <s v="KPPE-SB-269735"/>
    <d v="2022-05-14T00:00:00"/>
    <n v="15831756.140000001"/>
    <n v="0.04"/>
    <n v="394.72"/>
    <n v="9868"/>
    <m/>
    <x v="3"/>
    <s v="IB"/>
    <x v="0"/>
    <n v="0.04"/>
    <b v="1"/>
    <x v="0"/>
    <x v="2"/>
  </r>
  <r>
    <s v="KAPE-IB-168611-14-03-2022"/>
    <s v="LTM/1817/21-22"/>
    <n v="33005"/>
    <n v="2832.1089999999999"/>
    <s v="AHB-037149"/>
    <s v="KPPE-SB-269116"/>
    <d v="2022-05-13T00:00:00"/>
    <n v="32547636.57"/>
    <n v="0.04"/>
    <n v="253.88"/>
    <n v="6347"/>
    <m/>
    <x v="3"/>
    <s v="IB"/>
    <x v="0"/>
    <n v="0.04"/>
    <b v="1"/>
    <x v="0"/>
    <x v="2"/>
  </r>
  <r>
    <s v="KAPW-MB-175767-29-05-2021"/>
    <s v="LTM/1817/21-22"/>
    <n v="33005"/>
    <n v="5503.201"/>
    <s v="AHB-037149"/>
    <s v="KPPE-SB-269116"/>
    <d v="2022-05-13T00:00:00"/>
    <n v="32547636.57"/>
    <n v="0.53061000000000003"/>
    <n v="2197.79"/>
    <n v="4142"/>
    <m/>
    <x v="3"/>
    <s v="MB"/>
    <x v="1"/>
    <n v="0.53061000000000003"/>
    <b v="1"/>
    <x v="0"/>
    <x v="5"/>
  </r>
  <r>
    <s v="KAPE-MB-227266-09-06-2021"/>
    <s v="LTM/1824/21-22"/>
    <n v="12472"/>
    <n v="5503.201"/>
    <s v="HMB-052963"/>
    <s v="KPPE-SB-269735"/>
    <d v="2022-05-14T00:00:00"/>
    <n v="15831756.140000001"/>
    <n v="0.41666999999999998"/>
    <n v="4111.7"/>
    <n v="9868"/>
    <m/>
    <x v="3"/>
    <s v="MB"/>
    <x v="1"/>
    <n v="0.41666999999999998"/>
    <b v="1"/>
    <x v="0"/>
    <x v="5"/>
  </r>
  <r>
    <s v="KAPE-MB-227266-09-06-2021"/>
    <s v="LTM/1825/21-22"/>
    <n v="74448"/>
    <n v="5503.201"/>
    <s v="HMB-052964"/>
    <s v="KPPE-SB-269713"/>
    <d v="2022-05-14T00:00:00"/>
    <n v="94502960"/>
    <n v="0.41666999999999998"/>
    <n v="31248.17"/>
    <n v="74995"/>
    <m/>
    <x v="3"/>
    <s v="MB"/>
    <x v="1"/>
    <n v="0.41666999999999998"/>
    <b v="1"/>
    <x v="0"/>
    <x v="5"/>
  </r>
  <r>
    <s v="KAPW-IB-157282-21-04-2022"/>
    <s v="LTM/1824/21-22"/>
    <n v="12472"/>
    <n v="3905.3"/>
    <s v="HMB-052963"/>
    <s v="KPPE-SB-269735"/>
    <d v="2022-05-14T00:00:00"/>
    <n v="15831756.140000001"/>
    <n v="0.04"/>
    <n v="394.72"/>
    <n v="9868"/>
    <m/>
    <x v="3"/>
    <s v="IB"/>
    <x v="0"/>
    <n v="0.04"/>
    <b v="1"/>
    <x v="0"/>
    <x v="2"/>
  </r>
  <r>
    <s v="KAPW-IB-157282-21-04-2022"/>
    <s v="LTM/1825/21-22"/>
    <n v="74448"/>
    <n v="3905.3"/>
    <s v="HMB-052964"/>
    <s v="KPPE-SB-269713"/>
    <d v="2022-05-14T00:00:00"/>
    <n v="94502960"/>
    <n v="0.04"/>
    <n v="2999.8"/>
    <n v="74995"/>
    <m/>
    <x v="3"/>
    <s v="IB"/>
    <x v="0"/>
    <n v="0.04"/>
    <b v="1"/>
    <x v="0"/>
    <x v="2"/>
  </r>
  <r>
    <s v="KAPW-IB-156911-21-04-2022"/>
    <s v="LTM/1824/21-22"/>
    <n v="12472"/>
    <n v="3204.16"/>
    <s v="HMB-052963"/>
    <s v="KPPE-SB-269735"/>
    <d v="2022-05-14T00:00:00"/>
    <n v="15831756.140000001"/>
    <n v="7.0000000000000007E-2"/>
    <n v="690.76"/>
    <n v="9868"/>
    <m/>
    <x v="3"/>
    <s v="IB"/>
    <x v="0"/>
    <n v="7.0000000000000007E-2"/>
    <b v="1"/>
    <x v="0"/>
    <x v="8"/>
  </r>
  <r>
    <s v="KAPW-IB-156911-21-04-2022"/>
    <s v="LTM/1825/21-22"/>
    <n v="74448"/>
    <n v="3204.16"/>
    <s v="HMB-052964"/>
    <s v="KPPE-SB-269713"/>
    <d v="2022-05-14T00:00:00"/>
    <n v="94502960"/>
    <n v="7.0000000000000007E-2"/>
    <n v="5249.65"/>
    <n v="74995"/>
    <m/>
    <x v="3"/>
    <s v="IB"/>
    <x v="0"/>
    <n v="7.0000000000000007E-2"/>
    <b v="1"/>
    <x v="0"/>
    <x v="8"/>
  </r>
  <r>
    <s v="KAPE-IB-193852-26-04-2022"/>
    <s v="LTM/1817/21-22"/>
    <n v="33005"/>
    <n v="3910"/>
    <s v="AHB-037149"/>
    <s v="KPPE-SB-269116"/>
    <d v="2022-05-13T00:00:00"/>
    <n v="32547636.57"/>
    <n v="0.04"/>
    <n v="645.48"/>
    <n v="16137"/>
    <m/>
    <x v="3"/>
    <s v="IB"/>
    <x v="0"/>
    <n v="0.04"/>
    <b v="1"/>
    <x v="0"/>
    <x v="2"/>
  </r>
  <r>
    <s v="KAPE-IB-193852-26-04-2022"/>
    <s v="LTM/1824/21-22"/>
    <n v="12472"/>
    <n v="3910"/>
    <s v="HMB-052963"/>
    <s v="KPPE-SB-269735"/>
    <d v="2022-05-14T00:00:00"/>
    <n v="15831756.140000001"/>
    <n v="0.04"/>
    <n v="394.72"/>
    <n v="9868"/>
    <m/>
    <x v="3"/>
    <s v="IB"/>
    <x v="0"/>
    <n v="0.04"/>
    <b v="1"/>
    <x v="0"/>
    <x v="2"/>
  </r>
  <r>
    <s v="KAPE-IB-193852-26-04-2022"/>
    <s v="LTM/1825/21-22"/>
    <n v="74448"/>
    <n v="3910"/>
    <s v="HMB-052964"/>
    <s v="KPPE-SB-269713"/>
    <d v="2022-05-14T00:00:00"/>
    <n v="94502960"/>
    <n v="0.04"/>
    <n v="2999.8"/>
    <n v="74995"/>
    <m/>
    <x v="3"/>
    <s v="IB"/>
    <x v="0"/>
    <n v="0.04"/>
    <b v="1"/>
    <x v="0"/>
    <x v="2"/>
  </r>
  <r>
    <s v="KAPE-IB-175040-24-03-2022"/>
    <s v="LTM/1825/21-22"/>
    <n v="74448"/>
    <n v="3809.9110000000001"/>
    <s v="HMB-052964"/>
    <s v="KPPE-SB-269713"/>
    <d v="2022-05-14T00:00:00"/>
    <n v="94502960"/>
    <n v="0.04"/>
    <n v="2999.8"/>
    <n v="74995"/>
    <m/>
    <x v="3"/>
    <s v="IB"/>
    <x v="0"/>
    <n v="0.04"/>
    <b v="1"/>
    <x v="0"/>
    <x v="2"/>
  </r>
  <r>
    <s v="PQIB-IB-2406-11-08-2020"/>
    <s v="LTM/1827/21-22"/>
    <n v="34222"/>
    <n v="2701.12"/>
    <s v="HMB-053283"/>
    <s v="KPPE-SB-270748"/>
    <d v="2022-05-15T00:00:00"/>
    <n v="29719261.82"/>
    <n v="0.1"/>
    <n v="1365.3"/>
    <n v="13653"/>
    <m/>
    <x v="3"/>
    <s v="IB"/>
    <x v="0"/>
    <n v="0.1"/>
    <b v="1"/>
    <x v="0"/>
    <x v="0"/>
  </r>
  <r>
    <s v="PQIB-IB-2406-11-08-2020"/>
    <s v="LTM/1829/21-22"/>
    <n v="30248"/>
    <n v="2701.12"/>
    <s v="Open Account"/>
    <s v="KPPE-SB-270659"/>
    <d v="2022-05-15T00:00:00"/>
    <n v="33206854.920000002"/>
    <n v="0.1"/>
    <n v="1375.5"/>
    <n v="13755"/>
    <m/>
    <x v="3"/>
    <s v="IB"/>
    <x v="0"/>
    <n v="0.1"/>
    <b v="1"/>
    <x v="0"/>
    <x v="0"/>
  </r>
  <r>
    <s v="PQIB-IB-2406-11-08-2020"/>
    <s v="LTM/1832/21-22"/>
    <n v="72978"/>
    <n v="2701.12"/>
    <s v="HMB-053636"/>
    <s v="KPEX-SB-160558"/>
    <d v="2022-05-15T00:00:00"/>
    <n v="134891888"/>
    <n v="0.1"/>
    <n v="7750.21"/>
    <n v="77502"/>
    <m/>
    <x v="3"/>
    <s v="IB"/>
    <x v="0"/>
    <n v="0.1"/>
    <b v="1"/>
    <x v="0"/>
    <x v="0"/>
  </r>
  <r>
    <s v="PQIB-IB-2406-11-08-2020"/>
    <s v="LTM/1833/21-22"/>
    <n v="45600"/>
    <n v="2701.12"/>
    <s v="Open Account"/>
    <s v="KPEX-SB-160575"/>
    <d v="2022-05-15T00:00:00"/>
    <n v="79966577.739999995"/>
    <n v="0.1"/>
    <n v="4596.71"/>
    <n v="45967"/>
    <m/>
    <x v="3"/>
    <s v="IB"/>
    <x v="0"/>
    <n v="0.1"/>
    <b v="1"/>
    <x v="0"/>
    <x v="0"/>
  </r>
  <r>
    <s v="PQZI-EP-22020-18-03-2022"/>
    <s v="LTM/1734/21-22"/>
    <n v="13400"/>
    <n v="4819.1000000000004"/>
    <s v="HMB-045721"/>
    <s v="KPPE-SB-270583"/>
    <d v="2022-05-15T00:00:00"/>
    <n v="9378492.5"/>
    <n v="1"/>
    <n v="3000"/>
    <n v="3000"/>
    <m/>
    <x v="3"/>
    <s v="EP"/>
    <x v="2"/>
    <n v="1"/>
    <b v="1"/>
    <x v="0"/>
    <x v="6"/>
  </r>
  <r>
    <s v="PQZI-EP-18107-08-02-2022"/>
    <s v="LTM/1734/21-22"/>
    <n v="13400"/>
    <n v="9607.19"/>
    <s v="HMB-045721"/>
    <s v="KPPE-SB-270583"/>
    <d v="2022-05-15T00:00:00"/>
    <n v="9378492.5"/>
    <n v="1"/>
    <n v="900"/>
    <n v="900"/>
    <m/>
    <x v="3"/>
    <s v="EP"/>
    <x v="2"/>
    <n v="1"/>
    <b v="1"/>
    <x v="0"/>
    <x v="6"/>
  </r>
  <r>
    <s v="KAPW-IB-157282-21-04-2022"/>
    <s v="LTM/1827/21-22"/>
    <n v="34222"/>
    <n v="3905.3"/>
    <s v="HMB-053283"/>
    <s v="KPPE-SB-270748"/>
    <d v="2022-05-15T00:00:00"/>
    <n v="29719261.82"/>
    <n v="0.04"/>
    <n v="546.12"/>
    <n v="13653"/>
    <m/>
    <x v="3"/>
    <s v="IB"/>
    <x v="0"/>
    <n v="0.04"/>
    <b v="1"/>
    <x v="0"/>
    <x v="2"/>
  </r>
  <r>
    <s v="KAPW-IB-157282-21-04-2022"/>
    <s v="LTM/1829/21-22"/>
    <n v="30248"/>
    <n v="3905.3"/>
    <s v="Open Account"/>
    <s v="KPPE-SB-270659"/>
    <d v="2022-05-15T00:00:00"/>
    <n v="33206854.920000002"/>
    <n v="0.04"/>
    <n v="550.20000000000005"/>
    <n v="13755"/>
    <m/>
    <x v="3"/>
    <s v="IB"/>
    <x v="0"/>
    <n v="0.04"/>
    <b v="1"/>
    <x v="0"/>
    <x v="2"/>
  </r>
  <r>
    <s v="KAPW-IB-157282-21-04-2022"/>
    <s v="LTM/1832/21-22"/>
    <n v="72978"/>
    <n v="3905.3"/>
    <s v="HMB-053636"/>
    <s v="KPEX-SB-160558"/>
    <d v="2022-05-15T00:00:00"/>
    <n v="134891888"/>
    <n v="0.04"/>
    <n v="3100.09"/>
    <n v="77502"/>
    <m/>
    <x v="3"/>
    <s v="IB"/>
    <x v="0"/>
    <n v="0.04"/>
    <b v="1"/>
    <x v="0"/>
    <x v="2"/>
  </r>
  <r>
    <s v="KAPW-IB-157282-21-04-2022"/>
    <s v="LTM/1833/21-22"/>
    <n v="45600"/>
    <n v="3905.3"/>
    <s v="Open Account"/>
    <s v="KPEX-SB-160575"/>
    <d v="2022-05-15T00:00:00"/>
    <n v="79966577.739999995"/>
    <n v="0.04"/>
    <n v="1838.69"/>
    <n v="45967"/>
    <m/>
    <x v="3"/>
    <s v="IB"/>
    <x v="0"/>
    <n v="0.04"/>
    <b v="1"/>
    <x v="0"/>
    <x v="2"/>
  </r>
  <r>
    <s v="KAPW-IB-156911-21-04-2022"/>
    <s v="LTM/1827/21-22"/>
    <n v="34222"/>
    <n v="3204.16"/>
    <s v="HMB-053283"/>
    <s v="KPPE-SB-270748"/>
    <d v="2022-05-15T00:00:00"/>
    <n v="29719261.82"/>
    <n v="7.0000000000000007E-2"/>
    <n v="955.71"/>
    <n v="13653"/>
    <m/>
    <x v="3"/>
    <s v="IB"/>
    <x v="0"/>
    <n v="7.0000000000000007E-2"/>
    <b v="1"/>
    <x v="0"/>
    <x v="8"/>
  </r>
  <r>
    <s v="KAPW-IB-156911-21-04-2022"/>
    <s v="LTM/1829/21-22"/>
    <n v="30248"/>
    <n v="3204.16"/>
    <s v="Open Account"/>
    <s v="KPPE-SB-270659"/>
    <d v="2022-05-15T00:00:00"/>
    <n v="33206854.920000002"/>
    <n v="7.0000000000000007E-2"/>
    <n v="962.85"/>
    <n v="13755"/>
    <m/>
    <x v="3"/>
    <s v="IB"/>
    <x v="0"/>
    <n v="7.0000000000000007E-2"/>
    <b v="1"/>
    <x v="0"/>
    <x v="8"/>
  </r>
  <r>
    <s v="KAPW-IB-156911-21-04-2022"/>
    <s v="LTM/1833/21-22"/>
    <n v="45600"/>
    <n v="3204.16"/>
    <s v="Open Account"/>
    <s v="KPEX-SB-160575"/>
    <d v="2022-05-15T00:00:00"/>
    <n v="79966577.739999995"/>
    <n v="7.0000000000000007E-2"/>
    <n v="1309.24"/>
    <n v="18703.37"/>
    <m/>
    <x v="3"/>
    <s v="IB"/>
    <x v="0"/>
    <n v="7.0000000000000007E-2"/>
    <b v="1"/>
    <x v="0"/>
    <x v="8"/>
  </r>
  <r>
    <s v="KAPE-IB-193852-26-04-2022"/>
    <s v="LTM/1827/21-22"/>
    <n v="34222"/>
    <n v="3910"/>
    <s v="HMB-053283"/>
    <s v="KPPE-SB-270748"/>
    <d v="2022-05-15T00:00:00"/>
    <n v="29719261.82"/>
    <n v="0.04"/>
    <n v="546.12"/>
    <n v="13653"/>
    <m/>
    <x v="3"/>
    <s v="IB"/>
    <x v="0"/>
    <n v="0.04"/>
    <b v="1"/>
    <x v="0"/>
    <x v="2"/>
  </r>
  <r>
    <s v="KAPE-IB-193852-26-04-2022"/>
    <s v="LTM/1829/21-22"/>
    <n v="30248"/>
    <n v="3910"/>
    <s v="Open Account"/>
    <s v="KPPE-SB-270659"/>
    <d v="2022-05-15T00:00:00"/>
    <n v="33206854.920000002"/>
    <n v="0.04"/>
    <n v="550.20000000000005"/>
    <n v="13755"/>
    <m/>
    <x v="3"/>
    <s v="IB"/>
    <x v="0"/>
    <n v="0.04"/>
    <b v="1"/>
    <x v="0"/>
    <x v="2"/>
  </r>
  <r>
    <s v="KAPE-IB-193852-26-04-2022"/>
    <s v="LTM/1832/21-22"/>
    <n v="72978"/>
    <n v="3910"/>
    <s v="HMB-053636"/>
    <s v="KPEX-SB-160558"/>
    <d v="2022-05-15T00:00:00"/>
    <n v="134891888"/>
    <n v="0.04"/>
    <n v="3100.09"/>
    <n v="77502"/>
    <m/>
    <x v="3"/>
    <s v="IB"/>
    <x v="0"/>
    <n v="0.04"/>
    <b v="1"/>
    <x v="0"/>
    <x v="2"/>
  </r>
  <r>
    <s v="KAPE-IB-193852-26-04-2022"/>
    <s v="LTM/1833/21-22"/>
    <n v="45600"/>
    <n v="3910"/>
    <s v="Open Account"/>
    <s v="KPEX-SB-160575"/>
    <d v="2022-05-15T00:00:00"/>
    <n v="79966577.739999995"/>
    <n v="0.04"/>
    <n v="1838.69"/>
    <n v="45967"/>
    <m/>
    <x v="3"/>
    <s v="IB"/>
    <x v="0"/>
    <n v="0.04"/>
    <b v="1"/>
    <x v="0"/>
    <x v="2"/>
  </r>
  <r>
    <s v="KAPE-IB-175040-24-03-2022"/>
    <s v="LTM/1827/21-22"/>
    <n v="34222"/>
    <n v="3809.9110000000001"/>
    <s v="HMB-053283"/>
    <s v="KPPE-SB-270748"/>
    <d v="2022-05-15T00:00:00"/>
    <n v="29719261.82"/>
    <n v="0.04"/>
    <n v="546.12"/>
    <n v="13653"/>
    <m/>
    <x v="3"/>
    <s v="IB"/>
    <x v="0"/>
    <n v="0.04"/>
    <b v="1"/>
    <x v="0"/>
    <x v="2"/>
  </r>
  <r>
    <s v="KAPE-IB-175040-24-03-2022"/>
    <s v="LTM/1829/21-22"/>
    <n v="30248"/>
    <n v="3809.9110000000001"/>
    <s v="Open Account"/>
    <s v="KPPE-SB-270659"/>
    <d v="2022-05-15T00:00:00"/>
    <n v="33206854.920000002"/>
    <n v="0.04"/>
    <n v="550.20000000000005"/>
    <n v="13755"/>
    <m/>
    <x v="3"/>
    <s v="IB"/>
    <x v="0"/>
    <n v="0.04"/>
    <b v="1"/>
    <x v="0"/>
    <x v="2"/>
  </r>
  <r>
    <s v="KAPE-IB-175040-24-03-2022"/>
    <s v="LTM/1832/21-22"/>
    <n v="72978"/>
    <n v="3809.9110000000001"/>
    <s v="HMB-053636"/>
    <s v="KPEX-SB-160558"/>
    <d v="2022-05-15T00:00:00"/>
    <n v="134891888"/>
    <n v="0.04"/>
    <n v="3100.09"/>
    <n v="77502"/>
    <m/>
    <x v="3"/>
    <s v="IB"/>
    <x v="0"/>
    <n v="0.04"/>
    <b v="1"/>
    <x v="0"/>
    <x v="2"/>
  </r>
  <r>
    <s v="KAPE-IB-175040-24-03-2022"/>
    <s v="LTM/1833/21-22"/>
    <n v="45600"/>
    <n v="3809.9110000000001"/>
    <s v="Open Account"/>
    <s v="KPEX-SB-160575"/>
    <d v="2022-05-15T00:00:00"/>
    <n v="79966577.739999995"/>
    <n v="0.04"/>
    <n v="1838.69"/>
    <n v="45967"/>
    <m/>
    <x v="3"/>
    <s v="IB"/>
    <x v="0"/>
    <n v="0.04"/>
    <b v="1"/>
    <x v="0"/>
    <x v="2"/>
  </r>
  <r>
    <s v="KAPE-IB-191342-21-04-2022"/>
    <s v="LTM/1833/21-22"/>
    <n v="45600"/>
    <n v="3204.16"/>
    <s v="Open Account"/>
    <s v="KPEX-SB-160575"/>
    <d v="2022-05-15T00:00:00"/>
    <n v="79966577.739999995"/>
    <n v="7.0000000000000007E-2"/>
    <n v="1908.46"/>
    <n v="27263.63"/>
    <m/>
    <x v="3"/>
    <s v="IB"/>
    <x v="0"/>
    <n v="7.0000000000000007E-2"/>
    <b v="1"/>
    <x v="0"/>
    <x v="8"/>
  </r>
  <r>
    <s v="PQZI-EP-21154-09-03-2022"/>
    <s v="LTM/1734/21-22"/>
    <n v="13400"/>
    <n v="9607.11"/>
    <s v="HMB-045721"/>
    <s v="KPPE-SB-270583"/>
    <d v="2022-05-15T00:00:00"/>
    <n v="9378492.5"/>
    <n v="1"/>
    <n v="962.31"/>
    <n v="962.31"/>
    <m/>
    <x v="3"/>
    <s v="EP"/>
    <x v="2"/>
    <n v="1"/>
    <b v="1"/>
    <x v="0"/>
    <x v="6"/>
  </r>
  <r>
    <s v="KPFI-TI-40087-11-04-2022"/>
    <s v="LTM/1734/21-22"/>
    <n v="13400"/>
    <n v="5807.1090000000004"/>
    <s v="HMB-045721"/>
    <s v="KPPE-SB-270583"/>
    <d v="2022-05-15T00:00:00"/>
    <n v="9378492.5"/>
    <n v="1"/>
    <n v="10000"/>
    <n v="10000"/>
    <m/>
    <x v="3"/>
    <s v="TI"/>
    <x v="2"/>
    <n v="1"/>
    <b v="1"/>
    <x v="0"/>
    <x v="6"/>
  </r>
  <r>
    <s v="PQIB-IB-2406-11-08-2020"/>
    <s v="LTM/1834/21-22"/>
    <n v="1530"/>
    <n v="2701.12"/>
    <s v="HMB-053813"/>
    <s v="KPEX-SB-161273"/>
    <d v="2022-05-17T00:00:00"/>
    <n v="12818086.82"/>
    <n v="0.4"/>
    <n v="3068.8"/>
    <n v="7672"/>
    <m/>
    <x v="3"/>
    <s v="IB"/>
    <x v="0"/>
    <n v="0.4"/>
    <b v="1"/>
    <x v="0"/>
    <x v="0"/>
  </r>
  <r>
    <s v="PQIB-IB-2406-11-08-2020"/>
    <s v="LTM/1837/21-22"/>
    <n v="44644"/>
    <n v="2701.12"/>
    <s v="Open Account"/>
    <s v="KPPE-SB-272132"/>
    <d v="2022-05-17T00:00:00"/>
    <n v="33434693.359999999"/>
    <n v="0.1"/>
    <n v="1454.1"/>
    <n v="14541"/>
    <m/>
    <x v="3"/>
    <s v="IB"/>
    <x v="0"/>
    <n v="0.1"/>
    <b v="1"/>
    <x v="0"/>
    <x v="0"/>
  </r>
  <r>
    <s v="PQIB-IB-2406-11-08-2020"/>
    <s v="LTM/1839/21-22"/>
    <n v="11002"/>
    <n v="2701.12"/>
    <s v="HMB-054197"/>
    <s v="KPPE-SB-272130"/>
    <d v="2022-05-17T00:00:00"/>
    <n v="11460120.23"/>
    <n v="0.1"/>
    <n v="865.3"/>
    <n v="8653"/>
    <m/>
    <x v="3"/>
    <s v="IB"/>
    <x v="0"/>
    <n v="0.1"/>
    <b v="1"/>
    <x v="0"/>
    <x v="0"/>
  </r>
  <r>
    <s v="PQIB-IB-2406-11-08-2020"/>
    <s v="LTM/1841/21-22"/>
    <n v="33326"/>
    <n v="2701.12"/>
    <s v="Open Account"/>
    <s v="KPPE-SB-272129"/>
    <d v="2022-05-17T00:00:00"/>
    <n v="28431475.039999999"/>
    <n v="0.1"/>
    <n v="1338"/>
    <n v="13380"/>
    <m/>
    <x v="3"/>
    <s v="IB"/>
    <x v="0"/>
    <n v="0.1"/>
    <b v="1"/>
    <x v="0"/>
    <x v="0"/>
  </r>
  <r>
    <s v="PQZI-EP-18107-08-02-2022"/>
    <s v="LTM/1828/21-22"/>
    <n v="27000"/>
    <n v="9607.19"/>
    <s v="HMB-053427"/>
    <s v="KPEX-SB-161267"/>
    <d v="2022-05-17T00:00:00"/>
    <n v="32199390"/>
    <n v="1"/>
    <n v="837"/>
    <n v="837"/>
    <m/>
    <x v="3"/>
    <s v="EP"/>
    <x v="2"/>
    <n v="1"/>
    <b v="1"/>
    <x v="0"/>
    <x v="6"/>
  </r>
  <r>
    <s v="KAPE-IB-168698-14-03-2022"/>
    <s v="LTM/1834/21-22"/>
    <n v="1530"/>
    <n v="1108.19"/>
    <s v="HMB-053813"/>
    <s v="KPEX-SB-161273"/>
    <d v="2022-05-17T00:00:00"/>
    <n v="12818086.82"/>
    <n v="0.04"/>
    <n v="306.88"/>
    <n v="7672"/>
    <m/>
    <x v="3"/>
    <s v="IB"/>
    <x v="0"/>
    <n v="0.04"/>
    <b v="1"/>
    <x v="0"/>
    <x v="2"/>
  </r>
  <r>
    <s v="KAPE-MB-227266-09-06-2021"/>
    <s v="LTM/1834/21-22"/>
    <n v="1530"/>
    <n v="5503.201"/>
    <s v="HMB-053813"/>
    <s v="KPEX-SB-161273"/>
    <d v="2022-05-17T00:00:00"/>
    <n v="12818086.82"/>
    <n v="0.41666999999999998"/>
    <n v="3196.6899999999996"/>
    <n v="7672"/>
    <m/>
    <x v="3"/>
    <s v="MB"/>
    <x v="1"/>
    <n v="0.41666999999999998"/>
    <b v="1"/>
    <x v="0"/>
    <x v="5"/>
  </r>
  <r>
    <s v="KAPW-IB-157282-21-04-2022"/>
    <s v="LTM/1837/21-22"/>
    <n v="44644"/>
    <n v="3905.3"/>
    <s v="Open Account"/>
    <s v="KPPE-SB-272132"/>
    <d v="2022-05-17T00:00:00"/>
    <n v="33434693.359999999"/>
    <n v="0.04"/>
    <n v="581.64"/>
    <n v="14541"/>
    <m/>
    <x v="3"/>
    <s v="IB"/>
    <x v="0"/>
    <n v="0.04"/>
    <b v="1"/>
    <x v="0"/>
    <x v="2"/>
  </r>
  <r>
    <s v="KAPW-IB-157282-21-04-2022"/>
    <s v="LTM/1839/21-22"/>
    <n v="11002"/>
    <n v="3905.3"/>
    <s v="HMB-054197"/>
    <s v="KPPE-SB-272130"/>
    <d v="2022-05-17T00:00:00"/>
    <n v="11460120.23"/>
    <n v="0.04"/>
    <n v="172.12"/>
    <n v="4303"/>
    <m/>
    <x v="3"/>
    <s v="IB"/>
    <x v="0"/>
    <n v="0.04"/>
    <b v="1"/>
    <x v="0"/>
    <x v="2"/>
  </r>
  <r>
    <s v="KAPW-IB-157282-21-04-2022"/>
    <s v="LTM/1841/21-22"/>
    <n v="33326"/>
    <n v="3905.3"/>
    <s v="Open Account"/>
    <s v="KPPE-SB-272129"/>
    <d v="2022-05-17T00:00:00"/>
    <n v="28431475.039999999"/>
    <n v="0.04"/>
    <n v="535.19999999999993"/>
    <n v="13380"/>
    <m/>
    <x v="3"/>
    <s v="IB"/>
    <x v="0"/>
    <n v="0.04"/>
    <b v="1"/>
    <x v="0"/>
    <x v="2"/>
  </r>
  <r>
    <s v="KAPE-IB-193852-26-04-2022"/>
    <s v="LTM/1834/21-22"/>
    <n v="1530"/>
    <n v="3910"/>
    <s v="HMB-053813"/>
    <s v="KPEX-SB-161273"/>
    <d v="2022-05-17T00:00:00"/>
    <n v="12818086.82"/>
    <n v="0.04"/>
    <n v="306.88"/>
    <n v="7672"/>
    <m/>
    <x v="3"/>
    <s v="IB"/>
    <x v="0"/>
    <n v="0.04"/>
    <b v="1"/>
    <x v="0"/>
    <x v="2"/>
  </r>
  <r>
    <s v="KAPE-IB-193852-26-04-2022"/>
    <s v="LTM/1837/21-22"/>
    <n v="44644"/>
    <n v="3910"/>
    <s v="Open Account"/>
    <s v="KPPE-SB-272132"/>
    <d v="2022-05-17T00:00:00"/>
    <n v="33434693.359999999"/>
    <n v="0.04"/>
    <n v="581.64"/>
    <n v="14541"/>
    <m/>
    <x v="3"/>
    <s v="IB"/>
    <x v="0"/>
    <n v="0.04"/>
    <b v="1"/>
    <x v="0"/>
    <x v="2"/>
  </r>
  <r>
    <s v="KAPE-IB-193852-26-04-2022"/>
    <s v="LTM/1839/21-22"/>
    <n v="11002"/>
    <n v="3910"/>
    <s v="HMB-054197"/>
    <s v="KPPE-SB-272130"/>
    <d v="2022-05-17T00:00:00"/>
    <n v="11460120.23"/>
    <n v="0.04"/>
    <n v="346.12"/>
    <n v="8653"/>
    <m/>
    <x v="3"/>
    <s v="IB"/>
    <x v="0"/>
    <n v="0.04"/>
    <b v="1"/>
    <x v="0"/>
    <x v="2"/>
  </r>
  <r>
    <s v="KAPE-IB-193852-26-04-2022"/>
    <s v="LTM/1841/21-22"/>
    <n v="33326"/>
    <n v="3910"/>
    <s v="Open Account"/>
    <s v="KPPE-SB-272129"/>
    <d v="2022-05-17T00:00:00"/>
    <n v="28431475.039999999"/>
    <n v="0.04"/>
    <n v="535.19999999999993"/>
    <n v="13380"/>
    <m/>
    <x v="3"/>
    <s v="IB"/>
    <x v="0"/>
    <n v="0.04"/>
    <b v="1"/>
    <x v="0"/>
    <x v="2"/>
  </r>
  <r>
    <s v="KAPE-IB-175040-24-03-2022"/>
    <s v="LTM/1837/21-22"/>
    <n v="44644"/>
    <n v="3809.9110000000001"/>
    <s v="Open Account"/>
    <s v="KPPE-SB-272132"/>
    <d v="2022-05-17T00:00:00"/>
    <n v="33434693.359999999"/>
    <n v="0.04"/>
    <n v="581.64"/>
    <n v="14541"/>
    <m/>
    <x v="3"/>
    <s v="IB"/>
    <x v="0"/>
    <n v="0.04"/>
    <b v="1"/>
    <x v="0"/>
    <x v="2"/>
  </r>
  <r>
    <s v="KAPE-IB-175040-24-03-2022"/>
    <s v="LTM/1839/21-22"/>
    <n v="11002"/>
    <n v="3809.9110000000001"/>
    <s v="HMB-054197"/>
    <s v="KPPE-SB-272130"/>
    <d v="2022-05-17T00:00:00"/>
    <n v="11460120.23"/>
    <n v="0.04"/>
    <n v="346.12"/>
    <n v="8653"/>
    <m/>
    <x v="3"/>
    <s v="IB"/>
    <x v="0"/>
    <n v="0.04"/>
    <b v="1"/>
    <x v="0"/>
    <x v="2"/>
  </r>
  <r>
    <s v="KAPE-IB-175040-24-03-2022"/>
    <s v="LTM/1841/21-22"/>
    <n v="33326"/>
    <n v="3809.9110000000001"/>
    <s v="Open Account"/>
    <s v="KPPE-SB-272129"/>
    <d v="2022-05-17T00:00:00"/>
    <n v="28431475.039999999"/>
    <n v="0.04"/>
    <n v="535.19999999999993"/>
    <n v="13380"/>
    <m/>
    <x v="3"/>
    <s v="IB"/>
    <x v="0"/>
    <n v="0.04"/>
    <b v="1"/>
    <x v="0"/>
    <x v="2"/>
  </r>
  <r>
    <s v="KAPE-IB-191342-21-04-2022"/>
    <s v="LTM/1837/21-22"/>
    <n v="44644"/>
    <n v="3204.16"/>
    <s v="Open Account"/>
    <s v="KPPE-SB-272132"/>
    <d v="2022-05-17T00:00:00"/>
    <n v="33434693.359999999"/>
    <n v="7.0000000000000007E-2"/>
    <n v="143.15"/>
    <n v="2045"/>
    <m/>
    <x v="3"/>
    <s v="IB"/>
    <x v="0"/>
    <n v="7.0000000000000007E-2"/>
    <b v="1"/>
    <x v="0"/>
    <x v="8"/>
  </r>
  <r>
    <s v="KAPE-IB-191342-21-04-2022"/>
    <s v="LTM/1839/21-22"/>
    <n v="11002"/>
    <n v="3204.16"/>
    <s v="HMB-054197"/>
    <s v="KPPE-SB-272130"/>
    <d v="2022-05-17T00:00:00"/>
    <n v="11460120.23"/>
    <n v="7.0000000000000007E-2"/>
    <n v="301.20999999999998"/>
    <n v="4303"/>
    <m/>
    <x v="3"/>
    <s v="IB"/>
    <x v="0"/>
    <n v="7.0000000000000007E-2"/>
    <b v="1"/>
    <x v="0"/>
    <x v="8"/>
  </r>
  <r>
    <s v="PQZI-EP-21315-10-03-2022"/>
    <s v="LTM/1828/21-22"/>
    <n v="27000"/>
    <n v="9607.2000000000007"/>
    <s v="HMB-053427"/>
    <s v="KPEX-SB-161267"/>
    <d v="2022-05-17T00:00:00"/>
    <n v="32199390"/>
    <n v="1"/>
    <n v="2"/>
    <n v="2"/>
    <m/>
    <x v="3"/>
    <s v="EP"/>
    <x v="2"/>
    <n v="1"/>
    <b v="1"/>
    <x v="0"/>
    <x v="6"/>
  </r>
  <r>
    <s v="PQZI-EP-18423-10-02-2022"/>
    <s v="LTM/1828/21-22"/>
    <n v="27000"/>
    <n v="9607.11"/>
    <s v="HMB-053427"/>
    <s v="KPEX-SB-161267"/>
    <d v="2022-05-17T00:00:00"/>
    <n v="32199390"/>
    <n v="1"/>
    <n v="8"/>
    <n v="8"/>
    <m/>
    <x v="3"/>
    <s v="EP"/>
    <x v="2"/>
    <n v="1"/>
    <b v="1"/>
    <x v="0"/>
    <x v="6"/>
  </r>
  <r>
    <s v="PQZI-EP-22126-19-03-2022"/>
    <s v="LTM/1828/21-22"/>
    <n v="27000"/>
    <n v="9607.11"/>
    <s v="HMB-053427"/>
    <s v="KPEX-SB-161267"/>
    <d v="2022-05-17T00:00:00"/>
    <n v="32199390"/>
    <n v="1"/>
    <n v="317"/>
    <n v="317"/>
    <m/>
    <x v="3"/>
    <s v="EP"/>
    <x v="2"/>
    <n v="1"/>
    <b v="1"/>
    <x v="0"/>
    <x v="6"/>
  </r>
  <r>
    <s v="KPFI-TI-41746-23-04-2022"/>
    <s v="LTM/1828/21-22"/>
    <n v="27000"/>
    <n v="8308.1020000000008"/>
    <s v="HMB-053427"/>
    <s v="KPEX-SB-161267"/>
    <d v="2022-05-17T00:00:00"/>
    <n v="32199390"/>
    <n v="1"/>
    <n v="50185"/>
    <n v="50185"/>
    <m/>
    <x v="3"/>
    <s v="TI"/>
    <x v="2"/>
    <n v="1"/>
    <b v="1"/>
    <x v="0"/>
    <x v="6"/>
  </r>
  <r>
    <s v="PQIB-IB-2406-11-08-2020"/>
    <s v="LTM/1835/21-22"/>
    <n v="14505"/>
    <n v="2701.12"/>
    <s v="HMB-053915"/>
    <s v="KPPE-SB-272659"/>
    <d v="2022-05-17T00:00:00"/>
    <n v="23286513.850000001"/>
    <n v="0.1"/>
    <n v="445.5"/>
    <n v="4455"/>
    <m/>
    <x v="3"/>
    <s v="IB"/>
    <x v="0"/>
    <n v="0.1"/>
    <b v="1"/>
    <x v="0"/>
    <x v="0"/>
  </r>
  <r>
    <s v="PQIB-IB-2406-11-08-2020"/>
    <s v="LTM/1835/21-22"/>
    <n v="14505"/>
    <n v="2701.12"/>
    <s v="HMB-053915"/>
    <s v="KPPE-SB-272659"/>
    <d v="2022-05-17T00:00:00"/>
    <n v="23286513.850000001"/>
    <n v="0.39999999999999997"/>
    <n v="5678.4"/>
    <n v="14196"/>
    <m/>
    <x v="3"/>
    <s v="IB"/>
    <x v="0"/>
    <n v="0.4"/>
    <b v="1"/>
    <x v="0"/>
    <x v="0"/>
  </r>
  <r>
    <s v="PQIB-IB-2406-11-08-2020"/>
    <s v="LTM/1840/21-22"/>
    <n v="34716"/>
    <n v="2701.12"/>
    <s v="AHB-037846"/>
    <s v="KPPE-SB-273135"/>
    <d v="2022-05-18T00:00:00"/>
    <n v="28435885.699999999"/>
    <n v="0.4"/>
    <n v="1087.2"/>
    <n v="2718"/>
    <m/>
    <x v="3"/>
    <s v="IB"/>
    <x v="0"/>
    <n v="0.4"/>
    <b v="1"/>
    <x v="0"/>
    <x v="0"/>
  </r>
  <r>
    <s v="PQIB-IB-2406-11-08-2020"/>
    <s v="LTM/1840/21-22"/>
    <n v="34716"/>
    <n v="2701.12"/>
    <s v="AHB-037846"/>
    <s v="KPPE-SB-273135"/>
    <d v="2022-05-18T00:00:00"/>
    <n v="28435885.699999999"/>
    <n v="0.39999999999999997"/>
    <n v="4900.3999999999996"/>
    <n v="12251"/>
    <m/>
    <x v="3"/>
    <s v="IB"/>
    <x v="0"/>
    <n v="0.4"/>
    <b v="1"/>
    <x v="0"/>
    <x v="0"/>
  </r>
  <r>
    <s v="PQIB-IB-2406-11-08-2020"/>
    <s v="LTM/1842/21-22"/>
    <n v="5533"/>
    <n v="2701.12"/>
    <s v="HMB-054878"/>
    <s v="KPPE-SB-273133"/>
    <d v="2022-05-18T00:00:00"/>
    <n v="24146080.420000002"/>
    <n v="0.1"/>
    <n v="491.84"/>
    <n v="4918.37"/>
    <m/>
    <x v="3"/>
    <s v="IB"/>
    <x v="0"/>
    <n v="0.1"/>
    <b v="1"/>
    <x v="0"/>
    <x v="0"/>
  </r>
  <r>
    <s v="PQIB-IB-2406-11-08-2020"/>
    <s v="LTM/1842/21-22"/>
    <n v="5533"/>
    <n v="2701.12"/>
    <s v="HMB-054878"/>
    <s v="KPPE-SB-273133"/>
    <d v="2022-05-18T00:00:00"/>
    <n v="24146080.420000002"/>
    <n v="0.39999999999999997"/>
    <n v="3619.2"/>
    <n v="9048"/>
    <m/>
    <x v="3"/>
    <s v="IB"/>
    <x v="0"/>
    <n v="0.4"/>
    <b v="1"/>
    <x v="0"/>
    <x v="0"/>
  </r>
  <r>
    <s v="PQIB-IB-2406-11-08-2020"/>
    <s v="LTM/1846/21-22"/>
    <n v="45616"/>
    <n v="2701.12"/>
    <s v="HMB-054971"/>
    <s v="KPEX-SB-161808"/>
    <d v="2022-05-18T00:00:00"/>
    <n v="100227274"/>
    <n v="0.1"/>
    <n v="4725.8"/>
    <n v="47258"/>
    <m/>
    <x v="3"/>
    <s v="IB"/>
    <x v="0"/>
    <n v="0.1"/>
    <b v="1"/>
    <x v="0"/>
    <x v="0"/>
  </r>
  <r>
    <s v="PQZI-EP-18107-08-02-2022"/>
    <s v="LTM/1828A/21-22"/>
    <n v="5280"/>
    <n v="9607.19"/>
    <s v="HMB-054277"/>
    <s v="KPEX-SB-161807"/>
    <d v="2022-05-18T00:00:00"/>
    <n v="6354057.5999999996"/>
    <n v="1"/>
    <n v="163"/>
    <n v="163"/>
    <m/>
    <x v="3"/>
    <s v="EP"/>
    <x v="2"/>
    <n v="1"/>
    <b v="1"/>
    <x v="0"/>
    <x v="6"/>
  </r>
  <r>
    <s v="KAPE-IB-168621-14-03-2022"/>
    <s v="LTM/1835/21-22"/>
    <n v="14505"/>
    <n v="3402.13"/>
    <s v="HMB-053915"/>
    <s v="KPPE-SB-272659"/>
    <d v="2022-05-17T00:00:00"/>
    <n v="23286513.850000001"/>
    <n v="0.04"/>
    <n v="178.2"/>
    <n v="4455"/>
    <m/>
    <x v="3"/>
    <s v="IB"/>
    <x v="0"/>
    <n v="0.04"/>
    <b v="1"/>
    <x v="0"/>
    <x v="2"/>
  </r>
  <r>
    <s v="KAPE-IB-168621-14-03-2022"/>
    <s v="LTM/1835/21-22"/>
    <n v="14505"/>
    <n v="3906.9090000000001"/>
    <s v="HMB-053915"/>
    <s v="KPPE-SB-272659"/>
    <d v="2022-05-17T00:00:00"/>
    <n v="23286513.850000001"/>
    <n v="0.04"/>
    <n v="178.2"/>
    <n v="4455"/>
    <m/>
    <x v="3"/>
    <s v="IB"/>
    <x v="0"/>
    <n v="0.04"/>
    <b v="1"/>
    <x v="0"/>
    <x v="2"/>
  </r>
  <r>
    <s v="KAPE-IB-168698-14-03-2022"/>
    <s v="LTM/1835/21-22"/>
    <n v="14505"/>
    <n v="1108.19"/>
    <s v="HMB-053915"/>
    <s v="KPPE-SB-272659"/>
    <d v="2022-05-17T00:00:00"/>
    <n v="23286513.850000001"/>
    <n v="0.04"/>
    <n v="178.2"/>
    <n v="4455"/>
    <m/>
    <x v="3"/>
    <s v="IB"/>
    <x v="0"/>
    <n v="0.04"/>
    <b v="1"/>
    <x v="0"/>
    <x v="2"/>
  </r>
  <r>
    <s v="KAPE-MB-227266-09-06-2021"/>
    <s v="LTM/1715/21-22"/>
    <n v="8508"/>
    <n v="5503.201"/>
    <s v="HMB-055043"/>
    <s v="KPEX-SB-161806"/>
    <d v="2022-05-18T00:00:00"/>
    <n v="12850312.859999999"/>
    <n v="0.66327000000000003"/>
    <n v="5702.8"/>
    <n v="8598"/>
    <m/>
    <x v="3"/>
    <s v="MB"/>
    <x v="1"/>
    <n v="0.66327000000000003"/>
    <b v="1"/>
    <x v="0"/>
    <x v="5"/>
  </r>
  <r>
    <s v="KAPE-MB-227266-09-06-2021"/>
    <s v="LTM/1835/21-22"/>
    <n v="14505"/>
    <n v="5503.201"/>
    <s v="HMB-053915"/>
    <s v="KPPE-SB-272659"/>
    <d v="2022-05-17T00:00:00"/>
    <n v="23286513.850000001"/>
    <n v="0.53061000000000003"/>
    <n v="7532.54"/>
    <n v="14196"/>
    <m/>
    <x v="3"/>
    <s v="MB"/>
    <x v="1"/>
    <n v="0.53061000000000003"/>
    <b v="1"/>
    <x v="0"/>
    <x v="5"/>
  </r>
  <r>
    <s v="KAPE-MB-227266-09-06-2021"/>
    <s v="LTM/1840/21-22"/>
    <n v="34716"/>
    <n v="5503.201"/>
    <s v="AHB-037846"/>
    <s v="KPPE-SB-273135"/>
    <d v="2022-05-18T00:00:00"/>
    <n v="28435885.699999999"/>
    <n v="0.53061000000000003"/>
    <n v="2684.8900000000003"/>
    <n v="5060"/>
    <m/>
    <x v="3"/>
    <s v="MB"/>
    <x v="1"/>
    <n v="0.53061000000000003"/>
    <b v="1"/>
    <x v="0"/>
    <x v="5"/>
  </r>
  <r>
    <s v="KAPE-IB-42713-03-09-2021"/>
    <s v="LTM/1842/21-22"/>
    <n v="5533"/>
    <n v="5402.33"/>
    <s v="HMB-054878"/>
    <s v="KPPE-SB-273133"/>
    <d v="2022-05-18T00:00:00"/>
    <n v="24146080.420000002"/>
    <n v="0.99009999999999998"/>
    <n v="4097.87"/>
    <n v="4138.84"/>
    <m/>
    <x v="3"/>
    <s v="IB"/>
    <x v="0"/>
    <n v="0.99009999999999998"/>
    <b v="1"/>
    <x v="0"/>
    <x v="3"/>
  </r>
  <r>
    <s v="KAPW-IB-157282-21-04-2022"/>
    <s v="LTM/1835/21-22"/>
    <n v="14505"/>
    <n v="3905.3"/>
    <s v="HMB-053915"/>
    <s v="KPPE-SB-272659"/>
    <d v="2022-05-17T00:00:00"/>
    <n v="23286513.850000001"/>
    <n v="0.04"/>
    <n v="178.2"/>
    <n v="4455"/>
    <m/>
    <x v="3"/>
    <s v="IB"/>
    <x v="0"/>
    <n v="0.04"/>
    <b v="1"/>
    <x v="0"/>
    <x v="2"/>
  </r>
  <r>
    <s v="KAPW-IB-157282-21-04-2022"/>
    <s v="LTM/1846/21-22"/>
    <n v="45616"/>
    <n v="3905.3"/>
    <s v="HMB-054971"/>
    <s v="KPEX-SB-161808"/>
    <d v="2022-05-18T00:00:00"/>
    <n v="100227274"/>
    <n v="0.04"/>
    <n v="1890.0319999999999"/>
    <n v="47250.799999999996"/>
    <m/>
    <x v="3"/>
    <s v="IB"/>
    <x v="0"/>
    <n v="0.04"/>
    <b v="1"/>
    <x v="0"/>
    <x v="2"/>
  </r>
  <r>
    <s v="KAPW-IB-156911-21-04-2022"/>
    <s v="LTM/1835/21-22"/>
    <n v="14505"/>
    <n v="3204.16"/>
    <s v="HMB-053915"/>
    <s v="KPPE-SB-272659"/>
    <d v="2022-05-17T00:00:00"/>
    <n v="23286513.850000001"/>
    <n v="7.0000000000000007E-2"/>
    <n v="117.61"/>
    <n v="1680.14"/>
    <m/>
    <x v="3"/>
    <s v="IB"/>
    <x v="0"/>
    <n v="7.0000000000000007E-2"/>
    <b v="1"/>
    <x v="0"/>
    <x v="8"/>
  </r>
  <r>
    <s v="KAPE-IB-47607-10-09-2021"/>
    <s v="LTM/1842/21-22"/>
    <n v="5533"/>
    <n v="5402.33"/>
    <s v="HMB-054878"/>
    <s v="KPPE-SB-273133"/>
    <d v="2022-05-18T00:00:00"/>
    <n v="24146080.420000002"/>
    <n v="0.99009999999999998"/>
    <n v="771.81"/>
    <n v="779.53"/>
    <m/>
    <x v="3"/>
    <s v="IB"/>
    <x v="0"/>
    <n v="0.99009999999999998"/>
    <b v="1"/>
    <x v="0"/>
    <x v="3"/>
  </r>
  <r>
    <s v="KAPE-IB-47607-10-09-2021"/>
    <s v="LTM/1842/21-22"/>
    <n v="5533"/>
    <n v="5402.33"/>
    <s v="HMB-054878"/>
    <s v="KPPE-SB-273133"/>
    <d v="2022-05-18T00:00:00"/>
    <n v="24146080.420000002"/>
    <n v="1.0101"/>
    <n v="9139.3799999999992"/>
    <n v="9048"/>
    <m/>
    <x v="3"/>
    <s v="IB"/>
    <x v="0"/>
    <n v="1.0101"/>
    <b v="1"/>
    <x v="0"/>
    <x v="3"/>
  </r>
  <r>
    <s v="KAPE-IB-193852-26-04-2022"/>
    <s v="LTM/1835/21-22"/>
    <n v="14505"/>
    <n v="3910"/>
    <s v="HMB-053915"/>
    <s v="KPPE-SB-272659"/>
    <d v="2022-05-17T00:00:00"/>
    <n v="23286513.850000001"/>
    <n v="0.04"/>
    <n v="746.04"/>
    <n v="18651"/>
    <m/>
    <x v="3"/>
    <s v="IB"/>
    <x v="0"/>
    <n v="0.04"/>
    <b v="1"/>
    <x v="0"/>
    <x v="2"/>
  </r>
  <r>
    <s v="KAPE-IB-193852-26-04-2022"/>
    <s v="LTM/1840/21-22"/>
    <n v="34716"/>
    <n v="3910"/>
    <s v="AHB-037846"/>
    <s v="KPPE-SB-273135"/>
    <d v="2022-05-18T00:00:00"/>
    <n v="28435885.699999999"/>
    <n v="0.04"/>
    <n v="598.76"/>
    <n v="14969"/>
    <m/>
    <x v="3"/>
    <s v="IB"/>
    <x v="0"/>
    <n v="0.04"/>
    <b v="1"/>
    <x v="0"/>
    <x v="2"/>
  </r>
  <r>
    <s v="KAPE-IB-193852-26-04-2022"/>
    <s v="LTM/1842/21-22"/>
    <n v="5533"/>
    <n v="3910"/>
    <s v="HMB-054878"/>
    <s v="KPPE-SB-273133"/>
    <d v="2022-05-18T00:00:00"/>
    <n v="24146080.420000002"/>
    <n v="0.04"/>
    <n v="361.92"/>
    <n v="9048"/>
    <m/>
    <x v="3"/>
    <s v="IB"/>
    <x v="0"/>
    <n v="0.04"/>
    <b v="1"/>
    <x v="0"/>
    <x v="2"/>
  </r>
  <r>
    <s v="KAPE-IB-193852-26-04-2022"/>
    <s v="LTM/1846/21-22"/>
    <n v="45616"/>
    <n v="3910"/>
    <s v="HMB-054971"/>
    <s v="KPEX-SB-161808"/>
    <d v="2022-05-18T00:00:00"/>
    <n v="100227274"/>
    <n v="0.04"/>
    <n v="1890.32"/>
    <n v="47258"/>
    <m/>
    <x v="3"/>
    <s v="IB"/>
    <x v="0"/>
    <n v="0.04"/>
    <b v="1"/>
    <x v="0"/>
    <x v="2"/>
  </r>
  <r>
    <s v="KAPE-IB-175040-24-03-2022"/>
    <s v="LTM/1835/21-22"/>
    <n v="14505"/>
    <n v="3809.9110000000001"/>
    <s v="HMB-053915"/>
    <s v="KPPE-SB-272659"/>
    <d v="2022-05-17T00:00:00"/>
    <n v="23286513.850000001"/>
    <n v="0.04"/>
    <n v="567.84"/>
    <n v="14196"/>
    <m/>
    <x v="3"/>
    <s v="IB"/>
    <x v="0"/>
    <n v="0.04"/>
    <b v="1"/>
    <x v="0"/>
    <x v="2"/>
  </r>
  <r>
    <s v="KAPE-IB-175040-24-03-2022"/>
    <s v="LTM/1840/21-22"/>
    <n v="34716"/>
    <n v="3809.9110000000001"/>
    <s v="AHB-037846"/>
    <s v="KPPE-SB-273135"/>
    <d v="2022-05-18T00:00:00"/>
    <n v="28435885.699999999"/>
    <n v="0.04"/>
    <n v="598.76"/>
    <n v="14969"/>
    <m/>
    <x v="3"/>
    <s v="IB"/>
    <x v="0"/>
    <n v="0.04"/>
    <b v="1"/>
    <x v="0"/>
    <x v="2"/>
  </r>
  <r>
    <s v="KAPE-IB-175040-24-03-2022"/>
    <s v="LTM/1846/21-22"/>
    <n v="45616"/>
    <n v="3809.9110000000001"/>
    <s v="HMB-054971"/>
    <s v="KPEX-SB-161808"/>
    <d v="2022-05-18T00:00:00"/>
    <n v="100227274"/>
    <n v="0.04"/>
    <n v="1890.32"/>
    <n v="47258"/>
    <m/>
    <x v="3"/>
    <s v="IB"/>
    <x v="0"/>
    <n v="0.04"/>
    <b v="1"/>
    <x v="0"/>
    <x v="2"/>
  </r>
  <r>
    <s v="KAPE-IB-191342-21-04-2022"/>
    <s v="LTM/1835/21-22"/>
    <n v="14505"/>
    <n v="3204.16"/>
    <s v="HMB-053915"/>
    <s v="KPPE-SB-272659"/>
    <d v="2022-05-17T00:00:00"/>
    <n v="23286513.850000001"/>
    <n v="7.0000000000000007E-2"/>
    <n v="194.24"/>
    <n v="2774.86"/>
    <m/>
    <x v="3"/>
    <s v="IB"/>
    <x v="0"/>
    <n v="7.0000000000000007E-2"/>
    <b v="1"/>
    <x v="0"/>
    <x v="8"/>
  </r>
  <r>
    <s v="PQZI-EP-21315-10-03-2022"/>
    <s v="LTM/1828A/21-22"/>
    <n v="5280"/>
    <n v="9607.2000000000007"/>
    <s v="HMB-054277"/>
    <s v="KPEX-SB-161807"/>
    <d v="2022-05-18T00:00:00"/>
    <n v="6354057.5999999996"/>
    <n v="1"/>
    <n v="0.42"/>
    <n v="0.42"/>
    <m/>
    <x v="3"/>
    <s v="EP"/>
    <x v="2"/>
    <n v="1"/>
    <b v="1"/>
    <x v="0"/>
    <x v="6"/>
  </r>
  <r>
    <s v="PQZI-EP-18423-10-02-2022"/>
    <s v="LTM/1828A/21-22"/>
    <n v="5280"/>
    <n v="9607.11"/>
    <s v="HMB-054277"/>
    <s v="KPEX-SB-161807"/>
    <d v="2022-05-18T00:00:00"/>
    <n v="6354057.5999999996"/>
    <n v="1"/>
    <n v="2"/>
    <n v="2"/>
    <m/>
    <x v="3"/>
    <s v="EP"/>
    <x v="2"/>
    <n v="1"/>
    <b v="1"/>
    <x v="0"/>
    <x v="6"/>
  </r>
  <r>
    <s v="PQZI-EP-22126-19-03-2022"/>
    <s v="LTM/1828A/21-22"/>
    <n v="5280"/>
    <n v="9607.11"/>
    <s v="HMB-054277"/>
    <s v="KPEX-SB-161807"/>
    <d v="2022-05-18T00:00:00"/>
    <n v="6354057.5999999996"/>
    <n v="1"/>
    <n v="63"/>
    <n v="63"/>
    <m/>
    <x v="3"/>
    <s v="EP"/>
    <x v="2"/>
    <n v="1"/>
    <b v="1"/>
    <x v="0"/>
    <x v="6"/>
  </r>
  <r>
    <s v="KPFI-TI-41746-23-04-2022"/>
    <s v="LTM/1715/21-22"/>
    <n v="8508"/>
    <n v="8308.1020000000008"/>
    <s v="HMB-055043"/>
    <s v="KPEX-SB-161806"/>
    <d v="2022-05-18T00:00:00"/>
    <n v="12850312.859999999"/>
    <n v="1"/>
    <n v="17000"/>
    <n v="17000"/>
    <m/>
    <x v="3"/>
    <s v="TI"/>
    <x v="2"/>
    <n v="1"/>
    <b v="1"/>
    <x v="0"/>
    <x v="6"/>
  </r>
  <r>
    <s v="KPFI-TI-41746-23-04-2022"/>
    <s v="LTM/1828A/21-22"/>
    <n v="5280"/>
    <n v="8308.1020000000008"/>
    <s v="HMB-054277"/>
    <s v="KPEX-SB-161807"/>
    <d v="2022-05-18T00:00:00"/>
    <n v="6354057.5999999996"/>
    <n v="1"/>
    <n v="9815"/>
    <n v="9815"/>
    <m/>
    <x v="3"/>
    <s v="TI"/>
    <x v="2"/>
    <n v="1"/>
    <b v="1"/>
    <x v="0"/>
    <x v="6"/>
  </r>
  <r>
    <s v="KPAF-TI-56245-30-04-2022"/>
    <s v="LTM/1715/21-22"/>
    <n v="8508"/>
    <n v="9607.19"/>
    <s v="HMB-055043"/>
    <s v="KPEX-SB-161806"/>
    <d v="2022-05-18T00:00:00"/>
    <n v="12850312.859999999"/>
    <n v="1"/>
    <n v="216"/>
    <n v="216"/>
    <m/>
    <x v="3"/>
    <s v="TI"/>
    <x v="2"/>
    <n v="1"/>
    <b v="1"/>
    <x v="0"/>
    <x v="6"/>
  </r>
  <r>
    <s v="KPAF-TI-54001-18-04-2022"/>
    <s v="LTM/1715/21-22"/>
    <n v="8508"/>
    <n v="9606.2099999999991"/>
    <s v="HMB-055043"/>
    <s v="KPEX-SB-161806"/>
    <d v="2022-05-18T00:00:00"/>
    <n v="12850312.859999999"/>
    <n v="1"/>
    <n v="2341.3000000000002"/>
    <n v="2341.3000000000002"/>
    <m/>
    <x v="3"/>
    <s v="TI"/>
    <x v="2"/>
    <n v="1"/>
    <b v="1"/>
    <x v="0"/>
    <x v="6"/>
  </r>
  <r>
    <s v="KPAF-TI-55737-28-04-2022"/>
    <s v="LTM/1715/21-22"/>
    <n v="8508"/>
    <n v="9606.1"/>
    <s v="HMB-055043"/>
    <s v="KPEX-SB-161806"/>
    <d v="2022-05-18T00:00:00"/>
    <n v="12850312.859999999"/>
    <n v="1"/>
    <n v="415.5"/>
    <n v="415.5"/>
    <m/>
    <x v="3"/>
    <s v="TI"/>
    <x v="2"/>
    <n v="1"/>
    <b v="1"/>
    <x v="0"/>
    <x v="6"/>
  </r>
  <r>
    <s v="PQIB-IB-2406-11-08-2020"/>
    <s v="LTM/1844/21-22"/>
    <n v="12528"/>
    <n v="2701.12"/>
    <s v="HMB-055042"/>
    <s v="KPPE-SB-274133"/>
    <d v="2022-05-19T00:00:00"/>
    <n v="24728585.440000001"/>
    <n v="0.1"/>
    <n v="563.9"/>
    <n v="5639"/>
    <m/>
    <x v="3"/>
    <s v="IB"/>
    <x v="0"/>
    <n v="0.1"/>
    <b v="1"/>
    <x v="0"/>
    <x v="0"/>
  </r>
  <r>
    <s v="PQIB-IB-2406-11-08-2020"/>
    <s v="LTM/1844/21-22"/>
    <n v="12528"/>
    <n v="2701.12"/>
    <s v="HMB-055042"/>
    <s v="KPPE-SB-274133"/>
    <d v="2022-05-19T00:00:00"/>
    <n v="24728585.440000001"/>
    <n v="0.4"/>
    <n v="692.8"/>
    <n v="1732"/>
    <m/>
    <x v="3"/>
    <s v="IB"/>
    <x v="0"/>
    <n v="0.4"/>
    <b v="1"/>
    <x v="0"/>
    <x v="0"/>
  </r>
  <r>
    <s v="PQIB-IB-2406-11-08-2020"/>
    <s v="LTM/1847/21-22"/>
    <n v="10143"/>
    <n v="2701.12"/>
    <s v="HMB-055222"/>
    <s v="KPPE-SB-274225"/>
    <d v="2022-05-19T00:00:00"/>
    <n v="35657263.289999999"/>
    <n v="0.1"/>
    <n v="2518"/>
    <n v="25180"/>
    <m/>
    <x v="3"/>
    <s v="IB"/>
    <x v="0"/>
    <n v="0.1"/>
    <b v="1"/>
    <x v="0"/>
    <x v="0"/>
  </r>
  <r>
    <s v="PQIB-IB-2406-11-08-2020"/>
    <s v="LTM/1852/21-22"/>
    <n v="5816"/>
    <n v="2701.12"/>
    <s v="HMB-055571"/>
    <s v="KPEX-SB-162348"/>
    <d v="2022-05-19T00:00:00"/>
    <n v="12887499.689999999"/>
    <n v="0.1"/>
    <n v="795.3"/>
    <n v="7953"/>
    <m/>
    <x v="3"/>
    <s v="IB"/>
    <x v="0"/>
    <n v="0.1"/>
    <b v="1"/>
    <x v="0"/>
    <x v="0"/>
  </r>
  <r>
    <s v="PQZI-EP-22020-18-03-2022"/>
    <s v="LTM/1845/21-22"/>
    <n v="4800"/>
    <n v="4819.1000000000004"/>
    <s v="AHB-038204"/>
    <s v="KPPE-SB-273355"/>
    <d v="2022-05-18T00:00:00"/>
    <n v="4518648"/>
    <n v="1"/>
    <n v="1500"/>
    <n v="1500"/>
    <m/>
    <x v="3"/>
    <s v="EP"/>
    <x v="2"/>
    <n v="1"/>
    <b v="1"/>
    <x v="0"/>
    <x v="6"/>
  </r>
  <r>
    <s v="PQZI-EP-18107-08-02-2022"/>
    <s v="LTM/1743/21-22"/>
    <n v="6792"/>
    <n v="9607.19"/>
    <s v="HMB-046028"/>
    <s v="KPPE-SB-273890"/>
    <d v="2022-05-18T00:00:00"/>
    <n v="9154464.0800000001"/>
    <n v="1"/>
    <n v="300"/>
    <n v="300"/>
    <m/>
    <x v="3"/>
    <s v="EP"/>
    <x v="2"/>
    <n v="1"/>
    <b v="1"/>
    <x v="0"/>
    <x v="6"/>
  </r>
  <r>
    <s v="KAPE-IB-164920-07-03-2022"/>
    <s v="LTM/1847/21-22"/>
    <n v="10143"/>
    <n v="5205.12"/>
    <s v="HMB-055222"/>
    <s v="KPPE-SB-274225"/>
    <d v="2022-05-19T00:00:00"/>
    <n v="35657263.289999999"/>
    <n v="1.0101"/>
    <n v="11772.94"/>
    <n v="11655.222255222256"/>
    <m/>
    <x v="3"/>
    <s v="IB"/>
    <x v="0"/>
    <n v="1.0101"/>
    <b v="1"/>
    <x v="0"/>
    <x v="1"/>
  </r>
  <r>
    <s v="KAPE-MB-227266-09-06-2021"/>
    <s v="LTM/1844/21-22"/>
    <n v="12528"/>
    <n v="5503.201"/>
    <s v="HMB-055042"/>
    <s v="KPPE-SB-274133"/>
    <d v="2022-05-19T00:00:00"/>
    <n v="24728585.440000001"/>
    <n v="0.53061000000000003"/>
    <n v="919.02"/>
    <n v="1732"/>
    <m/>
    <x v="3"/>
    <s v="MB"/>
    <x v="1"/>
    <n v="0.53061000000000003"/>
    <b v="1"/>
    <x v="0"/>
    <x v="5"/>
  </r>
  <r>
    <s v="KAPW-IB-157282-21-04-2022"/>
    <s v="LTM/1844/21-22"/>
    <n v="12528"/>
    <n v="3905.3"/>
    <s v="HMB-055042"/>
    <s v="KPPE-SB-274133"/>
    <d v="2022-05-19T00:00:00"/>
    <n v="24728585.440000001"/>
    <n v="0.04"/>
    <n v="225.55999999999997"/>
    <n v="5639"/>
    <m/>
    <x v="3"/>
    <s v="IB"/>
    <x v="0"/>
    <n v="0.04"/>
    <b v="1"/>
    <x v="0"/>
    <x v="2"/>
  </r>
  <r>
    <s v="KAPW-IB-157282-21-04-2022"/>
    <s v="LTM/1847/21-22"/>
    <n v="10143"/>
    <n v="3905.3"/>
    <s v="HMB-055222"/>
    <s v="KPPE-SB-274225"/>
    <d v="2022-05-19T00:00:00"/>
    <n v="35657263.289999999"/>
    <n v="0.04"/>
    <n v="1007.2"/>
    <n v="25180"/>
    <m/>
    <x v="3"/>
    <s v="IB"/>
    <x v="0"/>
    <n v="0.04"/>
    <b v="1"/>
    <x v="0"/>
    <x v="2"/>
  </r>
  <r>
    <s v="KAPE-IB-193852-26-04-2022"/>
    <s v="LTM/1844/21-22"/>
    <n v="12528"/>
    <n v="3910"/>
    <s v="HMB-055042"/>
    <s v="KPPE-SB-274133"/>
    <d v="2022-05-19T00:00:00"/>
    <n v="24728585.440000001"/>
    <n v="0.04"/>
    <n v="294.83999999999997"/>
    <n v="7371"/>
    <m/>
    <x v="3"/>
    <s v="IB"/>
    <x v="0"/>
    <n v="0.04"/>
    <b v="1"/>
    <x v="0"/>
    <x v="2"/>
  </r>
  <r>
    <s v="KAPE-IB-193852-26-04-2022"/>
    <s v="LTM/1847/21-22"/>
    <n v="10143"/>
    <n v="3910"/>
    <s v="HMB-055222"/>
    <s v="KPPE-SB-274225"/>
    <d v="2022-05-19T00:00:00"/>
    <n v="35657263.289999999"/>
    <n v="0.04"/>
    <n v="1007.2"/>
    <n v="25180"/>
    <m/>
    <x v="3"/>
    <s v="IB"/>
    <x v="0"/>
    <n v="0.04"/>
    <b v="1"/>
    <x v="0"/>
    <x v="2"/>
  </r>
  <r>
    <s v="KAPE-IB-193852-26-04-2022"/>
    <s v="LTM/1852/21-22"/>
    <n v="5816"/>
    <n v="3910"/>
    <s v="HMB-055571"/>
    <s v="KPEX-SB-162348"/>
    <d v="2022-05-19T00:00:00"/>
    <n v="12887499.689999999"/>
    <n v="0.04"/>
    <n v="318.12"/>
    <n v="7953"/>
    <m/>
    <x v="3"/>
    <s v="IB"/>
    <x v="0"/>
    <n v="0.04"/>
    <b v="1"/>
    <x v="0"/>
    <x v="2"/>
  </r>
  <r>
    <s v="KAPE-IB-175040-24-03-2022"/>
    <s v="LTM/1844/21-22"/>
    <n v="12528"/>
    <n v="3809.9110000000001"/>
    <s v="HMB-055042"/>
    <s v="KPPE-SB-274133"/>
    <d v="2022-05-19T00:00:00"/>
    <n v="24728585.440000001"/>
    <n v="0.04"/>
    <n v="294.83999999999997"/>
    <n v="7371"/>
    <m/>
    <x v="3"/>
    <s v="IB"/>
    <x v="0"/>
    <n v="0.04"/>
    <b v="1"/>
    <x v="0"/>
    <x v="2"/>
  </r>
  <r>
    <s v="KAPE-IB-175040-24-03-2022"/>
    <s v="LTM/1847/21-22"/>
    <n v="10143"/>
    <n v="3809.9110000000001"/>
    <s v="HMB-055222"/>
    <s v="KPPE-SB-274225"/>
    <d v="2022-05-19T00:00:00"/>
    <n v="35657263.289999999"/>
    <n v="0.04"/>
    <n v="1007.2"/>
    <n v="25180"/>
    <m/>
    <x v="3"/>
    <s v="IB"/>
    <x v="0"/>
    <n v="0.04"/>
    <b v="1"/>
    <x v="0"/>
    <x v="2"/>
  </r>
  <r>
    <s v="KAPE-IB-175040-24-03-2022"/>
    <s v="LTM/1852/21-22"/>
    <n v="5816"/>
    <n v="3809.9110000000001"/>
    <s v="HMB-055571"/>
    <s v="KPEX-SB-162348"/>
    <d v="2022-05-19T00:00:00"/>
    <n v="12887499.689999999"/>
    <n v="0.04"/>
    <n v="318.12"/>
    <n v="7953"/>
    <m/>
    <x v="3"/>
    <s v="IB"/>
    <x v="0"/>
    <n v="0.04"/>
    <b v="1"/>
    <x v="0"/>
    <x v="2"/>
  </r>
  <r>
    <s v="KPFI-TI-40087-11-04-2022"/>
    <s v="LTM/1845/21-22"/>
    <n v="4800"/>
    <n v="5807.1090000000004"/>
    <s v="AHB-038204"/>
    <s v="KPPE-SB-273355"/>
    <d v="2022-05-18T00:00:00"/>
    <n v="4518648"/>
    <n v="1"/>
    <n v="5000"/>
    <n v="5000"/>
    <m/>
    <x v="3"/>
    <s v="TI"/>
    <x v="2"/>
    <n v="1"/>
    <b v="1"/>
    <x v="0"/>
    <x v="6"/>
  </r>
  <r>
    <s v="PQZI-EP-14262-29-12-2021"/>
    <s v="LTM/1743/21-22"/>
    <n v="6792"/>
    <n v="9607.11"/>
    <s v="HMB-046028"/>
    <s v="KPPE-SB-273890"/>
    <d v="2022-05-18T00:00:00"/>
    <n v="9154464.0800000001"/>
    <n v="1"/>
    <n v="9.56"/>
    <n v="9.56"/>
    <m/>
    <x v="3"/>
    <s v="EP"/>
    <x v="2"/>
    <n v="1"/>
    <b v="1"/>
    <x v="0"/>
    <x v="6"/>
  </r>
  <r>
    <s v="PQZI-EP-19870-23-02-2022"/>
    <s v="LTM/1743/21-22"/>
    <n v="6792"/>
    <n v="9607.11"/>
    <s v="HMB-046028"/>
    <s v="KPPE-SB-273890"/>
    <d v="2022-05-18T00:00:00"/>
    <n v="9154464.0800000001"/>
    <n v="1"/>
    <n v="60"/>
    <n v="60"/>
    <m/>
    <x v="3"/>
    <s v="EP"/>
    <x v="2"/>
    <n v="1"/>
    <b v="1"/>
    <x v="0"/>
    <x v="6"/>
  </r>
  <r>
    <s v="PQZI-EP-22128-19-03-2022"/>
    <s v="LTM/1845/21-22"/>
    <n v="4800"/>
    <n v="9607.11"/>
    <s v="AHB-038204"/>
    <s v="KPPE-SB-273355"/>
    <d v="2022-05-18T00:00:00"/>
    <n v="4518648"/>
    <n v="1"/>
    <n v="100"/>
    <n v="100"/>
    <m/>
    <x v="3"/>
    <s v="EP"/>
    <x v="2"/>
    <n v="1"/>
    <b v="1"/>
    <x v="0"/>
    <x v="6"/>
  </r>
  <r>
    <s v="KAPE-IB-155031-23-02-2021"/>
    <s v="LTM/1847/21-22"/>
    <n v="10143"/>
    <n v="5205.12"/>
    <s v="HMB-055222"/>
    <s v="KPPE-SB-274225"/>
    <d v="2022-05-19T00:00:00"/>
    <n v="35657263.289999999"/>
    <n v="1.0101"/>
    <n v="1.1999999999999999E-3"/>
    <n v="1.1000000000000001E-3"/>
    <m/>
    <x v="3"/>
    <s v="IB"/>
    <x v="0"/>
    <n v="1.09091"/>
    <b v="0"/>
    <x v="5"/>
    <x v="1"/>
  </r>
  <r>
    <s v="KAPW-IB-137115-11-03-2022"/>
    <s v="LTM/1847/21-22"/>
    <n v="10143"/>
    <n v="5205.12"/>
    <s v="HMB-055222"/>
    <s v="KPPE-SB-274225"/>
    <d v="2022-05-19T00:00:00"/>
    <n v="35657263.289999999"/>
    <n v="1.0101"/>
    <n v="13661.38"/>
    <n v="13524.779724779724"/>
    <m/>
    <x v="3"/>
    <s v="IB"/>
    <x v="0"/>
    <n v="1.0101"/>
    <b v="1"/>
    <x v="0"/>
    <x v="1"/>
  </r>
  <r>
    <s v="PQIB-IB-2406-11-08-2020"/>
    <s v="LTM/1859/21-22"/>
    <n v="13650"/>
    <n v="2701.12"/>
    <s v="HMB-056203"/>
    <s v="KPPE-SB-275536"/>
    <d v="2022-05-20T00:00:00"/>
    <n v="35242528.640000001"/>
    <n v="0.4"/>
    <n v="8359.2000000000007"/>
    <n v="20898"/>
    <m/>
    <x v="3"/>
    <s v="IB"/>
    <x v="0"/>
    <n v="0.4"/>
    <b v="1"/>
    <x v="0"/>
    <x v="0"/>
  </r>
  <r>
    <s v="SIPZ-HC-527-01-12-2021"/>
    <s v="LTM/1830/21-22"/>
    <n v="24252"/>
    <n v="9607.2000000000007"/>
    <s v="HMB-053481"/>
    <s v="KPPE-SB-275434"/>
    <d v="2022-05-20T00:00:00"/>
    <n v="25982622.719999999"/>
    <n v="1.039E-2"/>
    <n v="56.84"/>
    <n v="5470.38"/>
    <m/>
    <x v="3"/>
    <s v="HC"/>
    <x v="2"/>
    <n v="1.039E-2"/>
    <b v="1"/>
    <x v="0"/>
    <x v="6"/>
  </r>
  <r>
    <s v="SIPZ-HC-527-01-12-2021"/>
    <s v="LTM/1858/21-22"/>
    <n v="5136"/>
    <n v="9607.2000000000007"/>
    <s v="HMB-056160"/>
    <s v="KPPE-SB-274907"/>
    <d v="2022-05-19T00:00:00"/>
    <n v="6987335.4000000004"/>
    <n v="1.039E-2"/>
    <n v="12.04"/>
    <n v="1158.5"/>
    <m/>
    <x v="3"/>
    <s v="HC"/>
    <x v="2"/>
    <n v="1.039E-2"/>
    <b v="1"/>
    <x v="0"/>
    <x v="6"/>
  </r>
  <r>
    <s v="SIPZ-HC-617-30-12-2021"/>
    <s v="LTM/1830/21-22"/>
    <n v="24252"/>
    <n v="9607.2000000000007"/>
    <s v="HMB-053481"/>
    <s v="KPPE-SB-275434"/>
    <d v="2022-05-20T00:00:00"/>
    <n v="25982622.719999999"/>
    <n v="4.8000000000000001E-4"/>
    <n v="2.63"/>
    <n v="5470.38"/>
    <m/>
    <x v="3"/>
    <s v="HC"/>
    <x v="2"/>
    <n v="4.8000000000000001E-4"/>
    <b v="1"/>
    <x v="0"/>
    <x v="6"/>
  </r>
  <r>
    <s v="SIPZ-HC-617-30-12-2021"/>
    <s v="LTM/1858/21-22"/>
    <n v="5136"/>
    <n v="9607.2000000000007"/>
    <s v="HMB-056160"/>
    <s v="KPPE-SB-274907"/>
    <d v="2022-05-19T00:00:00"/>
    <n v="6987335.4000000004"/>
    <n v="4.8000000000000001E-4"/>
    <n v="0.56000000000000005"/>
    <n v="1158.5"/>
    <m/>
    <x v="3"/>
    <s v="HC"/>
    <x v="2"/>
    <n v="4.8000000000000001E-4"/>
    <b v="1"/>
    <x v="0"/>
    <x v="6"/>
  </r>
  <r>
    <s v="KAPE-IB-193852-26-04-2022"/>
    <s v="LTM/1859/21-22"/>
    <n v="13650"/>
    <n v="3910"/>
    <s v="HMB-056203"/>
    <s v="KPPE-SB-275536"/>
    <d v="2022-05-20T00:00:00"/>
    <n v="35242528.640000001"/>
    <n v="0.04"/>
    <n v="835.92"/>
    <n v="20898"/>
    <m/>
    <x v="3"/>
    <s v="IB"/>
    <x v="0"/>
    <n v="0.04"/>
    <b v="1"/>
    <x v="0"/>
    <x v="2"/>
  </r>
  <r>
    <s v="KAPE-IB-175040-24-03-2022"/>
    <s v="LTM/1859/21-22"/>
    <n v="13650"/>
    <n v="3809.9110000000001"/>
    <s v="HMB-056203"/>
    <s v="KPPE-SB-275536"/>
    <d v="2022-05-20T00:00:00"/>
    <n v="35242528.640000001"/>
    <n v="0.04"/>
    <n v="835.92"/>
    <n v="20898"/>
    <m/>
    <x v="3"/>
    <s v="IB"/>
    <x v="0"/>
    <n v="0.04"/>
    <b v="1"/>
    <x v="0"/>
    <x v="2"/>
  </r>
  <r>
    <s v="PQIB-IB-2406-11-08-2020"/>
    <s v="LTM/1848/21-22"/>
    <n v="84712"/>
    <n v="2701.12"/>
    <s v="HMB-055221"/>
    <s v="KPEX-SB-163517"/>
    <d v="2022-05-21T00:00:00"/>
    <n v="151765100"/>
    <n v="0.1"/>
    <n v="7920.6100000000006"/>
    <n v="79206"/>
    <m/>
    <x v="3"/>
    <s v="IB"/>
    <x v="0"/>
    <n v="0.1"/>
    <b v="1"/>
    <x v="0"/>
    <x v="0"/>
  </r>
  <r>
    <s v="PQIB-IB-2406-11-08-2020"/>
    <s v="LTM/1860/21-22"/>
    <n v="14320"/>
    <n v="2701.12"/>
    <s v="HMB-056204"/>
    <s v="KPPE-SB-276664"/>
    <d v="2022-05-21T00:00:00"/>
    <n v="33821013.899999999"/>
    <n v="0.4"/>
    <n v="7934.8"/>
    <n v="19837"/>
    <m/>
    <x v="3"/>
    <s v="IB"/>
    <x v="0"/>
    <n v="0.4"/>
    <b v="1"/>
    <x v="0"/>
    <x v="0"/>
  </r>
  <r>
    <s v="PQIB-IB-2406-11-08-2020"/>
    <s v="LTM/1869/21-22"/>
    <n v="27595"/>
    <n v="2701.12"/>
    <s v="HMB-057057"/>
    <s v="KPPE-SB-277572"/>
    <d v="2022-05-22T00:00:00"/>
    <n v="30613127.489999998"/>
    <n v="0.1"/>
    <n v="1311.2"/>
    <n v="13112"/>
    <m/>
    <x v="3"/>
    <s v="IB"/>
    <x v="0"/>
    <n v="0.1"/>
    <b v="1"/>
    <x v="0"/>
    <x v="0"/>
  </r>
  <r>
    <s v="PQIB-IB-2406-11-08-2020"/>
    <s v="LTM/1870/21-22"/>
    <n v="33576"/>
    <n v="2701.12"/>
    <s v="HMB-057040"/>
    <s v="KPEX-SB-164025"/>
    <d v="2022-05-22T00:00:00"/>
    <n v="39547612.619999997"/>
    <n v="0.1"/>
    <n v="1252.7"/>
    <n v="12527"/>
    <m/>
    <x v="3"/>
    <s v="IB"/>
    <x v="0"/>
    <n v="0.1"/>
    <b v="1"/>
    <x v="0"/>
    <x v="0"/>
  </r>
  <r>
    <s v="PQIB-IB-2406-11-08-2020"/>
    <s v="LTM/1871/21-22"/>
    <n v="30596"/>
    <n v="2701.12"/>
    <s v="HMB-057063"/>
    <s v="KPPE-SB-277665"/>
    <d v="2022-05-22T00:00:00"/>
    <n v="35291842.369999997"/>
    <n v="0.1"/>
    <n v="1593.3"/>
    <n v="15933"/>
    <m/>
    <x v="3"/>
    <s v="IB"/>
    <x v="0"/>
    <n v="0.1"/>
    <b v="1"/>
    <x v="0"/>
    <x v="0"/>
  </r>
  <r>
    <s v="PQIB-IB-2406-11-08-2020"/>
    <s v="LTM/1873/21-22"/>
    <n v="30608"/>
    <n v="2701.12"/>
    <s v="Open Account"/>
    <s v="KPPE-SB-277686"/>
    <d v="2022-05-22T00:00:00"/>
    <n v="29527826.359999999"/>
    <n v="0.1"/>
    <n v="1028.5"/>
    <n v="10285"/>
    <m/>
    <x v="3"/>
    <s v="IB"/>
    <x v="0"/>
    <n v="0.1"/>
    <b v="1"/>
    <x v="0"/>
    <x v="0"/>
  </r>
  <r>
    <s v="PQIB-IB-2406-11-08-2020"/>
    <s v="LTM/1873/21-22"/>
    <n v="30608"/>
    <n v="2701.12"/>
    <s v="Open Account"/>
    <s v="KPPE-SB-277686"/>
    <d v="2022-05-22T00:00:00"/>
    <n v="29527826.359999999"/>
    <n v="0.4"/>
    <n v="1012"/>
    <n v="2530"/>
    <m/>
    <x v="3"/>
    <s v="IB"/>
    <x v="0"/>
    <n v="0.4"/>
    <b v="1"/>
    <x v="0"/>
    <x v="0"/>
  </r>
  <r>
    <s v="PQIB-IB-2406-11-08-2020"/>
    <s v="LTM/1874/21-22"/>
    <n v="45396"/>
    <n v="2701.12"/>
    <s v="Open Account"/>
    <s v="KPPE-SB-277624"/>
    <d v="2022-05-22T00:00:00"/>
    <n v="32123494.18"/>
    <n v="0.1"/>
    <n v="1338.4"/>
    <n v="13384"/>
    <m/>
    <x v="3"/>
    <s v="IB"/>
    <x v="0"/>
    <n v="0.1"/>
    <b v="1"/>
    <x v="0"/>
    <x v="0"/>
  </r>
  <r>
    <s v="KAPE-IB-123078-05-01-2022"/>
    <s v="LTM/1870/21-22"/>
    <n v="33576"/>
    <n v="5205.2700000000004"/>
    <s v="HMB-057040"/>
    <s v="KPEX-SB-164025"/>
    <d v="2022-05-22T00:00:00"/>
    <n v="39547612.619999997"/>
    <n v="1.0101"/>
    <n v="86.81"/>
    <n v="85.94"/>
    <m/>
    <x v="3"/>
    <s v="IB"/>
    <x v="0"/>
    <n v="1.0101199999999999"/>
    <b v="0"/>
    <x v="0"/>
    <x v="1"/>
  </r>
  <r>
    <s v="KAPE-IB-126926-11-01-2022"/>
    <s v="LTM/1870/21-22"/>
    <n v="33576"/>
    <n v="5205.2700000000004"/>
    <s v="HMB-057040"/>
    <s v="KPEX-SB-164025"/>
    <d v="2022-05-22T00:00:00"/>
    <n v="39547612.619999997"/>
    <n v="1.0101"/>
    <n v="12566.71"/>
    <n v="12441.06"/>
    <m/>
    <x v="3"/>
    <s v="IB"/>
    <x v="0"/>
    <n v="1.0101"/>
    <b v="1"/>
    <x v="0"/>
    <x v="1"/>
  </r>
  <r>
    <s v="KAPW-IB-157282-21-04-2022"/>
    <s v="LTM/1848/21-22"/>
    <n v="84712"/>
    <n v="3905.3"/>
    <s v="HMB-055221"/>
    <s v="KPEX-SB-163517"/>
    <d v="2022-05-21T00:00:00"/>
    <n v="151765100"/>
    <n v="0.04"/>
    <n v="2429.4679999999998"/>
    <n v="60736.75"/>
    <m/>
    <x v="3"/>
    <s v="IB"/>
    <x v="0"/>
    <n v="0.04"/>
    <b v="1"/>
    <x v="0"/>
    <x v="2"/>
  </r>
  <r>
    <s v="KAPE-IB-193852-26-04-2022"/>
    <s v="LTM/1848/21-22"/>
    <n v="84712"/>
    <n v="3910"/>
    <s v="HMB-055221"/>
    <s v="KPEX-SB-163517"/>
    <d v="2022-05-21T00:00:00"/>
    <n v="151765100"/>
    <n v="0.04"/>
    <n v="3168.24"/>
    <n v="79206"/>
    <m/>
    <x v="3"/>
    <s v="IB"/>
    <x v="0"/>
    <n v="0.04"/>
    <b v="1"/>
    <x v="0"/>
    <x v="2"/>
  </r>
  <r>
    <s v="KAPE-IB-193852-26-04-2022"/>
    <s v="LTM/1860/21-22"/>
    <n v="14320"/>
    <n v="3910"/>
    <s v="HMB-056204"/>
    <s v="KPPE-SB-276664"/>
    <d v="2022-05-21T00:00:00"/>
    <n v="33821013.899999999"/>
    <n v="0.04"/>
    <n v="793.48"/>
    <n v="19837"/>
    <m/>
    <x v="3"/>
    <s v="IB"/>
    <x v="0"/>
    <n v="0.04"/>
    <b v="1"/>
    <x v="0"/>
    <x v="2"/>
  </r>
  <r>
    <s v="KAPE-IB-193852-26-04-2022"/>
    <s v="LTM/1869/21-22"/>
    <n v="27595"/>
    <n v="3910"/>
    <s v="HMB-057057"/>
    <s v="KPPE-SB-277572"/>
    <d v="2022-05-22T00:00:00"/>
    <n v="30613127.489999998"/>
    <n v="0.04"/>
    <n v="524.48"/>
    <n v="13112"/>
    <m/>
    <x v="3"/>
    <s v="IB"/>
    <x v="0"/>
    <n v="0.04"/>
    <b v="1"/>
    <x v="0"/>
    <x v="2"/>
  </r>
  <r>
    <s v="KAPE-IB-193852-26-04-2022"/>
    <s v="LTM/1870/21-22"/>
    <n v="33576"/>
    <n v="3910"/>
    <s v="HMB-057040"/>
    <s v="KPEX-SB-164025"/>
    <d v="2022-05-22T00:00:00"/>
    <n v="39547612.619999997"/>
    <n v="0.04"/>
    <n v="501.08"/>
    <n v="12527"/>
    <m/>
    <x v="3"/>
    <s v="IB"/>
    <x v="0"/>
    <n v="0.04"/>
    <b v="1"/>
    <x v="0"/>
    <x v="2"/>
  </r>
  <r>
    <s v="KAPE-IB-175040-24-03-2022"/>
    <s v="LTM/1848/21-22"/>
    <n v="84712"/>
    <n v="3809.9110000000001"/>
    <s v="HMB-055221"/>
    <s v="KPEX-SB-163517"/>
    <d v="2022-05-21T00:00:00"/>
    <n v="151765100"/>
    <n v="0.04"/>
    <n v="3168.24"/>
    <n v="79206"/>
    <m/>
    <x v="3"/>
    <s v="IB"/>
    <x v="0"/>
    <n v="0.04"/>
    <b v="1"/>
    <x v="0"/>
    <x v="2"/>
  </r>
  <r>
    <s v="KAPE-IB-175040-24-03-2022"/>
    <s v="LTM/1860/21-22"/>
    <n v="14320"/>
    <n v="3809.9110000000001"/>
    <s v="HMB-056204"/>
    <s v="KPPE-SB-276664"/>
    <d v="2022-05-21T00:00:00"/>
    <n v="33821013.899999999"/>
    <n v="0.04"/>
    <n v="793.48"/>
    <n v="19837"/>
    <m/>
    <x v="3"/>
    <s v="IB"/>
    <x v="0"/>
    <n v="0.04"/>
    <b v="1"/>
    <x v="0"/>
    <x v="2"/>
  </r>
  <r>
    <s v="KAPE-IB-175040-24-03-2022"/>
    <s v="LTM/1869/21-22"/>
    <n v="27595"/>
    <n v="3809.9110000000001"/>
    <s v="HMB-057057"/>
    <s v="KPPE-SB-277572"/>
    <d v="2022-05-22T00:00:00"/>
    <n v="30613127.489999998"/>
    <n v="0.04"/>
    <n v="524.48"/>
    <n v="13112"/>
    <m/>
    <x v="3"/>
    <s v="IB"/>
    <x v="0"/>
    <n v="0.04"/>
    <b v="1"/>
    <x v="0"/>
    <x v="2"/>
  </r>
  <r>
    <s v="KAPE-IB-175040-24-03-2022"/>
    <s v="LTM/1870/21-22"/>
    <n v="33576"/>
    <n v="3809.9110000000001"/>
    <s v="HMB-057040"/>
    <s v="KPEX-SB-164025"/>
    <d v="2022-05-22T00:00:00"/>
    <n v="39547612.619999997"/>
    <n v="0.04"/>
    <n v="501.08"/>
    <n v="12527"/>
    <m/>
    <x v="3"/>
    <s v="IB"/>
    <x v="0"/>
    <n v="0.04"/>
    <b v="1"/>
    <x v="0"/>
    <x v="2"/>
  </r>
  <r>
    <s v="KAPE-IB-175040-24-03-2022"/>
    <s v="LTM/1871/21-22"/>
    <n v="30596"/>
    <n v="3809.9110000000001"/>
    <s v="HMB-057063"/>
    <s v="KPPE-SB-277665"/>
    <d v="2022-05-22T00:00:00"/>
    <n v="35291842.369999997"/>
    <n v="0.04"/>
    <n v="637.31999999999994"/>
    <n v="15933"/>
    <m/>
    <x v="3"/>
    <s v="IB"/>
    <x v="0"/>
    <n v="0.04"/>
    <b v="1"/>
    <x v="0"/>
    <x v="2"/>
  </r>
  <r>
    <s v="KAPE-IB-191342-21-04-2022"/>
    <s v="LTM/1871/21-22"/>
    <n v="30596"/>
    <n v="3204.16"/>
    <s v="HMB-057063"/>
    <s v="KPPE-SB-277665"/>
    <d v="2022-05-22T00:00:00"/>
    <n v="35291842.369999997"/>
    <n v="7.0000000000000007E-2"/>
    <n v="202.94"/>
    <n v="2900.99"/>
    <m/>
    <x v="3"/>
    <s v="IB"/>
    <x v="0"/>
    <n v="6.9959999999999994E-2"/>
    <b v="0"/>
    <x v="0"/>
    <x v="8"/>
  </r>
  <r>
    <s v="KAPE-IB-202132-11-05-2022"/>
    <s v="LTM/1871/21-22"/>
    <n v="30596"/>
    <n v="3910"/>
    <s v="HMB-057063"/>
    <s v="KPPE-SB-277665"/>
    <d v="2022-05-22T00:00:00"/>
    <n v="35291842.369999997"/>
    <n v="0.04"/>
    <n v="637.31999999999994"/>
    <n v="15933"/>
    <m/>
    <x v="3"/>
    <s v="IB"/>
    <x v="0"/>
    <n v="0.04"/>
    <b v="1"/>
    <x v="0"/>
    <x v="2"/>
  </r>
  <r>
    <s v="KAPE-IB-202132-11-05-2022"/>
    <s v="LTM/1873/21-22"/>
    <n v="30608"/>
    <n v="3910"/>
    <s v="Open Account"/>
    <s v="KPPE-SB-277686"/>
    <d v="2022-05-22T00:00:00"/>
    <n v="29527826.359999999"/>
    <n v="0.04"/>
    <n v="512.6"/>
    <n v="12815"/>
    <m/>
    <x v="3"/>
    <s v="IB"/>
    <x v="0"/>
    <n v="0.04"/>
    <b v="1"/>
    <x v="0"/>
    <x v="2"/>
  </r>
  <r>
    <s v="KAPE-IB-202132-11-05-2022"/>
    <s v="LTM/1874/21-22"/>
    <n v="45396"/>
    <n v="3910"/>
    <s v="Open Account"/>
    <s v="KPPE-SB-277624"/>
    <d v="2022-05-22T00:00:00"/>
    <n v="32123494.18"/>
    <n v="0.04"/>
    <n v="535.36"/>
    <n v="13384"/>
    <m/>
    <x v="3"/>
    <s v="IB"/>
    <x v="0"/>
    <n v="0.04"/>
    <b v="1"/>
    <x v="0"/>
    <x v="2"/>
  </r>
  <r>
    <s v="KAPW-IB-165948-11-05-2022"/>
    <s v="LTM/1871/21-22"/>
    <n v="30596"/>
    <n v="3906.9029999999998"/>
    <s v="HMB-057063"/>
    <s v="KPPE-SB-277665"/>
    <d v="2022-05-22T00:00:00"/>
    <n v="35291842.369999997"/>
    <n v="0.04"/>
    <n v="637.31999999999994"/>
    <n v="15933"/>
    <m/>
    <x v="3"/>
    <s v="IB"/>
    <x v="0"/>
    <n v="0.04"/>
    <b v="1"/>
    <x v="0"/>
    <x v="2"/>
  </r>
  <r>
    <s v="KAPW-IB-165948-11-05-2022"/>
    <s v="LTM/1873/21-22"/>
    <n v="30608"/>
    <n v="3906.9029999999998"/>
    <s v="Open Account"/>
    <s v="KPPE-SB-277686"/>
    <d v="2022-05-22T00:00:00"/>
    <n v="29527826.359999999"/>
    <n v="0.04"/>
    <n v="411.4"/>
    <n v="10285"/>
    <m/>
    <x v="3"/>
    <s v="IB"/>
    <x v="0"/>
    <n v="0.04"/>
    <b v="1"/>
    <x v="0"/>
    <x v="2"/>
  </r>
  <r>
    <s v="KAPW-IB-165948-11-05-2022"/>
    <s v="LTM/1874/21-22"/>
    <n v="45396"/>
    <n v="3906.9029999999998"/>
    <s v="Open Account"/>
    <s v="KPPE-SB-277624"/>
    <d v="2022-05-22T00:00:00"/>
    <n v="32123494.18"/>
    <n v="0.04"/>
    <n v="535.36"/>
    <n v="13384"/>
    <m/>
    <x v="3"/>
    <s v="IB"/>
    <x v="0"/>
    <n v="0.04"/>
    <b v="1"/>
    <x v="0"/>
    <x v="2"/>
  </r>
  <r>
    <s v="KAPE-IB-195567-28-04-2022"/>
    <s v="LTM/1871/21-22"/>
    <n v="30596"/>
    <n v="3204.16"/>
    <s v="HMB-057063"/>
    <s v="KPPE-SB-277665"/>
    <d v="2022-05-22T00:00:00"/>
    <n v="35291842.369999997"/>
    <n v="7.0000000000000007E-2"/>
    <n v="911.77"/>
    <n v="13032.01"/>
    <m/>
    <x v="3"/>
    <s v="IB"/>
    <x v="0"/>
    <n v="6.9959999999999994E-2"/>
    <b v="0"/>
    <x v="0"/>
    <x v="8"/>
  </r>
  <r>
    <s v="KAPE-IB-195567-28-04-2022"/>
    <s v="LTM/1873/21-22"/>
    <n v="30608"/>
    <n v="3204.16"/>
    <s v="Open Account"/>
    <s v="KPPE-SB-277686"/>
    <d v="2022-05-22T00:00:00"/>
    <n v="29527826.359999999"/>
    <n v="7.0000000000000007E-2"/>
    <n v="719.95"/>
    <n v="10285"/>
    <m/>
    <x v="3"/>
    <s v="IB"/>
    <x v="0"/>
    <n v="7.0000000000000007E-2"/>
    <b v="1"/>
    <x v="0"/>
    <x v="8"/>
  </r>
  <r>
    <s v="KAPE-IB-203232-12-05-2022"/>
    <s v="LTM/1871/21-22"/>
    <n v="30596"/>
    <n v="3809.9189999999999"/>
    <s v="HMB-057063"/>
    <s v="KPPE-SB-277665"/>
    <d v="2022-05-22T00:00:00"/>
    <n v="35291842.369999997"/>
    <n v="0.04"/>
    <n v="637.31999999999994"/>
    <n v="15933"/>
    <m/>
    <x v="3"/>
    <s v="IB"/>
    <x v="0"/>
    <n v="0.04"/>
    <b v="1"/>
    <x v="0"/>
    <x v="2"/>
  </r>
  <r>
    <s v="KAPE-IB-203232-12-05-2022"/>
    <s v="LTM/1873/21-22"/>
    <n v="30608"/>
    <n v="3809.9189999999999"/>
    <s v="Open Account"/>
    <s v="KPPE-SB-277686"/>
    <d v="2022-05-22T00:00:00"/>
    <n v="29527826.359999999"/>
    <n v="0.04"/>
    <n v="512.6"/>
    <n v="12815"/>
    <m/>
    <x v="3"/>
    <s v="IB"/>
    <x v="0"/>
    <n v="0.04"/>
    <b v="1"/>
    <x v="0"/>
    <x v="2"/>
  </r>
  <r>
    <s v="KAPE-IB-203232-12-05-2022"/>
    <s v="LTM/1874/21-22"/>
    <n v="45396"/>
    <n v="3809.9189999999999"/>
    <s v="Open Account"/>
    <s v="KPPE-SB-277624"/>
    <d v="2022-05-22T00:00:00"/>
    <n v="32123494.18"/>
    <n v="0.04"/>
    <n v="535.36"/>
    <n v="13384"/>
    <m/>
    <x v="3"/>
    <s v="IB"/>
    <x v="0"/>
    <n v="0.04"/>
    <b v="1"/>
    <x v="0"/>
    <x v="2"/>
  </r>
  <r>
    <s v="PQIB-IB-2406-11-08-2020"/>
    <s v="LTM/1401/21-22"/>
    <n v="874"/>
    <n v="2701.12"/>
    <s v="HMB-054337"/>
    <s v="KPPE-SB-277955"/>
    <d v="2022-05-23T00:00:00"/>
    <n v="8766294.5"/>
    <n v="0.4"/>
    <n v="1645"/>
    <n v="4112.5"/>
    <m/>
    <x v="3"/>
    <s v="IB"/>
    <x v="0"/>
    <n v="0.4"/>
    <b v="1"/>
    <x v="0"/>
    <x v="0"/>
  </r>
  <r>
    <s v="PQIB-IB-2406-11-08-2020"/>
    <s v="LTM/1866/21-22"/>
    <n v="7038"/>
    <n v="2701.12"/>
    <s v="HMB-056900"/>
    <s v="KPPE-SB-278829"/>
    <d v="2022-05-24T00:00:00"/>
    <n v="15966834.470000001"/>
    <n v="0.1"/>
    <n v="804.7"/>
    <n v="8047"/>
    <m/>
    <x v="3"/>
    <s v="IB"/>
    <x v="0"/>
    <n v="0.1"/>
    <b v="1"/>
    <x v="0"/>
    <x v="0"/>
  </r>
  <r>
    <s v="PQIB-IB-2406-11-08-2020"/>
    <s v="LTM/1867/21-22"/>
    <n v="2116"/>
    <n v="2701.12"/>
    <s v="HMB-057331"/>
    <s v="KPPE-SB-278908"/>
    <d v="2022-05-24T00:00:00"/>
    <n v="28226785.969999999"/>
    <n v="0.4"/>
    <n v="6686"/>
    <n v="16715"/>
    <m/>
    <x v="3"/>
    <s v="IB"/>
    <x v="0"/>
    <n v="0.4"/>
    <b v="1"/>
    <x v="0"/>
    <x v="0"/>
  </r>
  <r>
    <s v="PQIB-IB-2406-11-08-2020"/>
    <s v="LTM/1889/21-22"/>
    <n v="13702"/>
    <n v="2701.12"/>
    <s v="HMB-057623"/>
    <s v="KPPE-SB-278909"/>
    <d v="2022-05-24T00:00:00"/>
    <n v="25930142.329999998"/>
    <n v="0.1"/>
    <n v="583.70000000000005"/>
    <n v="5837"/>
    <m/>
    <x v="3"/>
    <s v="IB"/>
    <x v="0"/>
    <n v="0.1"/>
    <b v="1"/>
    <x v="0"/>
    <x v="0"/>
  </r>
  <r>
    <s v="PQIB-IB-2406-11-08-2020"/>
    <s v="LTM/1889/21-22"/>
    <n v="13702"/>
    <n v="2701.12"/>
    <s v="HMB-057623"/>
    <s v="KPPE-SB-278909"/>
    <d v="2022-05-24T00:00:00"/>
    <n v="25930142.329999998"/>
    <n v="0.4"/>
    <n v="5521.2"/>
    <n v="13803"/>
    <m/>
    <x v="3"/>
    <s v="IB"/>
    <x v="0"/>
    <n v="0.4"/>
    <b v="1"/>
    <x v="0"/>
    <x v="0"/>
  </r>
  <r>
    <s v="PQZI-EP-22020-18-03-2022"/>
    <s v="LTM/1723/21-22"/>
    <n v="18872"/>
    <n v="4819.1000000000004"/>
    <s v="HMB-044687"/>
    <s v="KPPE-SB-278899"/>
    <d v="2022-05-24T00:00:00"/>
    <n v="13907154.24"/>
    <n v="1"/>
    <n v="2290"/>
    <n v="2290"/>
    <m/>
    <x v="3"/>
    <s v="EP"/>
    <x v="2"/>
    <n v="1"/>
    <b v="1"/>
    <x v="0"/>
    <x v="6"/>
  </r>
  <r>
    <s v="SIPZ-HC-527-01-12-2021"/>
    <s v="LTM/1831/21-22"/>
    <n v="14736"/>
    <n v="9607.2000000000007"/>
    <s v="HMB-053510"/>
    <s v="KPPE-SB-277773"/>
    <d v="2022-05-23T00:00:00"/>
    <n v="15910901.279999999"/>
    <n v="1.039E-2"/>
    <n v="34.54"/>
    <n v="3323.91"/>
    <m/>
    <x v="3"/>
    <s v="HC"/>
    <x v="2"/>
    <n v="1.039E-2"/>
    <b v="1"/>
    <x v="0"/>
    <x v="6"/>
  </r>
  <r>
    <s v="SIPZ-HC-527-01-12-2021"/>
    <s v="LTM/1862/21-22"/>
    <n v="12000"/>
    <n v="9607.2000000000007"/>
    <s v="HMB-057748"/>
    <s v="KPPE-SB-278782"/>
    <d v="2022-05-23T00:00:00"/>
    <n v="16555860"/>
    <n v="1.039E-2"/>
    <n v="28.12"/>
    <n v="2706.77"/>
    <m/>
    <x v="3"/>
    <s v="HC"/>
    <x v="2"/>
    <n v="1.039E-2"/>
    <b v="1"/>
    <x v="0"/>
    <x v="6"/>
  </r>
  <r>
    <s v="KAPE-IB-168698-14-03-2022"/>
    <s v="LTM/1401/21-22"/>
    <n v="874"/>
    <n v="1108.19"/>
    <s v="HMB-054337"/>
    <s v="KPPE-SB-277955"/>
    <d v="2022-05-23T00:00:00"/>
    <n v="8766294.5"/>
    <n v="0.04"/>
    <n v="164.5"/>
    <n v="4112.5"/>
    <m/>
    <x v="3"/>
    <s v="IB"/>
    <x v="0"/>
    <n v="0.04"/>
    <b v="1"/>
    <x v="0"/>
    <x v="2"/>
  </r>
  <r>
    <s v="KPFI-TI-39410-05-04-2022"/>
    <s v="LTM/1723/21-22"/>
    <n v="18872"/>
    <n v="4821.1090000000004"/>
    <s v="HMB-044687"/>
    <s v="KPPE-SB-278899"/>
    <d v="2022-05-24T00:00:00"/>
    <n v="13907154.24"/>
    <n v="1"/>
    <n v="4000"/>
    <n v="4000"/>
    <m/>
    <x v="3"/>
    <s v="TI"/>
    <x v="2"/>
    <n v="1"/>
    <b v="1"/>
    <x v="0"/>
    <x v="6"/>
  </r>
  <r>
    <s v="KAPE-MB-227266-09-06-2021"/>
    <s v="LTM/1401/21-22"/>
    <n v="874"/>
    <n v="5503.201"/>
    <s v="HMB-054337"/>
    <s v="KPPE-SB-277955"/>
    <d v="2022-05-23T00:00:00"/>
    <n v="8766294.5"/>
    <n v="0.41666999999999998"/>
    <n v="1713.56"/>
    <n v="4112.5"/>
    <m/>
    <x v="3"/>
    <s v="MB"/>
    <x v="1"/>
    <n v="0.41666999999999998"/>
    <b v="1"/>
    <x v="0"/>
    <x v="5"/>
  </r>
  <r>
    <s v="KAPE-MB-227266-09-06-2021"/>
    <s v="LTM/1872/21-22"/>
    <n v="19440"/>
    <n v="5503.201"/>
    <s v="HMB-057658"/>
    <s v="KPPE-SB-278917"/>
    <d v="2022-05-24T00:00:00"/>
    <n v="29211214.43"/>
    <n v="0.66327000000000003"/>
    <n v="6130.86"/>
    <n v="9243.39"/>
    <m/>
    <x v="3"/>
    <s v="MB"/>
    <x v="1"/>
    <n v="0.66327000000000003"/>
    <b v="1"/>
    <x v="0"/>
    <x v="5"/>
  </r>
  <r>
    <s v="KAPE-MB-227266-09-06-2021"/>
    <s v="LTM/1889/21-22"/>
    <n v="13702"/>
    <n v="5503.201"/>
    <s v="HMB-057623"/>
    <s v="KPPE-SB-278909"/>
    <d v="2022-05-24T00:00:00"/>
    <n v="25930142.329999998"/>
    <n v="0.53061000000000003"/>
    <n v="7324.01"/>
    <n v="13803"/>
    <m/>
    <x v="3"/>
    <s v="MB"/>
    <x v="1"/>
    <n v="0.53061000000000003"/>
    <b v="1"/>
    <x v="0"/>
    <x v="5"/>
  </r>
  <r>
    <s v="SIPZ-HC-617-30-12-2021"/>
    <s v="LTM/1831/21-22"/>
    <n v="14736"/>
    <n v="9607.2000000000007"/>
    <s v="HMB-053510"/>
    <s v="KPPE-SB-277773"/>
    <d v="2022-05-23T00:00:00"/>
    <n v="15910901.279999999"/>
    <n v="4.8000000000000001E-4"/>
    <n v="1.6"/>
    <n v="3323.91"/>
    <m/>
    <x v="3"/>
    <s v="HC"/>
    <x v="2"/>
    <n v="4.8000000000000001E-4"/>
    <b v="1"/>
    <x v="0"/>
    <x v="6"/>
  </r>
  <r>
    <s v="SIPZ-HC-617-30-12-2021"/>
    <s v="LTM/1862/21-22"/>
    <n v="12000"/>
    <n v="9607.2000000000007"/>
    <s v="HMB-057748"/>
    <s v="KPPE-SB-278782"/>
    <d v="2022-05-23T00:00:00"/>
    <n v="16555860"/>
    <n v="4.8000000000000001E-4"/>
    <n v="1.3"/>
    <n v="2706.77"/>
    <m/>
    <x v="3"/>
    <s v="HC"/>
    <x v="2"/>
    <n v="4.8000000000000001E-4"/>
    <b v="1"/>
    <x v="0"/>
    <x v="6"/>
  </r>
  <r>
    <s v="KPFI-TI-42023-26-04-2022"/>
    <s v="LTM/1872/21-22"/>
    <n v="19440"/>
    <n v="3926.9099000000001"/>
    <s v="HMB-057658"/>
    <s v="KPPE-SB-278917"/>
    <d v="2022-05-24T00:00:00"/>
    <n v="29211214.43"/>
    <n v="1"/>
    <n v="12000"/>
    <n v="12000"/>
    <m/>
    <x v="3"/>
    <s v="TI"/>
    <x v="2"/>
    <n v="1"/>
    <b v="1"/>
    <x v="0"/>
    <x v="6"/>
  </r>
  <r>
    <s v="KAPE-IB-193852-26-04-2022"/>
    <s v="LTM/1401/21-22"/>
    <n v="874"/>
    <n v="3910"/>
    <s v="HMB-054337"/>
    <s v="KPPE-SB-277955"/>
    <d v="2022-05-23T00:00:00"/>
    <n v="8766294.5"/>
    <n v="0.04"/>
    <n v="164.5"/>
    <n v="4112.5"/>
    <m/>
    <x v="3"/>
    <s v="IB"/>
    <x v="0"/>
    <n v="0.04"/>
    <b v="1"/>
    <x v="0"/>
    <x v="2"/>
  </r>
  <r>
    <s v="KAPE-IB-193852-26-04-2022"/>
    <s v="LTM/1866/21-22"/>
    <n v="7038"/>
    <n v="3910"/>
    <s v="HMB-056900"/>
    <s v="KPPE-SB-278829"/>
    <d v="2022-05-24T00:00:00"/>
    <n v="15966834.470000001"/>
    <n v="0.04"/>
    <n v="321.88"/>
    <n v="8047"/>
    <m/>
    <x v="3"/>
    <s v="IB"/>
    <x v="0"/>
    <n v="0.04"/>
    <b v="1"/>
    <x v="0"/>
    <x v="2"/>
  </r>
  <r>
    <s v="KAPE-IB-193852-26-04-2022"/>
    <s v="LTM/1867/21-22"/>
    <n v="2116"/>
    <n v="3910"/>
    <s v="HMB-057331"/>
    <s v="KPPE-SB-278908"/>
    <d v="2022-05-24T00:00:00"/>
    <n v="28226785.969999999"/>
    <n v="0.04"/>
    <n v="527.14"/>
    <n v="13178.5"/>
    <m/>
    <x v="3"/>
    <s v="IB"/>
    <x v="0"/>
    <n v="0.04"/>
    <b v="1"/>
    <x v="0"/>
    <x v="2"/>
  </r>
  <r>
    <s v="KAPE-IB-175040-24-03-2022"/>
    <s v="LTM/1401/21-22"/>
    <n v="874"/>
    <n v="3809.9110000000001"/>
    <s v="HMB-054337"/>
    <s v="KPPE-SB-277955"/>
    <d v="2022-05-23T00:00:00"/>
    <n v="8766294.5"/>
    <n v="0.04"/>
    <n v="164.5"/>
    <n v="4112.5"/>
    <m/>
    <x v="3"/>
    <s v="IB"/>
    <x v="0"/>
    <n v="0.04"/>
    <b v="1"/>
    <x v="0"/>
    <x v="2"/>
  </r>
  <r>
    <s v="KAPE-IB-175040-24-03-2022"/>
    <s v="LTM/1866/21-22"/>
    <n v="7038"/>
    <n v="3809.9110000000001"/>
    <s v="HMB-056900"/>
    <s v="KPPE-SB-278829"/>
    <d v="2022-05-24T00:00:00"/>
    <n v="15966834.470000001"/>
    <n v="0.04"/>
    <n v="321.88"/>
    <n v="8047"/>
    <m/>
    <x v="3"/>
    <s v="IB"/>
    <x v="0"/>
    <n v="0.04"/>
    <b v="1"/>
    <x v="0"/>
    <x v="2"/>
  </r>
  <r>
    <s v="KPFI-TI-41746-23-04-2022"/>
    <s v="LTM/1872/21-22"/>
    <n v="19440"/>
    <n v="9606.2919999999995"/>
    <s v="HMB-057658"/>
    <s v="KPPE-SB-278917"/>
    <d v="2022-05-24T00:00:00"/>
    <n v="29211214.43"/>
    <n v="1"/>
    <n v="10"/>
    <n v="10"/>
    <m/>
    <x v="3"/>
    <s v="TI"/>
    <x v="2"/>
    <n v="1"/>
    <b v="1"/>
    <x v="0"/>
    <x v="6"/>
  </r>
  <r>
    <s v="KPFI-TI-41746-23-04-2022"/>
    <s v="LTM/1872/21-22"/>
    <n v="19440"/>
    <n v="8308.1020000000008"/>
    <s v="HMB-057658"/>
    <s v="KPPE-SB-278917"/>
    <d v="2022-05-24T00:00:00"/>
    <n v="29211214.43"/>
    <n v="1"/>
    <n v="40420"/>
    <n v="40420"/>
    <m/>
    <x v="3"/>
    <s v="TI"/>
    <x v="2"/>
    <n v="1"/>
    <b v="1"/>
    <x v="0"/>
    <x v="6"/>
  </r>
  <r>
    <s v="KAPE-IB-202132-11-05-2022"/>
    <s v="LTM/1867/21-22"/>
    <n v="2116"/>
    <n v="3910"/>
    <s v="HMB-057331"/>
    <s v="KPPE-SB-278908"/>
    <d v="2022-05-24T00:00:00"/>
    <n v="28226785.969999999"/>
    <n v="0.04"/>
    <n v="141.46"/>
    <n v="3536.5"/>
    <m/>
    <x v="3"/>
    <s v="IB"/>
    <x v="0"/>
    <n v="0.04"/>
    <b v="1"/>
    <x v="0"/>
    <x v="2"/>
  </r>
  <r>
    <s v="KAPE-IB-202132-11-05-2022"/>
    <s v="LTM/1889/21-22"/>
    <n v="13702"/>
    <n v="3910"/>
    <s v="HMB-057623"/>
    <s v="KPPE-SB-278909"/>
    <d v="2022-05-24T00:00:00"/>
    <n v="25930142.329999998"/>
    <n v="0.04"/>
    <n v="785.6"/>
    <n v="19640"/>
    <m/>
    <x v="3"/>
    <s v="IB"/>
    <x v="0"/>
    <n v="0.04"/>
    <b v="1"/>
    <x v="0"/>
    <x v="2"/>
  </r>
  <r>
    <s v="KAPW-IB-165948-11-05-2022"/>
    <s v="LTM/1889/21-22"/>
    <n v="13702"/>
    <n v="3906.9029999999998"/>
    <s v="HMB-057623"/>
    <s v="KPPE-SB-278909"/>
    <d v="2022-05-24T00:00:00"/>
    <n v="25930142.329999998"/>
    <n v="0.04"/>
    <n v="785.6"/>
    <n v="19640"/>
    <m/>
    <x v="3"/>
    <s v="IB"/>
    <x v="0"/>
    <n v="0.04"/>
    <b v="1"/>
    <x v="0"/>
    <x v="2"/>
  </r>
  <r>
    <s v="KAPE-IB-195567-28-04-2022"/>
    <s v="LTM/1889/21-22"/>
    <n v="13702"/>
    <n v="3204.16"/>
    <s v="HMB-057623"/>
    <s v="KPPE-SB-278909"/>
    <d v="2022-05-24T00:00:00"/>
    <n v="25930142.329999998"/>
    <n v="7.0000000000000007E-2"/>
    <n v="408.59"/>
    <n v="5837"/>
    <m/>
    <x v="3"/>
    <s v="IB"/>
    <x v="0"/>
    <n v="7.0000000000000007E-2"/>
    <b v="1"/>
    <x v="0"/>
    <x v="8"/>
  </r>
  <r>
    <s v="KAPE-IB-203232-12-05-2022"/>
    <s v="LTM/1889/21-22"/>
    <n v="13702"/>
    <n v="3809.9189999999999"/>
    <s v="HMB-057623"/>
    <s v="KPPE-SB-278909"/>
    <d v="2022-05-24T00:00:00"/>
    <n v="25930142.329999998"/>
    <n v="0.04"/>
    <n v="785.6"/>
    <n v="19640"/>
    <m/>
    <x v="3"/>
    <s v="IB"/>
    <x v="0"/>
    <n v="0.04"/>
    <b v="1"/>
    <x v="0"/>
    <x v="2"/>
  </r>
  <r>
    <s v="KAPE-MB-227394-09-06-2021"/>
    <s v="LTM/1872/21-22"/>
    <n v="19440"/>
    <n v="5503.201"/>
    <s v="HMB-057658"/>
    <s v="KPPE-SB-278917"/>
    <d v="2022-05-24T00:00:00"/>
    <n v="29211214.43"/>
    <n v="0.66327000000000003"/>
    <n v="3180.12"/>
    <n v="4794.6099999999997"/>
    <m/>
    <x v="3"/>
    <s v="MB"/>
    <x v="1"/>
    <n v="0.66327000000000003"/>
    <b v="1"/>
    <x v="0"/>
    <x v="5"/>
  </r>
  <r>
    <s v="KPFI-TI-42985-06-05-2022"/>
    <s v="LTM/1872/21-22"/>
    <n v="19440"/>
    <n v="9606.2919999999995"/>
    <s v="HMB-057658"/>
    <s v="KPPE-SB-278917"/>
    <d v="2022-05-24T00:00:00"/>
    <n v="29211214.43"/>
    <n v="1"/>
    <n v="37"/>
    <n v="37"/>
    <m/>
    <x v="3"/>
    <s v="TI"/>
    <x v="2"/>
    <n v="1"/>
    <b v="1"/>
    <x v="0"/>
    <x v="6"/>
  </r>
  <r>
    <s v="KPFI-TI-42910-06-05-2022"/>
    <s v="LTM/1872/21-22"/>
    <n v="19440"/>
    <n v="8308.902"/>
    <s v="HMB-057658"/>
    <s v="KPPE-SB-278917"/>
    <d v="2022-05-24T00:00:00"/>
    <n v="29211214.43"/>
    <n v="1"/>
    <n v="79"/>
    <n v="79"/>
    <m/>
    <x v="3"/>
    <s v="TI"/>
    <x v="2"/>
    <n v="1"/>
    <b v="1"/>
    <x v="0"/>
    <x v="6"/>
  </r>
  <r>
    <s v="KAPE-IB-65341-11-10-2021"/>
    <s v="LTM/1867/21-22"/>
    <n v="2116"/>
    <n v="5206.24"/>
    <s v="HMB-057331"/>
    <s v="KPPE-SB-278908"/>
    <d v="2022-05-24T00:00:00"/>
    <n v="28226785.969999999"/>
    <n v="1.0101"/>
    <n v="466.38"/>
    <n v="461.72"/>
    <m/>
    <x v="3"/>
    <s v="IB"/>
    <x v="0"/>
    <n v="1.0100899999999999"/>
    <b v="0"/>
    <x v="0"/>
    <x v="9"/>
  </r>
  <r>
    <s v="KAPE-IB-121219-03-01-2022"/>
    <s v="LTM/1867/21-22"/>
    <n v="2116"/>
    <n v="5206.24"/>
    <s v="HMB-057331"/>
    <s v="KPPE-SB-278908"/>
    <d v="2022-05-24T00:00:00"/>
    <n v="28226785.969999999"/>
    <n v="1.0101"/>
    <n v="16417.439999999999"/>
    <n v="16253.28"/>
    <m/>
    <x v="3"/>
    <s v="IB"/>
    <x v="0"/>
    <n v="1.0101"/>
    <b v="1"/>
    <x v="0"/>
    <x v="9"/>
  </r>
  <r>
    <s v="PQIB-IB-2406-11-08-2020"/>
    <s v="LTM/1853/21-22"/>
    <n v="10212"/>
    <n v="2701.12"/>
    <s v="HMB-055787"/>
    <s v="KPEX-SB-164860"/>
    <d v="2022-05-24T00:00:00"/>
    <n v="3678675.26"/>
    <n v="0.4"/>
    <n v="1634"/>
    <n v="4085"/>
    <m/>
    <x v="3"/>
    <s v="IB"/>
    <x v="0"/>
    <n v="0.4"/>
    <b v="1"/>
    <x v="0"/>
    <x v="0"/>
  </r>
  <r>
    <s v="PQIB-IB-2406-11-08-2020"/>
    <s v="LTM/1890/21-22"/>
    <n v="22885"/>
    <n v="2701.12"/>
    <s v="HMB-057750"/>
    <s v="KPPE-SB-278937"/>
    <d v="2022-05-24T00:00:00"/>
    <n v="31269288.899999999"/>
    <n v="0.1"/>
    <n v="1322.8"/>
    <n v="13228"/>
    <m/>
    <x v="3"/>
    <s v="IB"/>
    <x v="0"/>
    <n v="0.1"/>
    <b v="1"/>
    <x v="0"/>
    <x v="0"/>
  </r>
  <r>
    <s v="PQIB-IB-2406-11-08-2020"/>
    <s v="LTM/1891/21-22"/>
    <n v="96037"/>
    <n v="2701.12"/>
    <s v="AHB-040257"/>
    <s v="KPPE-SB-279119"/>
    <d v="2022-05-24T00:00:00"/>
    <n v="64229277.82"/>
    <n v="0.1"/>
    <n v="3459.1000000000004"/>
    <n v="34591"/>
    <m/>
    <x v="3"/>
    <s v="IB"/>
    <x v="0"/>
    <n v="0.1"/>
    <b v="1"/>
    <x v="0"/>
    <x v="0"/>
  </r>
  <r>
    <s v="PQIB-IB-2406-11-08-2020"/>
    <s v="LTM/1892/21-22"/>
    <n v="24693"/>
    <n v="2701.12"/>
    <s v="HMB-057950"/>
    <s v="KPPE-SB-279705"/>
    <d v="2022-05-25T00:00:00"/>
    <n v="33583633.939999998"/>
    <n v="0.1"/>
    <n v="1520.3999999999999"/>
    <n v="15204"/>
    <m/>
    <x v="3"/>
    <s v="IB"/>
    <x v="0"/>
    <n v="0.1"/>
    <b v="1"/>
    <x v="0"/>
    <x v="0"/>
  </r>
  <r>
    <s v="PQIB-IB-2406-11-08-2020"/>
    <s v="LTM/1894/21-22"/>
    <n v="12421"/>
    <n v="2701.12"/>
    <s v="Open Account"/>
    <s v="KPPE-SB-279112"/>
    <d v="2022-05-24T00:00:00"/>
    <n v="21204941.25"/>
    <n v="0.1"/>
    <n v="779.1"/>
    <n v="7791"/>
    <m/>
    <x v="3"/>
    <s v="IB"/>
    <x v="0"/>
    <n v="0.1"/>
    <b v="1"/>
    <x v="0"/>
    <x v="0"/>
  </r>
  <r>
    <s v="PQZI-EP-22020-18-03-2022"/>
    <s v="LTM/1899/21-22"/>
    <n v="38520"/>
    <n v="4819.1000000000004"/>
    <s v="HMB-058489"/>
    <s v="KPPE-SB-279704"/>
    <d v="2022-05-25T00:00:00"/>
    <n v="28175762.16"/>
    <n v="1"/>
    <n v="2600"/>
    <n v="2600"/>
    <m/>
    <x v="3"/>
    <s v="EP"/>
    <x v="2"/>
    <n v="1"/>
    <b v="1"/>
    <x v="0"/>
    <x v="6"/>
  </r>
  <r>
    <s v="SIPZ-HC-527-01-12-2021"/>
    <s v="LTM/1882/21-22"/>
    <n v="10600"/>
    <n v="9607.2000000000007"/>
    <s v="HMB-058459"/>
    <s v="KPEX-SB-165370"/>
    <d v="2022-05-25T00:00:00"/>
    <n v="31098877.800000001"/>
    <n v="1.039E-2"/>
    <n v="219.44"/>
    <n v="21120.3"/>
    <m/>
    <x v="3"/>
    <s v="HC"/>
    <x v="2"/>
    <n v="1.039E-2"/>
    <b v="1"/>
    <x v="0"/>
    <x v="6"/>
  </r>
  <r>
    <s v="SIPZ-HC-617-30-12-2021"/>
    <s v="LTM/1882/21-22"/>
    <n v="10600"/>
    <n v="9607.2000000000007"/>
    <s v="HMB-058459"/>
    <s v="KPEX-SB-165370"/>
    <d v="2022-05-25T00:00:00"/>
    <n v="31098877.800000001"/>
    <n v="4.8000000000000001E-4"/>
    <n v="10.14"/>
    <n v="21120.3"/>
    <m/>
    <x v="3"/>
    <s v="HC"/>
    <x v="2"/>
    <n v="4.8000000000000001E-4"/>
    <b v="1"/>
    <x v="0"/>
    <x v="6"/>
  </r>
  <r>
    <s v="KAPE-IB-42713-03-09-2021"/>
    <s v="LTM/1853/21-22"/>
    <n v="10212"/>
    <n v="5402.33"/>
    <s v="HMB-055787"/>
    <s v="KPEX-SB-164860"/>
    <d v="2022-05-24T00:00:00"/>
    <n v="3678675.26"/>
    <n v="1.0101"/>
    <n v="3307.06"/>
    <n v="3273.99"/>
    <m/>
    <x v="3"/>
    <s v="IB"/>
    <x v="0"/>
    <n v="1.0101"/>
    <b v="1"/>
    <x v="0"/>
    <x v="3"/>
  </r>
  <r>
    <s v="KAPE-IB-47607-10-09-2021"/>
    <s v="LTM/1853/21-22"/>
    <n v="10212"/>
    <n v="5402.33"/>
    <s v="HMB-055787"/>
    <s v="KPEX-SB-164860"/>
    <d v="2022-05-24T00:00:00"/>
    <n v="3678675.26"/>
    <n v="1.0101"/>
    <n v="819.2"/>
    <n v="811.01"/>
    <m/>
    <x v="3"/>
    <s v="IB"/>
    <x v="0"/>
    <n v="1.0101"/>
    <b v="1"/>
    <x v="0"/>
    <x v="3"/>
  </r>
  <r>
    <s v="KAPE-IB-202132-11-05-2022"/>
    <s v="LTM/1890/21-22"/>
    <n v="22885"/>
    <n v="3910"/>
    <s v="HMB-057750"/>
    <s v="KPPE-SB-278937"/>
    <d v="2022-05-24T00:00:00"/>
    <n v="31269288.899999999"/>
    <n v="0.04"/>
    <n v="529.12"/>
    <n v="13228"/>
    <m/>
    <x v="3"/>
    <s v="IB"/>
    <x v="0"/>
    <n v="0.04"/>
    <b v="1"/>
    <x v="0"/>
    <x v="2"/>
  </r>
  <r>
    <s v="KAPE-IB-202132-11-05-2022"/>
    <s v="LTM/1891/21-22"/>
    <n v="96037"/>
    <n v="3910"/>
    <s v="AHB-040257"/>
    <s v="KPPE-SB-279119"/>
    <d v="2022-05-24T00:00:00"/>
    <n v="64229277.82"/>
    <n v="0.04"/>
    <n v="1383.6399999999999"/>
    <n v="34591"/>
    <m/>
    <x v="3"/>
    <s v="IB"/>
    <x v="0"/>
    <n v="0.04"/>
    <b v="1"/>
    <x v="0"/>
    <x v="2"/>
  </r>
  <r>
    <s v="KAPE-IB-202132-11-05-2022"/>
    <s v="LTM/1892/21-22"/>
    <n v="24693"/>
    <n v="3910"/>
    <s v="HMB-057950"/>
    <s v="KPPE-SB-279705"/>
    <d v="2022-05-25T00:00:00"/>
    <n v="33583633.939999998"/>
    <n v="0.04"/>
    <n v="608.16"/>
    <n v="15204"/>
    <m/>
    <x v="3"/>
    <s v="IB"/>
    <x v="0"/>
    <n v="0.04"/>
    <b v="1"/>
    <x v="0"/>
    <x v="2"/>
  </r>
  <r>
    <s v="KAPE-IB-202132-11-05-2022"/>
    <s v="LTM/1894/21-22"/>
    <n v="12421"/>
    <n v="3910"/>
    <s v="Open Account"/>
    <s v="KPPE-SB-279112"/>
    <d v="2022-05-24T00:00:00"/>
    <n v="21204941.25"/>
    <n v="0.04"/>
    <n v="311.64000000000004"/>
    <n v="7791"/>
    <m/>
    <x v="3"/>
    <s v="IB"/>
    <x v="0"/>
    <n v="0.04"/>
    <b v="1"/>
    <x v="0"/>
    <x v="2"/>
  </r>
  <r>
    <s v="KAPW-IB-165948-11-05-2022"/>
    <s v="LTM/1890/21-22"/>
    <n v="22885"/>
    <n v="3906.9029999999998"/>
    <s v="HMB-057750"/>
    <s v="KPPE-SB-278937"/>
    <d v="2022-05-24T00:00:00"/>
    <n v="31269288.899999999"/>
    <n v="0.04"/>
    <n v="529.12"/>
    <n v="13228"/>
    <m/>
    <x v="3"/>
    <s v="IB"/>
    <x v="0"/>
    <n v="0.04"/>
    <b v="1"/>
    <x v="0"/>
    <x v="2"/>
  </r>
  <r>
    <s v="KAPW-IB-165948-11-05-2022"/>
    <s v="LTM/1891/21-22"/>
    <n v="96037"/>
    <n v="3906.9029999999998"/>
    <s v="AHB-040257"/>
    <s v="KPPE-SB-279119"/>
    <d v="2022-05-24T00:00:00"/>
    <n v="64229277.82"/>
    <n v="0.04"/>
    <n v="1383.6399999999999"/>
    <n v="34591"/>
    <m/>
    <x v="3"/>
    <s v="IB"/>
    <x v="0"/>
    <n v="0.04"/>
    <b v="1"/>
    <x v="0"/>
    <x v="2"/>
  </r>
  <r>
    <s v="KAPW-IB-165948-11-05-2022"/>
    <s v="LTM/1892/21-22"/>
    <n v="24693"/>
    <n v="3906.9029999999998"/>
    <s v="HMB-057950"/>
    <s v="KPPE-SB-279705"/>
    <d v="2022-05-25T00:00:00"/>
    <n v="33583633.939999998"/>
    <n v="0.04"/>
    <n v="608.16"/>
    <n v="15204"/>
    <m/>
    <x v="3"/>
    <s v="IB"/>
    <x v="0"/>
    <n v="0.04"/>
    <b v="1"/>
    <x v="0"/>
    <x v="2"/>
  </r>
  <r>
    <s v="KAPW-IB-165948-11-05-2022"/>
    <s v="LTM/1894/21-22"/>
    <n v="12421"/>
    <n v="3906.9029999999998"/>
    <s v="Open Account"/>
    <s v="KPPE-SB-279112"/>
    <d v="2022-05-24T00:00:00"/>
    <n v="21204941.25"/>
    <n v="0.04"/>
    <n v="311.64000000000004"/>
    <n v="7791"/>
    <m/>
    <x v="3"/>
    <s v="IB"/>
    <x v="0"/>
    <n v="0.04"/>
    <b v="1"/>
    <x v="0"/>
    <x v="2"/>
  </r>
  <r>
    <s v="KAPE-IB-203232-12-05-2022"/>
    <s v="LTM/1890/21-22"/>
    <n v="22885"/>
    <n v="3809.9189999999999"/>
    <s v="HMB-057750"/>
    <s v="KPPE-SB-278937"/>
    <d v="2022-05-24T00:00:00"/>
    <n v="31269288.899999999"/>
    <n v="0.04"/>
    <n v="529.12"/>
    <n v="13228"/>
    <m/>
    <x v="3"/>
    <s v="IB"/>
    <x v="0"/>
    <n v="0.04"/>
    <b v="1"/>
    <x v="0"/>
    <x v="2"/>
  </r>
  <r>
    <s v="KAPE-IB-203232-12-05-2022"/>
    <s v="LTM/1891/21-22"/>
    <n v="96037"/>
    <n v="3809.9189999999999"/>
    <s v="AHB-040257"/>
    <s v="KPPE-SB-279119"/>
    <d v="2022-05-24T00:00:00"/>
    <n v="64229277.82"/>
    <n v="0.04"/>
    <n v="1383.6399999999999"/>
    <n v="34591"/>
    <m/>
    <x v="3"/>
    <s v="IB"/>
    <x v="0"/>
    <n v="0.04"/>
    <b v="1"/>
    <x v="0"/>
    <x v="2"/>
  </r>
  <r>
    <s v="KAPE-IB-203232-12-05-2022"/>
    <s v="LTM/1892/21-22"/>
    <n v="24693"/>
    <n v="3809.9189999999999"/>
    <s v="HMB-057950"/>
    <s v="KPPE-SB-279705"/>
    <d v="2022-05-25T00:00:00"/>
    <n v="33583633.939999998"/>
    <n v="0.04"/>
    <n v="608.16"/>
    <n v="15204"/>
    <m/>
    <x v="3"/>
    <s v="IB"/>
    <x v="0"/>
    <n v="0.04"/>
    <b v="1"/>
    <x v="0"/>
    <x v="2"/>
  </r>
  <r>
    <s v="KAPE-IB-203232-12-05-2022"/>
    <s v="LTM/1894/21-22"/>
    <n v="12421"/>
    <n v="3809.9189999999999"/>
    <s v="Open Account"/>
    <s v="KPPE-SB-279112"/>
    <d v="2022-05-24T00:00:00"/>
    <n v="21204941.25"/>
    <n v="0.04"/>
    <n v="311.64000000000004"/>
    <n v="7791"/>
    <m/>
    <x v="3"/>
    <s v="IB"/>
    <x v="0"/>
    <n v="0.04"/>
    <b v="1"/>
    <x v="0"/>
    <x v="2"/>
  </r>
  <r>
    <s v="PQZI-EP-22640-28-03-2022"/>
    <s v="LTM/1899/21-22"/>
    <n v="38520"/>
    <n v="9607.11"/>
    <s v="HMB-058489"/>
    <s v="KPPE-SB-279704"/>
    <d v="2022-05-25T00:00:00"/>
    <n v="28175762.16"/>
    <n v="1"/>
    <n v="355"/>
    <n v="355"/>
    <m/>
    <x v="3"/>
    <s v="EP"/>
    <x v="2"/>
    <n v="1"/>
    <b v="1"/>
    <x v="0"/>
    <x v="6"/>
  </r>
  <r>
    <s v="KPFI-TI-43530-10-05-2022"/>
    <s v="LTM/1899/21-22"/>
    <n v="38520"/>
    <n v="3926.9099000000001"/>
    <s v="HMB-058489"/>
    <s v="KPPE-SB-279704"/>
    <d v="2022-05-25T00:00:00"/>
    <n v="28175762.16"/>
    <n v="1"/>
    <n v="1"/>
    <n v="1"/>
    <m/>
    <x v="3"/>
    <s v="TI"/>
    <x v="2"/>
    <n v="1"/>
    <b v="1"/>
    <x v="0"/>
    <x v="6"/>
  </r>
  <r>
    <s v="PQZI-EP-22278-22-03-2022"/>
    <s v="LTM/1900/21-22"/>
    <n v="21904"/>
    <n v="9607.11"/>
    <s v="HMB-058488"/>
    <s v="KPPE-SB-279703"/>
    <d v="2022-05-25T00:00:00"/>
    <n v="16021856.029999999"/>
    <n v="1"/>
    <n v="220"/>
    <n v="220"/>
    <m/>
    <x v="3"/>
    <s v="EP"/>
    <x v="2"/>
    <n v="1"/>
    <b v="1"/>
    <x v="0"/>
    <x v="6"/>
  </r>
  <r>
    <s v="PQZI-EP-22423-24-03-2022"/>
    <s v="LTM/1900/21-22"/>
    <n v="21904"/>
    <n v="9607.11"/>
    <s v="HMB-058488"/>
    <s v="KPPE-SB-279703"/>
    <d v="2022-05-25T00:00:00"/>
    <n v="16021856.029999999"/>
    <n v="1"/>
    <n v="30.1"/>
    <n v="30.1"/>
    <m/>
    <x v="3"/>
    <s v="EP"/>
    <x v="2"/>
    <n v="1"/>
    <b v="1"/>
    <x v="0"/>
    <x v="6"/>
  </r>
  <r>
    <s v="KPFI-TI-43531-10-05-2022"/>
    <s v="LTM/1900/21-22"/>
    <n v="21904"/>
    <n v="3926.9099000000001"/>
    <s v="HMB-058488"/>
    <s v="KPPE-SB-279703"/>
    <d v="2022-05-25T00:00:00"/>
    <n v="16021856.029999999"/>
    <n v="1"/>
    <n v="1"/>
    <n v="1"/>
    <m/>
    <x v="3"/>
    <s v="TI"/>
    <x v="2"/>
    <n v="1"/>
    <b v="1"/>
    <x v="0"/>
    <x v="6"/>
  </r>
  <r>
    <s v="PQIB-IB-2406-11-08-2020"/>
    <s v="LTM/1893/21-22"/>
    <n v="75785"/>
    <n v="2701.12"/>
    <s v="HMB-057951"/>
    <s v="KPPE-SB-280365"/>
    <d v="2022-05-25T00:00:00"/>
    <n v="35681823.399999999"/>
    <n v="0.1"/>
    <n v="1243.2"/>
    <n v="12432"/>
    <m/>
    <x v="3"/>
    <s v="IB"/>
    <x v="0"/>
    <n v="0.1"/>
    <b v="1"/>
    <x v="0"/>
    <x v="0"/>
  </r>
  <r>
    <s v="PQIB-IB-2406-11-08-2020"/>
    <s v="LTM/1897/21-22"/>
    <n v="35224"/>
    <n v="2701.12"/>
    <s v="AHB-040531"/>
    <s v="KPPE-SB-280076"/>
    <d v="2022-05-25T00:00:00"/>
    <n v="60586046.75"/>
    <n v="0.1"/>
    <n v="3807.4"/>
    <n v="38074"/>
    <m/>
    <x v="3"/>
    <s v="IB"/>
    <x v="0"/>
    <n v="0.1"/>
    <b v="1"/>
    <x v="0"/>
    <x v="0"/>
  </r>
  <r>
    <s v="PQIB-IB-2406-11-08-2020"/>
    <s v="LTM/1904/21-22"/>
    <n v="41034"/>
    <n v="2701.12"/>
    <s v="AHB-040698"/>
    <s v="KPPE-SB-280607"/>
    <d v="2022-05-26T00:00:00"/>
    <n v="30698155.920000002"/>
    <n v="0.4"/>
    <n v="4976"/>
    <n v="12440"/>
    <m/>
    <x v="3"/>
    <s v="IB"/>
    <x v="0"/>
    <n v="0.4"/>
    <b v="1"/>
    <x v="0"/>
    <x v="0"/>
  </r>
  <r>
    <s v="SIPZ-HC-527-01-12-2021"/>
    <s v="LTM/1883/21-22"/>
    <n v="14272"/>
    <n v="9607.2000000000007"/>
    <s v="HMB-058458"/>
    <s v="KPEX-SB-165394"/>
    <d v="2022-05-25T00:00:00"/>
    <n v="30818389.620000001"/>
    <n v="1.039E-2"/>
    <n v="26.83"/>
    <n v="2582.2600000000002"/>
    <m/>
    <x v="3"/>
    <s v="HC"/>
    <x v="2"/>
    <n v="1.039E-2"/>
    <b v="1"/>
    <x v="0"/>
    <x v="6"/>
  </r>
  <r>
    <s v="SIPZ-HC-617-30-12-2021"/>
    <s v="LTM/1883/21-22"/>
    <n v="14272"/>
    <n v="9607.2000000000007"/>
    <s v="HMB-058458"/>
    <s v="KPEX-SB-165394"/>
    <d v="2022-05-25T00:00:00"/>
    <n v="30818389.620000001"/>
    <n v="1.039E-2"/>
    <n v="268.63"/>
    <n v="25854.44"/>
    <m/>
    <x v="3"/>
    <s v="HC"/>
    <x v="2"/>
    <n v="1.039E-2"/>
    <b v="1"/>
    <x v="0"/>
    <x v="6"/>
  </r>
  <r>
    <s v="SIPZ-HC-617-30-12-2021"/>
    <s v="LTM/1883/21-22"/>
    <n v="14272"/>
    <n v="9607.2000000000007"/>
    <s v="HMB-058458"/>
    <s v="KPEX-SB-165394"/>
    <d v="2022-05-25T00:00:00"/>
    <n v="30818389.620000001"/>
    <n v="4.8000000000000001E-4"/>
    <n v="13.65"/>
    <n v="28436.69"/>
    <m/>
    <x v="3"/>
    <s v="HC"/>
    <x v="2"/>
    <n v="4.8000000000000001E-4"/>
    <b v="1"/>
    <x v="0"/>
    <x v="6"/>
  </r>
  <r>
    <s v="SIPZ-HC-617-30-12-2021"/>
    <s v="LTM/1884/21-22"/>
    <n v="13092"/>
    <n v="9607.2000000000007"/>
    <s v="HMB-058490"/>
    <s v="KPEX-SB-165846"/>
    <d v="2022-05-26T00:00:00"/>
    <n v="27440358.16"/>
    <n v="1.039E-2"/>
    <n v="271.02999999999997"/>
    <n v="26085.56"/>
    <m/>
    <x v="3"/>
    <s v="HC"/>
    <x v="2"/>
    <n v="1.039E-2"/>
    <b v="1"/>
    <x v="0"/>
    <x v="6"/>
  </r>
  <r>
    <s v="SIPZ-HC-617-30-12-2021"/>
    <s v="LTM/1884/21-22"/>
    <n v="13092"/>
    <n v="9607.2000000000007"/>
    <s v="HMB-058490"/>
    <s v="KPEX-SB-165846"/>
    <d v="2022-05-26T00:00:00"/>
    <n v="27440358.16"/>
    <n v="4.8000000000000001E-4"/>
    <n v="12.52"/>
    <n v="26085.56"/>
    <m/>
    <x v="3"/>
    <s v="HC"/>
    <x v="2"/>
    <n v="4.8000000000000001E-4"/>
    <b v="1"/>
    <x v="0"/>
    <x v="6"/>
  </r>
  <r>
    <s v="SIPZ-HC-617-30-12-2021"/>
    <s v="LTM/1885/21-22"/>
    <n v="10680"/>
    <n v="9607.2000000000007"/>
    <s v="HMB-058491"/>
    <s v="KPEX-SB-165862"/>
    <d v="2022-05-26T00:00:00"/>
    <n v="28712762.98"/>
    <n v="1.039E-2"/>
    <n v="221.1"/>
    <n v="21279.7"/>
    <m/>
    <x v="3"/>
    <s v="HC"/>
    <x v="2"/>
    <n v="1.039E-2"/>
    <b v="1"/>
    <x v="0"/>
    <x v="6"/>
  </r>
  <r>
    <s v="SIPZ-HC-617-30-12-2021"/>
    <s v="LTM/1885/21-22"/>
    <n v="10680"/>
    <n v="9607.2000000000007"/>
    <s v="HMB-058491"/>
    <s v="KPEX-SB-165862"/>
    <d v="2022-05-26T00:00:00"/>
    <n v="28712762.98"/>
    <n v="4.8000000000000001E-4"/>
    <n v="10.210000000000001"/>
    <n v="21279.7"/>
    <m/>
    <x v="3"/>
    <s v="HC"/>
    <x v="2"/>
    <n v="4.8000000000000001E-4"/>
    <b v="1"/>
    <x v="0"/>
    <x v="6"/>
  </r>
  <r>
    <s v="KAPE-IB-202132-11-05-2022"/>
    <s v="LTM/1893/21-22"/>
    <n v="75785"/>
    <n v="3910"/>
    <s v="HMB-057951"/>
    <s v="KPPE-SB-280365"/>
    <d v="2022-05-25T00:00:00"/>
    <n v="35681823.399999999"/>
    <n v="0.04"/>
    <n v="497.28"/>
    <n v="12432"/>
    <m/>
    <x v="3"/>
    <s v="IB"/>
    <x v="0"/>
    <n v="0.04"/>
    <b v="1"/>
    <x v="0"/>
    <x v="2"/>
  </r>
  <r>
    <s v="KAPE-IB-202132-11-05-2022"/>
    <s v="LTM/1897/21-22"/>
    <n v="35224"/>
    <n v="3910"/>
    <s v="AHB-040531"/>
    <s v="KPPE-SB-280076"/>
    <d v="2022-05-25T00:00:00"/>
    <n v="60586046.75"/>
    <n v="0.04"/>
    <n v="1522.96"/>
    <n v="38074"/>
    <m/>
    <x v="3"/>
    <s v="IB"/>
    <x v="0"/>
    <n v="0.04"/>
    <b v="1"/>
    <x v="0"/>
    <x v="2"/>
  </r>
  <r>
    <s v="KAPE-IB-202132-11-05-2022"/>
    <s v="LTM/1904/21-22"/>
    <n v="41034"/>
    <n v="3910"/>
    <s v="AHB-040698"/>
    <s v="KPPE-SB-280607"/>
    <d v="2022-05-26T00:00:00"/>
    <n v="30698155.920000002"/>
    <n v="0.04"/>
    <n v="497.59999999999997"/>
    <n v="12440"/>
    <m/>
    <x v="3"/>
    <s v="IB"/>
    <x v="0"/>
    <n v="0.04"/>
    <b v="1"/>
    <x v="0"/>
    <x v="2"/>
  </r>
  <r>
    <s v="KAPW-IB-165948-11-05-2022"/>
    <s v="LTM/1893/21-22"/>
    <n v="75785"/>
    <n v="3906.9029999999998"/>
    <s v="HMB-057951"/>
    <s v="KPPE-SB-280365"/>
    <d v="2022-05-25T00:00:00"/>
    <n v="35681823.399999999"/>
    <n v="0.04"/>
    <n v="497.28"/>
    <n v="12432"/>
    <m/>
    <x v="3"/>
    <s v="IB"/>
    <x v="0"/>
    <n v="0.04"/>
    <b v="1"/>
    <x v="0"/>
    <x v="2"/>
  </r>
  <r>
    <s v="KAPW-IB-165948-11-05-2022"/>
    <s v="LTM/1897/21-22"/>
    <n v="35224"/>
    <n v="3906.9029999999998"/>
    <s v="AHB-040531"/>
    <s v="KPPE-SB-280076"/>
    <d v="2022-05-25T00:00:00"/>
    <n v="60586046.75"/>
    <n v="0.04"/>
    <n v="1522.96"/>
    <n v="38074"/>
    <m/>
    <x v="3"/>
    <s v="IB"/>
    <x v="0"/>
    <n v="0.04"/>
    <b v="1"/>
    <x v="0"/>
    <x v="2"/>
  </r>
  <r>
    <s v="KAPE-IB-203232-12-05-2022"/>
    <s v="LTM/1893/21-22"/>
    <n v="75785"/>
    <n v="3809.9189999999999"/>
    <s v="HMB-057951"/>
    <s v="KPPE-SB-280365"/>
    <d v="2022-05-25T00:00:00"/>
    <n v="35681823.399999999"/>
    <n v="0.04"/>
    <n v="497.28"/>
    <n v="12432"/>
    <m/>
    <x v="3"/>
    <s v="IB"/>
    <x v="0"/>
    <n v="0.04"/>
    <b v="1"/>
    <x v="0"/>
    <x v="2"/>
  </r>
  <r>
    <s v="KAPE-IB-203232-12-05-2022"/>
    <s v="LTM/1897/21-22"/>
    <n v="35224"/>
    <n v="3809.9189999999999"/>
    <s v="AHB-040531"/>
    <s v="KPPE-SB-280076"/>
    <d v="2022-05-25T00:00:00"/>
    <n v="60586046.75"/>
    <n v="0.04"/>
    <n v="1522.96"/>
    <n v="38074"/>
    <m/>
    <x v="3"/>
    <s v="IB"/>
    <x v="0"/>
    <n v="0.04"/>
    <b v="1"/>
    <x v="0"/>
    <x v="2"/>
  </r>
  <r>
    <s v="KAPE-MB-227394-09-06-2021"/>
    <s v="LTM/1904/21-22"/>
    <n v="41034"/>
    <n v="5503.201"/>
    <s v="AHB-040698"/>
    <s v="KPPE-SB-280607"/>
    <d v="2022-05-26T00:00:00"/>
    <n v="30698155.920000002"/>
    <n v="0.53061000000000003"/>
    <n v="5820.7900000000009"/>
    <n v="10970"/>
    <m/>
    <x v="3"/>
    <s v="MB"/>
    <x v="1"/>
    <n v="0.53061000000000003"/>
    <b v="1"/>
    <x v="0"/>
    <x v="5"/>
  </r>
  <r>
    <s v="KAPE-IB-196703-29-04-2022"/>
    <s v="LTM/1904/21-22"/>
    <n v="41034"/>
    <n v="2513.1"/>
    <s v="AHB-040698"/>
    <s v="KPPE-SB-280607"/>
    <d v="2022-05-26T00:00:00"/>
    <n v="30698155.920000002"/>
    <n v="0.04"/>
    <n v="58.8"/>
    <n v="1470"/>
    <m/>
    <x v="3"/>
    <s v="IB"/>
    <x v="0"/>
    <n v="0.04"/>
    <b v="1"/>
    <x v="0"/>
    <x v="2"/>
  </r>
  <r>
    <s v="PQIB-IB-2406-11-08-2020"/>
    <s v="LTM/1849/21-22"/>
    <n v="27188"/>
    <n v="2701.12"/>
    <s v="HMB-055219"/>
    <s v="KPPE-SB-281520"/>
    <d v="2022-05-27T00:00:00"/>
    <n v="41863947.939999998"/>
    <n v="0.1"/>
    <n v="2091.4"/>
    <n v="20914"/>
    <m/>
    <x v="3"/>
    <s v="IB"/>
    <x v="0"/>
    <n v="0.1"/>
    <b v="1"/>
    <x v="0"/>
    <x v="0"/>
  </r>
  <r>
    <s v="PQIB-IB-2406-11-08-2020"/>
    <s v="LTM/1850/21-22"/>
    <n v="54424"/>
    <n v="2701.12"/>
    <s v="HMB-055220"/>
    <s v="KPPE-SB-281516"/>
    <d v="2022-05-27T00:00:00"/>
    <n v="47575512.700000003"/>
    <n v="0.1"/>
    <n v="2015.9"/>
    <n v="20159"/>
    <m/>
    <x v="3"/>
    <s v="IB"/>
    <x v="0"/>
    <n v="0.1"/>
    <b v="1"/>
    <x v="0"/>
    <x v="0"/>
  </r>
  <r>
    <s v="PQIB-IB-2406-11-08-2020"/>
    <s v="LTM/1898/21-22"/>
    <n v="12952"/>
    <n v="2701.12"/>
    <s v="HMB-058487"/>
    <s v="KPPE-SB-280699"/>
    <d v="2022-05-26T00:00:00"/>
    <n v="26159376.739999998"/>
    <n v="0.1"/>
    <n v="1095.5"/>
    <n v="10955"/>
    <m/>
    <x v="3"/>
    <s v="IB"/>
    <x v="0"/>
    <n v="0.1"/>
    <b v="1"/>
    <x v="0"/>
    <x v="0"/>
  </r>
  <r>
    <s v="PQIB-IB-2406-11-08-2020"/>
    <s v="LTM/1906/21-22"/>
    <n v="28161"/>
    <n v="2701.12"/>
    <s v="AHB-041185"/>
    <s v="KPPE-SB-281483"/>
    <d v="2022-05-27T00:00:00"/>
    <n v="32234645.59"/>
    <n v="0.4"/>
    <n v="4375.2"/>
    <n v="10938"/>
    <m/>
    <x v="3"/>
    <s v="IB"/>
    <x v="0"/>
    <n v="0.4"/>
    <b v="1"/>
    <x v="0"/>
    <x v="0"/>
  </r>
  <r>
    <s v="PQIB-IB-2406-11-08-2020"/>
    <s v="LTM/1907/21-22"/>
    <n v="35666"/>
    <n v="2701.12"/>
    <s v="HMB-059701"/>
    <s v="KPPE-SB-281480"/>
    <d v="2022-05-27T00:00:00"/>
    <n v="21238662.890000001"/>
    <n v="0.4"/>
    <n v="5021.5999999999995"/>
    <n v="12554"/>
    <m/>
    <x v="3"/>
    <s v="IB"/>
    <x v="0"/>
    <n v="0.4"/>
    <b v="1"/>
    <x v="0"/>
    <x v="0"/>
  </r>
  <r>
    <s v="PQIB-IB-2406-11-08-2020"/>
    <s v="LTM/1910/21-22"/>
    <n v="40221"/>
    <n v="2701.12"/>
    <s v="HMB-059608"/>
    <s v="KPPE-SB-281524"/>
    <d v="2022-05-27T00:00:00"/>
    <n v="37451595"/>
    <n v="0.1"/>
    <n v="1631.3999999999999"/>
    <n v="16314"/>
    <m/>
    <x v="3"/>
    <s v="IB"/>
    <x v="0"/>
    <n v="0.1"/>
    <b v="1"/>
    <x v="0"/>
    <x v="0"/>
  </r>
  <r>
    <s v="PQIB-IB-2406-11-08-2020"/>
    <s v="LTM/1913/21-22"/>
    <n v="7727"/>
    <n v="2701.12"/>
    <s v="HMB-059948"/>
    <s v="KPPE-SB-281521"/>
    <d v="2022-05-27T00:00:00"/>
    <n v="35797956.399999999"/>
    <n v="0.1"/>
    <n v="1014.49"/>
    <n v="10144.9"/>
    <m/>
    <x v="3"/>
    <s v="IB"/>
    <x v="0"/>
    <n v="0.1"/>
    <b v="1"/>
    <x v="0"/>
    <x v="0"/>
  </r>
  <r>
    <s v="PQIB-IB-2406-11-08-2020"/>
    <s v="LTM/1913/21-22"/>
    <n v="7727"/>
    <n v="2701.12"/>
    <s v="HMB-059948"/>
    <s v="KPPE-SB-281521"/>
    <d v="2022-05-27T00:00:00"/>
    <n v="35797956.399999999"/>
    <n v="0.4"/>
    <n v="2776.8"/>
    <n v="6942"/>
    <m/>
    <x v="3"/>
    <s v="IB"/>
    <x v="0"/>
    <n v="0.4"/>
    <b v="1"/>
    <x v="0"/>
    <x v="0"/>
  </r>
  <r>
    <s v="SIPZ-HC-527-01-12-2021"/>
    <s v="LTM/1861/21-22"/>
    <n v="10870"/>
    <n v="9607.2000000000007"/>
    <s v="HMB-056305"/>
    <s v="KPEX-SB-166329"/>
    <d v="2022-05-27T00:00:00"/>
    <n v="30007163.260000002"/>
    <n v="1.039E-2"/>
    <n v="225.03"/>
    <n v="21658.27"/>
    <m/>
    <x v="3"/>
    <s v="HC"/>
    <x v="2"/>
    <n v="1.039E-2"/>
    <b v="1"/>
    <x v="0"/>
    <x v="6"/>
  </r>
  <r>
    <s v="SIPZ-HC-617-30-12-2021"/>
    <s v="LTM/1861/21-22"/>
    <n v="10870"/>
    <n v="9607.2000000000007"/>
    <s v="HMB-056305"/>
    <s v="KPEX-SB-166329"/>
    <d v="2022-05-27T00:00:00"/>
    <n v="30007163.260000002"/>
    <n v="4.8000000000000001E-4"/>
    <n v="10.4"/>
    <n v="21658.27"/>
    <m/>
    <x v="3"/>
    <s v="HC"/>
    <x v="2"/>
    <n v="4.8000000000000001E-4"/>
    <b v="1"/>
    <x v="0"/>
    <x v="6"/>
  </r>
  <r>
    <s v="KAPE-IB-42713-03-09-2021"/>
    <s v="LTM/1913/21-22"/>
    <n v="7727"/>
    <n v="5402.33"/>
    <s v="HMB-059948"/>
    <s v="KPPE-SB-281521"/>
    <d v="2022-05-27T00:00:00"/>
    <n v="35797956.399999999"/>
    <n v="0.99009999999999998"/>
    <n v="1476.85"/>
    <n v="1491.62"/>
    <m/>
    <x v="3"/>
    <s v="IB"/>
    <x v="0"/>
    <n v="0.99009999999999998"/>
    <b v="1"/>
    <x v="0"/>
    <x v="3"/>
  </r>
  <r>
    <s v="KAPE-IB-193852-26-04-2022"/>
    <s v="LTM/1849/21-22"/>
    <n v="27188"/>
    <n v="3910"/>
    <s v="HMB-055219"/>
    <s v="KPPE-SB-281520"/>
    <d v="2022-05-27T00:00:00"/>
    <n v="41863947.939999998"/>
    <n v="0.04"/>
    <n v="836.56"/>
    <n v="20914"/>
    <m/>
    <x v="3"/>
    <s v="IB"/>
    <x v="0"/>
    <n v="0.04"/>
    <b v="1"/>
    <x v="0"/>
    <x v="2"/>
  </r>
  <r>
    <s v="KAPE-IB-193852-26-04-2022"/>
    <s v="LTM/1850/21-22"/>
    <n v="54424"/>
    <n v="3910"/>
    <s v="HMB-055220"/>
    <s v="KPPE-SB-281516"/>
    <d v="2022-05-27T00:00:00"/>
    <n v="47575512.700000003"/>
    <n v="0.04"/>
    <n v="806.36"/>
    <n v="20159"/>
    <m/>
    <x v="3"/>
    <s v="IB"/>
    <x v="0"/>
    <n v="0.04"/>
    <b v="1"/>
    <x v="0"/>
    <x v="2"/>
  </r>
  <r>
    <s v="KAPE-IB-175040-24-03-2022"/>
    <s v="LTM/1849/21-22"/>
    <n v="27188"/>
    <n v="3809.9110000000001"/>
    <s v="HMB-055219"/>
    <s v="KPPE-SB-281520"/>
    <d v="2022-05-27T00:00:00"/>
    <n v="41863947.939999998"/>
    <n v="0.04"/>
    <n v="836.56"/>
    <n v="20914"/>
    <m/>
    <x v="3"/>
    <s v="IB"/>
    <x v="0"/>
    <n v="0.04"/>
    <b v="1"/>
    <x v="0"/>
    <x v="2"/>
  </r>
  <r>
    <s v="KAPE-IB-175040-24-03-2022"/>
    <s v="LTM/1850/21-22"/>
    <n v="54424"/>
    <n v="3809.9110000000001"/>
    <s v="HMB-055220"/>
    <s v="KPPE-SB-281516"/>
    <d v="2022-05-27T00:00:00"/>
    <n v="47575512.700000003"/>
    <n v="0.04"/>
    <n v="806.36"/>
    <n v="20159"/>
    <m/>
    <x v="3"/>
    <s v="IB"/>
    <x v="0"/>
    <n v="0.04"/>
    <b v="1"/>
    <x v="0"/>
    <x v="2"/>
  </r>
  <r>
    <s v="KAPE-IB-202132-11-05-2022"/>
    <s v="LTM/1898/21-22"/>
    <n v="12952"/>
    <n v="3910"/>
    <s v="HMB-058487"/>
    <s v="KPPE-SB-280699"/>
    <d v="2022-05-26T00:00:00"/>
    <n v="26159376.739999998"/>
    <n v="0.04"/>
    <n v="438.20000000000005"/>
    <n v="10955"/>
    <m/>
    <x v="3"/>
    <s v="IB"/>
    <x v="0"/>
    <n v="0.04"/>
    <b v="1"/>
    <x v="0"/>
    <x v="2"/>
  </r>
  <r>
    <s v="KAPE-IB-202132-11-05-2022"/>
    <s v="LTM/1906/21-22"/>
    <n v="28161"/>
    <n v="3910"/>
    <s v="AHB-041185"/>
    <s v="KPPE-SB-281483"/>
    <d v="2022-05-27T00:00:00"/>
    <n v="32234645.59"/>
    <n v="0.04"/>
    <n v="437.52"/>
    <n v="10938"/>
    <m/>
    <x v="3"/>
    <s v="IB"/>
    <x v="0"/>
    <n v="0.04"/>
    <b v="1"/>
    <x v="0"/>
    <x v="2"/>
  </r>
  <r>
    <s v="KAPE-IB-202132-11-05-2022"/>
    <s v="LTM/1907/21-22"/>
    <n v="35666"/>
    <n v="3910"/>
    <s v="HMB-059701"/>
    <s v="KPPE-SB-281480"/>
    <d v="2022-05-27T00:00:00"/>
    <n v="21238662.890000001"/>
    <n v="0.04"/>
    <n v="502.16"/>
    <n v="12554"/>
    <m/>
    <x v="3"/>
    <s v="IB"/>
    <x v="0"/>
    <n v="0.04"/>
    <b v="1"/>
    <x v="0"/>
    <x v="2"/>
  </r>
  <r>
    <s v="KAPE-IB-202132-11-05-2022"/>
    <s v="LTM/1910/21-22"/>
    <n v="40221"/>
    <n v="3910"/>
    <s v="HMB-059608"/>
    <s v="KPPE-SB-281524"/>
    <d v="2022-05-27T00:00:00"/>
    <n v="37451595"/>
    <n v="0.04"/>
    <n v="652.55999999999995"/>
    <n v="16314"/>
    <m/>
    <x v="3"/>
    <s v="IB"/>
    <x v="0"/>
    <n v="0.04"/>
    <b v="1"/>
    <x v="0"/>
    <x v="2"/>
  </r>
  <r>
    <s v="KAPE-IB-202132-11-05-2022"/>
    <s v="LTM/1913/21-22"/>
    <n v="7727"/>
    <n v="3910"/>
    <s v="HMB-059948"/>
    <s v="KPPE-SB-281521"/>
    <d v="2022-05-27T00:00:00"/>
    <n v="35797956.399999999"/>
    <n v="0.04"/>
    <n v="277.68"/>
    <n v="6942"/>
    <m/>
    <x v="3"/>
    <s v="IB"/>
    <x v="0"/>
    <n v="0.04"/>
    <b v="1"/>
    <x v="0"/>
    <x v="2"/>
  </r>
  <r>
    <s v="KAPW-IB-165948-11-05-2022"/>
    <s v="LTM/1898/21-22"/>
    <n v="12952"/>
    <n v="3906.9029999999998"/>
    <s v="HMB-058487"/>
    <s v="KPPE-SB-280699"/>
    <d v="2022-05-26T00:00:00"/>
    <n v="26159376.739999998"/>
    <n v="0.04"/>
    <n v="438.20000000000005"/>
    <n v="10955"/>
    <m/>
    <x v="3"/>
    <s v="IB"/>
    <x v="0"/>
    <n v="0.04"/>
    <b v="1"/>
    <x v="0"/>
    <x v="2"/>
  </r>
  <r>
    <s v="KAPW-IB-165948-11-05-2022"/>
    <s v="LTM/1907/21-22"/>
    <n v="35666"/>
    <n v="3906.9029999999998"/>
    <s v="HMB-059701"/>
    <s v="KPPE-SB-281480"/>
    <d v="2022-05-27T00:00:00"/>
    <n v="21238662.890000001"/>
    <n v="0.04"/>
    <n v="502.16"/>
    <n v="12554"/>
    <m/>
    <x v="3"/>
    <s v="IB"/>
    <x v="0"/>
    <n v="0.04"/>
    <b v="1"/>
    <x v="0"/>
    <x v="2"/>
  </r>
  <r>
    <s v="KAPW-IB-165948-11-05-2022"/>
    <s v="LTM/1910/21-22"/>
    <n v="40221"/>
    <n v="3906.9029999999998"/>
    <s v="HMB-059608"/>
    <s v="KPPE-SB-281524"/>
    <d v="2022-05-27T00:00:00"/>
    <n v="37451595"/>
    <n v="0.04"/>
    <n v="652.55999999999995"/>
    <n v="16314"/>
    <m/>
    <x v="3"/>
    <s v="IB"/>
    <x v="0"/>
    <n v="0.04"/>
    <b v="1"/>
    <x v="0"/>
    <x v="2"/>
  </r>
  <r>
    <s v="KAPE-IB-203232-12-05-2022"/>
    <s v="LTM/1898/21-22"/>
    <n v="12952"/>
    <n v="3809.9189999999999"/>
    <s v="HMB-058487"/>
    <s v="KPPE-SB-280699"/>
    <d v="2022-05-26T00:00:00"/>
    <n v="26159376.739999998"/>
    <n v="0.04"/>
    <n v="438.20000000000005"/>
    <n v="10955"/>
    <m/>
    <x v="3"/>
    <s v="IB"/>
    <x v="0"/>
    <n v="0.04"/>
    <b v="1"/>
    <x v="0"/>
    <x v="2"/>
  </r>
  <r>
    <s v="KAPE-IB-203232-12-05-2022"/>
    <s v="LTM/1907/21-22"/>
    <n v="35666"/>
    <n v="3809.9189999999999"/>
    <s v="HMB-059701"/>
    <s v="KPPE-SB-281480"/>
    <d v="2022-05-27T00:00:00"/>
    <n v="21238662.890000001"/>
    <n v="0.04"/>
    <n v="502.16"/>
    <n v="12554"/>
    <m/>
    <x v="3"/>
    <s v="IB"/>
    <x v="0"/>
    <n v="0.04"/>
    <b v="1"/>
    <x v="0"/>
    <x v="2"/>
  </r>
  <r>
    <s v="KAPE-IB-203232-12-05-2022"/>
    <s v="LTM/1910/21-22"/>
    <n v="40221"/>
    <n v="3809.9189999999999"/>
    <s v="HMB-059608"/>
    <s v="KPPE-SB-281524"/>
    <d v="2022-05-27T00:00:00"/>
    <n v="37451595"/>
    <n v="0.04"/>
    <n v="652.55999999999995"/>
    <n v="16314"/>
    <m/>
    <x v="3"/>
    <s v="IB"/>
    <x v="0"/>
    <n v="0.04"/>
    <b v="1"/>
    <x v="0"/>
    <x v="2"/>
  </r>
  <r>
    <s v="KAPE-IB-203232-12-05-2022"/>
    <s v="LTM/1913/21-22"/>
    <n v="7727"/>
    <n v="3809.9189999999999"/>
    <s v="HMB-059948"/>
    <s v="KPPE-SB-281521"/>
    <d v="2022-05-27T00:00:00"/>
    <n v="35797956.399999999"/>
    <n v="0.04"/>
    <n v="277.68"/>
    <n v="6942"/>
    <m/>
    <x v="3"/>
    <s v="IB"/>
    <x v="0"/>
    <n v="0.04"/>
    <b v="1"/>
    <x v="0"/>
    <x v="2"/>
  </r>
  <r>
    <s v="KAPE-MB-227394-09-06-2021"/>
    <s v="LTM/1907/21-22"/>
    <n v="35666"/>
    <n v="5503.201"/>
    <s v="HMB-059701"/>
    <s v="KPPE-SB-281480"/>
    <d v="2022-05-27T00:00:00"/>
    <n v="21238662.890000001"/>
    <n v="0.53061000000000003"/>
    <n v="6661.28"/>
    <n v="12554"/>
    <m/>
    <x v="3"/>
    <s v="MB"/>
    <x v="1"/>
    <n v="0.53061000000000003"/>
    <b v="1"/>
    <x v="0"/>
    <x v="5"/>
  </r>
  <r>
    <s v="KAPW-IB-48085-30-09-2021"/>
    <s v="LTM/1913/21-22"/>
    <n v="7727"/>
    <n v="5402.33"/>
    <s v="HMB-059948"/>
    <s v="KPPE-SB-281521"/>
    <d v="2022-05-27T00:00:00"/>
    <n v="35797956.399999999"/>
    <n v="0.99009999999999998"/>
    <n v="8567.6200000000008"/>
    <n v="8653.2800000000007"/>
    <m/>
    <x v="3"/>
    <s v="IB"/>
    <x v="0"/>
    <n v="0.99009999999999998"/>
    <b v="1"/>
    <x v="0"/>
    <x v="3"/>
  </r>
  <r>
    <s v="KAPW-IB-48085-30-09-2021"/>
    <s v="LTM/1913/21-22"/>
    <n v="7727"/>
    <n v="5402.33"/>
    <s v="HMB-059948"/>
    <s v="KPPE-SB-281521"/>
    <d v="2022-05-27T00:00:00"/>
    <n v="35797956.399999999"/>
    <n v="1.0101"/>
    <n v="7012.11"/>
    <n v="6942"/>
    <m/>
    <x v="3"/>
    <s v="IB"/>
    <x v="0"/>
    <n v="1.0101"/>
    <b v="1"/>
    <x v="0"/>
    <x v="3"/>
  </r>
  <r>
    <s v="KPAF-TI-56956-09-05-2022"/>
    <s v="LTM/1913/21-22"/>
    <n v="7727"/>
    <n v="9606.2199999999993"/>
    <s v="HMB-059948"/>
    <s v="KPPE-SB-281521"/>
    <d v="2022-05-27T00:00:00"/>
    <n v="35797956.399999999"/>
    <n v="1"/>
    <n v="774.3"/>
    <n v="774.3"/>
    <m/>
    <x v="3"/>
    <s v="TI"/>
    <x v="2"/>
    <n v="1"/>
    <b v="1"/>
    <x v="0"/>
    <x v="6"/>
  </r>
  <r>
    <s v="PQIB-IB-2406-11-08-2020"/>
    <s v="LTM/1920/21-22"/>
    <n v="30160"/>
    <n v="2701.12"/>
    <s v="HBL-009305"/>
    <s v="KPEX-SB-166863"/>
    <d v="2022-05-28T00:00:00"/>
    <n v="46163153.969999999"/>
    <n v="0.1"/>
    <n v="2364.3000000000002"/>
    <n v="23643"/>
    <m/>
    <x v="3"/>
    <s v="IB"/>
    <x v="0"/>
    <n v="0.1"/>
    <b v="1"/>
    <x v="0"/>
    <x v="0"/>
  </r>
  <r>
    <s v="PQIB-IB-2406-11-08-2020"/>
    <s v="LTM/1920A/21-22"/>
    <n v="5690"/>
    <n v="2701.12"/>
    <s v="HBL-009304"/>
    <s v="KPEX-SB-166775"/>
    <d v="2022-05-27T00:00:00"/>
    <n v="9125007.9199999999"/>
    <n v="0.1"/>
    <n v="464.9"/>
    <n v="4649"/>
    <m/>
    <x v="3"/>
    <s v="IB"/>
    <x v="0"/>
    <n v="0.1"/>
    <b v="1"/>
    <x v="0"/>
    <x v="0"/>
  </r>
  <r>
    <s v="PQIB-IB-2406-11-08-2020"/>
    <s v="LTM/1927/21-22"/>
    <n v="27906"/>
    <n v="2701.12"/>
    <s v="HMB-060603"/>
    <s v="KPPE-SB-282667"/>
    <d v="2022-05-28T00:00:00"/>
    <n v="22887871.359999999"/>
    <n v="0.4"/>
    <n v="6045.2"/>
    <n v="15113"/>
    <m/>
    <x v="3"/>
    <s v="IB"/>
    <x v="0"/>
    <n v="0.4"/>
    <b v="1"/>
    <x v="0"/>
    <x v="0"/>
  </r>
  <r>
    <s v="SIPZ-HC-617-30-12-2021"/>
    <s v="LTM/1836/21-22"/>
    <n v="5640"/>
    <n v="9607.2000000000007"/>
    <s v="HMB-060161"/>
    <s v="KPPE-SB-282313"/>
    <d v="2022-05-27T00:00:00"/>
    <n v="6147543.5999999996"/>
    <n v="1.039E-2"/>
    <n v="13.22"/>
    <n v="1272.18"/>
    <m/>
    <x v="3"/>
    <s v="HC"/>
    <x v="2"/>
    <n v="1.039E-2"/>
    <b v="1"/>
    <x v="0"/>
    <x v="6"/>
  </r>
  <r>
    <s v="SIPZ-HC-617-30-12-2021"/>
    <s v="LTM/1836/21-22"/>
    <n v="5640"/>
    <n v="9607.2000000000007"/>
    <s v="HMB-060161"/>
    <s v="KPPE-SB-282313"/>
    <d v="2022-05-27T00:00:00"/>
    <n v="6147543.5999999996"/>
    <n v="4.8000000000000001E-4"/>
    <n v="0.61"/>
    <n v="1272.18"/>
    <m/>
    <x v="3"/>
    <s v="HC"/>
    <x v="2"/>
    <n v="4.8000000000000001E-4"/>
    <b v="1"/>
    <x v="0"/>
    <x v="6"/>
  </r>
  <r>
    <s v="KAPE-IB-202132-11-05-2022"/>
    <s v="LTM/1920/21-22"/>
    <n v="30160"/>
    <n v="3910"/>
    <s v="HBL-009305"/>
    <s v="KPEX-SB-166863"/>
    <d v="2022-05-28T00:00:00"/>
    <n v="46163153.969999999"/>
    <n v="0.04"/>
    <n v="945.72"/>
    <n v="23643"/>
    <m/>
    <x v="3"/>
    <s v="IB"/>
    <x v="0"/>
    <n v="0.04"/>
    <b v="1"/>
    <x v="0"/>
    <x v="2"/>
  </r>
  <r>
    <s v="KAPE-IB-202132-11-05-2022"/>
    <s v="LTM/1920A/21-22"/>
    <n v="5690"/>
    <n v="3910"/>
    <s v="HBL-009304"/>
    <s v="KPEX-SB-166775"/>
    <d v="2022-05-27T00:00:00"/>
    <n v="9125007.9199999999"/>
    <n v="0.04"/>
    <n v="185.96"/>
    <n v="4649"/>
    <m/>
    <x v="3"/>
    <s v="IB"/>
    <x v="0"/>
    <n v="0.04"/>
    <b v="1"/>
    <x v="0"/>
    <x v="2"/>
  </r>
  <r>
    <s v="KAPE-IB-202132-11-05-2022"/>
    <s v="LTM/1927/21-22"/>
    <n v="27906"/>
    <n v="3910"/>
    <s v="HMB-060603"/>
    <s v="KPPE-SB-282667"/>
    <d v="2022-05-28T00:00:00"/>
    <n v="22887871.359999999"/>
    <n v="0.04"/>
    <n v="604.5200000000001"/>
    <n v="15113"/>
    <m/>
    <x v="3"/>
    <s v="IB"/>
    <x v="0"/>
    <n v="0.04"/>
    <b v="1"/>
    <x v="0"/>
    <x v="2"/>
  </r>
  <r>
    <s v="KAPW-IB-165948-11-05-2022"/>
    <s v="LTM/1920/21-22"/>
    <n v="30160"/>
    <n v="3906.9029999999998"/>
    <s v="HBL-009305"/>
    <s v="KPEX-SB-166863"/>
    <d v="2022-05-28T00:00:00"/>
    <n v="46163153.969999999"/>
    <n v="0.04"/>
    <n v="945.72"/>
    <n v="23643"/>
    <m/>
    <x v="3"/>
    <s v="IB"/>
    <x v="0"/>
    <n v="0.04"/>
    <b v="1"/>
    <x v="0"/>
    <x v="2"/>
  </r>
  <r>
    <s v="KAPW-IB-165948-11-05-2022"/>
    <s v="LTM/1920A/21-22"/>
    <n v="5690"/>
    <n v="3906.9029999999998"/>
    <s v="HBL-009304"/>
    <s v="KPEX-SB-166775"/>
    <d v="2022-05-27T00:00:00"/>
    <n v="9125007.9199999999"/>
    <n v="0.04"/>
    <n v="185.96"/>
    <n v="4649"/>
    <m/>
    <x v="3"/>
    <s v="IB"/>
    <x v="0"/>
    <n v="0.04"/>
    <b v="1"/>
    <x v="0"/>
    <x v="2"/>
  </r>
  <r>
    <s v="KAPW-IB-165948-11-05-2022"/>
    <s v="LTM/1927/21-22"/>
    <n v="27906"/>
    <n v="3906.9029999999998"/>
    <s v="HMB-060603"/>
    <s v="KPPE-SB-282667"/>
    <d v="2022-05-28T00:00:00"/>
    <n v="22887871.359999999"/>
    <n v="0.04"/>
    <n v="604.5200000000001"/>
    <n v="15113"/>
    <m/>
    <x v="3"/>
    <s v="IB"/>
    <x v="0"/>
    <n v="0.04"/>
    <b v="1"/>
    <x v="0"/>
    <x v="2"/>
  </r>
  <r>
    <s v="KAPE-IB-203232-12-05-2022"/>
    <s v="LTM/1920/21-22"/>
    <n v="30160"/>
    <n v="3809.9189999999999"/>
    <s v="HBL-009305"/>
    <s v="KPEX-SB-166863"/>
    <d v="2022-05-28T00:00:00"/>
    <n v="46163153.969999999"/>
    <n v="0.04"/>
    <n v="945.72"/>
    <n v="23643"/>
    <m/>
    <x v="3"/>
    <s v="IB"/>
    <x v="0"/>
    <n v="0.04"/>
    <b v="1"/>
    <x v="0"/>
    <x v="2"/>
  </r>
  <r>
    <s v="KAPE-IB-203232-12-05-2022"/>
    <s v="LTM/1920A/21-22"/>
    <n v="5690"/>
    <n v="3809.9189999999999"/>
    <s v="HBL-009304"/>
    <s v="KPEX-SB-166775"/>
    <d v="2022-05-27T00:00:00"/>
    <n v="9125007.9199999999"/>
    <n v="0.04"/>
    <n v="185.96"/>
    <n v="4649"/>
    <m/>
    <x v="3"/>
    <s v="IB"/>
    <x v="0"/>
    <n v="0.04"/>
    <b v="1"/>
    <x v="0"/>
    <x v="2"/>
  </r>
  <r>
    <s v="KAPE-IB-203232-12-05-2022"/>
    <s v="LTM/1927/21-22"/>
    <n v="27906"/>
    <n v="3809.9189999999999"/>
    <s v="HMB-060603"/>
    <s v="KPPE-SB-282667"/>
    <d v="2022-05-28T00:00:00"/>
    <n v="22887871.359999999"/>
    <n v="0.04"/>
    <n v="604.5200000000001"/>
    <n v="15113"/>
    <m/>
    <x v="3"/>
    <s v="IB"/>
    <x v="0"/>
    <n v="0.04"/>
    <b v="1"/>
    <x v="0"/>
    <x v="2"/>
  </r>
  <r>
    <s v="KAPE-MB-227394-09-06-2021"/>
    <s v="LTM/1927/21-22"/>
    <n v="27906"/>
    <n v="5503.201"/>
    <s v="HMB-060603"/>
    <s v="KPPE-SB-282667"/>
    <d v="2022-05-28T00:00:00"/>
    <n v="22887871.359999999"/>
    <n v="0.53061000000000003"/>
    <n v="8019.1100000000006"/>
    <n v="15113"/>
    <m/>
    <x v="3"/>
    <s v="MB"/>
    <x v="1"/>
    <n v="0.53061000000000003"/>
    <b v="1"/>
    <x v="0"/>
    <x v="5"/>
  </r>
  <r>
    <s v="PQIB-IB-2406-11-08-2020"/>
    <s v="LTM/1863/21-22"/>
    <n v="168918"/>
    <n v="2701.12"/>
    <s v="HMB-060758"/>
    <s v="KPEX-SB-167414"/>
    <d v="2022-05-29T00:00:00"/>
    <n v="107047799"/>
    <n v="0.4"/>
    <n v="34864.400000000001"/>
    <n v="87161"/>
    <m/>
    <x v="3"/>
    <s v="IB"/>
    <x v="0"/>
    <n v="0.4"/>
    <b v="1"/>
    <x v="0"/>
    <x v="0"/>
  </r>
  <r>
    <s v="PQIB-IB-2406-11-08-2020"/>
    <s v="LTM/1905/21-22"/>
    <n v="4602"/>
    <n v="2701.12"/>
    <s v="HMB-060245"/>
    <s v="KPPE-SB-283590"/>
    <d v="2022-05-29T00:00:00"/>
    <n v="32536352"/>
    <n v="0.4"/>
    <n v="6539.2000000000007"/>
    <n v="16348"/>
    <m/>
    <x v="3"/>
    <s v="IB"/>
    <x v="0"/>
    <n v="0.4"/>
    <b v="1"/>
    <x v="0"/>
    <x v="0"/>
  </r>
  <r>
    <s v="PQIB-IB-2406-11-08-2020"/>
    <s v="LTM/1911/21-22"/>
    <n v="1836"/>
    <n v="2701.12"/>
    <s v="HMB-060244"/>
    <s v="KPPE-SB-283600"/>
    <d v="2022-05-29T00:00:00"/>
    <n v="12911591.699999999"/>
    <n v="0.4"/>
    <n v="2992.4"/>
    <n v="7480"/>
    <m/>
    <x v="3"/>
    <s v="IB"/>
    <x v="0"/>
    <n v="0.40005000000000002"/>
    <b v="0"/>
    <x v="0"/>
    <x v="0"/>
  </r>
  <r>
    <s v="PQIB-IB-2406-11-08-2020"/>
    <s v="LTM/1912/21-22"/>
    <n v="2483"/>
    <n v="2701.12"/>
    <s v="HMB-060487"/>
    <s v="KPPE-SB-283369"/>
    <d v="2022-05-28T00:00:00"/>
    <n v="34143945.670000002"/>
    <n v="0.1"/>
    <n v="109.5"/>
    <n v="1095"/>
    <m/>
    <x v="3"/>
    <s v="IB"/>
    <x v="0"/>
    <n v="0.1"/>
    <b v="1"/>
    <x v="0"/>
    <x v="0"/>
  </r>
  <r>
    <s v="PQIB-IB-2406-11-08-2020"/>
    <s v="LTM/1912/21-22"/>
    <n v="2483"/>
    <n v="2701.12"/>
    <s v="HMB-060487"/>
    <s v="KPPE-SB-283369"/>
    <d v="2022-05-28T00:00:00"/>
    <n v="34143945.670000002"/>
    <n v="0.4"/>
    <n v="5539.6"/>
    <n v="13849"/>
    <m/>
    <x v="3"/>
    <s v="IB"/>
    <x v="0"/>
    <n v="0.4"/>
    <b v="1"/>
    <x v="0"/>
    <x v="0"/>
  </r>
  <r>
    <s v="PQIB-IB-2406-11-08-2020"/>
    <s v="LTM/1921/21-22"/>
    <n v="8052"/>
    <n v="2701.12"/>
    <s v="HMB-060547"/>
    <s v="KPPE-SB-283569"/>
    <d v="2022-05-29T00:00:00"/>
    <n v="23074482.129999999"/>
    <n v="0.1"/>
    <n v="816.80000000000007"/>
    <n v="8168"/>
    <m/>
    <x v="3"/>
    <s v="IB"/>
    <x v="0"/>
    <n v="0.1"/>
    <b v="1"/>
    <x v="0"/>
    <x v="0"/>
  </r>
  <r>
    <s v="PQIB-IB-2406-11-08-2020"/>
    <s v="LTM/1921/21-22"/>
    <n v="8052"/>
    <n v="2701.12"/>
    <s v="HMB-060547"/>
    <s v="KPPE-SB-283569"/>
    <d v="2022-05-29T00:00:00"/>
    <n v="23074482.129999999"/>
    <n v="0.4"/>
    <n v="1477.6"/>
    <n v="3694"/>
    <m/>
    <x v="3"/>
    <s v="IB"/>
    <x v="0"/>
    <n v="0.4"/>
    <b v="1"/>
    <x v="0"/>
    <x v="0"/>
  </r>
  <r>
    <s v="PQIB-IB-2406-11-08-2020"/>
    <s v="LTM/1922/21-22"/>
    <n v="4262"/>
    <n v="2701.12"/>
    <s v="HMB-060485"/>
    <s v="KPPE-SB-283591"/>
    <d v="2022-05-29T00:00:00"/>
    <n v="30539942.27"/>
    <n v="0.4"/>
    <n v="6956.7999999999993"/>
    <n v="17392"/>
    <m/>
    <x v="3"/>
    <s v="IB"/>
    <x v="0"/>
    <n v="0.4"/>
    <b v="1"/>
    <x v="0"/>
    <x v="0"/>
  </r>
  <r>
    <s v="PQIB-IB-2406-11-08-2020"/>
    <s v="LTM/1926/21-22"/>
    <n v="1804"/>
    <n v="2701.12"/>
    <s v="HMB-060678"/>
    <s v="KPEX-SB-167409"/>
    <d v="2022-05-29T00:00:00"/>
    <n v="4854713.4800000004"/>
    <n v="0.4"/>
    <n v="1174.8"/>
    <n v="2937"/>
    <m/>
    <x v="3"/>
    <s v="IB"/>
    <x v="0"/>
    <n v="0.4"/>
    <b v="1"/>
    <x v="0"/>
    <x v="0"/>
  </r>
  <r>
    <s v="PQIB-IB-2406-11-08-2020"/>
    <s v="LTM/1928/21-22"/>
    <n v="2985"/>
    <n v="2701.12"/>
    <s v="HMB-060679"/>
    <s v="KPPE-SB-283763"/>
    <d v="2022-05-30T00:00:00"/>
    <n v="25225531.93"/>
    <n v="0.4"/>
    <n v="4586.8"/>
    <n v="11467"/>
    <m/>
    <x v="3"/>
    <s v="IB"/>
    <x v="0"/>
    <n v="0.4"/>
    <b v="1"/>
    <x v="0"/>
    <x v="0"/>
  </r>
  <r>
    <s v="PQIB-IB-2406-11-08-2020"/>
    <s v="LTM/1929/21-22"/>
    <n v="13892"/>
    <n v="2701.12"/>
    <s v="HMB-060691"/>
    <s v="KPPE-SB-282778"/>
    <d v="2022-05-28T00:00:00"/>
    <n v="24859249.469999999"/>
    <n v="0.1"/>
    <n v="493"/>
    <n v="4930"/>
    <m/>
    <x v="3"/>
    <s v="IB"/>
    <x v="0"/>
    <n v="0.1"/>
    <b v="1"/>
    <x v="0"/>
    <x v="0"/>
  </r>
  <r>
    <s v="PQIB-IB-2406-11-08-2020"/>
    <s v="LTM/1929/21-22"/>
    <n v="13892"/>
    <n v="2701.12"/>
    <s v="HMB-060691"/>
    <s v="KPPE-SB-282778"/>
    <d v="2022-05-28T00:00:00"/>
    <n v="24859249.469999999"/>
    <n v="0.4"/>
    <n v="5664"/>
    <n v="14160"/>
    <m/>
    <x v="3"/>
    <s v="IB"/>
    <x v="0"/>
    <n v="0.4"/>
    <b v="1"/>
    <x v="0"/>
    <x v="0"/>
  </r>
  <r>
    <s v="PQIB-IB-2406-11-08-2020"/>
    <s v="LTM/1931/21-22"/>
    <n v="45612"/>
    <n v="2701.12"/>
    <s v="HMB-060680"/>
    <s v="KPPE-SB-283764"/>
    <d v="2022-05-30T00:00:00"/>
    <n v="24544610.059999999"/>
    <n v="0.4"/>
    <n v="6025.2"/>
    <n v="15063"/>
    <m/>
    <x v="3"/>
    <s v="IB"/>
    <x v="0"/>
    <n v="0.4"/>
    <b v="1"/>
    <x v="0"/>
    <x v="0"/>
  </r>
  <r>
    <s v="PQIB-IB-2406-11-08-2020"/>
    <s v="LTM/1932/21-22"/>
    <n v="36290"/>
    <n v="2701.12"/>
    <s v="HMB-060681"/>
    <s v="KPPE-SB-283769"/>
    <d v="2022-05-30T00:00:00"/>
    <n v="22386788.579999998"/>
    <n v="0.4"/>
    <n v="5968.4000000000005"/>
    <n v="14921"/>
    <m/>
    <x v="3"/>
    <s v="IB"/>
    <x v="0"/>
    <n v="0.4"/>
    <b v="1"/>
    <x v="0"/>
    <x v="0"/>
  </r>
  <r>
    <s v="KAPE-IB-123078-05-01-2022"/>
    <s v="LTM/1912/21-22"/>
    <n v="2483"/>
    <n v="5205.2700000000004"/>
    <s v="HMB-060487"/>
    <s v="KPPE-SB-283369"/>
    <d v="2022-05-28T00:00:00"/>
    <n v="34143945.670000002"/>
    <n v="1.0101"/>
    <n v="38.630000000000003"/>
    <n v="38.24"/>
    <m/>
    <x v="3"/>
    <s v="IB"/>
    <x v="0"/>
    <n v="1.0102"/>
    <b v="0"/>
    <x v="0"/>
    <x v="1"/>
  </r>
  <r>
    <s v="SIPZ-HC-617-30-12-2021"/>
    <s v="LTM/1915/21-22"/>
    <n v="16440"/>
    <n v="9607.2000000000007"/>
    <s v="AHB-041978"/>
    <s v="KPPE-SB-283342"/>
    <d v="2022-05-28T00:00:00"/>
    <n v="25085054.809999999"/>
    <n v="1.039E-2"/>
    <n v="340.34"/>
    <n v="32756.39"/>
    <m/>
    <x v="3"/>
    <s v="HC"/>
    <x v="2"/>
    <n v="1.039E-2"/>
    <b v="1"/>
    <x v="0"/>
    <x v="6"/>
  </r>
  <r>
    <s v="SIPZ-HC-617-30-12-2021"/>
    <s v="LTM/1915/21-22"/>
    <n v="16440"/>
    <n v="9607.2000000000007"/>
    <s v="AHB-041978"/>
    <s v="KPPE-SB-283342"/>
    <d v="2022-05-28T00:00:00"/>
    <n v="25085054.809999999"/>
    <n v="4.8000000000000001E-4"/>
    <n v="15.72"/>
    <n v="32756.39"/>
    <m/>
    <x v="3"/>
    <s v="HC"/>
    <x v="2"/>
    <n v="4.8000000000000001E-4"/>
    <b v="1"/>
    <x v="0"/>
    <x v="6"/>
  </r>
  <r>
    <s v="SIPZ-HC-617-30-12-2021"/>
    <s v="LTM/1916/21-22"/>
    <n v="16440"/>
    <n v="9607.2000000000007"/>
    <s v="AHB-041976"/>
    <s v="KPPE-SB-283462"/>
    <d v="2022-05-28T00:00:00"/>
    <n v="25085054.809999999"/>
    <n v="1.039E-2"/>
    <n v="340.34"/>
    <n v="32756.39"/>
    <m/>
    <x v="3"/>
    <s v="HC"/>
    <x v="2"/>
    <n v="1.039E-2"/>
    <b v="1"/>
    <x v="0"/>
    <x v="6"/>
  </r>
  <r>
    <s v="SIPZ-HC-617-30-12-2021"/>
    <s v="LTM/1916/21-22"/>
    <n v="16440"/>
    <n v="9607.2000000000007"/>
    <s v="AHB-041976"/>
    <s v="KPPE-SB-283462"/>
    <d v="2022-05-28T00:00:00"/>
    <n v="25085054.809999999"/>
    <n v="4.8000000000000001E-4"/>
    <n v="15.72"/>
    <n v="32756.39"/>
    <m/>
    <x v="3"/>
    <s v="HC"/>
    <x v="2"/>
    <n v="4.8000000000000001E-4"/>
    <b v="1"/>
    <x v="0"/>
    <x v="6"/>
  </r>
  <r>
    <s v="SIPZ-HC-617-30-12-2021"/>
    <s v="LTM/1917/21-22"/>
    <n v="16440"/>
    <n v="9607.2000000000007"/>
    <s v="AHB-041973"/>
    <s v="KPPE-SB-283465"/>
    <d v="2022-05-28T00:00:00"/>
    <n v="25085054.809999999"/>
    <n v="1.039E-2"/>
    <n v="223.84"/>
    <n v="21543.47"/>
    <m/>
    <x v="3"/>
    <s v="HC"/>
    <x v="2"/>
    <n v="1.039E-2"/>
    <b v="1"/>
    <x v="0"/>
    <x v="6"/>
  </r>
  <r>
    <s v="SIPZ-HC-617-30-12-2021"/>
    <s v="LTM/1917/21-22"/>
    <n v="16440"/>
    <n v="9607.2000000000007"/>
    <s v="AHB-041973"/>
    <s v="KPPE-SB-283465"/>
    <d v="2022-05-28T00:00:00"/>
    <n v="25085054.809999999"/>
    <n v="4.8000000000000001E-4"/>
    <n v="10.83"/>
    <n v="22566.32"/>
    <m/>
    <x v="3"/>
    <s v="HC"/>
    <x v="2"/>
    <n v="4.8000000000000001E-4"/>
    <b v="1"/>
    <x v="0"/>
    <x v="6"/>
  </r>
  <r>
    <s v="KAPE-IB-202132-11-05-2022"/>
    <s v="LTM/1863/21-22"/>
    <n v="168918"/>
    <n v="3910"/>
    <s v="HMB-060758"/>
    <s v="KPEX-SB-167414"/>
    <d v="2022-05-29T00:00:00"/>
    <n v="107047799"/>
    <n v="0.04"/>
    <n v="3486.4400000000005"/>
    <n v="87161"/>
    <m/>
    <x v="3"/>
    <s v="IB"/>
    <x v="0"/>
    <n v="0.04"/>
    <b v="1"/>
    <x v="0"/>
    <x v="2"/>
  </r>
  <r>
    <s v="KAPE-IB-202132-11-05-2022"/>
    <s v="LTM/1905/21-22"/>
    <n v="4602"/>
    <n v="3910"/>
    <s v="HMB-060245"/>
    <s v="KPPE-SB-283590"/>
    <d v="2022-05-29T00:00:00"/>
    <n v="32536352"/>
    <n v="0.04"/>
    <n v="653.92000000000007"/>
    <n v="16348"/>
    <m/>
    <x v="3"/>
    <s v="IB"/>
    <x v="0"/>
    <n v="0.04"/>
    <b v="1"/>
    <x v="0"/>
    <x v="2"/>
  </r>
  <r>
    <s v="KAPE-IB-202132-11-05-2022"/>
    <s v="LTM/1911/21-22"/>
    <n v="1836"/>
    <n v="3910"/>
    <s v="HMB-060244"/>
    <s v="KPPE-SB-283600"/>
    <d v="2022-05-29T00:00:00"/>
    <n v="12911591.699999999"/>
    <n v="0.04"/>
    <n v="299.24"/>
    <n v="7480"/>
    <m/>
    <x v="3"/>
    <s v="IB"/>
    <x v="0"/>
    <n v="4.0009999999999997E-2"/>
    <b v="0"/>
    <x v="0"/>
    <x v="2"/>
  </r>
  <r>
    <s v="KAPE-IB-202132-11-05-2022"/>
    <s v="LTM/1912/21-22"/>
    <n v="2483"/>
    <n v="3910"/>
    <s v="HMB-060487"/>
    <s v="KPPE-SB-283369"/>
    <d v="2022-05-28T00:00:00"/>
    <n v="34143945.670000002"/>
    <n v="0.04"/>
    <n v="597.76"/>
    <n v="14944"/>
    <m/>
    <x v="3"/>
    <s v="IB"/>
    <x v="0"/>
    <n v="0.04"/>
    <b v="1"/>
    <x v="0"/>
    <x v="2"/>
  </r>
  <r>
    <s v="KAPE-IB-202132-11-05-2022"/>
    <s v="LTM/1921/21-22"/>
    <n v="8052"/>
    <n v="3910"/>
    <s v="HMB-060547"/>
    <s v="KPPE-SB-283569"/>
    <d v="2022-05-29T00:00:00"/>
    <n v="23074482.129999999"/>
    <n v="0.04"/>
    <n v="474.48"/>
    <n v="11862"/>
    <m/>
    <x v="3"/>
    <s v="IB"/>
    <x v="0"/>
    <n v="0.04"/>
    <b v="1"/>
    <x v="0"/>
    <x v="2"/>
  </r>
  <r>
    <s v="KAPE-IB-202132-11-05-2022"/>
    <s v="LTM/1922/21-22"/>
    <n v="4262"/>
    <n v="3910"/>
    <s v="HMB-060485"/>
    <s v="KPPE-SB-283591"/>
    <d v="2022-05-29T00:00:00"/>
    <n v="30539942.27"/>
    <n v="0.04"/>
    <n v="695.68000000000006"/>
    <n v="17392"/>
    <m/>
    <x v="3"/>
    <s v="IB"/>
    <x v="0"/>
    <n v="0.04"/>
    <b v="1"/>
    <x v="0"/>
    <x v="2"/>
  </r>
  <r>
    <s v="KAPE-IB-202132-11-05-2022"/>
    <s v="LTM/1926/21-22"/>
    <n v="1804"/>
    <n v="3910"/>
    <s v="HMB-060678"/>
    <s v="KPEX-SB-167409"/>
    <d v="2022-05-29T00:00:00"/>
    <n v="4854713.4800000004"/>
    <n v="0.04"/>
    <n v="117.48"/>
    <n v="2937"/>
    <m/>
    <x v="3"/>
    <s v="IB"/>
    <x v="0"/>
    <n v="0.04"/>
    <b v="1"/>
    <x v="0"/>
    <x v="2"/>
  </r>
  <r>
    <s v="KAPE-IB-202132-11-05-2022"/>
    <s v="LTM/1928/21-22"/>
    <n v="2985"/>
    <n v="3910"/>
    <s v="HMB-060679"/>
    <s v="KPPE-SB-283763"/>
    <d v="2022-05-30T00:00:00"/>
    <n v="25225531.93"/>
    <n v="0.04"/>
    <n v="458.67999999999995"/>
    <n v="11467"/>
    <m/>
    <x v="3"/>
    <s v="IB"/>
    <x v="0"/>
    <n v="0.04"/>
    <b v="1"/>
    <x v="0"/>
    <x v="2"/>
  </r>
  <r>
    <s v="KAPE-IB-202132-11-05-2022"/>
    <s v="LTM/1929/21-22"/>
    <n v="13892"/>
    <n v="3910"/>
    <s v="HMB-060691"/>
    <s v="KPPE-SB-282778"/>
    <d v="2022-05-28T00:00:00"/>
    <n v="24859249.469999999"/>
    <n v="0.04"/>
    <n v="763.59999999999991"/>
    <n v="19090"/>
    <m/>
    <x v="3"/>
    <s v="IB"/>
    <x v="0"/>
    <n v="0.04"/>
    <b v="1"/>
    <x v="0"/>
    <x v="2"/>
  </r>
  <r>
    <s v="KAPE-IB-202132-11-05-2022"/>
    <s v="LTM/1931/21-22"/>
    <n v="45612"/>
    <n v="3910"/>
    <s v="HMB-060680"/>
    <s v="KPPE-SB-283764"/>
    <d v="2022-05-30T00:00:00"/>
    <n v="24544610.059999999"/>
    <n v="0.04"/>
    <n v="602.52"/>
    <n v="15063"/>
    <m/>
    <x v="3"/>
    <s v="IB"/>
    <x v="0"/>
    <n v="0.04"/>
    <b v="1"/>
    <x v="0"/>
    <x v="2"/>
  </r>
  <r>
    <s v="KAPE-IB-202132-11-05-2022"/>
    <s v="LTM/1932/21-22"/>
    <n v="36290"/>
    <n v="3910"/>
    <s v="HMB-060681"/>
    <s v="KPPE-SB-283769"/>
    <d v="2022-05-30T00:00:00"/>
    <n v="22386788.579999998"/>
    <n v="0.04"/>
    <n v="596.83999999999992"/>
    <n v="14921"/>
    <m/>
    <x v="3"/>
    <s v="IB"/>
    <x v="0"/>
    <n v="0.04"/>
    <b v="1"/>
    <x v="0"/>
    <x v="2"/>
  </r>
  <r>
    <s v="KAPW-IB-165948-11-05-2022"/>
    <s v="LTM/1863/21-22"/>
    <n v="168918"/>
    <n v="3906.9029999999998"/>
    <s v="HMB-060758"/>
    <s v="KPEX-SB-167414"/>
    <d v="2022-05-29T00:00:00"/>
    <n v="107047799"/>
    <n v="0.04"/>
    <n v="2452.7600000000002"/>
    <n v="61319"/>
    <m/>
    <x v="3"/>
    <s v="IB"/>
    <x v="0"/>
    <n v="0.04"/>
    <b v="1"/>
    <x v="0"/>
    <x v="2"/>
  </r>
  <r>
    <s v="KAPW-IB-165948-11-05-2022"/>
    <s v="LTM/1921/21-22"/>
    <n v="8052"/>
    <n v="3906.9029999999998"/>
    <s v="HMB-060547"/>
    <s v="KPPE-SB-283569"/>
    <d v="2022-05-29T00:00:00"/>
    <n v="23074482.129999999"/>
    <n v="0.04"/>
    <n v="226.8"/>
    <n v="5670"/>
    <m/>
    <x v="3"/>
    <s v="IB"/>
    <x v="0"/>
    <n v="0.04"/>
    <b v="1"/>
    <x v="0"/>
    <x v="2"/>
  </r>
  <r>
    <s v="KAPW-IB-165948-11-05-2022"/>
    <s v="LTM/1926/21-22"/>
    <n v="1804"/>
    <n v="3906.9029999999998"/>
    <s v="HMB-060678"/>
    <s v="KPEX-SB-167409"/>
    <d v="2022-05-29T00:00:00"/>
    <n v="4854713.4800000004"/>
    <n v="0.04"/>
    <n v="117.48"/>
    <n v="2937"/>
    <m/>
    <x v="3"/>
    <s v="IB"/>
    <x v="0"/>
    <n v="0.04"/>
    <b v="1"/>
    <x v="0"/>
    <x v="2"/>
  </r>
  <r>
    <s v="KAPW-IB-165948-11-05-2022"/>
    <s v="LTM/1929/21-22"/>
    <n v="13892"/>
    <n v="3906.9029999999998"/>
    <s v="HMB-060691"/>
    <s v="KPPE-SB-282778"/>
    <d v="2022-05-28T00:00:00"/>
    <n v="24859249.469999999"/>
    <n v="0.04"/>
    <n v="763.59999999999991"/>
    <n v="19090"/>
    <m/>
    <x v="3"/>
    <s v="IB"/>
    <x v="0"/>
    <n v="0.04"/>
    <b v="1"/>
    <x v="0"/>
    <x v="2"/>
  </r>
  <r>
    <s v="KAPW-IB-165948-11-05-2022"/>
    <s v="LTM/1931/21-22"/>
    <n v="45612"/>
    <n v="3906.9029999999998"/>
    <s v="HMB-060680"/>
    <s v="KPPE-SB-283764"/>
    <d v="2022-05-30T00:00:00"/>
    <n v="24544610.059999999"/>
    <n v="0.04"/>
    <n v="602.52"/>
    <n v="15063"/>
    <m/>
    <x v="3"/>
    <s v="IB"/>
    <x v="0"/>
    <n v="0.04"/>
    <b v="1"/>
    <x v="0"/>
    <x v="2"/>
  </r>
  <r>
    <s v="KAPW-IB-165948-11-05-2022"/>
    <s v="LTM/1932/21-22"/>
    <n v="36290"/>
    <n v="3906.9029999999998"/>
    <s v="HMB-060681"/>
    <s v="KPPE-SB-283769"/>
    <d v="2022-05-30T00:00:00"/>
    <n v="22386788.579999998"/>
    <n v="0.04"/>
    <n v="596.83999999999992"/>
    <n v="14921"/>
    <m/>
    <x v="3"/>
    <s v="IB"/>
    <x v="0"/>
    <n v="0.04"/>
    <b v="1"/>
    <x v="0"/>
    <x v="2"/>
  </r>
  <r>
    <s v="KAPE-IB-203232-12-05-2022"/>
    <s v="LTM/1863/21-22"/>
    <n v="168918"/>
    <n v="3809.9189999999999"/>
    <s v="HMB-060758"/>
    <s v="KPEX-SB-167414"/>
    <d v="2022-05-29T00:00:00"/>
    <n v="107047799"/>
    <n v="0.04"/>
    <n v="2452.7600000000002"/>
    <n v="61319"/>
    <m/>
    <x v="3"/>
    <s v="IB"/>
    <x v="0"/>
    <n v="0.04"/>
    <b v="1"/>
    <x v="0"/>
    <x v="2"/>
  </r>
  <r>
    <s v="KAPE-IB-203232-12-05-2022"/>
    <s v="LTM/1921/21-22"/>
    <n v="8052"/>
    <n v="3809.9189999999999"/>
    <s v="HMB-060547"/>
    <s v="KPPE-SB-283569"/>
    <d v="2022-05-29T00:00:00"/>
    <n v="23074482.129999999"/>
    <n v="0.04"/>
    <n v="474.48"/>
    <n v="11862"/>
    <m/>
    <x v="3"/>
    <s v="IB"/>
    <x v="0"/>
    <n v="0.04"/>
    <b v="1"/>
    <x v="0"/>
    <x v="2"/>
  </r>
  <r>
    <s v="KAPE-IB-203232-12-05-2022"/>
    <s v="LTM/1926/21-22"/>
    <n v="1804"/>
    <n v="3809.9189999999999"/>
    <s v="HMB-060678"/>
    <s v="KPEX-SB-167409"/>
    <d v="2022-05-29T00:00:00"/>
    <n v="4854713.4800000004"/>
    <n v="0.04"/>
    <n v="117.48"/>
    <n v="2937"/>
    <m/>
    <x v="3"/>
    <s v="IB"/>
    <x v="0"/>
    <n v="0.04"/>
    <b v="1"/>
    <x v="0"/>
    <x v="2"/>
  </r>
  <r>
    <s v="KAPE-IB-203232-12-05-2022"/>
    <s v="LTM/1928/21-22"/>
    <n v="2985"/>
    <n v="3809.9189999999999"/>
    <s v="HMB-060679"/>
    <s v="KPPE-SB-283763"/>
    <d v="2022-05-30T00:00:00"/>
    <n v="25225531.93"/>
    <n v="0.04"/>
    <n v="197.2"/>
    <n v="4930"/>
    <m/>
    <x v="3"/>
    <s v="IB"/>
    <x v="0"/>
    <n v="0.04"/>
    <b v="1"/>
    <x v="0"/>
    <x v="2"/>
  </r>
  <r>
    <s v="KAPE-IB-203232-12-05-2022"/>
    <s v="LTM/1929/21-22"/>
    <n v="13892"/>
    <n v="3809.9189999999999"/>
    <s v="HMB-060691"/>
    <s v="KPPE-SB-282778"/>
    <d v="2022-05-28T00:00:00"/>
    <n v="24859249.469999999"/>
    <n v="0.04"/>
    <n v="763.59999999999991"/>
    <n v="19090"/>
    <m/>
    <x v="3"/>
    <s v="IB"/>
    <x v="0"/>
    <n v="0.04"/>
    <b v="1"/>
    <x v="0"/>
    <x v="2"/>
  </r>
  <r>
    <s v="KAPE-IB-203232-12-05-2022"/>
    <s v="LTM/1931/21-22"/>
    <n v="45612"/>
    <n v="3809.9189999999999"/>
    <s v="HMB-060680"/>
    <s v="KPPE-SB-283764"/>
    <d v="2022-05-30T00:00:00"/>
    <n v="24544610.059999999"/>
    <n v="0.04"/>
    <n v="602.52"/>
    <n v="15063"/>
    <m/>
    <x v="3"/>
    <s v="IB"/>
    <x v="0"/>
    <n v="0.04"/>
    <b v="1"/>
    <x v="0"/>
    <x v="2"/>
  </r>
  <r>
    <s v="KAPE-IB-203232-12-05-2022"/>
    <s v="LTM/1932/21-22"/>
    <n v="36290"/>
    <n v="3809.9189999999999"/>
    <s v="HMB-060681"/>
    <s v="KPPE-SB-283769"/>
    <d v="2022-05-30T00:00:00"/>
    <n v="22386788.579999998"/>
    <n v="0.04"/>
    <n v="596.83999999999992"/>
    <n v="14921"/>
    <m/>
    <x v="3"/>
    <s v="IB"/>
    <x v="0"/>
    <n v="0.04"/>
    <b v="1"/>
    <x v="0"/>
    <x v="2"/>
  </r>
  <r>
    <s v="KAPE-MB-227394-09-06-2021"/>
    <s v="LTM/1863/21-22"/>
    <n v="168918"/>
    <n v="5503.201"/>
    <s v="HMB-060758"/>
    <s v="KPEX-SB-167414"/>
    <d v="2022-05-29T00:00:00"/>
    <n v="107047799"/>
    <n v="0.53061000000000003"/>
    <n v="46248.49"/>
    <n v="87161"/>
    <m/>
    <x v="3"/>
    <s v="MB"/>
    <x v="1"/>
    <n v="0.53061000000000003"/>
    <b v="1"/>
    <x v="0"/>
    <x v="5"/>
  </r>
  <r>
    <s v="KAPE-MB-227394-09-06-2021"/>
    <s v="LTM/1921/21-22"/>
    <n v="8052"/>
    <n v="5503.201"/>
    <s v="HMB-060547"/>
    <s v="KPPE-SB-283569"/>
    <d v="2022-05-29T00:00:00"/>
    <n v="23074482.129999999"/>
    <n v="0.41666999999999998"/>
    <n v="1539.18"/>
    <n v="3694"/>
    <m/>
    <x v="3"/>
    <s v="MB"/>
    <x v="1"/>
    <n v="0.41666999999999998"/>
    <b v="1"/>
    <x v="0"/>
    <x v="5"/>
  </r>
  <r>
    <s v="KAPE-MB-227394-09-06-2021"/>
    <s v="LTM/1922/21-22"/>
    <n v="4262"/>
    <n v="5503.201"/>
    <s v="HMB-060485"/>
    <s v="KPPE-SB-283591"/>
    <d v="2022-05-29T00:00:00"/>
    <n v="30539942.27"/>
    <n v="0.41666999999999998"/>
    <n v="4989.4399999999996"/>
    <n v="11974.55"/>
    <m/>
    <x v="3"/>
    <s v="MB"/>
    <x v="1"/>
    <n v="0.41666999999999998"/>
    <b v="1"/>
    <x v="0"/>
    <x v="5"/>
  </r>
  <r>
    <s v="KAPE-MB-227394-09-06-2021"/>
    <s v="LTM/1926/21-22"/>
    <n v="1804"/>
    <n v="5503.201"/>
    <s v="HMB-060678"/>
    <s v="KPEX-SB-167409"/>
    <d v="2022-05-29T00:00:00"/>
    <n v="4854713.4800000004"/>
    <n v="0.53061000000000003"/>
    <n v="1558.41"/>
    <n v="2937"/>
    <m/>
    <x v="3"/>
    <s v="MB"/>
    <x v="1"/>
    <n v="0.53061000000000003"/>
    <b v="1"/>
    <x v="0"/>
    <x v="5"/>
  </r>
  <r>
    <s v="KAPE-MB-227394-09-06-2021"/>
    <s v="LTM/1928/21-22"/>
    <n v="2985"/>
    <n v="5503.201"/>
    <s v="HMB-060679"/>
    <s v="KPPE-SB-283763"/>
    <d v="2022-05-30T00:00:00"/>
    <n v="25225531.93"/>
    <n v="0.41666999999999998"/>
    <n v="1506.26"/>
    <n v="3615"/>
    <m/>
    <x v="3"/>
    <s v="MB"/>
    <x v="1"/>
    <n v="0.41666999999999998"/>
    <b v="1"/>
    <x v="0"/>
    <x v="5"/>
  </r>
  <r>
    <s v="KAPE-MB-227394-09-06-2021"/>
    <s v="LTM/1929/21-22"/>
    <n v="13892"/>
    <n v="5503.201"/>
    <s v="HMB-060691"/>
    <s v="KPPE-SB-282778"/>
    <d v="2022-05-28T00:00:00"/>
    <n v="24859249.469999999"/>
    <n v="0.53061000000000003"/>
    <n v="7513.44"/>
    <n v="14160"/>
    <m/>
    <x v="3"/>
    <s v="MB"/>
    <x v="1"/>
    <n v="0.53061000000000003"/>
    <b v="1"/>
    <x v="0"/>
    <x v="5"/>
  </r>
  <r>
    <s v="KAPE-MB-227394-09-06-2021"/>
    <s v="LTM/1931/21-22"/>
    <n v="45612"/>
    <n v="5503.201"/>
    <s v="HMB-060680"/>
    <s v="KPPE-SB-283764"/>
    <d v="2022-05-30T00:00:00"/>
    <n v="24544610.059999999"/>
    <n v="0.53061000000000003"/>
    <n v="7992.58"/>
    <n v="15063"/>
    <m/>
    <x v="3"/>
    <s v="MB"/>
    <x v="1"/>
    <n v="0.53061000000000003"/>
    <b v="1"/>
    <x v="0"/>
    <x v="5"/>
  </r>
  <r>
    <s v="KAPE-MB-227394-09-06-2021"/>
    <s v="LTM/1932/21-22"/>
    <n v="36290"/>
    <n v="5503.201"/>
    <s v="HMB-060681"/>
    <s v="KPPE-SB-283769"/>
    <d v="2022-05-30T00:00:00"/>
    <n v="22386788.579999998"/>
    <n v="0.53061000000000003"/>
    <n v="7917.28"/>
    <n v="14921"/>
    <m/>
    <x v="3"/>
    <s v="MB"/>
    <x v="1"/>
    <n v="0.53061000000000003"/>
    <b v="1"/>
    <x v="0"/>
    <x v="5"/>
  </r>
  <r>
    <s v="KAPE-IB-121219-03-01-2022"/>
    <s v="LTM/1905/21-22"/>
    <n v="4602"/>
    <n v="5206.24"/>
    <s v="HMB-060245"/>
    <s v="KPPE-SB-283590"/>
    <d v="2022-05-29T00:00:00"/>
    <n v="32536352"/>
    <n v="1.0101"/>
    <n v="16513.11"/>
    <n v="16348"/>
    <m/>
    <x v="3"/>
    <s v="IB"/>
    <x v="0"/>
    <n v="1.0101"/>
    <b v="1"/>
    <x v="0"/>
    <x v="9"/>
  </r>
  <r>
    <s v="KAPE-IB-121219-03-01-2022"/>
    <s v="LTM/1911/21-22"/>
    <n v="1836"/>
    <n v="5206.24"/>
    <s v="HMB-060244"/>
    <s v="KPPE-SB-283600"/>
    <d v="2022-05-29T00:00:00"/>
    <n v="12911591.699999999"/>
    <n v="1.0101"/>
    <n v="7556.5599999999995"/>
    <n v="7480"/>
    <m/>
    <x v="3"/>
    <s v="IB"/>
    <x v="0"/>
    <n v="1.01024"/>
    <b v="0"/>
    <x v="0"/>
    <x v="9"/>
  </r>
  <r>
    <s v="KAPE-IB-121219-03-01-2022"/>
    <s v="LTM/1912/21-22"/>
    <n v="2483"/>
    <n v="5206.24"/>
    <s v="HMB-060487"/>
    <s v="KPPE-SB-283369"/>
    <d v="2022-05-28T00:00:00"/>
    <n v="34143945.670000002"/>
    <n v="1.0101"/>
    <n v="7624.23"/>
    <n v="7548"/>
    <m/>
    <x v="3"/>
    <s v="IB"/>
    <x v="0"/>
    <n v="1.0101"/>
    <b v="1"/>
    <x v="0"/>
    <x v="9"/>
  </r>
  <r>
    <s v="KAPE-IB-121219-03-01-2022"/>
    <s v="LTM/1922/21-22"/>
    <n v="4262"/>
    <n v="5206.24"/>
    <s v="HMB-060485"/>
    <s v="KPPE-SB-283591"/>
    <d v="2022-05-29T00:00:00"/>
    <n v="30539942.27"/>
    <n v="1.0101"/>
    <n v="5472.17"/>
    <n v="5417.45"/>
    <m/>
    <x v="3"/>
    <s v="IB"/>
    <x v="0"/>
    <n v="1.0101"/>
    <b v="1"/>
    <x v="0"/>
    <x v="9"/>
  </r>
  <r>
    <s v="KAPW-IB-48085-30-09-2021"/>
    <s v="LTM/1912/21-22"/>
    <n v="2483"/>
    <n v="5402.33"/>
    <s v="HMB-060487"/>
    <s v="KPPE-SB-283369"/>
    <d v="2022-05-28T00:00:00"/>
    <n v="34143945.670000002"/>
    <n v="1.0101"/>
    <n v="6364.64"/>
    <n v="6301"/>
    <m/>
    <x v="3"/>
    <s v="IB"/>
    <x v="0"/>
    <n v="1.0101"/>
    <b v="1"/>
    <x v="0"/>
    <x v="3"/>
  </r>
  <r>
    <s v="KAPW-IB-48085-30-09-2021"/>
    <s v="LTM/1928/21-22"/>
    <n v="2985"/>
    <n v="5402.33"/>
    <s v="HMB-060679"/>
    <s v="KPPE-SB-283763"/>
    <d v="2022-05-30T00:00:00"/>
    <n v="25225531.93"/>
    <n v="1.0101"/>
    <n v="7931.31"/>
    <n v="7852"/>
    <m/>
    <x v="3"/>
    <s v="IB"/>
    <x v="0"/>
    <n v="1.0101"/>
    <b v="1"/>
    <x v="0"/>
    <x v="3"/>
  </r>
  <r>
    <s v="SIPZ-HC-434-23-11-2020"/>
    <s v="LTM/1917/21-22"/>
    <n v="16440"/>
    <n v="9607.2000000000007"/>
    <s v="AHB-041973"/>
    <s v="KPPE-SB-283465"/>
    <d v="2022-05-28T00:00:00"/>
    <n v="25085054.809999999"/>
    <n v="5.0000000000000001E-4"/>
    <n v="5.07"/>
    <n v="10148.870000000001"/>
    <m/>
    <x v="3"/>
    <s v="HC"/>
    <x v="2"/>
    <n v="5.0000000000000001E-4"/>
    <b v="1"/>
    <x v="0"/>
    <x v="6"/>
  </r>
  <r>
    <s v="SIPZ-HC-434-23-11-2020"/>
    <s v="LTM/1917/21-22"/>
    <n v="16440"/>
    <n v="9607.2000000000007"/>
    <s v="AHB-041973"/>
    <s v="KPPE-SB-283465"/>
    <d v="2022-05-28T00:00:00"/>
    <n v="25085054.809999999"/>
    <n v="1.17E-2"/>
    <n v="130.71"/>
    <n v="11171.72"/>
    <m/>
    <x v="3"/>
    <s v="HC"/>
    <x v="2"/>
    <n v="1.17E-2"/>
    <b v="1"/>
    <x v="0"/>
    <x v="6"/>
  </r>
  <r>
    <s v="SIPZ-HC-434-23-11-2020"/>
    <s v="LTM/1918/21-22"/>
    <n v="14850"/>
    <n v="9607.2000000000007"/>
    <s v="AHB-041987"/>
    <s v="KPPE-SB-283743"/>
    <d v="2022-05-29T00:00:00"/>
    <n v="25059702.670000002"/>
    <n v="5.0000000000000001E-4"/>
    <n v="14.78"/>
    <n v="29551.13"/>
    <m/>
    <x v="3"/>
    <s v="HC"/>
    <x v="2"/>
    <n v="5.0000000000000001E-4"/>
    <b v="1"/>
    <x v="0"/>
    <x v="6"/>
  </r>
  <r>
    <s v="SIPZ-HC-434-23-11-2020"/>
    <s v="LTM/1918/21-22"/>
    <n v="14850"/>
    <n v="9607.2000000000007"/>
    <s v="AHB-041987"/>
    <s v="KPPE-SB-283743"/>
    <d v="2022-05-29T00:00:00"/>
    <n v="25059702.670000002"/>
    <n v="1.17E-2"/>
    <n v="345.75"/>
    <n v="29551.13"/>
    <m/>
    <x v="3"/>
    <s v="HC"/>
    <x v="2"/>
    <n v="1.17E-2"/>
    <b v="1"/>
    <x v="0"/>
    <x v="6"/>
  </r>
  <r>
    <s v="SIPZ-HC-434-23-11-2020"/>
    <s v="LTM/1919/21-22"/>
    <n v="15120"/>
    <n v="9607.2000000000007"/>
    <s v="AHB-041988"/>
    <s v="KPPE-SB-283742"/>
    <d v="2022-05-29T00:00:00"/>
    <n v="23082127.170000002"/>
    <n v="5.0000000000000001E-4"/>
    <n v="9.07"/>
    <n v="18148.57"/>
    <m/>
    <x v="3"/>
    <s v="HC"/>
    <x v="2"/>
    <n v="5.0000000000000001E-4"/>
    <b v="1"/>
    <x v="0"/>
    <x v="6"/>
  </r>
  <r>
    <s v="SIPZ-HC-434-23-11-2020"/>
    <s v="LTM/1919/21-22"/>
    <n v="15120"/>
    <n v="9607.2000000000007"/>
    <s v="AHB-041988"/>
    <s v="KPPE-SB-283742"/>
    <d v="2022-05-29T00:00:00"/>
    <n v="23082127.170000002"/>
    <n v="1.17E-2"/>
    <n v="306.2"/>
    <n v="26171.24"/>
    <m/>
    <x v="3"/>
    <s v="HC"/>
    <x v="2"/>
    <n v="1.17E-2"/>
    <b v="1"/>
    <x v="0"/>
    <x v="6"/>
  </r>
  <r>
    <s v="KAPE-IB-123067-05-01-2022"/>
    <s v="LTM/1912/21-22"/>
    <n v="2483"/>
    <n v="5205.2700000000004"/>
    <s v="HMB-060487"/>
    <s v="KPPE-SB-283369"/>
    <d v="2022-05-28T00:00:00"/>
    <n v="34143945.670000002"/>
    <n v="1.0101"/>
    <n v="1067.43"/>
    <n v="1056.76"/>
    <m/>
    <x v="3"/>
    <s v="IB"/>
    <x v="0"/>
    <n v="1.0101"/>
    <b v="1"/>
    <x v="0"/>
    <x v="1"/>
  </r>
  <r>
    <s v="SIPZ-HC-551-08-01-2021"/>
    <s v="LTM/1919/21-22"/>
    <n v="15120"/>
    <n v="9607.2000000000007"/>
    <s v="AHB-041988"/>
    <s v="KPPE-SB-283742"/>
    <d v="2022-05-29T00:00:00"/>
    <n v="23082127.170000002"/>
    <n v="5.0000000000000001E-4"/>
    <n v="5.97"/>
    <n v="11939.85"/>
    <m/>
    <x v="3"/>
    <s v="HC"/>
    <x v="2"/>
    <n v="5.0000000000000001E-4"/>
    <b v="1"/>
    <x v="0"/>
    <x v="6"/>
  </r>
  <r>
    <s v="SIPZ-HC-551-08-01-2021"/>
    <s v="LTM/1919/21-22"/>
    <n v="15120"/>
    <n v="9607.2000000000007"/>
    <s v="AHB-041988"/>
    <s v="KPPE-SB-283742"/>
    <d v="2022-05-29T00:00:00"/>
    <n v="23082127.170000002"/>
    <n v="1.09E-2"/>
    <n v="43.06"/>
    <n v="3950.1"/>
    <m/>
    <x v="3"/>
    <s v="HC"/>
    <x v="2"/>
    <n v="1.09E-2"/>
    <b v="1"/>
    <x v="0"/>
    <x v="6"/>
  </r>
  <r>
    <s v="KPAF-TI-56963-09-05-2022"/>
    <s v="LTM/1908/21-22"/>
    <n v="9904"/>
    <n v="9606.2099999999991"/>
    <s v="MCB-200011"/>
    <s v="KPPE-SB-283593"/>
    <d v="2022-05-29T00:00:00"/>
    <n v="16645092.130000001"/>
    <n v="1"/>
    <n v="42"/>
    <n v="42"/>
    <m/>
    <x v="3"/>
    <s v="TI"/>
    <x v="2"/>
    <n v="1"/>
    <b v="1"/>
    <x v="0"/>
    <x v="6"/>
  </r>
  <r>
    <s v="PQZI-EP-23488-06-04-2022"/>
    <s v="LTM/1908/21-22"/>
    <n v="9904"/>
    <n v="9607.11"/>
    <s v="MCB-200011"/>
    <s v="KPPE-SB-283593"/>
    <d v="2022-05-29T00:00:00"/>
    <n v="16645092.130000001"/>
    <n v="1"/>
    <n v="260.38"/>
    <n v="260.38"/>
    <m/>
    <x v="3"/>
    <s v="EP"/>
    <x v="2"/>
    <n v="1"/>
    <b v="1"/>
    <x v="0"/>
    <x v="6"/>
  </r>
  <r>
    <s v="PQZI-EP-23108-01-04-2022"/>
    <s v="LTM/1909/21-22"/>
    <n v="23200"/>
    <n v="9607.11"/>
    <s v="MCB-200012"/>
    <s v="KPPE-SB-283595"/>
    <d v="2022-05-29T00:00:00"/>
    <n v="38833854.530000001"/>
    <n v="1"/>
    <n v="542.39"/>
    <n v="542.39"/>
    <m/>
    <x v="3"/>
    <s v="EP"/>
    <x v="2"/>
    <n v="1"/>
    <b v="1"/>
    <x v="0"/>
    <x v="6"/>
  </r>
  <r>
    <s v="KAPW-TI-162450-06-05-2022"/>
    <s v="LTM/1909/21-22"/>
    <n v="23200"/>
    <n v="9606.2199999999993"/>
    <s v="MCB-200012"/>
    <s v="KPPE-SB-283595"/>
    <d v="2022-05-29T00:00:00"/>
    <n v="38833854.530000001"/>
    <n v="1"/>
    <n v="593"/>
    <n v="593"/>
    <m/>
    <x v="3"/>
    <s v="TI"/>
    <x v="2"/>
    <n v="1"/>
    <b v="1"/>
    <x v="0"/>
    <x v="6"/>
  </r>
  <r>
    <s v="KPFI-TI-43529-10-05-2022"/>
    <s v="LTM/1909/21-22"/>
    <n v="23200"/>
    <n v="3926.9099000000001"/>
    <s v="MCB-200012"/>
    <s v="KPPE-SB-283595"/>
    <d v="2022-05-29T00:00:00"/>
    <n v="38833854.530000001"/>
    <n v="1"/>
    <n v="1"/>
    <n v="1"/>
    <m/>
    <x v="3"/>
    <s v="TI"/>
    <x v="2"/>
    <n v="1"/>
    <b v="1"/>
    <x v="0"/>
    <x v="6"/>
  </r>
  <r>
    <s v="KPFI-TI-44061-13-05-2022"/>
    <s v="LTM/1909/21-22"/>
    <n v="23200"/>
    <n v="3926.9099000000001"/>
    <s v="MCB-200012"/>
    <s v="KPPE-SB-283595"/>
    <d v="2022-05-29T00:00:00"/>
    <n v="38833854.530000001"/>
    <n v="1"/>
    <n v="2"/>
    <n v="2"/>
    <m/>
    <x v="3"/>
    <s v="TI"/>
    <x v="2"/>
    <n v="1"/>
    <b v="1"/>
    <x v="0"/>
    <x v="6"/>
  </r>
  <r>
    <s v="PQIB-IB-2406-11-08-2020"/>
    <s v="LTM/1864/21-22"/>
    <n v="56190"/>
    <n v="2701.12"/>
    <s v="HMB-060759"/>
    <s v="KPEX-SB-168221"/>
    <d v="2022-05-31T00:00:00"/>
    <n v="35262150.079999998"/>
    <n v="0.4"/>
    <n v="11606.8"/>
    <n v="29017"/>
    <m/>
    <x v="3"/>
    <s v="IB"/>
    <x v="0"/>
    <n v="0.4"/>
    <b v="1"/>
    <x v="0"/>
    <x v="0"/>
  </r>
  <r>
    <s v="PQIB-IB-2406-11-08-2020"/>
    <s v="LTM/1896/21-22"/>
    <n v="7698"/>
    <n v="2701.12"/>
    <s v="HMB-061503"/>
    <s v="KPPE-SB-285079"/>
    <d v="2022-05-31T00:00:00"/>
    <n v="18233566.25"/>
    <n v="0.1"/>
    <n v="757.5"/>
    <n v="7575"/>
    <m/>
    <x v="3"/>
    <s v="IB"/>
    <x v="0"/>
    <n v="0.1"/>
    <b v="1"/>
    <x v="0"/>
    <x v="0"/>
  </r>
  <r>
    <s v="PQIB-IB-2406-11-08-2020"/>
    <s v="LTM/1934/21-22"/>
    <n v="40665"/>
    <n v="2701.12"/>
    <s v="HMB-061361"/>
    <s v="KPPE-SB-285090"/>
    <d v="2022-05-31T00:00:00"/>
    <n v="42748156.289999999"/>
    <n v="0.1"/>
    <n v="555"/>
    <n v="5550"/>
    <m/>
    <x v="3"/>
    <s v="IB"/>
    <x v="0"/>
    <n v="0.1"/>
    <b v="1"/>
    <x v="0"/>
    <x v="0"/>
  </r>
  <r>
    <s v="PQIB-IB-2406-11-08-2020"/>
    <s v="LTM/1934/21-22"/>
    <n v="40665"/>
    <n v="2701.12"/>
    <s v="HMB-061361"/>
    <s v="KPPE-SB-285090"/>
    <d v="2022-05-31T00:00:00"/>
    <n v="42748156.289999999"/>
    <n v="0.4"/>
    <n v="4474.3999999999996"/>
    <n v="11186"/>
    <m/>
    <x v="3"/>
    <s v="IB"/>
    <x v="0"/>
    <n v="0.4"/>
    <b v="1"/>
    <x v="0"/>
    <x v="0"/>
  </r>
  <r>
    <s v="KAPE-IB-202132-11-05-2022"/>
    <s v="LTM/1864/21-22"/>
    <n v="56190"/>
    <n v="3910"/>
    <s v="HMB-060759"/>
    <s v="KPEX-SB-168221"/>
    <d v="2022-05-31T00:00:00"/>
    <n v="35262150.079999998"/>
    <n v="0.04"/>
    <n v="1160.68"/>
    <n v="29017"/>
    <m/>
    <x v="3"/>
    <s v="IB"/>
    <x v="0"/>
    <n v="0.04"/>
    <b v="1"/>
    <x v="0"/>
    <x v="2"/>
  </r>
  <r>
    <s v="KAPE-IB-202132-11-05-2022"/>
    <s v="LTM/1896/21-22"/>
    <n v="7698"/>
    <n v="3910"/>
    <s v="HMB-061503"/>
    <s v="KPPE-SB-285079"/>
    <d v="2022-05-31T00:00:00"/>
    <n v="18233566.25"/>
    <n v="0.04"/>
    <n v="303"/>
    <n v="7575"/>
    <m/>
    <x v="3"/>
    <s v="IB"/>
    <x v="0"/>
    <n v="0.04"/>
    <b v="1"/>
    <x v="0"/>
    <x v="2"/>
  </r>
  <r>
    <s v="KAPE-IB-202132-11-05-2022"/>
    <s v="LTM/1934/21-22"/>
    <n v="40665"/>
    <n v="3910"/>
    <s v="HMB-061361"/>
    <s v="KPPE-SB-285090"/>
    <d v="2022-05-31T00:00:00"/>
    <n v="42748156.289999999"/>
    <n v="0.04"/>
    <n v="669.44"/>
    <n v="16736"/>
    <m/>
    <x v="3"/>
    <s v="IB"/>
    <x v="0"/>
    <n v="0.04"/>
    <b v="1"/>
    <x v="0"/>
    <x v="2"/>
  </r>
  <r>
    <s v="KAPW-IB-165948-11-05-2022"/>
    <s v="LTM/1864/21-22"/>
    <n v="56190"/>
    <n v="3906.9029999999998"/>
    <s v="HMB-060759"/>
    <s v="KPEX-SB-168221"/>
    <d v="2022-05-31T00:00:00"/>
    <n v="35262150.079999998"/>
    <n v="0.04"/>
    <n v="817.24"/>
    <n v="20431"/>
    <m/>
    <x v="3"/>
    <s v="IB"/>
    <x v="0"/>
    <n v="0.04"/>
    <b v="1"/>
    <x v="0"/>
    <x v="2"/>
  </r>
  <r>
    <s v="KAPW-IB-165948-11-05-2022"/>
    <s v="LTM/1896/21-22"/>
    <n v="7698"/>
    <n v="3906.9029999999998"/>
    <s v="HMB-061503"/>
    <s v="KPPE-SB-285079"/>
    <d v="2022-05-31T00:00:00"/>
    <n v="18233566.25"/>
    <n v="0.04"/>
    <n v="303"/>
    <n v="7575"/>
    <m/>
    <x v="3"/>
    <s v="IB"/>
    <x v="0"/>
    <n v="0.04"/>
    <b v="1"/>
    <x v="0"/>
    <x v="2"/>
  </r>
  <r>
    <s v="KAPE-IB-203232-12-05-2022"/>
    <s v="LTM/1864/21-22"/>
    <n v="56190"/>
    <n v="3809.9189999999999"/>
    <s v="HMB-060759"/>
    <s v="KPEX-SB-168221"/>
    <d v="2022-05-31T00:00:00"/>
    <n v="35262150.079999998"/>
    <n v="0.04"/>
    <n v="817.24"/>
    <n v="20431"/>
    <m/>
    <x v="3"/>
    <s v="IB"/>
    <x v="0"/>
    <n v="0.04"/>
    <b v="1"/>
    <x v="0"/>
    <x v="2"/>
  </r>
  <r>
    <s v="KAPE-IB-203232-12-05-2022"/>
    <s v="LTM/1896/21-22"/>
    <n v="7698"/>
    <n v="3809.9189999999999"/>
    <s v="HMB-061503"/>
    <s v="KPPE-SB-285079"/>
    <d v="2022-05-31T00:00:00"/>
    <n v="18233566.25"/>
    <n v="0.04"/>
    <n v="303"/>
    <n v="7575"/>
    <m/>
    <x v="3"/>
    <s v="IB"/>
    <x v="0"/>
    <n v="0.04"/>
    <b v="1"/>
    <x v="0"/>
    <x v="2"/>
  </r>
  <r>
    <s v="KAPE-MB-227394-09-06-2021"/>
    <s v="LTM/1864/21-22"/>
    <n v="56190"/>
    <n v="5503.201"/>
    <s v="HMB-060759"/>
    <s v="KPEX-SB-168221"/>
    <d v="2022-05-31T00:00:00"/>
    <n v="35262150.079999998"/>
    <n v="0.53061000000000003"/>
    <n v="15396.71"/>
    <n v="29017"/>
    <m/>
    <x v="3"/>
    <s v="MB"/>
    <x v="1"/>
    <n v="0.53061000000000003"/>
    <b v="1"/>
    <x v="0"/>
    <x v="5"/>
  </r>
  <r>
    <s v="PQZI-EP-24623-16-04-2022"/>
    <s v="LTM/1937/21-22"/>
    <n v="2240"/>
    <n v="9607.19"/>
    <s v="MCB-200027"/>
    <s v="KPPE-SB-284951"/>
    <d v="2022-05-30T00:00:00"/>
    <n v="3682747.04"/>
    <n v="1"/>
    <n v="2.87"/>
    <n v="2.87"/>
    <m/>
    <x v="3"/>
    <s v="EP"/>
    <x v="2"/>
    <n v="1"/>
    <b v="1"/>
    <x v="0"/>
    <x v="6"/>
  </r>
  <r>
    <s v="PQZI-EP-24623-16-04-2022"/>
    <s v="LTM/1937/21-22"/>
    <n v="2240"/>
    <n v="9607.11"/>
    <s v="MCB-200027"/>
    <s v="KPPE-SB-284951"/>
    <d v="2022-05-30T00:00:00"/>
    <n v="3682747.04"/>
    <n v="1"/>
    <n v="10.26"/>
    <n v="10.26"/>
    <m/>
    <x v="3"/>
    <s v="EP"/>
    <x v="2"/>
    <n v="1"/>
    <b v="1"/>
    <x v="0"/>
    <x v="6"/>
  </r>
  <r>
    <s v="KPFI-TI-44558-17-05-2022"/>
    <s v="LTM/1937/21-22"/>
    <n v="2240"/>
    <n v="5807.9"/>
    <s v="MCB-200027"/>
    <s v="KPPE-SB-284951"/>
    <d v="2022-05-30T00:00:00"/>
    <n v="3682747.04"/>
    <n v="1"/>
    <n v="12.8"/>
    <n v="12.8"/>
    <m/>
    <x v="3"/>
    <s v="TI"/>
    <x v="2"/>
    <n v="1"/>
    <b v="1"/>
    <x v="0"/>
    <x v="6"/>
  </r>
  <r>
    <s v="KPFI-TI-45730-24-05-2022"/>
    <s v="LTM/1937/21-22"/>
    <n v="2240"/>
    <n v="9606.2099999999991"/>
    <s v="MCB-200027"/>
    <s v="KPPE-SB-284951"/>
    <d v="2022-05-30T00:00:00"/>
    <n v="3682747.04"/>
    <n v="1"/>
    <n v="19"/>
    <n v="19"/>
    <m/>
    <x v="3"/>
    <s v="TI"/>
    <x v="2"/>
    <n v="1"/>
    <b v="1"/>
    <x v="0"/>
    <x v="6"/>
  </r>
  <r>
    <s v="PQZI-EP-25684-26-04-2022"/>
    <s v="LTM/1939/21-22"/>
    <n v="4560"/>
    <n v="9607.11"/>
    <s v="MCB-200024"/>
    <s v="KPPE-SB-284761"/>
    <d v="2022-05-30T00:00:00"/>
    <n v="7400255.2800000003"/>
    <n v="1"/>
    <n v="290"/>
    <n v="290"/>
    <m/>
    <x v="3"/>
    <s v="EP"/>
    <x v="2"/>
    <n v="1"/>
    <b v="1"/>
    <x v="0"/>
    <x v="6"/>
  </r>
  <r>
    <s v="KPFI-TI-45727-24-05-2022"/>
    <s v="LTM/1939/21-22"/>
    <n v="4560"/>
    <n v="9606.2099999999991"/>
    <s v="MCB-200024"/>
    <s v="KPPE-SB-284761"/>
    <d v="2022-05-30T00:00:00"/>
    <n v="7400255.2800000003"/>
    <n v="1"/>
    <n v="10"/>
    <n v="10"/>
    <m/>
    <x v="3"/>
    <s v="TI"/>
    <x v="2"/>
    <n v="1"/>
    <b v="1"/>
    <x v="0"/>
    <x v="6"/>
  </r>
  <r>
    <s v="PQZI-EP-25348-22-04-2022"/>
    <s v="LTM/1936/21-22"/>
    <n v="3520"/>
    <n v="9607.11"/>
    <s v="MCB-200023"/>
    <s v="KPPE-SB-284763"/>
    <d v="2022-05-30T00:00:00"/>
    <n v="5787173.9199999999"/>
    <n v="1"/>
    <n v="40"/>
    <n v="40"/>
    <m/>
    <x v="3"/>
    <s v="EP"/>
    <x v="2"/>
    <n v="1"/>
    <b v="1"/>
    <x v="0"/>
    <x v="6"/>
  </r>
  <r>
    <s v="KPAF-TI-57747-12-05-2022"/>
    <s v="LTM/1936/21-22"/>
    <n v="3520"/>
    <n v="9606.2199999999993"/>
    <s v="MCB-200023"/>
    <s v="KPPE-SB-284763"/>
    <d v="2022-05-30T00:00:00"/>
    <n v="5787173.9199999999"/>
    <n v="1"/>
    <n v="90"/>
    <n v="90"/>
    <m/>
    <x v="3"/>
    <s v="TI"/>
    <x v="2"/>
    <n v="1"/>
    <b v="1"/>
    <x v="0"/>
    <x v="6"/>
  </r>
  <r>
    <s v="KPFI-TI-44560-17-05-2022"/>
    <s v="LTM/1936/21-22"/>
    <n v="3520"/>
    <n v="5807.9"/>
    <s v="MCB-200023"/>
    <s v="KPPE-SB-284763"/>
    <d v="2022-05-30T00:00:00"/>
    <n v="5787173.9199999999"/>
    <n v="1"/>
    <n v="28"/>
    <n v="28"/>
    <m/>
    <x v="3"/>
    <s v="TI"/>
    <x v="2"/>
    <n v="1"/>
    <b v="1"/>
    <x v="0"/>
    <x v="6"/>
  </r>
  <r>
    <s v="PQZI-EP-27501-18-05-2022"/>
    <s v="LTM/1940/21-22"/>
    <n v="2720"/>
    <n v="9607.2000000000007"/>
    <s v="MCB-200022"/>
    <s v="KPPE-SB-284765"/>
    <d v="2022-05-30T00:00:00"/>
    <n v="4471907.12"/>
    <n v="1"/>
    <n v="104.67"/>
    <n v="104.67"/>
    <m/>
    <x v="3"/>
    <s v="EP"/>
    <x v="2"/>
    <n v="1"/>
    <b v="1"/>
    <x v="0"/>
    <x v="6"/>
  </r>
  <r>
    <s v="PQZI-EP-27501-18-05-2022"/>
    <s v="LTM/1940/21-22"/>
    <n v="2720"/>
    <n v="9607.11"/>
    <s v="MCB-200022"/>
    <s v="KPPE-SB-284765"/>
    <d v="2022-05-30T00:00:00"/>
    <n v="4471907.12"/>
    <n v="1"/>
    <n v="1032.22"/>
    <n v="1032.22"/>
    <m/>
    <x v="3"/>
    <s v="EP"/>
    <x v="2"/>
    <n v="1"/>
    <b v="1"/>
    <x v="0"/>
    <x v="6"/>
  </r>
  <r>
    <s v="KPAF-TI-59992-24-05-2022"/>
    <s v="LTM/1940/21-22"/>
    <n v="2720"/>
    <n v="8523.5990000000002"/>
    <s v="MCB-200022"/>
    <s v="KPPE-SB-284765"/>
    <d v="2022-05-30T00:00:00"/>
    <n v="4471907.12"/>
    <n v="1"/>
    <n v="2000"/>
    <n v="2000"/>
    <m/>
    <x v="3"/>
    <s v="TI"/>
    <x v="2"/>
    <n v="1"/>
    <b v="1"/>
    <x v="0"/>
    <x v="6"/>
  </r>
  <r>
    <s v="KPAF-TI-59992-24-05-2022"/>
    <s v="LTM/1940/21-22"/>
    <n v="2720"/>
    <n v="7317.0010000000002"/>
    <s v="MCB-200022"/>
    <s v="KPPE-SB-284765"/>
    <d v="2022-05-30T00:00:00"/>
    <n v="4471907.12"/>
    <n v="1"/>
    <n v="5.4"/>
    <n v="5.4"/>
    <m/>
    <x v="3"/>
    <s v="TI"/>
    <x v="2"/>
    <n v="1"/>
    <b v="1"/>
    <x v="0"/>
    <x v="6"/>
  </r>
  <r>
    <s v="PQZI-EP-25685-26-04-2022"/>
    <s v="LTM/1938/21-22"/>
    <n v="5024"/>
    <n v="9607.11"/>
    <s v="MCB-200021"/>
    <s v="KPPE-SB-284767"/>
    <d v="2022-05-30T00:00:00"/>
    <n v="8259875.5"/>
    <n v="1"/>
    <n v="325"/>
    <n v="325"/>
    <m/>
    <x v="3"/>
    <s v="EP"/>
    <x v="2"/>
    <n v="1"/>
    <b v="1"/>
    <x v="0"/>
    <x v="6"/>
  </r>
  <r>
    <s v="KPFI-TI-45722-24-05-2022"/>
    <s v="LTM/1938/21-22"/>
    <n v="5024"/>
    <n v="9606.2199999999993"/>
    <s v="MCB-200021"/>
    <s v="KPPE-SB-284767"/>
    <d v="2022-05-30T00:00:00"/>
    <n v="8259875.5"/>
    <n v="1"/>
    <n v="36.200000000000003"/>
    <n v="36.200000000000003"/>
    <m/>
    <x v="3"/>
    <s v="TI"/>
    <x v="2"/>
    <n v="1"/>
    <b v="1"/>
    <x v="0"/>
    <x v="6"/>
  </r>
  <r>
    <s v="PQZI-EP-25196-21-04-2022"/>
    <s v="LTM/1935/21-22"/>
    <n v="4000"/>
    <n v="9607.11"/>
    <s v="MCB-200020"/>
    <s v="KPPE-SB-284768"/>
    <d v="2022-05-30T00:00:00"/>
    <n v="5885152"/>
    <n v="1"/>
    <n v="452.03"/>
    <n v="452.03"/>
    <m/>
    <x v="3"/>
    <s v="EP"/>
    <x v="2"/>
    <n v="1"/>
    <b v="1"/>
    <x v="0"/>
    <x v="6"/>
  </r>
  <r>
    <s v="KPAF-TI-56374-06-05-2022"/>
    <s v="LTM/1935/21-22"/>
    <n v="4000"/>
    <n v="9607.2000000000007"/>
    <s v="MCB-200020"/>
    <s v="KPPE-SB-284768"/>
    <d v="2022-05-30T00:00:00"/>
    <n v="5885152"/>
    <n v="1"/>
    <n v="175"/>
    <n v="175"/>
    <m/>
    <x v="3"/>
    <s v="TI"/>
    <x v="2"/>
    <n v="1"/>
    <b v="1"/>
    <x v="0"/>
    <x v="6"/>
  </r>
  <r>
    <s v="KPAF-TI-56961-09-05-2022"/>
    <s v="LTM/1935/21-22"/>
    <n v="4000"/>
    <n v="9606.1"/>
    <s v="MCB-200020"/>
    <s v="KPPE-SB-284768"/>
    <d v="2022-05-30T00:00:00"/>
    <n v="5885152"/>
    <n v="1"/>
    <n v="165"/>
    <n v="165"/>
    <m/>
    <x v="3"/>
    <s v="TI"/>
    <x v="2"/>
    <n v="1"/>
    <b v="1"/>
    <x v="0"/>
    <x v="6"/>
  </r>
  <r>
    <s v="KPFI-TI-44561-17-05-2022"/>
    <s v="LTM/1935/21-22"/>
    <n v="4000"/>
    <n v="5807.9"/>
    <s v="MCB-200020"/>
    <s v="KPPE-SB-284768"/>
    <d v="2022-05-30T00:00:00"/>
    <n v="5885152"/>
    <n v="1"/>
    <n v="13.4"/>
    <n v="13.4"/>
    <m/>
    <x v="3"/>
    <s v="TI"/>
    <x v="2"/>
    <n v="1"/>
    <b v="1"/>
    <x v="0"/>
    <x v="6"/>
  </r>
  <r>
    <s v="PQIB-IB-2406-11-08-2020"/>
    <s v="LTM/1943/21-22"/>
    <n v="35632"/>
    <n v="2701.12"/>
    <s v="Open Account"/>
    <s v="KPPE-SB-285503"/>
    <d v="2022-05-31T00:00:00"/>
    <n v="24118763"/>
    <n v="0.1"/>
    <n v="441.09999999999997"/>
    <n v="4411"/>
    <m/>
    <x v="3"/>
    <s v="IB"/>
    <x v="0"/>
    <n v="0.1"/>
    <b v="1"/>
    <x v="0"/>
    <x v="0"/>
  </r>
  <r>
    <s v="PQIB-IB-2406-11-08-2020"/>
    <s v="LTM/1943/21-22"/>
    <n v="35632"/>
    <n v="2701.12"/>
    <s v="Open Account"/>
    <s v="KPPE-SB-285503"/>
    <d v="2022-05-31T00:00:00"/>
    <n v="24118763"/>
    <n v="0.4"/>
    <n v="3547.6000000000004"/>
    <n v="8869"/>
    <m/>
    <x v="3"/>
    <s v="IB"/>
    <x v="0"/>
    <n v="0.4"/>
    <b v="1"/>
    <x v="0"/>
    <x v="0"/>
  </r>
  <r>
    <s v="KAPE-IB-133444-20-01-2022"/>
    <s v="LTM/1943/21-22"/>
    <n v="35632"/>
    <n v="5407.52"/>
    <s v="Open Account"/>
    <s v="KPPE-SB-285503"/>
    <d v="2022-05-31T00:00:00"/>
    <n v="24118763"/>
    <n v="1.0101"/>
    <n v="3254.54"/>
    <n v="3222"/>
    <m/>
    <x v="3"/>
    <s v="IB"/>
    <x v="0"/>
    <n v="1.0101"/>
    <b v="1"/>
    <x v="0"/>
    <x v="4"/>
  </r>
  <r>
    <s v="KAPE-IB-202132-11-05-2022"/>
    <s v="LTM/1943/21-22"/>
    <n v="35632"/>
    <n v="3910"/>
    <s v="Open Account"/>
    <s v="KPPE-SB-285503"/>
    <d v="2022-05-31T00:00:00"/>
    <n v="24118763"/>
    <n v="0.04"/>
    <n v="531.20000000000005"/>
    <n v="13280"/>
    <m/>
    <x v="3"/>
    <s v="IB"/>
    <x v="0"/>
    <n v="0.04"/>
    <b v="1"/>
    <x v="0"/>
    <x v="2"/>
  </r>
  <r>
    <s v="KAPW-IB-165948-11-05-2022"/>
    <s v="LTM/1943/21-22"/>
    <n v="35632"/>
    <n v="3906.9029999999998"/>
    <s v="Open Account"/>
    <s v="KPPE-SB-285503"/>
    <d v="2022-05-31T00:00:00"/>
    <n v="24118763"/>
    <n v="0.04"/>
    <n v="402.32"/>
    <n v="10058"/>
    <m/>
    <x v="3"/>
    <s v="IB"/>
    <x v="0"/>
    <n v="0.04"/>
    <b v="1"/>
    <x v="0"/>
    <x v="2"/>
  </r>
  <r>
    <s v="KAPE-IB-203232-12-05-2022"/>
    <s v="LTM/1943/21-22"/>
    <n v="35632"/>
    <n v="3809.9189999999999"/>
    <s v="Open Account"/>
    <s v="KPPE-SB-285503"/>
    <d v="2022-05-31T00:00:00"/>
    <n v="24118763"/>
    <n v="0.04"/>
    <n v="531.20000000000005"/>
    <n v="13280"/>
    <m/>
    <x v="3"/>
    <s v="IB"/>
    <x v="0"/>
    <n v="0.04"/>
    <b v="1"/>
    <x v="0"/>
    <x v="2"/>
  </r>
  <r>
    <s v="KAPE-MB-227394-09-06-2021"/>
    <s v="LTM/1943/21-22"/>
    <n v="35632"/>
    <n v="5503.201"/>
    <s v="Open Account"/>
    <s v="KPPE-SB-285503"/>
    <d v="2022-05-31T00:00:00"/>
    <n v="24118763"/>
    <n v="0.53061000000000003"/>
    <n v="2996.35"/>
    <n v="5647"/>
    <m/>
    <x v="3"/>
    <s v="MB"/>
    <x v="1"/>
    <n v="0.53061000000000003"/>
    <b v="1"/>
    <x v="0"/>
    <x v="5"/>
  </r>
  <r>
    <s v="PQIB-IB-2406-11-08-2020"/>
    <s v="LTM/1948/21-22"/>
    <n v="11595"/>
    <n v="2701.12"/>
    <s v="HMB-061806"/>
    <s v="KPPE-SB-286126"/>
    <d v="2022-06-01T00:00:00"/>
    <n v="23390908.890000001"/>
    <n v="0.4"/>
    <n v="4330"/>
    <n v="10825"/>
    <m/>
    <x v="4"/>
    <s v="IB"/>
    <x v="0"/>
    <n v="0.4"/>
    <b v="1"/>
    <x v="0"/>
    <x v="0"/>
  </r>
  <r>
    <s v="PQIB-IB-2406-11-08-2020"/>
    <s v="LTM/1952/21-22"/>
    <n v="33990"/>
    <n v="2701.12"/>
    <s v="AHB-043092"/>
    <s v="KPPE-SB-286079"/>
    <d v="2022-06-01T00:00:00"/>
    <n v="35662687.32"/>
    <n v="0.1"/>
    <n v="924"/>
    <n v="9240"/>
    <m/>
    <x v="4"/>
    <s v="IB"/>
    <x v="0"/>
    <n v="0.1"/>
    <b v="1"/>
    <x v="0"/>
    <x v="0"/>
  </r>
  <r>
    <s v="PQIB-IB-2406-11-08-2020"/>
    <s v="LTM/1952/21-22"/>
    <n v="33990"/>
    <n v="2701.12"/>
    <s v="AHB-043092"/>
    <s v="KPPE-SB-286079"/>
    <d v="2022-06-01T00:00:00"/>
    <n v="35662687.32"/>
    <n v="0.4"/>
    <n v="4370"/>
    <n v="10925"/>
    <m/>
    <x v="4"/>
    <s v="IB"/>
    <x v="0"/>
    <n v="0.4"/>
    <b v="1"/>
    <x v="0"/>
    <x v="0"/>
  </r>
  <r>
    <s v="SIPZ-HC-512-25-11-2021"/>
    <s v="LTM/1947/21-22"/>
    <n v="10190"/>
    <n v="9607.2000000000007"/>
    <s v="HMB-061763"/>
    <s v="KPPE-SB-286108"/>
    <d v="2022-06-01T00:00:00"/>
    <n v="25184475.640000001"/>
    <n v="4.8000000000000001E-4"/>
    <n v="0.17"/>
    <n v="343.83"/>
    <m/>
    <x v="4"/>
    <s v="HC"/>
    <x v="2"/>
    <n v="4.8999999999999998E-4"/>
    <b v="0"/>
    <x v="0"/>
    <x v="6"/>
  </r>
  <r>
    <s v="SIPZ-HC-527-01-12-2021"/>
    <s v="LTM/1947/21-22"/>
    <n v="10190"/>
    <n v="9607.2000000000007"/>
    <s v="HMB-061763"/>
    <s v="KPPE-SB-286108"/>
    <d v="2022-06-01T00:00:00"/>
    <n v="25184475.640000001"/>
    <n v="1.039E-2"/>
    <n v="3.57"/>
    <n v="343.83"/>
    <m/>
    <x v="4"/>
    <s v="HC"/>
    <x v="2"/>
    <n v="1.038E-2"/>
    <b v="0"/>
    <x v="0"/>
    <x v="6"/>
  </r>
  <r>
    <s v="KAPE-IB-168621-14-03-2022"/>
    <s v="LTM/1952/21-22"/>
    <n v="33990"/>
    <n v="3402.13"/>
    <s v="AHB-043092"/>
    <s v="KPPE-SB-286079"/>
    <d v="2022-06-01T00:00:00"/>
    <n v="35662687.32"/>
    <n v="0.04"/>
    <n v="2.8"/>
    <n v="70"/>
    <m/>
    <x v="4"/>
    <s v="IB"/>
    <x v="0"/>
    <n v="0.04"/>
    <b v="1"/>
    <x v="0"/>
    <x v="2"/>
  </r>
  <r>
    <s v="KAPW-IB-133587-03-03-2022"/>
    <s v="LTM/1948/21-22"/>
    <n v="11595"/>
    <n v="3809.9189999999999"/>
    <s v="HMB-061806"/>
    <s v="KPPE-SB-286126"/>
    <d v="2022-06-01T00:00:00"/>
    <n v="23390908.890000001"/>
    <n v="0.04"/>
    <n v="48.41"/>
    <n v="1210.25"/>
    <m/>
    <x v="4"/>
    <s v="IB"/>
    <x v="0"/>
    <n v="0.04"/>
    <b v="1"/>
    <x v="0"/>
    <x v="2"/>
  </r>
  <r>
    <s v="KAPE-IB-176878-28-03-2022"/>
    <s v="LTM/1952/21-22"/>
    <n v="33990"/>
    <n v="3402.13"/>
    <s v="AHB-043092"/>
    <s v="KPPE-SB-286079"/>
    <d v="2022-06-01T00:00:00"/>
    <n v="35662687.32"/>
    <n v="0.04"/>
    <n v="32.68"/>
    <n v="817"/>
    <m/>
    <x v="4"/>
    <s v="IB"/>
    <x v="0"/>
    <n v="0.04"/>
    <b v="1"/>
    <x v="0"/>
    <x v="2"/>
  </r>
  <r>
    <s v="KAPW-IB-137115-11-03-2022"/>
    <s v="LTM/1952/21-22"/>
    <n v="33990"/>
    <n v="5205.12"/>
    <s v="AHB-043092"/>
    <s v="KPPE-SB-286079"/>
    <d v="2022-06-01T00:00:00"/>
    <n v="35662687.32"/>
    <n v="1.0101"/>
    <n v="9333.32"/>
    <n v="9240"/>
    <m/>
    <x v="4"/>
    <s v="IB"/>
    <x v="0"/>
    <n v="1.0101"/>
    <b v="1"/>
    <x v="0"/>
    <x v="1"/>
  </r>
  <r>
    <s v="KAPE-IB-202132-11-05-2022"/>
    <s v="LTM/1948/21-22"/>
    <n v="11595"/>
    <n v="3910"/>
    <s v="HMB-061806"/>
    <s v="KPPE-SB-286126"/>
    <d v="2022-06-01T00:00:00"/>
    <n v="23390908.890000001"/>
    <n v="0.04"/>
    <n v="433"/>
    <n v="10825"/>
    <m/>
    <x v="4"/>
    <s v="IB"/>
    <x v="0"/>
    <n v="0.04"/>
    <b v="1"/>
    <x v="0"/>
    <x v="2"/>
  </r>
  <r>
    <s v="KAPE-IB-202132-11-05-2022"/>
    <s v="LTM/1952/21-22"/>
    <n v="33990"/>
    <n v="3910"/>
    <s v="AHB-043092"/>
    <s v="KPPE-SB-286079"/>
    <d v="2022-06-01T00:00:00"/>
    <n v="35662687.32"/>
    <n v="0.04"/>
    <n v="771.12"/>
    <n v="19278"/>
    <m/>
    <x v="4"/>
    <s v="IB"/>
    <x v="0"/>
    <n v="0.04"/>
    <b v="1"/>
    <x v="0"/>
    <x v="2"/>
  </r>
  <r>
    <s v="KAPW-IB-165948-11-05-2022"/>
    <s v="LTM/1948/21-22"/>
    <n v="11595"/>
    <n v="3906.9029999999998"/>
    <s v="HMB-061806"/>
    <s v="KPPE-SB-286126"/>
    <d v="2022-06-01T00:00:00"/>
    <n v="23390908.890000001"/>
    <n v="0.04"/>
    <n v="433"/>
    <n v="10825"/>
    <m/>
    <x v="4"/>
    <s v="IB"/>
    <x v="0"/>
    <n v="0.04"/>
    <b v="1"/>
    <x v="0"/>
    <x v="2"/>
  </r>
  <r>
    <s v="KAPW-IB-165948-11-05-2022"/>
    <s v="LTM/1952/21-22"/>
    <n v="33990"/>
    <n v="3906.9029999999998"/>
    <s v="AHB-043092"/>
    <s v="KPPE-SB-286079"/>
    <d v="2022-06-01T00:00:00"/>
    <n v="35662687.32"/>
    <n v="0.04"/>
    <n v="35.480000000000004"/>
    <n v="887"/>
    <m/>
    <x v="4"/>
    <s v="IB"/>
    <x v="0"/>
    <n v="0.04"/>
    <b v="1"/>
    <x v="0"/>
    <x v="2"/>
  </r>
  <r>
    <s v="KAPE-IB-203232-12-05-2022"/>
    <s v="LTM/1948/21-22"/>
    <n v="11595"/>
    <n v="3809.9189999999999"/>
    <s v="HMB-061806"/>
    <s v="KPPE-SB-286126"/>
    <d v="2022-06-01T00:00:00"/>
    <n v="23390908.890000001"/>
    <n v="0.04"/>
    <n v="384.59"/>
    <n v="9614.75"/>
    <m/>
    <x v="4"/>
    <s v="IB"/>
    <x v="0"/>
    <n v="0.04"/>
    <b v="1"/>
    <x v="0"/>
    <x v="2"/>
  </r>
  <r>
    <s v="KAPE-IB-203232-12-05-2022"/>
    <s v="LTM/1952/21-22"/>
    <n v="33990"/>
    <n v="3809.9189999999999"/>
    <s v="AHB-043092"/>
    <s v="KPPE-SB-286079"/>
    <d v="2022-06-01T00:00:00"/>
    <n v="35662687.32"/>
    <n v="0.04"/>
    <n v="35.480000000000004"/>
    <n v="887"/>
    <m/>
    <x v="4"/>
    <s v="IB"/>
    <x v="0"/>
    <n v="0.04"/>
    <b v="1"/>
    <x v="0"/>
    <x v="2"/>
  </r>
  <r>
    <s v="KAPE-MB-227394-09-06-2021"/>
    <s v="LTM/1948/21-22"/>
    <n v="11595"/>
    <n v="5503.201"/>
    <s v="HMB-061806"/>
    <s v="KPPE-SB-286126"/>
    <d v="2022-06-01T00:00:00"/>
    <n v="23390908.890000001"/>
    <n v="0.53061000000000003"/>
    <n v="5743.85"/>
    <n v="10825"/>
    <m/>
    <x v="4"/>
    <s v="MB"/>
    <x v="1"/>
    <n v="0.53061000000000003"/>
    <b v="1"/>
    <x v="0"/>
    <x v="5"/>
  </r>
  <r>
    <s v="KAPE-MB-227394-09-06-2021"/>
    <s v="LTM/1952/21-22"/>
    <n v="33990"/>
    <n v="5503.201"/>
    <s v="AHB-043092"/>
    <s v="KPPE-SB-286079"/>
    <d v="2022-06-01T00:00:00"/>
    <n v="35662687.32"/>
    <n v="0.53061000000000003"/>
    <n v="470.65"/>
    <n v="887"/>
    <m/>
    <x v="4"/>
    <s v="MB"/>
    <x v="1"/>
    <n v="0.53061000000000003"/>
    <b v="1"/>
    <x v="0"/>
    <x v="5"/>
  </r>
  <r>
    <s v="SIPZ-HC-551-08-01-2021"/>
    <s v="LTM/1947/21-22"/>
    <n v="10190"/>
    <n v="9607.2000000000007"/>
    <s v="HMB-061763"/>
    <s v="KPPE-SB-286108"/>
    <d v="2022-06-01T00:00:00"/>
    <n v="25184475.640000001"/>
    <n v="5.0000000000000001E-4"/>
    <n v="9.9499999999999993"/>
    <n v="19908.47"/>
    <m/>
    <x v="4"/>
    <s v="HC"/>
    <x v="2"/>
    <n v="5.0000000000000001E-4"/>
    <b v="1"/>
    <x v="0"/>
    <x v="6"/>
  </r>
  <r>
    <s v="SIPZ-HC-551-08-01-2021"/>
    <s v="LTM/1947/21-22"/>
    <n v="10190"/>
    <n v="9607.2000000000007"/>
    <s v="HMB-061763"/>
    <s v="KPPE-SB-286108"/>
    <d v="2022-06-01T00:00:00"/>
    <n v="25184475.640000001"/>
    <n v="1.09E-2"/>
    <n v="217"/>
    <n v="19908.47"/>
    <m/>
    <x v="4"/>
    <s v="HC"/>
    <x v="2"/>
    <n v="1.09E-2"/>
    <b v="1"/>
    <x v="0"/>
    <x v="6"/>
  </r>
  <r>
    <s v="PQZI-EP-22913-30-03-2022"/>
    <s v="LTM/1924/21-22"/>
    <n v="21600"/>
    <n v="9607.19"/>
    <s v="HMB-060550"/>
    <s v="KPPE-SB-286088"/>
    <d v="2022-06-01T00:00:00"/>
    <n v="29499210"/>
    <n v="1"/>
    <n v="1903.94"/>
    <n v="1903.94"/>
    <m/>
    <x v="4"/>
    <s v="EP"/>
    <x v="2"/>
    <n v="1"/>
    <b v="1"/>
    <x v="0"/>
    <x v="6"/>
  </r>
  <r>
    <s v="PQZI-EP-22913-30-03-2022"/>
    <s v="LTM/1924/21-22"/>
    <n v="21600"/>
    <n v="9607.2000000000007"/>
    <s v="HMB-060550"/>
    <s v="KPPE-SB-286088"/>
    <d v="2022-06-01T00:00:00"/>
    <n v="29499210"/>
    <n v="1"/>
    <n v="67.430000000000007"/>
    <n v="67.430000000000007"/>
    <m/>
    <x v="4"/>
    <s v="EP"/>
    <x v="2"/>
    <n v="1"/>
    <b v="1"/>
    <x v="0"/>
    <x v="6"/>
  </r>
  <r>
    <s v="KPFI-TI-44642-17-05-2022"/>
    <s v="LTM/1924/21-22"/>
    <n v="21600"/>
    <n v="3923.29"/>
    <s v="HMB-060550"/>
    <s v="KPPE-SB-286088"/>
    <d v="2022-06-01T00:00:00"/>
    <n v="29499210"/>
    <n v="1"/>
    <n v="20000"/>
    <n v="20000"/>
    <m/>
    <x v="4"/>
    <s v="TI"/>
    <x v="2"/>
    <n v="1"/>
    <b v="1"/>
    <x v="0"/>
    <x v="6"/>
  </r>
  <r>
    <s v="PQIB-IB-2406-11-08-2020"/>
    <s v="LTM/1946/21-22"/>
    <n v="14640"/>
    <n v="2701.12"/>
    <s v="HMB-062097"/>
    <s v="KPPE-SB-287048"/>
    <d v="2022-06-02T00:00:00"/>
    <n v="30322310.550000001"/>
    <n v="0.4"/>
    <n v="7103.6"/>
    <n v="17759"/>
    <m/>
    <x v="4"/>
    <s v="IB"/>
    <x v="0"/>
    <n v="0.4"/>
    <b v="1"/>
    <x v="0"/>
    <x v="0"/>
  </r>
  <r>
    <s v="PQIB-IB-2406-11-08-2020"/>
    <s v="LTM/1949/21-22"/>
    <n v="29298"/>
    <n v="2701.12"/>
    <s v="Open Account"/>
    <s v="KPPE-SB-287018"/>
    <d v="2022-06-02T00:00:00"/>
    <n v="22130265.030000001"/>
    <n v="0.1"/>
    <n v="102.2"/>
    <n v="1022"/>
    <m/>
    <x v="4"/>
    <s v="IB"/>
    <x v="0"/>
    <n v="0.1"/>
    <b v="1"/>
    <x v="0"/>
    <x v="0"/>
  </r>
  <r>
    <s v="PQIB-IB-2406-11-08-2020"/>
    <s v="LTM/1949/21-22"/>
    <n v="29298"/>
    <n v="2701.12"/>
    <s v="Open Account"/>
    <s v="KPPE-SB-287018"/>
    <d v="2022-06-02T00:00:00"/>
    <n v="22130265.030000001"/>
    <n v="0.4"/>
    <n v="4905.5999999999995"/>
    <n v="12264"/>
    <m/>
    <x v="4"/>
    <s v="IB"/>
    <x v="0"/>
    <n v="0.4"/>
    <b v="1"/>
    <x v="0"/>
    <x v="0"/>
  </r>
  <r>
    <s v="PQIB-IB-2406-11-08-2020"/>
    <s v="LTM/1954/21-22"/>
    <n v="4200"/>
    <n v="2701.12"/>
    <s v="Open Account"/>
    <s v="KPEX-SB-169274"/>
    <d v="2022-06-01T00:00:00"/>
    <n v="11403095.029999999"/>
    <n v="0.1"/>
    <n v="671.2"/>
    <n v="6712"/>
    <m/>
    <x v="4"/>
    <s v="IB"/>
    <x v="0"/>
    <n v="0.1"/>
    <b v="1"/>
    <x v="0"/>
    <x v="0"/>
  </r>
  <r>
    <s v="PQIB-IB-2406-11-08-2020"/>
    <s v="LTM/1956/21-22"/>
    <n v="20636"/>
    <n v="2701.12"/>
    <s v="HMB-062618"/>
    <s v="KPPE-SB-287056"/>
    <d v="2022-06-02T00:00:00"/>
    <n v="26398089.390000001"/>
    <n v="0.1"/>
    <n v="1110.8"/>
    <n v="11108"/>
    <m/>
    <x v="4"/>
    <s v="IB"/>
    <x v="0"/>
    <n v="0.1"/>
    <b v="1"/>
    <x v="0"/>
    <x v="0"/>
  </r>
  <r>
    <s v="KPAF-TI-35920-07-01-2022"/>
    <s v="LTM/1946/21-22"/>
    <n v="14640"/>
    <n v="3926.9099000000001"/>
    <s v="HMB-062097"/>
    <s v="KPPE-SB-287048"/>
    <d v="2022-06-02T00:00:00"/>
    <n v="30322310.550000001"/>
    <n v="1"/>
    <n v="5700"/>
    <n v="5700"/>
    <m/>
    <x v="4"/>
    <s v="TI"/>
    <x v="2"/>
    <n v="1"/>
    <b v="1"/>
    <x v="0"/>
    <x v="6"/>
  </r>
  <r>
    <s v="KAPE-IB-133444-20-01-2022"/>
    <s v="LTM/1956/21-22"/>
    <n v="20636"/>
    <n v="5407.52"/>
    <s v="HMB-062618"/>
    <s v="KPPE-SB-287056"/>
    <d v="2022-06-02T00:00:00"/>
    <n v="26398089.390000001"/>
    <n v="1.0101"/>
    <n v="806.06"/>
    <n v="798"/>
    <m/>
    <x v="4"/>
    <s v="IB"/>
    <x v="0"/>
    <n v="1.0101"/>
    <b v="1"/>
    <x v="0"/>
    <x v="4"/>
  </r>
  <r>
    <s v="KAPE-IB-175040-24-03-2022"/>
    <s v="LTM/1949/21-22"/>
    <n v="29298"/>
    <n v="3809.9110000000001"/>
    <s v="Open Account"/>
    <s v="KPPE-SB-287018"/>
    <d v="2022-06-02T00:00:00"/>
    <n v="22130265.030000001"/>
    <n v="0.04"/>
    <n v="40.880000000000003"/>
    <n v="1022"/>
    <m/>
    <x v="4"/>
    <s v="IB"/>
    <x v="0"/>
    <n v="0.04"/>
    <b v="1"/>
    <x v="0"/>
    <x v="2"/>
  </r>
  <r>
    <s v="KAPE-IB-202132-11-05-2022"/>
    <s v="LTM/1946/21-22"/>
    <n v="14640"/>
    <n v="3910"/>
    <s v="HMB-062097"/>
    <s v="KPPE-SB-287048"/>
    <d v="2022-06-02T00:00:00"/>
    <n v="30322310.550000001"/>
    <n v="0.04"/>
    <n v="710.36"/>
    <n v="17759"/>
    <m/>
    <x v="4"/>
    <s v="IB"/>
    <x v="0"/>
    <n v="0.04"/>
    <b v="1"/>
    <x v="0"/>
    <x v="2"/>
  </r>
  <r>
    <s v="KAPE-IB-203232-12-05-2022"/>
    <s v="LTM/1949/21-22"/>
    <n v="29298"/>
    <n v="3809.9189999999999"/>
    <s v="Open Account"/>
    <s v="KPPE-SB-287018"/>
    <d v="2022-06-02T00:00:00"/>
    <n v="22130265.030000001"/>
    <n v="0.04"/>
    <n v="531.44000000000005"/>
    <n v="13286"/>
    <m/>
    <x v="4"/>
    <s v="IB"/>
    <x v="0"/>
    <n v="0.04"/>
    <b v="1"/>
    <x v="0"/>
    <x v="2"/>
  </r>
  <r>
    <s v="KAPE-IB-203232-12-05-2022"/>
    <s v="LTM/1954/21-22"/>
    <n v="4200"/>
    <n v="3809.9189999999999"/>
    <s v="Open Account"/>
    <s v="KPEX-SB-169274"/>
    <d v="2022-06-01T00:00:00"/>
    <n v="11403095.029999999"/>
    <n v="0.04"/>
    <n v="268.48"/>
    <n v="6712"/>
    <m/>
    <x v="4"/>
    <s v="IB"/>
    <x v="0"/>
    <n v="0.04"/>
    <b v="1"/>
    <x v="0"/>
    <x v="2"/>
  </r>
  <r>
    <s v="KAPE-IB-203232-12-05-2022"/>
    <s v="LTM/1956/21-22"/>
    <n v="20636"/>
    <n v="3809.9189999999999"/>
    <s v="HMB-062618"/>
    <s v="KPPE-SB-287056"/>
    <d v="2022-06-02T00:00:00"/>
    <n v="26398089.390000001"/>
    <n v="0.04"/>
    <n v="444.32"/>
    <n v="11108"/>
    <m/>
    <x v="4"/>
    <s v="IB"/>
    <x v="0"/>
    <n v="0.04"/>
    <b v="1"/>
    <x v="0"/>
    <x v="2"/>
  </r>
  <r>
    <s v="KAPE-MB-227394-09-06-2021"/>
    <s v="LTM/1949/21-22"/>
    <n v="29298"/>
    <n v="5503.201"/>
    <s v="Open Account"/>
    <s v="KPPE-SB-287018"/>
    <d v="2022-06-02T00:00:00"/>
    <n v="22130265.030000001"/>
    <n v="0.53061000000000003"/>
    <n v="6507.4"/>
    <n v="12264"/>
    <m/>
    <x v="4"/>
    <s v="MB"/>
    <x v="1"/>
    <n v="0.53061000000000003"/>
    <b v="1"/>
    <x v="0"/>
    <x v="5"/>
  </r>
  <r>
    <s v="KPAF-TI-59977-24-05-2022"/>
    <s v="LTM/1951/21-22"/>
    <n v="45924"/>
    <n v="8523.5990000000002"/>
    <s v="HMB-062078"/>
    <s v="KPPE-SB-286647"/>
    <d v="2022-06-01T00:00:00"/>
    <n v="29377480.73"/>
    <n v="1"/>
    <n v="19000"/>
    <n v="19000"/>
    <m/>
    <x v="4"/>
    <s v="TI"/>
    <x v="2"/>
    <n v="1"/>
    <b v="1"/>
    <x v="0"/>
    <x v="6"/>
  </r>
  <r>
    <s v="KPAF-TI-59977-24-05-2022"/>
    <s v="LTM/1951/21-22"/>
    <n v="45924"/>
    <n v="7317.0010000000002"/>
    <s v="HMB-062078"/>
    <s v="KPPE-SB-286647"/>
    <d v="2022-06-01T00:00:00"/>
    <n v="29377480.73"/>
    <n v="1"/>
    <n v="21.6"/>
    <n v="21.6"/>
    <m/>
    <x v="4"/>
    <s v="TI"/>
    <x v="2"/>
    <n v="1"/>
    <b v="1"/>
    <x v="0"/>
    <x v="6"/>
  </r>
  <r>
    <s v="KPAF-TI-59970-24-05-2022"/>
    <s v="LTM/1951/21-22"/>
    <n v="45924"/>
    <n v="8523.5990000000002"/>
    <s v="HMB-062078"/>
    <s v="KPPE-SB-286647"/>
    <d v="2022-06-01T00:00:00"/>
    <n v="29377480.73"/>
    <n v="1"/>
    <n v="8000"/>
    <n v="8000"/>
    <m/>
    <x v="4"/>
    <s v="TI"/>
    <x v="2"/>
    <n v="1"/>
    <b v="1"/>
    <x v="0"/>
    <x v="6"/>
  </r>
  <r>
    <s v="KPAF-TI-59970-24-05-2022"/>
    <s v="LTM/1951/21-22"/>
    <n v="45924"/>
    <n v="7317.0010000000002"/>
    <s v="HMB-062078"/>
    <s v="KPPE-SB-286647"/>
    <d v="2022-06-01T00:00:00"/>
    <n v="29377480.73"/>
    <n v="1"/>
    <n v="10.8"/>
    <n v="10.8"/>
    <m/>
    <x v="4"/>
    <s v="TI"/>
    <x v="2"/>
    <n v="1"/>
    <b v="1"/>
    <x v="0"/>
    <x v="6"/>
  </r>
  <r>
    <s v="KPAF-TI-59982-24-05-2022"/>
    <s v="LTM/1946/21-22"/>
    <n v="14640"/>
    <n v="8523.5990000000002"/>
    <s v="HMB-062097"/>
    <s v="KPPE-SB-287048"/>
    <d v="2022-06-02T00:00:00"/>
    <n v="30322310.550000001"/>
    <n v="1"/>
    <n v="15000"/>
    <n v="15000"/>
    <m/>
    <x v="4"/>
    <s v="TI"/>
    <x v="2"/>
    <n v="1"/>
    <b v="1"/>
    <x v="0"/>
    <x v="6"/>
  </r>
  <r>
    <s v="KPAF-TI-59982-24-05-2022"/>
    <s v="LTM/1946/21-22"/>
    <n v="14640"/>
    <n v="7317.0010000000002"/>
    <s v="HMB-062097"/>
    <s v="KPPE-SB-287048"/>
    <d v="2022-06-02T00:00:00"/>
    <n v="30322310.550000001"/>
    <n v="1"/>
    <n v="16.2"/>
    <n v="16.2"/>
    <m/>
    <x v="4"/>
    <s v="TI"/>
    <x v="2"/>
    <n v="1"/>
    <b v="1"/>
    <x v="0"/>
    <x v="6"/>
  </r>
  <r>
    <s v="PQIB-IB-2406-11-08-2020"/>
    <s v="LTM/1953/21-22"/>
    <n v="27460"/>
    <n v="2701.12"/>
    <s v="BAF-022381"/>
    <s v="KPPE-SB-288545"/>
    <d v="2022-06-03T00:00:00"/>
    <n v="20063033.800000001"/>
    <n v="0.1"/>
    <n v="925.90000000000009"/>
    <n v="9259"/>
    <m/>
    <x v="4"/>
    <s v="IB"/>
    <x v="0"/>
    <n v="0.1"/>
    <b v="1"/>
    <x v="0"/>
    <x v="0"/>
  </r>
  <r>
    <s v="PQIB-IB-2406-11-08-2020"/>
    <s v="LTM/1959/21-22"/>
    <n v="4920"/>
    <n v="2701.12"/>
    <s v="HMB-062955"/>
    <s v="KPPE-SB-288156"/>
    <d v="2022-06-03T00:00:00"/>
    <n v="41354006.259999998"/>
    <n v="0.1"/>
    <n v="1620.41"/>
    <n v="16204.08"/>
    <m/>
    <x v="4"/>
    <s v="IB"/>
    <x v="0"/>
    <n v="0.1"/>
    <b v="1"/>
    <x v="0"/>
    <x v="0"/>
  </r>
  <r>
    <s v="PQIB-IB-2406-11-08-2020"/>
    <s v="LTM/1959/21-22"/>
    <n v="4920"/>
    <n v="2701.12"/>
    <s v="HMB-062955"/>
    <s v="KPPE-SB-288156"/>
    <d v="2022-06-03T00:00:00"/>
    <n v="41354006.259999998"/>
    <n v="0.39999999999999997"/>
    <n v="499.2"/>
    <n v="1248"/>
    <m/>
    <x v="4"/>
    <s v="IB"/>
    <x v="0"/>
    <n v="0.4"/>
    <b v="1"/>
    <x v="0"/>
    <x v="0"/>
  </r>
  <r>
    <s v="KAPW-IB-165948-11-05-2022"/>
    <s v="LTM/1953/21-22"/>
    <n v="27460"/>
    <n v="3906.9029999999998"/>
    <s v="BAF-022381"/>
    <s v="KPPE-SB-288545"/>
    <d v="2022-06-03T00:00:00"/>
    <n v="20063033.800000001"/>
    <n v="0.04"/>
    <n v="370.36"/>
    <n v="9259"/>
    <m/>
    <x v="4"/>
    <s v="IB"/>
    <x v="0"/>
    <n v="0.04"/>
    <b v="1"/>
    <x v="0"/>
    <x v="2"/>
  </r>
  <r>
    <s v="KAPE-IB-203232-12-05-2022"/>
    <s v="LTM/1953/21-22"/>
    <n v="27460"/>
    <n v="3809.9189999999999"/>
    <s v="BAF-022381"/>
    <s v="KPPE-SB-288545"/>
    <d v="2022-06-03T00:00:00"/>
    <n v="20063033.800000001"/>
    <n v="0.04"/>
    <n v="370.36"/>
    <n v="9259"/>
    <m/>
    <x v="4"/>
    <s v="IB"/>
    <x v="0"/>
    <n v="0.04"/>
    <b v="1"/>
    <x v="0"/>
    <x v="2"/>
  </r>
  <r>
    <s v="KAPW-IB-48085-30-09-2021"/>
    <s v="LTM/1959/21-22"/>
    <n v="4920"/>
    <n v="5402.33"/>
    <s v="HMB-062955"/>
    <s v="KPPE-SB-288156"/>
    <d v="2022-06-03T00:00:00"/>
    <n v="41354006.259999998"/>
    <n v="0.99009999999999998"/>
    <n v="9063.7199999999993"/>
    <n v="9154.35"/>
    <m/>
    <x v="4"/>
    <s v="IB"/>
    <x v="0"/>
    <n v="0.99009999999999998"/>
    <b v="1"/>
    <x v="0"/>
    <x v="3"/>
  </r>
  <r>
    <s v="KAPW-IB-48085-30-09-2021"/>
    <s v="LTM/1959/21-22"/>
    <n v="4920"/>
    <n v="5402.33"/>
    <s v="HMB-062955"/>
    <s v="KPPE-SB-288156"/>
    <d v="2022-06-03T00:00:00"/>
    <n v="41354006.259999998"/>
    <n v="1.0101"/>
    <n v="1260.5999999999999"/>
    <n v="1248"/>
    <m/>
    <x v="4"/>
    <s v="IB"/>
    <x v="0"/>
    <n v="1.0101"/>
    <b v="1"/>
    <x v="0"/>
    <x v="3"/>
  </r>
  <r>
    <s v="KAPE-IB-61368-02-10-2021"/>
    <s v="LTM/1959/21-22"/>
    <n v="4920"/>
    <n v="5402.33"/>
    <s v="HMB-062955"/>
    <s v="KPPE-SB-288156"/>
    <d v="2022-06-03T00:00:00"/>
    <n v="41354006.259999998"/>
    <n v="0.99009999999999998"/>
    <n v="6979.94"/>
    <n v="7049.73"/>
    <m/>
    <x v="4"/>
    <s v="IB"/>
    <x v="0"/>
    <n v="0.99009999999999998"/>
    <b v="1"/>
    <x v="0"/>
    <x v="3"/>
  </r>
  <r>
    <s v="PQIB-IB-2406-11-08-2020"/>
    <s v="LTM/1964/21-22"/>
    <n v="18260"/>
    <n v="2701.12"/>
    <s v="HBL-010206"/>
    <s v="KPEX-SB-170865"/>
    <d v="2022-06-05T00:00:00"/>
    <n v="14899867.609999999"/>
    <n v="0.4"/>
    <n v="3552.4"/>
    <n v="8881"/>
    <m/>
    <x v="4"/>
    <s v="IB"/>
    <x v="0"/>
    <n v="0.4"/>
    <b v="1"/>
    <x v="0"/>
    <x v="0"/>
  </r>
  <r>
    <s v="PQIB-IB-2406-11-08-2020"/>
    <s v="LTM/1971/21-22"/>
    <n v="10492"/>
    <n v="2701.12"/>
    <s v="BAF-022885"/>
    <s v="KPPE-SB-290133"/>
    <d v="2022-06-05T00:00:00"/>
    <n v="17020594.629999999"/>
    <n v="0.4"/>
    <n v="4338.8"/>
    <n v="10847"/>
    <m/>
    <x v="4"/>
    <s v="IB"/>
    <x v="0"/>
    <n v="0.4"/>
    <b v="1"/>
    <x v="0"/>
    <x v="0"/>
  </r>
  <r>
    <s v="PQIB-IB-2406-11-08-2020"/>
    <s v="LTM/1972/21-22"/>
    <n v="16632"/>
    <n v="2701.12"/>
    <s v="HMB-063865"/>
    <s v="KPPE-SB-290109"/>
    <d v="2022-06-05T00:00:00"/>
    <n v="17835970.690000001"/>
    <n v="0.1"/>
    <n v="1070.2"/>
    <n v="10703"/>
    <m/>
    <x v="4"/>
    <s v="IB"/>
    <x v="0"/>
    <n v="9.9989999999999996E-2"/>
    <b v="0"/>
    <x v="0"/>
    <x v="0"/>
  </r>
  <r>
    <s v="PQIB-IB-2406-11-08-2020"/>
    <s v="LTM/1973/21-22"/>
    <n v="50130"/>
    <n v="2701.12"/>
    <s v="HMB-063918"/>
    <s v="KPPE-SB-290140"/>
    <d v="2022-06-05T00:00:00"/>
    <n v="60678703.840000004"/>
    <n v="0.1"/>
    <n v="2576.6999999999998"/>
    <n v="25767"/>
    <m/>
    <x v="4"/>
    <s v="IB"/>
    <x v="0"/>
    <n v="0.1"/>
    <b v="1"/>
    <x v="0"/>
    <x v="0"/>
  </r>
  <r>
    <s v="KAPE-IB-175040-24-03-2022"/>
    <s v="LTM/1972/21-22"/>
    <n v="16632"/>
    <n v="3809.9110000000001"/>
    <s v="HMB-063865"/>
    <s v="KPPE-SB-290109"/>
    <d v="2022-06-05T00:00:00"/>
    <n v="17835970.690000001"/>
    <n v="0.04"/>
    <n v="47.36"/>
    <n v="1184"/>
    <m/>
    <x v="4"/>
    <s v="IB"/>
    <x v="0"/>
    <n v="0.04"/>
    <b v="1"/>
    <x v="0"/>
    <x v="2"/>
  </r>
  <r>
    <s v="KAPE-IB-203232-12-05-2022"/>
    <s v="LTM/1971/21-22"/>
    <n v="10492"/>
    <n v="3809.9189999999999"/>
    <s v="BAF-022885"/>
    <s v="KPPE-SB-290133"/>
    <d v="2022-06-05T00:00:00"/>
    <n v="17020594.629999999"/>
    <n v="0.04"/>
    <n v="433.88"/>
    <n v="10847"/>
    <m/>
    <x v="4"/>
    <s v="IB"/>
    <x v="0"/>
    <n v="0.04"/>
    <b v="1"/>
    <x v="0"/>
    <x v="2"/>
  </r>
  <r>
    <s v="KAPE-IB-203232-12-05-2022"/>
    <s v="LTM/1972/21-22"/>
    <n v="16632"/>
    <n v="3809.9189999999999"/>
    <s v="HMB-063865"/>
    <s v="KPPE-SB-290109"/>
    <d v="2022-06-05T00:00:00"/>
    <n v="17835970.690000001"/>
    <n v="0.04"/>
    <n v="380.72"/>
    <n v="9519"/>
    <m/>
    <x v="4"/>
    <s v="IB"/>
    <x v="0"/>
    <n v="0.04"/>
    <b v="1"/>
    <x v="0"/>
    <x v="2"/>
  </r>
  <r>
    <s v="KAPE-MB-227394-09-06-2021"/>
    <s v="LTM/1964/21-22"/>
    <n v="18260"/>
    <n v="5503.201"/>
    <s v="HBL-010206"/>
    <s v="KPEX-SB-170865"/>
    <d v="2022-06-05T00:00:00"/>
    <n v="14899867.609999999"/>
    <n v="0.53061000000000003"/>
    <n v="4712.3499999999995"/>
    <n v="8881"/>
    <m/>
    <x v="4"/>
    <s v="MB"/>
    <x v="1"/>
    <n v="0.53061000000000003"/>
    <b v="1"/>
    <x v="0"/>
    <x v="5"/>
  </r>
  <r>
    <s v="KAPE-MB-227394-09-06-2021"/>
    <s v="LTM/1968/21-22"/>
    <n v="26640"/>
    <n v="5503.201"/>
    <s v="HMB-063906"/>
    <s v="KPPE-SB-290121"/>
    <d v="2022-06-05T00:00:00"/>
    <n v="26400976.260000002"/>
    <n v="0.66327000000000003"/>
    <n v="4388.8599999999997"/>
    <n v="6617"/>
    <m/>
    <x v="4"/>
    <s v="MB"/>
    <x v="1"/>
    <n v="0.66327000000000003"/>
    <b v="1"/>
    <x v="0"/>
    <x v="5"/>
  </r>
  <r>
    <s v="KAPE-MB-227394-09-06-2021"/>
    <s v="LTM/1971/21-22"/>
    <n v="10492"/>
    <n v="5503.201"/>
    <s v="BAF-022885"/>
    <s v="KPPE-SB-290133"/>
    <d v="2022-06-05T00:00:00"/>
    <n v="17020594.629999999"/>
    <n v="0.53061000000000003"/>
    <n v="5755.53"/>
    <n v="10847"/>
    <m/>
    <x v="4"/>
    <s v="MB"/>
    <x v="1"/>
    <n v="0.53061000000000003"/>
    <b v="1"/>
    <x v="0"/>
    <x v="5"/>
  </r>
  <r>
    <s v="KPAF-TI-58500-17-05-2022"/>
    <s v="LTM/1968/21-22"/>
    <n v="26640"/>
    <n v="5806.32"/>
    <s v="HMB-063906"/>
    <s v="KPPE-SB-290121"/>
    <d v="2022-06-05T00:00:00"/>
    <n v="26400976.260000002"/>
    <n v="1"/>
    <n v="173.1"/>
    <n v="173.1"/>
    <m/>
    <x v="4"/>
    <s v="TI"/>
    <x v="2"/>
    <n v="1"/>
    <b v="1"/>
    <x v="0"/>
    <x v="6"/>
  </r>
  <r>
    <s v="PQIB-IB-2406-11-08-2020"/>
    <s v="LTM/1958/21-22"/>
    <n v="86288"/>
    <n v="2701.12"/>
    <s v="HMB-062784"/>
    <s v="KPEX-SB-171589"/>
    <d v="2022-06-07T00:00:00"/>
    <n v="77013797"/>
    <n v="0.4"/>
    <n v="24528"/>
    <n v="61320"/>
    <m/>
    <x v="4"/>
    <s v="IB"/>
    <x v="0"/>
    <n v="0.4"/>
    <b v="1"/>
    <x v="0"/>
    <x v="0"/>
  </r>
  <r>
    <s v="PQIB-IB-2406-11-08-2020"/>
    <s v="LTM/1965/21-22"/>
    <n v="41047"/>
    <n v="2701.12"/>
    <s v="HBL-010183"/>
    <s v="KPPE-SB-291489"/>
    <d v="2022-06-07T00:00:00"/>
    <n v="33498033.16"/>
    <n v="0.4"/>
    <n v="3912.3999999999996"/>
    <n v="9781"/>
    <m/>
    <x v="4"/>
    <s v="IB"/>
    <x v="0"/>
    <n v="0.4"/>
    <b v="1"/>
    <x v="0"/>
    <x v="0"/>
  </r>
  <r>
    <s v="KAPE-IB-168611-14-03-2022"/>
    <s v="LTM/1965/21-22"/>
    <n v="41047"/>
    <n v="2832.1089999999999"/>
    <s v="HBL-010183"/>
    <s v="KPPE-SB-291489"/>
    <d v="2022-06-07T00:00:00"/>
    <n v="33498033.16"/>
    <n v="0.04"/>
    <n v="84.2"/>
    <n v="2105.1"/>
    <m/>
    <x v="4"/>
    <s v="IB"/>
    <x v="0"/>
    <n v="0.04"/>
    <b v="1"/>
    <x v="0"/>
    <x v="2"/>
  </r>
  <r>
    <s v="KAPE-IB-195567-28-04-2022"/>
    <s v="LTM/1965/21-22"/>
    <n v="41047"/>
    <n v="3204.16"/>
    <s v="HBL-010183"/>
    <s v="KPPE-SB-291489"/>
    <d v="2022-06-07T00:00:00"/>
    <n v="33498033.16"/>
    <n v="7.0000000000000007E-2"/>
    <n v="147.36000000000001"/>
    <n v="2105.1"/>
    <m/>
    <x v="4"/>
    <s v="IB"/>
    <x v="0"/>
    <n v="7.0000000000000007E-2"/>
    <b v="1"/>
    <x v="0"/>
    <x v="8"/>
  </r>
  <r>
    <s v="KAPE-IB-203232-12-05-2022"/>
    <s v="LTM/1965/21-22"/>
    <n v="41047"/>
    <n v="3809.9189999999999"/>
    <s v="HBL-010183"/>
    <s v="KPPE-SB-291489"/>
    <d v="2022-06-07T00:00:00"/>
    <n v="33498033.16"/>
    <n v="0.04"/>
    <n v="174.51999999999998"/>
    <n v="4363.1000000000004"/>
    <m/>
    <x v="4"/>
    <s v="IB"/>
    <x v="0"/>
    <n v="0.04"/>
    <b v="1"/>
    <x v="0"/>
    <x v="2"/>
  </r>
  <r>
    <s v="KAPE-MB-227394-09-06-2021"/>
    <s v="LTM/1958/21-22"/>
    <n v="86288"/>
    <n v="5503.201"/>
    <s v="HMB-062784"/>
    <s v="KPEX-SB-171589"/>
    <d v="2022-06-07T00:00:00"/>
    <n v="77013797"/>
    <n v="0.41666999999999998"/>
    <n v="25550.2"/>
    <n v="61320"/>
    <m/>
    <x v="4"/>
    <s v="MB"/>
    <x v="1"/>
    <n v="0.41666999999999998"/>
    <b v="1"/>
    <x v="0"/>
    <x v="5"/>
  </r>
  <r>
    <s v="KAPE-MB-227394-09-06-2021"/>
    <s v="LTM/1965/21-22"/>
    <n v="41047"/>
    <n v="5503.201"/>
    <s v="HBL-010183"/>
    <s v="KPPE-SB-291489"/>
    <d v="2022-06-07T00:00:00"/>
    <n v="33498033.16"/>
    <n v="0.53061000000000003"/>
    <n v="1198.1199999999999"/>
    <n v="2258"/>
    <m/>
    <x v="4"/>
    <s v="MB"/>
    <x v="1"/>
    <n v="0.53061000000000003"/>
    <b v="1"/>
    <x v="0"/>
    <x v="5"/>
  </r>
  <r>
    <s v="PQZI-EP-26222-06-05-2022"/>
    <s v="LTM/1925/21-22"/>
    <n v="21600"/>
    <n v="9607.11"/>
    <s v="HMB-063663"/>
    <s v="KPPE-SB-291501"/>
    <d v="2022-06-07T00:00:00"/>
    <n v="29447520"/>
    <n v="1"/>
    <n v="453.52"/>
    <n v="453.52"/>
    <m/>
    <x v="4"/>
    <s v="EP"/>
    <x v="2"/>
    <n v="1"/>
    <b v="1"/>
    <x v="0"/>
    <x v="6"/>
  </r>
  <r>
    <s v="KPAF-TI-59495-23-05-2022"/>
    <s v="LTM/1925/21-22"/>
    <n v="21600"/>
    <n v="4821.8999999999996"/>
    <s v="HMB-063663"/>
    <s v="KPPE-SB-291501"/>
    <d v="2022-06-07T00:00:00"/>
    <n v="29447520"/>
    <n v="1"/>
    <n v="50"/>
    <n v="50"/>
    <m/>
    <x v="4"/>
    <s v="TI"/>
    <x v="2"/>
    <n v="1"/>
    <b v="1"/>
    <x v="0"/>
    <x v="6"/>
  </r>
  <r>
    <s v="KPAF-TI-59495-23-05-2022"/>
    <s v="LTM/1925/21-22"/>
    <n v="21600"/>
    <n v="8308.2000000000007"/>
    <s v="HMB-063663"/>
    <s v="KPPE-SB-291501"/>
    <d v="2022-06-07T00:00:00"/>
    <n v="29447520"/>
    <n v="1"/>
    <n v="40"/>
    <n v="40"/>
    <m/>
    <x v="4"/>
    <s v="TI"/>
    <x v="2"/>
    <n v="1"/>
    <b v="1"/>
    <x v="0"/>
    <x v="6"/>
  </r>
  <r>
    <s v="KPAF-TI-59495-23-05-2022"/>
    <s v="LTM/1925/21-22"/>
    <n v="21600"/>
    <n v="5807.9"/>
    <s v="HMB-063663"/>
    <s v="KPPE-SB-291501"/>
    <d v="2022-06-07T00:00:00"/>
    <n v="29447520"/>
    <n v="1"/>
    <n v="35"/>
    <n v="35"/>
    <m/>
    <x v="4"/>
    <s v="TI"/>
    <x v="2"/>
    <n v="1"/>
    <b v="1"/>
    <x v="0"/>
    <x v="6"/>
  </r>
  <r>
    <s v="KPAF-TI-59495-23-05-2022"/>
    <s v="LTM/1925/21-22"/>
    <n v="21600"/>
    <n v="9606.2919999999995"/>
    <s v="HMB-063663"/>
    <s v="KPPE-SB-291501"/>
    <d v="2022-06-07T00:00:00"/>
    <n v="29447520"/>
    <n v="1"/>
    <n v="20"/>
    <n v="20"/>
    <m/>
    <x v="4"/>
    <s v="TI"/>
    <x v="2"/>
    <n v="1"/>
    <b v="1"/>
    <x v="0"/>
    <x v="6"/>
  </r>
  <r>
    <s v="PQIB-IB-2406-11-08-2020"/>
    <s v="LTM/1966/21-22"/>
    <n v="21408"/>
    <n v="2701.12"/>
    <s v="HMB-063666"/>
    <s v="KPEX-SB-172107"/>
    <d v="2022-06-08T00:00:00"/>
    <n v="27566446.030000001"/>
    <n v="0.4"/>
    <n v="8766.7999999999993"/>
    <n v="21917"/>
    <m/>
    <x v="4"/>
    <s v="IB"/>
    <x v="0"/>
    <n v="0.4"/>
    <b v="1"/>
    <x v="0"/>
    <x v="0"/>
  </r>
  <r>
    <s v="PQIB-IB-2406-11-08-2020"/>
    <s v="LTM/1974/21-22"/>
    <n v="60810"/>
    <n v="2701.12"/>
    <s v="AHB-045079"/>
    <s v="KPPE-SB-292400"/>
    <d v="2022-06-08T00:00:00"/>
    <n v="71456369.439999998"/>
    <n v="0.1"/>
    <n v="3166.5"/>
    <n v="31665"/>
    <m/>
    <x v="4"/>
    <s v="IB"/>
    <x v="0"/>
    <n v="0.1"/>
    <b v="1"/>
    <x v="0"/>
    <x v="0"/>
  </r>
  <r>
    <s v="PQIB-IB-2406-11-08-2020"/>
    <s v="LTM/1976/21-22"/>
    <n v="31368"/>
    <n v="2701.12"/>
    <s v="HMB-064627"/>
    <s v="KPPE-SB-291514"/>
    <d v="2022-06-07T00:00:00"/>
    <n v="25976858.640000001"/>
    <n v="0.1"/>
    <n v="731.6"/>
    <n v="7316"/>
    <m/>
    <x v="4"/>
    <s v="IB"/>
    <x v="0"/>
    <n v="0.1"/>
    <b v="1"/>
    <x v="0"/>
    <x v="0"/>
  </r>
  <r>
    <s v="PQIB-IB-2406-11-08-2020"/>
    <s v="LTM/1976/21-22"/>
    <n v="31368"/>
    <n v="2701.12"/>
    <s v="HMB-064627"/>
    <s v="KPPE-SB-291514"/>
    <d v="2022-06-07T00:00:00"/>
    <n v="25976858.640000001"/>
    <n v="0.4"/>
    <n v="2329.6"/>
    <n v="5824"/>
    <m/>
    <x v="4"/>
    <s v="IB"/>
    <x v="0"/>
    <n v="0.4"/>
    <b v="1"/>
    <x v="0"/>
    <x v="0"/>
  </r>
  <r>
    <s v="PQIB-IB-2406-11-08-2020"/>
    <s v="LTM/1978/21-22"/>
    <n v="6202"/>
    <n v="2701.12"/>
    <s v="HMB-065012"/>
    <s v="KPPE-SB-292398"/>
    <d v="2022-06-08T00:00:00"/>
    <n v="38320828.859999999"/>
    <n v="0.1"/>
    <n v="1353.67"/>
    <n v="13536.73"/>
    <m/>
    <x v="4"/>
    <s v="IB"/>
    <x v="0"/>
    <n v="0.1"/>
    <b v="1"/>
    <x v="0"/>
    <x v="0"/>
  </r>
  <r>
    <s v="PQIB-IB-2406-11-08-2020"/>
    <s v="LTM/1978/21-22"/>
    <n v="6202"/>
    <n v="2701.12"/>
    <s v="HMB-065012"/>
    <s v="KPPE-SB-292398"/>
    <d v="2022-06-08T00:00:00"/>
    <n v="38320828.859999999"/>
    <n v="0.4"/>
    <n v="1466.4"/>
    <n v="3666"/>
    <m/>
    <x v="4"/>
    <s v="IB"/>
    <x v="0"/>
    <n v="0.4"/>
    <b v="1"/>
    <x v="0"/>
    <x v="0"/>
  </r>
  <r>
    <s v="KAPE-IB-203232-12-05-2022"/>
    <s v="LTM/1966/21-22"/>
    <n v="21408"/>
    <n v="3809.9189999999999"/>
    <s v="HMB-063666"/>
    <s v="KPEX-SB-172107"/>
    <d v="2022-06-08T00:00:00"/>
    <n v="27566446.030000001"/>
    <n v="0.04"/>
    <n v="877.41000000000008"/>
    <n v="21917"/>
    <m/>
    <x v="4"/>
    <s v="IB"/>
    <x v="0"/>
    <n v="4.0030000000000003E-2"/>
    <b v="0"/>
    <x v="0"/>
    <x v="2"/>
  </r>
  <r>
    <s v="KAPE-MB-227394-09-06-2021"/>
    <s v="LTM/1966/21-22"/>
    <n v="21408"/>
    <n v="5503.201"/>
    <s v="HMB-063666"/>
    <s v="KPEX-SB-172107"/>
    <d v="2022-06-08T00:00:00"/>
    <n v="27566446.030000001"/>
    <n v="0.41666999999999998"/>
    <n v="9132.16"/>
    <n v="21917"/>
    <m/>
    <x v="4"/>
    <s v="MB"/>
    <x v="1"/>
    <n v="0.41666999999999998"/>
    <b v="1"/>
    <x v="0"/>
    <x v="5"/>
  </r>
  <r>
    <s v="KAPE-MB-227394-09-06-2021"/>
    <s v="LTM/1976/21-22"/>
    <n v="31368"/>
    <n v="5503.201"/>
    <s v="HMB-064627"/>
    <s v="KPPE-SB-291514"/>
    <d v="2022-06-07T00:00:00"/>
    <n v="25976858.640000001"/>
    <n v="0.53061000000000003"/>
    <n v="3090.27"/>
    <n v="5824"/>
    <m/>
    <x v="4"/>
    <s v="MB"/>
    <x v="1"/>
    <n v="0.53061000000000003"/>
    <b v="1"/>
    <x v="0"/>
    <x v="5"/>
  </r>
  <r>
    <s v="KAPE-IB-61368-02-10-2021"/>
    <s v="LTM/1978/21-22"/>
    <n v="6202"/>
    <n v="5402.33"/>
    <s v="HMB-065012"/>
    <s v="KPPE-SB-292398"/>
    <d v="2022-06-08T00:00:00"/>
    <n v="38320828.859999999"/>
    <n v="0.99009999999999998"/>
    <n v="13402.72"/>
    <n v="13536.73"/>
    <m/>
    <x v="4"/>
    <s v="IB"/>
    <x v="0"/>
    <n v="0.99009999999999998"/>
    <b v="1"/>
    <x v="0"/>
    <x v="3"/>
  </r>
  <r>
    <s v="KAPE-IB-61368-02-10-2021"/>
    <s v="LTM/1978/21-22"/>
    <n v="6202"/>
    <n v="5402.33"/>
    <s v="HMB-065012"/>
    <s v="KPPE-SB-292398"/>
    <d v="2022-06-08T00:00:00"/>
    <n v="38320828.859999999"/>
    <n v="1.0101"/>
    <n v="3703.03"/>
    <n v="3666"/>
    <m/>
    <x v="4"/>
    <s v="IB"/>
    <x v="0"/>
    <n v="1.0101"/>
    <b v="1"/>
    <x v="0"/>
    <x v="3"/>
  </r>
  <r>
    <s v="KAPE-IB-212426-26-05-2022"/>
    <s v="LTM/1974/21-22"/>
    <n v="60810"/>
    <n v="3204.16"/>
    <s v="AHB-045079"/>
    <s v="KPPE-SB-292400"/>
    <d v="2022-06-08T00:00:00"/>
    <n v="71456369.439999998"/>
    <n v="7.0000000000000007E-2"/>
    <n v="2216.5500000000002"/>
    <n v="31665"/>
    <m/>
    <x v="4"/>
    <s v="IB"/>
    <x v="0"/>
    <n v="7.0000000000000007E-2"/>
    <b v="1"/>
    <x v="0"/>
    <x v="8"/>
  </r>
  <r>
    <s v="KAPE-IB-212426-26-05-2022"/>
    <s v="LTM/1976/21-22"/>
    <n v="31368"/>
    <n v="3204.16"/>
    <s v="HMB-064627"/>
    <s v="KPPE-SB-291514"/>
    <d v="2022-06-07T00:00:00"/>
    <n v="25976858.640000001"/>
    <n v="7.0000000000000007E-2"/>
    <n v="919.8"/>
    <n v="13140"/>
    <m/>
    <x v="4"/>
    <s v="IB"/>
    <x v="0"/>
    <n v="7.0000000000000007E-2"/>
    <b v="1"/>
    <x v="0"/>
    <x v="8"/>
  </r>
  <r>
    <s v="KPFI-TI-46520-31-05-2022"/>
    <s v="LTM/1978/21-22"/>
    <n v="6202"/>
    <n v="8308.2000000000007"/>
    <s v="HMB-065012"/>
    <s v="KPPE-SB-292398"/>
    <d v="2022-06-08T00:00:00"/>
    <n v="38320828.859999999"/>
    <n v="1"/>
    <n v="37.700000000000003"/>
    <n v="37.700000000000003"/>
    <m/>
    <x v="4"/>
    <s v="TI"/>
    <x v="2"/>
    <n v="1"/>
    <b v="1"/>
    <x v="0"/>
    <x v="6"/>
  </r>
  <r>
    <s v="PQIB-IB-2406-11-08-2020"/>
    <s v="LTM/1975/21-22"/>
    <n v="34200"/>
    <n v="2701.12"/>
    <s v="HMB-064425"/>
    <s v="KPEX-SB-172651"/>
    <d v="2022-06-09T00:00:00"/>
    <n v="37216792"/>
    <n v="0.4"/>
    <n v="11849.6"/>
    <n v="29624"/>
    <m/>
    <x v="4"/>
    <s v="IB"/>
    <x v="0"/>
    <n v="0.4"/>
    <b v="1"/>
    <x v="0"/>
    <x v="0"/>
  </r>
  <r>
    <s v="PQIB-IB-2406-11-08-2020"/>
    <s v="LTM/1977/21-22"/>
    <n v="43547"/>
    <n v="2701.12"/>
    <s v="HBL-010534"/>
    <s v="KPPE-SB-292530"/>
    <d v="2022-06-08T00:00:00"/>
    <n v="38617409.25"/>
    <n v="0.1"/>
    <n v="403.2"/>
    <n v="4032"/>
    <m/>
    <x v="4"/>
    <s v="IB"/>
    <x v="0"/>
    <n v="0.1"/>
    <b v="1"/>
    <x v="0"/>
    <x v="0"/>
  </r>
  <r>
    <s v="PQIB-IB-2406-11-08-2020"/>
    <s v="LTM/1977/21-22"/>
    <n v="43547"/>
    <n v="2701.12"/>
    <s v="HBL-010534"/>
    <s v="KPPE-SB-292530"/>
    <d v="2022-06-08T00:00:00"/>
    <n v="38617409.25"/>
    <n v="0.4"/>
    <n v="3148"/>
    <n v="7870"/>
    <m/>
    <x v="4"/>
    <s v="IB"/>
    <x v="0"/>
    <n v="0.4"/>
    <b v="1"/>
    <x v="0"/>
    <x v="0"/>
  </r>
  <r>
    <s v="PQIB-IB-2406-11-08-2020"/>
    <s v="LTM/1979/21-22"/>
    <n v="6259"/>
    <n v="2701.12"/>
    <s v="HMB-065241"/>
    <s v="KPEX-SB-172653"/>
    <d v="2022-06-09T00:00:00"/>
    <n v="13933721.800000001"/>
    <n v="0.4"/>
    <n v="3306.8"/>
    <n v="8267"/>
    <m/>
    <x v="4"/>
    <s v="IB"/>
    <x v="0"/>
    <n v="0.4"/>
    <b v="1"/>
    <x v="0"/>
    <x v="0"/>
  </r>
  <r>
    <s v="PQIB-IB-2406-11-08-2020"/>
    <s v="LTM/1984/21-22"/>
    <n v="13880"/>
    <n v="2701.12"/>
    <s v="AHB-046195"/>
    <s v="KPEX-SB-172652"/>
    <d v="2022-06-09T00:00:00"/>
    <n v="19790002.100000001"/>
    <n v="0.1"/>
    <n v="891.6"/>
    <n v="8916"/>
    <m/>
    <x v="4"/>
    <s v="IB"/>
    <x v="0"/>
    <n v="0.1"/>
    <b v="1"/>
    <x v="0"/>
    <x v="0"/>
  </r>
  <r>
    <s v="KAPW-IB-137115-11-03-2022"/>
    <s v="LTM/1977/21-22"/>
    <n v="43547"/>
    <n v="5205.12"/>
    <s v="HBL-010534"/>
    <s v="KPPE-SB-292530"/>
    <d v="2022-06-08T00:00:00"/>
    <n v="38617409.25"/>
    <n v="1.0101"/>
    <n v="4072.72"/>
    <n v="4032"/>
    <m/>
    <x v="4"/>
    <s v="IB"/>
    <x v="0"/>
    <n v="1.0101"/>
    <b v="1"/>
    <x v="0"/>
    <x v="1"/>
  </r>
  <r>
    <s v="KAPW-IB-165948-11-05-2022"/>
    <s v="LTM/1977/21-22"/>
    <n v="43547"/>
    <n v="3906.9029999999998"/>
    <s v="HBL-010534"/>
    <s v="KPPE-SB-292530"/>
    <d v="2022-06-08T00:00:00"/>
    <n v="38617409.25"/>
    <n v="0.04"/>
    <n v="84.2"/>
    <n v="2105.1"/>
    <m/>
    <x v="4"/>
    <s v="IB"/>
    <x v="0"/>
    <n v="0.04"/>
    <b v="1"/>
    <x v="0"/>
    <x v="2"/>
  </r>
  <r>
    <s v="KAPE-IB-195567-28-04-2022"/>
    <s v="LTM/1975/21-22"/>
    <n v="34200"/>
    <n v="3204.16"/>
    <s v="HMB-064425"/>
    <s v="KPEX-SB-172651"/>
    <d v="2022-06-09T00:00:00"/>
    <n v="37216792"/>
    <n v="7.0000000000000007E-2"/>
    <n v="122.33000000000001"/>
    <n v="1747.57"/>
    <m/>
    <x v="4"/>
    <s v="IB"/>
    <x v="0"/>
    <n v="7.0000000000000007E-2"/>
    <b v="1"/>
    <x v="0"/>
    <x v="8"/>
  </r>
  <r>
    <s v="KAPE-MB-227394-09-06-2021"/>
    <s v="LTM/1975/21-22"/>
    <n v="34200"/>
    <n v="5503.201"/>
    <s v="HMB-064425"/>
    <s v="KPEX-SB-172651"/>
    <d v="2022-06-09T00:00:00"/>
    <n v="37216792"/>
    <n v="0.41666999999999998"/>
    <n v="12343.43"/>
    <n v="29624"/>
    <m/>
    <x v="4"/>
    <s v="MB"/>
    <x v="1"/>
    <n v="0.41666999999999998"/>
    <b v="1"/>
    <x v="0"/>
    <x v="5"/>
  </r>
  <r>
    <s v="KAPE-MB-227394-09-06-2021"/>
    <s v="LTM/1979/21-22"/>
    <n v="6259"/>
    <n v="5503.201"/>
    <s v="HMB-065241"/>
    <s v="KPEX-SB-172653"/>
    <d v="2022-06-09T00:00:00"/>
    <n v="13933721.800000001"/>
    <n v="0.53061000000000003"/>
    <n v="4386.55"/>
    <n v="8267"/>
    <m/>
    <x v="4"/>
    <s v="MB"/>
    <x v="1"/>
    <n v="0.53061000000000003"/>
    <b v="1"/>
    <x v="0"/>
    <x v="5"/>
  </r>
  <r>
    <s v="KAPE-IB-196703-29-04-2022"/>
    <s v="LTM/1977/21-22"/>
    <n v="43547"/>
    <n v="2513.1"/>
    <s v="HBL-010534"/>
    <s v="KPPE-SB-292530"/>
    <d v="2022-06-08T00:00:00"/>
    <n v="38617409.25"/>
    <n v="0.04"/>
    <n v="84.2"/>
    <n v="2105.1"/>
    <m/>
    <x v="4"/>
    <s v="IB"/>
    <x v="0"/>
    <n v="0.04"/>
    <b v="1"/>
    <x v="0"/>
    <x v="2"/>
  </r>
  <r>
    <s v="KAPE-IB-212426-26-05-2022"/>
    <s v="LTM/1975/21-22"/>
    <n v="34200"/>
    <n v="3204.16"/>
    <s v="HMB-064425"/>
    <s v="KPEX-SB-172651"/>
    <d v="2022-06-09T00:00:00"/>
    <n v="37216792"/>
    <n v="7.0000000000000007E-2"/>
    <n v="1951.35"/>
    <n v="27876.43"/>
    <m/>
    <x v="4"/>
    <s v="IB"/>
    <x v="0"/>
    <n v="7.0000000000000007E-2"/>
    <b v="1"/>
    <x v="0"/>
    <x v="8"/>
  </r>
  <r>
    <s v="KAPE-IB-212426-26-05-2022"/>
    <s v="LTM/1977/21-22"/>
    <n v="43547"/>
    <n v="3204.16"/>
    <s v="HBL-010534"/>
    <s v="KPPE-SB-292530"/>
    <d v="2022-06-08T00:00:00"/>
    <n v="38617409.25"/>
    <n v="7.0000000000000007E-2"/>
    <n v="147.36000000000001"/>
    <n v="2105.1"/>
    <m/>
    <x v="4"/>
    <s v="IB"/>
    <x v="0"/>
    <n v="7.0000000000000007E-2"/>
    <b v="1"/>
    <x v="0"/>
    <x v="8"/>
  </r>
  <r>
    <s v="KAPE-IB-212426-26-05-2022"/>
    <s v="LTM/1979/21-22"/>
    <n v="6259"/>
    <n v="3204.16"/>
    <s v="HMB-065241"/>
    <s v="KPEX-SB-172653"/>
    <d v="2022-06-09T00:00:00"/>
    <n v="13933721.800000001"/>
    <n v="7.0000000000000007E-2"/>
    <n v="481.95"/>
    <n v="6885"/>
    <m/>
    <x v="4"/>
    <s v="IB"/>
    <x v="0"/>
    <n v="7.0000000000000007E-2"/>
    <b v="1"/>
    <x v="0"/>
    <x v="8"/>
  </r>
  <r>
    <s v="KAPE-IB-212426-26-05-2022"/>
    <s v="LTM/1984/21-22"/>
    <n v="13880"/>
    <n v="3204.16"/>
    <s v="AHB-046195"/>
    <s v="KPEX-SB-172652"/>
    <d v="2022-06-09T00:00:00"/>
    <n v="19790002.100000001"/>
    <n v="7.0000000000000007E-2"/>
    <n v="468.09"/>
    <n v="6687"/>
    <m/>
    <x v="4"/>
    <s v="IB"/>
    <x v="0"/>
    <n v="7.0000000000000007E-2"/>
    <b v="1"/>
    <x v="0"/>
    <x v="8"/>
  </r>
  <r>
    <s v="KPAF-TI-51553-05-04-2022"/>
    <s v="LTM/1980/21-22"/>
    <n v="9058"/>
    <n v="8523.5990000000002"/>
    <s v="MCB-200035"/>
    <s v="KPPE-SB-292782"/>
    <d v="2022-06-08T00:00:00"/>
    <n v="14670291.51"/>
    <n v="1"/>
    <n v="9000"/>
    <n v="9000"/>
    <m/>
    <x v="4"/>
    <s v="TI"/>
    <x v="2"/>
    <n v="1"/>
    <b v="1"/>
    <x v="0"/>
    <x v="6"/>
  </r>
  <r>
    <s v="PQZI-EP-25466-25-04-2022"/>
    <s v="LTM/1980/21-22"/>
    <n v="9058"/>
    <n v="9607.2000000000007"/>
    <s v="MCB-200035"/>
    <s v="KPPE-SB-292782"/>
    <d v="2022-06-08T00:00:00"/>
    <n v="14670291.51"/>
    <n v="1"/>
    <n v="2.57"/>
    <n v="2.57"/>
    <m/>
    <x v="4"/>
    <s v="EP"/>
    <x v="2"/>
    <n v="1"/>
    <b v="1"/>
    <x v="0"/>
    <x v="6"/>
  </r>
  <r>
    <s v="PQZI-EP-25466-25-04-2022"/>
    <s v="LTM/1980/21-22"/>
    <n v="9058"/>
    <n v="9607.11"/>
    <s v="MCB-200035"/>
    <s v="KPPE-SB-292782"/>
    <d v="2022-06-08T00:00:00"/>
    <n v="14670291.51"/>
    <n v="1"/>
    <n v="336.43"/>
    <n v="336.43"/>
    <m/>
    <x v="4"/>
    <s v="EP"/>
    <x v="2"/>
    <n v="1"/>
    <b v="1"/>
    <x v="0"/>
    <x v="6"/>
  </r>
  <r>
    <s v="PQZI-EP-26897-12-05-2022"/>
    <s v="LTM/1980/21-22"/>
    <n v="9058"/>
    <n v="3923.29"/>
    <s v="MCB-200035"/>
    <s v="KPPE-SB-292782"/>
    <d v="2022-06-08T00:00:00"/>
    <n v="14670291.51"/>
    <n v="1"/>
    <n v="1400"/>
    <n v="1400"/>
    <m/>
    <x v="4"/>
    <s v="EP"/>
    <x v="2"/>
    <n v="1"/>
    <b v="1"/>
    <x v="0"/>
    <x v="6"/>
  </r>
  <r>
    <s v="PQIB-IB-2406-11-08-2020"/>
    <s v="LTM/1982/21-22"/>
    <n v="14530"/>
    <n v="2701.12"/>
    <s v="HMB-065345"/>
    <s v="KPPE-SB-293660"/>
    <d v="2022-06-09T00:00:00"/>
    <n v="37961851.609999999"/>
    <n v="0.4"/>
    <n v="8908.7999999999993"/>
    <n v="22272"/>
    <m/>
    <x v="4"/>
    <s v="IB"/>
    <x v="0"/>
    <n v="0.4"/>
    <b v="1"/>
    <x v="0"/>
    <x v="0"/>
  </r>
  <r>
    <s v="PQIB-IB-2406-11-08-2020"/>
    <s v="LTM/1983/21-22"/>
    <n v="3684"/>
    <n v="2701.12"/>
    <s v="HMB-065690"/>
    <s v="KPPE-SB-294105"/>
    <d v="2022-06-09T00:00:00"/>
    <n v="37608460.460000001"/>
    <n v="0.4"/>
    <n v="6548.4"/>
    <n v="16371"/>
    <m/>
    <x v="4"/>
    <s v="IB"/>
    <x v="0"/>
    <n v="0.4"/>
    <b v="1"/>
    <x v="0"/>
    <x v="0"/>
  </r>
  <r>
    <s v="PQIB-IB-2406-11-08-2020"/>
    <s v="LTM/1988/21-22"/>
    <n v="37335"/>
    <n v="2701.12"/>
    <s v="AHB-046755"/>
    <s v="KPPE-SB-294897"/>
    <d v="2022-06-10T00:00:00"/>
    <n v="39824857.109999999"/>
    <n v="0.1"/>
    <n v="673.2"/>
    <n v="6732"/>
    <m/>
    <x v="4"/>
    <s v="IB"/>
    <x v="0"/>
    <n v="0.1"/>
    <b v="1"/>
    <x v="0"/>
    <x v="0"/>
  </r>
  <r>
    <s v="PQIB-IB-2406-11-08-2020"/>
    <s v="LTM/1988/21-22"/>
    <n v="37335"/>
    <n v="2701.12"/>
    <s v="AHB-046755"/>
    <s v="KPPE-SB-294897"/>
    <d v="2022-06-10T00:00:00"/>
    <n v="39824857.109999999"/>
    <n v="0.4"/>
    <n v="5570.7999999999993"/>
    <n v="13927"/>
    <m/>
    <x v="4"/>
    <s v="IB"/>
    <x v="0"/>
    <n v="0.4"/>
    <b v="1"/>
    <x v="0"/>
    <x v="0"/>
  </r>
  <r>
    <s v="PQIB-IB-2406-11-08-2020"/>
    <s v="LTM/1992/21-22"/>
    <n v="25795"/>
    <n v="2701.12"/>
    <s v="AHB-046705"/>
    <s v="KPPE-SB-294898"/>
    <d v="2022-06-10T00:00:00"/>
    <n v="15230770.619999999"/>
    <n v="0.1"/>
    <n v="648.70000000000005"/>
    <n v="6487"/>
    <m/>
    <x v="4"/>
    <s v="IB"/>
    <x v="0"/>
    <n v="0.1"/>
    <b v="1"/>
    <x v="0"/>
    <x v="0"/>
  </r>
  <r>
    <s v="KPAF-TI-34829-01-01-2022"/>
    <s v="LTM/1982/21-22"/>
    <n v="14530"/>
    <n v="3926.9099000000001"/>
    <s v="HMB-065345"/>
    <s v="KPPE-SB-293660"/>
    <d v="2022-06-09T00:00:00"/>
    <n v="37961851.609999999"/>
    <n v="1"/>
    <n v="13387"/>
    <n v="13387"/>
    <m/>
    <x v="4"/>
    <s v="TI"/>
    <x v="2"/>
    <n v="1"/>
    <b v="1"/>
    <x v="0"/>
    <x v="6"/>
  </r>
  <r>
    <s v="KPAF-TI-34829-01-01-2022"/>
    <s v="LTM/1985/21-22"/>
    <n v="15405"/>
    <n v="3926.9099000000001"/>
    <s v="HMB-066005"/>
    <s v="KPAE-SB-76463"/>
    <d v="2022-06-10T00:00:00"/>
    <n v="11678341.57"/>
    <n v="1"/>
    <n v="15000"/>
    <n v="15000"/>
    <m/>
    <x v="4"/>
    <s v="TI"/>
    <x v="2"/>
    <n v="1"/>
    <b v="1"/>
    <x v="0"/>
    <x v="6"/>
  </r>
  <r>
    <s v="KPAF-TI-34829-01-01-2022"/>
    <s v="LTM/1994/21-22"/>
    <n v="20006"/>
    <n v="3926.9099000000001"/>
    <s v="Open Account"/>
    <s v="KPPE-SB-294686"/>
    <d v="2022-06-10T00:00:00"/>
    <n v="26547541.870000001"/>
    <n v="1"/>
    <n v="15000"/>
    <n v="15000"/>
    <m/>
    <x v="4"/>
    <s v="TI"/>
    <x v="2"/>
    <n v="1"/>
    <b v="1"/>
    <x v="0"/>
    <x v="6"/>
  </r>
  <r>
    <s v="KAPE-MB-227394-09-06-2021"/>
    <s v="LTM/1983/21-22"/>
    <n v="3684"/>
    <n v="5503.201"/>
    <s v="HMB-065690"/>
    <s v="KPPE-SB-294105"/>
    <d v="2022-06-09T00:00:00"/>
    <n v="37608460.460000001"/>
    <n v="0.41666999999999998"/>
    <n v="6821.3"/>
    <n v="16371"/>
    <m/>
    <x v="4"/>
    <s v="MB"/>
    <x v="1"/>
    <n v="0.41666999999999998"/>
    <b v="1"/>
    <x v="0"/>
    <x v="5"/>
  </r>
  <r>
    <s v="KAPE-IB-196703-29-04-2022"/>
    <s v="LTM/1985/21-22"/>
    <n v="15405"/>
    <n v="2513.1"/>
    <s v="HMB-066005"/>
    <s v="KPAE-SB-76463"/>
    <d v="2022-06-10T00:00:00"/>
    <n v="11678341.57"/>
    <n v="0.2"/>
    <n v="1492.58"/>
    <n v="7462.9"/>
    <m/>
    <x v="4"/>
    <s v="IB"/>
    <x v="0"/>
    <n v="0.2"/>
    <b v="1"/>
    <x v="0"/>
    <x v="2"/>
  </r>
  <r>
    <s v="KAPE-IB-123067-05-01-2022"/>
    <s v="LTM/1988/21-22"/>
    <n v="37335"/>
    <n v="5205.2700000000004"/>
    <s v="AHB-046755"/>
    <s v="KPPE-SB-294897"/>
    <d v="2022-06-10T00:00:00"/>
    <n v="39824857.109999999"/>
    <n v="1.0101"/>
    <n v="6799.99"/>
    <n v="6732"/>
    <m/>
    <x v="4"/>
    <s v="IB"/>
    <x v="0"/>
    <n v="1.0101"/>
    <b v="1"/>
    <x v="0"/>
    <x v="1"/>
  </r>
  <r>
    <s v="SIPZ-HC-551-08-01-2021"/>
    <s v="LTM/1969/21-22"/>
    <n v="15600"/>
    <n v="9607.2000000000007"/>
    <s v="HMB-063982"/>
    <s v="KPPE-SB-294693"/>
    <d v="2022-06-10T00:00:00"/>
    <n v="21576438"/>
    <n v="5.0000000000000001E-4"/>
    <n v="2.44"/>
    <n v="4872.18"/>
    <m/>
    <x v="4"/>
    <s v="HC"/>
    <x v="2"/>
    <n v="5.0000000000000001E-4"/>
    <b v="1"/>
    <x v="0"/>
    <x v="6"/>
  </r>
  <r>
    <s v="SIPZ-HC-551-08-01-2021"/>
    <s v="LTM/1969/21-22"/>
    <n v="15600"/>
    <n v="9607.2000000000007"/>
    <s v="HMB-063982"/>
    <s v="KPPE-SB-294693"/>
    <d v="2022-06-10T00:00:00"/>
    <n v="21576438"/>
    <n v="1.09E-2"/>
    <n v="53.11"/>
    <n v="4872.18"/>
    <m/>
    <x v="4"/>
    <s v="HC"/>
    <x v="2"/>
    <n v="1.09E-2"/>
    <b v="1"/>
    <x v="0"/>
    <x v="6"/>
  </r>
  <r>
    <s v="KAPE-IB-212426-26-05-2022"/>
    <s v="LTM/1992/21-22"/>
    <n v="25795"/>
    <n v="3204.16"/>
    <s v="AHB-046705"/>
    <s v="KPPE-SB-294898"/>
    <d v="2022-06-10T00:00:00"/>
    <n v="15230770.619999999"/>
    <n v="7.0000000000000007E-2"/>
    <n v="454.09"/>
    <n v="6487"/>
    <m/>
    <x v="4"/>
    <s v="IB"/>
    <x v="0"/>
    <n v="7.0000000000000007E-2"/>
    <b v="1"/>
    <x v="0"/>
    <x v="8"/>
  </r>
  <r>
    <s v="KPAF-TI-51553-05-04-2022"/>
    <s v="LTM/1994/21-22"/>
    <n v="20006"/>
    <n v="8523.5990000000002"/>
    <s v="Open Account"/>
    <s v="KPPE-SB-294686"/>
    <d v="2022-06-10T00:00:00"/>
    <n v="26547541.870000001"/>
    <n v="1"/>
    <n v="20000"/>
    <n v="20000"/>
    <m/>
    <x v="4"/>
    <s v="TI"/>
    <x v="2"/>
    <n v="1"/>
    <b v="1"/>
    <x v="0"/>
    <x v="6"/>
  </r>
  <r>
    <s v="PQZI-EP-25466-25-04-2022"/>
    <s v="LTM/1994/21-22"/>
    <n v="20006"/>
    <n v="9607.11"/>
    <s v="Open Account"/>
    <s v="KPPE-SB-294686"/>
    <d v="2022-06-10T00:00:00"/>
    <n v="26547541.870000001"/>
    <n v="1"/>
    <n v="900"/>
    <n v="900"/>
    <m/>
    <x v="4"/>
    <s v="EP"/>
    <x v="2"/>
    <n v="1"/>
    <b v="1"/>
    <x v="0"/>
    <x v="6"/>
  </r>
  <r>
    <s v="KPAF-TI-59965-24-05-2022"/>
    <s v="LTM/1994/21-22"/>
    <n v="20006"/>
    <n v="8523.5990000000002"/>
    <s v="Open Account"/>
    <s v="KPPE-SB-294686"/>
    <d v="2022-06-10T00:00:00"/>
    <n v="26547541.870000001"/>
    <n v="1"/>
    <n v="20000"/>
    <n v="20000"/>
    <m/>
    <x v="4"/>
    <s v="TI"/>
    <x v="2"/>
    <n v="1"/>
    <b v="1"/>
    <x v="0"/>
    <x v="6"/>
  </r>
  <r>
    <s v="KPAF-TI-59965-24-05-2022"/>
    <s v="LTM/1994/21-22"/>
    <n v="20006"/>
    <n v="7317.0010000000002"/>
    <s v="Open Account"/>
    <s v="KPPE-SB-294686"/>
    <d v="2022-06-10T00:00:00"/>
    <n v="26547541.870000001"/>
    <n v="1"/>
    <n v="20"/>
    <n v="20"/>
    <m/>
    <x v="4"/>
    <s v="TI"/>
    <x v="2"/>
    <n v="1"/>
    <b v="1"/>
    <x v="0"/>
    <x v="6"/>
  </r>
  <r>
    <s v="KPAF-TI-59950-24-05-2022"/>
    <s v="LTM/1985/21-22"/>
    <n v="15405"/>
    <n v="8523.5990000000002"/>
    <s v="HMB-066005"/>
    <s v="KPAE-SB-76463"/>
    <d v="2022-06-10T00:00:00"/>
    <n v="11678341.57"/>
    <n v="1"/>
    <n v="15000"/>
    <n v="15000"/>
    <m/>
    <x v="4"/>
    <s v="TI"/>
    <x v="2"/>
    <n v="1"/>
    <b v="1"/>
    <x v="0"/>
    <x v="6"/>
  </r>
  <r>
    <s v="KPAF-TI-59950-24-05-2022"/>
    <s v="LTM/1985/21-22"/>
    <n v="15405"/>
    <n v="7317.0010000000002"/>
    <s v="HMB-066005"/>
    <s v="KPAE-SB-76463"/>
    <d v="2022-06-10T00:00:00"/>
    <n v="11678341.57"/>
    <n v="1"/>
    <n v="15"/>
    <n v="15"/>
    <m/>
    <x v="4"/>
    <s v="TI"/>
    <x v="2"/>
    <n v="1"/>
    <b v="1"/>
    <x v="0"/>
    <x v="6"/>
  </r>
  <r>
    <s v="PQIB-IB-2406-11-08-2020"/>
    <s v="LTM/1987/21-22"/>
    <n v="11960"/>
    <n v="2701.12"/>
    <s v="ABL-000056"/>
    <s v="KPEX-SB-173699"/>
    <d v="2022-06-11T00:00:00"/>
    <n v="31653739.52"/>
    <n v="0.1"/>
    <n v="1468"/>
    <n v="14680"/>
    <m/>
    <x v="4"/>
    <s v="IB"/>
    <x v="0"/>
    <n v="0.1"/>
    <b v="1"/>
    <x v="0"/>
    <x v="0"/>
  </r>
  <r>
    <s v="PQIB-IB-2406-11-08-2020"/>
    <s v="LTM/1993/21-22"/>
    <n v="5074"/>
    <n v="2701.12"/>
    <s v="HMB-066272"/>
    <s v="KPPE-SB-296125"/>
    <d v="2022-06-11T00:00:00"/>
    <n v="30126712.039999999"/>
    <n v="0.1"/>
    <n v="652.35"/>
    <n v="6523.47"/>
    <m/>
    <x v="4"/>
    <s v="IB"/>
    <x v="0"/>
    <n v="0.1"/>
    <b v="1"/>
    <x v="0"/>
    <x v="0"/>
  </r>
  <r>
    <s v="PQIB-IB-2406-11-08-2020"/>
    <s v="LTM/1993/21-22"/>
    <n v="5074"/>
    <n v="2701.12"/>
    <s v="HMB-066272"/>
    <s v="KPPE-SB-296125"/>
    <d v="2022-06-11T00:00:00"/>
    <n v="30126712.039999999"/>
    <n v="0.4"/>
    <n v="2792.4"/>
    <n v="6981"/>
    <m/>
    <x v="4"/>
    <s v="IB"/>
    <x v="0"/>
    <n v="0.4"/>
    <b v="1"/>
    <x v="0"/>
    <x v="0"/>
  </r>
  <r>
    <s v="KAPW-IB-48085-30-09-2021"/>
    <s v="LTM/1993/21-22"/>
    <n v="5074"/>
    <n v="5402.33"/>
    <s v="HMB-066272"/>
    <s v="KPPE-SB-296125"/>
    <d v="2022-06-11T00:00:00"/>
    <n v="30126712.039999999"/>
    <n v="1.0101"/>
    <n v="6000"/>
    <n v="5940"/>
    <m/>
    <x v="4"/>
    <s v="IB"/>
    <x v="0"/>
    <n v="1.0101"/>
    <b v="1"/>
    <x v="0"/>
    <x v="3"/>
  </r>
  <r>
    <s v="KAPE-IB-61368-02-10-2021"/>
    <s v="LTM/1993/21-22"/>
    <n v="5074"/>
    <n v="5402.33"/>
    <s v="HMB-066272"/>
    <s v="KPPE-SB-296125"/>
    <d v="2022-06-11T00:00:00"/>
    <n v="30126712.039999999"/>
    <n v="1.0101"/>
    <n v="394.31"/>
    <n v="390.37"/>
    <m/>
    <x v="4"/>
    <s v="IB"/>
    <x v="0"/>
    <n v="1.0100899999999999"/>
    <b v="0"/>
    <x v="0"/>
    <x v="3"/>
  </r>
  <r>
    <s v="KAPE-IB-212426-26-05-2022"/>
    <s v="LTM/1987/21-22"/>
    <n v="11960"/>
    <n v="3204.16"/>
    <s v="ABL-000056"/>
    <s v="KPEX-SB-173699"/>
    <d v="2022-06-11T00:00:00"/>
    <n v="31653739.52"/>
    <n v="7.0000000000000007E-2"/>
    <n v="970.97"/>
    <n v="13871"/>
    <m/>
    <x v="4"/>
    <s v="IB"/>
    <x v="0"/>
    <n v="7.0000000000000007E-2"/>
    <b v="1"/>
    <x v="0"/>
    <x v="8"/>
  </r>
  <r>
    <s v="KAPW-IB-50950-05-10-2021"/>
    <s v="LTM/1993/21-22"/>
    <n v="5074"/>
    <n v="5402.33"/>
    <s v="HMB-066272"/>
    <s v="KPPE-SB-296125"/>
    <d v="2022-06-11T00:00:00"/>
    <n v="30126712.039999999"/>
    <n v="0.99009999999999998"/>
    <n v="6458.89"/>
    <n v="6523.47"/>
    <m/>
    <x v="4"/>
    <s v="IB"/>
    <x v="0"/>
    <n v="0.99009999999999998"/>
    <b v="1"/>
    <x v="0"/>
    <x v="3"/>
  </r>
  <r>
    <s v="KAPW-IB-50950-05-10-2021"/>
    <s v="LTM/1993/21-22"/>
    <n v="5074"/>
    <n v="5402.33"/>
    <s v="HMB-066272"/>
    <s v="KPPE-SB-296125"/>
    <d v="2022-06-11T00:00:00"/>
    <n v="30126712.039999999"/>
    <n v="1.0101"/>
    <n v="657.2"/>
    <n v="650.63"/>
    <m/>
    <x v="4"/>
    <s v="IB"/>
    <x v="0"/>
    <n v="1.0101"/>
    <b v="1"/>
    <x v="0"/>
    <x v="3"/>
  </r>
  <r>
    <s v="KPFI-TI-47143-04-06-2022"/>
    <s v="LTM/1993/21-22"/>
    <n v="5074"/>
    <n v="4821.1090000000004"/>
    <s v="HMB-066272"/>
    <s v="KPPE-SB-296125"/>
    <d v="2022-06-11T00:00:00"/>
    <n v="30126712.039999999"/>
    <n v="1"/>
    <n v="1500"/>
    <n v="1500"/>
    <m/>
    <x v="4"/>
    <s v="TI"/>
    <x v="2"/>
    <n v="1"/>
    <b v="1"/>
    <x v="0"/>
    <x v="6"/>
  </r>
  <r>
    <s v="KPFI-TI-45651-24-05-2022"/>
    <s v="LTM/1993/21-22"/>
    <n v="5074"/>
    <n v="4821.1090000000004"/>
    <s v="HMB-066272"/>
    <s v="KPPE-SB-296125"/>
    <d v="2022-06-11T00:00:00"/>
    <n v="30126712.039999999"/>
    <n v="1"/>
    <n v="7"/>
    <n v="7"/>
    <m/>
    <x v="4"/>
    <s v="TI"/>
    <x v="2"/>
    <n v="1"/>
    <b v="1"/>
    <x v="0"/>
    <x v="6"/>
  </r>
  <r>
    <s v="PQIB-IB-2406-11-08-2020"/>
    <s v="LTM/1992A/21-22"/>
    <n v="76045"/>
    <n v="2701.12"/>
    <s v="AHB-047145"/>
    <s v="KPPE-SB-297157"/>
    <d v="2022-06-12T00:00:00"/>
    <n v="35731891.609999999"/>
    <n v="0.1"/>
    <n v="1452.9"/>
    <n v="14529"/>
    <m/>
    <x v="4"/>
    <s v="IB"/>
    <x v="0"/>
    <n v="0.1"/>
    <b v="1"/>
    <x v="0"/>
    <x v="0"/>
  </r>
  <r>
    <s v="PQIB-IB-2406-11-08-2020"/>
    <s v="LTM/1996/21-22"/>
    <n v="28800"/>
    <n v="2701.12"/>
    <s v="AHB-047117"/>
    <s v="KPPE-SB-297148"/>
    <d v="2022-06-12T00:00:00"/>
    <n v="34375261.509999998"/>
    <n v="0.1"/>
    <n v="1082.4000000000001"/>
    <n v="10824"/>
    <m/>
    <x v="4"/>
    <s v="IB"/>
    <x v="0"/>
    <n v="0.1"/>
    <b v="1"/>
    <x v="0"/>
    <x v="0"/>
  </r>
  <r>
    <s v="PQIB-IB-2406-11-08-2020"/>
    <s v="LTM/1996/21-22"/>
    <n v="28800"/>
    <n v="2701.12"/>
    <s v="AHB-047117"/>
    <s v="KPPE-SB-297148"/>
    <d v="2022-06-12T00:00:00"/>
    <n v="34375261.509999998"/>
    <n v="0.4"/>
    <n v="3576.8"/>
    <n v="8942"/>
    <m/>
    <x v="4"/>
    <s v="IB"/>
    <x v="0"/>
    <n v="0.4"/>
    <b v="1"/>
    <x v="0"/>
    <x v="0"/>
  </r>
  <r>
    <s v="PQIB-IB-2406-11-08-2020"/>
    <s v="LTM/2006/21-22"/>
    <n v="15858"/>
    <n v="2701.12"/>
    <s v="HMB-067194"/>
    <s v="KPPE-SB-297163"/>
    <d v="2022-06-12T00:00:00"/>
    <n v="27275139.890000001"/>
    <n v="0.1"/>
    <n v="548.09999999999991"/>
    <n v="5481"/>
    <m/>
    <x v="4"/>
    <s v="IB"/>
    <x v="0"/>
    <n v="0.1"/>
    <b v="1"/>
    <x v="0"/>
    <x v="0"/>
  </r>
  <r>
    <s v="PQIB-IB-2406-11-08-2020"/>
    <s v="LTM/2006/21-22"/>
    <n v="15858"/>
    <n v="2701.12"/>
    <s v="HMB-067194"/>
    <s v="KPPE-SB-297163"/>
    <d v="2022-06-12T00:00:00"/>
    <n v="27275139.890000001"/>
    <n v="0.4"/>
    <n v="4445.6000000000004"/>
    <n v="11114"/>
    <m/>
    <x v="4"/>
    <s v="IB"/>
    <x v="0"/>
    <n v="0.4"/>
    <b v="1"/>
    <x v="0"/>
    <x v="0"/>
  </r>
  <r>
    <s v="PQIB-IB-2406-11-08-2020"/>
    <s v="LTM/2008/21-22"/>
    <n v="23390"/>
    <n v="2701.12"/>
    <s v="Open Account"/>
    <s v="KPPE-SB-297144"/>
    <d v="2022-06-12T00:00:00"/>
    <n v="13382288.359999999"/>
    <n v="0.1"/>
    <n v="136.80000000000001"/>
    <n v="1368"/>
    <m/>
    <x v="4"/>
    <s v="IB"/>
    <x v="0"/>
    <n v="0.1"/>
    <b v="1"/>
    <x v="0"/>
    <x v="0"/>
  </r>
  <r>
    <s v="PQIB-IB-2406-11-08-2020"/>
    <s v="LTM/2008/21-22"/>
    <n v="23390"/>
    <n v="2701.12"/>
    <s v="Open Account"/>
    <s v="KPPE-SB-297144"/>
    <d v="2022-06-12T00:00:00"/>
    <n v="13382288.359999999"/>
    <n v="0.4"/>
    <n v="1328.8"/>
    <n v="3322"/>
    <m/>
    <x v="4"/>
    <s v="IB"/>
    <x v="0"/>
    <n v="0.4"/>
    <b v="1"/>
    <x v="0"/>
    <x v="0"/>
  </r>
  <r>
    <s v="KAPE-IB-133444-20-01-2022"/>
    <s v="LTM/2008/21-22"/>
    <n v="23390"/>
    <n v="5407.52"/>
    <s v="Open Account"/>
    <s v="KPPE-SB-297144"/>
    <d v="2022-06-12T00:00:00"/>
    <n v="13382288.359999999"/>
    <n v="1.0101"/>
    <n v="4115.1499999999996"/>
    <n v="4074"/>
    <m/>
    <x v="4"/>
    <s v="IB"/>
    <x v="0"/>
    <n v="1.0101"/>
    <b v="1"/>
    <x v="0"/>
    <x v="4"/>
  </r>
  <r>
    <s v="KAPE-MB-227394-09-06-2021"/>
    <s v="LTM/2006/21-22"/>
    <n v="15858"/>
    <n v="5503.201"/>
    <s v="HMB-067194"/>
    <s v="KPPE-SB-297163"/>
    <d v="2022-06-12T00:00:00"/>
    <n v="27275139.890000001"/>
    <n v="0.53061000000000003"/>
    <n v="5897.23"/>
    <n v="11114"/>
    <m/>
    <x v="4"/>
    <s v="MB"/>
    <x v="1"/>
    <n v="0.53061000000000003"/>
    <b v="1"/>
    <x v="0"/>
    <x v="5"/>
  </r>
  <r>
    <s v="KAPE-MB-227394-09-06-2021"/>
    <s v="LTM/2008/21-22"/>
    <n v="23390"/>
    <n v="5503.201"/>
    <s v="Open Account"/>
    <s v="KPPE-SB-297144"/>
    <d v="2022-06-12T00:00:00"/>
    <n v="13382288.359999999"/>
    <n v="0.53061000000000003"/>
    <n v="1762.69"/>
    <n v="3322"/>
    <m/>
    <x v="4"/>
    <s v="MB"/>
    <x v="1"/>
    <n v="0.53061000000000003"/>
    <b v="1"/>
    <x v="0"/>
    <x v="5"/>
  </r>
  <r>
    <s v="KAPE-IB-123067-05-01-2022"/>
    <s v="LTM/1996/21-22"/>
    <n v="28800"/>
    <n v="5205.2700000000004"/>
    <s v="AHB-047117"/>
    <s v="KPPE-SB-297148"/>
    <d v="2022-06-12T00:00:00"/>
    <n v="34375261.509999998"/>
    <n v="1.0101"/>
    <n v="10933.32"/>
    <n v="10824"/>
    <m/>
    <x v="4"/>
    <s v="IB"/>
    <x v="0"/>
    <n v="1.0101"/>
    <b v="1"/>
    <x v="0"/>
    <x v="1"/>
  </r>
  <r>
    <s v="SIPZ-HC-551-08-01-2021"/>
    <s v="LTM/2004/21-22"/>
    <n v="12886"/>
    <n v="9607.2000000000007"/>
    <s v="HMB-067161"/>
    <s v="KPPE-SB-297139"/>
    <d v="2022-06-12T00:00:00"/>
    <n v="17017576.800000001"/>
    <n v="5.0000000000000001E-4"/>
    <n v="11.48"/>
    <n v="22963.21"/>
    <m/>
    <x v="4"/>
    <s v="HC"/>
    <x v="2"/>
    <n v="5.0000000000000001E-4"/>
    <b v="1"/>
    <x v="0"/>
    <x v="6"/>
  </r>
  <r>
    <s v="SIPZ-HC-551-08-01-2021"/>
    <s v="LTM/2004/21-22"/>
    <n v="12886"/>
    <n v="9607.2000000000007"/>
    <s v="HMB-067161"/>
    <s v="KPPE-SB-297139"/>
    <d v="2022-06-12T00:00:00"/>
    <n v="17017576.800000001"/>
    <n v="1.09E-2"/>
    <n v="250.3"/>
    <n v="22963.21"/>
    <m/>
    <x v="4"/>
    <s v="HC"/>
    <x v="2"/>
    <n v="1.09E-2"/>
    <b v="1"/>
    <x v="0"/>
    <x v="6"/>
  </r>
  <r>
    <s v="SIPZ-HC-551-08-01-2021"/>
    <s v="LTM/2005/21-22"/>
    <n v="14226"/>
    <n v="9607.2000000000007"/>
    <s v="HMB-067085"/>
    <s v="KPPE-SB-296945"/>
    <d v="2022-06-12T00:00:00"/>
    <n v="14973584.6"/>
    <n v="5.0000000000000001E-4"/>
    <n v="1.56"/>
    <n v="3118.65"/>
    <m/>
    <x v="4"/>
    <s v="HC"/>
    <x v="2"/>
    <n v="5.0000000000000001E-4"/>
    <b v="1"/>
    <x v="0"/>
    <x v="6"/>
  </r>
  <r>
    <s v="SIPZ-HC-551-08-01-2021"/>
    <s v="LTM/2005/21-22"/>
    <n v="14226"/>
    <n v="9607.2000000000007"/>
    <s v="HMB-067085"/>
    <s v="KPPE-SB-296945"/>
    <d v="2022-06-12T00:00:00"/>
    <n v="14973584.6"/>
    <n v="1.09E-2"/>
    <n v="33.99"/>
    <n v="3118.65"/>
    <m/>
    <x v="4"/>
    <s v="HC"/>
    <x v="2"/>
    <n v="1.09E-2"/>
    <b v="1"/>
    <x v="0"/>
    <x v="6"/>
  </r>
  <r>
    <s v="SIPZ-HC-551-08-01-2021"/>
    <s v="LTM/2011/21-22"/>
    <n v="8916"/>
    <n v="9607.2000000000007"/>
    <s v="HMB-067151"/>
    <s v="KPPE-SB-297145"/>
    <d v="2022-06-12T00:00:00"/>
    <n v="27979980.93"/>
    <n v="1.09E-2"/>
    <n v="170.88"/>
    <n v="15676.74"/>
    <m/>
    <x v="4"/>
    <s v="HC"/>
    <x v="2"/>
    <n v="1.09E-2"/>
    <b v="1"/>
    <x v="0"/>
    <x v="6"/>
  </r>
  <r>
    <s v="KAPE-IB-212426-26-05-2022"/>
    <s v="LTM/1992A/21-22"/>
    <n v="76045"/>
    <n v="3204.16"/>
    <s v="AHB-047145"/>
    <s v="KPPE-SB-297157"/>
    <d v="2022-06-12T00:00:00"/>
    <n v="35731891.609999999"/>
    <n v="7.0000000000000007E-2"/>
    <n v="1017.03"/>
    <n v="14529"/>
    <m/>
    <x v="4"/>
    <s v="IB"/>
    <x v="0"/>
    <n v="7.0000000000000007E-2"/>
    <b v="1"/>
    <x v="0"/>
    <x v="8"/>
  </r>
  <r>
    <s v="KAPE-IB-212426-26-05-2022"/>
    <s v="LTM/2006/21-22"/>
    <n v="15858"/>
    <n v="3204.16"/>
    <s v="HMB-067194"/>
    <s v="KPPE-SB-297163"/>
    <d v="2022-06-12T00:00:00"/>
    <n v="27275139.890000001"/>
    <n v="7.0000000000000007E-2"/>
    <n v="1161.6500000000001"/>
    <n v="16595"/>
    <m/>
    <x v="4"/>
    <s v="IB"/>
    <x v="0"/>
    <n v="7.0000000000000007E-2"/>
    <b v="1"/>
    <x v="0"/>
    <x v="8"/>
  </r>
  <r>
    <s v="KAPE-IB-212426-26-05-2022"/>
    <s v="LTM/2008/21-22"/>
    <n v="23390"/>
    <n v="3204.16"/>
    <s v="Open Account"/>
    <s v="KPPE-SB-297144"/>
    <d v="2022-06-12T00:00:00"/>
    <n v="13382288.359999999"/>
    <n v="7.0000000000000007E-2"/>
    <n v="232.54"/>
    <n v="3322"/>
    <m/>
    <x v="4"/>
    <s v="IB"/>
    <x v="0"/>
    <n v="7.0000000000000007E-2"/>
    <b v="1"/>
    <x v="0"/>
    <x v="8"/>
  </r>
  <r>
    <s v="KPAF-TI-51553-05-04-2022"/>
    <s v="LTM/2010/21-22"/>
    <n v="5138"/>
    <n v="8523.5990000000002"/>
    <s v="HMB-067134"/>
    <s v="KPPE-SB-296756"/>
    <d v="2022-06-11T00:00:00"/>
    <n v="7168601.8300000001"/>
    <n v="1"/>
    <n v="5000"/>
    <n v="5000"/>
    <m/>
    <x v="4"/>
    <s v="TI"/>
    <x v="2"/>
    <n v="1"/>
    <b v="1"/>
    <x v="0"/>
    <x v="6"/>
  </r>
  <r>
    <s v="KPAF-TI-59950-24-05-2022"/>
    <s v="LTM/2013/21-22"/>
    <n v="14359"/>
    <n v="8523.5990000000002"/>
    <s v="HMB-067196"/>
    <s v="KPPE-SB-296555"/>
    <d v="2022-06-11T00:00:00"/>
    <n v="11319561.189999999"/>
    <n v="1"/>
    <n v="12000"/>
    <n v="12000"/>
    <m/>
    <x v="4"/>
    <s v="TI"/>
    <x v="2"/>
    <n v="1"/>
    <b v="1"/>
    <x v="0"/>
    <x v="6"/>
  </r>
  <r>
    <s v="KPAF-TI-59950-24-05-2022"/>
    <s v="LTM/2013/21-22"/>
    <n v="14359"/>
    <n v="7317.0010000000002"/>
    <s v="HMB-067196"/>
    <s v="KPPE-SB-296555"/>
    <d v="2022-06-11T00:00:00"/>
    <n v="11319561.189999999"/>
    <n v="1"/>
    <n v="13"/>
    <n v="13"/>
    <m/>
    <x v="4"/>
    <s v="TI"/>
    <x v="2"/>
    <n v="1"/>
    <b v="1"/>
    <x v="0"/>
    <x v="6"/>
  </r>
  <r>
    <s v="KPFI-TI-47143-04-06-2022"/>
    <s v="LTM/2010/21-22"/>
    <n v="5138"/>
    <n v="4821.1090000000004"/>
    <s v="HMB-067134"/>
    <s v="KPPE-SB-296756"/>
    <d v="2022-06-11T00:00:00"/>
    <n v="7168601.8300000001"/>
    <n v="1"/>
    <n v="5000"/>
    <n v="5000"/>
    <m/>
    <x v="4"/>
    <s v="TI"/>
    <x v="2"/>
    <n v="1"/>
    <b v="1"/>
    <x v="0"/>
    <x v="6"/>
  </r>
  <r>
    <s v="PQZI-EP-26221-06-05-2022"/>
    <s v="LTM/2013/21-22"/>
    <n v="14359"/>
    <n v="9607.11"/>
    <s v="HMB-067196"/>
    <s v="KPPE-SB-296555"/>
    <d v="2022-06-11T00:00:00"/>
    <n v="11319561.189999999"/>
    <n v="1"/>
    <n v="252.75"/>
    <n v="252.75"/>
    <m/>
    <x v="4"/>
    <s v="EP"/>
    <x v="2"/>
    <n v="1"/>
    <b v="1"/>
    <x v="0"/>
    <x v="6"/>
  </r>
  <r>
    <s v="PQZI-EP-26707-11-05-2022"/>
    <s v="LTM/2010/21-22"/>
    <n v="5138"/>
    <n v="9607.11"/>
    <s v="HMB-067134"/>
    <s v="KPPE-SB-296756"/>
    <d v="2022-06-11T00:00:00"/>
    <n v="7168601.8300000001"/>
    <n v="1"/>
    <n v="275"/>
    <n v="275"/>
    <m/>
    <x v="4"/>
    <s v="EP"/>
    <x v="2"/>
    <n v="1"/>
    <b v="1"/>
    <x v="0"/>
    <x v="6"/>
  </r>
  <r>
    <s v="PQZI-EP-26712-11-05-2022"/>
    <s v="LTM/1957/21-22"/>
    <n v="4740"/>
    <n v="9607.11"/>
    <s v="HMB-062786"/>
    <s v="KPPE-SB-296906"/>
    <d v="2022-06-11T00:00:00"/>
    <n v="5138397"/>
    <n v="1"/>
    <n v="275"/>
    <n v="275"/>
    <m/>
    <x v="4"/>
    <s v="EP"/>
    <x v="2"/>
    <n v="1"/>
    <b v="1"/>
    <x v="0"/>
    <x v="6"/>
  </r>
  <r>
    <s v="PQIB-IB-2406-11-08-2020"/>
    <s v="LTM/1942/21-22"/>
    <n v="7600"/>
    <n v="2701.12"/>
    <s v="AHB-042638"/>
    <s v="KPEX-SB-174698"/>
    <d v="2022-06-13T00:00:00"/>
    <n v="8545442.6500000004"/>
    <n v="0.4"/>
    <n v="2360.8000000000002"/>
    <n v="5902"/>
    <m/>
    <x v="4"/>
    <s v="IB"/>
    <x v="0"/>
    <n v="0.4"/>
    <b v="1"/>
    <x v="0"/>
    <x v="0"/>
  </r>
  <r>
    <s v="PQIB-IB-2406-11-08-2020"/>
    <s v="LTM/2009/21-22"/>
    <n v="96984"/>
    <n v="2701.12"/>
    <s v="HMB-067129"/>
    <s v="KPEX-SB-175069"/>
    <d v="2022-06-14T00:00:00"/>
    <n v="65134859.82"/>
    <n v="0.1"/>
    <n v="3793.2999999999997"/>
    <n v="37933"/>
    <m/>
    <x v="4"/>
    <s v="IB"/>
    <x v="0"/>
    <n v="0.1"/>
    <b v="1"/>
    <x v="0"/>
    <x v="0"/>
  </r>
  <r>
    <s v="PQIB-IB-2406-11-08-2020"/>
    <s v="LTM/2016/21-22"/>
    <n v="13449"/>
    <n v="2701.12"/>
    <s v="ABL-000061"/>
    <s v="KPEX-SB-175059"/>
    <d v="2022-06-14T00:00:00"/>
    <n v="9774409.4199999999"/>
    <n v="0.1"/>
    <n v="367.40000000000003"/>
    <n v="3674"/>
    <m/>
    <x v="4"/>
    <s v="IB"/>
    <x v="0"/>
    <n v="0.1"/>
    <b v="1"/>
    <x v="0"/>
    <x v="0"/>
  </r>
  <r>
    <s v="PQIB-IB-2406-11-08-2020"/>
    <s v="LTM/2017/21-22"/>
    <n v="43582"/>
    <n v="2701.12"/>
    <s v="HBL-011373"/>
    <s v="KPEX-SB-175058"/>
    <d v="2022-06-14T00:00:00"/>
    <n v="57762993"/>
    <n v="0.1"/>
    <n v="2597.5"/>
    <n v="25975"/>
    <m/>
    <x v="4"/>
    <s v="IB"/>
    <x v="0"/>
    <n v="0.1"/>
    <b v="1"/>
    <x v="0"/>
    <x v="0"/>
  </r>
  <r>
    <s v="KPAF-TI-34829-01-01-2022"/>
    <s v="LTM/2009/21-22"/>
    <n v="96984"/>
    <n v="3926.9099000000001"/>
    <s v="HMB-067129"/>
    <s v="KPEX-SB-175069"/>
    <d v="2022-06-14T00:00:00"/>
    <n v="65134859.82"/>
    <n v="1"/>
    <n v="12500"/>
    <n v="12500"/>
    <m/>
    <x v="4"/>
    <s v="TI"/>
    <x v="2"/>
    <n v="1"/>
    <b v="1"/>
    <x v="0"/>
    <x v="6"/>
  </r>
  <r>
    <s v="KAPE-IB-202132-11-05-2022"/>
    <s v="LTM/1942/21-22"/>
    <n v="7600"/>
    <n v="3910"/>
    <s v="AHB-042638"/>
    <s v="KPEX-SB-174698"/>
    <d v="2022-06-13T00:00:00"/>
    <n v="8545442.6500000004"/>
    <n v="0.04"/>
    <n v="236.08"/>
    <n v="5902"/>
    <m/>
    <x v="4"/>
    <s v="IB"/>
    <x v="0"/>
    <n v="0.04"/>
    <b v="1"/>
    <x v="0"/>
    <x v="2"/>
  </r>
  <r>
    <s v="KAPW-IB-165948-11-05-2022"/>
    <s v="LTM/1942/21-22"/>
    <n v="7600"/>
    <n v="3906.9029999999998"/>
    <s v="AHB-042638"/>
    <s v="KPEX-SB-174698"/>
    <d v="2022-06-13T00:00:00"/>
    <n v="8545442.6500000004"/>
    <n v="0.04"/>
    <n v="236.08"/>
    <n v="5902"/>
    <m/>
    <x v="4"/>
    <s v="IB"/>
    <x v="0"/>
    <n v="0.04"/>
    <b v="1"/>
    <x v="0"/>
    <x v="2"/>
  </r>
  <r>
    <s v="KAPE-MB-227394-09-06-2021"/>
    <s v="LTM/1942/21-22"/>
    <n v="7600"/>
    <n v="5503.201"/>
    <s v="AHB-042638"/>
    <s v="KPEX-SB-174698"/>
    <d v="2022-06-13T00:00:00"/>
    <n v="8545442.6500000004"/>
    <n v="0.53061000000000003"/>
    <n v="3131.66"/>
    <n v="5902"/>
    <m/>
    <x v="4"/>
    <s v="MB"/>
    <x v="1"/>
    <n v="0.53061000000000003"/>
    <b v="1"/>
    <x v="0"/>
    <x v="5"/>
  </r>
  <r>
    <s v="SIPZ-HC-551-08-01-2021"/>
    <s v="LTM/2012/21-22"/>
    <n v="10500"/>
    <n v="9607.2000000000007"/>
    <s v="HMB-067432"/>
    <s v="KPPE-SB-298417"/>
    <d v="2022-06-14T00:00:00"/>
    <n v="15797191.33"/>
    <n v="5.0000000000000001E-4"/>
    <n v="5.04"/>
    <n v="10076"/>
    <m/>
    <x v="4"/>
    <s v="HC"/>
    <x v="2"/>
    <n v="5.0000000000000001E-4"/>
    <b v="1"/>
    <x v="0"/>
    <x v="6"/>
  </r>
  <r>
    <s v="SIPZ-HC-551-08-01-2021"/>
    <s v="LTM/2012/21-22"/>
    <n v="10500"/>
    <n v="9607.2000000000007"/>
    <s v="HMB-067432"/>
    <s v="KPPE-SB-298417"/>
    <d v="2022-06-14T00:00:00"/>
    <n v="15797191.33"/>
    <n v="1.09E-2"/>
    <n v="227.45999999999998"/>
    <n v="20867.95"/>
    <m/>
    <x v="4"/>
    <s v="HC"/>
    <x v="2"/>
    <n v="1.09E-2"/>
    <b v="1"/>
    <x v="0"/>
    <x v="6"/>
  </r>
  <r>
    <s v="PQIB-IB-2406-11-08-2020"/>
    <s v="LTM/1986/21-22"/>
    <n v="26172"/>
    <n v="2701.12"/>
    <s v="ABL-000030"/>
    <s v="KPEX-SB-175195"/>
    <d v="2022-06-14T00:00:00"/>
    <n v="26919324.82"/>
    <n v="0.1"/>
    <n v="1173.9999999999998"/>
    <n v="11740"/>
    <m/>
    <x v="4"/>
    <s v="IB"/>
    <x v="0"/>
    <n v="0.1"/>
    <b v="1"/>
    <x v="0"/>
    <x v="0"/>
  </r>
  <r>
    <s v="PQIB-IB-2406-11-08-2020"/>
    <s v="LTM/2015/21-22"/>
    <n v="3911"/>
    <n v="2701.12"/>
    <s v="HMB-067830"/>
    <s v="KPPE-SB-298486"/>
    <d v="2022-06-14T00:00:00"/>
    <n v="12236496.550000001"/>
    <n v="0.1"/>
    <n v="487.5"/>
    <n v="4875"/>
    <m/>
    <x v="4"/>
    <s v="IB"/>
    <x v="0"/>
    <n v="0.1"/>
    <b v="1"/>
    <x v="0"/>
    <x v="0"/>
  </r>
  <r>
    <s v="PQIB-IB-2406-11-08-2020"/>
    <s v="LTM/2018/21-22"/>
    <n v="49752"/>
    <n v="2701.12"/>
    <s v="HBL-011407"/>
    <s v="KPEX-SB-175209"/>
    <d v="2022-06-14T00:00:00"/>
    <n v="51040990"/>
    <n v="0.1"/>
    <n v="2238.8000000000002"/>
    <n v="22388"/>
    <m/>
    <x v="4"/>
    <s v="IB"/>
    <x v="0"/>
    <n v="0.1"/>
    <b v="1"/>
    <x v="0"/>
    <x v="0"/>
  </r>
  <r>
    <s v="PQIB-IB-2406-11-08-2020"/>
    <s v="LTM/2019/21-22"/>
    <n v="23860"/>
    <n v="2701.12"/>
    <s v="AHB-047792"/>
    <s v="KPPE-SB-298504"/>
    <d v="2022-06-14T00:00:00"/>
    <n v="27958179.82"/>
    <n v="0.1"/>
    <n v="1107"/>
    <n v="11070"/>
    <m/>
    <x v="4"/>
    <s v="IB"/>
    <x v="0"/>
    <n v="0.1"/>
    <b v="1"/>
    <x v="0"/>
    <x v="0"/>
  </r>
  <r>
    <s v="PQIB-IB-2406-11-08-2020"/>
    <s v="LTM/2019/21-22"/>
    <n v="23860"/>
    <n v="2701.12"/>
    <s v="AHB-047792"/>
    <s v="KPPE-SB-298504"/>
    <d v="2022-06-14T00:00:00"/>
    <n v="27958179.82"/>
    <n v="0.4"/>
    <n v="2591.6"/>
    <n v="6479"/>
    <m/>
    <x v="4"/>
    <s v="IB"/>
    <x v="0"/>
    <n v="0.4"/>
    <b v="1"/>
    <x v="0"/>
    <x v="0"/>
  </r>
  <r>
    <s v="PQIB-IB-2406-11-08-2020"/>
    <s v="LTM/2026/21-22"/>
    <n v="6872"/>
    <n v="2701.12"/>
    <s v="HMB-068106"/>
    <s v="KPEX-SB-175601"/>
    <d v="2022-06-15T00:00:00"/>
    <n v="20619562.920000002"/>
    <n v="0.1"/>
    <n v="879.9"/>
    <n v="8799"/>
    <m/>
    <x v="4"/>
    <s v="IB"/>
    <x v="0"/>
    <n v="0.1"/>
    <b v="1"/>
    <x v="0"/>
    <x v="0"/>
  </r>
  <r>
    <s v="PQIB-IB-2406-11-08-2020"/>
    <s v="LTM/2028/21-22"/>
    <n v="14370"/>
    <n v="2701.12"/>
    <s v="HMB-068385"/>
    <s v="KPPE-SB-299487"/>
    <d v="2022-06-15T00:00:00"/>
    <n v="24409911.27"/>
    <n v="0.1"/>
    <n v="265.2"/>
    <n v="2652"/>
    <m/>
    <x v="4"/>
    <s v="IB"/>
    <x v="0"/>
    <n v="0.1"/>
    <b v="1"/>
    <x v="0"/>
    <x v="0"/>
  </r>
  <r>
    <s v="PQIB-IB-2406-11-08-2020"/>
    <s v="LTM/2028/21-22"/>
    <n v="14370"/>
    <n v="2701.12"/>
    <s v="HMB-068385"/>
    <s v="KPPE-SB-299487"/>
    <d v="2022-06-15T00:00:00"/>
    <n v="24409911.27"/>
    <n v="0.4"/>
    <n v="6711.2"/>
    <n v="16778"/>
    <m/>
    <x v="4"/>
    <s v="IB"/>
    <x v="0"/>
    <n v="0.4"/>
    <b v="1"/>
    <x v="0"/>
    <x v="0"/>
  </r>
  <r>
    <s v="PQIB-IB-2406-11-08-2020"/>
    <s v="LTM/2029/21-22"/>
    <n v="4818"/>
    <n v="2701.12"/>
    <s v="HMB-068302"/>
    <s v="KPPE-SB-299460"/>
    <d v="2022-06-15T00:00:00"/>
    <n v="10641528.470000001"/>
    <n v="0.1"/>
    <n v="567.6"/>
    <n v="5676"/>
    <m/>
    <x v="4"/>
    <s v="IB"/>
    <x v="0"/>
    <n v="0.1"/>
    <b v="1"/>
    <x v="0"/>
    <x v="0"/>
  </r>
  <r>
    <s v="KAPE-IB-168621-14-03-2022"/>
    <s v="LTM/2026/21-22"/>
    <n v="6872"/>
    <n v="3906.9090000000001"/>
    <s v="HMB-068106"/>
    <s v="KPEX-SB-175601"/>
    <d v="2022-06-15T00:00:00"/>
    <n v="20619562.920000002"/>
    <n v="0.04"/>
    <n v="22.84"/>
    <n v="571"/>
    <m/>
    <x v="4"/>
    <s v="IB"/>
    <x v="0"/>
    <n v="0.04"/>
    <b v="1"/>
    <x v="0"/>
    <x v="2"/>
  </r>
  <r>
    <s v="KAPE-IB-176878-28-03-2022"/>
    <s v="LTM/2026/21-22"/>
    <n v="6872"/>
    <n v="3402.13"/>
    <s v="HMB-068106"/>
    <s v="KPEX-SB-175601"/>
    <d v="2022-06-15T00:00:00"/>
    <n v="20619562.920000002"/>
    <n v="0.04"/>
    <n v="45.76"/>
    <n v="1144"/>
    <m/>
    <x v="4"/>
    <s v="IB"/>
    <x v="0"/>
    <n v="0.04"/>
    <b v="1"/>
    <x v="0"/>
    <x v="2"/>
  </r>
  <r>
    <s v="KAPE-MB-227394-09-06-2021"/>
    <s v="LTM/2019/21-22"/>
    <n v="23860"/>
    <n v="5503.201"/>
    <s v="AHB-047792"/>
    <s v="KPPE-SB-298504"/>
    <d v="2022-06-14T00:00:00"/>
    <n v="27958179.82"/>
    <n v="0.53061000000000003"/>
    <n v="2588.85"/>
    <n v="4879"/>
    <m/>
    <x v="4"/>
    <s v="MB"/>
    <x v="1"/>
    <n v="0.53061000000000003"/>
    <b v="1"/>
    <x v="0"/>
    <x v="5"/>
  </r>
  <r>
    <s v="KAPE-MB-227394-09-06-2021"/>
    <s v="LTM/2028/21-22"/>
    <n v="14370"/>
    <n v="5503.201"/>
    <s v="HMB-068385"/>
    <s v="KPPE-SB-299487"/>
    <d v="2022-06-15T00:00:00"/>
    <n v="24409911.27"/>
    <n v="0.53061000000000003"/>
    <n v="8902.57"/>
    <n v="16778"/>
    <m/>
    <x v="4"/>
    <s v="MB"/>
    <x v="1"/>
    <n v="0.53061000000000003"/>
    <b v="1"/>
    <x v="0"/>
    <x v="5"/>
  </r>
  <r>
    <s v="KAPE-IB-123067-05-01-2022"/>
    <s v="LTM/2019/21-22"/>
    <n v="23860"/>
    <n v="5205.2700000000004"/>
    <s v="AHB-047792"/>
    <s v="KPPE-SB-298504"/>
    <d v="2022-06-14T00:00:00"/>
    <n v="27958179.82"/>
    <n v="1.0101"/>
    <n v="11181.81"/>
    <n v="11070"/>
    <m/>
    <x v="4"/>
    <s v="IB"/>
    <x v="0"/>
    <n v="1.0101"/>
    <b v="1"/>
    <x v="0"/>
    <x v="1"/>
  </r>
  <r>
    <s v="KAPE-IB-212426-26-05-2022"/>
    <s v="LTM/1986/21-22"/>
    <n v="26172"/>
    <n v="3204.16"/>
    <s v="ABL-000030"/>
    <s v="KPEX-SB-175195"/>
    <d v="2022-06-14T00:00:00"/>
    <n v="26919324.82"/>
    <n v="7.0000000000000007E-2"/>
    <n v="709.31"/>
    <n v="10133"/>
    <m/>
    <x v="4"/>
    <s v="IB"/>
    <x v="0"/>
    <n v="7.0000000000000007E-2"/>
    <b v="1"/>
    <x v="0"/>
    <x v="8"/>
  </r>
  <r>
    <s v="KAPE-IB-212426-26-05-2022"/>
    <s v="LTM/2015/21-22"/>
    <n v="3911"/>
    <n v="3204.16"/>
    <s v="HMB-067830"/>
    <s v="KPPE-SB-298486"/>
    <d v="2022-06-14T00:00:00"/>
    <n v="12236496.550000001"/>
    <n v="7.0000000000000007E-2"/>
    <n v="341.25"/>
    <n v="4875"/>
    <m/>
    <x v="4"/>
    <s v="IB"/>
    <x v="0"/>
    <n v="7.0000000000000007E-2"/>
    <b v="1"/>
    <x v="0"/>
    <x v="8"/>
  </r>
  <r>
    <s v="KAPE-IB-219641-07-06-2022"/>
    <s v="LTM/2026/21-22"/>
    <n v="6872"/>
    <n v="2847"/>
    <s v="HMB-068106"/>
    <s v="KPEX-SB-175601"/>
    <d v="2022-06-15T00:00:00"/>
    <n v="20619562.920000002"/>
    <n v="0.03"/>
    <n v="263.97000000000003"/>
    <n v="8799"/>
    <m/>
    <x v="4"/>
    <s v="IB"/>
    <x v="0"/>
    <n v="0.03"/>
    <b v="1"/>
    <x v="0"/>
    <x v="2"/>
  </r>
  <r>
    <s v="KAPE-IB-219641-07-06-2022"/>
    <s v="LTM/2028/21-22"/>
    <n v="14370"/>
    <n v="2847"/>
    <s v="HMB-068385"/>
    <s v="KPPE-SB-299487"/>
    <d v="2022-06-15T00:00:00"/>
    <n v="24409911.27"/>
    <n v="0.03"/>
    <n v="582.9"/>
    <n v="19430"/>
    <m/>
    <x v="4"/>
    <s v="IB"/>
    <x v="0"/>
    <n v="0.03"/>
    <b v="1"/>
    <x v="0"/>
    <x v="2"/>
  </r>
  <r>
    <s v="KAPE-IB-219641-07-06-2022"/>
    <s v="LTM/2029/21-22"/>
    <n v="4818"/>
    <n v="2847"/>
    <s v="HMB-068302"/>
    <s v="KPPE-SB-299460"/>
    <d v="2022-06-15T00:00:00"/>
    <n v="10641528.470000001"/>
    <n v="0.03"/>
    <n v="170.28"/>
    <n v="5676"/>
    <m/>
    <x v="4"/>
    <s v="IB"/>
    <x v="0"/>
    <n v="0.03"/>
    <b v="1"/>
    <x v="0"/>
    <x v="2"/>
  </r>
  <r>
    <s v="KAPE-IB-219669-07-06-2022"/>
    <s v="LTM/2026/21-22"/>
    <n v="6872"/>
    <n v="3402.13"/>
    <s v="HMB-068106"/>
    <s v="KPEX-SB-175601"/>
    <d v="2022-06-15T00:00:00"/>
    <n v="20619562.920000002"/>
    <n v="0.04"/>
    <n v="306.2"/>
    <n v="7655"/>
    <m/>
    <x v="4"/>
    <s v="IB"/>
    <x v="0"/>
    <n v="0.04"/>
    <b v="1"/>
    <x v="0"/>
    <x v="2"/>
  </r>
  <r>
    <s v="KAPE-IB-219669-07-06-2022"/>
    <s v="LTM/2028/21-22"/>
    <n v="14370"/>
    <n v="3402.13"/>
    <s v="HMB-068385"/>
    <s v="KPPE-SB-299487"/>
    <d v="2022-06-15T00:00:00"/>
    <n v="24409911.27"/>
    <n v="0.04"/>
    <n v="777.2"/>
    <n v="19430"/>
    <m/>
    <x v="4"/>
    <s v="IB"/>
    <x v="0"/>
    <n v="0.04"/>
    <b v="1"/>
    <x v="0"/>
    <x v="2"/>
  </r>
  <r>
    <s v="KAPE-IB-219669-07-06-2022"/>
    <s v="LTM/2029/21-22"/>
    <n v="4818"/>
    <n v="3402.13"/>
    <s v="HMB-068302"/>
    <s v="KPPE-SB-299460"/>
    <d v="2022-06-15T00:00:00"/>
    <n v="10641528.470000001"/>
    <n v="0.04"/>
    <n v="227.04"/>
    <n v="5676"/>
    <m/>
    <x v="4"/>
    <s v="IB"/>
    <x v="0"/>
    <n v="0.04"/>
    <b v="1"/>
    <x v="0"/>
    <x v="2"/>
  </r>
  <r>
    <s v="KAPE-IB-219687-07-06-2022"/>
    <s v="LTM/2026/21-22"/>
    <n v="6872"/>
    <n v="3906.9090000000001"/>
    <s v="HMB-068106"/>
    <s v="KPEX-SB-175601"/>
    <d v="2022-06-15T00:00:00"/>
    <n v="20619562.920000002"/>
    <n v="0.04"/>
    <n v="329.12"/>
    <n v="8228"/>
    <m/>
    <x v="4"/>
    <s v="IB"/>
    <x v="0"/>
    <n v="0.04"/>
    <b v="1"/>
    <x v="0"/>
    <x v="2"/>
  </r>
  <r>
    <s v="KAPE-IB-219687-07-06-2022"/>
    <s v="LTM/2028/21-22"/>
    <n v="14370"/>
    <n v="3906.9090000000001"/>
    <s v="HMB-068385"/>
    <s v="KPPE-SB-299487"/>
    <d v="2022-06-15T00:00:00"/>
    <n v="24409911.27"/>
    <n v="0.04"/>
    <n v="777.2"/>
    <n v="19430"/>
    <m/>
    <x v="4"/>
    <s v="IB"/>
    <x v="0"/>
    <n v="0.04"/>
    <b v="1"/>
    <x v="0"/>
    <x v="2"/>
  </r>
  <r>
    <s v="KAPE-IB-219687-07-06-2022"/>
    <s v="LTM/2029/21-22"/>
    <n v="4818"/>
    <n v="3906.9090000000001"/>
    <s v="HMB-068302"/>
    <s v="KPPE-SB-299460"/>
    <d v="2022-06-15T00:00:00"/>
    <n v="10641528.470000001"/>
    <n v="0.04"/>
    <n v="227.04"/>
    <n v="5676"/>
    <m/>
    <x v="4"/>
    <s v="IB"/>
    <x v="0"/>
    <n v="0.04"/>
    <b v="1"/>
    <x v="0"/>
    <x v="2"/>
  </r>
  <r>
    <s v="KAPW-IB-176924-02-06-2022"/>
    <s v="LTM/2028/21-22"/>
    <n v="14370"/>
    <n v="3809.9189999999999"/>
    <s v="HMB-068385"/>
    <s v="KPPE-SB-299487"/>
    <d v="2022-06-15T00:00:00"/>
    <n v="24409911.27"/>
    <n v="0.04"/>
    <n v="777.2"/>
    <n v="19430"/>
    <m/>
    <x v="4"/>
    <s v="IB"/>
    <x v="0"/>
    <n v="0.04"/>
    <b v="1"/>
    <x v="0"/>
    <x v="2"/>
  </r>
  <r>
    <s v="KAPW-IB-176924-02-06-2022"/>
    <s v="LTM/2029/21-22"/>
    <n v="4818"/>
    <n v="3809.9189999999999"/>
    <s v="HMB-068302"/>
    <s v="KPPE-SB-299460"/>
    <d v="2022-06-15T00:00:00"/>
    <n v="10641528.470000001"/>
    <n v="0.04"/>
    <n v="227.04"/>
    <n v="5676"/>
    <m/>
    <x v="4"/>
    <s v="IB"/>
    <x v="0"/>
    <n v="0.04"/>
    <b v="1"/>
    <x v="0"/>
    <x v="2"/>
  </r>
  <r>
    <s v="PQIB-IB-2406-11-08-2020"/>
    <s v="LTM/1990/21-22"/>
    <n v="16438"/>
    <n v="2701.12"/>
    <s v="HMB-068871"/>
    <s v="KPEX-SB-176104"/>
    <d v="2022-06-16T00:00:00"/>
    <n v="16653858"/>
    <n v="0.4"/>
    <n v="4102"/>
    <n v="10255"/>
    <m/>
    <x v="4"/>
    <s v="IB"/>
    <x v="0"/>
    <n v="0.4"/>
    <b v="1"/>
    <x v="0"/>
    <x v="0"/>
  </r>
  <r>
    <s v="PQIB-IB-2406-11-08-2020"/>
    <s v="LTM/2020/21-22"/>
    <n v="7332"/>
    <n v="2701.12"/>
    <s v="HMB-067781"/>
    <s v="KPEX-SB-176112"/>
    <d v="2022-06-16T00:00:00"/>
    <n v="23136633.140000001"/>
    <n v="0.1"/>
    <n v="436.3"/>
    <n v="4363"/>
    <m/>
    <x v="4"/>
    <s v="IB"/>
    <x v="0"/>
    <n v="0.1"/>
    <b v="1"/>
    <x v="0"/>
    <x v="0"/>
  </r>
  <r>
    <s v="PQIB-IB-2406-11-08-2020"/>
    <s v="LTM/2020/21-22"/>
    <n v="7332"/>
    <n v="2701.12"/>
    <s v="HMB-067781"/>
    <s v="KPEX-SB-176112"/>
    <d v="2022-06-16T00:00:00"/>
    <n v="23136633.140000001"/>
    <n v="0.4"/>
    <n v="2368.8000000000002"/>
    <n v="5922"/>
    <m/>
    <x v="4"/>
    <s v="IB"/>
    <x v="0"/>
    <n v="0.4"/>
    <b v="1"/>
    <x v="0"/>
    <x v="0"/>
  </r>
  <r>
    <s v="PQIB-IB-2406-11-08-2020"/>
    <s v="LTM/2022/21-22"/>
    <n v="6664"/>
    <n v="2701.12"/>
    <s v="HMB-067974"/>
    <s v="KPPE-SB-300687"/>
    <d v="2022-06-16T00:00:00"/>
    <n v="36824660.159999996"/>
    <n v="0.1"/>
    <n v="946.40000000000009"/>
    <n v="9464"/>
    <m/>
    <x v="4"/>
    <s v="IB"/>
    <x v="0"/>
    <n v="0.1"/>
    <b v="1"/>
    <x v="0"/>
    <x v="0"/>
  </r>
  <r>
    <s v="PQIB-IB-2406-11-08-2020"/>
    <s v="LTM/2025/21-22"/>
    <n v="5143"/>
    <n v="2701.12"/>
    <s v="HMB-068383"/>
    <s v="KPPE-SB-300584"/>
    <d v="2022-06-16T00:00:00"/>
    <n v="39055373.520000003"/>
    <n v="0.4"/>
    <n v="6502.4"/>
    <n v="16256"/>
    <m/>
    <x v="4"/>
    <s v="IB"/>
    <x v="0"/>
    <n v="0.4"/>
    <b v="1"/>
    <x v="0"/>
    <x v="0"/>
  </r>
  <r>
    <s v="PQIB-IB-2406-11-08-2020"/>
    <s v="LTM/2027/21-22"/>
    <n v="15678"/>
    <n v="2701.12"/>
    <s v="HMB-068586"/>
    <s v="KPPE-SB-299690"/>
    <d v="2022-06-15T00:00:00"/>
    <n v="23264581.370000001"/>
    <n v="0.1"/>
    <n v="136.4"/>
    <n v="1364"/>
    <m/>
    <x v="4"/>
    <s v="IB"/>
    <x v="0"/>
    <n v="0.1"/>
    <b v="1"/>
    <x v="0"/>
    <x v="0"/>
  </r>
  <r>
    <s v="PQIB-IB-2406-11-08-2020"/>
    <s v="LTM/2027/21-22"/>
    <n v="15678"/>
    <n v="2701.12"/>
    <s v="HMB-068586"/>
    <s v="KPPE-SB-299690"/>
    <d v="2022-06-15T00:00:00"/>
    <n v="23264581.370000001"/>
    <n v="0.4"/>
    <n v="904.40000000000009"/>
    <n v="2261"/>
    <m/>
    <x v="4"/>
    <s v="IB"/>
    <x v="0"/>
    <n v="0.4"/>
    <b v="1"/>
    <x v="0"/>
    <x v="0"/>
  </r>
  <r>
    <s v="PQIB-IB-2406-11-08-2020"/>
    <s v="LTM/2033/21-22"/>
    <n v="37046"/>
    <n v="2701.12"/>
    <s v="ABL-000083"/>
    <s v="KPEX-SB-176095"/>
    <d v="2022-06-16T00:00:00"/>
    <n v="61757218.810000002"/>
    <n v="0.1"/>
    <n v="2472.1999999999998"/>
    <n v="24722"/>
    <m/>
    <x v="4"/>
    <s v="IB"/>
    <x v="0"/>
    <n v="0.1"/>
    <b v="1"/>
    <x v="0"/>
    <x v="0"/>
  </r>
  <r>
    <s v="KAPE-IB-203232-12-05-2022"/>
    <s v="LTM/2027/21-22"/>
    <n v="15678"/>
    <n v="3809.9189999999999"/>
    <s v="HMB-068586"/>
    <s v="KPPE-SB-299690"/>
    <d v="2022-06-15T00:00:00"/>
    <n v="23264581.370000001"/>
    <n v="0.04"/>
    <n v="82"/>
    <n v="2050"/>
    <m/>
    <x v="4"/>
    <s v="IB"/>
    <x v="0"/>
    <n v="0.04"/>
    <b v="1"/>
    <x v="0"/>
    <x v="2"/>
  </r>
  <r>
    <s v="KAPE-MB-227394-09-06-2021"/>
    <s v="LTM/1990/21-22"/>
    <n v="16438"/>
    <n v="5503.201"/>
    <s v="HMB-068871"/>
    <s v="KPEX-SB-176104"/>
    <d v="2022-06-16T00:00:00"/>
    <n v="16653858"/>
    <n v="0.53061000000000003"/>
    <n v="5441.4"/>
    <n v="10255"/>
    <m/>
    <x v="4"/>
    <s v="MB"/>
    <x v="1"/>
    <n v="0.53061000000000003"/>
    <b v="1"/>
    <x v="0"/>
    <x v="5"/>
  </r>
  <r>
    <s v="KAPE-MB-227394-09-06-2021"/>
    <s v="LTM/2020/21-22"/>
    <n v="7332"/>
    <n v="5503.201"/>
    <s v="HMB-067781"/>
    <s v="KPEX-SB-176112"/>
    <d v="2022-06-16T00:00:00"/>
    <n v="23136633.140000001"/>
    <n v="0.53061000000000003"/>
    <n v="3142.27"/>
    <n v="5922"/>
    <m/>
    <x v="4"/>
    <s v="MB"/>
    <x v="1"/>
    <n v="0.53061000000000003"/>
    <b v="1"/>
    <x v="0"/>
    <x v="5"/>
  </r>
  <r>
    <s v="KAPE-MB-227394-09-06-2021"/>
    <s v="LTM/2025/21-22"/>
    <n v="5143"/>
    <n v="5503.201"/>
    <s v="HMB-068383"/>
    <s v="KPPE-SB-300584"/>
    <d v="2022-06-16T00:00:00"/>
    <n v="39055373.520000003"/>
    <n v="0.41666999999999998"/>
    <n v="2266.6799999999998"/>
    <n v="5440"/>
    <m/>
    <x v="4"/>
    <s v="MB"/>
    <x v="1"/>
    <n v="0.41666999999999998"/>
    <b v="1"/>
    <x v="0"/>
    <x v="5"/>
  </r>
  <r>
    <s v="KAPE-MB-227394-09-06-2021"/>
    <s v="LTM/2027/21-22"/>
    <n v="15678"/>
    <n v="5503.201"/>
    <s v="HMB-068586"/>
    <s v="KPPE-SB-299690"/>
    <d v="2022-06-15T00:00:00"/>
    <n v="23264581.370000001"/>
    <n v="0.53061000000000003"/>
    <n v="1199.71"/>
    <n v="2261"/>
    <m/>
    <x v="4"/>
    <s v="MB"/>
    <x v="1"/>
    <n v="0.53061000000000003"/>
    <b v="1"/>
    <x v="0"/>
    <x v="5"/>
  </r>
  <r>
    <s v="KAPE-IB-123067-05-01-2022"/>
    <s v="LTM/2022/21-22"/>
    <n v="6664"/>
    <n v="5205.2700000000004"/>
    <s v="HMB-067974"/>
    <s v="KPPE-SB-300687"/>
    <d v="2022-06-16T00:00:00"/>
    <n v="36824660.159999996"/>
    <n v="1.0101"/>
    <n v="9559.58"/>
    <n v="9464"/>
    <m/>
    <x v="4"/>
    <s v="IB"/>
    <x v="0"/>
    <n v="1.0101"/>
    <b v="1"/>
    <x v="0"/>
    <x v="1"/>
  </r>
  <r>
    <s v="KAPE-IB-212426-26-05-2022"/>
    <s v="LTM/2022/21-22"/>
    <n v="6664"/>
    <n v="3204.16"/>
    <s v="HMB-067974"/>
    <s v="KPPE-SB-300687"/>
    <d v="2022-06-16T00:00:00"/>
    <n v="36824660.159999996"/>
    <n v="7.0000000000000007E-2"/>
    <n v="338.94"/>
    <n v="4842"/>
    <m/>
    <x v="4"/>
    <s v="IB"/>
    <x v="0"/>
    <n v="7.0000000000000007E-2"/>
    <b v="1"/>
    <x v="0"/>
    <x v="8"/>
  </r>
  <r>
    <s v="KAPW-IB-50950-05-10-2021"/>
    <s v="LTM/2025/21-22"/>
    <n v="5143"/>
    <n v="5402.33"/>
    <s v="HMB-068383"/>
    <s v="KPPE-SB-300584"/>
    <d v="2022-06-16T00:00:00"/>
    <n v="39055373.520000003"/>
    <n v="1.0101"/>
    <n v="10925.24"/>
    <n v="10816"/>
    <m/>
    <x v="4"/>
    <s v="IB"/>
    <x v="0"/>
    <n v="1.0101"/>
    <b v="1"/>
    <x v="0"/>
    <x v="3"/>
  </r>
  <r>
    <s v="KAPE-IB-219641-07-06-2022"/>
    <s v="LTM/1990/21-22"/>
    <n v="16438"/>
    <n v="2847"/>
    <s v="HMB-068871"/>
    <s v="KPEX-SB-176104"/>
    <d v="2022-06-16T00:00:00"/>
    <n v="16653858"/>
    <n v="0.03"/>
    <n v="307.64999999999998"/>
    <n v="10255"/>
    <m/>
    <x v="4"/>
    <s v="IB"/>
    <x v="0"/>
    <n v="0.03"/>
    <b v="1"/>
    <x v="0"/>
    <x v="2"/>
  </r>
  <r>
    <s v="KAPE-IB-219641-07-06-2022"/>
    <s v="LTM/2025/21-22"/>
    <n v="5143"/>
    <n v="2847"/>
    <s v="HMB-068383"/>
    <s v="KPPE-SB-300584"/>
    <d v="2022-06-16T00:00:00"/>
    <n v="39055373.520000003"/>
    <n v="0.03"/>
    <n v="487.68"/>
    <n v="16256"/>
    <m/>
    <x v="4"/>
    <s v="IB"/>
    <x v="0"/>
    <n v="0.03"/>
    <b v="1"/>
    <x v="0"/>
    <x v="2"/>
  </r>
  <r>
    <s v="KAPE-IB-219641-07-06-2022"/>
    <s v="LTM/2027/21-22"/>
    <n v="15678"/>
    <n v="2847"/>
    <s v="HMB-068586"/>
    <s v="KPPE-SB-299690"/>
    <d v="2022-06-15T00:00:00"/>
    <n v="23264581.370000001"/>
    <n v="0.03"/>
    <n v="108.75000000000001"/>
    <n v="3625"/>
    <m/>
    <x v="4"/>
    <s v="IB"/>
    <x v="0"/>
    <n v="0.03"/>
    <b v="1"/>
    <x v="0"/>
    <x v="2"/>
  </r>
  <r>
    <s v="KAPE-IB-219641-07-06-2022"/>
    <s v="LTM/2033/21-22"/>
    <n v="37046"/>
    <n v="2847"/>
    <s v="ABL-000083"/>
    <s v="KPEX-SB-176095"/>
    <d v="2022-06-16T00:00:00"/>
    <n v="61757218.810000002"/>
    <n v="0.03"/>
    <n v="741.66"/>
    <n v="24722"/>
    <m/>
    <x v="4"/>
    <s v="IB"/>
    <x v="0"/>
    <n v="0.03"/>
    <b v="1"/>
    <x v="0"/>
    <x v="2"/>
  </r>
  <r>
    <s v="KAPE-IB-219669-07-06-2022"/>
    <s v="LTM/1990/21-22"/>
    <n v="16438"/>
    <n v="3402.13"/>
    <s v="HMB-068871"/>
    <s v="KPEX-SB-176104"/>
    <d v="2022-06-16T00:00:00"/>
    <n v="16653858"/>
    <n v="0.04"/>
    <n v="317.60000000000002"/>
    <n v="7940"/>
    <m/>
    <x v="4"/>
    <s v="IB"/>
    <x v="0"/>
    <n v="0.04"/>
    <b v="1"/>
    <x v="0"/>
    <x v="2"/>
  </r>
  <r>
    <s v="KAPE-IB-219669-07-06-2022"/>
    <s v="LTM/2027/21-22"/>
    <n v="15678"/>
    <n v="3402.13"/>
    <s v="HMB-068586"/>
    <s v="KPPE-SB-299690"/>
    <d v="2022-06-15T00:00:00"/>
    <n v="23264581.370000001"/>
    <n v="0.04"/>
    <n v="145"/>
    <n v="3625"/>
    <m/>
    <x v="4"/>
    <s v="IB"/>
    <x v="0"/>
    <n v="0.04"/>
    <b v="1"/>
    <x v="0"/>
    <x v="2"/>
  </r>
  <r>
    <s v="KAPE-IB-219669-07-06-2022"/>
    <s v="LTM/2033/21-22"/>
    <n v="37046"/>
    <n v="3402.13"/>
    <s v="ABL-000083"/>
    <s v="KPEX-SB-176095"/>
    <d v="2022-06-16T00:00:00"/>
    <n v="61757218.810000002"/>
    <n v="0.04"/>
    <n v="590.20000000000005"/>
    <n v="14755"/>
    <m/>
    <x v="4"/>
    <s v="IB"/>
    <x v="0"/>
    <n v="0.04"/>
    <b v="1"/>
    <x v="0"/>
    <x v="2"/>
  </r>
  <r>
    <s v="KAPE-IB-219687-07-06-2022"/>
    <s v="LTM/1990/21-22"/>
    <n v="16438"/>
    <n v="3906.9090000000001"/>
    <s v="HMB-068871"/>
    <s v="KPEX-SB-176104"/>
    <d v="2022-06-16T00:00:00"/>
    <n v="16653858"/>
    <n v="0.04"/>
    <n v="317.60000000000002"/>
    <n v="7940"/>
    <m/>
    <x v="4"/>
    <s v="IB"/>
    <x v="0"/>
    <n v="0.04"/>
    <b v="1"/>
    <x v="0"/>
    <x v="2"/>
  </r>
  <r>
    <s v="KAPE-IB-219687-07-06-2022"/>
    <s v="LTM/2027/21-22"/>
    <n v="15678"/>
    <n v="3906.9090000000001"/>
    <s v="HMB-068586"/>
    <s v="KPPE-SB-299690"/>
    <d v="2022-06-15T00:00:00"/>
    <n v="23264581.370000001"/>
    <n v="0.04"/>
    <n v="145"/>
    <n v="3625"/>
    <m/>
    <x v="4"/>
    <s v="IB"/>
    <x v="0"/>
    <n v="0.04"/>
    <b v="1"/>
    <x v="0"/>
    <x v="2"/>
  </r>
  <r>
    <s v="KAPE-IB-219687-07-06-2022"/>
    <s v="LTM/2033/21-22"/>
    <n v="37046"/>
    <n v="3906.9090000000001"/>
    <s v="ABL-000083"/>
    <s v="KPEX-SB-176095"/>
    <d v="2022-06-16T00:00:00"/>
    <n v="61757218.810000002"/>
    <n v="0.04"/>
    <n v="590.20000000000005"/>
    <n v="14755"/>
    <m/>
    <x v="4"/>
    <s v="IB"/>
    <x v="0"/>
    <n v="0.04"/>
    <b v="1"/>
    <x v="0"/>
    <x v="2"/>
  </r>
  <r>
    <s v="KAPW-IB-176924-02-06-2022"/>
    <s v="LTM/1990/21-22"/>
    <n v="16438"/>
    <n v="3809.9189999999999"/>
    <s v="HMB-068871"/>
    <s v="KPEX-SB-176104"/>
    <d v="2022-06-16T00:00:00"/>
    <n v="16653858"/>
    <n v="0.04"/>
    <n v="317.60000000000002"/>
    <n v="7940"/>
    <m/>
    <x v="4"/>
    <s v="IB"/>
    <x v="0"/>
    <n v="0.04"/>
    <b v="1"/>
    <x v="0"/>
    <x v="2"/>
  </r>
  <r>
    <s v="KAPW-IB-176924-02-06-2022"/>
    <s v="LTM/2025/21-22"/>
    <n v="5143"/>
    <n v="3809.9189999999999"/>
    <s v="HMB-068383"/>
    <s v="KPPE-SB-300584"/>
    <d v="2022-06-16T00:00:00"/>
    <n v="39055373.520000003"/>
    <n v="0.04"/>
    <n v="650.2399999999999"/>
    <n v="16256"/>
    <m/>
    <x v="4"/>
    <s v="IB"/>
    <x v="0"/>
    <n v="0.04"/>
    <b v="1"/>
    <x v="0"/>
    <x v="2"/>
  </r>
  <r>
    <s v="KAPW-IB-176924-02-06-2022"/>
    <s v="LTM/2027/21-22"/>
    <n v="15678"/>
    <n v="3809.9189999999999"/>
    <s v="HMB-068586"/>
    <s v="KPPE-SB-299690"/>
    <d v="2022-06-15T00:00:00"/>
    <n v="23264581.370000001"/>
    <n v="0.04"/>
    <n v="63"/>
    <n v="1575"/>
    <m/>
    <x v="4"/>
    <s v="IB"/>
    <x v="0"/>
    <n v="0.04"/>
    <b v="1"/>
    <x v="0"/>
    <x v="2"/>
  </r>
  <r>
    <s v="KAPW-IB-176924-02-06-2022"/>
    <s v="LTM/2033/21-22"/>
    <n v="37046"/>
    <n v="3809.9189999999999"/>
    <s v="ABL-000083"/>
    <s v="KPEX-SB-176095"/>
    <d v="2022-06-16T00:00:00"/>
    <n v="61757218.810000002"/>
    <n v="0.04"/>
    <n v="590.20000000000005"/>
    <n v="14755"/>
    <m/>
    <x v="4"/>
    <s v="IB"/>
    <x v="0"/>
    <n v="0.04"/>
    <b v="1"/>
    <x v="0"/>
    <x v="2"/>
  </r>
  <r>
    <s v="PQIB-IB-2406-11-08-2020"/>
    <s v="LTM/2035/21-22"/>
    <n v="6129"/>
    <n v="2701.12"/>
    <s v="Open Account"/>
    <s v="KPEX-SB-176705"/>
    <d v="2022-06-17T00:00:00"/>
    <n v="10581575.609999999"/>
    <n v="0.1"/>
    <n v="772.6"/>
    <n v="7726"/>
    <m/>
    <x v="4"/>
    <s v="IB"/>
    <x v="0"/>
    <n v="0.1"/>
    <b v="1"/>
    <x v="0"/>
    <x v="0"/>
  </r>
  <r>
    <s v="PQIB-IB-2406-11-08-2020"/>
    <s v="LTM/2038/21-22"/>
    <n v="25830"/>
    <n v="2701.12"/>
    <s v="Open Account"/>
    <s v="KPEX-SB-176668"/>
    <d v="2022-06-17T00:00:00"/>
    <n v="24097643.969999999"/>
    <n v="0.4"/>
    <n v="4791.2"/>
    <n v="11978"/>
    <m/>
    <x v="4"/>
    <s v="IB"/>
    <x v="0"/>
    <n v="0.4"/>
    <b v="1"/>
    <x v="0"/>
    <x v="0"/>
  </r>
  <r>
    <s v="PQIB-IB-2406-11-08-2020"/>
    <s v="LTM/2046/21-22"/>
    <n v="13601"/>
    <n v="2701.12"/>
    <s v="Open Account"/>
    <s v="KPEX-SB-176709"/>
    <d v="2022-06-17T00:00:00"/>
    <n v="24551840.969999999"/>
    <n v="0.1"/>
    <n v="1816.6"/>
    <n v="18166"/>
    <m/>
    <x v="4"/>
    <s v="IB"/>
    <x v="0"/>
    <n v="0.1"/>
    <b v="1"/>
    <x v="0"/>
    <x v="0"/>
  </r>
  <r>
    <s v="KAPW-IB-137115-11-03-2022"/>
    <s v="LTM/2046/21-22"/>
    <n v="13601"/>
    <n v="5205.12"/>
    <s v="Open Account"/>
    <s v="KPEX-SB-176709"/>
    <d v="2022-06-17T00:00:00"/>
    <n v="24551840.969999999"/>
    <n v="1.0101"/>
    <n v="13132.58"/>
    <n v="13001.27"/>
    <m/>
    <x v="4"/>
    <s v="IB"/>
    <x v="0"/>
    <n v="1.0101"/>
    <b v="1"/>
    <x v="0"/>
    <x v="1"/>
  </r>
  <r>
    <s v="KAPE-IB-219641-07-06-2022"/>
    <s v="LTM/2035/21-22"/>
    <n v="6129"/>
    <n v="2847"/>
    <s v="Open Account"/>
    <s v="KPEX-SB-176705"/>
    <d v="2022-06-17T00:00:00"/>
    <n v="10581575.609999999"/>
    <n v="0.03"/>
    <n v="231.78"/>
    <n v="7726"/>
    <m/>
    <x v="4"/>
    <s v="IB"/>
    <x v="0"/>
    <n v="0.03"/>
    <b v="1"/>
    <x v="0"/>
    <x v="2"/>
  </r>
  <r>
    <s v="KAPE-IB-219641-07-06-2022"/>
    <s v="LTM/2038/21-22"/>
    <n v="25830"/>
    <n v="2847"/>
    <s v="Open Account"/>
    <s v="KPEX-SB-176668"/>
    <d v="2022-06-17T00:00:00"/>
    <n v="24097643.969999999"/>
    <n v="0.03"/>
    <n v="359.34000000000003"/>
    <n v="11978"/>
    <m/>
    <x v="4"/>
    <s v="IB"/>
    <x v="0"/>
    <n v="0.03"/>
    <b v="1"/>
    <x v="0"/>
    <x v="2"/>
  </r>
  <r>
    <s v="KAPE-IB-219641-07-06-2022"/>
    <s v="LTM/2046/21-22"/>
    <n v="13601"/>
    <n v="2847"/>
    <s v="Open Account"/>
    <s v="KPEX-SB-176709"/>
    <d v="2022-06-17T00:00:00"/>
    <n v="24551840.969999999"/>
    <n v="0.03"/>
    <n v="544.98"/>
    <n v="18166"/>
    <m/>
    <x v="4"/>
    <s v="IB"/>
    <x v="0"/>
    <n v="0.03"/>
    <b v="1"/>
    <x v="0"/>
    <x v="2"/>
  </r>
  <r>
    <s v="KAPE-IB-219669-07-06-2022"/>
    <s v="LTM/2035/21-22"/>
    <n v="6129"/>
    <n v="3402.13"/>
    <s v="Open Account"/>
    <s v="KPEX-SB-176705"/>
    <d v="2022-06-17T00:00:00"/>
    <n v="10581575.609999999"/>
    <n v="0.04"/>
    <n v="309.03999999999996"/>
    <n v="7726"/>
    <m/>
    <x v="4"/>
    <s v="IB"/>
    <x v="0"/>
    <n v="0.04"/>
    <b v="1"/>
    <x v="0"/>
    <x v="2"/>
  </r>
  <r>
    <s v="KAPE-IB-219669-07-06-2022"/>
    <s v="LTM/2038/21-22"/>
    <n v="25830"/>
    <n v="3402.13"/>
    <s v="Open Account"/>
    <s v="KPEX-SB-176668"/>
    <d v="2022-06-17T00:00:00"/>
    <n v="24097643.969999999"/>
    <n v="0.04"/>
    <n v="382.52"/>
    <n v="9563"/>
    <m/>
    <x v="4"/>
    <s v="IB"/>
    <x v="0"/>
    <n v="0.04"/>
    <b v="1"/>
    <x v="0"/>
    <x v="2"/>
  </r>
  <r>
    <s v="KAPE-IB-219669-07-06-2022"/>
    <s v="LTM/2046/21-22"/>
    <n v="13601"/>
    <n v="3402.13"/>
    <s v="Open Account"/>
    <s v="KPEX-SB-176709"/>
    <d v="2022-06-17T00:00:00"/>
    <n v="24551840.969999999"/>
    <n v="0.04"/>
    <n v="726.6400000000001"/>
    <n v="18166"/>
    <m/>
    <x v="4"/>
    <s v="IB"/>
    <x v="0"/>
    <n v="0.04"/>
    <b v="1"/>
    <x v="0"/>
    <x v="2"/>
  </r>
  <r>
    <s v="KAPE-IB-219687-07-06-2022"/>
    <s v="LTM/2035/21-22"/>
    <n v="6129"/>
    <n v="3906.9090000000001"/>
    <s v="Open Account"/>
    <s v="KPEX-SB-176705"/>
    <d v="2022-06-17T00:00:00"/>
    <n v="10581575.609999999"/>
    <n v="0.04"/>
    <n v="298.2"/>
    <n v="7455"/>
    <m/>
    <x v="4"/>
    <s v="IB"/>
    <x v="0"/>
    <n v="0.04"/>
    <b v="1"/>
    <x v="0"/>
    <x v="2"/>
  </r>
  <r>
    <s v="KAPE-IB-219687-07-06-2022"/>
    <s v="LTM/2038/21-22"/>
    <n v="25830"/>
    <n v="3906.9090000000001"/>
    <s v="Open Account"/>
    <s v="KPEX-SB-176668"/>
    <d v="2022-06-17T00:00:00"/>
    <n v="24097643.969999999"/>
    <n v="0.04"/>
    <n v="382.52"/>
    <n v="9563"/>
    <m/>
    <x v="4"/>
    <s v="IB"/>
    <x v="0"/>
    <n v="0.04"/>
    <b v="1"/>
    <x v="0"/>
    <x v="2"/>
  </r>
  <r>
    <s v="KAPE-IB-219687-07-06-2022"/>
    <s v="LTM/2046/21-22"/>
    <n v="13601"/>
    <n v="3906.9090000000001"/>
    <s v="Open Account"/>
    <s v="KPEX-SB-176709"/>
    <d v="2022-06-17T00:00:00"/>
    <n v="24551840.969999999"/>
    <n v="0.04"/>
    <n v="726.6400000000001"/>
    <n v="18166"/>
    <m/>
    <x v="4"/>
    <s v="IB"/>
    <x v="0"/>
    <n v="0.04"/>
    <b v="1"/>
    <x v="0"/>
    <x v="2"/>
  </r>
  <r>
    <s v="KAPW-IB-176924-02-06-2022"/>
    <s v="LTM/2035/21-22"/>
    <n v="6129"/>
    <n v="3809.9189999999999"/>
    <s v="Open Account"/>
    <s v="KPEX-SB-176705"/>
    <d v="2022-06-17T00:00:00"/>
    <n v="10581575.609999999"/>
    <n v="0.04"/>
    <n v="309.03999999999996"/>
    <n v="7726"/>
    <m/>
    <x v="4"/>
    <s v="IB"/>
    <x v="0"/>
    <n v="0.04"/>
    <b v="1"/>
    <x v="0"/>
    <x v="2"/>
  </r>
  <r>
    <s v="KAPW-IB-176924-02-06-2022"/>
    <s v="LTM/2038/21-22"/>
    <n v="25830"/>
    <n v="3809.9189999999999"/>
    <s v="Open Account"/>
    <s v="KPEX-SB-176668"/>
    <d v="2022-06-17T00:00:00"/>
    <n v="24097643.969999999"/>
    <n v="0.04"/>
    <n v="382.52"/>
    <n v="9563"/>
    <m/>
    <x v="4"/>
    <s v="IB"/>
    <x v="0"/>
    <n v="0.04"/>
    <b v="1"/>
    <x v="0"/>
    <x v="2"/>
  </r>
  <r>
    <s v="KAPW-IB-176924-02-06-2022"/>
    <s v="LTM/2046/21-22"/>
    <n v="13601"/>
    <n v="3809.9189999999999"/>
    <s v="Open Account"/>
    <s v="KPEX-SB-176709"/>
    <d v="2022-06-17T00:00:00"/>
    <n v="24551840.969999999"/>
    <n v="0.04"/>
    <n v="726.6400000000001"/>
    <n v="18166"/>
    <m/>
    <x v="4"/>
    <s v="IB"/>
    <x v="0"/>
    <n v="0.04"/>
    <b v="1"/>
    <x v="0"/>
    <x v="2"/>
  </r>
  <r>
    <s v="KAPE-IB-172975-19-03-2022"/>
    <s v="LTM/2035/21-22"/>
    <n v="6129"/>
    <n v="5205.12"/>
    <s v="Open Account"/>
    <s v="KPEX-SB-176705"/>
    <d v="2022-06-17T00:00:00"/>
    <n v="10581575.609999999"/>
    <n v="1.0101"/>
    <n v="7804.03"/>
    <n v="7726"/>
    <m/>
    <x v="4"/>
    <s v="IB"/>
    <x v="0"/>
    <n v="1.0101"/>
    <b v="1"/>
    <x v="0"/>
    <x v="1"/>
  </r>
  <r>
    <s v="KAPE-IB-172975-19-03-2022"/>
    <s v="LTM/2046/21-22"/>
    <n v="13601"/>
    <n v="5205.12"/>
    <s v="Open Account"/>
    <s v="KPEX-SB-176709"/>
    <d v="2022-06-17T00:00:00"/>
    <n v="24551840.969999999"/>
    <n v="1.0101"/>
    <n v="5216.9000000000005"/>
    <n v="5164.7299999999996"/>
    <m/>
    <x v="4"/>
    <s v="IB"/>
    <x v="0"/>
    <n v="1.0101"/>
    <b v="1"/>
    <x v="0"/>
    <x v="1"/>
  </r>
  <r>
    <s v="PQIB-IB-2406-11-08-2020"/>
    <s v="LTM/2037/21-22"/>
    <n v="58000"/>
    <n v="2701.12"/>
    <s v="ABL-000081"/>
    <s v="KPEX-SB-177398"/>
    <d v="2022-06-18T00:00:00"/>
    <n v="27459587.780000001"/>
    <n v="0.1"/>
    <n v="823.59999999999991"/>
    <n v="8236"/>
    <m/>
    <x v="4"/>
    <s v="IB"/>
    <x v="0"/>
    <n v="0.1"/>
    <b v="1"/>
    <x v="0"/>
    <x v="0"/>
  </r>
  <r>
    <s v="PQIB-IB-2406-11-08-2020"/>
    <s v="LTM/2045/21-22"/>
    <n v="41720"/>
    <n v="2701.12"/>
    <s v="AHB-049145"/>
    <s v="KPEX-SB-176800"/>
    <d v="2022-06-17T00:00:00"/>
    <n v="89446234"/>
    <n v="0.1"/>
    <n v="4405.8999999999996"/>
    <n v="44059"/>
    <m/>
    <x v="4"/>
    <s v="IB"/>
    <x v="0"/>
    <n v="0.1"/>
    <b v="1"/>
    <x v="0"/>
    <x v="0"/>
  </r>
  <r>
    <s v="PQIB-IB-2406-11-08-2020"/>
    <s v="LTM/2047/21-22"/>
    <n v="40186"/>
    <n v="2701.12"/>
    <s v="HMB-070193"/>
    <s v="KPEX-SB-177430"/>
    <d v="2022-06-18T00:00:00"/>
    <n v="99390851"/>
    <n v="0.1"/>
    <n v="4648"/>
    <n v="46480"/>
    <m/>
    <x v="4"/>
    <s v="IB"/>
    <x v="0"/>
    <n v="0.1"/>
    <b v="1"/>
    <x v="0"/>
    <x v="0"/>
  </r>
  <r>
    <s v="PQIB-IB-2406-11-08-2020"/>
    <s v="LTM/2050/21-22"/>
    <n v="3672"/>
    <n v="2701.12"/>
    <s v="HMB-070325"/>
    <s v="KPPE-SB-304128"/>
    <d v="2022-06-19T00:00:00"/>
    <n v="10426269.039999999"/>
    <n v="0.1"/>
    <n v="289.60000000000002"/>
    <n v="2896"/>
    <m/>
    <x v="4"/>
    <s v="IB"/>
    <x v="0"/>
    <n v="0.1"/>
    <b v="1"/>
    <x v="0"/>
    <x v="0"/>
  </r>
  <r>
    <s v="KAPE-IB-219641-07-06-2022"/>
    <s v="LTM/2037/21-22"/>
    <n v="58000"/>
    <n v="2847"/>
    <s v="ABL-000081"/>
    <s v="KPEX-SB-177398"/>
    <d v="2022-06-18T00:00:00"/>
    <n v="27459587.780000001"/>
    <n v="0.03"/>
    <n v="247.07999999999998"/>
    <n v="8236"/>
    <m/>
    <x v="4"/>
    <s v="IB"/>
    <x v="0"/>
    <n v="0.03"/>
    <b v="1"/>
    <x v="0"/>
    <x v="2"/>
  </r>
  <r>
    <s v="KAPE-IB-219641-07-06-2022"/>
    <s v="LTM/2045/21-22"/>
    <n v="41720"/>
    <n v="2847"/>
    <s v="AHB-049145"/>
    <s v="KPEX-SB-176800"/>
    <d v="2022-06-17T00:00:00"/>
    <n v="89446234"/>
    <n v="0.03"/>
    <n v="1321.77"/>
    <n v="44059"/>
    <m/>
    <x v="4"/>
    <s v="IB"/>
    <x v="0"/>
    <n v="0.03"/>
    <b v="1"/>
    <x v="0"/>
    <x v="2"/>
  </r>
  <r>
    <s v="KAPE-IB-219641-07-06-2022"/>
    <s v="LTM/2047/21-22"/>
    <n v="40186"/>
    <n v="2847"/>
    <s v="HMB-070193"/>
    <s v="KPEX-SB-177430"/>
    <d v="2022-06-18T00:00:00"/>
    <n v="99390851"/>
    <n v="0.03"/>
    <n v="1394.4"/>
    <n v="46480"/>
    <m/>
    <x v="4"/>
    <s v="IB"/>
    <x v="0"/>
    <n v="0.03"/>
    <b v="1"/>
    <x v="0"/>
    <x v="2"/>
  </r>
  <r>
    <s v="KAPE-IB-219641-07-06-2022"/>
    <s v="LTM/2050/21-22"/>
    <n v="3672"/>
    <n v="2847"/>
    <s v="HMB-070325"/>
    <s v="KPPE-SB-304128"/>
    <d v="2022-06-19T00:00:00"/>
    <n v="10426269.039999999"/>
    <n v="0.03"/>
    <n v="86.88"/>
    <n v="2896"/>
    <m/>
    <x v="4"/>
    <s v="IB"/>
    <x v="0"/>
    <n v="0.03"/>
    <b v="1"/>
    <x v="0"/>
    <x v="2"/>
  </r>
  <r>
    <s v="KAPE-IB-219669-07-06-2022"/>
    <s v="LTM/2037/21-22"/>
    <n v="58000"/>
    <n v="3402.13"/>
    <s v="ABL-000081"/>
    <s v="KPEX-SB-177398"/>
    <d v="2022-06-18T00:00:00"/>
    <n v="27459587.780000001"/>
    <n v="0.04"/>
    <n v="214.12"/>
    <n v="5353"/>
    <m/>
    <x v="4"/>
    <s v="IB"/>
    <x v="0"/>
    <n v="0.04"/>
    <b v="1"/>
    <x v="0"/>
    <x v="2"/>
  </r>
  <r>
    <s v="KAPE-IB-219669-07-06-2022"/>
    <s v="LTM/2045/21-22"/>
    <n v="41720"/>
    <n v="3402.13"/>
    <s v="AHB-049145"/>
    <s v="KPEX-SB-176800"/>
    <d v="2022-06-17T00:00:00"/>
    <n v="89446234"/>
    <n v="0.04"/>
    <n v="1762.36"/>
    <n v="44059"/>
    <m/>
    <x v="4"/>
    <s v="IB"/>
    <x v="0"/>
    <n v="0.04"/>
    <b v="1"/>
    <x v="0"/>
    <x v="2"/>
  </r>
  <r>
    <s v="KAPE-IB-219669-07-06-2022"/>
    <s v="LTM/2047/21-22"/>
    <n v="40186"/>
    <n v="3402.13"/>
    <s v="HMB-070193"/>
    <s v="KPEX-SB-177430"/>
    <d v="2022-06-18T00:00:00"/>
    <n v="99390851"/>
    <n v="0.04"/>
    <n v="1859.2"/>
    <n v="46480"/>
    <m/>
    <x v="4"/>
    <s v="IB"/>
    <x v="0"/>
    <n v="0.04"/>
    <b v="1"/>
    <x v="0"/>
    <x v="2"/>
  </r>
  <r>
    <s v="KAPE-IB-219669-07-06-2022"/>
    <s v="LTM/2050/21-22"/>
    <n v="3672"/>
    <n v="3402.13"/>
    <s v="HMB-070325"/>
    <s v="KPPE-SB-304128"/>
    <d v="2022-06-19T00:00:00"/>
    <n v="10426269.039999999"/>
    <n v="0.04"/>
    <n v="115.84"/>
    <n v="2896"/>
    <m/>
    <x v="4"/>
    <s v="IB"/>
    <x v="0"/>
    <n v="0.04"/>
    <b v="1"/>
    <x v="0"/>
    <x v="2"/>
  </r>
  <r>
    <s v="KAPE-IB-219687-07-06-2022"/>
    <s v="LTM/2037/21-22"/>
    <n v="58000"/>
    <n v="3906.9090000000001"/>
    <s v="ABL-000081"/>
    <s v="KPEX-SB-177398"/>
    <d v="2022-06-18T00:00:00"/>
    <n v="27459587.780000001"/>
    <n v="0.04"/>
    <n v="214.12"/>
    <n v="5353"/>
    <m/>
    <x v="4"/>
    <s v="IB"/>
    <x v="0"/>
    <n v="0.04"/>
    <b v="1"/>
    <x v="0"/>
    <x v="2"/>
  </r>
  <r>
    <s v="KAPE-IB-219687-07-06-2022"/>
    <s v="LTM/2045/21-22"/>
    <n v="41720"/>
    <n v="3906.9090000000001"/>
    <s v="AHB-049145"/>
    <s v="KPEX-SB-176800"/>
    <d v="2022-06-17T00:00:00"/>
    <n v="89446234"/>
    <n v="0.04"/>
    <n v="1762.36"/>
    <n v="44059"/>
    <m/>
    <x v="4"/>
    <s v="IB"/>
    <x v="0"/>
    <n v="0.04"/>
    <b v="1"/>
    <x v="0"/>
    <x v="2"/>
  </r>
  <r>
    <s v="KAPE-IB-219687-07-06-2022"/>
    <s v="LTM/2047/21-22"/>
    <n v="40186"/>
    <n v="3906.9090000000001"/>
    <s v="HMB-070193"/>
    <s v="KPEX-SB-177430"/>
    <d v="2022-06-18T00:00:00"/>
    <n v="99390851"/>
    <n v="0.04"/>
    <n v="1859.2"/>
    <n v="46480"/>
    <m/>
    <x v="4"/>
    <s v="IB"/>
    <x v="0"/>
    <n v="0.04"/>
    <b v="1"/>
    <x v="0"/>
    <x v="2"/>
  </r>
  <r>
    <s v="KAPE-IB-219687-07-06-2022"/>
    <s v="LTM/2050/21-22"/>
    <n v="3672"/>
    <n v="3906.9090000000001"/>
    <s v="HMB-070325"/>
    <s v="KPPE-SB-304128"/>
    <d v="2022-06-19T00:00:00"/>
    <n v="10426269.039999999"/>
    <n v="0.04"/>
    <n v="115.84"/>
    <n v="2896"/>
    <m/>
    <x v="4"/>
    <s v="IB"/>
    <x v="0"/>
    <n v="0.04"/>
    <b v="1"/>
    <x v="0"/>
    <x v="2"/>
  </r>
  <r>
    <s v="KAPW-IB-176924-02-06-2022"/>
    <s v="LTM/2037/21-22"/>
    <n v="58000"/>
    <n v="3809.9189999999999"/>
    <s v="ABL-000081"/>
    <s v="KPEX-SB-177398"/>
    <d v="2022-06-18T00:00:00"/>
    <n v="27459587.780000001"/>
    <n v="0.04"/>
    <n v="214.12"/>
    <n v="5353"/>
    <m/>
    <x v="4"/>
    <s v="IB"/>
    <x v="0"/>
    <n v="0.04"/>
    <b v="1"/>
    <x v="0"/>
    <x v="2"/>
  </r>
  <r>
    <s v="KAPW-IB-176924-02-06-2022"/>
    <s v="LTM/2045/21-22"/>
    <n v="41720"/>
    <n v="3809.9189999999999"/>
    <s v="AHB-049145"/>
    <s v="KPEX-SB-176800"/>
    <d v="2022-06-17T00:00:00"/>
    <n v="89446234"/>
    <n v="0.04"/>
    <n v="1762.36"/>
    <n v="44059"/>
    <m/>
    <x v="4"/>
    <s v="IB"/>
    <x v="0"/>
    <n v="0.04"/>
    <b v="1"/>
    <x v="0"/>
    <x v="2"/>
  </r>
  <r>
    <s v="KAPW-IB-176924-02-06-2022"/>
    <s v="LTM/2047/21-22"/>
    <n v="40186"/>
    <n v="3809.9189999999999"/>
    <s v="HMB-070193"/>
    <s v="KPEX-SB-177430"/>
    <d v="2022-06-18T00:00:00"/>
    <n v="99390851"/>
    <n v="0.04"/>
    <n v="1859.2"/>
    <n v="46480"/>
    <m/>
    <x v="4"/>
    <s v="IB"/>
    <x v="0"/>
    <n v="0.04"/>
    <b v="1"/>
    <x v="0"/>
    <x v="2"/>
  </r>
  <r>
    <s v="KAPW-IB-176924-02-06-2022"/>
    <s v="LTM/2050/21-22"/>
    <n v="3672"/>
    <n v="3809.9189999999999"/>
    <s v="HMB-070325"/>
    <s v="KPPE-SB-304128"/>
    <d v="2022-06-19T00:00:00"/>
    <n v="10426269.039999999"/>
    <n v="0.04"/>
    <n v="115.84"/>
    <n v="2896"/>
    <m/>
    <x v="4"/>
    <s v="IB"/>
    <x v="0"/>
    <n v="0.04"/>
    <b v="1"/>
    <x v="0"/>
    <x v="2"/>
  </r>
  <r>
    <s v="PQIB-IB-2406-11-08-2020"/>
    <s v="LTM/2053/21-22"/>
    <n v="1908"/>
    <n v="2701.12"/>
    <s v="HMB-070331"/>
    <s v="KPPE-SB-305551"/>
    <d v="2022-06-21T00:00:00"/>
    <n v="29622026.84"/>
    <n v="0.4"/>
    <n v="7077.2"/>
    <n v="17693"/>
    <m/>
    <x v="4"/>
    <s v="IB"/>
    <x v="0"/>
    <n v="0.4"/>
    <b v="1"/>
    <x v="0"/>
    <x v="0"/>
  </r>
  <r>
    <s v="PQIB-IB-2406-11-08-2020"/>
    <s v="LTM/2059/21-22"/>
    <n v="45844"/>
    <n v="2701.12"/>
    <s v="HMB-071263"/>
    <s v="KPPE-SB-305583"/>
    <d v="2022-06-21T00:00:00"/>
    <n v="36189398.859999999"/>
    <n v="0.1"/>
    <n v="1085.8"/>
    <n v="10858"/>
    <m/>
    <x v="4"/>
    <s v="IB"/>
    <x v="0"/>
    <n v="0.1"/>
    <b v="1"/>
    <x v="0"/>
    <x v="0"/>
  </r>
  <r>
    <s v="PQIB-IB-2406-11-08-2020"/>
    <s v="LTM/2059/21-22"/>
    <n v="45844"/>
    <n v="2701.12"/>
    <s v="HMB-071263"/>
    <s v="KPPE-SB-305583"/>
    <d v="2022-06-21T00:00:00"/>
    <n v="36189398.859999999"/>
    <n v="0.4"/>
    <n v="579.20000000000005"/>
    <n v="1448"/>
    <m/>
    <x v="4"/>
    <s v="IB"/>
    <x v="0"/>
    <n v="0.4"/>
    <b v="1"/>
    <x v="0"/>
    <x v="0"/>
  </r>
  <r>
    <s v="KAPE-MB-227394-09-06-2021"/>
    <s v="LTM/2053/21-22"/>
    <n v="1908"/>
    <n v="5503.201"/>
    <s v="HMB-070331"/>
    <s v="KPPE-SB-305551"/>
    <d v="2022-06-21T00:00:00"/>
    <n v="29622026.84"/>
    <n v="0.41666999999999998"/>
    <n v="7371.73"/>
    <n v="17693"/>
    <m/>
    <x v="4"/>
    <s v="MB"/>
    <x v="1"/>
    <n v="0.41665000000000002"/>
    <b v="0"/>
    <x v="0"/>
    <x v="5"/>
  </r>
  <r>
    <s v="KAPE-IB-219641-07-06-2022"/>
    <s v="LTM/2053/21-22"/>
    <n v="1908"/>
    <n v="2847"/>
    <s v="HMB-070331"/>
    <s v="KPPE-SB-305551"/>
    <d v="2022-06-21T00:00:00"/>
    <n v="29622026.84"/>
    <n v="0.03"/>
    <n v="530.79000000000008"/>
    <n v="17693"/>
    <m/>
    <x v="4"/>
    <s v="IB"/>
    <x v="0"/>
    <n v="0.03"/>
    <b v="1"/>
    <x v="0"/>
    <x v="2"/>
  </r>
  <r>
    <s v="KAPE-IB-219641-07-06-2022"/>
    <s v="LTM/2059/21-22"/>
    <n v="45844"/>
    <n v="2847"/>
    <s v="HMB-071263"/>
    <s v="KPPE-SB-305583"/>
    <d v="2022-06-21T00:00:00"/>
    <n v="36189398.859999999"/>
    <n v="0.03"/>
    <n v="369.18"/>
    <n v="12306"/>
    <m/>
    <x v="4"/>
    <s v="IB"/>
    <x v="0"/>
    <n v="0.03"/>
    <b v="1"/>
    <x v="0"/>
    <x v="2"/>
  </r>
  <r>
    <s v="PQIB-IB-2406-11-08-2020"/>
    <s v="LTM/2060/21-22"/>
    <n v="14240"/>
    <n v="2701.12"/>
    <s v="HMB-071772"/>
    <s v="KPPE-SB-306522"/>
    <d v="2022-06-21T00:00:00"/>
    <n v="38265499.600000001"/>
    <n v="0.4"/>
    <n v="8720.4"/>
    <n v="21801"/>
    <m/>
    <x v="4"/>
    <s v="IB"/>
    <x v="0"/>
    <n v="0.4"/>
    <b v="1"/>
    <x v="0"/>
    <x v="0"/>
  </r>
  <r>
    <s v="PQIB-IB-2406-11-08-2020"/>
    <s v="LTM/2061/21-22"/>
    <n v="19584"/>
    <n v="2701.12"/>
    <s v="MCB-005404"/>
    <s v="KPEX-SB-178814"/>
    <d v="2022-06-21T00:00:00"/>
    <n v="6423965.9900000002"/>
    <n v="0.4"/>
    <n v="2820"/>
    <n v="7050"/>
    <m/>
    <x v="4"/>
    <s v="IB"/>
    <x v="0"/>
    <n v="0.4"/>
    <b v="1"/>
    <x v="0"/>
    <x v="0"/>
  </r>
  <r>
    <s v="PQZI-EP-25466-25-04-2022"/>
    <s v="LTM/2058/21-22"/>
    <n v="21600"/>
    <n v="9607.11"/>
    <s v="HMB-071149"/>
    <s v="KPPE-SB-305633"/>
    <d v="2022-06-21T00:00:00"/>
    <n v="31104648"/>
    <n v="1"/>
    <n v="50"/>
    <n v="50"/>
    <m/>
    <x v="4"/>
    <s v="EP"/>
    <x v="2"/>
    <n v="1"/>
    <b v="1"/>
    <x v="0"/>
    <x v="6"/>
  </r>
  <r>
    <s v="KPAF-TI-59950-24-05-2022"/>
    <s v="LTM/2058/21-22"/>
    <n v="21600"/>
    <n v="8523.5990000000002"/>
    <s v="HMB-071149"/>
    <s v="KPPE-SB-305633"/>
    <d v="2022-06-21T00:00:00"/>
    <n v="31104648"/>
    <n v="1"/>
    <n v="21000"/>
    <n v="21000"/>
    <m/>
    <x v="4"/>
    <s v="TI"/>
    <x v="2"/>
    <n v="1"/>
    <b v="1"/>
    <x v="0"/>
    <x v="6"/>
  </r>
  <r>
    <s v="KPAF-TI-59950-24-05-2022"/>
    <s v="LTM/2058/21-22"/>
    <n v="21600"/>
    <n v="7317.0010000000002"/>
    <s v="HMB-071149"/>
    <s v="KPPE-SB-305633"/>
    <d v="2022-06-21T00:00:00"/>
    <n v="31104648"/>
    <n v="1"/>
    <n v="21"/>
    <n v="21"/>
    <m/>
    <x v="4"/>
    <s v="TI"/>
    <x v="2"/>
    <n v="1"/>
    <b v="1"/>
    <x v="0"/>
    <x v="6"/>
  </r>
  <r>
    <s v="KAPW-IB-50950-05-10-2021"/>
    <s v="LTM/2061/21-22"/>
    <n v="19584"/>
    <n v="5402.33"/>
    <s v="MCB-005404"/>
    <s v="KPEX-SB-178814"/>
    <d v="2022-06-21T00:00:00"/>
    <n v="6423965.9900000002"/>
    <n v="1.0101"/>
    <n v="7121.21"/>
    <n v="7050"/>
    <m/>
    <x v="4"/>
    <s v="IB"/>
    <x v="0"/>
    <n v="1.0101"/>
    <b v="1"/>
    <x v="0"/>
    <x v="3"/>
  </r>
  <r>
    <s v="KAPE-IB-219641-07-06-2022"/>
    <s v="LTM/2060/21-22"/>
    <n v="14240"/>
    <n v="2847"/>
    <s v="HMB-071772"/>
    <s v="KPPE-SB-306522"/>
    <d v="2022-06-21T00:00:00"/>
    <n v="38265499.600000001"/>
    <n v="0.03"/>
    <n v="654.03"/>
    <n v="21801"/>
    <m/>
    <x v="4"/>
    <s v="IB"/>
    <x v="0"/>
    <n v="0.03"/>
    <b v="1"/>
    <x v="0"/>
    <x v="2"/>
  </r>
  <r>
    <s v="PQZI-EP-26220-06-05-2022"/>
    <s v="LTM/2058/21-22"/>
    <n v="21600"/>
    <n v="9607.11"/>
    <s v="HMB-071149"/>
    <s v="KPPE-SB-305633"/>
    <d v="2022-06-21T00:00:00"/>
    <n v="31104648"/>
    <n v="1"/>
    <n v="119"/>
    <n v="119"/>
    <m/>
    <x v="4"/>
    <s v="EP"/>
    <x v="2"/>
    <n v="1"/>
    <b v="1"/>
    <x v="0"/>
    <x v="6"/>
  </r>
  <r>
    <s v="PQIB-IB-2406-11-08-2020"/>
    <s v="LTM/2062/21-22"/>
    <n v="12010"/>
    <n v="2701.12"/>
    <s v="HMB-071241"/>
    <s v="KPPE-SB-307742"/>
    <d v="2022-06-23T00:00:00"/>
    <n v="31314916.120000001"/>
    <n v="0.1"/>
    <n v="1463.4"/>
    <n v="14634"/>
    <m/>
    <x v="4"/>
    <s v="IB"/>
    <x v="0"/>
    <n v="0.1"/>
    <b v="1"/>
    <x v="0"/>
    <x v="0"/>
  </r>
  <r>
    <s v="PQIB-IB-2406-11-08-2020"/>
    <s v="LTM/2063/21-22"/>
    <n v="6647"/>
    <n v="2701.12"/>
    <s v="Open Account"/>
    <s v="KPPE-SB-309165"/>
    <d v="2022-06-24T00:00:00"/>
    <n v="32929809.390000001"/>
    <n v="0.1"/>
    <n v="701.63"/>
    <n v="7016.22"/>
    <m/>
    <x v="4"/>
    <s v="IB"/>
    <x v="0"/>
    <n v="0.1"/>
    <b v="1"/>
    <x v="0"/>
    <x v="0"/>
  </r>
  <r>
    <s v="PQIB-IB-2406-11-08-2020"/>
    <s v="LTM/2063/21-22"/>
    <n v="6647"/>
    <n v="2701.12"/>
    <s v="Open Account"/>
    <s v="KPPE-SB-309165"/>
    <d v="2022-06-24T00:00:00"/>
    <n v="32929809.390000001"/>
    <n v="0.4"/>
    <n v="4175.6000000000004"/>
    <n v="10439"/>
    <m/>
    <x v="4"/>
    <s v="IB"/>
    <x v="0"/>
    <n v="0.4"/>
    <b v="1"/>
    <x v="0"/>
    <x v="0"/>
  </r>
  <r>
    <s v="PQIB-IB-2406-11-08-2020"/>
    <s v="LTM/2066/21-22"/>
    <n v="162385"/>
    <n v="2701.12"/>
    <s v="ABL-000086"/>
    <s v="KPEX-SB-180183"/>
    <d v="2022-06-24T00:00:00"/>
    <n v="88851964.310000002"/>
    <n v="0.1"/>
    <n v="2897.3999999999996"/>
    <n v="28974"/>
    <m/>
    <x v="4"/>
    <s v="IB"/>
    <x v="0"/>
    <n v="0.1"/>
    <b v="1"/>
    <x v="0"/>
    <x v="0"/>
  </r>
  <r>
    <s v="PQIB-IB-2406-11-08-2020"/>
    <s v="LTM/2070/21-22"/>
    <n v="67365"/>
    <n v="2701.12"/>
    <s v="MCB-005401"/>
    <s v="KPPE-SB-309355"/>
    <d v="2022-06-24T00:00:00"/>
    <n v="43221256.619999997"/>
    <n v="0.4"/>
    <n v="8513.6"/>
    <n v="21284"/>
    <m/>
    <x v="4"/>
    <s v="IB"/>
    <x v="0"/>
    <n v="0.4"/>
    <b v="1"/>
    <x v="0"/>
    <x v="0"/>
  </r>
  <r>
    <s v="KAPE-MB-227394-09-06-2021"/>
    <s v="LTM/2070/21-22"/>
    <n v="67365"/>
    <n v="5503.201"/>
    <s v="MCB-005401"/>
    <s v="KPPE-SB-309355"/>
    <d v="2022-06-24T00:00:00"/>
    <n v="43221256.619999997"/>
    <n v="0.53061000000000003"/>
    <n v="3798.6682999999998"/>
    <n v="7159.04"/>
    <m/>
    <x v="4"/>
    <s v="MB"/>
    <x v="1"/>
    <n v="0.53061000000000003"/>
    <b v="1"/>
    <x v="0"/>
    <x v="5"/>
  </r>
  <r>
    <s v="KPAF-TI-51553-05-04-2022"/>
    <s v="LTM/2071/21-22"/>
    <n v="17300"/>
    <n v="8523.5990000000002"/>
    <s v="ABL-000085"/>
    <s v="KPPE-SB-309295"/>
    <d v="2022-06-24T00:00:00"/>
    <n v="21126918.559999999"/>
    <n v="1"/>
    <n v="17000"/>
    <n v="17000"/>
    <m/>
    <x v="4"/>
    <s v="TI"/>
    <x v="2"/>
    <n v="1"/>
    <b v="1"/>
    <x v="0"/>
    <x v="6"/>
  </r>
  <r>
    <s v="PQZI-EP-25466-25-04-2022"/>
    <s v="LTM/2044/21-22"/>
    <n v="28068"/>
    <n v="9607.11"/>
    <s v="MCB-005410"/>
    <s v="KPPE-SB-309305"/>
    <d v="2022-06-24T00:00:00"/>
    <n v="32094354.600000001"/>
    <n v="1"/>
    <n v="50"/>
    <n v="50"/>
    <m/>
    <x v="4"/>
    <s v="EP"/>
    <x v="2"/>
    <n v="1"/>
    <b v="1"/>
    <x v="0"/>
    <x v="6"/>
  </r>
  <r>
    <s v="KPAF-TI-59965-24-05-2022"/>
    <s v="LTM/2044/21-22"/>
    <n v="28068"/>
    <n v="8523.5990000000002"/>
    <s v="MCB-005410"/>
    <s v="KPPE-SB-309305"/>
    <d v="2022-06-24T00:00:00"/>
    <n v="32094354.600000001"/>
    <n v="1"/>
    <n v="5000"/>
    <n v="5000"/>
    <m/>
    <x v="4"/>
    <s v="TI"/>
    <x v="2"/>
    <n v="1"/>
    <b v="1"/>
    <x v="0"/>
    <x v="6"/>
  </r>
  <r>
    <s v="KPAF-TI-59965-24-05-2022"/>
    <s v="LTM/2044/21-22"/>
    <n v="28068"/>
    <n v="7317.0010000000002"/>
    <s v="MCB-005410"/>
    <s v="KPPE-SB-309305"/>
    <d v="2022-06-24T00:00:00"/>
    <n v="32094354.600000001"/>
    <n v="1"/>
    <n v="6"/>
    <n v="6"/>
    <m/>
    <x v="4"/>
    <s v="TI"/>
    <x v="2"/>
    <n v="1"/>
    <b v="1"/>
    <x v="0"/>
    <x v="6"/>
  </r>
  <r>
    <s v="KPAF-TI-59950-24-05-2022"/>
    <s v="LTM/2044/21-22"/>
    <n v="28068"/>
    <n v="8523.5990000000002"/>
    <s v="MCB-005410"/>
    <s v="KPPE-SB-309305"/>
    <d v="2022-06-24T00:00:00"/>
    <n v="32094354.600000001"/>
    <n v="1"/>
    <n v="21000"/>
    <n v="21000"/>
    <m/>
    <x v="4"/>
    <s v="TI"/>
    <x v="2"/>
    <n v="1"/>
    <b v="1"/>
    <x v="0"/>
    <x v="6"/>
  </r>
  <r>
    <s v="KPAF-TI-59950-24-05-2022"/>
    <s v="LTM/2044/21-22"/>
    <n v="28068"/>
    <n v="7317.0010000000002"/>
    <s v="MCB-005410"/>
    <s v="KPPE-SB-309305"/>
    <d v="2022-06-24T00:00:00"/>
    <n v="32094354.600000001"/>
    <n v="1"/>
    <n v="22"/>
    <n v="22"/>
    <m/>
    <x v="4"/>
    <s v="TI"/>
    <x v="2"/>
    <n v="1"/>
    <b v="1"/>
    <x v="0"/>
    <x v="6"/>
  </r>
  <r>
    <s v="KAPW-IB-50950-05-10-2021"/>
    <s v="LTM/2063/21-22"/>
    <n v="6647"/>
    <n v="5402.33"/>
    <s v="Open Account"/>
    <s v="KPPE-SB-309165"/>
    <d v="2022-06-24T00:00:00"/>
    <n v="32929809.390000001"/>
    <n v="0.99009999999999998"/>
    <n v="6946.77"/>
    <n v="7016.22"/>
    <m/>
    <x v="4"/>
    <s v="IB"/>
    <x v="0"/>
    <n v="0.99009999999999998"/>
    <b v="1"/>
    <x v="0"/>
    <x v="3"/>
  </r>
  <r>
    <s v="KAPW-IB-50950-05-10-2021"/>
    <s v="LTM/2063/21-22"/>
    <n v="6647"/>
    <n v="5402.33"/>
    <s v="Open Account"/>
    <s v="KPPE-SB-309165"/>
    <d v="2022-06-24T00:00:00"/>
    <n v="32929809.390000001"/>
    <n v="1.0101"/>
    <n v="10544.43"/>
    <n v="10439"/>
    <m/>
    <x v="4"/>
    <s v="IB"/>
    <x v="0"/>
    <n v="1.0101"/>
    <b v="1"/>
    <x v="0"/>
    <x v="3"/>
  </r>
  <r>
    <s v="KAPE-IB-219641-07-06-2022"/>
    <s v="LTM/2062/21-22"/>
    <n v="12010"/>
    <n v="2847"/>
    <s v="HMB-071241"/>
    <s v="KPPE-SB-307742"/>
    <d v="2022-06-23T00:00:00"/>
    <n v="31314916.120000001"/>
    <n v="0.03"/>
    <n v="439.02"/>
    <n v="14634"/>
    <m/>
    <x v="4"/>
    <s v="IB"/>
    <x v="0"/>
    <n v="0.03"/>
    <b v="1"/>
    <x v="0"/>
    <x v="2"/>
  </r>
  <r>
    <s v="KAPE-IB-219641-07-06-2022"/>
    <s v="LTM/2063/21-22"/>
    <n v="6647"/>
    <n v="2847"/>
    <s v="Open Account"/>
    <s v="KPPE-SB-309165"/>
    <d v="2022-06-24T00:00:00"/>
    <n v="32929809.390000001"/>
    <n v="0.03"/>
    <n v="313.17"/>
    <n v="10439"/>
    <m/>
    <x v="4"/>
    <s v="IB"/>
    <x v="0"/>
    <n v="0.03"/>
    <b v="1"/>
    <x v="0"/>
    <x v="2"/>
  </r>
  <r>
    <s v="KAPE-IB-219641-07-06-2022"/>
    <s v="LTM/2066/21-22"/>
    <n v="162385"/>
    <n v="2847"/>
    <s v="ABL-000086"/>
    <s v="KPEX-SB-180183"/>
    <d v="2022-06-24T00:00:00"/>
    <n v="88851964.310000002"/>
    <n v="0.03"/>
    <n v="869.22"/>
    <n v="28974"/>
    <m/>
    <x v="4"/>
    <s v="IB"/>
    <x v="0"/>
    <n v="0.03"/>
    <b v="1"/>
    <x v="0"/>
    <x v="2"/>
  </r>
  <r>
    <s v="KAPE-IB-219641-07-06-2022"/>
    <s v="LTM/2070/21-22"/>
    <n v="67365"/>
    <n v="2847"/>
    <s v="MCB-005401"/>
    <s v="KPPE-SB-309355"/>
    <d v="2022-06-24T00:00:00"/>
    <n v="43221256.619999997"/>
    <n v="0.03"/>
    <n v="638.52"/>
    <n v="21284"/>
    <m/>
    <x v="4"/>
    <s v="IB"/>
    <x v="0"/>
    <n v="0.03"/>
    <b v="1"/>
    <x v="0"/>
    <x v="2"/>
  </r>
  <r>
    <s v="KAPE-IB-219669-07-06-2022"/>
    <s v="LTM/2062/21-22"/>
    <n v="12010"/>
    <n v="3402.13"/>
    <s v="HMB-071241"/>
    <s v="KPPE-SB-307742"/>
    <d v="2022-06-23T00:00:00"/>
    <n v="31314916.120000001"/>
    <n v="0.04"/>
    <n v="585.36"/>
    <n v="14634"/>
    <m/>
    <x v="4"/>
    <s v="IB"/>
    <x v="0"/>
    <n v="0.04"/>
    <b v="1"/>
    <x v="0"/>
    <x v="2"/>
  </r>
  <r>
    <s v="KAPE-IB-219669-07-06-2022"/>
    <s v="LTM/2066/21-22"/>
    <n v="162385"/>
    <n v="3402.13"/>
    <s v="ABL-000086"/>
    <s v="KPEX-SB-180183"/>
    <d v="2022-06-24T00:00:00"/>
    <n v="88851964.310000002"/>
    <n v="0.04"/>
    <n v="941.28"/>
    <n v="23532"/>
    <m/>
    <x v="4"/>
    <s v="IB"/>
    <x v="0"/>
    <n v="0.04"/>
    <b v="1"/>
    <x v="0"/>
    <x v="2"/>
  </r>
  <r>
    <s v="KAPE-IB-219669-07-06-2022"/>
    <s v="LTM/2070/21-22"/>
    <n v="67365"/>
    <n v="3402.13"/>
    <s v="MCB-005401"/>
    <s v="KPPE-SB-309355"/>
    <d v="2022-06-24T00:00:00"/>
    <n v="43221256.619999997"/>
    <n v="0.04"/>
    <n v="369.20000000000005"/>
    <n v="9230"/>
    <m/>
    <x v="4"/>
    <s v="IB"/>
    <x v="0"/>
    <n v="0.04"/>
    <b v="1"/>
    <x v="0"/>
    <x v="2"/>
  </r>
  <r>
    <s v="KAPE-IB-219687-07-06-2022"/>
    <s v="LTM/2062/21-22"/>
    <n v="12010"/>
    <n v="3906.9090000000001"/>
    <s v="HMB-071241"/>
    <s v="KPPE-SB-307742"/>
    <d v="2022-06-23T00:00:00"/>
    <n v="31314916.120000001"/>
    <n v="0.04"/>
    <n v="585.36"/>
    <n v="14634"/>
    <m/>
    <x v="4"/>
    <s v="IB"/>
    <x v="0"/>
    <n v="0.04"/>
    <b v="1"/>
    <x v="0"/>
    <x v="2"/>
  </r>
  <r>
    <s v="KAPE-IB-219687-07-06-2022"/>
    <s v="LTM/2066/21-22"/>
    <n v="162385"/>
    <n v="3906.9090000000001"/>
    <s v="ABL-000086"/>
    <s v="KPEX-SB-180183"/>
    <d v="2022-06-24T00:00:00"/>
    <n v="88851964.310000002"/>
    <n v="0.04"/>
    <n v="941.28"/>
    <n v="23532"/>
    <m/>
    <x v="4"/>
    <s v="IB"/>
    <x v="0"/>
    <n v="0.04"/>
    <b v="1"/>
    <x v="0"/>
    <x v="2"/>
  </r>
  <r>
    <s v="KAPE-IB-219687-07-06-2022"/>
    <s v="LTM/2070/21-22"/>
    <n v="67365"/>
    <n v="3906.9090000000001"/>
    <s v="MCB-005401"/>
    <s v="KPPE-SB-309355"/>
    <d v="2022-06-24T00:00:00"/>
    <n v="43221256.619999997"/>
    <n v="0.04"/>
    <n v="369.20000000000005"/>
    <n v="9230"/>
    <m/>
    <x v="4"/>
    <s v="IB"/>
    <x v="0"/>
    <n v="0.04"/>
    <b v="1"/>
    <x v="0"/>
    <x v="2"/>
  </r>
  <r>
    <s v="KAPW-IB-176924-02-06-2022"/>
    <s v="LTM/2062/21-22"/>
    <n v="12010"/>
    <n v="3809.9189999999999"/>
    <s v="HMB-071241"/>
    <s v="KPPE-SB-307742"/>
    <d v="2022-06-23T00:00:00"/>
    <n v="31314916.120000001"/>
    <n v="0.04"/>
    <n v="585.36"/>
    <n v="14634"/>
    <m/>
    <x v="4"/>
    <s v="IB"/>
    <x v="0"/>
    <n v="0.04"/>
    <b v="1"/>
    <x v="0"/>
    <x v="2"/>
  </r>
  <r>
    <s v="KAPW-IB-176924-02-06-2022"/>
    <s v="LTM/2066/21-22"/>
    <n v="162385"/>
    <n v="3809.9189999999999"/>
    <s v="ABL-000086"/>
    <s v="KPEX-SB-180183"/>
    <d v="2022-06-24T00:00:00"/>
    <n v="88851964.310000002"/>
    <n v="0.04"/>
    <n v="941.28"/>
    <n v="23532"/>
    <m/>
    <x v="4"/>
    <s v="IB"/>
    <x v="0"/>
    <n v="0.04"/>
    <b v="1"/>
    <x v="0"/>
    <x v="2"/>
  </r>
  <r>
    <s v="KAPW-IB-176924-02-06-2022"/>
    <s v="LTM/2070/21-22"/>
    <n v="67365"/>
    <n v="3809.9189999999999"/>
    <s v="MCB-005401"/>
    <s v="KPPE-SB-309355"/>
    <d v="2022-06-24T00:00:00"/>
    <n v="43221256.619999997"/>
    <n v="0.04"/>
    <n v="369.20000000000005"/>
    <n v="9230"/>
    <m/>
    <x v="4"/>
    <s v="IB"/>
    <x v="0"/>
    <n v="0.04"/>
    <b v="1"/>
    <x v="0"/>
    <x v="2"/>
  </r>
  <r>
    <s v="KAPE-IB-65347-11-10-2021"/>
    <s v="LTM/2063/21-22"/>
    <n v="6647"/>
    <n v="5402.33"/>
    <s v="Open Account"/>
    <s v="KPPE-SB-309165"/>
    <d v="2022-06-24T00:00:00"/>
    <n v="32929809.390000001"/>
    <n v="0.19777373311619886"/>
    <n v="2064.56"/>
    <n v="10439"/>
    <m/>
    <x v="4"/>
    <s v="IB"/>
    <x v="0"/>
    <n v="0.19777"/>
    <b v="0"/>
    <x v="6"/>
    <x v="3"/>
  </r>
  <r>
    <s v="KAPE-MB-228620-10-06-2021"/>
    <s v="LTM/2070/21-22"/>
    <n v="67365"/>
    <n v="5503.201"/>
    <s v="MCB-005401"/>
    <s v="KPPE-SB-309355"/>
    <d v="2022-06-24T00:00:00"/>
    <n v="43221256.619999997"/>
    <n v="0.53061000000000003"/>
    <n v="7494.83"/>
    <n v="14124.96"/>
    <m/>
    <x v="4"/>
    <s v="MB"/>
    <x v="1"/>
    <n v="0.53061000000000003"/>
    <b v="1"/>
    <x v="0"/>
    <x v="5"/>
  </r>
  <r>
    <s v="KAPE-MB-228620-10-06-2021"/>
    <s v="LTM/2071/21-22"/>
    <n v="17300"/>
    <n v="5503.201"/>
    <s v="ABL-000085"/>
    <s v="KPPE-SB-309295"/>
    <d v="2022-06-24T00:00:00"/>
    <n v="21126918.559999999"/>
    <n v="0.66327000000000003"/>
    <n v="8990.6200000000008"/>
    <n v="13555"/>
    <m/>
    <x v="4"/>
    <s v="MB"/>
    <x v="1"/>
    <n v="0.66327000000000003"/>
    <b v="1"/>
    <x v="0"/>
    <x v="5"/>
  </r>
  <r>
    <s v="KPFI-TI-48411-15-06-2022"/>
    <s v="LTM/2071/21-22"/>
    <n v="17300"/>
    <n v="9606.2199999999993"/>
    <s v="ABL-000085"/>
    <s v="KPPE-SB-309295"/>
    <d v="2022-06-24T00:00:00"/>
    <n v="21126918.559999999"/>
    <n v="1"/>
    <n v="52.8"/>
    <n v="52.8"/>
    <m/>
    <x v="4"/>
    <s v="TI"/>
    <x v="2"/>
    <n v="1"/>
    <b v="1"/>
    <x v="0"/>
    <x v="6"/>
  </r>
  <r>
    <s v="PQZI-EP-22649-28-03-2022"/>
    <s v="LTM/2044/21-22"/>
    <n v="28068"/>
    <n v="9607.11"/>
    <s v="MCB-005410"/>
    <s v="KPPE-SB-309305"/>
    <d v="2022-06-24T00:00:00"/>
    <n v="32094354.600000001"/>
    <n v="1"/>
    <n v="3.32"/>
    <n v="3.32"/>
    <m/>
    <x v="4"/>
    <s v="EP"/>
    <x v="2"/>
    <n v="1"/>
    <b v="1"/>
    <x v="0"/>
    <x v="6"/>
  </r>
  <r>
    <s v="PQZI-EP-23110-01-04-2022"/>
    <s v="LTM/2044/21-22"/>
    <n v="28068"/>
    <n v="9607.11"/>
    <s v="MCB-005410"/>
    <s v="KPPE-SB-309305"/>
    <d v="2022-06-24T00:00:00"/>
    <n v="32094354.600000001"/>
    <n v="1"/>
    <n v="100"/>
    <n v="100"/>
    <m/>
    <x v="4"/>
    <s v="EP"/>
    <x v="2"/>
    <n v="1"/>
    <b v="1"/>
    <x v="0"/>
    <x v="6"/>
  </r>
  <r>
    <s v="PQZI-EP-25554-25-04-2022"/>
    <s v="LTM/2044/21-22"/>
    <n v="28068"/>
    <n v="9607.11"/>
    <s v="MCB-005410"/>
    <s v="KPPE-SB-309305"/>
    <d v="2022-06-24T00:00:00"/>
    <n v="32094354.600000001"/>
    <n v="1"/>
    <n v="175"/>
    <n v="175"/>
    <m/>
    <x v="4"/>
    <s v="EP"/>
    <x v="2"/>
    <n v="1"/>
    <b v="1"/>
    <x v="0"/>
    <x v="6"/>
  </r>
  <r>
    <s v="PQIB-IB-2406-11-08-2020"/>
    <s v="LTM/2072/21-22"/>
    <n v="22000"/>
    <n v="2701.12"/>
    <s v="ABL-000091"/>
    <s v="KPEX-SB-180831"/>
    <d v="2022-06-25T00:00:00"/>
    <n v="10405656.880000001"/>
    <n v="0.1"/>
    <n v="312.39999999999998"/>
    <n v="3124"/>
    <m/>
    <x v="4"/>
    <s v="IB"/>
    <x v="0"/>
    <n v="0.1"/>
    <b v="1"/>
    <x v="0"/>
    <x v="0"/>
  </r>
  <r>
    <s v="PQIB-IB-2406-11-08-2020"/>
    <s v="LTM/2073/21-22"/>
    <n v="3474"/>
    <n v="2701.12"/>
    <s v="HMB-073146"/>
    <s v="KPEX-SB-180847"/>
    <d v="2022-06-25T00:00:00"/>
    <n v="6768344.5599999996"/>
    <n v="0.4"/>
    <n v="2135.1999999999998"/>
    <n v="5338"/>
    <m/>
    <x v="4"/>
    <s v="IB"/>
    <x v="0"/>
    <n v="0.4"/>
    <b v="1"/>
    <x v="0"/>
    <x v="0"/>
  </r>
  <r>
    <s v="PQIB-IB-2406-11-08-2020"/>
    <s v="LTM/2089/21-22"/>
    <n v="6406"/>
    <n v="2701.12"/>
    <s v="Open Account"/>
    <s v="KPEX-SB-180857"/>
    <d v="2022-06-25T00:00:00"/>
    <n v="14973736.310000001"/>
    <n v="0.1"/>
    <n v="1121.8"/>
    <n v="11218"/>
    <m/>
    <x v="4"/>
    <s v="IB"/>
    <x v="0"/>
    <n v="0.1"/>
    <b v="1"/>
    <x v="0"/>
    <x v="0"/>
  </r>
  <r>
    <s v="PQIB-IB-2406-11-08-2020"/>
    <s v="LTM/2092/21-22"/>
    <n v="12246"/>
    <n v="2701.12"/>
    <s v="Open Account"/>
    <s v="KPEX-SB-180858"/>
    <d v="2022-06-25T00:00:00"/>
    <n v="28642661.25"/>
    <n v="0.1"/>
    <n v="1333.2"/>
    <n v="13332"/>
    <m/>
    <x v="4"/>
    <s v="IB"/>
    <x v="0"/>
    <n v="0.1"/>
    <b v="1"/>
    <x v="0"/>
    <x v="0"/>
  </r>
  <r>
    <s v="KPAF-TI-59965-24-05-2022"/>
    <s v="LTM/1950/21-22"/>
    <n v="20000"/>
    <n v="8523.5990000000002"/>
    <s v="AHB-043088"/>
    <s v="KPPE-SB-310424"/>
    <d v="2022-06-24T00:00:00"/>
    <n v="32821250"/>
    <n v="1"/>
    <n v="19000"/>
    <n v="19000"/>
    <m/>
    <x v="4"/>
    <s v="TI"/>
    <x v="2"/>
    <n v="1"/>
    <b v="1"/>
    <x v="0"/>
    <x v="6"/>
  </r>
  <r>
    <s v="KPAF-TI-59965-24-05-2022"/>
    <s v="LTM/1950/21-22"/>
    <n v="20000"/>
    <n v="7317.0010000000002"/>
    <s v="AHB-043088"/>
    <s v="KPPE-SB-310424"/>
    <d v="2022-06-24T00:00:00"/>
    <n v="32821250"/>
    <n v="1"/>
    <n v="22"/>
    <n v="22"/>
    <m/>
    <x v="4"/>
    <s v="TI"/>
    <x v="2"/>
    <n v="1"/>
    <b v="1"/>
    <x v="0"/>
    <x v="6"/>
  </r>
  <r>
    <s v="KPFI-TI-47143-04-06-2022"/>
    <s v="LTM/1950A/21-22"/>
    <n v="9300"/>
    <n v="4821.1090000000004"/>
    <s v="AHB-051647"/>
    <s v="KPPE-SB-310422"/>
    <d v="2022-06-24T00:00:00"/>
    <n v="15261881.25"/>
    <n v="1"/>
    <n v="2000"/>
    <n v="2000"/>
    <m/>
    <x v="4"/>
    <s v="TI"/>
    <x v="2"/>
    <n v="1"/>
    <b v="1"/>
    <x v="0"/>
    <x v="6"/>
  </r>
  <r>
    <s v="KAPE-IB-219641-07-06-2022"/>
    <s v="LTM/2072/21-22"/>
    <n v="22000"/>
    <n v="2847"/>
    <s v="ABL-000091"/>
    <s v="KPEX-SB-180831"/>
    <d v="2022-06-25T00:00:00"/>
    <n v="10405656.880000001"/>
    <n v="0.03"/>
    <n v="93.72"/>
    <n v="3124"/>
    <m/>
    <x v="4"/>
    <s v="IB"/>
    <x v="0"/>
    <n v="0.03"/>
    <b v="1"/>
    <x v="0"/>
    <x v="2"/>
  </r>
  <r>
    <s v="KAPE-IB-219641-07-06-2022"/>
    <s v="LTM/2073/21-22"/>
    <n v="3474"/>
    <n v="2847"/>
    <s v="HMB-073146"/>
    <s v="KPEX-SB-180847"/>
    <d v="2022-06-25T00:00:00"/>
    <n v="6768344.5599999996"/>
    <n v="0.03"/>
    <n v="160.13999999999999"/>
    <n v="5338"/>
    <m/>
    <x v="4"/>
    <s v="IB"/>
    <x v="0"/>
    <n v="0.03"/>
    <b v="1"/>
    <x v="0"/>
    <x v="2"/>
  </r>
  <r>
    <s v="KAPE-IB-219641-07-06-2022"/>
    <s v="LTM/2089/21-22"/>
    <n v="6406"/>
    <n v="2847"/>
    <s v="Open Account"/>
    <s v="KPEX-SB-180857"/>
    <d v="2022-06-25T00:00:00"/>
    <n v="14973736.310000001"/>
    <n v="0.03"/>
    <n v="336.54"/>
    <n v="11218"/>
    <m/>
    <x v="4"/>
    <s v="IB"/>
    <x v="0"/>
    <n v="0.03"/>
    <b v="1"/>
    <x v="0"/>
    <x v="2"/>
  </r>
  <r>
    <s v="KAPE-IB-219641-07-06-2022"/>
    <s v="LTM/2092/21-22"/>
    <n v="12246"/>
    <n v="2847"/>
    <s v="Open Account"/>
    <s v="KPEX-SB-180858"/>
    <d v="2022-06-25T00:00:00"/>
    <n v="28642661.25"/>
    <n v="0.03"/>
    <n v="399.96"/>
    <n v="13332"/>
    <m/>
    <x v="4"/>
    <s v="IB"/>
    <x v="0"/>
    <n v="0.03"/>
    <b v="1"/>
    <x v="0"/>
    <x v="2"/>
  </r>
  <r>
    <s v="KAPE-IB-219669-07-06-2022"/>
    <s v="LTM/2072/21-22"/>
    <n v="22000"/>
    <n v="3402.13"/>
    <s v="ABL-000091"/>
    <s v="KPEX-SB-180831"/>
    <d v="2022-06-25T00:00:00"/>
    <n v="10405656.880000001"/>
    <n v="0.04"/>
    <n v="81.239999999999995"/>
    <n v="2031"/>
    <m/>
    <x v="4"/>
    <s v="IB"/>
    <x v="0"/>
    <n v="0.04"/>
    <b v="1"/>
    <x v="0"/>
    <x v="2"/>
  </r>
  <r>
    <s v="KAPE-IB-219669-07-06-2022"/>
    <s v="LTM/2073/21-22"/>
    <n v="3474"/>
    <n v="3402.13"/>
    <s v="HMB-073146"/>
    <s v="KPEX-SB-180847"/>
    <d v="2022-06-25T00:00:00"/>
    <n v="6768344.5599999996"/>
    <n v="0.04"/>
    <n v="213.52"/>
    <n v="5338"/>
    <m/>
    <x v="4"/>
    <s v="IB"/>
    <x v="0"/>
    <n v="0.04"/>
    <b v="1"/>
    <x v="0"/>
    <x v="2"/>
  </r>
  <r>
    <s v="KAPE-IB-219669-07-06-2022"/>
    <s v="LTM/2089/21-22"/>
    <n v="6406"/>
    <n v="3402.13"/>
    <s v="Open Account"/>
    <s v="KPEX-SB-180857"/>
    <d v="2022-06-25T00:00:00"/>
    <n v="14973736.310000001"/>
    <n v="0.04"/>
    <n v="448.72"/>
    <n v="11218"/>
    <m/>
    <x v="4"/>
    <s v="IB"/>
    <x v="0"/>
    <n v="0.04"/>
    <b v="1"/>
    <x v="0"/>
    <x v="2"/>
  </r>
  <r>
    <s v="KAPE-IB-219669-07-06-2022"/>
    <s v="LTM/2092/21-22"/>
    <n v="12246"/>
    <n v="3402.13"/>
    <s v="Open Account"/>
    <s v="KPEX-SB-180858"/>
    <d v="2022-06-25T00:00:00"/>
    <n v="28642661.25"/>
    <n v="0.04"/>
    <n v="533.28"/>
    <n v="13332"/>
    <m/>
    <x v="4"/>
    <s v="IB"/>
    <x v="0"/>
    <n v="0.04"/>
    <b v="1"/>
    <x v="0"/>
    <x v="2"/>
  </r>
  <r>
    <s v="KAPE-IB-219687-07-06-2022"/>
    <s v="LTM/2072/21-22"/>
    <n v="22000"/>
    <n v="3906.9090000000001"/>
    <s v="ABL-000091"/>
    <s v="KPEX-SB-180831"/>
    <d v="2022-06-25T00:00:00"/>
    <n v="10405656.880000001"/>
    <n v="0.04"/>
    <n v="81.239999999999995"/>
    <n v="2031"/>
    <m/>
    <x v="4"/>
    <s v="IB"/>
    <x v="0"/>
    <n v="0.04"/>
    <b v="1"/>
    <x v="0"/>
    <x v="2"/>
  </r>
  <r>
    <s v="KAPE-IB-219687-07-06-2022"/>
    <s v="LTM/2073/21-22"/>
    <n v="3474"/>
    <n v="3906.9090000000001"/>
    <s v="HMB-073146"/>
    <s v="KPEX-SB-180847"/>
    <d v="2022-06-25T00:00:00"/>
    <n v="6768344.5599999996"/>
    <n v="0.04"/>
    <n v="213.52"/>
    <n v="5338"/>
    <m/>
    <x v="4"/>
    <s v="IB"/>
    <x v="0"/>
    <n v="0.04"/>
    <b v="1"/>
    <x v="0"/>
    <x v="2"/>
  </r>
  <r>
    <s v="KAPE-IB-219687-07-06-2022"/>
    <s v="LTM/2089/21-22"/>
    <n v="6406"/>
    <n v="3906.9090000000001"/>
    <s v="Open Account"/>
    <s v="KPEX-SB-180857"/>
    <d v="2022-06-25T00:00:00"/>
    <n v="14973736.310000001"/>
    <n v="0.04"/>
    <n v="448.72"/>
    <n v="11218"/>
    <m/>
    <x v="4"/>
    <s v="IB"/>
    <x v="0"/>
    <n v="0.04"/>
    <b v="1"/>
    <x v="0"/>
    <x v="2"/>
  </r>
  <r>
    <s v="KAPW-IB-176924-02-06-2022"/>
    <s v="LTM/2072/21-22"/>
    <n v="22000"/>
    <n v="3809.9189999999999"/>
    <s v="ABL-000091"/>
    <s v="KPEX-SB-180831"/>
    <d v="2022-06-25T00:00:00"/>
    <n v="10405656.880000001"/>
    <n v="0.04"/>
    <n v="81.239999999999995"/>
    <n v="2031"/>
    <m/>
    <x v="4"/>
    <s v="IB"/>
    <x v="0"/>
    <n v="0.04"/>
    <b v="1"/>
    <x v="0"/>
    <x v="2"/>
  </r>
  <r>
    <s v="KAPW-IB-176924-02-06-2022"/>
    <s v="LTM/2073/21-22"/>
    <n v="3474"/>
    <n v="3809.9189999999999"/>
    <s v="HMB-073146"/>
    <s v="KPEX-SB-180847"/>
    <d v="2022-06-25T00:00:00"/>
    <n v="6768344.5599999996"/>
    <n v="0.04"/>
    <n v="213.52"/>
    <n v="5338"/>
    <m/>
    <x v="4"/>
    <s v="IB"/>
    <x v="0"/>
    <n v="0.04"/>
    <b v="1"/>
    <x v="0"/>
    <x v="2"/>
  </r>
  <r>
    <s v="KAPW-IB-176924-02-06-2022"/>
    <s v="LTM/2089/21-22"/>
    <n v="6406"/>
    <n v="3809.9189999999999"/>
    <s v="Open Account"/>
    <s v="KPEX-SB-180857"/>
    <d v="2022-06-25T00:00:00"/>
    <n v="14973736.310000001"/>
    <n v="0.04"/>
    <n v="448.72"/>
    <n v="11218"/>
    <m/>
    <x v="4"/>
    <s v="IB"/>
    <x v="0"/>
    <n v="0.04"/>
    <b v="1"/>
    <x v="0"/>
    <x v="2"/>
  </r>
  <r>
    <s v="KAPW-IB-176924-02-06-2022"/>
    <s v="LTM/2092/21-22"/>
    <n v="12246"/>
    <n v="3809.9189999999999"/>
    <s v="Open Account"/>
    <s v="KPEX-SB-180858"/>
    <d v="2022-06-25T00:00:00"/>
    <n v="28642661.25"/>
    <n v="0.04"/>
    <n v="533.28"/>
    <n v="13332"/>
    <m/>
    <x v="4"/>
    <s v="IB"/>
    <x v="0"/>
    <n v="0.04"/>
    <b v="1"/>
    <x v="0"/>
    <x v="2"/>
  </r>
  <r>
    <s v="PQZI-EP-26220-06-05-2022"/>
    <s v="LTM/1950/21-22"/>
    <n v="20000"/>
    <n v="9607.11"/>
    <s v="AHB-043088"/>
    <s v="KPPE-SB-310424"/>
    <d v="2022-06-24T00:00:00"/>
    <n v="32821250"/>
    <n v="1"/>
    <n v="156.11000000000001"/>
    <n v="156.11000000000001"/>
    <m/>
    <x v="4"/>
    <s v="EP"/>
    <x v="2"/>
    <n v="1"/>
    <b v="1"/>
    <x v="0"/>
    <x v="6"/>
  </r>
  <r>
    <s v="PQZI-EP-26220-06-05-2022"/>
    <s v="LTM/1950A/21-22"/>
    <n v="9300"/>
    <n v="9607.11"/>
    <s v="AHB-051647"/>
    <s v="KPPE-SB-310422"/>
    <d v="2022-06-24T00:00:00"/>
    <n v="15261881.25"/>
    <n v="1"/>
    <n v="72"/>
    <n v="72"/>
    <m/>
    <x v="4"/>
    <s v="EP"/>
    <x v="2"/>
    <n v="1"/>
    <b v="1"/>
    <x v="0"/>
    <x v="6"/>
  </r>
  <r>
    <s v="KAPE-MB-228620-10-06-2021"/>
    <s v="LTM/2073/21-22"/>
    <n v="3474"/>
    <n v="5503.201"/>
    <s v="HMB-073146"/>
    <s v="KPEX-SB-180847"/>
    <d v="2022-06-25T00:00:00"/>
    <n v="6768344.5599999996"/>
    <n v="0.53061000000000003"/>
    <n v="2832.4"/>
    <n v="5338"/>
    <m/>
    <x v="4"/>
    <s v="MB"/>
    <x v="1"/>
    <n v="0.53061000000000003"/>
    <b v="1"/>
    <x v="0"/>
    <x v="5"/>
  </r>
  <r>
    <s v="KPFI-TI-47669-08-06-2022"/>
    <s v="LTM/1950A/21-22"/>
    <n v="9300"/>
    <n v="8523.5990000000002"/>
    <s v="AHB-051647"/>
    <s v="KPPE-SB-310422"/>
    <d v="2022-06-24T00:00:00"/>
    <n v="15261881.25"/>
    <n v="1"/>
    <n v="6000"/>
    <n v="6000"/>
    <m/>
    <x v="4"/>
    <s v="TI"/>
    <x v="2"/>
    <n v="1"/>
    <b v="1"/>
    <x v="0"/>
    <x v="6"/>
  </r>
  <r>
    <s v="PQIB-IB-2406-11-08-2020"/>
    <s v="LTM/2075/21-22"/>
    <n v="30448"/>
    <n v="2701.12"/>
    <s v="HMB-073308"/>
    <s v="KPEX-SB-180945"/>
    <d v="2022-06-25T00:00:00"/>
    <n v="26703893.129999999"/>
    <n v="0.1"/>
    <n v="1483.7"/>
    <n v="14837"/>
    <m/>
    <x v="4"/>
    <s v="IB"/>
    <x v="0"/>
    <n v="0.1"/>
    <b v="1"/>
    <x v="0"/>
    <x v="0"/>
  </r>
  <r>
    <s v="PQIB-IB-2406-11-08-2020"/>
    <s v="LTM/2080/21-22"/>
    <n v="23490"/>
    <n v="2701.12"/>
    <s v="HMB-073900"/>
    <s v="KPPE-SB-311696"/>
    <d v="2022-06-27T00:00:00"/>
    <n v="29065229.600000001"/>
    <n v="0.1"/>
    <n v="1523.4"/>
    <n v="15234"/>
    <m/>
    <x v="4"/>
    <s v="IB"/>
    <x v="0"/>
    <n v="0.1"/>
    <b v="1"/>
    <x v="0"/>
    <x v="0"/>
  </r>
  <r>
    <s v="PQIB-IB-2406-11-08-2020"/>
    <s v="LTM/2087/21-22"/>
    <n v="11950"/>
    <n v="2701.12"/>
    <s v="HMB-073905"/>
    <s v="KPPE-SB-311715"/>
    <d v="2022-06-27T00:00:00"/>
    <n v="31235959"/>
    <n v="0.1"/>
    <n v="1742.7"/>
    <n v="17427"/>
    <m/>
    <x v="4"/>
    <s v="IB"/>
    <x v="0"/>
    <n v="0.1"/>
    <b v="1"/>
    <x v="0"/>
    <x v="0"/>
  </r>
  <r>
    <s v="PQIB-IB-2406-11-08-2020"/>
    <s v="LTM/2090/21-22"/>
    <n v="8782"/>
    <n v="2701.12"/>
    <s v="Open Account"/>
    <s v="KPEX-SB-181240"/>
    <d v="2022-06-25T00:00:00"/>
    <n v="14514039.060000001"/>
    <n v="0.1"/>
    <n v="1042.3"/>
    <n v="10423"/>
    <m/>
    <x v="4"/>
    <s v="IB"/>
    <x v="0"/>
    <n v="0.1"/>
    <b v="1"/>
    <x v="0"/>
    <x v="0"/>
  </r>
  <r>
    <s v="PQIB-IB-2406-11-08-2020"/>
    <s v="LTM/2091/21-22"/>
    <n v="17286"/>
    <n v="2701.12"/>
    <s v="Open Account"/>
    <s v="KPEX-SB-181366"/>
    <d v="2022-06-25T00:00:00"/>
    <n v="24307083.93"/>
    <n v="0.1"/>
    <n v="1018.4"/>
    <n v="10185"/>
    <m/>
    <x v="4"/>
    <s v="IB"/>
    <x v="0"/>
    <n v="9.9989999999999996E-2"/>
    <b v="0"/>
    <x v="0"/>
    <x v="0"/>
  </r>
  <r>
    <s v="PQIB-IB-2406-11-08-2020"/>
    <s v="LTM/2093/21-22"/>
    <n v="2402"/>
    <n v="2701.12"/>
    <s v="Open Account"/>
    <s v="KPEX-SB-181016"/>
    <d v="2022-06-25T00:00:00"/>
    <n v="5352997.67"/>
    <n v="0.1"/>
    <n v="422.3"/>
    <n v="4223"/>
    <m/>
    <x v="4"/>
    <s v="IB"/>
    <x v="0"/>
    <n v="0.1"/>
    <b v="1"/>
    <x v="0"/>
    <x v="0"/>
  </r>
  <r>
    <s v="PQIB-IB-2406-11-08-2020"/>
    <s v="LTM/2096/21-22"/>
    <n v="58310"/>
    <n v="2701.12"/>
    <s v="Open Account"/>
    <s v="KPEX-SB-181458"/>
    <d v="2022-06-26T00:00:00"/>
    <n v="48936483"/>
    <n v="0.4"/>
    <n v="9738.4"/>
    <n v="24346"/>
    <m/>
    <x v="4"/>
    <s v="IB"/>
    <x v="0"/>
    <n v="0.4"/>
    <b v="1"/>
    <x v="0"/>
    <x v="0"/>
  </r>
  <r>
    <s v="PQIB-IB-2406-11-08-2020"/>
    <s v="LTM/2097/21-22"/>
    <n v="99600"/>
    <n v="2701.12"/>
    <s v="Open Account"/>
    <s v="KPEX-SB-181454"/>
    <d v="2022-06-26T00:00:00"/>
    <n v="117805886"/>
    <n v="0.1"/>
    <n v="5180.5"/>
    <n v="51805"/>
    <m/>
    <x v="4"/>
    <s v="IB"/>
    <x v="0"/>
    <n v="0.1"/>
    <b v="1"/>
    <x v="0"/>
    <x v="0"/>
  </r>
  <r>
    <s v="PQIB-IB-2406-11-08-2020"/>
    <s v="LTM/2098/21-22"/>
    <n v="14028"/>
    <n v="2701.12"/>
    <s v="Open Account"/>
    <s v="KPEX-SB-181471"/>
    <d v="2022-06-26T00:00:00"/>
    <n v="20451090.690000001"/>
    <n v="0.1"/>
    <n v="942.1"/>
    <n v="9421"/>
    <m/>
    <x v="4"/>
    <s v="IB"/>
    <x v="0"/>
    <n v="0.1"/>
    <b v="1"/>
    <x v="0"/>
    <x v="0"/>
  </r>
  <r>
    <s v="PQIB-IB-2406-11-08-2020"/>
    <s v="LTM/2102/21-22"/>
    <n v="4250"/>
    <n v="2701.12"/>
    <s v="HMB-074323"/>
    <s v="KPPE-SB-312923"/>
    <d v="2022-06-28T00:00:00"/>
    <n v="32801239.66"/>
    <n v="0.4"/>
    <n v="7027.2000000000007"/>
    <n v="17568"/>
    <m/>
    <x v="4"/>
    <s v="IB"/>
    <x v="0"/>
    <n v="0.4"/>
    <b v="1"/>
    <x v="0"/>
    <x v="0"/>
  </r>
  <r>
    <s v="KAPW-IB-165948-11-05-2022"/>
    <s v="LTM/2096/21-22"/>
    <n v="58310"/>
    <n v="3906.9029999999998"/>
    <s v="Open Account"/>
    <s v="KPEX-SB-181458"/>
    <d v="2022-06-26T00:00:00"/>
    <n v="48936483"/>
    <n v="0.04"/>
    <n v="206.72"/>
    <n v="5168"/>
    <m/>
    <x v="4"/>
    <s v="IB"/>
    <x v="0"/>
    <n v="0.04"/>
    <b v="1"/>
    <x v="0"/>
    <x v="2"/>
  </r>
  <r>
    <s v="KPAF-TI-59965-24-05-2022"/>
    <s v="LTM/2076/21-22"/>
    <n v="30796"/>
    <n v="8523.5990000000002"/>
    <s v="HMB-073145"/>
    <s v="KPPE-SB-311638"/>
    <d v="2022-06-26T00:00:00"/>
    <n v="50797717.280000001"/>
    <n v="1"/>
    <n v="6000"/>
    <n v="6000"/>
    <m/>
    <x v="4"/>
    <s v="TI"/>
    <x v="2"/>
    <n v="1"/>
    <b v="1"/>
    <x v="0"/>
    <x v="6"/>
  </r>
  <r>
    <s v="KPAF-TI-59965-24-05-2022"/>
    <s v="LTM/2076/21-22"/>
    <n v="30796"/>
    <n v="7317.0010000000002"/>
    <s v="HMB-073145"/>
    <s v="KPPE-SB-311638"/>
    <d v="2022-06-26T00:00:00"/>
    <n v="50797717.280000001"/>
    <n v="1"/>
    <n v="6"/>
    <n v="6"/>
    <m/>
    <x v="4"/>
    <s v="TI"/>
    <x v="2"/>
    <n v="1"/>
    <b v="1"/>
    <x v="0"/>
    <x v="6"/>
  </r>
  <r>
    <s v="KPAF-TI-59950-24-05-2022"/>
    <s v="LTM/2076/21-22"/>
    <n v="30796"/>
    <n v="8523.5990000000002"/>
    <s v="HMB-073145"/>
    <s v="KPPE-SB-311638"/>
    <d v="2022-06-26T00:00:00"/>
    <n v="50797717.280000001"/>
    <n v="1"/>
    <n v="20000"/>
    <n v="20000"/>
    <m/>
    <x v="4"/>
    <s v="TI"/>
    <x v="2"/>
    <n v="1"/>
    <b v="1"/>
    <x v="0"/>
    <x v="6"/>
  </r>
  <r>
    <s v="KPAF-TI-59950-24-05-2022"/>
    <s v="LTM/2076/21-22"/>
    <n v="30796"/>
    <n v="7317.0010000000002"/>
    <s v="HMB-073145"/>
    <s v="KPPE-SB-311638"/>
    <d v="2022-06-26T00:00:00"/>
    <n v="50797717.280000001"/>
    <n v="1"/>
    <n v="20"/>
    <n v="20"/>
    <m/>
    <x v="4"/>
    <s v="TI"/>
    <x v="2"/>
    <n v="1"/>
    <b v="1"/>
    <x v="0"/>
    <x v="6"/>
  </r>
  <r>
    <s v="KAPE-IB-219641-07-06-2022"/>
    <s v="LTM/2075/21-22"/>
    <n v="30448"/>
    <n v="2847"/>
    <s v="HMB-073308"/>
    <s v="KPEX-SB-180945"/>
    <d v="2022-06-25T00:00:00"/>
    <n v="26703893.129999999"/>
    <n v="0.03"/>
    <n v="445.11"/>
    <n v="14837"/>
    <m/>
    <x v="4"/>
    <s v="IB"/>
    <x v="0"/>
    <n v="0.03"/>
    <b v="1"/>
    <x v="0"/>
    <x v="2"/>
  </r>
  <r>
    <s v="KAPE-IB-219641-07-06-2022"/>
    <s v="LTM/2080/21-22"/>
    <n v="23490"/>
    <n v="2847"/>
    <s v="HMB-073900"/>
    <s v="KPPE-SB-311696"/>
    <d v="2022-06-27T00:00:00"/>
    <n v="29065229.600000001"/>
    <n v="0.03"/>
    <n v="457.02"/>
    <n v="15234"/>
    <m/>
    <x v="4"/>
    <s v="IB"/>
    <x v="0"/>
    <n v="0.03"/>
    <b v="1"/>
    <x v="0"/>
    <x v="2"/>
  </r>
  <r>
    <s v="KAPE-IB-219641-07-06-2022"/>
    <s v="LTM/2087/21-22"/>
    <n v="11950"/>
    <n v="2847"/>
    <s v="HMB-073905"/>
    <s v="KPPE-SB-311715"/>
    <d v="2022-06-27T00:00:00"/>
    <n v="31235959"/>
    <n v="0.03"/>
    <n v="522.80999999999995"/>
    <n v="17427"/>
    <m/>
    <x v="4"/>
    <s v="IB"/>
    <x v="0"/>
    <n v="0.03"/>
    <b v="1"/>
    <x v="0"/>
    <x v="2"/>
  </r>
  <r>
    <s v="KAPE-IB-219641-07-06-2022"/>
    <s v="LTM/2090/21-22"/>
    <n v="8782"/>
    <n v="2847"/>
    <s v="Open Account"/>
    <s v="KPEX-SB-181240"/>
    <d v="2022-06-25T00:00:00"/>
    <n v="14514039.060000001"/>
    <n v="0.03"/>
    <n v="312.69"/>
    <n v="10423"/>
    <m/>
    <x v="4"/>
    <s v="IB"/>
    <x v="0"/>
    <n v="0.03"/>
    <b v="1"/>
    <x v="0"/>
    <x v="2"/>
  </r>
  <r>
    <s v="KAPE-IB-219641-07-06-2022"/>
    <s v="LTM/2091/21-22"/>
    <n v="17286"/>
    <n v="2847"/>
    <s v="Open Account"/>
    <s v="KPEX-SB-181366"/>
    <d v="2022-06-25T00:00:00"/>
    <n v="24307083.93"/>
    <n v="0.03"/>
    <n v="305.52"/>
    <n v="10185"/>
    <m/>
    <x v="4"/>
    <s v="IB"/>
    <x v="0"/>
    <n v="0.03"/>
    <b v="1"/>
    <x v="0"/>
    <x v="2"/>
  </r>
  <r>
    <s v="KAPE-IB-219641-07-06-2022"/>
    <s v="LTM/2093/21-22"/>
    <n v="2402"/>
    <n v="2847"/>
    <s v="Open Account"/>
    <s v="KPEX-SB-181016"/>
    <d v="2022-06-25T00:00:00"/>
    <n v="5352997.67"/>
    <n v="0.03"/>
    <n v="126.69"/>
    <n v="4223"/>
    <m/>
    <x v="4"/>
    <s v="IB"/>
    <x v="0"/>
    <n v="0.03"/>
    <b v="1"/>
    <x v="0"/>
    <x v="2"/>
  </r>
  <r>
    <s v="KAPE-IB-219641-07-06-2022"/>
    <s v="LTM/2096/21-22"/>
    <n v="58310"/>
    <n v="2847"/>
    <s v="Open Account"/>
    <s v="KPEX-SB-181458"/>
    <d v="2022-06-26T00:00:00"/>
    <n v="48936483"/>
    <n v="0.03"/>
    <n v="730.38"/>
    <n v="24346"/>
    <m/>
    <x v="4"/>
    <s v="IB"/>
    <x v="0"/>
    <n v="0.03"/>
    <b v="1"/>
    <x v="0"/>
    <x v="2"/>
  </r>
  <r>
    <s v="KAPE-IB-219641-07-06-2022"/>
    <s v="LTM/2097/21-22"/>
    <n v="99600"/>
    <n v="2847"/>
    <s v="Open Account"/>
    <s v="KPEX-SB-181454"/>
    <d v="2022-06-26T00:00:00"/>
    <n v="117805886"/>
    <n v="0.03"/>
    <n v="1554.15"/>
    <n v="51805"/>
    <m/>
    <x v="4"/>
    <s v="IB"/>
    <x v="0"/>
    <n v="0.03"/>
    <b v="1"/>
    <x v="0"/>
    <x v="2"/>
  </r>
  <r>
    <s v="KAPE-IB-219641-07-06-2022"/>
    <s v="LTM/2098/21-22"/>
    <n v="14028"/>
    <n v="2847"/>
    <s v="Open Account"/>
    <s v="KPEX-SB-181471"/>
    <d v="2022-06-26T00:00:00"/>
    <n v="20451090.690000001"/>
    <n v="0.03"/>
    <n v="282.63"/>
    <n v="9421"/>
    <m/>
    <x v="4"/>
    <s v="IB"/>
    <x v="0"/>
    <n v="0.03"/>
    <b v="1"/>
    <x v="0"/>
    <x v="2"/>
  </r>
  <r>
    <s v="KAPE-IB-219641-07-06-2022"/>
    <s v="LTM/2102/21-22"/>
    <n v="4250"/>
    <n v="2847"/>
    <s v="HMB-074323"/>
    <s v="KPPE-SB-312923"/>
    <d v="2022-06-28T00:00:00"/>
    <n v="32801239.66"/>
    <n v="0.03"/>
    <n v="527.04"/>
    <n v="17568"/>
    <m/>
    <x v="4"/>
    <s v="IB"/>
    <x v="0"/>
    <n v="0.03"/>
    <b v="1"/>
    <x v="0"/>
    <x v="2"/>
  </r>
  <r>
    <s v="KAPE-IB-219669-07-06-2022"/>
    <s v="LTM/2075/21-22"/>
    <n v="30448"/>
    <n v="3402.13"/>
    <s v="HMB-073308"/>
    <s v="KPEX-SB-180945"/>
    <d v="2022-06-25T00:00:00"/>
    <n v="26703893.129999999"/>
    <n v="0.04"/>
    <n v="503.40000000000003"/>
    <n v="12585"/>
    <m/>
    <x v="4"/>
    <s v="IB"/>
    <x v="0"/>
    <n v="0.04"/>
    <b v="1"/>
    <x v="0"/>
    <x v="2"/>
  </r>
  <r>
    <s v="KAPE-IB-219669-07-06-2022"/>
    <s v="LTM/2080/21-22"/>
    <n v="23490"/>
    <n v="3402.13"/>
    <s v="HMB-073900"/>
    <s v="KPPE-SB-311696"/>
    <d v="2022-06-27T00:00:00"/>
    <n v="29065229.600000001"/>
    <n v="0.04"/>
    <n v="609.36"/>
    <n v="15234"/>
    <m/>
    <x v="4"/>
    <s v="IB"/>
    <x v="0"/>
    <n v="0.04"/>
    <b v="1"/>
    <x v="0"/>
    <x v="2"/>
  </r>
  <r>
    <s v="KAPE-IB-219669-07-06-2022"/>
    <s v="LTM/2087/21-22"/>
    <n v="11950"/>
    <n v="3402.13"/>
    <s v="HMB-073905"/>
    <s v="KPPE-SB-311715"/>
    <d v="2022-06-27T00:00:00"/>
    <n v="31235959"/>
    <n v="0.04"/>
    <n v="697.08"/>
    <n v="17427"/>
    <m/>
    <x v="4"/>
    <s v="IB"/>
    <x v="0"/>
    <n v="0.04"/>
    <b v="1"/>
    <x v="0"/>
    <x v="2"/>
  </r>
  <r>
    <s v="KAPE-IB-219669-07-06-2022"/>
    <s v="LTM/2090/21-22"/>
    <n v="8782"/>
    <n v="3402.13"/>
    <s v="Open Account"/>
    <s v="KPEX-SB-181240"/>
    <d v="2022-06-25T00:00:00"/>
    <n v="14514039.060000001"/>
    <n v="0.04"/>
    <n v="334.16"/>
    <n v="8354"/>
    <m/>
    <x v="4"/>
    <s v="IB"/>
    <x v="0"/>
    <n v="0.04"/>
    <b v="1"/>
    <x v="0"/>
    <x v="2"/>
  </r>
  <r>
    <s v="KAPE-IB-219669-07-06-2022"/>
    <s v="LTM/2091/21-22"/>
    <n v="17286"/>
    <n v="3402.13"/>
    <s v="Open Account"/>
    <s v="KPEX-SB-181366"/>
    <d v="2022-06-25T00:00:00"/>
    <n v="24307083.93"/>
    <n v="0.04"/>
    <n v="407.36"/>
    <n v="10185"/>
    <m/>
    <x v="4"/>
    <s v="IB"/>
    <x v="0"/>
    <n v="0.04"/>
    <b v="1"/>
    <x v="0"/>
    <x v="2"/>
  </r>
  <r>
    <s v="KAPE-IB-219669-07-06-2022"/>
    <s v="LTM/2093/21-22"/>
    <n v="2402"/>
    <n v="3402.13"/>
    <s v="Open Account"/>
    <s v="KPEX-SB-181016"/>
    <d v="2022-06-25T00:00:00"/>
    <n v="5352997.67"/>
    <n v="0.04"/>
    <n v="168.92"/>
    <n v="4223"/>
    <m/>
    <x v="4"/>
    <s v="IB"/>
    <x v="0"/>
    <n v="0.04"/>
    <b v="1"/>
    <x v="0"/>
    <x v="2"/>
  </r>
  <r>
    <s v="KAPE-IB-219669-07-06-2022"/>
    <s v="LTM/2096/21-22"/>
    <n v="58310"/>
    <n v="3402.13"/>
    <s v="Open Account"/>
    <s v="KPEX-SB-181458"/>
    <d v="2022-06-26T00:00:00"/>
    <n v="48936483"/>
    <n v="0.04"/>
    <n v="647.52"/>
    <n v="16188"/>
    <m/>
    <x v="4"/>
    <s v="IB"/>
    <x v="0"/>
    <n v="0.04"/>
    <b v="1"/>
    <x v="0"/>
    <x v="2"/>
  </r>
  <r>
    <s v="KAPE-IB-219669-07-06-2022"/>
    <s v="LTM/2097/21-22"/>
    <n v="99600"/>
    <n v="3402.13"/>
    <s v="Open Account"/>
    <s v="KPEX-SB-181454"/>
    <d v="2022-06-26T00:00:00"/>
    <n v="117805886"/>
    <n v="0.04"/>
    <n v="2072.1999999999998"/>
    <n v="51805"/>
    <m/>
    <x v="4"/>
    <s v="IB"/>
    <x v="0"/>
    <n v="0.04"/>
    <b v="1"/>
    <x v="0"/>
    <x v="2"/>
  </r>
  <r>
    <s v="KAPE-IB-219669-07-06-2022"/>
    <s v="LTM/2098/21-22"/>
    <n v="14028"/>
    <n v="3402.13"/>
    <s v="Open Account"/>
    <s v="KPEX-SB-181471"/>
    <d v="2022-06-26T00:00:00"/>
    <n v="20451090.690000001"/>
    <n v="0.04"/>
    <n v="376.84"/>
    <n v="9421"/>
    <m/>
    <x v="4"/>
    <s v="IB"/>
    <x v="0"/>
    <n v="0.04"/>
    <b v="1"/>
    <x v="0"/>
    <x v="2"/>
  </r>
  <r>
    <s v="KAPE-IB-219687-07-06-2022"/>
    <s v="LTM/2075/21-22"/>
    <n v="30448"/>
    <n v="3906.9090000000001"/>
    <s v="HMB-073308"/>
    <s v="KPEX-SB-180945"/>
    <d v="2022-06-25T00:00:00"/>
    <n v="26703893.129999999"/>
    <n v="0.04"/>
    <n v="503.40000000000003"/>
    <n v="12585"/>
    <m/>
    <x v="4"/>
    <s v="IB"/>
    <x v="0"/>
    <n v="0.04"/>
    <b v="1"/>
    <x v="0"/>
    <x v="2"/>
  </r>
  <r>
    <s v="KAPE-IB-219687-07-06-2022"/>
    <s v="LTM/2080/21-22"/>
    <n v="23490"/>
    <n v="3906.9090000000001"/>
    <s v="HMB-073900"/>
    <s v="KPPE-SB-311696"/>
    <d v="2022-06-27T00:00:00"/>
    <n v="29065229.600000001"/>
    <n v="0.04"/>
    <n v="609.36"/>
    <n v="15234"/>
    <m/>
    <x v="4"/>
    <s v="IB"/>
    <x v="0"/>
    <n v="0.04"/>
    <b v="1"/>
    <x v="0"/>
    <x v="2"/>
  </r>
  <r>
    <s v="KAPE-IB-219687-07-06-2022"/>
    <s v="LTM/2087/21-22"/>
    <n v="11950"/>
    <n v="3906.9090000000001"/>
    <s v="HMB-073905"/>
    <s v="KPPE-SB-311715"/>
    <d v="2022-06-27T00:00:00"/>
    <n v="31235959"/>
    <n v="0.04"/>
    <n v="697.08"/>
    <n v="17427"/>
    <m/>
    <x v="4"/>
    <s v="IB"/>
    <x v="0"/>
    <n v="0.04"/>
    <b v="1"/>
    <x v="0"/>
    <x v="2"/>
  </r>
  <r>
    <s v="KAPE-IB-219687-07-06-2022"/>
    <s v="LTM/2090/21-22"/>
    <n v="8782"/>
    <n v="3906.9090000000001"/>
    <s v="Open Account"/>
    <s v="KPEX-SB-181240"/>
    <d v="2022-06-25T00:00:00"/>
    <n v="14514039.060000001"/>
    <n v="0.04"/>
    <n v="334.16"/>
    <n v="8354"/>
    <m/>
    <x v="4"/>
    <s v="IB"/>
    <x v="0"/>
    <n v="0.04"/>
    <b v="1"/>
    <x v="0"/>
    <x v="2"/>
  </r>
  <r>
    <s v="KAPW-IB-176924-02-06-2022"/>
    <s v="LTM/2075/21-22"/>
    <n v="30448"/>
    <n v="3809.9189999999999"/>
    <s v="HMB-073308"/>
    <s v="KPEX-SB-180945"/>
    <d v="2022-06-25T00:00:00"/>
    <n v="26703893.129999999"/>
    <n v="0.04"/>
    <n v="503.40000000000003"/>
    <n v="12585"/>
    <m/>
    <x v="4"/>
    <s v="IB"/>
    <x v="0"/>
    <n v="0.04"/>
    <b v="1"/>
    <x v="0"/>
    <x v="2"/>
  </r>
  <r>
    <s v="KAPW-IB-176924-02-06-2022"/>
    <s v="LTM/2080/21-22"/>
    <n v="23490"/>
    <n v="3809.9189999999999"/>
    <s v="HMB-073900"/>
    <s v="KPPE-SB-311696"/>
    <d v="2022-06-27T00:00:00"/>
    <n v="29065229.600000001"/>
    <n v="0.04"/>
    <n v="609.36"/>
    <n v="15234"/>
    <m/>
    <x v="4"/>
    <s v="IB"/>
    <x v="0"/>
    <n v="0.04"/>
    <b v="1"/>
    <x v="0"/>
    <x v="2"/>
  </r>
  <r>
    <s v="KAPW-IB-176924-02-06-2022"/>
    <s v="LTM/2087/21-22"/>
    <n v="11950"/>
    <n v="3809.9189999999999"/>
    <s v="HMB-073905"/>
    <s v="KPPE-SB-311715"/>
    <d v="2022-06-27T00:00:00"/>
    <n v="31235959"/>
    <n v="0.04"/>
    <n v="697.08"/>
    <n v="17427"/>
    <m/>
    <x v="4"/>
    <s v="IB"/>
    <x v="0"/>
    <n v="0.04"/>
    <b v="1"/>
    <x v="0"/>
    <x v="2"/>
  </r>
  <r>
    <s v="KAPW-IB-176924-02-06-2022"/>
    <s v="LTM/2090/21-22"/>
    <n v="8782"/>
    <n v="3809.9189999999999"/>
    <s v="Open Account"/>
    <s v="KPEX-SB-181240"/>
    <d v="2022-06-25T00:00:00"/>
    <n v="14514039.060000001"/>
    <n v="0.04"/>
    <n v="334.16"/>
    <n v="8354"/>
    <m/>
    <x v="4"/>
    <s v="IB"/>
    <x v="0"/>
    <n v="0.04"/>
    <b v="1"/>
    <x v="0"/>
    <x v="2"/>
  </r>
  <r>
    <s v="KAPW-IB-176924-02-06-2022"/>
    <s v="LTM/2091/21-22"/>
    <n v="17286"/>
    <n v="3809.9189999999999"/>
    <s v="Open Account"/>
    <s v="KPEX-SB-181366"/>
    <d v="2022-06-25T00:00:00"/>
    <n v="24307083.93"/>
    <n v="0.04"/>
    <n v="407.36"/>
    <n v="10185"/>
    <m/>
    <x v="4"/>
    <s v="IB"/>
    <x v="0"/>
    <n v="0.04"/>
    <b v="1"/>
    <x v="0"/>
    <x v="2"/>
  </r>
  <r>
    <s v="KAPW-IB-176924-02-06-2022"/>
    <s v="LTM/2093/21-22"/>
    <n v="2402"/>
    <n v="3809.9189999999999"/>
    <s v="Open Account"/>
    <s v="KPEX-SB-181016"/>
    <d v="2022-06-25T00:00:00"/>
    <n v="5352997.67"/>
    <n v="0.04"/>
    <n v="168.92"/>
    <n v="4223"/>
    <m/>
    <x v="4"/>
    <s v="IB"/>
    <x v="0"/>
    <n v="0.04"/>
    <b v="1"/>
    <x v="0"/>
    <x v="2"/>
  </r>
  <r>
    <s v="KAPW-IB-176924-02-06-2022"/>
    <s v="LTM/2096/21-22"/>
    <n v="58310"/>
    <n v="3809.9189999999999"/>
    <s v="Open Account"/>
    <s v="KPEX-SB-181458"/>
    <d v="2022-06-26T00:00:00"/>
    <n v="48936483"/>
    <n v="0.04"/>
    <n v="647.52"/>
    <n v="16188"/>
    <m/>
    <x v="4"/>
    <s v="IB"/>
    <x v="0"/>
    <n v="0.04"/>
    <b v="1"/>
    <x v="0"/>
    <x v="2"/>
  </r>
  <r>
    <s v="KAPW-IB-176924-02-06-2022"/>
    <s v="LTM/2097/21-22"/>
    <n v="99600"/>
    <n v="3809.9189999999999"/>
    <s v="Open Account"/>
    <s v="KPEX-SB-181454"/>
    <d v="2022-06-26T00:00:00"/>
    <n v="117805886"/>
    <n v="0.04"/>
    <n v="2072.1999999999998"/>
    <n v="51805"/>
    <m/>
    <x v="4"/>
    <s v="IB"/>
    <x v="0"/>
    <n v="0.04"/>
    <b v="1"/>
    <x v="0"/>
    <x v="2"/>
  </r>
  <r>
    <s v="KAPW-IB-176924-02-06-2022"/>
    <s v="LTM/2098/21-22"/>
    <n v="14028"/>
    <n v="3809.9189999999999"/>
    <s v="Open Account"/>
    <s v="KPEX-SB-181471"/>
    <d v="2022-06-26T00:00:00"/>
    <n v="20451090.690000001"/>
    <n v="0.04"/>
    <n v="376.84"/>
    <n v="9421"/>
    <m/>
    <x v="4"/>
    <s v="IB"/>
    <x v="0"/>
    <n v="0.04"/>
    <b v="1"/>
    <x v="0"/>
    <x v="2"/>
  </r>
  <r>
    <s v="KAPE-MB-228620-10-06-2021"/>
    <s v="LTM/2076/21-22"/>
    <n v="30796"/>
    <n v="5503.201"/>
    <s v="HMB-073145"/>
    <s v="KPPE-SB-311638"/>
    <d v="2022-06-26T00:00:00"/>
    <n v="50797717.280000001"/>
    <n v="0.66327000000000003"/>
    <n v="12182.28"/>
    <n v="18367"/>
    <m/>
    <x v="4"/>
    <s v="MB"/>
    <x v="1"/>
    <n v="0.66327000000000003"/>
    <b v="1"/>
    <x v="0"/>
    <x v="5"/>
  </r>
  <r>
    <s v="KAPE-MB-228620-10-06-2021"/>
    <s v="LTM/2102/21-22"/>
    <n v="4250"/>
    <n v="5503.201"/>
    <s v="HMB-074323"/>
    <s v="KPPE-SB-312923"/>
    <d v="2022-06-28T00:00:00"/>
    <n v="32801239.66"/>
    <n v="0.41666999999999998"/>
    <n v="7320.01"/>
    <n v="17568"/>
    <m/>
    <x v="4"/>
    <s v="MB"/>
    <x v="1"/>
    <n v="0.41666999999999998"/>
    <b v="1"/>
    <x v="0"/>
    <x v="5"/>
  </r>
  <r>
    <s v="KAPW-IB-178347-06-06-2022"/>
    <s v="LTM/2096/21-22"/>
    <n v="58310"/>
    <n v="3906.9029999999998"/>
    <s v="Open Account"/>
    <s v="KPEX-SB-181458"/>
    <d v="2022-06-26T00:00:00"/>
    <n v="48936483"/>
    <n v="0.04"/>
    <n v="440.79999999999995"/>
    <n v="11020"/>
    <m/>
    <x v="4"/>
    <s v="IB"/>
    <x v="0"/>
    <n v="0.04"/>
    <b v="1"/>
    <x v="0"/>
    <x v="2"/>
  </r>
  <r>
    <s v="KAPW-IB-178347-06-06-2022"/>
    <s v="LTM/2097/21-22"/>
    <n v="99600"/>
    <n v="3906.9029999999998"/>
    <s v="Open Account"/>
    <s v="KPEX-SB-181454"/>
    <d v="2022-06-26T00:00:00"/>
    <n v="117805886"/>
    <n v="0.04"/>
    <n v="2072.1999999999998"/>
    <n v="51805"/>
    <m/>
    <x v="4"/>
    <s v="IB"/>
    <x v="0"/>
    <n v="0.04"/>
    <b v="1"/>
    <x v="0"/>
    <x v="2"/>
  </r>
  <r>
    <s v="KAPW-IB-178347-06-06-2022"/>
    <s v="LTM/2098/21-22"/>
    <n v="14028"/>
    <n v="3906.9029999999998"/>
    <s v="Open Account"/>
    <s v="KPEX-SB-181471"/>
    <d v="2022-06-26T00:00:00"/>
    <n v="20451090.690000001"/>
    <n v="0.04"/>
    <n v="376.84"/>
    <n v="9421"/>
    <m/>
    <x v="4"/>
    <s v="IB"/>
    <x v="0"/>
    <n v="0.04"/>
    <b v="1"/>
    <x v="0"/>
    <x v="2"/>
  </r>
  <r>
    <s v="KPFI-TI-48404-15-06-2022"/>
    <s v="LTM/2076/21-22"/>
    <n v="30796"/>
    <n v="9606.2199999999993"/>
    <s v="HMB-073145"/>
    <s v="KPPE-SB-311638"/>
    <d v="2022-06-26T00:00:00"/>
    <n v="50797717.280000001"/>
    <n v="1"/>
    <n v="25.8"/>
    <n v="25.8"/>
    <m/>
    <x v="4"/>
    <s v="TI"/>
    <x v="2"/>
    <n v="1"/>
    <b v="1"/>
    <x v="0"/>
    <x v="6"/>
  </r>
  <r>
    <s v="PQIB-IB-2406-11-08-2020"/>
    <s v="LTM/2104/21-22"/>
    <n v="14004"/>
    <n v="2701.12"/>
    <s v="HMB-074750"/>
    <s v="KPPE-SB-313595"/>
    <d v="2022-06-28T00:00:00"/>
    <n v="25979328.379999999"/>
    <n v="0.1"/>
    <n v="441.5"/>
    <n v="4415"/>
    <m/>
    <x v="4"/>
    <s v="IB"/>
    <x v="0"/>
    <n v="0.1"/>
    <b v="1"/>
    <x v="0"/>
    <x v="0"/>
  </r>
  <r>
    <s v="PQIB-IB-2406-11-08-2020"/>
    <s v="LTM/2104/21-22"/>
    <n v="14004"/>
    <n v="2701.12"/>
    <s v="HMB-074750"/>
    <s v="KPPE-SB-313595"/>
    <d v="2022-06-28T00:00:00"/>
    <n v="25979328.379999999"/>
    <n v="0.4"/>
    <n v="6352"/>
    <n v="15880"/>
    <m/>
    <x v="4"/>
    <s v="IB"/>
    <x v="0"/>
    <n v="0.4"/>
    <b v="1"/>
    <x v="0"/>
    <x v="0"/>
  </r>
  <r>
    <s v="PQIB-IB-2406-11-08-2020"/>
    <s v="LTM/2111/21-22"/>
    <n v="5408"/>
    <n v="2701.12"/>
    <s v="HMB-075473"/>
    <s v="KPEX-SB-182513"/>
    <d v="2022-06-28T00:00:00"/>
    <n v="10559456.6"/>
    <n v="0.1"/>
    <n v="343.90000000000003"/>
    <n v="3439"/>
    <m/>
    <x v="4"/>
    <s v="IB"/>
    <x v="0"/>
    <n v="0.1"/>
    <b v="1"/>
    <x v="0"/>
    <x v="0"/>
  </r>
  <r>
    <s v="PQZI-EP-26221-06-05-2022"/>
    <s v="LTM/2086/21-22"/>
    <n v="21840"/>
    <n v="9607.11"/>
    <s v="MCB-005407"/>
    <s v="KPPE-SB-313874"/>
    <d v="2022-06-29T00:00:00"/>
    <n v="24518894.399999999"/>
    <n v="1"/>
    <n v="170"/>
    <n v="170"/>
    <m/>
    <x v="4"/>
    <s v="EP"/>
    <x v="2"/>
    <n v="1"/>
    <b v="1"/>
    <x v="0"/>
    <x v="6"/>
  </r>
  <r>
    <s v="KAPE-IB-219641-07-06-2022"/>
    <s v="LTM/2104/21-22"/>
    <n v="14004"/>
    <n v="2847"/>
    <s v="HMB-074750"/>
    <s v="KPPE-SB-313595"/>
    <d v="2022-06-28T00:00:00"/>
    <n v="25979328.379999999"/>
    <n v="0.03"/>
    <n v="608.84999999999991"/>
    <n v="20295"/>
    <m/>
    <x v="4"/>
    <s v="IB"/>
    <x v="0"/>
    <n v="0.03"/>
    <b v="1"/>
    <x v="0"/>
    <x v="2"/>
  </r>
  <r>
    <s v="KAPE-IB-219641-07-06-2022"/>
    <s v="LTM/2111/21-22"/>
    <n v="5408"/>
    <n v="2847"/>
    <s v="HMB-075473"/>
    <s v="KPEX-SB-182513"/>
    <d v="2022-06-28T00:00:00"/>
    <n v="10559456.6"/>
    <n v="0.03"/>
    <n v="103.17"/>
    <n v="3439"/>
    <m/>
    <x v="4"/>
    <s v="IB"/>
    <x v="0"/>
    <n v="0.03"/>
    <b v="1"/>
    <x v="0"/>
    <x v="2"/>
  </r>
  <r>
    <s v="KAPE-IB-219669-07-06-2022"/>
    <s v="LTM/2104/21-22"/>
    <n v="14004"/>
    <n v="3402.13"/>
    <s v="HMB-074750"/>
    <s v="KPPE-SB-313595"/>
    <d v="2022-06-28T00:00:00"/>
    <n v="25979328.379999999"/>
    <n v="0.04"/>
    <n v="811.80000000000007"/>
    <n v="20295"/>
    <m/>
    <x v="4"/>
    <s v="IB"/>
    <x v="0"/>
    <n v="0.04"/>
    <b v="1"/>
    <x v="0"/>
    <x v="2"/>
  </r>
  <r>
    <s v="KAPE-IB-219669-07-06-2022"/>
    <s v="LTM/2111/21-22"/>
    <n v="5408"/>
    <n v="3402.13"/>
    <s v="HMB-075473"/>
    <s v="KPEX-SB-182513"/>
    <d v="2022-06-28T00:00:00"/>
    <n v="10559456.6"/>
    <n v="0.04"/>
    <n v="137.56"/>
    <n v="3439"/>
    <m/>
    <x v="4"/>
    <s v="IB"/>
    <x v="0"/>
    <n v="0.04"/>
    <b v="1"/>
    <x v="0"/>
    <x v="2"/>
  </r>
  <r>
    <s v="KAPW-IB-176924-02-06-2022"/>
    <s v="LTM/2104/21-22"/>
    <n v="14004"/>
    <n v="3809.9189999999999"/>
    <s v="HMB-074750"/>
    <s v="KPPE-SB-313595"/>
    <d v="2022-06-28T00:00:00"/>
    <n v="25979328.379999999"/>
    <n v="0.04"/>
    <n v="811.80000000000007"/>
    <n v="20295"/>
    <m/>
    <x v="4"/>
    <s v="IB"/>
    <x v="0"/>
    <n v="0.04"/>
    <b v="1"/>
    <x v="0"/>
    <x v="2"/>
  </r>
  <r>
    <s v="KAPE-MB-228620-10-06-2021"/>
    <s v="LTM/2104/21-22"/>
    <n v="14004"/>
    <n v="5503.201"/>
    <s v="HMB-074750"/>
    <s v="KPPE-SB-313595"/>
    <d v="2022-06-28T00:00:00"/>
    <n v="25979328.379999999"/>
    <n v="0.53061000000000003"/>
    <n v="8426.1299999999992"/>
    <n v="15880"/>
    <m/>
    <x v="4"/>
    <s v="MB"/>
    <x v="1"/>
    <n v="0.53061000000000003"/>
    <b v="1"/>
    <x v="0"/>
    <x v="5"/>
  </r>
  <r>
    <s v="KPFI-TI-47669-08-06-2022"/>
    <s v="LTM/2086/21-22"/>
    <n v="21840"/>
    <n v="8523.5990000000002"/>
    <s v="MCB-005407"/>
    <s v="KPPE-SB-313874"/>
    <d v="2022-06-29T00:00:00"/>
    <n v="24518894.399999999"/>
    <n v="1"/>
    <n v="17000"/>
    <n v="17000"/>
    <m/>
    <x v="4"/>
    <s v="TI"/>
    <x v="2"/>
    <n v="1"/>
    <b v="1"/>
    <x v="0"/>
    <x v="6"/>
  </r>
  <r>
    <s v="KAPW-IB-178347-06-06-2022"/>
    <s v="LTM/2104/21-22"/>
    <n v="14004"/>
    <n v="3906.9029999999998"/>
    <s v="HMB-074750"/>
    <s v="KPPE-SB-313595"/>
    <d v="2022-06-28T00:00:00"/>
    <n v="25979328.379999999"/>
    <n v="0.04"/>
    <n v="811.80000000000007"/>
    <n v="20295"/>
    <m/>
    <x v="4"/>
    <s v="IB"/>
    <x v="0"/>
    <n v="0.04"/>
    <b v="1"/>
    <x v="0"/>
    <x v="2"/>
  </r>
  <r>
    <s v="KAPW-IB-178347-06-06-2022"/>
    <s v="LTM/2111/21-22"/>
    <n v="5408"/>
    <n v="3906.9029999999998"/>
    <s v="HMB-075473"/>
    <s v="KPEX-SB-182513"/>
    <d v="2022-06-28T00:00:00"/>
    <n v="10559456.6"/>
    <n v="0.04"/>
    <n v="137.56"/>
    <n v="3439"/>
    <m/>
    <x v="4"/>
    <s v="IB"/>
    <x v="0"/>
    <n v="0.04"/>
    <b v="1"/>
    <x v="0"/>
    <x v="2"/>
  </r>
  <r>
    <s v="PQIB-IB-2406-11-08-2020"/>
    <s v="LTM/1991/21-22"/>
    <n v="6420"/>
    <n v="2701.12"/>
    <s v="HMB-075429"/>
    <s v="KPEX-SB-183131"/>
    <d v="2022-06-29T00:00:00"/>
    <n v="5836654.8700000001"/>
    <n v="0.4"/>
    <n v="1288"/>
    <n v="3220"/>
    <m/>
    <x v="4"/>
    <s v="IB"/>
    <x v="0"/>
    <n v="0.4"/>
    <b v="1"/>
    <x v="0"/>
    <x v="0"/>
  </r>
  <r>
    <s v="PQIB-IB-2406-11-08-2020"/>
    <s v="LTM/2105/21-22"/>
    <n v="53231"/>
    <n v="2701.12"/>
    <s v="HMB-075128"/>
    <s v="KPPE-SB-313951"/>
    <d v="2022-06-29T00:00:00"/>
    <n v="35264161.18"/>
    <n v="0.1"/>
    <n v="503.4"/>
    <n v="5034"/>
    <m/>
    <x v="4"/>
    <s v="IB"/>
    <x v="0"/>
    <n v="0.1"/>
    <b v="1"/>
    <x v="0"/>
    <x v="0"/>
  </r>
  <r>
    <s v="PQIB-IB-2406-11-08-2020"/>
    <s v="LTM/2105/21-22"/>
    <n v="53231"/>
    <n v="2701.12"/>
    <s v="HMB-075128"/>
    <s v="KPPE-SB-313951"/>
    <d v="2022-06-29T00:00:00"/>
    <n v="35264161.18"/>
    <n v="0.4"/>
    <n v="2237.6"/>
    <n v="5594"/>
    <m/>
    <x v="4"/>
    <s v="IB"/>
    <x v="0"/>
    <n v="0.4"/>
    <b v="1"/>
    <x v="0"/>
    <x v="0"/>
  </r>
  <r>
    <s v="PQIB-IB-2406-11-08-2020"/>
    <s v="LTM/2106/21-22"/>
    <n v="4284"/>
    <n v="2701.12"/>
    <s v="HMB-075087"/>
    <s v="KPPE-SB-313941"/>
    <d v="2022-06-29T00:00:00"/>
    <n v="34372393.840000004"/>
    <n v="0.1"/>
    <n v="233.4"/>
    <n v="2334"/>
    <m/>
    <x v="4"/>
    <s v="IB"/>
    <x v="0"/>
    <n v="0.1"/>
    <b v="1"/>
    <x v="0"/>
    <x v="0"/>
  </r>
  <r>
    <s v="PQIB-IB-2406-11-08-2020"/>
    <s v="LTM/2106/21-22"/>
    <n v="4284"/>
    <n v="2701.12"/>
    <s v="HMB-075087"/>
    <s v="KPPE-SB-313941"/>
    <d v="2022-06-29T00:00:00"/>
    <n v="34372393.840000004"/>
    <n v="0.4"/>
    <n v="4652.8"/>
    <n v="11632"/>
    <m/>
    <x v="4"/>
    <s v="IB"/>
    <x v="0"/>
    <n v="0.4"/>
    <b v="1"/>
    <x v="0"/>
    <x v="0"/>
  </r>
  <r>
    <s v="PQIB-IB-2406-11-08-2020"/>
    <s v="LTM/2110/21-22"/>
    <n v="18991"/>
    <n v="2701.12"/>
    <s v="HMB-075609"/>
    <s v="KPPE-SB-315297"/>
    <d v="2022-06-30T00:00:00"/>
    <n v="25968546.129999999"/>
    <n v="0.1"/>
    <n v="149"/>
    <n v="1490"/>
    <m/>
    <x v="4"/>
    <s v="IB"/>
    <x v="0"/>
    <n v="0.1"/>
    <b v="1"/>
    <x v="0"/>
    <x v="0"/>
  </r>
  <r>
    <s v="PQIB-IB-2406-11-08-2020"/>
    <s v="LTM/2110/21-22"/>
    <n v="18991"/>
    <n v="2701.12"/>
    <s v="HMB-075609"/>
    <s v="KPPE-SB-315297"/>
    <d v="2022-06-30T00:00:00"/>
    <n v="25968546.129999999"/>
    <n v="0.4"/>
    <n v="3108"/>
    <n v="7770"/>
    <m/>
    <x v="4"/>
    <s v="IB"/>
    <x v="0"/>
    <n v="0.4"/>
    <b v="1"/>
    <x v="0"/>
    <x v="0"/>
  </r>
  <r>
    <s v="PQIB-IB-2406-11-08-2020"/>
    <s v="LTM/2113/21-22"/>
    <n v="12078"/>
    <n v="2701.12"/>
    <s v="HMB-075607"/>
    <s v="KPPE-SB-315018"/>
    <d v="2022-06-30T00:00:00"/>
    <n v="31199816.059999999"/>
    <n v="0.1"/>
    <n v="1892.7"/>
    <n v="18927"/>
    <m/>
    <x v="4"/>
    <s v="IB"/>
    <x v="0"/>
    <n v="0.1"/>
    <b v="1"/>
    <x v="0"/>
    <x v="0"/>
  </r>
  <r>
    <s v="PQIB-IB-2406-11-08-2020"/>
    <s v="LTM/2120/21-22"/>
    <n v="14760"/>
    <n v="2701.12"/>
    <s v="Open Account"/>
    <s v="KPEX-SB-183233"/>
    <d v="2022-06-30T00:00:00"/>
    <n v="34438880.630000003"/>
    <n v="0.1"/>
    <n v="1461.2"/>
    <n v="14612"/>
    <m/>
    <x v="4"/>
    <s v="IB"/>
    <x v="0"/>
    <n v="0.1"/>
    <b v="1"/>
    <x v="0"/>
    <x v="0"/>
  </r>
  <r>
    <s v="KAPE-IB-123067-05-01-2022"/>
    <s v="LTM/2106/21-22"/>
    <n v="4284"/>
    <n v="5205.2700000000004"/>
    <s v="HMB-075087"/>
    <s v="KPPE-SB-313941"/>
    <d v="2022-06-29T00:00:00"/>
    <n v="34372393.840000004"/>
    <n v="1.0101"/>
    <n v="2357.5700000000002"/>
    <n v="2334"/>
    <m/>
    <x v="4"/>
    <s v="IB"/>
    <x v="0"/>
    <n v="1.0101"/>
    <b v="1"/>
    <x v="0"/>
    <x v="1"/>
  </r>
  <r>
    <s v="KAPW-IB-50950-05-10-2021"/>
    <s v="LTM/2106/21-22"/>
    <n v="4284"/>
    <n v="5402.33"/>
    <s v="HMB-075087"/>
    <s v="KPPE-SB-313941"/>
    <d v="2022-06-29T00:00:00"/>
    <n v="34372393.840000004"/>
    <n v="1.0101"/>
    <n v="6035.35"/>
    <n v="5975"/>
    <m/>
    <x v="4"/>
    <s v="IB"/>
    <x v="0"/>
    <n v="1.0101"/>
    <b v="1"/>
    <x v="0"/>
    <x v="3"/>
  </r>
  <r>
    <s v="KPFI-TI-47143-04-06-2022"/>
    <s v="LTM/2085/21-22"/>
    <n v="21960"/>
    <n v="4821.1090000000004"/>
    <s v="HMB-073901"/>
    <s v="KPPE-SB-315257"/>
    <d v="2022-06-30T00:00:00"/>
    <n v="31342739.399999999"/>
    <n v="1"/>
    <n v="500"/>
    <n v="500"/>
    <m/>
    <x v="4"/>
    <s v="TI"/>
    <x v="2"/>
    <n v="1"/>
    <b v="1"/>
    <x v="0"/>
    <x v="6"/>
  </r>
  <r>
    <s v="PQZI-EP-26221-06-05-2022"/>
    <s v="LTM/2085/21-22"/>
    <n v="21960"/>
    <n v="9607.11"/>
    <s v="HMB-073901"/>
    <s v="KPPE-SB-315257"/>
    <d v="2022-06-30T00:00:00"/>
    <n v="31342739.399999999"/>
    <n v="1"/>
    <n v="22"/>
    <n v="22"/>
    <m/>
    <x v="4"/>
    <s v="EP"/>
    <x v="2"/>
    <n v="1"/>
    <b v="1"/>
    <x v="0"/>
    <x v="6"/>
  </r>
  <r>
    <s v="KAPE-IB-219641-07-06-2022"/>
    <s v="LTM/1991/21-22"/>
    <n v="6420"/>
    <n v="2847"/>
    <s v="HMB-075429"/>
    <s v="KPEX-SB-183131"/>
    <d v="2022-06-29T00:00:00"/>
    <n v="5836654.8700000001"/>
    <n v="0.03"/>
    <n v="96.6"/>
    <n v="3220"/>
    <m/>
    <x v="4"/>
    <s v="IB"/>
    <x v="0"/>
    <n v="0.03"/>
    <b v="1"/>
    <x v="0"/>
    <x v="2"/>
  </r>
  <r>
    <s v="KAPE-IB-219641-07-06-2022"/>
    <s v="LTM/2105/21-22"/>
    <n v="53231"/>
    <n v="2847"/>
    <s v="HMB-075128"/>
    <s v="KPPE-SB-313951"/>
    <d v="2022-06-29T00:00:00"/>
    <n v="35264161.18"/>
    <n v="0.03"/>
    <n v="318.83999999999997"/>
    <n v="10628"/>
    <m/>
    <x v="4"/>
    <s v="IB"/>
    <x v="0"/>
    <n v="0.03"/>
    <b v="1"/>
    <x v="0"/>
    <x v="2"/>
  </r>
  <r>
    <s v="KAPE-IB-219641-07-06-2022"/>
    <s v="LTM/2106/21-22"/>
    <n v="4284"/>
    <n v="2847"/>
    <s v="HMB-075087"/>
    <s v="KPPE-SB-313941"/>
    <d v="2022-06-29T00:00:00"/>
    <n v="34372393.840000004"/>
    <n v="0.03"/>
    <n v="418.98"/>
    <n v="13966"/>
    <m/>
    <x v="4"/>
    <s v="IB"/>
    <x v="0"/>
    <n v="0.03"/>
    <b v="1"/>
    <x v="0"/>
    <x v="2"/>
  </r>
  <r>
    <s v="KAPE-IB-219641-07-06-2022"/>
    <s v="LTM/2110/21-22"/>
    <n v="18991"/>
    <n v="2847"/>
    <s v="HMB-075609"/>
    <s v="KPPE-SB-315297"/>
    <d v="2022-06-30T00:00:00"/>
    <n v="25968546.129999999"/>
    <n v="0.03"/>
    <n v="277.79999999999995"/>
    <n v="9260"/>
    <m/>
    <x v="4"/>
    <s v="IB"/>
    <x v="0"/>
    <n v="0.03"/>
    <b v="1"/>
    <x v="0"/>
    <x v="2"/>
  </r>
  <r>
    <s v="KAPE-IB-219641-07-06-2022"/>
    <s v="LTM/2113/21-22"/>
    <n v="12078"/>
    <n v="2847"/>
    <s v="HMB-075607"/>
    <s v="KPPE-SB-315018"/>
    <d v="2022-06-30T00:00:00"/>
    <n v="31199816.059999999"/>
    <n v="0.03"/>
    <n v="567.80999999999995"/>
    <n v="18927"/>
    <m/>
    <x v="4"/>
    <s v="IB"/>
    <x v="0"/>
    <n v="0.03"/>
    <b v="1"/>
    <x v="0"/>
    <x v="2"/>
  </r>
  <r>
    <s v="KAPE-IB-219641-07-06-2022"/>
    <s v="LTM/2120/21-22"/>
    <n v="14760"/>
    <n v="2847"/>
    <s v="Open Account"/>
    <s v="KPEX-SB-183233"/>
    <d v="2022-06-30T00:00:00"/>
    <n v="34438880.630000003"/>
    <n v="0.03"/>
    <n v="438.36"/>
    <n v="14612"/>
    <m/>
    <x v="4"/>
    <s v="IB"/>
    <x v="0"/>
    <n v="0.03"/>
    <b v="1"/>
    <x v="0"/>
    <x v="2"/>
  </r>
  <r>
    <s v="KAPE-IB-219669-07-06-2022"/>
    <s v="LTM/1991/21-22"/>
    <n v="6420"/>
    <n v="3402.13"/>
    <s v="HMB-075429"/>
    <s v="KPEX-SB-183131"/>
    <d v="2022-06-29T00:00:00"/>
    <n v="5836654.8700000001"/>
    <n v="0.04"/>
    <n v="128.80000000000001"/>
    <n v="3220"/>
    <m/>
    <x v="4"/>
    <s v="IB"/>
    <x v="0"/>
    <n v="0.04"/>
    <b v="1"/>
    <x v="0"/>
    <x v="2"/>
  </r>
  <r>
    <s v="KAPE-IB-219669-07-06-2022"/>
    <s v="LTM/2110/21-22"/>
    <n v="18991"/>
    <n v="3402.13"/>
    <s v="HMB-075609"/>
    <s v="KPPE-SB-315297"/>
    <d v="2022-06-30T00:00:00"/>
    <n v="25968546.129999999"/>
    <n v="0.04"/>
    <n v="370.4"/>
    <n v="9260"/>
    <m/>
    <x v="4"/>
    <s v="IB"/>
    <x v="0"/>
    <n v="0.04"/>
    <b v="1"/>
    <x v="0"/>
    <x v="2"/>
  </r>
  <r>
    <s v="KAPE-IB-219669-07-06-2022"/>
    <s v="LTM/2113/21-22"/>
    <n v="12078"/>
    <n v="3402.13"/>
    <s v="HMB-075607"/>
    <s v="KPPE-SB-315018"/>
    <d v="2022-06-30T00:00:00"/>
    <n v="31199816.059999999"/>
    <n v="0.04"/>
    <n v="757.08"/>
    <n v="18927"/>
    <m/>
    <x v="4"/>
    <s v="IB"/>
    <x v="0"/>
    <n v="0.04"/>
    <b v="1"/>
    <x v="0"/>
    <x v="2"/>
  </r>
  <r>
    <s v="KAPE-IB-219669-07-06-2022"/>
    <s v="LTM/2120/21-22"/>
    <n v="14760"/>
    <n v="3402.13"/>
    <s v="Open Account"/>
    <s v="KPEX-SB-183233"/>
    <d v="2022-06-30T00:00:00"/>
    <n v="34438880.630000003"/>
    <n v="0.04"/>
    <n v="584.48"/>
    <n v="14612"/>
    <m/>
    <x v="4"/>
    <s v="IB"/>
    <x v="0"/>
    <n v="0.04"/>
    <b v="1"/>
    <x v="0"/>
    <x v="2"/>
  </r>
  <r>
    <s v="KAPE-IB-219687-07-06-2022"/>
    <s v="LTM/1991/21-22"/>
    <n v="6420"/>
    <n v="3906.9090000000001"/>
    <s v="HMB-075429"/>
    <s v="KPEX-SB-183131"/>
    <d v="2022-06-29T00:00:00"/>
    <n v="5836654.8700000001"/>
    <n v="0.04"/>
    <n v="128.80000000000001"/>
    <n v="3220"/>
    <m/>
    <x v="4"/>
    <s v="IB"/>
    <x v="0"/>
    <n v="0.04"/>
    <b v="1"/>
    <x v="0"/>
    <x v="2"/>
  </r>
  <r>
    <s v="KAPW-IB-176924-02-06-2022"/>
    <s v="LTM/2106/21-22"/>
    <n v="4284"/>
    <n v="3809.9189999999999"/>
    <s v="HMB-075087"/>
    <s v="KPPE-SB-313941"/>
    <d v="2022-06-29T00:00:00"/>
    <n v="34372393.840000004"/>
    <n v="0.04"/>
    <n v="38.56"/>
    <n v="964"/>
    <m/>
    <x v="4"/>
    <s v="IB"/>
    <x v="0"/>
    <n v="0.04"/>
    <b v="1"/>
    <x v="0"/>
    <x v="2"/>
  </r>
  <r>
    <s v="PQZI-EP-26220-06-05-2022"/>
    <s v="LTM/2085/21-22"/>
    <n v="21960"/>
    <n v="9607.11"/>
    <s v="HMB-073901"/>
    <s v="KPPE-SB-315257"/>
    <d v="2022-06-30T00:00:00"/>
    <n v="31342739.399999999"/>
    <n v="1"/>
    <n v="149"/>
    <n v="149"/>
    <m/>
    <x v="4"/>
    <s v="EP"/>
    <x v="2"/>
    <n v="1"/>
    <b v="1"/>
    <x v="0"/>
    <x v="6"/>
  </r>
  <r>
    <s v="KAPE-MB-228620-10-06-2021"/>
    <s v="LTM/1991/21-22"/>
    <n v="6420"/>
    <n v="5503.201"/>
    <s v="HMB-075429"/>
    <s v="KPEX-SB-183131"/>
    <d v="2022-06-29T00:00:00"/>
    <n v="5836654.8700000001"/>
    <n v="0.53061000000000003"/>
    <n v="1708.56"/>
    <n v="3220"/>
    <m/>
    <x v="4"/>
    <s v="MB"/>
    <x v="1"/>
    <n v="0.53061000000000003"/>
    <b v="1"/>
    <x v="0"/>
    <x v="5"/>
  </r>
  <r>
    <s v="KAPE-MB-228620-10-06-2021"/>
    <s v="LTM/2106/21-22"/>
    <n v="4284"/>
    <n v="5503.201"/>
    <s v="HMB-075087"/>
    <s v="KPPE-SB-313941"/>
    <d v="2022-06-29T00:00:00"/>
    <n v="34372393.840000004"/>
    <n v="0.41666999999999998"/>
    <n v="2357.1"/>
    <n v="5657"/>
    <m/>
    <x v="4"/>
    <s v="MB"/>
    <x v="1"/>
    <n v="0.41666999999999998"/>
    <b v="1"/>
    <x v="0"/>
    <x v="5"/>
  </r>
  <r>
    <s v="KAPE-MB-228620-10-06-2021"/>
    <s v="LTM/2110/21-22"/>
    <n v="18991"/>
    <n v="5503.201"/>
    <s v="HMB-075609"/>
    <s v="KPPE-SB-315297"/>
    <d v="2022-06-30T00:00:00"/>
    <n v="25968546.129999999"/>
    <n v="0.53061000000000003"/>
    <n v="4122.84"/>
    <n v="7770"/>
    <m/>
    <x v="4"/>
    <s v="MB"/>
    <x v="1"/>
    <n v="0.53061000000000003"/>
    <b v="1"/>
    <x v="0"/>
    <x v="5"/>
  </r>
  <r>
    <s v="KPFI-TI-47669-08-06-2022"/>
    <s v="LTM/2085/21-22"/>
    <n v="21960"/>
    <n v="8523.5990000000002"/>
    <s v="HMB-073901"/>
    <s v="KPPE-SB-315257"/>
    <d v="2022-06-30T00:00:00"/>
    <n v="31342739.399999999"/>
    <n v="1"/>
    <n v="12000"/>
    <n v="12000"/>
    <m/>
    <x v="4"/>
    <s v="TI"/>
    <x v="2"/>
    <n v="1"/>
    <b v="1"/>
    <x v="0"/>
    <x v="6"/>
  </r>
  <r>
    <s v="KAPW-IB-178347-06-06-2022"/>
    <s v="LTM/1991/21-22"/>
    <n v="6420"/>
    <n v="3906.9029999999998"/>
    <s v="HMB-075429"/>
    <s v="KPEX-SB-183131"/>
    <d v="2022-06-29T00:00:00"/>
    <n v="5836654.8700000001"/>
    <n v="0.04"/>
    <n v="128.80000000000001"/>
    <n v="3220"/>
    <m/>
    <x v="4"/>
    <s v="IB"/>
    <x v="0"/>
    <n v="0.04"/>
    <b v="1"/>
    <x v="0"/>
    <x v="2"/>
  </r>
  <r>
    <s v="KAPW-IB-178347-06-06-2022"/>
    <s v="LTM/2110/21-22"/>
    <n v="18991"/>
    <n v="3906.9029999999998"/>
    <s v="HMB-075609"/>
    <s v="KPPE-SB-315297"/>
    <d v="2022-06-30T00:00:00"/>
    <n v="25968546.129999999"/>
    <n v="0.04"/>
    <n v="370.4"/>
    <n v="9260"/>
    <m/>
    <x v="4"/>
    <s v="IB"/>
    <x v="0"/>
    <n v="0.04"/>
    <b v="1"/>
    <x v="0"/>
    <x v="2"/>
  </r>
  <r>
    <s v="KAPW-IB-178347-06-06-2022"/>
    <s v="LTM/2113/21-22"/>
    <n v="12078"/>
    <n v="3906.9029999999998"/>
    <s v="HMB-075607"/>
    <s v="KPPE-SB-315018"/>
    <d v="2022-06-30T00:00:00"/>
    <n v="31199816.059999999"/>
    <n v="0.04"/>
    <n v="757.08"/>
    <n v="18927"/>
    <m/>
    <x v="4"/>
    <s v="IB"/>
    <x v="0"/>
    <n v="0.04"/>
    <b v="1"/>
    <x v="0"/>
    <x v="2"/>
  </r>
  <r>
    <s v="KAPW-IB-178347-06-06-2022"/>
    <s v="LTM/2120/21-22"/>
    <n v="14760"/>
    <n v="3906.9029999999998"/>
    <s v="Open Account"/>
    <s v="KPEX-SB-183233"/>
    <d v="2022-06-30T00:00:00"/>
    <n v="34438880.630000003"/>
    <n v="0.04"/>
    <n v="584.48"/>
    <n v="14612"/>
    <m/>
    <x v="4"/>
    <s v="IB"/>
    <x v="0"/>
    <n v="0.04"/>
    <b v="1"/>
    <x v="0"/>
    <x v="2"/>
  </r>
  <r>
    <s v="KAPE-IB-181191-04-04-2022"/>
    <s v="LTM/2105/21-22"/>
    <n v="53231"/>
    <n v="5205.12"/>
    <s v="HMB-075128"/>
    <s v="KPPE-SB-313951"/>
    <d v="2022-06-29T00:00:00"/>
    <n v="35264161.18"/>
    <n v="1.0101"/>
    <n v="1242.42"/>
    <n v="1230"/>
    <m/>
    <x v="4"/>
    <s v="IB"/>
    <x v="0"/>
    <n v="1.0101"/>
    <b v="1"/>
    <x v="0"/>
    <x v="1"/>
  </r>
  <r>
    <s v="PQIB-IB-2406-11-08-2020"/>
    <s v="LTM/2094+2095/21-22"/>
    <n v="2624"/>
    <n v="2701.12"/>
    <s v="HMB-074036"/>
    <s v="KPPE-SB-315864"/>
    <d v="2022-06-30T00:00:00"/>
    <n v="11729817.880000001"/>
    <n v="0.4"/>
    <n v="1077.2"/>
    <n v="2693"/>
    <m/>
    <x v="4"/>
    <s v="IB"/>
    <x v="0"/>
    <n v="0.4"/>
    <b v="1"/>
    <x v="0"/>
    <x v="0"/>
  </r>
  <r>
    <s v="PQIB-IB-2406-11-08-2020"/>
    <s v="LTM/2121/21-22"/>
    <n v="19176"/>
    <n v="2701.12"/>
    <s v="Open Account"/>
    <s v="KPEX-SB-183272"/>
    <d v="2022-06-30T00:00:00"/>
    <n v="37761551.479999997"/>
    <n v="0.1"/>
    <n v="1595.4"/>
    <n v="15954"/>
    <m/>
    <x v="4"/>
    <s v="IB"/>
    <x v="0"/>
    <n v="0.1"/>
    <b v="1"/>
    <x v="0"/>
    <x v="0"/>
  </r>
  <r>
    <s v="KPAF-TI-59950-24-05-2022"/>
    <s v="LTM/2112/21-22"/>
    <n v="5214"/>
    <n v="8523.5990000000002"/>
    <s v="HMB-075780"/>
    <s v="KPEX-SB-183242"/>
    <d v="2022-06-30T00:00:00"/>
    <n v="12842902.800000001"/>
    <n v="1"/>
    <n v="5000"/>
    <n v="5000"/>
    <m/>
    <x v="4"/>
    <s v="TI"/>
    <x v="2"/>
    <n v="1"/>
    <b v="1"/>
    <x v="0"/>
    <x v="6"/>
  </r>
  <r>
    <s v="KPAF-TI-59950-24-05-2022"/>
    <s v="LTM/2112/21-22"/>
    <n v="5214"/>
    <n v="7317.0010000000002"/>
    <s v="HMB-075780"/>
    <s v="KPEX-SB-183242"/>
    <d v="2022-06-30T00:00:00"/>
    <n v="12842902.800000001"/>
    <n v="1"/>
    <n v="5"/>
    <n v="5"/>
    <m/>
    <x v="4"/>
    <s v="TI"/>
    <x v="2"/>
    <n v="1"/>
    <b v="1"/>
    <x v="0"/>
    <x v="6"/>
  </r>
  <r>
    <s v="PQZI-EP-26221-06-05-2022"/>
    <s v="LTM/2112/21-22"/>
    <n v="5214"/>
    <n v="9607.11"/>
    <s v="HMB-075780"/>
    <s v="KPEX-SB-183242"/>
    <d v="2022-06-30T00:00:00"/>
    <n v="12842902.800000001"/>
    <n v="1"/>
    <n v="40"/>
    <n v="40"/>
    <m/>
    <x v="4"/>
    <s v="EP"/>
    <x v="2"/>
    <n v="1"/>
    <b v="1"/>
    <x v="0"/>
    <x v="6"/>
  </r>
  <r>
    <s v="KAPE-IB-219641-07-06-2022"/>
    <s v="LTM/2094+2095/21-22"/>
    <n v="2624"/>
    <n v="2847"/>
    <s v="HMB-074036"/>
    <s v="KPPE-SB-315864"/>
    <d v="2022-06-30T00:00:00"/>
    <n v="11729817.880000001"/>
    <n v="0.03"/>
    <n v="80.790000000000006"/>
    <n v="2693"/>
    <m/>
    <x v="4"/>
    <s v="IB"/>
    <x v="0"/>
    <n v="0.03"/>
    <b v="1"/>
    <x v="0"/>
    <x v="2"/>
  </r>
  <r>
    <s v="KAPE-IB-219641-07-06-2022"/>
    <s v="LTM/2121/21-22"/>
    <n v="19176"/>
    <n v="2847"/>
    <s v="Open Account"/>
    <s v="KPEX-SB-183272"/>
    <d v="2022-06-30T00:00:00"/>
    <n v="37761551.479999997"/>
    <n v="0.03"/>
    <n v="478.62"/>
    <n v="15954"/>
    <m/>
    <x v="4"/>
    <s v="IB"/>
    <x v="0"/>
    <n v="0.03"/>
    <b v="1"/>
    <x v="0"/>
    <x v="2"/>
  </r>
  <r>
    <s v="KAPE-IB-219669-07-06-2022"/>
    <s v="LTM/2094+2095/21-22"/>
    <n v="2624"/>
    <n v="3402.13"/>
    <s v="HMB-074036"/>
    <s v="KPPE-SB-315864"/>
    <d v="2022-06-30T00:00:00"/>
    <n v="11729817.880000001"/>
    <n v="0.04"/>
    <n v="107.72"/>
    <n v="2693"/>
    <m/>
    <x v="4"/>
    <s v="IB"/>
    <x v="0"/>
    <n v="0.04"/>
    <b v="1"/>
    <x v="0"/>
    <x v="2"/>
  </r>
  <r>
    <s v="KAPE-IB-219669-07-06-2022"/>
    <s v="LTM/2121/21-22"/>
    <n v="19176"/>
    <n v="3402.13"/>
    <s v="Open Account"/>
    <s v="KPEX-SB-183272"/>
    <d v="2022-06-30T00:00:00"/>
    <n v="37761551.479999997"/>
    <n v="0.04"/>
    <n v="638.16"/>
    <n v="15954"/>
    <m/>
    <x v="4"/>
    <s v="IB"/>
    <x v="0"/>
    <n v="0.04"/>
    <b v="1"/>
    <x v="0"/>
    <x v="2"/>
  </r>
  <r>
    <s v="KAPW-IB-176924-02-06-2022"/>
    <s v="LTM/2094+2095/21-22"/>
    <n v="2624"/>
    <n v="3809.9189999999999"/>
    <s v="HMB-074036"/>
    <s v="KPPE-SB-315864"/>
    <d v="2022-06-30T00:00:00"/>
    <n v="11729817.880000001"/>
    <n v="0.04"/>
    <n v="107.72"/>
    <n v="2693"/>
    <m/>
    <x v="4"/>
    <s v="IB"/>
    <x v="0"/>
    <n v="0.04"/>
    <b v="1"/>
    <x v="0"/>
    <x v="2"/>
  </r>
  <r>
    <s v="KAPE-MB-228620-10-06-2021"/>
    <s v="LTM/2094+2095/21-22"/>
    <n v="2624"/>
    <n v="5503.201"/>
    <s v="HMB-074036"/>
    <s v="KPPE-SB-315864"/>
    <d v="2022-06-30T00:00:00"/>
    <n v="11729817.880000001"/>
    <n v="0.53061000000000003"/>
    <n v="1428.93"/>
    <n v="2693"/>
    <m/>
    <x v="4"/>
    <s v="MB"/>
    <x v="1"/>
    <n v="0.53061000000000003"/>
    <b v="1"/>
    <x v="0"/>
    <x v="5"/>
  </r>
  <r>
    <s v="KAPW-IB-178347-06-06-2022"/>
    <s v="LTM/2094+2095/21-22"/>
    <n v="2624"/>
    <n v="3906.9029999999998"/>
    <s v="HMB-074036"/>
    <s v="KPPE-SB-315864"/>
    <d v="2022-06-30T00:00:00"/>
    <n v="11729817.880000001"/>
    <n v="0.04"/>
    <n v="107.72"/>
    <n v="2693"/>
    <m/>
    <x v="4"/>
    <s v="IB"/>
    <x v="0"/>
    <n v="0.04"/>
    <b v="1"/>
    <x v="0"/>
    <x v="2"/>
  </r>
  <r>
    <s v="KAPW-IB-178347-06-06-2022"/>
    <s v="LTM/2121/21-22"/>
    <n v="19176"/>
    <n v="3906.9029999999998"/>
    <s v="Open Account"/>
    <s v="KPEX-SB-183272"/>
    <d v="2022-06-30T00:00:00"/>
    <n v="37761551.479999997"/>
    <n v="0.04"/>
    <n v="638.16"/>
    <n v="15954"/>
    <m/>
    <x v="4"/>
    <s v="IB"/>
    <x v="0"/>
    <n v="0.04"/>
    <b v="1"/>
    <x v="0"/>
    <x v="2"/>
  </r>
  <r>
    <s v="KPFI-TI-49030-20-06-2022"/>
    <s v="LTM/2112/21-22"/>
    <n v="5214"/>
    <n v="9606.2199999999993"/>
    <s v="HMB-075780"/>
    <s v="KPEX-SB-183242"/>
    <d v="2022-06-30T00:00:00"/>
    <n v="12842902.800000001"/>
    <n v="1"/>
    <n v="39.200000000000003"/>
    <n v="39.200000000000003"/>
    <m/>
    <x v="4"/>
    <s v="TI"/>
    <x v="2"/>
    <n v="1"/>
    <b v="1"/>
    <x v="0"/>
    <x v="6"/>
  </r>
  <r>
    <s v="PQIB-IB-2406-11-08-2020"/>
    <s v="LTM/0017/22-23"/>
    <n v="5576"/>
    <n v="2701.12"/>
    <s v="HMB-076773"/>
    <s v="KPPE-SB-21"/>
    <d v="2022-07-01T00:00:00"/>
    <n v="31856701.199999999"/>
    <n v="0.1"/>
    <n v="798.98"/>
    <n v="7989.8"/>
    <m/>
    <x v="5"/>
    <s v="IB"/>
    <x v="0"/>
    <n v="0.1"/>
    <b v="1"/>
    <x v="0"/>
    <x v="0"/>
  </r>
  <r>
    <s v="PQIB-IB-2406-11-08-2020"/>
    <s v="LTM/0017/22-23"/>
    <n v="5576"/>
    <n v="2701.12"/>
    <s v="HMB-076773"/>
    <s v="KPPE-SB-21"/>
    <d v="2022-07-01T00:00:00"/>
    <n v="31856701.199999999"/>
    <n v="0.4"/>
    <n v="2774"/>
    <n v="6935"/>
    <m/>
    <x v="5"/>
    <s v="IB"/>
    <x v="0"/>
    <n v="0.4"/>
    <b v="1"/>
    <x v="0"/>
    <x v="0"/>
  </r>
  <r>
    <s v="PQIB-IB-2406-11-08-2020"/>
    <s v="LTM/2084/21-22"/>
    <n v="10140"/>
    <n v="2701.12"/>
    <s v="HMB-073917"/>
    <s v="KPPE-SB-19"/>
    <d v="2022-07-01T00:00:00"/>
    <n v="37425389.25"/>
    <n v="0.1"/>
    <n v="2482.5"/>
    <n v="24825"/>
    <m/>
    <x v="5"/>
    <s v="IB"/>
    <x v="0"/>
    <n v="0.1"/>
    <b v="1"/>
    <x v="0"/>
    <x v="0"/>
  </r>
  <r>
    <s v="PQIB-IB-2406-11-08-2020"/>
    <s v="LTM/2119/21-22"/>
    <n v="33380"/>
    <n v="2701.12"/>
    <s v="HMB-076618"/>
    <s v="KPPE-SB-28"/>
    <d v="2022-07-01T00:00:00"/>
    <n v="23501536.41"/>
    <n v="0.4"/>
    <n v="6004.4"/>
    <n v="15011"/>
    <m/>
    <x v="5"/>
    <s v="IB"/>
    <x v="0"/>
    <n v="0.4"/>
    <b v="1"/>
    <x v="0"/>
    <x v="0"/>
  </r>
  <r>
    <s v="PQIB-IB-2406-11-08-2020"/>
    <s v="LTM/2122/21-22"/>
    <n v="10894"/>
    <n v="2701.12"/>
    <s v="Open Account"/>
    <s v="KPEX-SB-20"/>
    <d v="2022-07-01T00:00:00"/>
    <n v="36165877"/>
    <n v="0.1"/>
    <n v="1624.9"/>
    <n v="16249"/>
    <m/>
    <x v="5"/>
    <s v="IB"/>
    <x v="0"/>
    <n v="0.1"/>
    <b v="1"/>
    <x v="0"/>
    <x v="0"/>
  </r>
  <r>
    <s v="PQIB-IB-2406-11-08-2020"/>
    <s v="LTM/2123/21-22"/>
    <n v="11292"/>
    <n v="2701.12"/>
    <s v="Open Account"/>
    <s v="KPEX-SB-18"/>
    <d v="2022-07-01T00:00:00"/>
    <n v="36619629"/>
    <n v="0.1"/>
    <n v="1609.9"/>
    <n v="16099"/>
    <m/>
    <x v="5"/>
    <s v="IB"/>
    <x v="0"/>
    <n v="0.1"/>
    <b v="1"/>
    <x v="0"/>
    <x v="0"/>
  </r>
  <r>
    <s v="PQIB-IB-2406-11-08-2020"/>
    <s v="LTM/0013/22-23"/>
    <n v="31428"/>
    <n v="2701.12"/>
    <s v="HMB-076796"/>
    <s v="KPPE-SB-22"/>
    <d v="2022-07-01T00:00:00"/>
    <n v="21214927.370000001"/>
    <n v="0.4"/>
    <n v="5370.4"/>
    <n v="13426"/>
    <m/>
    <x v="5"/>
    <s v="IB"/>
    <x v="0"/>
    <n v="0.4"/>
    <b v="1"/>
    <x v="0"/>
    <x v="0"/>
  </r>
  <r>
    <s v="PQIB-IB-2406-11-08-2020"/>
    <s v="LTM/2127/21-22"/>
    <n v="19916"/>
    <n v="2701.12"/>
    <s v="HMB-076525"/>
    <s v="KPPE-SB-23"/>
    <d v="2022-07-01T00:00:00"/>
    <n v="20150453.949999999"/>
    <n v="0.1"/>
    <n v="1093"/>
    <n v="10930"/>
    <m/>
    <x v="5"/>
    <s v="IB"/>
    <x v="0"/>
    <n v="0.1"/>
    <b v="1"/>
    <x v="0"/>
    <x v="0"/>
  </r>
  <r>
    <s v="KAPE-IB-202132-11-05-2022"/>
    <s v="LTM/2127/21-22"/>
    <n v="19916"/>
    <n v="3910"/>
    <s v="HMB-076525"/>
    <s v="KPPE-SB-23"/>
    <d v="2022-07-01T00:00:00"/>
    <n v="20150453.949999999"/>
    <n v="0.04"/>
    <n v="31.42"/>
    <n v="785.5"/>
    <m/>
    <x v="5"/>
    <s v="IB"/>
    <x v="0"/>
    <n v="0.04"/>
    <b v="1"/>
    <x v="0"/>
    <x v="2"/>
  </r>
  <r>
    <s v="PQZI-EP-26897-12-05-2022"/>
    <s v="LTM/2117/21-22"/>
    <n v="21600"/>
    <n v="3923.29"/>
    <s v="HMB-075975"/>
    <s v="KPPE-SB-29"/>
    <d v="2022-07-01T00:00:00"/>
    <n v="30627720"/>
    <n v="1"/>
    <n v="285.64999999999998"/>
    <n v="285.64999999999998"/>
    <m/>
    <x v="5"/>
    <s v="EP"/>
    <x v="2"/>
    <n v="1"/>
    <b v="1"/>
    <x v="0"/>
    <x v="6"/>
  </r>
  <r>
    <s v="KPAF-TI-59950-24-05-2022"/>
    <s v="LTM/2117/21-22"/>
    <n v="21600"/>
    <n v="8523.5990000000002"/>
    <s v="HMB-075975"/>
    <s v="KPPE-SB-29"/>
    <d v="2022-07-01T00:00:00"/>
    <n v="30627720"/>
    <n v="1"/>
    <n v="4000"/>
    <n v="4000"/>
    <m/>
    <x v="5"/>
    <s v="TI"/>
    <x v="2"/>
    <n v="1"/>
    <b v="1"/>
    <x v="0"/>
    <x v="6"/>
  </r>
  <r>
    <s v="KPAF-TI-59950-24-05-2022"/>
    <s v="LTM/2117/21-22"/>
    <n v="21600"/>
    <n v="7317.0010000000002"/>
    <s v="HMB-075975"/>
    <s v="KPPE-SB-29"/>
    <d v="2022-07-01T00:00:00"/>
    <n v="30627720"/>
    <n v="1"/>
    <n v="4"/>
    <n v="4"/>
    <m/>
    <x v="5"/>
    <s v="TI"/>
    <x v="2"/>
    <n v="1"/>
    <b v="1"/>
    <x v="0"/>
    <x v="6"/>
  </r>
  <r>
    <s v="KAPW-IB-50950-05-10-2021"/>
    <s v="LTM/0017/22-23"/>
    <n v="5576"/>
    <n v="5402.33"/>
    <s v="HMB-076773"/>
    <s v="KPPE-SB-21"/>
    <d v="2022-07-01T00:00:00"/>
    <n v="31856701.199999999"/>
    <n v="1.0101"/>
    <n v="270.91000000000003"/>
    <n v="268.2"/>
    <m/>
    <x v="5"/>
    <s v="IB"/>
    <x v="0"/>
    <n v="1.0101"/>
    <b v="1"/>
    <x v="0"/>
    <x v="3"/>
  </r>
  <r>
    <s v="PQZI-EP-26221-06-05-2022"/>
    <s v="LTM/2117/21-22"/>
    <n v="21600"/>
    <n v="9607.11"/>
    <s v="HMB-075975"/>
    <s v="KPPE-SB-29"/>
    <d v="2022-07-01T00:00:00"/>
    <n v="30627720"/>
    <n v="1"/>
    <n v="68"/>
    <n v="68"/>
    <m/>
    <x v="5"/>
    <s v="EP"/>
    <x v="2"/>
    <n v="1"/>
    <b v="1"/>
    <x v="0"/>
    <x v="6"/>
  </r>
  <r>
    <s v="KAPE-IB-219641-07-06-2022"/>
    <s v="LTM/0017/22-23"/>
    <n v="5576"/>
    <n v="2847"/>
    <s v="HMB-076773"/>
    <s v="KPPE-SB-21"/>
    <d v="2022-07-01T00:00:00"/>
    <n v="31856701.199999999"/>
    <n v="0.03"/>
    <n v="208.05"/>
    <n v="6935"/>
    <m/>
    <x v="5"/>
    <s v="IB"/>
    <x v="0"/>
    <n v="0.03"/>
    <b v="1"/>
    <x v="0"/>
    <x v="2"/>
  </r>
  <r>
    <s v="KAPE-IB-219641-07-06-2022"/>
    <s v="LTM/2084/21-22"/>
    <n v="10140"/>
    <n v="2847"/>
    <s v="HMB-073917"/>
    <s v="KPPE-SB-19"/>
    <d v="2022-07-01T00:00:00"/>
    <n v="37425389.25"/>
    <n v="0.03"/>
    <n v="744.75"/>
    <n v="24825"/>
    <m/>
    <x v="5"/>
    <s v="IB"/>
    <x v="0"/>
    <n v="0.03"/>
    <b v="1"/>
    <x v="0"/>
    <x v="2"/>
  </r>
  <r>
    <s v="KAPE-IB-219641-07-06-2022"/>
    <s v="LTM/2119/21-22"/>
    <n v="33380"/>
    <n v="2847"/>
    <s v="HMB-076618"/>
    <s v="KPPE-SB-28"/>
    <d v="2022-07-01T00:00:00"/>
    <n v="23501536.41"/>
    <n v="0.03"/>
    <n v="450.33"/>
    <n v="15011"/>
    <m/>
    <x v="5"/>
    <s v="IB"/>
    <x v="0"/>
    <n v="0.03"/>
    <b v="1"/>
    <x v="0"/>
    <x v="2"/>
  </r>
  <r>
    <s v="KAPE-IB-219641-07-06-2022"/>
    <s v="LTM/2122/21-22"/>
    <n v="10894"/>
    <n v="2847"/>
    <s v="Open Account"/>
    <s v="KPEX-SB-20"/>
    <d v="2022-07-01T00:00:00"/>
    <n v="36165877"/>
    <n v="0.03"/>
    <n v="487.47"/>
    <n v="16249"/>
    <m/>
    <x v="5"/>
    <s v="IB"/>
    <x v="0"/>
    <n v="0.03"/>
    <b v="1"/>
    <x v="0"/>
    <x v="2"/>
  </r>
  <r>
    <s v="KAPE-IB-219641-07-06-2022"/>
    <s v="LTM/2123/21-22"/>
    <n v="11292"/>
    <n v="2847"/>
    <s v="Open Account"/>
    <s v="KPEX-SB-18"/>
    <d v="2022-07-01T00:00:00"/>
    <n v="36619629"/>
    <n v="0.03"/>
    <n v="482.97"/>
    <n v="16099"/>
    <m/>
    <x v="5"/>
    <s v="IB"/>
    <x v="0"/>
    <n v="0.03"/>
    <b v="1"/>
    <x v="0"/>
    <x v="2"/>
  </r>
  <r>
    <s v="KAPE-IB-219641-07-06-2022"/>
    <s v="LTM/0013/22-23"/>
    <n v="31428"/>
    <n v="2847"/>
    <s v="HMB-076796"/>
    <s v="KPPE-SB-22"/>
    <d v="2022-07-01T00:00:00"/>
    <n v="21214927.370000001"/>
    <n v="0.03"/>
    <n v="402.78"/>
    <n v="13426"/>
    <m/>
    <x v="5"/>
    <s v="IB"/>
    <x v="0"/>
    <n v="0.03"/>
    <b v="1"/>
    <x v="0"/>
    <x v="2"/>
  </r>
  <r>
    <s v="KAPE-IB-219641-07-06-2022"/>
    <s v="LTM/2127/21-22"/>
    <n v="19916"/>
    <n v="2847"/>
    <s v="HMB-076525"/>
    <s v="KPPE-SB-23"/>
    <d v="2022-07-01T00:00:00"/>
    <n v="20150453.949999999"/>
    <n v="0.03"/>
    <n v="327.9"/>
    <n v="10930"/>
    <m/>
    <x v="5"/>
    <s v="IB"/>
    <x v="0"/>
    <n v="0.03"/>
    <b v="1"/>
    <x v="0"/>
    <x v="2"/>
  </r>
  <r>
    <s v="KAPE-IB-219669-07-06-2022"/>
    <s v="LTM/2084/21-22"/>
    <n v="10140"/>
    <n v="3402.13"/>
    <s v="HMB-073917"/>
    <s v="KPPE-SB-19"/>
    <d v="2022-07-01T00:00:00"/>
    <n v="37425389.25"/>
    <n v="0.04"/>
    <n v="993"/>
    <n v="24825"/>
    <m/>
    <x v="5"/>
    <s v="IB"/>
    <x v="0"/>
    <n v="0.04"/>
    <b v="1"/>
    <x v="0"/>
    <x v="2"/>
  </r>
  <r>
    <s v="KAPE-IB-219669-07-06-2022"/>
    <s v="LTM/2122/21-22"/>
    <n v="10894"/>
    <n v="3402.13"/>
    <s v="Open Account"/>
    <s v="KPEX-SB-20"/>
    <d v="2022-07-01T00:00:00"/>
    <n v="36165877"/>
    <n v="0.04"/>
    <n v="649.96"/>
    <n v="16249"/>
    <m/>
    <x v="5"/>
    <s v="IB"/>
    <x v="0"/>
    <n v="0.04"/>
    <b v="1"/>
    <x v="0"/>
    <x v="2"/>
  </r>
  <r>
    <s v="KAPE-IB-219669-07-06-2022"/>
    <s v="LTM/2123/21-22"/>
    <n v="11292"/>
    <n v="3402.13"/>
    <s v="Open Account"/>
    <s v="KPEX-SB-18"/>
    <d v="2022-07-01T00:00:00"/>
    <n v="36619629"/>
    <n v="0.04"/>
    <n v="539.16"/>
    <n v="13479"/>
    <m/>
    <x v="5"/>
    <s v="IB"/>
    <x v="0"/>
    <n v="0.04"/>
    <b v="1"/>
    <x v="0"/>
    <x v="2"/>
  </r>
  <r>
    <s v="KAPE-IB-219669-07-06-2022"/>
    <s v="LTM/2127/21-22"/>
    <n v="19916"/>
    <n v="3402.13"/>
    <s v="HMB-076525"/>
    <s v="KPPE-SB-23"/>
    <d v="2022-07-01T00:00:00"/>
    <n v="20150453.949999999"/>
    <n v="0.04"/>
    <n v="18.559999999999999"/>
    <n v="464"/>
    <m/>
    <x v="5"/>
    <s v="IB"/>
    <x v="0"/>
    <n v="0.04"/>
    <b v="1"/>
    <x v="0"/>
    <x v="2"/>
  </r>
  <r>
    <s v="KAPE-IB-219687-07-06-2022"/>
    <s v="LTM/2084/21-22"/>
    <n v="10140"/>
    <n v="3906.9090000000001"/>
    <s v="HMB-073917"/>
    <s v="KPPE-SB-19"/>
    <d v="2022-07-01T00:00:00"/>
    <n v="37425389.25"/>
    <n v="0.04"/>
    <n v="993"/>
    <n v="24825"/>
    <m/>
    <x v="5"/>
    <s v="IB"/>
    <x v="0"/>
    <n v="0.04"/>
    <b v="1"/>
    <x v="0"/>
    <x v="2"/>
  </r>
  <r>
    <s v="KAPE-IB-219687-07-06-2022"/>
    <s v="LTM/2127/21-22"/>
    <n v="19916"/>
    <n v="3906.9090000000001"/>
    <s v="HMB-076525"/>
    <s v="KPPE-SB-23"/>
    <d v="2022-07-01T00:00:00"/>
    <n v="20150453.949999999"/>
    <n v="0.04"/>
    <n v="391.84"/>
    <n v="9796"/>
    <m/>
    <x v="5"/>
    <s v="IB"/>
    <x v="0"/>
    <n v="0.04"/>
    <b v="1"/>
    <x v="0"/>
    <x v="2"/>
  </r>
  <r>
    <s v="KAPW-IB-176924-02-06-2022"/>
    <s v="LTM/2084/21-22"/>
    <n v="10140"/>
    <n v="3809.9189999999999"/>
    <s v="HMB-073917"/>
    <s v="KPPE-SB-19"/>
    <d v="2022-07-01T00:00:00"/>
    <n v="37425389.25"/>
    <n v="0.04"/>
    <n v="993"/>
    <n v="24825"/>
    <m/>
    <x v="5"/>
    <s v="IB"/>
    <x v="0"/>
    <n v="0.04"/>
    <b v="1"/>
    <x v="0"/>
    <x v="2"/>
  </r>
  <r>
    <s v="KAPE-IB-172975-19-03-2022"/>
    <s v="LTM/2084/21-22"/>
    <n v="10140"/>
    <n v="5205.12"/>
    <s v="HMB-073917"/>
    <s v="KPPE-SB-19"/>
    <d v="2022-07-01T00:00:00"/>
    <n v="37425389.25"/>
    <n v="1.0101"/>
    <n v="6779.07"/>
    <n v="6711.29"/>
    <m/>
    <x v="5"/>
    <s v="IB"/>
    <x v="0"/>
    <n v="1.0101"/>
    <b v="1"/>
    <x v="0"/>
    <x v="1"/>
  </r>
  <r>
    <s v="KAPE-IB-65347-11-10-2021"/>
    <s v="LTM/0017/22-23"/>
    <n v="5576"/>
    <n v="5402.33"/>
    <s v="HMB-076773"/>
    <s v="KPPE-SB-21"/>
    <d v="2022-07-01T00:00:00"/>
    <n v="31856701.199999999"/>
    <n v="0.99009999999999998"/>
    <n v="7910.7"/>
    <n v="7989.8"/>
    <m/>
    <x v="5"/>
    <s v="IB"/>
    <x v="0"/>
    <n v="0.99009999999999998"/>
    <b v="1"/>
    <x v="0"/>
    <x v="3"/>
  </r>
  <r>
    <s v="KAPE-IB-65347-11-10-2021"/>
    <s v="LTM/0017/22-23"/>
    <n v="5576"/>
    <n v="5402.33"/>
    <s v="HMB-076773"/>
    <s v="KPPE-SB-21"/>
    <d v="2022-07-01T00:00:00"/>
    <n v="31856701.199999999"/>
    <n v="1.0101"/>
    <n v="6734.13"/>
    <n v="6666.8"/>
    <m/>
    <x v="5"/>
    <s v="IB"/>
    <x v="0"/>
    <n v="1.0101"/>
    <b v="1"/>
    <x v="0"/>
    <x v="3"/>
  </r>
  <r>
    <s v="KAPE-MB-228620-10-06-2021"/>
    <s v="LTM/2119/21-22"/>
    <n v="33380"/>
    <n v="5503.201"/>
    <s v="HMB-076618"/>
    <s v="KPPE-SB-28"/>
    <d v="2022-07-01T00:00:00"/>
    <n v="23501536.41"/>
    <n v="0.53061000000000003"/>
    <n v="7964.9940000000006"/>
    <n v="15011"/>
    <m/>
    <x v="5"/>
    <s v="MB"/>
    <x v="1"/>
    <n v="0.53061000000000003"/>
    <b v="1"/>
    <x v="0"/>
    <x v="5"/>
  </r>
  <r>
    <s v="KAPE-MB-228620-10-06-2021"/>
    <s v="LTM/0013/22-23"/>
    <n v="31428"/>
    <n v="5503.201"/>
    <s v="HMB-076796"/>
    <s v="KPPE-SB-22"/>
    <d v="2022-07-01T00:00:00"/>
    <n v="21214927.370000001"/>
    <n v="0.53061000000000003"/>
    <n v="7123.97"/>
    <n v="13426"/>
    <m/>
    <x v="5"/>
    <s v="MB"/>
    <x v="1"/>
    <n v="0.53061000000000003"/>
    <b v="1"/>
    <x v="0"/>
    <x v="5"/>
  </r>
  <r>
    <s v="KAPW-IB-178347-06-06-2022"/>
    <s v="LTM/2119/21-22"/>
    <n v="33380"/>
    <n v="3906.9029999999998"/>
    <s v="HMB-076618"/>
    <s v="KPPE-SB-28"/>
    <d v="2022-07-01T00:00:00"/>
    <n v="23501536.41"/>
    <n v="0.04"/>
    <n v="600.43999999999994"/>
    <n v="15011"/>
    <m/>
    <x v="5"/>
    <s v="IB"/>
    <x v="0"/>
    <n v="0.04"/>
    <b v="1"/>
    <x v="0"/>
    <x v="2"/>
  </r>
  <r>
    <s v="KAPW-IB-178347-06-06-2022"/>
    <s v="LTM/2122/21-22"/>
    <n v="10894"/>
    <n v="3906.9029999999998"/>
    <s v="Open Account"/>
    <s v="KPEX-SB-20"/>
    <d v="2022-07-01T00:00:00"/>
    <n v="36165877"/>
    <n v="0.04"/>
    <n v="649.96"/>
    <n v="16249"/>
    <m/>
    <x v="5"/>
    <s v="IB"/>
    <x v="0"/>
    <n v="0.04"/>
    <b v="1"/>
    <x v="0"/>
    <x v="2"/>
  </r>
  <r>
    <s v="KAPW-IB-178347-06-06-2022"/>
    <s v="LTM/2123/21-22"/>
    <n v="11292"/>
    <n v="3906.9029999999998"/>
    <s v="Open Account"/>
    <s v="KPEX-SB-18"/>
    <d v="2022-07-01T00:00:00"/>
    <n v="36619629"/>
    <n v="0.04"/>
    <n v="539.16"/>
    <n v="13479"/>
    <m/>
    <x v="5"/>
    <s v="IB"/>
    <x v="0"/>
    <n v="0.04"/>
    <b v="1"/>
    <x v="0"/>
    <x v="2"/>
  </r>
  <r>
    <s v="KAPW-IB-178347-06-06-2022"/>
    <s v="LTM/0013/22-23"/>
    <n v="31428"/>
    <n v="3906.9029999999998"/>
    <s v="HMB-076796"/>
    <s v="KPPE-SB-22"/>
    <d v="2022-07-01T00:00:00"/>
    <n v="21214927.370000001"/>
    <n v="0.04"/>
    <n v="537.04"/>
    <n v="13426"/>
    <m/>
    <x v="5"/>
    <s v="IB"/>
    <x v="0"/>
    <n v="0.04"/>
    <b v="1"/>
    <x v="0"/>
    <x v="2"/>
  </r>
  <r>
    <s v="KAPW-IB-178347-06-06-2022"/>
    <s v="LTM/2127/21-22"/>
    <n v="19916"/>
    <n v="3906.9029999999998"/>
    <s v="HMB-076525"/>
    <s v="KPPE-SB-23"/>
    <d v="2022-07-01T00:00:00"/>
    <n v="20150453.949999999"/>
    <n v="0.04"/>
    <n v="391.84"/>
    <n v="9796"/>
    <m/>
    <x v="5"/>
    <s v="IB"/>
    <x v="0"/>
    <n v="0.04"/>
    <b v="1"/>
    <x v="0"/>
    <x v="2"/>
  </r>
  <r>
    <s v="KAPE-IB-181191-04-04-2022"/>
    <s v="LTM/2084/21-22"/>
    <n v="10140"/>
    <n v="5205.12"/>
    <s v="HMB-073917"/>
    <s v="KPPE-SB-19"/>
    <d v="2022-07-01T00:00:00"/>
    <n v="37425389.25"/>
    <n v="1.0101"/>
    <n v="18296.66"/>
    <n v="18113.71"/>
    <m/>
    <x v="5"/>
    <s v="IB"/>
    <x v="0"/>
    <n v="1.0101"/>
    <b v="1"/>
    <x v="0"/>
    <x v="1"/>
  </r>
  <r>
    <s v="KAPE-IB-228399-22-06-2022"/>
    <s v="LTM/0017/22-23"/>
    <n v="5576"/>
    <n v="3910"/>
    <s v="HMB-076773"/>
    <s v="KPPE-SB-21"/>
    <d v="2022-07-01T00:00:00"/>
    <n v="31856701.199999999"/>
    <n v="0.04"/>
    <n v="277.39999999999998"/>
    <n v="6935"/>
    <m/>
    <x v="5"/>
    <s v="IB"/>
    <x v="0"/>
    <n v="0.04"/>
    <b v="1"/>
    <x v="0"/>
    <x v="2"/>
  </r>
  <r>
    <s v="KAPE-IB-228399-22-06-2022"/>
    <s v="LTM/2119/21-22"/>
    <n v="33380"/>
    <n v="3910"/>
    <s v="HMB-076618"/>
    <s v="KPPE-SB-28"/>
    <d v="2022-07-01T00:00:00"/>
    <n v="23501536.41"/>
    <n v="0.04"/>
    <n v="600.43999999999994"/>
    <n v="15011"/>
    <m/>
    <x v="5"/>
    <s v="IB"/>
    <x v="0"/>
    <n v="0.04"/>
    <b v="1"/>
    <x v="0"/>
    <x v="2"/>
  </r>
  <r>
    <s v="KAPE-IB-228399-22-06-2022"/>
    <s v="LTM/0013/22-23"/>
    <n v="31428"/>
    <n v="3910"/>
    <s v="HMB-076796"/>
    <s v="KPPE-SB-22"/>
    <d v="2022-07-01T00:00:00"/>
    <n v="21214927.370000001"/>
    <n v="0.04"/>
    <n v="537.04"/>
    <n v="13426"/>
    <m/>
    <x v="5"/>
    <s v="IB"/>
    <x v="0"/>
    <n v="0.04"/>
    <b v="1"/>
    <x v="0"/>
    <x v="2"/>
  </r>
  <r>
    <s v="KAPE-IB-228399-22-06-2022"/>
    <s v="LTM/2127/21-22"/>
    <n v="19916"/>
    <n v="3910"/>
    <s v="HMB-076525"/>
    <s v="KPPE-SB-23"/>
    <d v="2022-07-01T00:00:00"/>
    <n v="20150453.949999999"/>
    <n v="0.04"/>
    <n v="405.78"/>
    <n v="10144.5"/>
    <m/>
    <x v="5"/>
    <s v="IB"/>
    <x v="0"/>
    <n v="0.04"/>
    <b v="1"/>
    <x v="0"/>
    <x v="2"/>
  </r>
  <r>
    <s v="KAPE-IB-226952-21-06-2022"/>
    <s v="LTM/2119/21-22"/>
    <n v="33380"/>
    <n v="3402.13"/>
    <s v="HMB-076618"/>
    <s v="KPPE-SB-28"/>
    <d v="2022-07-01T00:00:00"/>
    <n v="23501536.41"/>
    <n v="0.04"/>
    <n v="600.43999999999994"/>
    <n v="15011"/>
    <m/>
    <x v="5"/>
    <s v="IB"/>
    <x v="0"/>
    <n v="0.04"/>
    <b v="1"/>
    <x v="0"/>
    <x v="2"/>
  </r>
  <r>
    <s v="KAPE-IB-226952-21-06-2022"/>
    <s v="LTM/0013/22-23"/>
    <n v="31428"/>
    <n v="3402.13"/>
    <s v="HMB-076796"/>
    <s v="KPPE-SB-22"/>
    <d v="2022-07-01T00:00:00"/>
    <n v="21214927.370000001"/>
    <n v="0.04"/>
    <n v="537.04"/>
    <n v="13426"/>
    <m/>
    <x v="5"/>
    <s v="IB"/>
    <x v="0"/>
    <n v="0.04"/>
    <b v="1"/>
    <x v="0"/>
    <x v="2"/>
  </r>
  <r>
    <s v="KAPE-IB-226952-21-06-2022"/>
    <s v="LTM/2127/21-22"/>
    <n v="19916"/>
    <n v="3402.13"/>
    <s v="HMB-076525"/>
    <s v="KPPE-SB-23"/>
    <d v="2022-07-01T00:00:00"/>
    <n v="20150453.949999999"/>
    <n v="0.04"/>
    <n v="373.28"/>
    <n v="9332"/>
    <m/>
    <x v="5"/>
    <s v="IB"/>
    <x v="0"/>
    <n v="0.04"/>
    <b v="1"/>
    <x v="0"/>
    <x v="2"/>
  </r>
  <r>
    <s v="PQZI-EP-26706-11-05-2022"/>
    <s v="LTM/2117/21-22"/>
    <n v="21600"/>
    <n v="9607.11"/>
    <s v="HMB-075975"/>
    <s v="KPPE-SB-29"/>
    <d v="2022-07-01T00:00:00"/>
    <n v="30627720"/>
    <n v="1"/>
    <n v="137"/>
    <n v="137"/>
    <m/>
    <x v="5"/>
    <s v="EP"/>
    <x v="2"/>
    <n v="1"/>
    <b v="1"/>
    <x v="0"/>
    <x v="6"/>
  </r>
  <r>
    <s v="PQIB-IB-2406-11-08-2020"/>
    <s v="LTM/0032/22-23"/>
    <n v="4454"/>
    <n v="2701.12"/>
    <s v="Open Account"/>
    <s v="KPPE-SB-1137"/>
    <d v="2022-07-02T00:00:00"/>
    <n v="11852697.07"/>
    <n v="0.1"/>
    <n v="730.5"/>
    <n v="7305"/>
    <m/>
    <x v="5"/>
    <s v="IB"/>
    <x v="0"/>
    <n v="0.1"/>
    <b v="1"/>
    <x v="0"/>
    <x v="0"/>
  </r>
  <r>
    <s v="KAPE-IB-219641-07-06-2022"/>
    <s v="LTM/0032/22-23"/>
    <n v="4454"/>
    <n v="2847"/>
    <s v="Open Account"/>
    <s v="KPPE-SB-1137"/>
    <d v="2022-07-02T00:00:00"/>
    <n v="11852697.07"/>
    <n v="0.03"/>
    <n v="219.15"/>
    <n v="7305"/>
    <m/>
    <x v="5"/>
    <s v="IB"/>
    <x v="0"/>
    <n v="0.03"/>
    <b v="1"/>
    <x v="0"/>
    <x v="2"/>
  </r>
  <r>
    <s v="KAPW-IB-176924-02-06-2022"/>
    <s v="LTM/0032/22-23"/>
    <n v="4454"/>
    <n v="3809.9189999999999"/>
    <s v="Open Account"/>
    <s v="KPPE-SB-1137"/>
    <d v="2022-07-02T00:00:00"/>
    <n v="11852697.07"/>
    <n v="0.04"/>
    <n v="292.2"/>
    <n v="7305"/>
    <m/>
    <x v="5"/>
    <s v="IB"/>
    <x v="0"/>
    <n v="0.04"/>
    <b v="1"/>
    <x v="0"/>
    <x v="2"/>
  </r>
  <r>
    <s v="KAPE-MB-228620-10-06-2021"/>
    <s v="LTM/0010/22-23"/>
    <n v="5650"/>
    <n v="5503.201"/>
    <s v="HMB-077108"/>
    <s v="KPPE-SB-482"/>
    <d v="2022-07-01T00:00:00"/>
    <n v="5899629.2199999997"/>
    <n v="0.66327000000000003"/>
    <n v="2772.47"/>
    <n v="4180"/>
    <m/>
    <x v="5"/>
    <s v="MB"/>
    <x v="1"/>
    <n v="0.66327000000000003"/>
    <b v="1"/>
    <x v="0"/>
    <x v="5"/>
  </r>
  <r>
    <s v="KAPW-IB-178347-06-06-2022"/>
    <s v="LTM/0032/22-23"/>
    <n v="4454"/>
    <n v="3906.9029999999998"/>
    <s v="Open Account"/>
    <s v="KPPE-SB-1137"/>
    <d v="2022-07-02T00:00:00"/>
    <n v="11852697.07"/>
    <n v="0.04"/>
    <n v="292.2"/>
    <n v="7305"/>
    <m/>
    <x v="5"/>
    <s v="IB"/>
    <x v="0"/>
    <n v="0.04"/>
    <b v="1"/>
    <x v="0"/>
    <x v="2"/>
  </r>
  <r>
    <s v="KAPE-IB-228399-22-06-2022"/>
    <s v="LTM/0032/22-23"/>
    <n v="4454"/>
    <n v="3910"/>
    <s v="Open Account"/>
    <s v="KPPE-SB-1137"/>
    <d v="2022-07-02T00:00:00"/>
    <n v="11852697.07"/>
    <n v="0.04"/>
    <n v="292.2"/>
    <n v="7305"/>
    <m/>
    <x v="5"/>
    <s v="IB"/>
    <x v="0"/>
    <n v="0.04"/>
    <b v="1"/>
    <x v="0"/>
    <x v="2"/>
  </r>
  <r>
    <s v="PQIB-IB-2406-11-08-2020"/>
    <s v="LTM/0011/22-23"/>
    <n v="3468"/>
    <n v="2701.12"/>
    <s v="HMB-077126"/>
    <s v="KPEX-SB-1079"/>
    <d v="2022-07-03T00:00:00"/>
    <n v="8415508.9000000004"/>
    <n v="0.1"/>
    <n v="325.5"/>
    <n v="3255"/>
    <m/>
    <x v="5"/>
    <s v="IB"/>
    <x v="0"/>
    <n v="0.1"/>
    <b v="1"/>
    <x v="0"/>
    <x v="0"/>
  </r>
  <r>
    <s v="PQIB-IB-2406-11-08-2020"/>
    <s v="LTM/0011/22-23"/>
    <n v="3468"/>
    <n v="2701.12"/>
    <s v="HMB-077126"/>
    <s v="KPEX-SB-1079"/>
    <d v="2022-07-03T00:00:00"/>
    <n v="8415508.9000000004"/>
    <n v="0.4"/>
    <n v="724"/>
    <n v="1810"/>
    <m/>
    <x v="5"/>
    <s v="IB"/>
    <x v="0"/>
    <n v="0.4"/>
    <b v="1"/>
    <x v="0"/>
    <x v="0"/>
  </r>
  <r>
    <s v="PQIB-IB-2406-11-08-2020"/>
    <s v="LTM/0031/22-23"/>
    <n v="38642"/>
    <n v="2701.12"/>
    <s v="HMB-077122"/>
    <s v="KPPE-SB-1976"/>
    <d v="2022-07-02T00:00:00"/>
    <n v="25266395.649999999"/>
    <n v="0.4"/>
    <n v="6354.4"/>
    <n v="15886"/>
    <m/>
    <x v="5"/>
    <s v="IB"/>
    <x v="0"/>
    <n v="0.4"/>
    <b v="1"/>
    <x v="0"/>
    <x v="0"/>
  </r>
  <r>
    <s v="PQIB-IB-2406-11-08-2020"/>
    <s v="LTM/0033/22-23"/>
    <n v="11260"/>
    <n v="2701.12"/>
    <s v="Open Account"/>
    <s v="KPPE-SB-2222"/>
    <d v="2022-07-04T00:00:00"/>
    <n v="29199108.390000001"/>
    <n v="0.1"/>
    <n v="1807.3"/>
    <n v="18073"/>
    <m/>
    <x v="5"/>
    <s v="IB"/>
    <x v="0"/>
    <n v="0.1"/>
    <b v="1"/>
    <x v="0"/>
    <x v="0"/>
  </r>
  <r>
    <s v="KAPE-IB-219641-07-06-2022"/>
    <s v="LTM/0011/22-23"/>
    <n v="3468"/>
    <n v="2847"/>
    <s v="HMB-077126"/>
    <s v="KPEX-SB-1079"/>
    <d v="2022-07-03T00:00:00"/>
    <n v="8415508.9000000004"/>
    <n v="0.03"/>
    <n v="151.94999999999999"/>
    <n v="5065"/>
    <m/>
    <x v="5"/>
    <s v="IB"/>
    <x v="0"/>
    <n v="0.03"/>
    <b v="1"/>
    <x v="0"/>
    <x v="2"/>
  </r>
  <r>
    <s v="KAPE-IB-219641-07-06-2022"/>
    <s v="LTM/0031/22-23"/>
    <n v="38642"/>
    <n v="2847"/>
    <s v="HMB-077122"/>
    <s v="KPPE-SB-1976"/>
    <d v="2022-07-02T00:00:00"/>
    <n v="25266395.649999999"/>
    <n v="0.03"/>
    <n v="476.58"/>
    <n v="15886"/>
    <m/>
    <x v="5"/>
    <s v="IB"/>
    <x v="0"/>
    <n v="0.03"/>
    <b v="1"/>
    <x v="0"/>
    <x v="2"/>
  </r>
  <r>
    <s v="KAPE-IB-219641-07-06-2022"/>
    <s v="LTM/0033/22-23"/>
    <n v="11260"/>
    <n v="2847"/>
    <s v="Open Account"/>
    <s v="KPPE-SB-2222"/>
    <d v="2022-07-04T00:00:00"/>
    <n v="29199108.390000001"/>
    <n v="0.03"/>
    <n v="542.19000000000005"/>
    <n v="18073"/>
    <m/>
    <x v="5"/>
    <s v="IB"/>
    <x v="0"/>
    <n v="0.03"/>
    <b v="1"/>
    <x v="0"/>
    <x v="2"/>
  </r>
  <r>
    <s v="KAPE-IB-219687-07-06-2022"/>
    <s v="LTM/0011/22-23"/>
    <n v="3468"/>
    <n v="3906.9090000000001"/>
    <s v="HMB-077126"/>
    <s v="KPEX-SB-1079"/>
    <d v="2022-07-03T00:00:00"/>
    <n v="8415508.9000000004"/>
    <n v="0.04"/>
    <n v="130.19999999999999"/>
    <n v="3255"/>
    <m/>
    <x v="5"/>
    <s v="IB"/>
    <x v="0"/>
    <n v="0.04"/>
    <b v="1"/>
    <x v="0"/>
    <x v="2"/>
  </r>
  <r>
    <s v="KAPE-MB-228620-10-06-2021"/>
    <s v="LTM/0031/22-23"/>
    <n v="38642"/>
    <n v="5503.201"/>
    <s v="HMB-077122"/>
    <s v="KPPE-SB-1976"/>
    <d v="2022-07-02T00:00:00"/>
    <n v="25266395.649999999"/>
    <n v="0.53061000000000003"/>
    <n v="8429.3100000000013"/>
    <n v="15886"/>
    <m/>
    <x v="5"/>
    <s v="MB"/>
    <x v="1"/>
    <n v="0.53061000000000003"/>
    <b v="1"/>
    <x v="0"/>
    <x v="5"/>
  </r>
  <r>
    <s v="KAPW-IB-178347-06-06-2022"/>
    <s v="LTM/0011/22-23"/>
    <n v="3468"/>
    <n v="3906.9029999999998"/>
    <s v="HMB-077126"/>
    <s v="KPEX-SB-1079"/>
    <d v="2022-07-03T00:00:00"/>
    <n v="8415508.9000000004"/>
    <n v="0.04"/>
    <n v="202.6"/>
    <n v="5065"/>
    <m/>
    <x v="5"/>
    <s v="IB"/>
    <x v="0"/>
    <n v="0.04"/>
    <b v="1"/>
    <x v="0"/>
    <x v="2"/>
  </r>
  <r>
    <s v="KAPW-IB-178347-06-06-2022"/>
    <s v="LTM/0031/22-23"/>
    <n v="38642"/>
    <n v="3906.9029999999998"/>
    <s v="HMB-077122"/>
    <s v="KPPE-SB-1976"/>
    <d v="2022-07-02T00:00:00"/>
    <n v="25266395.649999999"/>
    <n v="0.04"/>
    <n v="635.43999999999994"/>
    <n v="15886"/>
    <m/>
    <x v="5"/>
    <s v="IB"/>
    <x v="0"/>
    <n v="0.04"/>
    <b v="1"/>
    <x v="0"/>
    <x v="2"/>
  </r>
  <r>
    <s v="KAPW-IB-178347-06-06-2022"/>
    <s v="LTM/0033/22-23"/>
    <n v="11260"/>
    <n v="3906.9029999999998"/>
    <s v="Open Account"/>
    <s v="KPPE-SB-2222"/>
    <d v="2022-07-04T00:00:00"/>
    <n v="29199108.390000001"/>
    <n v="0.04"/>
    <n v="722.92"/>
    <n v="18073"/>
    <m/>
    <x v="5"/>
    <s v="IB"/>
    <x v="0"/>
    <n v="0.04"/>
    <b v="1"/>
    <x v="0"/>
    <x v="2"/>
  </r>
  <r>
    <s v="KAPE-IB-228399-22-06-2022"/>
    <s v="LTM/0011/22-23"/>
    <n v="3468"/>
    <n v="3910"/>
    <s v="HMB-077126"/>
    <s v="KPEX-SB-1079"/>
    <d v="2022-07-03T00:00:00"/>
    <n v="8415508.9000000004"/>
    <n v="0.04"/>
    <n v="202.6"/>
    <n v="5065"/>
    <m/>
    <x v="5"/>
    <s v="IB"/>
    <x v="0"/>
    <n v="0.04"/>
    <b v="1"/>
    <x v="0"/>
    <x v="2"/>
  </r>
  <r>
    <s v="KAPE-IB-228399-22-06-2022"/>
    <s v="LTM/0031/22-23"/>
    <n v="38642"/>
    <n v="3910"/>
    <s v="HMB-077122"/>
    <s v="KPPE-SB-1976"/>
    <d v="2022-07-02T00:00:00"/>
    <n v="25266395.649999999"/>
    <n v="0.04"/>
    <n v="635.43999999999994"/>
    <n v="15886"/>
    <m/>
    <x v="5"/>
    <s v="IB"/>
    <x v="0"/>
    <n v="0.04"/>
    <b v="1"/>
    <x v="0"/>
    <x v="2"/>
  </r>
  <r>
    <s v="KAPE-IB-228399-22-06-2022"/>
    <s v="LTM/0033/22-23"/>
    <n v="11260"/>
    <n v="3910"/>
    <s v="Open Account"/>
    <s v="KPPE-SB-2222"/>
    <d v="2022-07-04T00:00:00"/>
    <n v="29199108.390000001"/>
    <n v="0.04"/>
    <n v="722.92"/>
    <n v="18073"/>
    <m/>
    <x v="5"/>
    <s v="IB"/>
    <x v="0"/>
    <n v="0.04"/>
    <b v="1"/>
    <x v="0"/>
    <x v="2"/>
  </r>
  <r>
    <s v="PQIB-IB-2406-11-08-2020"/>
    <s v="LTM/0029/22-23"/>
    <n v="16852"/>
    <n v="2701.12"/>
    <s v="HMB-077707"/>
    <s v="KPEX-SB-1844"/>
    <d v="2022-07-05T00:00:00"/>
    <n v="46500370.579999998"/>
    <n v="0.1"/>
    <n v="1834.1"/>
    <n v="18341"/>
    <m/>
    <x v="5"/>
    <s v="IB"/>
    <x v="0"/>
    <n v="0.1"/>
    <b v="1"/>
    <x v="0"/>
    <x v="0"/>
  </r>
  <r>
    <s v="PQIB-IB-2406-11-08-2020"/>
    <s v="LTM/0029/22-23"/>
    <n v="16852"/>
    <n v="2701.12"/>
    <s v="HMB-077707"/>
    <s v="KPEX-SB-1844"/>
    <d v="2022-07-05T00:00:00"/>
    <n v="46500370.579999998"/>
    <n v="0.4"/>
    <n v="3655.2"/>
    <n v="9138"/>
    <m/>
    <x v="5"/>
    <s v="IB"/>
    <x v="0"/>
    <n v="0.4"/>
    <b v="1"/>
    <x v="0"/>
    <x v="0"/>
  </r>
  <r>
    <s v="KAPE-IB-219641-07-06-2022"/>
    <s v="LTM/0029/22-23"/>
    <n v="16852"/>
    <n v="2847"/>
    <s v="HMB-077707"/>
    <s v="KPEX-SB-1844"/>
    <d v="2022-07-05T00:00:00"/>
    <n v="46500370.579999998"/>
    <n v="0.03"/>
    <n v="824.37"/>
    <n v="27479"/>
    <m/>
    <x v="5"/>
    <s v="IB"/>
    <x v="0"/>
    <n v="0.03"/>
    <b v="1"/>
    <x v="0"/>
    <x v="2"/>
  </r>
  <r>
    <s v="KAPE-MB-228620-10-06-2021"/>
    <s v="LTM/0029/22-23"/>
    <n v="16852"/>
    <n v="5503.201"/>
    <s v="HMB-077707"/>
    <s v="KPEX-SB-1844"/>
    <d v="2022-07-05T00:00:00"/>
    <n v="46500370.579999998"/>
    <n v="0.53061000000000003"/>
    <n v="4848.71"/>
    <n v="9138"/>
    <m/>
    <x v="5"/>
    <s v="MB"/>
    <x v="1"/>
    <n v="0.53061000000000003"/>
    <b v="1"/>
    <x v="0"/>
    <x v="5"/>
  </r>
  <r>
    <s v="KAPW-IB-178347-06-06-2022"/>
    <s v="LTM/0029/22-23"/>
    <n v="16852"/>
    <n v="3906.9029999999998"/>
    <s v="HMB-077707"/>
    <s v="KPEX-SB-1844"/>
    <d v="2022-07-05T00:00:00"/>
    <n v="46500370.579999998"/>
    <n v="0.04"/>
    <n v="1099.1599999999999"/>
    <n v="27479"/>
    <m/>
    <x v="5"/>
    <s v="IB"/>
    <x v="0"/>
    <n v="0.04"/>
    <b v="1"/>
    <x v="0"/>
    <x v="2"/>
  </r>
  <r>
    <s v="KAPE-IB-228399-22-06-2022"/>
    <s v="LTM/0029/22-23"/>
    <n v="16852"/>
    <n v="3910"/>
    <s v="HMB-077707"/>
    <s v="KPEX-SB-1844"/>
    <d v="2022-07-05T00:00:00"/>
    <n v="46500370.579999998"/>
    <n v="0.04"/>
    <n v="1099.1599999999999"/>
    <n v="27479"/>
    <m/>
    <x v="5"/>
    <s v="IB"/>
    <x v="0"/>
    <n v="0.04"/>
    <b v="1"/>
    <x v="0"/>
    <x v="2"/>
  </r>
  <r>
    <s v="KAPE-IB-199160-09-05-2022"/>
    <s v="LTM/0029/22-23"/>
    <n v="16852"/>
    <n v="5205.12"/>
    <s v="HMB-077707"/>
    <s v="KPEX-SB-1844"/>
    <d v="2022-07-05T00:00:00"/>
    <n v="46500370.579999998"/>
    <n v="1.0101"/>
    <n v="18526.240000000002"/>
    <n v="18341"/>
    <m/>
    <x v="5"/>
    <s v="IB"/>
    <x v="0"/>
    <n v="1.0101"/>
    <b v="1"/>
    <x v="0"/>
    <x v="1"/>
  </r>
  <r>
    <s v="PQIB-IB-2406-11-08-2020"/>
    <s v="LTM/0023/22-23"/>
    <n v="12660"/>
    <n v="2701.12"/>
    <s v="Open Account"/>
    <s v="KPEX-SB-1992"/>
    <d v="2022-07-05T00:00:00"/>
    <n v="37748131.100000001"/>
    <n v="0.1"/>
    <n v="1706.2"/>
    <n v="17062"/>
    <m/>
    <x v="5"/>
    <s v="IB"/>
    <x v="0"/>
    <n v="0.1"/>
    <b v="1"/>
    <x v="0"/>
    <x v="0"/>
  </r>
  <r>
    <s v="PQIB-IB-2406-11-08-2020"/>
    <s v="LTM/0030/22-23"/>
    <n v="4091"/>
    <n v="2701.12"/>
    <s v="HMB-077727"/>
    <s v="KPEX-SB-2289"/>
    <d v="2022-07-05T00:00:00"/>
    <n v="11512024.41"/>
    <n v="0.1"/>
    <n v="786.9"/>
    <n v="7869"/>
    <m/>
    <x v="5"/>
    <s v="IB"/>
    <x v="0"/>
    <n v="0.1"/>
    <b v="1"/>
    <x v="0"/>
    <x v="0"/>
  </r>
  <r>
    <s v="PQIB-IB-2406-11-08-2020"/>
    <s v="LTM/0038/22-23"/>
    <n v="33259"/>
    <n v="2701.12"/>
    <s v="HMB-005414"/>
    <s v="KPPE-SB-3590"/>
    <d v="2022-07-05T00:00:00"/>
    <n v="34055178.299999997"/>
    <n v="0.1"/>
    <n v="696"/>
    <n v="6960"/>
    <m/>
    <x v="5"/>
    <s v="IB"/>
    <x v="0"/>
    <n v="0.1"/>
    <b v="1"/>
    <x v="0"/>
    <x v="0"/>
  </r>
  <r>
    <s v="PQIB-IB-2406-11-08-2020"/>
    <s v="LTM/0038/22-23"/>
    <n v="33259"/>
    <n v="2701.12"/>
    <s v="HMB-005414"/>
    <s v="KPPE-SB-3590"/>
    <d v="2022-07-05T00:00:00"/>
    <n v="34055178.299999997"/>
    <n v="0.4"/>
    <n v="3102"/>
    <n v="7755"/>
    <m/>
    <x v="5"/>
    <s v="IB"/>
    <x v="0"/>
    <n v="0.4"/>
    <b v="1"/>
    <x v="0"/>
    <x v="0"/>
  </r>
  <r>
    <s v="PQIB-IB-2406-11-08-2020"/>
    <s v="LTM/0040/22-23"/>
    <n v="12630"/>
    <n v="2701.12"/>
    <s v="HMB-077736"/>
    <s v="KPPE-SB-4806"/>
    <d v="2022-07-06T00:00:00"/>
    <n v="30573107.469999999"/>
    <n v="0.1"/>
    <n v="1587"/>
    <n v="15870"/>
    <m/>
    <x v="5"/>
    <s v="IB"/>
    <x v="0"/>
    <n v="0.1"/>
    <b v="1"/>
    <x v="0"/>
    <x v="0"/>
  </r>
  <r>
    <s v="PQIB-IB-2406-11-08-2020"/>
    <s v="LTM/0042/22-23"/>
    <n v="48550"/>
    <n v="2701.12"/>
    <s v="BAF-027858"/>
    <s v="KPPE-SB-4807"/>
    <d v="2022-07-06T00:00:00"/>
    <n v="40138529.240000002"/>
    <n v="0.4"/>
    <n v="8791.2000000000007"/>
    <n v="21978"/>
    <m/>
    <x v="5"/>
    <s v="IB"/>
    <x v="0"/>
    <n v="0.4"/>
    <b v="1"/>
    <x v="0"/>
    <x v="0"/>
  </r>
  <r>
    <s v="KAPE-IB-219641-07-06-2022"/>
    <s v="LTM/0023/22-23"/>
    <n v="12660"/>
    <n v="2847"/>
    <s v="Open Account"/>
    <s v="KPEX-SB-1992"/>
    <d v="2022-07-05T00:00:00"/>
    <n v="37748131.100000001"/>
    <n v="0.03"/>
    <n v="511.86"/>
    <n v="17062"/>
    <m/>
    <x v="5"/>
    <s v="IB"/>
    <x v="0"/>
    <n v="0.03"/>
    <b v="1"/>
    <x v="0"/>
    <x v="2"/>
  </r>
  <r>
    <s v="KAPE-IB-219641-07-06-2022"/>
    <s v="LTM/0030/22-23"/>
    <n v="4091"/>
    <n v="2847"/>
    <s v="HMB-077727"/>
    <s v="KPEX-SB-2289"/>
    <d v="2022-07-05T00:00:00"/>
    <n v="11512024.41"/>
    <n v="0.03"/>
    <n v="236.07"/>
    <n v="7869"/>
    <m/>
    <x v="5"/>
    <s v="IB"/>
    <x v="0"/>
    <n v="0.03"/>
    <b v="1"/>
    <x v="0"/>
    <x v="2"/>
  </r>
  <r>
    <s v="KAPE-IB-219641-07-06-2022"/>
    <s v="LTM/0038/22-23"/>
    <n v="33259"/>
    <n v="2847"/>
    <s v="HMB-005414"/>
    <s v="KPPE-SB-3590"/>
    <d v="2022-07-05T00:00:00"/>
    <n v="34055178.299999997"/>
    <n v="0.03"/>
    <n v="441.45000000000005"/>
    <n v="14715"/>
    <m/>
    <x v="5"/>
    <s v="IB"/>
    <x v="0"/>
    <n v="0.03"/>
    <b v="1"/>
    <x v="0"/>
    <x v="2"/>
  </r>
  <r>
    <s v="KAPE-IB-219641-07-06-2022"/>
    <s v="LTM/0040/22-23"/>
    <n v="12630"/>
    <n v="2847"/>
    <s v="HMB-077736"/>
    <s v="KPPE-SB-4806"/>
    <d v="2022-07-06T00:00:00"/>
    <n v="30573107.469999999"/>
    <n v="0.03"/>
    <n v="476.1"/>
    <n v="15870"/>
    <m/>
    <x v="5"/>
    <s v="IB"/>
    <x v="0"/>
    <n v="0.03"/>
    <b v="1"/>
    <x v="0"/>
    <x v="2"/>
  </r>
  <r>
    <s v="KAPE-IB-219641-07-06-2022"/>
    <s v="LTM/0042/22-23"/>
    <n v="48550"/>
    <n v="2847"/>
    <s v="BAF-027858"/>
    <s v="KPPE-SB-4807"/>
    <d v="2022-07-06T00:00:00"/>
    <n v="40138529.240000002"/>
    <n v="0.03"/>
    <n v="659.34"/>
    <n v="21978"/>
    <m/>
    <x v="5"/>
    <s v="IB"/>
    <x v="0"/>
    <n v="0.03"/>
    <b v="1"/>
    <x v="0"/>
    <x v="2"/>
  </r>
  <r>
    <s v="KAPE-MB-228620-10-06-2021"/>
    <s v="LTM/0042/22-23"/>
    <n v="48550"/>
    <n v="5503.201"/>
    <s v="BAF-027858"/>
    <s v="KPPE-SB-4807"/>
    <d v="2022-07-06T00:00:00"/>
    <n v="40138529.240000002"/>
    <n v="0.53061000000000003"/>
    <n v="11661.75"/>
    <n v="21978"/>
    <m/>
    <x v="5"/>
    <s v="MB"/>
    <x v="1"/>
    <n v="0.53061000000000003"/>
    <b v="1"/>
    <x v="0"/>
    <x v="5"/>
  </r>
  <r>
    <s v="KAPW-IB-178347-06-06-2022"/>
    <s v="LTM/0023/22-23"/>
    <n v="12660"/>
    <n v="3906.9029999999998"/>
    <s v="Open Account"/>
    <s v="KPEX-SB-1992"/>
    <d v="2022-07-05T00:00:00"/>
    <n v="37748131.100000001"/>
    <n v="0.04"/>
    <n v="448.36"/>
    <n v="11209"/>
    <m/>
    <x v="5"/>
    <s v="IB"/>
    <x v="0"/>
    <n v="0.04"/>
    <b v="1"/>
    <x v="0"/>
    <x v="2"/>
  </r>
  <r>
    <s v="KAPW-IB-178347-06-06-2022"/>
    <s v="LTM/0030/22-23"/>
    <n v="4091"/>
    <n v="3906.9029999999998"/>
    <s v="HMB-077727"/>
    <s v="KPEX-SB-2289"/>
    <d v="2022-07-05T00:00:00"/>
    <n v="11512024.41"/>
    <n v="0.04"/>
    <n v="314.76"/>
    <n v="7869"/>
    <m/>
    <x v="5"/>
    <s v="IB"/>
    <x v="0"/>
    <n v="0.04"/>
    <b v="1"/>
    <x v="0"/>
    <x v="2"/>
  </r>
  <r>
    <s v="KAPW-IB-178347-06-06-2022"/>
    <s v="LTM/0040/22-23"/>
    <n v="12630"/>
    <n v="3906.9029999999998"/>
    <s v="HMB-077736"/>
    <s v="KPPE-SB-4806"/>
    <d v="2022-07-06T00:00:00"/>
    <n v="30573107.469999999"/>
    <n v="0.04"/>
    <n v="634.79999999999995"/>
    <n v="15870"/>
    <m/>
    <x v="5"/>
    <s v="IB"/>
    <x v="0"/>
    <n v="0.04"/>
    <b v="1"/>
    <x v="0"/>
    <x v="2"/>
  </r>
  <r>
    <s v="KAPW-IB-178347-06-06-2022"/>
    <s v="LTM/0042/22-23"/>
    <n v="48550"/>
    <n v="3906.9029999999998"/>
    <s v="BAF-027858"/>
    <s v="KPPE-SB-4807"/>
    <d v="2022-07-06T00:00:00"/>
    <n v="40138529.240000002"/>
    <n v="0.04"/>
    <n v="220.88"/>
    <n v="5522"/>
    <m/>
    <x v="5"/>
    <s v="IB"/>
    <x v="0"/>
    <n v="0.04"/>
    <b v="1"/>
    <x v="0"/>
    <x v="2"/>
  </r>
  <r>
    <s v="KAPE-IB-181191-04-04-2022"/>
    <s v="LTM/0038/22-23"/>
    <n v="33259"/>
    <n v="5205.12"/>
    <s v="HMB-005414"/>
    <s v="KPPE-SB-3590"/>
    <d v="2022-07-05T00:00:00"/>
    <n v="34055178.299999997"/>
    <n v="1.0101"/>
    <n v="470.92"/>
    <n v="466.21"/>
    <m/>
    <x v="5"/>
    <s v="IB"/>
    <x v="0"/>
    <n v="1.0101"/>
    <b v="1"/>
    <x v="0"/>
    <x v="1"/>
  </r>
  <r>
    <s v="KAPE-IB-228399-22-06-2022"/>
    <s v="LTM/0030/22-23"/>
    <n v="4091"/>
    <n v="3910"/>
    <s v="HMB-077727"/>
    <s v="KPEX-SB-2289"/>
    <d v="2022-07-05T00:00:00"/>
    <n v="11512024.41"/>
    <n v="0.04"/>
    <n v="314.76"/>
    <n v="7869"/>
    <m/>
    <x v="5"/>
    <s v="IB"/>
    <x v="0"/>
    <n v="0.04"/>
    <b v="1"/>
    <x v="0"/>
    <x v="2"/>
  </r>
  <r>
    <s v="KAPE-IB-228399-22-06-2022"/>
    <s v="LTM/0038/22-23"/>
    <n v="33259"/>
    <n v="3910"/>
    <s v="HMB-005414"/>
    <s v="KPPE-SB-3590"/>
    <d v="2022-07-05T00:00:00"/>
    <n v="34055178.299999997"/>
    <n v="0.04"/>
    <n v="588.59999999999991"/>
    <n v="14715"/>
    <m/>
    <x v="5"/>
    <s v="IB"/>
    <x v="0"/>
    <n v="0.04"/>
    <b v="1"/>
    <x v="0"/>
    <x v="2"/>
  </r>
  <r>
    <s v="KAPE-IB-228399-22-06-2022"/>
    <s v="LTM/0040/22-23"/>
    <n v="12630"/>
    <n v="3910"/>
    <s v="HMB-077736"/>
    <s v="KPPE-SB-4806"/>
    <d v="2022-07-06T00:00:00"/>
    <n v="30573107.469999999"/>
    <n v="0.04"/>
    <n v="634.79999999999995"/>
    <n v="15870"/>
    <m/>
    <x v="5"/>
    <s v="IB"/>
    <x v="0"/>
    <n v="0.04"/>
    <b v="1"/>
    <x v="0"/>
    <x v="2"/>
  </r>
  <r>
    <s v="KAPE-IB-228399-22-06-2022"/>
    <s v="LTM/0042/22-23"/>
    <n v="48550"/>
    <n v="3910"/>
    <s v="BAF-027858"/>
    <s v="KPPE-SB-4807"/>
    <d v="2022-07-06T00:00:00"/>
    <n v="40138529.240000002"/>
    <n v="0.04"/>
    <n v="879.11999999999989"/>
    <n v="21978"/>
    <m/>
    <x v="5"/>
    <s v="IB"/>
    <x v="0"/>
    <n v="0.04"/>
    <b v="1"/>
    <x v="0"/>
    <x v="2"/>
  </r>
  <r>
    <s v="KAPE-IB-199160-09-05-2022"/>
    <s v="LTM/0030/22-23"/>
    <n v="4091"/>
    <n v="5205.12"/>
    <s v="HMB-077727"/>
    <s v="KPEX-SB-2289"/>
    <d v="2022-07-05T00:00:00"/>
    <n v="11512024.41"/>
    <n v="1.0101"/>
    <n v="7948.48"/>
    <n v="7869"/>
    <m/>
    <x v="5"/>
    <s v="IB"/>
    <x v="0"/>
    <n v="1.0101"/>
    <b v="1"/>
    <x v="0"/>
    <x v="1"/>
  </r>
  <r>
    <s v="KAPE-IB-199160-09-05-2022"/>
    <s v="LTM/0038/22-23"/>
    <n v="33259"/>
    <n v="5205.12"/>
    <s v="HMB-005414"/>
    <s v="KPPE-SB-3590"/>
    <d v="2022-07-05T00:00:00"/>
    <n v="34055178.299999997"/>
    <n v="1.0101"/>
    <n v="6559.38"/>
    <n v="6493.79"/>
    <m/>
    <x v="5"/>
    <s v="IB"/>
    <x v="0"/>
    <n v="1.0101"/>
    <b v="1"/>
    <x v="0"/>
    <x v="1"/>
  </r>
  <r>
    <s v="PQIB-IB-2406-11-08-2020"/>
    <s v="LTM/0022/22-23"/>
    <n v="16980"/>
    <n v="2701.12"/>
    <s v="Open Account"/>
    <s v="KPEX-SB-2668"/>
    <d v="2022-07-06T00:00:00"/>
    <n v="35762251.450000003"/>
    <n v="0.1"/>
    <n v="1504.4"/>
    <n v="15044"/>
    <m/>
    <x v="5"/>
    <s v="IB"/>
    <x v="0"/>
    <n v="0.1"/>
    <b v="1"/>
    <x v="0"/>
    <x v="0"/>
  </r>
  <r>
    <s v="PQIB-IB-2406-11-08-2020"/>
    <s v="LTM/0047/22-23"/>
    <n v="15700"/>
    <n v="2701.12"/>
    <s v="HMB-078860"/>
    <s v="KPPE-SB-5849"/>
    <d v="2022-07-06T00:00:00"/>
    <n v="25581983.370000001"/>
    <n v="0.1"/>
    <n v="1543.7"/>
    <n v="15437"/>
    <m/>
    <x v="5"/>
    <s v="IB"/>
    <x v="0"/>
    <n v="0.1"/>
    <b v="1"/>
    <x v="0"/>
    <x v="0"/>
  </r>
  <r>
    <s v="PQIB-IB-2406-11-08-2020"/>
    <s v="LTM/0048/22-23"/>
    <n v="17680"/>
    <n v="2701.12"/>
    <s v="HMB-078863"/>
    <s v="KPPE-SB-6574"/>
    <d v="2022-07-07T00:00:00"/>
    <n v="23261052.260000002"/>
    <n v="0.1"/>
    <n v="1436.1"/>
    <n v="14361"/>
    <m/>
    <x v="5"/>
    <s v="IB"/>
    <x v="0"/>
    <n v="0.1"/>
    <b v="1"/>
    <x v="0"/>
    <x v="0"/>
  </r>
  <r>
    <s v="PQIB-IB-2406-11-08-2020"/>
    <s v="LTM/0050/22-23"/>
    <n v="29380"/>
    <n v="2701.12"/>
    <s v="HMB-078957"/>
    <s v="KPPE-SB-6263"/>
    <d v="2022-07-07T00:00:00"/>
    <n v="33816943.100000001"/>
    <n v="0.1"/>
    <n v="1658.2"/>
    <n v="16582"/>
    <m/>
    <x v="5"/>
    <s v="IB"/>
    <x v="0"/>
    <n v="0.1"/>
    <b v="1"/>
    <x v="0"/>
    <x v="0"/>
  </r>
  <r>
    <s v="KPAF-TI-34829-01-01-2022"/>
    <s v="LTM/0045/22-23"/>
    <n v="4092"/>
    <n v="3926.9099000000001"/>
    <s v="HMB-078829"/>
    <s v="KPPE-SB-6479"/>
    <d v="2022-07-07T00:00:00"/>
    <n v="12784185.48"/>
    <n v="1"/>
    <n v="2500"/>
    <n v="2500"/>
    <m/>
    <x v="5"/>
    <s v="TI"/>
    <x v="2"/>
    <n v="1"/>
    <b v="1"/>
    <x v="0"/>
    <x v="6"/>
  </r>
  <r>
    <s v="KAPE-IB-219641-07-06-2022"/>
    <s v="LTM/0022/22-23"/>
    <n v="16980"/>
    <n v="2847"/>
    <s v="Open Account"/>
    <s v="KPEX-SB-2668"/>
    <d v="2022-07-06T00:00:00"/>
    <n v="35762251.450000003"/>
    <n v="0.03"/>
    <n v="451.32"/>
    <n v="15044"/>
    <m/>
    <x v="5"/>
    <s v="IB"/>
    <x v="0"/>
    <n v="0.03"/>
    <b v="1"/>
    <x v="0"/>
    <x v="2"/>
  </r>
  <r>
    <s v="KAPE-IB-219641-07-06-2022"/>
    <s v="LTM/0047/22-23"/>
    <n v="15700"/>
    <n v="2847"/>
    <s v="HMB-078860"/>
    <s v="KPPE-SB-5849"/>
    <d v="2022-07-06T00:00:00"/>
    <n v="25581983.370000001"/>
    <n v="0.03"/>
    <n v="463.11"/>
    <n v="15437"/>
    <m/>
    <x v="5"/>
    <s v="IB"/>
    <x v="0"/>
    <n v="0.03"/>
    <b v="1"/>
    <x v="0"/>
    <x v="2"/>
  </r>
  <r>
    <s v="KAPE-IB-219641-07-06-2022"/>
    <s v="LTM/0048/22-23"/>
    <n v="17680"/>
    <n v="2847"/>
    <s v="HMB-078863"/>
    <s v="KPPE-SB-6574"/>
    <d v="2022-07-07T00:00:00"/>
    <n v="23261052.260000002"/>
    <n v="0.03"/>
    <n v="430.83"/>
    <n v="14361"/>
    <m/>
    <x v="5"/>
    <s v="IB"/>
    <x v="0"/>
    <n v="0.03"/>
    <b v="1"/>
    <x v="0"/>
    <x v="2"/>
  </r>
  <r>
    <s v="KAPE-IB-219641-07-06-2022"/>
    <s v="LTM/0050/22-23"/>
    <n v="29380"/>
    <n v="2847"/>
    <s v="HMB-078957"/>
    <s v="KPPE-SB-6263"/>
    <d v="2022-07-07T00:00:00"/>
    <n v="33816943.100000001"/>
    <n v="0.03"/>
    <n v="497.46"/>
    <n v="16582"/>
    <m/>
    <x v="5"/>
    <s v="IB"/>
    <x v="0"/>
    <n v="0.03"/>
    <b v="1"/>
    <x v="0"/>
    <x v="2"/>
  </r>
  <r>
    <s v="KAPW-IB-176924-02-06-2022"/>
    <s v="LTM/0048/22-23"/>
    <n v="17680"/>
    <n v="3809.9189999999999"/>
    <s v="HMB-078863"/>
    <s v="KPPE-SB-6574"/>
    <d v="2022-07-07T00:00:00"/>
    <n v="23261052.260000002"/>
    <n v="0.04"/>
    <n v="52.84"/>
    <n v="1321"/>
    <m/>
    <x v="5"/>
    <s v="IB"/>
    <x v="0"/>
    <n v="0.04"/>
    <b v="1"/>
    <x v="0"/>
    <x v="2"/>
  </r>
  <r>
    <s v="KPFI-TI-47669-08-06-2022"/>
    <s v="LTM/0045/22-23"/>
    <n v="4092"/>
    <n v="8523.5990000000002"/>
    <s v="HMB-078829"/>
    <s v="KPPE-SB-6479"/>
    <d v="2022-07-07T00:00:00"/>
    <n v="12784185.48"/>
    <n v="1"/>
    <n v="4000"/>
    <n v="4000"/>
    <m/>
    <x v="5"/>
    <s v="TI"/>
    <x v="2"/>
    <n v="1"/>
    <b v="1"/>
    <x v="0"/>
    <x v="6"/>
  </r>
  <r>
    <s v="KAPW-IB-178347-06-06-2022"/>
    <s v="LTM/0022/22-23"/>
    <n v="16980"/>
    <n v="3906.9029999999998"/>
    <s v="Open Account"/>
    <s v="KPEX-SB-2668"/>
    <d v="2022-07-06T00:00:00"/>
    <n v="35762251.450000003"/>
    <n v="0.04"/>
    <n v="563.76"/>
    <n v="14094"/>
    <m/>
    <x v="5"/>
    <s v="IB"/>
    <x v="0"/>
    <n v="0.04"/>
    <b v="1"/>
    <x v="0"/>
    <x v="2"/>
  </r>
  <r>
    <s v="KAPW-IB-178347-06-06-2022"/>
    <s v="LTM/0047/22-23"/>
    <n v="15700"/>
    <n v="3906.9029999999998"/>
    <s v="HMB-078860"/>
    <s v="KPPE-SB-5849"/>
    <d v="2022-07-06T00:00:00"/>
    <n v="25581983.370000001"/>
    <n v="0.04"/>
    <n v="617.48"/>
    <n v="15437"/>
    <m/>
    <x v="5"/>
    <s v="IB"/>
    <x v="0"/>
    <n v="0.04"/>
    <b v="1"/>
    <x v="0"/>
    <x v="2"/>
  </r>
  <r>
    <s v="KAPW-IB-178347-06-06-2022"/>
    <s v="LTM/0048/22-23"/>
    <n v="17680"/>
    <n v="3906.9029999999998"/>
    <s v="HMB-078863"/>
    <s v="KPPE-SB-6574"/>
    <d v="2022-07-07T00:00:00"/>
    <n v="23261052.260000002"/>
    <n v="0.04"/>
    <n v="521.6"/>
    <n v="13040"/>
    <m/>
    <x v="5"/>
    <s v="IB"/>
    <x v="0"/>
    <n v="0.04"/>
    <b v="1"/>
    <x v="0"/>
    <x v="2"/>
  </r>
  <r>
    <s v="KAPW-IB-178347-06-06-2022"/>
    <s v="LTM/0050/22-23"/>
    <n v="29380"/>
    <n v="3906.9029999999998"/>
    <s v="HMB-078957"/>
    <s v="KPPE-SB-6263"/>
    <d v="2022-07-07T00:00:00"/>
    <n v="33816943.100000001"/>
    <n v="0.04"/>
    <n v="663.28"/>
    <n v="16582"/>
    <m/>
    <x v="5"/>
    <s v="IB"/>
    <x v="0"/>
    <n v="0.04"/>
    <b v="1"/>
    <x v="0"/>
    <x v="2"/>
  </r>
  <r>
    <s v="KAPE-IB-228399-22-06-2022"/>
    <s v="LTM/0047/22-23"/>
    <n v="15700"/>
    <n v="3910"/>
    <s v="HMB-078860"/>
    <s v="KPPE-SB-5849"/>
    <d v="2022-07-06T00:00:00"/>
    <n v="25581983.370000001"/>
    <n v="0.04"/>
    <n v="617.48"/>
    <n v="15437"/>
    <m/>
    <x v="5"/>
    <s v="IB"/>
    <x v="0"/>
    <n v="0.04"/>
    <b v="1"/>
    <x v="0"/>
    <x v="2"/>
  </r>
  <r>
    <s v="KAPE-IB-228399-22-06-2022"/>
    <s v="LTM/0048/22-23"/>
    <n v="17680"/>
    <n v="3910"/>
    <s v="HMB-078863"/>
    <s v="KPPE-SB-6574"/>
    <d v="2022-07-07T00:00:00"/>
    <n v="23261052.260000002"/>
    <n v="0.04"/>
    <n v="574.44000000000005"/>
    <n v="14361"/>
    <m/>
    <x v="5"/>
    <s v="IB"/>
    <x v="0"/>
    <n v="0.04"/>
    <b v="1"/>
    <x v="0"/>
    <x v="2"/>
  </r>
  <r>
    <s v="KAPE-IB-228399-22-06-2022"/>
    <s v="LTM/0050/22-23"/>
    <n v="29380"/>
    <n v="3910"/>
    <s v="HMB-078957"/>
    <s v="KPPE-SB-6263"/>
    <d v="2022-07-07T00:00:00"/>
    <n v="33816943.100000001"/>
    <n v="0.04"/>
    <n v="663.28"/>
    <n v="16582"/>
    <m/>
    <x v="5"/>
    <s v="IB"/>
    <x v="0"/>
    <n v="0.04"/>
    <b v="1"/>
    <x v="0"/>
    <x v="2"/>
  </r>
  <r>
    <s v="PQZI-EP-26706-11-05-2022"/>
    <s v="LTM/0045/22-23"/>
    <n v="4092"/>
    <n v="9607.11"/>
    <s v="HMB-078829"/>
    <s v="KPPE-SB-6479"/>
    <d v="2022-07-07T00:00:00"/>
    <n v="12784185.48"/>
    <n v="1"/>
    <n v="43"/>
    <n v="43"/>
    <m/>
    <x v="5"/>
    <s v="EP"/>
    <x v="2"/>
    <n v="1"/>
    <b v="1"/>
    <x v="0"/>
    <x v="6"/>
  </r>
  <r>
    <s v="KPAF-TI-61199-31-05-2022"/>
    <s v="LTM/0045/22-23"/>
    <n v="4092"/>
    <n v="5806.32"/>
    <s v="HMB-078829"/>
    <s v="KPPE-SB-6479"/>
    <d v="2022-07-07T00:00:00"/>
    <n v="12784185.48"/>
    <n v="1"/>
    <n v="80"/>
    <n v="80"/>
    <m/>
    <x v="5"/>
    <s v="TI"/>
    <x v="2"/>
    <n v="1"/>
    <b v="1"/>
    <x v="0"/>
    <x v="6"/>
  </r>
  <r>
    <s v="KPAF-TI-63817-15-06-2022"/>
    <s v="LTM/0045/22-23"/>
    <n v="4092"/>
    <n v="9606.2099999999991"/>
    <s v="HMB-078829"/>
    <s v="KPPE-SB-6479"/>
    <d v="2022-07-07T00:00:00"/>
    <n v="12784185.48"/>
    <n v="1"/>
    <n v="20.9"/>
    <n v="20.9"/>
    <m/>
    <x v="5"/>
    <s v="TI"/>
    <x v="2"/>
    <n v="1"/>
    <b v="1"/>
    <x v="0"/>
    <x v="6"/>
  </r>
  <r>
    <s v="PQIB-IB-2406-11-08-2020"/>
    <s v="LTM/0046/22-23"/>
    <n v="21100"/>
    <n v="2701.12"/>
    <s v="BAF-028058"/>
    <s v="KPPE-SB-7946"/>
    <d v="2022-07-08T00:00:00"/>
    <n v="15979665.34"/>
    <n v="0.4"/>
    <n v="3472.8"/>
    <n v="8682"/>
    <m/>
    <x v="5"/>
    <s v="IB"/>
    <x v="0"/>
    <n v="0.4"/>
    <b v="1"/>
    <x v="0"/>
    <x v="0"/>
  </r>
  <r>
    <s v="PQIB-IB-2406-11-08-2020"/>
    <s v="LTM/0060/22-23"/>
    <n v="12228"/>
    <n v="2701.12"/>
    <s v="HMB-080676"/>
    <s v="KPEX-SB-3652"/>
    <d v="2022-07-08T00:00:00"/>
    <n v="18895536.210000001"/>
    <n v="0.1"/>
    <n v="662.7"/>
    <n v="6627"/>
    <m/>
    <x v="5"/>
    <s v="IB"/>
    <x v="0"/>
    <n v="0.1"/>
    <b v="1"/>
    <x v="0"/>
    <x v="0"/>
  </r>
  <r>
    <s v="PQIB-IB-2406-11-08-2020"/>
    <s v="LTM/0060/22-23"/>
    <n v="12228"/>
    <n v="2701.12"/>
    <s v="HMB-080676"/>
    <s v="KPEX-SB-3652"/>
    <d v="2022-07-08T00:00:00"/>
    <n v="18895536.210000001"/>
    <n v="0.4"/>
    <n v="2611.6"/>
    <n v="6529"/>
    <m/>
    <x v="5"/>
    <s v="IB"/>
    <x v="0"/>
    <n v="0.4"/>
    <b v="1"/>
    <x v="0"/>
    <x v="0"/>
  </r>
  <r>
    <s v="PQIB-IB-2406-11-08-2020"/>
    <s v="LTM/0061/22-23"/>
    <n v="43599"/>
    <n v="2701.12"/>
    <s v="AHB-056383"/>
    <s v="KPPE-SB-7938"/>
    <d v="2022-07-08T00:00:00"/>
    <n v="31565402.59"/>
    <n v="0.4"/>
    <n v="2265.1999999999998"/>
    <n v="5663"/>
    <m/>
    <x v="5"/>
    <s v="IB"/>
    <x v="0"/>
    <n v="0.4"/>
    <b v="1"/>
    <x v="0"/>
    <x v="0"/>
  </r>
  <r>
    <s v="PQIB-IB-2406-11-08-2020"/>
    <s v="LTM/0062/22-23"/>
    <n v="18040"/>
    <n v="2701.12"/>
    <s v="AHB-056382"/>
    <s v="KPEX-SB-3650"/>
    <d v="2022-07-08T00:00:00"/>
    <n v="31181052.120000001"/>
    <n v="0.4"/>
    <n v="8294.7999999999993"/>
    <n v="20737"/>
    <m/>
    <x v="5"/>
    <s v="IB"/>
    <x v="0"/>
    <n v="0.4"/>
    <b v="1"/>
    <x v="0"/>
    <x v="0"/>
  </r>
  <r>
    <s v="PQIB-IB-2406-11-08-2020"/>
    <s v="LTM/0063/22-23"/>
    <n v="12000"/>
    <n v="2701.12"/>
    <s v="HMB-080616"/>
    <s v="KPPE-SB-7940"/>
    <d v="2022-07-08T00:00:00"/>
    <n v="22258750.649999999"/>
    <n v="0.4"/>
    <n v="5198.3999999999996"/>
    <n v="12996"/>
    <m/>
    <x v="5"/>
    <s v="IB"/>
    <x v="0"/>
    <n v="0.4"/>
    <b v="1"/>
    <x v="0"/>
    <x v="0"/>
  </r>
  <r>
    <s v="PQIB-IB-2406-11-08-2020"/>
    <s v="LTM/0064/22-23"/>
    <n v="2072"/>
    <n v="2701.12"/>
    <s v="HMB-080290"/>
    <s v="KPPE-SB-7743"/>
    <d v="2022-07-08T00:00:00"/>
    <n v="30869823.989999998"/>
    <n v="0.4"/>
    <n v="6272"/>
    <n v="15680"/>
    <m/>
    <x v="5"/>
    <s v="IB"/>
    <x v="0"/>
    <n v="0.4"/>
    <b v="1"/>
    <x v="0"/>
    <x v="0"/>
  </r>
  <r>
    <s v="KAPE-IB-219641-07-06-2022"/>
    <s v="LTM/0046/22-23"/>
    <n v="21100"/>
    <n v="2847"/>
    <s v="BAF-028058"/>
    <s v="KPPE-SB-7946"/>
    <d v="2022-07-08T00:00:00"/>
    <n v="15979665.34"/>
    <n v="0.03"/>
    <n v="260.45999999999998"/>
    <n v="8682"/>
    <m/>
    <x v="5"/>
    <s v="IB"/>
    <x v="0"/>
    <n v="0.03"/>
    <b v="1"/>
    <x v="0"/>
    <x v="2"/>
  </r>
  <r>
    <s v="KAPE-IB-219641-07-06-2022"/>
    <s v="LTM/0060/22-23"/>
    <n v="12228"/>
    <n v="2847"/>
    <s v="HMB-080676"/>
    <s v="KPEX-SB-3652"/>
    <d v="2022-07-08T00:00:00"/>
    <n v="18895536.210000001"/>
    <n v="0.03"/>
    <n v="394.68"/>
    <n v="13156"/>
    <m/>
    <x v="5"/>
    <s v="IB"/>
    <x v="0"/>
    <n v="0.03"/>
    <b v="1"/>
    <x v="0"/>
    <x v="2"/>
  </r>
  <r>
    <s v="KAPE-IB-219641-07-06-2022"/>
    <s v="LTM/0061/22-23"/>
    <n v="43599"/>
    <n v="2847"/>
    <s v="AHB-056383"/>
    <s v="KPPE-SB-7938"/>
    <d v="2022-07-08T00:00:00"/>
    <n v="31565402.59"/>
    <n v="0.03"/>
    <n v="169.89"/>
    <n v="5663"/>
    <m/>
    <x v="5"/>
    <s v="IB"/>
    <x v="0"/>
    <n v="0.03"/>
    <b v="1"/>
    <x v="0"/>
    <x v="2"/>
  </r>
  <r>
    <s v="KAPE-IB-219641-07-06-2022"/>
    <s v="LTM/0062/22-23"/>
    <n v="18040"/>
    <n v="2847"/>
    <s v="AHB-056382"/>
    <s v="KPEX-SB-3650"/>
    <d v="2022-07-08T00:00:00"/>
    <n v="31181052.120000001"/>
    <n v="0.03"/>
    <n v="622.11"/>
    <n v="20737"/>
    <m/>
    <x v="5"/>
    <s v="IB"/>
    <x v="0"/>
    <n v="0.03"/>
    <b v="1"/>
    <x v="0"/>
    <x v="2"/>
  </r>
  <r>
    <s v="KAPE-IB-219641-07-06-2022"/>
    <s v="LTM/0063/22-23"/>
    <n v="12000"/>
    <n v="2847"/>
    <s v="HMB-080616"/>
    <s v="KPPE-SB-7940"/>
    <d v="2022-07-08T00:00:00"/>
    <n v="22258750.649999999"/>
    <n v="0.03"/>
    <n v="389.88"/>
    <n v="12996"/>
    <m/>
    <x v="5"/>
    <s v="IB"/>
    <x v="0"/>
    <n v="0.03"/>
    <b v="1"/>
    <x v="0"/>
    <x v="2"/>
  </r>
  <r>
    <s v="KAPE-IB-219641-07-06-2022"/>
    <s v="LTM/0064/22-23"/>
    <n v="2072"/>
    <n v="2847"/>
    <s v="HMB-080290"/>
    <s v="KPPE-SB-7743"/>
    <d v="2022-07-08T00:00:00"/>
    <n v="30869823.989999998"/>
    <n v="0.03"/>
    <n v="470.4"/>
    <n v="15680"/>
    <m/>
    <x v="5"/>
    <s v="IB"/>
    <x v="0"/>
    <n v="0.03"/>
    <b v="1"/>
    <x v="0"/>
    <x v="2"/>
  </r>
  <r>
    <s v="KAPE-MB-228620-10-06-2021"/>
    <s v="LTM/0046/22-23"/>
    <n v="21100"/>
    <n v="5503.201"/>
    <s v="BAF-028058"/>
    <s v="KPPE-SB-7946"/>
    <d v="2022-07-08T00:00:00"/>
    <n v="15979665.34"/>
    <n v="0.53061000000000003"/>
    <n v="4606.76"/>
    <n v="8682"/>
    <m/>
    <x v="5"/>
    <s v="MB"/>
    <x v="1"/>
    <n v="0.53061000000000003"/>
    <b v="1"/>
    <x v="0"/>
    <x v="5"/>
  </r>
  <r>
    <s v="KAPE-MB-228620-10-06-2021"/>
    <s v="LTM/0060/22-23"/>
    <n v="12228"/>
    <n v="5503.201"/>
    <s v="HMB-080676"/>
    <s v="KPEX-SB-3652"/>
    <d v="2022-07-08T00:00:00"/>
    <n v="18895536.210000001"/>
    <n v="0.41666999999999998"/>
    <n v="2720.51"/>
    <n v="6529"/>
    <m/>
    <x v="5"/>
    <s v="MB"/>
    <x v="1"/>
    <n v="0.41667999999999999"/>
    <b v="0"/>
    <x v="0"/>
    <x v="5"/>
  </r>
  <r>
    <s v="KAPE-MB-228620-10-06-2021"/>
    <s v="LTM/0062/22-23"/>
    <n v="18040"/>
    <n v="5503.201"/>
    <s v="AHB-056382"/>
    <s v="KPEX-SB-3650"/>
    <d v="2022-07-08T00:00:00"/>
    <n v="31181052.120000001"/>
    <n v="0.53061000000000003"/>
    <n v="1494.2"/>
    <n v="2816"/>
    <m/>
    <x v="5"/>
    <s v="MB"/>
    <x v="1"/>
    <n v="0.53061000000000003"/>
    <b v="1"/>
    <x v="0"/>
    <x v="5"/>
  </r>
  <r>
    <s v="KAPE-MB-228620-10-06-2021"/>
    <s v="LTM/0063/22-23"/>
    <n v="12000"/>
    <n v="5503.201"/>
    <s v="HMB-080616"/>
    <s v="KPPE-SB-7940"/>
    <d v="2022-07-08T00:00:00"/>
    <n v="22258750.649999999"/>
    <n v="0.53061000000000003"/>
    <n v="6895.81"/>
    <n v="12996"/>
    <m/>
    <x v="5"/>
    <s v="MB"/>
    <x v="1"/>
    <n v="0.53061000000000003"/>
    <b v="1"/>
    <x v="0"/>
    <x v="5"/>
  </r>
  <r>
    <s v="KAPE-MB-228620-10-06-2021"/>
    <s v="LTM/0064/22-23"/>
    <n v="2072"/>
    <n v="5503.201"/>
    <s v="HMB-080290"/>
    <s v="KPPE-SB-7743"/>
    <d v="2022-07-08T00:00:00"/>
    <n v="30869823.989999998"/>
    <n v="0.41666999999999998"/>
    <n v="6533.3899999999994"/>
    <n v="15680"/>
    <m/>
    <x v="5"/>
    <s v="MB"/>
    <x v="1"/>
    <n v="0.41666999999999998"/>
    <b v="1"/>
    <x v="0"/>
    <x v="5"/>
  </r>
  <r>
    <s v="KPFI-TI-47669-08-06-2022"/>
    <s v="LTM/0053/22-23"/>
    <n v="36026"/>
    <n v="8523.5990000000002"/>
    <s v="HMB-079453"/>
    <s v="KPPE-SB-6984"/>
    <d v="2022-07-07T00:00:00"/>
    <n v="44050029.520000003"/>
    <n v="1"/>
    <n v="30000"/>
    <n v="30000"/>
    <m/>
    <x v="5"/>
    <s v="TI"/>
    <x v="2"/>
    <n v="1"/>
    <b v="1"/>
    <x v="0"/>
    <x v="6"/>
  </r>
  <r>
    <s v="KAPW-IB-178347-06-06-2022"/>
    <s v="LTM/0060/22-23"/>
    <n v="12228"/>
    <n v="3906.9029999999998"/>
    <s v="HMB-080676"/>
    <s v="KPEX-SB-3652"/>
    <d v="2022-07-08T00:00:00"/>
    <n v="18895536.210000001"/>
    <n v="0.04"/>
    <n v="526.24"/>
    <n v="13156"/>
    <m/>
    <x v="5"/>
    <s v="IB"/>
    <x v="0"/>
    <n v="0.04"/>
    <b v="1"/>
    <x v="0"/>
    <x v="2"/>
  </r>
  <r>
    <s v="KAPW-IB-178347-06-06-2022"/>
    <s v="LTM/0063/22-23"/>
    <n v="12000"/>
    <n v="3906.9029999999998"/>
    <s v="HMB-080616"/>
    <s v="KPPE-SB-7940"/>
    <d v="2022-07-08T00:00:00"/>
    <n v="22258750.649999999"/>
    <n v="0.04"/>
    <n v="519.84"/>
    <n v="12996"/>
    <m/>
    <x v="5"/>
    <s v="IB"/>
    <x v="0"/>
    <n v="0.04"/>
    <b v="1"/>
    <x v="0"/>
    <x v="2"/>
  </r>
  <r>
    <s v="KAPE-IB-228399-22-06-2022"/>
    <s v="LTM/0046/22-23"/>
    <n v="21100"/>
    <n v="3910"/>
    <s v="BAF-028058"/>
    <s v="KPPE-SB-7946"/>
    <d v="2022-07-08T00:00:00"/>
    <n v="15979665.34"/>
    <n v="0.04"/>
    <n v="347.28"/>
    <n v="8682"/>
    <m/>
    <x v="5"/>
    <s v="IB"/>
    <x v="0"/>
    <n v="0.04"/>
    <b v="1"/>
    <x v="0"/>
    <x v="2"/>
  </r>
  <r>
    <s v="KAPE-IB-228399-22-06-2022"/>
    <s v="LTM/0060/22-23"/>
    <n v="12228"/>
    <n v="3910"/>
    <s v="HMB-080676"/>
    <s v="KPEX-SB-3652"/>
    <d v="2022-07-08T00:00:00"/>
    <n v="18895536.210000001"/>
    <n v="0.04"/>
    <n v="526.24"/>
    <n v="13156"/>
    <m/>
    <x v="5"/>
    <s v="IB"/>
    <x v="0"/>
    <n v="0.04"/>
    <b v="1"/>
    <x v="0"/>
    <x v="2"/>
  </r>
  <r>
    <s v="KAPE-IB-228399-22-06-2022"/>
    <s v="LTM/0061/22-23"/>
    <n v="43599"/>
    <n v="3910"/>
    <s v="AHB-056383"/>
    <s v="KPPE-SB-7938"/>
    <d v="2022-07-08T00:00:00"/>
    <n v="31565402.59"/>
    <n v="0.04"/>
    <n v="226.52"/>
    <n v="5663"/>
    <m/>
    <x v="5"/>
    <s v="IB"/>
    <x v="0"/>
    <n v="0.04"/>
    <b v="1"/>
    <x v="0"/>
    <x v="2"/>
  </r>
  <r>
    <s v="KAPE-IB-228399-22-06-2022"/>
    <s v="LTM/0062/22-23"/>
    <n v="18040"/>
    <n v="3910"/>
    <s v="AHB-056382"/>
    <s v="KPEX-SB-3650"/>
    <d v="2022-07-08T00:00:00"/>
    <n v="31181052.120000001"/>
    <n v="0.04"/>
    <n v="829.48"/>
    <n v="20737"/>
    <m/>
    <x v="5"/>
    <s v="IB"/>
    <x v="0"/>
    <n v="0.04"/>
    <b v="1"/>
    <x v="0"/>
    <x v="2"/>
  </r>
  <r>
    <s v="KAPE-IB-228399-22-06-2022"/>
    <s v="LTM/0063/22-23"/>
    <n v="12000"/>
    <n v="3910"/>
    <s v="HMB-080616"/>
    <s v="KPPE-SB-7940"/>
    <d v="2022-07-08T00:00:00"/>
    <n v="22258750.649999999"/>
    <n v="0.04"/>
    <n v="519.84"/>
    <n v="12996"/>
    <m/>
    <x v="5"/>
    <s v="IB"/>
    <x v="0"/>
    <n v="0.04"/>
    <b v="1"/>
    <x v="0"/>
    <x v="2"/>
  </r>
  <r>
    <s v="KAPE-IB-228399-22-06-2022"/>
    <s v="LTM/0064/22-23"/>
    <n v="2072"/>
    <n v="3910"/>
    <s v="HMB-080290"/>
    <s v="KPPE-SB-7743"/>
    <d v="2022-07-08T00:00:00"/>
    <n v="30869823.989999998"/>
    <n v="0.04"/>
    <n v="627.20000000000005"/>
    <n v="15680"/>
    <m/>
    <x v="5"/>
    <s v="IB"/>
    <x v="0"/>
    <n v="0.04"/>
    <b v="1"/>
    <x v="0"/>
    <x v="2"/>
  </r>
  <r>
    <s v="PQZI-EP-26706-11-05-2022"/>
    <s v="LTM/0053/22-23"/>
    <n v="36026"/>
    <n v="9607.11"/>
    <s v="HMB-079453"/>
    <s v="KPPE-SB-6984"/>
    <d v="2022-07-07T00:00:00"/>
    <n v="44050029.520000003"/>
    <n v="1"/>
    <n v="95"/>
    <n v="95"/>
    <m/>
    <x v="5"/>
    <s v="EP"/>
    <x v="2"/>
    <n v="1"/>
    <b v="1"/>
    <x v="0"/>
    <x v="6"/>
  </r>
  <r>
    <s v="KPAF-TI-63817-15-06-2022"/>
    <s v="LTM/0053/22-23"/>
    <n v="36026"/>
    <n v="9606.2099999999991"/>
    <s v="HMB-079453"/>
    <s v="KPPE-SB-6984"/>
    <d v="2022-07-07T00:00:00"/>
    <n v="44050029.520000003"/>
    <n v="1"/>
    <n v="58"/>
    <n v="58"/>
    <m/>
    <x v="5"/>
    <s v="TI"/>
    <x v="2"/>
    <n v="1"/>
    <b v="1"/>
    <x v="0"/>
    <x v="6"/>
  </r>
  <r>
    <s v="PQZI-EP-26708-11-05-2022"/>
    <s v="LTM/0053/22-23"/>
    <n v="36026"/>
    <n v="9607.11"/>
    <s v="HMB-079453"/>
    <s v="KPPE-SB-6984"/>
    <d v="2022-07-07T00:00:00"/>
    <n v="44050029.520000003"/>
    <n v="1"/>
    <n v="55"/>
    <n v="55"/>
    <m/>
    <x v="5"/>
    <s v="EP"/>
    <x v="2"/>
    <n v="1"/>
    <b v="1"/>
    <x v="0"/>
    <x v="6"/>
  </r>
  <r>
    <s v="PQZI-EP-26708-11-05-2022"/>
    <s v="LTM/0066/22-23"/>
    <n v="21600"/>
    <n v="9607.11"/>
    <s v="HMB-080550"/>
    <s v="KPPE-SB-8321"/>
    <d v="2022-07-09T00:00:00"/>
    <n v="30992868"/>
    <n v="1"/>
    <n v="20"/>
    <n v="20"/>
    <m/>
    <x v="5"/>
    <s v="EP"/>
    <x v="2"/>
    <n v="1"/>
    <b v="1"/>
    <x v="0"/>
    <x v="6"/>
  </r>
  <r>
    <s v="KAPW-IB-147499-31-03-2022"/>
    <s v="LTM/0060/22-23"/>
    <n v="12228"/>
    <n v="5205.12"/>
    <s v="HMB-080676"/>
    <s v="KPEX-SB-3652"/>
    <d v="2022-07-08T00:00:00"/>
    <n v="18895536.210000001"/>
    <n v="1.0101"/>
    <n v="6693.93"/>
    <n v="6627"/>
    <m/>
    <x v="5"/>
    <s v="IB"/>
    <x v="0"/>
    <n v="1.0101"/>
    <b v="1"/>
    <x v="0"/>
    <x v="1"/>
  </r>
  <r>
    <s v="PQZI-EP-27054-13-05-2022"/>
    <s v="LTM/0066/22-23"/>
    <n v="21600"/>
    <n v="9607.11"/>
    <s v="HMB-080550"/>
    <s v="KPPE-SB-8321"/>
    <d v="2022-07-09T00:00:00"/>
    <n v="30992868"/>
    <n v="1"/>
    <n v="140"/>
    <n v="140"/>
    <m/>
    <x v="5"/>
    <s v="EP"/>
    <x v="2"/>
    <n v="1"/>
    <b v="1"/>
    <x v="0"/>
    <x v="6"/>
  </r>
  <r>
    <s v="PQZI-EP-27054-13-05-2022"/>
    <s v="LTM/0067/22-23"/>
    <n v="10800"/>
    <n v="9607.11"/>
    <s v="HMB-080551"/>
    <s v="KPPE-SB-8434"/>
    <d v="2022-07-09T00:00:00"/>
    <n v="13372848.6"/>
    <n v="1"/>
    <n v="75"/>
    <n v="75"/>
    <m/>
    <x v="5"/>
    <s v="EP"/>
    <x v="2"/>
    <n v="1"/>
    <b v="1"/>
    <x v="0"/>
    <x v="6"/>
  </r>
  <r>
    <s v="KPFI-TI-48642-16-06-2022"/>
    <s v="LTM/0067/22-23"/>
    <n v="10800"/>
    <n v="8523.5990000000002"/>
    <s v="HMB-080551"/>
    <s v="KPPE-SB-8434"/>
    <d v="2022-07-09T00:00:00"/>
    <n v="13372848.6"/>
    <n v="1"/>
    <n v="9769"/>
    <n v="9769"/>
    <m/>
    <x v="5"/>
    <s v="TI"/>
    <x v="2"/>
    <n v="1"/>
    <b v="1"/>
    <x v="0"/>
    <x v="6"/>
  </r>
  <r>
    <s v="KPFI-TI-48643-16-06-2022"/>
    <s v="LTM/0066/22-23"/>
    <n v="21600"/>
    <n v="8523.5990000000002"/>
    <s v="HMB-080550"/>
    <s v="KPPE-SB-8321"/>
    <d v="2022-07-09T00:00:00"/>
    <n v="30992868"/>
    <n v="1"/>
    <n v="19231"/>
    <n v="19231"/>
    <m/>
    <x v="5"/>
    <s v="TI"/>
    <x v="2"/>
    <n v="1"/>
    <b v="1"/>
    <x v="0"/>
    <x v="6"/>
  </r>
  <r>
    <s v="PQIB-IB-2406-11-08-2020"/>
    <s v="LTM/0074/22-23"/>
    <n v="6909"/>
    <n v="2701.12"/>
    <s v="HMB-081091"/>
    <s v="KPPE-SB-9765"/>
    <d v="2022-07-15T00:00:00"/>
    <n v="33156295.699999999"/>
    <n v="0.1"/>
    <n v="805.92"/>
    <n v="8059.18"/>
    <m/>
    <x v="5"/>
    <s v="IB"/>
    <x v="0"/>
    <n v="0.1"/>
    <b v="1"/>
    <x v="0"/>
    <x v="0"/>
  </r>
  <r>
    <s v="PQIB-IB-2406-11-08-2020"/>
    <s v="LTM/0074/22-23"/>
    <n v="6909"/>
    <n v="2701.12"/>
    <s v="HMB-081091"/>
    <s v="KPPE-SB-9765"/>
    <d v="2022-07-15T00:00:00"/>
    <n v="33156295.699999999"/>
    <n v="0.4"/>
    <n v="2558.4"/>
    <n v="6396"/>
    <m/>
    <x v="5"/>
    <s v="IB"/>
    <x v="0"/>
    <n v="0.4"/>
    <b v="1"/>
    <x v="0"/>
    <x v="0"/>
  </r>
  <r>
    <s v="PQIB-IB-2406-11-08-2020"/>
    <s v="LTM/0081/22-23"/>
    <n v="28268"/>
    <n v="2701.12"/>
    <s v="HMB-081251"/>
    <s v="KPPE-SB-9756"/>
    <d v="2022-07-15T00:00:00"/>
    <n v="40266817"/>
    <n v="0.4"/>
    <n v="11608.8"/>
    <n v="29022"/>
    <m/>
    <x v="5"/>
    <s v="IB"/>
    <x v="0"/>
    <n v="0.4"/>
    <b v="1"/>
    <x v="0"/>
    <x v="0"/>
  </r>
  <r>
    <s v="PQIB-IB-2406-11-08-2020"/>
    <s v="LTM/0082/22-23"/>
    <n v="31256"/>
    <n v="2701.12"/>
    <s v="HMB-081241"/>
    <s v="KPPE-SB-9758"/>
    <d v="2022-07-15T00:00:00"/>
    <n v="30141876.489999998"/>
    <n v="0.4"/>
    <n v="8729.6"/>
    <n v="21824"/>
    <m/>
    <x v="5"/>
    <s v="IB"/>
    <x v="0"/>
    <n v="0.4"/>
    <b v="1"/>
    <x v="0"/>
    <x v="0"/>
  </r>
  <r>
    <s v="KAPE-IB-219641-07-06-2022"/>
    <s v="LTM/0074/22-23"/>
    <n v="6909"/>
    <n v="2847"/>
    <s v="HMB-081091"/>
    <s v="KPPE-SB-9765"/>
    <d v="2022-07-15T00:00:00"/>
    <n v="33156295.699999999"/>
    <n v="0.03"/>
    <n v="191.88"/>
    <n v="6396"/>
    <m/>
    <x v="5"/>
    <s v="IB"/>
    <x v="0"/>
    <n v="0.03"/>
    <b v="1"/>
    <x v="0"/>
    <x v="2"/>
  </r>
  <r>
    <s v="KAPE-IB-219641-07-06-2022"/>
    <s v="LTM/0081/22-23"/>
    <n v="28268"/>
    <n v="2847"/>
    <s v="HMB-081251"/>
    <s v="KPPE-SB-9756"/>
    <d v="2022-07-15T00:00:00"/>
    <n v="40266817"/>
    <n v="0.03"/>
    <n v="870.66"/>
    <n v="29022"/>
    <m/>
    <x v="5"/>
    <s v="IB"/>
    <x v="0"/>
    <n v="0.03"/>
    <b v="1"/>
    <x v="0"/>
    <x v="2"/>
  </r>
  <r>
    <s v="KAPE-IB-219641-07-06-2022"/>
    <s v="LTM/0082/22-23"/>
    <n v="31256"/>
    <n v="2847"/>
    <s v="HMB-081241"/>
    <s v="KPPE-SB-9758"/>
    <d v="2022-07-15T00:00:00"/>
    <n v="30141876.489999998"/>
    <n v="0.03"/>
    <n v="654.72"/>
    <n v="21824"/>
    <m/>
    <x v="5"/>
    <s v="IB"/>
    <x v="0"/>
    <n v="0.03"/>
    <b v="1"/>
    <x v="0"/>
    <x v="2"/>
  </r>
  <r>
    <s v="KAPE-IB-65347-11-10-2021"/>
    <s v="LTM/0074/22-23"/>
    <n v="6909"/>
    <n v="5402.33"/>
    <s v="HMB-081091"/>
    <s v="KPPE-SB-9765"/>
    <d v="2022-07-15T00:00:00"/>
    <n v="33156295.699999999"/>
    <n v="0.99009999999999998"/>
    <n v="7979.39"/>
    <n v="8059.18"/>
    <m/>
    <x v="5"/>
    <s v="IB"/>
    <x v="0"/>
    <n v="0.99009999999999998"/>
    <b v="1"/>
    <x v="0"/>
    <x v="3"/>
  </r>
  <r>
    <s v="KAPE-IB-65347-11-10-2021"/>
    <s v="LTM/0074/22-23"/>
    <n v="6909"/>
    <n v="5402.33"/>
    <s v="HMB-081091"/>
    <s v="KPPE-SB-9765"/>
    <d v="2022-07-15T00:00:00"/>
    <n v="33156295.699999999"/>
    <n v="1.0101"/>
    <n v="6460.6"/>
    <n v="6396"/>
    <m/>
    <x v="5"/>
    <s v="IB"/>
    <x v="0"/>
    <n v="1.0101"/>
    <b v="1"/>
    <x v="0"/>
    <x v="3"/>
  </r>
  <r>
    <s v="KAPE-MB-228620-10-06-2021"/>
    <s v="LTM/0081/22-23"/>
    <n v="28268"/>
    <n v="5503.201"/>
    <s v="HMB-081251"/>
    <s v="KPPE-SB-9756"/>
    <d v="2022-07-15T00:00:00"/>
    <n v="40266817"/>
    <n v="0.41666999999999998"/>
    <n v="12092.6"/>
    <n v="29022"/>
    <m/>
    <x v="5"/>
    <s v="MB"/>
    <x v="1"/>
    <n v="0.41666999999999998"/>
    <b v="1"/>
    <x v="0"/>
    <x v="5"/>
  </r>
  <r>
    <s v="KAPE-MB-228620-10-06-2021"/>
    <s v="LTM/0082/22-23"/>
    <n v="31256"/>
    <n v="5503.201"/>
    <s v="HMB-081241"/>
    <s v="KPPE-SB-9758"/>
    <d v="2022-07-15T00:00:00"/>
    <n v="30141876.489999998"/>
    <n v="0.41666999999999998"/>
    <n v="9093.41"/>
    <n v="21824"/>
    <m/>
    <x v="5"/>
    <s v="MB"/>
    <x v="1"/>
    <n v="0.41666999999999998"/>
    <b v="1"/>
    <x v="0"/>
    <x v="5"/>
  </r>
  <r>
    <s v="KPFI-TI-47669-08-06-2022"/>
    <s v="LTM/0068/22-23"/>
    <n v="43632"/>
    <n v="8523.5990000000002"/>
    <s v="HMB-080549"/>
    <s v="KPPE-SB-9241"/>
    <d v="2022-07-14T00:00:00"/>
    <n v="27901298.34"/>
    <n v="1"/>
    <n v="31000"/>
    <n v="31000"/>
    <m/>
    <x v="5"/>
    <s v="TI"/>
    <x v="2"/>
    <n v="1"/>
    <b v="1"/>
    <x v="0"/>
    <x v="6"/>
  </r>
  <r>
    <s v="KAPE-IB-228399-22-06-2022"/>
    <s v="LTM/0074/22-23"/>
    <n v="6909"/>
    <n v="3910"/>
    <s v="HMB-081091"/>
    <s v="KPPE-SB-9765"/>
    <d v="2022-07-15T00:00:00"/>
    <n v="33156295.699999999"/>
    <n v="0.04"/>
    <n v="255.84"/>
    <n v="6396"/>
    <m/>
    <x v="5"/>
    <s v="IB"/>
    <x v="0"/>
    <n v="0.04"/>
    <b v="1"/>
    <x v="0"/>
    <x v="2"/>
  </r>
  <r>
    <s v="KAPE-IB-228399-22-06-2022"/>
    <s v="LTM/0081/22-23"/>
    <n v="28268"/>
    <n v="3910"/>
    <s v="HMB-081251"/>
    <s v="KPPE-SB-9756"/>
    <d v="2022-07-15T00:00:00"/>
    <n v="40266817"/>
    <n v="0.04"/>
    <n v="1160.8800000000001"/>
    <n v="29022"/>
    <m/>
    <x v="5"/>
    <s v="IB"/>
    <x v="0"/>
    <n v="0.04"/>
    <b v="1"/>
    <x v="0"/>
    <x v="2"/>
  </r>
  <r>
    <s v="KAPE-IB-228399-22-06-2022"/>
    <s v="LTM/0082/22-23"/>
    <n v="31256"/>
    <n v="3910"/>
    <s v="HMB-081241"/>
    <s v="KPPE-SB-9758"/>
    <d v="2022-07-15T00:00:00"/>
    <n v="30141876.489999998"/>
    <n v="0.04"/>
    <n v="872.96"/>
    <n v="21824"/>
    <m/>
    <x v="5"/>
    <s v="IB"/>
    <x v="0"/>
    <n v="0.04"/>
    <b v="1"/>
    <x v="0"/>
    <x v="2"/>
  </r>
  <r>
    <s v="KPAF-TI-63817-15-06-2022"/>
    <s v="LTM/0068/22-23"/>
    <n v="43632"/>
    <n v="9606.2099999999991"/>
    <s v="HMB-080549"/>
    <s v="KPPE-SB-9241"/>
    <d v="2022-07-14T00:00:00"/>
    <n v="27901298.34"/>
    <n v="1"/>
    <n v="170"/>
    <n v="170"/>
    <m/>
    <x v="5"/>
    <s v="TI"/>
    <x v="2"/>
    <n v="1"/>
    <b v="1"/>
    <x v="0"/>
    <x v="6"/>
  </r>
  <r>
    <s v="PQZI-EP-26708-11-05-2022"/>
    <s v="LTM/0068/22-23"/>
    <n v="43632"/>
    <n v="9607.11"/>
    <s v="HMB-080549"/>
    <s v="KPPE-SB-9241"/>
    <d v="2022-07-14T00:00:00"/>
    <n v="27901298.34"/>
    <n v="1"/>
    <n v="200"/>
    <n v="200"/>
    <m/>
    <x v="5"/>
    <s v="EP"/>
    <x v="2"/>
    <n v="1"/>
    <b v="1"/>
    <x v="0"/>
    <x v="6"/>
  </r>
  <r>
    <s v="PQZI-EP-27054-13-05-2022"/>
    <s v="LTM/0068/22-23"/>
    <n v="43632"/>
    <n v="9607.11"/>
    <s v="HMB-080549"/>
    <s v="KPPE-SB-9241"/>
    <d v="2022-07-14T00:00:00"/>
    <n v="27901298.34"/>
    <n v="1"/>
    <n v="180.39"/>
    <n v="180.39"/>
    <m/>
    <x v="5"/>
    <s v="EP"/>
    <x v="2"/>
    <n v="1"/>
    <b v="1"/>
    <x v="0"/>
    <x v="6"/>
  </r>
  <r>
    <s v="KPFI-TI-49543-23-06-2022"/>
    <s v="LTM/0074/22-23"/>
    <n v="6909"/>
    <n v="9606.1"/>
    <s v="HMB-081091"/>
    <s v="KPPE-SB-9765"/>
    <d v="2022-07-15T00:00:00"/>
    <n v="33156295.699999999"/>
    <n v="1"/>
    <n v="11"/>
    <n v="11"/>
    <m/>
    <x v="5"/>
    <s v="TI"/>
    <x v="2"/>
    <n v="1"/>
    <b v="1"/>
    <x v="0"/>
    <x v="6"/>
  </r>
  <r>
    <s v="PQIB-IB-2406-11-08-2020"/>
    <s v="LTM/0080/22-23"/>
    <n v="10008"/>
    <n v="2701.12"/>
    <s v="HMB-081250"/>
    <s v="KPPE-SB-10452"/>
    <d v="2022-07-16T00:00:00"/>
    <n v="2707921.5"/>
    <n v="0.4"/>
    <n v="633.6"/>
    <n v="1584"/>
    <m/>
    <x v="5"/>
    <s v="IB"/>
    <x v="0"/>
    <n v="0.4"/>
    <b v="1"/>
    <x v="0"/>
    <x v="0"/>
  </r>
  <r>
    <s v="PQIB-IB-2406-11-08-2020"/>
    <s v="LTM/0084/22-23"/>
    <n v="5496"/>
    <n v="2701.12"/>
    <s v="HMB-081253"/>
    <s v="KPPE-SB-10415"/>
    <d v="2022-07-16T00:00:00"/>
    <n v="9383644.6899999995"/>
    <n v="0.4"/>
    <n v="2076"/>
    <n v="5190"/>
    <m/>
    <x v="5"/>
    <s v="IB"/>
    <x v="0"/>
    <n v="0.4"/>
    <b v="1"/>
    <x v="0"/>
    <x v="0"/>
  </r>
  <r>
    <s v="PQIB-IB-2406-11-08-2020"/>
    <s v="LTM/0112/22-23"/>
    <n v="7401"/>
    <n v="2701.12"/>
    <s v="HMB-082229"/>
    <s v="KPEX-SB-4953"/>
    <d v="2022-07-16T00:00:00"/>
    <n v="13570279.289999999"/>
    <n v="0.1"/>
    <n v="835.90000000000009"/>
    <n v="8359"/>
    <m/>
    <x v="5"/>
    <s v="IB"/>
    <x v="0"/>
    <n v="0.1"/>
    <b v="1"/>
    <x v="0"/>
    <x v="0"/>
  </r>
  <r>
    <s v="KAPE-IB-212426-26-05-2022"/>
    <s v="LTM/0080/22-23"/>
    <n v="10008"/>
    <n v="3204.16"/>
    <s v="HMB-081250"/>
    <s v="KPPE-SB-10452"/>
    <d v="2022-07-16T00:00:00"/>
    <n v="2707921.5"/>
    <n v="7.0000000000000007E-2"/>
    <n v="110.88"/>
    <n v="1584"/>
    <m/>
    <x v="5"/>
    <s v="IB"/>
    <x v="0"/>
    <n v="7.0000000000000007E-2"/>
    <b v="1"/>
    <x v="0"/>
    <x v="8"/>
  </r>
  <r>
    <s v="KAPE-IB-212426-26-05-2022"/>
    <s v="LTM/0112/22-23"/>
    <n v="7401"/>
    <n v="3204.16"/>
    <s v="HMB-082229"/>
    <s v="KPEX-SB-4953"/>
    <d v="2022-07-16T00:00:00"/>
    <n v="13570279.289999999"/>
    <n v="7.0000000000000007E-2"/>
    <n v="203.49"/>
    <n v="2907"/>
    <m/>
    <x v="5"/>
    <s v="IB"/>
    <x v="0"/>
    <n v="7.0000000000000007E-2"/>
    <b v="1"/>
    <x v="0"/>
    <x v="8"/>
  </r>
  <r>
    <s v="KAPE-IB-219641-07-06-2022"/>
    <s v="LTM/0080/22-23"/>
    <n v="10008"/>
    <n v="2847"/>
    <s v="HMB-081250"/>
    <s v="KPPE-SB-10452"/>
    <d v="2022-07-16T00:00:00"/>
    <n v="2707921.5"/>
    <n v="0.03"/>
    <n v="47.52"/>
    <n v="1584"/>
    <m/>
    <x v="5"/>
    <s v="IB"/>
    <x v="0"/>
    <n v="0.03"/>
    <b v="1"/>
    <x v="0"/>
    <x v="2"/>
  </r>
  <r>
    <s v="KAPE-IB-219641-07-06-2022"/>
    <s v="LTM/0084/22-23"/>
    <n v="5496"/>
    <n v="2847"/>
    <s v="HMB-081253"/>
    <s v="KPPE-SB-10415"/>
    <d v="2022-07-16T00:00:00"/>
    <n v="9383644.6899999995"/>
    <n v="0.03"/>
    <n v="155.69999999999999"/>
    <n v="5190"/>
    <m/>
    <x v="5"/>
    <s v="IB"/>
    <x v="0"/>
    <n v="0.03"/>
    <b v="1"/>
    <x v="0"/>
    <x v="2"/>
  </r>
  <r>
    <s v="KAPE-IB-219641-07-06-2022"/>
    <s v="LTM/0112/22-23"/>
    <n v="7401"/>
    <n v="2847"/>
    <s v="HMB-082229"/>
    <s v="KPEX-SB-4953"/>
    <d v="2022-07-16T00:00:00"/>
    <n v="13570279.289999999"/>
    <n v="0.03"/>
    <n v="250.76999999999998"/>
    <n v="8359"/>
    <m/>
    <x v="5"/>
    <s v="IB"/>
    <x v="0"/>
    <n v="0.03"/>
    <b v="1"/>
    <x v="0"/>
    <x v="2"/>
  </r>
  <r>
    <s v="KAPE-MB-228620-10-06-2021"/>
    <s v="LTM/0080/22-23"/>
    <n v="10008"/>
    <n v="5503.201"/>
    <s v="HMB-081250"/>
    <s v="KPPE-SB-10452"/>
    <d v="2022-07-16T00:00:00"/>
    <n v="2707921.5"/>
    <n v="0.41666999999999998"/>
    <n v="660"/>
    <n v="1584"/>
    <m/>
    <x v="5"/>
    <s v="MB"/>
    <x v="1"/>
    <n v="0.41666999999999998"/>
    <b v="1"/>
    <x v="0"/>
    <x v="5"/>
  </r>
  <r>
    <s v="KAPE-MB-228620-10-06-2021"/>
    <s v="LTM/0084/22-23"/>
    <n v="5496"/>
    <n v="5503.201"/>
    <s v="HMB-081253"/>
    <s v="KPPE-SB-10415"/>
    <d v="2022-07-16T00:00:00"/>
    <n v="9383644.6899999995"/>
    <n v="0.41666999999999998"/>
    <n v="2162.52"/>
    <n v="5190"/>
    <m/>
    <x v="5"/>
    <s v="MB"/>
    <x v="1"/>
    <n v="0.41666999999999998"/>
    <b v="1"/>
    <x v="0"/>
    <x v="5"/>
  </r>
  <r>
    <s v="KAPW-IB-178347-06-06-2022"/>
    <s v="LTM/0112/22-23"/>
    <n v="7401"/>
    <n v="3906.9029999999998"/>
    <s v="HMB-082229"/>
    <s v="KPEX-SB-4953"/>
    <d v="2022-07-16T00:00:00"/>
    <n v="13570279.289999999"/>
    <n v="0.04"/>
    <n v="334.36"/>
    <n v="8359"/>
    <m/>
    <x v="5"/>
    <s v="IB"/>
    <x v="0"/>
    <n v="0.04"/>
    <b v="1"/>
    <x v="0"/>
    <x v="2"/>
  </r>
  <r>
    <s v="KAPE-IB-228399-22-06-2022"/>
    <s v="LTM/0080/22-23"/>
    <n v="10008"/>
    <n v="3910"/>
    <s v="HMB-081250"/>
    <s v="KPPE-SB-10452"/>
    <d v="2022-07-16T00:00:00"/>
    <n v="2707921.5"/>
    <n v="0.04"/>
    <n v="63.36"/>
    <n v="1584"/>
    <m/>
    <x v="5"/>
    <s v="IB"/>
    <x v="0"/>
    <n v="0.04"/>
    <b v="1"/>
    <x v="0"/>
    <x v="2"/>
  </r>
  <r>
    <s v="KAPE-IB-228399-22-06-2022"/>
    <s v="LTM/0084/22-23"/>
    <n v="5496"/>
    <n v="3910"/>
    <s v="HMB-081253"/>
    <s v="KPPE-SB-10415"/>
    <d v="2022-07-16T00:00:00"/>
    <n v="9383644.6899999995"/>
    <n v="0.04"/>
    <n v="207.6"/>
    <n v="5190"/>
    <m/>
    <x v="5"/>
    <s v="IB"/>
    <x v="0"/>
    <n v="0.04"/>
    <b v="1"/>
    <x v="0"/>
    <x v="2"/>
  </r>
  <r>
    <s v="KAPE-IB-228399-22-06-2022"/>
    <s v="LTM/0112/22-23"/>
    <n v="7401"/>
    <n v="3910"/>
    <s v="HMB-082229"/>
    <s v="KPEX-SB-4953"/>
    <d v="2022-07-16T00:00:00"/>
    <n v="13570279.289999999"/>
    <n v="0.04"/>
    <n v="334.36"/>
    <n v="8359"/>
    <m/>
    <x v="5"/>
    <s v="IB"/>
    <x v="0"/>
    <n v="0.04"/>
    <b v="1"/>
    <x v="0"/>
    <x v="2"/>
  </r>
  <r>
    <s v="KAPE-IB-199160-09-05-2022"/>
    <s v="LTM/0112/22-23"/>
    <n v="7401"/>
    <n v="5205.12"/>
    <s v="HMB-082229"/>
    <s v="KPEX-SB-4953"/>
    <d v="2022-07-16T00:00:00"/>
    <n v="13570279.289999999"/>
    <n v="1.0101"/>
    <n v="5507.07"/>
    <n v="5452"/>
    <m/>
    <x v="5"/>
    <s v="IB"/>
    <x v="0"/>
    <n v="1.0101"/>
    <b v="1"/>
    <x v="0"/>
    <x v="1"/>
  </r>
  <r>
    <s v="PQIB-IB-2406-11-08-2020"/>
    <s v="LTM/0076/22-23"/>
    <n v="43920"/>
    <n v="2701.12"/>
    <s v="HMB-081269"/>
    <s v="KPEX-SB-5272"/>
    <d v="2022-07-17T00:00:00"/>
    <n v="62457775"/>
    <n v="0.4"/>
    <n v="22036"/>
    <n v="55090"/>
    <m/>
    <x v="5"/>
    <s v="IB"/>
    <x v="0"/>
    <n v="0.4"/>
    <b v="1"/>
    <x v="0"/>
    <x v="0"/>
  </r>
  <r>
    <s v="PQIB-IB-2406-11-08-2020"/>
    <s v="LTM/0086/22-23"/>
    <n v="17782"/>
    <n v="2701.12"/>
    <s v="HMB-081263"/>
    <s v="KPPE-SB-11060"/>
    <d v="2022-07-17T00:00:00"/>
    <n v="29390494.940000001"/>
    <n v="0.4"/>
    <n v="9149.6"/>
    <n v="22874"/>
    <m/>
    <x v="5"/>
    <s v="IB"/>
    <x v="0"/>
    <n v="0.4"/>
    <b v="1"/>
    <x v="0"/>
    <x v="0"/>
  </r>
  <r>
    <s v="PQIB-IB-2406-11-08-2020"/>
    <s v="LTM/0087/22-23"/>
    <n v="5429"/>
    <n v="2701.12"/>
    <s v="HMB-081267"/>
    <s v="KPPE-SB-10984"/>
    <d v="2022-07-17T00:00:00"/>
    <n v="9359953.1099999994"/>
    <n v="0.4"/>
    <n v="2043.6000000000001"/>
    <n v="5109"/>
    <m/>
    <x v="5"/>
    <s v="IB"/>
    <x v="0"/>
    <n v="0.4"/>
    <b v="1"/>
    <x v="0"/>
    <x v="0"/>
  </r>
  <r>
    <s v="PQIB-IB-2406-11-08-2020"/>
    <s v="LTM/0088/22-23"/>
    <n v="48000"/>
    <n v="2701.12"/>
    <s v="BAF-029224"/>
    <s v="KPPE-SB-12033"/>
    <d v="2022-07-19T00:00:00"/>
    <n v="21764596.68"/>
    <n v="0.1"/>
    <n v="1557.55"/>
    <n v="15575.51"/>
    <m/>
    <x v="5"/>
    <s v="IB"/>
    <x v="0"/>
    <n v="0.1"/>
    <b v="1"/>
    <x v="0"/>
    <x v="0"/>
  </r>
  <r>
    <s v="PQIB-IB-2406-11-08-2020"/>
    <s v="LTM/0092/22-23"/>
    <n v="38312"/>
    <n v="2701.12"/>
    <s v="HMB-081417"/>
    <s v="KPPE-SB-12029"/>
    <d v="2022-07-19T00:00:00"/>
    <n v="37086703.520000003"/>
    <n v="0.4"/>
    <n v="11758"/>
    <n v="29395"/>
    <m/>
    <x v="5"/>
    <s v="IB"/>
    <x v="0"/>
    <n v="0.4"/>
    <b v="1"/>
    <x v="0"/>
    <x v="0"/>
  </r>
  <r>
    <s v="PQIB-IB-2406-11-08-2020"/>
    <s v="LTM/0109/22-23"/>
    <n v="30360"/>
    <n v="2701.12"/>
    <s v="HMB-082092"/>
    <s v="KPPE-SB-12021"/>
    <d v="2022-07-19T00:00:00"/>
    <n v="25034991.129999999"/>
    <n v="0.4"/>
    <n v="8452.4"/>
    <n v="21131"/>
    <m/>
    <x v="5"/>
    <s v="IB"/>
    <x v="0"/>
    <n v="0.4"/>
    <b v="1"/>
    <x v="0"/>
    <x v="0"/>
  </r>
  <r>
    <s v="PQIB-IB-2406-11-08-2020"/>
    <s v="LTM/0113/22-23"/>
    <n v="5687"/>
    <n v="2701.12"/>
    <s v="HMB-082246"/>
    <s v="KPEX-SB-5294"/>
    <d v="2022-07-17T00:00:00"/>
    <n v="10259360.9"/>
    <n v="0.1"/>
    <n v="738.19999999999993"/>
    <n v="7382"/>
    <m/>
    <x v="5"/>
    <s v="IB"/>
    <x v="0"/>
    <n v="0.1"/>
    <b v="1"/>
    <x v="0"/>
    <x v="0"/>
  </r>
  <r>
    <s v="PQIB-IB-2406-11-08-2020"/>
    <s v="LTM/0114/22-23"/>
    <n v="5462"/>
    <n v="2701.12"/>
    <s v="HMB-082245"/>
    <s v="KPEX-SB-5283"/>
    <d v="2022-07-17T00:00:00"/>
    <n v="10049068.130000001"/>
    <n v="0.1"/>
    <n v="706.6"/>
    <n v="7066"/>
    <m/>
    <x v="5"/>
    <s v="IB"/>
    <x v="0"/>
    <n v="0.1"/>
    <b v="1"/>
    <x v="0"/>
    <x v="0"/>
  </r>
  <r>
    <s v="PQIB-IB-2406-11-08-2020"/>
    <s v="LTM/0117/22-23"/>
    <n v="14450"/>
    <n v="2701.12"/>
    <s v="HMB-082564"/>
    <s v="KPPE-SB-12025"/>
    <d v="2022-07-19T00:00:00"/>
    <n v="38106657.859999999"/>
    <n v="0.4"/>
    <n v="8849.2000000000007"/>
    <n v="22123"/>
    <m/>
    <x v="5"/>
    <s v="IB"/>
    <x v="0"/>
    <n v="0.4"/>
    <b v="1"/>
    <x v="0"/>
    <x v="0"/>
  </r>
  <r>
    <s v="KAPE-IB-219641-07-06-2022"/>
    <s v="LTM/0076/22-23"/>
    <n v="43920"/>
    <n v="2847"/>
    <s v="HMB-081269"/>
    <s v="KPEX-SB-5272"/>
    <d v="2022-07-17T00:00:00"/>
    <n v="62457775"/>
    <n v="0.03"/>
    <n v="1652.7"/>
    <n v="55090"/>
    <m/>
    <x v="5"/>
    <s v="IB"/>
    <x v="0"/>
    <n v="0.03"/>
    <b v="1"/>
    <x v="0"/>
    <x v="2"/>
  </r>
  <r>
    <s v="KAPE-IB-219641-07-06-2022"/>
    <s v="LTM/0086/22-23"/>
    <n v="17782"/>
    <n v="2847"/>
    <s v="HMB-081263"/>
    <s v="KPPE-SB-11060"/>
    <d v="2022-07-17T00:00:00"/>
    <n v="29390494.940000001"/>
    <n v="0.03"/>
    <n v="686.22"/>
    <n v="22874"/>
    <m/>
    <x v="5"/>
    <s v="IB"/>
    <x v="0"/>
    <n v="0.03"/>
    <b v="1"/>
    <x v="0"/>
    <x v="2"/>
  </r>
  <r>
    <s v="KAPE-IB-219641-07-06-2022"/>
    <s v="LTM/0087/22-23"/>
    <n v="5429"/>
    <n v="2847"/>
    <s v="HMB-081267"/>
    <s v="KPPE-SB-10984"/>
    <d v="2022-07-17T00:00:00"/>
    <n v="9359953.1099999994"/>
    <n v="0.03"/>
    <n v="153.27000000000001"/>
    <n v="5109"/>
    <m/>
    <x v="5"/>
    <s v="IB"/>
    <x v="0"/>
    <n v="0.03"/>
    <b v="1"/>
    <x v="0"/>
    <x v="2"/>
  </r>
  <r>
    <s v="KAPE-IB-219641-07-06-2022"/>
    <s v="LTM/0092/22-23"/>
    <n v="38312"/>
    <n v="2847"/>
    <s v="HMB-081417"/>
    <s v="KPPE-SB-12029"/>
    <d v="2022-07-19T00:00:00"/>
    <n v="37086703.520000003"/>
    <n v="0.03"/>
    <n v="881.85"/>
    <n v="29395"/>
    <m/>
    <x v="5"/>
    <s v="IB"/>
    <x v="0"/>
    <n v="0.03"/>
    <b v="1"/>
    <x v="0"/>
    <x v="2"/>
  </r>
  <r>
    <s v="KAPE-IB-219641-07-06-2022"/>
    <s v="LTM/0109/22-23"/>
    <n v="30360"/>
    <n v="2847"/>
    <s v="HMB-082092"/>
    <s v="KPPE-SB-12021"/>
    <d v="2022-07-19T00:00:00"/>
    <n v="25034991.129999999"/>
    <n v="0.03"/>
    <n v="633.92999999999995"/>
    <n v="21131"/>
    <m/>
    <x v="5"/>
    <s v="IB"/>
    <x v="0"/>
    <n v="0.03"/>
    <b v="1"/>
    <x v="0"/>
    <x v="2"/>
  </r>
  <r>
    <s v="KAPE-IB-219641-07-06-2022"/>
    <s v="LTM/0113/22-23"/>
    <n v="5687"/>
    <n v="2847"/>
    <s v="HMB-082246"/>
    <s v="KPEX-SB-5294"/>
    <d v="2022-07-17T00:00:00"/>
    <n v="10259360.9"/>
    <n v="0.03"/>
    <n v="221.46"/>
    <n v="7382"/>
    <m/>
    <x v="5"/>
    <s v="IB"/>
    <x v="0"/>
    <n v="0.03"/>
    <b v="1"/>
    <x v="0"/>
    <x v="2"/>
  </r>
  <r>
    <s v="KAPE-IB-219641-07-06-2022"/>
    <s v="LTM/0114/22-23"/>
    <n v="5462"/>
    <n v="2847"/>
    <s v="HMB-082245"/>
    <s v="KPEX-SB-5283"/>
    <d v="2022-07-17T00:00:00"/>
    <n v="10049068.130000001"/>
    <n v="0.03"/>
    <n v="211.98"/>
    <n v="7066"/>
    <m/>
    <x v="5"/>
    <s v="IB"/>
    <x v="0"/>
    <n v="0.03"/>
    <b v="1"/>
    <x v="0"/>
    <x v="2"/>
  </r>
  <r>
    <s v="KAPE-IB-65347-11-10-2021"/>
    <s v="LTM/0088/22-23"/>
    <n v="48000"/>
    <n v="5402.33"/>
    <s v="BAF-029224"/>
    <s v="KPPE-SB-12033"/>
    <d v="2022-07-19T00:00:00"/>
    <n v="21764596.68"/>
    <n v="0.99009999999999998"/>
    <n v="15421.31"/>
    <n v="15575.51"/>
    <m/>
    <x v="5"/>
    <s v="IB"/>
    <x v="0"/>
    <n v="0.99009999999999998"/>
    <b v="1"/>
    <x v="0"/>
    <x v="3"/>
  </r>
  <r>
    <s v="KAPE-MB-228620-10-06-2021"/>
    <s v="LTM/0076/22-23"/>
    <n v="43920"/>
    <n v="5503.201"/>
    <s v="HMB-081269"/>
    <s v="KPEX-SB-5272"/>
    <d v="2022-07-17T00:00:00"/>
    <n v="62457775"/>
    <n v="0.41666999999999998"/>
    <n v="22954.35"/>
    <n v="55090"/>
    <m/>
    <x v="5"/>
    <s v="MB"/>
    <x v="1"/>
    <n v="0.41666999999999998"/>
    <b v="1"/>
    <x v="0"/>
    <x v="5"/>
  </r>
  <r>
    <s v="KAPE-MB-228620-10-06-2021"/>
    <s v="LTM/0086/22-23"/>
    <n v="17782"/>
    <n v="5503.201"/>
    <s v="HMB-081263"/>
    <s v="KPPE-SB-11060"/>
    <d v="2022-07-17T00:00:00"/>
    <n v="29390494.940000001"/>
    <n v="0.41666999999999998"/>
    <n v="9530.91"/>
    <n v="22874"/>
    <m/>
    <x v="5"/>
    <s v="MB"/>
    <x v="1"/>
    <n v="0.41666999999999998"/>
    <b v="1"/>
    <x v="0"/>
    <x v="5"/>
  </r>
  <r>
    <s v="KAPE-MB-228620-10-06-2021"/>
    <s v="LTM/0092/22-23"/>
    <n v="38312"/>
    <n v="5503.201"/>
    <s v="HMB-081417"/>
    <s v="KPPE-SB-12029"/>
    <d v="2022-07-19T00:00:00"/>
    <n v="37086703.520000003"/>
    <n v="0.41666999999999998"/>
    <n v="12248.01"/>
    <n v="29395"/>
    <m/>
    <x v="5"/>
    <s v="MB"/>
    <x v="1"/>
    <n v="0.41666999999999998"/>
    <b v="1"/>
    <x v="0"/>
    <x v="5"/>
  </r>
  <r>
    <s v="KAPW-IB-178347-06-06-2022"/>
    <s v="LTM/0092/22-23"/>
    <n v="38312"/>
    <n v="3906.9029999999998"/>
    <s v="HMB-081417"/>
    <s v="KPPE-SB-12029"/>
    <d v="2022-07-19T00:00:00"/>
    <n v="37086703.520000003"/>
    <n v="0.04"/>
    <n v="1175.8"/>
    <n v="29395"/>
    <m/>
    <x v="5"/>
    <s v="IB"/>
    <x v="0"/>
    <n v="0.04"/>
    <b v="1"/>
    <x v="0"/>
    <x v="2"/>
  </r>
  <r>
    <s v="KAPW-IB-178347-06-06-2022"/>
    <s v="LTM/0113/22-23"/>
    <n v="5687"/>
    <n v="3906.9029999999998"/>
    <s v="HMB-082246"/>
    <s v="KPEX-SB-5294"/>
    <d v="2022-07-17T00:00:00"/>
    <n v="10259360.9"/>
    <n v="0.04"/>
    <n v="295.27999999999997"/>
    <n v="7382"/>
    <m/>
    <x v="5"/>
    <s v="IB"/>
    <x v="0"/>
    <n v="0.04"/>
    <b v="1"/>
    <x v="0"/>
    <x v="2"/>
  </r>
  <r>
    <s v="KAPW-IB-178347-06-06-2022"/>
    <s v="LTM/0114/22-23"/>
    <n v="5462"/>
    <n v="3906.9029999999998"/>
    <s v="HMB-082245"/>
    <s v="KPEX-SB-5283"/>
    <d v="2022-07-17T00:00:00"/>
    <n v="10049068.130000001"/>
    <n v="0.04"/>
    <n v="282.64"/>
    <n v="7066"/>
    <m/>
    <x v="5"/>
    <s v="IB"/>
    <x v="0"/>
    <n v="0.04"/>
    <b v="1"/>
    <x v="0"/>
    <x v="2"/>
  </r>
  <r>
    <s v="KAPE-IB-228399-22-06-2022"/>
    <s v="LTM/0076/22-23"/>
    <n v="43920"/>
    <n v="3910"/>
    <s v="HMB-081269"/>
    <s v="KPEX-SB-5272"/>
    <d v="2022-07-17T00:00:00"/>
    <n v="62457775"/>
    <n v="0.04"/>
    <n v="2203.6"/>
    <n v="55090"/>
    <m/>
    <x v="5"/>
    <s v="IB"/>
    <x v="0"/>
    <n v="0.04"/>
    <b v="1"/>
    <x v="0"/>
    <x v="2"/>
  </r>
  <r>
    <s v="KAPE-IB-228399-22-06-2022"/>
    <s v="LTM/0086/22-23"/>
    <n v="17782"/>
    <n v="3910"/>
    <s v="HMB-081263"/>
    <s v="KPPE-SB-11060"/>
    <d v="2022-07-17T00:00:00"/>
    <n v="29390494.940000001"/>
    <n v="0.04"/>
    <n v="914.96"/>
    <n v="22874"/>
    <m/>
    <x v="5"/>
    <s v="IB"/>
    <x v="0"/>
    <n v="0.04"/>
    <b v="1"/>
    <x v="0"/>
    <x v="2"/>
  </r>
  <r>
    <s v="KAPE-IB-228399-22-06-2022"/>
    <s v="LTM/0087/22-23"/>
    <n v="5429"/>
    <n v="3910"/>
    <s v="HMB-081267"/>
    <s v="KPPE-SB-10984"/>
    <d v="2022-07-17T00:00:00"/>
    <n v="9359953.1099999994"/>
    <n v="0.04"/>
    <n v="204.36"/>
    <n v="5109"/>
    <m/>
    <x v="5"/>
    <s v="IB"/>
    <x v="0"/>
    <n v="0.04"/>
    <b v="1"/>
    <x v="0"/>
    <x v="2"/>
  </r>
  <r>
    <s v="KAPE-IB-228399-22-06-2022"/>
    <s v="LTM/0092/22-23"/>
    <n v="38312"/>
    <n v="3910"/>
    <s v="HMB-081417"/>
    <s v="KPPE-SB-12029"/>
    <d v="2022-07-19T00:00:00"/>
    <n v="37086703.520000003"/>
    <n v="0.04"/>
    <n v="1175.8"/>
    <n v="29395"/>
    <m/>
    <x v="5"/>
    <s v="IB"/>
    <x v="0"/>
    <n v="0.04"/>
    <b v="1"/>
    <x v="0"/>
    <x v="2"/>
  </r>
  <r>
    <s v="KAPE-IB-228399-22-06-2022"/>
    <s v="LTM/0113/22-23"/>
    <n v="5687"/>
    <n v="3910"/>
    <s v="HMB-082246"/>
    <s v="KPEX-SB-5294"/>
    <d v="2022-07-17T00:00:00"/>
    <n v="10259360.9"/>
    <n v="0.04"/>
    <n v="295.27999999999997"/>
    <n v="7382"/>
    <m/>
    <x v="5"/>
    <s v="IB"/>
    <x v="0"/>
    <n v="0.04"/>
    <b v="1"/>
    <x v="0"/>
    <x v="2"/>
  </r>
  <r>
    <s v="KAPE-IB-199160-09-05-2022"/>
    <s v="LTM/0113/22-23"/>
    <n v="5687"/>
    <n v="5205.12"/>
    <s v="HMB-082246"/>
    <s v="KPEX-SB-5294"/>
    <d v="2022-07-17T00:00:00"/>
    <n v="10259360.9"/>
    <n v="1.0101"/>
    <n v="5367.3099999999995"/>
    <n v="5313.63"/>
    <m/>
    <x v="5"/>
    <s v="IB"/>
    <x v="0"/>
    <n v="1.0101"/>
    <b v="1"/>
    <x v="0"/>
    <x v="1"/>
  </r>
  <r>
    <s v="KPAF-TI-61199-31-05-2022"/>
    <s v="LTM/0111/22-23"/>
    <n v="6534"/>
    <n v="5806.32"/>
    <s v="HMB-082096"/>
    <s v="KPPE-SB-11075"/>
    <d v="2022-07-17T00:00:00"/>
    <n v="20694648.149999999"/>
    <n v="1"/>
    <n v="80"/>
    <n v="80"/>
    <m/>
    <x v="5"/>
    <s v="TI"/>
    <x v="2"/>
    <n v="1"/>
    <b v="1"/>
    <x v="0"/>
    <x v="6"/>
  </r>
  <r>
    <s v="KAPW-IB-147499-31-03-2022"/>
    <s v="LTM/0113/22-23"/>
    <n v="5687"/>
    <n v="5205.12"/>
    <s v="HMB-082246"/>
    <s v="KPEX-SB-5294"/>
    <d v="2022-07-17T00:00:00"/>
    <n v="10259360.9"/>
    <n v="1.0101"/>
    <n v="2089.25"/>
    <n v="2068.37"/>
    <m/>
    <x v="5"/>
    <s v="IB"/>
    <x v="0"/>
    <n v="1.0100899999999999"/>
    <b v="0"/>
    <x v="0"/>
    <x v="1"/>
  </r>
  <r>
    <s v="KPFI-TI-48642-16-06-2022"/>
    <s v="LTM/0088/22-23"/>
    <n v="48000"/>
    <n v="8523.5990000000002"/>
    <s v="BAF-029224"/>
    <s v="KPPE-SB-12033"/>
    <d v="2022-07-19T00:00:00"/>
    <n v="21764596.68"/>
    <n v="1"/>
    <n v="35000"/>
    <n v="35000"/>
    <m/>
    <x v="5"/>
    <s v="TI"/>
    <x v="2"/>
    <n v="1"/>
    <b v="1"/>
    <x v="0"/>
    <x v="6"/>
  </r>
  <r>
    <s v="KPFI-TI-48642-16-06-2022"/>
    <s v="LTM/0111/22-23"/>
    <n v="6534"/>
    <n v="8523.5990000000002"/>
    <s v="HMB-082096"/>
    <s v="KPPE-SB-11075"/>
    <d v="2022-07-17T00:00:00"/>
    <n v="20694648.149999999"/>
    <n v="1"/>
    <n v="6000"/>
    <n v="6000"/>
    <m/>
    <x v="5"/>
    <s v="TI"/>
    <x v="2"/>
    <n v="1"/>
    <b v="1"/>
    <x v="0"/>
    <x v="6"/>
  </r>
  <r>
    <s v="PQZI-EP-27180-14-05-2022"/>
    <s v="LTM/0111/22-23"/>
    <n v="6534"/>
    <n v="9607.11"/>
    <s v="HMB-082096"/>
    <s v="KPPE-SB-11075"/>
    <d v="2022-07-17T00:00:00"/>
    <n v="20694648.149999999"/>
    <n v="1"/>
    <n v="24"/>
    <n v="24"/>
    <m/>
    <x v="5"/>
    <s v="EP"/>
    <x v="2"/>
    <n v="1"/>
    <b v="1"/>
    <x v="0"/>
    <x v="6"/>
  </r>
  <r>
    <s v="KPAF-TI-1055-07-07-2022"/>
    <s v="LTM/0111/22-23"/>
    <n v="6534"/>
    <n v="8507.9"/>
    <s v="HMB-082096"/>
    <s v="KPPE-SB-11075"/>
    <d v="2022-07-17T00:00:00"/>
    <n v="20694648.149999999"/>
    <n v="1"/>
    <n v="190.9"/>
    <n v="190.9"/>
    <m/>
    <x v="5"/>
    <s v="TI"/>
    <x v="2"/>
    <n v="1"/>
    <b v="1"/>
    <x v="0"/>
    <x v="6"/>
  </r>
  <r>
    <s v="KPFI-TI-293-04-07-2022"/>
    <s v="LTM/0111/22-23"/>
    <n v="6534"/>
    <n v="9606.2919999999995"/>
    <s v="HMB-082096"/>
    <s v="KPPE-SB-11075"/>
    <d v="2022-07-17T00:00:00"/>
    <n v="20694648.149999999"/>
    <n v="1"/>
    <n v="4"/>
    <n v="4"/>
    <m/>
    <x v="5"/>
    <s v="TI"/>
    <x v="2"/>
    <n v="1"/>
    <b v="1"/>
    <x v="0"/>
    <x v="6"/>
  </r>
  <r>
    <s v="KAPE-IB-218987-07-06-2022"/>
    <s v="LTM/0109/22-23"/>
    <n v="30360"/>
    <n v="5201.009"/>
    <s v="HMB-082092"/>
    <s v="KPPE-SB-12021"/>
    <d v="2022-07-19T00:00:00"/>
    <n v="25034991.129999999"/>
    <n v="0.624"/>
    <n v="13185.74"/>
    <n v="21131"/>
    <m/>
    <x v="5"/>
    <s v="IB"/>
    <x v="0"/>
    <n v="0.624"/>
    <b v="1"/>
    <x v="0"/>
    <x v="10"/>
  </r>
  <r>
    <s v="PQIB-IB-2406-11-08-2020"/>
    <s v="LTM/0094/22-23"/>
    <n v="61176"/>
    <n v="2701.12"/>
    <s v="HMB-081421"/>
    <s v="KPEX-SB-6271"/>
    <d v="2022-07-20T00:00:00"/>
    <n v="89465667.349999994"/>
    <n v="0.4"/>
    <n v="24420.799999999999"/>
    <n v="61052"/>
    <m/>
    <x v="5"/>
    <s v="IB"/>
    <x v="0"/>
    <n v="0.4"/>
    <b v="1"/>
    <x v="0"/>
    <x v="0"/>
  </r>
  <r>
    <s v="PQIB-IB-2406-11-08-2020"/>
    <s v="LTM/0095/22-23"/>
    <n v="8580"/>
    <n v="2701.12"/>
    <s v="HMB-081420"/>
    <s v="KPPE-SB-12376"/>
    <d v="2022-07-19T00:00:00"/>
    <n v="14258961.23"/>
    <n v="0.4"/>
    <n v="4702"/>
    <n v="11755"/>
    <m/>
    <x v="5"/>
    <s v="IB"/>
    <x v="0"/>
    <n v="0.4"/>
    <b v="1"/>
    <x v="0"/>
    <x v="0"/>
  </r>
  <r>
    <s v="PQIB-IB-2406-11-08-2020"/>
    <s v="LTM/0104/22-23"/>
    <n v="110776"/>
    <n v="2701.12"/>
    <s v="HMB-081424"/>
    <s v="KPEX-SB-6265"/>
    <d v="2022-07-20T00:00:00"/>
    <n v="109674457.64"/>
    <n v="0.4"/>
    <n v="31253.199999999997"/>
    <n v="78133"/>
    <m/>
    <x v="5"/>
    <s v="IB"/>
    <x v="0"/>
    <n v="0.4"/>
    <b v="1"/>
    <x v="0"/>
    <x v="0"/>
  </r>
  <r>
    <s v="PQIB-IB-2406-11-08-2020"/>
    <s v="LTM/0116+116A/22-23"/>
    <n v="12380"/>
    <n v="2701.12"/>
    <s v="AHB-058568"/>
    <s v="KPEX-SB-6187"/>
    <d v="2022-07-19T00:00:00"/>
    <n v="26182707.789999999"/>
    <n v="0.1"/>
    <n v="1368.2"/>
    <n v="13682"/>
    <m/>
    <x v="5"/>
    <s v="IB"/>
    <x v="0"/>
    <n v="0.1"/>
    <b v="1"/>
    <x v="0"/>
    <x v="0"/>
  </r>
  <r>
    <s v="PQIB-IB-2406-11-08-2020"/>
    <s v="LTM/0121/22-23"/>
    <n v="11286"/>
    <n v="2701.12"/>
    <s v="HMB-082900"/>
    <s v="KPEX-SB-5863"/>
    <d v="2022-07-19T00:00:00"/>
    <n v="22162821.300000001"/>
    <n v="0.1"/>
    <n v="1109.2"/>
    <n v="11092"/>
    <m/>
    <x v="5"/>
    <s v="IB"/>
    <x v="0"/>
    <n v="0.1"/>
    <b v="1"/>
    <x v="0"/>
    <x v="0"/>
  </r>
  <r>
    <s v="PQIB-IB-2406-11-08-2020"/>
    <s v="LTM/0125/22-23"/>
    <n v="44860"/>
    <n v="2701.12"/>
    <s v="HMB-083440"/>
    <s v="KPEX-SB-6270"/>
    <d v="2022-07-20T00:00:00"/>
    <n v="40940355.829999998"/>
    <n v="0.1"/>
    <n v="266.89999999999998"/>
    <n v="2669"/>
    <m/>
    <x v="5"/>
    <s v="IB"/>
    <x v="0"/>
    <n v="0.1"/>
    <b v="1"/>
    <x v="0"/>
    <x v="0"/>
  </r>
  <r>
    <s v="PQIB-IB-2406-11-08-2020"/>
    <s v="LTM/0125/22-23"/>
    <n v="44860"/>
    <n v="2701.12"/>
    <s v="HMB-083440"/>
    <s v="KPEX-SB-6270"/>
    <d v="2022-07-20T00:00:00"/>
    <n v="40940355.829999998"/>
    <n v="0.4"/>
    <n v="3335.2000000000003"/>
    <n v="8338"/>
    <m/>
    <x v="5"/>
    <s v="IB"/>
    <x v="0"/>
    <n v="0.4"/>
    <b v="1"/>
    <x v="0"/>
    <x v="0"/>
  </r>
  <r>
    <s v="KAPE-IB-212426-26-05-2022"/>
    <s v="LTM/0125/22-23"/>
    <n v="44860"/>
    <n v="3204.16"/>
    <s v="HMB-083440"/>
    <s v="KPEX-SB-6270"/>
    <d v="2022-07-20T00:00:00"/>
    <n v="40940355.829999998"/>
    <n v="7.0000000000000007E-2"/>
    <n v="66.989999999999995"/>
    <n v="957"/>
    <m/>
    <x v="5"/>
    <s v="IB"/>
    <x v="0"/>
    <n v="7.0000000000000007E-2"/>
    <b v="1"/>
    <x v="0"/>
    <x v="8"/>
  </r>
  <r>
    <s v="KAPE-IB-219641-07-06-2022"/>
    <s v="LTM/0094/22-23"/>
    <n v="61176"/>
    <n v="2847"/>
    <s v="HMB-081421"/>
    <s v="KPEX-SB-6271"/>
    <d v="2022-07-20T00:00:00"/>
    <n v="89465667.349999994"/>
    <n v="0.03"/>
    <n v="1831.56"/>
    <n v="61052"/>
    <m/>
    <x v="5"/>
    <s v="IB"/>
    <x v="0"/>
    <n v="0.03"/>
    <b v="1"/>
    <x v="0"/>
    <x v="2"/>
  </r>
  <r>
    <s v="KAPE-IB-219641-07-06-2022"/>
    <s v="LTM/0095/22-23"/>
    <n v="8580"/>
    <n v="2847"/>
    <s v="HMB-081420"/>
    <s v="KPPE-SB-12376"/>
    <d v="2022-07-19T00:00:00"/>
    <n v="14258961.23"/>
    <n v="0.03"/>
    <n v="352.65"/>
    <n v="11755"/>
    <m/>
    <x v="5"/>
    <s v="IB"/>
    <x v="0"/>
    <n v="0.03"/>
    <b v="1"/>
    <x v="0"/>
    <x v="2"/>
  </r>
  <r>
    <s v="KAPE-IB-219641-07-06-2022"/>
    <s v="LTM/0104/22-23"/>
    <n v="110776"/>
    <n v="2847"/>
    <s v="HMB-081424"/>
    <s v="KPEX-SB-6265"/>
    <d v="2022-07-20T00:00:00"/>
    <n v="109674457.64"/>
    <n v="0.03"/>
    <n v="2343.9899999999998"/>
    <n v="78133"/>
    <m/>
    <x v="5"/>
    <s v="IB"/>
    <x v="0"/>
    <n v="0.03"/>
    <b v="1"/>
    <x v="0"/>
    <x v="2"/>
  </r>
  <r>
    <s v="KAPE-IB-219641-07-06-2022"/>
    <s v="LTM/0116+116A/22-23"/>
    <n v="12380"/>
    <n v="2847"/>
    <s v="AHB-058568"/>
    <s v="KPEX-SB-6187"/>
    <d v="2022-07-19T00:00:00"/>
    <n v="26182707.789999999"/>
    <n v="0.03"/>
    <n v="410.46000000000004"/>
    <n v="13682"/>
    <m/>
    <x v="5"/>
    <s v="IB"/>
    <x v="0"/>
    <n v="0.03"/>
    <b v="1"/>
    <x v="0"/>
    <x v="2"/>
  </r>
  <r>
    <s v="KAPE-IB-219641-07-06-2022"/>
    <s v="LTM/0121/22-23"/>
    <n v="11286"/>
    <n v="2847"/>
    <s v="HMB-082900"/>
    <s v="KPEX-SB-5863"/>
    <d v="2022-07-19T00:00:00"/>
    <n v="22162821.300000001"/>
    <n v="0.03"/>
    <n v="332.76"/>
    <n v="11092"/>
    <m/>
    <x v="5"/>
    <s v="IB"/>
    <x v="0"/>
    <n v="0.03"/>
    <b v="1"/>
    <x v="0"/>
    <x v="2"/>
  </r>
  <r>
    <s v="KAPE-IB-219641-07-06-2022"/>
    <s v="LTM/0125/22-23"/>
    <n v="44860"/>
    <n v="2847"/>
    <s v="HMB-083440"/>
    <s v="KPEX-SB-6270"/>
    <d v="2022-07-20T00:00:00"/>
    <n v="40940355.829999998"/>
    <n v="0.03"/>
    <n v="330.21"/>
    <n v="11007"/>
    <m/>
    <x v="5"/>
    <s v="IB"/>
    <x v="0"/>
    <n v="0.03"/>
    <b v="1"/>
    <x v="0"/>
    <x v="2"/>
  </r>
  <r>
    <s v="KAPE-IB-219687-07-06-2022"/>
    <s v="LTM/0125/22-23"/>
    <n v="44860"/>
    <n v="3906.9090000000001"/>
    <s v="HMB-083440"/>
    <s v="KPEX-SB-6270"/>
    <d v="2022-07-20T00:00:00"/>
    <n v="40940355.829999998"/>
    <n v="0.04"/>
    <n v="127.8"/>
    <n v="3195"/>
    <m/>
    <x v="5"/>
    <s v="IB"/>
    <x v="0"/>
    <n v="0.04"/>
    <b v="1"/>
    <x v="0"/>
    <x v="2"/>
  </r>
  <r>
    <s v="KAPE-MB-228620-10-06-2021"/>
    <s v="LTM/0094/22-23"/>
    <n v="61176"/>
    <n v="5503.201"/>
    <s v="HMB-081421"/>
    <s v="KPEX-SB-6271"/>
    <d v="2022-07-20T00:00:00"/>
    <n v="89465667.349999994"/>
    <n v="0.41666999999999998"/>
    <n v="25438.54"/>
    <n v="61052"/>
    <m/>
    <x v="5"/>
    <s v="MB"/>
    <x v="1"/>
    <n v="0.41666999999999998"/>
    <b v="1"/>
    <x v="0"/>
    <x v="5"/>
  </r>
  <r>
    <s v="KAPE-MB-228620-10-06-2021"/>
    <s v="LTM/0095/22-23"/>
    <n v="8580"/>
    <n v="5503.201"/>
    <s v="HMB-081420"/>
    <s v="KPPE-SB-12376"/>
    <d v="2022-07-19T00:00:00"/>
    <n v="14258961.23"/>
    <n v="0.41666999999999998"/>
    <n v="4897.96"/>
    <n v="11755"/>
    <m/>
    <x v="5"/>
    <s v="MB"/>
    <x v="1"/>
    <n v="0.41666999999999998"/>
    <b v="1"/>
    <x v="0"/>
    <x v="5"/>
  </r>
  <r>
    <s v="KAPE-MB-228620-10-06-2021"/>
    <s v="LTM/0104/22-23"/>
    <n v="110776"/>
    <n v="5503.201"/>
    <s v="HMB-081424"/>
    <s v="KPEX-SB-6265"/>
    <d v="2022-07-20T00:00:00"/>
    <n v="109674457.64"/>
    <n v="0.41666999999999998"/>
    <n v="15273.93"/>
    <n v="36657.129999999997"/>
    <m/>
    <x v="5"/>
    <s v="MB"/>
    <x v="1"/>
    <n v="0.41666999999999998"/>
    <b v="1"/>
    <x v="0"/>
    <x v="5"/>
  </r>
  <r>
    <s v="KAPW-IB-178347-06-06-2022"/>
    <s v="LTM/0094/22-23"/>
    <n v="61176"/>
    <n v="3906.9029999999998"/>
    <s v="HMB-081421"/>
    <s v="KPEX-SB-6271"/>
    <d v="2022-07-20T00:00:00"/>
    <n v="89465667.349999994"/>
    <n v="0.04"/>
    <n v="2442.08"/>
    <n v="61052"/>
    <m/>
    <x v="5"/>
    <s v="IB"/>
    <x v="0"/>
    <n v="0.04"/>
    <b v="1"/>
    <x v="0"/>
    <x v="2"/>
  </r>
  <r>
    <s v="KAPW-IB-178347-06-06-2022"/>
    <s v="LTM/0095/22-23"/>
    <n v="8580"/>
    <n v="3906.9029999999998"/>
    <s v="HMB-081420"/>
    <s v="KPPE-SB-12376"/>
    <d v="2022-07-19T00:00:00"/>
    <n v="14258961.23"/>
    <n v="0.04"/>
    <n v="470.2"/>
    <n v="11755"/>
    <m/>
    <x v="5"/>
    <s v="IB"/>
    <x v="0"/>
    <n v="0.04"/>
    <b v="1"/>
    <x v="0"/>
    <x v="2"/>
  </r>
  <r>
    <s v="KAPW-IB-178347-06-06-2022"/>
    <s v="LTM/0104/22-23"/>
    <n v="110776"/>
    <n v="3906.9029999999998"/>
    <s v="HMB-081424"/>
    <s v="KPEX-SB-6265"/>
    <d v="2022-07-20T00:00:00"/>
    <n v="109674457.64"/>
    <n v="0.04"/>
    <n v="3125.3199999999997"/>
    <n v="78133"/>
    <m/>
    <x v="5"/>
    <s v="IB"/>
    <x v="0"/>
    <n v="0.04"/>
    <b v="1"/>
    <x v="0"/>
    <x v="2"/>
  </r>
  <r>
    <s v="KAPW-IB-178347-06-06-2022"/>
    <s v="LTM/0116+116A/22-23"/>
    <n v="12380"/>
    <n v="3906.9029999999998"/>
    <s v="AHB-058568"/>
    <s v="KPEX-SB-6187"/>
    <d v="2022-07-19T00:00:00"/>
    <n v="26182707.789999999"/>
    <n v="0.04"/>
    <n v="547.28"/>
    <n v="13682"/>
    <m/>
    <x v="5"/>
    <s v="IB"/>
    <x v="0"/>
    <n v="0.04"/>
    <b v="1"/>
    <x v="0"/>
    <x v="2"/>
  </r>
  <r>
    <s v="KAPW-IB-178347-06-06-2022"/>
    <s v="LTM/0121/22-23"/>
    <n v="11286"/>
    <n v="3906.9029999999998"/>
    <s v="HMB-082900"/>
    <s v="KPEX-SB-5863"/>
    <d v="2022-07-19T00:00:00"/>
    <n v="22162821.300000001"/>
    <n v="0.04"/>
    <n v="443.68"/>
    <n v="11092"/>
    <m/>
    <x v="5"/>
    <s v="IB"/>
    <x v="0"/>
    <n v="0.04"/>
    <b v="1"/>
    <x v="0"/>
    <x v="2"/>
  </r>
  <r>
    <s v="KAPW-IB-178347-06-06-2022"/>
    <s v="LTM/0125/22-23"/>
    <n v="44860"/>
    <n v="3906.9029999999998"/>
    <s v="HMB-083440"/>
    <s v="KPEX-SB-6270"/>
    <d v="2022-07-20T00:00:00"/>
    <n v="40940355.829999998"/>
    <n v="0.04"/>
    <n v="405.12"/>
    <n v="10128"/>
    <m/>
    <x v="5"/>
    <s v="IB"/>
    <x v="0"/>
    <n v="0.04"/>
    <b v="1"/>
    <x v="0"/>
    <x v="2"/>
  </r>
  <r>
    <s v="KAPE-IB-228399-22-06-2022"/>
    <s v="LTM/0094/22-23"/>
    <n v="61176"/>
    <n v="3910"/>
    <s v="HMB-081421"/>
    <s v="KPEX-SB-6271"/>
    <d v="2022-07-20T00:00:00"/>
    <n v="89465667.349999994"/>
    <n v="0.04"/>
    <n v="2442.08"/>
    <n v="61052"/>
    <m/>
    <x v="5"/>
    <s v="IB"/>
    <x v="0"/>
    <n v="0.04"/>
    <b v="1"/>
    <x v="0"/>
    <x v="2"/>
  </r>
  <r>
    <s v="KAPE-IB-228399-22-06-2022"/>
    <s v="LTM/0095/22-23"/>
    <n v="8580"/>
    <n v="3910"/>
    <s v="HMB-081420"/>
    <s v="KPPE-SB-12376"/>
    <d v="2022-07-19T00:00:00"/>
    <n v="14258961.23"/>
    <n v="0.04"/>
    <n v="470.2"/>
    <n v="11755"/>
    <m/>
    <x v="5"/>
    <s v="IB"/>
    <x v="0"/>
    <n v="0.04"/>
    <b v="1"/>
    <x v="0"/>
    <x v="2"/>
  </r>
  <r>
    <s v="KAPE-IB-218987-07-06-2022"/>
    <s v="LTM/0095/22-23"/>
    <n v="8580"/>
    <n v="5201.009"/>
    <s v="HMB-081420"/>
    <s v="KPPE-SB-12376"/>
    <d v="2022-07-19T00:00:00"/>
    <n v="14258961.23"/>
    <n v="0.624"/>
    <n v="7335.12"/>
    <n v="11755"/>
    <m/>
    <x v="5"/>
    <s v="IB"/>
    <x v="0"/>
    <n v="0.624"/>
    <b v="1"/>
    <x v="0"/>
    <x v="10"/>
  </r>
  <r>
    <s v="KAPE-IB-218987-07-06-2022"/>
    <s v="LTM/0104/22-23"/>
    <n v="110776"/>
    <n v="5201.009"/>
    <s v="HMB-081424"/>
    <s v="KPEX-SB-6265"/>
    <d v="2022-07-20T00:00:00"/>
    <n v="109674457.64"/>
    <n v="0.624"/>
    <n v="48754.99"/>
    <n v="78133"/>
    <m/>
    <x v="5"/>
    <s v="IB"/>
    <x v="0"/>
    <n v="0.624"/>
    <b v="1"/>
    <x v="0"/>
    <x v="10"/>
  </r>
  <r>
    <s v="KAPE-IB-218987-07-06-2022"/>
    <s v="LTM/0125/22-23"/>
    <n v="44860"/>
    <n v="5201.009"/>
    <s v="HMB-083440"/>
    <s v="KPEX-SB-6270"/>
    <d v="2022-07-20T00:00:00"/>
    <n v="40940355.829999998"/>
    <n v="0.624"/>
    <n v="4654.42"/>
    <n v="7459"/>
    <m/>
    <x v="5"/>
    <s v="IB"/>
    <x v="0"/>
    <n v="0.624"/>
    <b v="1"/>
    <x v="0"/>
    <x v="10"/>
  </r>
  <r>
    <s v="KAPE-IB-218987-07-06-2022"/>
    <s v="LTM/0125/22-23"/>
    <n v="44860"/>
    <n v="5201.009"/>
    <s v="HMB-083440"/>
    <s v="KPEX-SB-6270"/>
    <d v="2022-07-20T00:00:00"/>
    <n v="40940355.829999998"/>
    <n v="0.48980000000000001"/>
    <n v="430.53"/>
    <n v="879"/>
    <m/>
    <x v="5"/>
    <s v="IB"/>
    <x v="0"/>
    <n v="0.48980000000000001"/>
    <b v="1"/>
    <x v="0"/>
    <x v="10"/>
  </r>
  <r>
    <s v="KAPE-IB-3802-06-07-2022"/>
    <s v="LTM/0116+116A/22-23"/>
    <n v="12380"/>
    <n v="3906.9090000000001"/>
    <s v="AHB-058568"/>
    <s v="KPEX-SB-6187"/>
    <d v="2022-07-19T00:00:00"/>
    <n v="26182707.789999999"/>
    <n v="0.04"/>
    <n v="415.48"/>
    <n v="10387"/>
    <m/>
    <x v="5"/>
    <s v="IB"/>
    <x v="0"/>
    <n v="0.04"/>
    <b v="1"/>
    <x v="0"/>
    <x v="2"/>
  </r>
  <r>
    <s v="KAPE-IB-3802-06-07-2022"/>
    <s v="LTM/0125/22-23"/>
    <n v="44860"/>
    <n v="3906.9090000000001"/>
    <s v="HMB-083440"/>
    <s v="KPEX-SB-6270"/>
    <d v="2022-07-20T00:00:00"/>
    <n v="40940355.829999998"/>
    <n v="0.04"/>
    <n v="277.32000000000005"/>
    <n v="6933"/>
    <m/>
    <x v="5"/>
    <s v="IB"/>
    <x v="0"/>
    <n v="0.04"/>
    <b v="1"/>
    <x v="0"/>
    <x v="2"/>
  </r>
  <r>
    <s v="KPAF-IB-1330-13-07-2022"/>
    <s v="LTM/0125/22-23"/>
    <n v="44860"/>
    <n v="3204.16"/>
    <s v="HMB-083440"/>
    <s v="KPEX-SB-6270"/>
    <d v="2022-07-20T00:00:00"/>
    <n v="40940355.829999998"/>
    <n v="7.0000000000000007E-2"/>
    <n v="119.84"/>
    <n v="1712"/>
    <m/>
    <x v="5"/>
    <s v="IB"/>
    <x v="0"/>
    <n v="7.0000000000000007E-2"/>
    <b v="1"/>
    <x v="0"/>
    <x v="2"/>
  </r>
  <r>
    <s v="KAPW-IB-190015-30-06-2022"/>
    <s v="LTM/0116+116A/22-23"/>
    <n v="12380"/>
    <n v="3204.16"/>
    <s v="AHB-058568"/>
    <s v="KPEX-SB-6187"/>
    <d v="2022-07-19T00:00:00"/>
    <n v="26182707.789999999"/>
    <n v="7.0000000000000007E-2"/>
    <n v="727.09"/>
    <n v="10387"/>
    <m/>
    <x v="5"/>
    <s v="IB"/>
    <x v="0"/>
    <n v="7.0000000000000007E-2"/>
    <b v="1"/>
    <x v="0"/>
    <x v="8"/>
  </r>
  <r>
    <s v="PQIB-IB-2406-11-08-2020"/>
    <s v="LTM/0065/22-23"/>
    <n v="9416"/>
    <n v="2701.12"/>
    <s v="HMB-083597"/>
    <s v="KPPE-SB-13743"/>
    <d v="2022-07-21T00:00:00"/>
    <n v="54221672.890000001"/>
    <n v="0.1"/>
    <n v="1265.0999999999999"/>
    <n v="12651"/>
    <m/>
    <x v="5"/>
    <s v="IB"/>
    <x v="0"/>
    <n v="0.1"/>
    <b v="1"/>
    <x v="0"/>
    <x v="0"/>
  </r>
  <r>
    <s v="PQIB-IB-2406-11-08-2020"/>
    <s v="LTM/0128/22-23"/>
    <n v="9092"/>
    <n v="2701.12"/>
    <s v="BAF-030185"/>
    <s v="KPPE-SB-13762"/>
    <d v="2022-07-21T00:00:00"/>
    <n v="28868248.98"/>
    <n v="0.1"/>
    <n v="2002.2"/>
    <n v="20022"/>
    <m/>
    <x v="5"/>
    <s v="IB"/>
    <x v="0"/>
    <n v="0.1"/>
    <b v="1"/>
    <x v="0"/>
    <x v="0"/>
  </r>
  <r>
    <s v="KAPE-IB-123067-05-01-2022"/>
    <s v="LTM/0065/22-23"/>
    <n v="9416"/>
    <n v="5205.2700000000004"/>
    <s v="HMB-083597"/>
    <s v="KPPE-SB-13743"/>
    <d v="2022-07-21T00:00:00"/>
    <n v="54221672.890000001"/>
    <n v="1.0101"/>
    <n v="12778.769999999999"/>
    <n v="12651"/>
    <m/>
    <x v="5"/>
    <s v="IB"/>
    <x v="0"/>
    <n v="1.0101"/>
    <b v="1"/>
    <x v="0"/>
    <x v="1"/>
  </r>
  <r>
    <s v="KAPE-IB-212426-26-05-2022"/>
    <s v="LTM/0065/22-23"/>
    <n v="9416"/>
    <n v="3204.16"/>
    <s v="HMB-083597"/>
    <s v="KPPE-SB-13743"/>
    <d v="2022-07-21T00:00:00"/>
    <n v="54221672.890000001"/>
    <n v="7.0000000000000007E-2"/>
    <n v="207.76"/>
    <n v="2968"/>
    <m/>
    <x v="5"/>
    <s v="IB"/>
    <x v="0"/>
    <n v="7.0000000000000007E-2"/>
    <b v="1"/>
    <x v="0"/>
    <x v="8"/>
  </r>
  <r>
    <s v="KAPE-IB-219641-07-06-2022"/>
    <s v="LTM/0065/22-23"/>
    <n v="9416"/>
    <n v="2847"/>
    <s v="HMB-083597"/>
    <s v="KPPE-SB-13743"/>
    <d v="2022-07-21T00:00:00"/>
    <n v="54221672.890000001"/>
    <n v="0.03"/>
    <n v="379.53000000000003"/>
    <n v="12651"/>
    <m/>
    <x v="5"/>
    <s v="IB"/>
    <x v="0"/>
    <n v="0.03"/>
    <b v="1"/>
    <x v="0"/>
    <x v="2"/>
  </r>
  <r>
    <s v="KAPE-IB-219641-07-06-2022"/>
    <s v="LTM/0128/22-23"/>
    <n v="9092"/>
    <n v="2847"/>
    <s v="BAF-030185"/>
    <s v="KPPE-SB-13762"/>
    <d v="2022-07-21T00:00:00"/>
    <n v="28868248.98"/>
    <n v="0.03"/>
    <n v="600.66"/>
    <n v="20022"/>
    <m/>
    <x v="5"/>
    <s v="IB"/>
    <x v="0"/>
    <n v="0.03"/>
    <b v="1"/>
    <x v="0"/>
    <x v="2"/>
  </r>
  <r>
    <s v="KAPW-IB-178347-06-06-2022"/>
    <s v="LTM/0065/22-23"/>
    <n v="9416"/>
    <n v="3906.9029999999998"/>
    <s v="HMB-083597"/>
    <s v="KPPE-SB-13743"/>
    <d v="2022-07-21T00:00:00"/>
    <n v="54221672.890000001"/>
    <n v="0.04"/>
    <n v="420.40000000000003"/>
    <n v="10510"/>
    <m/>
    <x v="5"/>
    <s v="IB"/>
    <x v="0"/>
    <n v="0.04"/>
    <b v="1"/>
    <x v="0"/>
    <x v="2"/>
  </r>
  <r>
    <s v="KAPW-IB-178347-06-06-2022"/>
    <s v="LTM/0128/22-23"/>
    <n v="9092"/>
    <n v="3906.9029999999998"/>
    <s v="BAF-030185"/>
    <s v="KPPE-SB-13762"/>
    <d v="2022-07-21T00:00:00"/>
    <n v="28868248.98"/>
    <n v="0.04"/>
    <n v="800.88"/>
    <n v="20022"/>
    <m/>
    <x v="5"/>
    <s v="IB"/>
    <x v="0"/>
    <n v="0.04"/>
    <b v="1"/>
    <x v="0"/>
    <x v="2"/>
  </r>
  <r>
    <s v="KAPW-IB-147499-31-03-2022"/>
    <s v="LTM/0128/22-23"/>
    <n v="9092"/>
    <n v="5205.12"/>
    <s v="BAF-030185"/>
    <s v="KPPE-SB-13762"/>
    <d v="2022-07-21T00:00:00"/>
    <n v="28868248.98"/>
    <n v="1.0101"/>
    <n v="20224.22"/>
    <n v="20022"/>
    <m/>
    <x v="5"/>
    <s v="IB"/>
    <x v="0"/>
    <n v="1.0101"/>
    <b v="1"/>
    <x v="0"/>
    <x v="1"/>
  </r>
  <r>
    <s v="KAPE-IB-3802-06-07-2022"/>
    <s v="LTM/0065/22-23"/>
    <n v="9416"/>
    <n v="3906.9090000000001"/>
    <s v="HMB-083597"/>
    <s v="KPPE-SB-13743"/>
    <d v="2022-07-21T00:00:00"/>
    <n v="54221672.890000001"/>
    <n v="0.04"/>
    <n v="420.40000000000003"/>
    <n v="10510"/>
    <m/>
    <x v="5"/>
    <s v="IB"/>
    <x v="0"/>
    <n v="0.04"/>
    <b v="1"/>
    <x v="0"/>
    <x v="2"/>
  </r>
  <r>
    <s v="KAPE-IB-3802-06-07-2022"/>
    <s v="LTM/0065/22-23"/>
    <n v="9416"/>
    <n v="3402.9"/>
    <s v="HMB-083597"/>
    <s v="KPPE-SB-13743"/>
    <d v="2022-07-21T00:00:00"/>
    <n v="54221672.890000001"/>
    <n v="7.0000000000000007E-2"/>
    <n v="715.61"/>
    <n v="10223"/>
    <m/>
    <x v="5"/>
    <s v="IB"/>
    <x v="0"/>
    <n v="7.0000000000000007E-2"/>
    <b v="1"/>
    <x v="0"/>
    <x v="2"/>
  </r>
  <r>
    <s v="KAPE-IB-3802-06-07-2022"/>
    <s v="LTM/0128/22-23"/>
    <n v="9092"/>
    <n v="3906.9090000000001"/>
    <s v="BAF-030185"/>
    <s v="KPPE-SB-13762"/>
    <d v="2022-07-21T00:00:00"/>
    <n v="28868248.98"/>
    <n v="0.04"/>
    <n v="800.88"/>
    <n v="20022"/>
    <m/>
    <x v="5"/>
    <s v="IB"/>
    <x v="0"/>
    <n v="0.04"/>
    <b v="1"/>
    <x v="0"/>
    <x v="2"/>
  </r>
  <r>
    <s v="KAPE-IB-3802-06-07-2022"/>
    <s v="LTM/0128/22-23"/>
    <n v="9092"/>
    <n v="3402.9"/>
    <s v="BAF-030185"/>
    <s v="KPPE-SB-13762"/>
    <d v="2022-07-21T00:00:00"/>
    <n v="28868248.98"/>
    <n v="7.0000000000000007E-2"/>
    <n v="1401.54"/>
    <n v="20022"/>
    <m/>
    <x v="5"/>
    <s v="IB"/>
    <x v="0"/>
    <n v="7.0000000000000007E-2"/>
    <b v="1"/>
    <x v="0"/>
    <x v="2"/>
  </r>
  <r>
    <s v="KPAF-IB-1330-13-07-2022"/>
    <s v="LTM/0065/22-23"/>
    <n v="9416"/>
    <n v="3204.16"/>
    <s v="HMB-083597"/>
    <s v="KPPE-SB-13743"/>
    <d v="2022-07-21T00:00:00"/>
    <n v="54221672.890000001"/>
    <n v="7.0000000000000007E-2"/>
    <n v="180.16"/>
    <n v="2573.71"/>
    <m/>
    <x v="5"/>
    <s v="IB"/>
    <x v="0"/>
    <n v="7.0000000000000007E-2"/>
    <b v="1"/>
    <x v="0"/>
    <x v="2"/>
  </r>
  <r>
    <s v="KAPW-IB-190015-30-06-2022"/>
    <s v="LTM/0065/22-23"/>
    <n v="9416"/>
    <n v="3204.16"/>
    <s v="HMB-083597"/>
    <s v="KPPE-SB-13743"/>
    <d v="2022-07-21T00:00:00"/>
    <n v="54221672.890000001"/>
    <n v="7.0000000000000007E-2"/>
    <n v="347.78"/>
    <n v="4968.29"/>
    <m/>
    <x v="5"/>
    <s v="IB"/>
    <x v="0"/>
    <n v="7.0000000000000007E-2"/>
    <b v="1"/>
    <x v="0"/>
    <x v="8"/>
  </r>
  <r>
    <s v="PQIB-IB-2406-11-08-2020"/>
    <s v="LTM/0098/22-23"/>
    <n v="2388"/>
    <n v="2701.12"/>
    <s v="HMB-081423"/>
    <s v="KPPE-SB-14900"/>
    <d v="2022-07-22T00:00:00"/>
    <n v="7210512.2699999996"/>
    <n v="0.4"/>
    <n v="1376.4"/>
    <n v="3441"/>
    <m/>
    <x v="5"/>
    <s v="IB"/>
    <x v="0"/>
    <n v="0.4"/>
    <b v="1"/>
    <x v="0"/>
    <x v="0"/>
  </r>
  <r>
    <s v="PQIB-IB-2406-11-08-2020"/>
    <s v="LTM/0105/22-23"/>
    <n v="18786"/>
    <n v="2701.12"/>
    <s v="HMB-081425"/>
    <s v="KPEX-SB-6749"/>
    <d v="2022-07-21T00:00:00"/>
    <n v="33144565"/>
    <n v="0.4"/>
    <n v="10112.4"/>
    <n v="25281"/>
    <m/>
    <x v="5"/>
    <s v="IB"/>
    <x v="0"/>
    <n v="0.4"/>
    <b v="1"/>
    <x v="0"/>
    <x v="0"/>
  </r>
  <r>
    <s v="PQIB-IB-2406-11-08-2020"/>
    <s v="LTM/0131/22-23"/>
    <n v="42100"/>
    <n v="2701.12"/>
    <s v="BAF-030370"/>
    <s v="KPPE-SB-14216"/>
    <d v="2022-07-21T00:00:00"/>
    <n v="77562680.370000005"/>
    <n v="0.1"/>
    <n v="3508.1"/>
    <n v="35081"/>
    <m/>
    <x v="5"/>
    <s v="IB"/>
    <x v="0"/>
    <n v="0.1"/>
    <b v="1"/>
    <x v="0"/>
    <x v="0"/>
  </r>
  <r>
    <s v="PQIB-IB-2406-11-08-2020"/>
    <s v="LTM/0132/22-23"/>
    <n v="27853"/>
    <n v="2701.12"/>
    <s v="BAF-030369"/>
    <s v="KPPE-SB-14837"/>
    <d v="2022-07-22T00:00:00"/>
    <n v="69142771.400000006"/>
    <n v="0.1"/>
    <n v="3048.3"/>
    <n v="30483"/>
    <m/>
    <x v="5"/>
    <s v="IB"/>
    <x v="0"/>
    <n v="0.1"/>
    <b v="1"/>
    <x v="0"/>
    <x v="0"/>
  </r>
  <r>
    <s v="KAPE-IB-219641-07-06-2022"/>
    <s v="LTM/0098/22-23"/>
    <n v="2388"/>
    <n v="2847"/>
    <s v="HMB-081423"/>
    <s v="KPPE-SB-14900"/>
    <d v="2022-07-22T00:00:00"/>
    <n v="7210512.2699999996"/>
    <n v="0.03"/>
    <n v="103.23"/>
    <n v="3441"/>
    <m/>
    <x v="5"/>
    <s v="IB"/>
    <x v="0"/>
    <n v="0.03"/>
    <b v="1"/>
    <x v="0"/>
    <x v="2"/>
  </r>
  <r>
    <s v="KAPE-IB-219641-07-06-2022"/>
    <s v="LTM/0105/22-23"/>
    <n v="18786"/>
    <n v="2847"/>
    <s v="HMB-081425"/>
    <s v="KPEX-SB-6749"/>
    <d v="2022-07-21T00:00:00"/>
    <n v="33144565"/>
    <n v="0.03"/>
    <n v="758.43"/>
    <n v="25281"/>
    <m/>
    <x v="5"/>
    <s v="IB"/>
    <x v="0"/>
    <n v="0.03"/>
    <b v="1"/>
    <x v="0"/>
    <x v="2"/>
  </r>
  <r>
    <s v="KAPE-IB-219641-07-06-2022"/>
    <s v="LTM/0131/22-23"/>
    <n v="42100"/>
    <n v="2847"/>
    <s v="BAF-030370"/>
    <s v="KPPE-SB-14216"/>
    <d v="2022-07-21T00:00:00"/>
    <n v="77562680.370000005"/>
    <n v="0.03"/>
    <n v="1052.43"/>
    <n v="35081"/>
    <m/>
    <x v="5"/>
    <s v="IB"/>
    <x v="0"/>
    <n v="0.03"/>
    <b v="1"/>
    <x v="0"/>
    <x v="2"/>
  </r>
  <r>
    <s v="KAPE-IB-219641-07-06-2022"/>
    <s v="LTM/0132/22-23"/>
    <n v="27853"/>
    <n v="2847"/>
    <s v="BAF-030369"/>
    <s v="KPPE-SB-14837"/>
    <d v="2022-07-22T00:00:00"/>
    <n v="69142771.400000006"/>
    <n v="0.03"/>
    <n v="914.49"/>
    <n v="30483"/>
    <m/>
    <x v="5"/>
    <s v="IB"/>
    <x v="0"/>
    <n v="0.03"/>
    <b v="1"/>
    <x v="0"/>
    <x v="2"/>
  </r>
  <r>
    <s v="KAPE-MB-228620-10-06-2021"/>
    <s v="LTM/0098/22-23"/>
    <n v="2388"/>
    <n v="5503.201"/>
    <s v="HMB-081423"/>
    <s v="KPPE-SB-14900"/>
    <d v="2022-07-22T00:00:00"/>
    <n v="7210512.2699999996"/>
    <n v="0.41666999999999998"/>
    <n v="1433.76"/>
    <n v="3441"/>
    <m/>
    <x v="5"/>
    <s v="MB"/>
    <x v="1"/>
    <n v="0.41666999999999998"/>
    <b v="1"/>
    <x v="0"/>
    <x v="5"/>
  </r>
  <r>
    <s v="KAPW-IB-178347-06-06-2022"/>
    <s v="LTM/0098/22-23"/>
    <n v="2388"/>
    <n v="3906.9029999999998"/>
    <s v="HMB-081423"/>
    <s v="KPPE-SB-14900"/>
    <d v="2022-07-22T00:00:00"/>
    <n v="7210512.2699999996"/>
    <n v="0.04"/>
    <n v="137.63999999999999"/>
    <n v="3441"/>
    <m/>
    <x v="5"/>
    <s v="IB"/>
    <x v="0"/>
    <n v="0.04"/>
    <b v="1"/>
    <x v="0"/>
    <x v="2"/>
  </r>
  <r>
    <s v="KAPW-IB-178347-06-06-2022"/>
    <s v="LTM/0105/22-23"/>
    <n v="18786"/>
    <n v="3906.9029999999998"/>
    <s v="HMB-081425"/>
    <s v="KPEX-SB-6749"/>
    <d v="2022-07-21T00:00:00"/>
    <n v="33144565"/>
    <n v="0.04"/>
    <n v="1011.24"/>
    <n v="25281"/>
    <m/>
    <x v="5"/>
    <s v="IB"/>
    <x v="0"/>
    <n v="0.04"/>
    <b v="1"/>
    <x v="0"/>
    <x v="2"/>
  </r>
  <r>
    <s v="KAPW-IB-178347-06-06-2022"/>
    <s v="LTM/0131/22-23"/>
    <n v="42100"/>
    <n v="3906.9029999999998"/>
    <s v="BAF-030370"/>
    <s v="KPPE-SB-14216"/>
    <d v="2022-07-21T00:00:00"/>
    <n v="77562680.370000005"/>
    <n v="0.04"/>
    <n v="1403.24"/>
    <n v="35081"/>
    <m/>
    <x v="5"/>
    <s v="IB"/>
    <x v="0"/>
    <n v="0.04"/>
    <b v="1"/>
    <x v="0"/>
    <x v="2"/>
  </r>
  <r>
    <s v="KAPW-IB-178347-06-06-2022"/>
    <s v="LTM/0132/22-23"/>
    <n v="27853"/>
    <n v="3906.9029999999998"/>
    <s v="BAF-030369"/>
    <s v="KPPE-SB-14837"/>
    <d v="2022-07-22T00:00:00"/>
    <n v="69142771.400000006"/>
    <n v="0.04"/>
    <n v="1219.3200000000002"/>
    <n v="30483"/>
    <m/>
    <x v="5"/>
    <s v="IB"/>
    <x v="0"/>
    <n v="0.04"/>
    <b v="1"/>
    <x v="0"/>
    <x v="2"/>
  </r>
  <r>
    <s v="KAPE-IB-228399-22-06-2022"/>
    <s v="LTM/0098/22-23"/>
    <n v="2388"/>
    <n v="3910"/>
    <s v="HMB-081423"/>
    <s v="KPPE-SB-14900"/>
    <d v="2022-07-22T00:00:00"/>
    <n v="7210512.2699999996"/>
    <n v="0.04"/>
    <n v="137.63999999999999"/>
    <n v="3441"/>
    <m/>
    <x v="5"/>
    <s v="IB"/>
    <x v="0"/>
    <n v="0.04"/>
    <b v="1"/>
    <x v="0"/>
    <x v="2"/>
  </r>
  <r>
    <s v="KAPE-IB-218987-07-06-2022"/>
    <s v="LTM/0098/22-23"/>
    <n v="2388"/>
    <n v="5201.009"/>
    <s v="HMB-081423"/>
    <s v="KPPE-SB-14900"/>
    <d v="2022-07-22T00:00:00"/>
    <n v="7210512.2699999996"/>
    <n v="0.624"/>
    <n v="2147.1799999999998"/>
    <n v="3441"/>
    <m/>
    <x v="5"/>
    <s v="IB"/>
    <x v="0"/>
    <n v="0.624"/>
    <b v="1"/>
    <x v="0"/>
    <x v="10"/>
  </r>
  <r>
    <s v="KAPE-IB-218987-07-06-2022"/>
    <s v="LTM/0105/22-23"/>
    <n v="18786"/>
    <n v="5201.009"/>
    <s v="HMB-081425"/>
    <s v="KPEX-SB-6749"/>
    <d v="2022-07-21T00:00:00"/>
    <n v="33144565"/>
    <n v="0.624"/>
    <n v="15775.34"/>
    <n v="25281"/>
    <m/>
    <x v="5"/>
    <s v="IB"/>
    <x v="0"/>
    <n v="0.624"/>
    <b v="1"/>
    <x v="0"/>
    <x v="10"/>
  </r>
  <r>
    <s v="KAPE-IB-3802-06-07-2022"/>
    <s v="LTM/0131/22-23"/>
    <n v="42100"/>
    <n v="3906.9090000000001"/>
    <s v="BAF-030370"/>
    <s v="KPPE-SB-14216"/>
    <d v="2022-07-21T00:00:00"/>
    <n v="77562680.370000005"/>
    <n v="0.04"/>
    <n v="1403.24"/>
    <n v="35081"/>
    <m/>
    <x v="5"/>
    <s v="IB"/>
    <x v="0"/>
    <n v="0.04"/>
    <b v="1"/>
    <x v="0"/>
    <x v="2"/>
  </r>
  <r>
    <s v="KAPE-IB-3802-06-07-2022"/>
    <s v="LTM/0131/22-23"/>
    <n v="42100"/>
    <n v="3402.9"/>
    <s v="BAF-030370"/>
    <s v="KPPE-SB-14216"/>
    <d v="2022-07-21T00:00:00"/>
    <n v="77562680.370000005"/>
    <n v="7.0000000000000007E-2"/>
    <n v="1268.75"/>
    <n v="18125"/>
    <m/>
    <x v="5"/>
    <s v="IB"/>
    <x v="0"/>
    <n v="7.0000000000000007E-2"/>
    <b v="1"/>
    <x v="0"/>
    <x v="2"/>
  </r>
  <r>
    <s v="KAPE-IB-3802-06-07-2022"/>
    <s v="LTM/0132/22-23"/>
    <n v="27853"/>
    <n v="3906.9090000000001"/>
    <s v="BAF-030369"/>
    <s v="KPPE-SB-14837"/>
    <d v="2022-07-22T00:00:00"/>
    <n v="69142771.400000006"/>
    <n v="0.04"/>
    <n v="1219.3200000000002"/>
    <n v="30483"/>
    <m/>
    <x v="5"/>
    <s v="IB"/>
    <x v="0"/>
    <n v="0.04"/>
    <b v="1"/>
    <x v="0"/>
    <x v="2"/>
  </r>
  <r>
    <s v="KAPE-IB-3802-06-07-2022"/>
    <s v="LTM/0132/22-23"/>
    <n v="27853"/>
    <n v="3402.9"/>
    <s v="BAF-030369"/>
    <s v="KPPE-SB-14837"/>
    <d v="2022-07-22T00:00:00"/>
    <n v="69142771.400000006"/>
    <n v="7.0000000000000007E-2"/>
    <n v="1936.2"/>
    <n v="27660"/>
    <m/>
    <x v="5"/>
    <s v="IB"/>
    <x v="0"/>
    <n v="7.0000000000000007E-2"/>
    <b v="1"/>
    <x v="0"/>
    <x v="2"/>
  </r>
  <r>
    <s v="PQIB-IB-2406-11-08-2020"/>
    <s v="LTM/0099/22-23"/>
    <n v="4122"/>
    <n v="2701.12"/>
    <s v="HMB-081427"/>
    <s v="KPPE-SB-15937"/>
    <d v="2022-07-23T00:00:00"/>
    <n v="3695980.95"/>
    <n v="0.4"/>
    <n v="890.4"/>
    <n v="2226"/>
    <m/>
    <x v="5"/>
    <s v="IB"/>
    <x v="0"/>
    <n v="0.4"/>
    <b v="1"/>
    <x v="0"/>
    <x v="0"/>
  </r>
  <r>
    <s v="PQIB-IB-2406-11-08-2020"/>
    <s v="LTM/0140/22-23"/>
    <n v="33918"/>
    <n v="2701.12"/>
    <s v="BAF-030546"/>
    <s v="KPPE-SB-15993"/>
    <d v="2022-07-23T00:00:00"/>
    <n v="24238263.93"/>
    <n v="0.4"/>
    <n v="5649.2"/>
    <n v="14123"/>
    <m/>
    <x v="5"/>
    <s v="IB"/>
    <x v="0"/>
    <n v="0.4"/>
    <b v="1"/>
    <x v="0"/>
    <x v="0"/>
  </r>
  <r>
    <s v="PQIB-IB-2406-11-08-2020"/>
    <s v="LTM/0141/22-23"/>
    <n v="28412"/>
    <n v="2701.12"/>
    <s v="BAF-030546"/>
    <s v="KPPE-SB-15916"/>
    <d v="2022-07-23T00:00:00"/>
    <n v="32359291.739999998"/>
    <n v="0.1"/>
    <n v="1478.8"/>
    <n v="14788"/>
    <m/>
    <x v="5"/>
    <s v="IB"/>
    <x v="0"/>
    <n v="0.1"/>
    <b v="1"/>
    <x v="0"/>
    <x v="0"/>
  </r>
  <r>
    <s v="PQIB-IB-2406-11-08-2020"/>
    <s v="LTM/0143/22-23"/>
    <n v="47810"/>
    <n v="2701.12"/>
    <s v="MCB-005408"/>
    <s v="KPPE-SB-15982"/>
    <d v="2022-07-23T00:00:00"/>
    <n v="63538112.57"/>
    <n v="0.4"/>
    <n v="16714.8"/>
    <n v="41787"/>
    <m/>
    <x v="5"/>
    <s v="IB"/>
    <x v="0"/>
    <n v="0.4"/>
    <b v="1"/>
    <x v="0"/>
    <x v="0"/>
  </r>
  <r>
    <s v="KAPE-IB-219641-07-06-2022"/>
    <s v="LTM/0099/22-23"/>
    <n v="4122"/>
    <n v="2847"/>
    <s v="HMB-081427"/>
    <s v="KPPE-SB-15937"/>
    <d v="2022-07-23T00:00:00"/>
    <n v="3695980.95"/>
    <n v="0.03"/>
    <n v="66.78"/>
    <n v="2226"/>
    <m/>
    <x v="5"/>
    <s v="IB"/>
    <x v="0"/>
    <n v="0.03"/>
    <b v="1"/>
    <x v="0"/>
    <x v="2"/>
  </r>
  <r>
    <s v="KAPE-IB-219641-07-06-2022"/>
    <s v="LTM/0140/22-23"/>
    <n v="33918"/>
    <n v="2847"/>
    <s v="BAF-030546"/>
    <s v="KPPE-SB-15993"/>
    <d v="2022-07-23T00:00:00"/>
    <n v="24238263.93"/>
    <n v="0.03"/>
    <n v="423.69"/>
    <n v="14123"/>
    <m/>
    <x v="5"/>
    <s v="IB"/>
    <x v="0"/>
    <n v="0.03"/>
    <b v="1"/>
    <x v="0"/>
    <x v="2"/>
  </r>
  <r>
    <s v="KAPE-IB-219641-07-06-2022"/>
    <s v="LTM/0141/22-23"/>
    <n v="28412"/>
    <n v="2847"/>
    <s v="BAF-030546"/>
    <s v="KPPE-SB-15916"/>
    <d v="2022-07-23T00:00:00"/>
    <n v="32359291.739999998"/>
    <n v="0.03"/>
    <n v="443.64"/>
    <n v="14788"/>
    <m/>
    <x v="5"/>
    <s v="IB"/>
    <x v="0"/>
    <n v="0.03"/>
    <b v="1"/>
    <x v="0"/>
    <x v="2"/>
  </r>
  <r>
    <s v="KAPE-IB-219641-07-06-2022"/>
    <s v="LTM/0143/22-23"/>
    <n v="47810"/>
    <n v="2847"/>
    <s v="MCB-005408"/>
    <s v="KPPE-SB-15982"/>
    <d v="2022-07-23T00:00:00"/>
    <n v="63538112.57"/>
    <n v="0.03"/>
    <n v="1253.6099999999999"/>
    <n v="41787"/>
    <m/>
    <x v="5"/>
    <s v="IB"/>
    <x v="0"/>
    <n v="0.03"/>
    <b v="1"/>
    <x v="0"/>
    <x v="2"/>
  </r>
  <r>
    <s v="KAPW-IB-178347-06-06-2022"/>
    <s v="LTM/0099/22-23"/>
    <n v="4122"/>
    <n v="3906.9029999999998"/>
    <s v="HMB-081427"/>
    <s v="KPPE-SB-15937"/>
    <d v="2022-07-23T00:00:00"/>
    <n v="3695980.95"/>
    <n v="0.04"/>
    <n v="89.04"/>
    <n v="2226"/>
    <m/>
    <x v="5"/>
    <s v="IB"/>
    <x v="0"/>
    <n v="0.04"/>
    <b v="1"/>
    <x v="0"/>
    <x v="2"/>
  </r>
  <r>
    <s v="KAPW-IB-178347-06-06-2022"/>
    <s v="LTM/0140/22-23"/>
    <n v="33918"/>
    <n v="3906.9029999999998"/>
    <s v="BAF-030546"/>
    <s v="KPPE-SB-15993"/>
    <d v="2022-07-23T00:00:00"/>
    <n v="24238263.93"/>
    <n v="0.04"/>
    <n v="564.91999999999996"/>
    <n v="14123"/>
    <m/>
    <x v="5"/>
    <s v="IB"/>
    <x v="0"/>
    <n v="0.04"/>
    <b v="1"/>
    <x v="0"/>
    <x v="2"/>
  </r>
  <r>
    <s v="KAPW-IB-178347-06-06-2022"/>
    <s v="LTM/0141/22-23"/>
    <n v="28412"/>
    <n v="3906.9029999999998"/>
    <s v="BAF-030546"/>
    <s v="KPPE-SB-15916"/>
    <d v="2022-07-23T00:00:00"/>
    <n v="32359291.739999998"/>
    <n v="0.04"/>
    <n v="591.52"/>
    <n v="14788"/>
    <m/>
    <x v="5"/>
    <s v="IB"/>
    <x v="0"/>
    <n v="0.04"/>
    <b v="1"/>
    <x v="0"/>
    <x v="2"/>
  </r>
  <r>
    <s v="KAPE-IB-228399-22-06-2022"/>
    <s v="LTM/0099/22-23"/>
    <n v="4122"/>
    <n v="3910"/>
    <s v="HMB-081427"/>
    <s v="KPPE-SB-15937"/>
    <d v="2022-07-23T00:00:00"/>
    <n v="3695980.95"/>
    <n v="0.04"/>
    <n v="89.04"/>
    <n v="2226"/>
    <m/>
    <x v="5"/>
    <s v="IB"/>
    <x v="0"/>
    <n v="0.04"/>
    <b v="1"/>
    <x v="0"/>
    <x v="2"/>
  </r>
  <r>
    <s v="PQZI-EP-27054-13-05-2022"/>
    <s v="LTM/0110/22-23"/>
    <n v="12862"/>
    <n v="9607.11"/>
    <s v="HMB-084848"/>
    <s v="KPEX-SB-7744"/>
    <d v="2022-07-23T00:00:00"/>
    <n v="31415692.239999998"/>
    <n v="1"/>
    <n v="69"/>
    <n v="69"/>
    <m/>
    <x v="5"/>
    <s v="EP"/>
    <x v="2"/>
    <n v="1"/>
    <b v="1"/>
    <x v="0"/>
    <x v="6"/>
  </r>
  <r>
    <s v="KPFI-TI-48642-16-06-2022"/>
    <s v="LTM/0110/22-23"/>
    <n v="12862"/>
    <n v="8523.5990000000002"/>
    <s v="HMB-084848"/>
    <s v="KPEX-SB-7744"/>
    <d v="2022-07-23T00:00:00"/>
    <n v="31415692.239999998"/>
    <n v="1"/>
    <n v="10000"/>
    <n v="10000"/>
    <m/>
    <x v="5"/>
    <s v="TI"/>
    <x v="2"/>
    <n v="1"/>
    <b v="1"/>
    <x v="0"/>
    <x v="6"/>
  </r>
  <r>
    <s v="KPFI-TI-48642-16-06-2022"/>
    <s v="LTM/0130/22-23"/>
    <n v="5824"/>
    <n v="8523.5990000000002"/>
    <s v="HMB-084306"/>
    <s v="KPPE-SB-15881"/>
    <d v="2022-07-23T00:00:00"/>
    <n v="11303510.4"/>
    <n v="1"/>
    <n v="5000"/>
    <n v="5000"/>
    <m/>
    <x v="5"/>
    <s v="TI"/>
    <x v="2"/>
    <n v="1"/>
    <b v="1"/>
    <x v="0"/>
    <x v="6"/>
  </r>
  <r>
    <s v="PQZI-EP-27180-14-05-2022"/>
    <s v="LTM/0110/22-23"/>
    <n v="12862"/>
    <n v="9607.11"/>
    <s v="HMB-084848"/>
    <s v="KPEX-SB-7744"/>
    <d v="2022-07-23T00:00:00"/>
    <n v="31415692.239999998"/>
    <n v="1"/>
    <n v="33.24"/>
    <n v="33.24"/>
    <m/>
    <x v="5"/>
    <s v="EP"/>
    <x v="2"/>
    <n v="1"/>
    <b v="1"/>
    <x v="0"/>
    <x v="6"/>
  </r>
  <r>
    <s v="KPFI-TI-293-04-07-2022"/>
    <s v="LTM/0110/22-23"/>
    <n v="12862"/>
    <n v="9606.2919999999995"/>
    <s v="HMB-084848"/>
    <s v="KPEX-SB-7744"/>
    <d v="2022-07-23T00:00:00"/>
    <n v="31415692.239999998"/>
    <n v="1"/>
    <n v="5"/>
    <n v="5"/>
    <m/>
    <x v="5"/>
    <s v="TI"/>
    <x v="2"/>
    <n v="1"/>
    <b v="1"/>
    <x v="0"/>
    <x v="6"/>
  </r>
  <r>
    <s v="KAPE-IB-218987-07-06-2022"/>
    <s v="LTM/0140/22-23"/>
    <n v="33918"/>
    <n v="5201.009"/>
    <s v="BAF-030546"/>
    <s v="KPPE-SB-15993"/>
    <d v="2022-07-23T00:00:00"/>
    <n v="24238263.93"/>
    <n v="0.48980000000000001"/>
    <n v="6917.45"/>
    <n v="14123"/>
    <m/>
    <x v="5"/>
    <s v="IB"/>
    <x v="0"/>
    <n v="0.48980000000000001"/>
    <b v="1"/>
    <x v="0"/>
    <x v="10"/>
  </r>
  <r>
    <s v="KAPE-IB-3802-06-07-2022"/>
    <s v="LTM/0140/22-23"/>
    <n v="33918"/>
    <n v="3906.9090000000001"/>
    <s v="BAF-030546"/>
    <s v="KPPE-SB-15993"/>
    <d v="2022-07-23T00:00:00"/>
    <n v="24238263.93"/>
    <n v="0.04"/>
    <n v="564.91999999999996"/>
    <n v="14123"/>
    <m/>
    <x v="5"/>
    <s v="IB"/>
    <x v="0"/>
    <n v="0.04"/>
    <b v="1"/>
    <x v="0"/>
    <x v="2"/>
  </r>
  <r>
    <s v="KAPE-IB-3802-06-07-2022"/>
    <s v="LTM/0141/22-23"/>
    <n v="28412"/>
    <n v="3906.9090000000001"/>
    <s v="BAF-030546"/>
    <s v="KPPE-SB-15916"/>
    <d v="2022-07-23T00:00:00"/>
    <n v="32359291.739999998"/>
    <n v="0.04"/>
    <n v="591.52"/>
    <n v="14788"/>
    <m/>
    <x v="5"/>
    <s v="IB"/>
    <x v="0"/>
    <n v="0.04"/>
    <b v="1"/>
    <x v="0"/>
    <x v="2"/>
  </r>
  <r>
    <s v="KPFI-TI-1182-14-07-2022"/>
    <s v="LTM/0130/22-23"/>
    <n v="5824"/>
    <n v="9606.2919999999995"/>
    <s v="HMB-084306"/>
    <s v="KPPE-SB-15881"/>
    <d v="2022-07-23T00:00:00"/>
    <n v="11303510.4"/>
    <n v="1"/>
    <n v="13"/>
    <n v="13"/>
    <m/>
    <x v="5"/>
    <s v="TI"/>
    <x v="2"/>
    <n v="1"/>
    <b v="1"/>
    <x v="0"/>
    <x v="6"/>
  </r>
  <r>
    <s v="KPAF-TI-387-04-07-2022"/>
    <s v="LTM/0130/22-23"/>
    <n v="5824"/>
    <n v="4821.1090000000004"/>
    <s v="HMB-084306"/>
    <s v="KPPE-SB-15881"/>
    <d v="2022-07-23T00:00:00"/>
    <n v="11303510.4"/>
    <n v="1"/>
    <n v="5273"/>
    <n v="5273"/>
    <m/>
    <x v="5"/>
    <s v="TI"/>
    <x v="2"/>
    <n v="1"/>
    <b v="1"/>
    <x v="0"/>
    <x v="6"/>
  </r>
  <r>
    <s v="PQIB-IB-2406-11-08-2020"/>
    <s v="LTM/0083/22-23"/>
    <n v="20169"/>
    <n v="2701.12"/>
    <s v="HMB-081242"/>
    <s v="KPPE-SB-16952"/>
    <d v="2022-07-24T00:00:00"/>
    <n v="18084312.73"/>
    <n v="0.4"/>
    <n v="4356.3999999999996"/>
    <n v="10891"/>
    <m/>
    <x v="5"/>
    <s v="IB"/>
    <x v="0"/>
    <n v="0.4"/>
    <b v="1"/>
    <x v="0"/>
    <x v="0"/>
  </r>
  <r>
    <s v="PQIB-IB-2406-11-08-2020"/>
    <s v="LTM/0085/22-23"/>
    <n v="7065"/>
    <n v="2701.12"/>
    <s v="HMB-081268"/>
    <s v="KPPE-SB-16951"/>
    <d v="2022-07-24T00:00:00"/>
    <n v="6334826.5800000001"/>
    <n v="0.4"/>
    <n v="1526"/>
    <n v="3815"/>
    <m/>
    <x v="5"/>
    <s v="IB"/>
    <x v="0"/>
    <n v="0.4"/>
    <b v="1"/>
    <x v="0"/>
    <x v="0"/>
  </r>
  <r>
    <s v="PQIB-IB-2406-11-08-2020"/>
    <s v="LTM/0096/22-23"/>
    <n v="20184"/>
    <n v="2701.12"/>
    <s v="HMB-081419"/>
    <s v="KPEX-SB-8251"/>
    <d v="2022-07-24T00:00:00"/>
    <n v="48520806.939999998"/>
    <n v="0.4"/>
    <n v="9526.7999999999993"/>
    <n v="23817"/>
    <m/>
    <x v="5"/>
    <s v="IB"/>
    <x v="0"/>
    <n v="0.4"/>
    <b v="1"/>
    <x v="0"/>
    <x v="0"/>
  </r>
  <r>
    <s v="PQIB-IB-2406-11-08-2020"/>
    <s v="LTM/0100/22-23"/>
    <n v="12756"/>
    <n v="2701.12"/>
    <s v="HMB-084905"/>
    <s v="KPEX-SB-8249"/>
    <d v="2022-07-24T00:00:00"/>
    <n v="18606900"/>
    <n v="0.4"/>
    <n v="3317.2"/>
    <n v="8293"/>
    <m/>
    <x v="5"/>
    <s v="IB"/>
    <x v="0"/>
    <n v="0.4"/>
    <b v="1"/>
    <x v="0"/>
    <x v="0"/>
  </r>
  <r>
    <s v="PQIB-IB-2406-11-08-2020"/>
    <s v="LTM/0103/22-23"/>
    <n v="52008"/>
    <n v="2701.12"/>
    <s v="HMB-081428"/>
    <s v="KPEX-SB-8191"/>
    <d v="2022-07-24T00:00:00"/>
    <n v="15229464.439999999"/>
    <n v="0.4"/>
    <n v="2406.8000000000002"/>
    <n v="6017"/>
    <m/>
    <x v="5"/>
    <s v="IB"/>
    <x v="0"/>
    <n v="0.4"/>
    <b v="1"/>
    <x v="0"/>
    <x v="0"/>
  </r>
  <r>
    <s v="PQIB-IB-2406-11-08-2020"/>
    <s v="LTM/0119/22-23"/>
    <n v="13286"/>
    <n v="2701.12"/>
    <s v="Open Account"/>
    <s v="KPEX-SB-8322"/>
    <d v="2022-07-25T00:00:00"/>
    <n v="40153878.390000001"/>
    <n v="0.1"/>
    <n v="1418"/>
    <n v="14180"/>
    <m/>
    <x v="5"/>
    <s v="IB"/>
    <x v="0"/>
    <n v="0.1"/>
    <b v="1"/>
    <x v="0"/>
    <x v="0"/>
  </r>
  <r>
    <s v="PQIB-IB-2406-11-08-2020"/>
    <s v="LTM/0137/22-23"/>
    <n v="4421"/>
    <n v="2701.12"/>
    <s v="HMB-084340"/>
    <s v="KPPE-SB-16543"/>
    <d v="2022-07-23T00:00:00"/>
    <n v="28192090.039999999"/>
    <n v="0.1"/>
    <n v="178.57"/>
    <n v="1785.71"/>
    <m/>
    <x v="5"/>
    <s v="IB"/>
    <x v="0"/>
    <n v="0.1"/>
    <b v="1"/>
    <x v="0"/>
    <x v="0"/>
  </r>
  <r>
    <s v="PQIB-IB-2406-11-08-2020"/>
    <s v="LTM/0137/22-23"/>
    <n v="4421"/>
    <n v="2701.12"/>
    <s v="HMB-084340"/>
    <s v="KPPE-SB-16543"/>
    <d v="2022-07-23T00:00:00"/>
    <n v="28192090.039999999"/>
    <n v="0.4"/>
    <n v="5434"/>
    <n v="13585"/>
    <m/>
    <x v="5"/>
    <s v="IB"/>
    <x v="0"/>
    <n v="0.4"/>
    <b v="1"/>
    <x v="0"/>
    <x v="0"/>
  </r>
  <r>
    <s v="PQIB-IB-2406-11-08-2020"/>
    <s v="LTM/0146/22-23"/>
    <n v="4252"/>
    <n v="2701.12"/>
    <s v="HMB-084693"/>
    <s v="KPEX-SB-7898"/>
    <d v="2022-07-23T00:00:00"/>
    <n v="37021066.75"/>
    <n v="0.4"/>
    <n v="6423.6"/>
    <n v="16058.99"/>
    <m/>
    <x v="5"/>
    <s v="IB"/>
    <x v="0"/>
    <n v="0.4"/>
    <b v="1"/>
    <x v="0"/>
    <x v="0"/>
  </r>
  <r>
    <s v="PQIB-IB-2406-11-08-2020"/>
    <s v="LTM/0152/22-23"/>
    <n v="22784"/>
    <n v="2701.12"/>
    <s v="HMB-084805"/>
    <s v="KPPE-SB-16086"/>
    <d v="2022-07-23T00:00:00"/>
    <n v="26487333.260000002"/>
    <n v="0.4"/>
    <n v="4806.8"/>
    <n v="12017"/>
    <m/>
    <x v="5"/>
    <s v="IB"/>
    <x v="0"/>
    <n v="0.4"/>
    <b v="1"/>
    <x v="0"/>
    <x v="0"/>
  </r>
  <r>
    <s v="PQIB-IB-2406-11-08-2020"/>
    <s v="LTM/0153/22-23"/>
    <n v="12692"/>
    <n v="2701.12"/>
    <s v="HMB-084926"/>
    <s v="KPPE-SB-17048"/>
    <d v="2022-07-24T00:00:00"/>
    <n v="22869687.559999999"/>
    <n v="0.4"/>
    <n v="1433.2"/>
    <n v="3583"/>
    <m/>
    <x v="5"/>
    <s v="IB"/>
    <x v="0"/>
    <n v="0.4"/>
    <b v="1"/>
    <x v="0"/>
    <x v="0"/>
  </r>
  <r>
    <s v="KAPE-IB-121219-03-01-2022"/>
    <s v="LTM/0146/22-23"/>
    <n v="4252"/>
    <n v="5206.24"/>
    <s v="HMB-084693"/>
    <s v="KPEX-SB-7898"/>
    <d v="2022-07-23T00:00:00"/>
    <n v="37021066.75"/>
    <n v="1.0101"/>
    <n v="848.49"/>
    <n v="840.01"/>
    <m/>
    <x v="5"/>
    <s v="IB"/>
    <x v="0"/>
    <n v="1.0101"/>
    <b v="1"/>
    <x v="0"/>
    <x v="9"/>
  </r>
  <r>
    <s v="KAPE-IB-219641-07-06-2022"/>
    <s v="LTM/0083/22-23"/>
    <n v="20169"/>
    <n v="2847"/>
    <s v="HMB-081242"/>
    <s v="KPPE-SB-16952"/>
    <d v="2022-07-24T00:00:00"/>
    <n v="18084312.73"/>
    <n v="0.03"/>
    <n v="326.73"/>
    <n v="10891"/>
    <m/>
    <x v="5"/>
    <s v="IB"/>
    <x v="0"/>
    <n v="0.03"/>
    <b v="1"/>
    <x v="0"/>
    <x v="2"/>
  </r>
  <r>
    <s v="KAPE-IB-219641-07-06-2022"/>
    <s v="LTM/0085/22-23"/>
    <n v="7065"/>
    <n v="2847"/>
    <s v="HMB-081268"/>
    <s v="KPPE-SB-16951"/>
    <d v="2022-07-24T00:00:00"/>
    <n v="6334826.5800000001"/>
    <n v="0.03"/>
    <n v="114.45"/>
    <n v="3815"/>
    <m/>
    <x v="5"/>
    <s v="IB"/>
    <x v="0"/>
    <n v="0.03"/>
    <b v="1"/>
    <x v="0"/>
    <x v="2"/>
  </r>
  <r>
    <s v="KAPE-IB-219641-07-06-2022"/>
    <s v="LTM/0096/22-23"/>
    <n v="20184"/>
    <n v="2847"/>
    <s v="HMB-081419"/>
    <s v="KPEX-SB-8251"/>
    <d v="2022-07-24T00:00:00"/>
    <n v="48520806.939999998"/>
    <n v="0.03"/>
    <n v="714.51"/>
    <n v="23817"/>
    <m/>
    <x v="5"/>
    <s v="IB"/>
    <x v="0"/>
    <n v="0.03"/>
    <b v="1"/>
    <x v="0"/>
    <x v="2"/>
  </r>
  <r>
    <s v="KAPE-IB-219641-07-06-2022"/>
    <s v="LTM/0100/22-23"/>
    <n v="12756"/>
    <n v="2847"/>
    <s v="HMB-084905"/>
    <s v="KPEX-SB-8249"/>
    <d v="2022-07-24T00:00:00"/>
    <n v="18606900"/>
    <n v="0.03"/>
    <n v="248.79000000000002"/>
    <n v="8293"/>
    <m/>
    <x v="5"/>
    <s v="IB"/>
    <x v="0"/>
    <n v="0.03"/>
    <b v="1"/>
    <x v="0"/>
    <x v="2"/>
  </r>
  <r>
    <s v="KAPE-IB-219641-07-06-2022"/>
    <s v="LTM/0103/22-23"/>
    <n v="52008"/>
    <n v="2847"/>
    <s v="HMB-081428"/>
    <s v="KPEX-SB-8191"/>
    <d v="2022-07-24T00:00:00"/>
    <n v="15229464.439999999"/>
    <n v="0.03"/>
    <n v="180.51"/>
    <n v="6017"/>
    <m/>
    <x v="5"/>
    <s v="IB"/>
    <x v="0"/>
    <n v="0.03"/>
    <b v="1"/>
    <x v="0"/>
    <x v="2"/>
  </r>
  <r>
    <s v="KAPE-IB-219641-07-06-2022"/>
    <s v="LTM/0119/22-23"/>
    <n v="13286"/>
    <n v="2847"/>
    <s v="Open Account"/>
    <s v="KPEX-SB-8322"/>
    <d v="2022-07-25T00:00:00"/>
    <n v="40153878.390000001"/>
    <n v="0.03"/>
    <n v="425.4"/>
    <n v="14180"/>
    <m/>
    <x v="5"/>
    <s v="IB"/>
    <x v="0"/>
    <n v="0.03"/>
    <b v="1"/>
    <x v="0"/>
    <x v="2"/>
  </r>
  <r>
    <s v="KAPE-IB-219641-07-06-2022"/>
    <s v="LTM/0137/22-23"/>
    <n v="4421"/>
    <n v="2847"/>
    <s v="HMB-084340"/>
    <s v="KPPE-SB-16543"/>
    <d v="2022-07-23T00:00:00"/>
    <n v="28192090.039999999"/>
    <n v="0.03"/>
    <n v="407.55"/>
    <n v="13585"/>
    <m/>
    <x v="5"/>
    <s v="IB"/>
    <x v="0"/>
    <n v="0.03"/>
    <b v="1"/>
    <x v="0"/>
    <x v="2"/>
  </r>
  <r>
    <s v="KAPE-IB-219641-07-06-2022"/>
    <s v="LTM/0146/22-23"/>
    <n v="4252"/>
    <n v="2847"/>
    <s v="HMB-084693"/>
    <s v="KPEX-SB-7898"/>
    <d v="2022-07-23T00:00:00"/>
    <n v="37021066.75"/>
    <n v="0.03"/>
    <n v="481.77000000000004"/>
    <n v="16058.99"/>
    <m/>
    <x v="5"/>
    <s v="IB"/>
    <x v="0"/>
    <n v="0.03"/>
    <b v="1"/>
    <x v="0"/>
    <x v="2"/>
  </r>
  <r>
    <s v="KAPE-IB-219641-07-06-2022"/>
    <s v="LTM/0152/22-23"/>
    <n v="22784"/>
    <n v="2847"/>
    <s v="HMB-084805"/>
    <s v="KPPE-SB-16086"/>
    <d v="2022-07-23T00:00:00"/>
    <n v="26487333.260000002"/>
    <n v="0.03"/>
    <n v="360.51"/>
    <n v="12017"/>
    <m/>
    <x v="5"/>
    <s v="IB"/>
    <x v="0"/>
    <n v="0.03"/>
    <b v="1"/>
    <x v="0"/>
    <x v="2"/>
  </r>
  <r>
    <s v="KAPE-IB-219641-07-06-2022"/>
    <s v="LTM/0153/22-23"/>
    <n v="12692"/>
    <n v="2847"/>
    <s v="HMB-084926"/>
    <s v="KPPE-SB-17048"/>
    <d v="2022-07-24T00:00:00"/>
    <n v="22869687.559999999"/>
    <n v="0.03"/>
    <n v="107.49000000000001"/>
    <n v="3583"/>
    <m/>
    <x v="5"/>
    <s v="IB"/>
    <x v="0"/>
    <n v="0.03"/>
    <b v="1"/>
    <x v="0"/>
    <x v="2"/>
  </r>
  <r>
    <s v="KAPE-IB-65347-11-10-2021"/>
    <s v="LTM/0137/22-23"/>
    <n v="4421"/>
    <n v="5402.33"/>
    <s v="HMB-084340"/>
    <s v="KPPE-SB-16543"/>
    <d v="2022-07-23T00:00:00"/>
    <n v="28192090.039999999"/>
    <n v="1.0101"/>
    <n v="2389.31"/>
    <n v="2365.42"/>
    <m/>
    <x v="5"/>
    <s v="IB"/>
    <x v="0"/>
    <n v="1.0101"/>
    <b v="1"/>
    <x v="0"/>
    <x v="3"/>
  </r>
  <r>
    <s v="KAPE-MB-228620-10-06-2021"/>
    <s v="LTM/0096/22-23"/>
    <n v="20184"/>
    <n v="5503.201"/>
    <s v="HMB-081419"/>
    <s v="KPEX-SB-8251"/>
    <d v="2022-07-24T00:00:00"/>
    <n v="48520806.939999998"/>
    <n v="0.41666999999999998"/>
    <n v="9923.83"/>
    <n v="23817"/>
    <m/>
    <x v="5"/>
    <s v="MB"/>
    <x v="1"/>
    <n v="0.41666999999999998"/>
    <b v="1"/>
    <x v="0"/>
    <x v="5"/>
  </r>
  <r>
    <s v="KAPE-MB-228620-10-06-2021"/>
    <s v="LTM/0103/22-23"/>
    <n v="52008"/>
    <n v="5503.201"/>
    <s v="HMB-081428"/>
    <s v="KPEX-SB-8191"/>
    <d v="2022-07-24T00:00:00"/>
    <n v="15229464.439999999"/>
    <n v="0.41666999999999998"/>
    <n v="2507.1"/>
    <n v="6017"/>
    <m/>
    <x v="5"/>
    <s v="MB"/>
    <x v="1"/>
    <n v="0.41666999999999998"/>
    <b v="1"/>
    <x v="0"/>
    <x v="5"/>
  </r>
  <r>
    <s v="KAPW-IB-178347-06-06-2022"/>
    <s v="LTM/0096/22-23"/>
    <n v="20184"/>
    <n v="3906.9029999999998"/>
    <s v="HMB-081419"/>
    <s v="KPEX-SB-8251"/>
    <d v="2022-07-24T00:00:00"/>
    <n v="48520806.939999998"/>
    <n v="0.04"/>
    <n v="952.68"/>
    <n v="23817"/>
    <m/>
    <x v="5"/>
    <s v="IB"/>
    <x v="0"/>
    <n v="0.04"/>
    <b v="1"/>
    <x v="0"/>
    <x v="2"/>
  </r>
  <r>
    <s v="KAPW-IB-178347-06-06-2022"/>
    <s v="LTM/0100/22-23"/>
    <n v="12756"/>
    <n v="3906.9029999999998"/>
    <s v="HMB-084905"/>
    <s v="KPEX-SB-8249"/>
    <d v="2022-07-24T00:00:00"/>
    <n v="18606900"/>
    <n v="0.04"/>
    <n v="233.2"/>
    <n v="5830"/>
    <m/>
    <x v="5"/>
    <s v="IB"/>
    <x v="0"/>
    <n v="0.04"/>
    <b v="1"/>
    <x v="0"/>
    <x v="2"/>
  </r>
  <r>
    <s v="KAPW-IB-178347-06-06-2022"/>
    <s v="LTM/0103/22-23"/>
    <n v="52008"/>
    <n v="3906.9029999999998"/>
    <s v="HMB-081428"/>
    <s v="KPEX-SB-8191"/>
    <d v="2022-07-24T00:00:00"/>
    <n v="15229464.439999999"/>
    <n v="0.04"/>
    <n v="240.68"/>
    <n v="6017"/>
    <m/>
    <x v="5"/>
    <s v="IB"/>
    <x v="0"/>
    <n v="0.04"/>
    <b v="1"/>
    <x v="0"/>
    <x v="2"/>
  </r>
  <r>
    <s v="KAPW-IB-178347-06-06-2022"/>
    <s v="LTM/0119/22-23"/>
    <n v="13286"/>
    <n v="3906.9029999999998"/>
    <s v="Open Account"/>
    <s v="KPEX-SB-8322"/>
    <d v="2022-07-25T00:00:00"/>
    <n v="40153878.390000001"/>
    <n v="0.04"/>
    <n v="567.19999999999993"/>
    <n v="14180"/>
    <m/>
    <x v="5"/>
    <s v="IB"/>
    <x v="0"/>
    <n v="0.04"/>
    <b v="1"/>
    <x v="0"/>
    <x v="2"/>
  </r>
  <r>
    <s v="KAPW-IB-178347-06-06-2022"/>
    <s v="LTM/0152/22-23"/>
    <n v="22784"/>
    <n v="3906.9029999999998"/>
    <s v="HMB-084805"/>
    <s v="KPPE-SB-16086"/>
    <d v="2022-07-23T00:00:00"/>
    <n v="26487333.260000002"/>
    <n v="0.04"/>
    <n v="306.36"/>
    <n v="7659"/>
    <m/>
    <x v="5"/>
    <s v="IB"/>
    <x v="0"/>
    <n v="0.04"/>
    <b v="1"/>
    <x v="0"/>
    <x v="2"/>
  </r>
  <r>
    <s v="KAPW-IB-178347-06-06-2022"/>
    <s v="LTM/0153/22-23"/>
    <n v="12692"/>
    <n v="3906.9029999999998"/>
    <s v="HMB-084926"/>
    <s v="KPPE-SB-17048"/>
    <d v="2022-07-24T00:00:00"/>
    <n v="22869687.559999999"/>
    <n v="0.04"/>
    <n v="143.32"/>
    <n v="3583"/>
    <m/>
    <x v="5"/>
    <s v="IB"/>
    <x v="0"/>
    <n v="0.04"/>
    <b v="1"/>
    <x v="0"/>
    <x v="2"/>
  </r>
  <r>
    <s v="KAPE-IB-228399-22-06-2022"/>
    <s v="LTM/0083/22-23"/>
    <n v="20169"/>
    <n v="3910"/>
    <s v="HMB-081242"/>
    <s v="KPPE-SB-16952"/>
    <d v="2022-07-24T00:00:00"/>
    <n v="18084312.73"/>
    <n v="0.04"/>
    <n v="435.64"/>
    <n v="10891"/>
    <m/>
    <x v="5"/>
    <s v="IB"/>
    <x v="0"/>
    <n v="0.04"/>
    <b v="1"/>
    <x v="0"/>
    <x v="2"/>
  </r>
  <r>
    <s v="KAPE-IB-228399-22-06-2022"/>
    <s v="LTM/0085/22-23"/>
    <n v="7065"/>
    <n v="3910"/>
    <s v="HMB-081268"/>
    <s v="KPPE-SB-16951"/>
    <d v="2022-07-24T00:00:00"/>
    <n v="6334826.5800000001"/>
    <n v="0.04"/>
    <n v="152.6"/>
    <n v="3815"/>
    <m/>
    <x v="5"/>
    <s v="IB"/>
    <x v="0"/>
    <n v="0.04"/>
    <b v="1"/>
    <x v="0"/>
    <x v="2"/>
  </r>
  <r>
    <s v="KAPE-IB-228399-22-06-2022"/>
    <s v="LTM/0096/22-23"/>
    <n v="20184"/>
    <n v="3910"/>
    <s v="HMB-081419"/>
    <s v="KPEX-SB-8251"/>
    <d v="2022-07-24T00:00:00"/>
    <n v="48520806.939999998"/>
    <n v="0.04"/>
    <n v="952.68"/>
    <n v="23817"/>
    <m/>
    <x v="5"/>
    <s v="IB"/>
    <x v="0"/>
    <n v="0.04"/>
    <b v="1"/>
    <x v="0"/>
    <x v="2"/>
  </r>
  <r>
    <s v="KAPE-IB-228399-22-06-2022"/>
    <s v="LTM/0103/22-23"/>
    <n v="52008"/>
    <n v="3910"/>
    <s v="HMB-081428"/>
    <s v="KPEX-SB-8191"/>
    <d v="2022-07-24T00:00:00"/>
    <n v="15229464.439999999"/>
    <n v="0.04"/>
    <n v="240.68"/>
    <n v="6017"/>
    <m/>
    <x v="5"/>
    <s v="IB"/>
    <x v="0"/>
    <n v="0.04"/>
    <b v="1"/>
    <x v="0"/>
    <x v="2"/>
  </r>
  <r>
    <s v="KPFI-TI-48642-16-06-2022"/>
    <s v="LTM/0124/22-23"/>
    <n v="31784"/>
    <n v="8523.5990000000002"/>
    <s v="HMB-084858"/>
    <s v="KPPE-SB-17021"/>
    <d v="2022-07-24T00:00:00"/>
    <n v="29634682.039999999"/>
    <n v="1"/>
    <n v="3000"/>
    <n v="3000"/>
    <m/>
    <x v="5"/>
    <s v="TI"/>
    <x v="2"/>
    <n v="1"/>
    <b v="1"/>
    <x v="0"/>
    <x v="6"/>
  </r>
  <r>
    <s v="KPFI-TI-48642-16-06-2022"/>
    <s v="LTM/0135/22-23"/>
    <n v="22536"/>
    <n v="8523.5990000000002"/>
    <s v="HMB-084684"/>
    <s v="KPPE-SB-16775"/>
    <d v="2022-07-23T00:00:00"/>
    <n v="35041841.630000003"/>
    <n v="1"/>
    <n v="20000"/>
    <n v="20000"/>
    <m/>
    <x v="5"/>
    <s v="TI"/>
    <x v="2"/>
    <n v="1"/>
    <b v="1"/>
    <x v="0"/>
    <x v="6"/>
  </r>
  <r>
    <s v="KPFI-TI-48642-16-06-2022"/>
    <s v="LTM/0136/22-23"/>
    <n v="23284"/>
    <n v="8523.5990000000002"/>
    <s v="HMB-084680"/>
    <s v="KPPE-SB-16779"/>
    <d v="2022-07-23T00:00:00"/>
    <n v="35270624.399999999"/>
    <n v="1"/>
    <n v="20000"/>
    <n v="20000"/>
    <m/>
    <x v="5"/>
    <s v="TI"/>
    <x v="2"/>
    <n v="1"/>
    <b v="1"/>
    <x v="0"/>
    <x v="6"/>
  </r>
  <r>
    <s v="PQZI-EP-27180-14-05-2022"/>
    <s v="LTM/0135/22-23"/>
    <n v="22536"/>
    <n v="9607.11"/>
    <s v="HMB-084684"/>
    <s v="KPPE-SB-16775"/>
    <d v="2022-07-23T00:00:00"/>
    <n v="35041841.630000003"/>
    <n v="1"/>
    <n v="67"/>
    <n v="67"/>
    <m/>
    <x v="5"/>
    <s v="EP"/>
    <x v="2"/>
    <n v="1"/>
    <b v="1"/>
    <x v="0"/>
    <x v="6"/>
  </r>
  <r>
    <s v="PQZI-EP-27180-14-05-2022"/>
    <s v="LTM/0136/22-23"/>
    <n v="23284"/>
    <n v="9607.11"/>
    <s v="HMB-084680"/>
    <s v="KPPE-SB-16779"/>
    <d v="2022-07-23T00:00:00"/>
    <n v="35270624.399999999"/>
    <n v="1"/>
    <n v="20"/>
    <n v="20"/>
    <m/>
    <x v="5"/>
    <s v="EP"/>
    <x v="2"/>
    <n v="1"/>
    <b v="1"/>
    <x v="0"/>
    <x v="6"/>
  </r>
  <r>
    <s v="KAPE-IB-218987-07-06-2022"/>
    <s v="LTM/0096/22-23"/>
    <n v="20184"/>
    <n v="5201.009"/>
    <s v="HMB-081419"/>
    <s v="KPEX-SB-8251"/>
    <d v="2022-07-24T00:00:00"/>
    <n v="48520806.939999998"/>
    <n v="0.624"/>
    <n v="14861.81"/>
    <n v="23817"/>
    <m/>
    <x v="5"/>
    <s v="IB"/>
    <x v="0"/>
    <n v="0.624"/>
    <b v="1"/>
    <x v="0"/>
    <x v="10"/>
  </r>
  <r>
    <s v="KAPE-IB-218987-07-06-2022"/>
    <s v="LTM/0100/22-23"/>
    <n v="12756"/>
    <n v="5201.009"/>
    <s v="HMB-084905"/>
    <s v="KPEX-SB-8249"/>
    <d v="2022-07-24T00:00:00"/>
    <n v="18606900"/>
    <n v="0.48980000000000001"/>
    <n v="4061.8900000000003"/>
    <n v="8293"/>
    <m/>
    <x v="5"/>
    <s v="IB"/>
    <x v="0"/>
    <n v="0.48980000000000001"/>
    <b v="1"/>
    <x v="0"/>
    <x v="10"/>
  </r>
  <r>
    <s v="KAPE-IB-218987-07-06-2022"/>
    <s v="LTM/0103/22-23"/>
    <n v="52008"/>
    <n v="5201.009"/>
    <s v="HMB-081428"/>
    <s v="KPEX-SB-8191"/>
    <d v="2022-07-24T00:00:00"/>
    <n v="15229464.439999999"/>
    <n v="0.624"/>
    <n v="3754.61"/>
    <n v="6017"/>
    <m/>
    <x v="5"/>
    <s v="IB"/>
    <x v="0"/>
    <n v="0.624"/>
    <b v="1"/>
    <x v="0"/>
    <x v="10"/>
  </r>
  <r>
    <s v="KAPE-IB-218987-07-06-2022"/>
    <s v="LTM/0146/22-23"/>
    <n v="4252"/>
    <n v="5201.009"/>
    <s v="HMB-084693"/>
    <s v="KPEX-SB-7898"/>
    <d v="2022-07-23T00:00:00"/>
    <n v="37021066.75"/>
    <n v="0.624"/>
    <n v="10020.810000000001"/>
    <n v="16058.99"/>
    <m/>
    <x v="5"/>
    <s v="IB"/>
    <x v="0"/>
    <n v="0.624"/>
    <b v="1"/>
    <x v="0"/>
    <x v="10"/>
  </r>
  <r>
    <s v="KAPE-IB-218987-07-06-2022"/>
    <s v="LTM/0152/22-23"/>
    <n v="22784"/>
    <n v="5201.009"/>
    <s v="HMB-084805"/>
    <s v="KPPE-SB-16086"/>
    <d v="2022-07-23T00:00:00"/>
    <n v="26487333.260000002"/>
    <n v="0.48980000000000001"/>
    <n v="5885.93"/>
    <n v="12017"/>
    <m/>
    <x v="5"/>
    <s v="IB"/>
    <x v="0"/>
    <n v="0.48980000000000001"/>
    <b v="1"/>
    <x v="0"/>
    <x v="10"/>
  </r>
  <r>
    <s v="KAPE-IB-218987-07-06-2022"/>
    <s v="LTM/0153/22-23"/>
    <n v="12692"/>
    <n v="5201.009"/>
    <s v="HMB-084926"/>
    <s v="KPPE-SB-17048"/>
    <d v="2022-07-24T00:00:00"/>
    <n v="22869687.559999999"/>
    <n v="0.48980000000000001"/>
    <n v="1754.9499999999998"/>
    <n v="3583"/>
    <m/>
    <x v="5"/>
    <s v="IB"/>
    <x v="0"/>
    <n v="0.48980000000000001"/>
    <b v="1"/>
    <x v="0"/>
    <x v="10"/>
  </r>
  <r>
    <s v="KAPE-IB-3802-06-07-2022"/>
    <s v="LTM/0100/22-23"/>
    <n v="12756"/>
    <n v="3906.9090000000001"/>
    <s v="HMB-084905"/>
    <s v="KPEX-SB-8249"/>
    <d v="2022-07-24T00:00:00"/>
    <n v="18606900"/>
    <n v="0.04"/>
    <n v="233.2"/>
    <n v="5830"/>
    <m/>
    <x v="5"/>
    <s v="IB"/>
    <x v="0"/>
    <n v="0.04"/>
    <b v="1"/>
    <x v="0"/>
    <x v="2"/>
  </r>
  <r>
    <s v="KAPE-IB-3802-06-07-2022"/>
    <s v="LTM/0152/22-23"/>
    <n v="22784"/>
    <n v="3906.9090000000001"/>
    <s v="HMB-084805"/>
    <s v="KPPE-SB-16086"/>
    <d v="2022-07-23T00:00:00"/>
    <n v="26487333.260000002"/>
    <n v="0.04"/>
    <n v="480.68"/>
    <n v="12017"/>
    <m/>
    <x v="5"/>
    <s v="IB"/>
    <x v="0"/>
    <n v="0.04"/>
    <b v="1"/>
    <x v="0"/>
    <x v="2"/>
  </r>
  <r>
    <s v="KAPE-IB-3802-06-07-2022"/>
    <s v="LTM/0153/22-23"/>
    <n v="12692"/>
    <n v="3906.9090000000001"/>
    <s v="HMB-084926"/>
    <s v="KPPE-SB-17048"/>
    <d v="2022-07-24T00:00:00"/>
    <n v="22869687.559999999"/>
    <n v="0.04"/>
    <n v="143.32"/>
    <n v="3583"/>
    <m/>
    <x v="5"/>
    <s v="IB"/>
    <x v="0"/>
    <n v="0.04"/>
    <b v="1"/>
    <x v="0"/>
    <x v="2"/>
  </r>
  <r>
    <s v="KPFI-TI-1182-14-07-2022"/>
    <s v="LTM/0124/22-23"/>
    <n v="31784"/>
    <n v="9606.2919999999995"/>
    <s v="HMB-084858"/>
    <s v="KPPE-SB-17021"/>
    <d v="2022-07-24T00:00:00"/>
    <n v="29634682.039999999"/>
    <n v="1"/>
    <n v="8"/>
    <n v="8"/>
    <m/>
    <x v="5"/>
    <s v="TI"/>
    <x v="2"/>
    <n v="1"/>
    <b v="1"/>
    <x v="0"/>
    <x v="6"/>
  </r>
  <r>
    <s v="PQZI-EP-27181-14-05-2022"/>
    <s v="LTM/0135/22-23"/>
    <n v="22536"/>
    <n v="9607.11"/>
    <s v="HMB-084684"/>
    <s v="KPPE-SB-16775"/>
    <d v="2022-07-23T00:00:00"/>
    <n v="35041841.630000003"/>
    <n v="1"/>
    <n v="44.28"/>
    <n v="44.28"/>
    <m/>
    <x v="5"/>
    <s v="EP"/>
    <x v="2"/>
    <n v="1"/>
    <b v="1"/>
    <x v="0"/>
    <x v="6"/>
  </r>
  <r>
    <s v="PQZI-EP-27179-14-05-2022"/>
    <s v="LTM/0136/22-23"/>
    <n v="23284"/>
    <n v="9607.11"/>
    <s v="HMB-084680"/>
    <s v="KPPE-SB-16779"/>
    <d v="2022-07-23T00:00:00"/>
    <n v="35270624.399999999"/>
    <n v="1"/>
    <n v="139.69"/>
    <n v="139.69"/>
    <m/>
    <x v="5"/>
    <s v="EP"/>
    <x v="2"/>
    <n v="1"/>
    <b v="1"/>
    <x v="0"/>
    <x v="6"/>
  </r>
  <r>
    <s v="KAPW-IB-188078-27-06-2022"/>
    <s v="LTM/0152/22-23"/>
    <n v="22784"/>
    <n v="3906.9029999999998"/>
    <s v="HMB-084805"/>
    <s v="KPPE-SB-16086"/>
    <d v="2022-07-23T00:00:00"/>
    <n v="26487333.260000002"/>
    <n v="0.04"/>
    <n v="174.32"/>
    <n v="4358"/>
    <m/>
    <x v="5"/>
    <s v="IB"/>
    <x v="0"/>
    <n v="0.04"/>
    <b v="1"/>
    <x v="0"/>
    <x v="2"/>
  </r>
  <r>
    <s v="KAPE-IB-65345-11-10-2021"/>
    <s v="LTM/0137/22-23"/>
    <n v="4421"/>
    <n v="5402.33"/>
    <s v="HMB-084340"/>
    <s v="KPPE-SB-16543"/>
    <d v="2022-07-23T00:00:00"/>
    <n v="28192090.039999999"/>
    <n v="0.99009999999999998"/>
    <n v="1768.03"/>
    <n v="1785.71"/>
    <m/>
    <x v="5"/>
    <s v="IB"/>
    <x v="0"/>
    <n v="0.99009999999999998"/>
    <b v="1"/>
    <x v="0"/>
    <x v="3"/>
  </r>
  <r>
    <s v="KAPE-IB-65345-11-10-2021"/>
    <s v="LTM/0137/22-23"/>
    <n v="4421"/>
    <n v="5402.33"/>
    <s v="HMB-084340"/>
    <s v="KPPE-SB-16543"/>
    <d v="2022-07-23T00:00:00"/>
    <n v="28192090.039999999"/>
    <n v="1.0101"/>
    <n v="11332.9"/>
    <n v="11219.58"/>
    <m/>
    <x v="5"/>
    <s v="IB"/>
    <x v="0"/>
    <n v="1.0101"/>
    <b v="1"/>
    <x v="0"/>
    <x v="3"/>
  </r>
  <r>
    <s v="KPFI-TI-1211-14-07-2022"/>
    <s v="LTM/0124/22-23"/>
    <n v="31784"/>
    <n v="8523.5990000000002"/>
    <s v="HMB-084858"/>
    <s v="KPPE-SB-17021"/>
    <d v="2022-07-24T00:00:00"/>
    <n v="29634682.039999999"/>
    <n v="1"/>
    <n v="20000"/>
    <n v="20000"/>
    <m/>
    <x v="5"/>
    <s v="TI"/>
    <x v="2"/>
    <n v="1"/>
    <b v="1"/>
    <x v="0"/>
    <x v="6"/>
  </r>
  <r>
    <s v="KPFI-TI-1202-14-07-2022"/>
    <s v="LTM/0124/22-23"/>
    <n v="31784"/>
    <n v="4821.8999999999996"/>
    <s v="HMB-084858"/>
    <s v="KPPE-SB-17021"/>
    <d v="2022-07-24T00:00:00"/>
    <n v="29634682.039999999"/>
    <n v="1"/>
    <n v="8"/>
    <n v="8"/>
    <m/>
    <x v="5"/>
    <s v="TI"/>
    <x v="2"/>
    <n v="1"/>
    <b v="1"/>
    <x v="0"/>
    <x v="6"/>
  </r>
  <r>
    <s v="PQIB-IB-2406-11-08-2020"/>
    <s v="LTM/0097/22-23"/>
    <n v="13456"/>
    <n v="2701.12"/>
    <s v="HMB-081739"/>
    <s v="KPEX-SB-9073"/>
    <d v="2022-07-27T00:00:00"/>
    <n v="25192241.710000001"/>
    <n v="0.4"/>
    <n v="5059.6000000000004"/>
    <n v="12649"/>
    <m/>
    <x v="5"/>
    <s v="IB"/>
    <x v="0"/>
    <n v="0.4"/>
    <b v="1"/>
    <x v="0"/>
    <x v="0"/>
  </r>
  <r>
    <s v="PQIB-IB-2406-11-08-2020"/>
    <s v="LTM/0106/22-23"/>
    <n v="10092"/>
    <n v="2701.12"/>
    <s v="HMB-081398"/>
    <s v="KPEX-SB-9061"/>
    <d v="2022-07-27T00:00:00"/>
    <n v="31149792.489999998"/>
    <n v="0.4"/>
    <n v="5812.8"/>
    <n v="14532"/>
    <m/>
    <x v="5"/>
    <s v="IB"/>
    <x v="0"/>
    <n v="0.4"/>
    <b v="1"/>
    <x v="0"/>
    <x v="0"/>
  </r>
  <r>
    <s v="PQIB-IB-2406-11-08-2020"/>
    <s v="LTM/0162/22-23"/>
    <n v="4264"/>
    <n v="2701.12"/>
    <s v="HMB-085725"/>
    <s v="KPEX-SB-9069"/>
    <d v="2022-07-27T00:00:00"/>
    <n v="37576361.960000001"/>
    <n v="0.4"/>
    <n v="6765.5999999999995"/>
    <n v="16914"/>
    <m/>
    <x v="5"/>
    <s v="IB"/>
    <x v="0"/>
    <n v="0.4"/>
    <b v="1"/>
    <x v="0"/>
    <x v="0"/>
  </r>
  <r>
    <s v="PQIB-IB-2406-11-08-2020"/>
    <s v="LTM/0163/22-23"/>
    <n v="24480"/>
    <n v="2701.12"/>
    <s v="AHB-060583"/>
    <s v="KPEX-SB-9062"/>
    <d v="2022-07-27T00:00:00"/>
    <n v="32179568.41"/>
    <n v="0.4"/>
    <n v="8780.4000000000015"/>
    <n v="21951"/>
    <m/>
    <x v="5"/>
    <s v="IB"/>
    <x v="0"/>
    <n v="0.4"/>
    <b v="1"/>
    <x v="0"/>
    <x v="0"/>
  </r>
  <r>
    <s v="KAPE-IB-219641-07-06-2022"/>
    <s v="LTM/0097/22-23"/>
    <n v="13456"/>
    <n v="2847"/>
    <s v="HMB-081739"/>
    <s v="KPEX-SB-9073"/>
    <d v="2022-07-27T00:00:00"/>
    <n v="25192241.710000001"/>
    <n v="0.03"/>
    <n v="379.47"/>
    <n v="12649"/>
    <m/>
    <x v="5"/>
    <s v="IB"/>
    <x v="0"/>
    <n v="0.03"/>
    <b v="1"/>
    <x v="0"/>
    <x v="2"/>
  </r>
  <r>
    <s v="KAPE-IB-219641-07-06-2022"/>
    <s v="LTM/0106/22-23"/>
    <n v="10092"/>
    <n v="2847"/>
    <s v="HMB-081398"/>
    <s v="KPEX-SB-9061"/>
    <d v="2022-07-27T00:00:00"/>
    <n v="31149792.489999998"/>
    <n v="0.03"/>
    <n v="435.96"/>
    <n v="14532"/>
    <m/>
    <x v="5"/>
    <s v="IB"/>
    <x v="0"/>
    <n v="0.03"/>
    <b v="1"/>
    <x v="0"/>
    <x v="2"/>
  </r>
  <r>
    <s v="KAPE-IB-219641-07-06-2022"/>
    <s v="LTM/0162/22-23"/>
    <n v="4264"/>
    <n v="2847"/>
    <s v="HMB-085725"/>
    <s v="KPEX-SB-9069"/>
    <d v="2022-07-27T00:00:00"/>
    <n v="37576361.960000001"/>
    <n v="0.03"/>
    <n v="507.42"/>
    <n v="16914"/>
    <m/>
    <x v="5"/>
    <s v="IB"/>
    <x v="0"/>
    <n v="0.03"/>
    <b v="1"/>
    <x v="0"/>
    <x v="2"/>
  </r>
  <r>
    <s v="KAPE-IB-219641-07-06-2022"/>
    <s v="LTM/0163/22-23"/>
    <n v="24480"/>
    <n v="2847"/>
    <s v="AHB-060583"/>
    <s v="KPEX-SB-9062"/>
    <d v="2022-07-27T00:00:00"/>
    <n v="32179568.41"/>
    <n v="0.03"/>
    <n v="658.53"/>
    <n v="21951"/>
    <m/>
    <x v="5"/>
    <s v="IB"/>
    <x v="0"/>
    <n v="0.03"/>
    <b v="1"/>
    <x v="0"/>
    <x v="2"/>
  </r>
  <r>
    <s v="KAPE-MB-228620-10-06-2021"/>
    <s v="LTM/0097/22-23"/>
    <n v="13456"/>
    <n v="5503.201"/>
    <s v="HMB-081739"/>
    <s v="KPEX-SB-9073"/>
    <d v="2022-07-27T00:00:00"/>
    <n v="25192241.710000001"/>
    <n v="0.41666999999999998"/>
    <n v="5270.46"/>
    <n v="12649"/>
    <m/>
    <x v="5"/>
    <s v="MB"/>
    <x v="1"/>
    <n v="0.41666999999999998"/>
    <b v="1"/>
    <x v="0"/>
    <x v="5"/>
  </r>
  <r>
    <s v="KAPW-IB-178347-06-06-2022"/>
    <s v="LTM/0097/22-23"/>
    <n v="13456"/>
    <n v="3906.9029999999998"/>
    <s v="HMB-081739"/>
    <s v="KPEX-SB-9073"/>
    <d v="2022-07-27T00:00:00"/>
    <n v="25192241.710000001"/>
    <n v="0.04"/>
    <n v="487.71999999999997"/>
    <n v="12193"/>
    <m/>
    <x v="5"/>
    <s v="IB"/>
    <x v="0"/>
    <n v="0.04"/>
    <b v="1"/>
    <x v="0"/>
    <x v="2"/>
  </r>
  <r>
    <s v="KAPW-IB-178347-06-06-2022"/>
    <s v="LTM/0106/22-23"/>
    <n v="10092"/>
    <n v="3906.9029999999998"/>
    <s v="HMB-081398"/>
    <s v="KPEX-SB-9061"/>
    <d v="2022-07-27T00:00:00"/>
    <n v="31149792.489999998"/>
    <n v="0.04"/>
    <n v="581.28"/>
    <n v="14532"/>
    <m/>
    <x v="5"/>
    <s v="IB"/>
    <x v="0"/>
    <n v="0.04"/>
    <b v="1"/>
    <x v="0"/>
    <x v="2"/>
  </r>
  <r>
    <s v="KAPE-IB-228399-22-06-2022"/>
    <s v="LTM/0097/22-23"/>
    <n v="13456"/>
    <n v="3910"/>
    <s v="HMB-081739"/>
    <s v="KPEX-SB-9073"/>
    <d v="2022-07-27T00:00:00"/>
    <n v="25192241.710000001"/>
    <n v="0.04"/>
    <n v="505.96"/>
    <n v="12649"/>
    <m/>
    <x v="5"/>
    <s v="IB"/>
    <x v="0"/>
    <n v="0.04"/>
    <b v="1"/>
    <x v="0"/>
    <x v="2"/>
  </r>
  <r>
    <s v="KAPE-IB-218987-07-06-2022"/>
    <s v="LTM/0097/22-23"/>
    <n v="13456"/>
    <n v="5201.009"/>
    <s v="HMB-081739"/>
    <s v="KPEX-SB-9073"/>
    <d v="2022-07-27T00:00:00"/>
    <n v="25192241.710000001"/>
    <n v="0.624"/>
    <n v="7892.98"/>
    <n v="12649"/>
    <m/>
    <x v="5"/>
    <s v="IB"/>
    <x v="0"/>
    <n v="0.624"/>
    <b v="1"/>
    <x v="0"/>
    <x v="10"/>
  </r>
  <r>
    <s v="KAPE-IB-218987-07-06-2022"/>
    <s v="LTM/0106/22-23"/>
    <n v="10092"/>
    <n v="5201.009"/>
    <s v="HMB-081398"/>
    <s v="KPEX-SB-9061"/>
    <d v="2022-07-27T00:00:00"/>
    <n v="31149792.489999998"/>
    <n v="0.624"/>
    <n v="9067.9699999999993"/>
    <n v="14532"/>
    <m/>
    <x v="5"/>
    <s v="IB"/>
    <x v="0"/>
    <n v="0.624"/>
    <b v="1"/>
    <x v="0"/>
    <x v="10"/>
  </r>
  <r>
    <s v="KAPE-IB-218987-07-06-2022"/>
    <s v="LTM/0162/22-23"/>
    <n v="4264"/>
    <n v="5201.009"/>
    <s v="HMB-085725"/>
    <s v="KPEX-SB-9069"/>
    <d v="2022-07-27T00:00:00"/>
    <n v="37576361.960000001"/>
    <n v="0.624"/>
    <n v="10554.34"/>
    <n v="16914"/>
    <m/>
    <x v="5"/>
    <s v="IB"/>
    <x v="0"/>
    <n v="0.624"/>
    <b v="1"/>
    <x v="0"/>
    <x v="10"/>
  </r>
  <r>
    <s v="KAPE-IB-218987-07-06-2022"/>
    <s v="LTM/0163/22-23"/>
    <n v="24480"/>
    <n v="5201.009"/>
    <s v="AHB-060583"/>
    <s v="KPEX-SB-9062"/>
    <d v="2022-07-27T00:00:00"/>
    <n v="32179568.41"/>
    <n v="0.48980000000000001"/>
    <n v="2481.8200000000002"/>
    <n v="5067"/>
    <m/>
    <x v="5"/>
    <s v="IB"/>
    <x v="0"/>
    <n v="0.48980000000000001"/>
    <b v="1"/>
    <x v="0"/>
    <x v="10"/>
  </r>
  <r>
    <s v="KAPE-IB-3802-06-07-2022"/>
    <s v="LTM/0163/22-23"/>
    <n v="24480"/>
    <n v="3906.9090000000001"/>
    <s v="AHB-060583"/>
    <s v="KPEX-SB-9062"/>
    <d v="2022-07-27T00:00:00"/>
    <n v="32179568.41"/>
    <n v="0.04"/>
    <n v="202.68"/>
    <n v="5067"/>
    <m/>
    <x v="5"/>
    <s v="IB"/>
    <x v="0"/>
    <n v="0.04"/>
    <b v="1"/>
    <x v="0"/>
    <x v="2"/>
  </r>
  <r>
    <s v="KAPW-IB-188078-27-06-2022"/>
    <s v="LTM/0097/22-23"/>
    <n v="13456"/>
    <n v="3906.9029999999998"/>
    <s v="HMB-081739"/>
    <s v="KPEX-SB-9073"/>
    <d v="2022-07-27T00:00:00"/>
    <n v="25192241.710000001"/>
    <n v="0.04"/>
    <n v="18.239999999999998"/>
    <n v="456"/>
    <m/>
    <x v="5"/>
    <s v="IB"/>
    <x v="0"/>
    <n v="0.04"/>
    <b v="1"/>
    <x v="0"/>
    <x v="2"/>
  </r>
  <r>
    <s v="KAPW-IB-188078-27-06-2022"/>
    <s v="LTM/0163/22-23"/>
    <n v="24480"/>
    <n v="3906.9029999999998"/>
    <s v="AHB-060583"/>
    <s v="KPEX-SB-9062"/>
    <d v="2022-07-27T00:00:00"/>
    <n v="32179568.41"/>
    <n v="0.04"/>
    <n v="202.68"/>
    <n v="5067"/>
    <m/>
    <x v="5"/>
    <s v="IB"/>
    <x v="0"/>
    <n v="0.04"/>
    <b v="1"/>
    <x v="0"/>
    <x v="2"/>
  </r>
  <r>
    <s v="PQIB-IB-2406-11-08-2020"/>
    <s v="LTM/0093/22-23"/>
    <n v="30276"/>
    <n v="2701.12"/>
    <s v="HMB-081422"/>
    <s v="KPEX-SB-9558"/>
    <d v="2022-07-28T00:00:00"/>
    <n v="7756334.6600000001"/>
    <n v="0.4"/>
    <n v="1482.4"/>
    <n v="3706"/>
    <m/>
    <x v="5"/>
    <s v="IB"/>
    <x v="0"/>
    <n v="0.4"/>
    <b v="1"/>
    <x v="0"/>
    <x v="0"/>
  </r>
  <r>
    <s v="PQIB-IB-2406-11-08-2020"/>
    <s v="LTM/0147/22-23"/>
    <n v="26772"/>
    <n v="2701.12"/>
    <s v="HMB-084683"/>
    <s v="KPEX-SB-9092"/>
    <d v="2022-07-27T00:00:00"/>
    <n v="7943157.1799999997"/>
    <n v="0.4"/>
    <n v="1713.6"/>
    <n v="4284"/>
    <m/>
    <x v="5"/>
    <s v="IB"/>
    <x v="0"/>
    <n v="0.4"/>
    <b v="1"/>
    <x v="0"/>
    <x v="0"/>
  </r>
  <r>
    <s v="PQIB-IB-2406-11-08-2020"/>
    <s v="LTM/0171/22-23"/>
    <n v="13716"/>
    <n v="2701.12"/>
    <s v="HMB-086209"/>
    <s v="KPPE-SB-19224"/>
    <d v="2022-07-28T00:00:00"/>
    <n v="16472775.529999999"/>
    <n v="0.4"/>
    <n v="4476.8"/>
    <n v="11192"/>
    <m/>
    <x v="5"/>
    <s v="IB"/>
    <x v="0"/>
    <n v="0.4"/>
    <b v="1"/>
    <x v="0"/>
    <x v="0"/>
  </r>
  <r>
    <s v="PQIB-IB-2406-11-08-2020"/>
    <s v="LTM/0172/22-23"/>
    <n v="54216"/>
    <n v="2701.12"/>
    <s v="HMB-086211"/>
    <s v="KPPE-SB-19139"/>
    <d v="2022-07-28T00:00:00"/>
    <n v="64388982.640000001"/>
    <n v="0.4"/>
    <n v="17390"/>
    <n v="43475"/>
    <m/>
    <x v="5"/>
    <s v="IB"/>
    <x v="0"/>
    <n v="0.4"/>
    <b v="1"/>
    <x v="0"/>
    <x v="0"/>
  </r>
  <r>
    <s v="KAPE-IB-219641-07-06-2022"/>
    <s v="LTM/0093/22-23"/>
    <n v="30276"/>
    <n v="2847"/>
    <s v="HMB-081422"/>
    <s v="KPEX-SB-9558"/>
    <d v="2022-07-28T00:00:00"/>
    <n v="7756334.6600000001"/>
    <n v="0.03"/>
    <n v="111.18"/>
    <n v="3706"/>
    <m/>
    <x v="5"/>
    <s v="IB"/>
    <x v="0"/>
    <n v="0.03"/>
    <b v="1"/>
    <x v="0"/>
    <x v="2"/>
  </r>
  <r>
    <s v="KAPE-IB-219641-07-06-2022"/>
    <s v="LTM/0147/22-23"/>
    <n v="26772"/>
    <n v="2847"/>
    <s v="HMB-084683"/>
    <s v="KPEX-SB-9092"/>
    <d v="2022-07-27T00:00:00"/>
    <n v="7943157.1799999997"/>
    <n v="0.03"/>
    <n v="128.52000000000001"/>
    <n v="4284"/>
    <m/>
    <x v="5"/>
    <s v="IB"/>
    <x v="0"/>
    <n v="0.03"/>
    <b v="1"/>
    <x v="0"/>
    <x v="2"/>
  </r>
  <r>
    <s v="KAPE-IB-219641-07-06-2022"/>
    <s v="LTM/0171/22-23"/>
    <n v="13716"/>
    <n v="2847"/>
    <s v="HMB-086209"/>
    <s v="KPPE-SB-19224"/>
    <d v="2022-07-28T00:00:00"/>
    <n v="16472775.529999999"/>
    <n v="0.03"/>
    <n v="335.76"/>
    <n v="11192"/>
    <m/>
    <x v="5"/>
    <s v="IB"/>
    <x v="0"/>
    <n v="0.03"/>
    <b v="1"/>
    <x v="0"/>
    <x v="2"/>
  </r>
  <r>
    <s v="KAPE-IB-219641-07-06-2022"/>
    <s v="LTM/0172/22-23"/>
    <n v="54216"/>
    <n v="2847"/>
    <s v="HMB-086211"/>
    <s v="KPPE-SB-19139"/>
    <d v="2022-07-28T00:00:00"/>
    <n v="64388982.640000001"/>
    <n v="0.03"/>
    <n v="1304.25"/>
    <n v="43475"/>
    <m/>
    <x v="5"/>
    <s v="IB"/>
    <x v="0"/>
    <n v="0.03"/>
    <b v="1"/>
    <x v="0"/>
    <x v="2"/>
  </r>
  <r>
    <s v="KAPE-MB-228620-10-06-2021"/>
    <s v="LTM/0093/22-23"/>
    <n v="30276"/>
    <n v="5503.201"/>
    <s v="HMB-081422"/>
    <s v="KPEX-SB-9558"/>
    <d v="2022-07-28T00:00:00"/>
    <n v="7756334.6600000001"/>
    <n v="0.41666999999999998"/>
    <n v="1544.18"/>
    <n v="3706"/>
    <m/>
    <x v="5"/>
    <s v="MB"/>
    <x v="1"/>
    <n v="0.41666999999999998"/>
    <b v="1"/>
    <x v="0"/>
    <x v="5"/>
  </r>
  <r>
    <s v="KAPE-IB-228399-22-06-2022"/>
    <s v="LTM/0093/22-23"/>
    <n v="30276"/>
    <n v="3910"/>
    <s v="HMB-081422"/>
    <s v="KPEX-SB-9558"/>
    <d v="2022-07-28T00:00:00"/>
    <n v="7756334.6600000001"/>
    <n v="0.04"/>
    <n v="148.24"/>
    <n v="3706"/>
    <m/>
    <x v="5"/>
    <s v="IB"/>
    <x v="0"/>
    <n v="0.04"/>
    <b v="1"/>
    <x v="0"/>
    <x v="2"/>
  </r>
  <r>
    <s v="KPFI-TI-48642-16-06-2022"/>
    <s v="LTM/0156/22-23"/>
    <n v="14893"/>
    <n v="8523.5990000000002"/>
    <s v="MCB-005413"/>
    <s v="KPEX-SB-9160"/>
    <d v="2022-07-27T00:00:00"/>
    <n v="38797059.039999999"/>
    <n v="1"/>
    <n v="17000"/>
    <n v="17000"/>
    <m/>
    <x v="5"/>
    <s v="TI"/>
    <x v="2"/>
    <n v="1"/>
    <b v="1"/>
    <x v="0"/>
    <x v="6"/>
  </r>
  <r>
    <s v="KPFI-TI-48642-16-06-2022"/>
    <s v="LTM/0158/22-23"/>
    <n v="15544"/>
    <n v="8523.5990000000002"/>
    <s v="MCB-005411"/>
    <s v="KPEX-SB-9431"/>
    <d v="2022-07-27T00:00:00"/>
    <n v="35572444"/>
    <n v="1"/>
    <n v="15000"/>
    <n v="15000"/>
    <m/>
    <x v="5"/>
    <s v="TI"/>
    <x v="2"/>
    <n v="1"/>
    <b v="1"/>
    <x v="0"/>
    <x v="6"/>
  </r>
  <r>
    <s v="KPFI-TI-48642-16-06-2022"/>
    <s v="LTM/0160/22-23"/>
    <n v="3054"/>
    <n v="8523.5990000000002"/>
    <s v="MCB-005407"/>
    <s v="KPEX-SB-9580"/>
    <d v="2022-07-28T00:00:00"/>
    <n v="10029000.060000001"/>
    <n v="1"/>
    <n v="3000"/>
    <n v="3000"/>
    <m/>
    <x v="5"/>
    <s v="TI"/>
    <x v="2"/>
    <n v="1"/>
    <b v="1"/>
    <x v="0"/>
    <x v="6"/>
  </r>
  <r>
    <s v="KPAF-TI-1055-07-07-2022"/>
    <s v="LTM/0156/22-23"/>
    <n v="14893"/>
    <n v="8507.9"/>
    <s v="MCB-005413"/>
    <s v="KPEX-SB-9160"/>
    <d v="2022-07-27T00:00:00"/>
    <n v="38797059.039999999"/>
    <n v="1"/>
    <n v="176"/>
    <n v="176"/>
    <m/>
    <x v="5"/>
    <s v="TI"/>
    <x v="2"/>
    <n v="1"/>
    <b v="1"/>
    <x v="0"/>
    <x v="6"/>
  </r>
  <r>
    <s v="KAPE-IB-218987-07-06-2022"/>
    <s v="LTM/0147/22-23"/>
    <n v="26772"/>
    <n v="5201.009"/>
    <s v="HMB-084683"/>
    <s v="KPEX-SB-9092"/>
    <d v="2022-07-27T00:00:00"/>
    <n v="7943157.1799999997"/>
    <n v="0.624"/>
    <n v="2673.22"/>
    <n v="4284"/>
    <m/>
    <x v="5"/>
    <s v="IB"/>
    <x v="0"/>
    <n v="0.624"/>
    <b v="1"/>
    <x v="0"/>
    <x v="10"/>
  </r>
  <r>
    <s v="KAPE-IB-218987-07-06-2022"/>
    <s v="LTM/0156/22-23"/>
    <n v="14893"/>
    <n v="5201.009"/>
    <s v="MCB-005413"/>
    <s v="KPEX-SB-9160"/>
    <d v="2022-07-27T00:00:00"/>
    <n v="38797059.039999999"/>
    <n v="0.35714000000000001"/>
    <n v="8865"/>
    <n v="24822"/>
    <m/>
    <x v="5"/>
    <s v="IB"/>
    <x v="0"/>
    <n v="0.35714000000000001"/>
    <b v="1"/>
    <x v="0"/>
    <x v="10"/>
  </r>
  <r>
    <s v="KAPE-IB-218987-07-06-2022"/>
    <s v="LTM/0158/22-23"/>
    <n v="15544"/>
    <n v="5201.009"/>
    <s v="MCB-005411"/>
    <s v="KPEX-SB-9431"/>
    <d v="2022-07-27T00:00:00"/>
    <n v="35572444"/>
    <n v="0.35714000000000001"/>
    <n v="8498.15"/>
    <n v="23795"/>
    <m/>
    <x v="5"/>
    <s v="IB"/>
    <x v="0"/>
    <n v="0.35714000000000001"/>
    <b v="1"/>
    <x v="0"/>
    <x v="10"/>
  </r>
  <r>
    <s v="KAPE-IB-3802-06-07-2022"/>
    <s v="LTM/0147/22-23"/>
    <n v="26772"/>
    <n v="3906.9090000000001"/>
    <s v="HMB-084683"/>
    <s v="KPEX-SB-9092"/>
    <d v="2022-07-27T00:00:00"/>
    <n v="7943157.1799999997"/>
    <n v="0.04"/>
    <n v="171.36"/>
    <n v="4284"/>
    <m/>
    <x v="5"/>
    <s v="IB"/>
    <x v="0"/>
    <n v="0.04"/>
    <b v="1"/>
    <x v="0"/>
    <x v="2"/>
  </r>
  <r>
    <s v="KAPE-IB-3802-06-07-2022"/>
    <s v="LTM/0171/22-23"/>
    <n v="13716"/>
    <n v="3906.9090000000001"/>
    <s v="HMB-086209"/>
    <s v="KPPE-SB-19224"/>
    <d v="2022-07-28T00:00:00"/>
    <n v="16472775.529999999"/>
    <n v="0.04"/>
    <n v="447.68"/>
    <n v="11192"/>
    <m/>
    <x v="5"/>
    <s v="IB"/>
    <x v="0"/>
    <n v="0.04"/>
    <b v="1"/>
    <x v="0"/>
    <x v="2"/>
  </r>
  <r>
    <s v="KAPE-IB-3802-06-07-2022"/>
    <s v="LTM/0172/22-23"/>
    <n v="54216"/>
    <n v="3906.9090000000001"/>
    <s v="HMB-086211"/>
    <s v="KPPE-SB-19139"/>
    <d v="2022-07-28T00:00:00"/>
    <n v="64388982.640000001"/>
    <n v="0.04"/>
    <n v="1739"/>
    <n v="43475"/>
    <m/>
    <x v="5"/>
    <s v="IB"/>
    <x v="0"/>
    <n v="0.04"/>
    <b v="1"/>
    <x v="0"/>
    <x v="2"/>
  </r>
  <r>
    <s v="KAPW-IB-190015-30-06-2022"/>
    <s v="LTM/0147/22-23"/>
    <n v="26772"/>
    <n v="3204.16"/>
    <s v="HMB-084683"/>
    <s v="KPEX-SB-9092"/>
    <d v="2022-07-27T00:00:00"/>
    <n v="7943157.1799999997"/>
    <n v="7.0000000000000007E-2"/>
    <n v="299.88"/>
    <n v="4284"/>
    <m/>
    <x v="5"/>
    <s v="IB"/>
    <x v="0"/>
    <n v="7.0000000000000007E-2"/>
    <b v="1"/>
    <x v="0"/>
    <x v="8"/>
  </r>
  <r>
    <s v="KPAF-TI-387-04-07-2022"/>
    <s v="LTM/0158/22-23"/>
    <n v="15544"/>
    <n v="4821.1090000000004"/>
    <s v="MCB-005411"/>
    <s v="KPEX-SB-9431"/>
    <d v="2022-07-27T00:00:00"/>
    <n v="35572444"/>
    <n v="1"/>
    <n v="10000"/>
    <n v="10000"/>
    <m/>
    <x v="5"/>
    <s v="TI"/>
    <x v="2"/>
    <n v="1"/>
    <b v="1"/>
    <x v="0"/>
    <x v="6"/>
  </r>
  <r>
    <s v="KPAF-TI-387-04-07-2022"/>
    <s v="LTM/0160/22-23"/>
    <n v="3054"/>
    <n v="4821.1090000000004"/>
    <s v="MCB-005407"/>
    <s v="KPEX-SB-9580"/>
    <d v="2022-07-28T00:00:00"/>
    <n v="10029000.060000001"/>
    <n v="1"/>
    <n v="3000"/>
    <n v="3000"/>
    <m/>
    <x v="5"/>
    <s v="TI"/>
    <x v="2"/>
    <n v="1"/>
    <b v="1"/>
    <x v="0"/>
    <x v="6"/>
  </r>
  <r>
    <s v="PQZI-EP-27179-14-05-2022"/>
    <s v="LTM/0160/22-23"/>
    <n v="3054"/>
    <n v="9607.11"/>
    <s v="MCB-005407"/>
    <s v="KPEX-SB-9580"/>
    <d v="2022-07-28T00:00:00"/>
    <n v="10029000.060000001"/>
    <n v="1"/>
    <n v="24"/>
    <n v="24"/>
    <m/>
    <x v="5"/>
    <s v="EP"/>
    <x v="2"/>
    <n v="1"/>
    <b v="1"/>
    <x v="0"/>
    <x v="6"/>
  </r>
  <r>
    <s v="KAPW-IB-188078-27-06-2022"/>
    <s v="LTM/0093/22-23"/>
    <n v="30276"/>
    <n v="3906.9029999999998"/>
    <s v="HMB-081422"/>
    <s v="KPEX-SB-9558"/>
    <d v="2022-07-28T00:00:00"/>
    <n v="7756334.6600000001"/>
    <n v="0.04"/>
    <n v="148.24"/>
    <n v="3706"/>
    <m/>
    <x v="5"/>
    <s v="IB"/>
    <x v="0"/>
    <n v="0.04"/>
    <b v="1"/>
    <x v="0"/>
    <x v="2"/>
  </r>
  <r>
    <s v="KAPW-IB-188078-27-06-2022"/>
    <s v="LTM/0147/22-23"/>
    <n v="26772"/>
    <n v="3906.9029999999998"/>
    <s v="HMB-084683"/>
    <s v="KPEX-SB-9092"/>
    <d v="2022-07-27T00:00:00"/>
    <n v="7943157.1799999997"/>
    <n v="0.04"/>
    <n v="171.36"/>
    <n v="4284"/>
    <m/>
    <x v="5"/>
    <s v="IB"/>
    <x v="0"/>
    <n v="0.04"/>
    <b v="1"/>
    <x v="0"/>
    <x v="2"/>
  </r>
  <r>
    <s v="KAPW-IB-188078-27-06-2022"/>
    <s v="LTM/0171/22-23"/>
    <n v="13716"/>
    <n v="3906.9029999999998"/>
    <s v="HMB-086209"/>
    <s v="KPPE-SB-19224"/>
    <d v="2022-07-28T00:00:00"/>
    <n v="16472775.529999999"/>
    <n v="0.04"/>
    <n v="447.68"/>
    <n v="11192"/>
    <m/>
    <x v="5"/>
    <s v="IB"/>
    <x v="0"/>
    <n v="0.04"/>
    <b v="1"/>
    <x v="0"/>
    <x v="2"/>
  </r>
  <r>
    <s v="KAPW-IB-188078-27-06-2022"/>
    <s v="LTM/0172/22-23"/>
    <n v="54216"/>
    <n v="3906.9029999999998"/>
    <s v="HMB-086211"/>
    <s v="KPPE-SB-19139"/>
    <d v="2022-07-28T00:00:00"/>
    <n v="64388982.640000001"/>
    <n v="0.04"/>
    <n v="1739"/>
    <n v="43475"/>
    <m/>
    <x v="5"/>
    <s v="IB"/>
    <x v="0"/>
    <n v="0.04"/>
    <b v="1"/>
    <x v="0"/>
    <x v="2"/>
  </r>
  <r>
    <s v="KAPW-TI-699-04-07-2022"/>
    <s v="LTM/0158/22-23"/>
    <n v="15544"/>
    <n v="9606.1"/>
    <s v="MCB-005411"/>
    <s v="KPEX-SB-9431"/>
    <d v="2022-07-27T00:00:00"/>
    <n v="35572444"/>
    <n v="1"/>
    <n v="5"/>
    <n v="5"/>
    <m/>
    <x v="5"/>
    <s v="TI"/>
    <x v="2"/>
    <n v="1"/>
    <b v="1"/>
    <x v="0"/>
    <x v="6"/>
  </r>
  <r>
    <s v="KPFI-TI-289-04-07-2022"/>
    <s v="LTM/0156/22-23"/>
    <n v="14893"/>
    <n v="9606.2919999999995"/>
    <s v="MCB-005413"/>
    <s v="KPEX-SB-9160"/>
    <d v="2022-07-27T00:00:00"/>
    <n v="38797059.039999999"/>
    <n v="1"/>
    <n v="6"/>
    <n v="6"/>
    <m/>
    <x v="5"/>
    <s v="TI"/>
    <x v="2"/>
    <n v="1"/>
    <b v="1"/>
    <x v="0"/>
    <x v="6"/>
  </r>
  <r>
    <s v="PQIB-IB-2406-11-08-2020"/>
    <s v="LTM/0164/22-23"/>
    <n v="38123"/>
    <n v="2701.12"/>
    <s v="AHB-061613"/>
    <s v="KPEX-SB-10054"/>
    <d v="2022-07-29T00:00:00"/>
    <n v="63293583.490000002"/>
    <n v="0.4"/>
    <n v="9823.2000000000007"/>
    <n v="24558"/>
    <m/>
    <x v="5"/>
    <s v="IB"/>
    <x v="0"/>
    <n v="0.4"/>
    <b v="1"/>
    <x v="0"/>
    <x v="0"/>
  </r>
  <r>
    <s v="PQIB-IB-2406-11-08-2020"/>
    <s v="LTM/0177/22-23"/>
    <n v="9941"/>
    <n v="2701.12"/>
    <s v="HMB-086630"/>
    <s v="KPPE-SB-20123"/>
    <d v="2022-07-29T00:00:00"/>
    <n v="29430262.77"/>
    <n v="0.1"/>
    <n v="1497.8999999999999"/>
    <n v="14979"/>
    <m/>
    <x v="5"/>
    <s v="IB"/>
    <x v="0"/>
    <n v="0.1"/>
    <b v="1"/>
    <x v="0"/>
    <x v="0"/>
  </r>
  <r>
    <s v="KAPE-IB-219641-07-06-2022"/>
    <s v="LTM/0164/22-23"/>
    <n v="38123"/>
    <n v="2847"/>
    <s v="AHB-061613"/>
    <s v="KPEX-SB-10054"/>
    <d v="2022-07-29T00:00:00"/>
    <n v="63293583.490000002"/>
    <n v="0.03"/>
    <n v="736.74"/>
    <n v="24558"/>
    <m/>
    <x v="5"/>
    <s v="IB"/>
    <x v="0"/>
    <n v="0.03"/>
    <b v="1"/>
    <x v="0"/>
    <x v="2"/>
  </r>
  <r>
    <s v="KAPE-IB-219641-07-06-2022"/>
    <s v="LTM/0177/22-23"/>
    <n v="9941"/>
    <n v="2847"/>
    <s v="HMB-086630"/>
    <s v="KPPE-SB-20123"/>
    <d v="2022-07-29T00:00:00"/>
    <n v="29430262.77"/>
    <n v="0.03"/>
    <n v="449.37"/>
    <n v="14979"/>
    <m/>
    <x v="5"/>
    <s v="IB"/>
    <x v="0"/>
    <n v="0.03"/>
    <b v="1"/>
    <x v="0"/>
    <x v="2"/>
  </r>
  <r>
    <s v="KPFI-TI-48642-16-06-2022"/>
    <s v="LTM/0134/22-23"/>
    <n v="18301"/>
    <n v="8523.5990000000002"/>
    <s v="MCB-005409"/>
    <s v="KPPE-SB-19615"/>
    <d v="2022-07-28T00:00:00"/>
    <n v="40832861.780000001"/>
    <n v="1"/>
    <n v="15000"/>
    <n v="15000"/>
    <m/>
    <x v="5"/>
    <s v="TI"/>
    <x v="2"/>
    <n v="1"/>
    <b v="1"/>
    <x v="0"/>
    <x v="6"/>
  </r>
  <r>
    <s v="KPFI-TI-48642-16-06-2022"/>
    <s v="LTM/0157/22-23"/>
    <n v="19818"/>
    <n v="8523.5990000000002"/>
    <s v="MCB-005414"/>
    <s v="KPEX-SB-9822"/>
    <d v="2022-07-28T00:00:00"/>
    <n v="36878457.5"/>
    <n v="1"/>
    <n v="15000"/>
    <n v="15000"/>
    <m/>
    <x v="5"/>
    <s v="TI"/>
    <x v="2"/>
    <n v="1"/>
    <b v="1"/>
    <x v="0"/>
    <x v="6"/>
  </r>
  <r>
    <s v="KPFI-TI-48642-16-06-2022"/>
    <s v="LTM/0159/22-23"/>
    <n v="10608"/>
    <n v="8523.5990000000002"/>
    <s v="MCB-005412"/>
    <s v="KPEX-SB-9780"/>
    <d v="2022-07-28T00:00:00"/>
    <n v="24582266.960000001"/>
    <n v="1"/>
    <n v="7000"/>
    <n v="7000"/>
    <m/>
    <x v="5"/>
    <s v="TI"/>
    <x v="2"/>
    <n v="1"/>
    <b v="1"/>
    <x v="0"/>
    <x v="6"/>
  </r>
  <r>
    <s v="KAPE-IB-218987-07-06-2022"/>
    <s v="LTM/0157/22-23"/>
    <n v="19818"/>
    <n v="5201.009"/>
    <s v="MCB-005414"/>
    <s v="KPEX-SB-9822"/>
    <d v="2022-07-28T00:00:00"/>
    <n v="36878457.5"/>
    <n v="0.35714000000000001"/>
    <n v="8631"/>
    <n v="24167"/>
    <m/>
    <x v="5"/>
    <s v="IB"/>
    <x v="0"/>
    <n v="0.35714000000000001"/>
    <b v="1"/>
    <x v="0"/>
    <x v="10"/>
  </r>
  <r>
    <s v="KAPE-IB-218987-07-06-2022"/>
    <s v="LTM/0159/22-23"/>
    <n v="10608"/>
    <n v="5201.009"/>
    <s v="MCB-005412"/>
    <s v="KPEX-SB-9780"/>
    <d v="2022-07-28T00:00:00"/>
    <n v="24582266.960000001"/>
    <n v="0.35714000000000001"/>
    <n v="5805.31"/>
    <n v="16255"/>
    <m/>
    <x v="5"/>
    <s v="IB"/>
    <x v="0"/>
    <n v="0.35714000000000001"/>
    <b v="1"/>
    <x v="0"/>
    <x v="10"/>
  </r>
  <r>
    <s v="KAPE-IB-218987-07-06-2022"/>
    <s v="LTM/0164/22-23"/>
    <n v="38123"/>
    <n v="5201.009"/>
    <s v="AHB-061613"/>
    <s v="KPEX-SB-10054"/>
    <d v="2022-07-29T00:00:00"/>
    <n v="63293583.490000002"/>
    <n v="0.624"/>
    <n v="1342.85"/>
    <n v="2152"/>
    <m/>
    <x v="5"/>
    <s v="IB"/>
    <x v="0"/>
    <n v="0.624"/>
    <b v="1"/>
    <x v="0"/>
    <x v="10"/>
  </r>
  <r>
    <s v="KAPE-IB-218987-07-06-2022"/>
    <s v="LTM/0164/22-23"/>
    <n v="38123"/>
    <n v="5201.009"/>
    <s v="AHB-061613"/>
    <s v="KPEX-SB-10054"/>
    <d v="2022-07-29T00:00:00"/>
    <n v="63293583.490000002"/>
    <n v="0.48980000000000001"/>
    <n v="2239.37"/>
    <n v="4572"/>
    <m/>
    <x v="5"/>
    <s v="IB"/>
    <x v="0"/>
    <n v="0.48980000000000001"/>
    <b v="1"/>
    <x v="0"/>
    <x v="10"/>
  </r>
  <r>
    <s v="KAPE-IB-3802-06-07-2022"/>
    <s v="LTM/0177/22-23"/>
    <n v="9941"/>
    <n v="3906.9090000000001"/>
    <s v="HMB-086630"/>
    <s v="KPPE-SB-20123"/>
    <d v="2022-07-29T00:00:00"/>
    <n v="29430262.77"/>
    <n v="0.04"/>
    <n v="599.16000000000008"/>
    <n v="14979"/>
    <m/>
    <x v="5"/>
    <s v="IB"/>
    <x v="0"/>
    <n v="0.04"/>
    <b v="1"/>
    <x v="0"/>
    <x v="2"/>
  </r>
  <r>
    <s v="KAPE-IB-3802-06-07-2022"/>
    <s v="LTM/0177/22-23"/>
    <n v="9941"/>
    <n v="3402.9"/>
    <s v="HMB-086630"/>
    <s v="KPPE-SB-20123"/>
    <d v="2022-07-29T00:00:00"/>
    <n v="29430262.77"/>
    <n v="7.0000000000000007E-2"/>
    <n v="1021.72"/>
    <n v="14596"/>
    <m/>
    <x v="5"/>
    <s v="IB"/>
    <x v="0"/>
    <n v="7.0000000000000007E-2"/>
    <b v="1"/>
    <x v="0"/>
    <x v="2"/>
  </r>
  <r>
    <s v="KPAF-TI-387-04-07-2022"/>
    <s v="LTM/0159/22-23"/>
    <n v="10608"/>
    <n v="4821.1090000000004"/>
    <s v="MCB-005412"/>
    <s v="KPEX-SB-9780"/>
    <d v="2022-07-28T00:00:00"/>
    <n v="24582266.960000001"/>
    <n v="1"/>
    <n v="7700"/>
    <n v="7700"/>
    <m/>
    <x v="5"/>
    <s v="TI"/>
    <x v="2"/>
    <n v="1"/>
    <b v="1"/>
    <x v="0"/>
    <x v="6"/>
  </r>
  <r>
    <s v="KPAF-TI-387-04-07-2022"/>
    <s v="LTM/0170/22-23"/>
    <n v="31142"/>
    <n v="4821.1090000000004"/>
    <s v="HMB-086153"/>
    <s v="KPPE-SB-19619"/>
    <d v="2022-07-28T00:00:00"/>
    <n v="51404321.899999999"/>
    <n v="1"/>
    <n v="8300"/>
    <n v="8300"/>
    <m/>
    <x v="5"/>
    <s v="TI"/>
    <x v="2"/>
    <n v="1"/>
    <b v="1"/>
    <x v="0"/>
    <x v="6"/>
  </r>
  <r>
    <s v="PQZI-EP-27179-14-05-2022"/>
    <s v="LTM/0170/22-23"/>
    <n v="31142"/>
    <n v="9607.11"/>
    <s v="HMB-086153"/>
    <s v="KPPE-SB-19619"/>
    <d v="2022-07-28T00:00:00"/>
    <n v="51404321.899999999"/>
    <n v="1"/>
    <n v="65"/>
    <n v="65"/>
    <m/>
    <x v="5"/>
    <s v="EP"/>
    <x v="2"/>
    <n v="1"/>
    <b v="1"/>
    <x v="0"/>
    <x v="6"/>
  </r>
  <r>
    <s v="KAPW-IB-188078-27-06-2022"/>
    <s v="LTM/0177/22-23"/>
    <n v="9941"/>
    <n v="3906.9029999999998"/>
    <s v="HMB-086630"/>
    <s v="KPPE-SB-20123"/>
    <d v="2022-07-29T00:00:00"/>
    <n v="29430262.77"/>
    <n v="0.04"/>
    <n v="599.16000000000008"/>
    <n v="14979"/>
    <m/>
    <x v="5"/>
    <s v="IB"/>
    <x v="0"/>
    <n v="0.04"/>
    <b v="1"/>
    <x v="0"/>
    <x v="2"/>
  </r>
  <r>
    <s v="KAPW-TI-699-04-07-2022"/>
    <s v="LTM/0157/22-23"/>
    <n v="19818"/>
    <n v="9606.1"/>
    <s v="MCB-005414"/>
    <s v="KPEX-SB-9822"/>
    <d v="2022-07-28T00:00:00"/>
    <n v="36878457.5"/>
    <n v="1"/>
    <n v="2"/>
    <n v="2"/>
    <m/>
    <x v="5"/>
    <s v="TI"/>
    <x v="2"/>
    <n v="1"/>
    <b v="1"/>
    <x v="0"/>
    <x v="6"/>
  </r>
  <r>
    <s v="KAPW-TI-699-04-07-2022"/>
    <s v="LTM/0159/22-23"/>
    <n v="10608"/>
    <n v="9606.1"/>
    <s v="MCB-005412"/>
    <s v="KPEX-SB-9780"/>
    <d v="2022-07-28T00:00:00"/>
    <n v="24582266.960000001"/>
    <n v="1"/>
    <n v="3"/>
    <n v="3"/>
    <m/>
    <x v="5"/>
    <s v="TI"/>
    <x v="2"/>
    <n v="1"/>
    <b v="1"/>
    <x v="0"/>
    <x v="6"/>
  </r>
  <r>
    <s v="KAPW-TI-699-04-07-2022"/>
    <s v="LTM/0170/22-23"/>
    <n v="31142"/>
    <n v="9606.1"/>
    <s v="HMB-086153"/>
    <s v="KPPE-SB-19619"/>
    <d v="2022-07-28T00:00:00"/>
    <n v="51404321.899999999"/>
    <n v="1"/>
    <n v="1"/>
    <n v="1"/>
    <m/>
    <x v="5"/>
    <s v="TI"/>
    <x v="2"/>
    <n v="1"/>
    <b v="1"/>
    <x v="0"/>
    <x v="6"/>
  </r>
  <r>
    <s v="KPFI-TI-289-04-07-2022"/>
    <s v="LTM/0134/22-23"/>
    <n v="18301"/>
    <n v="9606.2919999999995"/>
    <s v="MCB-005409"/>
    <s v="KPPE-SB-19615"/>
    <d v="2022-07-28T00:00:00"/>
    <n v="40832861.780000001"/>
    <n v="1"/>
    <n v="4"/>
    <n v="4"/>
    <m/>
    <x v="5"/>
    <s v="TI"/>
    <x v="2"/>
    <n v="1"/>
    <b v="1"/>
    <x v="0"/>
    <x v="6"/>
  </r>
  <r>
    <s v="KPFI-TI-451-05-07-2022"/>
    <s v="LTM/0134/22-23"/>
    <n v="18301"/>
    <n v="8308.1020000000008"/>
    <s v="MCB-005409"/>
    <s v="KPPE-SB-19615"/>
    <d v="2022-07-28T00:00:00"/>
    <n v="40832861.780000001"/>
    <n v="1"/>
    <n v="6501"/>
    <n v="6501"/>
    <m/>
    <x v="5"/>
    <s v="TI"/>
    <x v="2"/>
    <n v="1"/>
    <b v="1"/>
    <x v="0"/>
    <x v="6"/>
  </r>
  <r>
    <s v="KPAF-TI-65969-27-06-2022"/>
    <s v="LTM/0134/22-23"/>
    <n v="18301"/>
    <n v="3926.9099000000001"/>
    <s v="MCB-005409"/>
    <s v="KPPE-SB-19615"/>
    <d v="2022-07-28T00:00:00"/>
    <n v="40832861.780000001"/>
    <n v="1"/>
    <n v="6250"/>
    <n v="6250"/>
    <m/>
    <x v="5"/>
    <s v="TI"/>
    <x v="2"/>
    <n v="1"/>
    <b v="1"/>
    <x v="0"/>
    <x v="6"/>
  </r>
  <r>
    <s v="KPFI-TI-277-04-07-2022"/>
    <s v="LTM/0134/22-23"/>
    <n v="18301"/>
    <n v="5807.9"/>
    <s v="MCB-005409"/>
    <s v="KPPE-SB-19615"/>
    <d v="2022-07-28T00:00:00"/>
    <n v="40832861.780000001"/>
    <n v="1"/>
    <n v="8"/>
    <n v="8"/>
    <m/>
    <x v="5"/>
    <s v="TI"/>
    <x v="2"/>
    <n v="1"/>
    <b v="1"/>
    <x v="0"/>
    <x v="6"/>
  </r>
  <r>
    <s v="KPFI-TI-778-07-07-2022"/>
    <s v="LTM/0157/22-23"/>
    <n v="19818"/>
    <n v="4821.1090000000004"/>
    <s v="MCB-005414"/>
    <s v="KPEX-SB-9822"/>
    <d v="2022-07-28T00:00:00"/>
    <n v="36878457.5"/>
    <n v="1"/>
    <n v="79.8"/>
    <n v="79.8"/>
    <m/>
    <x v="5"/>
    <s v="TI"/>
    <x v="2"/>
    <n v="1"/>
    <b v="1"/>
    <x v="0"/>
    <x v="6"/>
  </r>
  <r>
    <s v="PQIB-IB-2406-11-08-2020"/>
    <s v="LTM/0175/22-23"/>
    <n v="4252"/>
    <n v="2701.12"/>
    <s v="HMB-086631"/>
    <s v="KPEX-SB-11082"/>
    <d v="2022-07-31T00:00:00"/>
    <n v="39124907.109999999"/>
    <n v="0.4"/>
    <n v="6759.6"/>
    <n v="16899"/>
    <m/>
    <x v="5"/>
    <s v="IB"/>
    <x v="0"/>
    <n v="0.4"/>
    <b v="1"/>
    <x v="0"/>
    <x v="0"/>
  </r>
  <r>
    <s v="KAPE-IB-219641-07-06-2022"/>
    <s v="LTM/0175/22-23"/>
    <n v="4252"/>
    <n v="2847"/>
    <s v="HMB-086631"/>
    <s v="KPEX-SB-11082"/>
    <d v="2022-07-31T00:00:00"/>
    <n v="39124907.109999999"/>
    <n v="0.03"/>
    <n v="506.97"/>
    <n v="16899"/>
    <m/>
    <x v="5"/>
    <s v="IB"/>
    <x v="0"/>
    <n v="0.03"/>
    <b v="1"/>
    <x v="0"/>
    <x v="2"/>
  </r>
  <r>
    <s v="KPFI-TI-48642-16-06-2022"/>
    <s v="LTM/0183/22-23"/>
    <n v="22032"/>
    <n v="8523.5990000000002"/>
    <s v="HMB-087338"/>
    <s v="KPPE-SB-21792"/>
    <d v="2022-07-31T00:00:00"/>
    <n v="11699731.08"/>
    <n v="1"/>
    <n v="20000"/>
    <n v="20000"/>
    <m/>
    <x v="5"/>
    <s v="TI"/>
    <x v="2"/>
    <n v="1"/>
    <b v="1"/>
    <x v="0"/>
    <x v="6"/>
  </r>
  <r>
    <s v="KAPE-IB-218987-07-06-2022"/>
    <s v="LTM/0175/22-23"/>
    <n v="4252"/>
    <n v="5201.009"/>
    <s v="HMB-086631"/>
    <s v="KPEX-SB-11082"/>
    <d v="2022-07-31T00:00:00"/>
    <n v="39124907.109999999"/>
    <n v="0.624"/>
    <n v="10544.98"/>
    <n v="16899"/>
    <m/>
    <x v="5"/>
    <s v="IB"/>
    <x v="0"/>
    <n v="0.624"/>
    <b v="1"/>
    <x v="0"/>
    <x v="10"/>
  </r>
  <r>
    <s v="KPFI-TI-1182-14-07-2022"/>
    <s v="LTM/0183/22-23"/>
    <n v="22032"/>
    <n v="9606.2919999999995"/>
    <s v="HMB-087338"/>
    <s v="KPPE-SB-21792"/>
    <d v="2022-07-31T00:00:00"/>
    <n v="11699731.08"/>
    <n v="1"/>
    <n v="9"/>
    <n v="9"/>
    <m/>
    <x v="5"/>
    <s v="TI"/>
    <x v="2"/>
    <n v="1"/>
    <b v="1"/>
    <x v="0"/>
    <x v="6"/>
  </r>
  <r>
    <s v="PQZI-EP-27179-14-05-2022"/>
    <s v="LTM/0183/22-23"/>
    <n v="22032"/>
    <n v="9607.11"/>
    <s v="HMB-087338"/>
    <s v="KPPE-SB-21792"/>
    <d v="2022-07-31T00:00:00"/>
    <n v="11699731.08"/>
    <n v="1"/>
    <n v="171"/>
    <n v="171"/>
    <m/>
    <x v="5"/>
    <s v="EP"/>
    <x v="2"/>
    <n v="1"/>
    <b v="1"/>
    <x v="0"/>
    <x v="6"/>
  </r>
  <r>
    <s v="PQIB-IB-2406-11-08-2020"/>
    <s v="LTM/0188/22-23"/>
    <n v="48000"/>
    <n v="2701.12"/>
    <s v="ABL-000081"/>
    <s v="KPPE-SB-22713"/>
    <d v="2022-08-02T00:00:00"/>
    <n v="24710918.32"/>
    <n v="0.1"/>
    <n v="1557.55"/>
    <n v="15575.51"/>
    <m/>
    <x v="6"/>
    <s v="IB"/>
    <x v="0"/>
    <n v="0.1"/>
    <b v="1"/>
    <x v="0"/>
    <x v="0"/>
  </r>
  <r>
    <s v="PQIB-IB-2406-11-08-2020"/>
    <s v="LTM/0189/22-23"/>
    <n v="51940"/>
    <n v="2701.12"/>
    <s v="BAF-032221"/>
    <s v="KPPE-SB-22714"/>
    <d v="2022-08-02T00:00:00"/>
    <n v="48232066.68"/>
    <n v="0.4"/>
    <n v="8682"/>
    <n v="21705"/>
    <m/>
    <x v="6"/>
    <s v="IB"/>
    <x v="0"/>
    <n v="0.4"/>
    <b v="1"/>
    <x v="0"/>
    <x v="0"/>
  </r>
  <r>
    <s v="PQIB-IB-2406-11-08-2020"/>
    <s v="LTM/0190/22-23"/>
    <n v="11520"/>
    <n v="2701.12"/>
    <s v="BAF-032223"/>
    <s v="KPEX-SB-11636"/>
    <d v="2022-08-02T00:00:00"/>
    <n v="27165493.02"/>
    <n v="0.4"/>
    <n v="4686.3999999999996"/>
    <n v="11716"/>
    <m/>
    <x v="6"/>
    <s v="IB"/>
    <x v="0"/>
    <n v="0.4"/>
    <b v="1"/>
    <x v="0"/>
    <x v="0"/>
  </r>
  <r>
    <s v="KAPE-IB-219641-07-06-2022"/>
    <s v="LTM/0189/22-23"/>
    <n v="51940"/>
    <n v="2847"/>
    <s v="BAF-032221"/>
    <s v="KPPE-SB-22714"/>
    <d v="2022-08-02T00:00:00"/>
    <n v="48232066.68"/>
    <n v="0.03"/>
    <n v="651.15"/>
    <n v="21705"/>
    <m/>
    <x v="6"/>
    <s v="IB"/>
    <x v="0"/>
    <n v="0.03"/>
    <b v="1"/>
    <x v="0"/>
    <x v="2"/>
  </r>
  <r>
    <s v="KAPE-IB-219641-07-06-2022"/>
    <s v="LTM/0190/22-23"/>
    <n v="11520"/>
    <n v="2847"/>
    <s v="BAF-032223"/>
    <s v="KPEX-SB-11636"/>
    <d v="2022-08-02T00:00:00"/>
    <n v="27165493.02"/>
    <n v="0.03"/>
    <n v="351.48"/>
    <n v="11716"/>
    <m/>
    <x v="6"/>
    <s v="IB"/>
    <x v="0"/>
    <n v="0.03"/>
    <b v="1"/>
    <x v="0"/>
    <x v="2"/>
  </r>
  <r>
    <s v="KPFI-TI-48642-16-06-2022"/>
    <s v="LTM/0191/22-23"/>
    <n v="33012"/>
    <n v="8523.5990000000002"/>
    <s v="AHB-062567"/>
    <s v="KPEX-SB-11635"/>
    <d v="2022-08-02T00:00:00"/>
    <n v="63158739.969999999"/>
    <n v="1"/>
    <n v="30000"/>
    <n v="30000"/>
    <m/>
    <x v="6"/>
    <s v="TI"/>
    <x v="2"/>
    <n v="1"/>
    <b v="1"/>
    <x v="0"/>
    <x v="6"/>
  </r>
  <r>
    <s v="KAPE-IB-218987-07-06-2022"/>
    <s v="LTM/0189/22-23"/>
    <n v="51940"/>
    <n v="5201.009"/>
    <s v="BAF-032221"/>
    <s v="KPPE-SB-22714"/>
    <d v="2022-08-02T00:00:00"/>
    <n v="48232066.68"/>
    <n v="0.48980000000000001"/>
    <n v="8533.7899999999991"/>
    <n v="17423"/>
    <m/>
    <x v="6"/>
    <s v="IB"/>
    <x v="0"/>
    <n v="0.48980000000000001"/>
    <b v="1"/>
    <x v="0"/>
    <x v="10"/>
  </r>
  <r>
    <s v="KAPE-IB-218987-07-06-2022"/>
    <s v="LTM/0191/22-23"/>
    <n v="33012"/>
    <n v="5201.009"/>
    <s v="AHB-062567"/>
    <s v="KPEX-SB-11635"/>
    <d v="2022-08-02T00:00:00"/>
    <n v="63158739.969999999"/>
    <n v="0.35714000000000001"/>
    <n v="12772.4"/>
    <n v="35763"/>
    <m/>
    <x v="6"/>
    <s v="IB"/>
    <x v="0"/>
    <n v="0.35714000000000001"/>
    <b v="1"/>
    <x v="0"/>
    <x v="10"/>
  </r>
  <r>
    <s v="KAPE-IB-3802-06-07-2022"/>
    <s v="LTM/0189/22-23"/>
    <n v="51940"/>
    <n v="3906.9090000000001"/>
    <s v="BAF-032221"/>
    <s v="KPPE-SB-22714"/>
    <d v="2022-08-02T00:00:00"/>
    <n v="48232066.68"/>
    <n v="0.04"/>
    <n v="186.92000000000002"/>
    <n v="4673"/>
    <m/>
    <x v="6"/>
    <s v="IB"/>
    <x v="0"/>
    <n v="0.04"/>
    <b v="1"/>
    <x v="0"/>
    <x v="2"/>
  </r>
  <r>
    <s v="KPAF-TI-387-04-07-2022"/>
    <s v="LTM/0191/22-23"/>
    <n v="33012"/>
    <n v="4821.1090000000004"/>
    <s v="AHB-062567"/>
    <s v="KPEX-SB-11635"/>
    <d v="2022-08-02T00:00:00"/>
    <n v="63158739.969999999"/>
    <n v="1"/>
    <n v="14000"/>
    <n v="14000"/>
    <m/>
    <x v="6"/>
    <s v="TI"/>
    <x v="2"/>
    <n v="1"/>
    <b v="1"/>
    <x v="0"/>
    <x v="6"/>
  </r>
  <r>
    <s v="KAPW-IB-188078-27-06-2022"/>
    <s v="LTM/0189/22-23"/>
    <n v="51940"/>
    <n v="3906.9029999999998"/>
    <s v="BAF-032221"/>
    <s v="KPPE-SB-22714"/>
    <d v="2022-08-02T00:00:00"/>
    <n v="48232066.68"/>
    <n v="0.04"/>
    <n v="186.92000000000002"/>
    <n v="4673"/>
    <m/>
    <x v="6"/>
    <s v="IB"/>
    <x v="0"/>
    <n v="0.04"/>
    <b v="1"/>
    <x v="0"/>
    <x v="2"/>
  </r>
  <r>
    <s v="KAPE-IB-65345-11-10-2021"/>
    <s v="LTM/0188/22-23"/>
    <n v="48000"/>
    <n v="5402.33"/>
    <s v="ABL-000081"/>
    <s v="KPPE-SB-22713"/>
    <d v="2022-08-02T00:00:00"/>
    <n v="24710918.32"/>
    <n v="0.99009999999999998"/>
    <n v="12099.07"/>
    <n v="12220.05"/>
    <m/>
    <x v="6"/>
    <s v="IB"/>
    <x v="0"/>
    <n v="0.99009999999999998"/>
    <b v="1"/>
    <x v="0"/>
    <x v="3"/>
  </r>
  <r>
    <s v="KAPW-TI-699-04-07-2022"/>
    <s v="LTM/0191/22-23"/>
    <n v="33012"/>
    <n v="9606.1"/>
    <s v="AHB-062567"/>
    <s v="KPEX-SB-11635"/>
    <d v="2022-08-02T00:00:00"/>
    <n v="63158739.969999999"/>
    <n v="1"/>
    <n v="3"/>
    <n v="3"/>
    <m/>
    <x v="6"/>
    <s v="TI"/>
    <x v="2"/>
    <n v="1"/>
    <b v="1"/>
    <x v="0"/>
    <x v="6"/>
  </r>
  <r>
    <s v="KPAF-IB-60011-09-06-2021"/>
    <s v="LTM/0188/22-23"/>
    <n v="48000"/>
    <n v="5402.33"/>
    <s v="ABL-000081"/>
    <s v="KPPE-SB-22713"/>
    <d v="2022-08-02T00:00:00"/>
    <n v="24710918.32"/>
    <n v="0.99009999999999998"/>
    <n v="115.2"/>
    <n v="116.35"/>
    <m/>
    <x v="6"/>
    <s v="IB"/>
    <x v="0"/>
    <n v="0.99012"/>
    <b v="0"/>
    <x v="0"/>
    <x v="11"/>
  </r>
  <r>
    <s v="KAPW-IB-53792-11-10-2021"/>
    <s v="LTM/0188/22-23"/>
    <n v="48000"/>
    <n v="5402.33"/>
    <s v="ABL-000081"/>
    <s v="KPPE-SB-22713"/>
    <d v="2022-08-02T00:00:00"/>
    <n v="24710918.32"/>
    <n v="0.99009999999999998"/>
    <n v="3207.04"/>
    <n v="3239.11"/>
    <m/>
    <x v="6"/>
    <s v="IB"/>
    <x v="0"/>
    <n v="0.99009999999999998"/>
    <b v="1"/>
    <x v="0"/>
    <x v="3"/>
  </r>
  <r>
    <s v="PQIB-IB-2406-11-08-2020"/>
    <s v="LTM/0199/22-23"/>
    <n v="3156"/>
    <n v="2701.12"/>
    <s v="HMB-088914"/>
    <s v="KPEX-SB-12589"/>
    <d v="2022-08-04T00:00:00"/>
    <n v="38357948.420000002"/>
    <n v="0.4"/>
    <n v="7052.4"/>
    <n v="17631"/>
    <m/>
    <x v="6"/>
    <s v="IB"/>
    <x v="0"/>
    <n v="0.4"/>
    <b v="1"/>
    <x v="0"/>
    <x v="0"/>
  </r>
  <r>
    <s v="PQIB-IB-2406-11-08-2020"/>
    <s v="LTM/0200/22-23"/>
    <n v="23330"/>
    <n v="2701.12"/>
    <s v="HMB-088886"/>
    <s v="KPPE-SB-24565"/>
    <d v="2022-08-04T00:00:00"/>
    <n v="26696953.210000001"/>
    <n v="0.1"/>
    <n v="1673.4"/>
    <n v="16734"/>
    <m/>
    <x v="6"/>
    <s v="IB"/>
    <x v="0"/>
    <n v="0.1"/>
    <b v="1"/>
    <x v="0"/>
    <x v="0"/>
  </r>
  <r>
    <s v="KAPE-IB-219641-07-06-2022"/>
    <s v="LTM/0200/22-23"/>
    <n v="23330"/>
    <n v="2847"/>
    <s v="HMB-088886"/>
    <s v="KPPE-SB-24565"/>
    <d v="2022-08-04T00:00:00"/>
    <n v="26696953.210000001"/>
    <n v="0.03"/>
    <n v="333.87"/>
    <n v="11129"/>
    <m/>
    <x v="6"/>
    <s v="IB"/>
    <x v="0"/>
    <n v="0.03"/>
    <b v="1"/>
    <x v="0"/>
    <x v="2"/>
  </r>
  <r>
    <s v="KAPE-IB-218987-07-06-2022"/>
    <s v="LTM/0195/22-23"/>
    <n v="29196"/>
    <n v="5201.009"/>
    <s v="HMB-088416"/>
    <s v="KPPE-SB-23855"/>
    <d v="2022-08-03T00:00:00"/>
    <n v="25018937.09"/>
    <n v="0.35714000000000001"/>
    <n v="4431.04"/>
    <n v="12407"/>
    <m/>
    <x v="6"/>
    <s v="IB"/>
    <x v="0"/>
    <n v="0.35714000000000001"/>
    <b v="1"/>
    <x v="0"/>
    <x v="10"/>
  </r>
  <r>
    <s v="KAPE-IB-218987-07-06-2022"/>
    <s v="LTM/0199/22-23"/>
    <n v="3156"/>
    <n v="5201.009"/>
    <s v="HMB-088914"/>
    <s v="KPEX-SB-12589"/>
    <d v="2022-08-04T00:00:00"/>
    <n v="38357948.420000002"/>
    <n v="0.624"/>
    <n v="11001.74"/>
    <n v="17631"/>
    <m/>
    <x v="6"/>
    <s v="IB"/>
    <x v="0"/>
    <n v="0.624"/>
    <b v="1"/>
    <x v="0"/>
    <x v="10"/>
  </r>
  <r>
    <s v="KAPW-TI-699-04-07-2022"/>
    <s v="LTM/0195/22-23"/>
    <n v="29196"/>
    <n v="9606.1"/>
    <s v="HMB-088416"/>
    <s v="KPPE-SB-23855"/>
    <d v="2022-08-03T00:00:00"/>
    <n v="25018937.09"/>
    <n v="1"/>
    <n v="12"/>
    <n v="12"/>
    <m/>
    <x v="6"/>
    <s v="TI"/>
    <x v="2"/>
    <n v="1"/>
    <b v="1"/>
    <x v="0"/>
    <x v="6"/>
  </r>
  <r>
    <s v="KPFI-TI-45658-24-05-2022"/>
    <s v="LTM/0195/22-23"/>
    <n v="29196"/>
    <n v="4821.1090000000004"/>
    <s v="HMB-088416"/>
    <s v="KPPE-SB-23855"/>
    <d v="2022-08-03T00:00:00"/>
    <n v="25018937.09"/>
    <n v="1"/>
    <n v="15"/>
    <n v="15"/>
    <m/>
    <x v="6"/>
    <s v="TI"/>
    <x v="2"/>
    <n v="1"/>
    <b v="1"/>
    <x v="0"/>
    <x v="6"/>
  </r>
  <r>
    <s v="KPAF-TI-64625-20-06-2022"/>
    <s v="LTM/0195/22-23"/>
    <n v="29196"/>
    <n v="8523.5990000000002"/>
    <s v="HMB-088416"/>
    <s v="KPPE-SB-23855"/>
    <d v="2022-08-03T00:00:00"/>
    <n v="25018937.09"/>
    <n v="1"/>
    <n v="21000"/>
    <n v="21000"/>
    <m/>
    <x v="6"/>
    <s v="TI"/>
    <x v="2"/>
    <n v="1"/>
    <b v="1"/>
    <x v="0"/>
    <x v="6"/>
  </r>
  <r>
    <s v="KPAF-TI-64625-20-06-2022"/>
    <s v="LTM/0195/22-23"/>
    <n v="29196"/>
    <n v="7317.0010000000002"/>
    <s v="HMB-088416"/>
    <s v="KPPE-SB-23855"/>
    <d v="2022-08-03T00:00:00"/>
    <n v="25018937.09"/>
    <n v="1"/>
    <n v="27"/>
    <n v="27"/>
    <m/>
    <x v="6"/>
    <s v="TI"/>
    <x v="2"/>
    <n v="1"/>
    <b v="1"/>
    <x v="0"/>
    <x v="6"/>
  </r>
  <r>
    <s v="KAPE-IB-4498-07-07-2022"/>
    <s v="LTM/0199/22-23"/>
    <n v="3156"/>
    <n v="2847"/>
    <s v="HMB-088914"/>
    <s v="KPEX-SB-12589"/>
    <d v="2022-08-04T00:00:00"/>
    <n v="38357948.420000002"/>
    <n v="0.03"/>
    <n v="528.93000000000006"/>
    <n v="17631"/>
    <m/>
    <x v="6"/>
    <s v="IB"/>
    <x v="0"/>
    <n v="0.03"/>
    <b v="1"/>
    <x v="0"/>
    <x v="2"/>
  </r>
  <r>
    <s v="KAPE-IB-4498-07-07-2022"/>
    <s v="LTM/0200/22-23"/>
    <n v="23330"/>
    <n v="2847"/>
    <s v="HMB-088886"/>
    <s v="KPPE-SB-24565"/>
    <d v="2022-08-04T00:00:00"/>
    <n v="26696953.210000001"/>
    <n v="0.03"/>
    <n v="168.15"/>
    <n v="5605"/>
    <m/>
    <x v="6"/>
    <s v="IB"/>
    <x v="0"/>
    <n v="0.03"/>
    <b v="1"/>
    <x v="0"/>
    <x v="2"/>
  </r>
  <r>
    <s v="KAPW-IB-174152-26-05-2022"/>
    <s v="LTM/0200/22-23"/>
    <n v="23330"/>
    <n v="5205.12"/>
    <s v="HMB-088886"/>
    <s v="KPPE-SB-24565"/>
    <d v="2022-08-04T00:00:00"/>
    <n v="26696953.210000001"/>
    <n v="1.0101"/>
    <n v="16903.009999999998"/>
    <n v="16734"/>
    <m/>
    <x v="6"/>
    <s v="IB"/>
    <x v="0"/>
    <n v="1.0101"/>
    <b v="1"/>
    <x v="0"/>
    <x v="1"/>
  </r>
  <r>
    <s v="PQIB-IB-2406-11-08-2020"/>
    <s v="LTM/0196/22-23"/>
    <n v="15840"/>
    <n v="2701.12"/>
    <s v="AHB-062728"/>
    <s v="KPEX-SB-13184"/>
    <d v="2022-08-05T00:00:00"/>
    <n v="36545092.090000004"/>
    <n v="0.1"/>
    <n v="928.80000000000007"/>
    <n v="9288"/>
    <m/>
    <x v="6"/>
    <s v="IB"/>
    <x v="0"/>
    <n v="0.1"/>
    <b v="1"/>
    <x v="0"/>
    <x v="0"/>
  </r>
  <r>
    <s v="PQIB-IB-2406-11-08-2020"/>
    <s v="LTM/0197/22-23"/>
    <n v="11520"/>
    <n v="2701.12"/>
    <s v="AHB-062958"/>
    <s v="KPEX-SB-12618"/>
    <d v="2022-08-04T00:00:00"/>
    <n v="27040698.530000001"/>
    <n v="0.4"/>
    <n v="4686.3999999999996"/>
    <n v="11716"/>
    <m/>
    <x v="6"/>
    <s v="IB"/>
    <x v="0"/>
    <n v="0.4"/>
    <b v="1"/>
    <x v="0"/>
    <x v="0"/>
  </r>
  <r>
    <s v="PQIB-IB-2406-11-08-2020"/>
    <s v="LTM/0202/22-23"/>
    <n v="30360"/>
    <n v="2701.12"/>
    <s v="ABL-000078"/>
    <s v="KPPE-SB-25250"/>
    <d v="2022-08-04T00:00:00"/>
    <n v="28293457.260000002"/>
    <n v="0.4"/>
    <n v="8452.4"/>
    <n v="21131"/>
    <m/>
    <x v="6"/>
    <s v="IB"/>
    <x v="0"/>
    <n v="0.4"/>
    <b v="1"/>
    <x v="0"/>
    <x v="0"/>
  </r>
  <r>
    <s v="PQIB-IB-2406-11-08-2020"/>
    <s v="LTM/0208/22-23"/>
    <n v="19470"/>
    <n v="2701.12"/>
    <s v="HMB-089704"/>
    <s v="KPEX-SB-13179"/>
    <d v="2022-08-05T00:00:00"/>
    <n v="28825788.960000001"/>
    <n v="0.1"/>
    <n v="1612.6"/>
    <n v="16126"/>
    <m/>
    <x v="6"/>
    <s v="IB"/>
    <x v="0"/>
    <n v="0.1"/>
    <b v="1"/>
    <x v="0"/>
    <x v="0"/>
  </r>
  <r>
    <s v="PQIB-IB-2406-11-08-2020"/>
    <s v="LTM/0209/22-23"/>
    <n v="14403"/>
    <n v="2701.12"/>
    <s v="BAF-032946"/>
    <s v="KPPE-SB-25827"/>
    <d v="2022-08-05T00:00:00"/>
    <n v="24623973.460000001"/>
    <n v="0.4"/>
    <n v="6044.8"/>
    <n v="15112"/>
    <m/>
    <x v="6"/>
    <s v="IB"/>
    <x v="0"/>
    <n v="0.4"/>
    <b v="1"/>
    <x v="0"/>
    <x v="0"/>
  </r>
  <r>
    <s v="KAPE-IB-219641-07-06-2022"/>
    <s v="LTM/0196/22-23"/>
    <n v="15840"/>
    <n v="2847"/>
    <s v="AHB-062728"/>
    <s v="KPEX-SB-13184"/>
    <d v="2022-08-05T00:00:00"/>
    <n v="36545092.090000004"/>
    <n v="0.03"/>
    <n v="278.64"/>
    <n v="9288"/>
    <m/>
    <x v="6"/>
    <s v="IB"/>
    <x v="0"/>
    <n v="0.03"/>
    <b v="1"/>
    <x v="0"/>
    <x v="2"/>
  </r>
  <r>
    <s v="KAPE-IB-219641-07-06-2022"/>
    <s v="LTM/0197/22-23"/>
    <n v="11520"/>
    <n v="2847"/>
    <s v="AHB-062958"/>
    <s v="KPEX-SB-12618"/>
    <d v="2022-08-04T00:00:00"/>
    <n v="27040698.530000001"/>
    <n v="0.03"/>
    <n v="351.48"/>
    <n v="11716"/>
    <m/>
    <x v="6"/>
    <s v="IB"/>
    <x v="0"/>
    <n v="0.03"/>
    <b v="1"/>
    <x v="0"/>
    <x v="2"/>
  </r>
  <r>
    <s v="KAPE-IB-218987-07-06-2022"/>
    <s v="LTM/0202/22-23"/>
    <n v="30360"/>
    <n v="5201.009"/>
    <s v="ABL-000078"/>
    <s v="KPPE-SB-25250"/>
    <d v="2022-08-04T00:00:00"/>
    <n v="28293457.260000002"/>
    <n v="0.624"/>
    <n v="13185.74"/>
    <n v="21131"/>
    <m/>
    <x v="6"/>
    <s v="IB"/>
    <x v="0"/>
    <n v="0.624"/>
    <b v="1"/>
    <x v="0"/>
    <x v="10"/>
  </r>
  <r>
    <s v="KAPE-IB-218987-07-06-2022"/>
    <s v="LTM/0209/22-23"/>
    <n v="14403"/>
    <n v="5201.009"/>
    <s v="BAF-032946"/>
    <s v="KPPE-SB-25827"/>
    <d v="2022-08-05T00:00:00"/>
    <n v="24623973.460000001"/>
    <n v="0.48980000000000001"/>
    <n v="7401.86"/>
    <n v="15112"/>
    <m/>
    <x v="6"/>
    <s v="IB"/>
    <x v="0"/>
    <n v="0.48980000000000001"/>
    <b v="1"/>
    <x v="0"/>
    <x v="10"/>
  </r>
  <r>
    <s v="KAPE-IB-3802-06-07-2022"/>
    <s v="LTM/0196/22-23"/>
    <n v="15840"/>
    <n v="3906.9090000000001"/>
    <s v="AHB-062728"/>
    <s v="KPEX-SB-13184"/>
    <d v="2022-08-05T00:00:00"/>
    <n v="36545092.090000004"/>
    <n v="0.04"/>
    <n v="286.83999999999997"/>
    <n v="7171"/>
    <m/>
    <x v="6"/>
    <s v="IB"/>
    <x v="0"/>
    <n v="0.04"/>
    <b v="1"/>
    <x v="0"/>
    <x v="2"/>
  </r>
  <r>
    <s v="KAPE-IB-3802-06-07-2022"/>
    <s v="LTM/0208/22-23"/>
    <n v="19470"/>
    <n v="3906.9090000000001"/>
    <s v="HMB-089704"/>
    <s v="KPEX-SB-13179"/>
    <d v="2022-08-05T00:00:00"/>
    <n v="28825788.960000001"/>
    <n v="0.04"/>
    <n v="645.04"/>
    <n v="16126"/>
    <m/>
    <x v="6"/>
    <s v="IB"/>
    <x v="0"/>
    <n v="0.04"/>
    <b v="1"/>
    <x v="0"/>
    <x v="2"/>
  </r>
  <r>
    <s v="KAPE-IB-3802-06-07-2022"/>
    <s v="LTM/0209/22-23"/>
    <n v="14403"/>
    <n v="3906.9090000000001"/>
    <s v="BAF-032946"/>
    <s v="KPPE-SB-25827"/>
    <d v="2022-08-05T00:00:00"/>
    <n v="24623973.460000001"/>
    <n v="0.04"/>
    <n v="604.48"/>
    <n v="15112"/>
    <m/>
    <x v="6"/>
    <s v="IB"/>
    <x v="0"/>
    <n v="0.04"/>
    <b v="1"/>
    <x v="0"/>
    <x v="2"/>
  </r>
  <r>
    <s v="KAPW-IB-188078-27-06-2022"/>
    <s v="LTM/0196/22-23"/>
    <n v="15840"/>
    <n v="3906.9029999999998"/>
    <s v="AHB-062728"/>
    <s v="KPEX-SB-13184"/>
    <d v="2022-08-05T00:00:00"/>
    <n v="36545092.090000004"/>
    <n v="0.04"/>
    <n v="286.83999999999997"/>
    <n v="7171"/>
    <m/>
    <x v="6"/>
    <s v="IB"/>
    <x v="0"/>
    <n v="0.04"/>
    <b v="1"/>
    <x v="0"/>
    <x v="2"/>
  </r>
  <r>
    <s v="KAPW-IB-188078-27-06-2022"/>
    <s v="LTM/0208/22-23"/>
    <n v="19470"/>
    <n v="3906.9029999999998"/>
    <s v="HMB-089704"/>
    <s v="KPEX-SB-13179"/>
    <d v="2022-08-05T00:00:00"/>
    <n v="28825788.960000001"/>
    <n v="0.04"/>
    <n v="645.04"/>
    <n v="16126"/>
    <m/>
    <x v="6"/>
    <s v="IB"/>
    <x v="0"/>
    <n v="0.04"/>
    <b v="1"/>
    <x v="0"/>
    <x v="2"/>
  </r>
  <r>
    <s v="KAPW-IB-188078-27-06-2022"/>
    <s v="LTM/0209/22-23"/>
    <n v="14403"/>
    <n v="3906.9029999999998"/>
    <s v="BAF-032946"/>
    <s v="KPPE-SB-25827"/>
    <d v="2022-08-05T00:00:00"/>
    <n v="24623973.460000001"/>
    <n v="0.04"/>
    <n v="604.48"/>
    <n v="15112"/>
    <m/>
    <x v="6"/>
    <s v="IB"/>
    <x v="0"/>
    <n v="0.04"/>
    <b v="1"/>
    <x v="0"/>
    <x v="2"/>
  </r>
  <r>
    <s v="KAPE-IB-4498-07-07-2022"/>
    <s v="LTM/0202/22-23"/>
    <n v="30360"/>
    <n v="2847"/>
    <s v="ABL-000078"/>
    <s v="KPPE-SB-25250"/>
    <d v="2022-08-04T00:00:00"/>
    <n v="28293457.260000002"/>
    <n v="0.03"/>
    <n v="633.92999999999995"/>
    <n v="21131"/>
    <m/>
    <x v="6"/>
    <s v="IB"/>
    <x v="0"/>
    <n v="0.03"/>
    <b v="1"/>
    <x v="0"/>
    <x v="2"/>
  </r>
  <r>
    <s v="KAPE-IB-4498-07-07-2022"/>
    <s v="LTM/0208/22-23"/>
    <n v="19470"/>
    <n v="2847"/>
    <s v="HMB-089704"/>
    <s v="KPEX-SB-13179"/>
    <d v="2022-08-05T00:00:00"/>
    <n v="28825788.960000001"/>
    <n v="0.03"/>
    <n v="483.78"/>
    <n v="16126"/>
    <m/>
    <x v="6"/>
    <s v="IB"/>
    <x v="0"/>
    <n v="0.03"/>
    <b v="1"/>
    <x v="0"/>
    <x v="2"/>
  </r>
  <r>
    <s v="KAPE-IB-4498-07-07-2022"/>
    <s v="LTM/0209/22-23"/>
    <n v="14403"/>
    <n v="2847"/>
    <s v="BAF-032946"/>
    <s v="KPPE-SB-25827"/>
    <d v="2022-08-05T00:00:00"/>
    <n v="24623973.460000001"/>
    <n v="0.03"/>
    <n v="453.36"/>
    <n v="15112"/>
    <m/>
    <x v="6"/>
    <s v="IB"/>
    <x v="0"/>
    <n v="0.03"/>
    <b v="1"/>
    <x v="0"/>
    <x v="2"/>
  </r>
  <r>
    <s v="KAPE-IB-1995-04-07-2022"/>
    <s v="LTM/0208/22-23"/>
    <n v="19470"/>
    <n v="3909.5"/>
    <s v="HMB-089704"/>
    <s v="KPEX-SB-13179"/>
    <d v="2022-08-05T00:00:00"/>
    <n v="28825788.960000001"/>
    <n v="0.04"/>
    <n v="645.04"/>
    <n v="16126"/>
    <m/>
    <x v="6"/>
    <s v="IB"/>
    <x v="0"/>
    <n v="0.04"/>
    <b v="1"/>
    <x v="0"/>
    <x v="2"/>
  </r>
  <r>
    <s v="PQIB-IB-2406-11-08-2020"/>
    <s v="LTM/0221/22-23"/>
    <n v="37000"/>
    <n v="2701.12"/>
    <s v="ABL-000127"/>
    <s v="KPEX-SB-13888"/>
    <d v="2022-08-06T00:00:00"/>
    <n v="25972420.960000001"/>
    <n v="0.4"/>
    <n v="4673.6000000000004"/>
    <n v="11684"/>
    <m/>
    <x v="6"/>
    <s v="IB"/>
    <x v="0"/>
    <n v="0.4"/>
    <b v="1"/>
    <x v="0"/>
    <x v="0"/>
  </r>
  <r>
    <s v="PQIB-IB-2406-11-08-2020"/>
    <s v="LTM/0222/22-23"/>
    <n v="16944"/>
    <n v="2701.12"/>
    <s v="HMB-090462"/>
    <s v="KPEX-SB-13890"/>
    <d v="2022-08-06T00:00:00"/>
    <n v="28203541.550000001"/>
    <n v="0.1"/>
    <n v="1570.1"/>
    <n v="15701"/>
    <m/>
    <x v="6"/>
    <s v="IB"/>
    <x v="0"/>
    <n v="0.1"/>
    <b v="1"/>
    <x v="0"/>
    <x v="0"/>
  </r>
  <r>
    <s v="KAPE-IB-3802-06-07-2022"/>
    <s v="LTM/0222/22-23"/>
    <n v="16944"/>
    <n v="3906.9090000000001"/>
    <s v="HMB-090462"/>
    <s v="KPEX-SB-13890"/>
    <d v="2022-08-06T00:00:00"/>
    <n v="28203541.550000001"/>
    <n v="0.04"/>
    <n v="628.04"/>
    <n v="15701"/>
    <m/>
    <x v="6"/>
    <s v="IB"/>
    <x v="0"/>
    <n v="0.04"/>
    <b v="1"/>
    <x v="0"/>
    <x v="2"/>
  </r>
  <r>
    <s v="PQZI-EP-27179-14-05-2022"/>
    <s v="LTM/0206/22-23"/>
    <n v="22194"/>
    <n v="9607.11"/>
    <s v="AHB-063412"/>
    <s v="KPEX-SB-13899"/>
    <d v="2022-08-06T00:00:00"/>
    <n v="40094326.57"/>
    <n v="1"/>
    <n v="78"/>
    <n v="78"/>
    <m/>
    <x v="6"/>
    <s v="EP"/>
    <x v="2"/>
    <n v="1"/>
    <b v="1"/>
    <x v="0"/>
    <x v="6"/>
  </r>
  <r>
    <s v="KAPW-IB-188078-27-06-2022"/>
    <s v="LTM/0222/22-23"/>
    <n v="16944"/>
    <n v="3906.9029999999998"/>
    <s v="HMB-090462"/>
    <s v="KPEX-SB-13890"/>
    <d v="2022-08-06T00:00:00"/>
    <n v="28203541.550000001"/>
    <n v="0.04"/>
    <n v="628.04"/>
    <n v="15701"/>
    <m/>
    <x v="6"/>
    <s v="IB"/>
    <x v="0"/>
    <n v="0.04"/>
    <b v="1"/>
    <x v="0"/>
    <x v="2"/>
  </r>
  <r>
    <s v="KAPW-TI-699-04-07-2022"/>
    <s v="LTM/0206/22-23"/>
    <n v="22194"/>
    <n v="9606.1"/>
    <s v="AHB-063412"/>
    <s v="KPEX-SB-13899"/>
    <d v="2022-08-06T00:00:00"/>
    <n v="40094326.57"/>
    <n v="1"/>
    <n v="2"/>
    <n v="2"/>
    <m/>
    <x v="6"/>
    <s v="TI"/>
    <x v="2"/>
    <n v="1"/>
    <b v="1"/>
    <x v="0"/>
    <x v="6"/>
  </r>
  <r>
    <s v="KAPE-IB-4498-07-07-2022"/>
    <s v="LTM/0221/22-23"/>
    <n v="37000"/>
    <n v="2847"/>
    <s v="ABL-000127"/>
    <s v="KPEX-SB-13888"/>
    <d v="2022-08-06T00:00:00"/>
    <n v="25972420.960000001"/>
    <n v="0.03"/>
    <n v="350.52"/>
    <n v="11684"/>
    <m/>
    <x v="6"/>
    <s v="IB"/>
    <x v="0"/>
    <n v="0.03"/>
    <b v="1"/>
    <x v="0"/>
    <x v="2"/>
  </r>
  <r>
    <s v="KAPE-IB-4498-07-07-2022"/>
    <s v="LTM/0222/22-23"/>
    <n v="16944"/>
    <n v="2847"/>
    <s v="HMB-090462"/>
    <s v="KPEX-SB-13890"/>
    <d v="2022-08-06T00:00:00"/>
    <n v="28203541.550000001"/>
    <n v="0.03"/>
    <n v="471.03"/>
    <n v="15701"/>
    <m/>
    <x v="6"/>
    <s v="IB"/>
    <x v="0"/>
    <n v="0.03"/>
    <b v="1"/>
    <x v="0"/>
    <x v="2"/>
  </r>
  <r>
    <s v="KAPE-IB-1995-04-07-2022"/>
    <s v="LTM/0222/22-23"/>
    <n v="16944"/>
    <n v="3909.5"/>
    <s v="HMB-090462"/>
    <s v="KPEX-SB-13890"/>
    <d v="2022-08-06T00:00:00"/>
    <n v="28203541.550000001"/>
    <n v="0.04"/>
    <n v="628.04"/>
    <n v="15701"/>
    <m/>
    <x v="6"/>
    <s v="IB"/>
    <x v="0"/>
    <n v="0.04"/>
    <b v="1"/>
    <x v="0"/>
    <x v="2"/>
  </r>
  <r>
    <s v="KAPW-IB-8287-20-07-2022"/>
    <s v="LTM/0221/22-23"/>
    <n v="37000"/>
    <n v="5807.1019999999999"/>
    <s v="ABL-000127"/>
    <s v="KPEX-SB-13888"/>
    <d v="2022-08-06T00:00:00"/>
    <n v="25972420.960000001"/>
    <n v="0.1"/>
    <n v="610.20000000000005"/>
    <n v="6102"/>
    <m/>
    <x v="6"/>
    <s v="IB"/>
    <x v="0"/>
    <n v="0.1"/>
    <b v="1"/>
    <x v="0"/>
    <x v="7"/>
  </r>
  <r>
    <s v="PQZI-EP-28094-26-05-2022"/>
    <s v="LTM/0206/22-23"/>
    <n v="22194"/>
    <n v="9607.11"/>
    <s v="AHB-063412"/>
    <s v="KPEX-SB-13899"/>
    <d v="2022-08-06T00:00:00"/>
    <n v="40094326.57"/>
    <n v="1"/>
    <n v="187.01"/>
    <n v="187.01"/>
    <m/>
    <x v="6"/>
    <s v="EP"/>
    <x v="2"/>
    <n v="1"/>
    <b v="1"/>
    <x v="0"/>
    <x v="6"/>
  </r>
  <r>
    <s v="KPAF-TI-64594-20-06-2022"/>
    <s v="LTM/0206/22-23"/>
    <n v="22194"/>
    <n v="8523.5990000000002"/>
    <s v="AHB-063412"/>
    <s v="KPEX-SB-13899"/>
    <d v="2022-08-06T00:00:00"/>
    <n v="40094326.57"/>
    <n v="1"/>
    <n v="7000"/>
    <n v="7000"/>
    <m/>
    <x v="6"/>
    <s v="TI"/>
    <x v="2"/>
    <n v="1"/>
    <b v="1"/>
    <x v="0"/>
    <x v="6"/>
  </r>
  <r>
    <s v="KPAF-TI-64594-20-06-2022"/>
    <s v="LTM/0206/22-23"/>
    <n v="22194"/>
    <n v="7317.0010000000002"/>
    <s v="AHB-063412"/>
    <s v="KPEX-SB-13899"/>
    <d v="2022-08-06T00:00:00"/>
    <n v="40094326.57"/>
    <n v="1"/>
    <n v="10.8"/>
    <n v="10.8"/>
    <m/>
    <x v="6"/>
    <s v="TI"/>
    <x v="2"/>
    <n v="1"/>
    <b v="1"/>
    <x v="0"/>
    <x v="6"/>
  </r>
  <r>
    <s v="PQIB-IB-2406-11-08-2020"/>
    <s v="LTM/0224/22-23"/>
    <n v="45710"/>
    <n v="2701.12"/>
    <s v="AHB-064313"/>
    <s v="KPPE-SB-28224"/>
    <d v="2022-08-07T00:00:00"/>
    <n v="28552464.5"/>
    <n v="0.4"/>
    <n v="4286"/>
    <n v="10715"/>
    <m/>
    <x v="6"/>
    <s v="IB"/>
    <x v="0"/>
    <n v="0.4"/>
    <b v="1"/>
    <x v="0"/>
    <x v="0"/>
  </r>
  <r>
    <s v="PQIB-IB-2406-11-08-2020"/>
    <s v="LTM/0226/22-23"/>
    <n v="4062"/>
    <n v="2701.12"/>
    <s v="HMB-090465"/>
    <s v="KPPE-SB-28161"/>
    <d v="2022-08-07T00:00:00"/>
    <n v="16504601.33"/>
    <n v="0.1"/>
    <n v="762.9"/>
    <n v="7629"/>
    <m/>
    <x v="6"/>
    <s v="IB"/>
    <x v="0"/>
    <n v="0.1"/>
    <b v="1"/>
    <x v="0"/>
    <x v="0"/>
  </r>
  <r>
    <s v="PQIB-IB-2406-11-08-2020"/>
    <s v="LTM/0227/22-23"/>
    <n v="13720"/>
    <n v="2701.12"/>
    <s v="HMB-090464"/>
    <s v="KPPE-SB-28241"/>
    <d v="2022-08-07T00:00:00"/>
    <n v="34353748.409999996"/>
    <n v="0.4"/>
    <n v="7424"/>
    <n v="18560"/>
    <m/>
    <x v="6"/>
    <s v="IB"/>
    <x v="0"/>
    <n v="0.4"/>
    <b v="1"/>
    <x v="0"/>
    <x v="0"/>
  </r>
  <r>
    <s v="PQIB-IB-2406-11-08-2020"/>
    <s v="LTM/0228/22-23"/>
    <n v="25452"/>
    <n v="2701.12"/>
    <s v="HMB-090463"/>
    <s v="KPEX-SB-14463"/>
    <d v="2022-08-07T00:00:00"/>
    <n v="26872025.559999999"/>
    <n v="0.4"/>
    <n v="4463.2"/>
    <n v="11158"/>
    <m/>
    <x v="6"/>
    <s v="IB"/>
    <x v="0"/>
    <n v="0.4"/>
    <b v="1"/>
    <x v="0"/>
    <x v="0"/>
  </r>
  <r>
    <s v="KAPE-IB-3802-06-07-2022"/>
    <s v="LTM/0226/22-23"/>
    <n v="4062"/>
    <n v="3906.9090000000001"/>
    <s v="HMB-090465"/>
    <s v="KPPE-SB-28161"/>
    <d v="2022-08-07T00:00:00"/>
    <n v="16504601.33"/>
    <n v="0.04"/>
    <n v="305.16000000000003"/>
    <n v="7629"/>
    <m/>
    <x v="6"/>
    <s v="IB"/>
    <x v="0"/>
    <n v="0.04"/>
    <b v="1"/>
    <x v="0"/>
    <x v="2"/>
  </r>
  <r>
    <s v="KAPE-IB-3802-06-07-2022"/>
    <s v="LTM/0226/22-23"/>
    <n v="4062"/>
    <n v="3402.9"/>
    <s v="HMB-090465"/>
    <s v="KPPE-SB-28161"/>
    <d v="2022-08-07T00:00:00"/>
    <n v="16504601.33"/>
    <n v="7.0000000000000007E-2"/>
    <n v="534.03"/>
    <n v="7629"/>
    <m/>
    <x v="6"/>
    <s v="IB"/>
    <x v="0"/>
    <n v="7.0000000000000007E-2"/>
    <b v="1"/>
    <x v="0"/>
    <x v="2"/>
  </r>
  <r>
    <s v="KAPE-IB-3802-06-07-2022"/>
    <s v="LTM/0228/22-23"/>
    <n v="25452"/>
    <n v="3906.9090000000001"/>
    <s v="HMB-090463"/>
    <s v="KPEX-SB-14463"/>
    <d v="2022-08-07T00:00:00"/>
    <n v="26872025.559999999"/>
    <n v="0.04"/>
    <n v="332.96"/>
    <n v="8324"/>
    <m/>
    <x v="6"/>
    <s v="IB"/>
    <x v="0"/>
    <n v="0.04"/>
    <b v="1"/>
    <x v="0"/>
    <x v="2"/>
  </r>
  <r>
    <s v="KAPW-IB-190015-30-06-2022"/>
    <s v="LTM/0228/22-23"/>
    <n v="25452"/>
    <n v="3204.16"/>
    <s v="HMB-090463"/>
    <s v="KPEX-SB-14463"/>
    <d v="2022-08-07T00:00:00"/>
    <n v="26872025.559999999"/>
    <n v="7.0000000000000007E-2"/>
    <n v="125.25"/>
    <n v="1789.29"/>
    <m/>
    <x v="6"/>
    <s v="IB"/>
    <x v="0"/>
    <n v="7.0000000000000007E-2"/>
    <b v="1"/>
    <x v="0"/>
    <x v="8"/>
  </r>
  <r>
    <s v="KPFI-TI-1182-14-07-2022"/>
    <s v="LTM/0184/22-23"/>
    <n v="8892"/>
    <n v="9606.2919999999995"/>
    <s v="HMB-087592"/>
    <s v="KPPE-SB-28391"/>
    <d v="2022-08-08T00:00:00"/>
    <n v="5729871.4199999999"/>
    <n v="1"/>
    <n v="3"/>
    <n v="3"/>
    <m/>
    <x v="6"/>
    <s v="TI"/>
    <x v="2"/>
    <n v="1"/>
    <b v="1"/>
    <x v="0"/>
    <x v="6"/>
  </r>
  <r>
    <s v="PQZI-EP-27179-14-05-2022"/>
    <s v="LTM/0184/22-23"/>
    <n v="8892"/>
    <n v="9607.11"/>
    <s v="HMB-087592"/>
    <s v="KPPE-SB-28391"/>
    <d v="2022-08-08T00:00:00"/>
    <n v="5729871.4199999999"/>
    <n v="1"/>
    <n v="69"/>
    <n v="69"/>
    <m/>
    <x v="6"/>
    <s v="EP"/>
    <x v="2"/>
    <n v="1"/>
    <b v="1"/>
    <x v="0"/>
    <x v="6"/>
  </r>
  <r>
    <s v="PQZI-EP-27179-14-05-2022"/>
    <s v="LTM/0205/22-23"/>
    <n v="17024"/>
    <n v="9607.11"/>
    <s v="AHB-063406"/>
    <s v="KPEX-SB-14491"/>
    <d v="2022-08-07T00:00:00"/>
    <n v="38298807.68"/>
    <n v="1"/>
    <n v="264"/>
    <n v="264"/>
    <m/>
    <x v="6"/>
    <s v="EP"/>
    <x v="2"/>
    <n v="1"/>
    <b v="1"/>
    <x v="0"/>
    <x v="6"/>
  </r>
  <r>
    <s v="PQZI-EP-27179-14-05-2022"/>
    <s v="LTM/0207/22-23"/>
    <n v="17280"/>
    <n v="9607.11"/>
    <s v="AHB-063410"/>
    <s v="KPEX-SB-14573"/>
    <d v="2022-08-08T00:00:00"/>
    <n v="20571211.079999998"/>
    <n v="1"/>
    <n v="268"/>
    <n v="268"/>
    <m/>
    <x v="6"/>
    <s v="EP"/>
    <x v="2"/>
    <n v="1"/>
    <b v="1"/>
    <x v="0"/>
    <x v="6"/>
  </r>
  <r>
    <s v="KAPW-IB-188078-27-06-2022"/>
    <s v="LTM/0226/22-23"/>
    <n v="4062"/>
    <n v="3906.9029999999998"/>
    <s v="HMB-090465"/>
    <s v="KPPE-SB-28161"/>
    <d v="2022-08-07T00:00:00"/>
    <n v="16504601.33"/>
    <n v="0.04"/>
    <n v="305.16000000000003"/>
    <n v="7629"/>
    <m/>
    <x v="6"/>
    <s v="IB"/>
    <x v="0"/>
    <n v="0.04"/>
    <b v="1"/>
    <x v="0"/>
    <x v="2"/>
  </r>
  <r>
    <s v="KAPW-IB-188078-27-06-2022"/>
    <s v="LTM/0228/22-23"/>
    <n v="25452"/>
    <n v="3906.9029999999998"/>
    <s v="HMB-090463"/>
    <s v="KPEX-SB-14463"/>
    <d v="2022-08-07T00:00:00"/>
    <n v="26872025.559999999"/>
    <n v="0.04"/>
    <n v="332.96"/>
    <n v="8324"/>
    <m/>
    <x v="6"/>
    <s v="IB"/>
    <x v="0"/>
    <n v="0.04"/>
    <b v="1"/>
    <x v="0"/>
    <x v="2"/>
  </r>
  <r>
    <s v="KAPW-TI-699-04-07-2022"/>
    <s v="LTM/0205/22-23"/>
    <n v="17024"/>
    <n v="9606.1"/>
    <s v="AHB-063406"/>
    <s v="KPEX-SB-14491"/>
    <d v="2022-08-07T00:00:00"/>
    <n v="38298807.68"/>
    <n v="1"/>
    <n v="5"/>
    <n v="5"/>
    <m/>
    <x v="6"/>
    <s v="TI"/>
    <x v="2"/>
    <n v="1"/>
    <b v="1"/>
    <x v="0"/>
    <x v="6"/>
  </r>
  <r>
    <s v="KAPW-TI-699-04-07-2022"/>
    <s v="LTM/0207/22-23"/>
    <n v="17280"/>
    <n v="9606.1"/>
    <s v="AHB-063410"/>
    <s v="KPEX-SB-14573"/>
    <d v="2022-08-08T00:00:00"/>
    <n v="20571211.079999998"/>
    <n v="1"/>
    <n v="5"/>
    <n v="5"/>
    <m/>
    <x v="6"/>
    <s v="TI"/>
    <x v="2"/>
    <n v="1"/>
    <b v="1"/>
    <x v="0"/>
    <x v="6"/>
  </r>
  <r>
    <s v="KPFI-TI-45658-24-05-2022"/>
    <s v="LTM/0219/22-23"/>
    <n v="22872"/>
    <n v="4821.1090000000004"/>
    <s v="HMB-090204"/>
    <s v="KPPE-SB-28239"/>
    <d v="2022-08-07T00:00:00"/>
    <n v="14738373.720000001"/>
    <n v="1"/>
    <n v="15"/>
    <n v="15"/>
    <m/>
    <x v="6"/>
    <s v="TI"/>
    <x v="2"/>
    <n v="1"/>
    <b v="1"/>
    <x v="0"/>
    <x v="6"/>
  </r>
  <r>
    <s v="KAPE-IB-4498-07-07-2022"/>
    <s v="LTM/0224/22-23"/>
    <n v="45710"/>
    <n v="2847"/>
    <s v="AHB-064313"/>
    <s v="KPPE-SB-28224"/>
    <d v="2022-08-07T00:00:00"/>
    <n v="28552464.5"/>
    <n v="0.03"/>
    <n v="321.45"/>
    <n v="10715"/>
    <m/>
    <x v="6"/>
    <s v="IB"/>
    <x v="0"/>
    <n v="0.03"/>
    <b v="1"/>
    <x v="0"/>
    <x v="2"/>
  </r>
  <r>
    <s v="KAPE-IB-4498-07-07-2022"/>
    <s v="LTM/0226/22-23"/>
    <n v="4062"/>
    <n v="2847"/>
    <s v="HMB-090465"/>
    <s v="KPPE-SB-28161"/>
    <d v="2022-08-07T00:00:00"/>
    <n v="16504601.33"/>
    <n v="0.03"/>
    <n v="228.87"/>
    <n v="7629"/>
    <m/>
    <x v="6"/>
    <s v="IB"/>
    <x v="0"/>
    <n v="0.03"/>
    <b v="1"/>
    <x v="0"/>
    <x v="2"/>
  </r>
  <r>
    <s v="KAPE-IB-4498-07-07-2022"/>
    <s v="LTM/0227/22-23"/>
    <n v="13720"/>
    <n v="2847"/>
    <s v="HMB-090464"/>
    <s v="KPPE-SB-28241"/>
    <d v="2022-08-07T00:00:00"/>
    <n v="34353748.409999996"/>
    <n v="0.03"/>
    <n v="556.79999999999995"/>
    <n v="18560"/>
    <m/>
    <x v="6"/>
    <s v="IB"/>
    <x v="0"/>
    <n v="0.03"/>
    <b v="1"/>
    <x v="0"/>
    <x v="2"/>
  </r>
  <r>
    <s v="KAPE-IB-4498-07-07-2022"/>
    <s v="LTM/0228/22-23"/>
    <n v="25452"/>
    <n v="2847"/>
    <s v="HMB-090463"/>
    <s v="KPEX-SB-14463"/>
    <d v="2022-08-07T00:00:00"/>
    <n v="26872025.559999999"/>
    <n v="0.03"/>
    <n v="334.74"/>
    <n v="11158"/>
    <m/>
    <x v="6"/>
    <s v="IB"/>
    <x v="0"/>
    <n v="0.03"/>
    <b v="1"/>
    <x v="0"/>
    <x v="2"/>
  </r>
  <r>
    <s v="KAPW-IB-174152-26-05-2022"/>
    <s v="LTM/0226/22-23"/>
    <n v="4062"/>
    <n v="5205.12"/>
    <s v="HMB-090465"/>
    <s v="KPPE-SB-28161"/>
    <d v="2022-08-07T00:00:00"/>
    <n v="16504601.33"/>
    <n v="1.0101"/>
    <n v="7706.05"/>
    <n v="7629"/>
    <m/>
    <x v="6"/>
    <s v="IB"/>
    <x v="0"/>
    <n v="1.0101"/>
    <b v="1"/>
    <x v="0"/>
    <x v="1"/>
  </r>
  <r>
    <s v="KAPE-IB-1995-04-07-2022"/>
    <s v="LTM/0226/22-23"/>
    <n v="4062"/>
    <n v="3909.5"/>
    <s v="HMB-090465"/>
    <s v="KPPE-SB-28161"/>
    <d v="2022-08-07T00:00:00"/>
    <n v="16504601.33"/>
    <n v="0.04"/>
    <n v="305.16000000000003"/>
    <n v="7629"/>
    <m/>
    <x v="6"/>
    <s v="IB"/>
    <x v="0"/>
    <n v="0.04"/>
    <b v="1"/>
    <x v="0"/>
    <x v="2"/>
  </r>
  <r>
    <s v="KAPE-IB-1995-04-07-2022"/>
    <s v="LTM/0228/22-23"/>
    <n v="25452"/>
    <n v="3909.5"/>
    <s v="HMB-090463"/>
    <s v="KPEX-SB-14463"/>
    <d v="2022-08-07T00:00:00"/>
    <n v="26872025.559999999"/>
    <n v="0.04"/>
    <n v="332.96"/>
    <n v="8324"/>
    <m/>
    <x v="6"/>
    <s v="IB"/>
    <x v="0"/>
    <n v="0.04"/>
    <b v="1"/>
    <x v="0"/>
    <x v="2"/>
  </r>
  <r>
    <s v="KAPW-IB-8287-20-07-2022"/>
    <s v="LTM/0227/22-23"/>
    <n v="13720"/>
    <n v="5807.1019999999999"/>
    <s v="HMB-090464"/>
    <s v="KPPE-SB-28241"/>
    <d v="2022-08-07T00:00:00"/>
    <n v="34353748.409999996"/>
    <n v="0.1"/>
    <n v="1300"/>
    <n v="13000"/>
    <m/>
    <x v="6"/>
    <s v="IB"/>
    <x v="0"/>
    <n v="0.1"/>
    <b v="1"/>
    <x v="0"/>
    <x v="7"/>
  </r>
  <r>
    <s v="KAPW-IB-8287-20-07-2022"/>
    <s v="LTM/0228/22-23"/>
    <n v="25452"/>
    <n v="5807.1019999999999"/>
    <s v="HMB-090463"/>
    <s v="KPEX-SB-14463"/>
    <d v="2022-08-07T00:00:00"/>
    <n v="26872025.559999999"/>
    <n v="0.1"/>
    <n v="832.4"/>
    <n v="8324"/>
    <m/>
    <x v="6"/>
    <s v="IB"/>
    <x v="0"/>
    <n v="0.1"/>
    <b v="1"/>
    <x v="0"/>
    <x v="7"/>
  </r>
  <r>
    <s v="KAPE-IB-9650-20-07-2022"/>
    <s v="LTM/0228/22-23"/>
    <n v="25452"/>
    <n v="3204.16"/>
    <s v="HMB-090463"/>
    <s v="KPEX-SB-14463"/>
    <d v="2022-08-07T00:00:00"/>
    <n v="26872025.559999999"/>
    <n v="7.0000000000000007E-2"/>
    <n v="457.43"/>
    <n v="6534.71"/>
    <m/>
    <x v="6"/>
    <s v="IB"/>
    <x v="0"/>
    <n v="7.0000000000000007E-2"/>
    <b v="1"/>
    <x v="0"/>
    <x v="8"/>
  </r>
  <r>
    <s v="PQZI-EP-28099-26-05-2022"/>
    <s v="LTM/0219/22-23"/>
    <n v="22872"/>
    <n v="9607.11"/>
    <s v="HMB-090204"/>
    <s v="KPPE-SB-28239"/>
    <d v="2022-08-07T00:00:00"/>
    <n v="14738373.720000001"/>
    <n v="1"/>
    <n v="43.1"/>
    <n v="43.1"/>
    <m/>
    <x v="6"/>
    <s v="EP"/>
    <x v="2"/>
    <n v="1"/>
    <b v="1"/>
    <x v="0"/>
    <x v="6"/>
  </r>
  <r>
    <s v="PQZI-EP-28100-26-05-2022"/>
    <s v="LTM/0219/22-23"/>
    <n v="22872"/>
    <n v="9607.2000000000007"/>
    <s v="HMB-090204"/>
    <s v="KPPE-SB-28239"/>
    <d v="2022-08-07T00:00:00"/>
    <n v="14738373.720000001"/>
    <n v="1"/>
    <n v="0.17"/>
    <n v="0.17"/>
    <m/>
    <x v="6"/>
    <s v="EP"/>
    <x v="2"/>
    <n v="1"/>
    <b v="1"/>
    <x v="0"/>
    <x v="6"/>
  </r>
  <r>
    <s v="PQZI-EP-28100-26-05-2022"/>
    <s v="LTM/0219/22-23"/>
    <n v="22872"/>
    <n v="9607.11"/>
    <s v="HMB-090204"/>
    <s v="KPPE-SB-28239"/>
    <d v="2022-08-07T00:00:00"/>
    <n v="14738373.720000001"/>
    <n v="1"/>
    <n v="138.56"/>
    <n v="138.56"/>
    <m/>
    <x v="6"/>
    <s v="EP"/>
    <x v="2"/>
    <n v="1"/>
    <b v="1"/>
    <x v="0"/>
    <x v="6"/>
  </r>
  <r>
    <s v="KPAF-TI-64616-20-06-2022"/>
    <s v="LTM/0205/22-23"/>
    <n v="17024"/>
    <n v="8523.5990000000002"/>
    <s v="AHB-063406"/>
    <s v="KPEX-SB-14491"/>
    <d v="2022-08-07T00:00:00"/>
    <n v="38298807.68"/>
    <n v="1"/>
    <n v="6000"/>
    <n v="6000"/>
    <m/>
    <x v="6"/>
    <s v="TI"/>
    <x v="2"/>
    <n v="1"/>
    <b v="1"/>
    <x v="0"/>
    <x v="6"/>
  </r>
  <r>
    <s v="KPAF-TI-64616-20-06-2022"/>
    <s v="LTM/0205/22-23"/>
    <n v="17024"/>
    <n v="7317.0010000000002"/>
    <s v="AHB-063406"/>
    <s v="KPEX-SB-14491"/>
    <d v="2022-08-07T00:00:00"/>
    <n v="38298807.68"/>
    <n v="1"/>
    <n v="10.8"/>
    <n v="10.8"/>
    <m/>
    <x v="6"/>
    <s v="TI"/>
    <x v="2"/>
    <n v="1"/>
    <b v="1"/>
    <x v="0"/>
    <x v="6"/>
  </r>
  <r>
    <s v="KPAF-TI-3960-29-07-2022"/>
    <s v="LTM/0205/22-23"/>
    <n v="17024"/>
    <n v="9606.2099999999991"/>
    <s v="AHB-063406"/>
    <s v="KPEX-SB-14491"/>
    <d v="2022-08-07T00:00:00"/>
    <n v="38298807.68"/>
    <n v="1"/>
    <n v="719.2"/>
    <n v="719.2"/>
    <m/>
    <x v="6"/>
    <s v="TI"/>
    <x v="2"/>
    <n v="1"/>
    <b v="1"/>
    <x v="0"/>
    <x v="6"/>
  </r>
  <r>
    <s v="KPAF-TI-3960-29-07-2022"/>
    <s v="LTM/0207/22-23"/>
    <n v="17280"/>
    <n v="9606.2099999999991"/>
    <s v="AHB-063410"/>
    <s v="KPEX-SB-14573"/>
    <d v="2022-08-08T00:00:00"/>
    <n v="20571211.079999998"/>
    <n v="1"/>
    <n v="719"/>
    <n v="719"/>
    <m/>
    <x v="6"/>
    <s v="TI"/>
    <x v="2"/>
    <n v="1"/>
    <b v="1"/>
    <x v="0"/>
    <x v="6"/>
  </r>
  <r>
    <s v="KPAF-TI-64602-20-06-2022"/>
    <s v="LTM/0207/22-23"/>
    <n v="17280"/>
    <n v="8523.5990000000002"/>
    <s v="AHB-063410"/>
    <s v="KPEX-SB-14573"/>
    <d v="2022-08-08T00:00:00"/>
    <n v="20571211.079999998"/>
    <n v="1"/>
    <n v="9000"/>
    <n v="9000"/>
    <m/>
    <x v="6"/>
    <s v="TI"/>
    <x v="2"/>
    <n v="1"/>
    <b v="1"/>
    <x v="0"/>
    <x v="6"/>
  </r>
  <r>
    <s v="KPAF-TI-64602-20-06-2022"/>
    <s v="LTM/0207/22-23"/>
    <n v="17280"/>
    <n v="7317.0010000000002"/>
    <s v="AHB-063410"/>
    <s v="KPEX-SB-14573"/>
    <d v="2022-08-08T00:00:00"/>
    <n v="20571211.079999998"/>
    <n v="1"/>
    <n v="10.8"/>
    <n v="10.8"/>
    <m/>
    <x v="6"/>
    <s v="TI"/>
    <x v="2"/>
    <n v="1"/>
    <b v="1"/>
    <x v="0"/>
    <x v="6"/>
  </r>
  <r>
    <s v="KAPE-IB-123067-05-01-2022"/>
    <s v="LTM/0231/22-23"/>
    <n v="11442"/>
    <n v="5205.2700000000004"/>
    <s v="Open Account"/>
    <s v="KPPE-SB-31504"/>
    <d v="2022-08-13T00:00:00"/>
    <n v="40838966.060000002"/>
    <n v="1.0101"/>
    <n v="10367.66"/>
    <n v="10264"/>
    <m/>
    <x v="6"/>
    <s v="IB"/>
    <x v="0"/>
    <n v="1.0101"/>
    <b v="1"/>
    <x v="0"/>
    <x v="1"/>
  </r>
  <r>
    <s v="KAPE-IB-218987-07-06-2022"/>
    <s v="LTM/0232/22-23"/>
    <n v="10542"/>
    <n v="5201.009"/>
    <s v="BAF-034265"/>
    <s v="KPPE-SB-31534"/>
    <d v="2022-08-13T00:00:00"/>
    <n v="30963554.32"/>
    <n v="0.48980000000000001"/>
    <n v="2190.88"/>
    <n v="4473"/>
    <m/>
    <x v="6"/>
    <s v="IB"/>
    <x v="0"/>
    <n v="0.48980000000000001"/>
    <b v="1"/>
    <x v="0"/>
    <x v="10"/>
  </r>
  <r>
    <s v="KAPE-IB-3802-06-07-2022"/>
    <s v="LTM/0231/22-23"/>
    <n v="11442"/>
    <n v="3906.9090000000001"/>
    <s v="Open Account"/>
    <s v="KPPE-SB-31504"/>
    <d v="2022-08-13T00:00:00"/>
    <n v="40838966.060000002"/>
    <n v="0.04"/>
    <n v="81.760000000000005"/>
    <n v="2044"/>
    <m/>
    <x v="6"/>
    <s v="IB"/>
    <x v="0"/>
    <n v="0.04"/>
    <b v="1"/>
    <x v="0"/>
    <x v="2"/>
  </r>
  <r>
    <s v="KAPE-IB-3802-06-07-2022"/>
    <s v="LTM/0231/22-23"/>
    <n v="11442"/>
    <n v="3402.9"/>
    <s v="Open Account"/>
    <s v="KPPE-SB-31504"/>
    <d v="2022-08-13T00:00:00"/>
    <n v="40838966.060000002"/>
    <n v="7.0000000000000007E-2"/>
    <n v="143.08000000000001"/>
    <n v="2044"/>
    <m/>
    <x v="6"/>
    <s v="IB"/>
    <x v="0"/>
    <n v="7.0000000000000007E-2"/>
    <b v="1"/>
    <x v="0"/>
    <x v="2"/>
  </r>
  <r>
    <s v="KAPE-IB-3802-06-07-2022"/>
    <s v="LTM/0232/22-23"/>
    <n v="10542"/>
    <n v="3402.9"/>
    <s v="BAF-034265"/>
    <s v="KPPE-SB-31534"/>
    <d v="2022-08-13T00:00:00"/>
    <n v="30963554.32"/>
    <n v="7.0000000000000007E-2"/>
    <n v="192.29"/>
    <n v="2747"/>
    <m/>
    <x v="6"/>
    <s v="IB"/>
    <x v="0"/>
    <n v="7.0000000000000007E-2"/>
    <b v="1"/>
    <x v="0"/>
    <x v="2"/>
  </r>
  <r>
    <s v="KPAF-TI-387-04-07-2022"/>
    <s v="LTM/0223/22-23"/>
    <n v="3366"/>
    <n v="4821.1090000000004"/>
    <s v="HMB-090081"/>
    <s v="KPAE-SB-8878"/>
    <d v="2022-08-11T00:00:00"/>
    <n v="8404690.3200000003"/>
    <n v="1"/>
    <n v="3000"/>
    <n v="3000"/>
    <m/>
    <x v="6"/>
    <s v="TI"/>
    <x v="2"/>
    <n v="1"/>
    <b v="1"/>
    <x v="0"/>
    <x v="6"/>
  </r>
  <r>
    <s v="KAPW-IB-188078-27-06-2022"/>
    <s v="LTM/0231/22-23"/>
    <n v="11442"/>
    <n v="3906.9029999999998"/>
    <s v="Open Account"/>
    <s v="KPPE-SB-31504"/>
    <d v="2022-08-13T00:00:00"/>
    <n v="40838966.060000002"/>
    <n v="0.04"/>
    <n v="81.760000000000005"/>
    <n v="2044"/>
    <m/>
    <x v="6"/>
    <s v="IB"/>
    <x v="0"/>
    <n v="0.04"/>
    <b v="1"/>
    <x v="0"/>
    <x v="2"/>
  </r>
  <r>
    <s v="KAPW-IB-188078-27-06-2022"/>
    <s v="LTM/0232/22-23"/>
    <n v="10542"/>
    <n v="3906.9029999999998"/>
    <s v="BAF-034265"/>
    <s v="KPPE-SB-31534"/>
    <d v="2022-08-13T00:00:00"/>
    <n v="30963554.32"/>
    <n v="0.04"/>
    <n v="288.79999999999995"/>
    <n v="7220"/>
    <m/>
    <x v="6"/>
    <s v="IB"/>
    <x v="0"/>
    <n v="0.04"/>
    <b v="1"/>
    <x v="0"/>
    <x v="2"/>
  </r>
  <r>
    <s v="KAPW-IB-188078-27-06-2022"/>
    <s v="LTM/0241/22-23"/>
    <n v="22194"/>
    <n v="3906.9029999999998"/>
    <s v="BAF-033981"/>
    <s v="KPPE-SB-30668"/>
    <d v="2022-08-12T00:00:00"/>
    <n v="25095739.82"/>
    <n v="0.04"/>
    <n v="419.71999999999997"/>
    <n v="10493"/>
    <m/>
    <x v="6"/>
    <s v="IB"/>
    <x v="0"/>
    <n v="0.04"/>
    <b v="1"/>
    <x v="0"/>
    <x v="2"/>
  </r>
  <r>
    <s v="KAPW-IB-53792-11-10-2021"/>
    <s v="LTM/0242/22-23"/>
    <n v="3889"/>
    <n v="5402.33"/>
    <s v="HMB-091278"/>
    <s v="KPPE-SB-30659"/>
    <d v="2022-08-12T00:00:00"/>
    <n v="34462466.490000002"/>
    <n v="0.99009999999999998"/>
    <n v="9180.65"/>
    <n v="9272.4500000000007"/>
    <m/>
    <x v="6"/>
    <s v="IB"/>
    <x v="0"/>
    <n v="0.99009999999999998"/>
    <b v="1"/>
    <x v="0"/>
    <x v="3"/>
  </r>
  <r>
    <s v="KAPW-IB-53792-11-10-2021"/>
    <s v="LTM/0242/22-23"/>
    <n v="3889"/>
    <n v="5402.33"/>
    <s v="HMB-091278"/>
    <s v="KPPE-SB-30659"/>
    <d v="2022-08-12T00:00:00"/>
    <n v="34462466.490000002"/>
    <n v="1.0101"/>
    <n v="4709.09"/>
    <n v="4662"/>
    <m/>
    <x v="6"/>
    <s v="IB"/>
    <x v="0"/>
    <n v="1.0101"/>
    <b v="1"/>
    <x v="0"/>
    <x v="3"/>
  </r>
  <r>
    <s v="KAPE-IB-4498-07-07-2022"/>
    <s v="LTM/0231/22-23"/>
    <n v="11442"/>
    <n v="2847"/>
    <s v="Open Account"/>
    <s v="KPPE-SB-31504"/>
    <d v="2022-08-13T00:00:00"/>
    <n v="40838966.060000002"/>
    <n v="0.03"/>
    <n v="369.24"/>
    <n v="12308"/>
    <m/>
    <x v="6"/>
    <s v="IB"/>
    <x v="0"/>
    <n v="0.03"/>
    <b v="1"/>
    <x v="0"/>
    <x v="2"/>
  </r>
  <r>
    <s v="KAPE-IB-4498-07-07-2022"/>
    <s v="LTM/0232/22-23"/>
    <n v="10542"/>
    <n v="2847"/>
    <s v="BAF-034265"/>
    <s v="KPPE-SB-31534"/>
    <d v="2022-08-13T00:00:00"/>
    <n v="30963554.32"/>
    <n v="0.03"/>
    <n v="216.6"/>
    <n v="7220"/>
    <m/>
    <x v="6"/>
    <s v="IB"/>
    <x v="0"/>
    <n v="0.03"/>
    <b v="1"/>
    <x v="0"/>
    <x v="2"/>
  </r>
  <r>
    <s v="KAPE-IB-4498-07-07-2022"/>
    <s v="LTM/0241/22-23"/>
    <n v="22194"/>
    <n v="2847"/>
    <s v="BAF-033981"/>
    <s v="KPPE-SB-30668"/>
    <d v="2022-08-12T00:00:00"/>
    <n v="25095739.82"/>
    <n v="0.03"/>
    <n v="314.78999999999996"/>
    <n v="10493"/>
    <m/>
    <x v="6"/>
    <s v="IB"/>
    <x v="0"/>
    <n v="0.03"/>
    <b v="1"/>
    <x v="0"/>
    <x v="2"/>
  </r>
  <r>
    <s v="KAPE-IB-4498-07-07-2022"/>
    <s v="LTM/0242/22-23"/>
    <n v="3889"/>
    <n v="2847"/>
    <s v="HMB-091278"/>
    <s v="KPPE-SB-30659"/>
    <d v="2022-08-12T00:00:00"/>
    <n v="34462466.490000002"/>
    <n v="0.03"/>
    <n v="139.86000000000001"/>
    <n v="4662"/>
    <m/>
    <x v="6"/>
    <s v="IB"/>
    <x v="0"/>
    <n v="0.03"/>
    <b v="1"/>
    <x v="0"/>
    <x v="2"/>
  </r>
  <r>
    <s v="KAPE-IB-4498-07-07-2022"/>
    <s v="LTM/0250/22-23"/>
    <n v="51486"/>
    <n v="2847"/>
    <s v="BAF-034333"/>
    <s v="KPPE-SB-31505"/>
    <d v="2022-08-13T00:00:00"/>
    <n v="45632211.799999997"/>
    <n v="0.03"/>
    <n v="142.62"/>
    <n v="4754"/>
    <m/>
    <x v="6"/>
    <s v="IB"/>
    <x v="0"/>
    <n v="0.03"/>
    <b v="1"/>
    <x v="0"/>
    <x v="2"/>
  </r>
  <r>
    <s v="KAPE-IB-1995-04-07-2022"/>
    <s v="LTM/0231/22-23"/>
    <n v="11442"/>
    <n v="3909.5"/>
    <s v="Open Account"/>
    <s v="KPPE-SB-31504"/>
    <d v="2022-08-13T00:00:00"/>
    <n v="40838966.060000002"/>
    <n v="0.04"/>
    <n v="81.760000000000005"/>
    <n v="2044"/>
    <m/>
    <x v="6"/>
    <s v="IB"/>
    <x v="0"/>
    <n v="0.04"/>
    <b v="1"/>
    <x v="0"/>
    <x v="2"/>
  </r>
  <r>
    <s v="KAPE-IB-1995-04-07-2022"/>
    <s v="LTM/0232/22-23"/>
    <n v="10542"/>
    <n v="3909.5"/>
    <s v="BAF-034265"/>
    <s v="KPPE-SB-31534"/>
    <d v="2022-08-13T00:00:00"/>
    <n v="30963554.32"/>
    <n v="0.04"/>
    <n v="288.79999999999995"/>
    <n v="7220"/>
    <m/>
    <x v="6"/>
    <s v="IB"/>
    <x v="0"/>
    <n v="0.04"/>
    <b v="1"/>
    <x v="0"/>
    <x v="2"/>
  </r>
  <r>
    <s v="KAPE-IB-1995-04-07-2022"/>
    <s v="LTM/0241/22-23"/>
    <n v="22194"/>
    <n v="3909.5"/>
    <s v="BAF-033981"/>
    <s v="KPPE-SB-30668"/>
    <d v="2022-08-12T00:00:00"/>
    <n v="25095739.82"/>
    <n v="0.04"/>
    <n v="419.71999999999997"/>
    <n v="10493"/>
    <m/>
    <x v="6"/>
    <s v="IB"/>
    <x v="0"/>
    <n v="0.04"/>
    <b v="1"/>
    <x v="0"/>
    <x v="2"/>
  </r>
  <r>
    <s v="KAPE-IB-9650-20-07-2022"/>
    <s v="LTM/0231/22-23"/>
    <n v="11442"/>
    <n v="3204.16"/>
    <s v="Open Account"/>
    <s v="KPPE-SB-31504"/>
    <d v="2022-08-13T00:00:00"/>
    <n v="40838966.060000002"/>
    <n v="7.0000000000000007E-2"/>
    <n v="143.08000000000001"/>
    <n v="2044"/>
    <m/>
    <x v="6"/>
    <s v="IB"/>
    <x v="0"/>
    <n v="7.0000000000000007E-2"/>
    <b v="1"/>
    <x v="0"/>
    <x v="8"/>
  </r>
  <r>
    <s v="PQZI-EP-27653-20-05-2022"/>
    <s v="LTM/0223/22-23"/>
    <n v="3366"/>
    <n v="9607.11"/>
    <s v="HMB-090081"/>
    <s v="KPAE-SB-8878"/>
    <d v="2022-08-11T00:00:00"/>
    <n v="8404690.3200000003"/>
    <n v="1"/>
    <n v="40"/>
    <n v="40"/>
    <m/>
    <x v="6"/>
    <s v="EP"/>
    <x v="2"/>
    <n v="1"/>
    <b v="1"/>
    <x v="0"/>
    <x v="6"/>
  </r>
  <r>
    <s v="KPFI-TI-2323-22-07-2022"/>
    <s v="LTM/0223/22-23"/>
    <n v="3366"/>
    <n v="8308.9089999999997"/>
    <s v="HMB-090081"/>
    <s v="KPAE-SB-8878"/>
    <d v="2022-08-11T00:00:00"/>
    <n v="8404690.3200000003"/>
    <n v="1"/>
    <n v="18"/>
    <n v="18"/>
    <m/>
    <x v="6"/>
    <s v="TI"/>
    <x v="2"/>
    <n v="1"/>
    <b v="1"/>
    <x v="0"/>
    <x v="6"/>
  </r>
  <r>
    <s v="KAPW-TI-5758-15-07-2022"/>
    <s v="LTM/0223/22-23"/>
    <n v="3366"/>
    <n v="4821.1090000000004"/>
    <s v="HMB-090081"/>
    <s v="KPAE-SB-8878"/>
    <d v="2022-08-11T00:00:00"/>
    <n v="8404690.3200000003"/>
    <n v="1"/>
    <n v="4"/>
    <n v="4"/>
    <m/>
    <x v="6"/>
    <s v="TI"/>
    <x v="2"/>
    <n v="1"/>
    <b v="1"/>
    <x v="0"/>
    <x v="6"/>
  </r>
  <r>
    <s v="KPFI-TI-1691-18-07-2022"/>
    <s v="LTM/0223/22-23"/>
    <n v="3366"/>
    <n v="9606.2919999999995"/>
    <s v="HMB-090081"/>
    <s v="KPAE-SB-8878"/>
    <d v="2022-08-11T00:00:00"/>
    <n v="8404690.3200000003"/>
    <n v="1"/>
    <n v="6"/>
    <n v="6"/>
    <m/>
    <x v="6"/>
    <s v="TI"/>
    <x v="2"/>
    <n v="1"/>
    <b v="1"/>
    <x v="0"/>
    <x v="6"/>
  </r>
  <r>
    <s v="KPFI-TI-1691-18-07-2022"/>
    <s v="LTM/0242/22-23"/>
    <n v="3889"/>
    <n v="9606.2919999999995"/>
    <s v="HMB-091278"/>
    <s v="KPPE-SB-30659"/>
    <d v="2022-08-12T00:00:00"/>
    <n v="34462466.490000002"/>
    <n v="1"/>
    <n v="4"/>
    <n v="4"/>
    <m/>
    <x v="6"/>
    <s v="TI"/>
    <x v="2"/>
    <n v="1"/>
    <b v="1"/>
    <x v="0"/>
    <x v="6"/>
  </r>
  <r>
    <s v="KPAF-TI-61518-01-06-2022"/>
    <s v="LTM/0248/22-23"/>
    <n v="7040"/>
    <n v="8523.5990000000002"/>
    <s v="HMB-092021"/>
    <s v="KPAE-SB-9252"/>
    <d v="2022-08-12T00:00:00"/>
    <n v="6340815.3600000003"/>
    <n v="1"/>
    <n v="7000"/>
    <n v="7000"/>
    <m/>
    <x v="6"/>
    <s v="TI"/>
    <x v="2"/>
    <n v="1"/>
    <b v="1"/>
    <x v="0"/>
    <x v="6"/>
  </r>
  <r>
    <s v="KAPE-IB-12604-26-07-2022"/>
    <s v="LTM/0232/22-23"/>
    <n v="10542"/>
    <n v="3906.9090000000001"/>
    <s v="BAF-034265"/>
    <s v="KPPE-SB-31534"/>
    <d v="2022-08-13T00:00:00"/>
    <n v="30963554.32"/>
    <n v="0.04"/>
    <n v="288.79999999999995"/>
    <n v="7220"/>
    <m/>
    <x v="6"/>
    <s v="IB"/>
    <x v="0"/>
    <n v="0.04"/>
    <b v="1"/>
    <x v="0"/>
    <x v="2"/>
  </r>
  <r>
    <s v="KAPE-IB-12604-26-07-2022"/>
    <s v="LTM/0241/22-23"/>
    <n v="22194"/>
    <n v="3906.9090000000001"/>
    <s v="BAF-033981"/>
    <s v="KPPE-SB-30668"/>
    <d v="2022-08-12T00:00:00"/>
    <n v="25095739.82"/>
    <n v="0.04"/>
    <n v="419.71999999999997"/>
    <n v="10493"/>
    <m/>
    <x v="6"/>
    <s v="IB"/>
    <x v="0"/>
    <n v="0.04"/>
    <b v="1"/>
    <x v="0"/>
    <x v="2"/>
  </r>
  <r>
    <s v="PQIB-IB-3057-24-08-2020"/>
    <s v="LTM/0231/22-23"/>
    <n v="11442"/>
    <n v="2701.12"/>
    <s v="Open Account"/>
    <s v="KPPE-SB-31504"/>
    <d v="2022-08-13T00:00:00"/>
    <n v="40838966.060000002"/>
    <n v="0.1"/>
    <n v="1230.8000000000002"/>
    <n v="12308"/>
    <m/>
    <x v="6"/>
    <s v="IB"/>
    <x v="0"/>
    <n v="0.1"/>
    <b v="1"/>
    <x v="0"/>
    <x v="0"/>
  </r>
  <r>
    <s v="PQIB-IB-3057-24-08-2020"/>
    <s v="LTM/0232/22-23"/>
    <n v="10542"/>
    <n v="2701.12"/>
    <s v="BAF-034265"/>
    <s v="KPPE-SB-31534"/>
    <d v="2022-08-13T00:00:00"/>
    <n v="30963554.32"/>
    <n v="0.1"/>
    <n v="274.7"/>
    <n v="2747"/>
    <m/>
    <x v="6"/>
    <s v="IB"/>
    <x v="0"/>
    <n v="0.1"/>
    <b v="1"/>
    <x v="0"/>
    <x v="0"/>
  </r>
  <r>
    <s v="PQIB-IB-3057-24-08-2020"/>
    <s v="LTM/0232/22-23"/>
    <n v="10542"/>
    <n v="2701.12"/>
    <s v="BAF-034265"/>
    <s v="KPPE-SB-31534"/>
    <d v="2022-08-13T00:00:00"/>
    <n v="30963554.32"/>
    <n v="0.4"/>
    <n v="1789.2"/>
    <n v="4473"/>
    <m/>
    <x v="6"/>
    <s v="IB"/>
    <x v="0"/>
    <n v="0.4"/>
    <b v="1"/>
    <x v="0"/>
    <x v="0"/>
  </r>
  <r>
    <s v="PQIB-IB-3057-24-08-2020"/>
    <s v="LTM/0250/22-23"/>
    <n v="51486"/>
    <n v="2701.12"/>
    <s v="BAF-034333"/>
    <s v="KPPE-SB-31505"/>
    <d v="2022-08-13T00:00:00"/>
    <n v="45632211.799999997"/>
    <n v="0.1"/>
    <n v="475.4"/>
    <n v="4754"/>
    <m/>
    <x v="6"/>
    <s v="IB"/>
    <x v="0"/>
    <n v="0.1"/>
    <b v="1"/>
    <x v="0"/>
    <x v="0"/>
  </r>
  <r>
    <s v="KAPE-IB-168611-14-03-2022"/>
    <s v="LTM/0236/22-23"/>
    <n v="24093"/>
    <n v="2832.1089999999999"/>
    <s v="HMB-091608"/>
    <s v="KPPE-SB-32240"/>
    <d v="2022-08-14T00:00:00"/>
    <n v="27461756.649999999"/>
    <n v="0.04"/>
    <n v="39.9"/>
    <n v="997.5"/>
    <m/>
    <x v="6"/>
    <s v="IB"/>
    <x v="0"/>
    <n v="0.04"/>
    <b v="1"/>
    <x v="0"/>
    <x v="2"/>
  </r>
  <r>
    <s v="KAPW-IB-176924-02-06-2022"/>
    <s v="LTM/0254/22-23"/>
    <n v="12890"/>
    <n v="3809.9189999999999"/>
    <s v="Open Account"/>
    <s v="KPPE-SB-32266"/>
    <d v="2022-08-14T00:00:00"/>
    <n v="32756647.079999998"/>
    <n v="0.04"/>
    <n v="99.440000000000012"/>
    <n v="2486"/>
    <m/>
    <x v="6"/>
    <s v="IB"/>
    <x v="0"/>
    <n v="0.04"/>
    <b v="1"/>
    <x v="0"/>
    <x v="2"/>
  </r>
  <r>
    <s v="KAPE-IB-228399-22-06-2022"/>
    <s v="LTM/0236/22-23"/>
    <n v="24093"/>
    <n v="3910"/>
    <s v="HMB-091608"/>
    <s v="KPPE-SB-32240"/>
    <d v="2022-08-14T00:00:00"/>
    <n v="27461756.649999999"/>
    <n v="0.04"/>
    <n v="214.22"/>
    <n v="5355.5"/>
    <m/>
    <x v="6"/>
    <s v="IB"/>
    <x v="0"/>
    <n v="0.04"/>
    <b v="1"/>
    <x v="0"/>
    <x v="2"/>
  </r>
  <r>
    <s v="KAPE-IB-3802-06-07-2022"/>
    <s v="LTM/0253/22-23"/>
    <n v="13470"/>
    <n v="3906.9090000000001"/>
    <s v="HMB-092108"/>
    <s v="KPPE-SB-32251"/>
    <d v="2022-08-14T00:00:00"/>
    <n v="32581867.66"/>
    <n v="0.04"/>
    <n v="60.12"/>
    <n v="1503"/>
    <m/>
    <x v="6"/>
    <s v="IB"/>
    <x v="0"/>
    <n v="0.04"/>
    <b v="1"/>
    <x v="0"/>
    <x v="2"/>
  </r>
  <r>
    <s v="KAPE-IB-3802-06-07-2022"/>
    <s v="LTM/0253/22-23"/>
    <n v="13470"/>
    <n v="3402.9"/>
    <s v="HMB-092108"/>
    <s v="KPPE-SB-32251"/>
    <d v="2022-08-14T00:00:00"/>
    <n v="32581867.66"/>
    <n v="7.0000000000000007E-2"/>
    <n v="1031.5899999999999"/>
    <n v="14737"/>
    <m/>
    <x v="6"/>
    <s v="IB"/>
    <x v="0"/>
    <n v="7.0000000000000007E-2"/>
    <b v="1"/>
    <x v="0"/>
    <x v="2"/>
  </r>
  <r>
    <s v="KAPE-IB-3802-06-07-2022"/>
    <s v="LTM/0254/22-23"/>
    <n v="12890"/>
    <n v="3402.9"/>
    <s v="Open Account"/>
    <s v="KPPE-SB-32266"/>
    <d v="2022-08-14T00:00:00"/>
    <n v="32756647.079999998"/>
    <n v="7.0000000000000007E-2"/>
    <n v="785.47"/>
    <n v="11221"/>
    <m/>
    <x v="6"/>
    <s v="IB"/>
    <x v="0"/>
    <n v="7.0000000000000007E-2"/>
    <b v="1"/>
    <x v="0"/>
    <x v="2"/>
  </r>
  <r>
    <s v="KAPE-IB-3802-06-07-2022"/>
    <s v="LTM/0259/22-23"/>
    <n v="18737"/>
    <n v="3402.9"/>
    <s v="HMB-092113"/>
    <s v="KPPE-SB-32269"/>
    <d v="2022-08-14T00:00:00"/>
    <n v="34238610.170000002"/>
    <n v="7.0000000000000007E-2"/>
    <n v="955.51"/>
    <n v="13650.12"/>
    <m/>
    <x v="6"/>
    <s v="IB"/>
    <x v="0"/>
    <n v="7.0000000000000007E-2"/>
    <b v="1"/>
    <x v="0"/>
    <x v="2"/>
  </r>
  <r>
    <s v="KPAF-TI-387-04-07-2022"/>
    <s v="LTM/0245/22-23"/>
    <n v="5400"/>
    <n v="4821.1090000000004"/>
    <s v="MCB-005407"/>
    <s v="KPPE-SB-31629"/>
    <d v="2022-08-13T00:00:00"/>
    <n v="11737318.5"/>
    <n v="1"/>
    <n v="7000"/>
    <n v="7000"/>
    <m/>
    <x v="6"/>
    <s v="TI"/>
    <x v="2"/>
    <n v="1"/>
    <b v="1"/>
    <x v="0"/>
    <x v="6"/>
  </r>
  <r>
    <s v="KAPW-IB-188078-27-06-2022"/>
    <s v="LTM/0236/22-23"/>
    <n v="24093"/>
    <n v="3906.9029999999998"/>
    <s v="HMB-091608"/>
    <s v="KPPE-SB-32240"/>
    <d v="2022-08-14T00:00:00"/>
    <n v="27461756.649999999"/>
    <n v="0.04"/>
    <n v="799.16"/>
    <n v="19979"/>
    <m/>
    <x v="6"/>
    <s v="IB"/>
    <x v="0"/>
    <n v="0.04"/>
    <b v="1"/>
    <x v="0"/>
    <x v="2"/>
  </r>
  <r>
    <s v="KAPW-IB-188078-27-06-2022"/>
    <s v="LTM/0253/22-23"/>
    <n v="13470"/>
    <n v="3906.9029999999998"/>
    <s v="HMB-092108"/>
    <s v="KPPE-SB-32251"/>
    <d v="2022-08-14T00:00:00"/>
    <n v="32581867.66"/>
    <n v="0.04"/>
    <n v="589.48"/>
    <n v="14737"/>
    <m/>
    <x v="6"/>
    <s v="IB"/>
    <x v="0"/>
    <n v="0.04"/>
    <b v="1"/>
    <x v="0"/>
    <x v="2"/>
  </r>
  <r>
    <s v="KAPW-IB-188078-27-06-2022"/>
    <s v="LTM/0254/22-23"/>
    <n v="12890"/>
    <n v="3906.9029999999998"/>
    <s v="Open Account"/>
    <s v="KPPE-SB-32266"/>
    <d v="2022-08-14T00:00:00"/>
    <n v="32756647.079999998"/>
    <n v="0.04"/>
    <n v="563.4"/>
    <n v="14085"/>
    <m/>
    <x v="6"/>
    <s v="IB"/>
    <x v="0"/>
    <n v="0.04"/>
    <b v="1"/>
    <x v="0"/>
    <x v="2"/>
  </r>
  <r>
    <s v="KAPW-IB-188078-27-06-2022"/>
    <s v="LTM/0259/22-23"/>
    <n v="18737"/>
    <n v="3906.9029999999998"/>
    <s v="HMB-092113"/>
    <s v="KPPE-SB-32269"/>
    <d v="2022-08-14T00:00:00"/>
    <n v="34238610.170000002"/>
    <n v="0.04"/>
    <n v="956.8"/>
    <n v="23920"/>
    <m/>
    <x v="6"/>
    <s v="IB"/>
    <x v="0"/>
    <n v="0.04"/>
    <b v="1"/>
    <x v="0"/>
    <x v="2"/>
  </r>
  <r>
    <s v="KAPW-TI-699-04-07-2022"/>
    <s v="LTM/0245/22-23"/>
    <n v="5400"/>
    <n v="9606.1"/>
    <s v="MCB-005407"/>
    <s v="KPPE-SB-31629"/>
    <d v="2022-08-13T00:00:00"/>
    <n v="11737318.5"/>
    <n v="1"/>
    <n v="5"/>
    <n v="5"/>
    <m/>
    <x v="6"/>
    <s v="TI"/>
    <x v="2"/>
    <n v="1"/>
    <b v="1"/>
    <x v="0"/>
    <x v="6"/>
  </r>
  <r>
    <s v="KAPE-IB-4498-07-07-2022"/>
    <s v="LTM/0236/22-23"/>
    <n v="24093"/>
    <n v="2847"/>
    <s v="HMB-091608"/>
    <s v="KPPE-SB-32240"/>
    <d v="2022-08-14T00:00:00"/>
    <n v="27461756.649999999"/>
    <n v="0.03"/>
    <n v="599.38"/>
    <n v="19979"/>
    <m/>
    <x v="6"/>
    <s v="IB"/>
    <x v="0"/>
    <n v="0.03"/>
    <b v="1"/>
    <x v="0"/>
    <x v="2"/>
  </r>
  <r>
    <s v="KAPE-IB-4498-07-07-2022"/>
    <s v="LTM/0253/22-23"/>
    <n v="13470"/>
    <n v="2847"/>
    <s v="HMB-092108"/>
    <s v="KPPE-SB-32251"/>
    <d v="2022-08-14T00:00:00"/>
    <n v="32581867.66"/>
    <n v="0.03"/>
    <n v="442.11"/>
    <n v="14737"/>
    <m/>
    <x v="6"/>
    <s v="IB"/>
    <x v="0"/>
    <n v="0.03"/>
    <b v="1"/>
    <x v="0"/>
    <x v="2"/>
  </r>
  <r>
    <s v="KAPE-IB-4498-07-07-2022"/>
    <s v="LTM/0254/22-23"/>
    <n v="12890"/>
    <n v="2847"/>
    <s v="Open Account"/>
    <s v="KPPE-SB-32266"/>
    <d v="2022-08-14T00:00:00"/>
    <n v="32756647.079999998"/>
    <n v="0.03"/>
    <n v="422.55"/>
    <n v="14085"/>
    <m/>
    <x v="6"/>
    <s v="IB"/>
    <x v="0"/>
    <n v="0.03"/>
    <b v="1"/>
    <x v="0"/>
    <x v="2"/>
  </r>
  <r>
    <s v="KAPE-IB-4498-07-07-2022"/>
    <s v="LTM/0258/22-23"/>
    <n v="40374"/>
    <n v="2847"/>
    <s v="HMB-092119"/>
    <s v="KPPE-SB-32265"/>
    <d v="2022-08-14T00:00:00"/>
    <n v="42592378.640000001"/>
    <n v="0.03"/>
    <n v="536.61"/>
    <n v="17887"/>
    <m/>
    <x v="6"/>
    <s v="IB"/>
    <x v="0"/>
    <n v="0.03"/>
    <b v="1"/>
    <x v="0"/>
    <x v="2"/>
  </r>
  <r>
    <s v="KAPE-IB-4498-07-07-2022"/>
    <s v="LTM/0259/22-23"/>
    <n v="18737"/>
    <n v="2847"/>
    <s v="HMB-092113"/>
    <s v="KPPE-SB-32269"/>
    <d v="2022-08-14T00:00:00"/>
    <n v="34238610.170000002"/>
    <n v="0.03"/>
    <n v="717.6"/>
    <n v="23920"/>
    <m/>
    <x v="6"/>
    <s v="IB"/>
    <x v="0"/>
    <n v="0.03"/>
    <b v="1"/>
    <x v="0"/>
    <x v="2"/>
  </r>
  <r>
    <s v="KAPW-IB-174152-26-05-2022"/>
    <s v="LTM/0259/22-23"/>
    <n v="18737"/>
    <n v="5205.12"/>
    <s v="HMB-092113"/>
    <s v="KPPE-SB-32269"/>
    <d v="2022-08-14T00:00:00"/>
    <n v="34238610.170000002"/>
    <n v="1.0101"/>
    <n v="14400.54"/>
    <n v="14256.55"/>
    <m/>
    <x v="6"/>
    <s v="IB"/>
    <x v="0"/>
    <n v="1.0101"/>
    <b v="1"/>
    <x v="0"/>
    <x v="1"/>
  </r>
  <r>
    <s v="KAPE-IB-1995-04-07-2022"/>
    <s v="LTM/0236/22-23"/>
    <n v="24093"/>
    <n v="3909.5"/>
    <s v="HMB-091608"/>
    <s v="KPPE-SB-32240"/>
    <d v="2022-08-14T00:00:00"/>
    <n v="27461756.649999999"/>
    <n v="0.04"/>
    <n v="799.16"/>
    <n v="19979"/>
    <m/>
    <x v="6"/>
    <s v="IB"/>
    <x v="0"/>
    <n v="0.04"/>
    <b v="1"/>
    <x v="0"/>
    <x v="2"/>
  </r>
  <r>
    <s v="KAPE-IB-1995-04-07-2022"/>
    <s v="LTM/0253/22-23"/>
    <n v="13470"/>
    <n v="3909.5"/>
    <s v="HMB-092108"/>
    <s v="KPPE-SB-32251"/>
    <d v="2022-08-14T00:00:00"/>
    <n v="32581867.66"/>
    <n v="0.04"/>
    <n v="589.48"/>
    <n v="14737"/>
    <m/>
    <x v="6"/>
    <s v="IB"/>
    <x v="0"/>
    <n v="0.04"/>
    <b v="1"/>
    <x v="0"/>
    <x v="2"/>
  </r>
  <r>
    <s v="KAPE-IB-1995-04-07-2022"/>
    <s v="LTM/0254/22-23"/>
    <n v="12890"/>
    <n v="3909.5"/>
    <s v="Open Account"/>
    <s v="KPPE-SB-32266"/>
    <d v="2022-08-14T00:00:00"/>
    <n v="32756647.079999998"/>
    <n v="0.04"/>
    <n v="563.4"/>
    <n v="14085"/>
    <m/>
    <x v="6"/>
    <s v="IB"/>
    <x v="0"/>
    <n v="0.04"/>
    <b v="1"/>
    <x v="0"/>
    <x v="2"/>
  </r>
  <r>
    <s v="KAPE-IB-1995-04-07-2022"/>
    <s v="LTM/0259/22-23"/>
    <n v="18737"/>
    <n v="3909.5"/>
    <s v="HMB-092113"/>
    <s v="KPPE-SB-32269"/>
    <d v="2022-08-14T00:00:00"/>
    <n v="34238610.170000002"/>
    <n v="0.04"/>
    <n v="956.8"/>
    <n v="23920"/>
    <m/>
    <x v="6"/>
    <s v="IB"/>
    <x v="0"/>
    <n v="0.04"/>
    <b v="1"/>
    <x v="0"/>
    <x v="2"/>
  </r>
  <r>
    <s v="KAPE-IB-9650-20-07-2022"/>
    <s v="LTM/0236/22-23"/>
    <n v="24093"/>
    <n v="3204.16"/>
    <s v="HMB-091608"/>
    <s v="KPPE-SB-32240"/>
    <d v="2022-08-14T00:00:00"/>
    <n v="27461756.649999999"/>
    <n v="7.0000000000000007E-2"/>
    <n v="1398.54"/>
    <n v="19979"/>
    <m/>
    <x v="6"/>
    <s v="IB"/>
    <x v="0"/>
    <n v="7.0000000000000007E-2"/>
    <b v="1"/>
    <x v="0"/>
    <x v="8"/>
  </r>
  <r>
    <s v="PQZI-EP-27653-20-05-2022"/>
    <s v="LTM/0245/22-23"/>
    <n v="5400"/>
    <n v="9607.11"/>
    <s v="MCB-005407"/>
    <s v="KPPE-SB-31629"/>
    <d v="2022-08-13T00:00:00"/>
    <n v="11737318.5"/>
    <n v="1"/>
    <n v="50"/>
    <n v="50"/>
    <m/>
    <x v="6"/>
    <s v="EP"/>
    <x v="2"/>
    <n v="1"/>
    <b v="1"/>
    <x v="0"/>
    <x v="6"/>
  </r>
  <r>
    <s v="KPFI-TI-2323-22-07-2022"/>
    <s v="LTM/0245/22-23"/>
    <n v="5400"/>
    <n v="8308.9089999999997"/>
    <s v="MCB-005407"/>
    <s v="KPPE-SB-31629"/>
    <d v="2022-08-13T00:00:00"/>
    <n v="11737318.5"/>
    <n v="1"/>
    <n v="21"/>
    <n v="21"/>
    <m/>
    <x v="6"/>
    <s v="TI"/>
    <x v="2"/>
    <n v="1"/>
    <b v="1"/>
    <x v="0"/>
    <x v="6"/>
  </r>
  <r>
    <s v="KAPE-IB-12604-26-07-2022"/>
    <s v="LTM/0236/22-23"/>
    <n v="24093"/>
    <n v="3906.9090000000001"/>
    <s v="HMB-091608"/>
    <s v="KPPE-SB-32240"/>
    <d v="2022-08-14T00:00:00"/>
    <n v="27461756.649999999"/>
    <n v="0.04"/>
    <n v="799.16"/>
    <n v="19979"/>
    <m/>
    <x v="6"/>
    <s v="IB"/>
    <x v="0"/>
    <n v="0.04"/>
    <b v="1"/>
    <x v="0"/>
    <x v="2"/>
  </r>
  <r>
    <s v="KAPE-IB-12604-26-07-2022"/>
    <s v="LTM/0253/22-23"/>
    <n v="13470"/>
    <n v="3906.9090000000001"/>
    <s v="HMB-092108"/>
    <s v="KPPE-SB-32251"/>
    <d v="2022-08-14T00:00:00"/>
    <n v="32581867.66"/>
    <n v="0.04"/>
    <n v="529.36"/>
    <n v="13234"/>
    <m/>
    <x v="6"/>
    <s v="IB"/>
    <x v="0"/>
    <n v="0.04"/>
    <b v="1"/>
    <x v="0"/>
    <x v="2"/>
  </r>
  <r>
    <s v="KAPE-IB-12604-26-07-2022"/>
    <s v="LTM/0254/22-23"/>
    <n v="12890"/>
    <n v="3906.9090000000001"/>
    <s v="Open Account"/>
    <s v="KPPE-SB-32266"/>
    <d v="2022-08-14T00:00:00"/>
    <n v="32756647.079999998"/>
    <n v="0.04"/>
    <n v="563.4"/>
    <n v="14085"/>
    <m/>
    <x v="6"/>
    <s v="IB"/>
    <x v="0"/>
    <n v="0.04"/>
    <b v="1"/>
    <x v="0"/>
    <x v="2"/>
  </r>
  <r>
    <s v="KAPE-IB-12604-26-07-2022"/>
    <s v="LTM/0259/22-23"/>
    <n v="18737"/>
    <n v="3906.9090000000001"/>
    <s v="HMB-092113"/>
    <s v="KPPE-SB-32269"/>
    <d v="2022-08-14T00:00:00"/>
    <n v="34238610.170000002"/>
    <n v="0.04"/>
    <n v="956.8"/>
    <n v="23920"/>
    <m/>
    <x v="6"/>
    <s v="IB"/>
    <x v="0"/>
    <n v="0.04"/>
    <b v="1"/>
    <x v="0"/>
    <x v="2"/>
  </r>
  <r>
    <s v="PQIB-IB-3057-24-08-2020"/>
    <s v="LTM/0236/22-23"/>
    <n v="24093"/>
    <n v="2701.12"/>
    <s v="HMB-091608"/>
    <s v="KPPE-SB-32240"/>
    <d v="2022-08-14T00:00:00"/>
    <n v="27461756.649999999"/>
    <n v="0.4"/>
    <n v="7991.5999999999995"/>
    <n v="19979"/>
    <m/>
    <x v="6"/>
    <s v="IB"/>
    <x v="0"/>
    <n v="0.4"/>
    <b v="1"/>
    <x v="0"/>
    <x v="0"/>
  </r>
  <r>
    <s v="PQIB-IB-3057-24-08-2020"/>
    <s v="LTM/0253/22-23"/>
    <n v="13470"/>
    <n v="2701.12"/>
    <s v="HMB-092108"/>
    <s v="KPPE-SB-32251"/>
    <d v="2022-08-14T00:00:00"/>
    <n v="32581867.66"/>
    <n v="0.1"/>
    <n v="1473.7"/>
    <n v="14737"/>
    <m/>
    <x v="6"/>
    <s v="IB"/>
    <x v="0"/>
    <n v="0.1"/>
    <b v="1"/>
    <x v="0"/>
    <x v="0"/>
  </r>
  <r>
    <s v="PQIB-IB-3057-24-08-2020"/>
    <s v="LTM/0254/22-23"/>
    <n v="12890"/>
    <n v="2701.12"/>
    <s v="Open Account"/>
    <s v="KPPE-SB-32266"/>
    <d v="2022-08-14T00:00:00"/>
    <n v="32756647.079999998"/>
    <n v="0.1"/>
    <n v="1408.5"/>
    <n v="14085"/>
    <m/>
    <x v="6"/>
    <s v="IB"/>
    <x v="0"/>
    <n v="0.1"/>
    <b v="1"/>
    <x v="0"/>
    <x v="0"/>
  </r>
  <r>
    <s v="PQIB-IB-3057-24-08-2020"/>
    <s v="LTM/0258/22-23"/>
    <n v="40374"/>
    <n v="2701.12"/>
    <s v="HMB-092119"/>
    <s v="KPPE-SB-32265"/>
    <d v="2022-08-14T00:00:00"/>
    <n v="42592378.640000001"/>
    <n v="0.4"/>
    <n v="7154.8"/>
    <n v="17887"/>
    <m/>
    <x v="6"/>
    <s v="IB"/>
    <x v="0"/>
    <n v="0.4"/>
    <b v="1"/>
    <x v="0"/>
    <x v="0"/>
  </r>
  <r>
    <s v="PQIB-IB-3057-24-08-2020"/>
    <s v="LTM/0259/22-23"/>
    <n v="18737"/>
    <n v="2701.12"/>
    <s v="HMB-092113"/>
    <s v="KPPE-SB-32269"/>
    <d v="2022-08-14T00:00:00"/>
    <n v="34238610.170000002"/>
    <n v="0.1"/>
    <n v="2392.0100000000002"/>
    <n v="23920"/>
    <m/>
    <x v="6"/>
    <s v="IB"/>
    <x v="0"/>
    <n v="0.1"/>
    <b v="1"/>
    <x v="0"/>
    <x v="0"/>
  </r>
  <r>
    <s v="PQZI-EP-27498-18-05-2022"/>
    <s v="LTM/0245/22-23"/>
    <n v="5400"/>
    <n v="9607.11"/>
    <s v="MCB-005407"/>
    <s v="KPPE-SB-31629"/>
    <d v="2022-08-13T00:00:00"/>
    <n v="11737318.5"/>
    <n v="1"/>
    <n v="11.15"/>
    <n v="11.15"/>
    <m/>
    <x v="6"/>
    <s v="EP"/>
    <x v="2"/>
    <n v="1"/>
    <b v="1"/>
    <x v="0"/>
    <x v="6"/>
  </r>
  <r>
    <s v="PQZI-EP-27652-20-05-2022"/>
    <s v="LTM/0245/22-23"/>
    <n v="5400"/>
    <n v="9607.11"/>
    <s v="MCB-005407"/>
    <s v="KPPE-SB-31629"/>
    <d v="2022-08-13T00:00:00"/>
    <n v="11737318.5"/>
    <n v="1"/>
    <n v="60"/>
    <n v="60"/>
    <m/>
    <x v="6"/>
    <s v="EP"/>
    <x v="2"/>
    <n v="1"/>
    <b v="1"/>
    <x v="0"/>
    <x v="6"/>
  </r>
  <r>
    <s v="KAPE-IB-3878-06-07-2022"/>
    <s v="LTM/0254/22-23"/>
    <n v="12890"/>
    <n v="3402.9"/>
    <s v="Open Account"/>
    <s v="KPPE-SB-32266"/>
    <d v="2022-08-14T00:00:00"/>
    <n v="32756647.079999998"/>
    <n v="7.0000000000000007E-2"/>
    <n v="200.48"/>
    <n v="2864"/>
    <m/>
    <x v="6"/>
    <s v="IB"/>
    <x v="0"/>
    <n v="7.0000000000000007E-2"/>
    <b v="1"/>
    <x v="0"/>
    <x v="2"/>
  </r>
  <r>
    <s v="KAPE-IB-3878-06-07-2022"/>
    <s v="LTM/0259/22-23"/>
    <n v="18737"/>
    <n v="3402.9"/>
    <s v="HMB-092113"/>
    <s v="KPPE-SB-32269"/>
    <d v="2022-08-14T00:00:00"/>
    <n v="34238610.170000002"/>
    <n v="7.0000000000000007E-2"/>
    <n v="613.47"/>
    <n v="8763.8799999999992"/>
    <m/>
    <x v="6"/>
    <s v="IB"/>
    <x v="0"/>
    <n v="7.0000000000000007E-2"/>
    <b v="1"/>
    <x v="0"/>
    <x v="2"/>
  </r>
  <r>
    <s v="KAPE-IB-18161-03-08-2022"/>
    <s v="LTM/0254/22-23"/>
    <n v="12890"/>
    <n v="3809.9189999999999"/>
    <s v="Open Account"/>
    <s v="KPPE-SB-32266"/>
    <d v="2022-08-14T00:00:00"/>
    <n v="32756647.079999998"/>
    <n v="0.04"/>
    <n v="463.96"/>
    <n v="11599"/>
    <m/>
    <x v="6"/>
    <s v="IB"/>
    <x v="0"/>
    <n v="0.04"/>
    <b v="1"/>
    <x v="0"/>
    <x v="2"/>
  </r>
  <r>
    <s v="KAPE-IB-175040-24-03-2022"/>
    <s v="LTM/0237/22-23"/>
    <n v="94869"/>
    <n v="3809.9110000000001"/>
    <s v="HMB-091317"/>
    <s v="KPPE-SB-33179"/>
    <d v="2022-08-16T00:00:00"/>
    <n v="106491107"/>
    <n v="0.04"/>
    <n v="147"/>
    <n v="3675"/>
    <m/>
    <x v="6"/>
    <s v="IB"/>
    <x v="0"/>
    <n v="0.04"/>
    <b v="1"/>
    <x v="0"/>
    <x v="2"/>
  </r>
  <r>
    <s v="KAPE-IB-218987-07-06-2022"/>
    <s v="LTM/0101/22-23"/>
    <n v="24820"/>
    <n v="5201.009"/>
    <s v="HMB-092137"/>
    <s v="KPEX-SB-16855"/>
    <d v="2022-08-16T00:00:00"/>
    <n v="18559617"/>
    <n v="0.48980000000000001"/>
    <n v="6637.2800000000007"/>
    <n v="13551"/>
    <m/>
    <x v="6"/>
    <s v="IB"/>
    <x v="0"/>
    <n v="0.48980000000000001"/>
    <b v="1"/>
    <x v="0"/>
    <x v="10"/>
  </r>
  <r>
    <s v="KAPE-IB-218987-07-06-2022"/>
    <s v="LTM/0263/22-23"/>
    <n v="4569"/>
    <n v="5201.009"/>
    <s v="BAF-034610"/>
    <s v="KPPE-SB-33076"/>
    <d v="2022-08-15T00:00:00"/>
    <n v="7527794.2999999998"/>
    <n v="0.48980000000000001"/>
    <n v="2693.41"/>
    <n v="5499"/>
    <m/>
    <x v="6"/>
    <s v="IB"/>
    <x v="0"/>
    <n v="0.48980000000000001"/>
    <b v="1"/>
    <x v="0"/>
    <x v="10"/>
  </r>
  <r>
    <s v="KAPW-IB-188078-27-06-2022"/>
    <s v="LTM/0101/22-23"/>
    <n v="24820"/>
    <n v="3906.9029999999998"/>
    <s v="HMB-092137"/>
    <s v="KPEX-SB-16855"/>
    <d v="2022-08-16T00:00:00"/>
    <n v="18559617"/>
    <n v="0.04"/>
    <n v="542.04"/>
    <n v="13551"/>
    <m/>
    <x v="6"/>
    <s v="IB"/>
    <x v="0"/>
    <n v="0.04"/>
    <b v="1"/>
    <x v="0"/>
    <x v="2"/>
  </r>
  <r>
    <s v="KAPW-IB-188078-27-06-2022"/>
    <s v="LTM/0237/22-23"/>
    <n v="94869"/>
    <n v="3906.9029999999998"/>
    <s v="HMB-091317"/>
    <s v="KPPE-SB-33179"/>
    <d v="2022-08-16T00:00:00"/>
    <n v="106491107"/>
    <n v="0.04"/>
    <n v="3143.68"/>
    <n v="78592"/>
    <m/>
    <x v="6"/>
    <s v="IB"/>
    <x v="0"/>
    <n v="0.04"/>
    <b v="1"/>
    <x v="0"/>
    <x v="2"/>
  </r>
  <r>
    <s v="KAPW-IB-188078-27-06-2022"/>
    <s v="LTM/0263/22-23"/>
    <n v="4569"/>
    <n v="3906.9029999999998"/>
    <s v="BAF-034610"/>
    <s v="KPPE-SB-33076"/>
    <d v="2022-08-15T00:00:00"/>
    <n v="7527794.2999999998"/>
    <n v="0.04"/>
    <n v="219.95999999999998"/>
    <n v="5499"/>
    <m/>
    <x v="6"/>
    <s v="IB"/>
    <x v="0"/>
    <n v="0.04"/>
    <b v="1"/>
    <x v="0"/>
    <x v="2"/>
  </r>
  <r>
    <s v="KPFI-TI-45658-24-05-2022"/>
    <s v="LTM/0220/22-23"/>
    <n v="30192"/>
    <n v="4821.1090000000004"/>
    <s v="HMB-092136"/>
    <s v="KPPE-SB-33122"/>
    <d v="2022-08-15T00:00:00"/>
    <n v="18602765"/>
    <n v="1"/>
    <n v="25"/>
    <n v="25"/>
    <m/>
    <x v="6"/>
    <s v="TI"/>
    <x v="2"/>
    <n v="1"/>
    <b v="1"/>
    <x v="0"/>
    <x v="6"/>
  </r>
  <r>
    <s v="KAPE-IB-4498-07-07-2022"/>
    <s v="LTM/0101/22-23"/>
    <n v="24820"/>
    <n v="2847"/>
    <s v="HMB-092137"/>
    <s v="KPEX-SB-16855"/>
    <d v="2022-08-16T00:00:00"/>
    <n v="18559617"/>
    <n v="0.03"/>
    <n v="406.53000000000003"/>
    <n v="13551"/>
    <m/>
    <x v="6"/>
    <s v="IB"/>
    <x v="0"/>
    <n v="0.03"/>
    <b v="1"/>
    <x v="0"/>
    <x v="2"/>
  </r>
  <r>
    <s v="KAPE-IB-4498-07-07-2022"/>
    <s v="LTM/0237/22-23"/>
    <n v="94869"/>
    <n v="2847"/>
    <s v="HMB-091317"/>
    <s v="KPPE-SB-33179"/>
    <d v="2022-08-16T00:00:00"/>
    <n v="106491107"/>
    <n v="0.03"/>
    <n v="2357.7600000000002"/>
    <n v="78592"/>
    <m/>
    <x v="6"/>
    <s v="IB"/>
    <x v="0"/>
    <n v="0.03"/>
    <b v="1"/>
    <x v="0"/>
    <x v="2"/>
  </r>
  <r>
    <s v="KAPE-IB-4498-07-07-2022"/>
    <s v="LTM/0263/22-23"/>
    <n v="4569"/>
    <n v="2847"/>
    <s v="BAF-034610"/>
    <s v="KPPE-SB-33076"/>
    <d v="2022-08-15T00:00:00"/>
    <n v="7527794.2999999998"/>
    <n v="0.03"/>
    <n v="164.97"/>
    <n v="5499"/>
    <m/>
    <x v="6"/>
    <s v="IB"/>
    <x v="0"/>
    <n v="0.03"/>
    <b v="1"/>
    <x v="0"/>
    <x v="2"/>
  </r>
  <r>
    <s v="KAPE-IB-1995-04-07-2022"/>
    <s v="LTM/0101/22-23"/>
    <n v="24820"/>
    <n v="3909.5"/>
    <s v="HMB-092137"/>
    <s v="KPEX-SB-16855"/>
    <d v="2022-08-16T00:00:00"/>
    <n v="18559617"/>
    <n v="0.04"/>
    <n v="542.04"/>
    <n v="13551"/>
    <m/>
    <x v="6"/>
    <s v="IB"/>
    <x v="0"/>
    <n v="0.04"/>
    <b v="1"/>
    <x v="0"/>
    <x v="2"/>
  </r>
  <r>
    <s v="KAPE-IB-1995-04-07-2022"/>
    <s v="LTM/0237/22-23"/>
    <n v="94869"/>
    <n v="3909.5"/>
    <s v="HMB-091317"/>
    <s v="KPPE-SB-33179"/>
    <d v="2022-08-16T00:00:00"/>
    <n v="106491107"/>
    <n v="0.04"/>
    <n v="3143.68"/>
    <n v="78592"/>
    <m/>
    <x v="6"/>
    <s v="IB"/>
    <x v="0"/>
    <n v="0.04"/>
    <b v="1"/>
    <x v="0"/>
    <x v="2"/>
  </r>
  <r>
    <s v="KAPE-IB-1995-04-07-2022"/>
    <s v="LTM/0263/22-23"/>
    <n v="4569"/>
    <n v="3909.5"/>
    <s v="BAF-034610"/>
    <s v="KPPE-SB-33076"/>
    <d v="2022-08-15T00:00:00"/>
    <n v="7527794.2999999998"/>
    <n v="0.04"/>
    <n v="101.16"/>
    <n v="2529"/>
    <m/>
    <x v="6"/>
    <s v="IB"/>
    <x v="0"/>
    <n v="0.04"/>
    <b v="1"/>
    <x v="0"/>
    <x v="2"/>
  </r>
  <r>
    <s v="KAPE-IB-9650-20-07-2022"/>
    <s v="LTM/0237/22-23"/>
    <n v="94869"/>
    <n v="3204.16"/>
    <s v="HMB-091317"/>
    <s v="KPPE-SB-33179"/>
    <d v="2022-08-16T00:00:00"/>
    <n v="106491107"/>
    <n v="7.0000000000000007E-2"/>
    <n v="5244.19"/>
    <n v="74917"/>
    <m/>
    <x v="6"/>
    <s v="IB"/>
    <x v="0"/>
    <n v="7.0000000000000007E-2"/>
    <b v="1"/>
    <x v="0"/>
    <x v="8"/>
  </r>
  <r>
    <s v="KAPE-IB-12604-26-07-2022"/>
    <s v="LTM/0237/22-23"/>
    <n v="94869"/>
    <n v="3906.9090000000001"/>
    <s v="HMB-091317"/>
    <s v="KPPE-SB-33179"/>
    <d v="2022-08-16T00:00:00"/>
    <n v="106491107"/>
    <n v="0.04"/>
    <n v="3143.68"/>
    <n v="78592"/>
    <m/>
    <x v="6"/>
    <s v="IB"/>
    <x v="0"/>
    <n v="0.04"/>
    <b v="1"/>
    <x v="0"/>
    <x v="2"/>
  </r>
  <r>
    <s v="PQIB-IB-3057-24-08-2020"/>
    <s v="LTM/0101/22-23"/>
    <n v="24820"/>
    <n v="2701.12"/>
    <s v="HMB-092137"/>
    <s v="KPEX-SB-16855"/>
    <d v="2022-08-16T00:00:00"/>
    <n v="18559617"/>
    <n v="0.4"/>
    <n v="5420.4"/>
    <n v="13551"/>
    <m/>
    <x v="6"/>
    <s v="IB"/>
    <x v="0"/>
    <n v="0.4"/>
    <b v="1"/>
    <x v="0"/>
    <x v="0"/>
  </r>
  <r>
    <s v="PQIB-IB-3057-24-08-2020"/>
    <s v="LTM/0237/22-23"/>
    <n v="94869"/>
    <n v="2701.12"/>
    <s v="HMB-091317"/>
    <s v="KPPE-SB-33179"/>
    <d v="2022-08-16T00:00:00"/>
    <n v="106491107"/>
    <n v="0.4"/>
    <n v="31436.799999999999"/>
    <n v="78592"/>
    <m/>
    <x v="6"/>
    <s v="IB"/>
    <x v="0"/>
    <n v="0.4"/>
    <b v="1"/>
    <x v="0"/>
    <x v="0"/>
  </r>
  <r>
    <s v="PQIB-IB-3057-24-08-2020"/>
    <s v="LTM/0263/22-23"/>
    <n v="4569"/>
    <n v="2701.12"/>
    <s v="BAF-034610"/>
    <s v="KPPE-SB-33076"/>
    <d v="2022-08-15T00:00:00"/>
    <n v="7527794.2999999998"/>
    <n v="0.4"/>
    <n v="2199.6"/>
    <n v="5499"/>
    <m/>
    <x v="6"/>
    <s v="IB"/>
    <x v="0"/>
    <n v="0.4"/>
    <b v="1"/>
    <x v="0"/>
    <x v="0"/>
  </r>
  <r>
    <s v="KAPE-IB-3878-06-07-2022"/>
    <s v="LTM/0101/22-23"/>
    <n v="24820"/>
    <n v="3906.9090000000001"/>
    <s v="HMB-092137"/>
    <s v="KPEX-SB-16855"/>
    <d v="2022-08-16T00:00:00"/>
    <n v="18559617"/>
    <n v="0.04"/>
    <n v="542.04"/>
    <n v="13551"/>
    <m/>
    <x v="6"/>
    <s v="IB"/>
    <x v="0"/>
    <n v="0.04"/>
    <b v="1"/>
    <x v="0"/>
    <x v="2"/>
  </r>
  <r>
    <s v="KAPE-IB-3878-06-07-2022"/>
    <s v="LTM/0263/22-23"/>
    <n v="4569"/>
    <n v="3906.9090000000001"/>
    <s v="BAF-034610"/>
    <s v="KPPE-SB-33076"/>
    <d v="2022-08-15T00:00:00"/>
    <n v="7527794.2999999998"/>
    <n v="0.04"/>
    <n v="219.95999999999998"/>
    <n v="5499"/>
    <m/>
    <x v="6"/>
    <s v="IB"/>
    <x v="0"/>
    <n v="0.04"/>
    <b v="1"/>
    <x v="0"/>
    <x v="2"/>
  </r>
  <r>
    <s v="KAPE-IB-18161-03-08-2022"/>
    <s v="LTM/0101/22-23"/>
    <n v="24820"/>
    <n v="3809.9189999999999"/>
    <s v="HMB-092137"/>
    <s v="KPEX-SB-16855"/>
    <d v="2022-08-16T00:00:00"/>
    <n v="18559617"/>
    <n v="0.04"/>
    <n v="542.04"/>
    <n v="13551"/>
    <m/>
    <x v="6"/>
    <s v="IB"/>
    <x v="0"/>
    <n v="0.04"/>
    <b v="1"/>
    <x v="0"/>
    <x v="2"/>
  </r>
  <r>
    <s v="PQZI-EP-28333-30-05-2022"/>
    <s v="LTM/0220/22-23"/>
    <n v="30192"/>
    <n v="9607.11"/>
    <s v="HMB-092136"/>
    <s v="KPPE-SB-33122"/>
    <d v="2022-08-15T00:00:00"/>
    <n v="18602765"/>
    <n v="1"/>
    <n v="110"/>
    <n v="110"/>
    <m/>
    <x v="6"/>
    <s v="EP"/>
    <x v="2"/>
    <n v="1"/>
    <b v="1"/>
    <x v="0"/>
    <x v="6"/>
  </r>
  <r>
    <s v="PQZI-EP-28354-30-05-2022"/>
    <s v="LTM/0220/22-23"/>
    <n v="30192"/>
    <n v="9607.11"/>
    <s v="HMB-092136"/>
    <s v="KPPE-SB-33122"/>
    <d v="2022-08-15T00:00:00"/>
    <n v="18602765"/>
    <n v="1"/>
    <n v="157.57"/>
    <n v="157.57"/>
    <m/>
    <x v="6"/>
    <s v="EP"/>
    <x v="2"/>
    <n v="1"/>
    <b v="1"/>
    <x v="0"/>
    <x v="6"/>
  </r>
  <r>
    <s v="KAPE-IB-218987-07-06-2022"/>
    <s v="LTM/0262/22-23"/>
    <n v="39000"/>
    <n v="5201.009"/>
    <s v="HMB-092606"/>
    <s v="KPPE-SB-33266"/>
    <d v="2022-08-16T00:00:00"/>
    <n v="40396484.130000003"/>
    <n v="0.48980000000000001"/>
    <n v="2574.88"/>
    <n v="5257"/>
    <m/>
    <x v="6"/>
    <s v="IB"/>
    <x v="0"/>
    <n v="0.48980000000000001"/>
    <b v="1"/>
    <x v="0"/>
    <x v="10"/>
  </r>
  <r>
    <s v="KAPE-IB-3802-06-07-2022"/>
    <s v="LTM/0235/22-23"/>
    <n v="80847"/>
    <n v="3906.9090000000001"/>
    <s v="HMB-091314"/>
    <s v="KPPE-SB-33889"/>
    <d v="2022-08-17T00:00:00"/>
    <n v="88336016"/>
    <n v="0.04"/>
    <n v="1072.9199999999998"/>
    <n v="26823.040000000001"/>
    <m/>
    <x v="6"/>
    <s v="IB"/>
    <x v="0"/>
    <n v="0.04"/>
    <b v="1"/>
    <x v="0"/>
    <x v="2"/>
  </r>
  <r>
    <s v="KAPW-IB-188078-27-06-2022"/>
    <s v="LTM/0235/22-23"/>
    <n v="80847"/>
    <n v="3906.9029999999998"/>
    <s v="HMB-091314"/>
    <s v="KPPE-SB-33889"/>
    <d v="2022-08-17T00:00:00"/>
    <n v="88336016"/>
    <n v="0.04"/>
    <n v="2602.7999999999997"/>
    <n v="65070"/>
    <m/>
    <x v="6"/>
    <s v="IB"/>
    <x v="0"/>
    <n v="0.04"/>
    <b v="1"/>
    <x v="0"/>
    <x v="2"/>
  </r>
  <r>
    <s v="KAPW-IB-188078-27-06-2022"/>
    <s v="LTM/0262/22-23"/>
    <n v="39000"/>
    <n v="3906.9029999999998"/>
    <s v="HMB-092606"/>
    <s v="KPPE-SB-33266"/>
    <d v="2022-08-16T00:00:00"/>
    <n v="40396484.130000003"/>
    <n v="0.04"/>
    <n v="104.28"/>
    <n v="2607"/>
    <m/>
    <x v="6"/>
    <s v="IB"/>
    <x v="0"/>
    <n v="0.04"/>
    <b v="1"/>
    <x v="0"/>
    <x v="2"/>
  </r>
  <r>
    <s v="KAPE-IB-4498-07-07-2022"/>
    <s v="LTM/0235/22-23"/>
    <n v="80847"/>
    <n v="2847"/>
    <s v="HMB-091314"/>
    <s v="KPPE-SB-33889"/>
    <d v="2022-08-17T00:00:00"/>
    <n v="88336016"/>
    <n v="0.03"/>
    <n v="1952.11"/>
    <n v="65070"/>
    <m/>
    <x v="6"/>
    <s v="IB"/>
    <x v="0"/>
    <n v="0.03"/>
    <b v="1"/>
    <x v="0"/>
    <x v="2"/>
  </r>
  <r>
    <s v="KAPE-IB-4498-07-07-2022"/>
    <s v="LTM/0240/22-23"/>
    <n v="8840"/>
    <n v="2847"/>
    <s v="HMB-092368"/>
    <s v="KPEX-SB-16951"/>
    <d v="2022-08-16T00:00:00"/>
    <n v="12128150.609999999"/>
    <n v="0.03"/>
    <n v="106.53"/>
    <n v="3551"/>
    <m/>
    <x v="6"/>
    <s v="IB"/>
    <x v="0"/>
    <n v="0.03"/>
    <b v="1"/>
    <x v="0"/>
    <x v="2"/>
  </r>
  <r>
    <s v="KAPE-IB-4498-07-07-2022"/>
    <s v="LTM/0262/22-23"/>
    <n v="39000"/>
    <n v="2847"/>
    <s v="HMB-092606"/>
    <s v="KPPE-SB-33266"/>
    <d v="2022-08-16T00:00:00"/>
    <n v="40396484.130000003"/>
    <n v="0.03"/>
    <n v="589.02"/>
    <n v="19634"/>
    <m/>
    <x v="6"/>
    <s v="IB"/>
    <x v="0"/>
    <n v="0.03"/>
    <b v="1"/>
    <x v="0"/>
    <x v="2"/>
  </r>
  <r>
    <s v="KAPE-IB-1995-04-07-2022"/>
    <s v="LTM/0235/22-23"/>
    <n v="80847"/>
    <n v="3909.5"/>
    <s v="HMB-091314"/>
    <s v="KPPE-SB-33889"/>
    <d v="2022-08-17T00:00:00"/>
    <n v="88336016"/>
    <n v="0.04"/>
    <n v="2602.7999999999997"/>
    <n v="65070"/>
    <m/>
    <x v="6"/>
    <s v="IB"/>
    <x v="0"/>
    <n v="0.04"/>
    <b v="1"/>
    <x v="0"/>
    <x v="2"/>
  </r>
  <r>
    <s v="KAPW-IB-8287-20-07-2022"/>
    <s v="LTM/0235/22-23"/>
    <n v="80847"/>
    <n v="5807.1019999999999"/>
    <s v="HMB-091314"/>
    <s v="KPPE-SB-33889"/>
    <d v="2022-08-17T00:00:00"/>
    <n v="88336016"/>
    <n v="0.1"/>
    <n v="4789.3999999999996"/>
    <n v="47894"/>
    <m/>
    <x v="6"/>
    <s v="IB"/>
    <x v="0"/>
    <n v="0.1"/>
    <b v="1"/>
    <x v="0"/>
    <x v="7"/>
  </r>
  <r>
    <s v="KAPE-IB-9650-20-07-2022"/>
    <s v="LTM/0235/22-23"/>
    <n v="80847"/>
    <n v="3204.16"/>
    <s v="HMB-091314"/>
    <s v="KPPE-SB-33889"/>
    <d v="2022-08-17T00:00:00"/>
    <n v="88336016"/>
    <n v="7.0000000000000007E-2"/>
    <n v="4554.91"/>
    <n v="65070"/>
    <m/>
    <x v="6"/>
    <s v="IB"/>
    <x v="0"/>
    <n v="7.0000000000000007E-2"/>
    <b v="1"/>
    <x v="0"/>
    <x v="8"/>
  </r>
  <r>
    <s v="KAPE-IB-12604-26-07-2022"/>
    <s v="LTM/0235/22-23"/>
    <n v="80847"/>
    <n v="3906.9090000000001"/>
    <s v="HMB-091314"/>
    <s v="KPPE-SB-33889"/>
    <d v="2022-08-17T00:00:00"/>
    <n v="88336016"/>
    <n v="0.04"/>
    <n v="1529.88"/>
    <n v="38246.959999999999"/>
    <m/>
    <x v="6"/>
    <s v="IB"/>
    <x v="0"/>
    <n v="0.04"/>
    <b v="1"/>
    <x v="0"/>
    <x v="2"/>
  </r>
  <r>
    <s v="PQIB-IB-3057-24-08-2020"/>
    <s v="LTM/0235/22-23"/>
    <n v="80847"/>
    <n v="2701.12"/>
    <s v="HMB-091314"/>
    <s v="KPPE-SB-33889"/>
    <d v="2022-08-17T00:00:00"/>
    <n v="88336016"/>
    <n v="0.4"/>
    <n v="26028"/>
    <n v="65070"/>
    <m/>
    <x v="6"/>
    <s v="IB"/>
    <x v="0"/>
    <n v="0.4"/>
    <b v="1"/>
    <x v="0"/>
    <x v="0"/>
  </r>
  <r>
    <s v="PQIB-IB-3057-24-08-2020"/>
    <s v="LTM/0240/22-23"/>
    <n v="8840"/>
    <n v="2701.12"/>
    <s v="HMB-092368"/>
    <s v="KPEX-SB-16951"/>
    <d v="2022-08-16T00:00:00"/>
    <n v="12128150.609999999"/>
    <n v="0.1"/>
    <n v="355.1"/>
    <n v="3551"/>
    <m/>
    <x v="6"/>
    <s v="IB"/>
    <x v="0"/>
    <n v="0.1"/>
    <b v="1"/>
    <x v="0"/>
    <x v="0"/>
  </r>
  <r>
    <s v="PQIB-IB-3057-24-08-2020"/>
    <s v="LTM/0262/22-23"/>
    <n v="39000"/>
    <n v="2701.12"/>
    <s v="HMB-092606"/>
    <s v="KPPE-SB-33266"/>
    <d v="2022-08-16T00:00:00"/>
    <n v="40396484.130000003"/>
    <n v="0.4"/>
    <n v="7853.6"/>
    <n v="19634"/>
    <m/>
    <x v="6"/>
    <s v="IB"/>
    <x v="0"/>
    <n v="0.4"/>
    <b v="1"/>
    <x v="0"/>
    <x v="0"/>
  </r>
  <r>
    <s v="PQZI-EP-27498-18-05-2022"/>
    <s v="LTM/0001/22-23"/>
    <n v="3871"/>
    <n v="9607.11"/>
    <s v="HMB-092729"/>
    <s v="KPPE-SB-33365"/>
    <d v="2022-08-16T00:00:00"/>
    <n v="9340877.8399999999"/>
    <n v="1"/>
    <n v="16"/>
    <n v="16"/>
    <m/>
    <x v="6"/>
    <s v="EP"/>
    <x v="2"/>
    <n v="1"/>
    <b v="1"/>
    <x v="0"/>
    <x v="6"/>
  </r>
  <r>
    <s v="KAPE-IB-3878-06-07-2022"/>
    <s v="LTM/0262/22-23"/>
    <n v="39000"/>
    <n v="3906.9090000000001"/>
    <s v="HMB-092606"/>
    <s v="KPPE-SB-33266"/>
    <d v="2022-08-16T00:00:00"/>
    <n v="40396484.130000003"/>
    <n v="0.04"/>
    <n v="104.28"/>
    <n v="2607"/>
    <m/>
    <x v="6"/>
    <s v="IB"/>
    <x v="0"/>
    <n v="0.04"/>
    <b v="1"/>
    <x v="0"/>
    <x v="2"/>
  </r>
  <r>
    <s v="KAPE-IB-18161-03-08-2022"/>
    <s v="LTM/0262/22-23"/>
    <n v="39000"/>
    <n v="3809.9189999999999"/>
    <s v="HMB-092606"/>
    <s v="KPPE-SB-33266"/>
    <d v="2022-08-16T00:00:00"/>
    <n v="40396484.130000003"/>
    <n v="0.04"/>
    <n v="104.28"/>
    <n v="2607"/>
    <m/>
    <x v="6"/>
    <s v="IB"/>
    <x v="0"/>
    <n v="0.04"/>
    <b v="1"/>
    <x v="0"/>
    <x v="2"/>
  </r>
  <r>
    <s v="PQZI-EP-28354-30-05-2022"/>
    <s v="LTM/0001/22-23"/>
    <n v="3871"/>
    <n v="9607.11"/>
    <s v="HMB-092729"/>
    <s v="KPPE-SB-33365"/>
    <d v="2022-08-16T00:00:00"/>
    <n v="9340877.8399999999"/>
    <n v="1"/>
    <n v="15"/>
    <n v="15"/>
    <m/>
    <x v="6"/>
    <s v="EP"/>
    <x v="2"/>
    <n v="1"/>
    <b v="1"/>
    <x v="0"/>
    <x v="6"/>
  </r>
  <r>
    <s v="KAPE-IB-32245-17-08-2021"/>
    <s v="LTM/0235/22-23"/>
    <n v="80847"/>
    <n v="5210.1099999999997"/>
    <s v="HMB-091314"/>
    <s v="KPPE-SB-33889"/>
    <d v="2022-08-17T00:00:00"/>
    <n v="88336016"/>
    <n v="1.0101"/>
    <n v="746.76"/>
    <n v="739.29"/>
    <m/>
    <x v="6"/>
    <s v="IB"/>
    <x v="0"/>
    <n v="1.0101"/>
    <b v="1"/>
    <x v="0"/>
    <x v="12"/>
  </r>
  <r>
    <s v="KAPE-IB-91732-18-11-2021"/>
    <s v="LTM/0235/22-23"/>
    <n v="80847"/>
    <n v="5210.1099999999997"/>
    <s v="HMB-091314"/>
    <s v="KPPE-SB-33889"/>
    <d v="2022-08-17T00:00:00"/>
    <n v="88336016"/>
    <n v="1.0101"/>
    <n v="1275"/>
    <n v="1262.25"/>
    <m/>
    <x v="6"/>
    <s v="IB"/>
    <x v="0"/>
    <n v="1.0101"/>
    <b v="1"/>
    <x v="0"/>
    <x v="12"/>
  </r>
  <r>
    <s v="KAPE-IB-158262-24-02-2022"/>
    <s v="LTM/0235/22-23"/>
    <n v="80847"/>
    <n v="5210.49"/>
    <s v="HMB-091314"/>
    <s v="KPPE-SB-33889"/>
    <d v="2022-08-17T00:00:00"/>
    <n v="88336016"/>
    <n v="1.0101"/>
    <n v="950"/>
    <n v="940.5"/>
    <m/>
    <x v="6"/>
    <s v="IB"/>
    <x v="0"/>
    <n v="1.0101"/>
    <b v="1"/>
    <x v="0"/>
    <x v="12"/>
  </r>
  <r>
    <s v="KAPE-IB-218987-07-06-2022"/>
    <s v="LTM/0270/22-23"/>
    <n v="35492"/>
    <n v="5201.009"/>
    <s v="MCB-005419"/>
    <s v="KPPE-SB-34781"/>
    <d v="2022-08-18T00:00:00"/>
    <n v="36869359.350000001"/>
    <n v="0.48980000000000001"/>
    <n v="2023.36"/>
    <n v="4131"/>
    <m/>
    <x v="6"/>
    <s v="IB"/>
    <x v="0"/>
    <n v="0.48980000000000001"/>
    <b v="1"/>
    <x v="0"/>
    <x v="10"/>
  </r>
  <r>
    <s v="KAPE-IB-218987-07-06-2022"/>
    <s v="LTM/0272/22-23"/>
    <n v="30360"/>
    <n v="5201.009"/>
    <s v="ABL-000107"/>
    <s v="KPPE-SB-34568"/>
    <d v="2022-08-17T00:00:00"/>
    <n v="25385172.370000001"/>
    <n v="0.624"/>
    <n v="13185.74"/>
    <n v="21131"/>
    <m/>
    <x v="6"/>
    <s v="IB"/>
    <x v="0"/>
    <n v="0.624"/>
    <b v="1"/>
    <x v="0"/>
    <x v="10"/>
  </r>
  <r>
    <s v="KAPW-IB-188078-27-06-2022"/>
    <s v="LTM/0270/22-23"/>
    <n v="35492"/>
    <n v="3906.9029999999998"/>
    <s v="MCB-005419"/>
    <s v="KPPE-SB-34781"/>
    <d v="2022-08-18T00:00:00"/>
    <n v="36869359.350000001"/>
    <n v="0.04"/>
    <n v="158.91999999999999"/>
    <n v="3973"/>
    <m/>
    <x v="6"/>
    <s v="IB"/>
    <x v="0"/>
    <n v="0.04"/>
    <b v="1"/>
    <x v="0"/>
    <x v="2"/>
  </r>
  <r>
    <s v="KAPE-IB-4498-07-07-2022"/>
    <s v="LTM/0270/22-23"/>
    <n v="35492"/>
    <n v="2847"/>
    <s v="MCB-005419"/>
    <s v="KPPE-SB-34781"/>
    <d v="2022-08-18T00:00:00"/>
    <n v="36869359.350000001"/>
    <n v="0.03"/>
    <n v="446.73"/>
    <n v="14891"/>
    <m/>
    <x v="6"/>
    <s v="IB"/>
    <x v="0"/>
    <n v="0.03"/>
    <b v="1"/>
    <x v="0"/>
    <x v="2"/>
  </r>
  <r>
    <s v="KAPE-IB-4498-07-07-2022"/>
    <s v="LTM/0271/22-23"/>
    <n v="4315"/>
    <n v="2847"/>
    <s v="HMB-093257"/>
    <s v="KPAE-SB-10353"/>
    <d v="2022-08-17T00:00:00"/>
    <n v="4910159.7"/>
    <n v="0.03"/>
    <n v="63.99"/>
    <n v="2133"/>
    <m/>
    <x v="6"/>
    <s v="IB"/>
    <x v="0"/>
    <n v="0.03"/>
    <b v="1"/>
    <x v="0"/>
    <x v="2"/>
  </r>
  <r>
    <s v="KAPE-IB-4498-07-07-2022"/>
    <s v="LTM/0272/22-23"/>
    <n v="30360"/>
    <n v="2847"/>
    <s v="ABL-000107"/>
    <s v="KPPE-SB-34568"/>
    <d v="2022-08-17T00:00:00"/>
    <n v="25385172.370000001"/>
    <n v="0.03"/>
    <n v="633.92999999999995"/>
    <n v="21131"/>
    <m/>
    <x v="6"/>
    <s v="IB"/>
    <x v="0"/>
    <n v="0.03"/>
    <b v="1"/>
    <x v="0"/>
    <x v="2"/>
  </r>
  <r>
    <s v="PQIB-IB-3057-24-08-2020"/>
    <s v="LTM/0270/22-23"/>
    <n v="35492"/>
    <n v="2701.12"/>
    <s v="MCB-005419"/>
    <s v="KPPE-SB-34781"/>
    <d v="2022-08-18T00:00:00"/>
    <n v="36869359.350000001"/>
    <n v="0.4"/>
    <n v="5956.4000000000005"/>
    <n v="14891"/>
    <m/>
    <x v="6"/>
    <s v="IB"/>
    <x v="0"/>
    <n v="0.4"/>
    <b v="1"/>
    <x v="0"/>
    <x v="0"/>
  </r>
  <r>
    <s v="PQIB-IB-3057-24-08-2020"/>
    <s v="LTM/0271/22-23"/>
    <n v="4315"/>
    <n v="2701.12"/>
    <s v="HMB-093257"/>
    <s v="KPAE-SB-10353"/>
    <d v="2022-08-17T00:00:00"/>
    <n v="4910159.7"/>
    <n v="0.1"/>
    <n v="213.3"/>
    <n v="2133"/>
    <m/>
    <x v="6"/>
    <s v="IB"/>
    <x v="0"/>
    <n v="0.1"/>
    <b v="1"/>
    <x v="0"/>
    <x v="0"/>
  </r>
  <r>
    <s v="PQIB-IB-3057-24-08-2020"/>
    <s v="LTM/0272/22-23"/>
    <n v="30360"/>
    <n v="2701.12"/>
    <s v="ABL-000107"/>
    <s v="KPPE-SB-34568"/>
    <d v="2022-08-17T00:00:00"/>
    <n v="25385172.370000001"/>
    <n v="0.4"/>
    <n v="8452.4"/>
    <n v="21131"/>
    <m/>
    <x v="6"/>
    <s v="IB"/>
    <x v="0"/>
    <n v="0.4"/>
    <b v="1"/>
    <x v="0"/>
    <x v="0"/>
  </r>
  <r>
    <s v="KAPE-IB-3878-06-07-2022"/>
    <s v="LTM/0270/22-23"/>
    <n v="35492"/>
    <n v="3906.9090000000001"/>
    <s v="MCB-005419"/>
    <s v="KPPE-SB-34781"/>
    <d v="2022-08-18T00:00:00"/>
    <n v="36869359.350000001"/>
    <n v="0.04"/>
    <n v="158.91999999999999"/>
    <n v="3973"/>
    <m/>
    <x v="6"/>
    <s v="IB"/>
    <x v="0"/>
    <n v="0.04"/>
    <b v="1"/>
    <x v="0"/>
    <x v="2"/>
  </r>
  <r>
    <s v="KAPE-IB-18161-03-08-2022"/>
    <s v="LTM/0270/22-23"/>
    <n v="35492"/>
    <n v="3809.9189999999999"/>
    <s v="MCB-005419"/>
    <s v="KPPE-SB-34781"/>
    <d v="2022-08-18T00:00:00"/>
    <n v="36869359.350000001"/>
    <n v="0.04"/>
    <n v="158.91999999999999"/>
    <n v="3973"/>
    <m/>
    <x v="6"/>
    <s v="IB"/>
    <x v="0"/>
    <n v="0.04"/>
    <b v="1"/>
    <x v="0"/>
    <x v="2"/>
  </r>
  <r>
    <s v="KAPW-IB-188078-27-06-2022"/>
    <s v="LTM/0280/22-23"/>
    <n v="24000"/>
    <n v="3906.9029999999998"/>
    <s v="ABL-000033"/>
    <s v="KPEX-SB-18210"/>
    <d v="2022-08-19T00:00:00"/>
    <n v="36610076.990000002"/>
    <n v="0.04"/>
    <n v="741.12"/>
    <n v="18528"/>
    <m/>
    <x v="6"/>
    <s v="IB"/>
    <x v="0"/>
    <n v="0.04"/>
    <b v="1"/>
    <x v="0"/>
    <x v="2"/>
  </r>
  <r>
    <s v="KAPE-IB-4498-07-07-2022"/>
    <s v="LTM/0280/22-23"/>
    <n v="24000"/>
    <n v="2847"/>
    <s v="ABL-000033"/>
    <s v="KPEX-SB-18210"/>
    <d v="2022-08-19T00:00:00"/>
    <n v="36610076.990000002"/>
    <n v="0.03"/>
    <n v="555.84"/>
    <n v="18528"/>
    <m/>
    <x v="6"/>
    <s v="IB"/>
    <x v="0"/>
    <n v="0.03"/>
    <b v="1"/>
    <x v="0"/>
    <x v="2"/>
  </r>
  <r>
    <s v="KAPE-IB-9650-20-07-2022"/>
    <s v="LTM/0280/22-23"/>
    <n v="24000"/>
    <n v="3204.16"/>
    <s v="ABL-000033"/>
    <s v="KPEX-SB-18210"/>
    <d v="2022-08-19T00:00:00"/>
    <n v="36610076.990000002"/>
    <n v="7.0000000000000007E-2"/>
    <n v="201.85"/>
    <n v="2883.57"/>
    <m/>
    <x v="6"/>
    <s v="IB"/>
    <x v="0"/>
    <n v="7.0000000000000007E-2"/>
    <b v="1"/>
    <x v="0"/>
    <x v="8"/>
  </r>
  <r>
    <s v="PQIB-IB-3057-24-08-2020"/>
    <s v="LTM/0280/22-23"/>
    <n v="24000"/>
    <n v="2701.12"/>
    <s v="ABL-000033"/>
    <s v="KPEX-SB-18210"/>
    <d v="2022-08-19T00:00:00"/>
    <n v="36610076.990000002"/>
    <n v="0.1"/>
    <n v="1852.8000000000002"/>
    <n v="18528"/>
    <m/>
    <x v="6"/>
    <s v="IB"/>
    <x v="0"/>
    <n v="0.1"/>
    <b v="1"/>
    <x v="0"/>
    <x v="0"/>
  </r>
  <r>
    <s v="KAPE-IB-3878-06-07-2022"/>
    <s v="LTM/0280/22-23"/>
    <n v="24000"/>
    <n v="3906.9090000000001"/>
    <s v="ABL-000033"/>
    <s v="KPEX-SB-18210"/>
    <d v="2022-08-19T00:00:00"/>
    <n v="36610076.990000002"/>
    <n v="0.04"/>
    <n v="741.12"/>
    <n v="18528"/>
    <m/>
    <x v="6"/>
    <s v="IB"/>
    <x v="0"/>
    <n v="0.04"/>
    <b v="1"/>
    <x v="0"/>
    <x v="2"/>
  </r>
  <r>
    <s v="KAPE-IB-3878-06-07-2022"/>
    <s v="LTM/0280/22-23"/>
    <n v="24000"/>
    <n v="3402.9"/>
    <s v="ABL-000033"/>
    <s v="KPEX-SB-18210"/>
    <d v="2022-08-19T00:00:00"/>
    <n v="36610076.990000002"/>
    <n v="7.0000000000000007E-2"/>
    <n v="1296.9599999999998"/>
    <n v="18528"/>
    <m/>
    <x v="6"/>
    <s v="IB"/>
    <x v="0"/>
    <n v="7.0000000000000007E-2"/>
    <b v="1"/>
    <x v="0"/>
    <x v="2"/>
  </r>
  <r>
    <s v="KAPE-IB-18161-03-08-2022"/>
    <s v="LTM/0280/22-23"/>
    <n v="24000"/>
    <n v="3809.9189999999999"/>
    <s v="ABL-000033"/>
    <s v="KPEX-SB-18210"/>
    <d v="2022-08-19T00:00:00"/>
    <n v="36610076.990000002"/>
    <n v="0.04"/>
    <n v="741.12"/>
    <n v="18528"/>
    <m/>
    <x v="6"/>
    <s v="IB"/>
    <x v="0"/>
    <n v="0.04"/>
    <b v="1"/>
    <x v="0"/>
    <x v="2"/>
  </r>
  <r>
    <s v="KAPE-IB-3802-06-07-2022"/>
    <s v="LTM/0265/22-23"/>
    <n v="19100"/>
    <n v="3402.9"/>
    <s v="HMB-092862"/>
    <s v="KPEX-SB-18749"/>
    <d v="2022-08-20T00:00:00"/>
    <n v="22100063.449999999"/>
    <n v="7.0000000000000007E-2"/>
    <n v="14.21"/>
    <n v="203"/>
    <m/>
    <x v="6"/>
    <s v="IB"/>
    <x v="0"/>
    <n v="7.0000000000000007E-2"/>
    <b v="1"/>
    <x v="0"/>
    <x v="2"/>
  </r>
  <r>
    <s v="KPAF-TI-387-04-07-2022"/>
    <s v="LTM/0281/22-23"/>
    <n v="19500"/>
    <n v="4821.1090000000004"/>
    <s v="AHB-067655"/>
    <s v="KPPE-SB-36847"/>
    <d v="2022-08-20T00:00:00"/>
    <n v="31806274.5"/>
    <n v="1"/>
    <n v="15000"/>
    <n v="15000"/>
    <m/>
    <x v="6"/>
    <s v="TI"/>
    <x v="2"/>
    <n v="1"/>
    <b v="1"/>
    <x v="0"/>
    <x v="6"/>
  </r>
  <r>
    <s v="KAPW-IB-188078-27-06-2022"/>
    <s v="LTM/0265/22-23"/>
    <n v="19100"/>
    <n v="3906.9029999999998"/>
    <s v="HMB-092862"/>
    <s v="KPEX-SB-18749"/>
    <d v="2022-08-20T00:00:00"/>
    <n v="22100063.449999999"/>
    <n v="0.04"/>
    <n v="141.36000000000001"/>
    <n v="3534"/>
    <m/>
    <x v="6"/>
    <s v="IB"/>
    <x v="0"/>
    <n v="0.04"/>
    <b v="1"/>
    <x v="0"/>
    <x v="2"/>
  </r>
  <r>
    <s v="KAPW-IB-188078-27-06-2022"/>
    <s v="LTM/0287/22-23"/>
    <n v="17880"/>
    <n v="3906.9029999999998"/>
    <s v="HMB-094602"/>
    <s v="KPPE-SB-36865"/>
    <d v="2022-08-20T00:00:00"/>
    <n v="22022437.190000001"/>
    <n v="0.04"/>
    <n v="271"/>
    <n v="6775"/>
    <m/>
    <x v="6"/>
    <s v="IB"/>
    <x v="0"/>
    <n v="0.04"/>
    <b v="1"/>
    <x v="0"/>
    <x v="2"/>
  </r>
  <r>
    <s v="KAPE-IB-4498-07-07-2022"/>
    <s v="LTM/0265/22-23"/>
    <n v="19100"/>
    <n v="2847"/>
    <s v="HMB-092862"/>
    <s v="KPEX-SB-18749"/>
    <d v="2022-08-20T00:00:00"/>
    <n v="22100063.449999999"/>
    <n v="0.03"/>
    <n v="319.26"/>
    <n v="10642"/>
    <m/>
    <x v="6"/>
    <s v="IB"/>
    <x v="0"/>
    <n v="0.03"/>
    <b v="1"/>
    <x v="0"/>
    <x v="2"/>
  </r>
  <r>
    <s v="KAPE-IB-4498-07-07-2022"/>
    <s v="LTM/0287/22-23"/>
    <n v="17880"/>
    <n v="2847"/>
    <s v="HMB-094602"/>
    <s v="KPPE-SB-36865"/>
    <d v="2022-08-20T00:00:00"/>
    <n v="22022437.190000001"/>
    <n v="0.03"/>
    <n v="332.13"/>
    <n v="11071"/>
    <m/>
    <x v="6"/>
    <s v="IB"/>
    <x v="0"/>
    <n v="0.03"/>
    <b v="1"/>
    <x v="0"/>
    <x v="2"/>
  </r>
  <r>
    <s v="KPFI-TI-1691-18-07-2022"/>
    <s v="LTM/0281/22-23"/>
    <n v="19500"/>
    <n v="9606.2919999999995"/>
    <s v="AHB-067655"/>
    <s v="KPPE-SB-36847"/>
    <d v="2022-08-20T00:00:00"/>
    <n v="31806274.5"/>
    <n v="1"/>
    <n v="5"/>
    <n v="5"/>
    <m/>
    <x v="6"/>
    <s v="TI"/>
    <x v="2"/>
    <n v="1"/>
    <b v="1"/>
    <x v="0"/>
    <x v="6"/>
  </r>
  <r>
    <s v="PQIB-IB-3057-24-08-2020"/>
    <s v="LTM/0265/22-23"/>
    <n v="19100"/>
    <n v="2701.12"/>
    <s v="HMB-092862"/>
    <s v="KPEX-SB-18749"/>
    <d v="2022-08-20T00:00:00"/>
    <n v="22100063.449999999"/>
    <n v="0.1"/>
    <n v="1064.2"/>
    <n v="10642"/>
    <m/>
    <x v="6"/>
    <s v="IB"/>
    <x v="0"/>
    <n v="0.1"/>
    <b v="1"/>
    <x v="0"/>
    <x v="0"/>
  </r>
  <r>
    <s v="PQIB-IB-3057-24-08-2020"/>
    <s v="LTM/0287/22-23"/>
    <n v="17880"/>
    <n v="2701.12"/>
    <s v="HMB-094602"/>
    <s v="KPPE-SB-36865"/>
    <d v="2022-08-20T00:00:00"/>
    <n v="22022437.190000001"/>
    <n v="0.1"/>
    <n v="1107.0999999999999"/>
    <n v="11071"/>
    <m/>
    <x v="6"/>
    <s v="IB"/>
    <x v="0"/>
    <n v="0.1"/>
    <b v="1"/>
    <x v="0"/>
    <x v="0"/>
  </r>
  <r>
    <s v="KAPE-IB-3878-06-07-2022"/>
    <s v="LTM/0265/22-23"/>
    <n v="19100"/>
    <n v="3906.9090000000001"/>
    <s v="HMB-092862"/>
    <s v="KPEX-SB-18749"/>
    <d v="2022-08-20T00:00:00"/>
    <n v="22100063.449999999"/>
    <n v="0.04"/>
    <n v="141.36000000000001"/>
    <n v="3534"/>
    <m/>
    <x v="6"/>
    <s v="IB"/>
    <x v="0"/>
    <n v="0.04"/>
    <b v="1"/>
    <x v="0"/>
    <x v="2"/>
  </r>
  <r>
    <s v="KAPE-IB-3878-06-07-2022"/>
    <s v="LTM/0265/22-23"/>
    <n v="19100"/>
    <n v="3402.9"/>
    <s v="HMB-092862"/>
    <s v="KPEX-SB-18749"/>
    <d v="2022-08-20T00:00:00"/>
    <n v="22100063.449999999"/>
    <n v="7.0000000000000007E-2"/>
    <n v="233.17"/>
    <n v="3331"/>
    <m/>
    <x v="6"/>
    <s v="IB"/>
    <x v="0"/>
    <n v="7.0000000000000007E-2"/>
    <b v="1"/>
    <x v="0"/>
    <x v="2"/>
  </r>
  <r>
    <s v="KAPE-IB-3878-06-07-2022"/>
    <s v="LTM/0287/22-23"/>
    <n v="17880"/>
    <n v="3906.9090000000001"/>
    <s v="HMB-094602"/>
    <s v="KPPE-SB-36865"/>
    <d v="2022-08-20T00:00:00"/>
    <n v="22022437.190000001"/>
    <n v="0.04"/>
    <n v="442.84"/>
    <n v="11071"/>
    <m/>
    <x v="6"/>
    <s v="IB"/>
    <x v="0"/>
    <n v="0.04"/>
    <b v="1"/>
    <x v="0"/>
    <x v="2"/>
  </r>
  <r>
    <s v="KAPE-IB-3878-06-07-2022"/>
    <s v="LTM/0287/22-23"/>
    <n v="17880"/>
    <n v="3402.9"/>
    <s v="HMB-094602"/>
    <s v="KPPE-SB-36865"/>
    <d v="2022-08-20T00:00:00"/>
    <n v="22022437.190000001"/>
    <n v="7.0000000000000007E-2"/>
    <n v="774.97"/>
    <n v="11071"/>
    <m/>
    <x v="6"/>
    <s v="IB"/>
    <x v="0"/>
    <n v="7.0000000000000007E-2"/>
    <b v="1"/>
    <x v="0"/>
    <x v="2"/>
  </r>
  <r>
    <s v="KAPE-IB-18161-03-08-2022"/>
    <s v="LTM/0265/22-23"/>
    <n v="19100"/>
    <n v="3809.9189999999999"/>
    <s v="HMB-092862"/>
    <s v="KPEX-SB-18749"/>
    <d v="2022-08-20T00:00:00"/>
    <n v="22100063.449999999"/>
    <n v="0.04"/>
    <n v="141.36000000000001"/>
    <n v="3534"/>
    <m/>
    <x v="6"/>
    <s v="IB"/>
    <x v="0"/>
    <n v="0.04"/>
    <b v="1"/>
    <x v="0"/>
    <x v="2"/>
  </r>
  <r>
    <s v="KAPE-IB-18161-03-08-2022"/>
    <s v="LTM/0287/22-23"/>
    <n v="17880"/>
    <n v="3809.9189999999999"/>
    <s v="HMB-094602"/>
    <s v="KPPE-SB-36865"/>
    <d v="2022-08-20T00:00:00"/>
    <n v="22022437.190000001"/>
    <n v="0.04"/>
    <n v="442.84"/>
    <n v="11071"/>
    <m/>
    <x v="6"/>
    <s v="IB"/>
    <x v="0"/>
    <n v="0.04"/>
    <b v="1"/>
    <x v="0"/>
    <x v="2"/>
  </r>
  <r>
    <s v="PQZI-EP-28354-30-05-2022"/>
    <s v="LTM/0281/22-23"/>
    <n v="19500"/>
    <n v="9607.11"/>
    <s v="AHB-067655"/>
    <s v="KPPE-SB-36847"/>
    <d v="2022-08-20T00:00:00"/>
    <n v="31806274.5"/>
    <n v="1"/>
    <n v="123"/>
    <n v="123"/>
    <m/>
    <x v="6"/>
    <s v="EP"/>
    <x v="2"/>
    <n v="1"/>
    <b v="1"/>
    <x v="0"/>
    <x v="6"/>
  </r>
  <r>
    <s v="KAPW-IB-143635-30-03-2021"/>
    <s v="LTM/0287/22-23"/>
    <n v="17880"/>
    <n v="5208.1899999999996"/>
    <s v="HMB-094602"/>
    <s v="KPPE-SB-36865"/>
    <d v="2022-08-20T00:00:00"/>
    <n v="22022437.190000001"/>
    <n v="1.0202"/>
    <n v="10334.620000000001"/>
    <n v="10130"/>
    <m/>
    <x v="6"/>
    <s v="IB"/>
    <x v="0"/>
    <n v="1.0202"/>
    <b v="1"/>
    <x v="0"/>
    <x v="13"/>
  </r>
  <r>
    <s v="KAPW-IB-143645-30-03-2021"/>
    <s v="LTM/0287/22-23"/>
    <n v="17880"/>
    <n v="5208.1899999999996"/>
    <s v="HMB-094602"/>
    <s v="KPPE-SB-36865"/>
    <d v="2022-08-20T00:00:00"/>
    <n v="22022437.190000001"/>
    <n v="1.0202"/>
    <n v="960.01"/>
    <n v="941"/>
    <m/>
    <x v="6"/>
    <s v="IB"/>
    <x v="0"/>
    <n v="1.0202"/>
    <b v="1"/>
    <x v="0"/>
    <x v="13"/>
  </r>
  <r>
    <s v="KAPW-IB-14373-02-08-2022"/>
    <s v="LTM/0287/22-23"/>
    <n v="17880"/>
    <n v="3906.9029999999998"/>
    <s v="HMB-094602"/>
    <s v="KPPE-SB-36865"/>
    <d v="2022-08-20T00:00:00"/>
    <n v="22022437.190000001"/>
    <n v="0.04"/>
    <n v="171.84"/>
    <n v="4296"/>
    <m/>
    <x v="6"/>
    <s v="IB"/>
    <x v="0"/>
    <n v="0.04"/>
    <b v="1"/>
    <x v="0"/>
    <x v="2"/>
  </r>
  <r>
    <s v="PQZI-EP-28102-26-05-2022"/>
    <s v="LTM/0281/22-23"/>
    <n v="19500"/>
    <n v="9607.11"/>
    <s v="AHB-067655"/>
    <s v="KPPE-SB-36847"/>
    <d v="2022-08-20T00:00:00"/>
    <n v="31806274.5"/>
    <n v="1"/>
    <n v="31.58"/>
    <n v="31.58"/>
    <m/>
    <x v="6"/>
    <s v="EP"/>
    <x v="2"/>
    <n v="1"/>
    <b v="1"/>
    <x v="0"/>
    <x v="6"/>
  </r>
  <r>
    <s v="KPFI-TI-1692-18-07-2022"/>
    <s v="LTM/0281/22-23"/>
    <n v="19500"/>
    <n v="9606.1"/>
    <s v="AHB-067655"/>
    <s v="KPPE-SB-36847"/>
    <d v="2022-08-20T00:00:00"/>
    <n v="31806274.5"/>
    <n v="1"/>
    <n v="10"/>
    <n v="10"/>
    <m/>
    <x v="6"/>
    <s v="TI"/>
    <x v="2"/>
    <n v="1"/>
    <b v="1"/>
    <x v="0"/>
    <x v="6"/>
  </r>
  <r>
    <s v="KAPE-IB-196703-29-04-2022"/>
    <s v="LTM/0292/22-23"/>
    <n v="21748"/>
    <n v="2513.1"/>
    <s v="HMB-094761"/>
    <s v="KPPE-SB-37537"/>
    <d v="2022-08-21T00:00:00"/>
    <n v="18464052.640000001"/>
    <n v="0.04"/>
    <n v="119.16"/>
    <n v="2979"/>
    <m/>
    <x v="6"/>
    <s v="IB"/>
    <x v="0"/>
    <n v="0.04"/>
    <b v="1"/>
    <x v="0"/>
    <x v="2"/>
  </r>
  <r>
    <s v="KAPE-IB-123067-05-01-2022"/>
    <s v="LTM/0285/22-23"/>
    <n v="3502"/>
    <n v="5205.2700000000004"/>
    <s v="HMB-094686"/>
    <s v="KPPE-SB-37128"/>
    <d v="2022-08-20T00:00:00"/>
    <n v="28622835.059999999"/>
    <n v="1.0101"/>
    <n v="723.23"/>
    <n v="716"/>
    <m/>
    <x v="6"/>
    <s v="IB"/>
    <x v="0"/>
    <n v="1.0101"/>
    <b v="1"/>
    <x v="0"/>
    <x v="1"/>
  </r>
  <r>
    <s v="KAPE-IB-218987-07-06-2022"/>
    <s v="LTM/0285/22-23"/>
    <n v="3502"/>
    <n v="5201.009"/>
    <s v="HMB-094686"/>
    <s v="KPPE-SB-37128"/>
    <d v="2022-08-20T00:00:00"/>
    <n v="28622835.059999999"/>
    <n v="0.624"/>
    <n v="2276.35"/>
    <n v="3648"/>
    <m/>
    <x v="6"/>
    <s v="IB"/>
    <x v="0"/>
    <n v="0.624"/>
    <b v="1"/>
    <x v="0"/>
    <x v="10"/>
  </r>
  <r>
    <s v="KAPE-IB-218987-07-06-2022"/>
    <s v="LTM/0291/22-23"/>
    <n v="10151"/>
    <n v="5201.009"/>
    <s v="HMB-094760"/>
    <s v="KPPE-SB-37412"/>
    <d v="2022-08-20T00:00:00"/>
    <n v="17177860"/>
    <n v="0.624"/>
    <n v="2147.81"/>
    <n v="3442"/>
    <m/>
    <x v="6"/>
    <s v="IB"/>
    <x v="0"/>
    <n v="0.624"/>
    <b v="1"/>
    <x v="0"/>
    <x v="10"/>
  </r>
  <r>
    <s v="KPAF-TI-387-04-07-2022"/>
    <s v="LTM/0281A/22-23"/>
    <n v="12038"/>
    <n v="4821.1090000000004"/>
    <s v="AHB-067653"/>
    <s v="KPPE-SB-37432"/>
    <d v="2022-08-21T00:00:00"/>
    <n v="19635073.460000001"/>
    <n v="1"/>
    <n v="10000"/>
    <n v="10000"/>
    <m/>
    <x v="6"/>
    <s v="TI"/>
    <x v="2"/>
    <n v="1"/>
    <b v="1"/>
    <x v="0"/>
    <x v="6"/>
  </r>
  <r>
    <s v="KAPW-TI-699-04-07-2022"/>
    <s v="LTM/0286/22-23"/>
    <n v="3355"/>
    <n v="9606.1"/>
    <s v="HMB-094772"/>
    <s v="KPPE-SB-37524"/>
    <d v="2022-08-21T00:00:00"/>
    <n v="38275791.57"/>
    <n v="1"/>
    <n v="2"/>
    <n v="2"/>
    <m/>
    <x v="6"/>
    <s v="TI"/>
    <x v="2"/>
    <n v="1"/>
    <b v="1"/>
    <x v="0"/>
    <x v="6"/>
  </r>
  <r>
    <s v="KAPW-IB-53792-11-10-2021"/>
    <s v="LTM/0285/22-23"/>
    <n v="3502"/>
    <n v="5402.33"/>
    <s v="HMB-094686"/>
    <s v="KPPE-SB-37128"/>
    <d v="2022-08-20T00:00:00"/>
    <n v="28622835.059999999"/>
    <n v="1.0101"/>
    <n v="6303.22"/>
    <n v="6240.2"/>
    <m/>
    <x v="6"/>
    <s v="IB"/>
    <x v="0"/>
    <n v="1.0101"/>
    <b v="1"/>
    <x v="0"/>
    <x v="3"/>
  </r>
  <r>
    <s v="KAPE-IB-4498-07-07-2022"/>
    <s v="LTM/0285/22-23"/>
    <n v="3502"/>
    <n v="2847"/>
    <s v="HMB-094686"/>
    <s v="KPPE-SB-37128"/>
    <d v="2022-08-20T00:00:00"/>
    <n v="28622835.059999999"/>
    <n v="0.03"/>
    <n v="365.49"/>
    <n v="12183"/>
    <m/>
    <x v="6"/>
    <s v="IB"/>
    <x v="0"/>
    <n v="0.03"/>
    <b v="1"/>
    <x v="0"/>
    <x v="2"/>
  </r>
  <r>
    <s v="KAPE-IB-4498-07-07-2022"/>
    <s v="LTM/0286/22-23"/>
    <n v="3355"/>
    <n v="2847"/>
    <s v="HMB-094772"/>
    <s v="KPPE-SB-37524"/>
    <d v="2022-08-21T00:00:00"/>
    <n v="38275791.57"/>
    <n v="0.03"/>
    <n v="60.48"/>
    <n v="2016"/>
    <m/>
    <x v="6"/>
    <s v="IB"/>
    <x v="0"/>
    <n v="0.03"/>
    <b v="1"/>
    <x v="0"/>
    <x v="2"/>
  </r>
  <r>
    <s v="KAPE-IB-4498-07-07-2022"/>
    <s v="LTM/0289/22-23"/>
    <n v="27410"/>
    <n v="2847"/>
    <s v="AHB-068059"/>
    <s v="KPPE-SB-37541"/>
    <d v="2022-08-21T00:00:00"/>
    <n v="37491515.630000003"/>
    <n v="0.03"/>
    <n v="614.19000000000005"/>
    <n v="20473"/>
    <m/>
    <x v="6"/>
    <s v="IB"/>
    <x v="0"/>
    <n v="0.03"/>
    <b v="1"/>
    <x v="0"/>
    <x v="2"/>
  </r>
  <r>
    <s v="KAPE-IB-4498-07-07-2022"/>
    <s v="LTM/0290/22-23"/>
    <n v="27246"/>
    <n v="2847"/>
    <s v="MCB-005405"/>
    <s v="KPPE-SB-37538"/>
    <d v="2022-08-21T00:00:00"/>
    <n v="38233870.280000001"/>
    <n v="0.03"/>
    <n v="616.29"/>
    <n v="20543"/>
    <m/>
    <x v="6"/>
    <s v="IB"/>
    <x v="0"/>
    <n v="0.03"/>
    <b v="1"/>
    <x v="0"/>
    <x v="2"/>
  </r>
  <r>
    <s v="KAPE-IB-4498-07-07-2022"/>
    <s v="LTM/0291/22-23"/>
    <n v="10151"/>
    <n v="2847"/>
    <s v="HMB-094760"/>
    <s v="KPPE-SB-37412"/>
    <d v="2022-08-20T00:00:00"/>
    <n v="17177860"/>
    <n v="0.03"/>
    <n v="319.70999999999998"/>
    <n v="10657"/>
    <m/>
    <x v="6"/>
    <s v="IB"/>
    <x v="0"/>
    <n v="0.03"/>
    <b v="1"/>
    <x v="0"/>
    <x v="2"/>
  </r>
  <r>
    <s v="KAPE-IB-4498-07-07-2022"/>
    <s v="LTM/0292/22-23"/>
    <n v="21748"/>
    <n v="2847"/>
    <s v="HMB-094761"/>
    <s v="KPPE-SB-37537"/>
    <d v="2022-08-21T00:00:00"/>
    <n v="18464052.640000001"/>
    <n v="0.03"/>
    <n v="277.95"/>
    <n v="9265"/>
    <m/>
    <x v="6"/>
    <s v="IB"/>
    <x v="0"/>
    <n v="0.03"/>
    <b v="1"/>
    <x v="0"/>
    <x v="2"/>
  </r>
  <r>
    <s v="PQIB-IB-3057-24-08-2020"/>
    <s v="LTM/0285/22-23"/>
    <n v="3502"/>
    <n v="2701.12"/>
    <s v="HMB-094686"/>
    <s v="KPPE-SB-37128"/>
    <d v="2022-08-20T00:00:00"/>
    <n v="28622835.059999999"/>
    <n v="0.1"/>
    <n v="71.599999999999994"/>
    <n v="716"/>
    <m/>
    <x v="6"/>
    <s v="IB"/>
    <x v="0"/>
    <n v="0.1"/>
    <b v="1"/>
    <x v="0"/>
    <x v="0"/>
  </r>
  <r>
    <s v="PQIB-IB-3057-24-08-2020"/>
    <s v="LTM/0285/22-23"/>
    <n v="3502"/>
    <n v="2701.12"/>
    <s v="HMB-094686"/>
    <s v="KPPE-SB-37128"/>
    <d v="2022-08-20T00:00:00"/>
    <n v="28622835.059999999"/>
    <n v="0.4"/>
    <n v="4586.8"/>
    <n v="11467"/>
    <m/>
    <x v="6"/>
    <s v="IB"/>
    <x v="0"/>
    <n v="0.4"/>
    <b v="1"/>
    <x v="0"/>
    <x v="0"/>
  </r>
  <r>
    <s v="PQIB-IB-3057-24-08-2020"/>
    <s v="LTM/0286/22-23"/>
    <n v="3355"/>
    <n v="2701.12"/>
    <s v="HMB-094772"/>
    <s v="KPPE-SB-37524"/>
    <d v="2022-08-21T00:00:00"/>
    <n v="38275791.57"/>
    <n v="0.1"/>
    <n v="1270.51"/>
    <n v="12705.1"/>
    <m/>
    <x v="6"/>
    <s v="IB"/>
    <x v="0"/>
    <n v="0.1"/>
    <b v="1"/>
    <x v="0"/>
    <x v="0"/>
  </r>
  <r>
    <s v="PQIB-IB-3057-24-08-2020"/>
    <s v="LTM/0286/22-23"/>
    <n v="3355"/>
    <n v="2701.12"/>
    <s v="HMB-094772"/>
    <s v="KPPE-SB-37524"/>
    <d v="2022-08-21T00:00:00"/>
    <n v="38275791.57"/>
    <n v="0.4"/>
    <n v="806.4"/>
    <n v="2016"/>
    <m/>
    <x v="6"/>
    <s v="IB"/>
    <x v="0"/>
    <n v="0.4"/>
    <b v="1"/>
    <x v="0"/>
    <x v="0"/>
  </r>
  <r>
    <s v="PQIB-IB-3057-24-08-2020"/>
    <s v="LTM/0289/22-23"/>
    <n v="27410"/>
    <n v="2701.12"/>
    <s v="AHB-068059"/>
    <s v="KPPE-SB-37541"/>
    <d v="2022-08-21T00:00:00"/>
    <n v="37491515.630000003"/>
    <n v="0.1"/>
    <n v="592"/>
    <n v="5920"/>
    <m/>
    <x v="6"/>
    <s v="IB"/>
    <x v="0"/>
    <n v="0.1"/>
    <b v="1"/>
    <x v="0"/>
    <x v="0"/>
  </r>
  <r>
    <s v="PQIB-IB-3057-24-08-2020"/>
    <s v="LTM/0289/22-23"/>
    <n v="27410"/>
    <n v="2701.12"/>
    <s v="AHB-068059"/>
    <s v="KPPE-SB-37541"/>
    <d v="2022-08-21T00:00:00"/>
    <n v="37491515.630000003"/>
    <n v="0.4"/>
    <n v="5821.2"/>
    <n v="14553"/>
    <m/>
    <x v="6"/>
    <s v="IB"/>
    <x v="0"/>
    <n v="0.4"/>
    <b v="1"/>
    <x v="0"/>
    <x v="0"/>
  </r>
  <r>
    <s v="PQIB-IB-3057-24-08-2020"/>
    <s v="LTM/0290/22-23"/>
    <n v="27246"/>
    <n v="2701.12"/>
    <s v="MCB-005405"/>
    <s v="KPPE-SB-37538"/>
    <d v="2022-08-21T00:00:00"/>
    <n v="38233870.280000001"/>
    <n v="0.1"/>
    <n v="2054.3000000000002"/>
    <n v="20543"/>
    <m/>
    <x v="6"/>
    <s v="IB"/>
    <x v="0"/>
    <n v="0.1"/>
    <b v="1"/>
    <x v="0"/>
    <x v="0"/>
  </r>
  <r>
    <s v="PQIB-IB-3057-24-08-2020"/>
    <s v="LTM/0291/22-23"/>
    <n v="10151"/>
    <n v="2701.12"/>
    <s v="HMB-094760"/>
    <s v="KPPE-SB-37412"/>
    <d v="2022-08-20T00:00:00"/>
    <n v="17177860"/>
    <n v="0.4"/>
    <n v="4262.8"/>
    <n v="10657"/>
    <m/>
    <x v="6"/>
    <s v="IB"/>
    <x v="0"/>
    <n v="0.4"/>
    <b v="1"/>
    <x v="0"/>
    <x v="0"/>
  </r>
  <r>
    <s v="PQIB-IB-3057-24-08-2020"/>
    <s v="LTM/0292/22-23"/>
    <n v="21748"/>
    <n v="2701.12"/>
    <s v="HMB-094761"/>
    <s v="KPPE-SB-37537"/>
    <d v="2022-08-21T00:00:00"/>
    <n v="18464052.640000001"/>
    <n v="0.4"/>
    <n v="3706"/>
    <n v="9265"/>
    <m/>
    <x v="6"/>
    <s v="IB"/>
    <x v="0"/>
    <n v="0.4"/>
    <b v="1"/>
    <x v="0"/>
    <x v="0"/>
  </r>
  <r>
    <s v="KAPE-IB-3878-06-07-2022"/>
    <s v="LTM/0290/22-23"/>
    <n v="27246"/>
    <n v="3906.9090000000001"/>
    <s v="MCB-005405"/>
    <s v="KPPE-SB-37538"/>
    <d v="2022-08-21T00:00:00"/>
    <n v="38233870.280000001"/>
    <n v="0.04"/>
    <n v="821.72"/>
    <n v="20543"/>
    <m/>
    <x v="6"/>
    <s v="IB"/>
    <x v="0"/>
    <n v="0.04"/>
    <b v="1"/>
    <x v="0"/>
    <x v="2"/>
  </r>
  <r>
    <s v="KAPE-IB-3878-06-07-2022"/>
    <s v="LTM/0290/22-23"/>
    <n v="27246"/>
    <n v="3402.9"/>
    <s v="MCB-005405"/>
    <s v="KPPE-SB-37538"/>
    <d v="2022-08-21T00:00:00"/>
    <n v="38233870.280000001"/>
    <n v="7.0000000000000007E-2"/>
    <n v="1438.01"/>
    <n v="20543"/>
    <m/>
    <x v="6"/>
    <s v="IB"/>
    <x v="0"/>
    <n v="7.0000000000000007E-2"/>
    <b v="1"/>
    <x v="0"/>
    <x v="2"/>
  </r>
  <r>
    <s v="KAPE-IB-3878-06-07-2022"/>
    <s v="LTM/0291/22-23"/>
    <n v="10151"/>
    <n v="3906.9090000000001"/>
    <s v="HMB-094760"/>
    <s v="KPPE-SB-37412"/>
    <d v="2022-08-20T00:00:00"/>
    <n v="17177860"/>
    <n v="0.04"/>
    <n v="426.28000000000003"/>
    <n v="10657"/>
    <m/>
    <x v="6"/>
    <s v="IB"/>
    <x v="0"/>
    <n v="0.04"/>
    <b v="1"/>
    <x v="0"/>
    <x v="2"/>
  </r>
  <r>
    <s v="KAPE-IB-3878-06-07-2022"/>
    <s v="LTM/0292/22-23"/>
    <n v="21748"/>
    <n v="3906.9090000000001"/>
    <s v="HMB-094761"/>
    <s v="KPPE-SB-37537"/>
    <d v="2022-08-21T00:00:00"/>
    <n v="18464052.640000001"/>
    <n v="0.04"/>
    <n v="251.44"/>
    <n v="6286"/>
    <m/>
    <x v="6"/>
    <s v="IB"/>
    <x v="0"/>
    <n v="0.04"/>
    <b v="1"/>
    <x v="0"/>
    <x v="2"/>
  </r>
  <r>
    <s v="KAPE-IB-18161-03-08-2022"/>
    <s v="LTM/0290/22-23"/>
    <n v="27246"/>
    <n v="3809.9189999999999"/>
    <s v="MCB-005405"/>
    <s v="KPPE-SB-37538"/>
    <d v="2022-08-21T00:00:00"/>
    <n v="38233870.280000001"/>
    <n v="0.04"/>
    <n v="821.72"/>
    <n v="20543"/>
    <m/>
    <x v="6"/>
    <s v="IB"/>
    <x v="0"/>
    <n v="0.04"/>
    <b v="1"/>
    <x v="0"/>
    <x v="2"/>
  </r>
  <r>
    <s v="KAPE-IB-18161-03-08-2022"/>
    <s v="LTM/0291/22-23"/>
    <n v="10151"/>
    <n v="3809.9189999999999"/>
    <s v="HMB-094760"/>
    <s v="KPPE-SB-37412"/>
    <d v="2022-08-20T00:00:00"/>
    <n v="17177860"/>
    <n v="0.04"/>
    <n v="426.28000000000003"/>
    <n v="10657"/>
    <m/>
    <x v="6"/>
    <s v="IB"/>
    <x v="0"/>
    <n v="0.04"/>
    <b v="1"/>
    <x v="0"/>
    <x v="2"/>
  </r>
  <r>
    <s v="KAPE-IB-18161-03-08-2022"/>
    <s v="LTM/0292/22-23"/>
    <n v="21748"/>
    <n v="3809.9189999999999"/>
    <s v="HMB-094761"/>
    <s v="KPPE-SB-37537"/>
    <d v="2022-08-21T00:00:00"/>
    <n v="18464052.640000001"/>
    <n v="0.04"/>
    <n v="251.44"/>
    <n v="6286"/>
    <m/>
    <x v="6"/>
    <s v="IB"/>
    <x v="0"/>
    <n v="0.04"/>
    <b v="1"/>
    <x v="0"/>
    <x v="2"/>
  </r>
  <r>
    <s v="KAPW-IB-143645-30-03-2021"/>
    <s v="LTM/0290/22-23"/>
    <n v="27246"/>
    <n v="5208.1899999999996"/>
    <s v="MCB-005405"/>
    <s v="KPPE-SB-37538"/>
    <d v="2022-08-21T00:00:00"/>
    <n v="38233870.280000001"/>
    <n v="1.0202"/>
    <n v="18216.09"/>
    <n v="17855.41"/>
    <m/>
    <x v="6"/>
    <s v="IB"/>
    <x v="0"/>
    <n v="1.0202"/>
    <b v="1"/>
    <x v="0"/>
    <x v="13"/>
  </r>
  <r>
    <s v="KAPW-IB-14373-02-08-2022"/>
    <s v="LTM/0290/22-23"/>
    <n v="27246"/>
    <n v="3906.9029999999998"/>
    <s v="MCB-005405"/>
    <s v="KPPE-SB-37538"/>
    <d v="2022-08-21T00:00:00"/>
    <n v="38233870.280000001"/>
    <n v="0.04"/>
    <n v="821.72"/>
    <n v="20543"/>
    <m/>
    <x v="6"/>
    <s v="IB"/>
    <x v="0"/>
    <n v="0.04"/>
    <b v="1"/>
    <x v="0"/>
    <x v="2"/>
  </r>
  <r>
    <s v="KAPW-IB-14373-02-08-2022"/>
    <s v="LTM/0291/22-23"/>
    <n v="10151"/>
    <n v="3906.9029999999998"/>
    <s v="HMB-094760"/>
    <s v="KPPE-SB-37412"/>
    <d v="2022-08-20T00:00:00"/>
    <n v="17177860"/>
    <n v="0.04"/>
    <n v="426.28000000000003"/>
    <n v="10657"/>
    <m/>
    <x v="6"/>
    <s v="IB"/>
    <x v="0"/>
    <n v="0.04"/>
    <b v="1"/>
    <x v="0"/>
    <x v="2"/>
  </r>
  <r>
    <s v="KAPW-IB-14373-02-08-2022"/>
    <s v="LTM/0292/22-23"/>
    <n v="21748"/>
    <n v="3906.9029999999998"/>
    <s v="HMB-094761"/>
    <s v="KPPE-SB-37537"/>
    <d v="2022-08-21T00:00:00"/>
    <n v="18464052.640000001"/>
    <n v="0.04"/>
    <n v="251.44"/>
    <n v="6286"/>
    <m/>
    <x v="6"/>
    <s v="IB"/>
    <x v="0"/>
    <n v="0.04"/>
    <b v="1"/>
    <x v="0"/>
    <x v="2"/>
  </r>
  <r>
    <s v="KPAF-IB-33775-28-12-2021"/>
    <s v="LTM/0285/22-23"/>
    <n v="3502"/>
    <n v="5402.33"/>
    <s v="HMB-094686"/>
    <s v="KPPE-SB-37128"/>
    <d v="2022-08-20T00:00:00"/>
    <n v="28622835.059999999"/>
    <n v="1.0101"/>
    <n v="230.4"/>
    <n v="228.1"/>
    <m/>
    <x v="6"/>
    <s v="IB"/>
    <x v="0"/>
    <n v="1.0100800000000001"/>
    <b v="0"/>
    <x v="0"/>
    <x v="11"/>
  </r>
  <r>
    <s v="KAPW-IB-54903-12-10-2021"/>
    <s v="LTM/0285/22-23"/>
    <n v="3502"/>
    <n v="5402.33"/>
    <s v="HMB-094686"/>
    <s v="KPPE-SB-37128"/>
    <d v="2022-08-20T00:00:00"/>
    <n v="28622835.059999999"/>
    <n v="1.0101"/>
    <n v="1364.35"/>
    <n v="1350.71"/>
    <m/>
    <x v="6"/>
    <s v="IB"/>
    <x v="0"/>
    <n v="1.0101"/>
    <b v="1"/>
    <x v="0"/>
    <x v="3"/>
  </r>
  <r>
    <s v="KAPW-IB-54903-12-10-2021"/>
    <s v="LTM/0286/22-23"/>
    <n v="3355"/>
    <n v="5402.33"/>
    <s v="HMB-094772"/>
    <s v="KPPE-SB-37524"/>
    <d v="2022-08-21T00:00:00"/>
    <n v="38275791.57"/>
    <n v="0.99009999999999998"/>
    <n v="12579.32"/>
    <n v="12705.1"/>
    <m/>
    <x v="6"/>
    <s v="IB"/>
    <x v="0"/>
    <n v="0.99009999999999998"/>
    <b v="1"/>
    <x v="0"/>
    <x v="3"/>
  </r>
  <r>
    <s v="KAPW-IB-54903-12-10-2021"/>
    <s v="LTM/0286/22-23"/>
    <n v="3355"/>
    <n v="5402.33"/>
    <s v="HMB-094772"/>
    <s v="KPPE-SB-37524"/>
    <d v="2022-08-21T00:00:00"/>
    <n v="38275791.57"/>
    <n v="1.0101"/>
    <n v="2036.36"/>
    <n v="2016"/>
    <m/>
    <x v="6"/>
    <s v="IB"/>
    <x v="0"/>
    <n v="1.0101"/>
    <b v="1"/>
    <x v="0"/>
    <x v="3"/>
  </r>
  <r>
    <s v="KAPE-IB-187220-15-04-2022"/>
    <s v="LTM/0289/22-23"/>
    <n v="27410"/>
    <n v="5208.1899999999996"/>
    <s v="AHB-068059"/>
    <s v="KPPE-SB-37541"/>
    <d v="2022-08-21T00:00:00"/>
    <n v="37491515.630000003"/>
    <n v="1.0202"/>
    <n v="6039.58"/>
    <n v="5920"/>
    <m/>
    <x v="6"/>
    <s v="IB"/>
    <x v="0"/>
    <n v="1.0202"/>
    <b v="1"/>
    <x v="0"/>
    <x v="13"/>
  </r>
  <r>
    <s v="KAPE-IB-187220-15-04-2022"/>
    <s v="LTM/0290/22-23"/>
    <n v="27246"/>
    <n v="5208.1899999999996"/>
    <s v="MCB-005405"/>
    <s v="KPPE-SB-37538"/>
    <d v="2022-08-21T00:00:00"/>
    <n v="38233870.280000001"/>
    <n v="1.0202"/>
    <n v="2741.88"/>
    <n v="2687.59"/>
    <m/>
    <x v="6"/>
    <s v="IB"/>
    <x v="0"/>
    <n v="1.0202"/>
    <b v="1"/>
    <x v="0"/>
    <x v="13"/>
  </r>
  <r>
    <s v="PQZI-EP-28602-01-06-2022"/>
    <s v="LTM/0281A/22-23"/>
    <n v="12038"/>
    <n v="9607.2000000000007"/>
    <s v="AHB-067653"/>
    <s v="KPPE-SB-37432"/>
    <d v="2022-08-21T00:00:00"/>
    <n v="19635073.460000001"/>
    <n v="1"/>
    <n v="11.780000000000001"/>
    <n v="11.780000000000001"/>
    <m/>
    <x v="6"/>
    <s v="EP"/>
    <x v="2"/>
    <n v="1"/>
    <b v="1"/>
    <x v="0"/>
    <x v="6"/>
  </r>
  <r>
    <s v="PQZI-EP-28602-01-06-2022"/>
    <s v="LTM/0281A/22-23"/>
    <n v="12038"/>
    <n v="9607.11"/>
    <s v="AHB-067653"/>
    <s v="KPPE-SB-37432"/>
    <d v="2022-08-21T00:00:00"/>
    <n v="19635073.460000001"/>
    <n v="1"/>
    <n v="67.959999999999994"/>
    <n v="67.959999999999994"/>
    <m/>
    <x v="6"/>
    <s v="EP"/>
    <x v="2"/>
    <n v="1"/>
    <b v="1"/>
    <x v="0"/>
    <x v="6"/>
  </r>
  <r>
    <s v="KPFI-TI-2342-22-07-2022"/>
    <s v="LTM/0281A/22-23"/>
    <n v="12038"/>
    <n v="9606.1"/>
    <s v="AHB-067653"/>
    <s v="KPPE-SB-37432"/>
    <d v="2022-08-21T00:00:00"/>
    <n v="19635073.460000001"/>
    <n v="1"/>
    <n v="9"/>
    <n v="9"/>
    <m/>
    <x v="6"/>
    <s v="TI"/>
    <x v="2"/>
    <n v="1"/>
    <b v="1"/>
    <x v="0"/>
    <x v="6"/>
  </r>
  <r>
    <s v="KAPE-IB-133444-20-01-2022"/>
    <s v="LTM/0296/22-23"/>
    <n v="40070"/>
    <n v="5407.52"/>
    <s v="BAF-036097"/>
    <s v="KPPE-SB-38406"/>
    <d v="2022-08-23T00:00:00"/>
    <n v="22021116.050000001"/>
    <n v="1.0101"/>
    <n v="5435.35"/>
    <n v="5381"/>
    <m/>
    <x v="6"/>
    <s v="IB"/>
    <x v="0"/>
    <n v="1.0101"/>
    <b v="1"/>
    <x v="0"/>
    <x v="4"/>
  </r>
  <r>
    <s v="KAPE-IB-196703-29-04-2022"/>
    <s v="LTM/0296/22-23"/>
    <n v="40070"/>
    <n v="2513.1"/>
    <s v="BAF-036097"/>
    <s v="KPPE-SB-38406"/>
    <d v="2022-08-23T00:00:00"/>
    <n v="22021116.050000001"/>
    <n v="0.04"/>
    <n v="169.47"/>
    <n v="4236.8"/>
    <m/>
    <x v="6"/>
    <s v="IB"/>
    <x v="0"/>
    <n v="0.04"/>
    <b v="1"/>
    <x v="0"/>
    <x v="2"/>
  </r>
  <r>
    <s v="KAPE-IB-4498-07-07-2022"/>
    <s v="LTM/0295/22-23"/>
    <n v="24433"/>
    <n v="2847"/>
    <s v="BAF-036371"/>
    <s v="KPPE-SB-38489"/>
    <d v="2022-08-23T00:00:00"/>
    <n v="25107537.420000002"/>
    <n v="0.03"/>
    <n v="422.54999999999995"/>
    <n v="14085"/>
    <m/>
    <x v="6"/>
    <s v="IB"/>
    <x v="0"/>
    <n v="0.03"/>
    <b v="1"/>
    <x v="0"/>
    <x v="2"/>
  </r>
  <r>
    <s v="KAPE-IB-4498-07-07-2022"/>
    <s v="LTM/0296/22-23"/>
    <n v="40070"/>
    <n v="2847"/>
    <s v="BAF-036097"/>
    <s v="KPPE-SB-38406"/>
    <d v="2022-08-23T00:00:00"/>
    <n v="22021116.050000001"/>
    <n v="0.03"/>
    <n v="288.52999999999997"/>
    <n v="9617.7999999999993"/>
    <m/>
    <x v="6"/>
    <s v="IB"/>
    <x v="0"/>
    <n v="0.03"/>
    <b v="1"/>
    <x v="0"/>
    <x v="2"/>
  </r>
  <r>
    <s v="PQIB-IB-3057-24-08-2020"/>
    <s v="LTM/0295/22-23"/>
    <n v="24433"/>
    <n v="2701.12"/>
    <s v="BAF-036371"/>
    <s v="KPPE-SB-38489"/>
    <d v="2022-08-23T00:00:00"/>
    <n v="25107537.420000002"/>
    <n v="0.1"/>
    <n v="1408.5"/>
    <n v="14085"/>
    <m/>
    <x v="6"/>
    <s v="IB"/>
    <x v="0"/>
    <n v="0.1"/>
    <b v="1"/>
    <x v="0"/>
    <x v="0"/>
  </r>
  <r>
    <s v="PQIB-IB-3057-24-08-2020"/>
    <s v="LTM/0296/22-23"/>
    <n v="40070"/>
    <n v="2701.12"/>
    <s v="BAF-036097"/>
    <s v="KPPE-SB-38406"/>
    <d v="2022-08-23T00:00:00"/>
    <n v="22021116.050000001"/>
    <n v="0.4"/>
    <n v="2152.4"/>
    <n v="5381"/>
    <m/>
    <x v="6"/>
    <s v="IB"/>
    <x v="0"/>
    <n v="0.4"/>
    <b v="1"/>
    <x v="0"/>
    <x v="0"/>
  </r>
  <r>
    <s v="KAPE-IB-3878-06-07-2022"/>
    <s v="LTM/0295/22-23"/>
    <n v="24433"/>
    <n v="3906.9090000000001"/>
    <s v="BAF-036371"/>
    <s v="KPPE-SB-38489"/>
    <d v="2022-08-23T00:00:00"/>
    <n v="25107537.420000002"/>
    <n v="0.04"/>
    <n v="563.4"/>
    <n v="14085"/>
    <m/>
    <x v="6"/>
    <s v="IB"/>
    <x v="0"/>
    <n v="0.04"/>
    <b v="1"/>
    <x v="0"/>
    <x v="2"/>
  </r>
  <r>
    <s v="KAPE-IB-3878-06-07-2022"/>
    <s v="LTM/0296/22-23"/>
    <n v="40070"/>
    <n v="3906.9090000000001"/>
    <s v="BAF-036097"/>
    <s v="KPPE-SB-38406"/>
    <d v="2022-08-23T00:00:00"/>
    <n v="22021116.050000001"/>
    <n v="0.04"/>
    <n v="169.47"/>
    <n v="4236.8"/>
    <m/>
    <x v="6"/>
    <s v="IB"/>
    <x v="0"/>
    <n v="0.04"/>
    <b v="1"/>
    <x v="0"/>
    <x v="2"/>
  </r>
  <r>
    <s v="KAPE-IB-18161-03-08-2022"/>
    <s v="LTM/0295/22-23"/>
    <n v="24433"/>
    <n v="3809.9189999999999"/>
    <s v="BAF-036371"/>
    <s v="KPPE-SB-38489"/>
    <d v="2022-08-23T00:00:00"/>
    <n v="25107537.420000002"/>
    <n v="0.04"/>
    <n v="563.4"/>
    <n v="14085"/>
    <m/>
    <x v="6"/>
    <s v="IB"/>
    <x v="0"/>
    <n v="0.04"/>
    <b v="1"/>
    <x v="0"/>
    <x v="2"/>
  </r>
  <r>
    <s v="KAPE-IB-18161-03-08-2022"/>
    <s v="LTM/0296/22-23"/>
    <n v="40070"/>
    <n v="3809.9189999999999"/>
    <s v="BAF-036097"/>
    <s v="KPPE-SB-38406"/>
    <d v="2022-08-23T00:00:00"/>
    <n v="22021116.050000001"/>
    <n v="0.04"/>
    <n v="384.71000000000004"/>
    <n v="9617.7999999999993"/>
    <m/>
    <x v="6"/>
    <s v="IB"/>
    <x v="0"/>
    <n v="0.04"/>
    <b v="1"/>
    <x v="0"/>
    <x v="2"/>
  </r>
  <r>
    <s v="KAPW-IB-143645-30-03-2021"/>
    <s v="LTM/0295/22-23"/>
    <n v="24433"/>
    <n v="5208.1899999999996"/>
    <s v="BAF-036371"/>
    <s v="KPPE-SB-38489"/>
    <d v="2022-08-23T00:00:00"/>
    <n v="25107537.420000002"/>
    <n v="1.0202"/>
    <n v="16.329999999999998"/>
    <n v="16.010000000000002"/>
    <m/>
    <x v="6"/>
    <s v="IB"/>
    <x v="0"/>
    <n v="1.01999"/>
    <b v="0"/>
    <x v="0"/>
    <x v="13"/>
  </r>
  <r>
    <s v="KAPW-IB-14373-02-08-2022"/>
    <s v="LTM/0295/22-23"/>
    <n v="24433"/>
    <n v="3906.9029999999998"/>
    <s v="BAF-036371"/>
    <s v="KPPE-SB-38489"/>
    <d v="2022-08-23T00:00:00"/>
    <n v="25107537.420000002"/>
    <n v="0.04"/>
    <n v="563.4"/>
    <n v="14085"/>
    <m/>
    <x v="6"/>
    <s v="IB"/>
    <x v="0"/>
    <n v="0.04"/>
    <b v="1"/>
    <x v="0"/>
    <x v="2"/>
  </r>
  <r>
    <s v="KAPW-IB-14373-02-08-2022"/>
    <s v="LTM/0296/22-23"/>
    <n v="40070"/>
    <n v="3906.9029999999998"/>
    <s v="BAF-036097"/>
    <s v="KPPE-SB-38406"/>
    <d v="2022-08-23T00:00:00"/>
    <n v="22021116.050000001"/>
    <n v="0.04"/>
    <n v="169.47"/>
    <n v="4236.8"/>
    <m/>
    <x v="6"/>
    <s v="IB"/>
    <x v="0"/>
    <n v="0.04"/>
    <b v="1"/>
    <x v="0"/>
    <x v="2"/>
  </r>
  <r>
    <s v="KAPE-IB-187220-15-04-2022"/>
    <s v="LTM/0295/22-23"/>
    <n v="24433"/>
    <n v="5208.1899999999996"/>
    <s v="BAF-036371"/>
    <s v="KPPE-SB-38489"/>
    <d v="2022-08-23T00:00:00"/>
    <n v="25107537.420000002"/>
    <n v="1.0202"/>
    <n v="14353.189999999999"/>
    <n v="14068.99"/>
    <m/>
    <x v="6"/>
    <s v="IB"/>
    <x v="0"/>
    <n v="1.0202"/>
    <b v="1"/>
    <x v="0"/>
    <x v="13"/>
  </r>
  <r>
    <s v="KPFI-TI-45703-24-05-2022"/>
    <s v="LTM/0296/22-23"/>
    <n v="40070"/>
    <n v="8523.5990000000002"/>
    <s v="BAF-036097"/>
    <s v="KPPE-SB-38406"/>
    <d v="2022-08-23T00:00:00"/>
    <n v="22021116.050000001"/>
    <n v="1"/>
    <n v="20300"/>
    <n v="20300"/>
    <m/>
    <x v="6"/>
    <s v="TI"/>
    <x v="2"/>
    <n v="1"/>
    <b v="1"/>
    <x v="0"/>
    <x v="6"/>
  </r>
  <r>
    <s v="KAPE-IB-218987-07-06-2022"/>
    <s v="LTM/0294/22-23"/>
    <n v="3310"/>
    <n v="5201.009"/>
    <s v="HMB-095565"/>
    <s v="KPEX-SB-20622"/>
    <d v="2022-08-25T00:00:00"/>
    <n v="31532955.649999999"/>
    <n v="0.624"/>
    <n v="9710.06"/>
    <n v="15561"/>
    <m/>
    <x v="6"/>
    <s v="IB"/>
    <x v="0"/>
    <n v="0.624"/>
    <b v="1"/>
    <x v="0"/>
    <x v="10"/>
  </r>
  <r>
    <s v="KAPE-IB-218987-07-06-2022"/>
    <s v="LTM/0297/22-23"/>
    <n v="53540"/>
    <n v="5201.009"/>
    <s v="HBL-019869"/>
    <s v="KPPE-SB-39144"/>
    <d v="2022-08-24T00:00:00"/>
    <n v="42282161.469999999"/>
    <n v="0.48980000000000001"/>
    <n v="10115.84"/>
    <n v="20653"/>
    <m/>
    <x v="6"/>
    <s v="IB"/>
    <x v="0"/>
    <n v="0.48980000000000001"/>
    <b v="1"/>
    <x v="0"/>
    <x v="10"/>
  </r>
  <r>
    <s v="KAPE-IB-218987-07-06-2022"/>
    <s v="LTM/0305/22-23"/>
    <n v="15303"/>
    <n v="5201.009"/>
    <s v="BAF-036938"/>
    <s v="KPPE-SB-39647"/>
    <d v="2022-08-24T00:00:00"/>
    <n v="28864534.079999998"/>
    <n v="0.48980000000000001"/>
    <n v="6478.09"/>
    <n v="13226"/>
    <m/>
    <x v="6"/>
    <s v="IB"/>
    <x v="0"/>
    <n v="0.48980000000000001"/>
    <b v="1"/>
    <x v="0"/>
    <x v="10"/>
  </r>
  <r>
    <s v="KAPE-IB-218987-07-06-2022"/>
    <s v="LTM/0307/22-23"/>
    <n v="34620"/>
    <n v="5201.009"/>
    <s v="HMB-096169"/>
    <s v="KPPE-SB-40120"/>
    <d v="2022-08-25T00:00:00"/>
    <n v="91431328.019999996"/>
    <n v="0.48980000000000001"/>
    <n v="6530.51"/>
    <n v="13333"/>
    <m/>
    <x v="6"/>
    <s v="IB"/>
    <x v="0"/>
    <n v="0.48980000000000001"/>
    <b v="1"/>
    <x v="0"/>
    <x v="10"/>
  </r>
  <r>
    <s v="KAPW-TI-699-04-07-2022"/>
    <s v="LTM/0299/22-23"/>
    <n v="11724"/>
    <n v="9606.1"/>
    <s v="AHB-068385"/>
    <s v="KPEX-SB-20616"/>
    <d v="2022-08-25T00:00:00"/>
    <n v="25383866.879999999"/>
    <n v="1"/>
    <n v="6"/>
    <n v="6"/>
    <m/>
    <x v="6"/>
    <s v="TI"/>
    <x v="2"/>
    <n v="1"/>
    <b v="1"/>
    <x v="0"/>
    <x v="6"/>
  </r>
  <r>
    <s v="KAPE-IB-4498-07-07-2022"/>
    <s v="LTM/0294/22-23"/>
    <n v="3310"/>
    <n v="2847"/>
    <s v="HMB-095565"/>
    <s v="KPEX-SB-20622"/>
    <d v="2022-08-25T00:00:00"/>
    <n v="31532955.649999999"/>
    <n v="0.03"/>
    <n v="466.83"/>
    <n v="15561"/>
    <m/>
    <x v="6"/>
    <s v="IB"/>
    <x v="0"/>
    <n v="0.03"/>
    <b v="1"/>
    <x v="0"/>
    <x v="2"/>
  </r>
  <r>
    <s v="KAPE-IB-4498-07-07-2022"/>
    <s v="LTM/0297/22-23"/>
    <n v="53540"/>
    <n v="2847"/>
    <s v="HBL-019869"/>
    <s v="KPPE-SB-39144"/>
    <d v="2022-08-24T00:00:00"/>
    <n v="42282161.469999999"/>
    <n v="0.03"/>
    <n v="619.58999999999992"/>
    <n v="20653"/>
    <m/>
    <x v="6"/>
    <s v="IB"/>
    <x v="0"/>
    <n v="0.03"/>
    <b v="1"/>
    <x v="0"/>
    <x v="2"/>
  </r>
  <r>
    <s v="KAPE-IB-4498-07-07-2022"/>
    <s v="LTM/0305/22-23"/>
    <n v="15303"/>
    <n v="2847"/>
    <s v="BAF-036938"/>
    <s v="KPPE-SB-39647"/>
    <d v="2022-08-24T00:00:00"/>
    <n v="28864534.079999998"/>
    <n v="0.03"/>
    <n v="556.77"/>
    <n v="18559"/>
    <m/>
    <x v="6"/>
    <s v="IB"/>
    <x v="0"/>
    <n v="0.03"/>
    <b v="1"/>
    <x v="0"/>
    <x v="2"/>
  </r>
  <r>
    <s v="KAPE-IB-4498-07-07-2022"/>
    <s v="LTM/0307/22-23"/>
    <n v="34620"/>
    <n v="2847"/>
    <s v="HMB-096169"/>
    <s v="KPPE-SB-40120"/>
    <d v="2022-08-25T00:00:00"/>
    <n v="91431328.019999996"/>
    <n v="0.03"/>
    <n v="1585.83"/>
    <n v="52861"/>
    <m/>
    <x v="6"/>
    <s v="IB"/>
    <x v="0"/>
    <n v="0.03"/>
    <b v="1"/>
    <x v="0"/>
    <x v="2"/>
  </r>
  <r>
    <s v="KPFI-TI-2323-22-07-2022"/>
    <s v="LTM/0299/22-23"/>
    <n v="11724"/>
    <n v="8308.9089999999997"/>
    <s v="AHB-068385"/>
    <s v="KPEX-SB-20616"/>
    <d v="2022-08-25T00:00:00"/>
    <n v="25383866.879999999"/>
    <n v="1"/>
    <n v="11"/>
    <n v="11"/>
    <m/>
    <x v="6"/>
    <s v="TI"/>
    <x v="2"/>
    <n v="1"/>
    <b v="1"/>
    <x v="0"/>
    <x v="6"/>
  </r>
  <r>
    <s v="KAPE-IB-12604-26-07-2022"/>
    <s v="LTM/0307/22-23"/>
    <n v="34620"/>
    <n v="3906.9090000000001"/>
    <s v="HMB-096169"/>
    <s v="KPPE-SB-40120"/>
    <d v="2022-08-25T00:00:00"/>
    <n v="91431328.019999996"/>
    <n v="0.04"/>
    <n v="1760.12"/>
    <n v="44003"/>
    <m/>
    <x v="6"/>
    <s v="IB"/>
    <x v="0"/>
    <n v="0.04"/>
    <b v="1"/>
    <x v="0"/>
    <x v="2"/>
  </r>
  <r>
    <s v="PQIB-IB-3057-24-08-2020"/>
    <s v="LTM/0297/22-23"/>
    <n v="53540"/>
    <n v="2701.12"/>
    <s v="HBL-019869"/>
    <s v="KPPE-SB-39144"/>
    <d v="2022-08-24T00:00:00"/>
    <n v="42282161.469999999"/>
    <n v="0.4"/>
    <n v="8261.2000000000007"/>
    <n v="20653"/>
    <m/>
    <x v="6"/>
    <s v="IB"/>
    <x v="0"/>
    <n v="0.4"/>
    <b v="1"/>
    <x v="0"/>
    <x v="0"/>
  </r>
  <r>
    <s v="PQIB-IB-3057-24-08-2020"/>
    <s v="LTM/0305/22-23"/>
    <n v="15303"/>
    <n v="2701.12"/>
    <s v="BAF-036938"/>
    <s v="KPPE-SB-39647"/>
    <d v="2022-08-24T00:00:00"/>
    <n v="28864534.079999998"/>
    <n v="0.1"/>
    <n v="533.29999999999995"/>
    <n v="5333"/>
    <m/>
    <x v="6"/>
    <s v="IB"/>
    <x v="0"/>
    <n v="0.1"/>
    <b v="1"/>
    <x v="0"/>
    <x v="0"/>
  </r>
  <r>
    <s v="PQIB-IB-3057-24-08-2020"/>
    <s v="LTM/0305/22-23"/>
    <n v="15303"/>
    <n v="2701.12"/>
    <s v="BAF-036938"/>
    <s v="KPPE-SB-39647"/>
    <d v="2022-08-24T00:00:00"/>
    <n v="28864534.079999998"/>
    <n v="0.4"/>
    <n v="5290.4"/>
    <n v="13226"/>
    <m/>
    <x v="6"/>
    <s v="IB"/>
    <x v="0"/>
    <n v="0.4"/>
    <b v="1"/>
    <x v="0"/>
    <x v="0"/>
  </r>
  <r>
    <s v="KAPE-IB-3878-06-07-2022"/>
    <s v="LTM/0297/22-23"/>
    <n v="53540"/>
    <n v="3906.9090000000001"/>
    <s v="HBL-019869"/>
    <s v="KPPE-SB-39144"/>
    <d v="2022-08-24T00:00:00"/>
    <n v="42282161.469999999"/>
    <n v="0.04"/>
    <n v="186.35999999999999"/>
    <n v="4659"/>
    <m/>
    <x v="6"/>
    <s v="IB"/>
    <x v="0"/>
    <n v="0.04"/>
    <b v="1"/>
    <x v="0"/>
    <x v="2"/>
  </r>
  <r>
    <s v="KAPE-IB-3878-06-07-2022"/>
    <s v="LTM/0305/22-23"/>
    <n v="15303"/>
    <n v="3906.9090000000001"/>
    <s v="BAF-036938"/>
    <s v="KPPE-SB-39647"/>
    <d v="2022-08-24T00:00:00"/>
    <n v="28864534.079999998"/>
    <n v="0.04"/>
    <n v="213.32"/>
    <n v="5333"/>
    <m/>
    <x v="6"/>
    <s v="IB"/>
    <x v="0"/>
    <n v="0.04"/>
    <b v="1"/>
    <x v="0"/>
    <x v="2"/>
  </r>
  <r>
    <s v="KAPE-IB-18161-03-08-2022"/>
    <s v="LTM/0297/22-23"/>
    <n v="53540"/>
    <n v="3809.9189999999999"/>
    <s v="HBL-019869"/>
    <s v="KPPE-SB-39144"/>
    <d v="2022-08-24T00:00:00"/>
    <n v="42282161.469999999"/>
    <n v="0.04"/>
    <n v="186.35999999999999"/>
    <n v="4659"/>
    <m/>
    <x v="6"/>
    <s v="IB"/>
    <x v="0"/>
    <n v="0.04"/>
    <b v="1"/>
    <x v="0"/>
    <x v="2"/>
  </r>
  <r>
    <s v="KAPE-IB-18161-03-08-2022"/>
    <s v="LTM/0305/22-23"/>
    <n v="15303"/>
    <n v="3809.9189999999999"/>
    <s v="BAF-036938"/>
    <s v="KPPE-SB-39647"/>
    <d v="2022-08-24T00:00:00"/>
    <n v="28864534.079999998"/>
    <n v="0.04"/>
    <n v="742.3599999999999"/>
    <n v="18559"/>
    <m/>
    <x v="6"/>
    <s v="IB"/>
    <x v="0"/>
    <n v="0.04"/>
    <b v="1"/>
    <x v="0"/>
    <x v="2"/>
  </r>
  <r>
    <s v="KAPE-IB-18161-03-08-2022"/>
    <s v="LTM/0307/22-23"/>
    <n v="34620"/>
    <n v="3809.9189999999999"/>
    <s v="HMB-096169"/>
    <s v="KPPE-SB-40120"/>
    <d v="2022-08-25T00:00:00"/>
    <n v="91431328.019999996"/>
    <n v="0.04"/>
    <n v="1760.12"/>
    <n v="44003"/>
    <m/>
    <x v="6"/>
    <s v="IB"/>
    <x v="0"/>
    <n v="0.04"/>
    <b v="1"/>
    <x v="0"/>
    <x v="2"/>
  </r>
  <r>
    <s v="PQZI-EP-28354-30-05-2022"/>
    <s v="LTM/0299/22-23"/>
    <n v="11724"/>
    <n v="9607.11"/>
    <s v="AHB-068385"/>
    <s v="KPEX-SB-20616"/>
    <d v="2022-08-25T00:00:00"/>
    <n v="25383866.879999999"/>
    <n v="1"/>
    <n v="75"/>
    <n v="75"/>
    <m/>
    <x v="6"/>
    <s v="EP"/>
    <x v="2"/>
    <n v="1"/>
    <b v="1"/>
    <x v="0"/>
    <x v="6"/>
  </r>
  <r>
    <s v="KAPW-IB-14373-02-08-2022"/>
    <s v="LTM/0297/22-23"/>
    <n v="53540"/>
    <n v="3906.9029999999998"/>
    <s v="HBL-019869"/>
    <s v="KPPE-SB-39144"/>
    <d v="2022-08-24T00:00:00"/>
    <n v="42282161.469999999"/>
    <n v="0.04"/>
    <n v="186.35999999999999"/>
    <n v="4659"/>
    <m/>
    <x v="6"/>
    <s v="IB"/>
    <x v="0"/>
    <n v="0.04"/>
    <b v="1"/>
    <x v="0"/>
    <x v="2"/>
  </r>
  <r>
    <s v="KAPW-IB-14373-02-08-2022"/>
    <s v="LTM/0305/22-23"/>
    <n v="15303"/>
    <n v="3906.9029999999998"/>
    <s v="BAF-036938"/>
    <s v="KPPE-SB-39647"/>
    <d v="2022-08-24T00:00:00"/>
    <n v="28864534.079999998"/>
    <n v="0.04"/>
    <n v="742.3599999999999"/>
    <n v="18559"/>
    <m/>
    <x v="6"/>
    <s v="IB"/>
    <x v="0"/>
    <n v="0.04"/>
    <b v="1"/>
    <x v="0"/>
    <x v="2"/>
  </r>
  <r>
    <s v="KAPW-IB-14373-02-08-2022"/>
    <s v="LTM/0307/22-23"/>
    <n v="34620"/>
    <n v="3906.9029999999998"/>
    <s v="HMB-096169"/>
    <s v="KPPE-SB-40120"/>
    <d v="2022-08-25T00:00:00"/>
    <n v="91431328.019999996"/>
    <n v="0.04"/>
    <n v="1760.12"/>
    <n v="44003"/>
    <m/>
    <x v="6"/>
    <s v="IB"/>
    <x v="0"/>
    <n v="0.04"/>
    <b v="1"/>
    <x v="0"/>
    <x v="2"/>
  </r>
  <r>
    <s v="KAPE-IB-187220-15-04-2022"/>
    <s v="LTM/0307/22-23"/>
    <n v="34620"/>
    <n v="5208.1899999999996"/>
    <s v="HMB-096169"/>
    <s v="KPPE-SB-40120"/>
    <d v="2022-08-25T00:00:00"/>
    <n v="91431328.019999996"/>
    <n v="1.0202"/>
    <n v="40326.47"/>
    <n v="39528"/>
    <m/>
    <x v="6"/>
    <s v="IB"/>
    <x v="0"/>
    <n v="1.0202"/>
    <b v="1"/>
    <x v="0"/>
    <x v="13"/>
  </r>
  <r>
    <s v="PQZI-EP-29079-04-06-2022"/>
    <s v="LTM/0299/22-23"/>
    <n v="11724"/>
    <n v="9607.11"/>
    <s v="AHB-068385"/>
    <s v="KPEX-SB-20616"/>
    <d v="2022-08-25T00:00:00"/>
    <n v="25383866.879999999"/>
    <n v="1"/>
    <n v="19"/>
    <n v="19"/>
    <m/>
    <x v="6"/>
    <s v="EP"/>
    <x v="2"/>
    <n v="1"/>
    <b v="1"/>
    <x v="0"/>
    <x v="6"/>
  </r>
  <r>
    <s v="KPAF-TI-4760-03-08-2022"/>
    <s v="LTM/0299/22-23"/>
    <n v="11724"/>
    <n v="5807.9"/>
    <s v="AHB-068385"/>
    <s v="KPEX-SB-20616"/>
    <d v="2022-08-25T00:00:00"/>
    <n v="25383866.879999999"/>
    <n v="1"/>
    <n v="524"/>
    <n v="524"/>
    <m/>
    <x v="6"/>
    <s v="TI"/>
    <x v="2"/>
    <n v="1"/>
    <b v="1"/>
    <x v="0"/>
    <x v="6"/>
  </r>
  <r>
    <s v="KPAF-TI-4738-03-08-2022"/>
    <s v="LTM/0299/22-23"/>
    <n v="11724"/>
    <n v="9606.2099999999991"/>
    <s v="AHB-068385"/>
    <s v="KPEX-SB-20616"/>
    <d v="2022-08-25T00:00:00"/>
    <n v="25383866.879999999"/>
    <n v="1"/>
    <n v="24613"/>
    <n v="24613"/>
    <m/>
    <x v="6"/>
    <s v="TI"/>
    <x v="2"/>
    <n v="1"/>
    <b v="1"/>
    <x v="0"/>
    <x v="6"/>
  </r>
  <r>
    <s v="KPFI-TI-2649-26-07-2022"/>
    <s v="LTM/0299/22-23"/>
    <n v="11724"/>
    <n v="5807.1030000000001"/>
    <s v="AHB-068385"/>
    <s v="KPEX-SB-20616"/>
    <d v="2022-08-25T00:00:00"/>
    <n v="25383866.879999999"/>
    <n v="1"/>
    <n v="5"/>
    <n v="5"/>
    <m/>
    <x v="6"/>
    <s v="TI"/>
    <x v="2"/>
    <n v="1"/>
    <b v="1"/>
    <x v="0"/>
    <x v="6"/>
  </r>
  <r>
    <s v="KPFI-TI-2654-26-07-2022"/>
    <s v="LTM/0299/22-23"/>
    <n v="11724"/>
    <n v="5807.1030000000001"/>
    <s v="AHB-068385"/>
    <s v="KPEX-SB-20616"/>
    <d v="2022-08-25T00:00:00"/>
    <n v="25383866.879999999"/>
    <n v="1"/>
    <n v="9"/>
    <n v="9"/>
    <m/>
    <x v="6"/>
    <s v="TI"/>
    <x v="2"/>
    <n v="1"/>
    <b v="1"/>
    <x v="0"/>
    <x v="6"/>
  </r>
  <r>
    <s v="KAPE-IB-218987-07-06-2022"/>
    <s v="LTM/0303/22-23"/>
    <n v="972"/>
    <n v="5201.009"/>
    <s v="HMB-096453"/>
    <s v="KPPE-SB-41232"/>
    <d v="2022-08-26T00:00:00"/>
    <n v="21522366.059999999"/>
    <n v="0.624"/>
    <n v="4276.2700000000004"/>
    <n v="6853"/>
    <m/>
    <x v="6"/>
    <s v="IB"/>
    <x v="0"/>
    <n v="0.624"/>
    <b v="1"/>
    <x v="0"/>
    <x v="10"/>
  </r>
  <r>
    <s v="KAPE-IB-218987-07-06-2022"/>
    <s v="LTM/0308/22-23"/>
    <n v="52016"/>
    <n v="5201.009"/>
    <s v="MCB-005403"/>
    <s v="KPPE-SB-41176"/>
    <d v="2022-08-26T00:00:00"/>
    <n v="61889220.32"/>
    <n v="0.48980000000000001"/>
    <n v="4429.75"/>
    <n v="9044"/>
    <m/>
    <x v="6"/>
    <s v="IB"/>
    <x v="0"/>
    <n v="0.48980000000000001"/>
    <b v="1"/>
    <x v="0"/>
    <x v="10"/>
  </r>
  <r>
    <s v="KAPE-IB-4498-07-07-2022"/>
    <s v="LTM/0303/22-23"/>
    <n v="972"/>
    <n v="2847"/>
    <s v="HMB-096453"/>
    <s v="KPPE-SB-41232"/>
    <d v="2022-08-26T00:00:00"/>
    <n v="21522366.059999999"/>
    <n v="0.03"/>
    <n v="205.59"/>
    <n v="6853"/>
    <m/>
    <x v="6"/>
    <s v="IB"/>
    <x v="0"/>
    <n v="0.03"/>
    <b v="1"/>
    <x v="0"/>
    <x v="2"/>
  </r>
  <r>
    <s v="KAPE-IB-4498-07-07-2022"/>
    <s v="LTM/0308/22-23"/>
    <n v="52016"/>
    <n v="2847"/>
    <s v="MCB-005403"/>
    <s v="KPPE-SB-41176"/>
    <d v="2022-08-26T00:00:00"/>
    <n v="61889220.32"/>
    <n v="0.03"/>
    <n v="1051.23"/>
    <n v="35041"/>
    <m/>
    <x v="6"/>
    <s v="IB"/>
    <x v="0"/>
    <n v="0.03"/>
    <b v="1"/>
    <x v="0"/>
    <x v="2"/>
  </r>
  <r>
    <s v="KAPE-IB-4498-07-07-2022"/>
    <s v="LTM/0312/22-23"/>
    <n v="32825"/>
    <n v="2847"/>
    <s v="MCB-005403"/>
    <s v="KPPE-SB-41233"/>
    <d v="2022-08-26T00:00:00"/>
    <n v="36004995.100000001"/>
    <n v="0.03"/>
    <n v="399.09000000000003"/>
    <n v="13303"/>
    <m/>
    <x v="6"/>
    <s v="IB"/>
    <x v="0"/>
    <n v="0.03"/>
    <b v="1"/>
    <x v="0"/>
    <x v="2"/>
  </r>
  <r>
    <s v="KAPE-IB-12604-26-07-2022"/>
    <s v="LTM/0308/22-23"/>
    <n v="52016"/>
    <n v="3906.9090000000001"/>
    <s v="MCB-005403"/>
    <s v="KPPE-SB-41176"/>
    <d v="2022-08-26T00:00:00"/>
    <n v="61889220.32"/>
    <n v="0.04"/>
    <n v="361.76"/>
    <n v="9044"/>
    <m/>
    <x v="6"/>
    <s v="IB"/>
    <x v="0"/>
    <n v="0.04"/>
    <b v="1"/>
    <x v="0"/>
    <x v="2"/>
  </r>
  <r>
    <s v="KAPE-IB-3878-06-07-2022"/>
    <s v="LTM/0308/22-23"/>
    <n v="52016"/>
    <n v="3906.9090000000001"/>
    <s v="MCB-005403"/>
    <s v="KPPE-SB-41176"/>
    <d v="2022-08-26T00:00:00"/>
    <n v="61889220.32"/>
    <n v="0.04"/>
    <n v="1039.8799999999999"/>
    <n v="25997"/>
    <m/>
    <x v="6"/>
    <s v="IB"/>
    <x v="0"/>
    <n v="0.04"/>
    <b v="1"/>
    <x v="0"/>
    <x v="2"/>
  </r>
  <r>
    <s v="KAPE-IB-3878-06-07-2022"/>
    <s v="LTM/0312/22-23"/>
    <n v="32825"/>
    <n v="3906.9090000000001"/>
    <s v="MCB-005403"/>
    <s v="KPPE-SB-41233"/>
    <d v="2022-08-26T00:00:00"/>
    <n v="36004995.100000001"/>
    <n v="0.04"/>
    <n v="532.12"/>
    <n v="13303"/>
    <m/>
    <x v="6"/>
    <s v="IB"/>
    <x v="0"/>
    <n v="0.04"/>
    <b v="1"/>
    <x v="0"/>
    <x v="2"/>
  </r>
  <r>
    <s v="KAPE-IB-18161-03-08-2022"/>
    <s v="LTM/0308/22-23"/>
    <n v="52016"/>
    <n v="3809.9189999999999"/>
    <s v="MCB-005403"/>
    <s v="KPPE-SB-41176"/>
    <d v="2022-08-26T00:00:00"/>
    <n v="61889220.32"/>
    <n v="0.04"/>
    <n v="1401.6399999999999"/>
    <n v="35041"/>
    <m/>
    <x v="6"/>
    <s v="IB"/>
    <x v="0"/>
    <n v="0.04"/>
    <b v="1"/>
    <x v="0"/>
    <x v="2"/>
  </r>
  <r>
    <s v="KAPE-IB-18161-03-08-2022"/>
    <s v="LTM/0312/22-23"/>
    <n v="32825"/>
    <n v="3809.9189999999999"/>
    <s v="MCB-005403"/>
    <s v="KPPE-SB-41233"/>
    <d v="2022-08-26T00:00:00"/>
    <n v="36004995.100000001"/>
    <n v="0.04"/>
    <n v="532.12"/>
    <n v="13303"/>
    <m/>
    <x v="6"/>
    <s v="IB"/>
    <x v="0"/>
    <n v="0.04"/>
    <b v="1"/>
    <x v="0"/>
    <x v="2"/>
  </r>
  <r>
    <s v="KAPW-IB-14373-02-08-2022"/>
    <s v="LTM/0308/22-23"/>
    <n v="52016"/>
    <n v="3906.9029999999998"/>
    <s v="MCB-005403"/>
    <s v="KPPE-SB-41176"/>
    <d v="2022-08-26T00:00:00"/>
    <n v="61889220.32"/>
    <n v="0.04"/>
    <n v="1401.6399999999999"/>
    <n v="35041"/>
    <m/>
    <x v="6"/>
    <s v="IB"/>
    <x v="0"/>
    <n v="0.04"/>
    <b v="1"/>
    <x v="0"/>
    <x v="2"/>
  </r>
  <r>
    <s v="KAPW-IB-14373-02-08-2022"/>
    <s v="LTM/0312/22-23"/>
    <n v="32825"/>
    <n v="3906.9029999999998"/>
    <s v="MCB-005403"/>
    <s v="KPPE-SB-41233"/>
    <d v="2022-08-26T00:00:00"/>
    <n v="36004995.100000001"/>
    <n v="0.04"/>
    <n v="532.12"/>
    <n v="13303"/>
    <m/>
    <x v="6"/>
    <s v="IB"/>
    <x v="0"/>
    <n v="0.04"/>
    <b v="1"/>
    <x v="0"/>
    <x v="2"/>
  </r>
  <r>
    <s v="KAPE-IB-187220-15-04-2022"/>
    <s v="LTM/0312/22-23"/>
    <n v="32825"/>
    <n v="5208.1899999999996"/>
    <s v="MCB-005403"/>
    <s v="KPPE-SB-41233"/>
    <d v="2022-08-26T00:00:00"/>
    <n v="36004995.100000001"/>
    <n v="1.0202"/>
    <n v="13571.72"/>
    <n v="13303"/>
    <m/>
    <x v="6"/>
    <s v="IB"/>
    <x v="0"/>
    <n v="1.0202"/>
    <b v="1"/>
    <x v="0"/>
    <x v="13"/>
  </r>
  <r>
    <s v="KAPE-IB-218987-07-06-2022"/>
    <s v="LTM/0313/22-23"/>
    <n v="28906"/>
    <n v="5201.009"/>
    <s v="BAF-037212"/>
    <s v="KPPE-SB-41262"/>
    <d v="2022-08-26T00:00:00"/>
    <n v="24048155.48"/>
    <n v="0.48980000000000001"/>
    <n v="7136.88"/>
    <n v="14571"/>
    <m/>
    <x v="6"/>
    <s v="IB"/>
    <x v="0"/>
    <n v="0.48980000000000001"/>
    <b v="1"/>
    <x v="0"/>
    <x v="10"/>
  </r>
  <r>
    <s v="KAPE-IB-218987-07-06-2022"/>
    <s v="LTM/0317/22-23"/>
    <n v="60800"/>
    <n v="5201.009"/>
    <s v="HBL-020361"/>
    <s v="KPPE-SB-42169"/>
    <d v="2022-08-27T00:00:00"/>
    <n v="40791208.920000002"/>
    <n v="0.48980000000000001"/>
    <n v="10156.98"/>
    <n v="20737"/>
    <m/>
    <x v="6"/>
    <s v="IB"/>
    <x v="0"/>
    <n v="0.48980000000000001"/>
    <b v="1"/>
    <x v="0"/>
    <x v="10"/>
  </r>
  <r>
    <s v="KAPE-IB-4498-07-07-2022"/>
    <s v="LTM/0313/22-23"/>
    <n v="28906"/>
    <n v="2847"/>
    <s v="BAF-037212"/>
    <s v="KPPE-SB-41262"/>
    <d v="2022-08-26T00:00:00"/>
    <n v="24048155.48"/>
    <n v="0.03"/>
    <n v="437.13"/>
    <n v="14571"/>
    <m/>
    <x v="6"/>
    <s v="IB"/>
    <x v="0"/>
    <n v="0.03"/>
    <b v="1"/>
    <x v="0"/>
    <x v="2"/>
  </r>
  <r>
    <s v="KAPE-IB-4498-07-07-2022"/>
    <s v="LTM/0317/22-23"/>
    <n v="60800"/>
    <n v="2847"/>
    <s v="HBL-020361"/>
    <s v="KPPE-SB-42169"/>
    <d v="2022-08-27T00:00:00"/>
    <n v="40791208.920000002"/>
    <n v="0.03"/>
    <n v="622.11"/>
    <n v="20737"/>
    <m/>
    <x v="6"/>
    <s v="IB"/>
    <x v="0"/>
    <n v="0.03"/>
    <b v="1"/>
    <x v="0"/>
    <x v="2"/>
  </r>
  <r>
    <s v="KAPE-IB-12604-26-07-2022"/>
    <s v="LTM/0313/22-23"/>
    <n v="28906"/>
    <n v="3906.9090000000001"/>
    <s v="BAF-037212"/>
    <s v="KPPE-SB-41262"/>
    <d v="2022-08-26T00:00:00"/>
    <n v="24048155.48"/>
    <n v="0.04"/>
    <n v="137.35"/>
    <n v="3433.75"/>
    <m/>
    <x v="6"/>
    <s v="IB"/>
    <x v="0"/>
    <n v="0.04"/>
    <b v="1"/>
    <x v="0"/>
    <x v="2"/>
  </r>
  <r>
    <s v="KAPE-IB-3878-06-07-2022"/>
    <s v="LTM/0313/22-23"/>
    <n v="28906"/>
    <n v="3906.9090000000001"/>
    <s v="BAF-037212"/>
    <s v="KPPE-SB-41262"/>
    <d v="2022-08-26T00:00:00"/>
    <n v="24048155.48"/>
    <n v="0.04"/>
    <n v="445.49"/>
    <n v="11137.25"/>
    <m/>
    <x v="6"/>
    <s v="IB"/>
    <x v="0"/>
    <n v="0.04"/>
    <b v="1"/>
    <x v="0"/>
    <x v="2"/>
  </r>
  <r>
    <s v="KAPE-IB-18161-03-08-2022"/>
    <s v="LTM/0313/22-23"/>
    <n v="28906"/>
    <n v="3809.9189999999999"/>
    <s v="BAF-037212"/>
    <s v="KPPE-SB-41262"/>
    <d v="2022-08-26T00:00:00"/>
    <n v="24048155.48"/>
    <n v="0.04"/>
    <n v="582.84"/>
    <n v="14571"/>
    <m/>
    <x v="6"/>
    <s v="IB"/>
    <x v="0"/>
    <n v="0.04"/>
    <b v="1"/>
    <x v="0"/>
    <x v="2"/>
  </r>
  <r>
    <s v="KAPW-IB-14373-02-08-2022"/>
    <s v="LTM/0313/22-23"/>
    <n v="28906"/>
    <n v="3906.9029999999998"/>
    <s v="BAF-037212"/>
    <s v="KPPE-SB-41262"/>
    <d v="2022-08-26T00:00:00"/>
    <n v="24048155.48"/>
    <n v="0.04"/>
    <n v="582.84"/>
    <n v="14571"/>
    <m/>
    <x v="6"/>
    <s v="IB"/>
    <x v="0"/>
    <n v="0.04"/>
    <b v="1"/>
    <x v="0"/>
    <x v="2"/>
  </r>
  <r>
    <s v="KAPE-IB-218987-07-06-2022"/>
    <s v="LTM/0315/22-23"/>
    <n v="13126"/>
    <n v="5201.009"/>
    <s v="HMB-097307"/>
    <s v="KPPE-SB-42891"/>
    <d v="2022-08-28T00:00:00"/>
    <n v="23844697.41"/>
    <n v="0.48980000000000001"/>
    <n v="2963.7799999999997"/>
    <n v="6051"/>
    <m/>
    <x v="6"/>
    <s v="IB"/>
    <x v="0"/>
    <n v="0.48980000000000001"/>
    <b v="1"/>
    <x v="0"/>
    <x v="10"/>
  </r>
  <r>
    <s v="KPAF-TI-387-04-07-2022"/>
    <s v="LTM/0321/22-23"/>
    <n v="26426"/>
    <n v="4821.1090000000004"/>
    <s v="HMB-097314"/>
    <s v="KPPE-SB-42939"/>
    <d v="2022-08-28T00:00:00"/>
    <n v="32128637.309999999"/>
    <n v="1"/>
    <n v="15000"/>
    <n v="15000"/>
    <m/>
    <x v="6"/>
    <s v="TI"/>
    <x v="2"/>
    <n v="1"/>
    <b v="1"/>
    <x v="0"/>
    <x v="6"/>
  </r>
  <r>
    <s v="KPAF-TI-387-04-07-2022"/>
    <s v="LTM/0322/22-23"/>
    <n v="17680"/>
    <n v="4821.1090000000004"/>
    <s v="HMB-097306"/>
    <s v="KPPE-SB-42852"/>
    <d v="2022-08-28T00:00:00"/>
    <n v="29448258.84"/>
    <n v="1"/>
    <n v="10000"/>
    <n v="10000"/>
    <m/>
    <x v="6"/>
    <s v="TI"/>
    <x v="2"/>
    <n v="1"/>
    <b v="1"/>
    <x v="0"/>
    <x v="6"/>
  </r>
  <r>
    <s v="KPAF-TI-387-04-07-2022"/>
    <s v="LTM/0323/22-23"/>
    <n v="7280"/>
    <n v="4821.1090000000004"/>
    <s v="HMB-097308"/>
    <s v="KPPE-SB-42873"/>
    <d v="2022-08-28T00:00:00"/>
    <n v="12125753.640000001"/>
    <n v="1"/>
    <n v="3000"/>
    <n v="3000"/>
    <m/>
    <x v="6"/>
    <s v="TI"/>
    <x v="2"/>
    <n v="1"/>
    <b v="1"/>
    <x v="0"/>
    <x v="6"/>
  </r>
  <r>
    <s v="KAPW-TI-699-04-07-2022"/>
    <s v="LTM/0321/22-23"/>
    <n v="26426"/>
    <n v="9606.1"/>
    <s v="HMB-097314"/>
    <s v="KPPE-SB-42939"/>
    <d v="2022-08-28T00:00:00"/>
    <n v="32128637.309999999"/>
    <n v="1"/>
    <n v="3"/>
    <n v="3"/>
    <m/>
    <x v="6"/>
    <s v="TI"/>
    <x v="2"/>
    <n v="1"/>
    <b v="1"/>
    <x v="0"/>
    <x v="6"/>
  </r>
  <r>
    <s v="KPFI-TI-45658-24-05-2022"/>
    <s v="LTM/0321/22-23"/>
    <n v="26426"/>
    <n v="4821.1090000000004"/>
    <s v="HMB-097314"/>
    <s v="KPPE-SB-42939"/>
    <d v="2022-08-28T00:00:00"/>
    <n v="32128637.309999999"/>
    <n v="1"/>
    <n v="22"/>
    <n v="22"/>
    <m/>
    <x v="6"/>
    <s v="TI"/>
    <x v="2"/>
    <n v="1"/>
    <b v="1"/>
    <x v="0"/>
    <x v="6"/>
  </r>
  <r>
    <s v="KPFI-TI-45658-24-05-2022"/>
    <s v="LTM/0322/22-23"/>
    <n v="17680"/>
    <n v="4821.1090000000004"/>
    <s v="HMB-097306"/>
    <s v="KPPE-SB-42852"/>
    <d v="2022-08-28T00:00:00"/>
    <n v="29448258.84"/>
    <n v="1"/>
    <n v="10"/>
    <n v="10"/>
    <m/>
    <x v="6"/>
    <s v="TI"/>
    <x v="2"/>
    <n v="1"/>
    <b v="1"/>
    <x v="0"/>
    <x v="6"/>
  </r>
  <r>
    <s v="KPFI-TI-45658-24-05-2022"/>
    <s v="LTM/0323/22-23"/>
    <n v="7280"/>
    <n v="4821.1090000000004"/>
    <s v="HMB-097308"/>
    <s v="KPPE-SB-42873"/>
    <d v="2022-08-28T00:00:00"/>
    <n v="12125753.640000001"/>
    <n v="1"/>
    <n v="3"/>
    <n v="3"/>
    <m/>
    <x v="6"/>
    <s v="TI"/>
    <x v="2"/>
    <n v="1"/>
    <b v="1"/>
    <x v="0"/>
    <x v="6"/>
  </r>
  <r>
    <s v="KAPE-IB-4498-07-07-2022"/>
    <s v="LTM/0315/22-23"/>
    <n v="13126"/>
    <n v="2847"/>
    <s v="HMB-097307"/>
    <s v="KPPE-SB-42891"/>
    <d v="2022-08-28T00:00:00"/>
    <n v="23844697.41"/>
    <n v="0.03"/>
    <n v="181.53"/>
    <n v="6051"/>
    <m/>
    <x v="6"/>
    <s v="IB"/>
    <x v="0"/>
    <n v="0.03"/>
    <b v="1"/>
    <x v="0"/>
    <x v="2"/>
  </r>
  <r>
    <s v="KAPE-IB-4498-07-07-2022"/>
    <s v="LTM/0326/22-23"/>
    <n v="24834"/>
    <n v="2847"/>
    <s v="HMB-097312"/>
    <s v="KPPE-SB-42837"/>
    <d v="2022-08-28T00:00:00"/>
    <n v="20582996.140000001"/>
    <n v="0.03"/>
    <n v="319.71000000000004"/>
    <n v="10657"/>
    <m/>
    <x v="6"/>
    <s v="IB"/>
    <x v="0"/>
    <n v="0.03"/>
    <b v="1"/>
    <x v="0"/>
    <x v="2"/>
  </r>
  <r>
    <s v="KAPE-IB-18161-03-08-2022"/>
    <s v="LTM/0315/22-23"/>
    <n v="13126"/>
    <n v="3809.9189999999999"/>
    <s v="HMB-097307"/>
    <s v="KPPE-SB-42891"/>
    <d v="2022-08-28T00:00:00"/>
    <n v="23844697.41"/>
    <n v="0.04"/>
    <n v="242.04000000000002"/>
    <n v="6051"/>
    <m/>
    <x v="6"/>
    <s v="IB"/>
    <x v="0"/>
    <n v="0.04"/>
    <b v="1"/>
    <x v="0"/>
    <x v="2"/>
  </r>
  <r>
    <s v="KAPW-IB-14373-02-08-2022"/>
    <s v="LTM/0315/22-23"/>
    <n v="13126"/>
    <n v="3906.9029999999998"/>
    <s v="HMB-097307"/>
    <s v="KPPE-SB-42891"/>
    <d v="2022-08-28T00:00:00"/>
    <n v="23844697.41"/>
    <n v="0.04"/>
    <n v="242.04000000000002"/>
    <n v="6051"/>
    <m/>
    <x v="6"/>
    <s v="IB"/>
    <x v="0"/>
    <n v="0.04"/>
    <b v="1"/>
    <x v="0"/>
    <x v="2"/>
  </r>
  <r>
    <s v="KAPW-IB-14373-02-08-2022"/>
    <s v="LTM/0326/22-23"/>
    <n v="24834"/>
    <n v="3906.9029999999998"/>
    <s v="HMB-097312"/>
    <s v="KPPE-SB-42837"/>
    <d v="2022-08-28T00:00:00"/>
    <n v="20582996.140000001"/>
    <n v="0.04"/>
    <n v="426.28"/>
    <n v="10657"/>
    <m/>
    <x v="6"/>
    <s v="IB"/>
    <x v="0"/>
    <n v="0.04"/>
    <b v="1"/>
    <x v="0"/>
    <x v="2"/>
  </r>
  <r>
    <s v="PQZI-EP-29079-04-06-2022"/>
    <s v="LTM/0321/22-23"/>
    <n v="26426"/>
    <n v="9607.11"/>
    <s v="HMB-097314"/>
    <s v="KPPE-SB-42939"/>
    <d v="2022-08-28T00:00:00"/>
    <n v="32128637.309999999"/>
    <n v="1"/>
    <n v="181"/>
    <n v="181"/>
    <m/>
    <x v="6"/>
    <s v="EP"/>
    <x v="2"/>
    <n v="1"/>
    <b v="1"/>
    <x v="0"/>
    <x v="6"/>
  </r>
  <r>
    <s v="PQZI-EP-29079-04-06-2022"/>
    <s v="LTM/0322/22-23"/>
    <n v="17680"/>
    <n v="9607.11"/>
    <s v="HMB-097306"/>
    <s v="KPPE-SB-42852"/>
    <d v="2022-08-28T00:00:00"/>
    <n v="29448258.84"/>
    <n v="1"/>
    <n v="75"/>
    <n v="75"/>
    <m/>
    <x v="6"/>
    <s v="EP"/>
    <x v="2"/>
    <n v="1"/>
    <b v="1"/>
    <x v="0"/>
    <x v="6"/>
  </r>
  <r>
    <s v="KAPE-IB-24256-16-08-2022"/>
    <s v="LTM/0315/22-23"/>
    <n v="13126"/>
    <n v="3906.9090000000001"/>
    <s v="HMB-097307"/>
    <s v="KPPE-SB-42891"/>
    <d v="2022-08-28T00:00:00"/>
    <n v="23844697.41"/>
    <n v="0.04"/>
    <n v="242.04000000000002"/>
    <n v="6051"/>
    <m/>
    <x v="6"/>
    <s v="IB"/>
    <x v="0"/>
    <n v="0.04"/>
    <b v="1"/>
    <x v="0"/>
    <x v="2"/>
  </r>
  <r>
    <s v="KAPE-IB-24256-16-08-2022"/>
    <s v="LTM/0326/22-23"/>
    <n v="24834"/>
    <n v="3906.9090000000001"/>
    <s v="HMB-097312"/>
    <s v="KPPE-SB-42837"/>
    <d v="2022-08-28T00:00:00"/>
    <n v="20582996.140000001"/>
    <n v="0.04"/>
    <n v="426.28"/>
    <n v="10657"/>
    <m/>
    <x v="6"/>
    <s v="IB"/>
    <x v="0"/>
    <n v="0.04"/>
    <b v="1"/>
    <x v="0"/>
    <x v="2"/>
  </r>
  <r>
    <s v="PQZI-EP-29078-04-06-2022"/>
    <s v="LTM/0322/22-23"/>
    <n v="17680"/>
    <n v="9607.11"/>
    <s v="HMB-097306"/>
    <s v="KPPE-SB-42852"/>
    <d v="2022-08-28T00:00:00"/>
    <n v="29448258.84"/>
    <n v="1"/>
    <n v="115"/>
    <n v="115"/>
    <m/>
    <x v="6"/>
    <s v="EP"/>
    <x v="2"/>
    <n v="1"/>
    <b v="1"/>
    <x v="0"/>
    <x v="6"/>
  </r>
  <r>
    <s v="PQZI-EP-29078-04-06-2022"/>
    <s v="LTM/0323/22-23"/>
    <n v="7280"/>
    <n v="9607.11"/>
    <s v="HMB-097308"/>
    <s v="KPPE-SB-42873"/>
    <d v="2022-08-28T00:00:00"/>
    <n v="12125753.640000001"/>
    <n v="1"/>
    <n v="80"/>
    <n v="80"/>
    <m/>
    <x v="6"/>
    <s v="EP"/>
    <x v="2"/>
    <n v="1"/>
    <b v="1"/>
    <x v="0"/>
    <x v="6"/>
  </r>
  <r>
    <s v="KAPE-IB-4498-07-07-2022"/>
    <s v="LTM/0318/22-23"/>
    <n v="197745"/>
    <n v="2847"/>
    <s v="MCB-005406"/>
    <s v="KPPE-SB-43772"/>
    <d v="2022-08-30T00:00:00"/>
    <n v="121652988.81999999"/>
    <n v="0.03"/>
    <n v="1365.2400000000002"/>
    <n v="45508"/>
    <m/>
    <x v="6"/>
    <s v="IB"/>
    <x v="0"/>
    <n v="0.03"/>
    <b v="1"/>
    <x v="0"/>
    <x v="2"/>
  </r>
  <r>
    <s v="KAPE-IB-4498-07-07-2022"/>
    <s v="LTM/0324/22-23"/>
    <n v="90585"/>
    <n v="2847"/>
    <s v="MCB-005402"/>
    <s v="KPPE-SB-43726"/>
    <d v="2022-08-30T00:00:00"/>
    <n v="115745877.87"/>
    <n v="0.03"/>
    <n v="1384.1100000000001"/>
    <n v="46137"/>
    <m/>
    <x v="6"/>
    <s v="IB"/>
    <x v="0"/>
    <n v="0.03"/>
    <b v="1"/>
    <x v="0"/>
    <x v="2"/>
  </r>
  <r>
    <s v="KAPE-IB-4498-07-07-2022"/>
    <s v="LTM/0329/22-23"/>
    <n v="10708"/>
    <n v="2847"/>
    <s v="HMB-097872"/>
    <s v="KPPE-SB-43732"/>
    <d v="2022-08-30T00:00:00"/>
    <n v="26869887"/>
    <n v="0.03"/>
    <n v="479.35"/>
    <n v="15978.33"/>
    <m/>
    <x v="6"/>
    <s v="IB"/>
    <x v="0"/>
    <n v="0.03"/>
    <b v="1"/>
    <x v="0"/>
    <x v="2"/>
  </r>
  <r>
    <s v="KAPE-IB-12604-26-07-2022"/>
    <s v="LTM/0318/22-23"/>
    <n v="197745"/>
    <n v="3906.9090000000001"/>
    <s v="MCB-005406"/>
    <s v="KPPE-SB-43772"/>
    <d v="2022-08-30T00:00:00"/>
    <n v="121652988.81999999"/>
    <n v="0.04"/>
    <n v="1820.32"/>
    <n v="45508"/>
    <m/>
    <x v="6"/>
    <s v="IB"/>
    <x v="0"/>
    <n v="0.04"/>
    <b v="1"/>
    <x v="0"/>
    <x v="2"/>
  </r>
  <r>
    <s v="KAPE-IB-18161-03-08-2022"/>
    <s v="LTM/0318/22-23"/>
    <n v="197745"/>
    <n v="3809.9189999999999"/>
    <s v="MCB-005406"/>
    <s v="KPPE-SB-43772"/>
    <d v="2022-08-30T00:00:00"/>
    <n v="121652988.81999999"/>
    <n v="0.04"/>
    <n v="1820.32"/>
    <n v="45508"/>
    <m/>
    <x v="6"/>
    <s v="IB"/>
    <x v="0"/>
    <n v="0.04"/>
    <b v="1"/>
    <x v="0"/>
    <x v="2"/>
  </r>
  <r>
    <s v="KAPE-IB-18161-03-08-2022"/>
    <s v="LTM/0324/22-23"/>
    <n v="90585"/>
    <n v="3809.9189999999999"/>
    <s v="MCB-005402"/>
    <s v="KPPE-SB-43726"/>
    <d v="2022-08-30T00:00:00"/>
    <n v="115745877.87"/>
    <n v="0.04"/>
    <n v="222.89"/>
    <n v="5572.25"/>
    <m/>
    <x v="6"/>
    <s v="IB"/>
    <x v="0"/>
    <n v="0.04"/>
    <b v="1"/>
    <x v="0"/>
    <x v="2"/>
  </r>
  <r>
    <s v="KAPW-IB-14373-02-08-2022"/>
    <s v="LTM/0318/22-23"/>
    <n v="197745"/>
    <n v="3906.9029999999998"/>
    <s v="MCB-005406"/>
    <s v="KPPE-SB-43772"/>
    <d v="2022-08-30T00:00:00"/>
    <n v="121652988.81999999"/>
    <n v="0.04"/>
    <n v="1820.32"/>
    <n v="45508"/>
    <m/>
    <x v="6"/>
    <s v="IB"/>
    <x v="0"/>
    <n v="0.04"/>
    <b v="1"/>
    <x v="0"/>
    <x v="2"/>
  </r>
  <r>
    <s v="KAPW-IB-14373-02-08-2022"/>
    <s v="LTM/0324/22-23"/>
    <n v="90585"/>
    <n v="3906.9029999999998"/>
    <s v="MCB-005402"/>
    <s v="KPPE-SB-43726"/>
    <d v="2022-08-30T00:00:00"/>
    <n v="115745877.87"/>
    <n v="0.04"/>
    <n v="1845.48"/>
    <n v="46137"/>
    <m/>
    <x v="6"/>
    <s v="IB"/>
    <x v="0"/>
    <n v="0.04"/>
    <b v="1"/>
    <x v="0"/>
    <x v="2"/>
  </r>
  <r>
    <s v="KAPW-IB-14373-02-08-2022"/>
    <s v="LTM/0329/22-23"/>
    <n v="10708"/>
    <n v="3906.9029999999998"/>
    <s v="HMB-097872"/>
    <s v="KPPE-SB-43732"/>
    <d v="2022-08-30T00:00:00"/>
    <n v="26869887"/>
    <n v="0.04"/>
    <n v="639.13"/>
    <n v="15978.25"/>
    <m/>
    <x v="6"/>
    <s v="IB"/>
    <x v="0"/>
    <n v="0.04"/>
    <b v="1"/>
    <x v="0"/>
    <x v="2"/>
  </r>
  <r>
    <s v="KAPE-IB-187220-15-04-2022"/>
    <s v="LTM/0318/22-23"/>
    <n v="197745"/>
    <n v="5208.1899999999996"/>
    <s v="MCB-005406"/>
    <s v="KPPE-SB-43772"/>
    <d v="2022-08-30T00:00:00"/>
    <n v="121652988.81999999"/>
    <n v="1.0202"/>
    <n v="9521.1"/>
    <n v="9332.58"/>
    <m/>
    <x v="6"/>
    <s v="IB"/>
    <x v="0"/>
    <n v="1.0202"/>
    <b v="1"/>
    <x v="0"/>
    <x v="13"/>
  </r>
  <r>
    <s v="KAPE-IB-24256-16-08-2022"/>
    <s v="LTM/0324/22-23"/>
    <n v="90585"/>
    <n v="3906.9090000000001"/>
    <s v="MCB-005402"/>
    <s v="KPPE-SB-43726"/>
    <d v="2022-08-30T00:00:00"/>
    <n v="115745877.87"/>
    <n v="0.04"/>
    <n v="1845.48"/>
    <n v="46137"/>
    <m/>
    <x v="6"/>
    <s v="IB"/>
    <x v="0"/>
    <n v="0.04"/>
    <b v="1"/>
    <x v="0"/>
    <x v="2"/>
  </r>
  <r>
    <s v="KAPE-IB-24256-16-08-2022"/>
    <s v="LTM/0329/22-23"/>
    <n v="10708"/>
    <n v="3906.9090000000001"/>
    <s v="HMB-097872"/>
    <s v="KPPE-SB-43732"/>
    <d v="2022-08-30T00:00:00"/>
    <n v="26869887"/>
    <n v="0.04"/>
    <n v="639.13"/>
    <n v="15978.25"/>
    <m/>
    <x v="6"/>
    <s v="IB"/>
    <x v="0"/>
    <n v="0.04"/>
    <b v="1"/>
    <x v="0"/>
    <x v="2"/>
  </r>
  <r>
    <s v="KAPE-IB-15088-29-07-2022"/>
    <s v="LTM/0329/22-23"/>
    <n v="10708"/>
    <n v="3402.9"/>
    <s v="HMB-097872"/>
    <s v="KPPE-SB-43732"/>
    <d v="2022-08-30T00:00:00"/>
    <n v="26869887"/>
    <n v="7.0000000000000007E-2"/>
    <n v="1118.47"/>
    <n v="15978.14"/>
    <m/>
    <x v="6"/>
    <s v="IB"/>
    <x v="0"/>
    <n v="7.0000000000000007E-2"/>
    <b v="1"/>
    <x v="0"/>
    <x v="2"/>
  </r>
  <r>
    <s v="KAPE-IB-133444-20-01-2022"/>
    <s v="LTM/0330/22-23"/>
    <n v="25690"/>
    <n v="5407.52"/>
    <s v="HMB-097870"/>
    <s v="KPPE-SB-43907"/>
    <d v="2022-08-30T00:00:00"/>
    <n v="19808338.43"/>
    <n v="1.0101"/>
    <n v="1296.54"/>
    <n v="1283.58"/>
    <m/>
    <x v="6"/>
    <s v="IB"/>
    <x v="0"/>
    <n v="1.0101"/>
    <b v="1"/>
    <x v="0"/>
    <x v="4"/>
  </r>
  <r>
    <s v="KAPE-IB-4498-07-07-2022"/>
    <s v="LTM/0319/22-23"/>
    <n v="168535"/>
    <n v="2847"/>
    <s v="MCB-005408"/>
    <s v="KPPE-SB-44425"/>
    <d v="2022-08-31T00:00:00"/>
    <n v="125890095.83"/>
    <n v="0.03"/>
    <n v="1475.01"/>
    <n v="49167"/>
    <m/>
    <x v="6"/>
    <s v="IB"/>
    <x v="0"/>
    <n v="0.03"/>
    <b v="1"/>
    <x v="0"/>
    <x v="2"/>
  </r>
  <r>
    <s v="KAPE-IB-4498-07-07-2022"/>
    <s v="LTM/0330/22-23"/>
    <n v="25690"/>
    <n v="2847"/>
    <s v="HMB-097870"/>
    <s v="KPPE-SB-43907"/>
    <d v="2022-08-30T00:00:00"/>
    <n v="19808338.43"/>
    <n v="0.03"/>
    <n v="352.89000000000004"/>
    <n v="11763"/>
    <m/>
    <x v="6"/>
    <s v="IB"/>
    <x v="0"/>
    <n v="0.03"/>
    <b v="1"/>
    <x v="0"/>
    <x v="2"/>
  </r>
  <r>
    <s v="KAPE-IB-4498-07-07-2022"/>
    <s v="LTM/0331/22-23"/>
    <n v="14510"/>
    <n v="2847"/>
    <s v="HMB-097976"/>
    <s v="KPPE-SB-44424"/>
    <d v="2022-08-31T00:00:00"/>
    <n v="26579381.289999999"/>
    <n v="0.03"/>
    <n v="451.86"/>
    <n v="15062"/>
    <m/>
    <x v="6"/>
    <s v="IB"/>
    <x v="0"/>
    <n v="0.03"/>
    <b v="1"/>
    <x v="0"/>
    <x v="2"/>
  </r>
  <r>
    <s v="KAPE-IB-4498-07-07-2022"/>
    <s v="LTM/0332/22-23"/>
    <n v="16000"/>
    <n v="2847"/>
    <s v="HMB-097975"/>
    <s v="KPPE-SB-44409"/>
    <d v="2022-08-31T00:00:00"/>
    <n v="22229092.280000001"/>
    <n v="0.03"/>
    <n v="391.41"/>
    <n v="13047"/>
    <m/>
    <x v="6"/>
    <s v="IB"/>
    <x v="0"/>
    <n v="0.03"/>
    <b v="1"/>
    <x v="0"/>
    <x v="2"/>
  </r>
  <r>
    <s v="KAPE-IB-4498-07-07-2022"/>
    <s v="LTM/0335/22-23"/>
    <n v="9856"/>
    <n v="2847"/>
    <s v="HMB-098231"/>
    <s v="KPPE-SB-44417"/>
    <d v="2022-08-31T00:00:00"/>
    <n v="9311766.2699999996"/>
    <n v="0.03"/>
    <n v="97.92"/>
    <n v="3264"/>
    <m/>
    <x v="6"/>
    <s v="IB"/>
    <x v="0"/>
    <n v="0.03"/>
    <b v="1"/>
    <x v="0"/>
    <x v="2"/>
  </r>
  <r>
    <s v="KAPE-IB-12604-26-07-2022"/>
    <s v="LTM/0319/22-23"/>
    <n v="168535"/>
    <n v="3906.9090000000001"/>
    <s v="MCB-005408"/>
    <s v="KPPE-SB-44425"/>
    <d v="2022-08-31T00:00:00"/>
    <n v="125890095.83"/>
    <n v="0.04"/>
    <n v="1489.09"/>
    <n v="37227.25"/>
    <m/>
    <x v="6"/>
    <s v="IB"/>
    <x v="0"/>
    <n v="0.04"/>
    <b v="1"/>
    <x v="0"/>
    <x v="2"/>
  </r>
  <r>
    <s v="KAPE-IB-18161-03-08-2022"/>
    <s v="LTM/0319/22-23"/>
    <n v="168535"/>
    <n v="3809.9189999999999"/>
    <s v="MCB-005408"/>
    <s v="KPPE-SB-44425"/>
    <d v="2022-08-31T00:00:00"/>
    <n v="125890095.83"/>
    <n v="0.04"/>
    <n v="1966.6799999999998"/>
    <n v="49167"/>
    <m/>
    <x v="6"/>
    <s v="IB"/>
    <x v="0"/>
    <n v="0.04"/>
    <b v="1"/>
    <x v="0"/>
    <x v="2"/>
  </r>
  <r>
    <s v="KAPW-IB-14373-02-08-2022"/>
    <s v="LTM/0319/22-23"/>
    <n v="168535"/>
    <n v="3906.9029999999998"/>
    <s v="MCB-005408"/>
    <s v="KPPE-SB-44425"/>
    <d v="2022-08-31T00:00:00"/>
    <n v="125890095.83"/>
    <n v="0.04"/>
    <n v="1966.6799999999998"/>
    <n v="49167"/>
    <m/>
    <x v="6"/>
    <s v="IB"/>
    <x v="0"/>
    <n v="0.04"/>
    <b v="1"/>
    <x v="0"/>
    <x v="2"/>
  </r>
  <r>
    <s v="KAPW-IB-14373-02-08-2022"/>
    <s v="LTM/0330/22-23"/>
    <n v="25690"/>
    <n v="3906.9029999999998"/>
    <s v="HMB-097870"/>
    <s v="KPPE-SB-43907"/>
    <d v="2022-08-30T00:00:00"/>
    <n v="19808338.43"/>
    <n v="0.04"/>
    <n v="385.96000000000004"/>
    <n v="9649"/>
    <m/>
    <x v="6"/>
    <s v="IB"/>
    <x v="0"/>
    <n v="0.04"/>
    <b v="1"/>
    <x v="0"/>
    <x v="2"/>
  </r>
  <r>
    <s v="KAPW-IB-14373-02-08-2022"/>
    <s v="LTM/0331/22-23"/>
    <n v="14510"/>
    <n v="3906.9029999999998"/>
    <s v="HMB-097976"/>
    <s v="KPPE-SB-44424"/>
    <d v="2022-08-31T00:00:00"/>
    <n v="26579381.289999999"/>
    <n v="0.04"/>
    <n v="488.64"/>
    <n v="12216"/>
    <m/>
    <x v="6"/>
    <s v="IB"/>
    <x v="0"/>
    <n v="0.04"/>
    <b v="1"/>
    <x v="0"/>
    <x v="2"/>
  </r>
  <r>
    <s v="KAPW-IB-14373-02-08-2022"/>
    <s v="LTM/0332/22-23"/>
    <n v="16000"/>
    <n v="3906.9029999999998"/>
    <s v="HMB-097975"/>
    <s v="KPPE-SB-44409"/>
    <d v="2022-08-31T00:00:00"/>
    <n v="22229092.280000001"/>
    <n v="0.04"/>
    <n v="521.88"/>
    <n v="13047"/>
    <m/>
    <x v="6"/>
    <s v="IB"/>
    <x v="0"/>
    <n v="0.04"/>
    <b v="1"/>
    <x v="0"/>
    <x v="2"/>
  </r>
  <r>
    <s v="KAPW-IB-14373-02-08-2022"/>
    <s v="LTM/0335/22-23"/>
    <n v="9856"/>
    <n v="3906.9029999999998"/>
    <s v="HMB-098231"/>
    <s v="KPPE-SB-44417"/>
    <d v="2022-08-31T00:00:00"/>
    <n v="9311766.2699999996"/>
    <n v="0.04"/>
    <n v="78.12"/>
    <n v="1953"/>
    <m/>
    <x v="6"/>
    <s v="IB"/>
    <x v="0"/>
    <n v="0.04"/>
    <b v="1"/>
    <x v="0"/>
    <x v="2"/>
  </r>
  <r>
    <s v="KAPE-IB-24256-16-08-2022"/>
    <s v="LTM/0319/22-23"/>
    <n v="168535"/>
    <n v="3906.9090000000001"/>
    <s v="MCB-005408"/>
    <s v="KPPE-SB-44425"/>
    <d v="2022-08-31T00:00:00"/>
    <n v="125890095.83"/>
    <n v="0.04"/>
    <n v="477.59"/>
    <n v="11939.75"/>
    <m/>
    <x v="6"/>
    <s v="IB"/>
    <x v="0"/>
    <n v="0.04"/>
    <b v="1"/>
    <x v="0"/>
    <x v="2"/>
  </r>
  <r>
    <s v="KAPE-IB-24256-16-08-2022"/>
    <s v="LTM/0330/22-23"/>
    <n v="25690"/>
    <n v="3906.9090000000001"/>
    <s v="HMB-097870"/>
    <s v="KPPE-SB-43907"/>
    <d v="2022-08-30T00:00:00"/>
    <n v="19808338.43"/>
    <n v="0.04"/>
    <n v="385.96000000000004"/>
    <n v="9649"/>
    <m/>
    <x v="6"/>
    <s v="IB"/>
    <x v="0"/>
    <n v="0.04"/>
    <b v="1"/>
    <x v="0"/>
    <x v="2"/>
  </r>
  <r>
    <s v="KAPE-IB-24256-16-08-2022"/>
    <s v="LTM/0331/22-23"/>
    <n v="14510"/>
    <n v="3906.9090000000001"/>
    <s v="HMB-097976"/>
    <s v="KPPE-SB-44424"/>
    <d v="2022-08-31T00:00:00"/>
    <n v="26579381.289999999"/>
    <n v="0.04"/>
    <n v="488.64"/>
    <n v="12216"/>
    <m/>
    <x v="6"/>
    <s v="IB"/>
    <x v="0"/>
    <n v="0.04"/>
    <b v="1"/>
    <x v="0"/>
    <x v="2"/>
  </r>
  <r>
    <s v="KAPE-IB-24256-16-08-2022"/>
    <s v="LTM/0332/22-23"/>
    <n v="16000"/>
    <n v="3906.9090000000001"/>
    <s v="HMB-097975"/>
    <s v="KPPE-SB-44409"/>
    <d v="2022-08-31T00:00:00"/>
    <n v="22229092.280000001"/>
    <n v="0.04"/>
    <n v="521.88"/>
    <n v="13047"/>
    <m/>
    <x v="6"/>
    <s v="IB"/>
    <x v="0"/>
    <n v="0.04"/>
    <b v="1"/>
    <x v="0"/>
    <x v="2"/>
  </r>
  <r>
    <s v="KAPE-IB-24256-16-08-2022"/>
    <s v="LTM/0335/22-23"/>
    <n v="9856"/>
    <n v="3906.9090000000001"/>
    <s v="HMB-098231"/>
    <s v="KPPE-SB-44417"/>
    <d v="2022-08-31T00:00:00"/>
    <n v="9311766.2699999996"/>
    <n v="0.04"/>
    <n v="78.12"/>
    <n v="1953"/>
    <m/>
    <x v="6"/>
    <s v="IB"/>
    <x v="0"/>
    <n v="0.04"/>
    <b v="1"/>
    <x v="0"/>
    <x v="2"/>
  </r>
  <r>
    <s v="KAPE-IB-15088-29-07-2022"/>
    <s v="LTM/0330/22-23"/>
    <n v="25690"/>
    <n v="3402.9"/>
    <s v="HMB-097870"/>
    <s v="KPPE-SB-43907"/>
    <d v="2022-08-30T00:00:00"/>
    <n v="19808338.43"/>
    <n v="7.0000000000000007E-2"/>
    <n v="641.34"/>
    <n v="9162"/>
    <m/>
    <x v="6"/>
    <s v="IB"/>
    <x v="0"/>
    <n v="7.0000000000000007E-2"/>
    <b v="1"/>
    <x v="0"/>
    <x v="2"/>
  </r>
  <r>
    <s v="KAPE-IB-15088-29-07-2022"/>
    <s v="LTM/0331/22-23"/>
    <n v="14510"/>
    <n v="3402.9"/>
    <s v="HMB-097976"/>
    <s v="KPPE-SB-44424"/>
    <d v="2022-08-31T00:00:00"/>
    <n v="26579381.289999999"/>
    <n v="7.0000000000000007E-2"/>
    <n v="712.11"/>
    <n v="10173"/>
    <m/>
    <x v="6"/>
    <s v="IB"/>
    <x v="0"/>
    <n v="7.0000000000000007E-2"/>
    <b v="1"/>
    <x v="0"/>
    <x v="2"/>
  </r>
  <r>
    <s v="KAPW-IB-38705-10-09-2021"/>
    <s v="LTM/0330/22-23"/>
    <n v="25690"/>
    <n v="5407.52"/>
    <s v="HMB-097870"/>
    <s v="KPPE-SB-43907"/>
    <d v="2022-08-30T00:00:00"/>
    <n v="19808338.43"/>
    <n v="1.0101"/>
    <n v="838.81"/>
    <n v="830.42"/>
    <m/>
    <x v="6"/>
    <s v="IB"/>
    <x v="0"/>
    <n v="1.0101"/>
    <b v="1"/>
    <x v="0"/>
    <x v="4"/>
  </r>
  <r>
    <s v="KAPW-IB-170426-18-05-2022"/>
    <s v="LTM/0331/22-23"/>
    <n v="14510"/>
    <n v="3204.1509999999998"/>
    <s v="HMB-097976"/>
    <s v="KPPE-SB-44424"/>
    <d v="2022-08-31T00:00:00"/>
    <n v="26579381.289999999"/>
    <n v="7.0000000000000007E-2"/>
    <n v="143.01"/>
    <n v="2043"/>
    <m/>
    <x v="6"/>
    <s v="IB"/>
    <x v="0"/>
    <n v="7.0000000000000007E-2"/>
    <b v="1"/>
    <x v="0"/>
    <x v="8"/>
  </r>
  <r>
    <s v="KAPW-IB-170426-18-05-2022"/>
    <s v="LTM/0335/22-23"/>
    <n v="9856"/>
    <n v="3204.1509999999998"/>
    <s v="HMB-098231"/>
    <s v="KPPE-SB-44417"/>
    <d v="2022-08-31T00:00:00"/>
    <n v="9311766.2699999996"/>
    <n v="7.0000000000000007E-2"/>
    <n v="136.70999999999998"/>
    <n v="1953"/>
    <m/>
    <x v="6"/>
    <s v="IB"/>
    <x v="0"/>
    <n v="7.0000000000000007E-2"/>
    <b v="1"/>
    <x v="0"/>
    <x v="8"/>
  </r>
  <r>
    <s v="KAPW-IB-25951-25-08-2022"/>
    <s v="LTM/0331/22-23"/>
    <n v="14510"/>
    <n v="3204.16"/>
    <s v="HMB-097976"/>
    <s v="KPPE-SB-44424"/>
    <d v="2022-08-31T00:00:00"/>
    <n v="26579381.289999999"/>
    <n v="7.0000000000000007E-2"/>
    <n v="143.01"/>
    <n v="2043"/>
    <m/>
    <x v="6"/>
    <s v="IB"/>
    <x v="0"/>
    <n v="7.0000000000000007E-2"/>
    <b v="1"/>
    <x v="0"/>
    <x v="8"/>
  </r>
  <r>
    <s v="KAPW-IB-25951-25-08-2022"/>
    <s v="LTM/0335/22-23"/>
    <n v="9856"/>
    <n v="3204.16"/>
    <s v="HMB-098231"/>
    <s v="KPPE-SB-44417"/>
    <d v="2022-08-31T00:00:00"/>
    <n v="9311766.2699999996"/>
    <n v="7.0000000000000007E-2"/>
    <n v="136.70999999999998"/>
    <n v="1953"/>
    <m/>
    <x v="6"/>
    <s v="IB"/>
    <x v="0"/>
    <n v="7.0000000000000007E-2"/>
    <b v="1"/>
    <x v="0"/>
    <x v="8"/>
  </r>
  <r>
    <s v="KAPE-IB-218987-07-06-2022"/>
    <s v="LTM/0339/22-23"/>
    <n v="32150"/>
    <n v="5201.009"/>
    <s v="HBL-020909"/>
    <s v="KPPE-SB-44987"/>
    <d v="2022-08-31T00:00:00"/>
    <n v="30644160"/>
    <n v="0.48980000000000001"/>
    <n v="2337.8200000000002"/>
    <n v="4773"/>
    <m/>
    <x v="6"/>
    <s v="IB"/>
    <x v="0"/>
    <n v="0.48980000000000001"/>
    <b v="1"/>
    <x v="0"/>
    <x v="10"/>
  </r>
  <r>
    <s v="KPAF-TI-387-04-07-2022"/>
    <s v="LTM/0345/22-23"/>
    <n v="20670"/>
    <n v="4821.1090000000004"/>
    <s v="HMB-098795"/>
    <s v="KPPE-SB-45007"/>
    <d v="2022-08-31T00:00:00"/>
    <n v="34812848.07"/>
    <n v="1"/>
    <n v="17000"/>
    <n v="17000"/>
    <m/>
    <x v="6"/>
    <s v="TI"/>
    <x v="2"/>
    <n v="1"/>
    <b v="1"/>
    <x v="0"/>
    <x v="6"/>
  </r>
  <r>
    <s v="KPFI-TI-45658-24-05-2022"/>
    <s v="LTM/0345/22-23"/>
    <n v="20670"/>
    <n v="4821.1090000000004"/>
    <s v="HMB-098795"/>
    <s v="KPPE-SB-45007"/>
    <d v="2022-08-31T00:00:00"/>
    <n v="34812848.07"/>
    <n v="1"/>
    <n v="7"/>
    <n v="7"/>
    <m/>
    <x v="6"/>
    <s v="TI"/>
    <x v="2"/>
    <n v="1"/>
    <b v="1"/>
    <x v="0"/>
    <x v="6"/>
  </r>
  <r>
    <s v="KAPE-IB-4498-07-07-2022"/>
    <s v="LTM/0309/22-23"/>
    <n v="1926"/>
    <n v="2847"/>
    <s v="HMB-096778"/>
    <s v="KPEX-SB-23259"/>
    <d v="2022-08-31T00:00:00"/>
    <n v="5453778.3200000003"/>
    <n v="0.03"/>
    <n v="114"/>
    <n v="3800"/>
    <m/>
    <x v="6"/>
    <s v="IB"/>
    <x v="0"/>
    <n v="0.03"/>
    <b v="1"/>
    <x v="0"/>
    <x v="2"/>
  </r>
  <r>
    <s v="KAPE-IB-4498-07-07-2022"/>
    <s v="LTM/0310/22-23"/>
    <n v="4410"/>
    <n v="2847"/>
    <s v="HMB-096777"/>
    <s v="KPEX-SB-23260"/>
    <d v="2022-08-31T00:00:00"/>
    <n v="12504247.800000001"/>
    <n v="0.03"/>
    <n v="261.41999999999996"/>
    <n v="8714"/>
    <m/>
    <x v="6"/>
    <s v="IB"/>
    <x v="0"/>
    <n v="0.03"/>
    <b v="1"/>
    <x v="0"/>
    <x v="2"/>
  </r>
  <r>
    <s v="KAPE-IB-4498-07-07-2022"/>
    <s v="LTM/0339/22-23"/>
    <n v="32150"/>
    <n v="2847"/>
    <s v="HBL-020909"/>
    <s v="KPPE-SB-44987"/>
    <d v="2022-08-31T00:00:00"/>
    <n v="30644160"/>
    <n v="0.03"/>
    <n v="601.92000000000007"/>
    <n v="20064"/>
    <m/>
    <x v="6"/>
    <s v="IB"/>
    <x v="0"/>
    <n v="0.03"/>
    <b v="1"/>
    <x v="0"/>
    <x v="2"/>
  </r>
  <r>
    <s v="KAPE-IB-4498-07-07-2022"/>
    <s v="LTM/0340/22-23"/>
    <n v="13480"/>
    <n v="2847"/>
    <s v="HMB-098520"/>
    <s v="KPPE-SB-44992"/>
    <d v="2022-08-31T00:00:00"/>
    <n v="28753399"/>
    <n v="0.03"/>
    <n v="419.46"/>
    <n v="13982"/>
    <m/>
    <x v="6"/>
    <s v="IB"/>
    <x v="0"/>
    <n v="0.03"/>
    <b v="1"/>
    <x v="0"/>
    <x v="2"/>
  </r>
  <r>
    <s v="KAPE-IB-12604-26-07-2022"/>
    <s v="LTM/0309/22-23"/>
    <n v="1926"/>
    <n v="3906.9090000000001"/>
    <s v="HMB-096778"/>
    <s v="KPEX-SB-23259"/>
    <d v="2022-08-31T00:00:00"/>
    <n v="5453778.3200000003"/>
    <n v="0.04"/>
    <n v="152"/>
    <n v="3800"/>
    <m/>
    <x v="6"/>
    <s v="IB"/>
    <x v="0"/>
    <n v="0.04"/>
    <b v="1"/>
    <x v="0"/>
    <x v="2"/>
  </r>
  <r>
    <s v="KAPE-IB-12604-26-07-2022"/>
    <s v="LTM/0310/22-23"/>
    <n v="4410"/>
    <n v="3906.9090000000001"/>
    <s v="HMB-096777"/>
    <s v="KPEX-SB-23260"/>
    <d v="2022-08-31T00:00:00"/>
    <n v="12504247.800000001"/>
    <n v="0.04"/>
    <n v="348.56"/>
    <n v="8714"/>
    <m/>
    <x v="6"/>
    <s v="IB"/>
    <x v="0"/>
    <n v="0.04"/>
    <b v="1"/>
    <x v="0"/>
    <x v="2"/>
  </r>
  <r>
    <s v="KAPE-IB-3878-06-07-2022"/>
    <s v="LTM/0310/22-23"/>
    <n v="4410"/>
    <n v="3402.9"/>
    <s v="HMB-096777"/>
    <s v="KPEX-SB-23260"/>
    <d v="2022-08-31T00:00:00"/>
    <n v="12504247.800000001"/>
    <n v="0.29261999999999999"/>
    <n v="442.94"/>
    <n v="1513.71"/>
    <m/>
    <x v="6"/>
    <s v="IB"/>
    <x v="0"/>
    <n v="0.29261999999999999"/>
    <b v="1"/>
    <x v="7"/>
    <x v="2"/>
  </r>
  <r>
    <s v="KAPE-IB-18161-03-08-2022"/>
    <s v="LTM/0309/22-23"/>
    <n v="1926"/>
    <n v="3809.9189999999999"/>
    <s v="HMB-096778"/>
    <s v="KPEX-SB-23259"/>
    <d v="2022-08-31T00:00:00"/>
    <n v="5453778.3200000003"/>
    <n v="0.04"/>
    <n v="152"/>
    <n v="3800"/>
    <m/>
    <x v="6"/>
    <s v="IB"/>
    <x v="0"/>
    <n v="0.04"/>
    <b v="1"/>
    <x v="0"/>
    <x v="2"/>
  </r>
  <r>
    <s v="KAPE-IB-18161-03-08-2022"/>
    <s v="LTM/0310/22-23"/>
    <n v="4410"/>
    <n v="3809.9189999999999"/>
    <s v="HMB-096777"/>
    <s v="KPEX-SB-23260"/>
    <d v="2022-08-31T00:00:00"/>
    <n v="12504247.800000001"/>
    <n v="0.04"/>
    <n v="348.56"/>
    <n v="8714"/>
    <m/>
    <x v="6"/>
    <s v="IB"/>
    <x v="0"/>
    <n v="0.04"/>
    <b v="1"/>
    <x v="0"/>
    <x v="2"/>
  </r>
  <r>
    <s v="KAPW-IB-14373-02-08-2022"/>
    <s v="LTM/0309/22-23"/>
    <n v="1926"/>
    <n v="3906.9029999999998"/>
    <s v="HMB-096778"/>
    <s v="KPEX-SB-23259"/>
    <d v="2022-08-31T00:00:00"/>
    <n v="5453778.3200000003"/>
    <n v="0.04"/>
    <n v="152"/>
    <n v="3800"/>
    <m/>
    <x v="6"/>
    <s v="IB"/>
    <x v="0"/>
    <n v="0.04"/>
    <b v="1"/>
    <x v="0"/>
    <x v="2"/>
  </r>
  <r>
    <s v="KAPW-IB-14373-02-08-2022"/>
    <s v="LTM/0310/22-23"/>
    <n v="4410"/>
    <n v="3906.9029999999998"/>
    <s v="HMB-096777"/>
    <s v="KPEX-SB-23260"/>
    <d v="2022-08-31T00:00:00"/>
    <n v="12504247.800000001"/>
    <n v="0.04"/>
    <n v="348.56"/>
    <n v="8714"/>
    <m/>
    <x v="6"/>
    <s v="IB"/>
    <x v="0"/>
    <n v="0.04"/>
    <b v="1"/>
    <x v="0"/>
    <x v="2"/>
  </r>
  <r>
    <s v="KPFI-TI-1692-18-07-2022"/>
    <s v="LTM/0345/22-23"/>
    <n v="20670"/>
    <n v="9606.1"/>
    <s v="HMB-098795"/>
    <s v="KPPE-SB-45007"/>
    <d v="2022-08-31T00:00:00"/>
    <n v="34812848.07"/>
    <n v="1"/>
    <n v="20"/>
    <n v="20"/>
    <m/>
    <x v="6"/>
    <s v="TI"/>
    <x v="2"/>
    <n v="1"/>
    <b v="1"/>
    <x v="0"/>
    <x v="6"/>
  </r>
  <r>
    <s v="KAPE-IB-187220-15-04-2022"/>
    <s v="LTM/0309/22-23"/>
    <n v="1926"/>
    <n v="5208.1899999999996"/>
    <s v="HMB-096778"/>
    <s v="KPEX-SB-23259"/>
    <d v="2022-08-31T00:00:00"/>
    <n v="5453778.3200000003"/>
    <n v="1.0202"/>
    <n v="1353.28"/>
    <n v="1326.49"/>
    <m/>
    <x v="6"/>
    <s v="IB"/>
    <x v="0"/>
    <n v="1.0202"/>
    <b v="1"/>
    <x v="0"/>
    <x v="13"/>
  </r>
  <r>
    <s v="KAPE-IB-187220-15-04-2022"/>
    <s v="LTM/0310/22-23"/>
    <n v="4410"/>
    <n v="5208.1899999999996"/>
    <s v="HMB-096777"/>
    <s v="KPEX-SB-23260"/>
    <d v="2022-08-31T00:00:00"/>
    <n v="12504247.800000001"/>
    <n v="1.0202"/>
    <n v="3938.78"/>
    <n v="3860.79"/>
    <m/>
    <x v="6"/>
    <s v="IB"/>
    <x v="0"/>
    <n v="1.0202"/>
    <b v="1"/>
    <x v="0"/>
    <x v="13"/>
  </r>
  <r>
    <s v="KPAF-TI-4760-03-08-2022"/>
    <s v="LTM/0345/22-23"/>
    <n v="20670"/>
    <n v="5807.9"/>
    <s v="HMB-098795"/>
    <s v="KPPE-SB-45007"/>
    <d v="2022-08-31T00:00:00"/>
    <n v="34812848.07"/>
    <n v="1"/>
    <n v="500"/>
    <n v="500"/>
    <m/>
    <x v="6"/>
    <s v="TI"/>
    <x v="2"/>
    <n v="1"/>
    <b v="1"/>
    <x v="0"/>
    <x v="6"/>
  </r>
  <r>
    <s v="KAPE-IB-24256-16-08-2022"/>
    <s v="LTM/0340/22-23"/>
    <n v="13480"/>
    <n v="3906.9090000000001"/>
    <s v="HMB-098520"/>
    <s v="KPPE-SB-44992"/>
    <d v="2022-08-31T00:00:00"/>
    <n v="28753399"/>
    <n v="0.04"/>
    <n v="559.28"/>
    <n v="13982"/>
    <m/>
    <x v="6"/>
    <s v="IB"/>
    <x v="0"/>
    <n v="0.04"/>
    <b v="1"/>
    <x v="0"/>
    <x v="2"/>
  </r>
  <r>
    <s v="PQZI-EP-29078-04-06-2022"/>
    <s v="LTM/0345/22-23"/>
    <n v="20670"/>
    <n v="9607.11"/>
    <s v="HMB-098795"/>
    <s v="KPPE-SB-45007"/>
    <d v="2022-08-31T00:00:00"/>
    <n v="34812848.07"/>
    <n v="1"/>
    <n v="80"/>
    <n v="80"/>
    <m/>
    <x v="6"/>
    <s v="EP"/>
    <x v="2"/>
    <n v="1"/>
    <b v="1"/>
    <x v="0"/>
    <x v="6"/>
  </r>
  <r>
    <s v="KAPE-IB-15088-29-07-2022"/>
    <s v="LTM/0309/22-23"/>
    <n v="1926"/>
    <n v="3402.9"/>
    <s v="HMB-096778"/>
    <s v="KPEX-SB-23259"/>
    <d v="2022-08-31T00:00:00"/>
    <n v="5453778.3200000003"/>
    <n v="7.0000000000000007E-2"/>
    <n v="266"/>
    <n v="3800"/>
    <m/>
    <x v="6"/>
    <s v="IB"/>
    <x v="0"/>
    <n v="7.0000000000000007E-2"/>
    <b v="1"/>
    <x v="0"/>
    <x v="2"/>
  </r>
  <r>
    <s v="KAPE-IB-15088-29-07-2022"/>
    <s v="LTM/0310/22-23"/>
    <n v="4410"/>
    <n v="3402.9"/>
    <s v="HMB-096777"/>
    <s v="KPEX-SB-23260"/>
    <d v="2022-08-31T00:00:00"/>
    <n v="12504247.800000001"/>
    <n v="7.0000000000000007E-2"/>
    <n v="504.02"/>
    <n v="7200.29"/>
    <m/>
    <x v="6"/>
    <s v="IB"/>
    <x v="0"/>
    <n v="7.0000000000000007E-2"/>
    <b v="1"/>
    <x v="0"/>
    <x v="2"/>
  </r>
  <r>
    <s v="PQZI-EP-29286-07-06-2022"/>
    <s v="LTM/0345/22-23"/>
    <n v="20670"/>
    <n v="9607.11"/>
    <s v="HMB-098795"/>
    <s v="KPPE-SB-45007"/>
    <d v="2022-08-31T00:00:00"/>
    <n v="34812848.07"/>
    <n v="1"/>
    <n v="22.3"/>
    <n v="22.3"/>
    <m/>
    <x v="6"/>
    <s v="EP"/>
    <x v="2"/>
    <n v="1"/>
    <b v="1"/>
    <x v="0"/>
    <x v="6"/>
  </r>
  <r>
    <s v="PQZI-EP-30727-17-06-2022"/>
    <s v="LTM/0345/22-23"/>
    <n v="20670"/>
    <n v="9607.11"/>
    <s v="HMB-098795"/>
    <s v="KPPE-SB-45007"/>
    <d v="2022-08-31T00:00:00"/>
    <n v="34812848.07"/>
    <n v="1"/>
    <n v="93.35"/>
    <n v="93.35"/>
    <m/>
    <x v="6"/>
    <s v="EP"/>
    <x v="2"/>
    <n v="1"/>
    <b v="1"/>
    <x v="0"/>
    <x v="6"/>
  </r>
  <r>
    <s v="KAPW-IB-17639-11-08-2022"/>
    <s v="LTM/0340/22-23"/>
    <n v="13480"/>
    <n v="3906.9029999999998"/>
    <s v="HMB-098520"/>
    <s v="KPPE-SB-44992"/>
    <d v="2022-08-31T00:00:00"/>
    <n v="28753399"/>
    <n v="0.04"/>
    <n v="559.28"/>
    <n v="13982"/>
    <m/>
    <x v="6"/>
    <s v="IB"/>
    <x v="0"/>
    <n v="0.04"/>
    <b v="1"/>
    <x v="0"/>
    <x v="2"/>
  </r>
  <r>
    <s v="KPFI-IB-1754-18-07-2022"/>
    <s v="LTM/0310/22-23"/>
    <n v="4410"/>
    <n v="5208.1899999999996"/>
    <s v="HMB-096777"/>
    <s v="KPEX-SB-23260"/>
    <d v="2022-08-31T00:00:00"/>
    <n v="12504247.800000001"/>
    <n v="1.0202"/>
    <n v="40"/>
    <n v="39.21"/>
    <m/>
    <x v="6"/>
    <s v="IB"/>
    <x v="0"/>
    <n v="1.0201499999999999"/>
    <b v="0"/>
    <x v="0"/>
    <x v="13"/>
  </r>
  <r>
    <s v="KPFI-IB-1749-18-07-2022"/>
    <s v="LTM/0309/22-23"/>
    <n v="1926"/>
    <n v="5208.1899999999996"/>
    <s v="HMB-096778"/>
    <s v="KPEX-SB-23259"/>
    <d v="2022-08-31T00:00:00"/>
    <n v="5453778.3200000003"/>
    <n v="1.0202"/>
    <n v="75"/>
    <n v="73.510000000000005"/>
    <m/>
    <x v="6"/>
    <s v="IB"/>
    <x v="0"/>
    <n v="1.02027"/>
    <b v="0"/>
    <x v="0"/>
    <x v="13"/>
  </r>
  <r>
    <s v="KAPE-IB-4498-07-07-2022"/>
    <s v="LTM/0346/22-23"/>
    <n v="61947"/>
    <n v="2847"/>
    <s v="ABL-000034"/>
    <s v="KPPE-SB-45631"/>
    <d v="2022-09-01T00:00:00"/>
    <n v="105462469"/>
    <n v="0.03"/>
    <n v="1430.6999999999998"/>
    <n v="47690"/>
    <m/>
    <x v="7"/>
    <s v="IB"/>
    <x v="0"/>
    <n v="0.03"/>
    <b v="1"/>
    <x v="0"/>
    <x v="2"/>
  </r>
  <r>
    <s v="KAPE-IB-24256-16-08-2022"/>
    <s v="LTM/0346/22-23"/>
    <n v="61947"/>
    <n v="3906.9090000000001"/>
    <s v="ABL-000034"/>
    <s v="KPPE-SB-45631"/>
    <d v="2022-09-01T00:00:00"/>
    <n v="105462469"/>
    <n v="0.04"/>
    <n v="1907.6"/>
    <n v="47690"/>
    <m/>
    <x v="7"/>
    <s v="IB"/>
    <x v="0"/>
    <n v="0.04"/>
    <b v="1"/>
    <x v="0"/>
    <x v="2"/>
  </r>
  <r>
    <s v="KAPE-IB-24256-16-08-2022"/>
    <s v="LTM/0346/22-23"/>
    <n v="61947"/>
    <n v="3402.9"/>
    <s v="ABL-000034"/>
    <s v="KPPE-SB-45631"/>
    <d v="2022-09-01T00:00:00"/>
    <n v="105462469"/>
    <n v="7.0000000000000007E-2"/>
    <n v="1915.41"/>
    <n v="27363"/>
    <m/>
    <x v="7"/>
    <s v="IB"/>
    <x v="0"/>
    <n v="7.0000000000000007E-2"/>
    <b v="1"/>
    <x v="0"/>
    <x v="2"/>
  </r>
  <r>
    <s v="KAPW-IB-17639-11-08-2022"/>
    <s v="LTM/0346/22-23"/>
    <n v="61947"/>
    <n v="3906.9029999999998"/>
    <s v="ABL-000034"/>
    <s v="KPPE-SB-45631"/>
    <d v="2022-09-01T00:00:00"/>
    <n v="105462469"/>
    <n v="0.04"/>
    <n v="1907.6"/>
    <n v="47690"/>
    <m/>
    <x v="7"/>
    <s v="IB"/>
    <x v="0"/>
    <n v="0.04"/>
    <b v="1"/>
    <x v="0"/>
    <x v="2"/>
  </r>
  <r>
    <s v="KAPW-IB-147499-31-03-2022"/>
    <s v="LTM/0352/22-23"/>
    <n v="21687"/>
    <n v="5205.12"/>
    <s v="HMB-100016"/>
    <s v="KPEX-SB-24249"/>
    <d v="2022-09-03T00:00:00"/>
    <n v="40113142"/>
    <n v="1.0101"/>
    <n v="29398.959999999999"/>
    <n v="29105"/>
    <m/>
    <x v="7"/>
    <s v="IB"/>
    <x v="0"/>
    <n v="1.0101"/>
    <b v="1"/>
    <x v="0"/>
    <x v="1"/>
  </r>
  <r>
    <s v="KAPE-IB-218987-07-06-2022"/>
    <s v="LTM/0347/22-23"/>
    <n v="24340"/>
    <n v="5201.009"/>
    <s v="ABL-000041"/>
    <s v="KPPE-SB-47169"/>
    <d v="2022-09-03T00:00:00"/>
    <n v="59134212.189999998"/>
    <n v="0.48980000000000001"/>
    <n v="3144.52"/>
    <n v="6420"/>
    <m/>
    <x v="7"/>
    <s v="IB"/>
    <x v="0"/>
    <n v="0.48980000000000001"/>
    <b v="1"/>
    <x v="0"/>
    <x v="10"/>
  </r>
  <r>
    <s v="KAPW-TI-699-04-07-2022"/>
    <s v="LTM/0348/22-23"/>
    <n v="4961"/>
    <n v="9606.1"/>
    <s v="HMB-100016"/>
    <s v="KPPE-SB-47180"/>
    <d v="2022-09-03T00:00:00"/>
    <n v="40404480.469999999"/>
    <n v="1"/>
    <n v="3"/>
    <n v="3"/>
    <m/>
    <x v="7"/>
    <s v="TI"/>
    <x v="2"/>
    <n v="1"/>
    <b v="1"/>
    <x v="0"/>
    <x v="6"/>
  </r>
  <r>
    <s v="KAPE-IB-4498-07-07-2022"/>
    <s v="LTM/0347/22-23"/>
    <n v="24340"/>
    <n v="2847"/>
    <s v="ABL-000041"/>
    <s v="KPPE-SB-47169"/>
    <d v="2022-09-03T00:00:00"/>
    <n v="59134212.189999998"/>
    <n v="0.03"/>
    <n v="964.49999999999989"/>
    <n v="32150"/>
    <m/>
    <x v="7"/>
    <s v="IB"/>
    <x v="0"/>
    <n v="0.03"/>
    <b v="1"/>
    <x v="0"/>
    <x v="2"/>
  </r>
  <r>
    <s v="KAPE-IB-4498-07-07-2022"/>
    <s v="LTM/0348/22-23"/>
    <n v="4961"/>
    <n v="2847"/>
    <s v="HMB-100016"/>
    <s v="KPPE-SB-47180"/>
    <d v="2022-09-03T00:00:00"/>
    <n v="40404480.469999999"/>
    <n v="0.03"/>
    <n v="48.39"/>
    <n v="1613"/>
    <m/>
    <x v="7"/>
    <s v="IB"/>
    <x v="0"/>
    <n v="0.03"/>
    <b v="1"/>
    <x v="0"/>
    <x v="2"/>
  </r>
  <r>
    <s v="KAPE-IB-4498-07-07-2022"/>
    <s v="LTM/0352/22-23"/>
    <n v="21687"/>
    <n v="2847"/>
    <s v="HMB-100016"/>
    <s v="KPEX-SB-24249"/>
    <d v="2022-09-03T00:00:00"/>
    <n v="40113142"/>
    <n v="0.03"/>
    <n v="873.15"/>
    <n v="29105"/>
    <m/>
    <x v="7"/>
    <s v="IB"/>
    <x v="0"/>
    <n v="0.03"/>
    <b v="1"/>
    <x v="0"/>
    <x v="2"/>
  </r>
  <r>
    <s v="KAPW-IB-54903-12-10-2021"/>
    <s v="LTM/0348/22-23"/>
    <n v="4961"/>
    <n v="5402.33"/>
    <s v="HMB-100016"/>
    <s v="KPPE-SB-47180"/>
    <d v="2022-09-03T00:00:00"/>
    <n v="40404480.469999999"/>
    <n v="0.99009999999999998"/>
    <n v="8493.98"/>
    <n v="8578.91"/>
    <m/>
    <x v="7"/>
    <s v="IB"/>
    <x v="0"/>
    <n v="0.99009999999999998"/>
    <b v="1"/>
    <x v="0"/>
    <x v="3"/>
  </r>
  <r>
    <s v="KAPW-IB-54903-12-10-2021"/>
    <s v="LTM/0348/22-23"/>
    <n v="4961"/>
    <n v="5402.33"/>
    <s v="HMB-100016"/>
    <s v="KPPE-SB-47180"/>
    <d v="2022-09-03T00:00:00"/>
    <n v="40404480.469999999"/>
    <n v="1.0101"/>
    <n v="1629.29"/>
    <n v="1613"/>
    <m/>
    <x v="7"/>
    <s v="IB"/>
    <x v="0"/>
    <n v="1.0101"/>
    <b v="1"/>
    <x v="0"/>
    <x v="3"/>
  </r>
  <r>
    <s v="KAPE-IB-24256-16-08-2022"/>
    <s v="LTM/0347/22-23"/>
    <n v="24340"/>
    <n v="3906.9090000000001"/>
    <s v="ABL-000041"/>
    <s v="KPPE-SB-47169"/>
    <d v="2022-09-03T00:00:00"/>
    <n v="59134212.189999998"/>
    <n v="0.04"/>
    <n v="1127.1200000000001"/>
    <n v="28178"/>
    <m/>
    <x v="7"/>
    <s v="IB"/>
    <x v="0"/>
    <n v="0.04"/>
    <b v="1"/>
    <x v="0"/>
    <x v="2"/>
  </r>
  <r>
    <s v="KAPE-IB-24256-16-08-2022"/>
    <s v="LTM/0347/22-23"/>
    <n v="24340"/>
    <n v="3402.9"/>
    <s v="ABL-000041"/>
    <s v="KPPE-SB-47169"/>
    <d v="2022-09-03T00:00:00"/>
    <n v="59134212.189999998"/>
    <n v="7.0000000000000007E-2"/>
    <n v="1801.1"/>
    <n v="25730"/>
    <m/>
    <x v="7"/>
    <s v="IB"/>
    <x v="0"/>
    <n v="7.0000000000000007E-2"/>
    <b v="1"/>
    <x v="0"/>
    <x v="2"/>
  </r>
  <r>
    <s v="KAPE-IB-24256-16-08-2022"/>
    <s v="LTM/0352/22-23"/>
    <n v="21687"/>
    <n v="3906.9090000000001"/>
    <s v="HMB-100016"/>
    <s v="KPEX-SB-24249"/>
    <d v="2022-09-03T00:00:00"/>
    <n v="40113142"/>
    <n v="0.04"/>
    <n v="76.52"/>
    <n v="1913"/>
    <m/>
    <x v="7"/>
    <s v="IB"/>
    <x v="0"/>
    <n v="0.04"/>
    <b v="1"/>
    <x v="0"/>
    <x v="2"/>
  </r>
  <r>
    <s v="KAPE-IB-24256-16-08-2022"/>
    <s v="LTM/0352/22-23"/>
    <n v="21687"/>
    <n v="3402.9"/>
    <s v="HMB-100016"/>
    <s v="KPEX-SB-24249"/>
    <d v="2022-09-03T00:00:00"/>
    <n v="40113142"/>
    <n v="7.0000000000000007E-2"/>
    <n v="1552.12"/>
    <n v="22173.14"/>
    <m/>
    <x v="7"/>
    <s v="IB"/>
    <x v="0"/>
    <n v="7.0000000000000007E-2"/>
    <b v="1"/>
    <x v="0"/>
    <x v="2"/>
  </r>
  <r>
    <s v="KAPE-IB-15088-29-07-2022"/>
    <s v="LTM/0352/22-23"/>
    <n v="21687"/>
    <n v="3402.9"/>
    <s v="HMB-100016"/>
    <s v="KPEX-SB-24249"/>
    <d v="2022-09-03T00:00:00"/>
    <n v="40113142"/>
    <n v="7.0000000000000007E-2"/>
    <n v="351.32"/>
    <n v="5018.8599999999997"/>
    <m/>
    <x v="7"/>
    <s v="IB"/>
    <x v="0"/>
    <n v="7.0000000000000007E-2"/>
    <b v="1"/>
    <x v="0"/>
    <x v="2"/>
  </r>
  <r>
    <s v="KAPW-IB-17639-11-08-2022"/>
    <s v="LTM/0347/22-23"/>
    <n v="24340"/>
    <n v="3906.9029999999998"/>
    <s v="ABL-000041"/>
    <s v="KPPE-SB-47169"/>
    <d v="2022-09-03T00:00:00"/>
    <n v="59134212.189999998"/>
    <n v="0.04"/>
    <n v="1127.1200000000001"/>
    <n v="28178"/>
    <m/>
    <x v="7"/>
    <s v="IB"/>
    <x v="0"/>
    <n v="0.04"/>
    <b v="1"/>
    <x v="0"/>
    <x v="2"/>
  </r>
  <r>
    <s v="KAPW-IB-17639-11-08-2022"/>
    <s v="LTM/0352/22-23"/>
    <n v="21687"/>
    <n v="3906.9029999999998"/>
    <s v="HMB-100016"/>
    <s v="KPEX-SB-24249"/>
    <d v="2022-09-03T00:00:00"/>
    <n v="40113142"/>
    <n v="0.04"/>
    <n v="1164.2"/>
    <n v="29105"/>
    <m/>
    <x v="7"/>
    <s v="IB"/>
    <x v="0"/>
    <n v="0.04"/>
    <b v="1"/>
    <x v="0"/>
    <x v="2"/>
  </r>
  <r>
    <s v="KAPW-IB-151007-12-04-2021"/>
    <s v="LTM/0348/22-23"/>
    <n v="4961"/>
    <n v="5402.33"/>
    <s v="HMB-100016"/>
    <s v="KPPE-SB-47180"/>
    <d v="2022-09-03T00:00:00"/>
    <n v="40404480.469999999"/>
    <n v="0.99009999999999998"/>
    <n v="3072"/>
    <n v="3102.72"/>
    <m/>
    <x v="7"/>
    <s v="IB"/>
    <x v="0"/>
    <n v="0.99009999999999998"/>
    <b v="1"/>
    <x v="0"/>
    <x v="14"/>
  </r>
  <r>
    <s v="KAPW-IB-147499-31-03-2022"/>
    <s v="LTM/0352A/22-23"/>
    <n v="6077"/>
    <n v="5205.12"/>
    <s v="HMB-100014"/>
    <s v="KPEX-SB-24609"/>
    <d v="2022-09-04T00:00:00"/>
    <n v="12516971.49"/>
    <n v="1.0101"/>
    <n v="6458.44"/>
    <n v="6393.87"/>
    <m/>
    <x v="7"/>
    <s v="IB"/>
    <x v="0"/>
    <n v="1.0101"/>
    <b v="1"/>
    <x v="0"/>
    <x v="1"/>
  </r>
  <r>
    <s v="KAPE-IB-218987-07-06-2022"/>
    <s v="LTM/0351/22-23"/>
    <n v="15951"/>
    <n v="5201.009"/>
    <s v="HBL-021440"/>
    <s v="KPPE-SB-47742"/>
    <d v="2022-09-04T00:00:00"/>
    <n v="40071749.630000003"/>
    <n v="0.48980000000000001"/>
    <n v="12177.880000000001"/>
    <n v="24863"/>
    <m/>
    <x v="7"/>
    <s v="IB"/>
    <x v="0"/>
    <n v="0.48980000000000001"/>
    <b v="1"/>
    <x v="0"/>
    <x v="10"/>
  </r>
  <r>
    <s v="KAPE-IB-4498-07-07-2022"/>
    <s v="LTM/0351/22-23"/>
    <n v="15951"/>
    <n v="2847"/>
    <s v="HBL-021440"/>
    <s v="KPPE-SB-47742"/>
    <d v="2022-09-04T00:00:00"/>
    <n v="40071749.630000003"/>
    <n v="0.03"/>
    <n v="50.74"/>
    <n v="1691.33"/>
    <m/>
    <x v="7"/>
    <s v="IB"/>
    <x v="0"/>
    <n v="0.03"/>
    <b v="1"/>
    <x v="0"/>
    <x v="2"/>
  </r>
  <r>
    <s v="KAPE-IB-4498-07-07-2022"/>
    <s v="LTM/0352A/22-23"/>
    <n v="6077"/>
    <n v="2847"/>
    <s v="HMB-100014"/>
    <s v="KPEX-SB-24609"/>
    <d v="2022-09-04T00:00:00"/>
    <n v="12516971.49"/>
    <n v="0.03"/>
    <n v="255.66"/>
    <n v="8522"/>
    <m/>
    <x v="7"/>
    <s v="IB"/>
    <x v="0"/>
    <n v="0.03"/>
    <b v="1"/>
    <x v="0"/>
    <x v="2"/>
  </r>
  <r>
    <s v="KAPE-IB-4498-07-07-2022"/>
    <s v="LTM/0356/22-23"/>
    <n v="25330"/>
    <n v="2847"/>
    <s v="BAF-038875"/>
    <s v="KPPE-SB-47616"/>
    <d v="2022-09-03T00:00:00"/>
    <n v="24988213.800000001"/>
    <n v="0.03"/>
    <n v="454.44"/>
    <n v="15148"/>
    <m/>
    <x v="7"/>
    <s v="IB"/>
    <x v="0"/>
    <n v="0.03"/>
    <b v="1"/>
    <x v="0"/>
    <x v="2"/>
  </r>
  <r>
    <s v="KAPE-IB-24256-16-08-2022"/>
    <s v="LTM/0352A/22-23"/>
    <n v="6077"/>
    <n v="3906.9090000000001"/>
    <s v="HMB-100014"/>
    <s v="KPEX-SB-24609"/>
    <d v="2022-09-04T00:00:00"/>
    <n v="12516971.49"/>
    <n v="0.04"/>
    <n v="340.88"/>
    <n v="8522"/>
    <m/>
    <x v="7"/>
    <s v="IB"/>
    <x v="0"/>
    <n v="0.04"/>
    <b v="1"/>
    <x v="0"/>
    <x v="2"/>
  </r>
  <r>
    <s v="KAPE-IB-24256-16-08-2022"/>
    <s v="LTM/0356/22-23"/>
    <n v="25330"/>
    <n v="3906.9090000000001"/>
    <s v="BAF-038875"/>
    <s v="KPPE-SB-47616"/>
    <d v="2022-09-03T00:00:00"/>
    <n v="24988213.800000001"/>
    <n v="0.04"/>
    <n v="605.92000000000007"/>
    <n v="15148"/>
    <m/>
    <x v="7"/>
    <s v="IB"/>
    <x v="0"/>
    <n v="0.04"/>
    <b v="1"/>
    <x v="0"/>
    <x v="2"/>
  </r>
  <r>
    <s v="KAPE-IB-24256-16-08-2022"/>
    <s v="LTM/0356/22-23"/>
    <n v="25330"/>
    <n v="3402.9"/>
    <s v="BAF-038875"/>
    <s v="KPPE-SB-47616"/>
    <d v="2022-09-03T00:00:00"/>
    <n v="24988213.800000001"/>
    <n v="7.0000000000000007E-2"/>
    <n v="961.52"/>
    <n v="13736"/>
    <m/>
    <x v="7"/>
    <s v="IB"/>
    <x v="0"/>
    <n v="7.0000000000000007E-2"/>
    <b v="1"/>
    <x v="0"/>
    <x v="2"/>
  </r>
  <r>
    <s v="KAPE-IB-15088-29-07-2022"/>
    <s v="LTM/0352A/22-23"/>
    <n v="6077"/>
    <n v="3402.9"/>
    <s v="HMB-100014"/>
    <s v="KPEX-SB-24609"/>
    <d v="2022-09-04T00:00:00"/>
    <n v="12516971.49"/>
    <n v="7.0000000000000007E-2"/>
    <n v="570.36"/>
    <n v="8148"/>
    <m/>
    <x v="7"/>
    <s v="IB"/>
    <x v="0"/>
    <n v="7.0000000000000007E-2"/>
    <b v="1"/>
    <x v="0"/>
    <x v="2"/>
  </r>
  <r>
    <s v="KAPW-IB-17639-11-08-2022"/>
    <s v="LTM/0351/22-23"/>
    <n v="15951"/>
    <n v="3906.9029999999998"/>
    <s v="HBL-021440"/>
    <s v="KPPE-SB-47742"/>
    <d v="2022-09-04T00:00:00"/>
    <n v="40071749.630000003"/>
    <n v="0.04"/>
    <n v="768.64"/>
    <n v="19216"/>
    <m/>
    <x v="7"/>
    <s v="IB"/>
    <x v="0"/>
    <n v="0.04"/>
    <b v="1"/>
    <x v="0"/>
    <x v="2"/>
  </r>
  <r>
    <s v="KAPW-IB-17639-11-08-2022"/>
    <s v="LTM/0352A/22-23"/>
    <n v="6077"/>
    <n v="3906.9029999999998"/>
    <s v="HMB-100014"/>
    <s v="KPEX-SB-24609"/>
    <d v="2022-09-04T00:00:00"/>
    <n v="12516971.49"/>
    <n v="0.04"/>
    <n v="340.88"/>
    <n v="8522"/>
    <m/>
    <x v="7"/>
    <s v="IB"/>
    <x v="0"/>
    <n v="0.04"/>
    <b v="1"/>
    <x v="0"/>
    <x v="2"/>
  </r>
  <r>
    <s v="KAPW-IB-17639-11-08-2022"/>
    <s v="LTM/0356/22-23"/>
    <n v="25330"/>
    <n v="3906.9029999999998"/>
    <s v="BAF-038875"/>
    <s v="KPPE-SB-47616"/>
    <d v="2022-09-03T00:00:00"/>
    <n v="24988213.800000001"/>
    <n v="0.04"/>
    <n v="605.92000000000007"/>
    <n v="15148"/>
    <m/>
    <x v="7"/>
    <s v="IB"/>
    <x v="0"/>
    <n v="0.04"/>
    <b v="1"/>
    <x v="0"/>
    <x v="2"/>
  </r>
  <r>
    <s v="KAPW-IB-14182-02-08-2022"/>
    <s v="LTM/0351/22-23"/>
    <n v="15951"/>
    <n v="2847"/>
    <s v="HBL-021440"/>
    <s v="KPPE-SB-47742"/>
    <d v="2022-09-04T00:00:00"/>
    <n v="40071749.630000003"/>
    <n v="0.03"/>
    <n v="695.15"/>
    <n v="23171.67"/>
    <m/>
    <x v="7"/>
    <s v="IB"/>
    <x v="0"/>
    <n v="0.03"/>
    <b v="1"/>
    <x v="0"/>
    <x v="2"/>
  </r>
  <r>
    <s v="KAPE-IB-20806-10-08-2022"/>
    <s v="LTM/0351/22-23"/>
    <n v="15951"/>
    <n v="3909.5"/>
    <s v="HBL-021440"/>
    <s v="KPPE-SB-47742"/>
    <d v="2022-09-04T00:00:00"/>
    <n v="40071749.630000003"/>
    <n v="0.04"/>
    <n v="768.64"/>
    <n v="19216"/>
    <m/>
    <x v="7"/>
    <s v="IB"/>
    <x v="0"/>
    <n v="0.04"/>
    <b v="1"/>
    <x v="0"/>
    <x v="2"/>
  </r>
  <r>
    <s v="KAPE-IB-188953-18-04-2022"/>
    <s v="LTM/0352A/22-23"/>
    <n v="6077"/>
    <n v="5205.12"/>
    <s v="HMB-100014"/>
    <s v="KPEX-SB-24609"/>
    <d v="2022-09-04T00:00:00"/>
    <n v="12516971.49"/>
    <n v="1.0101"/>
    <n v="2149.63"/>
    <n v="2128.13"/>
    <m/>
    <x v="7"/>
    <s v="IB"/>
    <x v="0"/>
    <n v="1.0101"/>
    <b v="1"/>
    <x v="0"/>
    <x v="1"/>
  </r>
  <r>
    <s v="KAPE-IB-218987-07-06-2022"/>
    <s v="LTM/0102/22-23"/>
    <n v="26944"/>
    <n v="5201.009"/>
    <s v="HMB-100120"/>
    <s v="KPEX-SB-25062"/>
    <d v="2022-09-06T00:00:00"/>
    <n v="27568401.149999999"/>
    <n v="0.48980000000000001"/>
    <n v="10303.43"/>
    <n v="21036"/>
    <m/>
    <x v="7"/>
    <s v="IB"/>
    <x v="0"/>
    <n v="0.48980000000000001"/>
    <b v="1"/>
    <x v="0"/>
    <x v="10"/>
  </r>
  <r>
    <s v="KAPE-IB-218987-07-06-2022"/>
    <s v="LTM/0361/22-23"/>
    <n v="28240"/>
    <n v="5201.009"/>
    <s v="AHB-072685"/>
    <s v="KPPE-SB-48685"/>
    <d v="2022-09-06T00:00:00"/>
    <n v="33767923.979999997"/>
    <n v="0.624"/>
    <n v="6259.9699999999993"/>
    <n v="10032"/>
    <m/>
    <x v="7"/>
    <s v="IB"/>
    <x v="0"/>
    <n v="0.624"/>
    <b v="1"/>
    <x v="0"/>
    <x v="10"/>
  </r>
  <r>
    <s v="KAPE-IB-218987-07-06-2022"/>
    <s v="LTM/0361/22-23"/>
    <n v="28240"/>
    <n v="5201.009"/>
    <s v="AHB-072685"/>
    <s v="KPPE-SB-48685"/>
    <d v="2022-09-06T00:00:00"/>
    <n v="33767923.979999997"/>
    <n v="0.48980000000000001"/>
    <n v="3427.1"/>
    <n v="6997"/>
    <m/>
    <x v="7"/>
    <s v="IB"/>
    <x v="0"/>
    <n v="0.48980000000000001"/>
    <b v="1"/>
    <x v="0"/>
    <x v="10"/>
  </r>
  <r>
    <s v="KAPE-IB-4498-07-07-2022"/>
    <s v="LTM/0337/22-23"/>
    <n v="20970"/>
    <n v="2847"/>
    <s v="HMB-098230"/>
    <s v="KPPE-SB-48625"/>
    <d v="2022-09-06T00:00:00"/>
    <n v="70927932"/>
    <n v="0.03"/>
    <n v="1226.76"/>
    <n v="40892"/>
    <m/>
    <x v="7"/>
    <s v="IB"/>
    <x v="0"/>
    <n v="0.03"/>
    <b v="1"/>
    <x v="0"/>
    <x v="2"/>
  </r>
  <r>
    <s v="KAPW-IB-14373-02-08-2022"/>
    <s v="LTM/0337/22-23"/>
    <n v="20970"/>
    <n v="3906.9029999999998"/>
    <s v="HMB-098230"/>
    <s v="KPPE-SB-48625"/>
    <d v="2022-09-06T00:00:00"/>
    <n v="70927932"/>
    <n v="0.04"/>
    <n v="1362.24"/>
    <n v="34055.94"/>
    <m/>
    <x v="7"/>
    <s v="IB"/>
    <x v="0"/>
    <n v="0.04"/>
    <b v="1"/>
    <x v="0"/>
    <x v="2"/>
  </r>
  <r>
    <s v="KAPE-IB-24256-16-08-2022"/>
    <s v="LTM/0337/22-23"/>
    <n v="20970"/>
    <n v="3906.9090000000001"/>
    <s v="HMB-098230"/>
    <s v="KPPE-SB-48625"/>
    <d v="2022-09-06T00:00:00"/>
    <n v="70927932"/>
    <n v="0.04"/>
    <n v="1635.68"/>
    <n v="40892"/>
    <m/>
    <x v="7"/>
    <s v="IB"/>
    <x v="0"/>
    <n v="0.04"/>
    <b v="1"/>
    <x v="0"/>
    <x v="2"/>
  </r>
  <r>
    <s v="KAPE-IB-15088-29-07-2022"/>
    <s v="LTM/0337/22-23"/>
    <n v="20970"/>
    <n v="3402.9"/>
    <s v="HMB-098230"/>
    <s v="KPPE-SB-48625"/>
    <d v="2022-09-06T00:00:00"/>
    <n v="70927932"/>
    <n v="7.0000000000000007E-2"/>
    <n v="2862.44"/>
    <n v="40892"/>
    <m/>
    <x v="7"/>
    <s v="IB"/>
    <x v="0"/>
    <n v="7.0000000000000007E-2"/>
    <b v="1"/>
    <x v="0"/>
    <x v="2"/>
  </r>
  <r>
    <s v="KAPW-IB-170426-18-05-2022"/>
    <s v="LTM/0337/22-23"/>
    <n v="20970"/>
    <n v="3204.1509999999998"/>
    <s v="HMB-098230"/>
    <s v="KPPE-SB-48625"/>
    <d v="2022-09-06T00:00:00"/>
    <n v="70927932"/>
    <n v="7.0000000000000007E-2"/>
    <n v="80.28"/>
    <n v="1146.8599999999999"/>
    <m/>
    <x v="7"/>
    <s v="IB"/>
    <x v="0"/>
    <n v="7.0000000000000007E-2"/>
    <b v="1"/>
    <x v="0"/>
    <x v="8"/>
  </r>
  <r>
    <s v="KAPW-IB-17639-11-08-2022"/>
    <s v="LTM/0102/22-23"/>
    <n v="26944"/>
    <n v="3906.9029999999998"/>
    <s v="HMB-100120"/>
    <s v="KPEX-SB-25062"/>
    <d v="2022-09-06T00:00:00"/>
    <n v="27568401.149999999"/>
    <n v="0.04"/>
    <n v="601.88"/>
    <n v="15047"/>
    <m/>
    <x v="7"/>
    <s v="IB"/>
    <x v="0"/>
    <n v="0.04"/>
    <b v="1"/>
    <x v="0"/>
    <x v="2"/>
  </r>
  <r>
    <s v="KAPW-IB-17639-11-08-2022"/>
    <s v="LTM/0337/22-23"/>
    <n v="20970"/>
    <n v="3906.9029999999998"/>
    <s v="HMB-098230"/>
    <s v="KPPE-SB-48625"/>
    <d v="2022-09-06T00:00:00"/>
    <n v="70927932"/>
    <n v="0.04"/>
    <n v="273.44"/>
    <n v="6836.0599999999995"/>
    <m/>
    <x v="7"/>
    <s v="IB"/>
    <x v="0"/>
    <n v="0.04"/>
    <b v="1"/>
    <x v="0"/>
    <x v="2"/>
  </r>
  <r>
    <s v="KAPW-IB-17639-11-08-2022"/>
    <s v="LTM/0353/22-23"/>
    <n v="30486"/>
    <n v="3906.9029999999998"/>
    <s v="HMB-100671"/>
    <s v="KPEX-SB-25056"/>
    <d v="2022-09-06T00:00:00"/>
    <n v="50060717.630000003"/>
    <n v="0.04"/>
    <n v="840.44"/>
    <n v="21011"/>
    <m/>
    <x v="7"/>
    <s v="IB"/>
    <x v="0"/>
    <n v="0.04"/>
    <b v="1"/>
    <x v="0"/>
    <x v="2"/>
  </r>
  <r>
    <s v="KAPW-IB-17639-11-08-2022"/>
    <s v="LTM/0361/22-23"/>
    <n v="28240"/>
    <n v="3906.9029999999998"/>
    <s v="AHB-072685"/>
    <s v="KPPE-SB-48685"/>
    <d v="2022-09-06T00:00:00"/>
    <n v="33767923.979999997"/>
    <n v="0.04"/>
    <n v="401.28"/>
    <n v="10032"/>
    <m/>
    <x v="7"/>
    <s v="IB"/>
    <x v="0"/>
    <n v="0.04"/>
    <b v="1"/>
    <x v="0"/>
    <x v="2"/>
  </r>
  <r>
    <s v="KAPW-IB-14182-02-08-2022"/>
    <s v="LTM/0102/22-23"/>
    <n v="26944"/>
    <n v="2847"/>
    <s v="HMB-100120"/>
    <s v="KPEX-SB-25062"/>
    <d v="2022-09-06T00:00:00"/>
    <n v="27568401.149999999"/>
    <n v="0.03"/>
    <n v="631.08000000000004"/>
    <n v="21036"/>
    <m/>
    <x v="7"/>
    <s v="IB"/>
    <x v="0"/>
    <n v="0.03"/>
    <b v="1"/>
    <x v="0"/>
    <x v="2"/>
  </r>
  <r>
    <s v="KAPW-IB-14182-02-08-2022"/>
    <s v="LTM/0353/22-23"/>
    <n v="30486"/>
    <n v="2847"/>
    <s v="HMB-100671"/>
    <s v="KPEX-SB-25056"/>
    <d v="2022-09-06T00:00:00"/>
    <n v="50060717.630000003"/>
    <n v="0.03"/>
    <n v="630.33000000000004"/>
    <n v="21011"/>
    <m/>
    <x v="7"/>
    <s v="IB"/>
    <x v="0"/>
    <n v="0.03"/>
    <b v="1"/>
    <x v="0"/>
    <x v="2"/>
  </r>
  <r>
    <s v="KAPW-IB-14182-02-08-2022"/>
    <s v="LTM/0361/22-23"/>
    <n v="28240"/>
    <n v="2847"/>
    <s v="AHB-072685"/>
    <s v="KPPE-SB-48685"/>
    <d v="2022-09-06T00:00:00"/>
    <n v="33767923.979999997"/>
    <n v="0.03"/>
    <n v="575.73"/>
    <n v="19191"/>
    <m/>
    <x v="7"/>
    <s v="IB"/>
    <x v="0"/>
    <n v="0.03"/>
    <b v="1"/>
    <x v="0"/>
    <x v="2"/>
  </r>
  <r>
    <s v="KAPE-IB-20806-10-08-2022"/>
    <s v="LTM/0102/22-23"/>
    <n v="26944"/>
    <n v="3909.5"/>
    <s v="HMB-100120"/>
    <s v="KPEX-SB-25062"/>
    <d v="2022-09-06T00:00:00"/>
    <n v="27568401.149999999"/>
    <n v="0.04"/>
    <n v="601.88"/>
    <n v="15047"/>
    <m/>
    <x v="7"/>
    <s v="IB"/>
    <x v="0"/>
    <n v="0.04"/>
    <b v="1"/>
    <x v="0"/>
    <x v="2"/>
  </r>
  <r>
    <s v="KAPE-IB-20806-10-08-2022"/>
    <s v="LTM/0353/22-23"/>
    <n v="30486"/>
    <n v="3909.5"/>
    <s v="HMB-100671"/>
    <s v="KPEX-SB-25056"/>
    <d v="2022-09-06T00:00:00"/>
    <n v="50060717.630000003"/>
    <n v="0.04"/>
    <n v="840.44"/>
    <n v="21011"/>
    <m/>
    <x v="7"/>
    <s v="IB"/>
    <x v="0"/>
    <n v="0.04"/>
    <b v="1"/>
    <x v="0"/>
    <x v="2"/>
  </r>
  <r>
    <s v="KAPE-IB-20806-10-08-2022"/>
    <s v="LTM/0361/22-23"/>
    <n v="28240"/>
    <n v="3909.5"/>
    <s v="AHB-072685"/>
    <s v="KPPE-SB-48685"/>
    <d v="2022-09-06T00:00:00"/>
    <n v="33767923.979999997"/>
    <n v="0.04"/>
    <n v="401.28"/>
    <n v="10032"/>
    <m/>
    <x v="7"/>
    <s v="IB"/>
    <x v="0"/>
    <n v="0.04"/>
    <b v="1"/>
    <x v="0"/>
    <x v="2"/>
  </r>
  <r>
    <s v="KAPE-IB-207742-18-05-2022"/>
    <s v="LTM/0337/22-23"/>
    <n v="20970"/>
    <n v="3204.1509999999998"/>
    <s v="HMB-098230"/>
    <s v="KPPE-SB-48625"/>
    <d v="2022-09-06T00:00:00"/>
    <n v="70927932"/>
    <n v="7.0000000000000007E-2"/>
    <n v="125"/>
    <n v="1785.71"/>
    <m/>
    <x v="7"/>
    <s v="IB"/>
    <x v="0"/>
    <n v="7.0000000000000007E-2"/>
    <b v="1"/>
    <x v="0"/>
    <x v="8"/>
  </r>
  <r>
    <s v="KAPE-IB-4498-07-07-2022"/>
    <s v="LTM/0336/22-23"/>
    <n v="4974"/>
    <n v="2847"/>
    <s v="HMB-098229"/>
    <s v="KPPE-SB-49331"/>
    <d v="2022-09-07T00:00:00"/>
    <n v="16924013.09"/>
    <n v="0.03"/>
    <n v="234.81"/>
    <n v="7827"/>
    <m/>
    <x v="7"/>
    <s v="IB"/>
    <x v="0"/>
    <n v="0.03"/>
    <b v="1"/>
    <x v="0"/>
    <x v="2"/>
  </r>
  <r>
    <s v="KAPE-IB-4498-07-07-2022"/>
    <s v="LTM/0343/22-23"/>
    <n v="29040"/>
    <n v="2847"/>
    <s v="HMB-098625"/>
    <s v="KPPE-SB-49110"/>
    <d v="2022-09-06T00:00:00"/>
    <n v="85851092"/>
    <n v="0.03"/>
    <n v="1515.9"/>
    <n v="50530"/>
    <m/>
    <x v="7"/>
    <s v="IB"/>
    <x v="0"/>
    <n v="0.03"/>
    <b v="1"/>
    <x v="0"/>
    <x v="2"/>
  </r>
  <r>
    <s v="KAPW-IB-14373-02-08-2022"/>
    <s v="LTM/0336/22-23"/>
    <n v="4974"/>
    <n v="3906.9029999999998"/>
    <s v="HMB-098229"/>
    <s v="KPPE-SB-49331"/>
    <d v="2022-09-07T00:00:00"/>
    <n v="16924013.09"/>
    <n v="0.04"/>
    <n v="313.08"/>
    <n v="7827"/>
    <m/>
    <x v="7"/>
    <s v="IB"/>
    <x v="0"/>
    <n v="0.04"/>
    <b v="1"/>
    <x v="0"/>
    <x v="2"/>
  </r>
  <r>
    <s v="KAPE-IB-24256-16-08-2022"/>
    <s v="LTM/0336/22-23"/>
    <n v="4974"/>
    <n v="3906.9090000000001"/>
    <s v="HMB-098229"/>
    <s v="KPPE-SB-49331"/>
    <d v="2022-09-07T00:00:00"/>
    <n v="16924013.09"/>
    <n v="0.04"/>
    <n v="313.08"/>
    <n v="7827"/>
    <m/>
    <x v="7"/>
    <s v="IB"/>
    <x v="0"/>
    <n v="0.04"/>
    <b v="1"/>
    <x v="0"/>
    <x v="2"/>
  </r>
  <r>
    <s v="KAPE-IB-24256-16-08-2022"/>
    <s v="LTM/0343/22-23"/>
    <n v="29040"/>
    <n v="3906.9090000000001"/>
    <s v="HMB-098625"/>
    <s v="KPPE-SB-49110"/>
    <d v="2022-09-06T00:00:00"/>
    <n v="85851092"/>
    <n v="0.04"/>
    <n v="2021.2"/>
    <n v="50530"/>
    <m/>
    <x v="7"/>
    <s v="IB"/>
    <x v="0"/>
    <n v="0.04"/>
    <b v="1"/>
    <x v="0"/>
    <x v="2"/>
  </r>
  <r>
    <s v="KAPE-IB-24256-16-08-2022"/>
    <s v="LTM/0343/22-23"/>
    <n v="29040"/>
    <n v="3402.9"/>
    <s v="HMB-098625"/>
    <s v="KPPE-SB-49110"/>
    <d v="2022-09-06T00:00:00"/>
    <n v="85851092"/>
    <n v="7.0000000000000007E-2"/>
    <n v="3537.1"/>
    <n v="50530"/>
    <m/>
    <x v="7"/>
    <s v="IB"/>
    <x v="0"/>
    <n v="7.0000000000000007E-2"/>
    <b v="1"/>
    <x v="0"/>
    <x v="2"/>
  </r>
  <r>
    <s v="KAPE-IB-15088-29-07-2022"/>
    <s v="LTM/0336/22-23"/>
    <n v="4974"/>
    <n v="3402.9"/>
    <s v="HMB-098229"/>
    <s v="KPPE-SB-49331"/>
    <d v="2022-09-07T00:00:00"/>
    <n v="16924013.09"/>
    <n v="7.0000000000000007E-2"/>
    <n v="547.89"/>
    <n v="7827"/>
    <m/>
    <x v="7"/>
    <s v="IB"/>
    <x v="0"/>
    <n v="7.0000000000000007E-2"/>
    <b v="1"/>
    <x v="0"/>
    <x v="2"/>
  </r>
  <r>
    <s v="KAPE-IB-15088-29-07-2022"/>
    <s v="LTM/0360/22-23"/>
    <n v="27164"/>
    <n v="3402.9"/>
    <s v="BAF-039150"/>
    <s v="KPPE-SB-48831"/>
    <d v="2022-09-06T00:00:00"/>
    <n v="18037746.280000001"/>
    <n v="7.0000000000000007E-2"/>
    <n v="594.79"/>
    <n v="8497"/>
    <m/>
    <x v="7"/>
    <s v="IB"/>
    <x v="0"/>
    <n v="7.0000000000000007E-2"/>
    <b v="1"/>
    <x v="0"/>
    <x v="2"/>
  </r>
  <r>
    <s v="KAPW-IB-38705-10-09-2021"/>
    <s v="LTM/0360/22-23"/>
    <n v="27164"/>
    <n v="5407.52"/>
    <s v="BAF-039150"/>
    <s v="KPPE-SB-48831"/>
    <d v="2022-09-06T00:00:00"/>
    <n v="18037746.280000001"/>
    <n v="1.0101"/>
    <n v="321.17"/>
    <n v="317.95999999999998"/>
    <m/>
    <x v="7"/>
    <s v="IB"/>
    <x v="0"/>
    <n v="1.0101"/>
    <b v="1"/>
    <x v="0"/>
    <x v="4"/>
  </r>
  <r>
    <s v="KAPW-IB-25951-25-08-2022"/>
    <s v="LTM/0336/22-23"/>
    <n v="4974"/>
    <n v="3204.16"/>
    <s v="HMB-098229"/>
    <s v="KPPE-SB-49331"/>
    <d v="2022-09-07T00:00:00"/>
    <n v="16924013.09"/>
    <n v="7.0000000000000007E-2"/>
    <n v="370.28"/>
    <n v="5289.71"/>
    <m/>
    <x v="7"/>
    <s v="IB"/>
    <x v="0"/>
    <n v="7.0000000000000007E-2"/>
    <b v="1"/>
    <x v="0"/>
    <x v="8"/>
  </r>
  <r>
    <s v="KAPW-IB-17639-11-08-2022"/>
    <s v="LTM/0343/22-23"/>
    <n v="29040"/>
    <n v="3906.9029999999998"/>
    <s v="HMB-098625"/>
    <s v="KPPE-SB-49110"/>
    <d v="2022-09-06T00:00:00"/>
    <n v="85851092"/>
    <n v="0.04"/>
    <n v="2021.2"/>
    <n v="50530"/>
    <m/>
    <x v="7"/>
    <s v="IB"/>
    <x v="0"/>
    <n v="0.04"/>
    <b v="1"/>
    <x v="0"/>
    <x v="2"/>
  </r>
  <r>
    <s v="KAPW-IB-17639-11-08-2022"/>
    <s v="LTM/0359/22-23"/>
    <n v="34560"/>
    <n v="3906.9029999999998"/>
    <s v="HMB-100371"/>
    <s v="KPEX-SB-25458"/>
    <d v="2022-09-07T00:00:00"/>
    <n v="29854509.02"/>
    <n v="0.04"/>
    <n v="575.79999999999995"/>
    <n v="14395"/>
    <m/>
    <x v="7"/>
    <s v="IB"/>
    <x v="0"/>
    <n v="0.04"/>
    <b v="1"/>
    <x v="0"/>
    <x v="2"/>
  </r>
  <r>
    <s v="KAPW-IB-17639-11-08-2022"/>
    <s v="LTM/0360/22-23"/>
    <n v="27164"/>
    <n v="3906.9029999999998"/>
    <s v="BAF-039150"/>
    <s v="KPPE-SB-48831"/>
    <d v="2022-09-06T00:00:00"/>
    <n v="18037746.280000001"/>
    <n v="0.04"/>
    <n v="384.08"/>
    <n v="9602"/>
    <m/>
    <x v="7"/>
    <s v="IB"/>
    <x v="0"/>
    <n v="0.04"/>
    <b v="1"/>
    <x v="0"/>
    <x v="2"/>
  </r>
  <r>
    <s v="KAPW-IB-14182-02-08-2022"/>
    <s v="LTM/0359/22-23"/>
    <n v="34560"/>
    <n v="2847"/>
    <s v="HMB-100371"/>
    <s v="KPEX-SB-25458"/>
    <d v="2022-09-07T00:00:00"/>
    <n v="29854509.02"/>
    <n v="0.03"/>
    <n v="457.65000000000003"/>
    <n v="15255"/>
    <m/>
    <x v="7"/>
    <s v="IB"/>
    <x v="0"/>
    <n v="0.03"/>
    <b v="1"/>
    <x v="0"/>
    <x v="2"/>
  </r>
  <r>
    <s v="KAPW-IB-14182-02-08-2022"/>
    <s v="LTM/0360/22-23"/>
    <n v="27164"/>
    <n v="2847"/>
    <s v="BAF-039150"/>
    <s v="KPPE-SB-48831"/>
    <d v="2022-09-06T00:00:00"/>
    <n v="18037746.280000001"/>
    <n v="0.03"/>
    <n v="313.89"/>
    <n v="10463"/>
    <m/>
    <x v="7"/>
    <s v="IB"/>
    <x v="0"/>
    <n v="0.03"/>
    <b v="1"/>
    <x v="0"/>
    <x v="2"/>
  </r>
  <r>
    <s v="KAPE-IB-20806-10-08-2022"/>
    <s v="LTM/0359/22-23"/>
    <n v="34560"/>
    <n v="3909.5"/>
    <s v="HMB-100371"/>
    <s v="KPEX-SB-25458"/>
    <d v="2022-09-07T00:00:00"/>
    <n v="29854509.02"/>
    <n v="0.04"/>
    <n v="575.79999999999995"/>
    <n v="14395"/>
    <m/>
    <x v="7"/>
    <s v="IB"/>
    <x v="0"/>
    <n v="0.04"/>
    <b v="1"/>
    <x v="0"/>
    <x v="2"/>
  </r>
  <r>
    <s v="KAPE-IB-20806-10-08-2022"/>
    <s v="LTM/0360/22-23"/>
    <n v="27164"/>
    <n v="3909.5"/>
    <s v="BAF-039150"/>
    <s v="KPPE-SB-48831"/>
    <d v="2022-09-06T00:00:00"/>
    <n v="18037746.280000001"/>
    <n v="0.04"/>
    <n v="384.08"/>
    <n v="9602"/>
    <m/>
    <x v="7"/>
    <s v="IB"/>
    <x v="0"/>
    <n v="0.04"/>
    <b v="1"/>
    <x v="0"/>
    <x v="2"/>
  </r>
  <r>
    <s v="KAPW-IB-106492-13-01-2022"/>
    <s v="LTM/0360/22-23"/>
    <n v="27164"/>
    <n v="5407.52"/>
    <s v="BAF-039150"/>
    <s v="KPPE-SB-48831"/>
    <d v="2022-09-06T00:00:00"/>
    <n v="18037746.280000001"/>
    <n v="1.0101"/>
    <n v="548.53"/>
    <n v="543.04"/>
    <m/>
    <x v="7"/>
    <s v="IB"/>
    <x v="0"/>
    <n v="1.0101100000000001"/>
    <b v="0"/>
    <x v="0"/>
    <x v="4"/>
  </r>
  <r>
    <s v="KAPE-IB-4498-07-07-2022"/>
    <s v="LTM/0344/22-23"/>
    <n v="2656"/>
    <n v="2847"/>
    <s v="HMB-098624"/>
    <s v="KPPE-SB-49475"/>
    <d v="2022-09-07T00:00:00"/>
    <n v="7898645.4299999997"/>
    <n v="0.03"/>
    <n v="99.75"/>
    <n v="3325"/>
    <m/>
    <x v="7"/>
    <s v="IB"/>
    <x v="0"/>
    <n v="0.03"/>
    <b v="1"/>
    <x v="0"/>
    <x v="2"/>
  </r>
  <r>
    <s v="KAPE-IB-24256-16-08-2022"/>
    <s v="LTM/0344/22-23"/>
    <n v="2656"/>
    <n v="3906.9090000000001"/>
    <s v="HMB-098624"/>
    <s v="KPPE-SB-49475"/>
    <d v="2022-09-07T00:00:00"/>
    <n v="7898645.4299999997"/>
    <n v="0.04"/>
    <n v="133"/>
    <n v="3325"/>
    <m/>
    <x v="7"/>
    <s v="IB"/>
    <x v="0"/>
    <n v="0.04"/>
    <b v="1"/>
    <x v="0"/>
    <x v="2"/>
  </r>
  <r>
    <s v="KAPE-IB-24256-16-08-2022"/>
    <s v="LTM/0344/22-23"/>
    <n v="2656"/>
    <n v="3402.9"/>
    <s v="HMB-098624"/>
    <s v="KPPE-SB-49475"/>
    <d v="2022-09-07T00:00:00"/>
    <n v="7898645.4299999997"/>
    <n v="7.0000000000000007E-2"/>
    <n v="232.75"/>
    <n v="3325"/>
    <m/>
    <x v="7"/>
    <s v="IB"/>
    <x v="0"/>
    <n v="7.0000000000000007E-2"/>
    <b v="1"/>
    <x v="0"/>
    <x v="2"/>
  </r>
  <r>
    <s v="KAPW-IB-17639-11-08-2022"/>
    <s v="LTM/0344/22-23"/>
    <n v="2656"/>
    <n v="3906.9029999999998"/>
    <s v="HMB-098624"/>
    <s v="KPPE-SB-49475"/>
    <d v="2022-09-07T00:00:00"/>
    <n v="7898645.4299999997"/>
    <n v="0.04"/>
    <n v="133"/>
    <n v="3325"/>
    <m/>
    <x v="7"/>
    <s v="IB"/>
    <x v="0"/>
    <n v="0.04"/>
    <b v="1"/>
    <x v="0"/>
    <x v="2"/>
  </r>
  <r>
    <s v="KAPW-IB-14182-02-08-2022"/>
    <s v="LTM/0368/22-23"/>
    <n v="31674"/>
    <n v="2847"/>
    <s v="HMB-102142"/>
    <s v="KPEX-SB-26918"/>
    <d v="2022-09-10T00:00:00"/>
    <n v="28401325.399999999"/>
    <n v="0.03"/>
    <n v="234.96"/>
    <n v="7832"/>
    <m/>
    <x v="7"/>
    <s v="IB"/>
    <x v="0"/>
    <n v="0.03"/>
    <b v="1"/>
    <x v="0"/>
    <x v="2"/>
  </r>
  <r>
    <s v="KAPW-IB-14182-02-08-2022"/>
    <s v="LTM/0368/22-23"/>
    <n v="31674"/>
    <n v="2847"/>
    <s v="HMB-102142"/>
    <s v="KPEX-SB-26918"/>
    <d v="2022-09-10T00:00:00"/>
    <n v="28401325.399999999"/>
    <n v="3.0000000000000002E-2"/>
    <n v="155.37"/>
    <n v="5179"/>
    <m/>
    <x v="7"/>
    <s v="IB"/>
    <x v="0"/>
    <n v="0.03"/>
    <b v="1"/>
    <x v="0"/>
    <x v="2"/>
  </r>
  <r>
    <s v="KAPW-IB-14182-02-08-2022"/>
    <s v="LTM/0371/22-23"/>
    <n v="17530"/>
    <n v="2847"/>
    <s v="AHB-074187"/>
    <s v="KPPE-SB-52340"/>
    <d v="2022-09-10T00:00:00"/>
    <n v="27567033.27"/>
    <n v="0.03"/>
    <n v="610.74"/>
    <n v="20358"/>
    <m/>
    <x v="7"/>
    <s v="IB"/>
    <x v="0"/>
    <n v="0.03"/>
    <b v="1"/>
    <x v="0"/>
    <x v="2"/>
  </r>
  <r>
    <s v="KPAF-TI-387-04-07-2022"/>
    <s v="LTM/0333/22-23"/>
    <n v="6790"/>
    <n v="4821.1090000000004"/>
    <s v="HMB-101778"/>
    <s v="KPEX-SB-27002"/>
    <d v="2022-09-10T00:00:00"/>
    <n v="16710852.16"/>
    <n v="1"/>
    <n v="6800"/>
    <n v="6800"/>
    <m/>
    <x v="7"/>
    <s v="TI"/>
    <x v="2"/>
    <n v="1"/>
    <b v="1"/>
    <x v="0"/>
    <x v="6"/>
  </r>
  <r>
    <s v="KAPW-TI-699-04-07-2022"/>
    <s v="LTM/0370/22-23"/>
    <n v="4045"/>
    <n v="9606.1"/>
    <s v="HMB-102071"/>
    <s v="KPPE-SB-52954"/>
    <d v="2022-09-11T00:00:00"/>
    <n v="49806149.560000002"/>
    <n v="1"/>
    <n v="3"/>
    <n v="3"/>
    <m/>
    <x v="7"/>
    <s v="TI"/>
    <x v="2"/>
    <n v="1"/>
    <b v="1"/>
    <x v="0"/>
    <x v="6"/>
  </r>
  <r>
    <s v="KAPW-TI-5758-15-07-2022"/>
    <s v="LTM/0333/22-23"/>
    <n v="6790"/>
    <n v="4821.1090000000004"/>
    <s v="HMB-101778"/>
    <s v="KPEX-SB-27002"/>
    <d v="2022-09-10T00:00:00"/>
    <n v="16710852.16"/>
    <n v="1"/>
    <n v="5"/>
    <n v="5"/>
    <m/>
    <x v="7"/>
    <s v="TI"/>
    <x v="2"/>
    <n v="1"/>
    <b v="1"/>
    <x v="0"/>
    <x v="6"/>
  </r>
  <r>
    <s v="PQZI-EP-30727-17-06-2022"/>
    <s v="LTM/0333/22-23"/>
    <n v="6790"/>
    <n v="9607.11"/>
    <s v="HMB-101778"/>
    <s v="KPEX-SB-27002"/>
    <d v="2022-09-10T00:00:00"/>
    <n v="16710852.16"/>
    <n v="1"/>
    <n v="62"/>
    <n v="62"/>
    <m/>
    <x v="7"/>
    <s v="EP"/>
    <x v="2"/>
    <n v="1"/>
    <b v="1"/>
    <x v="0"/>
    <x v="6"/>
  </r>
  <r>
    <s v="KPFI-TI-3347-01-08-2022"/>
    <s v="LTM/0333/22-23"/>
    <n v="6790"/>
    <n v="8308.2000000000007"/>
    <s v="HMB-101778"/>
    <s v="KPEX-SB-27002"/>
    <d v="2022-09-10T00:00:00"/>
    <n v="16710852.16"/>
    <n v="1"/>
    <n v="8"/>
    <n v="8"/>
    <m/>
    <x v="7"/>
    <s v="TI"/>
    <x v="2"/>
    <n v="1"/>
    <b v="1"/>
    <x v="0"/>
    <x v="6"/>
  </r>
  <r>
    <s v="KPFI-TI-3347-01-08-2022"/>
    <s v="LTM/0333/22-23"/>
    <n v="6790"/>
    <n v="9606.2919999999995"/>
    <s v="HMB-101778"/>
    <s v="KPEX-SB-27002"/>
    <d v="2022-09-10T00:00:00"/>
    <n v="16710852.16"/>
    <n v="1"/>
    <n v="12"/>
    <n v="12"/>
    <m/>
    <x v="7"/>
    <s v="TI"/>
    <x v="2"/>
    <n v="1"/>
    <b v="1"/>
    <x v="0"/>
    <x v="6"/>
  </r>
  <r>
    <s v="KAPE-IB-196703-29-04-2022"/>
    <s v="LTM/0390/22-23"/>
    <n v="36314"/>
    <n v="2513.1"/>
    <s v="HMB-104036"/>
    <s v="KPPE-SB-54346"/>
    <d v="2022-09-14T00:00:00"/>
    <n v="17450735.199999999"/>
    <n v="0.04"/>
    <n v="228.72"/>
    <n v="5718"/>
    <m/>
    <x v="7"/>
    <s v="IB"/>
    <x v="0"/>
    <n v="0.04"/>
    <b v="1"/>
    <x v="0"/>
    <x v="2"/>
  </r>
  <r>
    <s v="KAPE-IB-123067-05-01-2022"/>
    <s v="LTM/0380/22-23"/>
    <n v="36037"/>
    <n v="5205.2700000000004"/>
    <s v="HMB-103548"/>
    <s v="KPPE-SB-53681"/>
    <d v="2022-09-13T00:00:00"/>
    <n v="60532275.530000001"/>
    <n v="1.0101"/>
    <n v="7860.6"/>
    <n v="7782"/>
    <m/>
    <x v="7"/>
    <s v="IB"/>
    <x v="0"/>
    <n v="1.0101"/>
    <b v="1"/>
    <x v="0"/>
    <x v="1"/>
  </r>
  <r>
    <s v="KAPE-IB-218987-07-06-2022"/>
    <s v="LTM/0376/22-23"/>
    <n v="9798"/>
    <n v="5201.009"/>
    <s v="BAF-041069"/>
    <s v="KPPE-SB-54283"/>
    <d v="2022-09-14T00:00:00"/>
    <n v="21961298.920000002"/>
    <n v="0.48980000000000001"/>
    <n v="1899.44"/>
    <n v="3878"/>
    <m/>
    <x v="7"/>
    <s v="IB"/>
    <x v="0"/>
    <n v="0.48980000000000001"/>
    <b v="1"/>
    <x v="0"/>
    <x v="10"/>
  </r>
  <r>
    <s v="KAPE-IB-218987-07-06-2022"/>
    <s v="LTM/0379/22-23"/>
    <n v="27770"/>
    <n v="5201.009"/>
    <s v="HBL-022672"/>
    <s v="KPPE-SB-53674"/>
    <d v="2022-09-13T00:00:00"/>
    <n v="46285497.789999999"/>
    <n v="0.48980000000000001"/>
    <n v="359.02"/>
    <n v="733"/>
    <m/>
    <x v="7"/>
    <s v="IB"/>
    <x v="0"/>
    <n v="0.48980000000000001"/>
    <b v="1"/>
    <x v="0"/>
    <x v="10"/>
  </r>
  <r>
    <s v="KAPE-IB-24256-16-08-2022"/>
    <s v="LTM/0377/22-23"/>
    <n v="24086"/>
    <n v="3906.9090000000001"/>
    <s v="HMB-103549"/>
    <s v="KPPE-SB-53696"/>
    <d v="2022-09-13T00:00:00"/>
    <n v="22124842.260000002"/>
    <n v="0.04"/>
    <n v="21.6"/>
    <n v="540"/>
    <m/>
    <x v="7"/>
    <s v="IB"/>
    <x v="0"/>
    <n v="0.04"/>
    <b v="1"/>
    <x v="0"/>
    <x v="2"/>
  </r>
  <r>
    <s v="KAPE-IB-24256-16-08-2022"/>
    <s v="LTM/0379/22-23"/>
    <n v="27770"/>
    <n v="3906.9090000000001"/>
    <s v="HBL-022672"/>
    <s v="KPPE-SB-53674"/>
    <d v="2022-09-13T00:00:00"/>
    <n v="46285497.789999999"/>
    <n v="0.04"/>
    <n v="29.32"/>
    <n v="733"/>
    <m/>
    <x v="7"/>
    <s v="IB"/>
    <x v="0"/>
    <n v="0.04"/>
    <b v="1"/>
    <x v="0"/>
    <x v="2"/>
  </r>
  <r>
    <s v="KAPE-IB-24256-16-08-2022"/>
    <s v="LTM/0380/22-23"/>
    <n v="36037"/>
    <n v="3906.9090000000001"/>
    <s v="HMB-103548"/>
    <s v="KPPE-SB-53681"/>
    <d v="2022-09-13T00:00:00"/>
    <n v="60532275.530000001"/>
    <n v="0.04"/>
    <n v="97.16"/>
    <n v="2429"/>
    <m/>
    <x v="7"/>
    <s v="IB"/>
    <x v="0"/>
    <n v="0.04"/>
    <b v="1"/>
    <x v="0"/>
    <x v="2"/>
  </r>
  <r>
    <s v="KAPE-IB-15088-29-07-2022"/>
    <s v="LTM/0377/22-23"/>
    <n v="24086"/>
    <n v="3402.9"/>
    <s v="HMB-103549"/>
    <s v="KPPE-SB-53696"/>
    <d v="2022-09-13T00:00:00"/>
    <n v="22124842.260000002"/>
    <n v="7.0000000000000007E-2"/>
    <n v="477.4"/>
    <n v="6820"/>
    <m/>
    <x v="7"/>
    <s v="IB"/>
    <x v="0"/>
    <n v="7.0000000000000007E-2"/>
    <b v="1"/>
    <x v="0"/>
    <x v="2"/>
  </r>
  <r>
    <s v="KAPE-IB-15088-29-07-2022"/>
    <s v="LTM/0380/22-23"/>
    <n v="36037"/>
    <n v="3402.9"/>
    <s v="HMB-103548"/>
    <s v="KPPE-SB-53681"/>
    <d v="2022-09-13T00:00:00"/>
    <n v="60532275.530000001"/>
    <n v="7.0000000000000007E-2"/>
    <n v="170.03"/>
    <n v="2429"/>
    <m/>
    <x v="7"/>
    <s v="IB"/>
    <x v="0"/>
    <n v="7.0000000000000007E-2"/>
    <b v="1"/>
    <x v="0"/>
    <x v="2"/>
  </r>
  <r>
    <s v="KAPW-IB-17639-11-08-2022"/>
    <s v="LTM/0376/22-23"/>
    <n v="9798"/>
    <n v="3906.9029999999998"/>
    <s v="BAF-041069"/>
    <s v="KPPE-SB-54283"/>
    <d v="2022-09-14T00:00:00"/>
    <n v="21961298.920000002"/>
    <n v="0.04"/>
    <n v="155.12"/>
    <n v="3878"/>
    <m/>
    <x v="7"/>
    <s v="IB"/>
    <x v="0"/>
    <n v="0.04"/>
    <b v="1"/>
    <x v="0"/>
    <x v="2"/>
  </r>
  <r>
    <s v="KAPW-IB-17639-11-08-2022"/>
    <s v="LTM/0377/22-23"/>
    <n v="24086"/>
    <n v="3906.9029999999998"/>
    <s v="HMB-103549"/>
    <s v="KPPE-SB-53696"/>
    <d v="2022-09-13T00:00:00"/>
    <n v="22124842.260000002"/>
    <n v="0.04"/>
    <n v="294.40000000000003"/>
    <n v="7360"/>
    <m/>
    <x v="7"/>
    <s v="IB"/>
    <x v="0"/>
    <n v="0.04"/>
    <b v="1"/>
    <x v="0"/>
    <x v="2"/>
  </r>
  <r>
    <s v="KAPW-IB-17639-11-08-2022"/>
    <s v="LTM/0379/22-23"/>
    <n v="27770"/>
    <n v="3906.9029999999998"/>
    <s v="HBL-022672"/>
    <s v="KPPE-SB-53674"/>
    <d v="2022-09-13T00:00:00"/>
    <n v="46285497.789999999"/>
    <n v="0.04"/>
    <n v="29.32"/>
    <n v="733"/>
    <m/>
    <x v="7"/>
    <s v="IB"/>
    <x v="0"/>
    <n v="0.04"/>
    <b v="1"/>
    <x v="0"/>
    <x v="2"/>
  </r>
  <r>
    <s v="KAPW-IB-17639-11-08-2022"/>
    <s v="LTM/0380/22-23"/>
    <n v="36037"/>
    <n v="3906.9029999999998"/>
    <s v="HMB-103548"/>
    <s v="KPPE-SB-53681"/>
    <d v="2022-09-13T00:00:00"/>
    <n v="60532275.530000001"/>
    <n v="0.04"/>
    <n v="500.07999999999993"/>
    <n v="12502"/>
    <m/>
    <x v="7"/>
    <s v="IB"/>
    <x v="0"/>
    <n v="0.04"/>
    <b v="1"/>
    <x v="0"/>
    <x v="2"/>
  </r>
  <r>
    <s v="KAPW-IB-17639-11-08-2022"/>
    <s v="LTM/0390/22-23"/>
    <n v="36314"/>
    <n v="3906.9029999999998"/>
    <s v="HMB-104036"/>
    <s v="KPPE-SB-54346"/>
    <d v="2022-09-14T00:00:00"/>
    <n v="17450735.199999999"/>
    <n v="0.04"/>
    <n v="126.91999999999999"/>
    <n v="3173"/>
    <m/>
    <x v="7"/>
    <s v="IB"/>
    <x v="0"/>
    <n v="0.04"/>
    <b v="1"/>
    <x v="0"/>
    <x v="2"/>
  </r>
  <r>
    <s v="KAPW-IB-14182-02-08-2022"/>
    <s v="LTM/0373/22-23"/>
    <n v="30420"/>
    <n v="2847"/>
    <s v="MCB-001584"/>
    <s v="KPPE-SB-55086"/>
    <d v="2022-09-15T00:00:00"/>
    <n v="39134726"/>
    <n v="0.03"/>
    <n v="755.16000000000008"/>
    <n v="25172"/>
    <m/>
    <x v="7"/>
    <s v="IB"/>
    <x v="0"/>
    <n v="0.03"/>
    <b v="1"/>
    <x v="0"/>
    <x v="2"/>
  </r>
  <r>
    <s v="KAPW-IB-14182-02-08-2022"/>
    <s v="LTM/0376/22-23"/>
    <n v="9798"/>
    <n v="2847"/>
    <s v="BAF-041069"/>
    <s v="KPPE-SB-54283"/>
    <d v="2022-09-14T00:00:00"/>
    <n v="21961298.920000002"/>
    <n v="0.03"/>
    <n v="116.33999999999999"/>
    <n v="3878"/>
    <m/>
    <x v="7"/>
    <s v="IB"/>
    <x v="0"/>
    <n v="0.03"/>
    <b v="1"/>
    <x v="0"/>
    <x v="2"/>
  </r>
  <r>
    <s v="KAPW-IB-14182-02-08-2022"/>
    <s v="LTM/0377/22-23"/>
    <n v="24086"/>
    <n v="2847"/>
    <s v="HMB-103549"/>
    <s v="KPPE-SB-53696"/>
    <d v="2022-09-13T00:00:00"/>
    <n v="22124842.260000002"/>
    <n v="0.03"/>
    <n v="322.56"/>
    <n v="10752"/>
    <m/>
    <x v="7"/>
    <s v="IB"/>
    <x v="0"/>
    <n v="0.03"/>
    <b v="1"/>
    <x v="0"/>
    <x v="2"/>
  </r>
  <r>
    <s v="KAPW-IB-14182-02-08-2022"/>
    <s v="LTM/0378/22-23"/>
    <n v="21720"/>
    <n v="2847"/>
    <s v="HBL-022671"/>
    <s v="KPPE-SB-54259"/>
    <d v="2022-09-14T00:00:00"/>
    <n v="29357171.02"/>
    <n v="0.03"/>
    <n v="618.09"/>
    <n v="20603"/>
    <m/>
    <x v="7"/>
    <s v="IB"/>
    <x v="0"/>
    <n v="0.03"/>
    <b v="1"/>
    <x v="0"/>
    <x v="2"/>
  </r>
  <r>
    <s v="KAPW-IB-14182-02-08-2022"/>
    <s v="LTM/0379/22-23"/>
    <n v="27770"/>
    <n v="2847"/>
    <s v="HBL-022672"/>
    <s v="KPPE-SB-53674"/>
    <d v="2022-09-13T00:00:00"/>
    <n v="46285497.789999999"/>
    <n v="0.03"/>
    <n v="635.1"/>
    <n v="21170"/>
    <m/>
    <x v="7"/>
    <s v="IB"/>
    <x v="0"/>
    <n v="0.03"/>
    <b v="1"/>
    <x v="0"/>
    <x v="2"/>
  </r>
  <r>
    <s v="KAPW-IB-14182-02-08-2022"/>
    <s v="LTM/0380/22-23"/>
    <n v="36037"/>
    <n v="2847"/>
    <s v="HMB-103548"/>
    <s v="KPPE-SB-53681"/>
    <d v="2022-09-13T00:00:00"/>
    <n v="60532275.530000001"/>
    <n v="0.03"/>
    <n v="608.91"/>
    <n v="20297"/>
    <m/>
    <x v="7"/>
    <s v="IB"/>
    <x v="0"/>
    <n v="0.03"/>
    <b v="1"/>
    <x v="0"/>
    <x v="2"/>
  </r>
  <r>
    <s v="KAPW-IB-14182-02-08-2022"/>
    <s v="LTM/0389/22-23"/>
    <n v="54874"/>
    <n v="2847"/>
    <s v="HBL-022890"/>
    <s v="KPPE-SB-54296"/>
    <d v="2022-09-14T00:00:00"/>
    <n v="40091631.659999996"/>
    <n v="0.03"/>
    <n v="363.57000000000005"/>
    <n v="12119"/>
    <m/>
    <x v="7"/>
    <s v="IB"/>
    <x v="0"/>
    <n v="0.03"/>
    <b v="1"/>
    <x v="0"/>
    <x v="2"/>
  </r>
  <r>
    <s v="KAPW-IB-14182-02-08-2022"/>
    <s v="LTM/0390/22-23"/>
    <n v="36314"/>
    <n v="2847"/>
    <s v="HMB-104036"/>
    <s v="KPPE-SB-54346"/>
    <d v="2022-09-14T00:00:00"/>
    <n v="17450735.199999999"/>
    <n v="0.03"/>
    <n v="266.73"/>
    <n v="8891"/>
    <m/>
    <x v="7"/>
    <s v="IB"/>
    <x v="0"/>
    <n v="0.03"/>
    <b v="1"/>
    <x v="0"/>
    <x v="2"/>
  </r>
  <r>
    <s v="KAPE-IB-20806-10-08-2022"/>
    <s v="LTM/0373/22-23"/>
    <n v="30420"/>
    <n v="3909.5"/>
    <s v="MCB-001584"/>
    <s v="KPPE-SB-55086"/>
    <d v="2022-09-15T00:00:00"/>
    <n v="39134726"/>
    <n v="0.04"/>
    <n v="673.64"/>
    <n v="16841"/>
    <m/>
    <x v="7"/>
    <s v="IB"/>
    <x v="0"/>
    <n v="0.04"/>
    <b v="1"/>
    <x v="0"/>
    <x v="2"/>
  </r>
  <r>
    <s v="KAPE-IB-20806-10-08-2022"/>
    <s v="LTM/0376/22-23"/>
    <n v="9798"/>
    <n v="3909.5"/>
    <s v="BAF-041069"/>
    <s v="KPPE-SB-54283"/>
    <d v="2022-09-14T00:00:00"/>
    <n v="21961298.920000002"/>
    <n v="0.04"/>
    <n v="155.12"/>
    <n v="3878"/>
    <m/>
    <x v="7"/>
    <s v="IB"/>
    <x v="0"/>
    <n v="0.04"/>
    <b v="1"/>
    <x v="0"/>
    <x v="2"/>
  </r>
  <r>
    <s v="KAPE-IB-20806-10-08-2022"/>
    <s v="LTM/0377/22-23"/>
    <n v="24086"/>
    <n v="3909.5"/>
    <s v="HMB-103549"/>
    <s v="KPPE-SB-53696"/>
    <d v="2022-09-13T00:00:00"/>
    <n v="22124842.260000002"/>
    <n v="0.04"/>
    <n v="294.40000000000003"/>
    <n v="7360"/>
    <m/>
    <x v="7"/>
    <s v="IB"/>
    <x v="0"/>
    <n v="0.04"/>
    <b v="1"/>
    <x v="0"/>
    <x v="2"/>
  </r>
  <r>
    <s v="KAPE-IB-20806-10-08-2022"/>
    <s v="LTM/0379/22-23"/>
    <n v="27770"/>
    <n v="3909.5"/>
    <s v="HBL-022672"/>
    <s v="KPPE-SB-53674"/>
    <d v="2022-09-13T00:00:00"/>
    <n v="46285497.789999999"/>
    <n v="0.04"/>
    <n v="29.32"/>
    <n v="733"/>
    <m/>
    <x v="7"/>
    <s v="IB"/>
    <x v="0"/>
    <n v="0.04"/>
    <b v="1"/>
    <x v="0"/>
    <x v="2"/>
  </r>
  <r>
    <s v="KAPE-IB-20806-10-08-2022"/>
    <s v="LTM/0380/22-23"/>
    <n v="36037"/>
    <n v="3909.5"/>
    <s v="HMB-103548"/>
    <s v="KPPE-SB-53681"/>
    <d v="2022-09-13T00:00:00"/>
    <n v="60532275.530000001"/>
    <n v="0.04"/>
    <n v="500.07999999999993"/>
    <n v="12502"/>
    <m/>
    <x v="7"/>
    <s v="IB"/>
    <x v="0"/>
    <n v="0.04"/>
    <b v="1"/>
    <x v="0"/>
    <x v="2"/>
  </r>
  <r>
    <s v="KAPE-IB-20806-10-08-2022"/>
    <s v="LTM/0390/22-23"/>
    <n v="36314"/>
    <n v="3909.5"/>
    <s v="HMB-104036"/>
    <s v="KPPE-SB-54346"/>
    <d v="2022-09-14T00:00:00"/>
    <n v="17450735.199999999"/>
    <n v="0.04"/>
    <n v="126.91999999999999"/>
    <n v="3173"/>
    <m/>
    <x v="7"/>
    <s v="IB"/>
    <x v="0"/>
    <n v="0.04"/>
    <b v="1"/>
    <x v="0"/>
    <x v="2"/>
  </r>
  <r>
    <s v="KAPW-IB-106492-13-01-2022"/>
    <s v="LTM/0377/22-23"/>
    <n v="24086"/>
    <n v="5407.52"/>
    <s v="HMB-103549"/>
    <s v="KPPE-SB-53696"/>
    <d v="2022-09-13T00:00:00"/>
    <n v="22124842.260000002"/>
    <n v="1.0101"/>
    <n v="3426.26"/>
    <n v="3392"/>
    <m/>
    <x v="7"/>
    <s v="IB"/>
    <x v="0"/>
    <n v="1.0101"/>
    <b v="1"/>
    <x v="0"/>
    <x v="4"/>
  </r>
  <r>
    <s v="KAPW-IB-106492-13-01-2022"/>
    <s v="LTM/0390/22-23"/>
    <n v="36314"/>
    <n v="5407.52"/>
    <s v="HMB-104036"/>
    <s v="KPPE-SB-54346"/>
    <d v="2022-09-14T00:00:00"/>
    <n v="17450735.199999999"/>
    <n v="1.0101"/>
    <n v="4481.21"/>
    <n v="4436.3999999999996"/>
    <m/>
    <x v="7"/>
    <s v="IB"/>
    <x v="0"/>
    <n v="1.0101"/>
    <b v="1"/>
    <x v="0"/>
    <x v="4"/>
  </r>
  <r>
    <s v="KAPW-IB-125939-17-02-2022"/>
    <s v="LTM/0390/22-23"/>
    <n v="36314"/>
    <n v="5407.52"/>
    <s v="HMB-104036"/>
    <s v="KPPE-SB-54346"/>
    <d v="2022-09-14T00:00:00"/>
    <n v="17450735.199999999"/>
    <n v="1.0101"/>
    <n v="1294.55"/>
    <n v="1281.5999999999999"/>
    <m/>
    <x v="7"/>
    <s v="IB"/>
    <x v="0"/>
    <n v="1.0101"/>
    <b v="1"/>
    <x v="0"/>
    <x v="15"/>
  </r>
  <r>
    <s v="KAPE-IB-15088-29-07-2022"/>
    <s v="LTM/0403/22-23"/>
    <n v="16920"/>
    <n v="3402.9"/>
    <s v="ABL-000123"/>
    <s v="KPPE-SB-56392"/>
    <d v="2022-09-16T00:00:00"/>
    <n v="52355649"/>
    <n v="7.0000000000000007E-2"/>
    <n v="2206.96"/>
    <n v="31528"/>
    <m/>
    <x v="7"/>
    <s v="IB"/>
    <x v="0"/>
    <n v="7.0000000000000007E-2"/>
    <b v="1"/>
    <x v="0"/>
    <x v="2"/>
  </r>
  <r>
    <s v="KAPW-IB-17639-11-08-2022"/>
    <s v="LTM/0394/22-23"/>
    <n v="19176"/>
    <n v="3906.9029999999998"/>
    <s v="HMB-104752"/>
    <s v="KPEX-SB-29768"/>
    <d v="2022-09-16T00:00:00"/>
    <n v="17658925.66"/>
    <n v="0.04"/>
    <n v="514.88"/>
    <n v="12872"/>
    <m/>
    <x v="7"/>
    <s v="IB"/>
    <x v="0"/>
    <n v="0.04"/>
    <b v="1"/>
    <x v="0"/>
    <x v="2"/>
  </r>
  <r>
    <s v="KAPW-IB-17639-11-08-2022"/>
    <s v="LTM/0395/22-23"/>
    <n v="22908"/>
    <n v="3906.9029999999998"/>
    <s v="HMB-104397"/>
    <s v="KPEX-SB-29769"/>
    <d v="2022-09-16T00:00:00"/>
    <n v="17637750.420000002"/>
    <n v="0.04"/>
    <n v="501.48"/>
    <n v="12537"/>
    <m/>
    <x v="7"/>
    <s v="IB"/>
    <x v="0"/>
    <n v="0.04"/>
    <b v="1"/>
    <x v="0"/>
    <x v="2"/>
  </r>
  <r>
    <s v="KAPW-IB-17639-11-08-2022"/>
    <s v="LTM/0402/22-23"/>
    <n v="12810"/>
    <n v="3906.9029999999998"/>
    <s v="ABL-000124"/>
    <s v="KPPE-SB-56397"/>
    <d v="2022-09-16T00:00:00"/>
    <n v="28467413.52"/>
    <n v="0.04"/>
    <n v="726.12"/>
    <n v="18153"/>
    <m/>
    <x v="7"/>
    <s v="IB"/>
    <x v="0"/>
    <n v="0.04"/>
    <b v="1"/>
    <x v="0"/>
    <x v="2"/>
  </r>
  <r>
    <s v="KAPW-IB-17639-11-08-2022"/>
    <s v="LTM/0403/22-23"/>
    <n v="16920"/>
    <n v="3906.9029999999998"/>
    <s v="ABL-000123"/>
    <s v="KPPE-SB-56392"/>
    <d v="2022-09-16T00:00:00"/>
    <n v="52355649"/>
    <n v="0.04"/>
    <n v="1360.1599999999999"/>
    <n v="34004"/>
    <m/>
    <x v="7"/>
    <s v="IB"/>
    <x v="0"/>
    <n v="0.04"/>
    <b v="1"/>
    <x v="0"/>
    <x v="2"/>
  </r>
  <r>
    <s v="KAPW-IB-14182-02-08-2022"/>
    <s v="LTM/0394/22-23"/>
    <n v="19176"/>
    <n v="2847"/>
    <s v="HMB-104752"/>
    <s v="KPEX-SB-29768"/>
    <d v="2022-09-16T00:00:00"/>
    <n v="17658925.66"/>
    <n v="0.03"/>
    <n v="386.16"/>
    <n v="12872"/>
    <m/>
    <x v="7"/>
    <s v="IB"/>
    <x v="0"/>
    <n v="0.03"/>
    <b v="1"/>
    <x v="0"/>
    <x v="2"/>
  </r>
  <r>
    <s v="KAPW-IB-14182-02-08-2022"/>
    <s v="LTM/0395/22-23"/>
    <n v="22908"/>
    <n v="2847"/>
    <s v="HMB-104397"/>
    <s v="KPEX-SB-29769"/>
    <d v="2022-09-16T00:00:00"/>
    <n v="17637750.420000002"/>
    <n v="0.03"/>
    <n v="376.11"/>
    <n v="12537"/>
    <m/>
    <x v="7"/>
    <s v="IB"/>
    <x v="0"/>
    <n v="0.03"/>
    <b v="1"/>
    <x v="0"/>
    <x v="2"/>
  </r>
  <r>
    <s v="KAPW-IB-14182-02-08-2022"/>
    <s v="LTM/0402/22-23"/>
    <n v="12810"/>
    <n v="2847"/>
    <s v="ABL-000124"/>
    <s v="KPPE-SB-56397"/>
    <d v="2022-09-16T00:00:00"/>
    <n v="28467413.52"/>
    <n v="0.03"/>
    <n v="544.59"/>
    <n v="18153"/>
    <m/>
    <x v="7"/>
    <s v="IB"/>
    <x v="0"/>
    <n v="0.03"/>
    <b v="1"/>
    <x v="0"/>
    <x v="2"/>
  </r>
  <r>
    <s v="KAPW-IB-14182-02-08-2022"/>
    <s v="LTM/0403/22-23"/>
    <n v="16920"/>
    <n v="2847"/>
    <s v="ABL-000123"/>
    <s v="KPPE-SB-56392"/>
    <d v="2022-09-16T00:00:00"/>
    <n v="52355649"/>
    <n v="0.03"/>
    <n v="1020.12"/>
    <n v="34004"/>
    <m/>
    <x v="7"/>
    <s v="IB"/>
    <x v="0"/>
    <n v="0.03"/>
    <b v="1"/>
    <x v="0"/>
    <x v="2"/>
  </r>
  <r>
    <s v="KAPE-IB-20806-10-08-2022"/>
    <s v="LTM/0394/22-23"/>
    <n v="19176"/>
    <n v="3909.5"/>
    <s v="HMB-104752"/>
    <s v="KPEX-SB-29768"/>
    <d v="2022-09-16T00:00:00"/>
    <n v="17658925.66"/>
    <n v="0.04"/>
    <n v="514.88"/>
    <n v="12872"/>
    <m/>
    <x v="7"/>
    <s v="IB"/>
    <x v="0"/>
    <n v="0.04"/>
    <b v="1"/>
    <x v="0"/>
    <x v="2"/>
  </r>
  <r>
    <s v="KAPE-IB-20806-10-08-2022"/>
    <s v="LTM/0395/22-23"/>
    <n v="22908"/>
    <n v="3909.5"/>
    <s v="HMB-104397"/>
    <s v="KPEX-SB-29769"/>
    <d v="2022-09-16T00:00:00"/>
    <n v="17637750.420000002"/>
    <n v="0.04"/>
    <n v="501.48"/>
    <n v="12537"/>
    <m/>
    <x v="7"/>
    <s v="IB"/>
    <x v="0"/>
    <n v="0.04"/>
    <b v="1"/>
    <x v="0"/>
    <x v="2"/>
  </r>
  <r>
    <s v="KAPE-IB-20806-10-08-2022"/>
    <s v="LTM/0402/22-23"/>
    <n v="12810"/>
    <n v="3909.5"/>
    <s v="ABL-000124"/>
    <s v="KPPE-SB-56397"/>
    <d v="2022-09-16T00:00:00"/>
    <n v="28467413.52"/>
    <n v="0.04"/>
    <n v="726.12"/>
    <n v="18153"/>
    <m/>
    <x v="7"/>
    <s v="IB"/>
    <x v="0"/>
    <n v="0.04"/>
    <b v="1"/>
    <x v="0"/>
    <x v="2"/>
  </r>
  <r>
    <s v="KAPE-IB-20806-10-08-2022"/>
    <s v="LTM/0403/22-23"/>
    <n v="16920"/>
    <n v="3909.5"/>
    <s v="ABL-000123"/>
    <s v="KPPE-SB-56392"/>
    <d v="2022-09-16T00:00:00"/>
    <n v="52355649"/>
    <n v="0.04"/>
    <n v="1360.1599999999999"/>
    <n v="34004"/>
    <m/>
    <x v="7"/>
    <s v="IB"/>
    <x v="0"/>
    <n v="0.04"/>
    <b v="1"/>
    <x v="0"/>
    <x v="2"/>
  </r>
  <r>
    <s v="KAPE-IB-3802-06-07-2022"/>
    <s v="LTM/0407/22-23"/>
    <n v="3942"/>
    <n v="3906.9090000000001"/>
    <s v="HMB-105780"/>
    <s v="KPPE-SB-58349"/>
    <d v="2022-09-18T00:00:00"/>
    <n v="13068586.529999999"/>
    <n v="0.04"/>
    <n v="85.6"/>
    <n v="2140"/>
    <m/>
    <x v="7"/>
    <s v="IB"/>
    <x v="0"/>
    <n v="0.04"/>
    <b v="1"/>
    <x v="0"/>
    <x v="2"/>
  </r>
  <r>
    <s v="KAPW-IB-188078-27-06-2022"/>
    <s v="LTM/0407/22-23"/>
    <n v="3942"/>
    <n v="3906.9029999999998"/>
    <s v="HMB-105780"/>
    <s v="KPPE-SB-58349"/>
    <d v="2022-09-18T00:00:00"/>
    <n v="13068586.529999999"/>
    <n v="0.04"/>
    <n v="85.6"/>
    <n v="2140"/>
    <m/>
    <x v="7"/>
    <s v="IB"/>
    <x v="0"/>
    <n v="0.04"/>
    <b v="1"/>
    <x v="0"/>
    <x v="2"/>
  </r>
  <r>
    <s v="KAPW-TI-699-04-07-2022"/>
    <s v="LTM/0404/22-23"/>
    <n v="13323"/>
    <n v="9606.1"/>
    <s v="HMB-105784"/>
    <s v="KPPE-SB-58434"/>
    <d v="2022-09-19T00:00:00"/>
    <n v="28721521.02"/>
    <n v="1"/>
    <n v="5"/>
    <n v="5"/>
    <m/>
    <x v="7"/>
    <s v="TI"/>
    <x v="2"/>
    <n v="1"/>
    <b v="1"/>
    <x v="0"/>
    <x v="6"/>
  </r>
  <r>
    <s v="KPFI-TI-45658-24-05-2022"/>
    <s v="LTM/0404/22-23"/>
    <n v="13323"/>
    <n v="4821.1090000000004"/>
    <s v="HMB-105784"/>
    <s v="KPPE-SB-58434"/>
    <d v="2022-09-19T00:00:00"/>
    <n v="28721521.02"/>
    <n v="1"/>
    <n v="9"/>
    <n v="9"/>
    <m/>
    <x v="7"/>
    <s v="TI"/>
    <x v="2"/>
    <n v="1"/>
    <b v="1"/>
    <x v="0"/>
    <x v="6"/>
  </r>
  <r>
    <s v="KAPW-IB-54903-12-10-2021"/>
    <s v="LTM/0405/22-23"/>
    <n v="4976"/>
    <n v="5402.33"/>
    <s v="HMB-105416"/>
    <s v="KPPE-SB-57533"/>
    <d v="2022-09-17T00:00:00"/>
    <n v="48599136.659999996"/>
    <n v="0.99009999999999998"/>
    <n v="14393.84"/>
    <n v="14537.76"/>
    <m/>
    <x v="7"/>
    <s v="IB"/>
    <x v="0"/>
    <n v="0.99009999999999998"/>
    <b v="1"/>
    <x v="0"/>
    <x v="3"/>
  </r>
  <r>
    <s v="KAPE-IB-24256-16-08-2022"/>
    <s v="LTM/0407/22-23"/>
    <n v="3942"/>
    <n v="3906.9090000000001"/>
    <s v="HMB-105780"/>
    <s v="KPPE-SB-58349"/>
    <d v="2022-09-18T00:00:00"/>
    <n v="13068586.529999999"/>
    <n v="0.04"/>
    <n v="26.52"/>
    <n v="663"/>
    <m/>
    <x v="7"/>
    <s v="IB"/>
    <x v="0"/>
    <n v="0.04"/>
    <b v="1"/>
    <x v="0"/>
    <x v="2"/>
  </r>
  <r>
    <s v="KAPE-IB-15088-29-07-2022"/>
    <s v="LTM/0407/22-23"/>
    <n v="3942"/>
    <n v="3402.9"/>
    <s v="HMB-105780"/>
    <s v="KPPE-SB-58349"/>
    <d v="2022-09-18T00:00:00"/>
    <n v="13068586.529999999"/>
    <n v="7.0000000000000007E-2"/>
    <n v="196.21"/>
    <n v="2803"/>
    <m/>
    <x v="7"/>
    <s v="IB"/>
    <x v="0"/>
    <n v="7.0000000000000007E-2"/>
    <b v="1"/>
    <x v="0"/>
    <x v="2"/>
  </r>
  <r>
    <s v="PQZI-EP-30727-17-06-2022"/>
    <s v="LTM/0404/22-23"/>
    <n v="13323"/>
    <n v="9607.11"/>
    <s v="HMB-105784"/>
    <s v="KPPE-SB-58434"/>
    <d v="2022-09-19T00:00:00"/>
    <n v="28721521.02"/>
    <n v="1"/>
    <n v="8"/>
    <n v="8"/>
    <m/>
    <x v="7"/>
    <s v="EP"/>
    <x v="2"/>
    <n v="1"/>
    <b v="1"/>
    <x v="0"/>
    <x v="6"/>
  </r>
  <r>
    <s v="KAPW-IB-17639-11-08-2022"/>
    <s v="LTM/0204/22-23"/>
    <n v="6090"/>
    <n v="3906.9029999999998"/>
    <s v="HMB-105458"/>
    <s v="KPEX-SB-30956"/>
    <d v="2022-09-18T00:00:00"/>
    <n v="40446433.100000001"/>
    <n v="0.04"/>
    <n v="73.44"/>
    <n v="1836"/>
    <m/>
    <x v="7"/>
    <s v="IB"/>
    <x v="0"/>
    <n v="0.04"/>
    <b v="1"/>
    <x v="0"/>
    <x v="2"/>
  </r>
  <r>
    <s v="KAPW-IB-17639-11-08-2022"/>
    <s v="LTM/0407/22-23"/>
    <n v="3942"/>
    <n v="3906.9029999999998"/>
    <s v="HMB-105780"/>
    <s v="KPPE-SB-58349"/>
    <d v="2022-09-18T00:00:00"/>
    <n v="13068586.529999999"/>
    <n v="0.04"/>
    <n v="246.20000000000002"/>
    <n v="6155"/>
    <m/>
    <x v="7"/>
    <s v="IB"/>
    <x v="0"/>
    <n v="0.04"/>
    <b v="1"/>
    <x v="0"/>
    <x v="2"/>
  </r>
  <r>
    <s v="KAPW-IB-14182-02-08-2022"/>
    <s v="LTM/0204/22-23"/>
    <n v="6090"/>
    <n v="2847"/>
    <s v="HMB-105458"/>
    <s v="KPEX-SB-30956"/>
    <d v="2022-09-18T00:00:00"/>
    <n v="40446433.100000001"/>
    <n v="0.03"/>
    <n v="481.38"/>
    <n v="16046"/>
    <m/>
    <x v="7"/>
    <s v="IB"/>
    <x v="0"/>
    <n v="0.03"/>
    <b v="1"/>
    <x v="0"/>
    <x v="2"/>
  </r>
  <r>
    <s v="KAPW-IB-14182-02-08-2022"/>
    <s v="LTM/0401/22-23"/>
    <n v="5994"/>
    <n v="2847"/>
    <s v="HMB-105416"/>
    <s v="KPPE-SB-58347"/>
    <d v="2022-09-18T00:00:00"/>
    <n v="11833345.83"/>
    <n v="0.03"/>
    <n v="200.67000000000002"/>
    <n v="6689"/>
    <m/>
    <x v="7"/>
    <s v="IB"/>
    <x v="0"/>
    <n v="0.03"/>
    <b v="1"/>
    <x v="0"/>
    <x v="2"/>
  </r>
  <r>
    <s v="KAPW-IB-14182-02-08-2022"/>
    <s v="LTM/0407/22-23"/>
    <n v="3942"/>
    <n v="2847"/>
    <s v="HMB-105780"/>
    <s v="KPPE-SB-58349"/>
    <d v="2022-09-18T00:00:00"/>
    <n v="13068586.529999999"/>
    <n v="0.03"/>
    <n v="255.48"/>
    <n v="8516"/>
    <m/>
    <x v="7"/>
    <s v="IB"/>
    <x v="0"/>
    <n v="0.03"/>
    <b v="1"/>
    <x v="0"/>
    <x v="2"/>
  </r>
  <r>
    <s v="KAPE-IB-20806-10-08-2022"/>
    <s v="LTM/0204/22-23"/>
    <n v="6090"/>
    <n v="3909.5"/>
    <s v="HMB-105458"/>
    <s v="KPEX-SB-30956"/>
    <d v="2022-09-18T00:00:00"/>
    <n v="40446433.100000001"/>
    <n v="0.04"/>
    <n v="73.44"/>
    <n v="1836"/>
    <m/>
    <x v="7"/>
    <s v="IB"/>
    <x v="0"/>
    <n v="0.04"/>
    <b v="1"/>
    <x v="0"/>
    <x v="2"/>
  </r>
  <r>
    <s v="KAPE-IB-20806-10-08-2022"/>
    <s v="LTM/0407/22-23"/>
    <n v="3942"/>
    <n v="3909.5"/>
    <s v="HMB-105780"/>
    <s v="KPPE-SB-58349"/>
    <d v="2022-09-18T00:00:00"/>
    <n v="13068586.529999999"/>
    <n v="0.04"/>
    <n v="331.8"/>
    <n v="8295"/>
    <m/>
    <x v="7"/>
    <s v="IB"/>
    <x v="0"/>
    <n v="0.04"/>
    <b v="1"/>
    <x v="0"/>
    <x v="2"/>
  </r>
  <r>
    <s v="KAPW-IB-125939-17-02-2022"/>
    <s v="LTM/0401/22-23"/>
    <n v="5994"/>
    <n v="5407.52"/>
    <s v="HMB-105416"/>
    <s v="KPPE-SB-58347"/>
    <d v="2022-09-18T00:00:00"/>
    <n v="11833345.83"/>
    <n v="1.0101"/>
    <n v="4996.5599999999995"/>
    <n v="4946.6000000000004"/>
    <m/>
    <x v="7"/>
    <s v="IB"/>
    <x v="0"/>
    <n v="1.0101"/>
    <b v="1"/>
    <x v="0"/>
    <x v="15"/>
  </r>
  <r>
    <s v="KAPW-IB-67471-10-11-2021"/>
    <s v="LTM/0401/22-23"/>
    <n v="5994"/>
    <n v="5407.51"/>
    <s v="HMB-105416"/>
    <s v="KPPE-SB-58347"/>
    <d v="2022-09-18T00:00:00"/>
    <n v="11833345.83"/>
    <n v="1.0101"/>
    <n v="1760"/>
    <n v="1742.4"/>
    <m/>
    <x v="7"/>
    <s v="IB"/>
    <x v="0"/>
    <n v="1.0101"/>
    <b v="1"/>
    <x v="0"/>
    <x v="4"/>
  </r>
  <r>
    <s v="KPAF-TI-387-04-07-2022"/>
    <s v="LTM/0354/22-23"/>
    <n v="51696"/>
    <n v="4821.1090000000004"/>
    <s v="HMB-106170"/>
    <s v="KPPE-SB-59359"/>
    <d v="2022-09-20T00:00:00"/>
    <n v="41636553.090000004"/>
    <n v="1"/>
    <n v="31000"/>
    <n v="31000"/>
    <m/>
    <x v="7"/>
    <s v="TI"/>
    <x v="2"/>
    <n v="1"/>
    <b v="1"/>
    <x v="0"/>
    <x v="6"/>
  </r>
  <r>
    <s v="KAPW-TI-699-04-07-2022"/>
    <s v="LTM/0354/22-23"/>
    <n v="51696"/>
    <n v="9606.1"/>
    <s v="HMB-106170"/>
    <s v="KPPE-SB-59359"/>
    <d v="2022-09-20T00:00:00"/>
    <n v="41636553.090000004"/>
    <n v="1"/>
    <n v="20"/>
    <n v="20"/>
    <m/>
    <x v="7"/>
    <s v="TI"/>
    <x v="2"/>
    <n v="1"/>
    <b v="1"/>
    <x v="0"/>
    <x v="6"/>
  </r>
  <r>
    <s v="KPFI-TI-289-04-07-2022"/>
    <s v="LTM/0354/22-23"/>
    <n v="51696"/>
    <n v="9606.2919999999995"/>
    <s v="HMB-106170"/>
    <s v="KPPE-SB-59359"/>
    <d v="2022-09-20T00:00:00"/>
    <n v="41636553.090000004"/>
    <n v="1"/>
    <n v="2"/>
    <n v="2"/>
    <m/>
    <x v="7"/>
    <s v="TI"/>
    <x v="2"/>
    <n v="1"/>
    <b v="1"/>
    <x v="0"/>
    <x v="6"/>
  </r>
  <r>
    <s v="KAPW-IB-17639-11-08-2022"/>
    <s v="LTM/0412/22-23"/>
    <n v="42733"/>
    <n v="3906.9029999999998"/>
    <s v="HMB-106227"/>
    <s v="KPEX-SB-31557"/>
    <d v="2022-09-20T00:00:00"/>
    <n v="58532698"/>
    <n v="0.04"/>
    <n v="749.59999999999991"/>
    <n v="18740"/>
    <m/>
    <x v="7"/>
    <s v="IB"/>
    <x v="0"/>
    <n v="0.04"/>
    <b v="1"/>
    <x v="0"/>
    <x v="2"/>
  </r>
  <r>
    <s v="KAPW-IB-14182-02-08-2022"/>
    <s v="LTM/0412/22-23"/>
    <n v="42733"/>
    <n v="2847"/>
    <s v="HMB-106227"/>
    <s v="KPEX-SB-31557"/>
    <d v="2022-09-20T00:00:00"/>
    <n v="58532698"/>
    <n v="0.03"/>
    <n v="746.4"/>
    <n v="24880"/>
    <m/>
    <x v="7"/>
    <s v="IB"/>
    <x v="0"/>
    <n v="0.03"/>
    <b v="1"/>
    <x v="0"/>
    <x v="2"/>
  </r>
  <r>
    <s v="KAPE-IB-20806-10-08-2022"/>
    <s v="LTM/0412/22-23"/>
    <n v="42733"/>
    <n v="3909.5"/>
    <s v="HMB-106227"/>
    <s v="KPEX-SB-31557"/>
    <d v="2022-09-20T00:00:00"/>
    <n v="58532698"/>
    <n v="0.04"/>
    <n v="749.59999999999991"/>
    <n v="18740"/>
    <m/>
    <x v="7"/>
    <s v="IB"/>
    <x v="0"/>
    <n v="0.04"/>
    <b v="1"/>
    <x v="0"/>
    <x v="2"/>
  </r>
  <r>
    <s v="KAPE-IB-218987-07-06-2022"/>
    <s v="LTM/0409/22-23"/>
    <n v="31345"/>
    <n v="5201.009"/>
    <s v="HMB-105800"/>
    <s v="KPEX-SB-32125"/>
    <d v="2022-09-21T00:00:00"/>
    <n v="46687368.100000001"/>
    <n v="0.624"/>
    <n v="6371.04"/>
    <n v="10210"/>
    <m/>
    <x v="7"/>
    <s v="IB"/>
    <x v="0"/>
    <n v="0.624"/>
    <b v="1"/>
    <x v="0"/>
    <x v="10"/>
  </r>
  <r>
    <s v="KAPE-IB-218987-07-06-2022"/>
    <s v="LTM/0409A/22-23"/>
    <n v="55570"/>
    <n v="5201.009"/>
    <s v="HMB-106259"/>
    <s v="KPEX-SB-32139"/>
    <d v="2022-09-21T00:00:00"/>
    <n v="46006089.159999996"/>
    <n v="0.48980000000000001"/>
    <n v="10554.7"/>
    <n v="21549"/>
    <m/>
    <x v="7"/>
    <s v="IB"/>
    <x v="0"/>
    <n v="0.48980000000000001"/>
    <b v="1"/>
    <x v="0"/>
    <x v="10"/>
  </r>
  <r>
    <s v="KAPE-IB-218987-07-06-2022"/>
    <s v="LTM/0411/22-23"/>
    <n v="1701"/>
    <n v="5201.009"/>
    <s v="HMB-106221"/>
    <s v="KPPE-SB-59495"/>
    <d v="2022-09-20T00:00:00"/>
    <n v="25076648.370000001"/>
    <n v="0.624"/>
    <n v="5253.46"/>
    <n v="8419"/>
    <m/>
    <x v="7"/>
    <s v="IB"/>
    <x v="0"/>
    <n v="0.624"/>
    <b v="1"/>
    <x v="0"/>
    <x v="10"/>
  </r>
  <r>
    <s v="KAPE-IB-4498-07-07-2022"/>
    <s v="LTM/0409/22-23"/>
    <n v="31345"/>
    <n v="2847"/>
    <s v="HMB-105800"/>
    <s v="KPEX-SB-32125"/>
    <d v="2022-09-21T00:00:00"/>
    <n v="46687368.100000001"/>
    <n v="0.03"/>
    <n v="478.29"/>
    <n v="15943"/>
    <m/>
    <x v="7"/>
    <s v="IB"/>
    <x v="0"/>
    <n v="0.03"/>
    <b v="1"/>
    <x v="0"/>
    <x v="2"/>
  </r>
  <r>
    <s v="KAPW-IB-17639-11-08-2022"/>
    <s v="LTM/0409A/22-23"/>
    <n v="55570"/>
    <n v="3906.9029999999998"/>
    <s v="HMB-106259"/>
    <s v="KPEX-SB-32139"/>
    <d v="2022-09-21T00:00:00"/>
    <n v="46006089.159999996"/>
    <n v="0.04"/>
    <n v="225.2"/>
    <n v="5630"/>
    <m/>
    <x v="7"/>
    <s v="IB"/>
    <x v="0"/>
    <n v="0.04"/>
    <b v="1"/>
    <x v="0"/>
    <x v="2"/>
  </r>
  <r>
    <s v="KAPW-IB-17639-11-08-2022"/>
    <s v="LTM/0410/22-23"/>
    <n v="38122"/>
    <n v="3906.9029999999998"/>
    <s v="HMB-106328"/>
    <s v="KPPE-SB-59414"/>
    <d v="2022-09-20T00:00:00"/>
    <n v="31610289.210000001"/>
    <n v="0.04"/>
    <n v="480.24"/>
    <n v="12006"/>
    <m/>
    <x v="7"/>
    <s v="IB"/>
    <x v="0"/>
    <n v="0.04"/>
    <b v="1"/>
    <x v="0"/>
    <x v="2"/>
  </r>
  <r>
    <s v="KAPW-IB-17639-11-08-2022"/>
    <s v="LTM/0410A/22-23"/>
    <n v="23935"/>
    <n v="3906.9029999999998"/>
    <s v="HMB-106327"/>
    <s v="KPPE-SB-60055"/>
    <d v="2022-09-21T00:00:00"/>
    <n v="33604169.68"/>
    <n v="0.04"/>
    <n v="208.32"/>
    <n v="5208"/>
    <m/>
    <x v="7"/>
    <s v="IB"/>
    <x v="0"/>
    <n v="0.04"/>
    <b v="1"/>
    <x v="0"/>
    <x v="2"/>
  </r>
  <r>
    <s v="KAPW-IB-14182-02-08-2022"/>
    <s v="LTM/0409/22-23"/>
    <n v="31345"/>
    <n v="2847"/>
    <s v="HMB-105800"/>
    <s v="KPEX-SB-32125"/>
    <d v="2022-09-21T00:00:00"/>
    <n v="46687368.100000001"/>
    <n v="0.03"/>
    <n v="220.62"/>
    <n v="7354"/>
    <m/>
    <x v="7"/>
    <s v="IB"/>
    <x v="0"/>
    <n v="0.03"/>
    <b v="1"/>
    <x v="0"/>
    <x v="2"/>
  </r>
  <r>
    <s v="KAPW-IB-14182-02-08-2022"/>
    <s v="LTM/0409A/22-23"/>
    <n v="55570"/>
    <n v="2847"/>
    <s v="HMB-106259"/>
    <s v="KPEX-SB-32139"/>
    <d v="2022-09-21T00:00:00"/>
    <n v="46006089.159999996"/>
    <n v="0.03"/>
    <n v="646.47"/>
    <n v="21549"/>
    <m/>
    <x v="7"/>
    <s v="IB"/>
    <x v="0"/>
    <n v="0.03"/>
    <b v="1"/>
    <x v="0"/>
    <x v="2"/>
  </r>
  <r>
    <s v="KAPW-IB-14182-02-08-2022"/>
    <s v="LTM/0410/22-23"/>
    <n v="38122"/>
    <n v="2847"/>
    <s v="HMB-106328"/>
    <s v="KPPE-SB-59414"/>
    <d v="2022-09-20T00:00:00"/>
    <n v="31610289.210000001"/>
    <n v="0.03"/>
    <n v="369.21"/>
    <n v="12307"/>
    <m/>
    <x v="7"/>
    <s v="IB"/>
    <x v="0"/>
    <n v="0.03"/>
    <b v="1"/>
    <x v="0"/>
    <x v="2"/>
  </r>
  <r>
    <s v="KAPW-IB-14182-02-08-2022"/>
    <s v="LTM/0410A/22-23"/>
    <n v="23935"/>
    <n v="2847"/>
    <s v="HMB-106327"/>
    <s v="KPPE-SB-60055"/>
    <d v="2022-09-21T00:00:00"/>
    <n v="33604169.68"/>
    <n v="0.03"/>
    <n v="419.16"/>
    <n v="13972"/>
    <m/>
    <x v="7"/>
    <s v="IB"/>
    <x v="0"/>
    <n v="0.03"/>
    <b v="1"/>
    <x v="0"/>
    <x v="2"/>
  </r>
  <r>
    <s v="KAPW-IB-14182-02-08-2022"/>
    <s v="LTM/0411/22-23"/>
    <n v="1701"/>
    <n v="2847"/>
    <s v="HMB-106221"/>
    <s v="KPPE-SB-59495"/>
    <d v="2022-09-20T00:00:00"/>
    <n v="25076648.370000001"/>
    <n v="0.03"/>
    <n v="252.57"/>
    <n v="8419"/>
    <m/>
    <x v="7"/>
    <s v="IB"/>
    <x v="0"/>
    <n v="0.03"/>
    <b v="1"/>
    <x v="0"/>
    <x v="2"/>
  </r>
  <r>
    <s v="KAPE-IB-20806-10-08-2022"/>
    <s v="LTM/0409A/22-23"/>
    <n v="55570"/>
    <n v="3909.5"/>
    <s v="HMB-106259"/>
    <s v="KPEX-SB-32139"/>
    <d v="2022-09-21T00:00:00"/>
    <n v="46006089.159999996"/>
    <n v="0.04"/>
    <n v="225.2"/>
    <n v="5630"/>
    <m/>
    <x v="7"/>
    <s v="IB"/>
    <x v="0"/>
    <n v="0.04"/>
    <b v="1"/>
    <x v="0"/>
    <x v="2"/>
  </r>
  <r>
    <s v="KAPE-IB-20806-10-08-2022"/>
    <s v="LTM/0410/22-23"/>
    <n v="38122"/>
    <n v="3909.5"/>
    <s v="HMB-106328"/>
    <s v="KPPE-SB-59414"/>
    <d v="2022-09-20T00:00:00"/>
    <n v="31610289.210000001"/>
    <n v="0.04"/>
    <n v="480.24"/>
    <n v="12006"/>
    <m/>
    <x v="7"/>
    <s v="IB"/>
    <x v="0"/>
    <n v="0.04"/>
    <b v="1"/>
    <x v="0"/>
    <x v="2"/>
  </r>
  <r>
    <s v="KAPE-IB-20806-10-08-2022"/>
    <s v="LTM/0410A/22-23"/>
    <n v="23935"/>
    <n v="3909.5"/>
    <s v="HMB-106327"/>
    <s v="KPPE-SB-60055"/>
    <d v="2022-09-21T00:00:00"/>
    <n v="33604169.68"/>
    <n v="0.04"/>
    <n v="208.32"/>
    <n v="5208"/>
    <m/>
    <x v="7"/>
    <s v="IB"/>
    <x v="0"/>
    <n v="0.04"/>
    <b v="1"/>
    <x v="0"/>
    <x v="2"/>
  </r>
  <r>
    <s v="KAPW-IB-125939-17-02-2022"/>
    <s v="LTM/0410/22-23"/>
    <n v="38122"/>
    <n v="5407.52"/>
    <s v="HMB-106328"/>
    <s v="KPPE-SB-59414"/>
    <d v="2022-09-20T00:00:00"/>
    <n v="31610289.210000001"/>
    <n v="1.0101"/>
    <n v="304.04000000000002"/>
    <n v="301"/>
    <m/>
    <x v="7"/>
    <s v="IB"/>
    <x v="0"/>
    <n v="1.0101"/>
    <b v="1"/>
    <x v="0"/>
    <x v="15"/>
  </r>
  <r>
    <s v="KAPE-IB-218987-07-06-2022"/>
    <s v="LTM/0428/22-23"/>
    <n v="16210"/>
    <n v="5201.009"/>
    <s v="BAH-043017"/>
    <s v="KPPE-SB-63152"/>
    <d v="2022-09-24T00:00:00"/>
    <n v="33582811.960000001"/>
    <n v="0.48980000000000001"/>
    <n v="3769.9900000000002"/>
    <n v="7697"/>
    <m/>
    <x v="7"/>
    <s v="IB"/>
    <x v="0"/>
    <n v="0.48980000000000001"/>
    <b v="1"/>
    <x v="0"/>
    <x v="10"/>
  </r>
  <r>
    <s v="KAPE-IB-218987-07-06-2022"/>
    <s v="LTM/0449/22-23"/>
    <n v="4014"/>
    <n v="5201.009"/>
    <s v="HMB-107835"/>
    <s v="KPPE-SB-62211"/>
    <d v="2022-09-23T00:00:00"/>
    <n v="71664118.099999994"/>
    <n v="0.624"/>
    <n v="19435.103999999999"/>
    <n v="31146"/>
    <m/>
    <x v="7"/>
    <s v="IB"/>
    <x v="0"/>
    <n v="0.624"/>
    <b v="1"/>
    <x v="0"/>
    <x v="10"/>
  </r>
  <r>
    <s v="KAPE-IB-218987-07-06-2022"/>
    <s v="LTM/0449A/22-23"/>
    <n v="4320"/>
    <n v="5201.009"/>
    <s v="HMB-108512"/>
    <s v="KPPE-SB-63095"/>
    <d v="2022-09-24T00:00:00"/>
    <n v="107056709.34"/>
    <n v="0.624"/>
    <n v="12531.17"/>
    <n v="20082"/>
    <m/>
    <x v="7"/>
    <s v="IB"/>
    <x v="0"/>
    <n v="0.624"/>
    <b v="1"/>
    <x v="0"/>
    <x v="10"/>
  </r>
  <r>
    <s v="KAPE-IB-15088-29-07-2022"/>
    <s v="LTM/0413/22-23"/>
    <n v="3404"/>
    <n v="3402.9"/>
    <s v="HMB-106746"/>
    <s v="KPPE-SB-60145"/>
    <d v="2022-09-21T00:00:00"/>
    <n v="15555739.07"/>
    <n v="7.0000000000000007E-2"/>
    <n v="258.51"/>
    <n v="3693"/>
    <m/>
    <x v="7"/>
    <s v="IB"/>
    <x v="0"/>
    <n v="7.0000000000000007E-2"/>
    <b v="1"/>
    <x v="0"/>
    <x v="2"/>
  </r>
  <r>
    <s v="KAPW-IB-17639-11-08-2022"/>
    <s v="LTM/0413/22-23"/>
    <n v="3404"/>
    <n v="3906.9029999999998"/>
    <s v="HMB-106746"/>
    <s v="KPPE-SB-60145"/>
    <d v="2022-09-21T00:00:00"/>
    <n v="15555739.07"/>
    <n v="0.04"/>
    <n v="174.72"/>
    <n v="4368"/>
    <m/>
    <x v="7"/>
    <s v="IB"/>
    <x v="0"/>
    <n v="0.04"/>
    <b v="1"/>
    <x v="0"/>
    <x v="2"/>
  </r>
  <r>
    <s v="KAPW-IB-17639-11-08-2022"/>
    <s v="LTM/0449/22-23"/>
    <n v="4014"/>
    <n v="3906.9029999999998"/>
    <s v="HMB-107835"/>
    <s v="KPPE-SB-62211"/>
    <d v="2022-09-23T00:00:00"/>
    <n v="71664118.099999994"/>
    <n v="0.04"/>
    <n v="112.24"/>
    <n v="2806"/>
    <m/>
    <x v="7"/>
    <s v="IB"/>
    <x v="0"/>
    <n v="0.04"/>
    <b v="1"/>
    <x v="0"/>
    <x v="2"/>
  </r>
  <r>
    <s v="KAPW-IB-14182-02-08-2022"/>
    <s v="LTM/0413/22-23"/>
    <n v="3404"/>
    <n v="2847"/>
    <s v="HMB-106746"/>
    <s v="KPPE-SB-60145"/>
    <d v="2022-09-21T00:00:00"/>
    <n v="15555739.07"/>
    <n v="0.03"/>
    <n v="131.04000000000002"/>
    <n v="4368"/>
    <m/>
    <x v="7"/>
    <s v="IB"/>
    <x v="0"/>
    <n v="0.03"/>
    <b v="1"/>
    <x v="0"/>
    <x v="2"/>
  </r>
  <r>
    <s v="KAPW-IB-14182-02-08-2022"/>
    <s v="LTM/0426/22-23"/>
    <n v="28230"/>
    <n v="2847"/>
    <s v="HMB-107830"/>
    <s v="KPPE-SB-62214"/>
    <d v="2022-09-23T00:00:00"/>
    <n v="18331724.859999999"/>
    <n v="0.03"/>
    <n v="328.71000000000004"/>
    <n v="10957"/>
    <m/>
    <x v="7"/>
    <s v="IB"/>
    <x v="0"/>
    <n v="0.03"/>
    <b v="1"/>
    <x v="0"/>
    <x v="2"/>
  </r>
  <r>
    <s v="KAPW-IB-14182-02-08-2022"/>
    <s v="LTM/0428/22-23"/>
    <n v="16210"/>
    <n v="2847"/>
    <s v="BAH-043017"/>
    <s v="KPPE-SB-63152"/>
    <d v="2022-09-24T00:00:00"/>
    <n v="33582811.960000001"/>
    <n v="0.03"/>
    <n v="468.99"/>
    <n v="15633"/>
    <m/>
    <x v="7"/>
    <s v="IB"/>
    <x v="0"/>
    <n v="0.03"/>
    <b v="1"/>
    <x v="0"/>
    <x v="2"/>
  </r>
  <r>
    <s v="KAPW-IB-14182-02-08-2022"/>
    <s v="LTM/0429/22-23"/>
    <n v="16825"/>
    <n v="2847"/>
    <s v="HBL-024910"/>
    <s v="KPPE-SB-63111"/>
    <d v="2022-09-24T00:00:00"/>
    <n v="15197366.109999999"/>
    <n v="0.03"/>
    <n v="285.60000000000002"/>
    <n v="9520"/>
    <m/>
    <x v="7"/>
    <s v="IB"/>
    <x v="0"/>
    <n v="0.03"/>
    <b v="1"/>
    <x v="0"/>
    <x v="2"/>
  </r>
  <r>
    <s v="KAPW-IB-14182-02-08-2022"/>
    <s v="LTM/0433/22-23"/>
    <n v="21060"/>
    <n v="2847"/>
    <s v="HMB-108410"/>
    <s v="KPPE-SB-63147"/>
    <d v="2022-09-24T00:00:00"/>
    <n v="52690754.57"/>
    <n v="0.03"/>
    <n v="619.35"/>
    <n v="20646"/>
    <m/>
    <x v="7"/>
    <s v="IB"/>
    <x v="0"/>
    <n v="0.03"/>
    <b v="1"/>
    <x v="0"/>
    <x v="2"/>
  </r>
  <r>
    <s v="KAPW-IB-14182-02-08-2022"/>
    <s v="LTM/0449/22-23"/>
    <n v="4014"/>
    <n v="2847"/>
    <s v="HMB-107835"/>
    <s v="KPPE-SB-62211"/>
    <d v="2022-09-23T00:00:00"/>
    <n v="71664118.099999994"/>
    <n v="0.03"/>
    <n v="934.38000000000011"/>
    <n v="31146"/>
    <m/>
    <x v="7"/>
    <s v="IB"/>
    <x v="0"/>
    <n v="0.03"/>
    <b v="1"/>
    <x v="0"/>
    <x v="2"/>
  </r>
  <r>
    <s v="KAPW-IB-14182-02-08-2022"/>
    <s v="LTM/0449A/22-23"/>
    <n v="4320"/>
    <n v="2847"/>
    <s v="HMB-108512"/>
    <s v="KPPE-SB-63095"/>
    <d v="2022-09-24T00:00:00"/>
    <n v="107056709.34"/>
    <n v="0.03"/>
    <n v="839.4899999999999"/>
    <n v="27983"/>
    <m/>
    <x v="7"/>
    <s v="IB"/>
    <x v="0"/>
    <n v="0.03"/>
    <b v="1"/>
    <x v="0"/>
    <x v="2"/>
  </r>
  <r>
    <s v="KAPE-IB-20806-10-08-2022"/>
    <s v="LTM/0413/22-23"/>
    <n v="3404"/>
    <n v="3909.5"/>
    <s v="HMB-106746"/>
    <s v="KPPE-SB-60145"/>
    <d v="2022-09-21T00:00:00"/>
    <n v="15555739.07"/>
    <n v="0.04"/>
    <n v="174.72"/>
    <n v="4368"/>
    <m/>
    <x v="7"/>
    <s v="IB"/>
    <x v="0"/>
    <n v="0.04"/>
    <b v="1"/>
    <x v="0"/>
    <x v="2"/>
  </r>
  <r>
    <s v="KAPE-IB-20806-10-08-2022"/>
    <s v="LTM/0426/22-23"/>
    <n v="28230"/>
    <n v="3909.5"/>
    <s v="HMB-107830"/>
    <s v="KPPE-SB-62214"/>
    <d v="2022-09-23T00:00:00"/>
    <n v="18331724.859999999"/>
    <n v="0.04"/>
    <n v="438.28000000000003"/>
    <n v="10957"/>
    <m/>
    <x v="7"/>
    <s v="IB"/>
    <x v="0"/>
    <n v="0.04"/>
    <b v="1"/>
    <x v="0"/>
    <x v="2"/>
  </r>
  <r>
    <s v="KAPE-IB-20806-10-08-2022"/>
    <s v="LTM/0428/22-23"/>
    <n v="16210"/>
    <n v="3909.5"/>
    <s v="BAH-043017"/>
    <s v="KPPE-SB-63152"/>
    <d v="2022-09-24T00:00:00"/>
    <n v="33582811.960000001"/>
    <n v="0.04"/>
    <n v="625.32000000000005"/>
    <n v="15633"/>
    <m/>
    <x v="7"/>
    <s v="IB"/>
    <x v="0"/>
    <n v="0.04"/>
    <b v="1"/>
    <x v="0"/>
    <x v="2"/>
  </r>
  <r>
    <s v="KAPE-IB-20806-10-08-2022"/>
    <s v="LTM/0449/22-23"/>
    <n v="4014"/>
    <n v="3909.5"/>
    <s v="HMB-107835"/>
    <s v="KPPE-SB-62211"/>
    <d v="2022-09-23T00:00:00"/>
    <n v="71664118.099999994"/>
    <n v="0.04"/>
    <n v="112.24"/>
    <n v="2806"/>
    <m/>
    <x v="7"/>
    <s v="IB"/>
    <x v="0"/>
    <n v="0.04"/>
    <b v="1"/>
    <x v="0"/>
    <x v="2"/>
  </r>
  <r>
    <s v="KAPE-IB-20806-10-08-2022"/>
    <s v="LTM/0449A/22-23"/>
    <n v="4320"/>
    <n v="3909.5"/>
    <s v="HMB-108512"/>
    <s v="KPPE-SB-63095"/>
    <d v="2022-09-24T00:00:00"/>
    <n v="107056709.34"/>
    <n v="0.04"/>
    <n v="39.4"/>
    <n v="985"/>
    <m/>
    <x v="7"/>
    <s v="IB"/>
    <x v="0"/>
    <n v="0.04"/>
    <b v="1"/>
    <x v="0"/>
    <x v="2"/>
  </r>
  <r>
    <s v="KAPW-IB-24417-23-08-2022"/>
    <s v="LTM/0426/22-23"/>
    <n v="28230"/>
    <n v="3204.16"/>
    <s v="HMB-107830"/>
    <s v="KPPE-SB-62214"/>
    <d v="2022-09-23T00:00:00"/>
    <n v="18331724.859999999"/>
    <n v="7.0000000000000007E-2"/>
    <n v="766.99"/>
    <n v="10957"/>
    <m/>
    <x v="7"/>
    <s v="IB"/>
    <x v="0"/>
    <n v="7.0000000000000007E-2"/>
    <b v="1"/>
    <x v="0"/>
    <x v="8"/>
  </r>
  <r>
    <s v="KPAF-TI-387-04-07-2022"/>
    <s v="LTM/0406/22-23"/>
    <n v="37344"/>
    <n v="4821.1090000000004"/>
    <s v="HMB-105787"/>
    <s v="KPPE-SB-63356"/>
    <d v="2022-09-24T00:00:00"/>
    <n v="33700995.210000001"/>
    <n v="1"/>
    <n v="22200"/>
    <n v="22200"/>
    <m/>
    <x v="7"/>
    <s v="TI"/>
    <x v="2"/>
    <n v="1"/>
    <b v="1"/>
    <x v="0"/>
    <x v="6"/>
  </r>
  <r>
    <s v="KAPW-TI-699-04-07-2022"/>
    <s v="LTM/0406/22-23"/>
    <n v="37344"/>
    <n v="9606.1"/>
    <s v="HMB-105787"/>
    <s v="KPPE-SB-63356"/>
    <d v="2022-09-24T00:00:00"/>
    <n v="33700995.210000001"/>
    <n v="1"/>
    <n v="10"/>
    <n v="10"/>
    <m/>
    <x v="7"/>
    <s v="TI"/>
    <x v="2"/>
    <n v="1"/>
    <b v="1"/>
    <x v="0"/>
    <x v="6"/>
  </r>
  <r>
    <s v="KAPW-IB-54903-12-10-2021"/>
    <s v="LTM/0431/22-23"/>
    <n v="3101"/>
    <n v="5402.33"/>
    <s v="HMB-108432"/>
    <s v="KPPE-SB-63895"/>
    <d v="2022-09-25T00:00:00"/>
    <n v="36182379.100000001"/>
    <n v="0.99009999999999998"/>
    <n v="10831.7"/>
    <n v="10940"/>
    <m/>
    <x v="7"/>
    <s v="IB"/>
    <x v="0"/>
    <n v="0.99009999999999998"/>
    <b v="1"/>
    <x v="0"/>
    <x v="3"/>
  </r>
  <r>
    <s v="KAPW-IB-54903-12-10-2021"/>
    <s v="LTM/0431/22-23"/>
    <n v="3101"/>
    <n v="5402.33"/>
    <s v="HMB-108432"/>
    <s v="KPPE-SB-63895"/>
    <d v="2022-09-25T00:00:00"/>
    <n v="36182379.100000001"/>
    <n v="1.0101"/>
    <n v="725.25"/>
    <n v="718"/>
    <m/>
    <x v="7"/>
    <s v="IB"/>
    <x v="0"/>
    <n v="1.0101"/>
    <b v="1"/>
    <x v="0"/>
    <x v="3"/>
  </r>
  <r>
    <s v="PQZI-EP-30727-17-06-2022"/>
    <s v="LTM/0406/22-23"/>
    <n v="37344"/>
    <n v="9607.11"/>
    <s v="HMB-105787"/>
    <s v="KPPE-SB-63356"/>
    <d v="2022-09-24T00:00:00"/>
    <n v="33700995.210000001"/>
    <n v="1"/>
    <n v="227"/>
    <n v="227"/>
    <m/>
    <x v="7"/>
    <s v="EP"/>
    <x v="2"/>
    <n v="1"/>
    <b v="1"/>
    <x v="0"/>
    <x v="6"/>
  </r>
  <r>
    <s v="KAPW-IB-14182-02-08-2022"/>
    <s v="LTM/0431/22-23"/>
    <n v="3101"/>
    <n v="2847"/>
    <s v="HMB-108432"/>
    <s v="KPPE-SB-63895"/>
    <d v="2022-09-25T00:00:00"/>
    <n v="36182379.100000001"/>
    <n v="0.03"/>
    <n v="21.54"/>
    <n v="718"/>
    <m/>
    <x v="7"/>
    <s v="IB"/>
    <x v="0"/>
    <n v="0.03"/>
    <b v="1"/>
    <x v="0"/>
    <x v="2"/>
  </r>
  <r>
    <s v="KAPW-IB-14182-02-08-2022"/>
    <s v="LTM/0435/22-23"/>
    <n v="19930"/>
    <n v="2847"/>
    <s v="HBL-024927"/>
    <s v="KPPE-SB-63858"/>
    <d v="2022-09-25T00:00:00"/>
    <n v="18387564.260000002"/>
    <n v="0.03"/>
    <n v="316.89"/>
    <n v="10563"/>
    <m/>
    <x v="7"/>
    <s v="IB"/>
    <x v="0"/>
    <n v="0.03"/>
    <b v="1"/>
    <x v="0"/>
    <x v="2"/>
  </r>
  <r>
    <s v="KPFI-TI-3347-01-08-2022"/>
    <s v="LTM/0406/22-23"/>
    <n v="37344"/>
    <n v="8308.2000000000007"/>
    <s v="HMB-105787"/>
    <s v="KPPE-SB-63356"/>
    <d v="2022-09-24T00:00:00"/>
    <n v="33700995.210000001"/>
    <n v="1"/>
    <n v="5"/>
    <n v="5"/>
    <m/>
    <x v="7"/>
    <s v="TI"/>
    <x v="2"/>
    <n v="1"/>
    <b v="1"/>
    <x v="0"/>
    <x v="6"/>
  </r>
  <r>
    <s v="KPFI-TI-3347-01-08-2022"/>
    <s v="LTM/0406/22-23"/>
    <n v="37344"/>
    <n v="9606.2919999999995"/>
    <s v="HMB-105787"/>
    <s v="KPPE-SB-63356"/>
    <d v="2022-09-24T00:00:00"/>
    <n v="33700995.210000001"/>
    <n v="1"/>
    <n v="8"/>
    <n v="8"/>
    <m/>
    <x v="7"/>
    <s v="TI"/>
    <x v="2"/>
    <n v="1"/>
    <b v="1"/>
    <x v="0"/>
    <x v="6"/>
  </r>
  <r>
    <s v="KPFI-TI-2638-26-07-2022"/>
    <s v="LTM/0436/22-23"/>
    <n v="82649"/>
    <n v="8308.2000000000007"/>
    <s v="Open Account"/>
    <s v="KPPE-SB-63890"/>
    <d v="2022-09-25T00:00:00"/>
    <n v="96756450.799999997"/>
    <n v="1"/>
    <n v="20"/>
    <n v="20"/>
    <m/>
    <x v="7"/>
    <s v="TI"/>
    <x v="2"/>
    <n v="1"/>
    <b v="1"/>
    <x v="0"/>
    <x v="6"/>
  </r>
  <r>
    <s v="KPFI-TI-2638-26-07-2022"/>
    <s v="LTM/0436/22-23"/>
    <n v="82649"/>
    <n v="9606.2919999999995"/>
    <s v="Open Account"/>
    <s v="KPPE-SB-63890"/>
    <d v="2022-09-25T00:00:00"/>
    <n v="96756450.799999997"/>
    <n v="1"/>
    <n v="30"/>
    <n v="30"/>
    <m/>
    <x v="7"/>
    <s v="TI"/>
    <x v="2"/>
    <n v="1"/>
    <b v="1"/>
    <x v="0"/>
    <x v="6"/>
  </r>
  <r>
    <s v="PQZI-EP-1480-20-07-2022"/>
    <s v="LTM/0436/22-23"/>
    <n v="82649"/>
    <n v="3923.29"/>
    <s v="Open Account"/>
    <s v="KPPE-SB-63890"/>
    <d v="2022-09-25T00:00:00"/>
    <n v="96756450.799999997"/>
    <n v="1"/>
    <n v="36.74"/>
    <n v="36.74"/>
    <m/>
    <x v="7"/>
    <s v="EP"/>
    <x v="2"/>
    <n v="1"/>
    <b v="1"/>
    <x v="0"/>
    <x v="6"/>
  </r>
  <r>
    <s v="PQIB-IB-2406-11-08-2020"/>
    <s v="LTM/0437/22-23"/>
    <n v="30360"/>
    <n v="2701.12"/>
    <s v="ABL-000043"/>
    <s v="KPPE-SB-64895"/>
    <d v="2022-09-27T00:00:00"/>
    <n v="28441839.140000001"/>
    <n v="0.4"/>
    <n v="8452.4"/>
    <n v="21131"/>
    <m/>
    <x v="7"/>
    <s v="IB"/>
    <x v="0"/>
    <n v="0.4"/>
    <b v="1"/>
    <x v="0"/>
    <x v="0"/>
  </r>
  <r>
    <s v="PQIB-IB-2406-11-08-2020"/>
    <s v="LTM/0443/22-23"/>
    <n v="49600"/>
    <n v="2701.12"/>
    <s v="AHB-079080"/>
    <s v="KPEX-SB-34948"/>
    <d v="2022-09-27T00:00:00"/>
    <n v="52900973.210000001"/>
    <n v="0.4"/>
    <n v="11570"/>
    <n v="28925"/>
    <m/>
    <x v="7"/>
    <s v="IB"/>
    <x v="0"/>
    <n v="0.4"/>
    <b v="1"/>
    <x v="0"/>
    <x v="0"/>
  </r>
  <r>
    <s v="KAPE-IB-196703-29-04-2022"/>
    <s v="LTM/0437/22-23"/>
    <n v="30360"/>
    <n v="2513.1"/>
    <s v="ABL-000043"/>
    <s v="KPPE-SB-64895"/>
    <d v="2022-09-27T00:00:00"/>
    <n v="28441839.140000001"/>
    <n v="0.04"/>
    <n v="845.24"/>
    <n v="21131"/>
    <m/>
    <x v="7"/>
    <s v="IB"/>
    <x v="0"/>
    <n v="0.04"/>
    <b v="1"/>
    <x v="0"/>
    <x v="2"/>
  </r>
  <r>
    <s v="KAPW-IB-14182-02-08-2022"/>
    <s v="LTM/0437/22-23"/>
    <n v="30360"/>
    <n v="2847"/>
    <s v="ABL-000043"/>
    <s v="KPPE-SB-64895"/>
    <d v="2022-09-27T00:00:00"/>
    <n v="28441839.140000001"/>
    <n v="0.03"/>
    <n v="633.92999999999995"/>
    <n v="21131"/>
    <m/>
    <x v="7"/>
    <s v="IB"/>
    <x v="0"/>
    <n v="0.03"/>
    <b v="1"/>
    <x v="0"/>
    <x v="2"/>
  </r>
  <r>
    <s v="KAPW-IB-14182-02-08-2022"/>
    <s v="LTM/0443/22-23"/>
    <n v="49600"/>
    <n v="2847"/>
    <s v="AHB-079080"/>
    <s v="KPEX-SB-34948"/>
    <d v="2022-09-27T00:00:00"/>
    <n v="52900973.210000001"/>
    <n v="0.03"/>
    <n v="867.75"/>
    <n v="28925"/>
    <m/>
    <x v="7"/>
    <s v="IB"/>
    <x v="0"/>
    <n v="0.03"/>
    <b v="1"/>
    <x v="0"/>
    <x v="2"/>
  </r>
  <r>
    <s v="KAPE-IB-35021-01-09-2022"/>
    <s v="LTM/0443/22-23"/>
    <n v="49600"/>
    <n v="3204.16"/>
    <s v="AHB-079080"/>
    <s v="KPEX-SB-34948"/>
    <d v="2022-09-27T00:00:00"/>
    <n v="52900973.210000001"/>
    <n v="7.0000000000000007E-2"/>
    <n v="868.35"/>
    <n v="12405"/>
    <m/>
    <x v="7"/>
    <s v="IB"/>
    <x v="0"/>
    <n v="7.0000000000000007E-2"/>
    <b v="1"/>
    <x v="0"/>
    <x v="8"/>
  </r>
  <r>
    <s v="PQIB-IB-2406-11-08-2020"/>
    <s v="LTM/0418/22-23"/>
    <n v="66230"/>
    <n v="2701.12"/>
    <s v="HBL-025351"/>
    <s v="KPEX-SB-35478"/>
    <d v="2022-09-28T00:00:00"/>
    <n v="71518565.739999995"/>
    <n v="0.4"/>
    <n v="13722.4"/>
    <n v="34306"/>
    <m/>
    <x v="7"/>
    <s v="IB"/>
    <x v="0"/>
    <n v="0.4"/>
    <b v="1"/>
    <x v="0"/>
    <x v="0"/>
  </r>
  <r>
    <s v="PQIB-IB-2406-11-08-2020"/>
    <s v="LTM/0441/22-23"/>
    <n v="13960"/>
    <n v="2701.12"/>
    <s v="HMB-109255"/>
    <s v="KPPE-SB-65144"/>
    <d v="2022-09-27T00:00:00"/>
    <n v="17775890.050000001"/>
    <n v="0.1"/>
    <n v="894.3"/>
    <n v="8943"/>
    <m/>
    <x v="7"/>
    <s v="IB"/>
    <x v="0"/>
    <n v="0.1"/>
    <b v="1"/>
    <x v="0"/>
    <x v="0"/>
  </r>
  <r>
    <s v="PQIB-IB-2406-11-08-2020"/>
    <s v="LTM/0444/22-23"/>
    <n v="49494"/>
    <n v="2701.12"/>
    <s v="HBL-025180"/>
    <s v="KPPE-SB-65097"/>
    <d v="2022-09-27T00:00:00"/>
    <n v="27153459.780000001"/>
    <n v="0.1"/>
    <n v="1467.5"/>
    <n v="14675"/>
    <m/>
    <x v="7"/>
    <s v="IB"/>
    <x v="0"/>
    <n v="0.1"/>
    <b v="1"/>
    <x v="0"/>
    <x v="0"/>
  </r>
  <r>
    <s v="PQIB-IB-2406-11-08-2020"/>
    <s v="LTM/0446/22-23"/>
    <n v="5857"/>
    <n v="2701.12"/>
    <s v="HMB-109320"/>
    <s v="KPPE-SB-65655"/>
    <d v="2022-09-28T00:00:00"/>
    <n v="87517061.469999999"/>
    <n v="0.4"/>
    <n v="13526.8"/>
    <n v="33817"/>
    <m/>
    <x v="7"/>
    <s v="IB"/>
    <x v="0"/>
    <n v="0.4"/>
    <b v="1"/>
    <x v="0"/>
    <x v="0"/>
  </r>
  <r>
    <s v="PQIB-IB-2406-11-08-2020"/>
    <s v="LTM/0451/22-23"/>
    <n v="53042"/>
    <n v="2701.12"/>
    <s v="HBL-025382"/>
    <s v="KPEX-SB-35479"/>
    <d v="2022-09-28T00:00:00"/>
    <n v="63844145.659999996"/>
    <n v="0.4"/>
    <n v="15124.4"/>
    <n v="37811"/>
    <m/>
    <x v="7"/>
    <s v="IB"/>
    <x v="0"/>
    <n v="0.4"/>
    <b v="1"/>
    <x v="0"/>
    <x v="0"/>
  </r>
  <r>
    <s v="KAPE-IB-218987-07-06-2022"/>
    <s v="LTM/0418/22-23"/>
    <n v="66230"/>
    <n v="5201.009"/>
    <s v="HBL-025351"/>
    <s v="KPEX-SB-35478"/>
    <d v="2022-09-28T00:00:00"/>
    <n v="71518565.739999995"/>
    <n v="0.48980000000000001"/>
    <n v="1817.1599999999999"/>
    <n v="3710"/>
    <m/>
    <x v="7"/>
    <s v="IB"/>
    <x v="0"/>
    <n v="0.48980000000000001"/>
    <b v="1"/>
    <x v="0"/>
    <x v="10"/>
  </r>
  <r>
    <s v="KAPE-IB-15088-29-07-2022"/>
    <s v="LTM/0441/22-23"/>
    <n v="13960"/>
    <n v="3402.9"/>
    <s v="HMB-109255"/>
    <s v="KPPE-SB-65144"/>
    <d v="2022-09-27T00:00:00"/>
    <n v="17775890.050000001"/>
    <n v="7.0000000000000007E-2"/>
    <n v="626.01"/>
    <n v="8943"/>
    <m/>
    <x v="7"/>
    <s v="IB"/>
    <x v="0"/>
    <n v="7.0000000000000007E-2"/>
    <b v="1"/>
    <x v="0"/>
    <x v="2"/>
  </r>
  <r>
    <s v="KAPW-IB-14182-02-08-2022"/>
    <s v="LTM/0418/22-23"/>
    <n v="66230"/>
    <n v="2847"/>
    <s v="HBL-025351"/>
    <s v="KPEX-SB-35478"/>
    <d v="2022-09-28T00:00:00"/>
    <n v="71518565.739999995"/>
    <n v="0.03"/>
    <n v="1029.1799999999998"/>
    <n v="34306"/>
    <m/>
    <x v="7"/>
    <s v="IB"/>
    <x v="0"/>
    <n v="0.03"/>
    <b v="1"/>
    <x v="0"/>
    <x v="2"/>
  </r>
  <r>
    <s v="KAPW-IB-14182-02-08-2022"/>
    <s v="LTM/0441/22-23"/>
    <n v="13960"/>
    <n v="2847"/>
    <s v="HMB-109255"/>
    <s v="KPPE-SB-65144"/>
    <d v="2022-09-27T00:00:00"/>
    <n v="17775890.050000001"/>
    <n v="0.03"/>
    <n v="268.29000000000002"/>
    <n v="8943"/>
    <m/>
    <x v="7"/>
    <s v="IB"/>
    <x v="0"/>
    <n v="0.03"/>
    <b v="1"/>
    <x v="0"/>
    <x v="2"/>
  </r>
  <r>
    <s v="KAPW-IB-14182-02-08-2022"/>
    <s v="LTM/0444/22-23"/>
    <n v="49494"/>
    <n v="2847"/>
    <s v="HBL-025180"/>
    <s v="KPPE-SB-65097"/>
    <d v="2022-09-27T00:00:00"/>
    <n v="27153459.780000001"/>
    <n v="0.03"/>
    <n v="440.25"/>
    <n v="14675"/>
    <m/>
    <x v="7"/>
    <s v="IB"/>
    <x v="0"/>
    <n v="0.03"/>
    <b v="1"/>
    <x v="0"/>
    <x v="2"/>
  </r>
  <r>
    <s v="KAPW-IB-14182-02-08-2022"/>
    <s v="LTM/0446/22-23"/>
    <n v="5857"/>
    <n v="2847"/>
    <s v="HMB-109320"/>
    <s v="KPPE-SB-65655"/>
    <d v="2022-09-28T00:00:00"/>
    <n v="87517061.469999999"/>
    <n v="0.03"/>
    <n v="1014.5100000000001"/>
    <n v="33817"/>
    <m/>
    <x v="7"/>
    <s v="IB"/>
    <x v="0"/>
    <n v="0.03"/>
    <b v="1"/>
    <x v="0"/>
    <x v="2"/>
  </r>
  <r>
    <s v="KAPW-IB-14182-02-08-2022"/>
    <s v="LTM/0451/22-23"/>
    <n v="53042"/>
    <n v="2847"/>
    <s v="HBL-025382"/>
    <s v="KPEX-SB-35479"/>
    <d v="2022-09-28T00:00:00"/>
    <n v="63844145.659999996"/>
    <n v="0.03"/>
    <n v="1134.33"/>
    <n v="37811"/>
    <m/>
    <x v="7"/>
    <s v="IB"/>
    <x v="0"/>
    <n v="0.03"/>
    <b v="1"/>
    <x v="0"/>
    <x v="2"/>
  </r>
  <r>
    <s v="KAPE-IB-188953-18-04-2022"/>
    <s v="LTM/0441/22-23"/>
    <n v="13960"/>
    <n v="5205.12"/>
    <s v="HMB-109255"/>
    <s v="KPPE-SB-65144"/>
    <d v="2022-09-27T00:00:00"/>
    <n v="17775890.050000001"/>
    <n v="1.0101"/>
    <n v="9033.32"/>
    <n v="8943"/>
    <m/>
    <x v="7"/>
    <s v="IB"/>
    <x v="0"/>
    <n v="1.0101"/>
    <b v="1"/>
    <x v="0"/>
    <x v="1"/>
  </r>
  <r>
    <s v="KAPE-IB-40552-12-09-2022"/>
    <s v="LTM/0441/22-23"/>
    <n v="13960"/>
    <n v="3215.1990000000001"/>
    <s v="HMB-109255"/>
    <s v="KPPE-SB-65144"/>
    <d v="2022-09-27T00:00:00"/>
    <n v="17775890.050000001"/>
    <n v="7.0000000000000007E-2"/>
    <n v="626.01"/>
    <n v="8943"/>
    <m/>
    <x v="7"/>
    <s v="IB"/>
    <x v="0"/>
    <n v="7.0000000000000007E-2"/>
    <b v="1"/>
    <x v="0"/>
    <x v="8"/>
  </r>
  <r>
    <s v="KAPE-IB-40552-12-09-2022"/>
    <s v="LTM/0444/22-23"/>
    <n v="49494"/>
    <n v="3215.1990000000001"/>
    <s v="HBL-025180"/>
    <s v="KPPE-SB-65097"/>
    <d v="2022-09-27T00:00:00"/>
    <n v="27153459.780000001"/>
    <n v="7.0000000000000007E-2"/>
    <n v="972.65"/>
    <n v="13895"/>
    <m/>
    <x v="7"/>
    <s v="IB"/>
    <x v="0"/>
    <n v="7.0000000000000007E-2"/>
    <b v="1"/>
    <x v="0"/>
    <x v="8"/>
  </r>
  <r>
    <s v="KAPE-IB-40552-12-09-2022"/>
    <s v="LTM/0446/22-23"/>
    <n v="5857"/>
    <n v="3215.1990000000001"/>
    <s v="HMB-109320"/>
    <s v="KPPE-SB-65655"/>
    <d v="2022-09-28T00:00:00"/>
    <n v="87517061.469999999"/>
    <n v="7.0000000000000007E-2"/>
    <n v="246.4"/>
    <n v="3520"/>
    <m/>
    <x v="7"/>
    <s v="IB"/>
    <x v="0"/>
    <n v="7.0000000000000007E-2"/>
    <b v="1"/>
    <x v="0"/>
    <x v="8"/>
  </r>
  <r>
    <s v="KAPE-IB-20079-06-08-2022"/>
    <s v="LTM/0441/22-23"/>
    <n v="13960"/>
    <n v="4810.29"/>
    <s v="HMB-109255"/>
    <s v="KPPE-SB-65144"/>
    <d v="2022-09-27T00:00:00"/>
    <n v="17775890.050000001"/>
    <n v="0.06"/>
    <n v="536.58000000000004"/>
    <n v="8943"/>
    <m/>
    <x v="7"/>
    <s v="IB"/>
    <x v="0"/>
    <n v="0.06"/>
    <b v="1"/>
    <x v="0"/>
    <x v="7"/>
  </r>
  <r>
    <s v="KAPE-IB-20079-06-08-2022"/>
    <s v="LTM/0444/22-23"/>
    <n v="49494"/>
    <n v="4810.29"/>
    <s v="HBL-025180"/>
    <s v="KPPE-SB-65097"/>
    <d v="2022-09-27T00:00:00"/>
    <n v="27153459.780000001"/>
    <n v="0.06"/>
    <n v="880.5"/>
    <n v="14675"/>
    <m/>
    <x v="7"/>
    <s v="IB"/>
    <x v="0"/>
    <n v="0.06"/>
    <b v="1"/>
    <x v="0"/>
    <x v="7"/>
  </r>
  <r>
    <s v="KAPE-IB-20079-06-08-2022"/>
    <s v="LTM/0446/22-23"/>
    <n v="5857"/>
    <n v="4810.29"/>
    <s v="HMB-109320"/>
    <s v="KPPE-SB-65655"/>
    <d v="2022-09-28T00:00:00"/>
    <n v="87517061.469999999"/>
    <n v="0.06"/>
    <n v="2029.0200000000002"/>
    <n v="33817"/>
    <m/>
    <x v="7"/>
    <s v="IB"/>
    <x v="0"/>
    <n v="0.06"/>
    <b v="1"/>
    <x v="0"/>
    <x v="7"/>
  </r>
  <r>
    <s v="KAPE-IB-20079-06-08-2022"/>
    <s v="LTM/0451/22-23"/>
    <n v="53042"/>
    <n v="4810.29"/>
    <s v="HBL-025382"/>
    <s v="KPEX-SB-35479"/>
    <d v="2022-09-28T00:00:00"/>
    <n v="63844145.659999996"/>
    <n v="0.06"/>
    <n v="2268.66"/>
    <n v="37811"/>
    <m/>
    <x v="7"/>
    <s v="IB"/>
    <x v="0"/>
    <n v="0.06"/>
    <b v="1"/>
    <x v="0"/>
    <x v="7"/>
  </r>
  <r>
    <s v="PQIB-IB-2406-11-08-2020"/>
    <s v="LTM/0454/22-23"/>
    <n v="23140"/>
    <n v="2701.12"/>
    <s v="HMB-110173"/>
    <s v="KPPE-SB-66535"/>
    <d v="2022-09-29T00:00:00"/>
    <n v="43073902.560000002"/>
    <n v="0.1"/>
    <n v="1948.1000000000001"/>
    <n v="19481"/>
    <m/>
    <x v="7"/>
    <s v="IB"/>
    <x v="0"/>
    <n v="0.1"/>
    <b v="1"/>
    <x v="0"/>
    <x v="0"/>
  </r>
  <r>
    <s v="PQIB-IB-2406-11-08-2020"/>
    <s v="LTM/0455/22-23"/>
    <n v="23230"/>
    <n v="2701.12"/>
    <s v="AHB-080132"/>
    <s v="KPEX-SB-36031"/>
    <d v="2022-09-29T00:00:00"/>
    <n v="30682309.949999999"/>
    <n v="0.1"/>
    <n v="1660.9"/>
    <n v="16609"/>
    <m/>
    <x v="7"/>
    <s v="IB"/>
    <x v="0"/>
    <n v="0.1"/>
    <b v="1"/>
    <x v="0"/>
    <x v="0"/>
  </r>
  <r>
    <s v="KAPW-TI-5758-15-07-2022"/>
    <s v="LTM/0455/22-23"/>
    <n v="23230"/>
    <n v="4821.1090000000004"/>
    <s v="AHB-080132"/>
    <s v="KPEX-SB-36031"/>
    <d v="2022-09-29T00:00:00"/>
    <n v="30682309.949999999"/>
    <n v="1"/>
    <n v="8"/>
    <n v="8"/>
    <m/>
    <x v="7"/>
    <s v="TI"/>
    <x v="2"/>
    <n v="1"/>
    <b v="1"/>
    <x v="0"/>
    <x v="6"/>
  </r>
  <r>
    <s v="KAPE-IB-15088-29-07-2022"/>
    <s v="LTM/0454/22-23"/>
    <n v="23140"/>
    <n v="3402.9"/>
    <s v="HMB-110173"/>
    <s v="KPPE-SB-66535"/>
    <d v="2022-09-29T00:00:00"/>
    <n v="43073902.560000002"/>
    <n v="0.04"/>
    <n v="50.28"/>
    <n v="1257"/>
    <m/>
    <x v="7"/>
    <s v="IB"/>
    <x v="0"/>
    <n v="0.04"/>
    <b v="1"/>
    <x v="0"/>
    <x v="2"/>
  </r>
  <r>
    <s v="KAPE-IB-15088-29-07-2022"/>
    <s v="LTM/0454/22-23"/>
    <n v="23140"/>
    <n v="3402.9"/>
    <s v="HMB-110173"/>
    <s v="KPPE-SB-66535"/>
    <d v="2022-09-29T00:00:00"/>
    <n v="43073902.560000002"/>
    <n v="7.0000000000000007E-2"/>
    <n v="1275.68"/>
    <n v="18224"/>
    <m/>
    <x v="7"/>
    <s v="IB"/>
    <x v="0"/>
    <n v="7.0000000000000007E-2"/>
    <b v="1"/>
    <x v="0"/>
    <x v="2"/>
  </r>
  <r>
    <s v="KAPE-IB-15088-29-07-2022"/>
    <s v="LTM/0455/22-23"/>
    <n v="23230"/>
    <n v="3402.9"/>
    <s v="AHB-080132"/>
    <s v="KPEX-SB-36031"/>
    <d v="2022-09-29T00:00:00"/>
    <n v="30682309.949999999"/>
    <n v="7.0000000000000007E-2"/>
    <n v="1162.6300000000001"/>
    <n v="16609"/>
    <m/>
    <x v="7"/>
    <s v="IB"/>
    <x v="0"/>
    <n v="7.0000000000000007E-2"/>
    <b v="1"/>
    <x v="0"/>
    <x v="2"/>
  </r>
  <r>
    <s v="KAPW-IB-14182-02-08-2022"/>
    <s v="LTM/0454/22-23"/>
    <n v="23140"/>
    <n v="2847"/>
    <s v="HMB-110173"/>
    <s v="KPPE-SB-66535"/>
    <d v="2022-09-29T00:00:00"/>
    <n v="43073902.560000002"/>
    <n v="0.03"/>
    <n v="584.43000000000006"/>
    <n v="19481"/>
    <m/>
    <x v="7"/>
    <s v="IB"/>
    <x v="0"/>
    <n v="0.03"/>
    <b v="1"/>
    <x v="0"/>
    <x v="2"/>
  </r>
  <r>
    <s v="KAPW-IB-14182-02-08-2022"/>
    <s v="LTM/0455/22-23"/>
    <n v="23230"/>
    <n v="2847"/>
    <s v="AHB-080132"/>
    <s v="KPEX-SB-36031"/>
    <d v="2022-09-29T00:00:00"/>
    <n v="30682309.949999999"/>
    <n v="0.03"/>
    <n v="498.27"/>
    <n v="16609"/>
    <m/>
    <x v="7"/>
    <s v="IB"/>
    <x v="0"/>
    <n v="0.03"/>
    <b v="1"/>
    <x v="0"/>
    <x v="2"/>
  </r>
  <r>
    <s v="KAPE-IB-188953-18-04-2022"/>
    <s v="LTM/0455/22-23"/>
    <n v="23230"/>
    <n v="5205.12"/>
    <s v="AHB-080132"/>
    <s v="KPEX-SB-36031"/>
    <d v="2022-09-29T00:00:00"/>
    <n v="30682309.949999999"/>
    <n v="1.0101"/>
    <n v="6794.85"/>
    <n v="6726.91"/>
    <m/>
    <x v="7"/>
    <s v="IB"/>
    <x v="0"/>
    <n v="1.0101"/>
    <b v="1"/>
    <x v="0"/>
    <x v="1"/>
  </r>
  <r>
    <s v="KAPE-IB-40552-12-09-2022"/>
    <s v="LTM/0454/22-23"/>
    <n v="23140"/>
    <n v="3215.1990000000001"/>
    <s v="HMB-110173"/>
    <s v="KPPE-SB-66535"/>
    <d v="2022-09-29T00:00:00"/>
    <n v="43073902.560000002"/>
    <n v="7.0000000000000007E-2"/>
    <n v="1363.67"/>
    <n v="19481"/>
    <m/>
    <x v="7"/>
    <s v="IB"/>
    <x v="0"/>
    <n v="7.0000000000000007E-2"/>
    <b v="1"/>
    <x v="0"/>
    <x v="8"/>
  </r>
  <r>
    <s v="KAPE-IB-40552-12-09-2022"/>
    <s v="LTM/0455/22-23"/>
    <n v="23230"/>
    <n v="3215.1990000000001"/>
    <s v="AHB-080132"/>
    <s v="KPEX-SB-36031"/>
    <d v="2022-09-29T00:00:00"/>
    <n v="30682309.949999999"/>
    <n v="7.0000000000000007E-2"/>
    <n v="1162.6300000000001"/>
    <n v="16609"/>
    <m/>
    <x v="7"/>
    <s v="IB"/>
    <x v="0"/>
    <n v="7.0000000000000007E-2"/>
    <b v="1"/>
    <x v="0"/>
    <x v="8"/>
  </r>
  <r>
    <s v="KAPE-IB-20079-06-08-2022"/>
    <s v="LTM/0454/22-23"/>
    <n v="23140"/>
    <n v="4810.29"/>
    <s v="HMB-110173"/>
    <s v="KPPE-SB-66535"/>
    <d v="2022-09-29T00:00:00"/>
    <n v="43073902.560000002"/>
    <n v="0.06"/>
    <n v="1093.44"/>
    <n v="18224"/>
    <m/>
    <x v="7"/>
    <s v="IB"/>
    <x v="0"/>
    <n v="0.06"/>
    <b v="1"/>
    <x v="0"/>
    <x v="7"/>
  </r>
  <r>
    <s v="KAPE-IB-20079-06-08-2022"/>
    <s v="LTM/0455/22-23"/>
    <n v="23230"/>
    <n v="4810.29"/>
    <s v="AHB-080132"/>
    <s v="KPEX-SB-36031"/>
    <d v="2022-09-29T00:00:00"/>
    <n v="30682309.949999999"/>
    <n v="0.06"/>
    <n v="996.54"/>
    <n v="16609"/>
    <m/>
    <x v="7"/>
    <s v="IB"/>
    <x v="0"/>
    <n v="0.06"/>
    <b v="1"/>
    <x v="0"/>
    <x v="7"/>
  </r>
  <r>
    <s v="KAPE-IB-188943-18-04-2022"/>
    <s v="LTM/0455/22-23"/>
    <n v="23230"/>
    <n v="5205.12"/>
    <s v="AHB-080132"/>
    <s v="KPEX-SB-36031"/>
    <d v="2022-09-29T00:00:00"/>
    <n v="30682309.949999999"/>
    <n v="1.0101"/>
    <n v="9981.9"/>
    <n v="9882.09"/>
    <m/>
    <x v="7"/>
    <s v="IB"/>
    <x v="0"/>
    <n v="1.0101"/>
    <b v="1"/>
    <x v="0"/>
    <x v="1"/>
  </r>
  <r>
    <s v="PQIB-IB-2406-11-08-2020"/>
    <s v="LTM/0453/22-23"/>
    <n v="43445"/>
    <n v="2701.12"/>
    <s v="HBL-023644"/>
    <s v="KPEX-SB-36599"/>
    <d v="2022-09-30T00:00:00"/>
    <n v="44089602.219999999"/>
    <n v="0.4"/>
    <n v="8290.7999999999993"/>
    <n v="20727"/>
    <m/>
    <x v="7"/>
    <s v="IB"/>
    <x v="0"/>
    <n v="0.4"/>
    <b v="1"/>
    <x v="0"/>
    <x v="0"/>
  </r>
  <r>
    <s v="PQIB-IB-2406-11-08-2020"/>
    <s v="LTM/0454A/22-23"/>
    <n v="36288"/>
    <n v="2701.12"/>
    <s v="HMB-110283"/>
    <s v="KPPE-SB-67400"/>
    <d v="2022-09-29T00:00:00"/>
    <n v="71558543"/>
    <n v="0.1"/>
    <n v="3177.6"/>
    <n v="31776"/>
    <m/>
    <x v="7"/>
    <s v="IB"/>
    <x v="0"/>
    <n v="0.1"/>
    <b v="1"/>
    <x v="0"/>
    <x v="0"/>
  </r>
  <r>
    <s v="PQIB-IB-2406-11-08-2020"/>
    <s v="LTM/0458/22-23"/>
    <n v="24612"/>
    <n v="2701.12"/>
    <s v="HMB-110584"/>
    <s v="KPPE-SB-67649"/>
    <d v="2022-09-30T00:00:00"/>
    <n v="29745281.280000001"/>
    <n v="0.4"/>
    <n v="4556"/>
    <n v="11390"/>
    <m/>
    <x v="7"/>
    <s v="IB"/>
    <x v="0"/>
    <n v="0.4"/>
    <b v="1"/>
    <x v="0"/>
    <x v="0"/>
  </r>
  <r>
    <s v="PQIB-IB-2406-11-08-2020"/>
    <s v="LTM/0459/22-23"/>
    <n v="26611"/>
    <n v="2701.12"/>
    <s v="BAF-043997"/>
    <s v="KPPE-SB-67667"/>
    <d v="2022-09-30T00:00:00"/>
    <n v="22239721.800000001"/>
    <n v="0.4"/>
    <n v="5197.2"/>
    <n v="12992"/>
    <m/>
    <x v="7"/>
    <s v="IB"/>
    <x v="0"/>
    <n v="0.40003"/>
    <b v="0"/>
    <x v="0"/>
    <x v="0"/>
  </r>
  <r>
    <s v="KPAF-TI-387-04-07-2022"/>
    <s v="LTM/0453/22-23"/>
    <n v="43445"/>
    <n v="4821.1090000000004"/>
    <s v="HBL-023644"/>
    <s v="KPEX-SB-36599"/>
    <d v="2022-09-30T00:00:00"/>
    <n v="44089602.219999999"/>
    <n v="1"/>
    <n v="20000"/>
    <n v="20000"/>
    <m/>
    <x v="7"/>
    <s v="TI"/>
    <x v="2"/>
    <n v="1"/>
    <b v="1"/>
    <x v="0"/>
    <x v="6"/>
  </r>
  <r>
    <s v="KAPW-TI-5758-15-07-2022"/>
    <s v="LTM/0453/22-23"/>
    <n v="43445"/>
    <n v="4821.1090000000004"/>
    <s v="HBL-023644"/>
    <s v="KPEX-SB-36599"/>
    <d v="2022-09-30T00:00:00"/>
    <n v="44089602.219999999"/>
    <n v="1"/>
    <n v="10"/>
    <n v="10"/>
    <m/>
    <x v="7"/>
    <s v="TI"/>
    <x v="2"/>
    <n v="1"/>
    <b v="1"/>
    <x v="0"/>
    <x v="6"/>
  </r>
  <r>
    <s v="KAPE-IB-15088-29-07-2022"/>
    <s v="LTM/0454A/22-23"/>
    <n v="36288"/>
    <n v="3402.9"/>
    <s v="HMB-110283"/>
    <s v="KPPE-SB-67400"/>
    <d v="2022-09-29T00:00:00"/>
    <n v="71558543"/>
    <n v="0.04"/>
    <n v="69.040000000000006"/>
    <n v="1726"/>
    <m/>
    <x v="7"/>
    <s v="IB"/>
    <x v="0"/>
    <n v="0.04"/>
    <b v="1"/>
    <x v="0"/>
    <x v="2"/>
  </r>
  <r>
    <s v="KAPE-IB-15088-29-07-2022"/>
    <s v="LTM/0454A/22-23"/>
    <n v="36288"/>
    <n v="3402.9"/>
    <s v="HMB-110283"/>
    <s v="KPPE-SB-67400"/>
    <d v="2022-09-29T00:00:00"/>
    <n v="71558543"/>
    <n v="7.0000000000000007E-2"/>
    <n v="2103.5"/>
    <n v="30050"/>
    <m/>
    <x v="7"/>
    <s v="IB"/>
    <x v="0"/>
    <n v="7.0000000000000007E-2"/>
    <b v="1"/>
    <x v="0"/>
    <x v="2"/>
  </r>
  <r>
    <s v="KAPW-IB-14182-02-08-2022"/>
    <s v="LTM/0453/22-23"/>
    <n v="43445"/>
    <n v="2847"/>
    <s v="HBL-023644"/>
    <s v="KPEX-SB-36599"/>
    <d v="2022-09-30T00:00:00"/>
    <n v="44089602.219999999"/>
    <n v="0.03"/>
    <n v="621.80999999999995"/>
    <n v="20727"/>
    <m/>
    <x v="7"/>
    <s v="IB"/>
    <x v="0"/>
    <n v="0.03"/>
    <b v="1"/>
    <x v="0"/>
    <x v="2"/>
  </r>
  <r>
    <s v="KAPW-IB-14182-02-08-2022"/>
    <s v="LTM/0454A/22-23"/>
    <n v="36288"/>
    <n v="2847"/>
    <s v="HMB-110283"/>
    <s v="KPPE-SB-67400"/>
    <d v="2022-09-29T00:00:00"/>
    <n v="71558543"/>
    <n v="0.03"/>
    <n v="953.28"/>
    <n v="31776"/>
    <m/>
    <x v="7"/>
    <s v="IB"/>
    <x v="0"/>
    <n v="0.03"/>
    <b v="1"/>
    <x v="0"/>
    <x v="2"/>
  </r>
  <r>
    <s v="KAPW-IB-14182-02-08-2022"/>
    <s v="LTM/0458/22-23"/>
    <n v="24612"/>
    <n v="2847"/>
    <s v="HMB-110584"/>
    <s v="KPPE-SB-67649"/>
    <d v="2022-09-30T00:00:00"/>
    <n v="29745281.280000001"/>
    <n v="0.03"/>
    <n v="341.7"/>
    <n v="11390"/>
    <m/>
    <x v="7"/>
    <s v="IB"/>
    <x v="0"/>
    <n v="0.03"/>
    <b v="1"/>
    <x v="0"/>
    <x v="2"/>
  </r>
  <r>
    <s v="KAPW-IB-14182-02-08-2022"/>
    <s v="LTM/0459/22-23"/>
    <n v="26611"/>
    <n v="2847"/>
    <s v="BAF-043997"/>
    <s v="KPPE-SB-67667"/>
    <d v="2022-09-30T00:00:00"/>
    <n v="22239721.800000001"/>
    <n v="0.03"/>
    <n v="389.78999999999996"/>
    <n v="12992"/>
    <m/>
    <x v="7"/>
    <s v="IB"/>
    <x v="0"/>
    <n v="0.03"/>
    <b v="1"/>
    <x v="0"/>
    <x v="2"/>
  </r>
  <r>
    <s v="KAPE-IB-40552-12-09-2022"/>
    <s v="LTM/0454A/22-23"/>
    <n v="36288"/>
    <n v="3215.1990000000001"/>
    <s v="HMB-110283"/>
    <s v="KPPE-SB-67400"/>
    <d v="2022-09-29T00:00:00"/>
    <n v="71558543"/>
    <n v="7.0000000000000007E-2"/>
    <n v="2224.3200000000002"/>
    <n v="31776"/>
    <m/>
    <x v="7"/>
    <s v="IB"/>
    <x v="0"/>
    <n v="7.0000000000000007E-2"/>
    <b v="1"/>
    <x v="0"/>
    <x v="8"/>
  </r>
  <r>
    <s v="KAPE-IB-40552-12-09-2022"/>
    <s v="LTM/0459/22-23"/>
    <n v="26611"/>
    <n v="3215.1990000000001"/>
    <s v="BAF-043997"/>
    <s v="KPPE-SB-67667"/>
    <d v="2022-09-30T00:00:00"/>
    <n v="22239721.800000001"/>
    <n v="7.0000000000000007E-2"/>
    <n v="909.51"/>
    <n v="12992"/>
    <m/>
    <x v="7"/>
    <s v="IB"/>
    <x v="0"/>
    <n v="7.0010000000000003E-2"/>
    <b v="0"/>
    <x v="0"/>
    <x v="8"/>
  </r>
  <r>
    <s v="KAPE-IB-20079-06-08-2022"/>
    <s v="LTM/0453/22-23"/>
    <n v="43445"/>
    <n v="4810.29"/>
    <s v="HBL-023644"/>
    <s v="KPEX-SB-36599"/>
    <d v="2022-09-30T00:00:00"/>
    <n v="44089602.219999999"/>
    <n v="0.06"/>
    <n v="900.24"/>
    <n v="15004"/>
    <m/>
    <x v="7"/>
    <s v="IB"/>
    <x v="0"/>
    <n v="0.06"/>
    <b v="1"/>
    <x v="0"/>
    <x v="7"/>
  </r>
  <r>
    <s v="KAPE-IB-20079-06-08-2022"/>
    <s v="LTM/0454A/22-23"/>
    <n v="36288"/>
    <n v="4810.29"/>
    <s v="HMB-110283"/>
    <s v="KPPE-SB-67400"/>
    <d v="2022-09-29T00:00:00"/>
    <n v="71558543"/>
    <n v="0.06"/>
    <n v="1803"/>
    <n v="30050"/>
    <m/>
    <x v="7"/>
    <s v="IB"/>
    <x v="0"/>
    <n v="0.06"/>
    <b v="1"/>
    <x v="0"/>
    <x v="7"/>
  </r>
  <r>
    <s v="KAPE-IB-20079-06-08-2022"/>
    <s v="LTM/0459/22-23"/>
    <n v="26611"/>
    <n v="4810.29"/>
    <s v="BAF-043997"/>
    <s v="KPPE-SB-67667"/>
    <d v="2022-09-30T00:00:00"/>
    <n v="22239721.800000001"/>
    <n v="0.06"/>
    <n v="779.57999999999993"/>
    <n v="12992"/>
    <m/>
    <x v="7"/>
    <s v="IB"/>
    <x v="0"/>
    <n v="0.06"/>
    <b v="1"/>
    <x v="0"/>
    <x v="7"/>
  </r>
  <r>
    <s v="KAPE-IB-10867-21-07-2022"/>
    <s v="LTM/0458/22-23"/>
    <n v="24612"/>
    <n v="5509.21"/>
    <s v="HMB-110584"/>
    <s v="KPPE-SB-67649"/>
    <d v="2022-09-30T00:00:00"/>
    <n v="29745281.280000001"/>
    <n v="1.0101"/>
    <n v="11505.039999999999"/>
    <n v="11390"/>
    <m/>
    <x v="7"/>
    <s v="IB"/>
    <x v="0"/>
    <n v="1.0101"/>
    <b v="1"/>
    <x v="0"/>
    <x v="9"/>
  </r>
  <r>
    <s v="PQIB-IB-2406-11-08-2020"/>
    <s v="LTM/0454B/22-23"/>
    <n v="10562"/>
    <n v="2701.12"/>
    <s v="HMB-111070"/>
    <s v="KPPE-SB-68654"/>
    <d v="2022-10-01T00:00:00"/>
    <n v="20603236.719999999"/>
    <n v="0.1"/>
    <n v="899.59999999999991"/>
    <n v="8996"/>
    <m/>
    <x v="8"/>
    <s v="IB"/>
    <x v="0"/>
    <n v="0.1"/>
    <b v="1"/>
    <x v="0"/>
    <x v="0"/>
  </r>
  <r>
    <s v="PQIB-IB-2406-11-08-2020"/>
    <s v="LTM/0460/22-23"/>
    <n v="2296"/>
    <n v="2701.12"/>
    <s v="HMB-110709"/>
    <s v="KPPE-SB-68641"/>
    <d v="2022-10-01T00:00:00"/>
    <n v="33767377.859999999"/>
    <n v="0.4"/>
    <n v="7218"/>
    <n v="18045"/>
    <m/>
    <x v="8"/>
    <s v="IB"/>
    <x v="0"/>
    <n v="0.4"/>
    <b v="1"/>
    <x v="0"/>
    <x v="0"/>
  </r>
  <r>
    <s v="PQIB-IB-2406-11-08-2020"/>
    <s v="LTM/0461/22-23"/>
    <n v="3008"/>
    <n v="2701.12"/>
    <s v="HMB-110710"/>
    <s v="KPPE-SB-68675"/>
    <d v="2022-10-01T00:00:00"/>
    <n v="34091060.659999996"/>
    <n v="0.4"/>
    <n v="6812"/>
    <n v="17030"/>
    <m/>
    <x v="8"/>
    <s v="IB"/>
    <x v="0"/>
    <n v="0.4"/>
    <b v="1"/>
    <x v="0"/>
    <x v="0"/>
  </r>
  <r>
    <s v="PQIB-IB-2406-11-08-2020"/>
    <s v="LTM/0465/22-23"/>
    <n v="3775"/>
    <n v="2701.12"/>
    <s v="HMB-111138"/>
    <s v="KPPE-SB-68666"/>
    <d v="2022-10-01T00:00:00"/>
    <n v="40338841.5"/>
    <n v="0.1"/>
    <n v="1323.78"/>
    <n v="13237.76"/>
    <m/>
    <x v="8"/>
    <s v="IB"/>
    <x v="0"/>
    <n v="0.1"/>
    <b v="1"/>
    <x v="0"/>
    <x v="0"/>
  </r>
  <r>
    <s v="PQIB-IB-2406-11-08-2020"/>
    <s v="LTM/0465/22-23"/>
    <n v="3775"/>
    <n v="2701.12"/>
    <s v="HMB-111138"/>
    <s v="KPPE-SB-68666"/>
    <d v="2022-10-01T00:00:00"/>
    <n v="40338841.5"/>
    <n v="0.4"/>
    <n v="932.4"/>
    <n v="2331"/>
    <m/>
    <x v="8"/>
    <s v="IB"/>
    <x v="0"/>
    <n v="0.4"/>
    <b v="1"/>
    <x v="0"/>
    <x v="0"/>
  </r>
  <r>
    <s v="PQIB-IB-2406-11-08-2020"/>
    <s v="LTM/0467/22-23"/>
    <n v="20085"/>
    <n v="2701.12"/>
    <s v="HMB-111357"/>
    <s v="KPPE-SB-68622"/>
    <d v="2022-10-01T00:00:00"/>
    <n v="42411194.149999999"/>
    <n v="0.4"/>
    <n v="7288.8"/>
    <n v="18222"/>
    <m/>
    <x v="8"/>
    <s v="IB"/>
    <x v="0"/>
    <n v="0.4"/>
    <b v="1"/>
    <x v="0"/>
    <x v="0"/>
  </r>
  <r>
    <s v="KAPW-TI-699-04-07-2022"/>
    <s v="LTM/0465/22-23"/>
    <n v="3775"/>
    <n v="9606.1"/>
    <s v="HMB-111138"/>
    <s v="KPPE-SB-68666"/>
    <d v="2022-10-01T00:00:00"/>
    <n v="40338841.5"/>
    <n v="1"/>
    <n v="5"/>
    <n v="5"/>
    <m/>
    <x v="8"/>
    <s v="TI"/>
    <x v="2"/>
    <n v="1"/>
    <b v="1"/>
    <x v="0"/>
    <x v="6"/>
  </r>
  <r>
    <s v="KAPW-IB-54903-12-10-2021"/>
    <s v="LTM/0465/22-23"/>
    <n v="3775"/>
    <n v="5402.33"/>
    <s v="HMB-111138"/>
    <s v="KPPE-SB-68666"/>
    <d v="2022-10-01T00:00:00"/>
    <n v="40338841.5"/>
    <n v="0.99009999999999998"/>
    <n v="13106.71"/>
    <n v="13237.76"/>
    <m/>
    <x v="8"/>
    <s v="IB"/>
    <x v="0"/>
    <n v="0.99009999999999998"/>
    <b v="1"/>
    <x v="0"/>
    <x v="3"/>
  </r>
  <r>
    <s v="KAPW-IB-54903-12-10-2021"/>
    <s v="LTM/0465/22-23"/>
    <n v="3775"/>
    <n v="5402.33"/>
    <s v="HMB-111138"/>
    <s v="KPPE-SB-68666"/>
    <d v="2022-10-01T00:00:00"/>
    <n v="40338841.5"/>
    <n v="1.0101"/>
    <n v="2354.54"/>
    <n v="2331"/>
    <m/>
    <x v="8"/>
    <s v="IB"/>
    <x v="0"/>
    <n v="1.0101"/>
    <b v="1"/>
    <x v="0"/>
    <x v="3"/>
  </r>
  <r>
    <s v="KAPE-IB-15088-29-07-2022"/>
    <s v="LTM/0454B/22-23"/>
    <n v="10562"/>
    <n v="3402.9"/>
    <s v="HMB-111070"/>
    <s v="KPPE-SB-68654"/>
    <d v="2022-10-01T00:00:00"/>
    <n v="20603236.719999999"/>
    <n v="0.04"/>
    <n v="26.92"/>
    <n v="673"/>
    <m/>
    <x v="8"/>
    <s v="IB"/>
    <x v="0"/>
    <n v="0.04"/>
    <b v="1"/>
    <x v="0"/>
    <x v="2"/>
  </r>
  <r>
    <s v="KAPE-IB-15088-29-07-2022"/>
    <s v="LTM/0454B/22-23"/>
    <n v="10562"/>
    <n v="3402.9"/>
    <s v="HMB-111070"/>
    <s v="KPPE-SB-68654"/>
    <d v="2022-10-01T00:00:00"/>
    <n v="20603236.719999999"/>
    <n v="7.0000000000000007E-2"/>
    <n v="582.61"/>
    <n v="8323"/>
    <m/>
    <x v="8"/>
    <s v="IB"/>
    <x v="0"/>
    <n v="7.0000000000000007E-2"/>
    <b v="1"/>
    <x v="0"/>
    <x v="2"/>
  </r>
  <r>
    <s v="KAPW-IB-14182-02-08-2022"/>
    <s v="LTM/0454B/22-23"/>
    <n v="10562"/>
    <n v="2847"/>
    <s v="HMB-111070"/>
    <s v="KPPE-SB-68654"/>
    <d v="2022-10-01T00:00:00"/>
    <n v="20603236.719999999"/>
    <n v="0.03"/>
    <n v="269.88"/>
    <n v="8996"/>
    <m/>
    <x v="8"/>
    <s v="IB"/>
    <x v="0"/>
    <n v="0.03"/>
    <b v="1"/>
    <x v="0"/>
    <x v="2"/>
  </r>
  <r>
    <s v="KAPW-IB-14182-02-08-2022"/>
    <s v="LTM/0460/22-23"/>
    <n v="2296"/>
    <n v="2847"/>
    <s v="HMB-110709"/>
    <s v="KPPE-SB-68641"/>
    <d v="2022-10-01T00:00:00"/>
    <n v="33767377.859999999"/>
    <n v="0.03"/>
    <n v="541.34999999999991"/>
    <n v="18045"/>
    <m/>
    <x v="8"/>
    <s v="IB"/>
    <x v="0"/>
    <n v="0.03"/>
    <b v="1"/>
    <x v="0"/>
    <x v="2"/>
  </r>
  <r>
    <s v="KAPW-IB-14182-02-08-2022"/>
    <s v="LTM/0461/22-23"/>
    <n v="3008"/>
    <n v="2847"/>
    <s v="HMB-110710"/>
    <s v="KPPE-SB-68675"/>
    <d v="2022-10-01T00:00:00"/>
    <n v="34091060.659999996"/>
    <n v="0.03"/>
    <n v="510.9"/>
    <n v="17030"/>
    <m/>
    <x v="8"/>
    <s v="IB"/>
    <x v="0"/>
    <n v="0.03"/>
    <b v="1"/>
    <x v="0"/>
    <x v="2"/>
  </r>
  <r>
    <s v="KAPW-IB-14182-02-08-2022"/>
    <s v="LTM/0465/22-23"/>
    <n v="3775"/>
    <n v="2847"/>
    <s v="HMB-111138"/>
    <s v="KPPE-SB-68666"/>
    <d v="2022-10-01T00:00:00"/>
    <n v="40338841.5"/>
    <n v="0.03"/>
    <n v="69.930000000000007"/>
    <n v="2331"/>
    <m/>
    <x v="8"/>
    <s v="IB"/>
    <x v="0"/>
    <n v="0.03"/>
    <b v="1"/>
    <x v="0"/>
    <x v="2"/>
  </r>
  <r>
    <s v="KAPW-IB-14182-02-08-2022"/>
    <s v="LTM/0467/22-23"/>
    <n v="20085"/>
    <n v="2847"/>
    <s v="HMB-111357"/>
    <s v="KPPE-SB-68622"/>
    <d v="2022-10-01T00:00:00"/>
    <n v="42411194.149999999"/>
    <n v="0.03"/>
    <n v="546.66"/>
    <n v="18222"/>
    <m/>
    <x v="8"/>
    <s v="IB"/>
    <x v="0"/>
    <n v="0.03"/>
    <b v="1"/>
    <x v="0"/>
    <x v="2"/>
  </r>
  <r>
    <s v="KAPE-IB-20079-06-08-2022"/>
    <s v="LTM/0454B/22-23"/>
    <n v="10562"/>
    <n v="4810.29"/>
    <s v="HMB-111070"/>
    <s v="KPPE-SB-68654"/>
    <d v="2022-10-01T00:00:00"/>
    <n v="20603236.719999999"/>
    <n v="0.06"/>
    <n v="499.38"/>
    <n v="8323"/>
    <m/>
    <x v="8"/>
    <s v="IB"/>
    <x v="0"/>
    <n v="0.06"/>
    <b v="1"/>
    <x v="0"/>
    <x v="7"/>
  </r>
  <r>
    <s v="KAPE-IB-20079-06-08-2022"/>
    <s v="LTM/0460/22-23"/>
    <n v="2296"/>
    <n v="4810.29"/>
    <s v="HMB-110709"/>
    <s v="KPPE-SB-68641"/>
    <d v="2022-10-01T00:00:00"/>
    <n v="33767377.859999999"/>
    <n v="0.06"/>
    <n v="1028.0999999999999"/>
    <n v="17135"/>
    <m/>
    <x v="8"/>
    <s v="IB"/>
    <x v="0"/>
    <n v="0.06"/>
    <b v="1"/>
    <x v="0"/>
    <x v="7"/>
  </r>
  <r>
    <s v="KAPE-IB-20079-06-08-2022"/>
    <s v="LTM/0461/22-23"/>
    <n v="3008"/>
    <n v="4810.29"/>
    <s v="HMB-110710"/>
    <s v="KPPE-SB-68675"/>
    <d v="2022-10-01T00:00:00"/>
    <n v="34091060.659999996"/>
    <n v="0.06"/>
    <n v="914.16"/>
    <n v="15236"/>
    <m/>
    <x v="8"/>
    <s v="IB"/>
    <x v="0"/>
    <n v="0.06"/>
    <b v="1"/>
    <x v="0"/>
    <x v="7"/>
  </r>
  <r>
    <s v="KAPE-IB-20079-06-08-2022"/>
    <s v="LTM/0465/22-23"/>
    <n v="3775"/>
    <n v="4810.29"/>
    <s v="HMB-111138"/>
    <s v="KPPE-SB-68666"/>
    <d v="2022-10-01T00:00:00"/>
    <n v="40338841.5"/>
    <n v="0.05"/>
    <n v="116.55"/>
    <n v="2331"/>
    <m/>
    <x v="8"/>
    <s v="IB"/>
    <x v="0"/>
    <n v="0.05"/>
    <b v="1"/>
    <x v="0"/>
    <x v="7"/>
  </r>
  <r>
    <s v="PQIB-IB-2406-11-08-2020"/>
    <s v="LTM/0471/22-23"/>
    <n v="2432"/>
    <n v="2701.12"/>
    <s v="HMB-111724"/>
    <s v="KPPE-SB-70173"/>
    <d v="2022-10-04T00:00:00"/>
    <n v="34822812.380000003"/>
    <n v="0.4"/>
    <n v="7064.4"/>
    <n v="17661"/>
    <m/>
    <x v="8"/>
    <s v="IB"/>
    <x v="0"/>
    <n v="0.4"/>
    <b v="1"/>
    <x v="0"/>
    <x v="0"/>
  </r>
  <r>
    <s v="PQIB-IB-2406-11-08-2020"/>
    <s v="LTM/0472/22-23"/>
    <n v="17820"/>
    <n v="2701.12"/>
    <s v="HBL-026423"/>
    <s v="KPPE-SB-70195"/>
    <d v="2022-10-04T00:00:00"/>
    <n v="20767776.629999999"/>
    <n v="0.1"/>
    <n v="596.79999999999995"/>
    <n v="5968"/>
    <m/>
    <x v="8"/>
    <s v="IB"/>
    <x v="0"/>
    <n v="0.1"/>
    <b v="1"/>
    <x v="0"/>
    <x v="0"/>
  </r>
  <r>
    <s v="PQIB-IB-2406-11-08-2020"/>
    <s v="LTM/0472/22-23"/>
    <n v="17820"/>
    <n v="2701.12"/>
    <s v="HBL-026423"/>
    <s v="KPPE-SB-70195"/>
    <d v="2022-10-04T00:00:00"/>
    <n v="20767776.629999999"/>
    <n v="0.4"/>
    <n v="3042.8"/>
    <n v="7607"/>
    <m/>
    <x v="8"/>
    <s v="IB"/>
    <x v="0"/>
    <n v="0.4"/>
    <b v="1"/>
    <x v="0"/>
    <x v="0"/>
  </r>
  <r>
    <s v="PQIB-IB-2406-11-08-2020"/>
    <s v="LTM/0473/22-23"/>
    <n v="48117"/>
    <n v="2701.12"/>
    <s v="HBL-026370"/>
    <s v="KPEX-SB-38342"/>
    <d v="2022-10-04T00:00:00"/>
    <n v="43584099.770000003"/>
    <n v="0.4"/>
    <n v="6451.2000000000007"/>
    <n v="16129"/>
    <m/>
    <x v="8"/>
    <s v="IB"/>
    <x v="0"/>
    <n v="0.39998"/>
    <b v="0"/>
    <x v="0"/>
    <x v="0"/>
  </r>
  <r>
    <s v="PQZI-EP-27179-14-05-2022"/>
    <s v="LTM/0466/22-23"/>
    <n v="32202"/>
    <n v="9607.11"/>
    <s v="HMB-111318"/>
    <s v="KPPE-SB-68855"/>
    <d v="2022-10-01T00:00:00"/>
    <n v="50398356.590000004"/>
    <n v="1"/>
    <n v="82"/>
    <n v="82"/>
    <m/>
    <x v="8"/>
    <s v="EP"/>
    <x v="2"/>
    <n v="1"/>
    <b v="1"/>
    <x v="0"/>
    <x v="6"/>
  </r>
  <r>
    <s v="KAPW-TI-699-04-07-2022"/>
    <s v="LTM/0466/22-23"/>
    <n v="32202"/>
    <n v="9606.1"/>
    <s v="HMB-111318"/>
    <s v="KPPE-SB-68855"/>
    <d v="2022-10-01T00:00:00"/>
    <n v="50398356.590000004"/>
    <n v="1"/>
    <n v="8"/>
    <n v="8"/>
    <m/>
    <x v="8"/>
    <s v="TI"/>
    <x v="2"/>
    <n v="1"/>
    <b v="1"/>
    <x v="0"/>
    <x v="6"/>
  </r>
  <r>
    <s v="KAPW-TI-5758-15-07-2022"/>
    <s v="LTM/0466/22-23"/>
    <n v="32202"/>
    <n v="4821.1090000000004"/>
    <s v="HMB-111318"/>
    <s v="KPPE-SB-68855"/>
    <d v="2022-10-01T00:00:00"/>
    <n v="50398356.590000004"/>
    <n v="1"/>
    <n v="10"/>
    <n v="10"/>
    <m/>
    <x v="8"/>
    <s v="TI"/>
    <x v="2"/>
    <n v="1"/>
    <b v="1"/>
    <x v="0"/>
    <x v="6"/>
  </r>
  <r>
    <s v="KAPE-IB-15088-29-07-2022"/>
    <s v="LTM/0472/22-23"/>
    <n v="17820"/>
    <n v="3402.9"/>
    <s v="HBL-026423"/>
    <s v="KPPE-SB-70195"/>
    <d v="2022-10-04T00:00:00"/>
    <n v="20767776.629999999"/>
    <n v="0.04"/>
    <n v="31.8"/>
    <n v="795"/>
    <m/>
    <x v="8"/>
    <s v="IB"/>
    <x v="0"/>
    <n v="0.04"/>
    <b v="1"/>
    <x v="0"/>
    <x v="2"/>
  </r>
  <r>
    <s v="KAPE-IB-15088-29-07-2022"/>
    <s v="LTM/0472/22-23"/>
    <n v="17820"/>
    <n v="3402.9"/>
    <s v="HBL-026423"/>
    <s v="KPPE-SB-70195"/>
    <d v="2022-10-04T00:00:00"/>
    <n v="20767776.629999999"/>
    <n v="7.0000000000000007E-2"/>
    <n v="362.11"/>
    <n v="5173"/>
    <m/>
    <x v="8"/>
    <s v="IB"/>
    <x v="0"/>
    <n v="7.0000000000000007E-2"/>
    <b v="1"/>
    <x v="0"/>
    <x v="2"/>
  </r>
  <r>
    <s v="KAPW-IB-14182-02-08-2022"/>
    <s v="LTM/0471/22-23"/>
    <n v="2432"/>
    <n v="2847"/>
    <s v="HMB-111724"/>
    <s v="KPPE-SB-70173"/>
    <d v="2022-10-04T00:00:00"/>
    <n v="34822812.380000003"/>
    <n v="0.03"/>
    <n v="529.82999999999993"/>
    <n v="17661"/>
    <m/>
    <x v="8"/>
    <s v="IB"/>
    <x v="0"/>
    <n v="0.03"/>
    <b v="1"/>
    <x v="0"/>
    <x v="2"/>
  </r>
  <r>
    <s v="KAPW-IB-14182-02-08-2022"/>
    <s v="LTM/0472/22-23"/>
    <n v="17820"/>
    <n v="2847"/>
    <s v="HBL-026423"/>
    <s v="KPPE-SB-70195"/>
    <d v="2022-10-04T00:00:00"/>
    <n v="20767776.629999999"/>
    <n v="0.03"/>
    <n v="407.25"/>
    <n v="13575"/>
    <m/>
    <x v="8"/>
    <s v="IB"/>
    <x v="0"/>
    <n v="0.03"/>
    <b v="1"/>
    <x v="0"/>
    <x v="2"/>
  </r>
  <r>
    <s v="KAPW-IB-14182-02-08-2022"/>
    <s v="LTM/0473/22-23"/>
    <n v="48117"/>
    <n v="2847"/>
    <s v="HBL-026370"/>
    <s v="KPEX-SB-38342"/>
    <d v="2022-10-04T00:00:00"/>
    <n v="43584099.770000003"/>
    <n v="0.03"/>
    <n v="483.84000000000003"/>
    <n v="16129"/>
    <m/>
    <x v="8"/>
    <s v="IB"/>
    <x v="0"/>
    <n v="0.03"/>
    <b v="1"/>
    <x v="0"/>
    <x v="2"/>
  </r>
  <r>
    <s v="KAPE-IB-35021-01-09-2022"/>
    <s v="LTM/0472/22-23"/>
    <n v="17820"/>
    <n v="3204.16"/>
    <s v="HBL-026423"/>
    <s v="KPPE-SB-70195"/>
    <d v="2022-10-04T00:00:00"/>
    <n v="20767776.629999999"/>
    <n v="7.0000000000000007E-2"/>
    <n v="55.65"/>
    <n v="795"/>
    <m/>
    <x v="8"/>
    <s v="IB"/>
    <x v="0"/>
    <n v="7.0000000000000007E-2"/>
    <b v="1"/>
    <x v="0"/>
    <x v="8"/>
  </r>
  <r>
    <s v="KAPE-IB-40552-12-09-2022"/>
    <s v="LTM/0472/22-23"/>
    <n v="17820"/>
    <n v="3215.1990000000001"/>
    <s v="HBL-026423"/>
    <s v="KPPE-SB-70195"/>
    <d v="2022-10-04T00:00:00"/>
    <n v="20767776.629999999"/>
    <n v="7.0000000000000007E-2"/>
    <n v="55.65"/>
    <n v="795"/>
    <m/>
    <x v="8"/>
    <s v="IB"/>
    <x v="0"/>
    <n v="7.0000000000000007E-2"/>
    <b v="1"/>
    <x v="0"/>
    <x v="8"/>
  </r>
  <r>
    <s v="KAPE-IB-20079-06-08-2022"/>
    <s v="LTM/0471/22-23"/>
    <n v="2432"/>
    <n v="4810.29"/>
    <s v="HMB-111724"/>
    <s v="KPPE-SB-70173"/>
    <d v="2022-10-04T00:00:00"/>
    <n v="34822812.380000003"/>
    <n v="0.06"/>
    <n v="1023.66"/>
    <n v="17061"/>
    <m/>
    <x v="8"/>
    <s v="IB"/>
    <x v="0"/>
    <n v="0.06"/>
    <b v="1"/>
    <x v="0"/>
    <x v="7"/>
  </r>
  <r>
    <s v="KAPE-IB-20079-06-08-2022"/>
    <s v="LTM/0472/22-23"/>
    <n v="17820"/>
    <n v="4810.29"/>
    <s v="HBL-026423"/>
    <s v="KPPE-SB-70195"/>
    <d v="2022-10-04T00:00:00"/>
    <n v="20767776.629999999"/>
    <n v="0.06"/>
    <n v="766.8"/>
    <n v="12780"/>
    <m/>
    <x v="8"/>
    <s v="IB"/>
    <x v="0"/>
    <n v="0.06"/>
    <b v="1"/>
    <x v="0"/>
    <x v="7"/>
  </r>
  <r>
    <s v="KAPE-IB-20079-06-08-2022"/>
    <s v="LTM/0473/22-23"/>
    <n v="48117"/>
    <n v="4810.29"/>
    <s v="HBL-026370"/>
    <s v="KPEX-SB-38342"/>
    <d v="2022-10-04T00:00:00"/>
    <n v="43584099.770000003"/>
    <n v="0.06"/>
    <n v="967.68000000000006"/>
    <n v="16129"/>
    <m/>
    <x v="8"/>
    <s v="IB"/>
    <x v="0"/>
    <n v="0.06"/>
    <b v="1"/>
    <x v="0"/>
    <x v="7"/>
  </r>
  <r>
    <s v="PQIB-IB-2406-11-08-2020"/>
    <s v="LTM/0469/22-23"/>
    <n v="2308"/>
    <n v="2701.12"/>
    <s v="HMB-112099"/>
    <s v="KPPE-SB-70244"/>
    <d v="2022-10-04T00:00:00"/>
    <n v="39336794.369999997"/>
    <n v="0.4"/>
    <n v="6994"/>
    <n v="17485"/>
    <m/>
    <x v="8"/>
    <s v="IB"/>
    <x v="0"/>
    <n v="0.4"/>
    <b v="1"/>
    <x v="0"/>
    <x v="0"/>
  </r>
  <r>
    <s v="PQIB-IB-2406-11-08-2020"/>
    <s v="LTM/0475/22-23"/>
    <n v="21437"/>
    <n v="2701.12"/>
    <s v="AHB-081861"/>
    <s v="KPEX-SB-39200"/>
    <d v="2022-10-05T00:00:00"/>
    <n v="44219573"/>
    <n v="0.4"/>
    <n v="8228.4"/>
    <n v="20571"/>
    <m/>
    <x v="8"/>
    <s v="IB"/>
    <x v="0"/>
    <n v="0.4"/>
    <b v="1"/>
    <x v="0"/>
    <x v="0"/>
  </r>
  <r>
    <s v="PQIB-IB-2406-11-08-2020"/>
    <s v="LTM/0478/22-23"/>
    <n v="14296"/>
    <n v="2701.12"/>
    <s v="HMB-112617"/>
    <s v="KPPE-SB-71178"/>
    <d v="2022-10-05T00:00:00"/>
    <n v="25530075.059999999"/>
    <n v="0.1"/>
    <n v="84.3"/>
    <n v="843"/>
    <m/>
    <x v="8"/>
    <s v="IB"/>
    <x v="0"/>
    <n v="0.1"/>
    <b v="1"/>
    <x v="0"/>
    <x v="0"/>
  </r>
  <r>
    <s v="PQIB-IB-2406-11-08-2020"/>
    <s v="LTM/0478/22-23"/>
    <n v="14296"/>
    <n v="2701.12"/>
    <s v="HMB-112617"/>
    <s v="KPPE-SB-71178"/>
    <d v="2022-10-05T00:00:00"/>
    <n v="25530075.059999999"/>
    <n v="0.4"/>
    <n v="7043.2"/>
    <n v="17608"/>
    <m/>
    <x v="8"/>
    <s v="IB"/>
    <x v="0"/>
    <n v="0.4"/>
    <b v="1"/>
    <x v="0"/>
    <x v="0"/>
  </r>
  <r>
    <s v="KAPE-IB-15088-29-07-2022"/>
    <s v="LTM/0478/22-23"/>
    <n v="14296"/>
    <n v="3402.9"/>
    <s v="HMB-112617"/>
    <s v="KPPE-SB-71178"/>
    <d v="2022-10-05T00:00:00"/>
    <n v="25530075.059999999"/>
    <n v="7.0000000000000007E-2"/>
    <n v="59.01"/>
    <n v="843"/>
    <m/>
    <x v="8"/>
    <s v="IB"/>
    <x v="0"/>
    <n v="7.0000000000000007E-2"/>
    <b v="1"/>
    <x v="0"/>
    <x v="2"/>
  </r>
  <r>
    <s v="KAPW-IB-14182-02-08-2022"/>
    <s v="LTM/0469/22-23"/>
    <n v="2308"/>
    <n v="2847"/>
    <s v="HMB-112099"/>
    <s v="KPPE-SB-70244"/>
    <d v="2022-10-04T00:00:00"/>
    <n v="39336794.369999997"/>
    <n v="0.03"/>
    <n v="524.54999999999995"/>
    <n v="17485"/>
    <m/>
    <x v="8"/>
    <s v="IB"/>
    <x v="0"/>
    <n v="0.03"/>
    <b v="1"/>
    <x v="0"/>
    <x v="2"/>
  </r>
  <r>
    <s v="KAPW-IB-14182-02-08-2022"/>
    <s v="LTM/0475/22-23"/>
    <n v="21437"/>
    <n v="2847"/>
    <s v="AHB-081861"/>
    <s v="KPEX-SB-39200"/>
    <d v="2022-10-05T00:00:00"/>
    <n v="44219573"/>
    <n v="0.03"/>
    <n v="617.13"/>
    <n v="20571"/>
    <m/>
    <x v="8"/>
    <s v="IB"/>
    <x v="0"/>
    <n v="0.03"/>
    <b v="1"/>
    <x v="0"/>
    <x v="2"/>
  </r>
  <r>
    <s v="KAPW-IB-14182-02-08-2022"/>
    <s v="LTM/0478/22-23"/>
    <n v="14296"/>
    <n v="2847"/>
    <s v="HMB-112617"/>
    <s v="KPPE-SB-71178"/>
    <d v="2022-10-05T00:00:00"/>
    <n v="25530075.059999999"/>
    <n v="0.03"/>
    <n v="553.53"/>
    <n v="18451"/>
    <m/>
    <x v="8"/>
    <s v="IB"/>
    <x v="0"/>
    <n v="0.03"/>
    <b v="1"/>
    <x v="0"/>
    <x v="2"/>
  </r>
  <r>
    <s v="KAPE-IB-35021-01-09-2022"/>
    <s v="LTM/0469/22-23"/>
    <n v="2308"/>
    <n v="3204.16"/>
    <s v="HMB-112099"/>
    <s v="KPPE-SB-70244"/>
    <d v="2022-10-04T00:00:00"/>
    <n v="39336794.369999997"/>
    <n v="7.0000000000000007E-2"/>
    <n v="70.350000000000009"/>
    <n v="1005"/>
    <m/>
    <x v="8"/>
    <s v="IB"/>
    <x v="0"/>
    <n v="7.0000000000000007E-2"/>
    <b v="1"/>
    <x v="0"/>
    <x v="8"/>
  </r>
  <r>
    <s v="KAPE-IB-35021-01-09-2022"/>
    <s v="LTM/0478/22-23"/>
    <n v="14296"/>
    <n v="3204.16"/>
    <s v="HMB-112617"/>
    <s v="KPPE-SB-71178"/>
    <d v="2022-10-05T00:00:00"/>
    <n v="25530075.059999999"/>
    <n v="7.0000000000000007E-2"/>
    <n v="171.24"/>
    <n v="2446.29"/>
    <m/>
    <x v="8"/>
    <s v="IB"/>
    <x v="0"/>
    <n v="7.0000000000000007E-2"/>
    <b v="1"/>
    <x v="0"/>
    <x v="8"/>
  </r>
  <r>
    <s v="KAPE-IB-20079-06-08-2022"/>
    <s v="LTM/0469/22-23"/>
    <n v="2308"/>
    <n v="4810.29"/>
    <s v="HMB-112099"/>
    <s v="KPPE-SB-70244"/>
    <d v="2022-10-04T00:00:00"/>
    <n v="39336794.369999997"/>
    <n v="0.06"/>
    <n v="988.80000000000007"/>
    <n v="16480"/>
    <m/>
    <x v="8"/>
    <s v="IB"/>
    <x v="0"/>
    <n v="0.06"/>
    <b v="1"/>
    <x v="0"/>
    <x v="7"/>
  </r>
  <r>
    <s v="KAPE-IB-20079-06-08-2022"/>
    <s v="LTM/0475/22-23"/>
    <n v="21437"/>
    <n v="4810.29"/>
    <s v="AHB-081861"/>
    <s v="KPEX-SB-39200"/>
    <d v="2022-10-05T00:00:00"/>
    <n v="44219573"/>
    <n v="0.06"/>
    <n v="1234.26"/>
    <n v="20571"/>
    <m/>
    <x v="8"/>
    <s v="IB"/>
    <x v="0"/>
    <n v="0.06"/>
    <b v="1"/>
    <x v="0"/>
    <x v="7"/>
  </r>
  <r>
    <s v="KAPE-IB-20079-06-08-2022"/>
    <s v="LTM/0478/22-23"/>
    <n v="14296"/>
    <n v="4810.29"/>
    <s v="HMB-112617"/>
    <s v="KPPE-SB-71178"/>
    <d v="2022-10-05T00:00:00"/>
    <n v="25530075.059999999"/>
    <n v="0.06"/>
    <n v="1107.06"/>
    <n v="18451"/>
    <m/>
    <x v="8"/>
    <s v="IB"/>
    <x v="0"/>
    <n v="0.06"/>
    <b v="1"/>
    <x v="0"/>
    <x v="7"/>
  </r>
  <r>
    <s v="KAPW-IB-34999-14-09-2022"/>
    <s v="LTM/0478/22-23"/>
    <n v="14296"/>
    <n v="3204.16"/>
    <s v="HMB-112617"/>
    <s v="KPPE-SB-71178"/>
    <d v="2022-10-05T00:00:00"/>
    <n v="25530075.059999999"/>
    <n v="7.0000000000000007E-2"/>
    <n v="1061.32"/>
    <n v="15161.71"/>
    <m/>
    <x v="8"/>
    <s v="IB"/>
    <x v="0"/>
    <n v="7.0000000000000007E-2"/>
    <b v="1"/>
    <x v="0"/>
    <x v="8"/>
  </r>
  <r>
    <s v="PQIB-IB-2406-11-08-2020"/>
    <s v="LTM/0470/22-23"/>
    <n v="2723"/>
    <n v="2701.12"/>
    <s v="HMB-113031"/>
    <s v="KPPE-SB-71966"/>
    <d v="2022-10-06T00:00:00"/>
    <n v="44736628.25"/>
    <n v="0.1"/>
    <n v="271.3"/>
    <n v="2713"/>
    <m/>
    <x v="8"/>
    <s v="IB"/>
    <x v="0"/>
    <n v="0.1"/>
    <b v="1"/>
    <x v="0"/>
    <x v="0"/>
  </r>
  <r>
    <s v="PQIB-IB-2406-11-08-2020"/>
    <s v="LTM/0470/22-23"/>
    <n v="2723"/>
    <n v="2701.12"/>
    <s v="HMB-113031"/>
    <s v="KPPE-SB-71966"/>
    <d v="2022-10-06T00:00:00"/>
    <n v="44736628.25"/>
    <n v="0.4"/>
    <n v="4619.2"/>
    <n v="11548"/>
    <m/>
    <x v="8"/>
    <s v="IB"/>
    <x v="0"/>
    <n v="0.4"/>
    <b v="1"/>
    <x v="0"/>
    <x v="0"/>
  </r>
  <r>
    <s v="PQIB-IB-2406-11-08-2020"/>
    <s v="LTM/0482/22-23"/>
    <n v="18940"/>
    <n v="2701.12"/>
    <s v="HMB-113138"/>
    <s v="KPPE-SB-72562"/>
    <d v="2022-10-06T00:00:00"/>
    <n v="25804670.719999999"/>
    <n v="0.1"/>
    <n v="1443.2"/>
    <n v="14432"/>
    <m/>
    <x v="8"/>
    <s v="IB"/>
    <x v="0"/>
    <n v="0.1"/>
    <b v="1"/>
    <x v="0"/>
    <x v="0"/>
  </r>
  <r>
    <s v="PQIB-IB-2406-11-08-2020"/>
    <s v="LTM/0487/22-23"/>
    <n v="23980"/>
    <n v="2701.12"/>
    <s v="HMB-113460"/>
    <s v="KPPE-SB-72992"/>
    <d v="2022-10-07T00:00:00"/>
    <n v="51942228.43"/>
    <n v="0.1"/>
    <n v="2649.9"/>
    <n v="26499"/>
    <m/>
    <x v="8"/>
    <s v="IB"/>
    <x v="0"/>
    <n v="0.1"/>
    <b v="1"/>
    <x v="0"/>
    <x v="0"/>
  </r>
  <r>
    <s v="KPAF-TI-387-04-07-2022"/>
    <s v="LTM/0484/22-23"/>
    <n v="30960"/>
    <n v="4821.1090000000004"/>
    <s v="AHB-082435"/>
    <s v="KPEX-SB-39381"/>
    <d v="2022-10-06T00:00:00"/>
    <n v="49906513.799999997"/>
    <n v="1"/>
    <n v="25000"/>
    <n v="25000"/>
    <m/>
    <x v="8"/>
    <s v="TI"/>
    <x v="2"/>
    <n v="1"/>
    <b v="1"/>
    <x v="0"/>
    <x v="6"/>
  </r>
  <r>
    <s v="PQZI-EP-27179-14-05-2022"/>
    <s v="LTM/0484/22-23"/>
    <n v="30960"/>
    <n v="9607.11"/>
    <s v="AHB-082435"/>
    <s v="KPEX-SB-39381"/>
    <d v="2022-10-06T00:00:00"/>
    <n v="49906513.799999997"/>
    <n v="1"/>
    <n v="100"/>
    <n v="100"/>
    <m/>
    <x v="8"/>
    <s v="EP"/>
    <x v="2"/>
    <n v="1"/>
    <b v="1"/>
    <x v="0"/>
    <x v="6"/>
  </r>
  <r>
    <s v="KAPE-IB-15088-29-07-2022"/>
    <s v="LTM/0482/22-23"/>
    <n v="18940"/>
    <n v="3402.9"/>
    <s v="HMB-113138"/>
    <s v="KPPE-SB-72562"/>
    <d v="2022-10-06T00:00:00"/>
    <n v="25804670.719999999"/>
    <n v="7.0000000000000007E-2"/>
    <n v="529.20000000000005"/>
    <n v="7560"/>
    <m/>
    <x v="8"/>
    <s v="IB"/>
    <x v="0"/>
    <n v="7.0000000000000007E-2"/>
    <b v="1"/>
    <x v="0"/>
    <x v="2"/>
  </r>
  <r>
    <s v="PQZI-EP-30727-17-06-2022"/>
    <s v="LTM/0484/22-23"/>
    <n v="30960"/>
    <n v="9607.11"/>
    <s v="AHB-082435"/>
    <s v="KPEX-SB-39381"/>
    <d v="2022-10-06T00:00:00"/>
    <n v="49906513.799999997"/>
    <n v="1"/>
    <n v="133"/>
    <n v="133"/>
    <m/>
    <x v="8"/>
    <s v="EP"/>
    <x v="2"/>
    <n v="1"/>
    <b v="1"/>
    <x v="0"/>
    <x v="6"/>
  </r>
  <r>
    <s v="KAPW-IB-14182-02-08-2022"/>
    <s v="LTM/0470/22-23"/>
    <n v="2723"/>
    <n v="2847"/>
    <s v="HMB-113031"/>
    <s v="KPPE-SB-71966"/>
    <d v="2022-10-06T00:00:00"/>
    <n v="44736628.25"/>
    <n v="0.03"/>
    <n v="427.83000000000004"/>
    <n v="14261"/>
    <m/>
    <x v="8"/>
    <s v="IB"/>
    <x v="0"/>
    <n v="0.03"/>
    <b v="1"/>
    <x v="0"/>
    <x v="2"/>
  </r>
  <r>
    <s v="KAPW-IB-14182-02-08-2022"/>
    <s v="LTM/0482/22-23"/>
    <n v="18940"/>
    <n v="2847"/>
    <s v="HMB-113138"/>
    <s v="KPPE-SB-72562"/>
    <d v="2022-10-06T00:00:00"/>
    <n v="25804670.719999999"/>
    <n v="0.03"/>
    <n v="432.96"/>
    <n v="14432"/>
    <m/>
    <x v="8"/>
    <s v="IB"/>
    <x v="0"/>
    <n v="0.03"/>
    <b v="1"/>
    <x v="0"/>
    <x v="2"/>
  </r>
  <r>
    <s v="KAPW-IB-14182-02-08-2022"/>
    <s v="LTM/0487/22-23"/>
    <n v="23980"/>
    <n v="2847"/>
    <s v="HMB-113460"/>
    <s v="KPPE-SB-72992"/>
    <d v="2022-10-07T00:00:00"/>
    <n v="51942228.43"/>
    <n v="0.03"/>
    <n v="794.97"/>
    <n v="26499"/>
    <m/>
    <x v="8"/>
    <s v="IB"/>
    <x v="0"/>
    <n v="0.03"/>
    <b v="1"/>
    <x v="0"/>
    <x v="2"/>
  </r>
  <r>
    <s v="KAPE-IB-20079-06-08-2022"/>
    <s v="LTM/0482/22-23"/>
    <n v="18940"/>
    <n v="4810.29"/>
    <s v="HMB-113138"/>
    <s v="KPPE-SB-72562"/>
    <d v="2022-10-06T00:00:00"/>
    <n v="25804670.719999999"/>
    <n v="0.06"/>
    <n v="836.88"/>
    <n v="13948"/>
    <m/>
    <x v="8"/>
    <s v="IB"/>
    <x v="0"/>
    <n v="0.06"/>
    <b v="1"/>
    <x v="0"/>
    <x v="7"/>
  </r>
  <r>
    <s v="KAPE-IB-20079-06-08-2022"/>
    <s v="LTM/0487/22-23"/>
    <n v="23980"/>
    <n v="4810.29"/>
    <s v="HMB-113460"/>
    <s v="KPPE-SB-72992"/>
    <d v="2022-10-07T00:00:00"/>
    <n v="51942228.43"/>
    <n v="0.06"/>
    <n v="1589.94"/>
    <n v="26499"/>
    <m/>
    <x v="8"/>
    <s v="IB"/>
    <x v="0"/>
    <n v="0.06"/>
    <b v="1"/>
    <x v="0"/>
    <x v="7"/>
  </r>
  <r>
    <s v="KAPW-IB-34999-14-09-2022"/>
    <s v="LTM/0470/22-23"/>
    <n v="2723"/>
    <n v="3204.16"/>
    <s v="HMB-113031"/>
    <s v="KPPE-SB-71966"/>
    <d v="2022-10-06T00:00:00"/>
    <n v="44736628.25"/>
    <n v="7.0000000000000007E-2"/>
    <n v="144.47999999999999"/>
    <n v="2064"/>
    <m/>
    <x v="8"/>
    <s v="IB"/>
    <x v="0"/>
    <n v="7.0000000000000007E-2"/>
    <b v="1"/>
    <x v="0"/>
    <x v="8"/>
  </r>
  <r>
    <s v="KAPW-IB-34999-14-09-2022"/>
    <s v="LTM/0482/22-23"/>
    <n v="18940"/>
    <n v="3204.16"/>
    <s v="HMB-113138"/>
    <s v="KPPE-SB-72562"/>
    <d v="2022-10-06T00:00:00"/>
    <n v="25804670.719999999"/>
    <n v="7.0000000000000007E-2"/>
    <n v="1010.2400000000001"/>
    <n v="14432"/>
    <m/>
    <x v="8"/>
    <s v="IB"/>
    <x v="0"/>
    <n v="7.0000000000000007E-2"/>
    <b v="1"/>
    <x v="0"/>
    <x v="8"/>
  </r>
  <r>
    <s v="KAPW-IB-34999-14-09-2022"/>
    <s v="LTM/0487/22-23"/>
    <n v="23980"/>
    <n v="3204.16"/>
    <s v="HMB-113460"/>
    <s v="KPPE-SB-72992"/>
    <d v="2022-10-07T00:00:00"/>
    <n v="51942228.43"/>
    <n v="7.0000000000000007E-2"/>
    <n v="39.159999999999997"/>
    <n v="559.42999999999995"/>
    <m/>
    <x v="8"/>
    <s v="IB"/>
    <x v="0"/>
    <n v="7.0000000000000007E-2"/>
    <b v="1"/>
    <x v="0"/>
    <x v="8"/>
  </r>
  <r>
    <s v="PQZI-EP-30904-18-06-2022"/>
    <s v="LTM/0484/22-23"/>
    <n v="30960"/>
    <n v="9607.11"/>
    <s v="AHB-082435"/>
    <s v="KPEX-SB-39381"/>
    <d v="2022-10-06T00:00:00"/>
    <n v="49906513.799999997"/>
    <n v="1"/>
    <n v="32.659999999999997"/>
    <n v="32.659999999999997"/>
    <m/>
    <x v="8"/>
    <s v="EP"/>
    <x v="2"/>
    <n v="1"/>
    <b v="1"/>
    <x v="0"/>
    <x v="6"/>
  </r>
  <r>
    <s v="KPAF-TI-6976-22-08-2022"/>
    <s v="LTM/0484/22-23"/>
    <n v="30960"/>
    <n v="8308.2000000000007"/>
    <s v="AHB-082435"/>
    <s v="KPEX-SB-39381"/>
    <d v="2022-10-06T00:00:00"/>
    <n v="49906513.799999997"/>
    <n v="1"/>
    <n v="91"/>
    <n v="91"/>
    <m/>
    <x v="8"/>
    <s v="TI"/>
    <x v="2"/>
    <n v="1"/>
    <b v="1"/>
    <x v="0"/>
    <x v="6"/>
  </r>
  <r>
    <s v="KPAF-TI-6976-22-08-2022"/>
    <s v="LTM/0484/22-23"/>
    <n v="30960"/>
    <n v="9606.2919999999995"/>
    <s v="AHB-082435"/>
    <s v="KPEX-SB-39381"/>
    <d v="2022-10-06T00:00:00"/>
    <n v="49906513.799999997"/>
    <n v="1"/>
    <n v="100"/>
    <n v="100"/>
    <m/>
    <x v="8"/>
    <s v="TI"/>
    <x v="2"/>
    <n v="1"/>
    <b v="1"/>
    <x v="0"/>
    <x v="6"/>
  </r>
  <r>
    <s v="KAPE-IB-44112-19-09-2022"/>
    <s v="LTM/0487/22-23"/>
    <n v="23980"/>
    <n v="3204.16"/>
    <s v="HMB-113460"/>
    <s v="KPPE-SB-72992"/>
    <d v="2022-10-07T00:00:00"/>
    <n v="51942228.43"/>
    <n v="7.0000000000000007E-2"/>
    <n v="1815.77"/>
    <n v="25939.57"/>
    <m/>
    <x v="8"/>
    <s v="IB"/>
    <x v="0"/>
    <n v="7.0000000000000007E-2"/>
    <b v="1"/>
    <x v="0"/>
    <x v="8"/>
  </r>
  <r>
    <s v="PQIB-IB-2406-11-08-2020"/>
    <s v="LTM/0485/22-23"/>
    <n v="15509"/>
    <n v="2701.12"/>
    <s v="HMB-113127"/>
    <s v="KPPE-SB-73928"/>
    <d v="2022-10-08T00:00:00"/>
    <n v="30994342.77"/>
    <n v="0.4"/>
    <n v="4256"/>
    <n v="10640"/>
    <m/>
    <x v="8"/>
    <s v="IB"/>
    <x v="0"/>
    <n v="0.4"/>
    <b v="1"/>
    <x v="0"/>
    <x v="0"/>
  </r>
  <r>
    <s v="PQIB-IB-2406-11-08-2020"/>
    <s v="LTM/0486/22-23"/>
    <n v="654"/>
    <n v="2701.12"/>
    <s v="HMB-113200"/>
    <s v="KPPE-SB-73311"/>
    <d v="2022-10-07T00:00:00"/>
    <n v="6236778.7199999997"/>
    <n v="0.1"/>
    <n v="257.55"/>
    <n v="2575.5100000000002"/>
    <m/>
    <x v="8"/>
    <s v="IB"/>
    <x v="0"/>
    <n v="0.1"/>
    <b v="1"/>
    <x v="0"/>
    <x v="0"/>
  </r>
  <r>
    <s v="KAPW-IB-54903-12-10-2021"/>
    <s v="LTM/0486/22-23"/>
    <n v="654"/>
    <n v="5402.33"/>
    <s v="HMB-113200"/>
    <s v="KPPE-SB-73311"/>
    <d v="2022-10-07T00:00:00"/>
    <n v="6236778.7199999997"/>
    <n v="0.99009999999999998"/>
    <n v="1784.66"/>
    <n v="1802.51"/>
    <m/>
    <x v="8"/>
    <s v="IB"/>
    <x v="0"/>
    <n v="0.99009999999999998"/>
    <b v="1"/>
    <x v="0"/>
    <x v="3"/>
  </r>
  <r>
    <s v="KPFI-TI-2342-22-07-2022"/>
    <s v="LTM/0486/22-23"/>
    <n v="654"/>
    <n v="9606.1"/>
    <s v="HMB-113200"/>
    <s v="KPPE-SB-73311"/>
    <d v="2022-10-07T00:00:00"/>
    <n v="6236778.7199999997"/>
    <n v="1"/>
    <n v="5"/>
    <n v="5"/>
    <m/>
    <x v="8"/>
    <s v="TI"/>
    <x v="2"/>
    <n v="1"/>
    <b v="1"/>
    <x v="0"/>
    <x v="6"/>
  </r>
  <r>
    <s v="KAPW-IB-14182-02-08-2022"/>
    <s v="LTM/0485/22-23"/>
    <n v="15509"/>
    <n v="2847"/>
    <s v="HMB-113127"/>
    <s v="KPPE-SB-73928"/>
    <d v="2022-10-08T00:00:00"/>
    <n v="30994342.77"/>
    <n v="0.03"/>
    <n v="319.2"/>
    <n v="10640"/>
    <m/>
    <x v="8"/>
    <s v="IB"/>
    <x v="0"/>
    <n v="0.03"/>
    <b v="1"/>
    <x v="0"/>
    <x v="2"/>
  </r>
  <r>
    <s v="KAPE-IB-20079-06-08-2022"/>
    <s v="LTM/0485/22-23"/>
    <n v="15509"/>
    <n v="4810.29"/>
    <s v="HMB-113127"/>
    <s v="KPPE-SB-73928"/>
    <d v="2022-10-08T00:00:00"/>
    <n v="30994342.77"/>
    <n v="0.06"/>
    <n v="624.17999999999995"/>
    <n v="10403"/>
    <m/>
    <x v="8"/>
    <s v="IB"/>
    <x v="0"/>
    <n v="0.06"/>
    <b v="1"/>
    <x v="0"/>
    <x v="7"/>
  </r>
  <r>
    <s v="KAPW-IB-34999-14-09-2022"/>
    <s v="LTM/0485/22-23"/>
    <n v="15509"/>
    <n v="3204.16"/>
    <s v="HMB-113127"/>
    <s v="KPPE-SB-73928"/>
    <d v="2022-10-08T00:00:00"/>
    <n v="30994342.77"/>
    <n v="7.0000000000000007E-2"/>
    <n v="744.80000000000007"/>
    <n v="10640.01"/>
    <m/>
    <x v="8"/>
    <s v="IB"/>
    <x v="0"/>
    <n v="7.0000000000000007E-2"/>
    <b v="1"/>
    <x v="0"/>
    <x v="8"/>
  </r>
  <r>
    <s v="KPAF-IB-46150-25-03-2021"/>
    <s v="LTM/0486/22-23"/>
    <n v="654"/>
    <n v="5402.33"/>
    <s v="HMB-113200"/>
    <s v="KPPE-SB-73311"/>
    <d v="2022-10-07T00:00:00"/>
    <n v="6236778.7199999997"/>
    <n v="0.99009999999999998"/>
    <n v="384"/>
    <n v="387.84"/>
    <m/>
    <x v="8"/>
    <s v="IB"/>
    <x v="0"/>
    <n v="0.99009999999999998"/>
    <b v="1"/>
    <x v="0"/>
    <x v="14"/>
  </r>
  <r>
    <s v="KAPW-IB-55540-13-10-2021"/>
    <s v="LTM/0486/22-23"/>
    <n v="654"/>
    <n v="5402.33"/>
    <s v="HMB-113200"/>
    <s v="KPPE-SB-73311"/>
    <d v="2022-10-07T00:00:00"/>
    <n v="6236778.7199999997"/>
    <n v="0.99009999999999998"/>
    <n v="381.35"/>
    <n v="385.16"/>
    <m/>
    <x v="8"/>
    <s v="IB"/>
    <x v="0"/>
    <n v="0.99011000000000005"/>
    <b v="0"/>
    <x v="0"/>
    <x v="3"/>
  </r>
  <r>
    <s v="PQIB-IB-2406-11-08-2020"/>
    <s v="LTM/0481/22-23"/>
    <n v="2532"/>
    <n v="2701.12"/>
    <s v="HMB-112832"/>
    <s v="KPPE-SB-74729"/>
    <d v="2022-10-09T00:00:00"/>
    <n v="35004174.469999999"/>
    <n v="0.4"/>
    <n v="6830.8"/>
    <n v="17077"/>
    <m/>
    <x v="8"/>
    <s v="IB"/>
    <x v="0"/>
    <n v="0.4"/>
    <b v="1"/>
    <x v="0"/>
    <x v="0"/>
  </r>
  <r>
    <s v="PQIB-IB-2406-11-08-2020"/>
    <s v="LTM/0481/22-23"/>
    <n v="2532"/>
    <n v="2701.12"/>
    <s v="HMB-112832"/>
    <s v="KPPE-SB-74729"/>
    <d v="2022-10-09T00:00:00"/>
    <n v="35004174.469999999"/>
    <n v="0.39999999999999997"/>
    <n v="241.2"/>
    <n v="603"/>
    <m/>
    <x v="8"/>
    <s v="IB"/>
    <x v="0"/>
    <n v="0.4"/>
    <b v="1"/>
    <x v="0"/>
    <x v="0"/>
  </r>
  <r>
    <s v="PQIB-IB-2406-11-08-2020"/>
    <s v="LTM/0490/22-23"/>
    <n v="41745"/>
    <n v="2701.12"/>
    <s v="HMB-114275"/>
    <s v="KPEX-SB-40599"/>
    <d v="2022-10-08T00:00:00"/>
    <n v="37176694.619999997"/>
    <n v="0.39999999999999997"/>
    <n v="3829.2"/>
    <n v="9573"/>
    <m/>
    <x v="8"/>
    <s v="IB"/>
    <x v="0"/>
    <n v="0.4"/>
    <b v="1"/>
    <x v="0"/>
    <x v="0"/>
  </r>
  <r>
    <s v="KAPE-IB-196703-29-04-2022"/>
    <s v="LTM/0490/22-23"/>
    <n v="41745"/>
    <n v="2513.1"/>
    <s v="HMB-114275"/>
    <s v="KPEX-SB-40599"/>
    <d v="2022-10-08T00:00:00"/>
    <n v="37176694.619999997"/>
    <n v="0.04"/>
    <n v="382.92"/>
    <n v="9573"/>
    <m/>
    <x v="8"/>
    <s v="IB"/>
    <x v="0"/>
    <n v="0.04"/>
    <b v="1"/>
    <x v="0"/>
    <x v="2"/>
  </r>
  <r>
    <s v="KAPW-IB-14182-02-08-2022"/>
    <s v="LTM/0481/22-23"/>
    <n v="2532"/>
    <n v="2847"/>
    <s v="HMB-112832"/>
    <s v="KPPE-SB-74729"/>
    <d v="2022-10-09T00:00:00"/>
    <n v="35004174.469999999"/>
    <n v="0.03"/>
    <n v="18.09"/>
    <n v="603"/>
    <m/>
    <x v="8"/>
    <s v="IB"/>
    <x v="0"/>
    <n v="0.03"/>
    <b v="1"/>
    <x v="0"/>
    <x v="2"/>
  </r>
  <r>
    <s v="KAPW-IB-14182-02-08-2022"/>
    <s v="LTM/0481/22-23"/>
    <n v="2532"/>
    <n v="2847"/>
    <s v="HMB-112832"/>
    <s v="KPPE-SB-74729"/>
    <d v="2022-10-09T00:00:00"/>
    <n v="35004174.469999999"/>
    <n v="2.9999999999999995E-2"/>
    <n v="512.30999999999995"/>
    <n v="17077"/>
    <m/>
    <x v="8"/>
    <s v="IB"/>
    <x v="0"/>
    <n v="0.03"/>
    <b v="1"/>
    <x v="0"/>
    <x v="2"/>
  </r>
  <r>
    <s v="KAPW-IB-14182-02-08-2022"/>
    <s v="LTM/0490/22-23"/>
    <n v="41745"/>
    <n v="2847"/>
    <s v="HMB-114275"/>
    <s v="KPEX-SB-40599"/>
    <d v="2022-10-08T00:00:00"/>
    <n v="37176694.619999997"/>
    <n v="0.03"/>
    <n v="287.19"/>
    <n v="9573"/>
    <m/>
    <x v="8"/>
    <s v="IB"/>
    <x v="0"/>
    <n v="0.03"/>
    <b v="1"/>
    <x v="0"/>
    <x v="2"/>
  </r>
  <r>
    <s v="KAPE-IB-20079-06-08-2022"/>
    <s v="LTM/0481/22-23"/>
    <n v="2532"/>
    <n v="4810.29"/>
    <s v="HMB-112832"/>
    <s v="KPPE-SB-74729"/>
    <d v="2022-10-09T00:00:00"/>
    <n v="35004174.469999999"/>
    <n v="5.9999999999999991E-2"/>
    <n v="1024.6199999999999"/>
    <n v="17077"/>
    <m/>
    <x v="8"/>
    <s v="IB"/>
    <x v="0"/>
    <n v="0.06"/>
    <b v="1"/>
    <x v="0"/>
    <x v="7"/>
  </r>
  <r>
    <s v="KAPE-IB-20079-06-08-2022"/>
    <s v="LTM/0490/22-23"/>
    <n v="41745"/>
    <n v="4810.29"/>
    <s v="HMB-114275"/>
    <s v="KPEX-SB-40599"/>
    <d v="2022-10-08T00:00:00"/>
    <n v="37176694.619999997"/>
    <n v="0.06"/>
    <n v="574.38"/>
    <n v="9573"/>
    <m/>
    <x v="8"/>
    <s v="IB"/>
    <x v="0"/>
    <n v="0.06"/>
    <b v="1"/>
    <x v="0"/>
    <x v="7"/>
  </r>
  <r>
    <s v="PQIB-IB-2406-11-08-2020"/>
    <s v="LTM/0447/22-23"/>
    <n v="48216"/>
    <n v="2701.12"/>
    <s v="HMB-109214"/>
    <s v="KPPE-SB-75533"/>
    <d v="2022-10-11T00:00:00"/>
    <n v="59969599"/>
    <n v="0.4"/>
    <n v="18900.8"/>
    <n v="47252"/>
    <m/>
    <x v="8"/>
    <s v="IB"/>
    <x v="0"/>
    <n v="0.4"/>
    <b v="1"/>
    <x v="0"/>
    <x v="0"/>
  </r>
  <r>
    <s v="PQIB-IB-2406-11-08-2020"/>
    <s v="LTM/0489/22-23"/>
    <n v="20154"/>
    <n v="2701.12"/>
    <s v="HMB-114421"/>
    <s v="KPEX-SB-41347"/>
    <d v="2022-10-10T00:00:00"/>
    <n v="17821605.949999999"/>
    <n v="0.4"/>
    <n v="3444"/>
    <n v="8610"/>
    <m/>
    <x v="8"/>
    <s v="IB"/>
    <x v="0"/>
    <n v="0.4"/>
    <b v="1"/>
    <x v="0"/>
    <x v="0"/>
  </r>
  <r>
    <s v="PQIB-IB-2406-11-08-2020"/>
    <s v="LTM/0495/22-23"/>
    <n v="32840"/>
    <n v="2701.12"/>
    <s v="HBL-027603"/>
    <s v="KPPE-SB-75571"/>
    <d v="2022-10-11T00:00:00"/>
    <n v="24673404.59"/>
    <n v="0.4"/>
    <n v="6310"/>
    <n v="15775"/>
    <m/>
    <x v="8"/>
    <s v="IB"/>
    <x v="0"/>
    <n v="0.4"/>
    <b v="1"/>
    <x v="0"/>
    <x v="0"/>
  </r>
  <r>
    <s v="KAPW-IB-14182-02-08-2022"/>
    <s v="LTM/0447/22-23"/>
    <n v="48216"/>
    <n v="2847"/>
    <s v="HMB-109214"/>
    <s v="KPPE-SB-75533"/>
    <d v="2022-10-11T00:00:00"/>
    <n v="59969599"/>
    <n v="0.03"/>
    <n v="1417.56"/>
    <n v="47252"/>
    <m/>
    <x v="8"/>
    <s v="IB"/>
    <x v="0"/>
    <n v="0.03"/>
    <b v="1"/>
    <x v="0"/>
    <x v="2"/>
  </r>
  <r>
    <s v="KAPW-IB-14182-02-08-2022"/>
    <s v="LTM/0489/22-23"/>
    <n v="20154"/>
    <n v="2847"/>
    <s v="HMB-114421"/>
    <s v="KPEX-SB-41347"/>
    <d v="2022-10-10T00:00:00"/>
    <n v="17821605.949999999"/>
    <n v="0.03"/>
    <n v="258.3"/>
    <n v="8610"/>
    <m/>
    <x v="8"/>
    <s v="IB"/>
    <x v="0"/>
    <n v="0.03"/>
    <b v="1"/>
    <x v="0"/>
    <x v="2"/>
  </r>
  <r>
    <s v="KAPW-IB-14182-02-08-2022"/>
    <s v="LTM/0495/22-23"/>
    <n v="32840"/>
    <n v="2847"/>
    <s v="HBL-027603"/>
    <s v="KPPE-SB-75571"/>
    <d v="2022-10-11T00:00:00"/>
    <n v="24673404.59"/>
    <n v="0.03"/>
    <n v="473.25"/>
    <n v="15775"/>
    <m/>
    <x v="8"/>
    <s v="IB"/>
    <x v="0"/>
    <n v="0.03"/>
    <b v="1"/>
    <x v="0"/>
    <x v="2"/>
  </r>
  <r>
    <s v="KAPE-IB-40552-12-09-2022"/>
    <s v="LTM/0447/22-23"/>
    <n v="48216"/>
    <n v="3215.1990000000001"/>
    <s v="HMB-109214"/>
    <s v="KPPE-SB-75533"/>
    <d v="2022-10-11T00:00:00"/>
    <n v="59969599"/>
    <n v="7.0000000000000007E-2"/>
    <n v="3307.64"/>
    <n v="47252"/>
    <m/>
    <x v="8"/>
    <s v="IB"/>
    <x v="0"/>
    <n v="7.0000000000000007E-2"/>
    <b v="1"/>
    <x v="0"/>
    <x v="8"/>
  </r>
  <r>
    <s v="KAPE-IB-20079-06-08-2022"/>
    <s v="LTM/0447/22-23"/>
    <n v="48216"/>
    <n v="4810.29"/>
    <s v="HMB-109214"/>
    <s v="KPPE-SB-75533"/>
    <d v="2022-10-11T00:00:00"/>
    <n v="59969599"/>
    <n v="0.06"/>
    <n v="2835.12"/>
    <n v="47252"/>
    <m/>
    <x v="8"/>
    <s v="IB"/>
    <x v="0"/>
    <n v="0.06"/>
    <b v="1"/>
    <x v="0"/>
    <x v="7"/>
  </r>
  <r>
    <s v="KAPE-IB-20079-06-08-2022"/>
    <s v="LTM/0489/22-23"/>
    <n v="20154"/>
    <n v="4810.29"/>
    <s v="HMB-114421"/>
    <s v="KPEX-SB-41347"/>
    <d v="2022-10-10T00:00:00"/>
    <n v="17821605.949999999"/>
    <n v="0.06"/>
    <n v="421.68"/>
    <n v="7028"/>
    <m/>
    <x v="8"/>
    <s v="IB"/>
    <x v="0"/>
    <n v="0.06"/>
    <b v="1"/>
    <x v="0"/>
    <x v="7"/>
  </r>
  <r>
    <s v="KAPE-IB-20079-06-08-2022"/>
    <s v="LTM/0495/22-23"/>
    <n v="32840"/>
    <n v="4810.29"/>
    <s v="HBL-027603"/>
    <s v="KPPE-SB-75571"/>
    <d v="2022-10-11T00:00:00"/>
    <n v="24673404.59"/>
    <n v="0.06"/>
    <n v="946.5"/>
    <n v="15775"/>
    <m/>
    <x v="8"/>
    <s v="IB"/>
    <x v="0"/>
    <n v="0.06"/>
    <b v="1"/>
    <x v="0"/>
    <x v="7"/>
  </r>
  <r>
    <s v="KAPE-IB-10867-21-07-2022"/>
    <s v="LTM/0489/22-23"/>
    <n v="20154"/>
    <n v="5509.21"/>
    <s v="HMB-114421"/>
    <s v="KPEX-SB-41347"/>
    <d v="2022-10-10T00:00:00"/>
    <n v="17821605.949999999"/>
    <n v="1.0101"/>
    <n v="7984.8399999999992"/>
    <n v="7905"/>
    <m/>
    <x v="8"/>
    <s v="IB"/>
    <x v="0"/>
    <n v="1.0101"/>
    <b v="1"/>
    <x v="0"/>
    <x v="9"/>
  </r>
  <r>
    <s v="KAPE-IB-44112-19-09-2022"/>
    <s v="LTM/0489/22-23"/>
    <n v="20154"/>
    <n v="3204.16"/>
    <s v="HMB-114421"/>
    <s v="KPEX-SB-41347"/>
    <d v="2022-10-10T00:00:00"/>
    <n v="17821605.949999999"/>
    <n v="7.0000000000000007E-2"/>
    <n v="335.93"/>
    <n v="4799"/>
    <m/>
    <x v="8"/>
    <s v="IB"/>
    <x v="0"/>
    <n v="7.0000000000000007E-2"/>
    <b v="1"/>
    <x v="0"/>
    <x v="8"/>
  </r>
  <r>
    <s v="KAPE-IB-44112-19-09-2022"/>
    <s v="LTM/0495/22-23"/>
    <n v="32840"/>
    <n v="3204.16"/>
    <s v="HBL-027603"/>
    <s v="KPPE-SB-75571"/>
    <d v="2022-10-11T00:00:00"/>
    <n v="24673404.59"/>
    <n v="7.0000000000000007E-2"/>
    <n v="467.66999999999996"/>
    <n v="6681"/>
    <m/>
    <x v="8"/>
    <s v="IB"/>
    <x v="0"/>
    <n v="7.0000000000000007E-2"/>
    <b v="1"/>
    <x v="0"/>
    <x v="8"/>
  </r>
  <r>
    <s v="PQIB-IB-2406-11-08-2020"/>
    <s v="LTM/0496/22-23"/>
    <n v="13170"/>
    <n v="2701.12"/>
    <s v="HBL-027599"/>
    <s v="KPPE-SB-76226"/>
    <d v="2022-10-12T00:00:00"/>
    <n v="20270898.710000001"/>
    <n v="0.4"/>
    <n v="4376.3999999999996"/>
    <n v="10941"/>
    <m/>
    <x v="8"/>
    <s v="IB"/>
    <x v="0"/>
    <n v="0.4"/>
    <b v="1"/>
    <x v="0"/>
    <x v="0"/>
  </r>
  <r>
    <s v="KAPE-IB-218987-07-06-2022"/>
    <s v="LTM/0438/22-23"/>
    <n v="89544"/>
    <n v="5201.009"/>
    <s v="HMB-115076"/>
    <s v="KPPE-SB-75867"/>
    <d v="2022-10-11T00:00:00"/>
    <n v="72397301"/>
    <n v="0.624"/>
    <n v="14665.995999999999"/>
    <n v="23503.200000000001"/>
    <m/>
    <x v="8"/>
    <s v="IB"/>
    <x v="0"/>
    <n v="0.624"/>
    <b v="1"/>
    <x v="0"/>
    <x v="10"/>
  </r>
  <r>
    <s v="KAPE-IB-15088-29-07-2022"/>
    <s v="LTM/0496/22-23"/>
    <n v="13170"/>
    <n v="3402.9"/>
    <s v="HBL-027599"/>
    <s v="KPPE-SB-76226"/>
    <d v="2022-10-12T00:00:00"/>
    <n v="20270898.710000001"/>
    <n v="7.0000000000000007E-2"/>
    <n v="299.04000000000002"/>
    <n v="4272"/>
    <m/>
    <x v="8"/>
    <s v="IB"/>
    <x v="0"/>
    <n v="7.0000000000000007E-2"/>
    <b v="1"/>
    <x v="0"/>
    <x v="2"/>
  </r>
  <r>
    <s v="KAPW-IB-14182-02-08-2022"/>
    <s v="LTM/0438/22-23"/>
    <n v="89544"/>
    <n v="2847"/>
    <s v="HMB-115076"/>
    <s v="KPPE-SB-75867"/>
    <d v="2022-10-11T00:00:00"/>
    <n v="72397301"/>
    <n v="0.03"/>
    <n v="1613.85"/>
    <n v="53795"/>
    <m/>
    <x v="8"/>
    <s v="IB"/>
    <x v="0"/>
    <n v="0.03"/>
    <b v="1"/>
    <x v="0"/>
    <x v="2"/>
  </r>
  <r>
    <s v="KAPW-IB-14182-02-08-2022"/>
    <s v="LTM/0439/22-23"/>
    <n v="5964"/>
    <n v="2847"/>
    <s v="HMB-115043"/>
    <s v="KPPE-SB-76207"/>
    <d v="2022-10-12T00:00:00"/>
    <n v="5254157.43"/>
    <n v="0.03"/>
    <n v="129.33000000000001"/>
    <n v="4311"/>
    <m/>
    <x v="8"/>
    <s v="IB"/>
    <x v="0"/>
    <n v="0.03"/>
    <b v="1"/>
    <x v="0"/>
    <x v="2"/>
  </r>
  <r>
    <s v="KAPW-IB-14182-02-08-2022"/>
    <s v="LTM/0496/22-23"/>
    <n v="13170"/>
    <n v="2847"/>
    <s v="HBL-027599"/>
    <s v="KPPE-SB-76226"/>
    <d v="2022-10-12T00:00:00"/>
    <n v="20270898.710000001"/>
    <n v="0.03"/>
    <n v="26.5"/>
    <n v="883.29"/>
    <m/>
    <x v="8"/>
    <s v="IB"/>
    <x v="0"/>
    <n v="0.03"/>
    <b v="1"/>
    <x v="0"/>
    <x v="2"/>
  </r>
  <r>
    <s v="KAPE-IB-20806-10-08-2022"/>
    <s v="LTM/0439/22-23"/>
    <n v="5964"/>
    <n v="3909.5"/>
    <s v="HMB-115043"/>
    <s v="KPPE-SB-76207"/>
    <d v="2022-10-12T00:00:00"/>
    <n v="5254157.43"/>
    <n v="0.04"/>
    <n v="87.2"/>
    <n v="2180"/>
    <m/>
    <x v="8"/>
    <s v="IB"/>
    <x v="0"/>
    <n v="0.04"/>
    <b v="1"/>
    <x v="0"/>
    <x v="2"/>
  </r>
  <r>
    <s v="KAPW-IB-24417-23-08-2022"/>
    <s v="LTM/0438/22-23"/>
    <n v="89544"/>
    <n v="3204.16"/>
    <s v="HMB-115076"/>
    <s v="KPPE-SB-75867"/>
    <d v="2022-10-11T00:00:00"/>
    <n v="72397301"/>
    <n v="7.0000000000000007E-2"/>
    <n v="233.01"/>
    <n v="3328.72"/>
    <m/>
    <x v="8"/>
    <s v="IB"/>
    <x v="0"/>
    <n v="7.0000000000000007E-2"/>
    <b v="1"/>
    <x v="0"/>
    <x v="8"/>
  </r>
  <r>
    <s v="KAPE-IB-35021-01-09-2022"/>
    <s v="LTM/0438/22-23"/>
    <n v="89544"/>
    <n v="3204.16"/>
    <s v="HMB-115076"/>
    <s v="KPPE-SB-75867"/>
    <d v="2022-10-11T00:00:00"/>
    <n v="72397301"/>
    <n v="7.0000000000000007E-2"/>
    <n v="3532.64"/>
    <n v="50466.28"/>
    <m/>
    <x v="8"/>
    <s v="IB"/>
    <x v="0"/>
    <n v="7.0000000000000007E-2"/>
    <b v="1"/>
    <x v="0"/>
    <x v="8"/>
  </r>
  <r>
    <s v="KAPE-IB-35021-01-09-2022"/>
    <s v="LTM/0439/22-23"/>
    <n v="5964"/>
    <n v="3204.16"/>
    <s v="HMB-115043"/>
    <s v="KPPE-SB-76207"/>
    <d v="2022-10-12T00:00:00"/>
    <n v="5254157.43"/>
    <n v="7.0000000000000007E-2"/>
    <n v="301.77"/>
    <n v="4311"/>
    <m/>
    <x v="8"/>
    <s v="IB"/>
    <x v="0"/>
    <n v="7.0000000000000007E-2"/>
    <b v="1"/>
    <x v="0"/>
    <x v="8"/>
  </r>
  <r>
    <s v="KAPE-IB-40552-12-09-2022"/>
    <s v="LTM/0496/22-23"/>
    <n v="13170"/>
    <n v="3215.1990000000001"/>
    <s v="HBL-027599"/>
    <s v="KPPE-SB-76226"/>
    <d v="2022-10-12T00:00:00"/>
    <n v="20270898.710000001"/>
    <n v="7.0000000000000007E-2"/>
    <n v="201.52"/>
    <n v="2878.85"/>
    <m/>
    <x v="8"/>
    <s v="IB"/>
    <x v="0"/>
    <n v="7.0000000000000007E-2"/>
    <b v="1"/>
    <x v="0"/>
    <x v="8"/>
  </r>
  <r>
    <s v="KAPE-IB-20079-06-08-2022"/>
    <s v="LTM/0496/22-23"/>
    <n v="13170"/>
    <n v="4810.29"/>
    <s v="HBL-027599"/>
    <s v="KPPE-SB-76226"/>
    <d v="2022-10-12T00:00:00"/>
    <n v="20270898.710000001"/>
    <n v="0.06"/>
    <n v="656.46"/>
    <n v="10941"/>
    <m/>
    <x v="8"/>
    <s v="IB"/>
    <x v="0"/>
    <n v="0.06"/>
    <b v="1"/>
    <x v="0"/>
    <x v="7"/>
  </r>
  <r>
    <s v="KAPE-IB-44112-19-09-2022"/>
    <s v="LTM/0496/22-23"/>
    <n v="13170"/>
    <n v="3204.16"/>
    <s v="HBL-027599"/>
    <s v="KPPE-SB-76226"/>
    <d v="2022-10-12T00:00:00"/>
    <n v="20270898.710000001"/>
    <n v="7.0000000000000007E-2"/>
    <n v="97.52"/>
    <n v="1393.15"/>
    <m/>
    <x v="8"/>
    <s v="IB"/>
    <x v="0"/>
    <n v="7.0000000000000007E-2"/>
    <b v="1"/>
    <x v="0"/>
    <x v="8"/>
  </r>
  <r>
    <s v="KAPW-IB-14172-02-08-2022"/>
    <s v="LTM/0496/22-23"/>
    <n v="13170"/>
    <n v="2847"/>
    <s v="HBL-027599"/>
    <s v="KPPE-SB-76226"/>
    <d v="2022-10-12T00:00:00"/>
    <n v="20270898.710000001"/>
    <n v="0.03"/>
    <n v="301.73"/>
    <n v="10057.709999999999"/>
    <m/>
    <x v="8"/>
    <s v="IB"/>
    <x v="0"/>
    <n v="0.03"/>
    <b v="1"/>
    <x v="0"/>
    <x v="2"/>
  </r>
  <r>
    <s v="PQIB-IB-2406-11-08-2020"/>
    <s v="LTM/0498/22-23"/>
    <n v="228640"/>
    <n v="2701.12"/>
    <s v="HMB-115580"/>
    <s v="KPPE-SB-78134"/>
    <d v="2022-10-14T00:00:00"/>
    <n v="257117264"/>
    <n v="0.1"/>
    <n v="1923.9"/>
    <n v="19239"/>
    <m/>
    <x v="8"/>
    <s v="IB"/>
    <x v="0"/>
    <n v="0.1"/>
    <b v="1"/>
    <x v="0"/>
    <x v="0"/>
  </r>
  <r>
    <s v="PQIB-IB-2406-11-08-2020"/>
    <s v="LTM/0498/22-23"/>
    <n v="228640"/>
    <n v="2701.12"/>
    <s v="HMB-115580"/>
    <s v="KPPE-SB-78134"/>
    <d v="2022-10-14T00:00:00"/>
    <n v="257117264"/>
    <n v="0.8"/>
    <n v="91037.6"/>
    <n v="113797"/>
    <m/>
    <x v="8"/>
    <s v="IB"/>
    <x v="0"/>
    <n v="0.8"/>
    <b v="1"/>
    <x v="0"/>
    <x v="0"/>
  </r>
  <r>
    <s v="PQIB-IB-2406-11-08-2020"/>
    <s v="LTM/0506/22-23"/>
    <n v="57830"/>
    <n v="2701.12"/>
    <s v="HBL-027951"/>
    <s v="KPPE-SB-77246"/>
    <d v="2022-10-13T00:00:00"/>
    <n v="46687139.280000001"/>
    <n v="0.4"/>
    <n v="2724"/>
    <n v="6810"/>
    <m/>
    <x v="8"/>
    <s v="IB"/>
    <x v="0"/>
    <n v="0.4"/>
    <b v="1"/>
    <x v="0"/>
    <x v="0"/>
  </r>
  <r>
    <s v="PQIB-IB-2406-11-08-2020"/>
    <s v="LTM/0506/22-23"/>
    <n v="57830"/>
    <n v="2701.12"/>
    <s v="HBL-027951"/>
    <s v="KPPE-SB-77246"/>
    <d v="2022-10-13T00:00:00"/>
    <n v="46687139.280000001"/>
    <n v="0.8"/>
    <n v="11480.800000000001"/>
    <n v="14351"/>
    <m/>
    <x v="8"/>
    <s v="IB"/>
    <x v="0"/>
    <n v="0.8"/>
    <b v="1"/>
    <x v="0"/>
    <x v="0"/>
  </r>
  <r>
    <s v="PQIB-IB-2406-11-08-2020"/>
    <s v="LTM/0508/22-23"/>
    <n v="29899"/>
    <n v="2701.12"/>
    <s v="BAF-045965"/>
    <s v="KPPE-SB-78177"/>
    <d v="2022-10-14T00:00:00"/>
    <n v="25461428.699999999"/>
    <n v="0.4"/>
    <n v="478"/>
    <n v="1195"/>
    <m/>
    <x v="8"/>
    <s v="IB"/>
    <x v="0"/>
    <n v="0.4"/>
    <b v="1"/>
    <x v="0"/>
    <x v="0"/>
  </r>
  <r>
    <s v="PQIB-IB-2406-11-08-2020"/>
    <s v="LTM/0508/22-23"/>
    <n v="29899"/>
    <n v="2701.12"/>
    <s v="BAF-045965"/>
    <s v="KPPE-SB-78177"/>
    <d v="2022-10-14T00:00:00"/>
    <n v="25461428.699999999"/>
    <n v="0.8"/>
    <n v="12187.2"/>
    <n v="15234"/>
    <m/>
    <x v="8"/>
    <s v="IB"/>
    <x v="0"/>
    <n v="0.8"/>
    <b v="1"/>
    <x v="0"/>
    <x v="0"/>
  </r>
  <r>
    <s v="PQIB-IB-2406-11-08-2020"/>
    <s v="LTM/0509/22-23"/>
    <n v="10100"/>
    <n v="2701.12"/>
    <s v="Open Account"/>
    <s v="KPPE-SB-77990"/>
    <d v="2022-10-14T00:00:00"/>
    <n v="17958637.239999998"/>
    <n v="0.8"/>
    <n v="11861.6"/>
    <n v="14827"/>
    <m/>
    <x v="8"/>
    <s v="IB"/>
    <x v="0"/>
    <n v="0.8"/>
    <b v="1"/>
    <x v="0"/>
    <x v="0"/>
  </r>
  <r>
    <s v="PQIB-IB-2406-11-08-2020"/>
    <s v="LTM/0511/22-23"/>
    <n v="11798"/>
    <n v="2701.12"/>
    <s v="Open Account"/>
    <s v="KPPE-SB-78140"/>
    <d v="2022-10-14T00:00:00"/>
    <n v="19012816.68"/>
    <n v="0.8"/>
    <n v="11172"/>
    <n v="13965"/>
    <m/>
    <x v="8"/>
    <s v="IB"/>
    <x v="0"/>
    <n v="0.8"/>
    <b v="1"/>
    <x v="0"/>
    <x v="0"/>
  </r>
  <r>
    <s v="KAPE-IB-226952-21-06-2022"/>
    <s v="LTM/0498/22-23"/>
    <n v="228640"/>
    <n v="3402.42"/>
    <s v="HMB-115580"/>
    <s v="KPPE-SB-78134"/>
    <d v="2022-10-14T00:00:00"/>
    <n v="257117264"/>
    <n v="0.04"/>
    <n v="4551.88"/>
    <n v="113797"/>
    <m/>
    <x v="8"/>
    <s v="IB"/>
    <x v="0"/>
    <n v="0.04"/>
    <b v="1"/>
    <x v="0"/>
    <x v="2"/>
  </r>
  <r>
    <s v="KAPE-IB-226952-21-06-2022"/>
    <s v="LTM/0506/22-23"/>
    <n v="57830"/>
    <n v="3402.42"/>
    <s v="HBL-027951"/>
    <s v="KPPE-SB-77246"/>
    <d v="2022-10-13T00:00:00"/>
    <n v="46687139.280000001"/>
    <n v="0.04"/>
    <n v="574.04"/>
    <n v="14351"/>
    <m/>
    <x v="8"/>
    <s v="IB"/>
    <x v="0"/>
    <n v="0.04"/>
    <b v="1"/>
    <x v="0"/>
    <x v="2"/>
  </r>
  <r>
    <s v="KAPE-IB-20079-06-08-2022"/>
    <s v="LTM/0498/22-23"/>
    <n v="228640"/>
    <n v="4810.29"/>
    <s v="HMB-115580"/>
    <s v="KPPE-SB-78134"/>
    <d v="2022-10-14T00:00:00"/>
    <n v="257117264"/>
    <n v="0.06"/>
    <n v="7982.16"/>
    <n v="133036"/>
    <m/>
    <x v="8"/>
    <s v="IB"/>
    <x v="0"/>
    <n v="0.06"/>
    <b v="1"/>
    <x v="0"/>
    <x v="7"/>
  </r>
  <r>
    <s v="KAPE-IB-20079-06-08-2022"/>
    <s v="LTM/0506/22-23"/>
    <n v="57830"/>
    <n v="4810.29"/>
    <s v="HBL-027951"/>
    <s v="KPPE-SB-77246"/>
    <d v="2022-10-13T00:00:00"/>
    <n v="46687139.280000001"/>
    <n v="0.06"/>
    <n v="861.06"/>
    <n v="14351"/>
    <m/>
    <x v="8"/>
    <s v="IB"/>
    <x v="0"/>
    <n v="0.06"/>
    <b v="1"/>
    <x v="0"/>
    <x v="7"/>
  </r>
  <r>
    <s v="KAPE-IB-20079-06-08-2022"/>
    <s v="LTM/0508/22-23"/>
    <n v="29899"/>
    <n v="4810.29"/>
    <s v="BAF-045965"/>
    <s v="KPPE-SB-78177"/>
    <d v="2022-10-14T00:00:00"/>
    <n v="25461428.699999999"/>
    <n v="0.06"/>
    <n v="914.04"/>
    <n v="15234"/>
    <m/>
    <x v="8"/>
    <s v="IB"/>
    <x v="0"/>
    <n v="0.06"/>
    <b v="1"/>
    <x v="0"/>
    <x v="7"/>
  </r>
  <r>
    <s v="KAPE-IB-20079-06-08-2022"/>
    <s v="LTM/0509/22-23"/>
    <n v="10100"/>
    <n v="4810.29"/>
    <s v="Open Account"/>
    <s v="KPPE-SB-77990"/>
    <d v="2022-10-14T00:00:00"/>
    <n v="17958637.239999998"/>
    <n v="0.06"/>
    <n v="889.62"/>
    <n v="14827"/>
    <m/>
    <x v="8"/>
    <s v="IB"/>
    <x v="0"/>
    <n v="0.06"/>
    <b v="1"/>
    <x v="0"/>
    <x v="7"/>
  </r>
  <r>
    <s v="KAPE-IB-20079-06-08-2022"/>
    <s v="LTM/0511/22-23"/>
    <n v="11798"/>
    <n v="4810.29"/>
    <s v="Open Account"/>
    <s v="KPPE-SB-78140"/>
    <d v="2022-10-14T00:00:00"/>
    <n v="19012816.68"/>
    <n v="0.06"/>
    <n v="776.64"/>
    <n v="12944"/>
    <m/>
    <x v="8"/>
    <s v="IB"/>
    <x v="0"/>
    <n v="0.06"/>
    <b v="1"/>
    <x v="0"/>
    <x v="7"/>
  </r>
  <r>
    <s v="KAPE-IB-44112-19-09-2022"/>
    <s v="LTM/0498/22-23"/>
    <n v="228640"/>
    <n v="3204.16"/>
    <s v="HMB-115580"/>
    <s v="KPPE-SB-78134"/>
    <d v="2022-10-14T00:00:00"/>
    <n v="257117264"/>
    <n v="7.0000000000000007E-2"/>
    <n v="1346.73"/>
    <n v="19239"/>
    <m/>
    <x v="8"/>
    <s v="IB"/>
    <x v="0"/>
    <n v="7.0000000000000007E-2"/>
    <b v="1"/>
    <x v="0"/>
    <x v="8"/>
  </r>
  <r>
    <s v="KAPE-IB-44112-19-09-2022"/>
    <s v="LTM/0506/22-23"/>
    <n v="57830"/>
    <n v="3204.16"/>
    <s v="HBL-027951"/>
    <s v="KPPE-SB-77246"/>
    <d v="2022-10-13T00:00:00"/>
    <n v="46687139.280000001"/>
    <n v="7.0000000000000007E-2"/>
    <n v="24.64"/>
    <n v="352"/>
    <m/>
    <x v="8"/>
    <s v="IB"/>
    <x v="0"/>
    <n v="7.0000000000000007E-2"/>
    <b v="1"/>
    <x v="0"/>
    <x v="8"/>
  </r>
  <r>
    <s v="KAPW-IB-14172-02-08-2022"/>
    <s v="LTM/0498/22-23"/>
    <n v="228640"/>
    <n v="2847"/>
    <s v="HMB-115580"/>
    <s v="KPPE-SB-78134"/>
    <d v="2022-10-14T00:00:00"/>
    <n v="257117264"/>
    <n v="0.03"/>
    <n v="3991.08"/>
    <n v="133036"/>
    <m/>
    <x v="8"/>
    <s v="IB"/>
    <x v="0"/>
    <n v="0.03"/>
    <b v="1"/>
    <x v="0"/>
    <x v="2"/>
  </r>
  <r>
    <s v="KAPW-IB-14172-02-08-2022"/>
    <s v="LTM/0506/22-23"/>
    <n v="57830"/>
    <n v="2847"/>
    <s v="HBL-027951"/>
    <s v="KPPE-SB-77246"/>
    <d v="2022-10-13T00:00:00"/>
    <n v="46687139.280000001"/>
    <n v="0.03"/>
    <n v="634.82999999999993"/>
    <n v="21161"/>
    <m/>
    <x v="8"/>
    <s v="IB"/>
    <x v="0"/>
    <n v="0.03"/>
    <b v="1"/>
    <x v="0"/>
    <x v="2"/>
  </r>
  <r>
    <s v="KAPW-IB-14172-02-08-2022"/>
    <s v="LTM/0508/22-23"/>
    <n v="29899"/>
    <n v="2847"/>
    <s v="BAF-045965"/>
    <s v="KPPE-SB-78177"/>
    <d v="2022-10-14T00:00:00"/>
    <n v="25461428.699999999"/>
    <n v="0.03"/>
    <n v="492.87"/>
    <n v="16429"/>
    <m/>
    <x v="8"/>
    <s v="IB"/>
    <x v="0"/>
    <n v="0.03"/>
    <b v="1"/>
    <x v="0"/>
    <x v="2"/>
  </r>
  <r>
    <s v="KAPW-IB-14172-02-08-2022"/>
    <s v="LTM/0509/22-23"/>
    <n v="10100"/>
    <n v="2847"/>
    <s v="Open Account"/>
    <s v="KPPE-SB-77990"/>
    <d v="2022-10-14T00:00:00"/>
    <n v="17958637.239999998"/>
    <n v="0.03"/>
    <n v="444.81"/>
    <n v="14827"/>
    <m/>
    <x v="8"/>
    <s v="IB"/>
    <x v="0"/>
    <n v="0.03"/>
    <b v="1"/>
    <x v="0"/>
    <x v="2"/>
  </r>
  <r>
    <s v="KAPW-IB-14172-02-08-2022"/>
    <s v="LTM/0511/22-23"/>
    <n v="11798"/>
    <n v="2847"/>
    <s v="Open Account"/>
    <s v="KPPE-SB-78140"/>
    <d v="2022-10-14T00:00:00"/>
    <n v="19012816.68"/>
    <n v="0.03"/>
    <n v="418.95"/>
    <n v="13965"/>
    <m/>
    <x v="8"/>
    <s v="IB"/>
    <x v="0"/>
    <n v="0.03"/>
    <b v="1"/>
    <x v="0"/>
    <x v="2"/>
  </r>
  <r>
    <s v="KAPE-IB-12583-26-07-2022"/>
    <s v="LTM/0498/22-23"/>
    <n v="228640"/>
    <n v="3204.1109999999999"/>
    <s v="HMB-115580"/>
    <s v="KPPE-SB-78134"/>
    <d v="2022-10-14T00:00:00"/>
    <n v="257117264"/>
    <n v="7.0000000000000007E-2"/>
    <n v="7965.79"/>
    <n v="113797"/>
    <m/>
    <x v="8"/>
    <s v="IB"/>
    <x v="0"/>
    <n v="7.0000000000000007E-2"/>
    <b v="1"/>
    <x v="0"/>
    <x v="8"/>
  </r>
  <r>
    <s v="KAPE-IB-12583-26-07-2022"/>
    <s v="LTM/0506/22-23"/>
    <n v="57830"/>
    <n v="3204.1109999999999"/>
    <s v="HBL-027951"/>
    <s v="KPPE-SB-77246"/>
    <d v="2022-10-13T00:00:00"/>
    <n v="46687139.280000001"/>
    <n v="7.0000000000000007E-2"/>
    <n v="79.239999999999995"/>
    <n v="1132"/>
    <m/>
    <x v="8"/>
    <s v="IB"/>
    <x v="0"/>
    <n v="7.0000000000000007E-2"/>
    <b v="1"/>
    <x v="0"/>
    <x v="8"/>
  </r>
  <r>
    <s v="KAPE-IB-12583-26-07-2022"/>
    <s v="LTM/0508/22-23"/>
    <n v="29899"/>
    <n v="3204.1109999999999"/>
    <s v="BAF-045965"/>
    <s v="KPPE-SB-78177"/>
    <d v="2022-10-14T00:00:00"/>
    <n v="25461428.699999999"/>
    <n v="7.0000000000000007E-2"/>
    <n v="1066.3800000000001"/>
    <n v="15234"/>
    <m/>
    <x v="8"/>
    <s v="IB"/>
    <x v="0"/>
    <n v="7.0000000000000007E-2"/>
    <b v="1"/>
    <x v="0"/>
    <x v="8"/>
  </r>
  <r>
    <s v="KAPE-IB-12583-26-07-2022"/>
    <s v="LTM/0509/22-23"/>
    <n v="10100"/>
    <n v="3204.1109999999999"/>
    <s v="Open Account"/>
    <s v="KPPE-SB-77990"/>
    <d v="2022-10-14T00:00:00"/>
    <n v="17958637.239999998"/>
    <n v="7.0000000000000007E-2"/>
    <n v="1037.8900000000001"/>
    <n v="14827"/>
    <m/>
    <x v="8"/>
    <s v="IB"/>
    <x v="0"/>
    <n v="7.0000000000000007E-2"/>
    <b v="1"/>
    <x v="0"/>
    <x v="8"/>
  </r>
  <r>
    <s v="KAPE-IB-12583-26-07-2022"/>
    <s v="LTM/0511/22-23"/>
    <n v="11798"/>
    <n v="3204.1109999999999"/>
    <s v="Open Account"/>
    <s v="KPPE-SB-78140"/>
    <d v="2022-10-14T00:00:00"/>
    <n v="19012816.68"/>
    <n v="7.0000000000000007E-2"/>
    <n v="961.87"/>
    <n v="13741"/>
    <m/>
    <x v="8"/>
    <s v="IB"/>
    <x v="0"/>
    <n v="7.0000000000000007E-2"/>
    <b v="1"/>
    <x v="0"/>
    <x v="8"/>
  </r>
  <r>
    <s v="PQIB-IB-2406-11-08-2020"/>
    <s v="LTM/0510/22-23"/>
    <n v="2970"/>
    <n v="2701.12"/>
    <s v="Open Account"/>
    <s v="KPPE-SB-78872"/>
    <d v="2022-10-15T00:00:00"/>
    <n v="19866089.010000002"/>
    <n v="0.8"/>
    <n v="2314.4"/>
    <n v="2893"/>
    <m/>
    <x v="8"/>
    <s v="IB"/>
    <x v="0"/>
    <n v="0.8"/>
    <b v="1"/>
    <x v="0"/>
    <x v="0"/>
  </r>
  <r>
    <s v="PQIB-IB-2406-11-08-2020"/>
    <s v="LTM/0510/22-23"/>
    <n v="2970"/>
    <n v="2701.12"/>
    <s v="Open Account"/>
    <s v="KPPE-SB-78872"/>
    <d v="2022-10-15T00:00:00"/>
    <n v="19866089.010000002"/>
    <n v="0.79999999999999993"/>
    <n v="3885.6"/>
    <n v="4857"/>
    <m/>
    <x v="8"/>
    <s v="IB"/>
    <x v="0"/>
    <n v="0.8"/>
    <b v="1"/>
    <x v="0"/>
    <x v="0"/>
  </r>
  <r>
    <s v="PQIB-IB-2406-11-08-2020"/>
    <s v="LTM/0512/22-23"/>
    <n v="48831"/>
    <n v="2701.12"/>
    <s v="AHB-085094"/>
    <s v="KPPE-SB-78827"/>
    <d v="2022-10-15T00:00:00"/>
    <n v="29859601.68"/>
    <n v="0.8"/>
    <n v="783.2"/>
    <n v="979"/>
    <m/>
    <x v="8"/>
    <s v="IB"/>
    <x v="0"/>
    <n v="0.8"/>
    <b v="1"/>
    <x v="0"/>
    <x v="0"/>
  </r>
  <r>
    <s v="PQIB-IB-2406-11-08-2020"/>
    <s v="LTM/0512/22-23"/>
    <n v="48831"/>
    <n v="2701.12"/>
    <s v="AHB-085094"/>
    <s v="KPPE-SB-78827"/>
    <d v="2022-10-15T00:00:00"/>
    <n v="29859601.68"/>
    <n v="0.79999999999999993"/>
    <n v="85.6"/>
    <n v="107"/>
    <m/>
    <x v="8"/>
    <s v="IB"/>
    <x v="0"/>
    <n v="0.8"/>
    <b v="1"/>
    <x v="0"/>
    <x v="0"/>
  </r>
  <r>
    <s v="KAPE-IB-20079-06-08-2022"/>
    <s v="LTM/0510/22-23"/>
    <n v="2970"/>
    <n v="4810.29"/>
    <s v="Open Account"/>
    <s v="KPPE-SB-78872"/>
    <d v="2022-10-15T00:00:00"/>
    <n v="19866089.010000002"/>
    <n v="6.0000000000000005E-2"/>
    <n v="291.42"/>
    <n v="4857"/>
    <m/>
    <x v="8"/>
    <s v="IB"/>
    <x v="0"/>
    <n v="0.06"/>
    <b v="1"/>
    <x v="0"/>
    <x v="7"/>
  </r>
  <r>
    <s v="KAPE-IB-20079-06-08-2022"/>
    <s v="LTM/0512/22-23"/>
    <n v="48831"/>
    <n v="4810.29"/>
    <s v="AHB-085094"/>
    <s v="KPPE-SB-78827"/>
    <d v="2022-10-15T00:00:00"/>
    <n v="29859601.68"/>
    <n v="6.0000000000000005E-2"/>
    <n v="58.74"/>
    <n v="979"/>
    <m/>
    <x v="8"/>
    <s v="IB"/>
    <x v="0"/>
    <n v="0.06"/>
    <b v="1"/>
    <x v="0"/>
    <x v="7"/>
  </r>
  <r>
    <s v="KAPW-IB-14172-02-08-2022"/>
    <s v="LTM/0510/22-23"/>
    <n v="2970"/>
    <n v="2847"/>
    <s v="Open Account"/>
    <s v="KPPE-SB-78872"/>
    <d v="2022-10-15T00:00:00"/>
    <n v="19866089.010000002"/>
    <n v="3.0000000000000002E-2"/>
    <n v="232.5"/>
    <n v="7750"/>
    <m/>
    <x v="8"/>
    <s v="IB"/>
    <x v="0"/>
    <n v="0.03"/>
    <b v="1"/>
    <x v="0"/>
    <x v="2"/>
  </r>
  <r>
    <s v="KAPW-IB-14172-02-08-2022"/>
    <s v="LTM/0512/22-23"/>
    <n v="48831"/>
    <n v="2847"/>
    <s v="AHB-085094"/>
    <s v="KPPE-SB-78827"/>
    <d v="2022-10-15T00:00:00"/>
    <n v="29859601.68"/>
    <n v="3.0000000000000002E-2"/>
    <n v="29.37"/>
    <n v="979"/>
    <m/>
    <x v="8"/>
    <s v="IB"/>
    <x v="0"/>
    <n v="0.03"/>
    <b v="1"/>
    <x v="0"/>
    <x v="2"/>
  </r>
  <r>
    <s v="PQIB-IB-2406-11-08-2020"/>
    <s v="LTM/0504/22-23"/>
    <n v="38334"/>
    <n v="2701.12"/>
    <s v="HMB-115553"/>
    <s v="KPPE-SB-79548"/>
    <d v="2022-10-16T00:00:00"/>
    <n v="66417799.210000001"/>
    <n v="0.8"/>
    <n v="27816.799999999999"/>
    <n v="34771"/>
    <m/>
    <x v="8"/>
    <s v="IB"/>
    <x v="0"/>
    <n v="0.8"/>
    <b v="1"/>
    <x v="0"/>
    <x v="0"/>
  </r>
  <r>
    <s v="PQIB-IB-2406-11-08-2020"/>
    <s v="LTM/0513/22-23"/>
    <n v="4982"/>
    <n v="2701.12"/>
    <s v="HMB-116450"/>
    <s v="KPPE-SB-79328"/>
    <d v="2022-10-15T00:00:00"/>
    <n v="47820599.759999998"/>
    <n v="0.8"/>
    <n v="13752.47"/>
    <n v="17190.59"/>
    <m/>
    <x v="8"/>
    <s v="IB"/>
    <x v="0"/>
    <n v="0.8"/>
    <b v="1"/>
    <x v="0"/>
    <x v="0"/>
  </r>
  <r>
    <s v="PQIB-IB-2406-11-08-2020"/>
    <s v="LTM/0514/22-23"/>
    <n v="7952"/>
    <n v="2701.12"/>
    <s v="Open Account"/>
    <s v="KPPE-SB-79497"/>
    <d v="2022-10-16T00:00:00"/>
    <n v="23083068.690000001"/>
    <n v="0.8"/>
    <n v="11676.8"/>
    <n v="14596"/>
    <m/>
    <x v="8"/>
    <s v="IB"/>
    <x v="0"/>
    <n v="0.8"/>
    <b v="1"/>
    <x v="0"/>
    <x v="0"/>
  </r>
  <r>
    <s v="KAPE-IB-196703-29-04-2022"/>
    <s v="LTM/0513/22-23"/>
    <n v="4982"/>
    <n v="2513.1"/>
    <s v="HMB-116450"/>
    <s v="KPPE-SB-79328"/>
    <d v="2022-10-15T00:00:00"/>
    <n v="47820599.759999998"/>
    <n v="0.04"/>
    <n v="651.17999999999995"/>
    <n v="16279.59"/>
    <m/>
    <x v="8"/>
    <s v="IB"/>
    <x v="0"/>
    <n v="0.04"/>
    <b v="1"/>
    <x v="0"/>
    <x v="2"/>
  </r>
  <r>
    <s v="KAPE-IB-226952-21-06-2022"/>
    <s v="LTM/0504/22-23"/>
    <n v="38334"/>
    <n v="3402.42"/>
    <s v="HMB-115553"/>
    <s v="KPPE-SB-79548"/>
    <d v="2022-10-16T00:00:00"/>
    <n v="66417799.210000001"/>
    <n v="0.04"/>
    <n v="1365.68"/>
    <n v="34142"/>
    <m/>
    <x v="8"/>
    <s v="IB"/>
    <x v="0"/>
    <n v="0.04"/>
    <b v="1"/>
    <x v="0"/>
    <x v="2"/>
  </r>
  <r>
    <s v="KAPE-IB-226952-21-06-2022"/>
    <s v="LTM/0513/22-23"/>
    <n v="4982"/>
    <n v="3402.42"/>
    <s v="HMB-116450"/>
    <s v="KPPE-SB-79328"/>
    <d v="2022-10-15T00:00:00"/>
    <n v="47820599.759999998"/>
    <n v="0.04"/>
    <n v="687.61999999999989"/>
    <n v="17190.59"/>
    <m/>
    <x v="8"/>
    <s v="IB"/>
    <x v="0"/>
    <n v="0.04"/>
    <b v="1"/>
    <x v="0"/>
    <x v="2"/>
  </r>
  <r>
    <s v="KAPE-IB-226952-21-06-2022"/>
    <s v="LTM/0514/22-23"/>
    <n v="7952"/>
    <n v="3402.42"/>
    <s v="Open Account"/>
    <s v="KPPE-SB-79497"/>
    <d v="2022-10-16T00:00:00"/>
    <n v="23083068.690000001"/>
    <n v="0.04"/>
    <n v="583.83999999999992"/>
    <n v="14596"/>
    <m/>
    <x v="8"/>
    <s v="IB"/>
    <x v="0"/>
    <n v="0.04"/>
    <b v="1"/>
    <x v="0"/>
    <x v="2"/>
  </r>
  <r>
    <s v="KPAF-TI-387-04-07-2022"/>
    <s v="LTM/0513/22-23"/>
    <n v="4982"/>
    <n v="4821.1090000000004"/>
    <s v="HMB-116450"/>
    <s v="KPPE-SB-79328"/>
    <d v="2022-10-15T00:00:00"/>
    <n v="47820599.759999998"/>
    <n v="1"/>
    <n v="25000"/>
    <n v="25000"/>
    <m/>
    <x v="8"/>
    <s v="TI"/>
    <x v="2"/>
    <n v="1"/>
    <b v="1"/>
    <x v="0"/>
    <x v="6"/>
  </r>
  <r>
    <s v="KAPW-TI-699-04-07-2022"/>
    <s v="LTM/0513/22-23"/>
    <n v="4982"/>
    <n v="9606.1"/>
    <s v="HMB-116450"/>
    <s v="KPPE-SB-79328"/>
    <d v="2022-10-15T00:00:00"/>
    <n v="47820599.759999998"/>
    <n v="1"/>
    <n v="9"/>
    <n v="9"/>
    <m/>
    <x v="8"/>
    <s v="TI"/>
    <x v="2"/>
    <n v="1"/>
    <b v="1"/>
    <x v="0"/>
    <x v="6"/>
  </r>
  <r>
    <s v="KAPE-IB-15088-29-07-2022"/>
    <s v="LTM/0514/22-23"/>
    <n v="7952"/>
    <n v="3402.9"/>
    <s v="Open Account"/>
    <s v="KPPE-SB-79497"/>
    <d v="2022-10-16T00:00:00"/>
    <n v="23083068.690000001"/>
    <n v="7.0000000000000007E-2"/>
    <n v="1021.72"/>
    <n v="14596"/>
    <m/>
    <x v="8"/>
    <s v="IB"/>
    <x v="0"/>
    <n v="7.0000000000000007E-2"/>
    <b v="1"/>
    <x v="0"/>
    <x v="2"/>
  </r>
  <r>
    <s v="KAPE-IB-20079-06-08-2022"/>
    <s v="LTM/0504/22-23"/>
    <n v="38334"/>
    <n v="4810.29"/>
    <s v="HMB-115553"/>
    <s v="KPPE-SB-79548"/>
    <d v="2022-10-16T00:00:00"/>
    <n v="66417799.210000001"/>
    <n v="0.06"/>
    <n v="2048.52"/>
    <n v="34142"/>
    <m/>
    <x v="8"/>
    <s v="IB"/>
    <x v="0"/>
    <n v="0.06"/>
    <b v="1"/>
    <x v="0"/>
    <x v="7"/>
  </r>
  <r>
    <s v="KAPE-IB-20079-06-08-2022"/>
    <s v="LTM/0514/22-23"/>
    <n v="7952"/>
    <n v="4810.29"/>
    <s v="Open Account"/>
    <s v="KPPE-SB-79497"/>
    <d v="2022-10-16T00:00:00"/>
    <n v="23083068.690000001"/>
    <n v="0.06"/>
    <n v="875.76"/>
    <n v="14596"/>
    <m/>
    <x v="8"/>
    <s v="IB"/>
    <x v="0"/>
    <n v="0.06"/>
    <b v="1"/>
    <x v="0"/>
    <x v="7"/>
  </r>
  <r>
    <s v="KAPE-IB-44112-19-09-2022"/>
    <s v="LTM/0504/22-23"/>
    <n v="38334"/>
    <n v="3204.16"/>
    <s v="HMB-115553"/>
    <s v="KPPE-SB-79548"/>
    <d v="2022-10-16T00:00:00"/>
    <n v="66417799.210000001"/>
    <n v="7.0000000000000007E-2"/>
    <n v="2433.9700000000003"/>
    <n v="34771"/>
    <m/>
    <x v="8"/>
    <s v="IB"/>
    <x v="0"/>
    <n v="7.0000000000000007E-2"/>
    <b v="1"/>
    <x v="0"/>
    <x v="8"/>
  </r>
  <r>
    <s v="KAPE-IB-44112-19-09-2022"/>
    <s v="LTM/0514/22-23"/>
    <n v="7952"/>
    <n v="3204.16"/>
    <s v="Open Account"/>
    <s v="KPPE-SB-79497"/>
    <d v="2022-10-16T00:00:00"/>
    <n v="23083068.690000001"/>
    <n v="7.0000000000000007E-2"/>
    <n v="427.55"/>
    <n v="6107.86"/>
    <m/>
    <x v="8"/>
    <s v="IB"/>
    <x v="0"/>
    <n v="7.0000000000000007E-2"/>
    <b v="1"/>
    <x v="0"/>
    <x v="8"/>
  </r>
  <r>
    <s v="KAPW-IB-55540-13-10-2021"/>
    <s v="LTM/0513/22-23"/>
    <n v="4982"/>
    <n v="5402.33"/>
    <s v="HMB-116450"/>
    <s v="KPPE-SB-79328"/>
    <d v="2022-10-15T00:00:00"/>
    <n v="47820599.759999998"/>
    <n v="1.0101"/>
    <n v="17364.21"/>
    <n v="17190.59"/>
    <m/>
    <x v="8"/>
    <s v="IB"/>
    <x v="0"/>
    <n v="1.0101"/>
    <b v="1"/>
    <x v="0"/>
    <x v="3"/>
  </r>
  <r>
    <s v="KAPW-IB-14172-02-08-2022"/>
    <s v="LTM/0504/22-23"/>
    <n v="38334"/>
    <n v="2847"/>
    <s v="HMB-115553"/>
    <s v="KPPE-SB-79548"/>
    <d v="2022-10-16T00:00:00"/>
    <n v="66417799.210000001"/>
    <n v="0.03"/>
    <n v="1043.1299999999999"/>
    <n v="34771"/>
    <m/>
    <x v="8"/>
    <s v="IB"/>
    <x v="0"/>
    <n v="0.03"/>
    <b v="1"/>
    <x v="0"/>
    <x v="2"/>
  </r>
  <r>
    <s v="KAPW-IB-14172-02-08-2022"/>
    <s v="LTM/0513/22-23"/>
    <n v="4982"/>
    <n v="2847"/>
    <s v="HMB-116450"/>
    <s v="KPPE-SB-79328"/>
    <d v="2022-10-15T00:00:00"/>
    <n v="47820599.759999998"/>
    <n v="0.03"/>
    <n v="515.72"/>
    <n v="17190.59"/>
    <m/>
    <x v="8"/>
    <s v="IB"/>
    <x v="0"/>
    <n v="0.03"/>
    <b v="1"/>
    <x v="0"/>
    <x v="2"/>
  </r>
  <r>
    <s v="KAPW-IB-14172-02-08-2022"/>
    <s v="LTM/0514/22-23"/>
    <n v="7952"/>
    <n v="2847"/>
    <s v="Open Account"/>
    <s v="KPPE-SB-79497"/>
    <d v="2022-10-16T00:00:00"/>
    <n v="23083068.690000001"/>
    <n v="0.03"/>
    <n v="437.88"/>
    <n v="14596"/>
    <m/>
    <x v="8"/>
    <s v="IB"/>
    <x v="0"/>
    <n v="0.03"/>
    <b v="1"/>
    <x v="0"/>
    <x v="2"/>
  </r>
  <r>
    <s v="KAPE-IB-12583-26-07-2022"/>
    <s v="LTM/0514/22-23"/>
    <n v="7952"/>
    <n v="3204.1109999999999"/>
    <s v="Open Account"/>
    <s v="KPPE-SB-79497"/>
    <d v="2022-10-16T00:00:00"/>
    <n v="23083068.690000001"/>
    <n v="7.0000000000000007E-2"/>
    <n v="357.11"/>
    <n v="5101.57"/>
    <m/>
    <x v="8"/>
    <s v="IB"/>
    <x v="0"/>
    <n v="7.0000000000000007E-2"/>
    <b v="1"/>
    <x v="0"/>
    <x v="8"/>
  </r>
  <r>
    <s v="KAPW-IB-40583-27-09-2022"/>
    <s v="LTM/0514/22-23"/>
    <n v="7952"/>
    <n v="3204.16"/>
    <s v="Open Account"/>
    <s v="KPPE-SB-79497"/>
    <d v="2022-10-16T00:00:00"/>
    <n v="23083068.690000001"/>
    <n v="7.0000000000000007E-2"/>
    <n v="237.06"/>
    <n v="3386.57"/>
    <m/>
    <x v="8"/>
    <s v="IB"/>
    <x v="0"/>
    <n v="7.0000000000000007E-2"/>
    <b v="1"/>
    <x v="0"/>
    <x v="8"/>
  </r>
  <r>
    <s v="PQIB-IB-2406-11-08-2020"/>
    <s v="LTM/0499/22-23"/>
    <n v="1024"/>
    <n v="2701.12"/>
    <s v="HMB-115570"/>
    <s v="KPPE-SB-80439"/>
    <d v="2022-10-18T00:00:00"/>
    <n v="1800716.2"/>
    <n v="0.8"/>
    <n v="966.4"/>
    <n v="1208"/>
    <m/>
    <x v="8"/>
    <s v="IB"/>
    <x v="0"/>
    <n v="0.8"/>
    <b v="1"/>
    <x v="0"/>
    <x v="0"/>
  </r>
  <r>
    <s v="KAPE-IB-219669-07-06-2022"/>
    <s v="LTM/0499/22-23"/>
    <n v="1024"/>
    <n v="3402.42"/>
    <s v="HMB-115570"/>
    <s v="KPPE-SB-80439"/>
    <d v="2022-10-18T00:00:00"/>
    <n v="1800716.2"/>
    <n v="0.04"/>
    <n v="48.32"/>
    <n v="1208"/>
    <m/>
    <x v="8"/>
    <s v="IB"/>
    <x v="0"/>
    <n v="0.04"/>
    <b v="1"/>
    <x v="0"/>
    <x v="2"/>
  </r>
  <r>
    <s v="KAPE-IB-20079-06-08-2022"/>
    <s v="LTM/0499/22-23"/>
    <n v="1024"/>
    <n v="4810.29"/>
    <s v="HMB-115570"/>
    <s v="KPPE-SB-80439"/>
    <d v="2022-10-18T00:00:00"/>
    <n v="1800716.2"/>
    <n v="0.06"/>
    <n v="72.48"/>
    <n v="1208"/>
    <m/>
    <x v="8"/>
    <s v="IB"/>
    <x v="0"/>
    <n v="0.06"/>
    <b v="1"/>
    <x v="0"/>
    <x v="7"/>
  </r>
  <r>
    <s v="KAPE-IB-44112-19-09-2022"/>
    <s v="LTM/0499/22-23"/>
    <n v="1024"/>
    <n v="3204.16"/>
    <s v="HMB-115570"/>
    <s v="KPPE-SB-80439"/>
    <d v="2022-10-18T00:00:00"/>
    <n v="1800716.2"/>
    <n v="7.0000000000000007E-2"/>
    <n v="84.56"/>
    <n v="1208"/>
    <m/>
    <x v="8"/>
    <s v="IB"/>
    <x v="0"/>
    <n v="7.0000000000000007E-2"/>
    <b v="1"/>
    <x v="0"/>
    <x v="8"/>
  </r>
  <r>
    <s v="KAPW-IB-14172-02-08-2022"/>
    <s v="LTM/0499/22-23"/>
    <n v="1024"/>
    <n v="2847"/>
    <s v="HMB-115570"/>
    <s v="KPPE-SB-80439"/>
    <d v="2022-10-18T00:00:00"/>
    <n v="1800716.2"/>
    <n v="0.03"/>
    <n v="36.24"/>
    <n v="1208"/>
    <m/>
    <x v="8"/>
    <s v="IB"/>
    <x v="0"/>
    <n v="0.03"/>
    <b v="1"/>
    <x v="0"/>
    <x v="2"/>
  </r>
  <r>
    <s v="PQIB-IB-2406-11-08-2020"/>
    <s v="LTM/0440/22-23"/>
    <n v="10529"/>
    <n v="2701.12"/>
    <s v="HMB-116921"/>
    <s v="KPPE-SB-81257"/>
    <d v="2022-10-19T00:00:00"/>
    <n v="22429825.309999999"/>
    <n v="0.8"/>
    <n v="7808.8"/>
    <n v="9761"/>
    <m/>
    <x v="8"/>
    <s v="IB"/>
    <x v="0"/>
    <n v="0.8"/>
    <b v="1"/>
    <x v="0"/>
    <x v="0"/>
  </r>
  <r>
    <s v="PQIB-IB-2406-11-08-2020"/>
    <s v="LTM/0521/22-23"/>
    <n v="10115"/>
    <n v="2701.12"/>
    <s v="Open Account"/>
    <s v="KPPE-SB-81184"/>
    <d v="2022-10-19T00:00:00"/>
    <n v="20285520.940000001"/>
    <n v="0.8"/>
    <n v="11399.2"/>
    <n v="14249"/>
    <m/>
    <x v="8"/>
    <s v="IB"/>
    <x v="0"/>
    <n v="0.8"/>
    <b v="1"/>
    <x v="0"/>
    <x v="0"/>
  </r>
  <r>
    <s v="KAPE-IB-226952-21-06-2022"/>
    <s v="LTM/0440/22-23"/>
    <n v="10529"/>
    <n v="3402.42"/>
    <s v="HMB-116921"/>
    <s v="KPPE-SB-81257"/>
    <d v="2022-10-19T00:00:00"/>
    <n v="22429825.309999999"/>
    <n v="0.04"/>
    <n v="303.83999999999997"/>
    <n v="7596"/>
    <m/>
    <x v="8"/>
    <s v="IB"/>
    <x v="0"/>
    <n v="0.04"/>
    <b v="1"/>
    <x v="0"/>
    <x v="2"/>
  </r>
  <r>
    <s v="KAPE-IB-226952-21-06-2022"/>
    <s v="LTM/0521/22-23"/>
    <n v="10115"/>
    <n v="3402.42"/>
    <s v="Open Account"/>
    <s v="KPPE-SB-81184"/>
    <d v="2022-10-19T00:00:00"/>
    <n v="20285520.940000001"/>
    <n v="0.04"/>
    <n v="530.52"/>
    <n v="13263"/>
    <m/>
    <x v="8"/>
    <s v="IB"/>
    <x v="0"/>
    <n v="0.04"/>
    <b v="1"/>
    <x v="0"/>
    <x v="2"/>
  </r>
  <r>
    <s v="KAPE-IB-20079-06-08-2022"/>
    <s v="LTM/0440/22-23"/>
    <n v="10529"/>
    <n v="4810.29"/>
    <s v="HMB-116921"/>
    <s v="KPPE-SB-81257"/>
    <d v="2022-10-19T00:00:00"/>
    <n v="22429825.309999999"/>
    <n v="0.06"/>
    <n v="585.66"/>
    <n v="9761"/>
    <m/>
    <x v="8"/>
    <s v="IB"/>
    <x v="0"/>
    <n v="0.06"/>
    <b v="1"/>
    <x v="0"/>
    <x v="7"/>
  </r>
  <r>
    <s v="KAPE-IB-20079-06-08-2022"/>
    <s v="LTM/0521/22-23"/>
    <n v="10115"/>
    <n v="4810.29"/>
    <s v="Open Account"/>
    <s v="KPPE-SB-81184"/>
    <d v="2022-10-19T00:00:00"/>
    <n v="20285520.940000001"/>
    <n v="0.06"/>
    <n v="795.78000000000009"/>
    <n v="13263"/>
    <m/>
    <x v="8"/>
    <s v="IB"/>
    <x v="0"/>
    <n v="0.06"/>
    <b v="1"/>
    <x v="0"/>
    <x v="7"/>
  </r>
  <r>
    <s v="KAPW-IB-14172-02-08-2022"/>
    <s v="LTM/0440/22-23"/>
    <n v="10529"/>
    <n v="2847"/>
    <s v="HMB-116921"/>
    <s v="KPPE-SB-81257"/>
    <d v="2022-10-19T00:00:00"/>
    <n v="22429825.309999999"/>
    <n v="0.03"/>
    <n v="292.83"/>
    <n v="9761"/>
    <m/>
    <x v="8"/>
    <s v="IB"/>
    <x v="0"/>
    <n v="0.03"/>
    <b v="1"/>
    <x v="0"/>
    <x v="2"/>
  </r>
  <r>
    <s v="KAPW-IB-14172-02-08-2022"/>
    <s v="LTM/0521/22-23"/>
    <n v="10115"/>
    <n v="2847"/>
    <s v="Open Account"/>
    <s v="KPPE-SB-81184"/>
    <d v="2022-10-19T00:00:00"/>
    <n v="20285520.940000001"/>
    <n v="0.03"/>
    <n v="386.67"/>
    <n v="12889"/>
    <m/>
    <x v="8"/>
    <s v="IB"/>
    <x v="0"/>
    <n v="0.03"/>
    <b v="1"/>
    <x v="0"/>
    <x v="2"/>
  </r>
  <r>
    <s v="KAPE-IB-12583-26-07-2022"/>
    <s v="LTM/0440/22-23"/>
    <n v="10529"/>
    <n v="3204.1109999999999"/>
    <s v="HMB-116921"/>
    <s v="KPPE-SB-81257"/>
    <d v="2022-10-19T00:00:00"/>
    <n v="22429825.309999999"/>
    <n v="7.0000000000000007E-2"/>
    <n v="531.72"/>
    <n v="7596"/>
    <m/>
    <x v="8"/>
    <s v="IB"/>
    <x v="0"/>
    <n v="7.0000000000000007E-2"/>
    <b v="1"/>
    <x v="0"/>
    <x v="8"/>
  </r>
  <r>
    <s v="KAPW-IB-40843-28-09-2022"/>
    <s v="LTM/0521/22-23"/>
    <n v="10115"/>
    <n v="3204.16"/>
    <s v="Open Account"/>
    <s v="KPPE-SB-81184"/>
    <d v="2022-10-19T00:00:00"/>
    <n v="20285520.940000001"/>
    <n v="7.0000000000000007E-2"/>
    <n v="928.41"/>
    <n v="13263"/>
    <m/>
    <x v="8"/>
    <s v="IB"/>
    <x v="0"/>
    <n v="7.0000000000000007E-2"/>
    <b v="1"/>
    <x v="0"/>
    <x v="8"/>
  </r>
  <r>
    <s v="KAPE-IB-22786-12-08-2022"/>
    <s v="LTM/0521/22-23"/>
    <n v="10115"/>
    <n v="5401.2089999999998"/>
    <s v="Open Account"/>
    <s v="KPPE-SB-81184"/>
    <d v="2022-10-19T00:00:00"/>
    <n v="20285520.940000001"/>
    <n v="0.2"/>
    <n v="2652.6000000000004"/>
    <n v="13263"/>
    <m/>
    <x v="8"/>
    <s v="IB"/>
    <x v="0"/>
    <n v="0.2"/>
    <b v="1"/>
    <x v="0"/>
    <x v="16"/>
  </r>
  <r>
    <s v="KAPE-IB-52786-05-10-2022"/>
    <s v="LTM/0521/22-23"/>
    <n v="10115"/>
    <n v="2915.11"/>
    <s v="Open Account"/>
    <s v="KPPE-SB-81184"/>
    <d v="2022-10-19T00:00:00"/>
    <n v="20285520.940000001"/>
    <n v="0.04"/>
    <n v="515.55999999999995"/>
    <n v="12889"/>
    <m/>
    <x v="8"/>
    <s v="IB"/>
    <x v="0"/>
    <n v="0.04"/>
    <b v="1"/>
    <x v="0"/>
    <x v="2"/>
  </r>
  <r>
    <s v="PQIB-IB-2406-11-08-2020"/>
    <s v="LTM/0522/22-23"/>
    <n v="52256"/>
    <n v="2701.12"/>
    <s v="HMB-117296"/>
    <s v="KPEX-SB-46093"/>
    <d v="2022-10-21T00:00:00"/>
    <n v="87016654.540000007"/>
    <n v="0.8"/>
    <n v="33444"/>
    <n v="41805"/>
    <n v="58011103.030000001"/>
    <x v="8"/>
    <s v="IB"/>
    <x v="0"/>
    <n v="0.8"/>
    <b v="1"/>
    <x v="0"/>
    <x v="0"/>
  </r>
  <r>
    <s v="PQIB-IB-2406-11-08-2020"/>
    <s v="LTM/0527/22-23"/>
    <n v="26611"/>
    <n v="2701.12"/>
    <s v="HMB-118517"/>
    <s v="KPEX-SB-46094"/>
    <d v="2022-10-21T00:00:00"/>
    <n v="24928650.059999999"/>
    <n v="0.8"/>
    <n v="9064.8000000000011"/>
    <n v="11331"/>
    <n v="16581939.59"/>
    <x v="8"/>
    <s v="IB"/>
    <x v="0"/>
    <n v="0.8"/>
    <b v="1"/>
    <x v="0"/>
    <x v="0"/>
  </r>
  <r>
    <s v="PQIB-IB-2406-11-08-2020"/>
    <s v="LTM/0529/22-23"/>
    <n v="11265"/>
    <n v="2701.12"/>
    <s v="HMB-118815"/>
    <s v="KPPE-SB-83160"/>
    <d v="2022-10-21T00:00:00"/>
    <n v="14235057.91"/>
    <n v="0.8"/>
    <n v="4600"/>
    <n v="5750"/>
    <n v="9503348.620000001"/>
    <x v="8"/>
    <s v="IB"/>
    <x v="0"/>
    <n v="0.8"/>
    <b v="1"/>
    <x v="0"/>
    <x v="0"/>
  </r>
  <r>
    <s v="KAPE-IB-226952-21-06-2022"/>
    <s v="LTM/0527/22-23"/>
    <n v="26611"/>
    <n v="3402.42"/>
    <s v="HMB-118517"/>
    <s v="KPEX-SB-46094"/>
    <d v="2022-10-21T00:00:00"/>
    <n v="24928650.059999999"/>
    <n v="0.04"/>
    <n v="302.60000000000002"/>
    <n v="7565"/>
    <n v="547876.51"/>
    <x v="8"/>
    <s v="IB"/>
    <x v="0"/>
    <n v="0.04"/>
    <b v="1"/>
    <x v="0"/>
    <x v="2"/>
  </r>
  <r>
    <s v="KAPE-IB-226952-21-06-2022"/>
    <s v="LTM/0529/22-23"/>
    <n v="11265"/>
    <n v="3402.42"/>
    <s v="HMB-118815"/>
    <s v="KPPE-SB-83160"/>
    <d v="2022-10-21T00:00:00"/>
    <n v="14235057.91"/>
    <n v="0.04"/>
    <n v="213.2"/>
    <n v="5330"/>
    <n v="425654.19"/>
    <x v="8"/>
    <s v="IB"/>
    <x v="0"/>
    <n v="0.04"/>
    <b v="1"/>
    <x v="0"/>
    <x v="2"/>
  </r>
  <r>
    <s v="KAPW-IB-17639-11-08-2022"/>
    <s v="LTM/0529/22-23"/>
    <n v="11265"/>
    <n v="3906.9029999999998"/>
    <s v="HMB-118815"/>
    <s v="KPPE-SB-83160"/>
    <d v="2022-10-21T00:00:00"/>
    <n v="14235057.91"/>
    <n v="0.04"/>
    <n v="16.8"/>
    <n v="420"/>
    <n v="49513.24"/>
    <x v="8"/>
    <s v="IB"/>
    <x v="0"/>
    <n v="0.04"/>
    <b v="1"/>
    <x v="0"/>
    <x v="2"/>
  </r>
  <r>
    <s v="KAPE-IB-20079-06-08-2022"/>
    <s v="LTM/0522/22-23"/>
    <n v="52256"/>
    <n v="4810.29"/>
    <s v="HMB-117296"/>
    <s v="KPEX-SB-46093"/>
    <d v="2022-10-21T00:00:00"/>
    <n v="87016654.540000007"/>
    <n v="0.06"/>
    <n v="2508.3000000000002"/>
    <n v="41805"/>
    <n v="4350832.7300000004"/>
    <x v="8"/>
    <s v="IB"/>
    <x v="0"/>
    <n v="0.06"/>
    <b v="1"/>
    <x v="0"/>
    <x v="7"/>
  </r>
  <r>
    <s v="KAPE-IB-20079-06-08-2022"/>
    <s v="LTM/0527/22-23"/>
    <n v="26611"/>
    <n v="4810.29"/>
    <s v="HMB-118517"/>
    <s v="KPEX-SB-46094"/>
    <d v="2022-10-21T00:00:00"/>
    <n v="24928650.059999999"/>
    <n v="0.06"/>
    <n v="679.86"/>
    <n v="11331"/>
    <n v="1243645.47"/>
    <x v="8"/>
    <s v="IB"/>
    <x v="0"/>
    <n v="0.06"/>
    <b v="1"/>
    <x v="0"/>
    <x v="7"/>
  </r>
  <r>
    <s v="KAPE-IB-20079-06-08-2022"/>
    <s v="LTM/0529/22-23"/>
    <n v="11265"/>
    <n v="4810.29"/>
    <s v="HMB-118815"/>
    <s v="KPPE-SB-83160"/>
    <d v="2022-10-21T00:00:00"/>
    <n v="14235057.91"/>
    <n v="0.06"/>
    <n v="319.8"/>
    <n v="5330"/>
    <n v="638481.28"/>
    <x v="8"/>
    <s v="IB"/>
    <x v="0"/>
    <n v="0.06"/>
    <b v="1"/>
    <x v="0"/>
    <x v="7"/>
  </r>
  <r>
    <s v="KAPW-IB-14172-02-08-2022"/>
    <s v="LTM/0522/22-23"/>
    <n v="52256"/>
    <n v="2847"/>
    <s v="HMB-117296"/>
    <s v="KPEX-SB-46093"/>
    <d v="2022-10-21T00:00:00"/>
    <n v="87016654.540000007"/>
    <n v="0.03"/>
    <n v="1254.1500000000001"/>
    <n v="41805"/>
    <n v="2175416.36"/>
    <x v="8"/>
    <s v="IB"/>
    <x v="0"/>
    <n v="0.03"/>
    <b v="1"/>
    <x v="0"/>
    <x v="2"/>
  </r>
  <r>
    <s v="KAPW-IB-14172-02-08-2022"/>
    <s v="LTM/0527/22-23"/>
    <n v="26611"/>
    <n v="2847"/>
    <s v="HMB-118517"/>
    <s v="KPEX-SB-46094"/>
    <d v="2022-10-21T00:00:00"/>
    <n v="24928650.059999999"/>
    <n v="0.03"/>
    <n v="339.93"/>
    <n v="11331"/>
    <n v="621822.73"/>
    <x v="8"/>
    <s v="IB"/>
    <x v="0"/>
    <n v="0.03"/>
    <b v="1"/>
    <x v="0"/>
    <x v="2"/>
  </r>
  <r>
    <s v="KAPW-IB-14172-02-08-2022"/>
    <s v="LTM/0529/22-23"/>
    <n v="11265"/>
    <n v="2847"/>
    <s v="HMB-118815"/>
    <s v="KPPE-SB-83160"/>
    <d v="2022-10-21T00:00:00"/>
    <n v="14235057.91"/>
    <n v="0.03"/>
    <n v="159.9"/>
    <n v="5330"/>
    <n v="319240.64"/>
    <x v="8"/>
    <s v="IB"/>
    <x v="0"/>
    <n v="0.03"/>
    <b v="1"/>
    <x v="0"/>
    <x v="2"/>
  </r>
  <r>
    <s v="KAPW-IB-40583-27-09-2022"/>
    <s v="LTM/0522/22-23"/>
    <n v="52256"/>
    <n v="3204.16"/>
    <s v="HMB-117296"/>
    <s v="KPEX-SB-46093"/>
    <d v="2022-10-21T00:00:00"/>
    <n v="87016654.540000007"/>
    <n v="7.0000000000000007E-2"/>
    <n v="1762.94"/>
    <n v="25184.86"/>
    <n v="3057950.42"/>
    <x v="8"/>
    <s v="IB"/>
    <x v="0"/>
    <n v="7.0000000000000007E-2"/>
    <b v="1"/>
    <x v="0"/>
    <x v="8"/>
  </r>
  <r>
    <s v="KAPW-IB-40843-28-09-2022"/>
    <s v="LTM/0522/22-23"/>
    <n v="52256"/>
    <n v="3204.16"/>
    <s v="HMB-117296"/>
    <s v="KPEX-SB-46093"/>
    <d v="2022-10-21T00:00:00"/>
    <n v="87016654.540000007"/>
    <n v="7.0000000000000007E-2"/>
    <n v="1163.4100000000001"/>
    <n v="16620.14"/>
    <n v="2018021.09"/>
    <x v="8"/>
    <s v="IB"/>
    <x v="0"/>
    <n v="7.0000000000000007E-2"/>
    <b v="1"/>
    <x v="0"/>
    <x v="8"/>
  </r>
  <r>
    <s v="KAPW-IB-40843-28-09-2022"/>
    <s v="LTM/0527/22-23"/>
    <n v="26611"/>
    <n v="3204.16"/>
    <s v="HMB-118517"/>
    <s v="KPEX-SB-46094"/>
    <d v="2022-10-21T00:00:00"/>
    <n v="24928650.059999999"/>
    <n v="7.0000000000000007E-2"/>
    <n v="529.55000000000007"/>
    <n v="7565"/>
    <n v="958783.88"/>
    <x v="8"/>
    <s v="IB"/>
    <x v="0"/>
    <n v="7.0000000000000007E-2"/>
    <b v="1"/>
    <x v="0"/>
    <x v="8"/>
  </r>
  <r>
    <s v="KAPW-IB-40843-28-09-2022"/>
    <s v="LTM/0529/22-23"/>
    <n v="11265"/>
    <n v="3204.16"/>
    <s v="HMB-118815"/>
    <s v="KPPE-SB-83160"/>
    <d v="2022-10-21T00:00:00"/>
    <n v="14235057.91"/>
    <n v="7.0000000000000007E-2"/>
    <n v="373.1"/>
    <n v="5330"/>
    <n v="744894.83"/>
    <x v="8"/>
    <s v="IB"/>
    <x v="0"/>
    <n v="7.0000000000000007E-2"/>
    <b v="1"/>
    <x v="0"/>
    <x v="8"/>
  </r>
  <r>
    <s v="KAPE-IB-22786-12-08-2022"/>
    <s v="LTM/0522/22-23"/>
    <n v="52256"/>
    <n v="5401.2089999999998"/>
    <s v="HMB-117296"/>
    <s v="KPEX-SB-46093"/>
    <d v="2022-10-21T00:00:00"/>
    <n v="87016654.540000007"/>
    <n v="0.2"/>
    <n v="8321.64"/>
    <n v="41608.199999999997"/>
    <n v="14434502.91"/>
    <x v="8"/>
    <s v="IB"/>
    <x v="0"/>
    <n v="0.2"/>
    <b v="1"/>
    <x v="0"/>
    <x v="16"/>
  </r>
  <r>
    <s v="KAPE-IB-22786-12-08-2022"/>
    <s v="LTM/0527/22-23"/>
    <n v="26611"/>
    <n v="5401.2089999999998"/>
    <s v="HMB-118517"/>
    <s v="KPEX-SB-46094"/>
    <d v="2022-10-21T00:00:00"/>
    <n v="24928650.059999999"/>
    <n v="0.2"/>
    <n v="2266.2000000000003"/>
    <n v="11331"/>
    <n v="4145484.91"/>
    <x v="8"/>
    <s v="IB"/>
    <x v="0"/>
    <n v="0.2"/>
    <b v="1"/>
    <x v="0"/>
    <x v="16"/>
  </r>
  <r>
    <s v="KAPE-IB-22786-12-08-2022"/>
    <s v="LTM/0529/22-23"/>
    <n v="11265"/>
    <n v="5401.2089999999998"/>
    <s v="HMB-118815"/>
    <s v="KPPE-SB-83160"/>
    <d v="2022-10-21T00:00:00"/>
    <n v="14235057.91"/>
    <n v="0.2"/>
    <n v="1066"/>
    <n v="5330"/>
    <n v="2128270.9300000002"/>
    <x v="8"/>
    <s v="IB"/>
    <x v="0"/>
    <n v="0.2"/>
    <b v="1"/>
    <x v="0"/>
    <x v="16"/>
  </r>
  <r>
    <s v="KAPE-IB-52786-05-10-2022"/>
    <s v="LTM/0522/22-23"/>
    <n v="52256"/>
    <n v="2915.11"/>
    <s v="HMB-117296"/>
    <s v="KPEX-SB-46093"/>
    <d v="2022-10-21T00:00:00"/>
    <n v="87016654.540000007"/>
    <n v="0.04"/>
    <n v="1672.2"/>
    <n v="41805"/>
    <n v="2900555.15"/>
    <x v="8"/>
    <s v="IB"/>
    <x v="0"/>
    <n v="0.04"/>
    <b v="1"/>
    <x v="0"/>
    <x v="2"/>
  </r>
  <r>
    <s v="KAPE-IB-52786-05-10-2022"/>
    <s v="LTM/0527/22-23"/>
    <n v="26611"/>
    <n v="2915.11"/>
    <s v="HMB-118517"/>
    <s v="KPEX-SB-46094"/>
    <d v="2022-10-21T00:00:00"/>
    <n v="24928650.059999999"/>
    <n v="0.04"/>
    <n v="453.24000000000007"/>
    <n v="11331"/>
    <n v="829096.98999999987"/>
    <x v="8"/>
    <s v="IB"/>
    <x v="0"/>
    <n v="0.04"/>
    <b v="1"/>
    <x v="0"/>
    <x v="2"/>
  </r>
  <r>
    <s v="KAPE-IB-52786-05-10-2022"/>
    <s v="LTM/0529/22-23"/>
    <n v="11265"/>
    <n v="2915.11"/>
    <s v="HMB-118815"/>
    <s v="KPPE-SB-83160"/>
    <d v="2022-10-21T00:00:00"/>
    <n v="14235057.91"/>
    <n v="0.04"/>
    <n v="213.2"/>
    <n v="5330"/>
    <n v="425654.19"/>
    <x v="8"/>
    <s v="IB"/>
    <x v="0"/>
    <n v="0.04"/>
    <b v="1"/>
    <x v="0"/>
    <x v="2"/>
  </r>
  <r>
    <s v="KPFI-IB-1486-15-07-2022"/>
    <s v="LTM/0522/22-23"/>
    <n v="52256"/>
    <n v="5401.2089999999998"/>
    <s v="HMB-117296"/>
    <s v="KPEX-SB-46093"/>
    <d v="2022-10-21T00:00:00"/>
    <n v="87016654.540000007"/>
    <n v="0.2"/>
    <n v="39.36"/>
    <n v="196.8"/>
    <n v="68272.84"/>
    <x v="8"/>
    <s v="IB"/>
    <x v="0"/>
    <n v="0.2"/>
    <b v="1"/>
    <x v="0"/>
    <x v="7"/>
  </r>
  <r>
    <s v="PQIB-IB-2406-11-08-2020"/>
    <s v="LTM/0534/22-23"/>
    <n v="40368"/>
    <n v="2701.12"/>
    <s v="Open Account"/>
    <s v="KPPE-SB-84265"/>
    <d v="2022-10-22T00:00:00"/>
    <n v="59299986.039999999"/>
    <n v="0.8"/>
    <n v="22737.96"/>
    <n v="28422.45"/>
    <n v="52037294.369999997"/>
    <x v="8"/>
    <s v="IB"/>
    <x v="0"/>
    <n v="0.8"/>
    <b v="1"/>
    <x v="0"/>
    <x v="0"/>
  </r>
  <r>
    <s v="KAPE-IB-196703-29-04-2022"/>
    <s v="LTM/0534/22-23"/>
    <n v="40368"/>
    <n v="2513.1"/>
    <s v="Open Account"/>
    <s v="KPPE-SB-84265"/>
    <d v="2022-10-22T00:00:00"/>
    <n v="59299986.039999999"/>
    <n v="0.04"/>
    <n v="1136.9000000000001"/>
    <n v="28422.45"/>
    <n v="2601869.2999999998"/>
    <x v="8"/>
    <s v="IB"/>
    <x v="0"/>
    <n v="0.04"/>
    <b v="1"/>
    <x v="0"/>
    <x v="2"/>
  </r>
  <r>
    <s v="KAPE-IB-226952-21-06-2022"/>
    <s v="LTM/0534/22-23"/>
    <n v="40368"/>
    <n v="3402.42"/>
    <s v="Open Account"/>
    <s v="KPPE-SB-84265"/>
    <d v="2022-10-22T00:00:00"/>
    <n v="59299986.039999999"/>
    <n v="0.04"/>
    <n v="1136.9000000000001"/>
    <n v="28422.45"/>
    <n v="2601869.2999999998"/>
    <x v="8"/>
    <s v="IB"/>
    <x v="0"/>
    <n v="0.04"/>
    <b v="1"/>
    <x v="0"/>
    <x v="2"/>
  </r>
  <r>
    <s v="KPAF-TI-387-04-07-2022"/>
    <s v="LTM/0528/22-23"/>
    <n v="34599"/>
    <n v="4821.1090000000004"/>
    <s v="HMB-118863"/>
    <s v="KPPE-SB-83731"/>
    <d v="2022-10-21T00:00:00"/>
    <n v="49900782.119999997"/>
    <n v="1"/>
    <n v="32000"/>
    <n v="32000"/>
    <n v="17593284.989999998"/>
    <x v="8"/>
    <s v="TI"/>
    <x v="2"/>
    <n v="1"/>
    <b v="1"/>
    <x v="0"/>
    <x v="6"/>
  </r>
  <r>
    <s v="KAPW-TI-699-04-07-2022"/>
    <s v="LTM/0528/22-23"/>
    <n v="34599"/>
    <n v="9606.1"/>
    <s v="HMB-118863"/>
    <s v="KPPE-SB-83731"/>
    <d v="2022-10-21T00:00:00"/>
    <n v="49900782.119999997"/>
    <n v="1"/>
    <n v="27"/>
    <n v="27"/>
    <n v="15250.61"/>
    <x v="8"/>
    <s v="TI"/>
    <x v="2"/>
    <n v="1"/>
    <b v="1"/>
    <x v="0"/>
    <x v="6"/>
  </r>
  <r>
    <s v="KPFI-TI-2342-22-07-2022"/>
    <s v="LTM/0534/22-23"/>
    <n v="40368"/>
    <n v="9606.1"/>
    <s v="Open Account"/>
    <s v="KPPE-SB-84265"/>
    <d v="2022-10-22T00:00:00"/>
    <n v="59299986.039999999"/>
    <n v="1"/>
    <n v="30"/>
    <n v="30"/>
    <n v="68656.94"/>
    <x v="8"/>
    <s v="TI"/>
    <x v="2"/>
    <n v="1"/>
    <b v="1"/>
    <x v="0"/>
    <x v="6"/>
  </r>
  <r>
    <s v="KAPW-IB-14172-02-08-2022"/>
    <s v="LTM/0534/22-23"/>
    <n v="40368"/>
    <n v="2847"/>
    <s v="Open Account"/>
    <s v="KPPE-SB-84265"/>
    <d v="2022-10-22T00:00:00"/>
    <n v="59299986.039999999"/>
    <n v="0.03"/>
    <n v="852.67"/>
    <n v="28422.45"/>
    <n v="1951390.53"/>
    <x v="8"/>
    <s v="IB"/>
    <x v="0"/>
    <n v="0.03"/>
    <b v="1"/>
    <x v="0"/>
    <x v="2"/>
  </r>
  <r>
    <s v="KPFI-TI-1733-18-07-2022"/>
    <s v="LTM/0528/22-23"/>
    <n v="34599"/>
    <n v="8308.1020000000008"/>
    <s v="HMB-118863"/>
    <s v="KPPE-SB-83731"/>
    <d v="2022-10-21T00:00:00"/>
    <n v="49900782.119999997"/>
    <n v="1"/>
    <n v="14690"/>
    <n v="14690"/>
    <n v="6882776.5099999998"/>
    <x v="8"/>
    <s v="TI"/>
    <x v="2"/>
    <n v="1"/>
    <b v="1"/>
    <x v="0"/>
    <x v="6"/>
  </r>
  <r>
    <s v="KPFI-TI-2639-26-07-2022"/>
    <s v="LTM/0534/22-23"/>
    <n v="40368"/>
    <n v="8308.2000000000007"/>
    <s v="Open Account"/>
    <s v="KPPE-SB-84265"/>
    <d v="2022-10-22T00:00:00"/>
    <n v="59299986.039999999"/>
    <n v="1"/>
    <n v="17"/>
    <n v="17"/>
    <n v="38905.599999999999"/>
    <x v="8"/>
    <s v="TI"/>
    <x v="2"/>
    <n v="1"/>
    <b v="1"/>
    <x v="0"/>
    <x v="6"/>
  </r>
  <r>
    <s v="PQIB-IB-2406-11-08-2020"/>
    <s v="LTM/0537/22-23"/>
    <n v="10100"/>
    <n v="2701.12"/>
    <s v="HBL-029343"/>
    <s v="KPPE-SB-84863"/>
    <d v="2022-10-23T00:00:00"/>
    <n v="18348894.850000001"/>
    <n v="0.8"/>
    <n v="11861.6"/>
    <n v="14827"/>
    <n v="11468059.279999999"/>
    <x v="8"/>
    <s v="IB"/>
    <x v="0"/>
    <n v="0.8"/>
    <b v="1"/>
    <x v="0"/>
    <x v="0"/>
  </r>
  <r>
    <s v="PQIB-IB-2406-11-08-2020"/>
    <s v="LTM/0538/22-23"/>
    <n v="10150"/>
    <n v="2701.12"/>
    <s v="HBL-029341"/>
    <s v="KPPE-SB-84862"/>
    <d v="2022-10-23T00:00:00"/>
    <n v="18439879.239999998"/>
    <n v="0.8"/>
    <n v="11920"/>
    <n v="14900"/>
    <n v="13659169.810000001"/>
    <x v="8"/>
    <s v="IB"/>
    <x v="0"/>
    <n v="0.8"/>
    <b v="1"/>
    <x v="0"/>
    <x v="0"/>
  </r>
  <r>
    <s v="KAPE-IB-226952-21-06-2022"/>
    <s v="LTM/0538/22-23"/>
    <n v="10150"/>
    <n v="3402.42"/>
    <s v="HBL-029341"/>
    <s v="KPPE-SB-84862"/>
    <d v="2022-10-23T00:00:00"/>
    <n v="18439879.239999998"/>
    <n v="0.04"/>
    <n v="596"/>
    <n v="14900"/>
    <n v="682958.49"/>
    <x v="8"/>
    <s v="IB"/>
    <x v="0"/>
    <n v="0.04"/>
    <b v="1"/>
    <x v="0"/>
    <x v="2"/>
  </r>
  <r>
    <s v="KAPE-IB-20079-06-08-2022"/>
    <s v="LTM/0537/22-23"/>
    <n v="10100"/>
    <n v="4810.29"/>
    <s v="HBL-029343"/>
    <s v="KPPE-SB-84863"/>
    <d v="2022-10-23T00:00:00"/>
    <n v="18348894.850000001"/>
    <n v="0.06"/>
    <n v="889.62"/>
    <n v="14827"/>
    <n v="860104.45"/>
    <x v="8"/>
    <s v="IB"/>
    <x v="0"/>
    <n v="0.06"/>
    <b v="1"/>
    <x v="0"/>
    <x v="7"/>
  </r>
  <r>
    <s v="KAPE-IB-20079-06-08-2022"/>
    <s v="LTM/0538/22-23"/>
    <n v="10150"/>
    <n v="4810.29"/>
    <s v="HBL-029341"/>
    <s v="KPPE-SB-84862"/>
    <d v="2022-10-23T00:00:00"/>
    <n v="18439879.239999998"/>
    <n v="0.06"/>
    <n v="894"/>
    <n v="14900"/>
    <n v="1024437.74"/>
    <x v="8"/>
    <s v="IB"/>
    <x v="0"/>
    <n v="0.06"/>
    <b v="1"/>
    <x v="0"/>
    <x v="7"/>
  </r>
  <r>
    <s v="KAPW-IB-14172-02-08-2022"/>
    <s v="LTM/0537/22-23"/>
    <n v="10100"/>
    <n v="2847"/>
    <s v="HBL-029343"/>
    <s v="KPPE-SB-84863"/>
    <d v="2022-10-23T00:00:00"/>
    <n v="18348894.850000001"/>
    <n v="0.03"/>
    <n v="444.81"/>
    <n v="14827"/>
    <n v="430052.22"/>
    <x v="8"/>
    <s v="IB"/>
    <x v="0"/>
    <n v="0.03"/>
    <b v="1"/>
    <x v="0"/>
    <x v="2"/>
  </r>
  <r>
    <s v="KAPW-IB-14172-02-08-2022"/>
    <s v="LTM/0538/22-23"/>
    <n v="10150"/>
    <n v="2847"/>
    <s v="HBL-029341"/>
    <s v="KPPE-SB-84862"/>
    <d v="2022-10-23T00:00:00"/>
    <n v="18439879.239999998"/>
    <n v="0.03"/>
    <n v="447"/>
    <n v="14900"/>
    <n v="512218.87"/>
    <x v="8"/>
    <s v="IB"/>
    <x v="0"/>
    <n v="0.03"/>
    <b v="1"/>
    <x v="0"/>
    <x v="2"/>
  </r>
  <r>
    <s v="KAPW-IB-40843-28-09-2022"/>
    <s v="LTM/0537/22-23"/>
    <n v="10100"/>
    <n v="3204.16"/>
    <s v="HBL-029343"/>
    <s v="KPPE-SB-84863"/>
    <d v="2022-10-23T00:00:00"/>
    <n v="18348894.850000001"/>
    <n v="7.0000000000000007E-2"/>
    <n v="1037.8900000000001"/>
    <n v="14827"/>
    <n v="1003455.19"/>
    <x v="8"/>
    <s v="IB"/>
    <x v="0"/>
    <n v="7.0000000000000007E-2"/>
    <b v="1"/>
    <x v="0"/>
    <x v="8"/>
  </r>
  <r>
    <s v="KAPW-IB-40843-28-09-2022"/>
    <s v="LTM/0538/22-23"/>
    <n v="10150"/>
    <n v="3204.16"/>
    <s v="HBL-029341"/>
    <s v="KPPE-SB-84862"/>
    <d v="2022-10-23T00:00:00"/>
    <n v="18439879.239999998"/>
    <n v="7.0000000000000007E-2"/>
    <n v="1043"/>
    <n v="14900"/>
    <n v="1195177.3600000001"/>
    <x v="8"/>
    <s v="IB"/>
    <x v="0"/>
    <n v="7.0000000000000007E-2"/>
    <b v="1"/>
    <x v="0"/>
    <x v="8"/>
  </r>
  <r>
    <s v="KAPE-IB-22786-12-08-2022"/>
    <s v="LTM/0537/22-23"/>
    <n v="10100"/>
    <n v="5401.2089999999998"/>
    <s v="HBL-029343"/>
    <s v="KPPE-SB-84863"/>
    <d v="2022-10-23T00:00:00"/>
    <n v="18348894.850000001"/>
    <n v="0.2"/>
    <n v="2965.4"/>
    <n v="14827"/>
    <n v="2867014.82"/>
    <x v="8"/>
    <s v="IB"/>
    <x v="0"/>
    <n v="0.2"/>
    <b v="1"/>
    <x v="0"/>
    <x v="16"/>
  </r>
  <r>
    <s v="KAPE-IB-52786-05-10-2022"/>
    <s v="LTM/0537/22-23"/>
    <n v="10100"/>
    <n v="2915.11"/>
    <s v="HBL-029343"/>
    <s v="KPPE-SB-84863"/>
    <d v="2022-10-23T00:00:00"/>
    <n v="18348894.850000001"/>
    <n v="0.04"/>
    <n v="593.08000000000004"/>
    <n v="14827"/>
    <n v="573402.96"/>
    <x v="8"/>
    <s v="IB"/>
    <x v="0"/>
    <n v="0.04"/>
    <b v="1"/>
    <x v="0"/>
    <x v="2"/>
  </r>
  <r>
    <s v="KAPE-IB-52786-05-10-2022"/>
    <s v="LTM/0538/22-23"/>
    <n v="10150"/>
    <n v="2915.11"/>
    <s v="HBL-029341"/>
    <s v="KPPE-SB-84862"/>
    <d v="2022-10-23T00:00:00"/>
    <n v="18439879.239999998"/>
    <n v="0.04"/>
    <n v="596"/>
    <n v="14900"/>
    <n v="682958.49"/>
    <x v="8"/>
    <s v="IB"/>
    <x v="0"/>
    <n v="0.04"/>
    <b v="1"/>
    <x v="0"/>
    <x v="2"/>
  </r>
  <r>
    <s v="KAPE-IB-44820-20-09-2022"/>
    <s v="LTM/0537/22-23"/>
    <n v="10100"/>
    <n v="2832.1089999999999"/>
    <s v="HBL-029343"/>
    <s v="KPPE-SB-84863"/>
    <d v="2022-10-23T00:00:00"/>
    <n v="18348894.850000001"/>
    <n v="0.04"/>
    <n v="593.08000000000004"/>
    <n v="14827"/>
    <n v="573402.96"/>
    <x v="8"/>
    <s v="IB"/>
    <x v="0"/>
    <n v="0.04"/>
    <b v="1"/>
    <x v="0"/>
    <x v="2"/>
  </r>
  <r>
    <s v="KAPE-IB-44820-20-09-2022"/>
    <s v="LTM/0538/22-23"/>
    <n v="10150"/>
    <n v="2832.1089999999999"/>
    <s v="HBL-029341"/>
    <s v="KPPE-SB-84862"/>
    <d v="2022-10-23T00:00:00"/>
    <n v="18439879.239999998"/>
    <n v="0.04"/>
    <n v="596"/>
    <n v="14900"/>
    <n v="682958.49"/>
    <x v="8"/>
    <s v="IB"/>
    <x v="0"/>
    <n v="0.04"/>
    <b v="1"/>
    <x v="0"/>
    <x v="2"/>
  </r>
  <r>
    <s v="KAPW-IB-40528-27-09-2022"/>
    <s v="LTM/0537/22-23"/>
    <n v="10100"/>
    <n v="3707.1"/>
    <s v="HBL-029343"/>
    <s v="KPPE-SB-84863"/>
    <d v="2022-10-23T00:00:00"/>
    <n v="18348894.850000001"/>
    <n v="0.04"/>
    <n v="593.08000000000004"/>
    <n v="14827"/>
    <n v="573402.96"/>
    <x v="8"/>
    <s v="IB"/>
    <x v="0"/>
    <n v="0.04"/>
    <b v="1"/>
    <x v="0"/>
    <x v="17"/>
  </r>
  <r>
    <s v="PQIB-IB-2406-11-08-2020"/>
    <s v="LTM/0501/22-23"/>
    <n v="7072"/>
    <n v="2701.12"/>
    <s v="HMB-115587"/>
    <s v="KPPE-SB-85554"/>
    <d v="2022-10-25T00:00:00"/>
    <n v="11773654.74"/>
    <n v="0.8"/>
    <n v="4424.8"/>
    <n v="5531"/>
    <n v="8802732.5199999996"/>
    <x v="8"/>
    <s v="IB"/>
    <x v="0"/>
    <n v="0.8"/>
    <b v="1"/>
    <x v="0"/>
    <x v="0"/>
  </r>
  <r>
    <s v="PQIB-IB-2406-11-08-2020"/>
    <s v="LTM/0502/22-23"/>
    <n v="9264"/>
    <n v="2701.12"/>
    <s v="HMB-115585"/>
    <s v="KPPE-SB-85557"/>
    <d v="2022-10-25T00:00:00"/>
    <n v="15422984.109999999"/>
    <n v="0.8"/>
    <n v="5868"/>
    <n v="7335"/>
    <n v="11531203.07"/>
    <x v="8"/>
    <s v="IB"/>
    <x v="0"/>
    <n v="0.8"/>
    <b v="1"/>
    <x v="0"/>
    <x v="0"/>
  </r>
  <r>
    <s v="PQIB-IB-2406-11-08-2020"/>
    <s v="LTM/0531/22-23"/>
    <n v="8280"/>
    <n v="2701.12"/>
    <s v="HMB-118990"/>
    <s v="KPPE-SB-85603"/>
    <d v="2022-10-25T00:00:00"/>
    <n v="7654384.6500000004"/>
    <n v="0.8"/>
    <n v="2798.3999999999996"/>
    <n v="3498"/>
    <n v="5149685.53"/>
    <x v="8"/>
    <s v="IB"/>
    <x v="0"/>
    <n v="0.8"/>
    <b v="1"/>
    <x v="0"/>
    <x v="0"/>
  </r>
  <r>
    <s v="PQIB-IB-2406-11-08-2020"/>
    <s v="LTM/0544/22-23"/>
    <n v="21464"/>
    <n v="2701.12"/>
    <s v="HBL-029536"/>
    <s v="KPPE-SB-85598"/>
    <d v="2022-10-25T00:00:00"/>
    <n v="26625753.390000001"/>
    <n v="0.8"/>
    <n v="7422.4"/>
    <n v="9278"/>
    <n v="8560504.1600000001"/>
    <x v="8"/>
    <s v="IB"/>
    <x v="0"/>
    <n v="0.8"/>
    <b v="1"/>
    <x v="0"/>
    <x v="0"/>
  </r>
  <r>
    <s v="KAPE-IB-219669-07-06-2022"/>
    <s v="LTM/0501/22-23"/>
    <n v="7072"/>
    <n v="3402.42"/>
    <s v="HMB-115587"/>
    <s v="KPPE-SB-85554"/>
    <d v="2022-10-25T00:00:00"/>
    <n v="11773654.74"/>
    <n v="0.04"/>
    <n v="221.24"/>
    <n v="5531"/>
    <n v="440136.63"/>
    <x v="8"/>
    <s v="IB"/>
    <x v="0"/>
    <n v="0.04"/>
    <b v="1"/>
    <x v="0"/>
    <x v="2"/>
  </r>
  <r>
    <s v="KAPE-IB-219669-07-06-2022"/>
    <s v="LTM/0502/22-23"/>
    <n v="9264"/>
    <n v="3402.42"/>
    <s v="HMB-115585"/>
    <s v="KPPE-SB-85557"/>
    <d v="2022-10-25T00:00:00"/>
    <n v="15422984.109999999"/>
    <n v="0.04"/>
    <n v="293.39999999999998"/>
    <n v="7335"/>
    <n v="576560.15"/>
    <x v="8"/>
    <s v="IB"/>
    <x v="0"/>
    <n v="0.04"/>
    <b v="1"/>
    <x v="0"/>
    <x v="2"/>
  </r>
  <r>
    <s v="KAPE-IB-226952-21-06-2022"/>
    <s v="LTM/0531/22-23"/>
    <n v="8280"/>
    <n v="3402.42"/>
    <s v="HMB-118990"/>
    <s v="KPPE-SB-85603"/>
    <d v="2022-10-25T00:00:00"/>
    <n v="7654384.6500000004"/>
    <n v="0.04"/>
    <n v="78.92"/>
    <n v="1973"/>
    <n v="138346.84"/>
    <x v="8"/>
    <s v="IB"/>
    <x v="0"/>
    <n v="0.04"/>
    <b v="1"/>
    <x v="0"/>
    <x v="2"/>
  </r>
  <r>
    <s v="KAPE-IB-226952-21-06-2022"/>
    <s v="LTM/0544/22-23"/>
    <n v="21464"/>
    <n v="3402.42"/>
    <s v="HBL-029536"/>
    <s v="KPPE-SB-85598"/>
    <d v="2022-10-25T00:00:00"/>
    <n v="26625753.390000001"/>
    <n v="0.04"/>
    <n v="371.12"/>
    <n v="9278"/>
    <n v="428025.21"/>
    <x v="8"/>
    <s v="IB"/>
    <x v="0"/>
    <n v="0.04"/>
    <b v="1"/>
    <x v="0"/>
    <x v="2"/>
  </r>
  <r>
    <s v="KAPW-TI-699-04-07-2022"/>
    <s v="LTM/0544/22-23"/>
    <n v="21464"/>
    <n v="9606.1"/>
    <s v="HBL-029536"/>
    <s v="KPPE-SB-85598"/>
    <d v="2022-10-25T00:00:00"/>
    <n v="26625753.390000001"/>
    <n v="1"/>
    <n v="5"/>
    <n v="5"/>
    <n v="4425919.3690999998"/>
    <x v="8"/>
    <s v="TI"/>
    <x v="2"/>
    <n v="1"/>
    <b v="1"/>
    <x v="0"/>
    <x v="6"/>
  </r>
  <r>
    <s v="KAPE-IB-15088-29-07-2022"/>
    <s v="LTM/0501/22-23"/>
    <n v="7072"/>
    <n v="3402.9"/>
    <s v="HMB-115587"/>
    <s v="KPPE-SB-85554"/>
    <d v="2022-10-25T00:00:00"/>
    <n v="11773654.74"/>
    <n v="7.0000000000000007E-2"/>
    <n v="387.17"/>
    <n v="5531"/>
    <n v="770239.1"/>
    <x v="8"/>
    <s v="IB"/>
    <x v="0"/>
    <n v="7.0000000000000007E-2"/>
    <b v="1"/>
    <x v="0"/>
    <x v="2"/>
  </r>
  <r>
    <s v="KAPE-IB-15088-29-07-2022"/>
    <s v="LTM/0502/22-23"/>
    <n v="9264"/>
    <n v="3402.9"/>
    <s v="HMB-115585"/>
    <s v="KPPE-SB-85557"/>
    <d v="2022-10-25T00:00:00"/>
    <n v="15422984.109999999"/>
    <n v="7.0000000000000007E-2"/>
    <n v="513.45000000000005"/>
    <n v="7335"/>
    <n v="1008980.27"/>
    <x v="8"/>
    <s v="IB"/>
    <x v="0"/>
    <n v="7.0000000000000007E-2"/>
    <b v="1"/>
    <x v="0"/>
    <x v="2"/>
  </r>
  <r>
    <s v="KAPE-IB-20079-06-08-2022"/>
    <s v="LTM/0501/22-23"/>
    <n v="7072"/>
    <n v="4810.29"/>
    <s v="HMB-115587"/>
    <s v="KPPE-SB-85554"/>
    <d v="2022-10-25T00:00:00"/>
    <n v="11773654.74"/>
    <n v="0.06"/>
    <n v="331.86"/>
    <n v="5531"/>
    <n v="660204.93999999994"/>
    <x v="8"/>
    <s v="IB"/>
    <x v="0"/>
    <n v="0.06"/>
    <b v="1"/>
    <x v="0"/>
    <x v="7"/>
  </r>
  <r>
    <s v="KAPE-IB-20079-06-08-2022"/>
    <s v="LTM/0502/22-23"/>
    <n v="9264"/>
    <n v="4810.29"/>
    <s v="HMB-115585"/>
    <s v="KPPE-SB-85557"/>
    <d v="2022-10-25T00:00:00"/>
    <n v="15422984.109999999"/>
    <n v="0.06"/>
    <n v="440.1"/>
    <n v="7335"/>
    <n v="864840.23"/>
    <x v="8"/>
    <s v="IB"/>
    <x v="0"/>
    <n v="0.06"/>
    <b v="1"/>
    <x v="0"/>
    <x v="7"/>
  </r>
  <r>
    <s v="KAPE-IB-20079-06-08-2022"/>
    <s v="LTM/0531/22-23"/>
    <n v="8280"/>
    <n v="4810.29"/>
    <s v="HMB-118990"/>
    <s v="KPPE-SB-85603"/>
    <d v="2022-10-25T00:00:00"/>
    <n v="7654384.6500000004"/>
    <n v="0.06"/>
    <n v="209.88"/>
    <n v="3498"/>
    <n v="386226.41000000003"/>
    <x v="8"/>
    <s v="IB"/>
    <x v="0"/>
    <n v="0.06"/>
    <b v="1"/>
    <x v="0"/>
    <x v="7"/>
  </r>
  <r>
    <s v="KAPE-IB-20079-06-08-2022"/>
    <s v="LTM/0544/22-23"/>
    <n v="21464"/>
    <n v="4810.29"/>
    <s v="HBL-029536"/>
    <s v="KPPE-SB-85598"/>
    <d v="2022-10-25T00:00:00"/>
    <n v="26625753.390000001"/>
    <n v="0.06"/>
    <n v="556.67999999999995"/>
    <n v="9278"/>
    <n v="642037.81000000006"/>
    <x v="8"/>
    <s v="IB"/>
    <x v="0"/>
    <n v="0.06"/>
    <b v="1"/>
    <x v="0"/>
    <x v="7"/>
  </r>
  <r>
    <s v="KAPE-IB-44112-19-09-2022"/>
    <s v="LTM/0501/22-23"/>
    <n v="7072"/>
    <n v="3204.16"/>
    <s v="HMB-115587"/>
    <s v="KPPE-SB-85554"/>
    <d v="2022-10-25T00:00:00"/>
    <n v="11773654.74"/>
    <n v="7.0000000000000007E-2"/>
    <n v="387.17"/>
    <n v="5531"/>
    <n v="770239.1"/>
    <x v="8"/>
    <s v="IB"/>
    <x v="0"/>
    <n v="7.0000000000000007E-2"/>
    <b v="1"/>
    <x v="0"/>
    <x v="8"/>
  </r>
  <r>
    <s v="KAPE-IB-44112-19-09-2022"/>
    <s v="LTM/0502/22-23"/>
    <n v="9264"/>
    <n v="3204.16"/>
    <s v="HMB-115585"/>
    <s v="KPPE-SB-85557"/>
    <d v="2022-10-25T00:00:00"/>
    <n v="15422984.109999999"/>
    <n v="7.0000000000000007E-2"/>
    <n v="513.45000000000005"/>
    <n v="7335"/>
    <n v="1008980.27"/>
    <x v="8"/>
    <s v="IB"/>
    <x v="0"/>
    <n v="7.0000000000000007E-2"/>
    <b v="1"/>
    <x v="0"/>
    <x v="8"/>
  </r>
  <r>
    <s v="KAPW-IB-14172-02-08-2022"/>
    <s v="LTM/0501/22-23"/>
    <n v="7072"/>
    <n v="2847"/>
    <s v="HMB-115587"/>
    <s v="KPPE-SB-85554"/>
    <d v="2022-10-25T00:00:00"/>
    <n v="11773654.74"/>
    <n v="0.03"/>
    <n v="165.93"/>
    <n v="5531"/>
    <n v="330102.46999999997"/>
    <x v="8"/>
    <s v="IB"/>
    <x v="0"/>
    <n v="0.03"/>
    <b v="1"/>
    <x v="0"/>
    <x v="2"/>
  </r>
  <r>
    <s v="KAPW-IB-14172-02-08-2022"/>
    <s v="LTM/0502/22-23"/>
    <n v="9264"/>
    <n v="2847"/>
    <s v="HMB-115585"/>
    <s v="KPPE-SB-85557"/>
    <d v="2022-10-25T00:00:00"/>
    <n v="15422984.109999999"/>
    <n v="0.03"/>
    <n v="220.05"/>
    <n v="7335"/>
    <n v="432420.12"/>
    <x v="8"/>
    <s v="IB"/>
    <x v="0"/>
    <n v="0.03"/>
    <b v="1"/>
    <x v="0"/>
    <x v="2"/>
  </r>
  <r>
    <s v="KAPW-IB-14172-02-08-2022"/>
    <s v="LTM/0531/22-23"/>
    <n v="8280"/>
    <n v="2847"/>
    <s v="HMB-118990"/>
    <s v="KPPE-SB-85603"/>
    <d v="2022-10-25T00:00:00"/>
    <n v="7654384.6500000004"/>
    <n v="0.03"/>
    <n v="104.94"/>
    <n v="3498"/>
    <n v="193113.21"/>
    <x v="8"/>
    <s v="IB"/>
    <x v="0"/>
    <n v="0.03"/>
    <b v="1"/>
    <x v="0"/>
    <x v="2"/>
  </r>
  <r>
    <s v="KAPW-IB-14172-02-08-2022"/>
    <s v="LTM/0544/22-23"/>
    <n v="21464"/>
    <n v="2847"/>
    <s v="HBL-029536"/>
    <s v="KPPE-SB-85598"/>
    <d v="2022-10-25T00:00:00"/>
    <n v="26625753.390000001"/>
    <n v="0.03"/>
    <n v="278.33999999999997"/>
    <n v="9278"/>
    <n v="321018.90999999997"/>
    <x v="8"/>
    <s v="IB"/>
    <x v="0"/>
    <n v="0.03"/>
    <b v="1"/>
    <x v="0"/>
    <x v="2"/>
  </r>
  <r>
    <s v="KAPW-IB-40843-28-09-2022"/>
    <s v="LTM/0531/22-23"/>
    <n v="8280"/>
    <n v="3204.16"/>
    <s v="HMB-118990"/>
    <s v="KPPE-SB-85603"/>
    <d v="2022-10-25T00:00:00"/>
    <n v="7654384.6500000004"/>
    <n v="7.0000000000000007E-2"/>
    <n v="138.11000000000001"/>
    <n v="1973"/>
    <n v="242106.98"/>
    <x v="8"/>
    <s v="IB"/>
    <x v="0"/>
    <n v="7.0000000000000007E-2"/>
    <b v="1"/>
    <x v="0"/>
    <x v="8"/>
  </r>
  <r>
    <s v="KAPW-IB-40843-28-09-2022"/>
    <s v="LTM/0544/22-23"/>
    <n v="21464"/>
    <n v="3204.16"/>
    <s v="HBL-029536"/>
    <s v="KPPE-SB-85598"/>
    <d v="2022-10-25T00:00:00"/>
    <n v="26625753.390000001"/>
    <n v="7.0000000000000007E-2"/>
    <n v="649.46"/>
    <n v="9278"/>
    <n v="749044.11"/>
    <x v="8"/>
    <s v="IB"/>
    <x v="0"/>
    <n v="7.0000000000000007E-2"/>
    <b v="1"/>
    <x v="0"/>
    <x v="8"/>
  </r>
  <r>
    <s v="KAPE-IB-22786-12-08-2022"/>
    <s v="LTM/0531/22-23"/>
    <n v="8280"/>
    <n v="5401.2089999999998"/>
    <s v="HMB-118990"/>
    <s v="KPPE-SB-85603"/>
    <d v="2022-10-25T00:00:00"/>
    <n v="7654384.6500000004"/>
    <n v="0.2"/>
    <n v="699.59999999999991"/>
    <n v="3498"/>
    <n v="1287421.3999999997"/>
    <x v="8"/>
    <s v="IB"/>
    <x v="0"/>
    <n v="0.2"/>
    <b v="1"/>
    <x v="0"/>
    <x v="16"/>
  </r>
  <r>
    <s v="KAPE-IB-52786-05-10-2022"/>
    <s v="LTM/0531/22-23"/>
    <n v="8280"/>
    <n v="2915.11"/>
    <s v="HMB-118990"/>
    <s v="KPPE-SB-85603"/>
    <d v="2022-10-25T00:00:00"/>
    <n v="7654384.6500000004"/>
    <n v="0.04"/>
    <n v="139.92000000000002"/>
    <n v="3498"/>
    <n v="257484.27999999997"/>
    <x v="8"/>
    <s v="IB"/>
    <x v="0"/>
    <n v="0.04"/>
    <b v="1"/>
    <x v="0"/>
    <x v="2"/>
  </r>
  <r>
    <s v="KAPE-IB-52786-05-10-2022"/>
    <s v="LTM/0544/22-23"/>
    <n v="21464"/>
    <n v="2915.11"/>
    <s v="HBL-029536"/>
    <s v="KPPE-SB-85598"/>
    <d v="2022-10-25T00:00:00"/>
    <n v="26625753.390000001"/>
    <n v="0.04"/>
    <n v="371.12"/>
    <n v="9278"/>
    <n v="428025.21"/>
    <x v="8"/>
    <s v="IB"/>
    <x v="0"/>
    <n v="0.04"/>
    <b v="1"/>
    <x v="0"/>
    <x v="2"/>
  </r>
  <r>
    <s v="KAPE-IB-44820-20-09-2022"/>
    <s v="LTM/0544/22-23"/>
    <n v="21464"/>
    <n v="2832.1089999999999"/>
    <s v="HBL-029536"/>
    <s v="KPPE-SB-85598"/>
    <d v="2022-10-25T00:00:00"/>
    <n v="26625753.390000001"/>
    <n v="0.04"/>
    <n v="371.12"/>
    <n v="9278"/>
    <n v="428025.21"/>
    <x v="8"/>
    <s v="IB"/>
    <x v="0"/>
    <n v="0.04"/>
    <b v="1"/>
    <x v="0"/>
    <x v="2"/>
  </r>
  <r>
    <s v="KPFI-TI-4987-16-08-2022"/>
    <s v="LTM/0544/22-23"/>
    <n v="21464"/>
    <n v="8523.5990000000002"/>
    <s v="HBL-029536"/>
    <s v="KPPE-SB-85598"/>
    <d v="2022-10-25T00:00:00"/>
    <n v="26625753.390000001"/>
    <n v="1"/>
    <n v="7870"/>
    <n v="7870"/>
    <n v="6792928.4378999993"/>
    <x v="8"/>
    <s v="TI"/>
    <x v="2"/>
    <n v="1"/>
    <b v="1"/>
    <x v="0"/>
    <x v="6"/>
  </r>
  <r>
    <s v="PQIB-IB-2406-11-08-2020"/>
    <s v="LTM/0300/22-23"/>
    <n v="31588"/>
    <n v="2701.12"/>
    <s v="HBL-029870"/>
    <s v="KPEX-SB-48208"/>
    <d v="2022-10-26T00:00:00"/>
    <n v="24725976.550000001"/>
    <n v="0.8"/>
    <n v="13634.4"/>
    <n v="17043"/>
    <n v="18835382.940000001"/>
    <x v="8"/>
    <s v="IB"/>
    <x v="0"/>
    <n v="0.8"/>
    <b v="1"/>
    <x v="0"/>
    <x v="0"/>
  </r>
  <r>
    <s v="PQIB-IB-2406-11-08-2020"/>
    <s v="LTM/0503/22-23"/>
    <n v="84096"/>
    <n v="2701.12"/>
    <s v="HMB-115783"/>
    <s v="KPPE-SB-85956"/>
    <d v="2022-10-25T00:00:00"/>
    <n v="101904209"/>
    <n v="0.8"/>
    <n v="46457.599999999999"/>
    <n v="58072"/>
    <n v="82820442.039999992"/>
    <x v="8"/>
    <s v="IB"/>
    <x v="0"/>
    <n v="0.8"/>
    <b v="1"/>
    <x v="0"/>
    <x v="0"/>
  </r>
  <r>
    <s v="PQIB-IB-2406-11-08-2020"/>
    <s v="LTM/0542/22-23"/>
    <n v="16703"/>
    <n v="2701.12"/>
    <s v="ABL-000019"/>
    <s v="KPPE-SB-86246"/>
    <d v="2022-10-26T00:00:00"/>
    <n v="36701227.810000002"/>
    <n v="0.8"/>
    <n v="17003.2"/>
    <n v="21254"/>
    <n v="28445502.259999998"/>
    <x v="8"/>
    <s v="IB"/>
    <x v="0"/>
    <n v="0.8"/>
    <b v="1"/>
    <x v="0"/>
    <x v="0"/>
  </r>
  <r>
    <s v="PQIB-IB-2406-11-08-2020"/>
    <s v="LTM/0543/22-23"/>
    <n v="15041"/>
    <n v="2701.12"/>
    <s v="HMB-120249"/>
    <s v="KPPE-SB-86260"/>
    <d v="2022-10-26T00:00:00"/>
    <n v="27891401.09"/>
    <n v="0.8"/>
    <n v="13424"/>
    <n v="16780"/>
    <n v="18349480.300000004"/>
    <x v="8"/>
    <s v="IB"/>
    <x v="0"/>
    <n v="0.8"/>
    <b v="1"/>
    <x v="0"/>
    <x v="0"/>
  </r>
  <r>
    <s v="PQIB-IB-2406-11-08-2020"/>
    <s v="LTM/0547/22-23"/>
    <n v="22870"/>
    <n v="2701.12"/>
    <s v="HMB-120017"/>
    <s v="KPEX-SB-48189"/>
    <d v="2022-10-26T00:00:00"/>
    <n v="23425428.829999998"/>
    <n v="0.8"/>
    <n v="9152.8000000000011"/>
    <n v="11441"/>
    <n v="18108660.469999995"/>
    <x v="8"/>
    <s v="IB"/>
    <x v="0"/>
    <n v="0.8"/>
    <b v="1"/>
    <x v="0"/>
    <x v="0"/>
  </r>
  <r>
    <s v="KAPE-IB-219669-07-06-2022"/>
    <s v="LTM/0503/22-23"/>
    <n v="84096"/>
    <n v="3402.42"/>
    <s v="HMB-115783"/>
    <s v="KPPE-SB-85956"/>
    <d v="2022-10-25T00:00:00"/>
    <n v="101904209"/>
    <n v="0.04"/>
    <n v="977.96"/>
    <n v="24449"/>
    <n v="1651632.6800000002"/>
    <x v="8"/>
    <s v="IB"/>
    <x v="0"/>
    <n v="0.04"/>
    <b v="1"/>
    <x v="0"/>
    <x v="2"/>
  </r>
  <r>
    <s v="KAPE-IB-226952-21-06-2022"/>
    <s v="LTM/0300/22-23"/>
    <n v="31588"/>
    <n v="3402.42"/>
    <s v="HBL-029870"/>
    <s v="KPEX-SB-48208"/>
    <d v="2022-10-26T00:00:00"/>
    <n v="24725976.550000001"/>
    <n v="0.04"/>
    <n v="531.79999999999995"/>
    <n v="13295"/>
    <n v="733274.47"/>
    <x v="8"/>
    <s v="IB"/>
    <x v="0"/>
    <n v="0.04"/>
    <b v="1"/>
    <x v="0"/>
    <x v="2"/>
  </r>
  <r>
    <s v="KAPE-IB-226952-21-06-2022"/>
    <s v="LTM/0503/22-23"/>
    <n v="84096"/>
    <n v="3402.42"/>
    <s v="HMB-115783"/>
    <s v="KPPE-SB-85956"/>
    <d v="2022-10-25T00:00:00"/>
    <n v="101904209"/>
    <n v="0.04"/>
    <n v="1090"/>
    <n v="27250"/>
    <n v="1840852"/>
    <x v="8"/>
    <s v="IB"/>
    <x v="0"/>
    <n v="0.04"/>
    <b v="1"/>
    <x v="0"/>
    <x v="2"/>
  </r>
  <r>
    <s v="KAPE-IB-226952-21-06-2022"/>
    <s v="LTM/0542/22-23"/>
    <n v="16703"/>
    <n v="3402.42"/>
    <s v="ABL-000019"/>
    <s v="KPPE-SB-86246"/>
    <d v="2022-10-26T00:00:00"/>
    <n v="36701227.810000002"/>
    <n v="0.04"/>
    <n v="495.56"/>
    <n v="12389"/>
    <n v="804020.48"/>
    <x v="8"/>
    <s v="IB"/>
    <x v="0"/>
    <n v="0.04"/>
    <b v="1"/>
    <x v="0"/>
    <x v="2"/>
  </r>
  <r>
    <s v="KAPE-IB-226952-21-06-2022"/>
    <s v="LTM/0543/22-23"/>
    <n v="15041"/>
    <n v="3402.42"/>
    <s v="HMB-120249"/>
    <s v="KPPE-SB-86260"/>
    <d v="2022-10-26T00:00:00"/>
    <n v="27891401.09"/>
    <n v="0.04"/>
    <n v="212.48000000000002"/>
    <n v="5312"/>
    <n v="355201.98"/>
    <x v="8"/>
    <s v="IB"/>
    <x v="0"/>
    <n v="0.04"/>
    <b v="1"/>
    <x v="0"/>
    <x v="2"/>
  </r>
  <r>
    <s v="KAPE-IB-226952-21-06-2022"/>
    <s v="LTM/0547/22-23"/>
    <n v="22870"/>
    <n v="3402.42"/>
    <s v="HMB-120017"/>
    <s v="KPEX-SB-48189"/>
    <d v="2022-10-26T00:00:00"/>
    <n v="23425428.829999998"/>
    <n v="0.04"/>
    <n v="309"/>
    <n v="7725"/>
    <n v="582412.41999999993"/>
    <x v="8"/>
    <s v="IB"/>
    <x v="0"/>
    <n v="0.04"/>
    <b v="1"/>
    <x v="0"/>
    <x v="2"/>
  </r>
  <r>
    <s v="KAPE-IB-15088-29-07-2022"/>
    <s v="LTM/0543/22-23"/>
    <n v="15041"/>
    <n v="3402.9"/>
    <s v="HMB-120249"/>
    <s v="KPPE-SB-86260"/>
    <d v="2022-10-26T00:00:00"/>
    <n v="27891401.09"/>
    <n v="7.0000000000000007E-2"/>
    <n v="802.76"/>
    <n v="11468"/>
    <n v="983976.05"/>
    <x v="8"/>
    <s v="IB"/>
    <x v="0"/>
    <n v="7.0000000000000007E-2"/>
    <b v="1"/>
    <x v="0"/>
    <x v="2"/>
  </r>
  <r>
    <s v="KAPE-IB-20079-06-08-2022"/>
    <s v="LTM/0300/22-23"/>
    <n v="31588"/>
    <n v="4810.29"/>
    <s v="HBL-029870"/>
    <s v="KPEX-SB-48208"/>
    <d v="2022-10-26T00:00:00"/>
    <n v="24725976.550000001"/>
    <n v="0.06"/>
    <n v="1022.58"/>
    <n v="17043"/>
    <n v="1412653.72"/>
    <x v="8"/>
    <s v="IB"/>
    <x v="0"/>
    <n v="0.06"/>
    <b v="1"/>
    <x v="0"/>
    <x v="7"/>
  </r>
  <r>
    <s v="KAPE-IB-20079-06-08-2022"/>
    <s v="LTM/0503/22-23"/>
    <n v="84096"/>
    <n v="4810.29"/>
    <s v="HMB-115783"/>
    <s v="KPPE-SB-85956"/>
    <d v="2022-10-25T00:00:00"/>
    <n v="101904209"/>
    <n v="0.06"/>
    <n v="3101.94"/>
    <n v="51699"/>
    <n v="5238727.0199999996"/>
    <x v="8"/>
    <s v="IB"/>
    <x v="0"/>
    <n v="0.06"/>
    <b v="1"/>
    <x v="0"/>
    <x v="7"/>
  </r>
  <r>
    <s v="KAPE-IB-20079-06-08-2022"/>
    <s v="LTM/0542/22-23"/>
    <n v="16703"/>
    <n v="4810.29"/>
    <s v="ABL-000019"/>
    <s v="KPPE-SB-86246"/>
    <d v="2022-10-26T00:00:00"/>
    <n v="36701227.810000002"/>
    <n v="0.06"/>
    <n v="1275.24"/>
    <n v="21254"/>
    <n v="2133412.67"/>
    <x v="8"/>
    <s v="IB"/>
    <x v="0"/>
    <n v="0.06"/>
    <b v="1"/>
    <x v="0"/>
    <x v="7"/>
  </r>
  <r>
    <s v="KAPE-IB-20079-06-08-2022"/>
    <s v="LTM/0543/22-23"/>
    <n v="15041"/>
    <n v="4810.29"/>
    <s v="HMB-120249"/>
    <s v="KPPE-SB-86260"/>
    <d v="2022-10-26T00:00:00"/>
    <n v="27891401.09"/>
    <n v="0.06"/>
    <n v="1006.8000000000001"/>
    <n v="16780"/>
    <n v="1376211.0200000003"/>
    <x v="8"/>
    <s v="IB"/>
    <x v="0"/>
    <n v="0.06"/>
    <b v="1"/>
    <x v="0"/>
    <x v="7"/>
  </r>
  <r>
    <s v="KAPE-IB-20079-06-08-2022"/>
    <s v="LTM/0547/22-23"/>
    <n v="22870"/>
    <n v="4810.29"/>
    <s v="HMB-120017"/>
    <s v="KPEX-SB-48189"/>
    <d v="2022-10-26T00:00:00"/>
    <n v="23425428.829999998"/>
    <n v="0.06"/>
    <n v="686.45999999999992"/>
    <n v="11441"/>
    <n v="1358149.53"/>
    <x v="8"/>
    <s v="IB"/>
    <x v="0"/>
    <n v="0.06"/>
    <b v="1"/>
    <x v="0"/>
    <x v="7"/>
  </r>
  <r>
    <s v="KAPE-IB-44112-19-09-2022"/>
    <s v="LTM/0503/22-23"/>
    <n v="84096"/>
    <n v="3204.16"/>
    <s v="HMB-115783"/>
    <s v="KPPE-SB-85956"/>
    <d v="2022-10-25T00:00:00"/>
    <n v="101904209"/>
    <n v="7.0000000000000007E-2"/>
    <n v="4065.04"/>
    <n v="58072"/>
    <n v="7246788.6800000006"/>
    <x v="8"/>
    <s v="IB"/>
    <x v="0"/>
    <n v="7.0000000000000007E-2"/>
    <b v="1"/>
    <x v="0"/>
    <x v="8"/>
  </r>
  <r>
    <s v="KAPW-IB-14172-02-08-2022"/>
    <s v="LTM/0300/22-23"/>
    <n v="31588"/>
    <n v="2847"/>
    <s v="HBL-029870"/>
    <s v="KPEX-SB-48208"/>
    <d v="2022-10-26T00:00:00"/>
    <n v="24725976.550000001"/>
    <n v="0.03"/>
    <n v="511.29"/>
    <n v="17043"/>
    <n v="706326.87000000011"/>
    <x v="8"/>
    <s v="IB"/>
    <x v="0"/>
    <n v="0.03"/>
    <b v="1"/>
    <x v="0"/>
    <x v="2"/>
  </r>
  <r>
    <s v="KAPW-IB-14172-02-08-2022"/>
    <s v="LTM/0503/22-23"/>
    <n v="84096"/>
    <n v="2847"/>
    <s v="HMB-115783"/>
    <s v="KPPE-SB-85956"/>
    <d v="2022-10-25T00:00:00"/>
    <n v="101904209"/>
    <n v="0.03"/>
    <n v="1742.16"/>
    <n v="58072"/>
    <n v="3105766.5799999996"/>
    <x v="8"/>
    <s v="IB"/>
    <x v="0"/>
    <n v="0.03"/>
    <b v="1"/>
    <x v="0"/>
    <x v="2"/>
  </r>
  <r>
    <s v="KAPW-IB-14172-02-08-2022"/>
    <s v="LTM/0542/22-23"/>
    <n v="16703"/>
    <n v="2847"/>
    <s v="ABL-000019"/>
    <s v="KPPE-SB-86246"/>
    <d v="2022-10-26T00:00:00"/>
    <n v="36701227.810000002"/>
    <n v="0.03"/>
    <n v="637.62"/>
    <n v="21254"/>
    <n v="1066706.33"/>
    <x v="8"/>
    <s v="IB"/>
    <x v="0"/>
    <n v="0.03"/>
    <b v="1"/>
    <x v="0"/>
    <x v="2"/>
  </r>
  <r>
    <s v="KAPW-IB-14172-02-08-2022"/>
    <s v="LTM/0543/22-23"/>
    <n v="15041"/>
    <n v="2847"/>
    <s v="HMB-120249"/>
    <s v="KPPE-SB-86260"/>
    <d v="2022-10-26T00:00:00"/>
    <n v="27891401.09"/>
    <n v="0.03"/>
    <n v="503.40000000000003"/>
    <n v="16780"/>
    <n v="688105.51"/>
    <x v="8"/>
    <s v="IB"/>
    <x v="0"/>
    <n v="0.03"/>
    <b v="1"/>
    <x v="0"/>
    <x v="2"/>
  </r>
  <r>
    <s v="KAPW-IB-14172-02-08-2022"/>
    <s v="LTM/0547/22-23"/>
    <n v="22870"/>
    <n v="2847"/>
    <s v="HMB-120017"/>
    <s v="KPEX-SB-48189"/>
    <d v="2022-10-26T00:00:00"/>
    <n v="23425428.829999998"/>
    <n v="0.03"/>
    <n v="343.22999999999996"/>
    <n v="11441"/>
    <n v="679074.76999999979"/>
    <x v="8"/>
    <s v="IB"/>
    <x v="0"/>
    <n v="0.03"/>
    <b v="1"/>
    <x v="0"/>
    <x v="2"/>
  </r>
  <r>
    <s v="KAPW-IB-40843-28-09-2022"/>
    <s v="LTM/0300/22-23"/>
    <n v="31588"/>
    <n v="3204.16"/>
    <s v="HBL-029870"/>
    <s v="KPEX-SB-48208"/>
    <d v="2022-10-26T00:00:00"/>
    <n v="24725976.550000001"/>
    <n v="7.0000000000000007E-2"/>
    <n v="930.65"/>
    <n v="13295"/>
    <n v="1283230.33"/>
    <x v="8"/>
    <s v="IB"/>
    <x v="0"/>
    <n v="7.0000000000000007E-2"/>
    <b v="1"/>
    <x v="0"/>
    <x v="8"/>
  </r>
  <r>
    <s v="KAPW-IB-40843-28-09-2022"/>
    <s v="LTM/0542/22-23"/>
    <n v="16703"/>
    <n v="3204.16"/>
    <s v="ABL-000019"/>
    <s v="KPPE-SB-86246"/>
    <d v="2022-10-26T00:00:00"/>
    <n v="36701227.810000002"/>
    <n v="7.0000000000000007E-2"/>
    <n v="867.23"/>
    <n v="12389"/>
    <n v="1407035.84"/>
    <x v="8"/>
    <s v="IB"/>
    <x v="0"/>
    <n v="7.0000000000000007E-2"/>
    <b v="1"/>
    <x v="0"/>
    <x v="8"/>
  </r>
  <r>
    <s v="KAPW-IB-40843-28-09-2022"/>
    <s v="LTM/0543/22-23"/>
    <n v="15041"/>
    <n v="3204.16"/>
    <s v="HMB-120249"/>
    <s v="KPPE-SB-86260"/>
    <d v="2022-10-26T00:00:00"/>
    <n v="27891401.09"/>
    <n v="7.0000000000000007E-2"/>
    <n v="1174.6000000000001"/>
    <n v="16780"/>
    <n v="1605579.5200000003"/>
    <x v="8"/>
    <s v="IB"/>
    <x v="0"/>
    <n v="7.0000000000000007E-2"/>
    <b v="1"/>
    <x v="0"/>
    <x v="8"/>
  </r>
  <r>
    <s v="KAPW-IB-40843-28-09-2022"/>
    <s v="LTM/0547/22-23"/>
    <n v="22870"/>
    <n v="3204.16"/>
    <s v="HMB-120017"/>
    <s v="KPEX-SB-48189"/>
    <d v="2022-10-26T00:00:00"/>
    <n v="23425428.829999998"/>
    <n v="7.0000000000000007E-2"/>
    <n v="540.75"/>
    <n v="7725"/>
    <n v="1019221.75"/>
    <x v="8"/>
    <s v="IB"/>
    <x v="0"/>
    <n v="7.0000000000000007E-2"/>
    <b v="1"/>
    <x v="0"/>
    <x v="8"/>
  </r>
  <r>
    <s v="KAPE-IB-52786-05-10-2022"/>
    <s v="LTM/0300/22-23"/>
    <n v="31588"/>
    <n v="2915.11"/>
    <s v="HBL-029870"/>
    <s v="KPEX-SB-48208"/>
    <d v="2022-10-26T00:00:00"/>
    <n v="24725976.550000001"/>
    <n v="0.04"/>
    <n v="681.72"/>
    <n v="17043"/>
    <n v="941769.14000000013"/>
    <x v="8"/>
    <s v="IB"/>
    <x v="0"/>
    <n v="0.04"/>
    <b v="1"/>
    <x v="0"/>
    <x v="2"/>
  </r>
  <r>
    <s v="KAPE-IB-52786-05-10-2022"/>
    <s v="LTM/0542/22-23"/>
    <n v="16703"/>
    <n v="2915.11"/>
    <s v="ABL-000019"/>
    <s v="KPPE-SB-86246"/>
    <d v="2022-10-26T00:00:00"/>
    <n v="36701227.810000002"/>
    <n v="0.04"/>
    <n v="850.16000000000008"/>
    <n v="21254"/>
    <n v="1422275.1099999999"/>
    <x v="8"/>
    <s v="IB"/>
    <x v="0"/>
    <n v="0.04"/>
    <b v="1"/>
    <x v="0"/>
    <x v="2"/>
  </r>
  <r>
    <s v="KAPE-IB-52786-05-10-2022"/>
    <s v="LTM/0543/22-23"/>
    <n v="15041"/>
    <n v="2915.11"/>
    <s v="HMB-120249"/>
    <s v="KPPE-SB-86260"/>
    <d v="2022-10-26T00:00:00"/>
    <n v="27891401.09"/>
    <n v="0.04"/>
    <n v="671.2"/>
    <n v="16780"/>
    <n v="917474.01"/>
    <x v="8"/>
    <s v="IB"/>
    <x v="0"/>
    <n v="0.04"/>
    <b v="1"/>
    <x v="0"/>
    <x v="2"/>
  </r>
  <r>
    <s v="KAPE-IB-52786-05-10-2022"/>
    <s v="LTM/0547/22-23"/>
    <n v="22870"/>
    <n v="2915.11"/>
    <s v="HMB-120017"/>
    <s v="KPEX-SB-48189"/>
    <d v="2022-10-26T00:00:00"/>
    <n v="23425428.829999998"/>
    <n v="0.04"/>
    <n v="457.64000000000004"/>
    <n v="11441"/>
    <n v="905433.0199999999"/>
    <x v="8"/>
    <s v="IB"/>
    <x v="0"/>
    <n v="0.04"/>
    <b v="1"/>
    <x v="0"/>
    <x v="2"/>
  </r>
  <r>
    <s v="KAPE-IB-44820-20-09-2022"/>
    <s v="LTM/0300/22-23"/>
    <n v="31588"/>
    <n v="2832.1089999999999"/>
    <s v="HBL-029870"/>
    <s v="KPEX-SB-48208"/>
    <d v="2022-10-26T00:00:00"/>
    <n v="24725976.550000001"/>
    <n v="0.04"/>
    <n v="614"/>
    <n v="15350"/>
    <n v="813339.08000000007"/>
    <x v="8"/>
    <s v="IB"/>
    <x v="0"/>
    <n v="0.04"/>
    <b v="1"/>
    <x v="0"/>
    <x v="2"/>
  </r>
  <r>
    <s v="KAPE-IB-44820-20-09-2022"/>
    <s v="LTM/0542/22-23"/>
    <n v="16703"/>
    <n v="2832.1089999999999"/>
    <s v="ABL-000019"/>
    <s v="KPPE-SB-86246"/>
    <d v="2022-10-26T00:00:00"/>
    <n v="36701227.810000002"/>
    <n v="0.04"/>
    <n v="850.16000000000008"/>
    <n v="21254"/>
    <n v="1422275.1099999999"/>
    <x v="8"/>
    <s v="IB"/>
    <x v="0"/>
    <n v="0.04"/>
    <b v="1"/>
    <x v="0"/>
    <x v="2"/>
  </r>
  <r>
    <s v="KAPE-IB-44820-20-09-2022"/>
    <s v="LTM/0543/22-23"/>
    <n v="15041"/>
    <n v="2832.1089999999999"/>
    <s v="HMB-120249"/>
    <s v="KPPE-SB-86260"/>
    <d v="2022-10-26T00:00:00"/>
    <n v="27891401.09"/>
    <n v="0.04"/>
    <n v="458.72"/>
    <n v="11468"/>
    <n v="562272.03"/>
    <x v="8"/>
    <s v="IB"/>
    <x v="0"/>
    <n v="0.04"/>
    <b v="1"/>
    <x v="0"/>
    <x v="2"/>
  </r>
  <r>
    <s v="KAPE-IB-44820-20-09-2022"/>
    <s v="LTM/0547/22-23"/>
    <n v="22870"/>
    <n v="2832.1089999999999"/>
    <s v="HMB-120017"/>
    <s v="KPEX-SB-48189"/>
    <d v="2022-10-26T00:00:00"/>
    <n v="23425428.829999998"/>
    <n v="0.04"/>
    <n v="344.28000000000003"/>
    <n v="8607"/>
    <n v="647653.02"/>
    <x v="8"/>
    <s v="IB"/>
    <x v="0"/>
    <n v="0.04"/>
    <b v="1"/>
    <x v="0"/>
    <x v="2"/>
  </r>
  <r>
    <s v="KAPW-IB-40528-27-09-2022"/>
    <s v="LTM/0547/22-23"/>
    <n v="22870"/>
    <n v="3707.1"/>
    <s v="HMB-120017"/>
    <s v="KPEX-SB-48189"/>
    <d v="2022-10-26T00:00:00"/>
    <n v="23425428.829999998"/>
    <n v="0.04"/>
    <n v="56.84"/>
    <n v="1421"/>
    <n v="124823.84"/>
    <x v="8"/>
    <s v="IB"/>
    <x v="0"/>
    <n v="0.04"/>
    <b v="1"/>
    <x v="0"/>
    <x v="17"/>
  </r>
  <r>
    <s v="PQIB-IB-2406-11-08-2020"/>
    <s v="LTM/0546/22-23"/>
    <n v="88438"/>
    <n v="2701.12"/>
    <s v="AHB-000050"/>
    <s v="KPPE-SB-87009"/>
    <d v="2022-10-27T00:00:00"/>
    <n v="67586803.519999996"/>
    <n v="0.8"/>
    <n v="22048.799999999999"/>
    <n v="27561"/>
    <n v="51795651.469999999"/>
    <x v="8"/>
    <s v="IB"/>
    <x v="0"/>
    <n v="0.8"/>
    <b v="1"/>
    <x v="0"/>
    <x v="0"/>
  </r>
  <r>
    <s v="PQIB-IB-2406-11-08-2020"/>
    <s v="LTM/0548/22-23"/>
    <n v="15336"/>
    <n v="2701.12"/>
    <s v="HMB-120634"/>
    <s v="KPEX-SB-48477"/>
    <d v="2022-10-26T00:00:00"/>
    <n v="31989250.34"/>
    <n v="0.8"/>
    <n v="9460"/>
    <n v="11825"/>
    <n v="26308751.25"/>
    <x v="8"/>
    <s v="IB"/>
    <x v="0"/>
    <n v="0.8"/>
    <b v="1"/>
    <x v="0"/>
    <x v="0"/>
  </r>
  <r>
    <s v="KAPE-IB-226952-21-06-2022"/>
    <s v="LTM/0546/22-23"/>
    <n v="88438"/>
    <n v="3402.42"/>
    <s v="AHB-000050"/>
    <s v="KPPE-SB-87009"/>
    <d v="2022-10-27T00:00:00"/>
    <n v="67586803.519999996"/>
    <n v="0.04"/>
    <n v="1002.1600000000001"/>
    <n v="25054"/>
    <n v="2445521.66"/>
    <x v="8"/>
    <s v="IB"/>
    <x v="0"/>
    <n v="0.04"/>
    <b v="1"/>
    <x v="0"/>
    <x v="2"/>
  </r>
  <r>
    <s v="KAPE-IB-226952-21-06-2022"/>
    <s v="LTM/0548/22-23"/>
    <n v="15336"/>
    <n v="3402.42"/>
    <s v="HMB-120634"/>
    <s v="KPEX-SB-48477"/>
    <d v="2022-10-26T00:00:00"/>
    <n v="31989250.34"/>
    <n v="0.04"/>
    <n v="130.07999999999998"/>
    <n v="3252"/>
    <n v="313069.87"/>
    <x v="8"/>
    <s v="IB"/>
    <x v="0"/>
    <n v="0.04"/>
    <b v="1"/>
    <x v="0"/>
    <x v="2"/>
  </r>
  <r>
    <s v="KAPW-TI-699-04-07-2022"/>
    <s v="LTM/0556/22-23"/>
    <n v="16100"/>
    <n v="9606.1"/>
    <s v="AHB-088661"/>
    <s v="KPEX-SB-48776"/>
    <d v="2022-10-27T00:00:00"/>
    <n v="35387800"/>
    <n v="1"/>
    <n v="8"/>
    <n v="8"/>
    <n v="1344873.06"/>
    <x v="8"/>
    <s v="TI"/>
    <x v="2"/>
    <n v="1"/>
    <b v="1"/>
    <x v="0"/>
    <x v="6"/>
  </r>
  <r>
    <s v="KAPW-TI-699-04-07-2022"/>
    <s v="LTM/0557/22-23"/>
    <n v="15344"/>
    <n v="9606.1"/>
    <s v="AHB-088660"/>
    <s v="KPEX-SB-48689"/>
    <d v="2022-10-27T00:00:00"/>
    <n v="33726112"/>
    <n v="1"/>
    <n v="10"/>
    <n v="10"/>
    <n v="3962787.49"/>
    <x v="8"/>
    <s v="TI"/>
    <x v="2"/>
    <n v="1"/>
    <b v="1"/>
    <x v="0"/>
    <x v="6"/>
  </r>
  <r>
    <s v="KAPW-TI-699-04-07-2022"/>
    <s v="LTM/0558/22-23"/>
    <n v="12516"/>
    <n v="9606.1"/>
    <s v="AHB-088658"/>
    <s v="KPEX-SB-48720"/>
    <d v="2022-10-27T00:00:00"/>
    <n v="27510168"/>
    <n v="1"/>
    <n v="8"/>
    <n v="8"/>
    <n v="3122100.78"/>
    <x v="8"/>
    <s v="TI"/>
    <x v="2"/>
    <n v="1"/>
    <b v="1"/>
    <x v="0"/>
    <x v="6"/>
  </r>
  <r>
    <s v="KAPE-IB-15088-29-07-2022"/>
    <s v="LTM/0546/22-23"/>
    <n v="88438"/>
    <n v="3402.9"/>
    <s v="AHB-000050"/>
    <s v="KPPE-SB-87009"/>
    <d v="2022-10-27T00:00:00"/>
    <n v="67586803.519999996"/>
    <n v="7.0000000000000007E-2"/>
    <n v="175.49"/>
    <n v="2507"/>
    <n v="252456.6"/>
    <x v="8"/>
    <s v="IB"/>
    <x v="0"/>
    <n v="7.0000000000000007E-2"/>
    <b v="1"/>
    <x v="0"/>
    <x v="2"/>
  </r>
  <r>
    <s v="KAPE-IB-20079-06-08-2022"/>
    <s v="LTM/0546/22-23"/>
    <n v="88438"/>
    <n v="4810.29"/>
    <s v="AHB-000050"/>
    <s v="KPPE-SB-87009"/>
    <d v="2022-10-27T00:00:00"/>
    <n v="67586803.519999996"/>
    <n v="0.06"/>
    <n v="1653.66"/>
    <n v="27561"/>
    <n v="3884673.86"/>
    <x v="8"/>
    <s v="IB"/>
    <x v="0"/>
    <n v="0.06"/>
    <b v="1"/>
    <x v="0"/>
    <x v="7"/>
  </r>
  <r>
    <s v="KAPE-IB-20079-06-08-2022"/>
    <s v="LTM/0548/22-23"/>
    <n v="15336"/>
    <n v="4810.29"/>
    <s v="HMB-120634"/>
    <s v="KPEX-SB-48477"/>
    <d v="2022-10-26T00:00:00"/>
    <n v="31989250.34"/>
    <n v="0.06"/>
    <n v="709.5"/>
    <n v="11825"/>
    <n v="1973156.34"/>
    <x v="8"/>
    <s v="IB"/>
    <x v="0"/>
    <n v="0.06"/>
    <b v="1"/>
    <x v="0"/>
    <x v="7"/>
  </r>
  <r>
    <s v="PQZI-EP-30904-18-06-2022"/>
    <s v="LTM/0556/22-23"/>
    <n v="16100"/>
    <n v="9607.11"/>
    <s v="AHB-088661"/>
    <s v="KPEX-SB-48776"/>
    <d v="2022-10-27T00:00:00"/>
    <n v="35387800"/>
    <n v="1"/>
    <n v="20"/>
    <n v="20"/>
    <n v="756633.61"/>
    <x v="8"/>
    <s v="EP"/>
    <x v="2"/>
    <n v="1"/>
    <b v="1"/>
    <x v="0"/>
    <x v="6"/>
  </r>
  <r>
    <s v="KPAF-TI-6976-22-08-2022"/>
    <s v="LTM/0553/22-23"/>
    <n v="22500"/>
    <n v="8308.2000000000007"/>
    <s v="AHB-088664"/>
    <s v="KPEX-SB-48723"/>
    <d v="2022-10-27T00:00:00"/>
    <n v="32887575"/>
    <n v="1"/>
    <n v="35"/>
    <n v="35"/>
    <n v="9193456.1199999992"/>
    <x v="8"/>
    <s v="TI"/>
    <x v="2"/>
    <n v="1"/>
    <b v="1"/>
    <x v="0"/>
    <x v="6"/>
  </r>
  <r>
    <s v="KPAF-TI-6976-22-08-2022"/>
    <s v="LTM/0553/22-23"/>
    <n v="22500"/>
    <n v="9606.2919999999995"/>
    <s v="AHB-088664"/>
    <s v="KPEX-SB-48723"/>
    <d v="2022-10-27T00:00:00"/>
    <n v="32887575"/>
    <n v="1"/>
    <n v="40"/>
    <n v="40"/>
    <n v="4393972.08"/>
    <x v="8"/>
    <s v="TI"/>
    <x v="2"/>
    <n v="1"/>
    <b v="1"/>
    <x v="0"/>
    <x v="6"/>
  </r>
  <r>
    <s v="KPAF-TI-6976-22-08-2022"/>
    <s v="LTM/0554/22-23"/>
    <n v="22500"/>
    <n v="8308.2000000000007"/>
    <s v="AHB-088667"/>
    <s v="KPEX-SB-48693"/>
    <d v="2022-10-27T00:00:00"/>
    <n v="32887575"/>
    <n v="1"/>
    <n v="35"/>
    <n v="35"/>
    <n v="8746443.6300000008"/>
    <x v="8"/>
    <s v="TI"/>
    <x v="2"/>
    <n v="1"/>
    <b v="1"/>
    <x v="0"/>
    <x v="6"/>
  </r>
  <r>
    <s v="KPAF-TI-6976-22-08-2022"/>
    <s v="LTM/0554/22-23"/>
    <n v="22500"/>
    <n v="9606.2919999999995"/>
    <s v="AHB-088667"/>
    <s v="KPEX-SB-48693"/>
    <d v="2022-10-27T00:00:00"/>
    <n v="32887575"/>
    <n v="1"/>
    <n v="40"/>
    <n v="40"/>
    <n v="4180324.42"/>
    <x v="8"/>
    <s v="TI"/>
    <x v="2"/>
    <n v="1"/>
    <b v="1"/>
    <x v="0"/>
    <x v="6"/>
  </r>
  <r>
    <s v="KPAF-TI-6976-22-08-2022"/>
    <s v="LTM/0555/22-23"/>
    <n v="16772"/>
    <n v="8308.2000000000007"/>
    <s v="AHB-088668"/>
    <s v="KPEX-SB-48694"/>
    <d v="2022-10-27T00:00:00"/>
    <n v="24515129.239999998"/>
    <n v="1"/>
    <n v="25"/>
    <n v="25"/>
    <n v="6337065.6699999999"/>
    <x v="8"/>
    <s v="TI"/>
    <x v="2"/>
    <n v="1"/>
    <b v="1"/>
    <x v="0"/>
    <x v="6"/>
  </r>
  <r>
    <s v="KPAF-TI-6976-22-08-2022"/>
    <s v="LTM/0555/22-23"/>
    <n v="16772"/>
    <n v="9606.2919999999995"/>
    <s v="AHB-088668"/>
    <s v="KPEX-SB-48694"/>
    <d v="2022-10-27T00:00:00"/>
    <n v="24515129.239999998"/>
    <n v="1"/>
    <n v="30"/>
    <n v="30"/>
    <n v="3180211.42"/>
    <x v="8"/>
    <s v="TI"/>
    <x v="2"/>
    <n v="1"/>
    <b v="1"/>
    <x v="0"/>
    <x v="6"/>
  </r>
  <r>
    <s v="KAPW-IB-14172-02-08-2022"/>
    <s v="LTM/0546/22-23"/>
    <n v="88438"/>
    <n v="2847"/>
    <s v="AHB-000050"/>
    <s v="KPPE-SB-87009"/>
    <d v="2022-10-27T00:00:00"/>
    <n v="67586803.519999996"/>
    <n v="0.03"/>
    <n v="826.83"/>
    <n v="27561"/>
    <n v="1942336.92"/>
    <x v="8"/>
    <s v="IB"/>
    <x v="0"/>
    <n v="0.03"/>
    <b v="1"/>
    <x v="0"/>
    <x v="2"/>
  </r>
  <r>
    <s v="KAPW-IB-14172-02-08-2022"/>
    <s v="LTM/0548/22-23"/>
    <n v="15336"/>
    <n v="2847"/>
    <s v="HMB-120634"/>
    <s v="KPEX-SB-48477"/>
    <d v="2022-10-26T00:00:00"/>
    <n v="31989250.34"/>
    <n v="0.03"/>
    <n v="354.75"/>
    <n v="11825"/>
    <n v="986578.17"/>
    <x v="8"/>
    <s v="IB"/>
    <x v="0"/>
    <n v="0.03"/>
    <b v="1"/>
    <x v="0"/>
    <x v="2"/>
  </r>
  <r>
    <s v="KAPW-IB-40843-28-09-2022"/>
    <s v="LTM/0546/22-23"/>
    <n v="88438"/>
    <n v="3204.16"/>
    <s v="AHB-000050"/>
    <s v="KPPE-SB-87009"/>
    <d v="2022-10-27T00:00:00"/>
    <n v="67586803.519999996"/>
    <n v="7.0000000000000007E-2"/>
    <n v="1929.27"/>
    <n v="27561"/>
    <n v="4532119.51"/>
    <x v="8"/>
    <s v="IB"/>
    <x v="0"/>
    <n v="7.0000000000000007E-2"/>
    <b v="1"/>
    <x v="0"/>
    <x v="8"/>
  </r>
  <r>
    <s v="KAPW-IB-40843-28-09-2022"/>
    <s v="LTM/0548/22-23"/>
    <n v="15336"/>
    <n v="3204.16"/>
    <s v="HMB-120634"/>
    <s v="KPEX-SB-48477"/>
    <d v="2022-10-26T00:00:00"/>
    <n v="31989250.34"/>
    <n v="7.0000000000000007E-2"/>
    <n v="227.64"/>
    <n v="3252"/>
    <n v="547872.27"/>
    <x v="8"/>
    <s v="IB"/>
    <x v="0"/>
    <n v="7.0000000000000007E-2"/>
    <b v="1"/>
    <x v="0"/>
    <x v="8"/>
  </r>
  <r>
    <s v="KAPE-IB-52786-05-10-2022"/>
    <s v="LTM/0546/22-23"/>
    <n v="88438"/>
    <n v="2915.11"/>
    <s v="AHB-000050"/>
    <s v="KPPE-SB-87009"/>
    <d v="2022-10-27T00:00:00"/>
    <n v="67586803.519999996"/>
    <n v="0.04"/>
    <n v="1102.44"/>
    <n v="27561"/>
    <n v="2589782.5699999998"/>
    <x v="8"/>
    <s v="IB"/>
    <x v="0"/>
    <n v="0.04"/>
    <b v="1"/>
    <x v="0"/>
    <x v="2"/>
  </r>
  <r>
    <s v="KAPE-IB-52786-05-10-2022"/>
    <s v="LTM/0548/22-23"/>
    <n v="15336"/>
    <n v="2915.11"/>
    <s v="HMB-120634"/>
    <s v="KPEX-SB-48477"/>
    <d v="2022-10-26T00:00:00"/>
    <n v="31989250.34"/>
    <n v="0.04"/>
    <n v="473"/>
    <n v="11825"/>
    <n v="1315437.5699999998"/>
    <x v="8"/>
    <s v="IB"/>
    <x v="0"/>
    <n v="0.04"/>
    <b v="1"/>
    <x v="0"/>
    <x v="2"/>
  </r>
  <r>
    <s v="KAPE-IB-44820-20-09-2022"/>
    <s v="LTM/0546/22-23"/>
    <n v="88438"/>
    <n v="2832.1089999999999"/>
    <s v="AHB-000050"/>
    <s v="KPPE-SB-87009"/>
    <d v="2022-10-27T00:00:00"/>
    <n v="67586803.519999996"/>
    <n v="0.04"/>
    <n v="100.28"/>
    <n v="2507"/>
    <n v="144260.91"/>
    <x v="8"/>
    <s v="IB"/>
    <x v="0"/>
    <n v="0.04"/>
    <b v="1"/>
    <x v="0"/>
    <x v="2"/>
  </r>
  <r>
    <s v="KAPW-IB-40528-27-09-2022"/>
    <s v="LTM/0548/22-23"/>
    <n v="15336"/>
    <n v="3707.1"/>
    <s v="HMB-120634"/>
    <s v="KPEX-SB-48477"/>
    <d v="2022-10-26T00:00:00"/>
    <n v="31989250.34"/>
    <n v="0.04"/>
    <n v="130.07999999999998"/>
    <n v="3252"/>
    <n v="313069.87"/>
    <x v="8"/>
    <s v="IB"/>
    <x v="0"/>
    <n v="0.04"/>
    <b v="1"/>
    <x v="0"/>
    <x v="17"/>
  </r>
  <r>
    <s v="PQZI-EP-414-05-07-2022"/>
    <s v="LTM/0553/22-23"/>
    <n v="22500"/>
    <n v="9607.11"/>
    <s v="AHB-088664"/>
    <s v="KPEX-SB-48723"/>
    <d v="2022-10-27T00:00:00"/>
    <n v="32887575"/>
    <n v="1"/>
    <n v="26.59"/>
    <n v="26.59"/>
    <n v="4132472.64"/>
    <x v="8"/>
    <s v="EP"/>
    <x v="2"/>
    <n v="1"/>
    <b v="1"/>
    <x v="0"/>
    <x v="6"/>
  </r>
  <r>
    <s v="PQZI-EP-414-05-07-2022"/>
    <s v="LTM/0554/22-23"/>
    <n v="22500"/>
    <n v="9607.11"/>
    <s v="AHB-088667"/>
    <s v="KPEX-SB-48693"/>
    <d v="2022-10-27T00:00:00"/>
    <n v="32887575"/>
    <n v="1"/>
    <n v="135"/>
    <n v="135"/>
    <n v="19960806.949999999"/>
    <x v="8"/>
    <s v="EP"/>
    <x v="2"/>
    <n v="1"/>
    <b v="1"/>
    <x v="0"/>
    <x v="6"/>
  </r>
  <r>
    <s v="PQZI-EP-414-05-07-2022"/>
    <s v="LTM/0555/22-23"/>
    <n v="16772"/>
    <n v="9607.11"/>
    <s v="AHB-088668"/>
    <s v="KPEX-SB-48694"/>
    <d v="2022-10-27T00:00:00"/>
    <n v="24515129.239999998"/>
    <n v="1"/>
    <n v="100"/>
    <n v="100"/>
    <n v="14997852.15"/>
    <x v="8"/>
    <s v="EP"/>
    <x v="2"/>
    <n v="1"/>
    <b v="1"/>
    <x v="0"/>
    <x v="6"/>
  </r>
  <r>
    <s v="PQZI-EP-32035-29-06-2022"/>
    <s v="LTM/0553/22-23"/>
    <n v="22500"/>
    <n v="9607.11"/>
    <s v="AHB-088664"/>
    <s v="KPEX-SB-48723"/>
    <d v="2022-10-27T00:00:00"/>
    <n v="32887575"/>
    <n v="1"/>
    <n v="65"/>
    <n v="65"/>
    <n v="15167674.16"/>
    <x v="8"/>
    <s v="EP"/>
    <x v="2"/>
    <n v="1"/>
    <b v="1"/>
    <x v="0"/>
    <x v="6"/>
  </r>
  <r>
    <s v="PQZI-EP-32035-29-06-2022"/>
    <s v="LTM/0557/22-23"/>
    <n v="15344"/>
    <n v="9607.11"/>
    <s v="AHB-088660"/>
    <s v="KPEX-SB-48689"/>
    <d v="2022-10-27T00:00:00"/>
    <n v="33726112"/>
    <n v="1"/>
    <n v="47.23"/>
    <n v="47.23"/>
    <n v="4985666.93"/>
    <x v="8"/>
    <s v="EP"/>
    <x v="2"/>
    <n v="1"/>
    <b v="1"/>
    <x v="0"/>
    <x v="6"/>
  </r>
  <r>
    <s v="PQZI-EP-32035-29-06-2022"/>
    <s v="LTM/0558/22-23"/>
    <n v="12516"/>
    <n v="9607.11"/>
    <s v="AHB-088658"/>
    <s v="KPEX-SB-48720"/>
    <d v="2022-10-27T00:00:00"/>
    <n v="27510168"/>
    <n v="1"/>
    <n v="45"/>
    <n v="45"/>
    <n v="4678148.1399999997"/>
    <x v="8"/>
    <s v="EP"/>
    <x v="2"/>
    <n v="1"/>
    <b v="1"/>
    <x v="0"/>
    <x v="6"/>
  </r>
  <r>
    <s v="KPFI-TI-6434-29-08-2022"/>
    <s v="LTM/0556/22-23"/>
    <n v="16100"/>
    <n v="9607.2000000000007"/>
    <s v="AHB-088661"/>
    <s v="KPEX-SB-48776"/>
    <d v="2022-10-27T00:00:00"/>
    <n v="35387800"/>
    <n v="1"/>
    <n v="29"/>
    <n v="29"/>
    <n v="980330.49"/>
    <x v="8"/>
    <s v="TI"/>
    <x v="2"/>
    <n v="1"/>
    <b v="1"/>
    <x v="0"/>
    <x v="6"/>
  </r>
  <r>
    <s v="KPFI-TI-6434-29-08-2022"/>
    <s v="LTM/0557/22-23"/>
    <n v="15344"/>
    <n v="9607.2000000000007"/>
    <s v="AHB-088660"/>
    <s v="KPEX-SB-48689"/>
    <d v="2022-10-27T00:00:00"/>
    <n v="33726112"/>
    <n v="1"/>
    <n v="19"/>
    <n v="19"/>
    <n v="1514040.83"/>
    <x v="8"/>
    <s v="TI"/>
    <x v="2"/>
    <n v="1"/>
    <b v="1"/>
    <x v="0"/>
    <x v="6"/>
  </r>
  <r>
    <s v="KPFI-TI-6434-29-08-2022"/>
    <s v="LTM/0558/22-23"/>
    <n v="12516"/>
    <n v="9607.2000000000007"/>
    <s v="AHB-088658"/>
    <s v="KPEX-SB-48720"/>
    <d v="2022-10-27T00:00:00"/>
    <n v="27510168"/>
    <n v="1"/>
    <n v="10"/>
    <n v="10"/>
    <n v="784765.92"/>
    <x v="8"/>
    <s v="TI"/>
    <x v="2"/>
    <n v="1"/>
    <b v="1"/>
    <x v="0"/>
    <x v="6"/>
  </r>
  <r>
    <s v="KPAF-TI-6971-22-08-2022"/>
    <s v="LTM/0556/22-23"/>
    <n v="16100"/>
    <n v="5807.1030000000001"/>
    <s v="AHB-088661"/>
    <s v="KPEX-SB-48776"/>
    <d v="2022-10-27T00:00:00"/>
    <n v="35387800"/>
    <n v="1"/>
    <n v="220"/>
    <n v="220"/>
    <n v="4345813.4000000004"/>
    <x v="8"/>
    <s v="TI"/>
    <x v="2"/>
    <n v="1"/>
    <b v="1"/>
    <x v="0"/>
    <x v="6"/>
  </r>
  <r>
    <s v="KPAF-TI-6971-22-08-2022"/>
    <s v="LTM/0557/22-23"/>
    <n v="15344"/>
    <n v="5807.1030000000001"/>
    <s v="AHB-088660"/>
    <s v="KPEX-SB-48689"/>
    <d v="2022-10-27T00:00:00"/>
    <n v="33726112"/>
    <n v="1"/>
    <n v="210"/>
    <n v="210"/>
    <n v="9778610.8699999992"/>
    <x v="8"/>
    <s v="TI"/>
    <x v="2"/>
    <n v="1"/>
    <b v="1"/>
    <x v="0"/>
    <x v="6"/>
  </r>
  <r>
    <s v="KPAF-TI-6971-22-08-2022"/>
    <s v="LTM/0558/22-23"/>
    <n v="12516"/>
    <n v="5807.1030000000001"/>
    <s v="AHB-088658"/>
    <s v="KPEX-SB-48720"/>
    <d v="2022-10-27T00:00:00"/>
    <n v="27510168"/>
    <n v="1"/>
    <n v="170"/>
    <n v="170"/>
    <n v="7795840.3600000003"/>
    <x v="8"/>
    <s v="TI"/>
    <x v="2"/>
    <n v="1"/>
    <b v="1"/>
    <x v="0"/>
    <x v="6"/>
  </r>
  <r>
    <s v="KPAF-TI-9745-07-09-2022"/>
    <s v="LTM/0558/22-23"/>
    <n v="12516"/>
    <n v="5807.1030000000001"/>
    <s v="AHB-088658"/>
    <s v="KPEX-SB-48720"/>
    <d v="2022-10-27T00:00:00"/>
    <n v="27510168"/>
    <n v="1"/>
    <n v="106"/>
    <n v="106"/>
    <n v="5901626.4100000001"/>
    <x v="8"/>
    <s v="TI"/>
    <x v="2"/>
    <n v="1"/>
    <b v="1"/>
    <x v="0"/>
    <x v="6"/>
  </r>
  <r>
    <s v="KPFI-TI-9952-29-09-2022"/>
    <s v="LTM/0558/22-23"/>
    <n v="12516"/>
    <n v="9606.2099999999991"/>
    <s v="AHB-088658"/>
    <s v="KPEX-SB-48720"/>
    <d v="2022-10-27T00:00:00"/>
    <n v="27510168"/>
    <n v="1"/>
    <n v="67.5"/>
    <n v="67.5"/>
    <n v="5227686.3899999997"/>
    <x v="8"/>
    <s v="TI"/>
    <x v="2"/>
    <n v="1"/>
    <b v="1"/>
    <x v="0"/>
    <x v="6"/>
  </r>
  <r>
    <s v="PQZI-EP-31847-28-06-2022"/>
    <s v="LTM/0557/22-23"/>
    <n v="15344"/>
    <n v="9607.11"/>
    <s v="AHB-088660"/>
    <s v="KPEX-SB-48689"/>
    <d v="2022-10-27T00:00:00"/>
    <n v="33726112"/>
    <n v="1"/>
    <n v="40"/>
    <n v="40"/>
    <n v="1464710.75"/>
    <x v="8"/>
    <s v="EP"/>
    <x v="2"/>
    <n v="1"/>
    <b v="1"/>
    <x v="0"/>
    <x v="6"/>
  </r>
  <r>
    <s v="KPFI-TI-5123-17-08-2022"/>
    <s v="LTM/0557/22-23"/>
    <n v="15344"/>
    <n v="5807.1030000000001"/>
    <s v="AHB-088660"/>
    <s v="KPEX-SB-48689"/>
    <d v="2022-10-27T00:00:00"/>
    <n v="33726112"/>
    <n v="1"/>
    <n v="27"/>
    <n v="27"/>
    <n v="2286274.9500000002"/>
    <x v="8"/>
    <s v="TI"/>
    <x v="2"/>
    <n v="1"/>
    <b v="1"/>
    <x v="0"/>
    <x v="6"/>
  </r>
  <r>
    <s v="KPAF-TI-9640-07-09-2022"/>
    <s v="LTM/0556/22-23"/>
    <n v="16100"/>
    <n v="3926.2089999999998"/>
    <s v="AHB-088661"/>
    <s v="KPEX-SB-48776"/>
    <d v="2022-10-27T00:00:00"/>
    <n v="35387800"/>
    <n v="1"/>
    <n v="520"/>
    <n v="520"/>
    <n v="8728728.8699999992"/>
    <x v="8"/>
    <s v="TI"/>
    <x v="2"/>
    <n v="1"/>
    <b v="1"/>
    <x v="0"/>
    <x v="6"/>
  </r>
  <r>
    <s v="KPAF-TI-9640-07-09-2022"/>
    <s v="LTM/0557/22-23"/>
    <n v="15344"/>
    <n v="3926.2089999999998"/>
    <s v="AHB-088660"/>
    <s v="KPEX-SB-48689"/>
    <d v="2022-10-27T00:00:00"/>
    <n v="33726112"/>
    <n v="1"/>
    <n v="246"/>
    <n v="246"/>
    <n v="9734020.1799999997"/>
    <x v="8"/>
    <s v="TI"/>
    <x v="2"/>
    <n v="1"/>
    <b v="1"/>
    <x v="0"/>
    <x v="6"/>
  </r>
  <r>
    <s v="PQZI-EP-31845-28-06-2022"/>
    <s v="LTM/0556/22-23"/>
    <n v="16100"/>
    <n v="9607.11"/>
    <s v="AHB-088661"/>
    <s v="KPEX-SB-48776"/>
    <d v="2022-10-27T00:00:00"/>
    <n v="35387800"/>
    <n v="1"/>
    <n v="114.52"/>
    <n v="114.52"/>
    <n v="3808882.85"/>
    <x v="8"/>
    <s v="EP"/>
    <x v="2"/>
    <n v="1"/>
    <b v="1"/>
    <x v="0"/>
    <x v="6"/>
  </r>
  <r>
    <s v="KPFI-TI-5125-17-08-2022"/>
    <s v="LTM/0556/22-23"/>
    <n v="16100"/>
    <n v="5807.1030000000001"/>
    <s v="AHB-088661"/>
    <s v="KPEX-SB-48776"/>
    <d v="2022-10-27T00:00:00"/>
    <n v="35387800"/>
    <n v="1"/>
    <n v="21"/>
    <n v="21"/>
    <n v="929402.07"/>
    <x v="8"/>
    <s v="TI"/>
    <x v="2"/>
    <n v="1"/>
    <b v="1"/>
    <x v="0"/>
    <x v="6"/>
  </r>
  <r>
    <s v="PQIB-IB-2406-11-08-2020"/>
    <s v="LTM/0549/22-23"/>
    <n v="8928"/>
    <n v="2701.12"/>
    <s v="HMB-121045"/>
    <s v="KPPE-SB-88119"/>
    <d v="2022-10-28T00:00:00"/>
    <n v="17722700.539999999"/>
    <n v="0.8"/>
    <n v="10289.6"/>
    <n v="12862"/>
    <n v="12328835.16"/>
    <x v="8"/>
    <s v="IB"/>
    <x v="0"/>
    <n v="0.8"/>
    <b v="1"/>
    <x v="0"/>
    <x v="0"/>
  </r>
  <r>
    <s v="PQIB-IB-2406-11-08-2020"/>
    <s v="LTM/0550/22-23"/>
    <n v="25753"/>
    <n v="2701.12"/>
    <s v="HMB-120791"/>
    <s v="KPEX-SB-49275"/>
    <d v="2022-10-28T00:00:00"/>
    <n v="51396585.840000004"/>
    <n v="0.8"/>
    <n v="29679.200000000001"/>
    <n v="37099"/>
    <n v="36694285.350000001"/>
    <x v="8"/>
    <s v="IB"/>
    <x v="0"/>
    <n v="0.8"/>
    <b v="1"/>
    <x v="0"/>
    <x v="0"/>
  </r>
  <r>
    <s v="PQIB-IB-2406-11-08-2020"/>
    <s v="LTM/0559/22-23"/>
    <n v="10105"/>
    <n v="2701.12"/>
    <s v="HBL-030064"/>
    <s v="KPPE-SB-88116"/>
    <d v="2022-10-28T00:00:00"/>
    <n v="18892953.52"/>
    <n v="0.8"/>
    <n v="11867.2"/>
    <n v="14834"/>
    <n v="14585636.58"/>
    <x v="8"/>
    <s v="IB"/>
    <x v="0"/>
    <n v="0.8"/>
    <b v="1"/>
    <x v="0"/>
    <x v="0"/>
  </r>
  <r>
    <s v="KAPE-IB-226952-21-06-2022"/>
    <s v="LTM/0549/22-23"/>
    <n v="8928"/>
    <n v="3402.42"/>
    <s v="HMB-121045"/>
    <s v="KPPE-SB-88119"/>
    <d v="2022-10-28T00:00:00"/>
    <n v="17722700.539999999"/>
    <n v="0.04"/>
    <n v="514.48"/>
    <n v="12862"/>
    <n v="616441.76"/>
    <x v="8"/>
    <s v="IB"/>
    <x v="0"/>
    <n v="0.04"/>
    <b v="1"/>
    <x v="0"/>
    <x v="2"/>
  </r>
  <r>
    <s v="KAPE-IB-226952-21-06-2022"/>
    <s v="LTM/0550/22-23"/>
    <n v="25753"/>
    <n v="3402.42"/>
    <s v="HMB-120791"/>
    <s v="KPEX-SB-49275"/>
    <d v="2022-10-28T00:00:00"/>
    <n v="51396585.840000004"/>
    <n v="0.04"/>
    <n v="1483.96"/>
    <n v="37099"/>
    <n v="1834714.0299999998"/>
    <x v="8"/>
    <s v="IB"/>
    <x v="0"/>
    <n v="0.04"/>
    <b v="1"/>
    <x v="0"/>
    <x v="2"/>
  </r>
  <r>
    <s v="KAPE-IB-226952-21-06-2022"/>
    <s v="LTM/0559/22-23"/>
    <n v="10105"/>
    <n v="3402.42"/>
    <s v="HBL-030064"/>
    <s v="KPPE-SB-88116"/>
    <d v="2022-10-28T00:00:00"/>
    <n v="18892953.52"/>
    <n v="0.04"/>
    <n v="593.36"/>
    <n v="14834"/>
    <n v="729281.83"/>
    <x v="8"/>
    <s v="IB"/>
    <x v="0"/>
    <n v="0.04"/>
    <b v="1"/>
    <x v="0"/>
    <x v="2"/>
  </r>
  <r>
    <s v="KPAF-TI-387-04-07-2022"/>
    <s v="LTM/0561/22-23"/>
    <n v="11382"/>
    <n v="4821.1090000000004"/>
    <s v="AHB-089080"/>
    <s v="KPEX-SB-49267"/>
    <d v="2022-10-28T00:00:00"/>
    <n v="20086953.600000001"/>
    <n v="1"/>
    <n v="8000"/>
    <n v="8000"/>
    <n v="19425280"/>
    <x v="8"/>
    <s v="TI"/>
    <x v="2"/>
    <n v="1"/>
    <b v="1"/>
    <x v="0"/>
    <x v="6"/>
  </r>
  <r>
    <s v="KPAF-TI-387-04-07-2022"/>
    <s v="LTM/0563/22-23"/>
    <n v="19284"/>
    <n v="4821.1090000000004"/>
    <s v="AHB-089077"/>
    <s v="KPEX-SB-49261"/>
    <d v="2022-10-28T00:00:00"/>
    <n v="34032403.200000003"/>
    <n v="1"/>
    <n v="15000"/>
    <n v="15000"/>
    <n v="861409.37"/>
    <x v="8"/>
    <s v="TI"/>
    <x v="2"/>
    <n v="1"/>
    <b v="1"/>
    <x v="0"/>
    <x v="6"/>
  </r>
  <r>
    <s v="KAPW-TI-699-04-07-2022"/>
    <s v="LTM/0561/22-23"/>
    <n v="11382"/>
    <n v="9606.1"/>
    <s v="AHB-089080"/>
    <s v="KPEX-SB-49267"/>
    <d v="2022-10-28T00:00:00"/>
    <n v="20086953.600000001"/>
    <n v="1"/>
    <n v="2"/>
    <n v="2"/>
    <n v="4856.32"/>
    <x v="8"/>
    <s v="TI"/>
    <x v="2"/>
    <n v="1"/>
    <b v="1"/>
    <x v="0"/>
    <x v="6"/>
  </r>
  <r>
    <s v="KAPW-TI-699-04-07-2022"/>
    <s v="LTM/0563/22-23"/>
    <n v="19284"/>
    <n v="9606.1"/>
    <s v="AHB-089077"/>
    <s v="KPEX-SB-49261"/>
    <d v="2022-10-28T00:00:00"/>
    <n v="34032403.200000003"/>
    <n v="1"/>
    <n v="3"/>
    <n v="3"/>
    <n v="1653209.27"/>
    <x v="8"/>
    <s v="TI"/>
    <x v="2"/>
    <n v="1"/>
    <b v="1"/>
    <x v="0"/>
    <x v="6"/>
  </r>
  <r>
    <s v="KAPE-IB-15088-29-07-2022"/>
    <s v="LTM/0549/22-23"/>
    <n v="8928"/>
    <n v="3402.9"/>
    <s v="HMB-121045"/>
    <s v="KPPE-SB-88119"/>
    <d v="2022-10-28T00:00:00"/>
    <n v="17722700.539999999"/>
    <n v="7.0000000000000007E-2"/>
    <n v="900.34"/>
    <n v="12862"/>
    <n v="1078773.08"/>
    <x v="8"/>
    <s v="IB"/>
    <x v="0"/>
    <n v="7.0000000000000007E-2"/>
    <b v="1"/>
    <x v="0"/>
    <x v="2"/>
  </r>
  <r>
    <s v="KAPE-IB-15088-29-07-2022"/>
    <s v="LTM/0550/22-23"/>
    <n v="25753"/>
    <n v="3402.9"/>
    <s v="HMB-120791"/>
    <s v="KPEX-SB-49275"/>
    <d v="2022-10-28T00:00:00"/>
    <n v="51396585.840000004"/>
    <n v="7.0000000000000007E-2"/>
    <n v="1543.39"/>
    <n v="22048.43"/>
    <n v="1859301.48"/>
    <x v="8"/>
    <s v="IB"/>
    <x v="0"/>
    <n v="7.0000000000000007E-2"/>
    <b v="1"/>
    <x v="0"/>
    <x v="2"/>
  </r>
  <r>
    <s v="KAPE-IB-20079-06-08-2022"/>
    <s v="LTM/0549/22-23"/>
    <n v="8928"/>
    <n v="4810.29"/>
    <s v="HMB-121045"/>
    <s v="KPPE-SB-88119"/>
    <d v="2022-10-28T00:00:00"/>
    <n v="17722700.539999999"/>
    <n v="0.06"/>
    <n v="771.72"/>
    <n v="12862"/>
    <n v="924662.64"/>
    <x v="8"/>
    <s v="IB"/>
    <x v="0"/>
    <n v="0.06"/>
    <b v="1"/>
    <x v="0"/>
    <x v="7"/>
  </r>
  <r>
    <s v="KAPE-IB-20079-06-08-2022"/>
    <s v="LTM/0550/22-23"/>
    <n v="25753"/>
    <n v="4810.29"/>
    <s v="HMB-120791"/>
    <s v="KPEX-SB-49275"/>
    <d v="2022-10-28T00:00:00"/>
    <n v="51396585.840000004"/>
    <n v="0.06"/>
    <n v="2225.94"/>
    <n v="37099"/>
    <n v="2752071.04"/>
    <x v="8"/>
    <s v="IB"/>
    <x v="0"/>
    <n v="0.06"/>
    <b v="1"/>
    <x v="0"/>
    <x v="7"/>
  </r>
  <r>
    <s v="KAPE-IB-20079-06-08-2022"/>
    <s v="LTM/0559/22-23"/>
    <n v="10105"/>
    <n v="4810.29"/>
    <s v="HBL-030064"/>
    <s v="KPPE-SB-88116"/>
    <d v="2022-10-28T00:00:00"/>
    <n v="18892953.52"/>
    <n v="0.06"/>
    <n v="890.04"/>
    <n v="14834"/>
    <n v="1093922.74"/>
    <x v="8"/>
    <s v="IB"/>
    <x v="0"/>
    <n v="0.06"/>
    <b v="1"/>
    <x v="0"/>
    <x v="7"/>
  </r>
  <r>
    <s v="KPAF-TI-6976-22-08-2022"/>
    <s v="LTM/0552/22-23"/>
    <n v="22138"/>
    <n v="8308.2000000000007"/>
    <s v="AHB-088665"/>
    <s v="KPEX-SB-48778"/>
    <d v="2022-10-27T00:00:00"/>
    <n v="32358450.460000001"/>
    <n v="1"/>
    <n v="36"/>
    <n v="36"/>
    <n v="5983483.8200000003"/>
    <x v="8"/>
    <s v="TI"/>
    <x v="2"/>
    <n v="1"/>
    <b v="1"/>
    <x v="0"/>
    <x v="6"/>
  </r>
  <r>
    <s v="KPAF-TI-6976-22-08-2022"/>
    <s v="LTM/0552/22-23"/>
    <n v="22138"/>
    <n v="9606.2919999999995"/>
    <s v="AHB-088665"/>
    <s v="KPEX-SB-48778"/>
    <d v="2022-10-27T00:00:00"/>
    <n v="32358450.460000001"/>
    <n v="1"/>
    <n v="40"/>
    <n v="40"/>
    <n v="2780341.55"/>
    <x v="8"/>
    <s v="TI"/>
    <x v="2"/>
    <n v="1"/>
    <b v="1"/>
    <x v="0"/>
    <x v="6"/>
  </r>
  <r>
    <s v="KAPW-IB-14172-02-08-2022"/>
    <s v="LTM/0549/22-23"/>
    <n v="8928"/>
    <n v="2847"/>
    <s v="HMB-121045"/>
    <s v="KPPE-SB-88119"/>
    <d v="2022-10-28T00:00:00"/>
    <n v="17722700.539999999"/>
    <n v="0.03"/>
    <n v="385.86"/>
    <n v="12862"/>
    <n v="462331.32"/>
    <x v="8"/>
    <s v="IB"/>
    <x v="0"/>
    <n v="0.03"/>
    <b v="1"/>
    <x v="0"/>
    <x v="2"/>
  </r>
  <r>
    <s v="KAPW-IB-14172-02-08-2022"/>
    <s v="LTM/0550/22-23"/>
    <n v="25753"/>
    <n v="2847"/>
    <s v="HMB-120791"/>
    <s v="KPEX-SB-49275"/>
    <d v="2022-10-28T00:00:00"/>
    <n v="51396585.840000004"/>
    <n v="0.03"/>
    <n v="1112.97"/>
    <n v="37099"/>
    <n v="1376035.92"/>
    <x v="8"/>
    <s v="IB"/>
    <x v="0"/>
    <n v="0.03"/>
    <b v="1"/>
    <x v="0"/>
    <x v="2"/>
  </r>
  <r>
    <s v="KAPW-IB-14172-02-08-2022"/>
    <s v="LTM/0559/22-23"/>
    <n v="10105"/>
    <n v="2847"/>
    <s v="HBL-030064"/>
    <s v="KPPE-SB-88116"/>
    <d v="2022-10-28T00:00:00"/>
    <n v="18892953.52"/>
    <n v="0.03"/>
    <n v="445.02"/>
    <n v="14834"/>
    <n v="546961.37"/>
    <x v="8"/>
    <s v="IB"/>
    <x v="0"/>
    <n v="0.03"/>
    <b v="1"/>
    <x v="0"/>
    <x v="2"/>
  </r>
  <r>
    <s v="KAPW-IB-40843-28-09-2022"/>
    <s v="LTM/0549/22-23"/>
    <n v="8928"/>
    <n v="3204.16"/>
    <s v="HMB-121045"/>
    <s v="KPPE-SB-88119"/>
    <d v="2022-10-28T00:00:00"/>
    <n v="17722700.539999999"/>
    <n v="7.0000000000000007E-2"/>
    <n v="900.34"/>
    <n v="12862"/>
    <n v="1078773.08"/>
    <x v="8"/>
    <s v="IB"/>
    <x v="0"/>
    <n v="7.0000000000000007E-2"/>
    <b v="1"/>
    <x v="0"/>
    <x v="8"/>
  </r>
  <r>
    <s v="KAPW-IB-40843-28-09-2022"/>
    <s v="LTM/0550/22-23"/>
    <n v="25753"/>
    <n v="3204.16"/>
    <s v="HMB-120791"/>
    <s v="KPEX-SB-49275"/>
    <d v="2022-10-28T00:00:00"/>
    <n v="51396585.840000004"/>
    <n v="7.0000000000000007E-2"/>
    <n v="2596.9300000000003"/>
    <n v="37099"/>
    <n v="3210749.95"/>
    <x v="8"/>
    <s v="IB"/>
    <x v="0"/>
    <n v="7.0000000000000007E-2"/>
    <b v="1"/>
    <x v="0"/>
    <x v="8"/>
  </r>
  <r>
    <s v="KAPW-IB-40843-28-09-2022"/>
    <s v="LTM/0559/22-23"/>
    <n v="10105"/>
    <n v="3204.16"/>
    <s v="HBL-030064"/>
    <s v="KPPE-SB-88116"/>
    <d v="2022-10-28T00:00:00"/>
    <n v="18892953.52"/>
    <n v="7.0000000000000007E-2"/>
    <n v="267.82"/>
    <n v="3826"/>
    <n v="304555.58"/>
    <x v="8"/>
    <s v="IB"/>
    <x v="0"/>
    <n v="7.0000000000000007E-2"/>
    <b v="1"/>
    <x v="0"/>
    <x v="8"/>
  </r>
  <r>
    <s v="KAPE-IB-52786-05-10-2022"/>
    <s v="LTM/0549/22-23"/>
    <n v="8928"/>
    <n v="2915.11"/>
    <s v="HMB-121045"/>
    <s v="KPPE-SB-88119"/>
    <d v="2022-10-28T00:00:00"/>
    <n v="17722700.539999999"/>
    <n v="0.04"/>
    <n v="514.48"/>
    <n v="12862"/>
    <n v="616441.76"/>
    <x v="8"/>
    <s v="IB"/>
    <x v="0"/>
    <n v="0.04"/>
    <b v="1"/>
    <x v="0"/>
    <x v="2"/>
  </r>
  <r>
    <s v="KAPE-IB-52786-05-10-2022"/>
    <s v="LTM/0550/22-23"/>
    <n v="25753"/>
    <n v="2915.11"/>
    <s v="HMB-120791"/>
    <s v="KPEX-SB-49275"/>
    <d v="2022-10-28T00:00:00"/>
    <n v="51396585.840000004"/>
    <n v="0.04"/>
    <n v="1483.96"/>
    <n v="37099"/>
    <n v="1834714.0299999998"/>
    <x v="8"/>
    <s v="IB"/>
    <x v="0"/>
    <n v="0.04"/>
    <b v="1"/>
    <x v="0"/>
    <x v="2"/>
  </r>
  <r>
    <s v="KAPE-IB-52786-05-10-2022"/>
    <s v="LTM/0559/22-23"/>
    <n v="10105"/>
    <n v="2915.11"/>
    <s v="HBL-030064"/>
    <s v="KPPE-SB-88116"/>
    <d v="2022-10-28T00:00:00"/>
    <n v="18892953.52"/>
    <n v="0.04"/>
    <n v="593.36"/>
    <n v="14834"/>
    <n v="729281.83"/>
    <x v="8"/>
    <s v="IB"/>
    <x v="0"/>
    <n v="0.04"/>
    <b v="1"/>
    <x v="0"/>
    <x v="2"/>
  </r>
  <r>
    <s v="KAPE-IB-44820-20-09-2022"/>
    <s v="LTM/0549/22-23"/>
    <n v="8928"/>
    <n v="2832.1089999999999"/>
    <s v="HMB-121045"/>
    <s v="KPPE-SB-88119"/>
    <d v="2022-10-28T00:00:00"/>
    <n v="17722700.539999999"/>
    <n v="0.04"/>
    <n v="514.48"/>
    <n v="12862"/>
    <n v="616441.76"/>
    <x v="8"/>
    <s v="IB"/>
    <x v="0"/>
    <n v="0.04"/>
    <b v="1"/>
    <x v="0"/>
    <x v="2"/>
  </r>
  <r>
    <s v="KAPE-IB-44820-20-09-2022"/>
    <s v="LTM/0550/22-23"/>
    <n v="25753"/>
    <n v="2832.1089999999999"/>
    <s v="HMB-120791"/>
    <s v="KPEX-SB-49275"/>
    <d v="2022-10-28T00:00:00"/>
    <n v="51396585.840000004"/>
    <n v="0.04"/>
    <n v="1483.96"/>
    <n v="37099"/>
    <n v="1834714.0299999998"/>
    <x v="8"/>
    <s v="IB"/>
    <x v="0"/>
    <n v="0.04"/>
    <b v="1"/>
    <x v="0"/>
    <x v="2"/>
  </r>
  <r>
    <s v="KAPE-IB-44820-20-09-2022"/>
    <s v="LTM/0559/22-23"/>
    <n v="10105"/>
    <n v="2832.1089999999999"/>
    <s v="HBL-030064"/>
    <s v="KPPE-SB-88116"/>
    <d v="2022-10-28T00:00:00"/>
    <n v="18892953.52"/>
    <n v="0.04"/>
    <n v="593.36"/>
    <n v="14834"/>
    <n v="729281.83"/>
    <x v="8"/>
    <s v="IB"/>
    <x v="0"/>
    <n v="0.04"/>
    <b v="1"/>
    <x v="0"/>
    <x v="2"/>
  </r>
  <r>
    <s v="KAPW-IB-40528-27-09-2022"/>
    <s v="LTM/0559/22-23"/>
    <n v="10105"/>
    <n v="3707.1"/>
    <s v="HBL-030064"/>
    <s v="KPPE-SB-88116"/>
    <d v="2022-10-28T00:00:00"/>
    <n v="18892953.52"/>
    <n v="0.04"/>
    <n v="153.04"/>
    <n v="3826"/>
    <n v="174031.76"/>
    <x v="8"/>
    <s v="IB"/>
    <x v="0"/>
    <n v="0.04"/>
    <b v="1"/>
    <x v="0"/>
    <x v="17"/>
  </r>
  <r>
    <s v="PQZI-EP-414-05-07-2022"/>
    <s v="LTM/0561/22-23"/>
    <n v="11382"/>
    <n v="9607.11"/>
    <s v="AHB-089080"/>
    <s v="KPEX-SB-49267"/>
    <d v="2022-10-28T00:00:00"/>
    <n v="20086953.600000001"/>
    <n v="1"/>
    <n v="70"/>
    <n v="70"/>
    <n v="169971.20000000001"/>
    <x v="8"/>
    <s v="EP"/>
    <x v="2"/>
    <n v="1"/>
    <b v="1"/>
    <x v="0"/>
    <x v="6"/>
  </r>
  <r>
    <s v="PQZI-EP-414-05-07-2022"/>
    <s v="LTM/0563/22-23"/>
    <n v="19284"/>
    <n v="9607.11"/>
    <s v="AHB-089077"/>
    <s v="KPEX-SB-49261"/>
    <d v="2022-10-28T00:00:00"/>
    <n v="34032403.200000003"/>
    <n v="1"/>
    <n v="115"/>
    <n v="115"/>
    <n v="11243329.560000001"/>
    <x v="8"/>
    <s v="EP"/>
    <x v="2"/>
    <n v="1"/>
    <b v="1"/>
    <x v="0"/>
    <x v="6"/>
  </r>
  <r>
    <s v="PQZI-EP-32035-29-06-2022"/>
    <s v="LTM/0552/22-23"/>
    <n v="22138"/>
    <n v="9607.11"/>
    <s v="AHB-088665"/>
    <s v="KPEX-SB-48778"/>
    <d v="2022-10-27T00:00:00"/>
    <n v="32358450.460000001"/>
    <n v="1"/>
    <n v="28"/>
    <n v="28"/>
    <n v="4134324.13"/>
    <x v="8"/>
    <s v="EP"/>
    <x v="2"/>
    <n v="1"/>
    <b v="1"/>
    <x v="0"/>
    <x v="6"/>
  </r>
  <r>
    <s v="KPAF-TI-6971-22-08-2022"/>
    <s v="LTM/0561/22-23"/>
    <n v="11382"/>
    <n v="5807.1030000000001"/>
    <s v="AHB-089080"/>
    <s v="KPEX-SB-49267"/>
    <d v="2022-10-28T00:00:00"/>
    <n v="20086953.600000001"/>
    <n v="1"/>
    <n v="150"/>
    <n v="150"/>
    <n v="364224"/>
    <x v="8"/>
    <s v="TI"/>
    <x v="2"/>
    <n v="1"/>
    <b v="1"/>
    <x v="0"/>
    <x v="6"/>
  </r>
  <r>
    <s v="KPAF-TI-6971-22-08-2022"/>
    <s v="LTM/0563/22-23"/>
    <n v="19284"/>
    <n v="5807.1030000000001"/>
    <s v="AHB-089077"/>
    <s v="KPEX-SB-49261"/>
    <d v="2022-10-28T00:00:00"/>
    <n v="34032403.200000003"/>
    <n v="1"/>
    <n v="162"/>
    <n v="162"/>
    <n v="10490077.02"/>
    <x v="8"/>
    <s v="TI"/>
    <x v="2"/>
    <n v="1"/>
    <b v="1"/>
    <x v="0"/>
    <x v="6"/>
  </r>
  <r>
    <s v="PQZI-EP-412-05-07-2022"/>
    <s v="LTM/0552/22-23"/>
    <n v="22138"/>
    <n v="9607.11"/>
    <s v="AHB-088665"/>
    <s v="KPEX-SB-48778"/>
    <d v="2022-10-27T00:00:00"/>
    <n v="32358450.460000001"/>
    <n v="1"/>
    <n v="206.27"/>
    <n v="206.27"/>
    <n v="19460300.960000001"/>
    <x v="8"/>
    <s v="EP"/>
    <x v="2"/>
    <n v="1"/>
    <b v="1"/>
    <x v="0"/>
    <x v="6"/>
  </r>
  <r>
    <s v="KPFI-TI-10055-30-09-2022"/>
    <s v="LTM/0563/22-23"/>
    <n v="19284"/>
    <n v="5807.9"/>
    <s v="AHB-089077"/>
    <s v="KPEX-SB-49261"/>
    <d v="2022-10-28T00:00:00"/>
    <n v="34032403.200000003"/>
    <n v="1"/>
    <n v="55.2"/>
    <n v="55.2"/>
    <n v="7729537.0599999996"/>
    <x v="8"/>
    <s v="TI"/>
    <x v="2"/>
    <n v="1"/>
    <b v="1"/>
    <x v="0"/>
    <x v="6"/>
  </r>
  <r>
    <s v="KPAF-TI-13666-04-10-2022"/>
    <s v="LTM/0561/22-23"/>
    <n v="11382"/>
    <n v="9607.2000000000007"/>
    <s v="AHB-089080"/>
    <s v="KPEX-SB-49267"/>
    <d v="2022-10-28T00:00:00"/>
    <n v="20086953.600000001"/>
    <n v="1"/>
    <n v="12"/>
    <n v="12"/>
    <n v="29137.919999999998"/>
    <x v="8"/>
    <s v="TI"/>
    <x v="2"/>
    <n v="1"/>
    <b v="1"/>
    <x v="0"/>
    <x v="6"/>
  </r>
  <r>
    <s v="KPAF-TI-13666-04-10-2022"/>
    <s v="LTM/0563/22-23"/>
    <n v="19284"/>
    <n v="9607.2000000000007"/>
    <s v="AHB-089077"/>
    <s v="KPEX-SB-49261"/>
    <d v="2022-10-28T00:00:00"/>
    <n v="34032403.200000003"/>
    <n v="1"/>
    <n v="20"/>
    <n v="20"/>
    <n v="2054840.93"/>
    <x v="8"/>
    <s v="TI"/>
    <x v="2"/>
    <n v="1"/>
    <b v="1"/>
    <x v="0"/>
    <x v="6"/>
  </r>
  <r>
    <s v="KPFI-TI-9953-29-09-2022"/>
    <s v="LTM/0561/22-23"/>
    <n v="11382"/>
    <n v="9606.2099999999991"/>
    <s v="AHB-089080"/>
    <s v="KPEX-SB-49267"/>
    <d v="2022-10-28T00:00:00"/>
    <n v="20086953.600000001"/>
    <n v="1"/>
    <n v="38.5"/>
    <n v="38.5"/>
    <n v="93484.160000000003"/>
    <x v="8"/>
    <s v="TI"/>
    <x v="2"/>
    <n v="1"/>
    <b v="1"/>
    <x v="0"/>
    <x v="6"/>
  </r>
  <r>
    <s v="PQIB-IB-2406-11-08-2020"/>
    <s v="LTM/0546A/22-23"/>
    <n v="2496"/>
    <n v="2701.12"/>
    <s v="ABL-000087"/>
    <s v="KPPE-SB-88834"/>
    <d v="2022-10-29T00:00:00"/>
    <n v="6701614.4500000002"/>
    <n v="0.8"/>
    <n v="3426.4"/>
    <n v="4283"/>
    <n v="4964158.8499999996"/>
    <x v="8"/>
    <s v="IB"/>
    <x v="0"/>
    <n v="0.8"/>
    <b v="1"/>
    <x v="0"/>
    <x v="0"/>
  </r>
  <r>
    <s v="PQIB-IB-2406-11-08-2020"/>
    <s v="LTM/0566/22-23"/>
    <n v="3715"/>
    <n v="2701.12"/>
    <s v="HMB-121463"/>
    <s v="KPPE-SB-88260"/>
    <d v="2022-10-28T00:00:00"/>
    <n v="37429475.189999998"/>
    <n v="0.8"/>
    <n v="12504.359999999999"/>
    <n v="15630.45"/>
    <n v="15264732.149999999"/>
    <x v="8"/>
    <s v="IB"/>
    <x v="0"/>
    <n v="0.8"/>
    <b v="1"/>
    <x v="0"/>
    <x v="0"/>
  </r>
  <r>
    <s v="KAPE-IB-196703-29-04-2022"/>
    <s v="LTM/0566/22-23"/>
    <n v="3715"/>
    <n v="2513.1"/>
    <s v="HMB-121463"/>
    <s v="KPPE-SB-88260"/>
    <d v="2022-10-28T00:00:00"/>
    <n v="37429475.189999998"/>
    <n v="0.04"/>
    <n v="492.9"/>
    <n v="12322.45"/>
    <n v="669094.42000000004"/>
    <x v="8"/>
    <s v="IB"/>
    <x v="0"/>
    <n v="0.04"/>
    <b v="1"/>
    <x v="0"/>
    <x v="2"/>
  </r>
  <r>
    <s v="KAPE-IB-226952-21-06-2022"/>
    <s v="LTM/0546A/22-23"/>
    <n v="2496"/>
    <n v="3402.42"/>
    <s v="ABL-000087"/>
    <s v="KPPE-SB-88834"/>
    <d v="2022-10-29T00:00:00"/>
    <n v="6701614.4500000002"/>
    <n v="0.04"/>
    <n v="171.32"/>
    <n v="4283"/>
    <n v="248207.94"/>
    <x v="8"/>
    <s v="IB"/>
    <x v="0"/>
    <n v="0.04"/>
    <b v="1"/>
    <x v="0"/>
    <x v="2"/>
  </r>
  <r>
    <s v="KAPE-IB-226952-21-06-2022"/>
    <s v="LTM/0566/22-23"/>
    <n v="3715"/>
    <n v="3402.42"/>
    <s v="HMB-121463"/>
    <s v="KPPE-SB-88260"/>
    <d v="2022-10-28T00:00:00"/>
    <n v="37429475.189999998"/>
    <n v="0.04"/>
    <n v="492.9"/>
    <n v="12322.45"/>
    <n v="669094.42000000004"/>
    <x v="8"/>
    <s v="IB"/>
    <x v="0"/>
    <n v="0.04"/>
    <b v="1"/>
    <x v="0"/>
    <x v="2"/>
  </r>
  <r>
    <s v="KPAF-TI-387-04-07-2022"/>
    <s v="LTM/0560/22-23"/>
    <n v="23400"/>
    <n v="4821.1090000000004"/>
    <s v="AHB-089082"/>
    <s v="KPEX-SB-49819"/>
    <d v="2022-10-29T00:00:00"/>
    <n v="41436720"/>
    <n v="1"/>
    <n v="20000"/>
    <n v="20000"/>
    <n v="1397240.43"/>
    <x v="8"/>
    <s v="TI"/>
    <x v="2"/>
    <n v="1"/>
    <b v="1"/>
    <x v="0"/>
    <x v="6"/>
  </r>
  <r>
    <s v="KPAF-TI-387-04-07-2022"/>
    <s v="LTM/0565/22-23"/>
    <n v="22680"/>
    <n v="4821.1090000000004"/>
    <s v="AHB-089076"/>
    <s v="KPEX-SB-49808"/>
    <d v="2022-10-29T00:00:00"/>
    <n v="40161744"/>
    <n v="1"/>
    <n v="20000"/>
    <n v="20000"/>
    <n v="1702916.38"/>
    <x v="8"/>
    <s v="TI"/>
    <x v="2"/>
    <n v="1"/>
    <b v="1"/>
    <x v="0"/>
    <x v="6"/>
  </r>
  <r>
    <s v="KAPW-TI-699-04-07-2022"/>
    <s v="LTM/0560/22-23"/>
    <n v="23400"/>
    <n v="9606.1"/>
    <s v="AHB-089082"/>
    <s v="KPEX-SB-49819"/>
    <d v="2022-10-29T00:00:00"/>
    <n v="41436720"/>
    <n v="1"/>
    <n v="4"/>
    <n v="4"/>
    <n v="2681571.5"/>
    <x v="8"/>
    <s v="TI"/>
    <x v="2"/>
    <n v="1"/>
    <b v="1"/>
    <x v="0"/>
    <x v="6"/>
  </r>
  <r>
    <s v="KAPW-TI-699-04-07-2022"/>
    <s v="LTM/0565/22-23"/>
    <n v="22680"/>
    <n v="9606.1"/>
    <s v="AHB-089076"/>
    <s v="KPEX-SB-49808"/>
    <d v="2022-10-29T00:00:00"/>
    <n v="40161744"/>
    <n v="1"/>
    <n v="4"/>
    <n v="4"/>
    <n v="3268222.1"/>
    <x v="8"/>
    <s v="TI"/>
    <x v="2"/>
    <n v="1"/>
    <b v="1"/>
    <x v="0"/>
    <x v="6"/>
  </r>
  <r>
    <s v="KAPW-TI-699-04-07-2022"/>
    <s v="LTM/0566/22-23"/>
    <n v="3715"/>
    <n v="9606.1"/>
    <s v="HMB-121463"/>
    <s v="KPPE-SB-88260"/>
    <d v="2022-10-28T00:00:00"/>
    <n v="37429475.189999998"/>
    <n v="1"/>
    <n v="4"/>
    <n v="4"/>
    <n v="5429.86"/>
    <x v="8"/>
    <s v="TI"/>
    <x v="2"/>
    <n v="1"/>
    <b v="1"/>
    <x v="0"/>
    <x v="6"/>
  </r>
  <r>
    <s v="KAPE-IB-20079-06-08-2022"/>
    <s v="LTM/0546A/22-23"/>
    <n v="2496"/>
    <n v="4810.29"/>
    <s v="ABL-000087"/>
    <s v="KPPE-SB-88834"/>
    <d v="2022-10-29T00:00:00"/>
    <n v="6701614.4500000002"/>
    <n v="0.06"/>
    <n v="256.98"/>
    <n v="4283"/>
    <n v="372311.91"/>
    <x v="8"/>
    <s v="IB"/>
    <x v="0"/>
    <n v="0.06"/>
    <b v="1"/>
    <x v="0"/>
    <x v="7"/>
  </r>
  <r>
    <s v="KAPE-IB-20079-06-08-2022"/>
    <s v="LTM/0566/22-23"/>
    <n v="3715"/>
    <n v="4810.29"/>
    <s v="HMB-121463"/>
    <s v="KPPE-SB-88260"/>
    <d v="2022-10-28T00:00:00"/>
    <n v="37429475.189999998"/>
    <n v="0.05"/>
    <n v="165.4"/>
    <n v="3308"/>
    <n v="117681.13"/>
    <x v="8"/>
    <s v="IB"/>
    <x v="0"/>
    <n v="0.05"/>
    <b v="1"/>
    <x v="0"/>
    <x v="7"/>
  </r>
  <r>
    <s v="KAPW-IB-55540-13-10-2021"/>
    <s v="LTM/0566/22-23"/>
    <n v="3715"/>
    <n v="5402.33"/>
    <s v="HMB-121463"/>
    <s v="KPPE-SB-88260"/>
    <d v="2022-10-28T00:00:00"/>
    <n v="37429475.189999998"/>
    <n v="1.0101"/>
    <n v="5354.44"/>
    <n v="5300.9"/>
    <n v="5110011.1100000003"/>
    <x v="8"/>
    <s v="IB"/>
    <x v="0"/>
    <n v="1.0101"/>
    <b v="1"/>
    <x v="0"/>
    <x v="3"/>
  </r>
  <r>
    <s v="KAPW-IB-14172-02-08-2022"/>
    <s v="LTM/0546A/22-23"/>
    <n v="2496"/>
    <n v="2847"/>
    <s v="ABL-000087"/>
    <s v="KPPE-SB-88834"/>
    <d v="2022-10-29T00:00:00"/>
    <n v="6701614.4500000002"/>
    <n v="0.03"/>
    <n v="128.49"/>
    <n v="4283"/>
    <n v="186155.96"/>
    <x v="8"/>
    <s v="IB"/>
    <x v="0"/>
    <n v="0.03"/>
    <b v="1"/>
    <x v="0"/>
    <x v="2"/>
  </r>
  <r>
    <s v="KAPW-IB-14172-02-08-2022"/>
    <s v="LTM/0566/22-23"/>
    <n v="3715"/>
    <n v="2847"/>
    <s v="HMB-121463"/>
    <s v="KPPE-SB-88260"/>
    <d v="2022-10-28T00:00:00"/>
    <n v="37429475.189999998"/>
    <n v="0.03"/>
    <n v="468.91"/>
    <n v="15630.45"/>
    <n v="572422.69999999995"/>
    <x v="8"/>
    <s v="IB"/>
    <x v="0"/>
    <n v="0.03"/>
    <b v="1"/>
    <x v="0"/>
    <x v="2"/>
  </r>
  <r>
    <s v="KAPW-IB-40843-28-09-2022"/>
    <s v="LTM/0546A/22-23"/>
    <n v="2496"/>
    <n v="3204.16"/>
    <s v="ABL-000087"/>
    <s v="KPPE-SB-88834"/>
    <d v="2022-10-29T00:00:00"/>
    <n v="6701614.4500000002"/>
    <n v="7.0000000000000007E-2"/>
    <n v="299.81"/>
    <n v="4283"/>
    <n v="434363.9"/>
    <x v="8"/>
    <s v="IB"/>
    <x v="0"/>
    <n v="7.0000000000000007E-2"/>
    <b v="1"/>
    <x v="0"/>
    <x v="8"/>
  </r>
  <r>
    <s v="KAPE-IB-52786-05-10-2022"/>
    <s v="LTM/0546A/22-23"/>
    <n v="2496"/>
    <n v="2915.11"/>
    <s v="ABL-000087"/>
    <s v="KPPE-SB-88834"/>
    <d v="2022-10-29T00:00:00"/>
    <n v="6701614.4500000002"/>
    <n v="0.04"/>
    <n v="171.32"/>
    <n v="4283"/>
    <n v="248207.94"/>
    <x v="8"/>
    <s v="IB"/>
    <x v="0"/>
    <n v="0.04"/>
    <b v="1"/>
    <x v="0"/>
    <x v="2"/>
  </r>
  <r>
    <s v="KAPE-IB-52786-05-10-2022"/>
    <s v="LTM/0566/22-23"/>
    <n v="3715"/>
    <n v="2915.11"/>
    <s v="HMB-121463"/>
    <s v="KPPE-SB-88260"/>
    <d v="2022-10-28T00:00:00"/>
    <n v="37429475.189999998"/>
    <n v="0.04"/>
    <n v="625.22"/>
    <n v="15630.45"/>
    <n v="763239.33000000007"/>
    <x v="8"/>
    <s v="IB"/>
    <x v="0"/>
    <n v="0.04"/>
    <b v="1"/>
    <x v="0"/>
    <x v="2"/>
  </r>
  <r>
    <s v="KAPE-IB-44820-20-09-2022"/>
    <s v="LTM/0546A/22-23"/>
    <n v="2496"/>
    <n v="2832.1089999999999"/>
    <s v="ABL-000087"/>
    <s v="KPPE-SB-88834"/>
    <d v="2022-10-29T00:00:00"/>
    <n v="6701614.4500000002"/>
    <n v="0.04"/>
    <n v="171.32"/>
    <n v="4283"/>
    <n v="248207.94"/>
    <x v="8"/>
    <s v="IB"/>
    <x v="0"/>
    <n v="0.04"/>
    <b v="1"/>
    <x v="0"/>
    <x v="2"/>
  </r>
  <r>
    <s v="KAPE-IB-44820-20-09-2022"/>
    <s v="LTM/0566/22-23"/>
    <n v="3715"/>
    <n v="2832.1089999999999"/>
    <s v="HMB-121463"/>
    <s v="KPPE-SB-88260"/>
    <d v="2022-10-28T00:00:00"/>
    <n v="37429475.189999998"/>
    <n v="0.04"/>
    <n v="132.32"/>
    <n v="3308"/>
    <n v="94144.91"/>
    <x v="8"/>
    <s v="IB"/>
    <x v="0"/>
    <n v="0.04"/>
    <b v="1"/>
    <x v="0"/>
    <x v="2"/>
  </r>
  <r>
    <s v="PQZI-EP-414-05-07-2022"/>
    <s v="LTM/0560/22-23"/>
    <n v="23400"/>
    <n v="9607.11"/>
    <s v="AHB-089082"/>
    <s v="KPEX-SB-49819"/>
    <d v="2022-10-29T00:00:00"/>
    <n v="41436720"/>
    <n v="1"/>
    <n v="140"/>
    <n v="140"/>
    <n v="16651292.460000001"/>
    <x v="8"/>
    <s v="EP"/>
    <x v="2"/>
    <n v="1"/>
    <b v="1"/>
    <x v="0"/>
    <x v="6"/>
  </r>
  <r>
    <s v="PQZI-EP-414-05-07-2022"/>
    <s v="LTM/0565/22-23"/>
    <n v="22680"/>
    <n v="9607.11"/>
    <s v="AHB-089076"/>
    <s v="KPEX-SB-49808"/>
    <d v="2022-10-29T00:00:00"/>
    <n v="40161744"/>
    <n v="1"/>
    <n v="135"/>
    <n v="135"/>
    <n v="19569325.780000001"/>
    <x v="8"/>
    <s v="EP"/>
    <x v="2"/>
    <n v="1"/>
    <b v="1"/>
    <x v="0"/>
    <x v="6"/>
  </r>
  <r>
    <s v="KPAF-TI-6971-22-08-2022"/>
    <s v="LTM/0560/22-23"/>
    <n v="23400"/>
    <n v="5807.1030000000001"/>
    <s v="AHB-089082"/>
    <s v="KPEX-SB-49819"/>
    <d v="2022-10-29T00:00:00"/>
    <n v="41436720"/>
    <n v="1"/>
    <n v="200"/>
    <n v="200"/>
    <n v="15754929.74"/>
    <x v="8"/>
    <s v="TI"/>
    <x v="2"/>
    <n v="1"/>
    <b v="1"/>
    <x v="0"/>
    <x v="6"/>
  </r>
  <r>
    <s v="KPAF-TI-13666-04-10-2022"/>
    <s v="LTM/0560/22-23"/>
    <n v="23400"/>
    <n v="9607.2000000000007"/>
    <s v="AHB-089082"/>
    <s v="KPEX-SB-49819"/>
    <d v="2022-10-29T00:00:00"/>
    <n v="41436720"/>
    <n v="1"/>
    <n v="25"/>
    <n v="25"/>
    <n v="3124719.47"/>
    <x v="8"/>
    <s v="TI"/>
    <x v="2"/>
    <n v="1"/>
    <b v="1"/>
    <x v="0"/>
    <x v="6"/>
  </r>
  <r>
    <s v="KPAF-TI-13666-04-10-2022"/>
    <s v="LTM/0565/22-23"/>
    <n v="22680"/>
    <n v="9607.2000000000007"/>
    <s v="AHB-089076"/>
    <s v="KPEX-SB-49808"/>
    <d v="2022-10-29T00:00:00"/>
    <n v="40161744"/>
    <n v="1"/>
    <n v="26"/>
    <n v="26"/>
    <n v="3960650.8"/>
    <x v="8"/>
    <s v="TI"/>
    <x v="2"/>
    <n v="1"/>
    <b v="1"/>
    <x v="0"/>
    <x v="6"/>
  </r>
  <r>
    <s v="KPFI-TI-9953-29-09-2022"/>
    <s v="LTM/0565/22-23"/>
    <n v="22680"/>
    <n v="9606.2099999999991"/>
    <s v="AHB-089076"/>
    <s v="KPEX-SB-49808"/>
    <d v="2022-10-29T00:00:00"/>
    <n v="40161744"/>
    <n v="1"/>
    <n v="40"/>
    <n v="40"/>
    <n v="5804015.7000000002"/>
    <x v="8"/>
    <s v="TI"/>
    <x v="2"/>
    <n v="1"/>
    <b v="1"/>
    <x v="0"/>
    <x v="6"/>
  </r>
  <r>
    <s v="KAPW-IB-56155-14-10-2021"/>
    <s v="LTM/0566/22-23"/>
    <n v="3715"/>
    <n v="5402.33"/>
    <s v="HMB-121463"/>
    <s v="KPPE-SB-88260"/>
    <d v="2022-10-28T00:00:00"/>
    <n v="37429475.189999998"/>
    <n v="1.0101"/>
    <n v="6512.88"/>
    <n v="6447.76"/>
    <n v="8841005.5600000005"/>
    <x v="8"/>
    <s v="IB"/>
    <x v="0"/>
    <n v="1.0101"/>
    <b v="1"/>
    <x v="0"/>
    <x v="3"/>
  </r>
  <r>
    <s v="KPAF-IB-43364-21-02-2022"/>
    <s v="LTM/0566/22-23"/>
    <n v="3715"/>
    <n v="5402.33"/>
    <s v="HMB-121463"/>
    <s v="KPPE-SB-88260"/>
    <d v="2022-10-28T00:00:00"/>
    <n v="37429475.189999998"/>
    <n v="1.0101"/>
    <n v="3921"/>
    <n v="3881.79"/>
    <n v="5322619.6100000003"/>
    <x v="8"/>
    <s v="IB"/>
    <x v="0"/>
    <n v="1.0101"/>
    <b v="1"/>
    <x v="0"/>
    <x v="3"/>
  </r>
  <r>
    <s v="KPFI-TI-6433-29-08-2022"/>
    <s v="LTM/0565/22-23"/>
    <n v="22680"/>
    <n v="5807.1030000000001"/>
    <s v="AHB-089076"/>
    <s v="KPEX-SB-49808"/>
    <d v="2022-10-29T00:00:00"/>
    <n v="40161744"/>
    <n v="1"/>
    <n v="66"/>
    <n v="66"/>
    <n v="5856613.2400000002"/>
    <x v="8"/>
    <s v="TI"/>
    <x v="2"/>
    <n v="1"/>
    <b v="1"/>
    <x v="0"/>
    <x v="6"/>
  </r>
  <r>
    <s v="KPFI-TI-5116-17-08-2022"/>
    <s v="LTM/0560/22-23"/>
    <n v="23400"/>
    <n v="5807.1030000000001"/>
    <s v="AHB-089082"/>
    <s v="KPEX-SB-49819"/>
    <d v="2022-10-29T00:00:00"/>
    <n v="41436720"/>
    <n v="1"/>
    <n v="10"/>
    <n v="10"/>
    <n v="1826966.42"/>
    <x v="8"/>
    <s v="TI"/>
    <x v="2"/>
    <n v="1"/>
    <b v="1"/>
    <x v="0"/>
    <x v="6"/>
  </r>
  <r>
    <s v="PQIB-IB-2406-11-08-2020"/>
    <s v="LTM/0540/22-23"/>
    <n v="3666"/>
    <n v="2701.12"/>
    <s v="HMB-119555"/>
    <s v="KPEX-SB-50346"/>
    <d v="2022-10-30T00:00:00"/>
    <n v="34485206.740000002"/>
    <n v="0.8"/>
    <n v="13272"/>
    <n v="16590"/>
    <n v="28739580.350000001"/>
    <x v="8"/>
    <s v="IB"/>
    <x v="0"/>
    <n v="0.8"/>
    <b v="1"/>
    <x v="0"/>
    <x v="0"/>
  </r>
  <r>
    <s v="PQIB-IB-2406-11-08-2020"/>
    <s v="LTM/0541/22-23"/>
    <n v="1018"/>
    <n v="2701.12"/>
    <s v="HMB-119534"/>
    <s v="KPEX-SB-50349"/>
    <d v="2022-10-30T00:00:00"/>
    <n v="16971062.170000002"/>
    <n v="0.8"/>
    <n v="6328.8"/>
    <n v="7911"/>
    <n v="13167782.16"/>
    <x v="8"/>
    <s v="IB"/>
    <x v="0"/>
    <n v="0.8"/>
    <b v="1"/>
    <x v="0"/>
    <x v="0"/>
  </r>
  <r>
    <s v="PQIB-IB-2406-11-08-2020"/>
    <s v="LTM/0564/22-23"/>
    <n v="2623"/>
    <n v="2701.12"/>
    <s v="HMB-121454"/>
    <s v="KPPE-SB-89557"/>
    <d v="2022-10-30T00:00:00"/>
    <n v="22085491.530000001"/>
    <n v="0.8"/>
    <n v="4705.6000000000004"/>
    <n v="5882"/>
    <n v="9834127.3000000007"/>
    <x v="8"/>
    <s v="IB"/>
    <x v="0"/>
    <n v="0.8"/>
    <b v="1"/>
    <x v="0"/>
    <x v="0"/>
  </r>
  <r>
    <s v="PQIB-IB-2406-11-08-2020"/>
    <s v="LTM/0567/22-23"/>
    <n v="50100"/>
    <n v="2701.12"/>
    <s v="HMB-122045"/>
    <s v="KPPE-SB-88993"/>
    <d v="2022-10-29T00:00:00"/>
    <n v="34075128.380000003"/>
    <n v="0.8"/>
    <n v="8645.7099999999991"/>
    <n v="10807.1193"/>
    <n v="6566311.6200000001"/>
    <x v="8"/>
    <s v="IB"/>
    <x v="0"/>
    <n v="0.8"/>
    <b v="1"/>
    <x v="0"/>
    <x v="0"/>
  </r>
  <r>
    <s v="PQIB-IB-2406-11-08-2020"/>
    <s v="LTM/0570/22-23"/>
    <n v="32686"/>
    <n v="2701.12"/>
    <s v="BAF-048404"/>
    <s v="KPPE-SB-89634"/>
    <d v="2022-10-30T00:00:00"/>
    <n v="34517331.530000001"/>
    <n v="0.8"/>
    <n v="11360"/>
    <n v="14200"/>
    <n v="12594307.48"/>
    <x v="8"/>
    <s v="IB"/>
    <x v="0"/>
    <n v="0.8"/>
    <b v="1"/>
    <x v="0"/>
    <x v="0"/>
  </r>
  <r>
    <s v="PQIB-IB-2406-11-08-2020"/>
    <s v="LTM/0571/22-23"/>
    <n v="10100"/>
    <n v="2701.12"/>
    <s v="HBL-030542"/>
    <s v="KPPE-SB-89641"/>
    <d v="2022-10-30T00:00:00"/>
    <n v="18795994.329999998"/>
    <n v="0.8"/>
    <n v="11861.6"/>
    <n v="14827"/>
    <n v="14887916.300000001"/>
    <x v="8"/>
    <s v="IB"/>
    <x v="0"/>
    <n v="0.8"/>
    <b v="1"/>
    <x v="0"/>
    <x v="0"/>
  </r>
  <r>
    <s v="KAPE-IB-196703-29-04-2022"/>
    <s v="LTM/0567/22-23"/>
    <n v="50100"/>
    <n v="2513.1"/>
    <s v="HMB-122045"/>
    <s v="KPPE-SB-88993"/>
    <d v="2022-10-29T00:00:00"/>
    <n v="34075128.380000003"/>
    <n v="0.04"/>
    <n v="432.29"/>
    <n v="10807.1193"/>
    <n v="328318.99"/>
    <x v="8"/>
    <s v="IB"/>
    <x v="0"/>
    <n v="0.04"/>
    <b v="1"/>
    <x v="0"/>
    <x v="2"/>
  </r>
  <r>
    <s v="KAPE-IB-123067-05-01-2022"/>
    <s v="LTM/0564/22-23"/>
    <n v="2623"/>
    <n v="5205.2700000000004"/>
    <s v="HMB-121454"/>
    <s v="KPPE-SB-89557"/>
    <d v="2022-10-30T00:00:00"/>
    <n v="22085491.530000001"/>
    <n v="1.0101"/>
    <n v="3160.6"/>
    <n v="3129"/>
    <n v="7681667.4199999999"/>
    <x v="8"/>
    <s v="IB"/>
    <x v="0"/>
    <n v="1.0101"/>
    <b v="1"/>
    <x v="0"/>
    <x v="1"/>
  </r>
  <r>
    <s v="KAPE-IB-226952-21-06-2022"/>
    <s v="LTM/0567/22-23"/>
    <n v="50100"/>
    <n v="3402.42"/>
    <s v="HMB-122045"/>
    <s v="KPPE-SB-88993"/>
    <d v="2022-10-29T00:00:00"/>
    <n v="34075128.380000003"/>
    <n v="0.04"/>
    <n v="432.29"/>
    <n v="10807.1193"/>
    <n v="328318.99"/>
    <x v="8"/>
    <s v="IB"/>
    <x v="0"/>
    <n v="0.04"/>
    <b v="1"/>
    <x v="0"/>
    <x v="2"/>
  </r>
  <r>
    <s v="KAPE-IB-226952-21-06-2022"/>
    <s v="LTM/0570/22-23"/>
    <n v="32686"/>
    <n v="3402.42"/>
    <s v="BAF-048404"/>
    <s v="KPPE-SB-89634"/>
    <d v="2022-10-30T00:00:00"/>
    <n v="34517331.530000001"/>
    <n v="0.04"/>
    <n v="568"/>
    <n v="14200"/>
    <n v="629715.37"/>
    <x v="8"/>
    <s v="IB"/>
    <x v="0"/>
    <n v="0.04"/>
    <b v="1"/>
    <x v="0"/>
    <x v="2"/>
  </r>
  <r>
    <s v="KAPE-IB-226952-21-06-2022"/>
    <s v="LTM/0571/22-23"/>
    <n v="10100"/>
    <n v="3402.42"/>
    <s v="HBL-030542"/>
    <s v="KPPE-SB-89641"/>
    <d v="2022-10-30T00:00:00"/>
    <n v="18795994.329999998"/>
    <n v="0.04"/>
    <n v="593.08000000000004"/>
    <n v="14827"/>
    <n v="744395.82"/>
    <x v="8"/>
    <s v="IB"/>
    <x v="0"/>
    <n v="0.04"/>
    <b v="1"/>
    <x v="0"/>
    <x v="2"/>
  </r>
  <r>
    <s v="KPAF-TI-387-04-07-2022"/>
    <s v="LTM/0567/22-23"/>
    <n v="50100"/>
    <n v="4821.1090000000004"/>
    <s v="HMB-122045"/>
    <s v="KPPE-SB-88993"/>
    <d v="2022-10-29T00:00:00"/>
    <n v="34075128.380000003"/>
    <n v="1"/>
    <n v="35000"/>
    <n v="35000"/>
    <n v="26571022.25"/>
    <x v="8"/>
    <s v="TI"/>
    <x v="2"/>
    <n v="1"/>
    <b v="1"/>
    <x v="0"/>
    <x v="6"/>
  </r>
  <r>
    <s v="KPAF-TI-387-04-07-2022"/>
    <s v="LTM/0568/22-23"/>
    <n v="31043"/>
    <n v="4821.1090000000004"/>
    <s v="HMB-122052"/>
    <s v="KPEX-SB-50003"/>
    <d v="2022-10-29T00:00:00"/>
    <n v="47271135.369999997"/>
    <n v="1"/>
    <n v="24000"/>
    <n v="24000"/>
    <n v="2811573.5700000003"/>
    <x v="8"/>
    <s v="TI"/>
    <x v="2"/>
    <n v="1"/>
    <b v="1"/>
    <x v="0"/>
    <x v="6"/>
  </r>
  <r>
    <s v="KPAF-TI-387-04-07-2022"/>
    <s v="LTM/0570/22-23"/>
    <n v="32686"/>
    <n v="4821.1090000000004"/>
    <s v="BAF-048404"/>
    <s v="KPPE-SB-89634"/>
    <d v="2022-10-30T00:00:00"/>
    <n v="34517331.530000001"/>
    <n v="1"/>
    <n v="22000"/>
    <n v="22000"/>
    <n v="19246733.710000001"/>
    <x v="8"/>
    <s v="TI"/>
    <x v="2"/>
    <n v="1"/>
    <b v="1"/>
    <x v="0"/>
    <x v="6"/>
  </r>
  <r>
    <s v="KAPW-TI-699-04-07-2022"/>
    <s v="LTM/0567/22-23"/>
    <n v="50100"/>
    <n v="9606.1"/>
    <s v="HMB-122045"/>
    <s v="KPPE-SB-88993"/>
    <d v="2022-10-29T00:00:00"/>
    <n v="34075128.380000003"/>
    <n v="1"/>
    <n v="46"/>
    <n v="46"/>
    <n v="34922.97"/>
    <x v="8"/>
    <s v="TI"/>
    <x v="2"/>
    <n v="1"/>
    <b v="1"/>
    <x v="0"/>
    <x v="6"/>
  </r>
  <r>
    <s v="KAPW-TI-699-04-07-2022"/>
    <s v="LTM/0568/22-23"/>
    <n v="31043"/>
    <n v="9606.1"/>
    <s v="HMB-122052"/>
    <s v="KPEX-SB-50003"/>
    <d v="2022-10-29T00:00:00"/>
    <n v="47271135.369999997"/>
    <n v="1"/>
    <n v="10"/>
    <n v="10"/>
    <n v="14838713.66"/>
    <x v="8"/>
    <s v="TI"/>
    <x v="2"/>
    <n v="1"/>
    <b v="1"/>
    <x v="0"/>
    <x v="6"/>
  </r>
  <r>
    <s v="KAPE-IB-20079-06-08-2022"/>
    <s v="LTM/0540/22-23"/>
    <n v="3666"/>
    <n v="4810.29"/>
    <s v="HMB-119555"/>
    <s v="KPEX-SB-50346"/>
    <d v="2022-10-30T00:00:00"/>
    <n v="34485206.740000002"/>
    <n v="0.06"/>
    <n v="841.32"/>
    <n v="14022"/>
    <n v="1793934.09"/>
    <x v="8"/>
    <s v="IB"/>
    <x v="0"/>
    <n v="0.06"/>
    <b v="1"/>
    <x v="0"/>
    <x v="7"/>
  </r>
  <r>
    <s v="KAPE-IB-20079-06-08-2022"/>
    <s v="LTM/0541/22-23"/>
    <n v="1018"/>
    <n v="4810.29"/>
    <s v="HMB-119534"/>
    <s v="KPEX-SB-50349"/>
    <d v="2022-10-30T00:00:00"/>
    <n v="16971062.170000002"/>
    <n v="0.06"/>
    <n v="439.74"/>
    <n v="7329"/>
    <n v="960416.49"/>
    <x v="8"/>
    <s v="IB"/>
    <x v="0"/>
    <n v="0.06"/>
    <b v="1"/>
    <x v="0"/>
    <x v="7"/>
  </r>
  <r>
    <s v="KAPE-IB-20079-06-08-2022"/>
    <s v="LTM/0564/22-23"/>
    <n v="2623"/>
    <n v="4810.29"/>
    <s v="HMB-121454"/>
    <s v="KPPE-SB-89557"/>
    <d v="2022-10-30T00:00:00"/>
    <n v="22085491.530000001"/>
    <n v="0.06"/>
    <n v="226.14"/>
    <n v="3769"/>
    <n v="609588.46000000008"/>
    <x v="8"/>
    <s v="IB"/>
    <x v="0"/>
    <n v="0.06"/>
    <b v="1"/>
    <x v="0"/>
    <x v="7"/>
  </r>
  <r>
    <s v="KAPE-IB-20079-06-08-2022"/>
    <s v="LTM/0564/22-23"/>
    <n v="2623"/>
    <n v="4810.29"/>
    <s v="HMB-121454"/>
    <s v="KPPE-SB-89557"/>
    <d v="2022-10-30T00:00:00"/>
    <n v="22085491.530000001"/>
    <n v="0.05"/>
    <n v="105.65"/>
    <n v="2113"/>
    <n v="106642.58"/>
    <x v="8"/>
    <s v="IB"/>
    <x v="0"/>
    <n v="0.05"/>
    <b v="1"/>
    <x v="0"/>
    <x v="7"/>
  </r>
  <r>
    <s v="KAPE-IB-20079-06-08-2022"/>
    <s v="LTM/0570/22-23"/>
    <n v="32686"/>
    <n v="4810.29"/>
    <s v="BAF-048404"/>
    <s v="KPPE-SB-89634"/>
    <d v="2022-10-30T00:00:00"/>
    <n v="34517331.530000001"/>
    <n v="0.06"/>
    <n v="852"/>
    <n v="14200"/>
    <n v="944573.06"/>
    <x v="8"/>
    <s v="IB"/>
    <x v="0"/>
    <n v="0.06"/>
    <b v="1"/>
    <x v="0"/>
    <x v="7"/>
  </r>
  <r>
    <s v="KAPE-IB-20079-06-08-2022"/>
    <s v="LTM/0571/22-23"/>
    <n v="10100"/>
    <n v="4810.29"/>
    <s v="HBL-030542"/>
    <s v="KPPE-SB-89641"/>
    <d v="2022-10-30T00:00:00"/>
    <n v="18795994.329999998"/>
    <n v="0.06"/>
    <n v="889.62"/>
    <n v="14827"/>
    <n v="1116593.72"/>
    <x v="8"/>
    <s v="IB"/>
    <x v="0"/>
    <n v="0.06"/>
    <b v="1"/>
    <x v="0"/>
    <x v="7"/>
  </r>
  <r>
    <s v="KAPW-IB-14172-02-08-2022"/>
    <s v="LTM/0540/22-23"/>
    <n v="3666"/>
    <n v="2847"/>
    <s v="HMB-119555"/>
    <s v="KPEX-SB-50346"/>
    <d v="2022-10-30T00:00:00"/>
    <n v="34485206.740000002"/>
    <n v="0.03"/>
    <n v="497.70000000000005"/>
    <n v="16590"/>
    <n v="1077734.26"/>
    <x v="8"/>
    <s v="IB"/>
    <x v="0"/>
    <n v="0.03"/>
    <b v="1"/>
    <x v="0"/>
    <x v="2"/>
  </r>
  <r>
    <s v="KAPW-IB-14172-02-08-2022"/>
    <s v="LTM/0541/22-23"/>
    <n v="1018"/>
    <n v="2847"/>
    <s v="HMB-119534"/>
    <s v="KPEX-SB-50349"/>
    <d v="2022-10-30T00:00:00"/>
    <n v="16971062.170000002"/>
    <n v="0.03"/>
    <n v="237.33"/>
    <n v="7911"/>
    <n v="493793.42"/>
    <x v="8"/>
    <s v="IB"/>
    <x v="0"/>
    <n v="0.03"/>
    <b v="1"/>
    <x v="0"/>
    <x v="2"/>
  </r>
  <r>
    <s v="KAPW-IB-14172-02-08-2022"/>
    <s v="LTM/0564/22-23"/>
    <n v="2623"/>
    <n v="2847"/>
    <s v="HMB-121454"/>
    <s v="KPPE-SB-89557"/>
    <d v="2022-10-30T00:00:00"/>
    <n v="22085491.530000001"/>
    <n v="0.03"/>
    <n v="176.46"/>
    <n v="5882"/>
    <n v="368779.77"/>
    <x v="8"/>
    <s v="IB"/>
    <x v="0"/>
    <n v="0.03"/>
    <b v="1"/>
    <x v="0"/>
    <x v="2"/>
  </r>
  <r>
    <s v="KAPW-IB-14172-02-08-2022"/>
    <s v="LTM/0567/22-23"/>
    <n v="50100"/>
    <n v="2847"/>
    <s v="HMB-122045"/>
    <s v="KPPE-SB-88993"/>
    <d v="2022-10-29T00:00:00"/>
    <n v="34075128.380000003"/>
    <n v="0.03"/>
    <n v="324.21000000000004"/>
    <n v="10807.1193"/>
    <n v="246233.56"/>
    <x v="8"/>
    <s v="IB"/>
    <x v="0"/>
    <n v="0.03"/>
    <b v="1"/>
    <x v="0"/>
    <x v="2"/>
  </r>
  <r>
    <s v="KAPW-IB-14172-02-08-2022"/>
    <s v="LTM/0570/22-23"/>
    <n v="32686"/>
    <n v="2847"/>
    <s v="BAF-048404"/>
    <s v="KPPE-SB-89634"/>
    <d v="2022-10-30T00:00:00"/>
    <n v="34517331.530000001"/>
    <n v="0.03"/>
    <n v="426"/>
    <n v="14200"/>
    <n v="472286.54000000004"/>
    <x v="8"/>
    <s v="IB"/>
    <x v="0"/>
    <n v="0.03"/>
    <b v="1"/>
    <x v="0"/>
    <x v="2"/>
  </r>
  <r>
    <s v="KAPW-IB-14172-02-08-2022"/>
    <s v="LTM/0571/22-23"/>
    <n v="10100"/>
    <n v="2847"/>
    <s v="HBL-030542"/>
    <s v="KPPE-SB-89641"/>
    <d v="2022-10-30T00:00:00"/>
    <n v="18795994.329999998"/>
    <n v="0.03"/>
    <n v="444.81"/>
    <n v="14827"/>
    <n v="558296.86"/>
    <x v="8"/>
    <s v="IB"/>
    <x v="0"/>
    <n v="0.03"/>
    <b v="1"/>
    <x v="0"/>
    <x v="2"/>
  </r>
  <r>
    <s v="KAPE-IB-22786-12-08-2022"/>
    <s v="LTM/0541/22-23"/>
    <n v="1018"/>
    <n v="5401.2089999999998"/>
    <s v="HMB-119534"/>
    <s v="KPEX-SB-50349"/>
    <d v="2022-10-30T00:00:00"/>
    <n v="16971062.170000002"/>
    <n v="0.2"/>
    <n v="534.56000000000006"/>
    <n v="2672.8"/>
    <n v="1032290.27"/>
    <x v="8"/>
    <s v="IB"/>
    <x v="0"/>
    <n v="0.2"/>
    <b v="1"/>
    <x v="0"/>
    <x v="16"/>
  </r>
  <r>
    <s v="KAPE-IB-52786-05-10-2022"/>
    <s v="LTM/0540/22-23"/>
    <n v="3666"/>
    <n v="2915.11"/>
    <s v="HMB-119555"/>
    <s v="KPEX-SB-50346"/>
    <d v="2022-10-30T00:00:00"/>
    <n v="34485206.740000002"/>
    <n v="0.04"/>
    <n v="663.6"/>
    <n v="16590"/>
    <n v="1436979.02"/>
    <x v="8"/>
    <s v="IB"/>
    <x v="0"/>
    <n v="0.04"/>
    <b v="1"/>
    <x v="0"/>
    <x v="2"/>
  </r>
  <r>
    <s v="KAPE-IB-52786-05-10-2022"/>
    <s v="LTM/0541/22-23"/>
    <n v="1018"/>
    <n v="2915.11"/>
    <s v="HMB-119534"/>
    <s v="KPEX-SB-50349"/>
    <d v="2022-10-30T00:00:00"/>
    <n v="16971062.170000002"/>
    <n v="0.04"/>
    <n v="316.43999999999994"/>
    <n v="7911"/>
    <n v="658389.9"/>
    <x v="8"/>
    <s v="IB"/>
    <x v="0"/>
    <n v="0.04"/>
    <b v="1"/>
    <x v="0"/>
    <x v="2"/>
  </r>
  <r>
    <s v="KAPE-IB-52786-05-10-2022"/>
    <s v="LTM/0564/22-23"/>
    <n v="2623"/>
    <n v="2915.11"/>
    <s v="HMB-121454"/>
    <s v="KPPE-SB-89557"/>
    <d v="2022-10-30T00:00:00"/>
    <n v="22085491.530000001"/>
    <n v="0.04"/>
    <n v="235.28"/>
    <n v="5882"/>
    <n v="491706.37"/>
    <x v="8"/>
    <s v="IB"/>
    <x v="0"/>
    <n v="0.04"/>
    <b v="1"/>
    <x v="0"/>
    <x v="2"/>
  </r>
  <r>
    <s v="KAPE-IB-52786-05-10-2022"/>
    <s v="LTM/0570/22-23"/>
    <n v="32686"/>
    <n v="2915.11"/>
    <s v="BAF-048404"/>
    <s v="KPPE-SB-89634"/>
    <d v="2022-10-30T00:00:00"/>
    <n v="34517331.530000001"/>
    <n v="0.04"/>
    <n v="568"/>
    <n v="14200"/>
    <n v="629715.37"/>
    <x v="8"/>
    <s v="IB"/>
    <x v="0"/>
    <n v="0.04"/>
    <b v="1"/>
    <x v="0"/>
    <x v="2"/>
  </r>
  <r>
    <s v="KAPE-IB-52786-05-10-2022"/>
    <s v="LTM/0571/22-23"/>
    <n v="10100"/>
    <n v="2915.11"/>
    <s v="HBL-030542"/>
    <s v="KPPE-SB-89641"/>
    <d v="2022-10-30T00:00:00"/>
    <n v="18795994.329999998"/>
    <n v="0.04"/>
    <n v="593.08000000000004"/>
    <n v="14827"/>
    <n v="744395.82"/>
    <x v="8"/>
    <s v="IB"/>
    <x v="0"/>
    <n v="0.04"/>
    <b v="1"/>
    <x v="0"/>
    <x v="2"/>
  </r>
  <r>
    <s v="KAPE-IB-44820-20-09-2022"/>
    <s v="LTM/0540/22-23"/>
    <n v="3666"/>
    <n v="2832.1089999999999"/>
    <s v="HMB-119555"/>
    <s v="KPEX-SB-50346"/>
    <d v="2022-10-30T00:00:00"/>
    <n v="34485206.740000002"/>
    <n v="0.04"/>
    <n v="663.6"/>
    <n v="16590"/>
    <n v="1436979.02"/>
    <x v="8"/>
    <s v="IB"/>
    <x v="0"/>
    <n v="0.04"/>
    <b v="1"/>
    <x v="0"/>
    <x v="2"/>
  </r>
  <r>
    <s v="KAPE-IB-44820-20-09-2022"/>
    <s v="LTM/0541/22-23"/>
    <n v="1018"/>
    <n v="2832.1089999999999"/>
    <s v="HMB-119534"/>
    <s v="KPEX-SB-50349"/>
    <d v="2022-10-30T00:00:00"/>
    <n v="16971062.170000002"/>
    <n v="0.04"/>
    <n v="316.43999999999994"/>
    <n v="7911"/>
    <n v="658389.9"/>
    <x v="8"/>
    <s v="IB"/>
    <x v="0"/>
    <n v="0.04"/>
    <b v="1"/>
    <x v="0"/>
    <x v="2"/>
  </r>
  <r>
    <s v="KAPE-IB-44820-20-09-2022"/>
    <s v="LTM/0564/22-23"/>
    <n v="2623"/>
    <n v="2832.1089999999999"/>
    <s v="HMB-121454"/>
    <s v="KPPE-SB-89557"/>
    <d v="2022-10-30T00:00:00"/>
    <n v="22085491.530000001"/>
    <n v="0.04"/>
    <n v="110.11999999999999"/>
    <n v="2753"/>
    <n v="187511.78"/>
    <x v="8"/>
    <s v="IB"/>
    <x v="0"/>
    <n v="0.04"/>
    <b v="1"/>
    <x v="0"/>
    <x v="2"/>
  </r>
  <r>
    <s v="KAPE-IB-44820-20-09-2022"/>
    <s v="LTM/0571/22-23"/>
    <n v="10100"/>
    <n v="2832.1089999999999"/>
    <s v="HBL-030542"/>
    <s v="KPPE-SB-89641"/>
    <d v="2022-10-30T00:00:00"/>
    <n v="18795994.329999998"/>
    <n v="0.04"/>
    <n v="593.08000000000004"/>
    <n v="14827"/>
    <n v="744395.82"/>
    <x v="8"/>
    <s v="IB"/>
    <x v="0"/>
    <n v="0.04"/>
    <b v="1"/>
    <x v="0"/>
    <x v="2"/>
  </r>
  <r>
    <s v="PQZI-EP-414-05-07-2022"/>
    <s v="LTM/0568/22-23"/>
    <n v="31043"/>
    <n v="9607.11"/>
    <s v="HMB-122052"/>
    <s v="KPEX-SB-50003"/>
    <d v="2022-10-29T00:00:00"/>
    <n v="47271135.369999997"/>
    <n v="1"/>
    <n v="100"/>
    <n v="100"/>
    <n v="11009557.92"/>
    <x v="8"/>
    <s v="EP"/>
    <x v="2"/>
    <n v="1"/>
    <b v="1"/>
    <x v="0"/>
    <x v="6"/>
  </r>
  <r>
    <s v="KAPW-IB-56155-14-10-2021"/>
    <s v="LTM/0564/22-23"/>
    <n v="2623"/>
    <n v="5402.33"/>
    <s v="HMB-121454"/>
    <s v="KPPE-SB-89557"/>
    <d v="2022-10-30T00:00:00"/>
    <n v="22085491.530000001"/>
    <n v="1.0101"/>
    <n v="2134.34"/>
    <n v="2113"/>
    <n v="2154392.0499999998"/>
    <x v="8"/>
    <s v="IB"/>
    <x v="0"/>
    <n v="1.0101"/>
    <b v="1"/>
    <x v="0"/>
    <x v="3"/>
  </r>
  <r>
    <s v="PQIB-IB-2406-11-08-2020"/>
    <s v="LTM/0573/22-23"/>
    <n v="31620"/>
    <n v="2701.12"/>
    <s v="ABL-000076"/>
    <s v="KPPE-SB-90296"/>
    <d v="2022-10-31T00:00:00"/>
    <n v="28842227.329999998"/>
    <n v="0.8"/>
    <n v="18560.8"/>
    <n v="23201"/>
    <n v="23787403.98"/>
    <x v="8"/>
    <s v="IB"/>
    <x v="0"/>
    <n v="0.8"/>
    <b v="1"/>
    <x v="0"/>
    <x v="0"/>
  </r>
  <r>
    <s v="KAPE-IB-20079-06-08-2022"/>
    <s v="LTM/0573/22-23"/>
    <n v="31620"/>
    <n v="4810.29"/>
    <s v="ABL-000076"/>
    <s v="KPPE-SB-90296"/>
    <d v="2022-10-31T00:00:00"/>
    <n v="28842227.329999998"/>
    <n v="0.06"/>
    <n v="1392.06"/>
    <n v="23201"/>
    <n v="1784055.3"/>
    <x v="8"/>
    <s v="IB"/>
    <x v="0"/>
    <n v="0.06"/>
    <b v="1"/>
    <x v="0"/>
    <x v="7"/>
  </r>
  <r>
    <s v="KAPW-IB-14172-02-08-2022"/>
    <s v="LTM/0573/22-23"/>
    <n v="31620"/>
    <n v="2847"/>
    <s v="ABL-000076"/>
    <s v="KPPE-SB-90296"/>
    <d v="2022-10-31T00:00:00"/>
    <n v="28842227.329999998"/>
    <n v="0.03"/>
    <n v="696.03"/>
    <n v="23201"/>
    <n v="892027.65"/>
    <x v="8"/>
    <s v="IB"/>
    <x v="0"/>
    <n v="0.03"/>
    <b v="1"/>
    <x v="0"/>
    <x v="2"/>
  </r>
  <r>
    <s v="KAPE-IB-52786-05-10-2022"/>
    <s v="LTM/0573/22-23"/>
    <n v="31620"/>
    <n v="2915.11"/>
    <s v="ABL-000076"/>
    <s v="KPPE-SB-90296"/>
    <d v="2022-10-31T00:00:00"/>
    <n v="28842227.329999998"/>
    <n v="0.04"/>
    <n v="928.04"/>
    <n v="23201"/>
    <n v="1189370.2"/>
    <x v="8"/>
    <s v="IB"/>
    <x v="0"/>
    <n v="0.04"/>
    <b v="1"/>
    <x v="0"/>
    <x v="2"/>
  </r>
  <r>
    <s v="KAPE-IB-44820-20-09-2022"/>
    <s v="LTM/0573/22-23"/>
    <n v="31620"/>
    <n v="2832.1089999999999"/>
    <s v="ABL-000076"/>
    <s v="KPPE-SB-90296"/>
    <d v="2022-10-31T00:00:00"/>
    <n v="28842227.329999998"/>
    <n v="0.04"/>
    <n v="928.04"/>
    <n v="23201"/>
    <n v="1189370.2"/>
    <x v="8"/>
    <s v="IB"/>
    <x v="0"/>
    <n v="0.04"/>
    <b v="1"/>
    <x v="0"/>
    <x v="2"/>
  </r>
  <r>
    <s v="PQIB-IB-2406-11-08-2020"/>
    <s v="LTM/0575/22-23"/>
    <n v="28638"/>
    <n v="2701.12"/>
    <s v="BAF-048672"/>
    <s v="KPPE-SB-90784"/>
    <d v="2022-11-01T00:00:00"/>
    <n v="34977159.740000002"/>
    <n v="0.8"/>
    <n v="11416.8"/>
    <n v="14271"/>
    <n v="28847142.049999997"/>
    <x v="9"/>
    <s v="IB"/>
    <x v="0"/>
    <n v="0.8"/>
    <b v="1"/>
    <x v="0"/>
    <x v="0"/>
  </r>
  <r>
    <s v="KAPE-IB-226952-21-06-2022"/>
    <s v="LTM/0575/22-23"/>
    <n v="28638"/>
    <n v="3402.42"/>
    <s v="BAF-048672"/>
    <s v="KPPE-SB-90784"/>
    <d v="2022-11-01T00:00:00"/>
    <n v="34977159.740000002"/>
    <n v="0.04"/>
    <n v="570.84"/>
    <n v="14271"/>
    <n v="1442357.1"/>
    <x v="9"/>
    <s v="IB"/>
    <x v="0"/>
    <n v="0.04"/>
    <b v="1"/>
    <x v="0"/>
    <x v="2"/>
  </r>
  <r>
    <s v="KAPE-IB-20079-06-08-2022"/>
    <s v="LTM/0575/22-23"/>
    <n v="28638"/>
    <n v="4810.29"/>
    <s v="BAF-048672"/>
    <s v="KPPE-SB-90784"/>
    <d v="2022-11-01T00:00:00"/>
    <n v="34977159.740000002"/>
    <n v="0.06"/>
    <n v="856.26"/>
    <n v="14271"/>
    <n v="2163535.66"/>
    <x v="9"/>
    <s v="IB"/>
    <x v="0"/>
    <n v="0.06"/>
    <b v="1"/>
    <x v="0"/>
    <x v="7"/>
  </r>
  <r>
    <s v="KAPW-IB-14172-02-08-2022"/>
    <s v="LTM/0575/22-23"/>
    <n v="28638"/>
    <n v="2847"/>
    <s v="BAF-048672"/>
    <s v="KPPE-SB-90784"/>
    <d v="2022-11-01T00:00:00"/>
    <n v="34977159.740000002"/>
    <n v="0.03"/>
    <n v="428.13"/>
    <n v="14271"/>
    <n v="1081767.82"/>
    <x v="9"/>
    <s v="IB"/>
    <x v="0"/>
    <n v="0.03"/>
    <b v="1"/>
    <x v="0"/>
    <x v="2"/>
  </r>
  <r>
    <s v="KAPE-IB-52786-05-10-2022"/>
    <s v="LTM/0575/22-23"/>
    <n v="28638"/>
    <n v="2915.11"/>
    <s v="BAF-048672"/>
    <s v="KPPE-SB-90784"/>
    <d v="2022-11-01T00:00:00"/>
    <n v="34977159.740000002"/>
    <n v="0.04"/>
    <n v="570.84"/>
    <n v="14271"/>
    <n v="1442357.1"/>
    <x v="9"/>
    <s v="IB"/>
    <x v="0"/>
    <n v="0.04"/>
    <b v="1"/>
    <x v="0"/>
    <x v="2"/>
  </r>
  <r>
    <s v="PQIB-IB-2406-11-08-2020"/>
    <s v="LTM/0574/22-23"/>
    <n v="40124"/>
    <n v="2701.12"/>
    <s v="HMB-122787"/>
    <s v="KPEX-SB-51196"/>
    <d v="2022-11-01T00:00:00"/>
    <n v="38141967.68"/>
    <n v="0.8"/>
    <n v="8870.1679999999997"/>
    <n v="11087.72"/>
    <n v="16372080.4"/>
    <x v="9"/>
    <s v="IB"/>
    <x v="0"/>
    <n v="0.8"/>
    <b v="1"/>
    <x v="0"/>
    <x v="0"/>
  </r>
  <r>
    <s v="KAPE-IB-196703-29-04-2022"/>
    <s v="LTM/0574/22-23"/>
    <n v="40124"/>
    <n v="2513.1"/>
    <s v="HMB-122787"/>
    <s v="KPEX-SB-51196"/>
    <d v="2022-11-01T00:00:00"/>
    <n v="38141967.68"/>
    <n v="0.04"/>
    <n v="185.43"/>
    <n v="4635.72"/>
    <n v="469230.22000000003"/>
    <x v="9"/>
    <s v="IB"/>
    <x v="0"/>
    <n v="0.04"/>
    <b v="1"/>
    <x v="0"/>
    <x v="2"/>
  </r>
  <r>
    <s v="KPAF-TI-387-04-07-2022"/>
    <s v="LTM/0574/22-23"/>
    <n v="40124"/>
    <n v="4821.1090000000004"/>
    <s v="HMB-122787"/>
    <s v="KPEX-SB-51196"/>
    <d v="2022-11-01T00:00:00"/>
    <n v="38141967.68"/>
    <n v="1"/>
    <n v="5000"/>
    <n v="5000"/>
    <n v="11928131.329999998"/>
    <x v="9"/>
    <s v="TI"/>
    <x v="2"/>
    <n v="1"/>
    <b v="1"/>
    <x v="0"/>
    <x v="6"/>
  </r>
  <r>
    <s v="KPAF-TI-387-04-07-2022"/>
    <s v="LTM/0576/22-23"/>
    <n v="49188"/>
    <n v="4821.1090000000004"/>
    <s v="Open Account"/>
    <s v="KPPE-SB-91116"/>
    <d v="2022-11-01T00:00:00"/>
    <n v="37501536.710000001"/>
    <n v="1"/>
    <n v="37000"/>
    <n v="37000"/>
    <n v="4389039.0199999996"/>
    <x v="9"/>
    <s v="TI"/>
    <x v="2"/>
    <n v="1"/>
    <b v="1"/>
    <x v="0"/>
    <x v="6"/>
  </r>
  <r>
    <s v="KAPW-TI-699-04-07-2022"/>
    <s v="LTM/0576/22-23"/>
    <n v="49188"/>
    <n v="9606.1"/>
    <s v="Open Account"/>
    <s v="KPPE-SB-91116"/>
    <d v="2022-11-01T00:00:00"/>
    <n v="37501536.710000001"/>
    <n v="1"/>
    <n v="17"/>
    <n v="17"/>
    <n v="19276082.280000001"/>
    <x v="9"/>
    <s v="TI"/>
    <x v="2"/>
    <n v="1"/>
    <b v="1"/>
    <x v="0"/>
    <x v="6"/>
  </r>
  <r>
    <s v="KPFI-TI-2342-22-07-2022"/>
    <s v="LTM/0574/22-23"/>
    <n v="40124"/>
    <n v="9606.1"/>
    <s v="HMB-122787"/>
    <s v="KPEX-SB-51196"/>
    <d v="2022-11-01T00:00:00"/>
    <n v="38141967.68"/>
    <n v="1"/>
    <n v="17"/>
    <n v="17"/>
    <n v="43253.130000000005"/>
    <x v="9"/>
    <s v="TI"/>
    <x v="2"/>
    <n v="1"/>
    <b v="1"/>
    <x v="0"/>
    <x v="6"/>
  </r>
  <r>
    <s v="KPFI-TI-2342-22-07-2022"/>
    <s v="LTM/0576/22-23"/>
    <n v="49188"/>
    <n v="9606.1"/>
    <s v="Open Account"/>
    <s v="KPPE-SB-91116"/>
    <d v="2022-11-01T00:00:00"/>
    <n v="37501536.710000001"/>
    <n v="1"/>
    <n v="8"/>
    <n v="8"/>
    <n v="2321012.66"/>
    <x v="9"/>
    <s v="TI"/>
    <x v="2"/>
    <n v="1"/>
    <b v="1"/>
    <x v="0"/>
    <x v="6"/>
  </r>
  <r>
    <s v="KAPE-IB-20079-06-08-2022"/>
    <s v="LTM/0574/22-23"/>
    <n v="40124"/>
    <n v="4810.29"/>
    <s v="HMB-122787"/>
    <s v="KPEX-SB-51196"/>
    <d v="2022-11-01T00:00:00"/>
    <n v="38141967.68"/>
    <n v="0.06"/>
    <n v="387.12"/>
    <n v="6452"/>
    <n v="524064.12"/>
    <x v="9"/>
    <s v="IB"/>
    <x v="0"/>
    <n v="0.06"/>
    <b v="1"/>
    <x v="0"/>
    <x v="7"/>
  </r>
  <r>
    <s v="KAPW-IB-14172-02-08-2022"/>
    <s v="LTM/0574/22-23"/>
    <n v="40124"/>
    <n v="2847"/>
    <s v="HMB-122787"/>
    <s v="KPEX-SB-51196"/>
    <d v="2022-11-01T00:00:00"/>
    <n v="38141967.68"/>
    <n v="0.03"/>
    <n v="332.64"/>
    <n v="11087.72"/>
    <n v="613956.08000000007"/>
    <x v="9"/>
    <s v="IB"/>
    <x v="0"/>
    <n v="0.03"/>
    <b v="1"/>
    <x v="0"/>
    <x v="2"/>
  </r>
  <r>
    <s v="KAPE-IB-52786-05-10-2022"/>
    <s v="LTM/0574/22-23"/>
    <n v="40124"/>
    <n v="2915.11"/>
    <s v="HMB-122787"/>
    <s v="KPEX-SB-51196"/>
    <d v="2022-11-01T00:00:00"/>
    <n v="38141967.68"/>
    <n v="0.04"/>
    <n v="258.08"/>
    <n v="6452"/>
    <n v="349376.08"/>
    <x v="9"/>
    <s v="IB"/>
    <x v="0"/>
    <n v="0.04"/>
    <b v="1"/>
    <x v="0"/>
    <x v="2"/>
  </r>
  <r>
    <s v="KAPE-IB-44820-20-09-2022"/>
    <s v="LTM/0574/22-23"/>
    <n v="40124"/>
    <n v="2832.1089999999999"/>
    <s v="HMB-122787"/>
    <s v="KPEX-SB-51196"/>
    <d v="2022-11-01T00:00:00"/>
    <n v="38141967.68"/>
    <n v="0.04"/>
    <n v="258.08"/>
    <n v="6452"/>
    <n v="349376.08"/>
    <x v="9"/>
    <s v="IB"/>
    <x v="0"/>
    <n v="0.04"/>
    <b v="1"/>
    <x v="0"/>
    <x v="2"/>
  </r>
  <r>
    <s v="PQZI-EP-516-06-07-2022"/>
    <s v="LTM/0576/22-23"/>
    <n v="49188"/>
    <n v="9607.11"/>
    <s v="Open Account"/>
    <s v="KPPE-SB-91116"/>
    <d v="2022-11-01T00:00:00"/>
    <n v="37501536.710000001"/>
    <n v="1"/>
    <n v="71.08"/>
    <n v="71.08"/>
    <n v="11442816.720000001"/>
    <x v="9"/>
    <s v="EP"/>
    <x v="2"/>
    <n v="1"/>
    <b v="1"/>
    <x v="0"/>
    <x v="6"/>
  </r>
  <r>
    <s v="PQIB-IB-2406-11-08-2020"/>
    <s v="LTM/0551/22-23"/>
    <n v="9300"/>
    <n v="2701.12"/>
    <s v="HMB-120895"/>
    <s v="KPPE-SB-92329"/>
    <d v="2022-11-03T00:00:00"/>
    <n v="3532696.06"/>
    <n v="0.8"/>
    <n v="1339.2"/>
    <n v="1674"/>
    <n v="2770742.01"/>
    <x v="9"/>
    <s v="IB"/>
    <x v="0"/>
    <n v="0.8"/>
    <b v="1"/>
    <x v="0"/>
    <x v="0"/>
  </r>
  <r>
    <s v="PQIB-IB-2406-11-08-2020"/>
    <s v="LTM/0582/22-23"/>
    <n v="55900"/>
    <n v="2701.12"/>
    <s v="Open Account"/>
    <s v="KPPE-SB-92408"/>
    <d v="2022-11-03T00:00:00"/>
    <n v="30233761.620000001"/>
    <n v="0.8"/>
    <n v="10702.4"/>
    <n v="13378"/>
    <n v="14629449.479999999"/>
    <x v="9"/>
    <s v="IB"/>
    <x v="0"/>
    <n v="0.8"/>
    <b v="1"/>
    <x v="0"/>
    <x v="0"/>
  </r>
  <r>
    <s v="KAPE-IB-226952-21-06-2022"/>
    <s v="LTM/0551/22-23"/>
    <n v="9300"/>
    <n v="3402.42"/>
    <s v="HMB-120895"/>
    <s v="KPPE-SB-92329"/>
    <d v="2022-11-03T00:00:00"/>
    <n v="3532696.06"/>
    <n v="0.04"/>
    <n v="66.959999999999994"/>
    <n v="1674"/>
    <n v="138537.1"/>
    <x v="9"/>
    <s v="IB"/>
    <x v="0"/>
    <n v="0.04"/>
    <b v="1"/>
    <x v="0"/>
    <x v="2"/>
  </r>
  <r>
    <s v="KAPE-IB-20079-06-08-2022"/>
    <s v="LTM/0582/22-23"/>
    <n v="55900"/>
    <n v="4810.29"/>
    <s v="Open Account"/>
    <s v="KPPE-SB-92408"/>
    <d v="2022-11-03T00:00:00"/>
    <n v="30233761.620000001"/>
    <n v="0.06"/>
    <n v="802.68"/>
    <n v="13378"/>
    <n v="1097208.71"/>
    <x v="9"/>
    <s v="IB"/>
    <x v="0"/>
    <n v="0.06"/>
    <b v="1"/>
    <x v="0"/>
    <x v="7"/>
  </r>
  <r>
    <s v="KAPW-IB-14172-02-08-2022"/>
    <s v="LTM/0551/22-23"/>
    <n v="9300"/>
    <n v="2847"/>
    <s v="HMB-120895"/>
    <s v="KPPE-SB-92329"/>
    <d v="2022-11-03T00:00:00"/>
    <n v="3532696.06"/>
    <n v="0.03"/>
    <n v="50.22"/>
    <n v="1674"/>
    <n v="103902.83"/>
    <x v="9"/>
    <s v="IB"/>
    <x v="0"/>
    <n v="0.03"/>
    <b v="1"/>
    <x v="0"/>
    <x v="2"/>
  </r>
  <r>
    <s v="KAPW-IB-14172-02-08-2022"/>
    <s v="LTM/0582/22-23"/>
    <n v="55900"/>
    <n v="2847"/>
    <s v="Open Account"/>
    <s v="KPPE-SB-92408"/>
    <d v="2022-11-03T00:00:00"/>
    <n v="30233761.620000001"/>
    <n v="0.03"/>
    <n v="401.34"/>
    <n v="13378"/>
    <n v="548604.36"/>
    <x v="9"/>
    <s v="IB"/>
    <x v="0"/>
    <n v="0.03"/>
    <b v="1"/>
    <x v="0"/>
    <x v="2"/>
  </r>
  <r>
    <s v="KAPW-IB-40843-28-09-2022"/>
    <s v="LTM/0551/22-23"/>
    <n v="9300"/>
    <n v="3204.16"/>
    <s v="HMB-120895"/>
    <s v="KPPE-SB-92329"/>
    <d v="2022-11-03T00:00:00"/>
    <n v="3532696.06"/>
    <n v="7.0000000000000007E-2"/>
    <n v="117.18"/>
    <n v="1674"/>
    <n v="242439.93"/>
    <x v="9"/>
    <s v="IB"/>
    <x v="0"/>
    <n v="7.0000000000000007E-2"/>
    <b v="1"/>
    <x v="0"/>
    <x v="8"/>
  </r>
  <r>
    <s v="KAPE-IB-52786-05-10-2022"/>
    <s v="LTM/0551/22-23"/>
    <n v="9300"/>
    <n v="2915.11"/>
    <s v="HMB-120895"/>
    <s v="KPPE-SB-92329"/>
    <d v="2022-11-03T00:00:00"/>
    <n v="3532696.06"/>
    <n v="0.04"/>
    <n v="66.959999999999994"/>
    <n v="1674"/>
    <n v="138537.1"/>
    <x v="9"/>
    <s v="IB"/>
    <x v="0"/>
    <n v="0.04"/>
    <b v="1"/>
    <x v="0"/>
    <x v="2"/>
  </r>
  <r>
    <s v="KAPE-IB-52786-05-10-2022"/>
    <s v="LTM/0582/22-23"/>
    <n v="55900"/>
    <n v="2915.11"/>
    <s v="Open Account"/>
    <s v="KPPE-SB-92408"/>
    <d v="2022-11-03T00:00:00"/>
    <n v="30233761.620000001"/>
    <n v="0.04"/>
    <n v="535.12"/>
    <n v="13378"/>
    <n v="731472.47"/>
    <x v="9"/>
    <s v="IB"/>
    <x v="0"/>
    <n v="0.04"/>
    <b v="1"/>
    <x v="0"/>
    <x v="2"/>
  </r>
  <r>
    <s v="KAPE-IB-44820-20-09-2022"/>
    <s v="LTM/0582/22-23"/>
    <n v="55900"/>
    <n v="2832.1089999999999"/>
    <s v="Open Account"/>
    <s v="KPPE-SB-92408"/>
    <d v="2022-11-03T00:00:00"/>
    <n v="30233761.620000001"/>
    <n v="0.04"/>
    <n v="170.52"/>
    <n v="4263"/>
    <n v="224022.61"/>
    <x v="9"/>
    <s v="IB"/>
    <x v="0"/>
    <n v="0.04"/>
    <b v="1"/>
    <x v="0"/>
    <x v="2"/>
  </r>
  <r>
    <s v="KAPW-IB-40528-27-09-2022"/>
    <s v="LTM/0551/22-23"/>
    <n v="9300"/>
    <n v="3707.1"/>
    <s v="HMB-120895"/>
    <s v="KPPE-SB-92329"/>
    <d v="2022-11-03T00:00:00"/>
    <n v="3532696.06"/>
    <n v="0.04"/>
    <n v="66.959999999999994"/>
    <n v="1674"/>
    <n v="138537.1"/>
    <x v="9"/>
    <s v="IB"/>
    <x v="0"/>
    <n v="0.04"/>
    <b v="1"/>
    <x v="0"/>
    <x v="17"/>
  </r>
  <r>
    <s v="PQIB-IB-2406-11-08-2020"/>
    <s v="LTM/0583/22-23"/>
    <n v="3486"/>
    <n v="2701.12"/>
    <s v="Open Account"/>
    <s v="KPPE-SB-93440"/>
    <d v="2022-11-04T00:00:00"/>
    <n v="37015662.899999999"/>
    <n v="0.8"/>
    <n v="12737.42"/>
    <n v="15921.78"/>
    <n v="22394156.34"/>
    <x v="9"/>
    <s v="IB"/>
    <x v="0"/>
    <n v="0.8"/>
    <b v="1"/>
    <x v="0"/>
    <x v="0"/>
  </r>
  <r>
    <s v="KAPE-IB-196703-29-04-2022"/>
    <s v="LTM/0583/22-23"/>
    <n v="3486"/>
    <n v="2513.1"/>
    <s v="Open Account"/>
    <s v="KPPE-SB-93440"/>
    <d v="2022-11-04T00:00:00"/>
    <n v="37015662.899999999"/>
    <n v="0.04"/>
    <n v="409.55"/>
    <n v="10238.780000000001"/>
    <n v="534676.44999999995"/>
    <x v="9"/>
    <s v="IB"/>
    <x v="0"/>
    <n v="0.04"/>
    <b v="1"/>
    <x v="0"/>
    <x v="2"/>
  </r>
  <r>
    <s v="KAPE-IB-226952-21-06-2022"/>
    <s v="LTM/0583/22-23"/>
    <n v="3486"/>
    <n v="3402.42"/>
    <s v="Open Account"/>
    <s v="KPPE-SB-93440"/>
    <d v="2022-11-04T00:00:00"/>
    <n v="37015662.899999999"/>
    <n v="0.04"/>
    <n v="409.55"/>
    <n v="10238.780000000001"/>
    <n v="534676.44999999995"/>
    <x v="9"/>
    <s v="IB"/>
    <x v="0"/>
    <n v="0.04"/>
    <b v="1"/>
    <x v="0"/>
    <x v="2"/>
  </r>
  <r>
    <s v="KPAF-TI-387-04-07-2022"/>
    <s v="LTM/0583/22-23"/>
    <n v="3486"/>
    <n v="4821.1090000000004"/>
    <s v="Open Account"/>
    <s v="KPPE-SB-93440"/>
    <d v="2022-11-04T00:00:00"/>
    <n v="37015662.899999999"/>
    <n v="1"/>
    <n v="2000"/>
    <n v="2000"/>
    <n v="2611043.58"/>
    <x v="9"/>
    <s v="TI"/>
    <x v="2"/>
    <n v="1"/>
    <b v="1"/>
    <x v="0"/>
    <x v="6"/>
  </r>
  <r>
    <s v="KAPW-TI-699-04-07-2022"/>
    <s v="LTM/0583/22-23"/>
    <n v="3486"/>
    <n v="9606.1"/>
    <s v="Open Account"/>
    <s v="KPPE-SB-93440"/>
    <d v="2022-11-04T00:00:00"/>
    <n v="37015662.899999999"/>
    <n v="1"/>
    <n v="2"/>
    <n v="2"/>
    <n v="2611.04"/>
    <x v="9"/>
    <s v="TI"/>
    <x v="2"/>
    <n v="1"/>
    <b v="1"/>
    <x v="0"/>
    <x v="6"/>
  </r>
  <r>
    <s v="KAPE-IB-20079-06-08-2022"/>
    <s v="LTM/0583/22-23"/>
    <n v="3486"/>
    <n v="4810.29"/>
    <s v="Open Account"/>
    <s v="KPPE-SB-93440"/>
    <d v="2022-11-04T00:00:00"/>
    <n v="37015662.899999999"/>
    <n v="0.05"/>
    <n v="284.14999999999998"/>
    <n v="5683"/>
    <n v="731287.58"/>
    <x v="9"/>
    <s v="IB"/>
    <x v="0"/>
    <n v="0.05"/>
    <b v="1"/>
    <x v="0"/>
    <x v="7"/>
  </r>
  <r>
    <s v="KAPW-IB-14172-02-08-2022"/>
    <s v="LTM/0583/22-23"/>
    <n v="3486"/>
    <n v="2847"/>
    <s v="Open Account"/>
    <s v="KPPE-SB-93440"/>
    <d v="2022-11-04T00:00:00"/>
    <n v="37015662.899999999"/>
    <n v="0.03"/>
    <n v="477.65000000000003"/>
    <n v="15921.78"/>
    <n v="839776.62"/>
    <x v="9"/>
    <s v="IB"/>
    <x v="0"/>
    <n v="0.03"/>
    <b v="1"/>
    <x v="0"/>
    <x v="2"/>
  </r>
  <r>
    <s v="KAPE-IB-52786-05-10-2022"/>
    <s v="LTM/0583/22-23"/>
    <n v="3486"/>
    <n v="2915.11"/>
    <s v="Open Account"/>
    <s v="KPPE-SB-93440"/>
    <d v="2022-11-04T00:00:00"/>
    <n v="37015662.899999999"/>
    <n v="0.04"/>
    <n v="636.87"/>
    <n v="15921.78"/>
    <n v="1119706.51"/>
    <x v="9"/>
    <s v="IB"/>
    <x v="0"/>
    <n v="0.04"/>
    <b v="1"/>
    <x v="0"/>
    <x v="2"/>
  </r>
  <r>
    <s v="KAPE-IB-44820-20-09-2022"/>
    <s v="LTM/0583/22-23"/>
    <n v="3486"/>
    <n v="2832.1089999999999"/>
    <s v="Open Account"/>
    <s v="KPPE-SB-93440"/>
    <d v="2022-11-04T00:00:00"/>
    <n v="37015662.899999999"/>
    <n v="0.04"/>
    <n v="227.32"/>
    <n v="5683"/>
    <n v="585030.06000000006"/>
    <x v="9"/>
    <s v="IB"/>
    <x v="0"/>
    <n v="0.04"/>
    <b v="1"/>
    <x v="0"/>
    <x v="2"/>
  </r>
  <r>
    <s v="KAPW-IB-56155-14-10-2021"/>
    <s v="LTM/0583/22-23"/>
    <n v="3486"/>
    <n v="5402.33"/>
    <s v="Open Account"/>
    <s v="KPPE-SB-93440"/>
    <d v="2022-11-04T00:00:00"/>
    <n v="37015662.899999999"/>
    <n v="1.0101"/>
    <n v="14452.779999999999"/>
    <n v="14308.27"/>
    <n v="26147677.960000001"/>
    <x v="9"/>
    <s v="IB"/>
    <x v="0"/>
    <n v="1.0101"/>
    <b v="1"/>
    <x v="0"/>
    <x v="3"/>
  </r>
  <r>
    <s v="KPAF-IB-44114-24-02-2022"/>
    <s v="LTM/0583/22-23"/>
    <n v="3486"/>
    <n v="5402.33"/>
    <s v="Open Account"/>
    <s v="KPPE-SB-93440"/>
    <d v="2022-11-04T00:00:00"/>
    <n v="37015662.899999999"/>
    <n v="1.0101"/>
    <n v="1537"/>
    <n v="1521.63"/>
    <n v="2006586.99"/>
    <x v="9"/>
    <s v="IB"/>
    <x v="0"/>
    <n v="1.0101"/>
    <b v="1"/>
    <x v="0"/>
    <x v="3"/>
  </r>
  <r>
    <s v="KAPW-IB-57410-15-10-2021"/>
    <s v="LTM/0583/22-23"/>
    <n v="3486"/>
    <n v="5402.33"/>
    <s v="Open Account"/>
    <s v="KPPE-SB-93440"/>
    <d v="2022-11-04T00:00:00"/>
    <n v="37015662.899999999"/>
    <n v="1.0101"/>
    <n v="92.81"/>
    <n v="91.88"/>
    <n v="121165.48"/>
    <x v="9"/>
    <s v="IB"/>
    <x v="0"/>
    <n v="1.0101199999999999"/>
    <b v="0"/>
    <x v="0"/>
    <x v="3"/>
  </r>
  <r>
    <s v="PQIB-IB-2406-11-08-2020"/>
    <s v="LTM/0585/22-23"/>
    <n v="70240"/>
    <n v="2701.12"/>
    <s v="HMB-124064"/>
    <s v="KPPE-SB-93693"/>
    <d v="2022-11-04T00:00:00"/>
    <n v="39380573.530000001"/>
    <n v="0.8"/>
    <n v="8904.7999999999993"/>
    <n v="11131"/>
    <n v="15464135.300000001"/>
    <x v="9"/>
    <s v="IB"/>
    <x v="0"/>
    <n v="0.8"/>
    <b v="1"/>
    <x v="0"/>
    <x v="0"/>
  </r>
  <r>
    <s v="PQIB-IB-2406-11-08-2020"/>
    <s v="LTM/0587/22-23"/>
    <n v="22627"/>
    <n v="2701.12"/>
    <s v="HMB-124476"/>
    <s v="KPEX-SB-52991"/>
    <d v="2022-11-05T00:00:00"/>
    <n v="43229849.520000003"/>
    <n v="0.8"/>
    <n v="17652.800000000003"/>
    <n v="22066"/>
    <n v="34852364.850000001"/>
    <x v="9"/>
    <s v="IB"/>
    <x v="0"/>
    <n v="0.8"/>
    <b v="1"/>
    <x v="0"/>
    <x v="0"/>
  </r>
  <r>
    <s v="KAPE-IB-226952-21-06-2022"/>
    <s v="LTM/0585/22-23"/>
    <n v="70240"/>
    <n v="3402.42"/>
    <s v="HMB-124064"/>
    <s v="KPPE-SB-93693"/>
    <d v="2022-11-04T00:00:00"/>
    <n v="39380573.530000001"/>
    <n v="0.04"/>
    <n v="445.24"/>
    <n v="11131"/>
    <n v="773206.76"/>
    <x v="9"/>
    <s v="IB"/>
    <x v="0"/>
    <n v="0.04"/>
    <b v="1"/>
    <x v="0"/>
    <x v="2"/>
  </r>
  <r>
    <s v="KAPE-IB-226952-21-06-2022"/>
    <s v="LTM/0587/22-23"/>
    <n v="22627"/>
    <n v="3402.42"/>
    <s v="HMB-124476"/>
    <s v="KPEX-SB-52991"/>
    <d v="2022-11-05T00:00:00"/>
    <n v="43229849.520000003"/>
    <n v="0.04"/>
    <n v="161.76"/>
    <n v="4044"/>
    <n v="420227.49"/>
    <x v="9"/>
    <s v="IB"/>
    <x v="0"/>
    <n v="0.04"/>
    <b v="1"/>
    <x v="0"/>
    <x v="2"/>
  </r>
  <r>
    <s v="KAPE-IB-20079-06-08-2022"/>
    <s v="LTM/0585/22-23"/>
    <n v="70240"/>
    <n v="4810.29"/>
    <s v="HMB-124064"/>
    <s v="KPPE-SB-93693"/>
    <d v="2022-11-04T00:00:00"/>
    <n v="39380573.530000001"/>
    <n v="0.06"/>
    <n v="667.86"/>
    <n v="11131"/>
    <n v="1159810.1499999999"/>
    <x v="9"/>
    <s v="IB"/>
    <x v="0"/>
    <n v="0.06"/>
    <b v="1"/>
    <x v="0"/>
    <x v="7"/>
  </r>
  <r>
    <s v="KAPW-IB-14172-02-08-2022"/>
    <s v="LTM/0585/22-23"/>
    <n v="70240"/>
    <n v="2847"/>
    <s v="HMB-124064"/>
    <s v="KPPE-SB-93693"/>
    <d v="2022-11-04T00:00:00"/>
    <n v="39380573.530000001"/>
    <n v="0.03"/>
    <n v="333.93"/>
    <n v="11131"/>
    <n v="579905.06999999995"/>
    <x v="9"/>
    <s v="IB"/>
    <x v="0"/>
    <n v="0.03"/>
    <b v="1"/>
    <x v="0"/>
    <x v="2"/>
  </r>
  <r>
    <s v="KAPW-IB-14172-02-08-2022"/>
    <s v="LTM/0587/22-23"/>
    <n v="22627"/>
    <n v="2847"/>
    <s v="HMB-124476"/>
    <s v="KPEX-SB-52991"/>
    <d v="2022-11-05T00:00:00"/>
    <n v="43229849.520000003"/>
    <n v="0.03"/>
    <n v="662.18000000000006"/>
    <n v="22066"/>
    <n v="1307330.5600000001"/>
    <x v="9"/>
    <s v="IB"/>
    <x v="0"/>
    <n v="3.0009999999999998E-2"/>
    <b v="0"/>
    <x v="0"/>
    <x v="2"/>
  </r>
  <r>
    <s v="KAPE-IB-52786-05-10-2022"/>
    <s v="LTM/0585/22-23"/>
    <n v="70240"/>
    <n v="2915.11"/>
    <s v="HMB-124064"/>
    <s v="KPPE-SB-93693"/>
    <d v="2022-11-04T00:00:00"/>
    <n v="39380573.530000001"/>
    <n v="0.04"/>
    <n v="445.24"/>
    <n v="11131"/>
    <n v="773206.76"/>
    <x v="9"/>
    <s v="IB"/>
    <x v="0"/>
    <n v="0.04"/>
    <b v="1"/>
    <x v="0"/>
    <x v="2"/>
  </r>
  <r>
    <s v="KAPE-IB-52786-05-10-2022"/>
    <s v="LTM/0587/22-23"/>
    <n v="22627"/>
    <n v="2915.11"/>
    <s v="HMB-124476"/>
    <s v="KPEX-SB-52991"/>
    <d v="2022-11-05T00:00:00"/>
    <n v="43229849.520000003"/>
    <n v="0.04"/>
    <n v="882.64"/>
    <n v="22066"/>
    <n v="1742618.2399999998"/>
    <x v="9"/>
    <s v="IB"/>
    <x v="0"/>
    <n v="0.04"/>
    <b v="1"/>
    <x v="0"/>
    <x v="2"/>
  </r>
  <r>
    <s v="KAPE-IB-55926-11-10-2022"/>
    <s v="LTM/0585/22-23"/>
    <n v="70240"/>
    <n v="3906.9090000000001"/>
    <s v="HMB-124064"/>
    <s v="KPPE-SB-93693"/>
    <d v="2022-11-04T00:00:00"/>
    <n v="39380573.530000001"/>
    <n v="0.04"/>
    <n v="445.24"/>
    <n v="11131"/>
    <n v="773206.76"/>
    <x v="9"/>
    <s v="IB"/>
    <x v="0"/>
    <n v="0.04"/>
    <b v="1"/>
    <x v="0"/>
    <x v="2"/>
  </r>
  <r>
    <s v="KAPE-IB-55926-11-10-2022"/>
    <s v="LTM/0587/22-23"/>
    <n v="22627"/>
    <n v="3906.9090000000001"/>
    <s v="HMB-124476"/>
    <s v="KPEX-SB-52991"/>
    <d v="2022-11-05T00:00:00"/>
    <n v="43229849.520000003"/>
    <n v="0.04"/>
    <n v="773.04"/>
    <n v="19326"/>
    <n v="1461861.1099999999"/>
    <x v="9"/>
    <s v="IB"/>
    <x v="0"/>
    <n v="0.04"/>
    <b v="1"/>
    <x v="0"/>
    <x v="2"/>
  </r>
  <r>
    <s v="KAPE-IB-58949-17-10-2022"/>
    <s v="LTM/0585/22-23"/>
    <n v="70240"/>
    <n v="3809.9189999999999"/>
    <s v="HMB-124064"/>
    <s v="KPPE-SB-93693"/>
    <d v="2022-11-04T00:00:00"/>
    <n v="39380573.530000001"/>
    <n v="0.04"/>
    <n v="445.24"/>
    <n v="11131"/>
    <n v="773206.76"/>
    <x v="9"/>
    <s v="IB"/>
    <x v="0"/>
    <n v="0.04"/>
    <b v="1"/>
    <x v="0"/>
    <x v="2"/>
  </r>
  <r>
    <s v="KAPE-IB-58949-17-10-2022"/>
    <s v="LTM/0587/22-23"/>
    <n v="22627"/>
    <n v="3809.9189999999999"/>
    <s v="HMB-124476"/>
    <s v="KPEX-SB-52991"/>
    <d v="2022-11-05T00:00:00"/>
    <n v="43229849.520000003"/>
    <n v="0.04"/>
    <n v="773.04"/>
    <n v="19326"/>
    <n v="1461861.1099999999"/>
    <x v="9"/>
    <s v="IB"/>
    <x v="0"/>
    <n v="0.04"/>
    <b v="1"/>
    <x v="0"/>
    <x v="2"/>
  </r>
  <r>
    <s v="KAPE-IB-45663-21-09-2022"/>
    <s v="LTM/0587/22-23"/>
    <n v="22627"/>
    <n v="4810.29"/>
    <s v="HMB-124476"/>
    <s v="KPEX-SB-52991"/>
    <d v="2022-11-05T00:00:00"/>
    <n v="43229849.520000003"/>
    <n v="0.06"/>
    <n v="1081.32"/>
    <n v="18022"/>
    <n v="1983586.13"/>
    <x v="9"/>
    <s v="IB"/>
    <x v="0"/>
    <n v="0.06"/>
    <b v="1"/>
    <x v="0"/>
    <x v="7"/>
  </r>
  <r>
    <s v="PQIB-IB-2406-11-08-2020"/>
    <s v="LTM/0400/22-23"/>
    <n v="3332"/>
    <n v="2701.12"/>
    <s v="HMB-124357"/>
    <s v="KPEX-SB-53420"/>
    <d v="2022-11-06T00:00:00"/>
    <n v="8661026"/>
    <n v="0.8"/>
    <n v="6188.8"/>
    <n v="7736"/>
    <n v="7964161.8399999999"/>
    <x v="9"/>
    <s v="IB"/>
    <x v="0"/>
    <n v="0.8"/>
    <b v="1"/>
    <x v="0"/>
    <x v="0"/>
  </r>
  <r>
    <s v="PQIB-IB-2406-11-08-2020"/>
    <s v="LTM/0500/22-23"/>
    <n v="33569"/>
    <n v="2701.12"/>
    <s v="HMB-124444"/>
    <s v="KPEX-SB-53216"/>
    <d v="2022-11-05T00:00:00"/>
    <n v="31829068"/>
    <n v="0.8"/>
    <n v="17242.399999999998"/>
    <n v="21553"/>
    <n v="24519398.280000001"/>
    <x v="9"/>
    <s v="IB"/>
    <x v="0"/>
    <n v="0.8"/>
    <b v="1"/>
    <x v="0"/>
    <x v="0"/>
  </r>
  <r>
    <s v="KAPE-IB-226952-21-06-2022"/>
    <s v="LTM/0500/22-23"/>
    <n v="33569"/>
    <n v="3402.42"/>
    <s v="HMB-124444"/>
    <s v="KPEX-SB-53216"/>
    <d v="2022-11-05T00:00:00"/>
    <n v="31829068"/>
    <n v="0.04"/>
    <n v="745.44"/>
    <n v="18636"/>
    <n v="1049650.21"/>
    <x v="9"/>
    <s v="IB"/>
    <x v="0"/>
    <n v="0.04"/>
    <b v="1"/>
    <x v="0"/>
    <x v="2"/>
  </r>
  <r>
    <s v="KPAF-TI-387-04-07-2022"/>
    <s v="LTM/0584/22-23"/>
    <n v="58176"/>
    <n v="4821.1090000000004"/>
    <s v="HMB-124562"/>
    <s v="KPPE-SB-94879"/>
    <d v="2022-11-06T00:00:00"/>
    <n v="38721876.810000002"/>
    <n v="1"/>
    <n v="40000"/>
    <n v="40000"/>
    <n v="15632133.103399999"/>
    <x v="9"/>
    <s v="TI"/>
    <x v="2"/>
    <n v="1"/>
    <b v="1"/>
    <x v="0"/>
    <x v="6"/>
  </r>
  <r>
    <s v="KPFI-TI-2342-22-07-2022"/>
    <s v="LTM/0584/22-23"/>
    <n v="58176"/>
    <n v="9606.1"/>
    <s v="HMB-124562"/>
    <s v="KPPE-SB-94879"/>
    <d v="2022-11-06T00:00:00"/>
    <n v="38721876.810000002"/>
    <n v="1"/>
    <n v="30"/>
    <n v="30"/>
    <n v="3784664.47"/>
    <x v="9"/>
    <s v="TI"/>
    <x v="2"/>
    <n v="1"/>
    <b v="1"/>
    <x v="0"/>
    <x v="6"/>
  </r>
  <r>
    <s v="KAPE-IB-20079-06-08-2022"/>
    <s v="LTM/0500/22-23"/>
    <n v="33569"/>
    <n v="4810.29"/>
    <s v="HMB-124444"/>
    <s v="KPEX-SB-53216"/>
    <d v="2022-11-05T00:00:00"/>
    <n v="31829068"/>
    <n v="0.06"/>
    <n v="204.93799999999999"/>
    <n v="3415.65"/>
    <n v="289710.88"/>
    <x v="9"/>
    <s v="IB"/>
    <x v="0"/>
    <n v="0.06"/>
    <b v="1"/>
    <x v="0"/>
    <x v="7"/>
  </r>
  <r>
    <s v="KAPW-IB-14172-02-08-2022"/>
    <s v="LTM/0400/22-23"/>
    <n v="3332"/>
    <n v="2847"/>
    <s v="HMB-124357"/>
    <s v="KPEX-SB-53420"/>
    <d v="2022-11-06T00:00:00"/>
    <n v="8661026"/>
    <n v="0.03"/>
    <n v="232.08"/>
    <n v="7736"/>
    <n v="298656.07"/>
    <x v="9"/>
    <s v="IB"/>
    <x v="0"/>
    <n v="0.03"/>
    <b v="1"/>
    <x v="0"/>
    <x v="2"/>
  </r>
  <r>
    <s v="KAPW-IB-14172-02-08-2022"/>
    <s v="LTM/0500/22-23"/>
    <n v="33569"/>
    <n v="2847"/>
    <s v="HMB-124444"/>
    <s v="KPEX-SB-53216"/>
    <d v="2022-11-05T00:00:00"/>
    <n v="31829068"/>
    <n v="0.03"/>
    <n v="646.59"/>
    <n v="21553"/>
    <n v="919477.43"/>
    <x v="9"/>
    <s v="IB"/>
    <x v="0"/>
    <n v="0.03"/>
    <b v="1"/>
    <x v="0"/>
    <x v="2"/>
  </r>
  <r>
    <s v="KAPE-IB-52786-05-10-2022"/>
    <s v="LTM/0400/22-23"/>
    <n v="3332"/>
    <n v="2915.11"/>
    <s v="HMB-124357"/>
    <s v="KPEX-SB-53420"/>
    <d v="2022-11-06T00:00:00"/>
    <n v="8661026"/>
    <n v="0.04"/>
    <n v="309.44"/>
    <n v="7736"/>
    <n v="398208.09"/>
    <x v="9"/>
    <s v="IB"/>
    <x v="0"/>
    <n v="0.04"/>
    <b v="1"/>
    <x v="0"/>
    <x v="2"/>
  </r>
  <r>
    <s v="KAPE-IB-52786-05-10-2022"/>
    <s v="LTM/0500/22-23"/>
    <n v="33569"/>
    <n v="2915.11"/>
    <s v="HMB-124444"/>
    <s v="KPEX-SB-53216"/>
    <d v="2022-11-05T00:00:00"/>
    <n v="31829068"/>
    <n v="0.04"/>
    <n v="862.12000000000012"/>
    <n v="21553"/>
    <n v="1225969.92"/>
    <x v="9"/>
    <s v="IB"/>
    <x v="0"/>
    <n v="0.04"/>
    <b v="1"/>
    <x v="0"/>
    <x v="2"/>
  </r>
  <r>
    <s v="KAPE-IB-44820-20-09-2022"/>
    <s v="LTM/0500/22-23"/>
    <n v="33569"/>
    <n v="2832.1089999999999"/>
    <s v="HMB-124444"/>
    <s v="KPEX-SB-53216"/>
    <d v="2022-11-05T00:00:00"/>
    <n v="31829068"/>
    <n v="0.04"/>
    <n v="590.07999999999993"/>
    <n v="14752"/>
    <n v="841400.21"/>
    <x v="9"/>
    <s v="IB"/>
    <x v="0"/>
    <n v="0.04"/>
    <b v="1"/>
    <x v="0"/>
    <x v="2"/>
  </r>
  <r>
    <s v="PQZI-EP-516-06-07-2022"/>
    <s v="LTM/0584/22-23"/>
    <n v="58176"/>
    <n v="9607.11"/>
    <s v="HMB-124562"/>
    <s v="KPPE-SB-94879"/>
    <d v="2022-11-06T00:00:00"/>
    <n v="38721876.810000002"/>
    <n v="1"/>
    <n v="100"/>
    <n v="100"/>
    <n v="7000098.1200000001"/>
    <x v="9"/>
    <s v="EP"/>
    <x v="2"/>
    <n v="1"/>
    <b v="1"/>
    <x v="0"/>
    <x v="6"/>
  </r>
  <r>
    <s v="KAPE-IB-55926-11-10-2022"/>
    <s v="LTM/0500/22-23"/>
    <n v="33569"/>
    <n v="3906.9090000000001"/>
    <s v="HMB-124444"/>
    <s v="KPEX-SB-53216"/>
    <d v="2022-11-05T00:00:00"/>
    <n v="31829068"/>
    <n v="0.04"/>
    <n v="272.04000000000002"/>
    <n v="6801"/>
    <n v="384569.71"/>
    <x v="9"/>
    <s v="IB"/>
    <x v="0"/>
    <n v="0.04"/>
    <b v="1"/>
    <x v="0"/>
    <x v="2"/>
  </r>
  <r>
    <s v="KAPE-IB-58949-17-10-2022"/>
    <s v="LTM/0500/22-23"/>
    <n v="33569"/>
    <n v="3809.9189999999999"/>
    <s v="HMB-124444"/>
    <s v="KPEX-SB-53216"/>
    <d v="2022-11-05T00:00:00"/>
    <n v="31829068"/>
    <n v="0.04"/>
    <n v="745.44"/>
    <n v="18636"/>
    <n v="1049650.21"/>
    <x v="9"/>
    <s v="IB"/>
    <x v="0"/>
    <n v="0.04"/>
    <b v="1"/>
    <x v="0"/>
    <x v="2"/>
  </r>
  <r>
    <s v="KAPE-IB-45663-21-09-2022"/>
    <s v="LTM/0500/22-23"/>
    <n v="33569"/>
    <n v="4810.29"/>
    <s v="HMB-124444"/>
    <s v="KPEX-SB-53216"/>
    <d v="2022-11-05T00:00:00"/>
    <n v="31829068"/>
    <n v="0.06"/>
    <n v="1088.24"/>
    <n v="18137.349999999999"/>
    <n v="1549241.1700000002"/>
    <x v="9"/>
    <s v="IB"/>
    <x v="0"/>
    <n v="0.06"/>
    <b v="1"/>
    <x v="0"/>
    <x v="7"/>
  </r>
  <r>
    <s v="KPFI-TI-4286-11-08-2022"/>
    <s v="LTM/0584/22-23"/>
    <n v="58176"/>
    <n v="9606.2919999999995"/>
    <s v="HMB-124562"/>
    <s v="KPPE-SB-94879"/>
    <d v="2022-11-06T00:00:00"/>
    <n v="38721876.810000002"/>
    <n v="1"/>
    <n v="31"/>
    <n v="31"/>
    <n v="4888774.9799999995"/>
    <x v="9"/>
    <s v="TI"/>
    <x v="2"/>
    <n v="1"/>
    <b v="1"/>
    <x v="0"/>
    <x v="6"/>
  </r>
  <r>
    <s v="KAPW-TI-19348-13-08-2022"/>
    <s v="LTM/0584/22-23"/>
    <n v="58176"/>
    <n v="9606.1"/>
    <s v="HMB-124562"/>
    <s v="KPPE-SB-94879"/>
    <d v="2022-11-06T00:00:00"/>
    <n v="38721876.810000002"/>
    <n v="1"/>
    <n v="8"/>
    <n v="8"/>
    <n v="7416206.1399999997"/>
    <x v="9"/>
    <s v="TI"/>
    <x v="2"/>
    <n v="1"/>
    <b v="1"/>
    <x v="0"/>
    <x v="6"/>
  </r>
  <r>
    <s v="PQIB-IB-2406-11-08-2020"/>
    <s v="LTM/0591/22-23"/>
    <n v="25556"/>
    <n v="2701.12"/>
    <s v="HMB-124799"/>
    <s v="KPPE-SB-95928"/>
    <d v="2022-11-08T00:00:00"/>
    <n v="25862771.109999999"/>
    <n v="0.8"/>
    <n v="10928.8"/>
    <n v="13661"/>
    <n v="21362043.850000001"/>
    <x v="9"/>
    <s v="IB"/>
    <x v="0"/>
    <n v="0.8"/>
    <b v="1"/>
    <x v="0"/>
    <x v="0"/>
  </r>
  <r>
    <s v="PQIB-IB-2406-11-08-2020"/>
    <s v="LTM/0592/22-23"/>
    <n v="32360"/>
    <n v="2701.12"/>
    <s v="HBL-032179"/>
    <s v="KPPE-SB-96486"/>
    <d v="2022-11-09T00:00:00"/>
    <n v="34718896.649999999"/>
    <n v="0.8"/>
    <n v="920.40200000000004"/>
    <n v="1150.5"/>
    <n v="2154022.9"/>
    <x v="9"/>
    <s v="IB"/>
    <x v="0"/>
    <n v="0.8"/>
    <b v="1"/>
    <x v="0"/>
    <x v="0"/>
  </r>
  <r>
    <s v="PQIB-IB-2406-11-08-2020"/>
    <s v="LTM/0594/22-23"/>
    <n v="14723"/>
    <n v="2701.12"/>
    <s v="HMB-125317"/>
    <s v="KPPE-SB-96470"/>
    <d v="2022-11-09T00:00:00"/>
    <n v="27640509.579999998"/>
    <n v="0.8"/>
    <n v="15022.4"/>
    <n v="18778"/>
    <n v="22019537.59"/>
    <x v="9"/>
    <s v="IB"/>
    <x v="0"/>
    <n v="0.8"/>
    <b v="1"/>
    <x v="0"/>
    <x v="0"/>
  </r>
  <r>
    <s v="KAPE-IB-196703-29-04-2022"/>
    <s v="LTM/0593/22-23"/>
    <n v="48000"/>
    <n v="2513.1"/>
    <s v="HMB-125369"/>
    <s v="KPPE-SB-96471"/>
    <d v="2022-11-09T00:00:00"/>
    <n v="22266634.149999999"/>
    <n v="0.04"/>
    <n v="623.02"/>
    <n v="15575.51"/>
    <n v="795165.37"/>
    <x v="9"/>
    <s v="IB"/>
    <x v="0"/>
    <n v="0.04"/>
    <b v="1"/>
    <x v="0"/>
    <x v="2"/>
  </r>
  <r>
    <s v="PQIB-IB-3057-24-08-2020"/>
    <s v="LTM/0592/22-23"/>
    <n v="32360"/>
    <n v="2701.12"/>
    <s v="HBL-032179"/>
    <s v="KPPE-SB-96486"/>
    <d v="2022-11-09T00:00:00"/>
    <n v="34718896.649999999"/>
    <n v="0.8"/>
    <n v="11608.398000000001"/>
    <n v="14510.5"/>
    <n v="25091973.529999997"/>
    <x v="9"/>
    <s v="IB"/>
    <x v="0"/>
    <n v="0.8"/>
    <b v="1"/>
    <x v="0"/>
    <x v="0"/>
  </r>
  <r>
    <s v="KAPW-IB-14172-02-08-2022"/>
    <s v="LTM/0591/22-23"/>
    <n v="25556"/>
    <n v="2847"/>
    <s v="HMB-124799"/>
    <s v="KPPE-SB-95928"/>
    <d v="2022-11-08T00:00:00"/>
    <n v="25862771.109999999"/>
    <n v="0.03"/>
    <n v="409.83000000000004"/>
    <n v="13661"/>
    <n v="801076.64999999991"/>
    <x v="9"/>
    <s v="IB"/>
    <x v="0"/>
    <n v="0.03"/>
    <b v="1"/>
    <x v="0"/>
    <x v="2"/>
  </r>
  <r>
    <s v="KAPW-IB-14172-02-08-2022"/>
    <s v="LTM/0592/22-23"/>
    <n v="32360"/>
    <n v="2847"/>
    <s v="HBL-032179"/>
    <s v="KPPE-SB-96486"/>
    <d v="2022-11-09T00:00:00"/>
    <n v="34718896.649999999"/>
    <n v="0.03"/>
    <n v="469.83"/>
    <n v="15661"/>
    <n v="1021724.8700000001"/>
    <x v="9"/>
    <s v="IB"/>
    <x v="0"/>
    <n v="0.03"/>
    <b v="1"/>
    <x v="0"/>
    <x v="2"/>
  </r>
  <r>
    <s v="KAPW-IB-14172-02-08-2022"/>
    <s v="LTM/0593/22-23"/>
    <n v="48000"/>
    <n v="2847"/>
    <s v="HMB-125369"/>
    <s v="KPPE-SB-96471"/>
    <d v="2022-11-09T00:00:00"/>
    <n v="22266634.149999999"/>
    <n v="0.03"/>
    <n v="467.27"/>
    <n v="15575.51"/>
    <n v="596380.41"/>
    <x v="9"/>
    <s v="IB"/>
    <x v="0"/>
    <n v="0.03"/>
    <b v="1"/>
    <x v="0"/>
    <x v="2"/>
  </r>
  <r>
    <s v="KAPW-IB-14172-02-08-2022"/>
    <s v="LTM/0594/22-23"/>
    <n v="14723"/>
    <n v="2847"/>
    <s v="HMB-125317"/>
    <s v="KPPE-SB-96470"/>
    <d v="2022-11-09T00:00:00"/>
    <n v="27640509.579999998"/>
    <n v="0.03"/>
    <n v="563.33999999999992"/>
    <n v="18778"/>
    <n v="825732.65999999992"/>
    <x v="9"/>
    <s v="IB"/>
    <x v="0"/>
    <n v="0.03"/>
    <b v="1"/>
    <x v="0"/>
    <x v="2"/>
  </r>
  <r>
    <s v="KAPW-IB-40843-28-09-2022"/>
    <s v="LTM/0592/22-23"/>
    <n v="32360"/>
    <n v="3204.16"/>
    <s v="HBL-032179"/>
    <s v="KPPE-SB-96486"/>
    <d v="2022-11-09T00:00:00"/>
    <n v="34718896.649999999"/>
    <n v="7.0000000000000007E-2"/>
    <n v="179.83"/>
    <n v="2569"/>
    <n v="204162.1"/>
    <x v="9"/>
    <s v="IB"/>
    <x v="0"/>
    <n v="7.0000000000000007E-2"/>
    <b v="1"/>
    <x v="0"/>
    <x v="8"/>
  </r>
  <r>
    <s v="KAPE-IB-52786-05-10-2022"/>
    <s v="LTM/0591/22-23"/>
    <n v="25556"/>
    <n v="2915.11"/>
    <s v="HMB-124799"/>
    <s v="KPPE-SB-95928"/>
    <d v="2022-11-08T00:00:00"/>
    <n v="25862771.109999999"/>
    <n v="0.04"/>
    <n v="546.44000000000005"/>
    <n v="13661"/>
    <n v="1068102.19"/>
    <x v="9"/>
    <s v="IB"/>
    <x v="0"/>
    <n v="0.04"/>
    <b v="1"/>
    <x v="0"/>
    <x v="2"/>
  </r>
  <r>
    <s v="KAPE-IB-52786-05-10-2022"/>
    <s v="LTM/0592/22-23"/>
    <n v="32360"/>
    <n v="2915.11"/>
    <s v="HBL-032179"/>
    <s v="KPPE-SB-96486"/>
    <d v="2022-11-09T00:00:00"/>
    <n v="34718896.649999999"/>
    <n v="0.04"/>
    <n v="626.44000000000005"/>
    <n v="15661"/>
    <n v="1362299.83"/>
    <x v="9"/>
    <s v="IB"/>
    <x v="0"/>
    <n v="0.04"/>
    <b v="1"/>
    <x v="0"/>
    <x v="2"/>
  </r>
  <r>
    <s v="KAPE-IB-52786-05-10-2022"/>
    <s v="LTM/0593/22-23"/>
    <n v="48000"/>
    <n v="2915.11"/>
    <s v="HMB-125369"/>
    <s v="KPPE-SB-96471"/>
    <d v="2022-11-09T00:00:00"/>
    <n v="22266634.149999999"/>
    <n v="0.04"/>
    <n v="623.02"/>
    <n v="15575.51"/>
    <n v="795165.37"/>
    <x v="9"/>
    <s v="IB"/>
    <x v="0"/>
    <n v="0.04"/>
    <b v="1"/>
    <x v="0"/>
    <x v="2"/>
  </r>
  <r>
    <s v="KAPE-IB-52786-05-10-2022"/>
    <s v="LTM/0594/22-23"/>
    <n v="14723"/>
    <n v="2915.11"/>
    <s v="HMB-125317"/>
    <s v="KPPE-SB-96470"/>
    <d v="2022-11-09T00:00:00"/>
    <n v="27640509.579999998"/>
    <n v="0.04"/>
    <n v="751.12"/>
    <n v="18778"/>
    <n v="1100976.8799999999"/>
    <x v="9"/>
    <s v="IB"/>
    <x v="0"/>
    <n v="0.04"/>
    <b v="1"/>
    <x v="0"/>
    <x v="2"/>
  </r>
  <r>
    <s v="KAPE-IB-44820-20-09-2022"/>
    <s v="LTM/0592/22-23"/>
    <n v="32360"/>
    <n v="2832.1089999999999"/>
    <s v="HBL-032179"/>
    <s v="KPPE-SB-96486"/>
    <d v="2022-11-09T00:00:00"/>
    <n v="34718896.649999999"/>
    <n v="0.04"/>
    <n v="102.76"/>
    <n v="2569"/>
    <n v="116664.06"/>
    <x v="9"/>
    <s v="IB"/>
    <x v="0"/>
    <n v="0.04"/>
    <b v="1"/>
    <x v="0"/>
    <x v="2"/>
  </r>
  <r>
    <s v="KAPE-IB-44820-20-09-2022"/>
    <s v="LTM/0594/22-23"/>
    <n v="14723"/>
    <n v="2832.1089999999999"/>
    <s v="HMB-125317"/>
    <s v="KPPE-SB-96470"/>
    <d v="2022-11-09T00:00:00"/>
    <n v="27640509.579999998"/>
    <n v="0.04"/>
    <n v="385.08"/>
    <n v="9627"/>
    <n v="470910.13"/>
    <x v="9"/>
    <s v="IB"/>
    <x v="0"/>
    <n v="0.04"/>
    <b v="1"/>
    <x v="0"/>
    <x v="2"/>
  </r>
  <r>
    <s v="KAPW-IB-57410-15-10-2021"/>
    <s v="LTM/0593/22-23"/>
    <n v="48000"/>
    <n v="5402.33"/>
    <s v="HMB-125369"/>
    <s v="KPPE-SB-96471"/>
    <d v="2022-11-09T00:00:00"/>
    <n v="22266634.149999999"/>
    <n v="1.0101"/>
    <n v="15732.82"/>
    <n v="15575.51"/>
    <n v="20079923"/>
    <x v="9"/>
    <s v="IB"/>
    <x v="0"/>
    <n v="1.0101"/>
    <b v="1"/>
    <x v="0"/>
    <x v="3"/>
  </r>
  <r>
    <s v="KAPE-IB-55926-11-10-2022"/>
    <s v="LTM/0591/22-23"/>
    <n v="25556"/>
    <n v="3906.9090000000001"/>
    <s v="HMB-124799"/>
    <s v="KPPE-SB-95928"/>
    <d v="2022-11-08T00:00:00"/>
    <n v="25862771.109999999"/>
    <n v="0.04"/>
    <n v="322.28000000000003"/>
    <n v="8057"/>
    <n v="594449.48"/>
    <x v="9"/>
    <s v="IB"/>
    <x v="0"/>
    <n v="0.04"/>
    <b v="1"/>
    <x v="0"/>
    <x v="2"/>
  </r>
  <r>
    <s v="KAPE-IB-55926-11-10-2022"/>
    <s v="LTM/0592/22-23"/>
    <n v="32360"/>
    <n v="3906.9090000000001"/>
    <s v="HBL-032179"/>
    <s v="KPPE-SB-96486"/>
    <d v="2022-11-09T00:00:00"/>
    <n v="34718896.649999999"/>
    <n v="0.04"/>
    <n v="626.44000000000005"/>
    <n v="15661"/>
    <n v="1362299.83"/>
    <x v="9"/>
    <s v="IB"/>
    <x v="0"/>
    <n v="0.04"/>
    <b v="1"/>
    <x v="0"/>
    <x v="2"/>
  </r>
  <r>
    <s v="KAPE-IB-55926-11-10-2022"/>
    <s v="LTM/0594/22-23"/>
    <n v="14723"/>
    <n v="3906.9090000000001"/>
    <s v="HMB-125317"/>
    <s v="KPPE-SB-96470"/>
    <d v="2022-11-09T00:00:00"/>
    <n v="27640509.579999998"/>
    <n v="0.04"/>
    <n v="385.08"/>
    <n v="9627"/>
    <n v="470910.13"/>
    <x v="9"/>
    <s v="IB"/>
    <x v="0"/>
    <n v="0.04"/>
    <b v="1"/>
    <x v="0"/>
    <x v="2"/>
  </r>
  <r>
    <s v="KAPE-IB-58949-17-10-2022"/>
    <s v="LTM/0591/22-23"/>
    <n v="25556"/>
    <n v="3809.9189999999999"/>
    <s v="HMB-124799"/>
    <s v="KPPE-SB-95928"/>
    <d v="2022-11-08T00:00:00"/>
    <n v="25862771.109999999"/>
    <n v="0.04"/>
    <n v="322.28000000000003"/>
    <n v="8057"/>
    <n v="594449.48"/>
    <x v="9"/>
    <s v="IB"/>
    <x v="0"/>
    <n v="0.04"/>
    <b v="1"/>
    <x v="0"/>
    <x v="2"/>
  </r>
  <r>
    <s v="KAPE-IB-58949-17-10-2022"/>
    <s v="LTM/0592/22-23"/>
    <n v="32360"/>
    <n v="3809.9189999999999"/>
    <s v="HBL-032179"/>
    <s v="KPPE-SB-96486"/>
    <d v="2022-11-09T00:00:00"/>
    <n v="34718896.649999999"/>
    <n v="0.04"/>
    <n v="626.44000000000005"/>
    <n v="15661"/>
    <n v="1362299.83"/>
    <x v="9"/>
    <s v="IB"/>
    <x v="0"/>
    <n v="0.04"/>
    <b v="1"/>
    <x v="0"/>
    <x v="2"/>
  </r>
  <r>
    <s v="KAPE-IB-58949-17-10-2022"/>
    <s v="LTM/0594/22-23"/>
    <n v="14723"/>
    <n v="3809.9189999999999"/>
    <s v="HMB-125317"/>
    <s v="KPPE-SB-96470"/>
    <d v="2022-11-09T00:00:00"/>
    <n v="27640509.579999998"/>
    <n v="0.04"/>
    <n v="751.12"/>
    <n v="18778"/>
    <n v="1100976.8799999999"/>
    <x v="9"/>
    <s v="IB"/>
    <x v="0"/>
    <n v="0.04"/>
    <b v="1"/>
    <x v="0"/>
    <x v="2"/>
  </r>
  <r>
    <s v="KAPE-IB-45663-21-09-2022"/>
    <s v="LTM/0591/22-23"/>
    <n v="25556"/>
    <n v="4810.29"/>
    <s v="HMB-124799"/>
    <s v="KPPE-SB-95928"/>
    <d v="2022-11-08T00:00:00"/>
    <n v="25862771.109999999"/>
    <n v="0.06"/>
    <n v="747.12"/>
    <n v="12452"/>
    <n v="1442649.4699999997"/>
    <x v="9"/>
    <s v="IB"/>
    <x v="0"/>
    <n v="0.06"/>
    <b v="1"/>
    <x v="0"/>
    <x v="7"/>
  </r>
  <r>
    <s v="KAPE-IB-45663-21-09-2022"/>
    <s v="LTM/0592/22-23"/>
    <n v="32360"/>
    <n v="4810.29"/>
    <s v="HBL-032179"/>
    <s v="KPPE-SB-96486"/>
    <d v="2022-11-09T00:00:00"/>
    <n v="34718896.649999999"/>
    <n v="0.06"/>
    <n v="939.66"/>
    <n v="15661"/>
    <n v="2043449.73"/>
    <x v="9"/>
    <s v="IB"/>
    <x v="0"/>
    <n v="0.06"/>
    <b v="1"/>
    <x v="0"/>
    <x v="7"/>
  </r>
  <r>
    <s v="KAPE-IB-45663-21-09-2022"/>
    <s v="LTM/0594/22-23"/>
    <n v="14723"/>
    <n v="4810.29"/>
    <s v="HMB-125317"/>
    <s v="KPPE-SB-96470"/>
    <d v="2022-11-09T00:00:00"/>
    <n v="27640509.579999998"/>
    <n v="0.06"/>
    <n v="1126.6799999999998"/>
    <n v="18778"/>
    <n v="1651465.3199999998"/>
    <x v="9"/>
    <s v="IB"/>
    <x v="0"/>
    <n v="0.06"/>
    <b v="1"/>
    <x v="0"/>
    <x v="7"/>
  </r>
  <r>
    <s v="PQIB-IB-3057-24-08-2020"/>
    <s v="LTM/0595/22-23"/>
    <n v="6541"/>
    <n v="2701.12"/>
    <s v="HMB-125548"/>
    <s v="KPEX-SB-55210"/>
    <d v="2022-11-10T00:00:00"/>
    <n v="26989322"/>
    <n v="0.8"/>
    <n v="11357.6"/>
    <n v="14197"/>
    <n v="21917657.379999999"/>
    <x v="9"/>
    <s v="IB"/>
    <x v="0"/>
    <n v="0.8"/>
    <b v="1"/>
    <x v="0"/>
    <x v="0"/>
  </r>
  <r>
    <s v="PQIB-IB-3057-24-08-2020"/>
    <s v="LTM/0596/22-23"/>
    <n v="96219"/>
    <n v="2701.12"/>
    <s v="ABL-000098"/>
    <s v="KPPE-SB-97970"/>
    <d v="2022-11-11T00:00:00"/>
    <n v="80086946"/>
    <n v="0.8"/>
    <n v="27750.400000000001"/>
    <n v="34688"/>
    <n v="64064042.019999996"/>
    <x v="9"/>
    <s v="IB"/>
    <x v="0"/>
    <n v="0.8"/>
    <b v="1"/>
    <x v="0"/>
    <x v="0"/>
  </r>
  <r>
    <s v="KAPW-IB-14172-02-08-2022"/>
    <s v="LTM/0595/22-23"/>
    <n v="6541"/>
    <n v="2847"/>
    <s v="HMB-125548"/>
    <s v="KPEX-SB-55210"/>
    <d v="2022-11-10T00:00:00"/>
    <n v="26989322"/>
    <n v="0.03"/>
    <n v="425.91"/>
    <n v="14197"/>
    <n v="821912.14999999991"/>
    <x v="9"/>
    <s v="IB"/>
    <x v="0"/>
    <n v="0.03"/>
    <b v="1"/>
    <x v="0"/>
    <x v="2"/>
  </r>
  <r>
    <s v="KAPW-IB-14172-02-08-2022"/>
    <s v="LTM/0596/22-23"/>
    <n v="96219"/>
    <n v="2847"/>
    <s v="ABL-000098"/>
    <s v="KPPE-SB-97970"/>
    <d v="2022-11-11T00:00:00"/>
    <n v="80086946"/>
    <n v="0.03"/>
    <n v="1040.6400000000001"/>
    <n v="34688"/>
    <n v="2402401.58"/>
    <x v="9"/>
    <s v="IB"/>
    <x v="0"/>
    <n v="0.03"/>
    <b v="1"/>
    <x v="0"/>
    <x v="2"/>
  </r>
  <r>
    <s v="KAPE-IB-52786-05-10-2022"/>
    <s v="LTM/0595/22-23"/>
    <n v="6541"/>
    <n v="2915.11"/>
    <s v="HMB-125548"/>
    <s v="KPEX-SB-55210"/>
    <d v="2022-11-10T00:00:00"/>
    <n v="26989322"/>
    <n v="0.04"/>
    <n v="567.88"/>
    <n v="14197"/>
    <n v="1095882.8600000001"/>
    <x v="9"/>
    <s v="IB"/>
    <x v="0"/>
    <n v="0.04"/>
    <b v="1"/>
    <x v="0"/>
    <x v="2"/>
  </r>
  <r>
    <s v="KAPE-IB-52786-05-10-2022"/>
    <s v="LTM/0596/22-23"/>
    <n v="96219"/>
    <n v="2915.11"/>
    <s v="ABL-000098"/>
    <s v="KPPE-SB-97970"/>
    <d v="2022-11-11T00:00:00"/>
    <n v="80086946"/>
    <n v="0.04"/>
    <n v="1387.52"/>
    <n v="34688"/>
    <n v="3203202.1"/>
    <x v="9"/>
    <s v="IB"/>
    <x v="0"/>
    <n v="0.04"/>
    <b v="1"/>
    <x v="0"/>
    <x v="2"/>
  </r>
  <r>
    <s v="KPFI-IB-1486-15-07-2022"/>
    <s v="LTM/0595/22-23"/>
    <n v="6541"/>
    <n v="5807.9"/>
    <s v="HMB-125548"/>
    <s v="KPEX-SB-55210"/>
    <d v="2022-11-10T00:00:00"/>
    <n v="26989322"/>
    <n v="0.1"/>
    <n v="7.2"/>
    <n v="72"/>
    <n v="210377"/>
    <x v="9"/>
    <s v="IB"/>
    <x v="0"/>
    <n v="0.1"/>
    <b v="1"/>
    <x v="0"/>
    <x v="7"/>
  </r>
  <r>
    <s v="KAPE-IB-44820-20-09-2022"/>
    <s v="LTM/0595/22-23"/>
    <n v="6541"/>
    <n v="2832.1089999999999"/>
    <s v="HMB-125548"/>
    <s v="KPEX-SB-55210"/>
    <d v="2022-11-10T00:00:00"/>
    <n v="26989322"/>
    <n v="0.04"/>
    <n v="12"/>
    <n v="300"/>
    <n v="41159.599999999999"/>
    <x v="9"/>
    <s v="IB"/>
    <x v="0"/>
    <n v="0.04"/>
    <b v="1"/>
    <x v="0"/>
    <x v="2"/>
  </r>
  <r>
    <s v="KAPE-IB-44820-20-09-2022"/>
    <s v="LTM/0596/22-23"/>
    <n v="96219"/>
    <n v="2832.1089999999999"/>
    <s v="ABL-000098"/>
    <s v="KPPE-SB-97970"/>
    <d v="2022-11-11T00:00:00"/>
    <n v="80086946"/>
    <n v="0.04"/>
    <n v="351.8"/>
    <n v="8795"/>
    <n v="528434.97"/>
    <x v="9"/>
    <s v="IB"/>
    <x v="0"/>
    <n v="0.04"/>
    <b v="1"/>
    <x v="0"/>
    <x v="2"/>
  </r>
  <r>
    <s v="KAPE-IB-55926-11-10-2022"/>
    <s v="LTM/0596/22-23"/>
    <n v="96219"/>
    <n v="3906.9090000000001"/>
    <s v="ABL-000098"/>
    <s v="KPPE-SB-97970"/>
    <d v="2022-11-11T00:00:00"/>
    <n v="80086946"/>
    <n v="0.04"/>
    <n v="1387.52"/>
    <n v="34688"/>
    <n v="3203202.1"/>
    <x v="9"/>
    <s v="IB"/>
    <x v="0"/>
    <n v="0.04"/>
    <b v="1"/>
    <x v="0"/>
    <x v="2"/>
  </r>
  <r>
    <s v="KAPE-IB-58949-17-10-2022"/>
    <s v="LTM/0596/22-23"/>
    <n v="96219"/>
    <n v="3809.9189999999999"/>
    <s v="ABL-000098"/>
    <s v="KPPE-SB-97970"/>
    <d v="2022-11-11T00:00:00"/>
    <n v="80086946"/>
    <n v="0.04"/>
    <n v="1387.52"/>
    <n v="34688"/>
    <n v="3203202.1"/>
    <x v="9"/>
    <s v="IB"/>
    <x v="0"/>
    <n v="0.04"/>
    <b v="1"/>
    <x v="0"/>
    <x v="2"/>
  </r>
  <r>
    <s v="KAPE-IB-45663-21-09-2022"/>
    <s v="LTM/0596/22-23"/>
    <n v="96219"/>
    <n v="4810.29"/>
    <s v="ABL-000098"/>
    <s v="KPPE-SB-97970"/>
    <d v="2022-11-11T00:00:00"/>
    <n v="80086946"/>
    <n v="0.06"/>
    <n v="1603.8600000000001"/>
    <n v="26731"/>
    <n v="3482461.13"/>
    <x v="9"/>
    <s v="IB"/>
    <x v="0"/>
    <n v="0.06"/>
    <b v="1"/>
    <x v="0"/>
    <x v="7"/>
  </r>
  <r>
    <s v="KAPE-IB-196703-29-04-2022"/>
    <s v="LTM/0602/22-23"/>
    <n v="20160"/>
    <n v="2513.1"/>
    <s v="ABL-000109"/>
    <s v="KPEX-SB-55828"/>
    <d v="2022-11-12T00:00:00"/>
    <n v="29674927.16"/>
    <n v="0.04"/>
    <n v="543.1"/>
    <n v="13577.55"/>
    <n v="282498.12"/>
    <x v="9"/>
    <s v="IB"/>
    <x v="0"/>
    <n v="0.04"/>
    <b v="1"/>
    <x v="0"/>
    <x v="2"/>
  </r>
  <r>
    <s v="KAPE-IB-196703-29-04-2022"/>
    <s v="LTM/0603/22-23"/>
    <n v="20160"/>
    <n v="2513.1"/>
    <s v="ABL-000108"/>
    <s v="KPEX-SB-55846"/>
    <d v="2022-11-12T00:00:00"/>
    <n v="29674927.16"/>
    <n v="0.04"/>
    <n v="543.1"/>
    <n v="13577.55"/>
    <n v="282499.61"/>
    <x v="9"/>
    <s v="IB"/>
    <x v="0"/>
    <n v="0.04"/>
    <b v="1"/>
    <x v="0"/>
    <x v="2"/>
  </r>
  <r>
    <s v="KAPE-IB-196703-29-04-2022"/>
    <s v="LTM/0604/22-23"/>
    <n v="6704"/>
    <n v="2513.1"/>
    <s v="ABL-000110"/>
    <s v="KPEX-SB-55847"/>
    <d v="2022-11-12T00:00:00"/>
    <n v="9868106.8100000005"/>
    <n v="0.04"/>
    <n v="177.88"/>
    <n v="4446.9399999999996"/>
    <n v="93743.86"/>
    <x v="9"/>
    <s v="IB"/>
    <x v="0"/>
    <n v="0.04"/>
    <b v="1"/>
    <x v="0"/>
    <x v="2"/>
  </r>
  <r>
    <s v="KPAF-TI-387-04-07-2022"/>
    <s v="LTM/0602/22-23"/>
    <n v="20160"/>
    <n v="4821.1090000000004"/>
    <s v="ABL-000109"/>
    <s v="KPEX-SB-55828"/>
    <d v="2022-11-12T00:00:00"/>
    <n v="29674927.16"/>
    <n v="1"/>
    <n v="15000"/>
    <n v="15000"/>
    <n v="7802378.6500000004"/>
    <x v="9"/>
    <s v="TI"/>
    <x v="2"/>
    <n v="1"/>
    <b v="1"/>
    <x v="0"/>
    <x v="6"/>
  </r>
  <r>
    <s v="KPAF-TI-387-04-07-2022"/>
    <s v="LTM/0603/22-23"/>
    <n v="20160"/>
    <n v="4821.1090000000004"/>
    <s v="ABL-000108"/>
    <s v="KPEX-SB-55846"/>
    <d v="2022-11-12T00:00:00"/>
    <n v="29674927.16"/>
    <n v="1"/>
    <n v="15000"/>
    <n v="15000"/>
    <n v="7802419.6799999997"/>
    <x v="9"/>
    <s v="TI"/>
    <x v="2"/>
    <n v="1"/>
    <b v="1"/>
    <x v="0"/>
    <x v="6"/>
  </r>
  <r>
    <s v="KPAF-TI-387-04-07-2022"/>
    <s v="LTM/0604/22-23"/>
    <n v="6704"/>
    <n v="4821.1090000000004"/>
    <s v="ABL-000110"/>
    <s v="KPEX-SB-55847"/>
    <d v="2022-11-12T00:00:00"/>
    <n v="9868106.8100000005"/>
    <n v="1"/>
    <n v="4000"/>
    <n v="4000"/>
    <n v="2108024.81"/>
    <x v="9"/>
    <s v="TI"/>
    <x v="2"/>
    <n v="1"/>
    <b v="1"/>
    <x v="0"/>
    <x v="6"/>
  </r>
  <r>
    <s v="KAPW-TI-699-04-07-2022"/>
    <s v="LTM/0598/22-23"/>
    <n v="3839"/>
    <n v="9606.1"/>
    <s v="HMB-126136"/>
    <s v="KPPE-SB-99048"/>
    <d v="2022-11-12T00:00:00"/>
    <n v="38387228.799999997"/>
    <n v="1"/>
    <n v="5"/>
    <n v="5"/>
    <n v="6751.86"/>
    <x v="9"/>
    <s v="TI"/>
    <x v="2"/>
    <n v="1"/>
    <b v="1"/>
    <x v="0"/>
    <x v="6"/>
  </r>
  <r>
    <s v="KPFI-TI-451-05-07-2022"/>
    <s v="LTM/0602/22-23"/>
    <n v="20160"/>
    <n v="8308.1020000000008"/>
    <s v="ABL-000109"/>
    <s v="KPEX-SB-55828"/>
    <d v="2022-11-12T00:00:00"/>
    <n v="29674927.16"/>
    <n v="1"/>
    <n v="4238"/>
    <n v="4238"/>
    <n v="2204432.0499999998"/>
    <x v="9"/>
    <s v="TI"/>
    <x v="2"/>
    <n v="1"/>
    <b v="1"/>
    <x v="0"/>
    <x v="6"/>
  </r>
  <r>
    <s v="KPFI-TI-451-05-07-2022"/>
    <s v="LTM/0603/22-23"/>
    <n v="20160"/>
    <n v="8308.1020000000008"/>
    <s v="ABL-000108"/>
    <s v="KPEX-SB-55846"/>
    <d v="2022-11-12T00:00:00"/>
    <n v="29674927.16"/>
    <n v="1"/>
    <n v="29988"/>
    <n v="29988"/>
    <n v="15598597.42"/>
    <x v="9"/>
    <s v="TI"/>
    <x v="2"/>
    <n v="1"/>
    <b v="1"/>
    <x v="0"/>
    <x v="6"/>
  </r>
  <r>
    <s v="KPFI-TI-451-05-07-2022"/>
    <s v="LTM/0604/22-23"/>
    <n v="6704"/>
    <n v="8308.1020000000008"/>
    <s v="ABL-000110"/>
    <s v="KPEX-SB-55847"/>
    <d v="2022-11-12T00:00:00"/>
    <n v="9868106.8100000005"/>
    <n v="1"/>
    <n v="10774"/>
    <n v="10774"/>
    <n v="5677964.8200000003"/>
    <x v="9"/>
    <s v="TI"/>
    <x v="2"/>
    <n v="1"/>
    <b v="1"/>
    <x v="0"/>
    <x v="6"/>
  </r>
  <r>
    <s v="PQIB-IB-3057-24-08-2020"/>
    <s v="LTM/0598/22-23"/>
    <n v="3839"/>
    <n v="2701.12"/>
    <s v="HMB-126136"/>
    <s v="KPPE-SB-99048"/>
    <d v="2022-11-12T00:00:00"/>
    <n v="38387228.799999997"/>
    <n v="0.8"/>
    <n v="12093.88"/>
    <n v="15117.35"/>
    <n v="16331249.01"/>
    <x v="9"/>
    <s v="IB"/>
    <x v="0"/>
    <n v="0.8"/>
    <b v="1"/>
    <x v="0"/>
    <x v="0"/>
  </r>
  <r>
    <s v="PQIB-IB-3057-24-08-2020"/>
    <s v="LTM/0599/22-23"/>
    <n v="18388"/>
    <n v="2701.12"/>
    <s v="HMB-126315"/>
    <s v="KPPE-SB-98918"/>
    <d v="2022-11-11T00:00:00"/>
    <n v="24580853.559999999"/>
    <n v="0.8"/>
    <n v="13386.4"/>
    <n v="16733"/>
    <n v="18823594.59"/>
    <x v="9"/>
    <s v="IB"/>
    <x v="0"/>
    <n v="0.8"/>
    <b v="1"/>
    <x v="0"/>
    <x v="0"/>
  </r>
  <r>
    <s v="PQIB-IB-3057-24-08-2020"/>
    <s v="LTM/0602/22-23"/>
    <n v="20160"/>
    <n v="2701.12"/>
    <s v="ABL-000109"/>
    <s v="KPEX-SB-55828"/>
    <d v="2022-11-12T00:00:00"/>
    <n v="29674927.16"/>
    <n v="0.8"/>
    <n v="10862.04"/>
    <n v="13577.55"/>
    <n v="5649983.2699999996"/>
    <x v="9"/>
    <s v="IB"/>
    <x v="0"/>
    <n v="0.8"/>
    <b v="1"/>
    <x v="0"/>
    <x v="0"/>
  </r>
  <r>
    <s v="PQIB-IB-3057-24-08-2020"/>
    <s v="LTM/0603/22-23"/>
    <n v="20160"/>
    <n v="2701.12"/>
    <s v="ABL-000108"/>
    <s v="KPEX-SB-55846"/>
    <d v="2022-11-12T00:00:00"/>
    <n v="29674927.16"/>
    <n v="0.8"/>
    <n v="10862.04"/>
    <n v="13577.55"/>
    <n v="5650012.9800000004"/>
    <x v="9"/>
    <s v="IB"/>
    <x v="0"/>
    <n v="0.8"/>
    <b v="1"/>
    <x v="0"/>
    <x v="0"/>
  </r>
  <r>
    <s v="PQIB-IB-3057-24-08-2020"/>
    <s v="LTM/0604/22-23"/>
    <n v="6704"/>
    <n v="2701.12"/>
    <s v="ABL-000110"/>
    <s v="KPEX-SB-55847"/>
    <d v="2022-11-12T00:00:00"/>
    <n v="9868106.8100000005"/>
    <n v="0.8"/>
    <n v="3557.55"/>
    <n v="4446.9399999999996"/>
    <n v="1874850.91"/>
    <x v="9"/>
    <s v="IB"/>
    <x v="0"/>
    <n v="0.8"/>
    <b v="1"/>
    <x v="0"/>
    <x v="0"/>
  </r>
  <r>
    <s v="KPAF-TI-6976-22-08-2022"/>
    <s v="LTM/0602/22-23"/>
    <n v="20160"/>
    <n v="8308.2000000000007"/>
    <s v="ABL-000109"/>
    <s v="KPEX-SB-55828"/>
    <d v="2022-11-12T00:00:00"/>
    <n v="29674927.16"/>
    <n v="1"/>
    <n v="34"/>
    <n v="34"/>
    <n v="17685.39"/>
    <x v="9"/>
    <s v="TI"/>
    <x v="2"/>
    <n v="1"/>
    <b v="1"/>
    <x v="0"/>
    <x v="6"/>
  </r>
  <r>
    <s v="KPAF-TI-6976-22-08-2022"/>
    <s v="LTM/0602/22-23"/>
    <n v="20160"/>
    <n v="9606.2919999999995"/>
    <s v="ABL-000109"/>
    <s v="KPEX-SB-55828"/>
    <d v="2022-11-12T00:00:00"/>
    <n v="29674927.16"/>
    <n v="1"/>
    <n v="35"/>
    <n v="35"/>
    <n v="18205.55"/>
    <x v="9"/>
    <s v="TI"/>
    <x v="2"/>
    <n v="1"/>
    <b v="1"/>
    <x v="0"/>
    <x v="6"/>
  </r>
  <r>
    <s v="KPAF-TI-6976-22-08-2022"/>
    <s v="LTM/0603/22-23"/>
    <n v="20160"/>
    <n v="8308.2000000000007"/>
    <s v="ABL-000108"/>
    <s v="KPEX-SB-55846"/>
    <d v="2022-11-12T00:00:00"/>
    <n v="29674927.16"/>
    <n v="1"/>
    <n v="34"/>
    <n v="34"/>
    <n v="17685.48"/>
    <x v="9"/>
    <s v="TI"/>
    <x v="2"/>
    <n v="1"/>
    <b v="1"/>
    <x v="0"/>
    <x v="6"/>
  </r>
  <r>
    <s v="KPAF-TI-6976-22-08-2022"/>
    <s v="LTM/0603/22-23"/>
    <n v="20160"/>
    <n v="9606.2919999999995"/>
    <s v="ABL-000108"/>
    <s v="KPEX-SB-55846"/>
    <d v="2022-11-12T00:00:00"/>
    <n v="29674927.16"/>
    <n v="1"/>
    <n v="35"/>
    <n v="35"/>
    <n v="18205.650000000001"/>
    <x v="9"/>
    <s v="TI"/>
    <x v="2"/>
    <n v="1"/>
    <b v="1"/>
    <x v="0"/>
    <x v="6"/>
  </r>
  <r>
    <s v="KPAF-TI-6976-22-08-2022"/>
    <s v="LTM/0604/22-23"/>
    <n v="6704"/>
    <n v="8308.2000000000007"/>
    <s v="ABL-000110"/>
    <s v="KPEX-SB-55847"/>
    <d v="2022-11-12T00:00:00"/>
    <n v="9868106.8100000005"/>
    <n v="1"/>
    <n v="10"/>
    <n v="10"/>
    <n v="5270.06"/>
    <x v="9"/>
    <s v="TI"/>
    <x v="2"/>
    <n v="1"/>
    <b v="1"/>
    <x v="0"/>
    <x v="6"/>
  </r>
  <r>
    <s v="KPAF-TI-6976-22-08-2022"/>
    <s v="LTM/0604/22-23"/>
    <n v="6704"/>
    <n v="9606.2919999999995"/>
    <s v="ABL-000110"/>
    <s v="KPEX-SB-55847"/>
    <d v="2022-11-12T00:00:00"/>
    <n v="9868106.8100000005"/>
    <n v="1"/>
    <n v="12"/>
    <n v="12"/>
    <n v="6324.07"/>
    <x v="9"/>
    <s v="TI"/>
    <x v="2"/>
    <n v="1"/>
    <b v="1"/>
    <x v="0"/>
    <x v="6"/>
  </r>
  <r>
    <s v="KAPW-IB-14172-02-08-2022"/>
    <s v="LTM/0598/22-23"/>
    <n v="3839"/>
    <n v="2847"/>
    <s v="HMB-126136"/>
    <s v="KPPE-SB-99048"/>
    <d v="2022-11-12T00:00:00"/>
    <n v="38387228.799999997"/>
    <n v="0.03"/>
    <n v="453.52"/>
    <n v="15117.35"/>
    <n v="612421.16"/>
    <x v="9"/>
    <s v="IB"/>
    <x v="0"/>
    <n v="0.03"/>
    <b v="1"/>
    <x v="0"/>
    <x v="2"/>
  </r>
  <r>
    <s v="KAPW-IB-14172-02-08-2022"/>
    <s v="LTM/0599/22-23"/>
    <n v="18388"/>
    <n v="2847"/>
    <s v="HMB-126315"/>
    <s v="KPPE-SB-98918"/>
    <d v="2022-11-11T00:00:00"/>
    <n v="24580853.559999999"/>
    <n v="0.03"/>
    <n v="501.99"/>
    <n v="16733"/>
    <n v="705884.79"/>
    <x v="9"/>
    <s v="IB"/>
    <x v="0"/>
    <n v="0.03"/>
    <b v="1"/>
    <x v="0"/>
    <x v="2"/>
  </r>
  <r>
    <s v="KAPW-IB-14172-02-08-2022"/>
    <s v="LTM/0602/22-23"/>
    <n v="20160"/>
    <n v="2847"/>
    <s v="ABL-000109"/>
    <s v="KPEX-SB-55828"/>
    <d v="2022-11-12T00:00:00"/>
    <n v="29674927.16"/>
    <n v="0.03"/>
    <n v="407.33"/>
    <n v="13577.55"/>
    <n v="211876.19"/>
    <x v="9"/>
    <s v="IB"/>
    <x v="0"/>
    <n v="0.03"/>
    <b v="1"/>
    <x v="0"/>
    <x v="2"/>
  </r>
  <r>
    <s v="KAPW-IB-14172-02-08-2022"/>
    <s v="LTM/0603/22-23"/>
    <n v="20160"/>
    <n v="2847"/>
    <s v="ABL-000108"/>
    <s v="KPEX-SB-55846"/>
    <d v="2022-11-12T00:00:00"/>
    <n v="29674927.16"/>
    <n v="0.03"/>
    <n v="407.33"/>
    <n v="13577.55"/>
    <n v="211877.31"/>
    <x v="9"/>
    <s v="IB"/>
    <x v="0"/>
    <n v="0.03"/>
    <b v="1"/>
    <x v="0"/>
    <x v="2"/>
  </r>
  <r>
    <s v="KAPW-IB-14172-02-08-2022"/>
    <s v="LTM/0604/22-23"/>
    <n v="6704"/>
    <n v="2847"/>
    <s v="ABL-000110"/>
    <s v="KPEX-SB-55847"/>
    <d v="2022-11-12T00:00:00"/>
    <n v="9868106.8100000005"/>
    <n v="0.03"/>
    <n v="133.41"/>
    <n v="4446.9399999999996"/>
    <n v="70307.899999999994"/>
    <x v="9"/>
    <s v="IB"/>
    <x v="0"/>
    <n v="0.03"/>
    <b v="1"/>
    <x v="0"/>
    <x v="2"/>
  </r>
  <r>
    <s v="KAPE-IB-52786-05-10-2022"/>
    <s v="LTM/0598/22-23"/>
    <n v="3839"/>
    <n v="2915.11"/>
    <s v="HMB-126136"/>
    <s v="KPPE-SB-99048"/>
    <d v="2022-11-12T00:00:00"/>
    <n v="38387228.799999997"/>
    <n v="0.04"/>
    <n v="604.69000000000005"/>
    <n v="15117.35"/>
    <n v="816557.05"/>
    <x v="9"/>
    <s v="IB"/>
    <x v="0"/>
    <n v="0.04"/>
    <b v="1"/>
    <x v="0"/>
    <x v="2"/>
  </r>
  <r>
    <s v="KAPE-IB-52786-05-10-2022"/>
    <s v="LTM/0599/22-23"/>
    <n v="18388"/>
    <n v="2915.11"/>
    <s v="HMB-126315"/>
    <s v="KPPE-SB-98918"/>
    <d v="2022-11-11T00:00:00"/>
    <n v="24580853.559999999"/>
    <n v="0.04"/>
    <n v="669.32"/>
    <n v="16733"/>
    <n v="941179.73"/>
    <x v="9"/>
    <s v="IB"/>
    <x v="0"/>
    <n v="0.04"/>
    <b v="1"/>
    <x v="0"/>
    <x v="2"/>
  </r>
  <r>
    <s v="KAPE-IB-44820-20-09-2022"/>
    <s v="LTM/0599/22-23"/>
    <n v="18388"/>
    <n v="2832.1089999999999"/>
    <s v="HMB-126315"/>
    <s v="KPPE-SB-98918"/>
    <d v="2022-11-11T00:00:00"/>
    <n v="24580853.559999999"/>
    <n v="0.04"/>
    <n v="669.32"/>
    <n v="16733"/>
    <n v="941179.73"/>
    <x v="9"/>
    <s v="IB"/>
    <x v="0"/>
    <n v="0.04"/>
    <b v="1"/>
    <x v="0"/>
    <x v="2"/>
  </r>
  <r>
    <s v="KAPW-IB-57410-15-10-2021"/>
    <s v="LTM/0598/22-23"/>
    <n v="3839"/>
    <n v="5402.33"/>
    <s v="HMB-126136"/>
    <s v="KPPE-SB-99048"/>
    <d v="2022-11-12T00:00:00"/>
    <n v="38387228.799999997"/>
    <n v="1.0101"/>
    <n v="7274.37"/>
    <n v="7201.63"/>
    <n v="9823112.8399999999"/>
    <x v="9"/>
    <s v="IB"/>
    <x v="0"/>
    <n v="1.0101"/>
    <b v="1"/>
    <x v="0"/>
    <x v="3"/>
  </r>
  <r>
    <s v="KAPE-IB-55926-11-10-2022"/>
    <s v="LTM/0599/22-23"/>
    <n v="18388"/>
    <n v="3906.9090000000001"/>
    <s v="HMB-126315"/>
    <s v="KPPE-SB-98918"/>
    <d v="2022-11-11T00:00:00"/>
    <n v="24580853.559999999"/>
    <n v="0.04"/>
    <n v="669.32"/>
    <n v="16733"/>
    <n v="941179.73"/>
    <x v="9"/>
    <s v="IB"/>
    <x v="0"/>
    <n v="0.04"/>
    <b v="1"/>
    <x v="0"/>
    <x v="2"/>
  </r>
  <r>
    <s v="KAPE-IB-58949-17-10-2022"/>
    <s v="LTM/0599/22-23"/>
    <n v="18388"/>
    <n v="3809.9189999999999"/>
    <s v="HMB-126315"/>
    <s v="KPPE-SB-98918"/>
    <d v="2022-11-11T00:00:00"/>
    <n v="24580853.559999999"/>
    <n v="0.04"/>
    <n v="669.32"/>
    <n v="16733"/>
    <n v="941179.73"/>
    <x v="9"/>
    <s v="IB"/>
    <x v="0"/>
    <n v="0.04"/>
    <b v="1"/>
    <x v="0"/>
    <x v="2"/>
  </r>
  <r>
    <s v="KAPE-IB-45663-21-09-2022"/>
    <s v="LTM/0599/22-23"/>
    <n v="18388"/>
    <n v="4810.29"/>
    <s v="HMB-126315"/>
    <s v="KPPE-SB-98918"/>
    <d v="2022-11-11T00:00:00"/>
    <n v="24580853.559999999"/>
    <n v="0.06"/>
    <n v="953.4"/>
    <n v="15890"/>
    <n v="1286655.25"/>
    <x v="9"/>
    <s v="IB"/>
    <x v="0"/>
    <n v="0.06"/>
    <b v="1"/>
    <x v="0"/>
    <x v="7"/>
  </r>
  <r>
    <s v="KPAF-TI-1614-14-07-2022"/>
    <s v="LTM/0602/22-23"/>
    <n v="20160"/>
    <n v="9607.19"/>
    <s v="ABL-000109"/>
    <s v="KPEX-SB-55828"/>
    <d v="2022-11-12T00:00:00"/>
    <n v="29674927.16"/>
    <n v="1"/>
    <n v="177"/>
    <n v="177"/>
    <n v="92068.07"/>
    <x v="9"/>
    <s v="TI"/>
    <x v="2"/>
    <n v="1"/>
    <b v="1"/>
    <x v="0"/>
    <x v="6"/>
  </r>
  <r>
    <s v="KPAF-TI-1613-14-07-2022"/>
    <s v="LTM/0602/22-23"/>
    <n v="20160"/>
    <n v="9607.19"/>
    <s v="ABL-000109"/>
    <s v="KPEX-SB-55828"/>
    <d v="2022-11-12T00:00:00"/>
    <n v="29674927.16"/>
    <n v="1"/>
    <n v="3.3"/>
    <n v="3.3"/>
    <n v="1716.52"/>
    <x v="9"/>
    <s v="TI"/>
    <x v="2"/>
    <n v="1"/>
    <b v="1"/>
    <x v="0"/>
    <x v="6"/>
  </r>
  <r>
    <s v="KPAF-TI-1613-14-07-2022"/>
    <s v="LTM/0603/22-23"/>
    <n v="20160"/>
    <n v="9607.19"/>
    <s v="ABL-000108"/>
    <s v="KPEX-SB-55846"/>
    <d v="2022-11-12T00:00:00"/>
    <n v="29674927.16"/>
    <n v="1"/>
    <n v="180"/>
    <n v="180"/>
    <n v="93629.04"/>
    <x v="9"/>
    <s v="TI"/>
    <x v="2"/>
    <n v="1"/>
    <b v="1"/>
    <x v="0"/>
    <x v="6"/>
  </r>
  <r>
    <s v="KPAF-TI-1613-14-07-2022"/>
    <s v="LTM/0604/22-23"/>
    <n v="6704"/>
    <n v="9607.19"/>
    <s v="ABL-000110"/>
    <s v="KPEX-SB-55847"/>
    <d v="2022-11-12T00:00:00"/>
    <n v="9868106.8100000005"/>
    <n v="1"/>
    <n v="60"/>
    <n v="60"/>
    <n v="31620.37"/>
    <x v="9"/>
    <s v="TI"/>
    <x v="2"/>
    <n v="1"/>
    <b v="1"/>
    <x v="0"/>
    <x v="6"/>
  </r>
  <r>
    <s v="KPFI-TI-452-05-07-2022"/>
    <s v="LTM/0602/22-23"/>
    <n v="20160"/>
    <n v="8308.1020000000008"/>
    <s v="ABL-000109"/>
    <s v="KPEX-SB-55828"/>
    <d v="2022-11-12T00:00:00"/>
    <n v="29674927.16"/>
    <n v="1"/>
    <n v="25750"/>
    <n v="25750"/>
    <n v="13394083.35"/>
    <x v="9"/>
    <s v="TI"/>
    <x v="2"/>
    <n v="1"/>
    <b v="1"/>
    <x v="0"/>
    <x v="6"/>
  </r>
  <r>
    <s v="KPAF-IB-6908-09-08-2021"/>
    <s v="LTM/0598/22-23"/>
    <n v="3839"/>
    <n v="5402.33"/>
    <s v="HMB-126136"/>
    <s v="KPPE-SB-99048"/>
    <d v="2022-11-12T00:00:00"/>
    <n v="38387228.799999997"/>
    <n v="1.0101"/>
    <n v="480"/>
    <n v="475.2"/>
    <n v="648179.04"/>
    <x v="9"/>
    <s v="IB"/>
    <x v="0"/>
    <n v="1.0101"/>
    <b v="1"/>
    <x v="0"/>
    <x v="14"/>
  </r>
  <r>
    <s v="KAPE-IB-73834-25-10-2021"/>
    <s v="LTM/0598/22-23"/>
    <n v="3839"/>
    <n v="5402.33"/>
    <s v="HMB-126136"/>
    <s v="KPPE-SB-99048"/>
    <d v="2022-11-12T00:00:00"/>
    <n v="38387228.799999997"/>
    <n v="1.0101"/>
    <n v="7515.67"/>
    <n v="7440.52"/>
    <n v="10148957.84"/>
    <x v="9"/>
    <s v="IB"/>
    <x v="0"/>
    <n v="1.0101"/>
    <b v="1"/>
    <x v="0"/>
    <x v="3"/>
  </r>
  <r>
    <s v="KAPE-IB-196703-29-04-2022"/>
    <s v="LTM/0601/22-23"/>
    <n v="17850"/>
    <n v="2513.1"/>
    <s v="ABL-000107"/>
    <s v="KPEX-SB-56262"/>
    <d v="2022-11-12T00:00:00"/>
    <n v="26274565.149999999"/>
    <n v="0.04"/>
    <n v="475.71"/>
    <n v="11892.86"/>
    <n v="243387.04"/>
    <x v="9"/>
    <s v="IB"/>
    <x v="0"/>
    <n v="0.04"/>
    <b v="1"/>
    <x v="0"/>
    <x v="2"/>
  </r>
  <r>
    <s v="KPAF-TI-387-04-07-2022"/>
    <s v="LTM/0601/22-23"/>
    <n v="17850"/>
    <n v="4821.1090000000004"/>
    <s v="ABL-000107"/>
    <s v="KPEX-SB-56262"/>
    <d v="2022-11-12T00:00:00"/>
    <n v="26274565.149999999"/>
    <n v="1"/>
    <n v="15000"/>
    <n v="15000"/>
    <n v="7674435.3300000001"/>
    <x v="9"/>
    <s v="TI"/>
    <x v="2"/>
    <n v="1"/>
    <b v="1"/>
    <x v="0"/>
    <x v="6"/>
  </r>
  <r>
    <s v="KPAF-TI-387-04-07-2022"/>
    <s v="LTM/0605/22-23"/>
    <n v="13560"/>
    <n v="4821.1090000000004"/>
    <s v="HMB-126815"/>
    <s v="KPPE-SB-99087"/>
    <d v="2022-11-12T00:00:00"/>
    <n v="9899516.6199999992"/>
    <n v="1"/>
    <n v="11000"/>
    <n v="11000"/>
    <n v="4920050.0595999993"/>
    <x v="9"/>
    <s v="TI"/>
    <x v="2"/>
    <n v="1"/>
    <b v="1"/>
    <x v="0"/>
    <x v="6"/>
  </r>
  <r>
    <s v="KAPW-TI-699-04-07-2022"/>
    <s v="LTM/0605/22-23"/>
    <n v="13560"/>
    <n v="9606.1"/>
    <s v="HMB-126815"/>
    <s v="KPPE-SB-99087"/>
    <d v="2022-11-12T00:00:00"/>
    <n v="9899516.6199999992"/>
    <n v="1"/>
    <n v="5"/>
    <n v="5"/>
    <n v="4979466.5599999996"/>
    <x v="9"/>
    <s v="TI"/>
    <x v="2"/>
    <n v="1"/>
    <b v="1"/>
    <x v="0"/>
    <x v="6"/>
  </r>
  <r>
    <s v="PQIB-IB-3057-24-08-2020"/>
    <s v="LTM/0601/22-23"/>
    <n v="17850"/>
    <n v="2701.12"/>
    <s v="ABL-000107"/>
    <s v="KPEX-SB-56262"/>
    <d v="2022-11-12T00:00:00"/>
    <n v="26274565.149999999"/>
    <n v="0.8"/>
    <n v="9514.2900000000009"/>
    <n v="11892.86"/>
    <n v="4867786.8899999997"/>
    <x v="9"/>
    <s v="IB"/>
    <x v="0"/>
    <n v="0.8"/>
    <b v="1"/>
    <x v="0"/>
    <x v="0"/>
  </r>
  <r>
    <s v="PQIB-IB-3057-24-08-2020"/>
    <s v="LTM/0606/22-23"/>
    <n v="18831"/>
    <n v="2701.12"/>
    <s v="HMB-126831"/>
    <s v="KPPE-SB-99709"/>
    <d v="2022-11-13T00:00:00"/>
    <n v="27633762"/>
    <n v="0.8"/>
    <n v="9445.5999999999985"/>
    <n v="11807"/>
    <n v="16828651.969999999"/>
    <x v="9"/>
    <s v="IB"/>
    <x v="0"/>
    <n v="0.8"/>
    <b v="1"/>
    <x v="0"/>
    <x v="0"/>
  </r>
  <r>
    <s v="PQIB-IB-3057-24-08-2020"/>
    <s v="LTM/0607/22-23"/>
    <n v="61815"/>
    <n v="2701.12"/>
    <s v="HMB-126641"/>
    <s v="KPPE-SB-99745"/>
    <d v="2022-11-13T00:00:00"/>
    <n v="27203609.670000002"/>
    <n v="0.8"/>
    <n v="14872"/>
    <n v="18590"/>
    <n v="22583901.800000001"/>
    <x v="9"/>
    <s v="IB"/>
    <x v="0"/>
    <n v="0.8"/>
    <b v="1"/>
    <x v="0"/>
    <x v="0"/>
  </r>
  <r>
    <s v="PQIB-IB-3057-24-08-2020"/>
    <s v="LTM/0608/22-23"/>
    <n v="18248"/>
    <n v="2701.12"/>
    <s v="HMB-126703"/>
    <s v="KPPE-SB-99064"/>
    <d v="2022-11-12T00:00:00"/>
    <n v="8525514.5199999996"/>
    <n v="0.8"/>
    <n v="4108"/>
    <n v="5135"/>
    <n v="6693420"/>
    <x v="9"/>
    <s v="IB"/>
    <x v="0"/>
    <n v="0.8"/>
    <b v="1"/>
    <x v="0"/>
    <x v="0"/>
  </r>
  <r>
    <s v="KPAF-TI-6976-22-08-2022"/>
    <s v="LTM/0601/22-23"/>
    <n v="17850"/>
    <n v="8308.2000000000007"/>
    <s v="ABL-000107"/>
    <s v="KPEX-SB-56262"/>
    <d v="2022-11-12T00:00:00"/>
    <n v="26274565.149999999"/>
    <n v="1"/>
    <n v="48"/>
    <n v="48"/>
    <n v="24558.19"/>
    <x v="9"/>
    <s v="TI"/>
    <x v="2"/>
    <n v="1"/>
    <b v="1"/>
    <x v="0"/>
    <x v="6"/>
  </r>
  <r>
    <s v="KPAF-TI-6976-22-08-2022"/>
    <s v="LTM/0601/22-23"/>
    <n v="17850"/>
    <n v="9606.2919999999995"/>
    <s v="ABL-000107"/>
    <s v="KPEX-SB-56262"/>
    <d v="2022-11-12T00:00:00"/>
    <n v="26274565.149999999"/>
    <n v="1"/>
    <n v="50"/>
    <n v="50"/>
    <n v="25581.45"/>
    <x v="9"/>
    <s v="TI"/>
    <x v="2"/>
    <n v="1"/>
    <b v="1"/>
    <x v="0"/>
    <x v="6"/>
  </r>
  <r>
    <s v="KAPW-IB-14172-02-08-2022"/>
    <s v="LTM/0601/22-23"/>
    <n v="17850"/>
    <n v="2847"/>
    <s v="ABL-000107"/>
    <s v="KPEX-SB-56262"/>
    <d v="2022-11-12T00:00:00"/>
    <n v="26274565.149999999"/>
    <n v="0.03"/>
    <n v="356.79"/>
    <n v="11892.86"/>
    <n v="182544.12"/>
    <x v="9"/>
    <s v="IB"/>
    <x v="0"/>
    <n v="0.03"/>
    <b v="1"/>
    <x v="0"/>
    <x v="2"/>
  </r>
  <r>
    <s v="KAPW-IB-14172-02-08-2022"/>
    <s v="LTM/0606/22-23"/>
    <n v="18831"/>
    <n v="2847"/>
    <s v="HMB-126831"/>
    <s v="KPPE-SB-99709"/>
    <d v="2022-11-13T00:00:00"/>
    <n v="27633762"/>
    <n v="0.03"/>
    <n v="354.21"/>
    <n v="11807"/>
    <n v="631074.45000000007"/>
    <x v="9"/>
    <s v="IB"/>
    <x v="0"/>
    <n v="0.03"/>
    <b v="1"/>
    <x v="0"/>
    <x v="2"/>
  </r>
  <r>
    <s v="KAPW-IB-14172-02-08-2022"/>
    <s v="LTM/0607/22-23"/>
    <n v="61815"/>
    <n v="2847"/>
    <s v="HMB-126641"/>
    <s v="KPPE-SB-99745"/>
    <d v="2022-11-13T00:00:00"/>
    <n v="27203609.670000002"/>
    <n v="0.03"/>
    <n v="557.70000000000005"/>
    <n v="18590"/>
    <n v="846896.33000000007"/>
    <x v="9"/>
    <s v="IB"/>
    <x v="0"/>
    <n v="0.03"/>
    <b v="1"/>
    <x v="0"/>
    <x v="2"/>
  </r>
  <r>
    <s v="KAPW-IB-14172-02-08-2022"/>
    <s v="LTM/0608/22-23"/>
    <n v="18248"/>
    <n v="2847"/>
    <s v="HMB-126703"/>
    <s v="KPPE-SB-99064"/>
    <d v="2022-11-12T00:00:00"/>
    <n v="8525514.5199999996"/>
    <n v="0.03"/>
    <n v="154.05000000000001"/>
    <n v="5135"/>
    <n v="251003.25"/>
    <x v="9"/>
    <s v="IB"/>
    <x v="0"/>
    <n v="0.03"/>
    <b v="1"/>
    <x v="0"/>
    <x v="2"/>
  </r>
  <r>
    <s v="KAPE-IB-52786-05-10-2022"/>
    <s v="LTM/0606/22-23"/>
    <n v="18831"/>
    <n v="2915.11"/>
    <s v="HMB-126831"/>
    <s v="KPPE-SB-99709"/>
    <d v="2022-11-13T00:00:00"/>
    <n v="27633762"/>
    <n v="0.04"/>
    <n v="472.28"/>
    <n v="11807"/>
    <n v="841432.61"/>
    <x v="9"/>
    <s v="IB"/>
    <x v="0"/>
    <n v="0.04"/>
    <b v="1"/>
    <x v="0"/>
    <x v="2"/>
  </r>
  <r>
    <s v="KAPE-IB-52786-05-10-2022"/>
    <s v="LTM/0607/22-23"/>
    <n v="61815"/>
    <n v="2915.11"/>
    <s v="HMB-126641"/>
    <s v="KPPE-SB-99745"/>
    <d v="2022-11-13T00:00:00"/>
    <n v="27203609.670000002"/>
    <n v="0.04"/>
    <n v="743.60000000000014"/>
    <n v="18590"/>
    <n v="1129195.0899999999"/>
    <x v="9"/>
    <s v="IB"/>
    <x v="0"/>
    <n v="0.04"/>
    <b v="1"/>
    <x v="0"/>
    <x v="2"/>
  </r>
  <r>
    <s v="KAPE-IB-52786-05-10-2022"/>
    <s v="LTM/0608/22-23"/>
    <n v="18248"/>
    <n v="2915.11"/>
    <s v="HMB-126703"/>
    <s v="KPPE-SB-99064"/>
    <d v="2022-11-12T00:00:00"/>
    <n v="8525514.5199999996"/>
    <n v="0.04"/>
    <n v="205.39999999999998"/>
    <n v="5135"/>
    <n v="334671"/>
    <x v="9"/>
    <s v="IB"/>
    <x v="0"/>
    <n v="0.04"/>
    <b v="1"/>
    <x v="0"/>
    <x v="2"/>
  </r>
  <r>
    <s v="KAPE-IB-44820-20-09-2022"/>
    <s v="LTM/0606/22-23"/>
    <n v="18831"/>
    <n v="2832.1089999999999"/>
    <s v="HMB-126831"/>
    <s v="KPPE-SB-99709"/>
    <d v="2022-11-13T00:00:00"/>
    <n v="27633762"/>
    <n v="0.04"/>
    <n v="332"/>
    <n v="8300"/>
    <n v="510000.08"/>
    <x v="9"/>
    <s v="IB"/>
    <x v="0"/>
    <n v="0.04"/>
    <b v="1"/>
    <x v="0"/>
    <x v="2"/>
  </r>
  <r>
    <s v="KAPE-IB-44820-20-09-2022"/>
    <s v="LTM/0608/22-23"/>
    <n v="18248"/>
    <n v="2832.1089999999999"/>
    <s v="HMB-126703"/>
    <s v="KPPE-SB-99064"/>
    <d v="2022-11-12T00:00:00"/>
    <n v="8525514.5199999996"/>
    <n v="0.04"/>
    <n v="205.39999999999998"/>
    <n v="5135"/>
    <n v="334671"/>
    <x v="9"/>
    <s v="IB"/>
    <x v="0"/>
    <n v="0.04"/>
    <b v="1"/>
    <x v="0"/>
    <x v="2"/>
  </r>
  <r>
    <s v="KAPE-IB-55926-11-10-2022"/>
    <s v="LTM/0606/22-23"/>
    <n v="18831"/>
    <n v="3906.9090000000001"/>
    <s v="HMB-126831"/>
    <s v="KPPE-SB-99709"/>
    <d v="2022-11-13T00:00:00"/>
    <n v="27633762"/>
    <n v="0.04"/>
    <n v="432.15999999999997"/>
    <n v="10804"/>
    <n v="762631.41"/>
    <x v="9"/>
    <s v="IB"/>
    <x v="0"/>
    <n v="0.04"/>
    <b v="1"/>
    <x v="0"/>
    <x v="2"/>
  </r>
  <r>
    <s v="KAPE-IB-55926-11-10-2022"/>
    <s v="LTM/0607/22-23"/>
    <n v="61815"/>
    <n v="3906.9090000000001"/>
    <s v="HMB-126641"/>
    <s v="KPPE-SB-99745"/>
    <d v="2022-11-13T00:00:00"/>
    <n v="27203609.670000002"/>
    <n v="0.04"/>
    <n v="381.68"/>
    <n v="9542"/>
    <n v="491810.67"/>
    <x v="9"/>
    <s v="IB"/>
    <x v="0"/>
    <n v="0.04"/>
    <b v="1"/>
    <x v="0"/>
    <x v="2"/>
  </r>
  <r>
    <s v="KAPE-IB-55926-11-10-2022"/>
    <s v="LTM/0608/22-23"/>
    <n v="18248"/>
    <n v="3906.9090000000001"/>
    <s v="HMB-126703"/>
    <s v="KPPE-SB-99064"/>
    <d v="2022-11-12T00:00:00"/>
    <n v="8525514.5199999996"/>
    <n v="0.04"/>
    <n v="205.39999999999998"/>
    <n v="5135"/>
    <n v="334671"/>
    <x v="9"/>
    <s v="IB"/>
    <x v="0"/>
    <n v="0.04"/>
    <b v="1"/>
    <x v="0"/>
    <x v="2"/>
  </r>
  <r>
    <s v="KAPE-IB-58949-17-10-2022"/>
    <s v="LTM/0606/22-23"/>
    <n v="18831"/>
    <n v="3809.9189999999999"/>
    <s v="HMB-126831"/>
    <s v="KPPE-SB-99709"/>
    <d v="2022-11-13T00:00:00"/>
    <n v="27633762"/>
    <n v="0.04"/>
    <n v="432.15999999999997"/>
    <n v="10804"/>
    <n v="762631.41"/>
    <x v="9"/>
    <s v="IB"/>
    <x v="0"/>
    <n v="0.04"/>
    <b v="1"/>
    <x v="0"/>
    <x v="2"/>
  </r>
  <r>
    <s v="KAPE-IB-58949-17-10-2022"/>
    <s v="LTM/0607/22-23"/>
    <n v="61815"/>
    <n v="3809.9189999999999"/>
    <s v="HMB-126641"/>
    <s v="KPPE-SB-99745"/>
    <d v="2022-11-13T00:00:00"/>
    <n v="27203609.670000002"/>
    <n v="0.04"/>
    <n v="381.68"/>
    <n v="9542"/>
    <n v="491810.67"/>
    <x v="9"/>
    <s v="IB"/>
    <x v="0"/>
    <n v="0.04"/>
    <b v="1"/>
    <x v="0"/>
    <x v="2"/>
  </r>
  <r>
    <s v="KAPE-IB-58949-17-10-2022"/>
    <s v="LTM/0608/22-23"/>
    <n v="18248"/>
    <n v="3809.9189999999999"/>
    <s v="HMB-126703"/>
    <s v="KPPE-SB-99064"/>
    <d v="2022-11-12T00:00:00"/>
    <n v="8525514.5199999996"/>
    <n v="0.04"/>
    <n v="205.39999999999998"/>
    <n v="5135"/>
    <n v="334671"/>
    <x v="9"/>
    <s v="IB"/>
    <x v="0"/>
    <n v="0.04"/>
    <b v="1"/>
    <x v="0"/>
    <x v="2"/>
  </r>
  <r>
    <s v="KAPE-IB-45663-21-09-2022"/>
    <s v="LTM/0606/22-23"/>
    <n v="18831"/>
    <n v="4810.29"/>
    <s v="HMB-126831"/>
    <s v="KPPE-SB-99709"/>
    <d v="2022-11-13T00:00:00"/>
    <n v="27633762"/>
    <n v="0.06"/>
    <n v="648.24"/>
    <n v="10804"/>
    <n v="1143947.1000000001"/>
    <x v="9"/>
    <s v="IB"/>
    <x v="0"/>
    <n v="0.06"/>
    <b v="1"/>
    <x v="0"/>
    <x v="7"/>
  </r>
  <r>
    <s v="KAPE-IB-45663-21-09-2022"/>
    <s v="LTM/0607/22-23"/>
    <n v="61815"/>
    <n v="4810.29"/>
    <s v="HMB-126641"/>
    <s v="KPPE-SB-99745"/>
    <d v="2022-11-13T00:00:00"/>
    <n v="27203609.670000002"/>
    <n v="0.06"/>
    <n v="1065.24"/>
    <n v="17754"/>
    <n v="1659995.1"/>
    <x v="9"/>
    <s v="IB"/>
    <x v="0"/>
    <n v="0.06"/>
    <b v="1"/>
    <x v="0"/>
    <x v="7"/>
  </r>
  <r>
    <s v="KAPE-IB-45663-21-09-2022"/>
    <s v="LTM/0608/22-23"/>
    <n v="18248"/>
    <n v="4810.29"/>
    <s v="HMB-126703"/>
    <s v="KPPE-SB-99064"/>
    <d v="2022-11-12T00:00:00"/>
    <n v="8525514.5199999996"/>
    <n v="0.06"/>
    <n v="182.94"/>
    <n v="3049"/>
    <n v="242407.27"/>
    <x v="9"/>
    <s v="IB"/>
    <x v="0"/>
    <n v="0.06"/>
    <b v="1"/>
    <x v="0"/>
    <x v="7"/>
  </r>
  <r>
    <s v="KPAF-TI-1614-14-07-2022"/>
    <s v="LTM/0601/22-23"/>
    <n v="17850"/>
    <n v="9607.19"/>
    <s v="ABL-000107"/>
    <s v="KPEX-SB-56262"/>
    <d v="2022-11-12T00:00:00"/>
    <n v="26274565.149999999"/>
    <n v="1"/>
    <n v="159.93"/>
    <n v="159.93"/>
    <n v="81824.83"/>
    <x v="9"/>
    <s v="TI"/>
    <x v="2"/>
    <n v="1"/>
    <b v="1"/>
    <x v="0"/>
    <x v="6"/>
  </r>
  <r>
    <s v="KPFI-TI-454-05-07-2022"/>
    <s v="LTM/0601/22-23"/>
    <n v="17850"/>
    <n v="8308.1020000000008"/>
    <s v="ABL-000107"/>
    <s v="KPEX-SB-56262"/>
    <d v="2022-11-12T00:00:00"/>
    <n v="26274565.149999999"/>
    <n v="1"/>
    <n v="25750"/>
    <n v="25750"/>
    <n v="13174447.310000001"/>
    <x v="9"/>
    <s v="TI"/>
    <x v="2"/>
    <n v="1"/>
    <b v="1"/>
    <x v="0"/>
    <x v="6"/>
  </r>
  <r>
    <s v="KAPE-IB-226952-21-06-2022"/>
    <s v="LTM/0611/22-23"/>
    <n v="32506"/>
    <n v="3402.42"/>
    <s v="HBL-033424"/>
    <s v="KPPE-SB-100895"/>
    <d v="2022-11-15T00:00:00"/>
    <n v="36095548.619999997"/>
    <n v="0.04"/>
    <n v="130.62"/>
    <n v="3265.3"/>
    <n v="186324.91999999998"/>
    <x v="9"/>
    <s v="IB"/>
    <x v="0"/>
    <n v="0.04"/>
    <b v="1"/>
    <x v="0"/>
    <x v="2"/>
  </r>
  <r>
    <s v="KAPW-TI-699-04-07-2022"/>
    <s v="LTM/0611/22-23"/>
    <n v="32506"/>
    <n v="9606.1"/>
    <s v="HBL-033424"/>
    <s v="KPPE-SB-100895"/>
    <d v="2022-11-15T00:00:00"/>
    <n v="36095548.619999997"/>
    <n v="1"/>
    <n v="5"/>
    <n v="5"/>
    <n v="17503.009999999998"/>
    <x v="9"/>
    <s v="TI"/>
    <x v="2"/>
    <n v="1"/>
    <b v="1"/>
    <x v="0"/>
    <x v="6"/>
  </r>
  <r>
    <s v="PQIB-IB-3057-24-08-2020"/>
    <s v="LTM/0610/22-23"/>
    <n v="2092"/>
    <n v="2701.12"/>
    <s v="HMB-127429"/>
    <s v="KPEX-SB-57236"/>
    <d v="2022-11-16T00:00:00"/>
    <n v="15573490.93"/>
    <n v="0.8"/>
    <n v="4813.6000000000004"/>
    <n v="6017"/>
    <n v="12517070.98"/>
    <x v="9"/>
    <s v="IB"/>
    <x v="0"/>
    <n v="0.8"/>
    <b v="1"/>
    <x v="0"/>
    <x v="0"/>
  </r>
  <r>
    <s v="PQIB-IB-3057-24-08-2020"/>
    <s v="LTM/0610/22-23"/>
    <n v="2092"/>
    <n v="2701.12"/>
    <s v="HMB-127429"/>
    <s v="KPEX-SB-57236"/>
    <d v="2022-11-16T00:00:00"/>
    <n v="15573490.93"/>
    <n v="0.79999999999999993"/>
    <n v="1349.6"/>
    <n v="1687"/>
    <n v="12517070.98"/>
    <x v="9"/>
    <s v="IB"/>
    <x v="0"/>
    <n v="0.8"/>
    <b v="1"/>
    <x v="0"/>
    <x v="0"/>
  </r>
  <r>
    <s v="PQIB-IB-3057-24-08-2020"/>
    <s v="LTM/0611/22-23"/>
    <n v="32506"/>
    <n v="2701.12"/>
    <s v="HBL-033424"/>
    <s v="KPPE-SB-100895"/>
    <d v="2022-11-15T00:00:00"/>
    <n v="36095548.619999997"/>
    <n v="0.8"/>
    <n v="12013.100000000002"/>
    <n v="15016.380000000001"/>
    <n v="27750058.68"/>
    <x v="9"/>
    <s v="IB"/>
    <x v="0"/>
    <n v="0.8"/>
    <b v="1"/>
    <x v="0"/>
    <x v="0"/>
  </r>
  <r>
    <s v="KAPW-IB-14172-02-08-2022"/>
    <s v="LTM/0610/22-23"/>
    <n v="2092"/>
    <n v="2847"/>
    <s v="HMB-127429"/>
    <s v="KPEX-SB-57236"/>
    <d v="2022-11-16T00:00:00"/>
    <n v="15573490.93"/>
    <n v="0.03"/>
    <n v="231.12"/>
    <n v="7704"/>
    <n v="469390.16000000003"/>
    <x v="9"/>
    <s v="IB"/>
    <x v="0"/>
    <n v="0.03"/>
    <b v="1"/>
    <x v="0"/>
    <x v="2"/>
  </r>
  <r>
    <s v="KAPW-IB-14172-02-08-2022"/>
    <s v="LTM/0611/22-23"/>
    <n v="32506"/>
    <n v="2847"/>
    <s v="HBL-033424"/>
    <s v="KPPE-SB-100895"/>
    <d v="2022-11-15T00:00:00"/>
    <n v="36095548.619999997"/>
    <n v="0.03"/>
    <n v="450.49"/>
    <n v="15016.380000000001"/>
    <n v="1040621.28"/>
    <x v="9"/>
    <s v="IB"/>
    <x v="0"/>
    <n v="0.03"/>
    <b v="1"/>
    <x v="0"/>
    <x v="2"/>
  </r>
  <r>
    <s v="KAPE-IB-52786-05-10-2022"/>
    <s v="LTM/0610/22-23"/>
    <n v="2092"/>
    <n v="2915.11"/>
    <s v="HMB-127429"/>
    <s v="KPEX-SB-57236"/>
    <d v="2022-11-16T00:00:00"/>
    <n v="15573490.93"/>
    <n v="0.04"/>
    <n v="308.16000000000003"/>
    <n v="7704"/>
    <n v="625853.55000000005"/>
    <x v="9"/>
    <s v="IB"/>
    <x v="0"/>
    <n v="0.04"/>
    <b v="1"/>
    <x v="0"/>
    <x v="2"/>
  </r>
  <r>
    <s v="KAPE-IB-52786-05-10-2022"/>
    <s v="LTM/0611/22-23"/>
    <n v="32506"/>
    <n v="2915.11"/>
    <s v="HBL-033424"/>
    <s v="KPPE-SB-100895"/>
    <d v="2022-11-15T00:00:00"/>
    <n v="36095548.619999997"/>
    <n v="0.04"/>
    <n v="299.14999999999998"/>
    <n v="7478.63"/>
    <n v="583012.06000000006"/>
    <x v="9"/>
    <s v="IB"/>
    <x v="0"/>
    <n v="0.04"/>
    <b v="1"/>
    <x v="0"/>
    <x v="2"/>
  </r>
  <r>
    <s v="KAPE-IB-44820-20-09-2022"/>
    <s v="LTM/0610/22-23"/>
    <n v="2092"/>
    <n v="2832.1089999999999"/>
    <s v="HMB-127429"/>
    <s v="KPEX-SB-57236"/>
    <d v="2022-11-16T00:00:00"/>
    <n v="15573490.93"/>
    <n v="0.04"/>
    <n v="308.16000000000003"/>
    <n v="7704"/>
    <n v="625853.55000000005"/>
    <x v="9"/>
    <s v="IB"/>
    <x v="0"/>
    <n v="0.04"/>
    <b v="1"/>
    <x v="0"/>
    <x v="2"/>
  </r>
  <r>
    <s v="KAPE-IB-44820-20-09-2022"/>
    <s v="LTM/0611/22-23"/>
    <n v="32506"/>
    <n v="2832.1089999999999"/>
    <s v="HBL-033424"/>
    <s v="KPPE-SB-100895"/>
    <d v="2022-11-15T00:00:00"/>
    <n v="36095548.619999997"/>
    <n v="0.04"/>
    <n v="105.12"/>
    <n v="2628"/>
    <n v="131169.79999999999"/>
    <x v="9"/>
    <s v="IB"/>
    <x v="0"/>
    <n v="0.04"/>
    <b v="1"/>
    <x v="0"/>
    <x v="2"/>
  </r>
  <r>
    <s v="KPFI-TI-4987-16-08-2022"/>
    <s v="LTM/0611/22-23"/>
    <n v="32506"/>
    <n v="8523.5990000000002"/>
    <s v="HBL-033424"/>
    <s v="KPPE-SB-100895"/>
    <d v="2022-11-15T00:00:00"/>
    <n v="36095548.619999997"/>
    <n v="1"/>
    <n v="8310"/>
    <n v="8310"/>
    <n v="4540990.58"/>
    <x v="9"/>
    <s v="TI"/>
    <x v="2"/>
    <n v="1"/>
    <b v="1"/>
    <x v="0"/>
    <x v="6"/>
  </r>
  <r>
    <s v="KPAF-TI-6971-22-08-2022"/>
    <s v="LTM/0611/22-23"/>
    <n v="32506"/>
    <n v="5807.1030000000001"/>
    <s v="HBL-033424"/>
    <s v="KPPE-SB-100895"/>
    <d v="2022-11-15T00:00:00"/>
    <n v="36095548.619999997"/>
    <n v="1"/>
    <n v="8"/>
    <n v="8"/>
    <n v="26554.46"/>
    <x v="9"/>
    <s v="TI"/>
    <x v="2"/>
    <n v="1"/>
    <b v="1"/>
    <x v="0"/>
    <x v="6"/>
  </r>
  <r>
    <s v="KAPE-IB-55926-11-10-2022"/>
    <s v="LTM/0611/22-23"/>
    <n v="32506"/>
    <n v="3906.9090000000001"/>
    <s v="HBL-033424"/>
    <s v="KPPE-SB-100895"/>
    <d v="2022-11-15T00:00:00"/>
    <n v="36095548.619999997"/>
    <n v="0.04"/>
    <n v="259.88"/>
    <n v="6497"/>
    <n v="478561.94"/>
    <x v="9"/>
    <s v="IB"/>
    <x v="0"/>
    <n v="0.04"/>
    <b v="1"/>
    <x v="0"/>
    <x v="2"/>
  </r>
  <r>
    <s v="KAPE-IB-58949-17-10-2022"/>
    <s v="LTM/0610/22-23"/>
    <n v="2092"/>
    <n v="3809.9189999999999"/>
    <s v="HMB-127429"/>
    <s v="KPEX-SB-57236"/>
    <d v="2022-11-16T00:00:00"/>
    <n v="15573490.93"/>
    <n v="0.04"/>
    <n v="308.16000000000003"/>
    <n v="7704"/>
    <n v="625853.55000000005"/>
    <x v="9"/>
    <s v="IB"/>
    <x v="0"/>
    <n v="0.04"/>
    <b v="1"/>
    <x v="0"/>
    <x v="2"/>
  </r>
  <r>
    <s v="KAPE-IB-58949-17-10-2022"/>
    <s v="LTM/0611/22-23"/>
    <n v="32506"/>
    <n v="3809.9189999999999"/>
    <s v="HBL-033424"/>
    <s v="KPPE-SB-100895"/>
    <d v="2022-11-15T00:00:00"/>
    <n v="36095548.619999997"/>
    <n v="0.04"/>
    <n v="299.14999999999998"/>
    <n v="7478.63"/>
    <n v="583012.06000000006"/>
    <x v="9"/>
    <s v="IB"/>
    <x v="0"/>
    <n v="0.04"/>
    <b v="1"/>
    <x v="0"/>
    <x v="2"/>
  </r>
  <r>
    <s v="KAPE-IB-45663-21-09-2022"/>
    <s v="LTM/0610/22-23"/>
    <n v="2092"/>
    <n v="4810.29"/>
    <s v="HMB-127429"/>
    <s v="KPEX-SB-57236"/>
    <d v="2022-11-16T00:00:00"/>
    <n v="15573490.93"/>
    <n v="0.06"/>
    <n v="361.02"/>
    <n v="6017"/>
    <n v="709469.15"/>
    <x v="9"/>
    <s v="IB"/>
    <x v="0"/>
    <n v="0.06"/>
    <b v="1"/>
    <x v="0"/>
    <x v="7"/>
  </r>
  <r>
    <s v="KAPE-IB-45663-21-09-2022"/>
    <s v="LTM/0611/22-23"/>
    <n v="32506"/>
    <n v="4810.29"/>
    <s v="HBL-033424"/>
    <s v="KPPE-SB-100895"/>
    <d v="2022-11-15T00:00:00"/>
    <n v="36095548.619999997"/>
    <n v="0.06"/>
    <n v="389.82"/>
    <n v="6497"/>
    <n v="717842.91999999993"/>
    <x v="9"/>
    <s v="IB"/>
    <x v="0"/>
    <n v="0.06"/>
    <b v="1"/>
    <x v="0"/>
    <x v="7"/>
  </r>
  <r>
    <s v="KPAF-TI-5514-11-08-2022"/>
    <s v="LTM/0611/22-23"/>
    <n v="32506"/>
    <n v="9607.11"/>
    <s v="HBL-033424"/>
    <s v="KPPE-SB-100895"/>
    <d v="2022-11-15T00:00:00"/>
    <n v="36095548.619999997"/>
    <n v="1"/>
    <n v="15"/>
    <n v="15"/>
    <n v="39896.910000000003"/>
    <x v="9"/>
    <s v="TI"/>
    <x v="2"/>
    <n v="1"/>
    <b v="1"/>
    <x v="0"/>
    <x v="6"/>
  </r>
  <r>
    <s v="PQIB-IB-3057-24-08-2020"/>
    <s v="LTM/0613/22-23"/>
    <n v="54550"/>
    <n v="2701.12"/>
    <s v="HMB-128274"/>
    <s v="KPPE-SB-102578"/>
    <d v="2022-11-17T00:00:00"/>
    <n v="45914363.340000004"/>
    <n v="0.8"/>
    <n v="17068"/>
    <n v="21335"/>
    <n v="36463798.479999997"/>
    <x v="9"/>
    <s v="IB"/>
    <x v="0"/>
    <n v="0.8"/>
    <b v="1"/>
    <x v="0"/>
    <x v="0"/>
  </r>
  <r>
    <s v="PQIB-IB-3057-24-08-2020"/>
    <s v="LTM/0620/22-23"/>
    <n v="1480"/>
    <n v="2701.12"/>
    <s v="HMB-127839"/>
    <s v="KPPE-SB-102101"/>
    <d v="2022-11-16T00:00:00"/>
    <n v="2544491.62"/>
    <n v="0.8"/>
    <n v="1432.8"/>
    <n v="1791"/>
    <n v="1938660.28"/>
    <x v="9"/>
    <s v="IB"/>
    <x v="0"/>
    <n v="0.8"/>
    <b v="1"/>
    <x v="0"/>
    <x v="0"/>
  </r>
  <r>
    <s v="PQIB-IB-3057-24-08-2020"/>
    <s v="LTM/0622/22-23"/>
    <n v="55518"/>
    <n v="2701.12"/>
    <s v="HMB-128259"/>
    <s v="KPPE-SB-102636"/>
    <d v="2022-11-17T00:00:00"/>
    <n v="34218078.520000003"/>
    <n v="0.8"/>
    <n v="4296"/>
    <n v="5370"/>
    <n v="9336253.629999999"/>
    <x v="9"/>
    <s v="IB"/>
    <x v="0"/>
    <n v="0.8"/>
    <b v="1"/>
    <x v="0"/>
    <x v="0"/>
  </r>
  <r>
    <s v="KAPW-IB-14172-02-08-2022"/>
    <s v="LTM/0613/22-23"/>
    <n v="54550"/>
    <n v="2847"/>
    <s v="HMB-128274"/>
    <s v="KPPE-SB-102578"/>
    <d v="2022-11-17T00:00:00"/>
    <n v="45914363.340000004"/>
    <n v="0.03"/>
    <n v="640.04999999999995"/>
    <n v="21335"/>
    <n v="1367392.44"/>
    <x v="9"/>
    <s v="IB"/>
    <x v="0"/>
    <n v="0.03"/>
    <b v="1"/>
    <x v="0"/>
    <x v="2"/>
  </r>
  <r>
    <s v="KAPW-IB-14172-02-08-2022"/>
    <s v="LTM/0620/22-23"/>
    <n v="1480"/>
    <n v="2847"/>
    <s v="HMB-127839"/>
    <s v="KPPE-SB-102101"/>
    <d v="2022-11-16T00:00:00"/>
    <n v="2544491.62"/>
    <n v="0.03"/>
    <n v="53.73"/>
    <n v="1791"/>
    <n v="72699.759999999995"/>
    <x v="9"/>
    <s v="IB"/>
    <x v="0"/>
    <n v="0.03"/>
    <b v="1"/>
    <x v="0"/>
    <x v="2"/>
  </r>
  <r>
    <s v="KAPW-IB-14172-02-08-2022"/>
    <s v="LTM/0622/22-23"/>
    <n v="55518"/>
    <n v="2847"/>
    <s v="HMB-128259"/>
    <s v="KPPE-SB-102636"/>
    <d v="2022-11-17T00:00:00"/>
    <n v="34218078.520000003"/>
    <n v="0.03"/>
    <n v="161.1"/>
    <n v="5370"/>
    <n v="350109.51"/>
    <x v="9"/>
    <s v="IB"/>
    <x v="0"/>
    <n v="0.03"/>
    <b v="1"/>
    <x v="0"/>
    <x v="2"/>
  </r>
  <r>
    <s v="KAPE-IB-52786-05-10-2022"/>
    <s v="LTM/0613/22-23"/>
    <n v="54550"/>
    <n v="2915.11"/>
    <s v="HMB-128274"/>
    <s v="KPPE-SB-102578"/>
    <d v="2022-11-17T00:00:00"/>
    <n v="45914363.340000004"/>
    <n v="0.04"/>
    <n v="853.4"/>
    <n v="21335"/>
    <n v="1823189.92"/>
    <x v="9"/>
    <s v="IB"/>
    <x v="0"/>
    <n v="0.04"/>
    <b v="1"/>
    <x v="0"/>
    <x v="2"/>
  </r>
  <r>
    <s v="KAPE-IB-52786-05-10-2022"/>
    <s v="LTM/0620/22-23"/>
    <n v="1480"/>
    <n v="2915.11"/>
    <s v="HMB-127839"/>
    <s v="KPPE-SB-102101"/>
    <d v="2022-11-16T00:00:00"/>
    <n v="2544491.62"/>
    <n v="0.04"/>
    <n v="71.64"/>
    <n v="1791"/>
    <n v="96933.01"/>
    <x v="9"/>
    <s v="IB"/>
    <x v="0"/>
    <n v="0.04"/>
    <b v="1"/>
    <x v="0"/>
    <x v="2"/>
  </r>
  <r>
    <s v="KAPE-IB-52786-05-10-2022"/>
    <s v="LTM/0622/22-23"/>
    <n v="55518"/>
    <n v="2915.11"/>
    <s v="HMB-128259"/>
    <s v="KPPE-SB-102636"/>
    <d v="2022-11-17T00:00:00"/>
    <n v="34218078.520000003"/>
    <n v="0.04"/>
    <n v="214.8"/>
    <n v="5370"/>
    <n v="466812.68000000005"/>
    <x v="9"/>
    <s v="IB"/>
    <x v="0"/>
    <n v="0.04"/>
    <b v="1"/>
    <x v="0"/>
    <x v="2"/>
  </r>
  <r>
    <s v="KAPE-IB-44820-20-09-2022"/>
    <s v="LTM/0613/22-23"/>
    <n v="54550"/>
    <n v="2832.1089999999999"/>
    <s v="HMB-128274"/>
    <s v="KPPE-SB-102578"/>
    <d v="2022-11-17T00:00:00"/>
    <n v="45914363.340000004"/>
    <n v="0.04"/>
    <n v="853.4"/>
    <n v="21335"/>
    <n v="1823189.92"/>
    <x v="9"/>
    <s v="IB"/>
    <x v="0"/>
    <n v="0.04"/>
    <b v="1"/>
    <x v="0"/>
    <x v="2"/>
  </r>
  <r>
    <s v="KAPE-IB-44820-20-09-2022"/>
    <s v="LTM/0620/22-23"/>
    <n v="1480"/>
    <n v="2832.1089999999999"/>
    <s v="HMB-127839"/>
    <s v="KPPE-SB-102101"/>
    <d v="2022-11-16T00:00:00"/>
    <n v="2544491.62"/>
    <n v="0.04"/>
    <n v="71.64"/>
    <n v="1791"/>
    <n v="96933.01"/>
    <x v="9"/>
    <s v="IB"/>
    <x v="0"/>
    <n v="0.04"/>
    <b v="1"/>
    <x v="0"/>
    <x v="2"/>
  </r>
  <r>
    <s v="KAPE-IB-44820-20-09-2022"/>
    <s v="LTM/0622/22-23"/>
    <n v="55518"/>
    <n v="2832.1089999999999"/>
    <s v="HMB-128259"/>
    <s v="KPPE-SB-102636"/>
    <d v="2022-11-17T00:00:00"/>
    <n v="34218078.520000003"/>
    <n v="0.04"/>
    <n v="214.8"/>
    <n v="5370"/>
    <n v="466812.68000000005"/>
    <x v="9"/>
    <s v="IB"/>
    <x v="0"/>
    <n v="0.04"/>
    <b v="1"/>
    <x v="0"/>
    <x v="2"/>
  </r>
  <r>
    <s v="KAPE-IB-55926-11-10-2022"/>
    <s v="LTM/0613/22-23"/>
    <n v="54550"/>
    <n v="3906.9090000000001"/>
    <s v="HMB-128274"/>
    <s v="KPPE-SB-102578"/>
    <d v="2022-11-17T00:00:00"/>
    <n v="45914363.340000004"/>
    <n v="0.04"/>
    <n v="197.16"/>
    <n v="4929"/>
    <n v="378223.93"/>
    <x v="9"/>
    <s v="IB"/>
    <x v="0"/>
    <n v="0.04"/>
    <b v="1"/>
    <x v="0"/>
    <x v="2"/>
  </r>
  <r>
    <s v="KAPE-IB-55926-11-10-2022"/>
    <s v="LTM/0620/22-23"/>
    <n v="1480"/>
    <n v="3906.9090000000001"/>
    <s v="HMB-127839"/>
    <s v="KPPE-SB-102101"/>
    <d v="2022-11-16T00:00:00"/>
    <n v="2544491.62"/>
    <n v="0.04"/>
    <n v="71.64"/>
    <n v="1791"/>
    <n v="96933.01"/>
    <x v="9"/>
    <s v="IB"/>
    <x v="0"/>
    <n v="0.04"/>
    <b v="1"/>
    <x v="0"/>
    <x v="2"/>
  </r>
  <r>
    <s v="KAPE-IB-58949-17-10-2022"/>
    <s v="LTM/0613/22-23"/>
    <n v="54550"/>
    <n v="3809.9189999999999"/>
    <s v="HMB-128274"/>
    <s v="KPPE-SB-102578"/>
    <d v="2022-11-17T00:00:00"/>
    <n v="45914363.340000004"/>
    <n v="0.04"/>
    <n v="197.16"/>
    <n v="4929"/>
    <n v="378223.93"/>
    <x v="9"/>
    <s v="IB"/>
    <x v="0"/>
    <n v="0.04"/>
    <b v="1"/>
    <x v="0"/>
    <x v="2"/>
  </r>
  <r>
    <s v="KAPE-IB-58949-17-10-2022"/>
    <s v="LTM/0620/22-23"/>
    <n v="1480"/>
    <n v="3809.9189999999999"/>
    <s v="HMB-127839"/>
    <s v="KPPE-SB-102101"/>
    <d v="2022-11-16T00:00:00"/>
    <n v="2544491.62"/>
    <n v="0.04"/>
    <n v="71.64"/>
    <n v="1791"/>
    <n v="96933.01"/>
    <x v="9"/>
    <s v="IB"/>
    <x v="0"/>
    <n v="0.04"/>
    <b v="1"/>
    <x v="0"/>
    <x v="2"/>
  </r>
  <r>
    <s v="KAPE-IB-45663-21-09-2022"/>
    <s v="LTM/0613/22-23"/>
    <n v="54550"/>
    <n v="4810.29"/>
    <s v="HMB-128274"/>
    <s v="KPPE-SB-102578"/>
    <d v="2022-11-17T00:00:00"/>
    <n v="45914363.340000004"/>
    <n v="0.06"/>
    <n v="1280.0999999999999"/>
    <n v="21335"/>
    <n v="2734784.89"/>
    <x v="9"/>
    <s v="IB"/>
    <x v="0"/>
    <n v="0.06"/>
    <b v="1"/>
    <x v="0"/>
    <x v="7"/>
  </r>
  <r>
    <s v="KAPE-IB-45663-21-09-2022"/>
    <s v="LTM/0620/22-23"/>
    <n v="1480"/>
    <n v="4810.29"/>
    <s v="HMB-127839"/>
    <s v="KPPE-SB-102101"/>
    <d v="2022-11-16T00:00:00"/>
    <n v="2544491.62"/>
    <n v="0.06"/>
    <n v="107.46"/>
    <n v="1791"/>
    <n v="145399.51999999999"/>
    <x v="9"/>
    <s v="IB"/>
    <x v="0"/>
    <n v="0.06"/>
    <b v="1"/>
    <x v="0"/>
    <x v="7"/>
  </r>
  <r>
    <s v="KAPE-IB-45663-21-09-2022"/>
    <s v="LTM/0622/22-23"/>
    <n v="55518"/>
    <n v="4810.29"/>
    <s v="HMB-128259"/>
    <s v="KPPE-SB-102636"/>
    <d v="2022-11-17T00:00:00"/>
    <n v="34218078.520000003"/>
    <n v="0.06"/>
    <n v="322.2"/>
    <n v="5370"/>
    <n v="700219.02"/>
    <x v="9"/>
    <s v="IB"/>
    <x v="0"/>
    <n v="0.06"/>
    <b v="1"/>
    <x v="0"/>
    <x v="7"/>
  </r>
  <r>
    <s v="KAPW-IB-57245-04-11-2022"/>
    <s v="LTM/0613/22-23"/>
    <n v="54550"/>
    <n v="5807.1019999999999"/>
    <s v="HMB-128274"/>
    <s v="KPPE-SB-102578"/>
    <d v="2022-11-17T00:00:00"/>
    <n v="45914363.340000004"/>
    <n v="0.1"/>
    <n v="492.9"/>
    <n v="4929"/>
    <n v="945559.82000000007"/>
    <x v="9"/>
    <s v="IB"/>
    <x v="0"/>
    <n v="0.1"/>
    <b v="1"/>
    <x v="0"/>
    <x v="7"/>
  </r>
  <r>
    <s v="KAPE-IB-196703-29-04-2022"/>
    <s v="LTM/0628/22-23"/>
    <n v="95004"/>
    <n v="2513.1"/>
    <s v="ABL-000092"/>
    <s v="KPEX-SB-58792"/>
    <d v="2022-11-19T00:00:00"/>
    <n v="140633005"/>
    <n v="0.04"/>
    <n v="2649.76"/>
    <n v="66243.88"/>
    <n v="2852426.75"/>
    <x v="9"/>
    <s v="IB"/>
    <x v="0"/>
    <n v="0.04"/>
    <b v="1"/>
    <x v="0"/>
    <x v="2"/>
  </r>
  <r>
    <s v="KPAF-TI-387-04-07-2022"/>
    <s v="LTM/0628/22-23"/>
    <n v="95004"/>
    <n v="4821.1090000000004"/>
    <s v="ABL-000092"/>
    <s v="KPEX-SB-58792"/>
    <d v="2022-11-19T00:00:00"/>
    <n v="140633005"/>
    <n v="1"/>
    <n v="70000"/>
    <n v="70000"/>
    <n v="75353946.090000004"/>
    <x v="9"/>
    <s v="TI"/>
    <x v="2"/>
    <n v="1"/>
    <b v="1"/>
    <x v="0"/>
    <x v="6"/>
  </r>
  <r>
    <s v="KAPW-TI-699-04-07-2022"/>
    <s v="LTM/0621/22-23"/>
    <n v="11022"/>
    <n v="9606.1"/>
    <s v="ABL-000079"/>
    <s v="KPEX-SB-58226"/>
    <d v="2022-11-18T00:00:00"/>
    <n v="24507250.620000001"/>
    <n v="1"/>
    <n v="6"/>
    <n v="6"/>
    <n v="5307.87"/>
    <x v="9"/>
    <s v="TI"/>
    <x v="2"/>
    <n v="1"/>
    <b v="1"/>
    <x v="0"/>
    <x v="6"/>
  </r>
  <r>
    <s v="KAPW-TI-699-04-07-2022"/>
    <s v="LTM/0628/22-23"/>
    <n v="95004"/>
    <n v="9606.1"/>
    <s v="ABL-000092"/>
    <s v="KPEX-SB-58792"/>
    <d v="2022-11-19T00:00:00"/>
    <n v="140633005"/>
    <n v="1"/>
    <n v="9"/>
    <n v="9"/>
    <n v="9688.36"/>
    <x v="9"/>
    <s v="TI"/>
    <x v="2"/>
    <n v="1"/>
    <b v="1"/>
    <x v="0"/>
    <x v="6"/>
  </r>
  <r>
    <s v="PQIB-IB-3057-24-08-2020"/>
    <s v="LTM/0580/22-23"/>
    <n v="3100"/>
    <n v="2701.12"/>
    <s v="HMB-126665"/>
    <s v="KPPE-SB-102946"/>
    <d v="2022-11-17T00:00:00"/>
    <n v="7341235.2000000002"/>
    <n v="0.8"/>
    <n v="2856.8"/>
    <n v="3571"/>
    <n v="5656497.75"/>
    <x v="9"/>
    <s v="IB"/>
    <x v="0"/>
    <n v="0.8"/>
    <b v="1"/>
    <x v="0"/>
    <x v="0"/>
  </r>
  <r>
    <s v="PQIB-IB-3057-24-08-2020"/>
    <s v="LTM/0621/22-23"/>
    <n v="11022"/>
    <n v="2701.12"/>
    <s v="ABL-000079"/>
    <s v="KPEX-SB-58226"/>
    <d v="2022-11-18T00:00:00"/>
    <n v="24507250.620000001"/>
    <n v="0.8"/>
    <n v="7917.55"/>
    <n v="9896.94"/>
    <n v="7004216.2400000002"/>
    <x v="9"/>
    <s v="IB"/>
    <x v="0"/>
    <n v="0.8"/>
    <b v="1"/>
    <x v="0"/>
    <x v="0"/>
  </r>
  <r>
    <s v="PQIB-IB-3057-24-08-2020"/>
    <s v="LTM/0628/22-23"/>
    <n v="95004"/>
    <n v="2701.12"/>
    <s v="ABL-000092"/>
    <s v="KPEX-SB-58792"/>
    <d v="2022-11-19T00:00:00"/>
    <n v="140633005"/>
    <n v="0.8"/>
    <n v="52995.1"/>
    <n v="66243.88"/>
    <n v="57048427.259999998"/>
    <x v="9"/>
    <s v="IB"/>
    <x v="0"/>
    <n v="0.8"/>
    <b v="1"/>
    <x v="0"/>
    <x v="0"/>
  </r>
  <r>
    <s v="PQIB-IB-3057-24-08-2020"/>
    <s v="LTM/0629/22-23"/>
    <n v="4898"/>
    <n v="2701.12"/>
    <s v="HMB-128695"/>
    <s v="KPPE-SB-104116"/>
    <d v="2022-11-18T00:00:00"/>
    <n v="35583297.689999998"/>
    <n v="0.8"/>
    <n v="14505.080000000002"/>
    <n v="18131.349999999999"/>
    <n v="6995532.4199999999"/>
    <x v="9"/>
    <s v="IB"/>
    <x v="0"/>
    <n v="0.8"/>
    <b v="1"/>
    <x v="0"/>
    <x v="0"/>
  </r>
  <r>
    <s v="PQIB-IB-3057-24-08-2020"/>
    <s v="LTM/0630/22-23"/>
    <n v="3257"/>
    <n v="2701.12"/>
    <s v="HMB-128732"/>
    <s v="KPPE-SB-103969"/>
    <d v="2022-11-18T00:00:00"/>
    <n v="5590173.6600000001"/>
    <n v="0.8"/>
    <n v="2677.6"/>
    <n v="3347"/>
    <n v="4259179.93"/>
    <x v="9"/>
    <s v="IB"/>
    <x v="0"/>
    <n v="0.8"/>
    <b v="1"/>
    <x v="0"/>
    <x v="0"/>
  </r>
  <r>
    <s v="KAPW-IB-14172-02-08-2022"/>
    <s v="LTM/0580/22-23"/>
    <n v="3100"/>
    <n v="2847"/>
    <s v="HMB-126665"/>
    <s v="KPPE-SB-102946"/>
    <d v="2022-11-17T00:00:00"/>
    <n v="7341235.2000000002"/>
    <n v="0.03"/>
    <n v="107.13"/>
    <n v="3571"/>
    <n v="212118.43"/>
    <x v="9"/>
    <s v="IB"/>
    <x v="0"/>
    <n v="0.03"/>
    <b v="1"/>
    <x v="0"/>
    <x v="2"/>
  </r>
  <r>
    <s v="KAPW-IB-14172-02-08-2022"/>
    <s v="LTM/0621/22-23"/>
    <n v="11022"/>
    <n v="2847"/>
    <s v="ABL-000079"/>
    <s v="KPEX-SB-58226"/>
    <d v="2022-11-18T00:00:00"/>
    <n v="24507250.620000001"/>
    <n v="0.03"/>
    <n v="296.91000000000003"/>
    <n v="9896.94"/>
    <n v="262659.77"/>
    <x v="9"/>
    <s v="IB"/>
    <x v="0"/>
    <n v="0.03"/>
    <b v="1"/>
    <x v="0"/>
    <x v="2"/>
  </r>
  <r>
    <s v="KAPW-IB-14172-02-08-2022"/>
    <s v="LTM/0628/22-23"/>
    <n v="95004"/>
    <n v="2847"/>
    <s v="ABL-000092"/>
    <s v="KPEX-SB-58792"/>
    <d v="2022-11-19T00:00:00"/>
    <n v="140633005"/>
    <n v="0.03"/>
    <n v="1987.32"/>
    <n v="66243.88"/>
    <n v="2139320.06"/>
    <x v="9"/>
    <s v="IB"/>
    <x v="0"/>
    <n v="0.03"/>
    <b v="1"/>
    <x v="0"/>
    <x v="2"/>
  </r>
  <r>
    <s v="KAPW-IB-14172-02-08-2022"/>
    <s v="LTM/0629/22-23"/>
    <n v="4898"/>
    <n v="2847"/>
    <s v="HMB-128695"/>
    <s v="KPPE-SB-104116"/>
    <d v="2022-11-18T00:00:00"/>
    <n v="35583297.689999998"/>
    <n v="0.03"/>
    <n v="543.94000000000005"/>
    <n v="18131.349999999999"/>
    <n v="6995532.4199999999"/>
    <x v="9"/>
    <s v="IB"/>
    <x v="0"/>
    <n v="0.03"/>
    <b v="1"/>
    <x v="0"/>
    <x v="2"/>
  </r>
  <r>
    <s v="KAPW-IB-14172-02-08-2022"/>
    <s v="LTM/0630/22-23"/>
    <n v="3257"/>
    <n v="2847"/>
    <s v="HMB-128732"/>
    <s v="KPPE-SB-103969"/>
    <d v="2022-11-18T00:00:00"/>
    <n v="5590173.6600000001"/>
    <n v="0.03"/>
    <n v="100.41"/>
    <n v="3347"/>
    <n v="159719.25"/>
    <x v="9"/>
    <s v="IB"/>
    <x v="0"/>
    <n v="0.03"/>
    <b v="1"/>
    <x v="0"/>
    <x v="2"/>
  </r>
  <r>
    <s v="KAPW-IB-40843-28-09-2022"/>
    <s v="LTM/0580/22-23"/>
    <n v="3100"/>
    <n v="3204.16"/>
    <s v="HMB-126665"/>
    <s v="KPPE-SB-102946"/>
    <d v="2022-11-17T00:00:00"/>
    <n v="7341235.2000000002"/>
    <n v="7.0000000000000007E-2"/>
    <n v="105.02"/>
    <n v="1500.28"/>
    <n v="199907.08"/>
    <x v="9"/>
    <s v="IB"/>
    <x v="0"/>
    <n v="7.0000000000000007E-2"/>
    <b v="1"/>
    <x v="0"/>
    <x v="8"/>
  </r>
  <r>
    <s v="KAPE-IB-52786-05-10-2022"/>
    <s v="LTM/0580/22-23"/>
    <n v="3100"/>
    <n v="2915.11"/>
    <s v="HMB-126665"/>
    <s v="KPPE-SB-102946"/>
    <d v="2022-11-17T00:00:00"/>
    <n v="7341235.2000000002"/>
    <n v="0.04"/>
    <n v="142.84"/>
    <n v="3571"/>
    <n v="282825.02"/>
    <x v="9"/>
    <s v="IB"/>
    <x v="0"/>
    <n v="0.04"/>
    <b v="1"/>
    <x v="0"/>
    <x v="2"/>
  </r>
  <r>
    <s v="KAPE-IB-52786-05-10-2022"/>
    <s v="LTM/0629/22-23"/>
    <n v="4898"/>
    <n v="2915.11"/>
    <s v="HMB-128695"/>
    <s v="KPPE-SB-104116"/>
    <d v="2022-11-18T00:00:00"/>
    <n v="35583297.689999998"/>
    <n v="0.04"/>
    <n v="725.25"/>
    <n v="18131.349999999999"/>
    <n v="6995532.4199999999"/>
    <x v="9"/>
    <s v="IB"/>
    <x v="0"/>
    <n v="0.04"/>
    <b v="1"/>
    <x v="0"/>
    <x v="2"/>
  </r>
  <r>
    <s v="KAPE-IB-52786-05-10-2022"/>
    <s v="LTM/0630/22-23"/>
    <n v="3257"/>
    <n v="2915.11"/>
    <s v="HMB-128732"/>
    <s v="KPPE-SB-103969"/>
    <d v="2022-11-18T00:00:00"/>
    <n v="5590173.6600000001"/>
    <n v="0.04"/>
    <n v="133.88"/>
    <n v="3347"/>
    <n v="212959"/>
    <x v="9"/>
    <s v="IB"/>
    <x v="0"/>
    <n v="0.04"/>
    <b v="1"/>
    <x v="0"/>
    <x v="2"/>
  </r>
  <r>
    <s v="KAPE-IB-44820-20-09-2022"/>
    <s v="LTM/0629/22-23"/>
    <n v="4898"/>
    <n v="2832.1089999999999"/>
    <s v="HMB-128695"/>
    <s v="KPPE-SB-104116"/>
    <d v="2022-11-18T00:00:00"/>
    <n v="35583297.689999998"/>
    <n v="0.04"/>
    <n v="466.56"/>
    <n v="11664"/>
    <n v="2532802.71"/>
    <x v="9"/>
    <s v="IB"/>
    <x v="0"/>
    <n v="0.04"/>
    <b v="1"/>
    <x v="0"/>
    <x v="2"/>
  </r>
  <r>
    <s v="KAPE-IB-44820-20-09-2022"/>
    <s v="LTM/0630/22-23"/>
    <n v="3257"/>
    <n v="2832.1089999999999"/>
    <s v="HMB-128732"/>
    <s v="KPPE-SB-103969"/>
    <d v="2022-11-18T00:00:00"/>
    <n v="5590173.6600000001"/>
    <n v="0.04"/>
    <n v="133.88"/>
    <n v="3347"/>
    <n v="212959"/>
    <x v="9"/>
    <s v="IB"/>
    <x v="0"/>
    <n v="0.04"/>
    <b v="1"/>
    <x v="0"/>
    <x v="2"/>
  </r>
  <r>
    <s v="KPAF-TI-13666-04-10-2022"/>
    <s v="LTM/0621/22-23"/>
    <n v="11022"/>
    <n v="9607.2000000000007"/>
    <s v="ABL-000079"/>
    <s v="KPEX-SB-58226"/>
    <d v="2022-11-18T00:00:00"/>
    <n v="24507250.620000001"/>
    <n v="1"/>
    <n v="13"/>
    <n v="13"/>
    <n v="11500.38"/>
    <x v="9"/>
    <s v="TI"/>
    <x v="2"/>
    <n v="1"/>
    <b v="1"/>
    <x v="0"/>
    <x v="6"/>
  </r>
  <r>
    <s v="KAPE-IB-55926-11-10-2022"/>
    <s v="LTM/0580/22-23"/>
    <n v="3100"/>
    <n v="3906.9090000000001"/>
    <s v="HMB-126665"/>
    <s v="KPPE-SB-102946"/>
    <d v="2022-11-17T00:00:00"/>
    <n v="7341235.2000000002"/>
    <n v="0.04"/>
    <n v="142.84"/>
    <n v="3571"/>
    <n v="282825.02"/>
    <x v="9"/>
    <s v="IB"/>
    <x v="0"/>
    <n v="0.04"/>
    <b v="1"/>
    <x v="0"/>
    <x v="2"/>
  </r>
  <r>
    <s v="KAPE-IB-55926-11-10-2022"/>
    <s v="LTM/0630/22-23"/>
    <n v="3257"/>
    <n v="3906.9090000000001"/>
    <s v="HMB-128732"/>
    <s v="KPPE-SB-103969"/>
    <d v="2022-11-18T00:00:00"/>
    <n v="5590173.6600000001"/>
    <n v="0.04"/>
    <n v="133.88"/>
    <n v="3347"/>
    <n v="212959"/>
    <x v="9"/>
    <s v="IB"/>
    <x v="0"/>
    <n v="0.04"/>
    <b v="1"/>
    <x v="0"/>
    <x v="2"/>
  </r>
  <r>
    <s v="KAPE-IB-58949-17-10-2022"/>
    <s v="LTM/0580/22-23"/>
    <n v="3100"/>
    <n v="3809.9189999999999"/>
    <s v="HMB-126665"/>
    <s v="KPPE-SB-102946"/>
    <d v="2022-11-17T00:00:00"/>
    <n v="7341235.2000000002"/>
    <n v="0.04"/>
    <n v="142.84"/>
    <n v="3571"/>
    <n v="282825.02"/>
    <x v="9"/>
    <s v="IB"/>
    <x v="0"/>
    <n v="0.04"/>
    <b v="1"/>
    <x v="0"/>
    <x v="2"/>
  </r>
  <r>
    <s v="KAPE-IB-58949-17-10-2022"/>
    <s v="LTM/0628/22-23"/>
    <n v="95004"/>
    <n v="3809.9189999999999"/>
    <s v="ABL-000092"/>
    <s v="KPEX-SB-58792"/>
    <d v="2022-11-19T00:00:00"/>
    <n v="140633005"/>
    <n v="0.04"/>
    <n v="2649.76"/>
    <n v="66243.88"/>
    <n v="2852426.75"/>
    <x v="9"/>
    <s v="IB"/>
    <x v="0"/>
    <n v="0.04"/>
    <b v="1"/>
    <x v="0"/>
    <x v="2"/>
  </r>
  <r>
    <s v="KAPE-IB-58949-17-10-2022"/>
    <s v="LTM/0629/22-23"/>
    <n v="4898"/>
    <n v="3809.9189999999999"/>
    <s v="HMB-128695"/>
    <s v="KPPE-SB-104116"/>
    <d v="2022-11-18T00:00:00"/>
    <n v="35583297.689999998"/>
    <n v="0.04"/>
    <n v="466.56"/>
    <n v="11664"/>
    <n v="2532802.71"/>
    <x v="9"/>
    <s v="IB"/>
    <x v="0"/>
    <n v="0.04"/>
    <b v="1"/>
    <x v="0"/>
    <x v="2"/>
  </r>
  <r>
    <s v="KAPE-IB-58949-17-10-2022"/>
    <s v="LTM/0630/22-23"/>
    <n v="3257"/>
    <n v="3809.9189999999999"/>
    <s v="HMB-128732"/>
    <s v="KPPE-SB-103969"/>
    <d v="2022-11-18T00:00:00"/>
    <n v="5590173.6600000001"/>
    <n v="0.04"/>
    <n v="133.88"/>
    <n v="3347"/>
    <n v="212959"/>
    <x v="9"/>
    <s v="IB"/>
    <x v="0"/>
    <n v="0.04"/>
    <b v="1"/>
    <x v="0"/>
    <x v="2"/>
  </r>
  <r>
    <s v="KAPE-IB-45663-21-09-2022"/>
    <s v="LTM/0580/22-23"/>
    <n v="3100"/>
    <n v="4810.29"/>
    <s v="HMB-126665"/>
    <s v="KPPE-SB-102946"/>
    <d v="2022-11-17T00:00:00"/>
    <n v="7341235.2000000002"/>
    <n v="0.06"/>
    <n v="214.26"/>
    <n v="3571"/>
    <n v="424236.87"/>
    <x v="9"/>
    <s v="IB"/>
    <x v="0"/>
    <n v="0.06"/>
    <b v="1"/>
    <x v="0"/>
    <x v="7"/>
  </r>
  <r>
    <s v="KAPE-IB-45663-21-09-2022"/>
    <s v="LTM/0629/22-23"/>
    <n v="4898"/>
    <n v="4810.29"/>
    <s v="HMB-128695"/>
    <s v="KPPE-SB-104116"/>
    <d v="2022-11-18T00:00:00"/>
    <n v="35583297.689999998"/>
    <n v="0.05"/>
    <n v="583.20000000000005"/>
    <n v="11664"/>
    <n v="2532802.71"/>
    <x v="9"/>
    <s v="IB"/>
    <x v="0"/>
    <n v="0.05"/>
    <b v="1"/>
    <x v="0"/>
    <x v="7"/>
  </r>
  <r>
    <s v="KAPE-IB-45663-21-09-2022"/>
    <s v="LTM/0630/22-23"/>
    <n v="3257"/>
    <n v="4810.29"/>
    <s v="HMB-128732"/>
    <s v="KPPE-SB-103969"/>
    <d v="2022-11-18T00:00:00"/>
    <n v="5590173.6600000001"/>
    <n v="0.06"/>
    <n v="200.82"/>
    <n v="3347"/>
    <n v="319438.49"/>
    <x v="9"/>
    <s v="IB"/>
    <x v="0"/>
    <n v="0.06"/>
    <b v="1"/>
    <x v="0"/>
    <x v="7"/>
  </r>
  <r>
    <s v="KPAF-TI-1613-14-07-2022"/>
    <s v="LTM/0628/22-23"/>
    <n v="95004"/>
    <n v="9607.19"/>
    <s v="ABL-000092"/>
    <s v="KPEX-SB-58792"/>
    <d v="2022-11-19T00:00:00"/>
    <n v="140633005"/>
    <n v="1"/>
    <n v="40"/>
    <n v="40"/>
    <n v="43059.4"/>
    <x v="9"/>
    <s v="TI"/>
    <x v="2"/>
    <n v="1"/>
    <b v="1"/>
    <x v="0"/>
    <x v="6"/>
  </r>
  <r>
    <s v="KAPE-IB-73834-25-10-2021"/>
    <s v="LTM/0629/22-23"/>
    <n v="4898"/>
    <n v="5402.33"/>
    <s v="HMB-128695"/>
    <s v="KPPE-SB-104116"/>
    <d v="2022-11-18T00:00:00"/>
    <n v="35583297.689999998"/>
    <n v="1.0101"/>
    <n v="15584.330000000002"/>
    <n v="15428.5"/>
    <n v="5181421.68"/>
    <x v="9"/>
    <s v="IB"/>
    <x v="0"/>
    <n v="1.0101"/>
    <b v="1"/>
    <x v="0"/>
    <x v="3"/>
  </r>
  <r>
    <s v="KPAF-TI-5514-11-08-2022"/>
    <s v="LTM/0621/22-23"/>
    <n v="11022"/>
    <n v="9607.11"/>
    <s v="ABL-000079"/>
    <s v="KPEX-SB-58226"/>
    <d v="2022-11-18T00:00:00"/>
    <n v="24507250.620000001"/>
    <n v="1"/>
    <n v="270"/>
    <n v="270"/>
    <n v="238853.99"/>
    <x v="9"/>
    <s v="TI"/>
    <x v="2"/>
    <n v="1"/>
    <b v="1"/>
    <x v="0"/>
    <x v="6"/>
  </r>
  <r>
    <s v="KPAF-TI-5514-11-08-2022"/>
    <s v="LTM/0628/22-23"/>
    <n v="95004"/>
    <n v="9607.11"/>
    <s v="ABL-000092"/>
    <s v="KPEX-SB-58792"/>
    <d v="2022-11-19T00:00:00"/>
    <n v="140633005"/>
    <n v="1"/>
    <n v="310"/>
    <n v="310"/>
    <n v="333710.33"/>
    <x v="9"/>
    <s v="TI"/>
    <x v="2"/>
    <n v="1"/>
    <b v="1"/>
    <x v="0"/>
    <x v="6"/>
  </r>
  <r>
    <s v="KAPE-IB-73827-25-10-2021"/>
    <s v="LTM/0629/22-23"/>
    <n v="4898"/>
    <n v="5402.33"/>
    <s v="HMB-128695"/>
    <s v="KPPE-SB-104116"/>
    <d v="2022-11-18T00:00:00"/>
    <n v="35583297.689999998"/>
    <n v="1.0101"/>
    <n v="2621.29"/>
    <n v="2595.08"/>
    <n v="1790708.81"/>
    <x v="9"/>
    <s v="IB"/>
    <x v="0"/>
    <n v="1.0101"/>
    <b v="1"/>
    <x v="0"/>
    <x v="18"/>
  </r>
  <r>
    <s v="KPAF-TI-6579-18-08-2022"/>
    <s v="LTM/0629/22-23"/>
    <n v="4898"/>
    <n v="9606.2919999999995"/>
    <s v="HMB-128695"/>
    <s v="KPPE-SB-104116"/>
    <d v="2022-11-18T00:00:00"/>
    <n v="35583297.689999998"/>
    <n v="1"/>
    <n v="4"/>
    <n v="4"/>
    <n v="2760.16"/>
    <x v="9"/>
    <s v="TI"/>
    <x v="2"/>
    <n v="1"/>
    <b v="1"/>
    <x v="0"/>
    <x v="6"/>
  </r>
  <r>
    <s v="KPAF-IB-44674-28-02-2022"/>
    <s v="LTM/0629/22-23"/>
    <n v="4898"/>
    <n v="5402.33"/>
    <s v="HMB-128695"/>
    <s v="KPPE-SB-104116"/>
    <d v="2022-11-18T00:00:00"/>
    <n v="35583297.689999998"/>
    <n v="1.0101"/>
    <n v="108.86199999999999"/>
    <n v="107.77"/>
    <n v="23401.93"/>
    <x v="9"/>
    <s v="IB"/>
    <x v="0"/>
    <n v="1.01013"/>
    <b v="0"/>
    <x v="0"/>
    <x v="3"/>
  </r>
  <r>
    <s v="KPFI-TI-8786-20-09-2022"/>
    <s v="LTM/0621/22-23"/>
    <n v="11022"/>
    <n v="5807.1030000000001"/>
    <s v="ABL-000079"/>
    <s v="KPEX-SB-58226"/>
    <d v="2022-11-18T00:00:00"/>
    <n v="24507250.620000001"/>
    <n v="1"/>
    <n v="111"/>
    <n v="111"/>
    <n v="98195.53"/>
    <x v="9"/>
    <s v="TI"/>
    <x v="2"/>
    <n v="1"/>
    <b v="1"/>
    <x v="0"/>
    <x v="6"/>
  </r>
  <r>
    <s v="KPAF-TI-15598-18-10-2022"/>
    <s v="LTM/0621/22-23"/>
    <n v="11022"/>
    <n v="5807.9"/>
    <s v="ABL-000079"/>
    <s v="KPEX-SB-58226"/>
    <d v="2022-11-18T00:00:00"/>
    <n v="24507250.620000001"/>
    <n v="1"/>
    <n v="20.75"/>
    <n v="20.75"/>
    <n v="18356.37"/>
    <x v="9"/>
    <s v="TI"/>
    <x v="2"/>
    <n v="1"/>
    <b v="1"/>
    <x v="0"/>
    <x v="6"/>
  </r>
  <r>
    <s v="KPAF-TI-16058-20-10-2022"/>
    <s v="LTM/0621/22-23"/>
    <n v="11022"/>
    <n v="9606.2099999999991"/>
    <s v="ABL-000079"/>
    <s v="KPEX-SB-58226"/>
    <d v="2022-11-18T00:00:00"/>
    <n v="24507250.620000001"/>
    <n v="1"/>
    <n v="19000"/>
    <n v="19000"/>
    <n v="16808243.52"/>
    <x v="9"/>
    <s v="TI"/>
    <x v="2"/>
    <n v="1"/>
    <b v="1"/>
    <x v="0"/>
    <x v="6"/>
  </r>
  <r>
    <s v="KPAF-TI-64880-21-06-2022"/>
    <s v="LTM/0621/22-23"/>
    <n v="11022"/>
    <n v="4821.1090000000004"/>
    <s v="ABL-000079"/>
    <s v="KPEX-SB-58226"/>
    <d v="2022-11-18T00:00:00"/>
    <n v="24507250.620000001"/>
    <n v="1"/>
    <n v="53.63"/>
    <n v="53.63"/>
    <n v="47443.48"/>
    <x v="9"/>
    <s v="TI"/>
    <x v="2"/>
    <n v="1"/>
    <b v="1"/>
    <x v="0"/>
    <x v="6"/>
  </r>
  <r>
    <s v="KPAF-TI-64880-21-06-2022"/>
    <s v="LTM/0621/22-23"/>
    <n v="11022"/>
    <n v="4015.9"/>
    <s v="ABL-000079"/>
    <s v="KPEX-SB-58226"/>
    <d v="2022-11-18T00:00:00"/>
    <n v="24507250.620000001"/>
    <n v="1"/>
    <n v="9.3000000000000007"/>
    <n v="9.3000000000000007"/>
    <n v="8227.19"/>
    <x v="9"/>
    <s v="TI"/>
    <x v="2"/>
    <n v="1"/>
    <b v="1"/>
    <x v="0"/>
    <x v="6"/>
  </r>
  <r>
    <s v="KPAF-TI-64880-21-06-2022"/>
    <s v="LTM/0621/22-23"/>
    <n v="11022"/>
    <n v="5807.1009999999997"/>
    <s v="ABL-000079"/>
    <s v="KPEX-SB-58226"/>
    <d v="2022-11-18T00:00:00"/>
    <n v="24507250.620000001"/>
    <n v="1"/>
    <n v="4.8"/>
    <n v="4.8"/>
    <n v="4246.29"/>
    <x v="9"/>
    <s v="TI"/>
    <x v="2"/>
    <n v="1"/>
    <b v="1"/>
    <x v="0"/>
    <x v="6"/>
  </r>
  <r>
    <s v="PQIB-IB-3057-24-08-2020"/>
    <s v="LTM/0635/22-23"/>
    <n v="5137"/>
    <n v="2701.12"/>
    <s v="BAF-051405"/>
    <s v="KPPE-SB-105163"/>
    <d v="2022-11-20T00:00:00"/>
    <n v="8766824.3800000008"/>
    <n v="0.8"/>
    <n v="3131.2"/>
    <n v="3914"/>
    <n v="4285481.09"/>
    <x v="9"/>
    <s v="IB"/>
    <x v="0"/>
    <n v="0.8"/>
    <b v="1"/>
    <x v="0"/>
    <x v="0"/>
  </r>
  <r>
    <s v="KAPW-IB-14172-02-08-2022"/>
    <s v="LTM/0635/22-23"/>
    <n v="5137"/>
    <n v="2847"/>
    <s v="BAF-051405"/>
    <s v="KPPE-SB-105163"/>
    <d v="2022-11-20T00:00:00"/>
    <n v="8766824.3800000008"/>
    <n v="0.03"/>
    <n v="117.42"/>
    <n v="3914"/>
    <n v="160705.54"/>
    <x v="9"/>
    <s v="IB"/>
    <x v="0"/>
    <n v="0.03"/>
    <b v="1"/>
    <x v="0"/>
    <x v="2"/>
  </r>
  <r>
    <s v="KAPE-IB-52786-05-10-2022"/>
    <s v="LTM/0635/22-23"/>
    <n v="5137"/>
    <n v="2915.11"/>
    <s v="BAF-051405"/>
    <s v="KPPE-SB-105163"/>
    <d v="2022-11-20T00:00:00"/>
    <n v="8766824.3800000008"/>
    <n v="0.04"/>
    <n v="156.56"/>
    <n v="3914"/>
    <n v="214274.06"/>
    <x v="9"/>
    <s v="IB"/>
    <x v="0"/>
    <n v="0.04"/>
    <b v="1"/>
    <x v="0"/>
    <x v="2"/>
  </r>
  <r>
    <s v="KAPE-IB-44820-20-09-2022"/>
    <s v="LTM/0635/22-23"/>
    <n v="5137"/>
    <n v="2832.1089999999999"/>
    <s v="BAF-051405"/>
    <s v="KPPE-SB-105163"/>
    <d v="2022-11-20T00:00:00"/>
    <n v="8766824.3800000008"/>
    <n v="0.04"/>
    <n v="156.56"/>
    <n v="3914"/>
    <n v="214274.06"/>
    <x v="9"/>
    <s v="IB"/>
    <x v="0"/>
    <n v="0.04"/>
    <b v="1"/>
    <x v="0"/>
    <x v="2"/>
  </r>
  <r>
    <s v="KAPE-IB-55926-11-10-2022"/>
    <s v="LTM/0635/22-23"/>
    <n v="5137"/>
    <n v="3906.9090000000001"/>
    <s v="BAF-051405"/>
    <s v="KPPE-SB-105163"/>
    <d v="2022-11-20T00:00:00"/>
    <n v="8766824.3800000008"/>
    <n v="0.04"/>
    <n v="156.56"/>
    <n v="3914"/>
    <n v="214274.06"/>
    <x v="9"/>
    <s v="IB"/>
    <x v="0"/>
    <n v="0.04"/>
    <b v="1"/>
    <x v="0"/>
    <x v="2"/>
  </r>
  <r>
    <s v="KAPE-IB-58949-17-10-2022"/>
    <s v="LTM/0635/22-23"/>
    <n v="5137"/>
    <n v="3809.9189999999999"/>
    <s v="BAF-051405"/>
    <s v="KPPE-SB-105163"/>
    <d v="2022-11-20T00:00:00"/>
    <n v="8766824.3800000008"/>
    <n v="0.04"/>
    <n v="156.56"/>
    <n v="3914"/>
    <n v="214274.06"/>
    <x v="9"/>
    <s v="IB"/>
    <x v="0"/>
    <n v="0.04"/>
    <b v="1"/>
    <x v="0"/>
    <x v="2"/>
  </r>
  <r>
    <s v="KAPE-IB-45663-21-09-2022"/>
    <s v="LTM/0635/22-23"/>
    <n v="5137"/>
    <n v="4810.29"/>
    <s v="BAF-051405"/>
    <s v="KPPE-SB-105163"/>
    <d v="2022-11-20T00:00:00"/>
    <n v="8766824.3800000008"/>
    <n v="0.06"/>
    <n v="234.84"/>
    <n v="3914"/>
    <n v="321411.08"/>
    <x v="9"/>
    <s v="IB"/>
    <x v="0"/>
    <n v="0.06"/>
    <b v="1"/>
    <x v="0"/>
    <x v="7"/>
  </r>
  <r>
    <s v="PQIB-IB-3057-24-08-2020"/>
    <s v="LTM/0530/22-23"/>
    <n v="10363"/>
    <n v="2701.12"/>
    <s v="HMB-129691"/>
    <s v="KPPE-SB-106057"/>
    <d v="2022-11-21T00:00:00"/>
    <n v="22332725.620000001"/>
    <n v="0.8"/>
    <n v="7589.5999999999995"/>
    <n v="9487"/>
    <n v="10618056.57"/>
    <x v="9"/>
    <s v="IB"/>
    <x v="0"/>
    <n v="0.8"/>
    <b v="1"/>
    <x v="0"/>
    <x v="0"/>
  </r>
  <r>
    <s v="PQIB-IB-3057-24-08-2020"/>
    <s v="LTM/0632/22-23"/>
    <n v="20060"/>
    <n v="2701.12"/>
    <s v="HMB-129886"/>
    <s v="KPPE-SB-106212"/>
    <d v="2022-11-22T00:00:00"/>
    <n v="21277398.289999999"/>
    <n v="0.8"/>
    <n v="7431.2"/>
    <n v="9289"/>
    <n v="6996267.9700000007"/>
    <x v="9"/>
    <s v="IB"/>
    <x v="0"/>
    <n v="0.8"/>
    <b v="1"/>
    <x v="0"/>
    <x v="0"/>
  </r>
  <r>
    <s v="PQIB-IB-3057-24-08-2020"/>
    <s v="LTM/0638/22-23"/>
    <n v="12600"/>
    <n v="2701.12"/>
    <s v="HMB-129516"/>
    <s v="KPPE-SB-106192"/>
    <d v="2022-11-22T00:00:00"/>
    <n v="27525234.879999999"/>
    <n v="0.8"/>
    <n v="12119.2"/>
    <n v="15149"/>
    <n v="12039112.59"/>
    <x v="9"/>
    <s v="IB"/>
    <x v="0"/>
    <n v="0.8"/>
    <b v="1"/>
    <x v="0"/>
    <x v="0"/>
  </r>
  <r>
    <s v="PQIB-IB-3057-24-08-2020"/>
    <s v="LTM/0639/22-23"/>
    <n v="12230"/>
    <n v="2701.12"/>
    <s v="HMB-129529"/>
    <s v="KPPE-SB-106187"/>
    <d v="2022-11-22T00:00:00"/>
    <n v="32494308.52"/>
    <n v="0.8"/>
    <n v="13048.8"/>
    <n v="16311"/>
    <n v="23419321.460000001"/>
    <x v="9"/>
    <s v="IB"/>
    <x v="0"/>
    <n v="0.8"/>
    <b v="1"/>
    <x v="0"/>
    <x v="0"/>
  </r>
  <r>
    <s v="KAPW-IB-14172-02-08-2022"/>
    <s v="LTM/0530/22-23"/>
    <n v="10363"/>
    <n v="2847"/>
    <s v="HMB-129691"/>
    <s v="KPPE-SB-106057"/>
    <d v="2022-11-21T00:00:00"/>
    <n v="22332725.620000001"/>
    <n v="0.03"/>
    <n v="284.61"/>
    <n v="9487"/>
    <n v="398177.12"/>
    <x v="9"/>
    <s v="IB"/>
    <x v="0"/>
    <n v="0.03"/>
    <b v="1"/>
    <x v="0"/>
    <x v="2"/>
  </r>
  <r>
    <s v="KAPW-IB-14172-02-08-2022"/>
    <s v="LTM/0632/22-23"/>
    <n v="20060"/>
    <n v="2847"/>
    <s v="HMB-129886"/>
    <s v="KPPE-SB-106212"/>
    <d v="2022-11-22T00:00:00"/>
    <n v="21277398.289999999"/>
    <n v="0.03"/>
    <n v="278.67"/>
    <n v="9289"/>
    <n v="262360.05"/>
    <x v="9"/>
    <s v="IB"/>
    <x v="0"/>
    <n v="0.03"/>
    <b v="1"/>
    <x v="0"/>
    <x v="2"/>
  </r>
  <r>
    <s v="KAPW-IB-14172-02-08-2022"/>
    <s v="LTM/0638/22-23"/>
    <n v="12600"/>
    <n v="2847"/>
    <s v="HMB-129516"/>
    <s v="KPPE-SB-106192"/>
    <d v="2022-11-22T00:00:00"/>
    <n v="27525234.879999999"/>
    <n v="0.03"/>
    <n v="454.47"/>
    <n v="15149"/>
    <n v="451466.73000000004"/>
    <x v="9"/>
    <s v="IB"/>
    <x v="0"/>
    <n v="0.03"/>
    <b v="1"/>
    <x v="0"/>
    <x v="2"/>
  </r>
  <r>
    <s v="KAPW-IB-14172-02-08-2022"/>
    <s v="LTM/0639/22-23"/>
    <n v="12230"/>
    <n v="2847"/>
    <s v="HMB-129529"/>
    <s v="KPPE-SB-106187"/>
    <d v="2022-11-22T00:00:00"/>
    <n v="32494308.52"/>
    <n v="0.03"/>
    <n v="489.33"/>
    <n v="16311"/>
    <n v="878224.55"/>
    <x v="9"/>
    <s v="IB"/>
    <x v="0"/>
    <n v="0.03"/>
    <b v="1"/>
    <x v="0"/>
    <x v="2"/>
  </r>
  <r>
    <s v="KAPE-IB-52786-05-10-2022"/>
    <s v="LTM/0530/22-23"/>
    <n v="10363"/>
    <n v="2915.11"/>
    <s v="HMB-129691"/>
    <s v="KPPE-SB-106057"/>
    <d v="2022-11-21T00:00:00"/>
    <n v="22332725.620000001"/>
    <n v="0.04"/>
    <n v="379.48"/>
    <n v="9487"/>
    <n v="530902.82999999996"/>
    <x v="9"/>
    <s v="IB"/>
    <x v="0"/>
    <n v="0.04"/>
    <b v="1"/>
    <x v="0"/>
    <x v="2"/>
  </r>
  <r>
    <s v="KAPE-IB-52786-05-10-2022"/>
    <s v="LTM/0632/22-23"/>
    <n v="20060"/>
    <n v="2915.11"/>
    <s v="HMB-129886"/>
    <s v="KPPE-SB-106212"/>
    <d v="2022-11-22T00:00:00"/>
    <n v="21277398.289999999"/>
    <n v="0.04"/>
    <n v="371.56"/>
    <n v="9289"/>
    <n v="349813.39999999997"/>
    <x v="9"/>
    <s v="IB"/>
    <x v="0"/>
    <n v="0.04"/>
    <b v="1"/>
    <x v="0"/>
    <x v="2"/>
  </r>
  <r>
    <s v="KAPE-IB-52786-05-10-2022"/>
    <s v="LTM/0638/22-23"/>
    <n v="12600"/>
    <n v="2915.11"/>
    <s v="HMB-129516"/>
    <s v="KPPE-SB-106192"/>
    <d v="2022-11-22T00:00:00"/>
    <n v="27525234.879999999"/>
    <n v="0.04"/>
    <n v="605.96"/>
    <n v="15149"/>
    <n v="601955.63"/>
    <x v="9"/>
    <s v="IB"/>
    <x v="0"/>
    <n v="0.04"/>
    <b v="1"/>
    <x v="0"/>
    <x v="2"/>
  </r>
  <r>
    <s v="KAPE-IB-52786-05-10-2022"/>
    <s v="LTM/0639/22-23"/>
    <n v="12230"/>
    <n v="2915.11"/>
    <s v="HMB-129529"/>
    <s v="KPPE-SB-106187"/>
    <d v="2022-11-22T00:00:00"/>
    <n v="32494308.52"/>
    <n v="0.04"/>
    <n v="652.44000000000005"/>
    <n v="16311"/>
    <n v="1170966.07"/>
    <x v="9"/>
    <s v="IB"/>
    <x v="0"/>
    <n v="0.04"/>
    <b v="1"/>
    <x v="0"/>
    <x v="2"/>
  </r>
  <r>
    <s v="KAPE-IB-44820-20-09-2022"/>
    <s v="LTM/0530/22-23"/>
    <n v="10363"/>
    <n v="2832.1089999999999"/>
    <s v="HMB-129691"/>
    <s v="KPPE-SB-106057"/>
    <d v="2022-11-21T00:00:00"/>
    <n v="22332725.620000001"/>
    <n v="0.04"/>
    <n v="379.48"/>
    <n v="9487"/>
    <n v="530902.82999999996"/>
    <x v="9"/>
    <s v="IB"/>
    <x v="0"/>
    <n v="0.04"/>
    <b v="1"/>
    <x v="0"/>
    <x v="2"/>
  </r>
  <r>
    <s v="KAPE-IB-55926-11-10-2022"/>
    <s v="LTM/0530/22-23"/>
    <n v="10363"/>
    <n v="3906.9090000000001"/>
    <s v="HMB-129691"/>
    <s v="KPPE-SB-106057"/>
    <d v="2022-11-21T00:00:00"/>
    <n v="22332725.620000001"/>
    <n v="0.04"/>
    <n v="46.84"/>
    <n v="1171"/>
    <n v="75656.34"/>
    <x v="9"/>
    <s v="IB"/>
    <x v="0"/>
    <n v="0.04"/>
    <b v="1"/>
    <x v="0"/>
    <x v="2"/>
  </r>
  <r>
    <s v="KAPE-IB-55926-11-10-2022"/>
    <s v="LTM/0632/22-23"/>
    <n v="20060"/>
    <n v="3906.9090000000001"/>
    <s v="HMB-129886"/>
    <s v="KPPE-SB-106212"/>
    <d v="2022-11-22T00:00:00"/>
    <n v="21277398.289999999"/>
    <n v="0.04"/>
    <n v="332.2"/>
    <n v="8305"/>
    <n v="309676.28999999998"/>
    <x v="9"/>
    <s v="IB"/>
    <x v="0"/>
    <n v="0.04"/>
    <b v="1"/>
    <x v="0"/>
    <x v="2"/>
  </r>
  <r>
    <s v="KAPE-IB-55926-11-10-2022"/>
    <s v="LTM/0638/22-23"/>
    <n v="12600"/>
    <n v="3906.9090000000001"/>
    <s v="HMB-129516"/>
    <s v="KPPE-SB-106192"/>
    <d v="2022-11-22T00:00:00"/>
    <n v="27525234.879999999"/>
    <n v="0.04"/>
    <n v="605.96"/>
    <n v="15149"/>
    <n v="601955.63"/>
    <x v="9"/>
    <s v="IB"/>
    <x v="0"/>
    <n v="0.04"/>
    <b v="1"/>
    <x v="0"/>
    <x v="2"/>
  </r>
  <r>
    <s v="KAPE-IB-55926-11-10-2022"/>
    <s v="LTM/0639/22-23"/>
    <n v="12230"/>
    <n v="3906.9090000000001"/>
    <s v="HMB-129529"/>
    <s v="KPPE-SB-106187"/>
    <d v="2022-11-22T00:00:00"/>
    <n v="32494308.52"/>
    <n v="0.04"/>
    <n v="652.44000000000005"/>
    <n v="16311"/>
    <n v="1170966.07"/>
    <x v="9"/>
    <s v="IB"/>
    <x v="0"/>
    <n v="0.04"/>
    <b v="1"/>
    <x v="0"/>
    <x v="2"/>
  </r>
  <r>
    <s v="KAPE-IB-58949-17-10-2022"/>
    <s v="LTM/0530/22-23"/>
    <n v="10363"/>
    <n v="3809.9189999999999"/>
    <s v="HMB-129691"/>
    <s v="KPPE-SB-106057"/>
    <d v="2022-11-21T00:00:00"/>
    <n v="22332725.620000001"/>
    <n v="0.04"/>
    <n v="46.84"/>
    <n v="1171"/>
    <n v="75656.34"/>
    <x v="9"/>
    <s v="IB"/>
    <x v="0"/>
    <n v="0.04"/>
    <b v="1"/>
    <x v="0"/>
    <x v="2"/>
  </r>
  <r>
    <s v="KAPE-IB-58949-17-10-2022"/>
    <s v="LTM/0632/22-23"/>
    <n v="20060"/>
    <n v="3809.9189999999999"/>
    <s v="HMB-129886"/>
    <s v="KPPE-SB-106212"/>
    <d v="2022-11-22T00:00:00"/>
    <n v="21277398.289999999"/>
    <n v="0.04"/>
    <n v="332.2"/>
    <n v="8305"/>
    <n v="309676.28999999998"/>
    <x v="9"/>
    <s v="IB"/>
    <x v="0"/>
    <n v="0.04"/>
    <b v="1"/>
    <x v="0"/>
    <x v="2"/>
  </r>
  <r>
    <s v="KAPE-IB-58949-17-10-2022"/>
    <s v="LTM/0638/22-23"/>
    <n v="12600"/>
    <n v="3809.9189999999999"/>
    <s v="HMB-129516"/>
    <s v="KPPE-SB-106192"/>
    <d v="2022-11-22T00:00:00"/>
    <n v="27525234.879999999"/>
    <n v="0.04"/>
    <n v="605.96"/>
    <n v="15149"/>
    <n v="601955.63"/>
    <x v="9"/>
    <s v="IB"/>
    <x v="0"/>
    <n v="0.04"/>
    <b v="1"/>
    <x v="0"/>
    <x v="2"/>
  </r>
  <r>
    <s v="KAPE-IB-58949-17-10-2022"/>
    <s v="LTM/0639/22-23"/>
    <n v="12230"/>
    <n v="3809.9189999999999"/>
    <s v="HMB-129529"/>
    <s v="KPPE-SB-106187"/>
    <d v="2022-11-22T00:00:00"/>
    <n v="32494308.52"/>
    <n v="0.04"/>
    <n v="652.44000000000005"/>
    <n v="16311"/>
    <n v="1170966.07"/>
    <x v="9"/>
    <s v="IB"/>
    <x v="0"/>
    <n v="0.04"/>
    <b v="1"/>
    <x v="0"/>
    <x v="2"/>
  </r>
  <r>
    <s v="KAPE-IB-45663-21-09-2022"/>
    <s v="LTM/0530/22-23"/>
    <n v="10363"/>
    <n v="4810.29"/>
    <s v="HMB-129691"/>
    <s v="KPPE-SB-106057"/>
    <d v="2022-11-21T00:00:00"/>
    <n v="22332725.620000001"/>
    <n v="0.06"/>
    <n v="498.96000000000004"/>
    <n v="8316"/>
    <n v="682869.72"/>
    <x v="9"/>
    <s v="IB"/>
    <x v="0"/>
    <n v="0.06"/>
    <b v="1"/>
    <x v="0"/>
    <x v="7"/>
  </r>
  <r>
    <s v="KAPE-IB-45663-21-09-2022"/>
    <s v="LTM/0632/22-23"/>
    <n v="20060"/>
    <n v="4810.29"/>
    <s v="HMB-129886"/>
    <s v="KPPE-SB-106212"/>
    <d v="2022-11-22T00:00:00"/>
    <n v="21277398.289999999"/>
    <n v="0.06"/>
    <n v="557.34"/>
    <n v="9289"/>
    <n v="524720.1"/>
    <x v="9"/>
    <s v="IB"/>
    <x v="0"/>
    <n v="0.06"/>
    <b v="1"/>
    <x v="0"/>
    <x v="7"/>
  </r>
  <r>
    <s v="KAPE-IB-45663-21-09-2022"/>
    <s v="LTM/0638/22-23"/>
    <n v="12600"/>
    <n v="4810.29"/>
    <s v="HMB-129516"/>
    <s v="KPPE-SB-106192"/>
    <d v="2022-11-22T00:00:00"/>
    <n v="27525234.879999999"/>
    <n v="0.06"/>
    <n v="908.94"/>
    <n v="15149"/>
    <n v="902933.44000000006"/>
    <x v="9"/>
    <s v="IB"/>
    <x v="0"/>
    <n v="0.06"/>
    <b v="1"/>
    <x v="0"/>
    <x v="7"/>
  </r>
  <r>
    <s v="KAPE-IB-45663-21-09-2022"/>
    <s v="LTM/0639/22-23"/>
    <n v="12230"/>
    <n v="4810.29"/>
    <s v="HMB-129529"/>
    <s v="KPPE-SB-106187"/>
    <d v="2022-11-22T00:00:00"/>
    <n v="32494308.52"/>
    <n v="0.06"/>
    <n v="978.66"/>
    <n v="16311"/>
    <n v="1756449.11"/>
    <x v="9"/>
    <s v="IB"/>
    <x v="0"/>
    <n v="0.06"/>
    <b v="1"/>
    <x v="0"/>
    <x v="7"/>
  </r>
  <r>
    <s v="KAPW-IB-57245-04-11-2022"/>
    <s v="LTM/0530/22-23"/>
    <n v="10363"/>
    <n v="5807.1019999999999"/>
    <s v="HMB-129691"/>
    <s v="KPPE-SB-106057"/>
    <d v="2022-11-21T00:00:00"/>
    <n v="22332725.620000001"/>
    <n v="0.1"/>
    <n v="831.59999999999991"/>
    <n v="8316"/>
    <n v="1138116.21"/>
    <x v="9"/>
    <s v="IB"/>
    <x v="0"/>
    <n v="0.1"/>
    <b v="1"/>
    <x v="0"/>
    <x v="7"/>
  </r>
  <r>
    <s v="KAPW-IB-57245-04-11-2022"/>
    <s v="LTM/0632/22-23"/>
    <n v="20060"/>
    <n v="5807.1019999999999"/>
    <s v="HMB-129886"/>
    <s v="KPPE-SB-106212"/>
    <d v="2022-11-22T00:00:00"/>
    <n v="21277398.289999999"/>
    <n v="0.1"/>
    <n v="830.5"/>
    <n v="8305"/>
    <n v="774190.73"/>
    <x v="9"/>
    <s v="IB"/>
    <x v="0"/>
    <n v="0.1"/>
    <b v="1"/>
    <x v="0"/>
    <x v="7"/>
  </r>
  <r>
    <s v="KAPW-IB-57245-04-11-2022"/>
    <s v="LTM/0638/22-23"/>
    <n v="12600"/>
    <n v="5807.1019999999999"/>
    <s v="HMB-129516"/>
    <s v="KPPE-SB-106192"/>
    <d v="2022-11-22T00:00:00"/>
    <n v="27525234.879999999"/>
    <n v="0.1"/>
    <n v="1514.9"/>
    <n v="15149"/>
    <n v="1504889.0699999998"/>
    <x v="9"/>
    <s v="IB"/>
    <x v="0"/>
    <n v="0.1"/>
    <b v="1"/>
    <x v="0"/>
    <x v="7"/>
  </r>
  <r>
    <s v="KAPW-IB-57245-04-11-2022"/>
    <s v="LTM/0639/22-23"/>
    <n v="12230"/>
    <n v="5807.1019999999999"/>
    <s v="HMB-129529"/>
    <s v="KPPE-SB-106187"/>
    <d v="2022-11-22T00:00:00"/>
    <n v="32494308.52"/>
    <n v="0.1"/>
    <n v="1631.1"/>
    <n v="16311"/>
    <n v="2927415.18"/>
    <x v="9"/>
    <s v="IB"/>
    <x v="0"/>
    <n v="0.1"/>
    <b v="1"/>
    <x v="0"/>
    <x v="7"/>
  </r>
  <r>
    <s v="KPPI-IB-20546-17-10-2022"/>
    <s v="LTM/0530/22-23"/>
    <n v="10363"/>
    <n v="5201.009"/>
    <s v="HMB-129691"/>
    <s v="KPPE-SB-106057"/>
    <d v="2022-11-21T00:00:00"/>
    <n v="22332725.620000001"/>
    <n v="0.624"/>
    <n v="5919.88"/>
    <n v="9487"/>
    <n v="8282387.6600000001"/>
    <x v="9"/>
    <s v="IB"/>
    <x v="0"/>
    <n v="0.624"/>
    <b v="1"/>
    <x v="0"/>
    <x v="10"/>
  </r>
  <r>
    <s v="KAPE-IB-65524-27-10-2022"/>
    <s v="LTM/0632/22-23"/>
    <n v="20060"/>
    <n v="5205.13"/>
    <s v="HMB-129886"/>
    <s v="KPPE-SB-106212"/>
    <d v="2022-11-22T00:00:00"/>
    <n v="21277398.289999999"/>
    <n v="1.0101"/>
    <n v="9382.82"/>
    <n v="9289"/>
    <n v="8833664.0099999998"/>
    <x v="9"/>
    <s v="IB"/>
    <x v="0"/>
    <n v="1.0101"/>
    <b v="1"/>
    <x v="0"/>
    <x v="1"/>
  </r>
  <r>
    <s v="KAPE-IB-65524-27-10-2022"/>
    <s v="LTM/0638/22-23"/>
    <n v="12600"/>
    <n v="5205.13"/>
    <s v="HMB-129516"/>
    <s v="KPPE-SB-106192"/>
    <d v="2022-11-22T00:00:00"/>
    <n v="27525234.879999999"/>
    <n v="1.0101"/>
    <n v="12626.25"/>
    <n v="12500"/>
    <n v="10820966.15"/>
    <x v="9"/>
    <s v="IB"/>
    <x v="0"/>
    <n v="1.0101"/>
    <b v="1"/>
    <x v="0"/>
    <x v="1"/>
  </r>
  <r>
    <s v="KPAF-TI-387-04-07-2022"/>
    <s v="LTM/0636/22-23"/>
    <n v="58764"/>
    <n v="4821.1090000000004"/>
    <s v="HMB-130519"/>
    <s v="KPPE-SB-107901"/>
    <d v="2022-11-23T00:00:00"/>
    <n v="37658806.75"/>
    <n v="1"/>
    <n v="35000"/>
    <n v="35000"/>
    <n v="28206002.410000004"/>
    <x v="9"/>
    <s v="TI"/>
    <x v="2"/>
    <n v="1"/>
    <b v="1"/>
    <x v="0"/>
    <x v="6"/>
  </r>
  <r>
    <s v="PQIB-IB-3057-24-08-2020"/>
    <s v="LTM/0614/22-23"/>
    <n v="3332"/>
    <n v="2701.12"/>
    <s v="HMB-130077"/>
    <s v="KPPE-SB-107638"/>
    <d v="2022-11-23T00:00:00"/>
    <n v="8145005.2699999996"/>
    <n v="0.8"/>
    <n v="2612.7999999999997"/>
    <n v="3266"/>
    <n v="3261042.4599999995"/>
    <x v="9"/>
    <s v="IB"/>
    <x v="0"/>
    <n v="0.8"/>
    <b v="1"/>
    <x v="0"/>
    <x v="0"/>
  </r>
  <r>
    <s v="PQIB-IB-3057-24-08-2020"/>
    <s v="LTM/0624/22-23"/>
    <n v="22000"/>
    <n v="2701.12"/>
    <s v="HMB-129342"/>
    <s v="KPEX-SB-60742"/>
    <d v="2022-11-24T00:00:00"/>
    <n v="17925566.09"/>
    <n v="0.8"/>
    <n v="7252.7999999999993"/>
    <n v="9066"/>
    <n v="15084809.370000001"/>
    <x v="9"/>
    <s v="IB"/>
    <x v="0"/>
    <n v="0.8"/>
    <b v="1"/>
    <x v="0"/>
    <x v="0"/>
  </r>
  <r>
    <s v="PQIB-IB-3057-24-08-2020"/>
    <s v="LTM/0636/22-23"/>
    <n v="58764"/>
    <n v="2701.12"/>
    <s v="HMB-130519"/>
    <s v="KPPE-SB-107901"/>
    <d v="2022-11-23T00:00:00"/>
    <n v="37658806.75"/>
    <n v="0.8"/>
    <n v="10462.17"/>
    <n v="13077.710000000001"/>
    <n v="9025741.4700000007"/>
    <x v="9"/>
    <s v="IB"/>
    <x v="0"/>
    <n v="0.8"/>
    <b v="1"/>
    <x v="0"/>
    <x v="0"/>
  </r>
  <r>
    <s v="PQIB-IB-3057-24-08-2020"/>
    <s v="LTM/0640/22-23"/>
    <n v="10426"/>
    <n v="2701.12"/>
    <s v="HBL-034876"/>
    <s v="KPPE-SB-107139"/>
    <d v="2022-11-23T00:00:00"/>
    <n v="22289119.690000001"/>
    <n v="0.8"/>
    <n v="8273.68"/>
    <n v="10342.1"/>
    <n v="8965767.2999999989"/>
    <x v="9"/>
    <s v="IB"/>
    <x v="0"/>
    <n v="0.8"/>
    <b v="1"/>
    <x v="0"/>
    <x v="0"/>
  </r>
  <r>
    <s v="PQIB-IB-3057-24-08-2020"/>
    <s v="LTM/0641/22-23"/>
    <n v="141436"/>
    <n v="2701.12"/>
    <s v="HMB-130360"/>
    <s v="KPEX-SB-60738"/>
    <d v="2022-11-24T00:00:00"/>
    <n v="99424353"/>
    <n v="0.8"/>
    <n v="24692.000000000004"/>
    <n v="30865"/>
    <n v="31416469.459999997"/>
    <x v="9"/>
    <s v="IB"/>
    <x v="0"/>
    <n v="0.8"/>
    <b v="1"/>
    <x v="0"/>
    <x v="0"/>
  </r>
  <r>
    <s v="KAPW-IB-14172-02-08-2022"/>
    <s v="LTM/0614/22-23"/>
    <n v="3332"/>
    <n v="2847"/>
    <s v="HMB-130077"/>
    <s v="KPPE-SB-107638"/>
    <d v="2022-11-23T00:00:00"/>
    <n v="8145005.2699999996"/>
    <n v="0.03"/>
    <n v="97.980000000000018"/>
    <n v="3266"/>
    <n v="122289.09"/>
    <x v="9"/>
    <s v="IB"/>
    <x v="0"/>
    <n v="0.03"/>
    <b v="1"/>
    <x v="0"/>
    <x v="2"/>
  </r>
  <r>
    <s v="KAPW-IB-14172-02-08-2022"/>
    <s v="LTM/0624/22-23"/>
    <n v="22000"/>
    <n v="2847"/>
    <s v="HMB-129342"/>
    <s v="KPEX-SB-60742"/>
    <d v="2022-11-24T00:00:00"/>
    <n v="17925566.09"/>
    <n v="0.03"/>
    <n v="271.98"/>
    <n v="9066"/>
    <n v="565680.35"/>
    <x v="9"/>
    <s v="IB"/>
    <x v="0"/>
    <n v="0.03"/>
    <b v="1"/>
    <x v="0"/>
    <x v="2"/>
  </r>
  <r>
    <s v="KAPW-IB-14172-02-08-2022"/>
    <s v="LTM/0636/22-23"/>
    <n v="58764"/>
    <n v="2847"/>
    <s v="HMB-130519"/>
    <s v="KPPE-SB-107901"/>
    <d v="2022-11-23T00:00:00"/>
    <n v="37658806.75"/>
    <n v="0.03"/>
    <n v="392.33000000000004"/>
    <n v="13077.710000000001"/>
    <n v="338463.11"/>
    <x v="9"/>
    <s v="IB"/>
    <x v="0"/>
    <n v="0.03"/>
    <b v="1"/>
    <x v="0"/>
    <x v="2"/>
  </r>
  <r>
    <s v="KAPW-IB-14172-02-08-2022"/>
    <s v="LTM/0640/22-23"/>
    <n v="10426"/>
    <n v="2847"/>
    <s v="HBL-034876"/>
    <s v="KPPE-SB-107139"/>
    <d v="2022-11-23T00:00:00"/>
    <n v="22289119.690000001"/>
    <n v="0.03"/>
    <n v="310.26000000000005"/>
    <n v="10342.1"/>
    <n v="336212.55"/>
    <x v="9"/>
    <s v="IB"/>
    <x v="0"/>
    <n v="0.03"/>
    <b v="1"/>
    <x v="0"/>
    <x v="2"/>
  </r>
  <r>
    <s v="KAPW-IB-14172-02-08-2022"/>
    <s v="LTM/0641/22-23"/>
    <n v="141436"/>
    <n v="2847"/>
    <s v="HMB-130360"/>
    <s v="KPEX-SB-60738"/>
    <d v="2022-11-24T00:00:00"/>
    <n v="99424353"/>
    <n v="0.03"/>
    <n v="925.94999999999993"/>
    <n v="30865"/>
    <n v="1178117.55"/>
    <x v="9"/>
    <s v="IB"/>
    <x v="0"/>
    <n v="0.03"/>
    <b v="1"/>
    <x v="0"/>
    <x v="2"/>
  </r>
  <r>
    <s v="KAPE-IB-52786-05-10-2022"/>
    <s v="LTM/0614/22-23"/>
    <n v="3332"/>
    <n v="2915.11"/>
    <s v="HMB-130077"/>
    <s v="KPPE-SB-107638"/>
    <d v="2022-11-23T00:00:00"/>
    <n v="8145005.2699999996"/>
    <n v="0.04"/>
    <n v="130.63999999999999"/>
    <n v="3266"/>
    <n v="163052.13"/>
    <x v="9"/>
    <s v="IB"/>
    <x v="0"/>
    <n v="0.04"/>
    <b v="1"/>
    <x v="0"/>
    <x v="2"/>
  </r>
  <r>
    <s v="KAPE-IB-52786-05-10-2022"/>
    <s v="LTM/0624/22-23"/>
    <n v="22000"/>
    <n v="2915.11"/>
    <s v="HMB-129342"/>
    <s v="KPEX-SB-60742"/>
    <d v="2022-11-24T00:00:00"/>
    <n v="17925566.09"/>
    <n v="0.04"/>
    <n v="362.64"/>
    <n v="9066"/>
    <n v="754240.47"/>
    <x v="9"/>
    <s v="IB"/>
    <x v="0"/>
    <n v="0.04"/>
    <b v="1"/>
    <x v="0"/>
    <x v="2"/>
  </r>
  <r>
    <s v="KAPE-IB-52786-05-10-2022"/>
    <s v="LTM/0640/22-23"/>
    <n v="10426"/>
    <n v="2915.11"/>
    <s v="HBL-034876"/>
    <s v="KPPE-SB-107139"/>
    <d v="2022-11-23T00:00:00"/>
    <n v="22289119.690000001"/>
    <n v="0.04"/>
    <n v="413.68"/>
    <n v="10342.1"/>
    <n v="448283.4"/>
    <x v="9"/>
    <s v="IB"/>
    <x v="0"/>
    <n v="0.04"/>
    <b v="1"/>
    <x v="0"/>
    <x v="2"/>
  </r>
  <r>
    <s v="KAPE-IB-52786-05-10-2022"/>
    <s v="LTM/0641/22-23"/>
    <n v="141436"/>
    <n v="2915.11"/>
    <s v="HMB-130360"/>
    <s v="KPEX-SB-60738"/>
    <d v="2022-11-24T00:00:00"/>
    <n v="99424353"/>
    <n v="0.04"/>
    <n v="1234.5999999999999"/>
    <n v="30865"/>
    <n v="1570823.4700000002"/>
    <x v="9"/>
    <s v="IB"/>
    <x v="0"/>
    <n v="0.04"/>
    <b v="1"/>
    <x v="0"/>
    <x v="2"/>
  </r>
  <r>
    <s v="KAPE-IB-44820-20-09-2022"/>
    <s v="LTM/0624/22-23"/>
    <n v="22000"/>
    <n v="2832.1089999999999"/>
    <s v="HMB-129342"/>
    <s v="KPEX-SB-60742"/>
    <d v="2022-11-24T00:00:00"/>
    <n v="17925566.09"/>
    <n v="0.04"/>
    <n v="362.64"/>
    <n v="9066"/>
    <n v="754240.47"/>
    <x v="9"/>
    <s v="IB"/>
    <x v="0"/>
    <n v="0.04"/>
    <b v="1"/>
    <x v="0"/>
    <x v="2"/>
  </r>
  <r>
    <s v="KAPE-IB-44820-20-09-2022"/>
    <s v="LTM/0640/22-23"/>
    <n v="10426"/>
    <n v="2832.1089999999999"/>
    <s v="HBL-034876"/>
    <s v="KPPE-SB-107139"/>
    <d v="2022-11-23T00:00:00"/>
    <n v="22289119.690000001"/>
    <n v="0.04"/>
    <n v="121.36"/>
    <n v="3034"/>
    <n v="98567.66"/>
    <x v="9"/>
    <s v="IB"/>
    <x v="0"/>
    <n v="0.04"/>
    <b v="1"/>
    <x v="0"/>
    <x v="2"/>
  </r>
  <r>
    <s v="KAPE-IB-44820-20-09-2022"/>
    <s v="LTM/0641/22-23"/>
    <n v="141436"/>
    <n v="2832.1089999999999"/>
    <s v="HMB-130360"/>
    <s v="KPEX-SB-60738"/>
    <d v="2022-11-24T00:00:00"/>
    <n v="99424353"/>
    <n v="0.04"/>
    <n v="328.2"/>
    <n v="8205"/>
    <n v="561943.63"/>
    <x v="9"/>
    <s v="IB"/>
    <x v="0"/>
    <n v="0.04"/>
    <b v="1"/>
    <x v="0"/>
    <x v="2"/>
  </r>
  <r>
    <s v="KPAF-TI-13666-04-10-2022"/>
    <s v="LTM/0640/22-23"/>
    <n v="10426"/>
    <n v="9607.2000000000007"/>
    <s v="HBL-034876"/>
    <s v="KPPE-SB-107139"/>
    <d v="2022-11-23T00:00:00"/>
    <n v="22289119.690000001"/>
    <n v="1"/>
    <n v="5"/>
    <n v="5"/>
    <n v="6210.25"/>
    <x v="9"/>
    <s v="TI"/>
    <x v="2"/>
    <n v="1"/>
    <b v="1"/>
    <x v="0"/>
    <x v="6"/>
  </r>
  <r>
    <s v="KAPE-IB-55926-11-10-2022"/>
    <s v="LTM/0614/22-23"/>
    <n v="3332"/>
    <n v="3906.9090000000001"/>
    <s v="HMB-130077"/>
    <s v="KPPE-SB-107638"/>
    <d v="2022-11-23T00:00:00"/>
    <n v="8145005.2699999996"/>
    <n v="0.04"/>
    <n v="97.72"/>
    <n v="2443"/>
    <n v="118289.99"/>
    <x v="9"/>
    <s v="IB"/>
    <x v="0"/>
    <n v="0.04"/>
    <b v="1"/>
    <x v="0"/>
    <x v="2"/>
  </r>
  <r>
    <s v="KAPE-IB-55926-11-10-2022"/>
    <s v="LTM/0640/22-23"/>
    <n v="10426"/>
    <n v="3906.9090000000001"/>
    <s v="HBL-034876"/>
    <s v="KPPE-SB-107139"/>
    <d v="2022-11-23T00:00:00"/>
    <n v="22289119.690000001"/>
    <n v="0.04"/>
    <n v="76.12"/>
    <n v="1903"/>
    <n v="81184.38"/>
    <x v="9"/>
    <s v="IB"/>
    <x v="0"/>
    <n v="0.04"/>
    <b v="1"/>
    <x v="0"/>
    <x v="2"/>
  </r>
  <r>
    <s v="KAPE-IB-58949-17-10-2022"/>
    <s v="LTM/0614/22-23"/>
    <n v="3332"/>
    <n v="3809.9189999999999"/>
    <s v="HMB-130077"/>
    <s v="KPPE-SB-107638"/>
    <d v="2022-11-23T00:00:00"/>
    <n v="8145005.2699999996"/>
    <n v="0.04"/>
    <n v="97.72"/>
    <n v="2443"/>
    <n v="118289.99"/>
    <x v="9"/>
    <s v="IB"/>
    <x v="0"/>
    <n v="0.04"/>
    <b v="1"/>
    <x v="0"/>
    <x v="2"/>
  </r>
  <r>
    <s v="KAPE-IB-58949-17-10-2022"/>
    <s v="LTM/0640/22-23"/>
    <n v="10426"/>
    <n v="3809.9189999999999"/>
    <s v="HBL-034876"/>
    <s v="KPPE-SB-107139"/>
    <d v="2022-11-23T00:00:00"/>
    <n v="22289119.690000001"/>
    <n v="0.04"/>
    <n v="413.68"/>
    <n v="10342.1"/>
    <n v="448283.4"/>
    <x v="9"/>
    <s v="IB"/>
    <x v="0"/>
    <n v="0.04"/>
    <b v="1"/>
    <x v="0"/>
    <x v="2"/>
  </r>
  <r>
    <s v="KAPE-IB-45663-21-09-2022"/>
    <s v="LTM/0614/22-23"/>
    <n v="3332"/>
    <n v="4810.29"/>
    <s v="HMB-130077"/>
    <s v="KPPE-SB-107638"/>
    <d v="2022-11-23T00:00:00"/>
    <n v="8145005.2699999996"/>
    <n v="0.06"/>
    <n v="195.96000000000004"/>
    <n v="3266"/>
    <n v="244578.18"/>
    <x v="9"/>
    <s v="IB"/>
    <x v="0"/>
    <n v="0.06"/>
    <b v="1"/>
    <x v="0"/>
    <x v="7"/>
  </r>
  <r>
    <s v="KAPE-IB-45663-21-09-2022"/>
    <s v="LTM/0624/22-23"/>
    <n v="22000"/>
    <n v="4810.29"/>
    <s v="HMB-129342"/>
    <s v="KPEX-SB-60742"/>
    <d v="2022-11-24T00:00:00"/>
    <n v="17925566.09"/>
    <n v="0.06"/>
    <n v="380.88"/>
    <n v="6348"/>
    <n v="766595.58"/>
    <x v="9"/>
    <s v="IB"/>
    <x v="0"/>
    <n v="0.06"/>
    <b v="1"/>
    <x v="0"/>
    <x v="7"/>
  </r>
  <r>
    <s v="KAPE-IB-45663-21-09-2022"/>
    <s v="LTM/0640/22-23"/>
    <n v="10426"/>
    <n v="4810.29"/>
    <s v="HBL-034876"/>
    <s v="KPPE-SB-107139"/>
    <d v="2022-11-23T00:00:00"/>
    <n v="22289119.690000001"/>
    <n v="0.06"/>
    <n v="114.18"/>
    <n v="1903"/>
    <n v="121776.56"/>
    <x v="9"/>
    <s v="IB"/>
    <x v="0"/>
    <n v="0.06"/>
    <b v="1"/>
    <x v="0"/>
    <x v="7"/>
  </r>
  <r>
    <s v="KAPE-IB-45663-21-09-2022"/>
    <s v="LTM/0640/22-23"/>
    <n v="10426"/>
    <n v="4810.29"/>
    <s v="HBL-034876"/>
    <s v="KPPE-SB-107139"/>
    <d v="2022-11-23T00:00:00"/>
    <n v="22289119.690000001"/>
    <n v="0.05"/>
    <n v="151.69999999999999"/>
    <n v="3034"/>
    <n v="123209.57"/>
    <x v="9"/>
    <s v="IB"/>
    <x v="0"/>
    <n v="0.05"/>
    <b v="1"/>
    <x v="0"/>
    <x v="7"/>
  </r>
  <r>
    <s v="KAPE-IB-45663-21-09-2022"/>
    <s v="LTM/0641/22-23"/>
    <n v="141436"/>
    <n v="4810.29"/>
    <s v="HMB-130360"/>
    <s v="KPEX-SB-60738"/>
    <d v="2022-11-24T00:00:00"/>
    <n v="99424353"/>
    <n v="0.06"/>
    <n v="1851.8999999999999"/>
    <n v="30865"/>
    <n v="2356235.1"/>
    <x v="9"/>
    <s v="IB"/>
    <x v="0"/>
    <n v="0.06"/>
    <b v="1"/>
    <x v="0"/>
    <x v="7"/>
  </r>
  <r>
    <s v="KAPW-TI-19348-13-08-2022"/>
    <s v="LTM/0636/22-23"/>
    <n v="58764"/>
    <n v="9606.1"/>
    <s v="HMB-130519"/>
    <s v="KPPE-SB-107901"/>
    <d v="2022-11-23T00:00:00"/>
    <n v="37658806.75"/>
    <n v="1"/>
    <n v="50"/>
    <n v="50"/>
    <n v="43736.68"/>
    <x v="9"/>
    <s v="TI"/>
    <x v="2"/>
    <n v="1"/>
    <b v="1"/>
    <x v="0"/>
    <x v="6"/>
  </r>
  <r>
    <s v="KAPE-IB-73827-25-10-2021"/>
    <s v="LTM/0640/22-23"/>
    <n v="10426"/>
    <n v="5402.33"/>
    <s v="HBL-034876"/>
    <s v="KPPE-SB-107139"/>
    <d v="2022-11-23T00:00:00"/>
    <n v="22289119.690000001"/>
    <n v="1.0101"/>
    <n v="3064.64"/>
    <n v="3034"/>
    <n v="2489077"/>
    <x v="9"/>
    <s v="IB"/>
    <x v="0"/>
    <n v="1.0101"/>
    <b v="1"/>
    <x v="0"/>
    <x v="18"/>
  </r>
  <r>
    <s v="KPAF-TI-6579-18-08-2022"/>
    <s v="LTM/0640/22-23"/>
    <n v="10426"/>
    <n v="9606.2919999999995"/>
    <s v="HBL-034876"/>
    <s v="KPPE-SB-107139"/>
    <d v="2022-11-23T00:00:00"/>
    <n v="22289119.690000001"/>
    <n v="1"/>
    <n v="30"/>
    <n v="30"/>
    <n v="37261.519999999997"/>
    <x v="9"/>
    <s v="TI"/>
    <x v="2"/>
    <n v="1"/>
    <b v="1"/>
    <x v="0"/>
    <x v="6"/>
  </r>
  <r>
    <s v="KPPI-IB-20546-17-10-2022"/>
    <s v="LTM/0614/22-23"/>
    <n v="3332"/>
    <n v="5201.009"/>
    <s v="HMB-130077"/>
    <s v="KPPE-SB-107638"/>
    <d v="2022-11-23T00:00:00"/>
    <n v="8145005.2699999996"/>
    <n v="1.0101"/>
    <n v="3298.98"/>
    <n v="3266"/>
    <n v="4117463.44"/>
    <x v="9"/>
    <s v="IB"/>
    <x v="0"/>
    <n v="1.0101"/>
    <b v="1"/>
    <x v="0"/>
    <x v="10"/>
  </r>
  <r>
    <s v="KPPI-IB-20546-17-10-2022"/>
    <s v="LTM/0641/22-23"/>
    <n v="141436"/>
    <n v="5201.009"/>
    <s v="HMB-130360"/>
    <s v="KPEX-SB-60738"/>
    <d v="2022-11-24T00:00:00"/>
    <n v="99424353"/>
    <n v="1.0101"/>
    <n v="13054.14"/>
    <n v="12923.61"/>
    <n v="13749922.380000001"/>
    <x v="9"/>
    <s v="IB"/>
    <x v="0"/>
    <n v="1.0101"/>
    <b v="1"/>
    <x v="0"/>
    <x v="10"/>
  </r>
  <r>
    <s v="KPPI-IB-20535-17-10-2022"/>
    <s v="LTM/0640/22-23"/>
    <n v="10426"/>
    <n v="5201.009"/>
    <s v="HBL-034876"/>
    <s v="KPPE-SB-107139"/>
    <d v="2022-11-23T00:00:00"/>
    <n v="22289119.690000001"/>
    <n v="1.0101"/>
    <n v="1922.22"/>
    <n v="1903"/>
    <n v="2050088.85"/>
    <x v="9"/>
    <s v="IB"/>
    <x v="0"/>
    <n v="1.0101"/>
    <b v="1"/>
    <x v="0"/>
    <x v="10"/>
  </r>
  <r>
    <s v="KPPI-IB-20535-17-10-2022"/>
    <s v="LTM/0640/22-23"/>
    <n v="10426"/>
    <n v="5201.009"/>
    <s v="HBL-034876"/>
    <s v="KPPE-SB-107139"/>
    <d v="2022-11-23T00:00:00"/>
    <n v="22289119.690000001"/>
    <n v="0.9899"/>
    <n v="5350.51"/>
    <n v="5405.1"/>
    <n v="6645604.75"/>
    <x v="9"/>
    <s v="IB"/>
    <x v="0"/>
    <n v="0.9899"/>
    <b v="1"/>
    <x v="0"/>
    <x v="10"/>
  </r>
  <r>
    <s v="KPPI-IB-20535-17-10-2022"/>
    <s v="LTM/0641/22-23"/>
    <n v="141436"/>
    <n v="5201.009"/>
    <s v="HMB-130360"/>
    <s v="KPEX-SB-60738"/>
    <d v="2022-11-24T00:00:00"/>
    <n v="99424353"/>
    <n v="1.0101"/>
    <n v="9834.73"/>
    <n v="9736.39"/>
    <n v="11726821.399999999"/>
    <x v="9"/>
    <s v="IB"/>
    <x v="0"/>
    <n v="1.0101"/>
    <b v="1"/>
    <x v="0"/>
    <x v="10"/>
  </r>
  <r>
    <s v="KPPI-IB-20535-17-10-2022"/>
    <s v="LTM/0641/22-23"/>
    <n v="141436"/>
    <n v="5201.009"/>
    <s v="HMB-130360"/>
    <s v="KPEX-SB-60738"/>
    <d v="2022-11-24T00:00:00"/>
    <n v="99424353"/>
    <n v="0.48980000000000001"/>
    <n v="2041.98"/>
    <n v="4169"/>
    <n v="2602446"/>
    <x v="9"/>
    <s v="IB"/>
    <x v="0"/>
    <n v="0.48980000000000001"/>
    <b v="1"/>
    <x v="0"/>
    <x v="10"/>
  </r>
  <r>
    <s v="KPFI-TI-9957-29-09-2022"/>
    <s v="LTM/0640/22-23"/>
    <n v="10426"/>
    <n v="5807.9"/>
    <s v="HBL-034876"/>
    <s v="KPPE-SB-107139"/>
    <d v="2022-11-23T00:00:00"/>
    <n v="22289119.690000001"/>
    <n v="1"/>
    <n v="30"/>
    <n v="30"/>
    <n v="37261.519999999997"/>
    <x v="9"/>
    <s v="TI"/>
    <x v="2"/>
    <n v="1"/>
    <b v="1"/>
    <x v="0"/>
    <x v="6"/>
  </r>
  <r>
    <s v="KPFI-TI-12841-24-10-2022"/>
    <s v="LTM/0640/22-23"/>
    <n v="10426"/>
    <n v="5807.1030000000001"/>
    <s v="HBL-034876"/>
    <s v="KPPE-SB-107139"/>
    <d v="2022-11-23T00:00:00"/>
    <n v="22289119.690000001"/>
    <n v="1"/>
    <n v="16"/>
    <n v="16"/>
    <n v="19872.810000000001"/>
    <x v="9"/>
    <s v="TI"/>
    <x v="2"/>
    <n v="1"/>
    <b v="1"/>
    <x v="0"/>
    <x v="6"/>
  </r>
  <r>
    <s v="KAPW-TI-46678-11-10-2022"/>
    <s v="LTM/0640/22-23"/>
    <n v="10426"/>
    <n v="9606.2099999999991"/>
    <s v="HBL-034876"/>
    <s v="KPPE-SB-107139"/>
    <d v="2022-11-23T00:00:00"/>
    <n v="22289119.690000001"/>
    <n v="1"/>
    <n v="104.2"/>
    <n v="104.2"/>
    <n v="129421.68"/>
    <x v="9"/>
    <s v="TI"/>
    <x v="2"/>
    <n v="1"/>
    <b v="1"/>
    <x v="0"/>
    <x v="6"/>
  </r>
  <r>
    <s v="PQIB-IB-3057-24-08-2020"/>
    <s v="LTM/0646/22-23"/>
    <n v="3615"/>
    <n v="2701.12"/>
    <s v="HMB-131047"/>
    <s v="KPPE-SB-108966"/>
    <d v="2022-11-24T00:00:00"/>
    <n v="5692662.4900000002"/>
    <n v="0.8"/>
    <n v="3272"/>
    <n v="4090"/>
    <n v="2663546.2000000002"/>
    <x v="9"/>
    <s v="IB"/>
    <x v="0"/>
    <n v="0.8"/>
    <b v="1"/>
    <x v="0"/>
    <x v="0"/>
  </r>
  <r>
    <s v="KAPW-IB-14172-02-08-2022"/>
    <s v="LTM/0646/22-23"/>
    <n v="3615"/>
    <n v="2847"/>
    <s v="HMB-131047"/>
    <s v="KPPE-SB-108966"/>
    <d v="2022-11-24T00:00:00"/>
    <n v="5692662.4900000002"/>
    <n v="0.03"/>
    <n v="122.7"/>
    <n v="4090"/>
    <n v="99882.98"/>
    <x v="9"/>
    <s v="IB"/>
    <x v="0"/>
    <n v="0.03"/>
    <b v="1"/>
    <x v="0"/>
    <x v="2"/>
  </r>
  <r>
    <s v="KAPE-IB-52786-05-10-2022"/>
    <s v="LTM/0646/22-23"/>
    <n v="3615"/>
    <n v="2915.11"/>
    <s v="HMB-131047"/>
    <s v="KPPE-SB-108966"/>
    <d v="2022-11-24T00:00:00"/>
    <n v="5692662.4900000002"/>
    <n v="0.04"/>
    <n v="163.6"/>
    <n v="4090"/>
    <n v="133177.31"/>
    <x v="9"/>
    <s v="IB"/>
    <x v="0"/>
    <n v="0.04"/>
    <b v="1"/>
    <x v="0"/>
    <x v="2"/>
  </r>
  <r>
    <s v="KAPE-IB-44820-20-09-2022"/>
    <s v="LTM/0646/22-23"/>
    <n v="3615"/>
    <n v="2832.1089999999999"/>
    <s v="HMB-131047"/>
    <s v="KPPE-SB-108966"/>
    <d v="2022-11-24T00:00:00"/>
    <n v="5692662.4900000002"/>
    <n v="0.04"/>
    <n v="163.6"/>
    <n v="4090"/>
    <n v="133177.31"/>
    <x v="9"/>
    <s v="IB"/>
    <x v="0"/>
    <n v="0.04"/>
    <b v="1"/>
    <x v="0"/>
    <x v="2"/>
  </r>
  <r>
    <s v="KAPE-IB-55926-11-10-2022"/>
    <s v="LTM/0646/22-23"/>
    <n v="3615"/>
    <n v="3906.9090000000001"/>
    <s v="HMB-131047"/>
    <s v="KPPE-SB-108966"/>
    <d v="2022-11-24T00:00:00"/>
    <n v="5692662.4900000002"/>
    <n v="0.04"/>
    <n v="163.6"/>
    <n v="4090"/>
    <n v="133177.31"/>
    <x v="9"/>
    <s v="IB"/>
    <x v="0"/>
    <n v="0.04"/>
    <b v="1"/>
    <x v="0"/>
    <x v="2"/>
  </r>
  <r>
    <s v="KAPE-IB-58949-17-10-2022"/>
    <s v="LTM/0646/22-23"/>
    <n v="3615"/>
    <n v="3809.9189999999999"/>
    <s v="HMB-131047"/>
    <s v="KPPE-SB-108966"/>
    <d v="2022-11-24T00:00:00"/>
    <n v="5692662.4900000002"/>
    <n v="0.04"/>
    <n v="163.6"/>
    <n v="4090"/>
    <n v="133177.31"/>
    <x v="9"/>
    <s v="IB"/>
    <x v="0"/>
    <n v="0.04"/>
    <b v="1"/>
    <x v="0"/>
    <x v="2"/>
  </r>
  <r>
    <s v="KAPE-IB-45663-21-09-2022"/>
    <s v="LTM/0646/22-23"/>
    <n v="3615"/>
    <n v="4810.29"/>
    <s v="HMB-131047"/>
    <s v="KPPE-SB-108966"/>
    <d v="2022-11-24T00:00:00"/>
    <n v="5692662.4900000002"/>
    <n v="0.06"/>
    <n v="245.4"/>
    <n v="4090"/>
    <n v="199765.97"/>
    <x v="9"/>
    <s v="IB"/>
    <x v="0"/>
    <n v="0.06"/>
    <b v="1"/>
    <x v="0"/>
    <x v="7"/>
  </r>
  <r>
    <s v="KAPW-IB-57245-04-11-2022"/>
    <s v="LTM/0646/22-23"/>
    <n v="3615"/>
    <n v="5807.1019999999999"/>
    <s v="HMB-131047"/>
    <s v="KPPE-SB-108966"/>
    <d v="2022-11-24T00:00:00"/>
    <n v="5692662.4900000002"/>
    <n v="0.1"/>
    <n v="409"/>
    <n v="4090"/>
    <n v="332943.28000000003"/>
    <x v="9"/>
    <s v="IB"/>
    <x v="0"/>
    <n v="0.1"/>
    <b v="1"/>
    <x v="0"/>
    <x v="7"/>
  </r>
  <r>
    <s v="KPPI-IB-20535-17-10-2022"/>
    <s v="LTM/0646/22-23"/>
    <n v="3615"/>
    <n v="5201.009"/>
    <s v="HMB-131047"/>
    <s v="KPPE-SB-108966"/>
    <d v="2022-11-24T00:00:00"/>
    <n v="5692662.4900000002"/>
    <n v="0.48980000000000001"/>
    <n v="2003.28"/>
    <n v="4090"/>
    <n v="1630754.53"/>
    <x v="9"/>
    <s v="IB"/>
    <x v="0"/>
    <n v="0.48980000000000001"/>
    <b v="1"/>
    <x v="0"/>
    <x v="10"/>
  </r>
  <r>
    <s v="KAPW-IB-53419-26-10-2022"/>
    <s v="LTM/0646/22-23"/>
    <n v="3615"/>
    <n v="3204.16"/>
    <s v="HMB-131047"/>
    <s v="KPPE-SB-108966"/>
    <d v="2022-11-24T00:00:00"/>
    <n v="5692662.4900000002"/>
    <n v="7.0000000000000007E-2"/>
    <n v="286.3"/>
    <n v="4090"/>
    <n v="233060.29"/>
    <x v="9"/>
    <s v="IB"/>
    <x v="0"/>
    <n v="7.0000000000000007E-2"/>
    <b v="1"/>
    <x v="0"/>
    <x v="8"/>
  </r>
  <r>
    <s v="KAPE-IB-123067-05-01-2022"/>
    <s v="LTM/0652/22-23"/>
    <n v="8154"/>
    <n v="5205.2700000000004"/>
    <s v="HMB-131814"/>
    <s v="KPPE-SB-109893"/>
    <d v="2022-11-26T00:00:00"/>
    <n v="12382411.83"/>
    <n v="1.0101"/>
    <n v="5029.29"/>
    <n v="4979"/>
    <n v="6131252.8200000003"/>
    <x v="9"/>
    <s v="IB"/>
    <x v="0"/>
    <n v="1.0101"/>
    <b v="1"/>
    <x v="0"/>
    <x v="1"/>
  </r>
  <r>
    <s v="PQIB-IB-3057-24-08-2020"/>
    <s v="LTM/0651/22-23"/>
    <n v="7315"/>
    <n v="2701.12"/>
    <s v="HMB-131560"/>
    <s v="KPPE-SB-110598"/>
    <d v="2022-11-27T00:00:00"/>
    <n v="41676165.630000003"/>
    <n v="0.8"/>
    <n v="13447.330000000002"/>
    <n v="16809.16"/>
    <n v="17597807.300000001"/>
    <x v="9"/>
    <s v="IB"/>
    <x v="0"/>
    <n v="0.8"/>
    <b v="1"/>
    <x v="0"/>
    <x v="0"/>
  </r>
  <r>
    <s v="PQIB-IB-3057-24-08-2020"/>
    <s v="LTM/0652/22-23"/>
    <n v="8154"/>
    <n v="2701.12"/>
    <s v="HMB-131814"/>
    <s v="KPPE-SB-109893"/>
    <d v="2022-11-26T00:00:00"/>
    <n v="12382411.83"/>
    <n v="0.8"/>
    <n v="3983.2"/>
    <n v="4979"/>
    <n v="4855955.1899999995"/>
    <x v="9"/>
    <s v="IB"/>
    <x v="0"/>
    <n v="0.8"/>
    <b v="1"/>
    <x v="0"/>
    <x v="0"/>
  </r>
  <r>
    <s v="PQIB-IB-3057-24-08-2020"/>
    <s v="LTM/0653/22-23"/>
    <n v="28785"/>
    <n v="2701.12"/>
    <s v="HMB-131811"/>
    <s v="KPPE-SB-109931"/>
    <d v="2022-11-26T00:00:00"/>
    <n v="28882468.850000001"/>
    <n v="0.8"/>
    <n v="10400"/>
    <n v="13000"/>
    <n v="14015530.619999999"/>
    <x v="9"/>
    <s v="IB"/>
    <x v="0"/>
    <n v="0.8"/>
    <b v="1"/>
    <x v="0"/>
    <x v="0"/>
  </r>
  <r>
    <s v="PQIB-IB-3057-24-08-2020"/>
    <s v="LTM/0655/22-23"/>
    <n v="8654"/>
    <n v="2701.12"/>
    <s v="HMB-132216"/>
    <s v="KPEX-SB-62215"/>
    <d v="2022-11-26T00:00:00"/>
    <n v="8414249.0999999996"/>
    <n v="0.8"/>
    <n v="2317.6"/>
    <n v="2897"/>
    <n v="5670270.7599999998"/>
    <x v="9"/>
    <s v="IB"/>
    <x v="0"/>
    <n v="0.8"/>
    <b v="1"/>
    <x v="0"/>
    <x v="0"/>
  </r>
  <r>
    <s v="PQIB-IB-3057-24-08-2020"/>
    <s v="LTM/0656/22-23"/>
    <n v="37026"/>
    <n v="2701.12"/>
    <s v="HMB-132199"/>
    <s v="KPPE-SB-110614"/>
    <d v="2022-11-27T00:00:00"/>
    <n v="28259270.629999999"/>
    <n v="0.8"/>
    <n v="11417.600000000002"/>
    <n v="14272"/>
    <n v="11162429.049999999"/>
    <x v="9"/>
    <s v="IB"/>
    <x v="0"/>
    <n v="0.8"/>
    <b v="1"/>
    <x v="0"/>
    <x v="0"/>
  </r>
  <r>
    <s v="PQIB-IB-3057-24-08-2020"/>
    <s v="LTM/0657/22-23"/>
    <n v="16391"/>
    <n v="2701.12"/>
    <s v="HMB-132206"/>
    <s v="KPPE-SB-110596"/>
    <d v="2022-11-27T00:00:00"/>
    <n v="23351618.149999999"/>
    <n v="0.8"/>
    <n v="12130.4"/>
    <n v="15163"/>
    <n v="10260819.050000001"/>
    <x v="9"/>
    <s v="IB"/>
    <x v="0"/>
    <n v="0.8"/>
    <b v="1"/>
    <x v="0"/>
    <x v="0"/>
  </r>
  <r>
    <s v="PQIB-IB-3057-24-08-2020"/>
    <s v="LTM/0658/22-23"/>
    <n v="2640"/>
    <n v="2701.12"/>
    <s v="HMB-132203"/>
    <s v="KPEX-SB-62296"/>
    <d v="2022-11-27T00:00:00"/>
    <n v="10459064.880000001"/>
    <n v="0.8"/>
    <n v="5220.8"/>
    <n v="6526"/>
    <n v="5120719.12"/>
    <x v="9"/>
    <s v="IB"/>
    <x v="0"/>
    <n v="0.8"/>
    <b v="1"/>
    <x v="0"/>
    <x v="0"/>
  </r>
  <r>
    <s v="KAPW-IB-14172-02-08-2022"/>
    <s v="LTM/0651/22-23"/>
    <n v="7315"/>
    <n v="2847"/>
    <s v="HMB-131560"/>
    <s v="KPPE-SB-110598"/>
    <d v="2022-11-27T00:00:00"/>
    <n v="41676165.630000003"/>
    <n v="0.03"/>
    <n v="504.27"/>
    <n v="16809.16"/>
    <n v="659910.37"/>
    <x v="9"/>
    <s v="IB"/>
    <x v="0"/>
    <n v="0.03"/>
    <b v="1"/>
    <x v="0"/>
    <x v="2"/>
  </r>
  <r>
    <s v="KAPW-IB-14172-02-08-2022"/>
    <s v="LTM/0652/22-23"/>
    <n v="8154"/>
    <n v="2847"/>
    <s v="HMB-131814"/>
    <s v="KPPE-SB-109893"/>
    <d v="2022-11-26T00:00:00"/>
    <n v="12382411.83"/>
    <n v="0.03"/>
    <n v="149.37"/>
    <n v="4979"/>
    <n v="182098.32"/>
    <x v="9"/>
    <s v="IB"/>
    <x v="0"/>
    <n v="0.03"/>
    <b v="1"/>
    <x v="0"/>
    <x v="2"/>
  </r>
  <r>
    <s v="KAPW-IB-14172-02-08-2022"/>
    <s v="LTM/0653/22-23"/>
    <n v="28785"/>
    <n v="2847"/>
    <s v="HMB-131811"/>
    <s v="KPPE-SB-109931"/>
    <d v="2022-11-26T00:00:00"/>
    <n v="28882468.850000001"/>
    <n v="0.03"/>
    <n v="390"/>
    <n v="13000"/>
    <n v="525582.4"/>
    <x v="9"/>
    <s v="IB"/>
    <x v="0"/>
    <n v="0.03"/>
    <b v="1"/>
    <x v="0"/>
    <x v="2"/>
  </r>
  <r>
    <s v="KAPW-IB-14172-02-08-2022"/>
    <s v="LTM/0655/22-23"/>
    <n v="8654"/>
    <n v="2847"/>
    <s v="HMB-132216"/>
    <s v="KPEX-SB-62215"/>
    <d v="2022-11-26T00:00:00"/>
    <n v="8414249.0999999996"/>
    <n v="0.03"/>
    <n v="86.91"/>
    <n v="2897"/>
    <n v="212635.16"/>
    <x v="9"/>
    <s v="IB"/>
    <x v="0"/>
    <n v="0.03"/>
    <b v="1"/>
    <x v="0"/>
    <x v="2"/>
  </r>
  <r>
    <s v="KAPW-IB-14172-02-08-2022"/>
    <s v="LTM/0656/22-23"/>
    <n v="37026"/>
    <n v="2847"/>
    <s v="HMB-132199"/>
    <s v="KPPE-SB-110614"/>
    <d v="2022-11-27T00:00:00"/>
    <n v="28259270.629999999"/>
    <n v="0.03"/>
    <n v="428.16"/>
    <n v="14272"/>
    <n v="418591.07999999996"/>
    <x v="9"/>
    <s v="IB"/>
    <x v="0"/>
    <n v="0.03"/>
    <b v="1"/>
    <x v="0"/>
    <x v="2"/>
  </r>
  <r>
    <s v="KAPW-IB-14172-02-08-2022"/>
    <s v="LTM/0657/22-23"/>
    <n v="16391"/>
    <n v="2847"/>
    <s v="HMB-132206"/>
    <s v="KPPE-SB-110596"/>
    <d v="2022-11-27T00:00:00"/>
    <n v="23351618.149999999"/>
    <n v="0.03"/>
    <n v="454.89"/>
    <n v="15163"/>
    <n v="384780.71"/>
    <x v="9"/>
    <s v="IB"/>
    <x v="0"/>
    <n v="0.03"/>
    <b v="1"/>
    <x v="0"/>
    <x v="2"/>
  </r>
  <r>
    <s v="KAPW-IB-14172-02-08-2022"/>
    <s v="LTM/0658/22-23"/>
    <n v="2640"/>
    <n v="2847"/>
    <s v="HMB-132203"/>
    <s v="KPEX-SB-62296"/>
    <d v="2022-11-27T00:00:00"/>
    <n v="10459064.880000001"/>
    <n v="0.03"/>
    <n v="195.78"/>
    <n v="6526"/>
    <n v="192026.97"/>
    <x v="9"/>
    <s v="IB"/>
    <x v="0"/>
    <n v="0.03"/>
    <b v="1"/>
    <x v="0"/>
    <x v="2"/>
  </r>
  <r>
    <s v="KAPE-IB-52786-05-10-2022"/>
    <s v="LTM/0651/22-23"/>
    <n v="7315"/>
    <n v="2915.11"/>
    <s v="HMB-131560"/>
    <s v="KPPE-SB-110598"/>
    <d v="2022-11-27T00:00:00"/>
    <n v="41676165.630000003"/>
    <n v="0.04"/>
    <n v="672.37"/>
    <n v="16809.16"/>
    <n v="879895.67"/>
    <x v="9"/>
    <s v="IB"/>
    <x v="0"/>
    <n v="0.04"/>
    <b v="1"/>
    <x v="0"/>
    <x v="2"/>
  </r>
  <r>
    <s v="KAPE-IB-52786-05-10-2022"/>
    <s v="LTM/0652/22-23"/>
    <n v="8154"/>
    <n v="2915.11"/>
    <s v="HMB-131814"/>
    <s v="KPPE-SB-109893"/>
    <d v="2022-11-26T00:00:00"/>
    <n v="12382411.83"/>
    <n v="0.04"/>
    <n v="199.16"/>
    <n v="4979"/>
    <n v="242797.76"/>
    <x v="9"/>
    <s v="IB"/>
    <x v="0"/>
    <n v="0.04"/>
    <b v="1"/>
    <x v="0"/>
    <x v="2"/>
  </r>
  <r>
    <s v="KAPE-IB-52786-05-10-2022"/>
    <s v="LTM/0653/22-23"/>
    <n v="28785"/>
    <n v="2915.11"/>
    <s v="HMB-131811"/>
    <s v="KPPE-SB-109931"/>
    <d v="2022-11-26T00:00:00"/>
    <n v="28882468.850000001"/>
    <n v="0.04"/>
    <n v="520"/>
    <n v="13000"/>
    <n v="700776.53"/>
    <x v="9"/>
    <s v="IB"/>
    <x v="0"/>
    <n v="0.04"/>
    <b v="1"/>
    <x v="0"/>
    <x v="2"/>
  </r>
  <r>
    <s v="KAPE-IB-52786-05-10-2022"/>
    <s v="LTM/0655/22-23"/>
    <n v="8654"/>
    <n v="2915.11"/>
    <s v="HMB-132216"/>
    <s v="KPEX-SB-62215"/>
    <d v="2022-11-26T00:00:00"/>
    <n v="8414249.0999999996"/>
    <n v="0.04"/>
    <n v="115.88"/>
    <n v="2897"/>
    <n v="283513.52999999997"/>
    <x v="9"/>
    <s v="IB"/>
    <x v="0"/>
    <n v="0.04"/>
    <b v="1"/>
    <x v="0"/>
    <x v="2"/>
  </r>
  <r>
    <s v="KAPE-IB-52786-05-10-2022"/>
    <s v="LTM/0656/22-23"/>
    <n v="37026"/>
    <n v="2915.11"/>
    <s v="HMB-132199"/>
    <s v="KPPE-SB-110614"/>
    <d v="2022-11-27T00:00:00"/>
    <n v="28259270.629999999"/>
    <n v="0.04"/>
    <n v="570.88"/>
    <n v="14272"/>
    <n v="558121.44999999995"/>
    <x v="9"/>
    <s v="IB"/>
    <x v="0"/>
    <n v="0.04"/>
    <b v="1"/>
    <x v="0"/>
    <x v="2"/>
  </r>
  <r>
    <s v="KAPE-IB-52786-05-10-2022"/>
    <s v="LTM/0657/22-23"/>
    <n v="16391"/>
    <n v="2915.11"/>
    <s v="HMB-132206"/>
    <s v="KPPE-SB-110596"/>
    <d v="2022-11-27T00:00:00"/>
    <n v="23351618.149999999"/>
    <n v="0.04"/>
    <n v="606.5200000000001"/>
    <n v="15163"/>
    <n v="513040.95"/>
    <x v="9"/>
    <s v="IB"/>
    <x v="0"/>
    <n v="0.04"/>
    <b v="1"/>
    <x v="0"/>
    <x v="2"/>
  </r>
  <r>
    <s v="KAPE-IB-52786-05-10-2022"/>
    <s v="LTM/0658/22-23"/>
    <n v="2640"/>
    <n v="2915.11"/>
    <s v="HMB-132203"/>
    <s v="KPEX-SB-62296"/>
    <d v="2022-11-27T00:00:00"/>
    <n v="10459064.880000001"/>
    <n v="0.04"/>
    <n v="261.04000000000002"/>
    <n v="6526"/>
    <n v="256035.96"/>
    <x v="9"/>
    <s v="IB"/>
    <x v="0"/>
    <n v="0.04"/>
    <b v="1"/>
    <x v="0"/>
    <x v="2"/>
  </r>
  <r>
    <s v="KAPE-IB-44820-20-09-2022"/>
    <s v="LTM/0651/22-23"/>
    <n v="7315"/>
    <n v="2832.1089999999999"/>
    <s v="HMB-131560"/>
    <s v="KPPE-SB-110598"/>
    <d v="2022-11-27T00:00:00"/>
    <n v="41676165.630000003"/>
    <n v="0.04"/>
    <n v="216.04"/>
    <n v="5401"/>
    <n v="187691.65000000002"/>
    <x v="9"/>
    <s v="IB"/>
    <x v="0"/>
    <n v="0.04"/>
    <b v="1"/>
    <x v="0"/>
    <x v="2"/>
  </r>
  <r>
    <s v="KAPE-IB-44820-20-09-2022"/>
    <s v="LTM/0653/22-23"/>
    <n v="28785"/>
    <n v="2832.1089999999999"/>
    <s v="HMB-131811"/>
    <s v="KPPE-SB-109931"/>
    <d v="2022-11-26T00:00:00"/>
    <n v="28882468.850000001"/>
    <n v="0.04"/>
    <n v="520"/>
    <n v="13000"/>
    <n v="700776.53"/>
    <x v="9"/>
    <s v="IB"/>
    <x v="0"/>
    <n v="0.04"/>
    <b v="1"/>
    <x v="0"/>
    <x v="2"/>
  </r>
  <r>
    <s v="KAPE-IB-44820-20-09-2022"/>
    <s v="LTM/0655/22-23"/>
    <n v="8654"/>
    <n v="2832.1089999999999"/>
    <s v="HMB-132216"/>
    <s v="KPEX-SB-62215"/>
    <d v="2022-11-26T00:00:00"/>
    <n v="8414249.0999999996"/>
    <n v="0.04"/>
    <n v="115.88"/>
    <n v="2897"/>
    <n v="283513.52999999997"/>
    <x v="9"/>
    <s v="IB"/>
    <x v="0"/>
    <n v="0.04"/>
    <b v="1"/>
    <x v="0"/>
    <x v="2"/>
  </r>
  <r>
    <s v="KAPE-IB-44820-20-09-2022"/>
    <s v="LTM/0657/22-23"/>
    <n v="16391"/>
    <n v="2832.1089999999999"/>
    <s v="HMB-132206"/>
    <s v="KPPE-SB-110596"/>
    <d v="2022-11-27T00:00:00"/>
    <n v="23351618.149999999"/>
    <n v="0.04"/>
    <n v="606.5200000000001"/>
    <n v="15163"/>
    <n v="513040.95"/>
    <x v="9"/>
    <s v="IB"/>
    <x v="0"/>
    <n v="0.04"/>
    <b v="1"/>
    <x v="0"/>
    <x v="2"/>
  </r>
  <r>
    <s v="KAPE-IB-44820-20-09-2022"/>
    <s v="LTM/0658/22-23"/>
    <n v="2640"/>
    <n v="2832.1089999999999"/>
    <s v="HMB-132203"/>
    <s v="KPEX-SB-62296"/>
    <d v="2022-11-27T00:00:00"/>
    <n v="10459064.880000001"/>
    <n v="0.04"/>
    <n v="261.04000000000002"/>
    <n v="6526"/>
    <n v="256035.96"/>
    <x v="9"/>
    <s v="IB"/>
    <x v="0"/>
    <n v="0.04"/>
    <b v="1"/>
    <x v="0"/>
    <x v="2"/>
  </r>
  <r>
    <s v="KAPE-IB-55926-11-10-2022"/>
    <s v="LTM/0652/22-23"/>
    <n v="8154"/>
    <n v="3906.9090000000001"/>
    <s v="HMB-131814"/>
    <s v="KPPE-SB-109893"/>
    <d v="2022-11-26T00:00:00"/>
    <n v="12382411.83"/>
    <n v="0.04"/>
    <n v="85.08"/>
    <n v="2127"/>
    <n v="105864.16"/>
    <x v="9"/>
    <s v="IB"/>
    <x v="0"/>
    <n v="0.04"/>
    <b v="1"/>
    <x v="0"/>
    <x v="2"/>
  </r>
  <r>
    <s v="KAPE-IB-55926-11-10-2022"/>
    <s v="LTM/0657/22-23"/>
    <n v="16391"/>
    <n v="3906.9090000000001"/>
    <s v="HMB-132206"/>
    <s v="KPPE-SB-110596"/>
    <d v="2022-11-27T00:00:00"/>
    <n v="23351618.149999999"/>
    <n v="0.04"/>
    <n v="606.5200000000001"/>
    <n v="15163"/>
    <n v="513040.95"/>
    <x v="9"/>
    <s v="IB"/>
    <x v="0"/>
    <n v="0.04"/>
    <b v="1"/>
    <x v="0"/>
    <x v="2"/>
  </r>
  <r>
    <s v="KAPE-IB-58949-17-10-2022"/>
    <s v="LTM/0651/22-23"/>
    <n v="7315"/>
    <n v="3809.9189999999999"/>
    <s v="HMB-131560"/>
    <s v="KPPE-SB-110598"/>
    <d v="2022-11-27T00:00:00"/>
    <n v="41676165.630000003"/>
    <n v="0.04"/>
    <n v="85"/>
    <n v="2125"/>
    <n v="73794.8"/>
    <x v="9"/>
    <s v="IB"/>
    <x v="0"/>
    <n v="0.04"/>
    <b v="1"/>
    <x v="0"/>
    <x v="2"/>
  </r>
  <r>
    <s v="KAPE-IB-58949-17-10-2022"/>
    <s v="LTM/0652/22-23"/>
    <n v="8154"/>
    <n v="3809.9189999999999"/>
    <s v="HMB-131814"/>
    <s v="KPPE-SB-109893"/>
    <d v="2022-11-26T00:00:00"/>
    <n v="12382411.83"/>
    <n v="0.04"/>
    <n v="85.08"/>
    <n v="2127"/>
    <n v="105864.16"/>
    <x v="9"/>
    <s v="IB"/>
    <x v="0"/>
    <n v="0.04"/>
    <b v="1"/>
    <x v="0"/>
    <x v="2"/>
  </r>
  <r>
    <s v="KAPE-IB-58949-17-10-2022"/>
    <s v="LTM/0656/22-23"/>
    <n v="37026"/>
    <n v="3809.9189999999999"/>
    <s v="HMB-132199"/>
    <s v="KPPE-SB-110614"/>
    <d v="2022-11-27T00:00:00"/>
    <n v="28259270.629999999"/>
    <n v="0.04"/>
    <n v="448.36"/>
    <n v="11209"/>
    <n v="432356.12"/>
    <x v="9"/>
    <s v="IB"/>
    <x v="0"/>
    <n v="0.04"/>
    <b v="1"/>
    <x v="0"/>
    <x v="2"/>
  </r>
  <r>
    <s v="KAPE-IB-58949-17-10-2022"/>
    <s v="LTM/0657/22-23"/>
    <n v="16391"/>
    <n v="3809.9189999999999"/>
    <s v="HMB-132206"/>
    <s v="KPPE-SB-110596"/>
    <d v="2022-11-27T00:00:00"/>
    <n v="23351618.149999999"/>
    <n v="0.04"/>
    <n v="606.5200000000001"/>
    <n v="15163"/>
    <n v="513040.95"/>
    <x v="9"/>
    <s v="IB"/>
    <x v="0"/>
    <n v="0.04"/>
    <b v="1"/>
    <x v="0"/>
    <x v="2"/>
  </r>
  <r>
    <s v="KAPE-IB-58949-17-10-2022"/>
    <s v="LTM/0658/22-23"/>
    <n v="2640"/>
    <n v="3809.9189999999999"/>
    <s v="HMB-132203"/>
    <s v="KPEX-SB-62296"/>
    <d v="2022-11-27T00:00:00"/>
    <n v="10459064.880000001"/>
    <n v="0.04"/>
    <n v="261.04000000000002"/>
    <n v="6526"/>
    <n v="256035.96"/>
    <x v="9"/>
    <s v="IB"/>
    <x v="0"/>
    <n v="0.04"/>
    <b v="1"/>
    <x v="0"/>
    <x v="2"/>
  </r>
  <r>
    <s v="KAPE-IB-45663-21-09-2022"/>
    <s v="LTM/0652/22-23"/>
    <n v="8154"/>
    <n v="4810.29"/>
    <s v="HMB-131814"/>
    <s v="KPPE-SB-109893"/>
    <d v="2022-11-26T00:00:00"/>
    <n v="12382411.83"/>
    <n v="0.06"/>
    <n v="298.74"/>
    <n v="4979"/>
    <n v="364196.64"/>
    <x v="9"/>
    <s v="IB"/>
    <x v="0"/>
    <n v="0.06"/>
    <b v="1"/>
    <x v="0"/>
    <x v="7"/>
  </r>
  <r>
    <s v="KAPE-IB-45663-21-09-2022"/>
    <s v="LTM/0653/22-23"/>
    <n v="28785"/>
    <n v="4810.29"/>
    <s v="HMB-131811"/>
    <s v="KPPE-SB-109931"/>
    <d v="2022-11-26T00:00:00"/>
    <n v="28882468.850000001"/>
    <n v="0.06"/>
    <n v="780"/>
    <n v="13000"/>
    <n v="1051164.8"/>
    <x v="9"/>
    <s v="IB"/>
    <x v="0"/>
    <n v="0.06"/>
    <b v="1"/>
    <x v="0"/>
    <x v="7"/>
  </r>
  <r>
    <s v="KAPE-IB-45663-21-09-2022"/>
    <s v="LTM/0655/22-23"/>
    <n v="8654"/>
    <n v="4810.29"/>
    <s v="HMB-132216"/>
    <s v="KPEX-SB-62215"/>
    <d v="2022-11-26T00:00:00"/>
    <n v="8414249.0999999996"/>
    <n v="0.06"/>
    <n v="137.76"/>
    <n v="2296"/>
    <n v="331498.49"/>
    <x v="9"/>
    <s v="IB"/>
    <x v="0"/>
    <n v="0.06"/>
    <b v="1"/>
    <x v="0"/>
    <x v="7"/>
  </r>
  <r>
    <s v="KAPE-IB-45663-21-09-2022"/>
    <s v="LTM/0656/22-23"/>
    <n v="37026"/>
    <n v="4810.29"/>
    <s v="HMB-132199"/>
    <s v="KPPE-SB-110614"/>
    <d v="2022-11-27T00:00:00"/>
    <n v="28259270.629999999"/>
    <n v="0.06"/>
    <n v="856.32"/>
    <n v="14272"/>
    <n v="837182.17999999993"/>
    <x v="9"/>
    <s v="IB"/>
    <x v="0"/>
    <n v="0.06"/>
    <b v="1"/>
    <x v="0"/>
    <x v="7"/>
  </r>
  <r>
    <s v="KAPE-IB-45663-21-09-2022"/>
    <s v="LTM/0657/22-23"/>
    <n v="16391"/>
    <n v="4810.29"/>
    <s v="HMB-132206"/>
    <s v="KPPE-SB-110596"/>
    <d v="2022-11-27T00:00:00"/>
    <n v="23351618.149999999"/>
    <n v="0.06"/>
    <n v="909.78"/>
    <n v="15163"/>
    <n v="769561.42999999993"/>
    <x v="9"/>
    <s v="IB"/>
    <x v="0"/>
    <n v="0.06"/>
    <b v="1"/>
    <x v="0"/>
    <x v="7"/>
  </r>
  <r>
    <s v="KAPE-IB-45663-21-09-2022"/>
    <s v="LTM/0658/22-23"/>
    <n v="2640"/>
    <n v="4810.29"/>
    <s v="HMB-132203"/>
    <s v="KPEX-SB-62296"/>
    <d v="2022-11-27T00:00:00"/>
    <n v="10459064.880000001"/>
    <n v="0.06"/>
    <n v="391.56"/>
    <n v="6526"/>
    <n v="384053.93"/>
    <x v="9"/>
    <s v="IB"/>
    <x v="0"/>
    <n v="0.06"/>
    <b v="1"/>
    <x v="0"/>
    <x v="7"/>
  </r>
  <r>
    <s v="KAPE-IB-73827-25-10-2021"/>
    <s v="LTM/0651/22-23"/>
    <n v="7315"/>
    <n v="5402.33"/>
    <s v="HMB-131560"/>
    <s v="KPPE-SB-110598"/>
    <d v="2022-11-27T00:00:00"/>
    <n v="41676165.630000003"/>
    <n v="1.0101"/>
    <n v="15458.93"/>
    <n v="15304.36"/>
    <n v="19913745.709999997"/>
    <x v="9"/>
    <s v="IB"/>
    <x v="0"/>
    <n v="1.0101"/>
    <b v="1"/>
    <x v="0"/>
    <x v="18"/>
  </r>
  <r>
    <s v="KPAF-TI-6579-18-08-2022"/>
    <s v="LTM/0651/22-23"/>
    <n v="7315"/>
    <n v="9606.2919999999995"/>
    <s v="HMB-131560"/>
    <s v="KPPE-SB-110598"/>
    <d v="2022-11-27T00:00:00"/>
    <n v="41676165.630000003"/>
    <n v="1"/>
    <n v="38"/>
    <n v="38"/>
    <n v="57641.95"/>
    <x v="9"/>
    <s v="TI"/>
    <x v="2"/>
    <n v="1"/>
    <b v="1"/>
    <x v="0"/>
    <x v="6"/>
  </r>
  <r>
    <s v="KAPE-IB-65524-27-10-2022"/>
    <s v="LTM/0656/22-23"/>
    <n v="37026"/>
    <n v="5205.13"/>
    <s v="HMB-132199"/>
    <s v="KPPE-SB-110614"/>
    <d v="2022-11-27T00:00:00"/>
    <n v="28259270.629999999"/>
    <n v="1.0101"/>
    <n v="14416.15"/>
    <n v="14272"/>
    <n v="14093967.51"/>
    <x v="9"/>
    <s v="IB"/>
    <x v="0"/>
    <n v="1.0101"/>
    <b v="1"/>
    <x v="0"/>
    <x v="1"/>
  </r>
  <r>
    <s v="KPPI-IB-20535-17-10-2022"/>
    <s v="LTM/0657/22-23"/>
    <n v="16391"/>
    <n v="5201.009"/>
    <s v="HMB-132206"/>
    <s v="KPPE-SB-110596"/>
    <d v="2022-11-27T00:00:00"/>
    <n v="23351618.149999999"/>
    <n v="0.48980000000000001"/>
    <n v="7426.84"/>
    <n v="15163"/>
    <n v="6282220.7299999995"/>
    <x v="9"/>
    <s v="IB"/>
    <x v="0"/>
    <n v="0.48980000000000001"/>
    <b v="1"/>
    <x v="0"/>
    <x v="10"/>
  </r>
  <r>
    <s v="KPPI-IB-20535-17-10-2022"/>
    <s v="LTM/0658/22-23"/>
    <n v="2640"/>
    <n v="5201.009"/>
    <s v="HMB-132203"/>
    <s v="KPEX-SB-62296"/>
    <d v="2022-11-27T00:00:00"/>
    <n v="10459064.880000001"/>
    <n v="0.624"/>
    <n v="4072.22"/>
    <n v="6526"/>
    <n v="3994156.99"/>
    <x v="9"/>
    <s v="IB"/>
    <x v="0"/>
    <n v="0.624"/>
    <b v="1"/>
    <x v="0"/>
    <x v="10"/>
  </r>
  <r>
    <s v="KAPW-IB-53419-26-10-2022"/>
    <s v="LTM/0652/22-23"/>
    <n v="8154"/>
    <n v="3204.16"/>
    <s v="HMB-131814"/>
    <s v="KPPE-SB-109893"/>
    <d v="2022-11-26T00:00:00"/>
    <n v="12382411.83"/>
    <n v="7.0000000000000007E-2"/>
    <n v="148.88999999999999"/>
    <n v="2127"/>
    <n v="185262.27"/>
    <x v="9"/>
    <s v="IB"/>
    <x v="0"/>
    <n v="7.0000000000000007E-2"/>
    <b v="1"/>
    <x v="0"/>
    <x v="8"/>
  </r>
  <r>
    <s v="KAPW-IB-54840-28-10-2022"/>
    <s v="LTM/0656/22-23"/>
    <n v="37026"/>
    <n v="3204.1590000000001"/>
    <s v="HMB-132199"/>
    <s v="KPPE-SB-110614"/>
    <d v="2022-11-27T00:00:00"/>
    <n v="28259270.629999999"/>
    <n v="7.0000000000000007E-2"/>
    <n v="784.63"/>
    <n v="11209"/>
    <n v="756623.22"/>
    <x v="9"/>
    <s v="IB"/>
    <x v="0"/>
    <n v="7.0000000000000007E-2"/>
    <b v="1"/>
    <x v="0"/>
    <x v="8"/>
  </r>
  <r>
    <s v="KAPW-IB-38720-10-09-2021"/>
    <s v="LTM/0651/22-23"/>
    <n v="7315"/>
    <n v="5402.33"/>
    <s v="HMB-131560"/>
    <s v="KPPE-SB-110598"/>
    <d v="2022-11-27T00:00:00"/>
    <n v="41676165.630000003"/>
    <n v="1.0101"/>
    <n v="1520"/>
    <n v="1504.8"/>
    <n v="2305678.16"/>
    <x v="9"/>
    <s v="IB"/>
    <x v="0"/>
    <n v="1.0101"/>
    <b v="1"/>
    <x v="0"/>
    <x v="14"/>
  </r>
  <r>
    <s v="KAPW-TI-5758-15-07-2022"/>
    <s v="LTM/0666/22-23"/>
    <n v="14055"/>
    <n v="4821.1090000000004"/>
    <s v="HMB-132738"/>
    <s v="KPEX-SB-62823"/>
    <d v="2022-11-29T00:00:00"/>
    <n v="25446352.190000001"/>
    <n v="1"/>
    <n v="10"/>
    <n v="10"/>
    <n v="9473.7199999999993"/>
    <x v="9"/>
    <s v="TI"/>
    <x v="2"/>
    <n v="1"/>
    <b v="1"/>
    <x v="0"/>
    <x v="6"/>
  </r>
  <r>
    <s v="PQIB-IB-3057-24-08-2020"/>
    <s v="LTM/0654/22-23"/>
    <n v="40600"/>
    <n v="2701.12"/>
    <s v="HMB-131812"/>
    <s v="KPPE-SB-111532"/>
    <d v="2022-11-29T00:00:00"/>
    <n v="41051563.579999998"/>
    <n v="0.8"/>
    <n v="2870.4"/>
    <n v="3588"/>
    <n v="22677023.120000001"/>
    <x v="9"/>
    <s v="IB"/>
    <x v="0"/>
    <n v="0.8"/>
    <b v="1"/>
    <x v="0"/>
    <x v="0"/>
  </r>
  <r>
    <s v="PQIB-IB-3057-24-08-2020"/>
    <s v="LTM/0654/22-23"/>
    <n v="40600"/>
    <n v="2701.12"/>
    <s v="HMB-131812"/>
    <s v="KPPE-SB-111532"/>
    <d v="2022-11-29T00:00:00"/>
    <n v="41051563.579999998"/>
    <n v="0.79999999999999993"/>
    <n v="13378.4"/>
    <n v="16723"/>
    <n v="22677023.120000001"/>
    <x v="9"/>
    <s v="IB"/>
    <x v="0"/>
    <n v="0.8"/>
    <b v="1"/>
    <x v="0"/>
    <x v="0"/>
  </r>
  <r>
    <s v="PQIB-IB-3057-24-08-2020"/>
    <s v="LTM/0660/22-23"/>
    <n v="6994"/>
    <n v="2701.12"/>
    <s v="HMB-132207"/>
    <s v="KPPE-SB-111543"/>
    <d v="2022-11-29T00:00:00"/>
    <n v="10491235.279999999"/>
    <n v="0.8"/>
    <n v="2966.4"/>
    <n v="3708"/>
    <n v="5863314.4799999995"/>
    <x v="9"/>
    <s v="IB"/>
    <x v="0"/>
    <n v="0.8"/>
    <b v="1"/>
    <x v="0"/>
    <x v="0"/>
  </r>
  <r>
    <s v="PQIB-IB-3057-24-08-2020"/>
    <s v="LTM/0660/22-23"/>
    <n v="6994"/>
    <n v="2701.12"/>
    <s v="HMB-132207"/>
    <s v="KPPE-SB-111543"/>
    <d v="2022-11-29T00:00:00"/>
    <n v="10491235.279999999"/>
    <n v="0.79999999999999993"/>
    <n v="438.4"/>
    <n v="548"/>
    <n v="5863314.4799999995"/>
    <x v="9"/>
    <s v="IB"/>
    <x v="0"/>
    <n v="0.8"/>
    <b v="1"/>
    <x v="0"/>
    <x v="0"/>
  </r>
  <r>
    <s v="PQIB-IB-3057-24-08-2020"/>
    <s v="LTM/0663/22-23"/>
    <n v="44950"/>
    <n v="2701.12"/>
    <s v="HMB-132506"/>
    <s v="KPEX-SB-62812"/>
    <d v="2022-11-29T00:00:00"/>
    <n v="103973817"/>
    <n v="0.8"/>
    <n v="10460"/>
    <n v="13075"/>
    <n v="42000381.130000003"/>
    <x v="9"/>
    <s v="IB"/>
    <x v="0"/>
    <n v="0.8"/>
    <b v="1"/>
    <x v="0"/>
    <x v="0"/>
  </r>
  <r>
    <s v="PQIB-IB-3057-24-08-2020"/>
    <s v="LTM/0663/22-23"/>
    <n v="44950"/>
    <n v="2701.12"/>
    <s v="HMB-132506"/>
    <s v="KPEX-SB-62812"/>
    <d v="2022-11-29T00:00:00"/>
    <n v="103973817"/>
    <n v="0.79999999999999993"/>
    <n v="25436.799999999996"/>
    <n v="31796"/>
    <n v="42000381.130000003"/>
    <x v="9"/>
    <s v="IB"/>
    <x v="0"/>
    <n v="0.8"/>
    <b v="1"/>
    <x v="0"/>
    <x v="0"/>
  </r>
  <r>
    <s v="PQIB-IB-3057-24-08-2020"/>
    <s v="LTM/0666/22-23"/>
    <n v="14055"/>
    <n v="2701.12"/>
    <s v="HMB-132738"/>
    <s v="KPEX-SB-62823"/>
    <d v="2022-11-29T00:00:00"/>
    <n v="25446352.190000001"/>
    <n v="0.8"/>
    <n v="9795.2000000000007"/>
    <n v="12244"/>
    <n v="10370606.699999999"/>
    <x v="9"/>
    <s v="IB"/>
    <x v="0"/>
    <n v="0.8"/>
    <b v="1"/>
    <x v="0"/>
    <x v="0"/>
  </r>
  <r>
    <s v="PQIB-IB-3057-24-08-2020"/>
    <s v="LTM/0666/22-23"/>
    <n v="14055"/>
    <n v="2701.12"/>
    <s v="HMB-132738"/>
    <s v="KPEX-SB-62823"/>
    <d v="2022-11-29T00:00:00"/>
    <n v="25446352.190000001"/>
    <n v="0.79999999999999993"/>
    <n v="604.79999999999995"/>
    <n v="756"/>
    <n v="10370606.699999999"/>
    <x v="9"/>
    <s v="IB"/>
    <x v="0"/>
    <n v="0.8"/>
    <b v="1"/>
    <x v="0"/>
    <x v="0"/>
  </r>
  <r>
    <s v="KAPW-IB-14172-02-08-2022"/>
    <s v="LTM/0654/22-23"/>
    <n v="40600"/>
    <n v="2847"/>
    <s v="HMB-131812"/>
    <s v="KPPE-SB-111532"/>
    <d v="2022-11-29T00:00:00"/>
    <n v="41051563.579999998"/>
    <n v="0.03"/>
    <n v="609.33000000000004"/>
    <n v="20311"/>
    <n v="850388.37"/>
    <x v="9"/>
    <s v="IB"/>
    <x v="0"/>
    <n v="0.03"/>
    <b v="1"/>
    <x v="0"/>
    <x v="2"/>
  </r>
  <r>
    <s v="KAPW-IB-14172-02-08-2022"/>
    <s v="LTM/0660/22-23"/>
    <n v="6994"/>
    <n v="2847"/>
    <s v="HMB-132207"/>
    <s v="KPPE-SB-111543"/>
    <d v="2022-11-29T00:00:00"/>
    <n v="10491235.279999999"/>
    <n v="0.03"/>
    <n v="127.67999999999999"/>
    <n v="4256"/>
    <n v="219874.29"/>
    <x v="9"/>
    <s v="IB"/>
    <x v="0"/>
    <n v="0.03"/>
    <b v="1"/>
    <x v="0"/>
    <x v="2"/>
  </r>
  <r>
    <s v="KAPW-IB-14172-02-08-2022"/>
    <s v="LTM/0663/22-23"/>
    <n v="44950"/>
    <n v="2847"/>
    <s v="HMB-132506"/>
    <s v="KPEX-SB-62812"/>
    <d v="2022-11-29T00:00:00"/>
    <n v="103973817"/>
    <n v="0.03"/>
    <n v="1346.1299999999999"/>
    <n v="44871"/>
    <n v="1575014.3699999999"/>
    <x v="9"/>
    <s v="IB"/>
    <x v="0"/>
    <n v="0.03"/>
    <b v="1"/>
    <x v="0"/>
    <x v="2"/>
  </r>
  <r>
    <s v="KAPW-IB-14172-02-08-2022"/>
    <s v="LTM/0666/22-23"/>
    <n v="14055"/>
    <n v="2847"/>
    <s v="HMB-132738"/>
    <s v="KPEX-SB-62823"/>
    <d v="2022-11-29T00:00:00"/>
    <n v="25446352.190000001"/>
    <n v="0.03"/>
    <n v="390"/>
    <n v="13000"/>
    <n v="388897.76"/>
    <x v="9"/>
    <s v="IB"/>
    <x v="0"/>
    <n v="0.03"/>
    <b v="1"/>
    <x v="0"/>
    <x v="2"/>
  </r>
  <r>
    <s v="KAPE-IB-52786-05-10-2022"/>
    <s v="LTM/0654/22-23"/>
    <n v="40600"/>
    <n v="2915.11"/>
    <s v="HMB-131812"/>
    <s v="KPPE-SB-111532"/>
    <d v="2022-11-29T00:00:00"/>
    <n v="41051563.579999998"/>
    <n v="0.04"/>
    <n v="812.43999999999994"/>
    <n v="20311"/>
    <n v="1133851.1499999999"/>
    <x v="9"/>
    <s v="IB"/>
    <x v="0"/>
    <n v="0.04"/>
    <b v="1"/>
    <x v="0"/>
    <x v="2"/>
  </r>
  <r>
    <s v="KAPE-IB-52786-05-10-2022"/>
    <s v="LTM/0660/22-23"/>
    <n v="6994"/>
    <n v="2915.11"/>
    <s v="HMB-132207"/>
    <s v="KPPE-SB-111543"/>
    <d v="2022-11-29T00:00:00"/>
    <n v="10491235.279999999"/>
    <n v="0.04"/>
    <n v="170.24"/>
    <n v="4256"/>
    <n v="293165.72000000003"/>
    <x v="9"/>
    <s v="IB"/>
    <x v="0"/>
    <n v="0.04"/>
    <b v="1"/>
    <x v="0"/>
    <x v="2"/>
  </r>
  <r>
    <s v="KAPE-IB-52786-05-10-2022"/>
    <s v="LTM/0663/22-23"/>
    <n v="44950"/>
    <n v="2915.11"/>
    <s v="HMB-132506"/>
    <s v="KPEX-SB-62812"/>
    <d v="2022-11-29T00:00:00"/>
    <n v="103973817"/>
    <n v="0.04"/>
    <n v="551.67999999999995"/>
    <n v="13792"/>
    <n v="696049.82000000007"/>
    <x v="9"/>
    <s v="IB"/>
    <x v="0"/>
    <n v="0.04"/>
    <b v="1"/>
    <x v="0"/>
    <x v="2"/>
  </r>
  <r>
    <s v="KAPE-IB-44820-20-09-2022"/>
    <s v="LTM/0654/22-23"/>
    <n v="40600"/>
    <n v="2832.1089999999999"/>
    <s v="HMB-131812"/>
    <s v="KPPE-SB-111532"/>
    <d v="2022-11-29T00:00:00"/>
    <n v="41051563.579999998"/>
    <n v="0.04"/>
    <n v="812.43999999999994"/>
    <n v="20311"/>
    <n v="1133851.1499999999"/>
    <x v="9"/>
    <s v="IB"/>
    <x v="0"/>
    <n v="0.04"/>
    <b v="1"/>
    <x v="0"/>
    <x v="2"/>
  </r>
  <r>
    <s v="KAPE-IB-44820-20-09-2022"/>
    <s v="LTM/0660/22-23"/>
    <n v="6994"/>
    <n v="2832.1089999999999"/>
    <s v="HMB-132207"/>
    <s v="KPPE-SB-111543"/>
    <d v="2022-11-29T00:00:00"/>
    <n v="10491235.279999999"/>
    <n v="0.04"/>
    <n v="21.92"/>
    <n v="548"/>
    <n v="30861.63"/>
    <x v="9"/>
    <s v="IB"/>
    <x v="0"/>
    <n v="0.04"/>
    <b v="1"/>
    <x v="0"/>
    <x v="2"/>
  </r>
  <r>
    <s v="KAPE-IB-55926-11-10-2022"/>
    <s v="LTM/0654/22-23"/>
    <n v="40600"/>
    <n v="3906.9090000000001"/>
    <s v="HMB-131812"/>
    <s v="KPPE-SB-111532"/>
    <d v="2022-11-29T00:00:00"/>
    <n v="41051563.579999998"/>
    <n v="0.04"/>
    <n v="131.19999999999999"/>
    <n v="3280"/>
    <n v="225866.17"/>
    <x v="9"/>
    <s v="IB"/>
    <x v="0"/>
    <n v="0.04"/>
    <b v="1"/>
    <x v="0"/>
    <x v="2"/>
  </r>
  <r>
    <s v="KAPE-IB-55926-11-10-2022"/>
    <s v="LTM/0660/22-23"/>
    <n v="6994"/>
    <n v="3906.9090000000001"/>
    <s v="HMB-132207"/>
    <s v="KPPE-SB-111543"/>
    <d v="2022-11-29T00:00:00"/>
    <n v="10491235.279999999"/>
    <n v="0.04"/>
    <n v="21.92"/>
    <n v="548"/>
    <n v="30861.63"/>
    <x v="9"/>
    <s v="IB"/>
    <x v="0"/>
    <n v="0.04"/>
    <b v="1"/>
    <x v="0"/>
    <x v="2"/>
  </r>
  <r>
    <s v="KAPE-IB-55926-11-10-2022"/>
    <s v="LTM/0663/22-23"/>
    <n v="44950"/>
    <n v="3906.9090000000001"/>
    <s v="HMB-132506"/>
    <s v="KPEX-SB-62812"/>
    <d v="2022-11-29T00:00:00"/>
    <n v="103973817"/>
    <n v="0.04"/>
    <n v="1262.28"/>
    <n v="31557"/>
    <n v="1437776.28"/>
    <x v="9"/>
    <s v="IB"/>
    <x v="0"/>
    <n v="0.04"/>
    <b v="1"/>
    <x v="0"/>
    <x v="2"/>
  </r>
  <r>
    <s v="KAPE-IB-55926-11-10-2022"/>
    <s v="LTM/0666/22-23"/>
    <n v="14055"/>
    <n v="3906.9090000000001"/>
    <s v="HMB-132738"/>
    <s v="KPEX-SB-62823"/>
    <d v="2022-11-29T00:00:00"/>
    <n v="25446352.190000001"/>
    <n v="0.04"/>
    <n v="482.32"/>
    <n v="12058"/>
    <n v="470377.08999999997"/>
    <x v="9"/>
    <s v="IB"/>
    <x v="0"/>
    <n v="0.04"/>
    <b v="1"/>
    <x v="0"/>
    <x v="2"/>
  </r>
  <r>
    <s v="KAPE-IB-58949-17-10-2022"/>
    <s v="LTM/0654/22-23"/>
    <n v="40600"/>
    <n v="3809.9189999999999"/>
    <s v="HMB-131812"/>
    <s v="KPPE-SB-111532"/>
    <d v="2022-11-29T00:00:00"/>
    <n v="41051563.579999998"/>
    <n v="0.04"/>
    <n v="131.19999999999999"/>
    <n v="3280"/>
    <n v="225866.17"/>
    <x v="9"/>
    <s v="IB"/>
    <x v="0"/>
    <n v="0.04"/>
    <b v="1"/>
    <x v="0"/>
    <x v="2"/>
  </r>
  <r>
    <s v="KAPE-IB-58949-17-10-2022"/>
    <s v="LTM/0660/22-23"/>
    <n v="6994"/>
    <n v="3809.9189999999999"/>
    <s v="HMB-132207"/>
    <s v="KPPE-SB-111543"/>
    <d v="2022-11-29T00:00:00"/>
    <n v="10491235.279999999"/>
    <n v="0.04"/>
    <n v="21.92"/>
    <n v="548"/>
    <n v="30861.63"/>
    <x v="9"/>
    <s v="IB"/>
    <x v="0"/>
    <n v="0.04"/>
    <b v="1"/>
    <x v="0"/>
    <x v="2"/>
  </r>
  <r>
    <s v="KAPE-IB-58949-17-10-2022"/>
    <s v="LTM/0663/22-23"/>
    <n v="44950"/>
    <n v="3809.9189999999999"/>
    <s v="HMB-132506"/>
    <s v="KPEX-SB-62812"/>
    <d v="2022-11-29T00:00:00"/>
    <n v="103973817"/>
    <n v="0.04"/>
    <n v="1262.28"/>
    <n v="31557"/>
    <n v="1437776.28"/>
    <x v="9"/>
    <s v="IB"/>
    <x v="0"/>
    <n v="0.04"/>
    <b v="1"/>
    <x v="0"/>
    <x v="2"/>
  </r>
  <r>
    <s v="KAPE-IB-58949-17-10-2022"/>
    <s v="LTM/0666/22-23"/>
    <n v="14055"/>
    <n v="3809.9189999999999"/>
    <s v="HMB-132738"/>
    <s v="KPEX-SB-62823"/>
    <d v="2022-11-29T00:00:00"/>
    <n v="25446352.190000001"/>
    <n v="0.04"/>
    <n v="482.32"/>
    <n v="12058"/>
    <n v="470377.08999999997"/>
    <x v="9"/>
    <s v="IB"/>
    <x v="0"/>
    <n v="0.04"/>
    <b v="1"/>
    <x v="0"/>
    <x v="2"/>
  </r>
  <r>
    <s v="KAPE-IB-45663-21-09-2022"/>
    <s v="LTM/0654/22-23"/>
    <n v="40600"/>
    <n v="4810.29"/>
    <s v="HMB-131812"/>
    <s v="KPPE-SB-111532"/>
    <d v="2022-11-29T00:00:00"/>
    <n v="41051563.579999998"/>
    <n v="0.06"/>
    <n v="1003.38"/>
    <n v="16723"/>
    <n v="1313821.79"/>
    <x v="9"/>
    <s v="IB"/>
    <x v="0"/>
    <n v="0.06"/>
    <b v="1"/>
    <x v="0"/>
    <x v="7"/>
  </r>
  <r>
    <s v="KAPE-IB-45663-21-09-2022"/>
    <s v="LTM/0663/22-23"/>
    <n v="44950"/>
    <n v="4810.29"/>
    <s v="HMB-132506"/>
    <s v="KPEX-SB-62812"/>
    <d v="2022-11-29T00:00:00"/>
    <n v="103973817"/>
    <n v="0.06"/>
    <n v="2649.2400000000002"/>
    <n v="44154"/>
    <n v="3072884.48"/>
    <x v="9"/>
    <s v="IB"/>
    <x v="0"/>
    <n v="0.06"/>
    <b v="1"/>
    <x v="0"/>
    <x v="7"/>
  </r>
  <r>
    <s v="KAPE-IB-45663-21-09-2022"/>
    <s v="LTM/0666/22-23"/>
    <n v="14055"/>
    <n v="4810.29"/>
    <s v="HMB-132738"/>
    <s v="KPEX-SB-62823"/>
    <d v="2022-11-29T00:00:00"/>
    <n v="25446352.190000001"/>
    <n v="0.06"/>
    <n v="678.12"/>
    <n v="11302"/>
    <n v="642432"/>
    <x v="9"/>
    <s v="IB"/>
    <x v="0"/>
    <n v="0.06"/>
    <b v="1"/>
    <x v="0"/>
    <x v="7"/>
  </r>
  <r>
    <s v="KAPW-IB-57245-04-11-2022"/>
    <s v="LTM/0663/22-23"/>
    <n v="44950"/>
    <n v="5807.1019999999999"/>
    <s v="HMB-132506"/>
    <s v="KPEX-SB-62812"/>
    <d v="2022-11-29T00:00:00"/>
    <n v="103973817"/>
    <n v="0.1"/>
    <n v="563.30999999999995"/>
    <n v="5633.05"/>
    <n v="611556.5"/>
    <x v="9"/>
    <s v="IB"/>
    <x v="0"/>
    <n v="0.1"/>
    <b v="1"/>
    <x v="0"/>
    <x v="7"/>
  </r>
  <r>
    <s v="KAPE-IB-65524-27-10-2022"/>
    <s v="LTM/0663/22-23"/>
    <n v="44950"/>
    <n v="5205.13"/>
    <s v="HMB-132506"/>
    <s v="KPEX-SB-62812"/>
    <d v="2022-11-29T00:00:00"/>
    <n v="103973817"/>
    <n v="1.0101"/>
    <n v="5689.94"/>
    <n v="5633.05"/>
    <n v="6177273.29"/>
    <x v="9"/>
    <s v="IB"/>
    <x v="0"/>
    <n v="1.0101"/>
    <b v="1"/>
    <x v="0"/>
    <x v="1"/>
  </r>
  <r>
    <s v="KPPI-IB-20535-17-10-2022"/>
    <s v="LTM/0654/22-23"/>
    <n v="40600"/>
    <n v="5201.009"/>
    <s v="HMB-131812"/>
    <s v="KPPE-SB-111532"/>
    <d v="2022-11-29T00:00:00"/>
    <n v="41051563.579999998"/>
    <n v="0.48980000000000001"/>
    <n v="9797.4700000000012"/>
    <n v="20003"/>
    <n v="13490895.65"/>
    <x v="9"/>
    <s v="IB"/>
    <x v="0"/>
    <n v="0.48980000000000001"/>
    <b v="1"/>
    <x v="0"/>
    <x v="10"/>
  </r>
  <r>
    <s v="KPPI-IB-20535-17-10-2022"/>
    <s v="LTM/0660/22-23"/>
    <n v="6994"/>
    <n v="5201.009"/>
    <s v="HMB-132207"/>
    <s v="KPPE-SB-111543"/>
    <d v="2022-11-29T00:00:00"/>
    <n v="10491235.279999999"/>
    <n v="0.48980000000000001"/>
    <n v="268.41000000000003"/>
    <n v="548"/>
    <n v="377900.1"/>
    <x v="9"/>
    <s v="IB"/>
    <x v="0"/>
    <n v="0.48980000000000001"/>
    <b v="1"/>
    <x v="0"/>
    <x v="10"/>
  </r>
  <r>
    <s v="KPPI-IB-20535-17-10-2022"/>
    <s v="LTM/0663/22-23"/>
    <n v="44950"/>
    <n v="5201.009"/>
    <s v="HMB-132506"/>
    <s v="KPEX-SB-62812"/>
    <d v="2022-11-29T00:00:00"/>
    <n v="103973817"/>
    <n v="1.0101"/>
    <n v="39634.25"/>
    <n v="39237.949999999997"/>
    <n v="46853448.909999996"/>
    <x v="9"/>
    <s v="IB"/>
    <x v="0"/>
    <n v="1.0101"/>
    <b v="1"/>
    <x v="0"/>
    <x v="10"/>
  </r>
  <r>
    <s v="KPPI-IB-20535-17-10-2022"/>
    <s v="LTM/0666/22-23"/>
    <n v="14055"/>
    <n v="5201.009"/>
    <s v="HMB-132738"/>
    <s v="KPEX-SB-62823"/>
    <d v="2022-11-29T00:00:00"/>
    <n v="25446352.190000001"/>
    <n v="1.0101"/>
    <n v="13131.3"/>
    <n v="13000"/>
    <n v="13094187.85"/>
    <x v="9"/>
    <s v="IB"/>
    <x v="0"/>
    <n v="1.0101"/>
    <b v="1"/>
    <x v="0"/>
    <x v="10"/>
  </r>
  <r>
    <s v="KAPW-IB-54840-28-10-2022"/>
    <s v="LTM/0660/22-23"/>
    <n v="6994"/>
    <n v="3204.1590000000001"/>
    <s v="HMB-132207"/>
    <s v="KPPE-SB-111543"/>
    <d v="2022-11-29T00:00:00"/>
    <n v="10491235.279999999"/>
    <n v="7.0000000000000007E-2"/>
    <n v="38.36"/>
    <n v="548"/>
    <n v="54007.85"/>
    <x v="9"/>
    <s v="IB"/>
    <x v="0"/>
    <n v="7.0000000000000007E-2"/>
    <b v="1"/>
    <x v="0"/>
    <x v="8"/>
  </r>
  <r>
    <s v="KPFI-TI-9956-29-09-2022"/>
    <s v="LTM/0663/22-23"/>
    <n v="44950"/>
    <n v="5210.1099999999997"/>
    <s v="HMB-132506"/>
    <s v="KPEX-SB-62812"/>
    <d v="2022-11-29T00:00:00"/>
    <n v="103973817"/>
    <n v="1"/>
    <n v="32"/>
    <n v="32"/>
    <n v="39441.4"/>
    <x v="9"/>
    <s v="TI"/>
    <x v="2"/>
    <n v="1"/>
    <b v="1"/>
    <x v="0"/>
    <x v="6"/>
  </r>
  <r>
    <s v="KPFI-TI-9954-29-09-2022"/>
    <s v="LTM/0663/22-23"/>
    <n v="44950"/>
    <n v="5210.1099999999997"/>
    <s v="HMB-132506"/>
    <s v="KPEX-SB-62812"/>
    <d v="2022-11-29T00:00:00"/>
    <n v="103973817"/>
    <n v="1"/>
    <n v="63.4"/>
    <n v="63.4"/>
    <n v="72214.55"/>
    <x v="9"/>
    <s v="TI"/>
    <x v="2"/>
    <n v="1"/>
    <b v="1"/>
    <x v="0"/>
    <x v="6"/>
  </r>
  <r>
    <s v="KPAF-TI-387-04-07-2022"/>
    <s v="LTM/0668/22-23"/>
    <n v="60000"/>
    <n v="4821.1090000000004"/>
    <s v="HMB-132741"/>
    <s v="KPEX-SB-63878"/>
    <d v="2022-12-01T00:00:00"/>
    <n v="107472000"/>
    <n v="1"/>
    <n v="45000"/>
    <n v="45000"/>
    <n v="103890546.56"/>
    <x v="10"/>
    <s v="TI"/>
    <x v="2"/>
    <n v="1"/>
    <b v="1"/>
    <x v="0"/>
    <x v="6"/>
  </r>
  <r>
    <s v="KPAF-TI-387-04-07-2022"/>
    <s v="LTM/0669/22-23"/>
    <n v="54000"/>
    <n v="4821.1090000000004"/>
    <s v="HMB-133227"/>
    <s v="KPPE-SB-112997"/>
    <d v="2022-11-30T00:00:00"/>
    <n v="45468091.719999999"/>
    <n v="1"/>
    <n v="25000"/>
    <n v="25000"/>
    <n v="45260241.079000004"/>
    <x v="9"/>
    <s v="TI"/>
    <x v="2"/>
    <n v="1"/>
    <b v="1"/>
    <x v="0"/>
    <x v="6"/>
  </r>
  <r>
    <s v="KAPW-TI-5758-15-07-2022"/>
    <s v="LTM/0619/22-23"/>
    <n v="72390"/>
    <n v="4821.1090000000004"/>
    <s v="HMB-132847"/>
    <s v="KPEX-SB-63268"/>
    <d v="2022-11-29T00:00:00"/>
    <n v="61254408"/>
    <n v="1"/>
    <n v="25"/>
    <n v="25"/>
    <n v="18130.36"/>
    <x v="9"/>
    <s v="TI"/>
    <x v="2"/>
    <n v="1"/>
    <b v="1"/>
    <x v="0"/>
    <x v="6"/>
  </r>
  <r>
    <s v="KAPW-TI-5758-15-07-2022"/>
    <s v="LTM/0647/22-23"/>
    <n v="57660"/>
    <n v="4821.1090000000004"/>
    <s v="HMB-132860"/>
    <s v="KPPE-SB-113265"/>
    <d v="2022-12-01T00:00:00"/>
    <n v="32649762.649999999"/>
    <n v="1"/>
    <n v="15"/>
    <n v="15"/>
    <n v="14602.61"/>
    <x v="10"/>
    <s v="TI"/>
    <x v="2"/>
    <n v="1"/>
    <b v="1"/>
    <x v="0"/>
    <x v="6"/>
  </r>
  <r>
    <s v="KAPW-TI-5758-15-07-2022"/>
    <s v="LTM/0649/22-23"/>
    <n v="25185"/>
    <n v="4821.1090000000004"/>
    <s v="HMB-131069"/>
    <s v="KPEX-SB-63938"/>
    <d v="2022-12-01T00:00:00"/>
    <n v="25850702.09"/>
    <n v="1"/>
    <n v="15"/>
    <n v="15"/>
    <n v="32631.22"/>
    <x v="10"/>
    <s v="TI"/>
    <x v="2"/>
    <n v="1"/>
    <b v="1"/>
    <x v="0"/>
    <x v="6"/>
  </r>
  <r>
    <s v="KAPW-TI-5758-15-07-2022"/>
    <s v="LTM/0668/22-23"/>
    <n v="60000"/>
    <n v="4821.1090000000004"/>
    <s v="HMB-132741"/>
    <s v="KPEX-SB-63878"/>
    <d v="2022-12-01T00:00:00"/>
    <n v="107472000"/>
    <n v="1"/>
    <n v="50"/>
    <n v="50"/>
    <n v="115433.94"/>
    <x v="10"/>
    <s v="TI"/>
    <x v="2"/>
    <n v="1"/>
    <b v="1"/>
    <x v="0"/>
    <x v="6"/>
  </r>
  <r>
    <s v="PQIB-IB-3057-24-08-2020"/>
    <s v="LTM/0619/22-23"/>
    <n v="72390"/>
    <n v="2701.12"/>
    <s v="HMB-132847"/>
    <s v="KPEX-SB-63268"/>
    <d v="2022-11-29T00:00:00"/>
    <n v="61254408"/>
    <n v="0.8"/>
    <n v="33868"/>
    <n v="42335"/>
    <n v="24756753.670000002"/>
    <x v="9"/>
    <s v="IB"/>
    <x v="0"/>
    <n v="0.8"/>
    <b v="1"/>
    <x v="0"/>
    <x v="0"/>
  </r>
  <r>
    <s v="PQIB-IB-3057-24-08-2020"/>
    <s v="LTM/0647/22-23"/>
    <n v="57660"/>
    <n v="2701.12"/>
    <s v="HMB-132860"/>
    <s v="KPPE-SB-113265"/>
    <d v="2022-12-01T00:00:00"/>
    <n v="32649762.649999999"/>
    <n v="0.8"/>
    <n v="16773.600000000002"/>
    <n v="20967"/>
    <n v="18165863.739999998"/>
    <x v="10"/>
    <s v="IB"/>
    <x v="0"/>
    <n v="0.8"/>
    <b v="1"/>
    <x v="0"/>
    <x v="0"/>
  </r>
  <r>
    <s v="PQIB-IB-3057-24-08-2020"/>
    <s v="LTM/0649/22-23"/>
    <n v="25185"/>
    <n v="2701.12"/>
    <s v="HMB-131069"/>
    <s v="KPEX-SB-63938"/>
    <d v="2022-12-01T00:00:00"/>
    <n v="25850702.09"/>
    <n v="0.8"/>
    <n v="8917.6"/>
    <n v="11147"/>
    <n v="17329193.850000001"/>
    <x v="10"/>
    <s v="IB"/>
    <x v="0"/>
    <n v="0.8"/>
    <b v="1"/>
    <x v="0"/>
    <x v="0"/>
  </r>
  <r>
    <s v="KAPW-IB-14172-02-08-2022"/>
    <s v="LTM/0619/22-23"/>
    <n v="72390"/>
    <n v="2847"/>
    <s v="HMB-132847"/>
    <s v="KPEX-SB-63268"/>
    <d v="2022-11-29T00:00:00"/>
    <n v="61254408"/>
    <n v="0.03"/>
    <n v="1270.05"/>
    <n v="42335"/>
    <n v="928378.26"/>
    <x v="9"/>
    <s v="IB"/>
    <x v="0"/>
    <n v="0.03"/>
    <b v="1"/>
    <x v="0"/>
    <x v="2"/>
  </r>
  <r>
    <s v="KAPW-IB-14172-02-08-2022"/>
    <s v="LTM/0647/22-23"/>
    <n v="57660"/>
    <n v="2847"/>
    <s v="HMB-132860"/>
    <s v="KPPE-SB-113265"/>
    <d v="2022-12-01T00:00:00"/>
    <n v="32649762.649999999"/>
    <n v="0.03"/>
    <n v="629.01"/>
    <n v="20967"/>
    <n v="681219.89999999991"/>
    <x v="10"/>
    <s v="IB"/>
    <x v="0"/>
    <n v="0.03"/>
    <b v="1"/>
    <x v="0"/>
    <x v="2"/>
  </r>
  <r>
    <s v="KAPW-IB-14172-02-08-2022"/>
    <s v="LTM/0649/22-23"/>
    <n v="25185"/>
    <n v="2847"/>
    <s v="HMB-131069"/>
    <s v="KPEX-SB-63938"/>
    <d v="2022-12-01T00:00:00"/>
    <n v="25850702.09"/>
    <n v="0.03"/>
    <n v="334.41"/>
    <n v="11147"/>
    <n v="649844.75999999989"/>
    <x v="10"/>
    <s v="IB"/>
    <x v="0"/>
    <n v="0.03"/>
    <b v="1"/>
    <x v="0"/>
    <x v="2"/>
  </r>
  <r>
    <s v="KAPE-IB-44820-20-09-2022"/>
    <s v="LTM/0619/22-23"/>
    <n v="72390"/>
    <n v="2832.1089999999999"/>
    <s v="HMB-132847"/>
    <s v="KPEX-SB-63268"/>
    <d v="2022-11-29T00:00:00"/>
    <n v="61254408"/>
    <n v="0.04"/>
    <n v="1693.3999999999999"/>
    <n v="42335"/>
    <n v="1237837.6800000002"/>
    <x v="9"/>
    <s v="IB"/>
    <x v="0"/>
    <n v="0.04"/>
    <b v="1"/>
    <x v="0"/>
    <x v="2"/>
  </r>
  <r>
    <s v="KAPE-IB-44820-20-09-2022"/>
    <s v="LTM/0647/22-23"/>
    <n v="57660"/>
    <n v="2832.1089999999999"/>
    <s v="HMB-132860"/>
    <s v="KPPE-SB-113265"/>
    <d v="2022-12-01T00:00:00"/>
    <n v="32649762.649999999"/>
    <n v="0.04"/>
    <n v="838.68000000000006"/>
    <n v="20967"/>
    <n v="908293.19000000006"/>
    <x v="10"/>
    <s v="IB"/>
    <x v="0"/>
    <n v="0.04"/>
    <b v="1"/>
    <x v="0"/>
    <x v="2"/>
  </r>
  <r>
    <s v="KAPE-IB-44820-20-09-2022"/>
    <s v="LTM/0649/22-23"/>
    <n v="25185"/>
    <n v="2832.1089999999999"/>
    <s v="HMB-131069"/>
    <s v="KPEX-SB-63938"/>
    <d v="2022-12-01T00:00:00"/>
    <n v="25850702.09"/>
    <n v="0.04"/>
    <n v="290.8"/>
    <n v="7270"/>
    <n v="654682.96000000008"/>
    <x v="10"/>
    <s v="IB"/>
    <x v="0"/>
    <n v="0.04"/>
    <b v="1"/>
    <x v="0"/>
    <x v="2"/>
  </r>
  <r>
    <s v="KAPE-IB-55926-11-10-2022"/>
    <s v="LTM/0619/22-23"/>
    <n v="72390"/>
    <n v="3906.9090000000001"/>
    <s v="HMB-132847"/>
    <s v="KPEX-SB-63268"/>
    <d v="2022-11-29T00:00:00"/>
    <n v="61254408"/>
    <n v="0.04"/>
    <n v="418.64"/>
    <n v="10466"/>
    <n v="301011.33"/>
    <x v="9"/>
    <s v="IB"/>
    <x v="0"/>
    <n v="0.04"/>
    <b v="1"/>
    <x v="0"/>
    <x v="2"/>
  </r>
  <r>
    <s v="KAPE-IB-55926-11-10-2022"/>
    <s v="LTM/0647/22-23"/>
    <n v="57660"/>
    <n v="3906.9090000000001"/>
    <s v="HMB-132860"/>
    <s v="KPPE-SB-113265"/>
    <d v="2022-12-01T00:00:00"/>
    <n v="32649762.649999999"/>
    <n v="0.04"/>
    <n v="555.48"/>
    <n v="13887"/>
    <n v="588068.14"/>
    <x v="10"/>
    <s v="IB"/>
    <x v="0"/>
    <n v="0.04"/>
    <b v="1"/>
    <x v="0"/>
    <x v="2"/>
  </r>
  <r>
    <s v="KAPE-IB-55926-11-10-2022"/>
    <s v="LTM/0649/22-23"/>
    <n v="25185"/>
    <n v="3906.9090000000001"/>
    <s v="HMB-131069"/>
    <s v="KPEX-SB-63938"/>
    <d v="2022-12-01T00:00:00"/>
    <n v="25850702.09"/>
    <n v="0.04"/>
    <n v="264.92"/>
    <n v="6623"/>
    <n v="536491.12"/>
    <x v="10"/>
    <s v="IB"/>
    <x v="0"/>
    <n v="0.04"/>
    <b v="1"/>
    <x v="0"/>
    <x v="2"/>
  </r>
  <r>
    <s v="KAPE-IB-58949-17-10-2022"/>
    <s v="LTM/0647/22-23"/>
    <n v="57660"/>
    <n v="3809.9189999999999"/>
    <s v="HMB-132860"/>
    <s v="KPPE-SB-113265"/>
    <d v="2022-12-01T00:00:00"/>
    <n v="32649762.649999999"/>
    <n v="0.04"/>
    <n v="377.76"/>
    <n v="9444"/>
    <n v="360715.25"/>
    <x v="10"/>
    <s v="IB"/>
    <x v="0"/>
    <n v="0.04"/>
    <b v="1"/>
    <x v="0"/>
    <x v="2"/>
  </r>
  <r>
    <s v="KAPE-IB-45663-21-09-2022"/>
    <s v="LTM/0619/22-23"/>
    <n v="72390"/>
    <n v="4810.29"/>
    <s v="HMB-132847"/>
    <s v="KPEX-SB-63268"/>
    <d v="2022-11-29T00:00:00"/>
    <n v="61254408"/>
    <n v="0.06"/>
    <n v="2540.1"/>
    <n v="42335"/>
    <n v="1856756.52"/>
    <x v="9"/>
    <s v="IB"/>
    <x v="0"/>
    <n v="0.06"/>
    <b v="1"/>
    <x v="0"/>
    <x v="7"/>
  </r>
  <r>
    <s v="KAPE-IB-45663-21-09-2022"/>
    <s v="LTM/0647/22-23"/>
    <n v="57660"/>
    <n v="4810.29"/>
    <s v="HMB-132860"/>
    <s v="KPPE-SB-113265"/>
    <d v="2022-12-01T00:00:00"/>
    <n v="32649762.649999999"/>
    <n v="0.06"/>
    <n v="831.66"/>
    <n v="13861"/>
    <n v="808945.78"/>
    <x v="10"/>
    <s v="IB"/>
    <x v="0"/>
    <n v="0.06"/>
    <b v="1"/>
    <x v="0"/>
    <x v="7"/>
  </r>
  <r>
    <s v="KAPE-IB-45663-21-09-2022"/>
    <s v="LTM/0649/22-23"/>
    <n v="25185"/>
    <n v="4810.29"/>
    <s v="HMB-131069"/>
    <s v="KPEX-SB-63938"/>
    <d v="2022-12-01T00:00:00"/>
    <n v="25850702.09"/>
    <n v="0.06"/>
    <n v="668.82"/>
    <n v="11147"/>
    <n v="1299689.5499999998"/>
    <x v="10"/>
    <s v="IB"/>
    <x v="0"/>
    <n v="0.06"/>
    <b v="1"/>
    <x v="0"/>
    <x v="7"/>
  </r>
  <r>
    <s v="KAPW-TI-19348-13-08-2022"/>
    <s v="LTM/0668/22-23"/>
    <n v="60000"/>
    <n v="9606.1"/>
    <s v="HMB-132741"/>
    <s v="KPEX-SB-63878"/>
    <d v="2022-12-01T00:00:00"/>
    <n v="107472000"/>
    <n v="1"/>
    <n v="50"/>
    <n v="50"/>
    <n v="115433.94"/>
    <x v="10"/>
    <s v="TI"/>
    <x v="2"/>
    <n v="1"/>
    <b v="1"/>
    <x v="0"/>
    <x v="6"/>
  </r>
  <r>
    <s v="KAPW-TI-19348-13-08-2022"/>
    <s v="LTM/0669/22-23"/>
    <n v="54000"/>
    <n v="9606.1"/>
    <s v="HMB-133227"/>
    <s v="KPPE-SB-112997"/>
    <d v="2022-11-30T00:00:00"/>
    <n v="45468091.719999999"/>
    <n v="1"/>
    <n v="100"/>
    <n v="100"/>
    <n v="163661.92000000001"/>
    <x v="9"/>
    <s v="TI"/>
    <x v="2"/>
    <n v="1"/>
    <b v="1"/>
    <x v="0"/>
    <x v="6"/>
  </r>
  <r>
    <s v="KPAF-TI-64880-21-06-2022"/>
    <s v="LTM/0669/22-23"/>
    <n v="54000"/>
    <n v="4821.1090000000004"/>
    <s v="HMB-133227"/>
    <s v="KPPE-SB-112997"/>
    <d v="2022-11-30T00:00:00"/>
    <n v="45468091.719999999"/>
    <n v="1"/>
    <n v="27"/>
    <n v="27"/>
    <n v="44188.72"/>
    <x v="9"/>
    <s v="TI"/>
    <x v="2"/>
    <n v="1"/>
    <b v="1"/>
    <x v="0"/>
    <x v="6"/>
  </r>
  <r>
    <s v="KPPI-IB-20535-17-10-2022"/>
    <s v="LTM/0619/22-23"/>
    <n v="72390"/>
    <n v="5201.009"/>
    <s v="HMB-132847"/>
    <s v="KPEX-SB-63268"/>
    <d v="2022-11-29T00:00:00"/>
    <n v="61254408"/>
    <n v="0.48980000000000001"/>
    <n v="20735.689999999999"/>
    <n v="42335"/>
    <n v="15157349.579999998"/>
    <x v="9"/>
    <s v="IB"/>
    <x v="0"/>
    <n v="0.48980000000000001"/>
    <b v="1"/>
    <x v="0"/>
    <x v="10"/>
  </r>
  <r>
    <s v="KPPI-IB-20535-17-10-2022"/>
    <s v="LTM/0647/22-23"/>
    <n v="57660"/>
    <n v="5201.009"/>
    <s v="HMB-132860"/>
    <s v="KPPE-SB-113265"/>
    <d v="2022-12-01T00:00:00"/>
    <n v="32649762.649999999"/>
    <n v="0.48980000000000001"/>
    <n v="10269.64"/>
    <n v="20967"/>
    <n v="11122054.029999999"/>
    <x v="10"/>
    <s v="IB"/>
    <x v="0"/>
    <n v="0.48980000000000001"/>
    <b v="1"/>
    <x v="0"/>
    <x v="10"/>
  </r>
  <r>
    <s v="KPPI-IB-20535-17-10-2022"/>
    <s v="LTM/0649/22-23"/>
    <n v="25185"/>
    <n v="5201.009"/>
    <s v="HMB-131069"/>
    <s v="KPEX-SB-63938"/>
    <d v="2022-12-01T00:00:00"/>
    <n v="25850702.09"/>
    <n v="1.0101"/>
    <n v="3916.16"/>
    <n v="3877"/>
    <n v="5348168.6100000003"/>
    <x v="10"/>
    <s v="IB"/>
    <x v="0"/>
    <n v="1.0101"/>
    <b v="1"/>
    <x v="0"/>
    <x v="10"/>
  </r>
  <r>
    <s v="KAPE-IB-71811-10-11-2022"/>
    <s v="LTM/0619/22-23"/>
    <n v="72390"/>
    <n v="5503.201"/>
    <s v="HMB-132847"/>
    <s v="KPEX-SB-63268"/>
    <d v="2022-11-29T00:00:00"/>
    <n v="61254408"/>
    <n v="0.53061000000000003"/>
    <n v="22463.37"/>
    <n v="42335"/>
    <n v="16420213.119999999"/>
    <x v="9"/>
    <s v="IB"/>
    <x v="0"/>
    <n v="0.53061000000000003"/>
    <b v="1"/>
    <x v="0"/>
    <x v="19"/>
  </r>
  <r>
    <s v="KAPE-IB-63343-24-10-2022"/>
    <s v="LTM/0619/22-23"/>
    <n v="72390"/>
    <n v="3906.9090000000001"/>
    <s v="HMB-132847"/>
    <s v="KPEX-SB-63268"/>
    <d v="2022-11-29T00:00:00"/>
    <n v="61254408"/>
    <n v="0.04"/>
    <n v="786.2"/>
    <n v="19655"/>
    <n v="577977.47"/>
    <x v="9"/>
    <s v="IB"/>
    <x v="0"/>
    <n v="0.04"/>
    <b v="1"/>
    <x v="0"/>
    <x v="2"/>
  </r>
  <r>
    <s v="PQZI-EP-1873-23-07-2022"/>
    <s v="LTM/0672/22-23"/>
    <n v="32256"/>
    <n v="9607.11"/>
    <s v="HMB-133690"/>
    <s v="KPEX-SB-63987"/>
    <d v="2022-12-01T00:00:00"/>
    <n v="48027087"/>
    <n v="1"/>
    <n v="300"/>
    <n v="300"/>
    <n v="36020315.25"/>
    <x v="10"/>
    <s v="EP"/>
    <x v="2"/>
    <n v="1"/>
    <b v="1"/>
    <x v="0"/>
    <x v="6"/>
  </r>
  <r>
    <s v="KAPE-TI-26682-18-08-2022"/>
    <s v="LTM/0672/22-23"/>
    <n v="32256"/>
    <n v="4821.1090000000004"/>
    <s v="HMB-133690"/>
    <s v="KPEX-SB-63987"/>
    <d v="2022-12-01T00:00:00"/>
    <n v="48027087"/>
    <n v="1"/>
    <n v="16"/>
    <n v="16"/>
    <n v="1921083.48"/>
    <x v="10"/>
    <s v="TI"/>
    <x v="2"/>
    <n v="1"/>
    <b v="1"/>
    <x v="0"/>
    <x v="6"/>
  </r>
  <r>
    <s v="KPFI-TI-5721-23-08-2022"/>
    <s v="LTM/0672/22-23"/>
    <n v="32256"/>
    <n v="8308.2000000000007"/>
    <s v="HMB-133690"/>
    <s v="KPEX-SB-63987"/>
    <d v="2022-12-01T00:00:00"/>
    <n v="48027087"/>
    <n v="1"/>
    <n v="13"/>
    <n v="13"/>
    <n v="1560880.33"/>
    <x v="10"/>
    <s v="TI"/>
    <x v="2"/>
    <n v="1"/>
    <b v="1"/>
    <x v="0"/>
    <x v="6"/>
  </r>
  <r>
    <s v="KPFI-TI-5721-23-08-2022"/>
    <s v="LTM/0672/22-23"/>
    <n v="32256"/>
    <n v="9606.2919999999995"/>
    <s v="HMB-133690"/>
    <s v="KPEX-SB-63987"/>
    <d v="2022-12-01T00:00:00"/>
    <n v="48027087"/>
    <n v="1"/>
    <n v="71"/>
    <n v="71"/>
    <n v="8524807.9399999995"/>
    <x v="10"/>
    <s v="TI"/>
    <x v="2"/>
    <n v="1"/>
    <b v="1"/>
    <x v="0"/>
    <x v="6"/>
  </r>
  <r>
    <s v="PQZI-EP-1874-23-07-2022"/>
    <s v="LTM/0668/22-23"/>
    <n v="60000"/>
    <n v="9607.11"/>
    <s v="HMB-132741"/>
    <s v="KPEX-SB-63878"/>
    <d v="2022-12-01T00:00:00"/>
    <n v="107472000"/>
    <n v="1"/>
    <n v="1170.3499999999999"/>
    <n v="1170.3499999999999"/>
    <n v="2701962.25"/>
    <x v="10"/>
    <s v="EP"/>
    <x v="2"/>
    <n v="1"/>
    <b v="1"/>
    <x v="0"/>
    <x v="6"/>
  </r>
  <r>
    <s v="KPAF-TI-16865-25-10-2022"/>
    <s v="LTM/0668/22-23"/>
    <n v="60000"/>
    <n v="5807.9"/>
    <s v="HMB-132741"/>
    <s v="KPEX-SB-63878"/>
    <d v="2022-12-01T00:00:00"/>
    <n v="107472000"/>
    <n v="1"/>
    <n v="227.95"/>
    <n v="227.95"/>
    <n v="526263.34"/>
    <x v="10"/>
    <s v="TI"/>
    <x v="2"/>
    <n v="1"/>
    <b v="1"/>
    <x v="0"/>
    <x v="6"/>
  </r>
  <r>
    <s v="KPFI-TI-14202-03-11-2022"/>
    <s v="LTM/0668/22-23"/>
    <n v="60000"/>
    <n v="5807.1030000000001"/>
    <s v="HMB-132741"/>
    <s v="KPEX-SB-63878"/>
    <d v="2022-12-01T00:00:00"/>
    <n v="107472000"/>
    <n v="1"/>
    <n v="53"/>
    <n v="53"/>
    <n v="122359.98"/>
    <x v="10"/>
    <s v="TI"/>
    <x v="2"/>
    <n v="1"/>
    <b v="1"/>
    <x v="0"/>
    <x v="6"/>
  </r>
  <r>
    <s v="KPAF-TI-387-04-07-2022"/>
    <s v="LTM/0659/22-23"/>
    <n v="68780"/>
    <n v="4821.1090000000004"/>
    <s v="HMB-132157"/>
    <s v="KPEX-SB-64580"/>
    <d v="2022-12-02T00:00:00"/>
    <n v="124738720"/>
    <n v="1"/>
    <n v="35000"/>
    <n v="35000"/>
    <n v="110377782.13"/>
    <x v="10"/>
    <s v="TI"/>
    <x v="2"/>
    <n v="1"/>
    <b v="1"/>
    <x v="0"/>
    <x v="6"/>
  </r>
  <r>
    <s v="PQIB-IB-3057-24-08-2020"/>
    <s v="LTM/0670/22-23"/>
    <n v="17032"/>
    <n v="2701.12"/>
    <s v="HMB-133359"/>
    <s v="KPEX-SB-64570"/>
    <d v="2022-12-02T00:00:00"/>
    <n v="29761160"/>
    <n v="0.8"/>
    <n v="9604.7999999999993"/>
    <n v="12006"/>
    <n v="12302098.780000001"/>
    <x v="10"/>
    <s v="IB"/>
    <x v="0"/>
    <n v="0.8"/>
    <b v="1"/>
    <x v="0"/>
    <x v="0"/>
  </r>
  <r>
    <s v="KAPW-IB-14172-02-08-2022"/>
    <s v="LTM/0670/22-23"/>
    <n v="17032"/>
    <n v="2847"/>
    <s v="HMB-133359"/>
    <s v="KPEX-SB-64570"/>
    <d v="2022-12-02T00:00:00"/>
    <n v="29761160"/>
    <n v="0.03"/>
    <n v="360.17999999999995"/>
    <n v="12006"/>
    <n v="461328.7"/>
    <x v="10"/>
    <s v="IB"/>
    <x v="0"/>
    <n v="0.03"/>
    <b v="1"/>
    <x v="0"/>
    <x v="2"/>
  </r>
  <r>
    <s v="PQZI-EP-516-06-07-2022"/>
    <s v="LTM/0659/22-23"/>
    <n v="68780"/>
    <n v="9607.11"/>
    <s v="HMB-132157"/>
    <s v="KPEX-SB-64580"/>
    <d v="2022-12-02T00:00:00"/>
    <n v="124738720"/>
    <n v="1"/>
    <n v="100"/>
    <n v="100"/>
    <n v="315365.09000000003"/>
    <x v="10"/>
    <s v="EP"/>
    <x v="2"/>
    <n v="1"/>
    <b v="1"/>
    <x v="0"/>
    <x v="6"/>
  </r>
  <r>
    <s v="KAPE-IB-45663-21-09-2022"/>
    <s v="LTM/0670/22-23"/>
    <n v="17032"/>
    <n v="4810.29"/>
    <s v="HMB-133359"/>
    <s v="KPEX-SB-64570"/>
    <d v="2022-12-02T00:00:00"/>
    <n v="29761160"/>
    <n v="0.06"/>
    <n v="720.3599999999999"/>
    <n v="12006"/>
    <n v="922657.41"/>
    <x v="10"/>
    <s v="IB"/>
    <x v="0"/>
    <n v="0.06"/>
    <b v="1"/>
    <x v="0"/>
    <x v="7"/>
  </r>
  <r>
    <s v="KAPW-TI-19348-13-08-2022"/>
    <s v="LTM/0659/22-23"/>
    <n v="68780"/>
    <n v="9606.1"/>
    <s v="HMB-132157"/>
    <s v="KPEX-SB-64580"/>
    <d v="2022-12-02T00:00:00"/>
    <n v="124738720"/>
    <n v="1"/>
    <n v="30"/>
    <n v="30"/>
    <n v="94609.53"/>
    <x v="10"/>
    <s v="TI"/>
    <x v="2"/>
    <n v="1"/>
    <b v="1"/>
    <x v="0"/>
    <x v="6"/>
  </r>
  <r>
    <s v="KAPW-TI-19348-13-08-2022"/>
    <s v="LTM/0667/22-23"/>
    <n v="46668"/>
    <n v="9606.1"/>
    <s v="HMB-132906"/>
    <s v="KPEX-SB-64589"/>
    <d v="2022-12-02T00:00:00"/>
    <n v="104489652"/>
    <n v="1"/>
    <n v="20"/>
    <n v="20"/>
    <n v="799868.73"/>
    <x v="10"/>
    <s v="TI"/>
    <x v="2"/>
    <n v="1"/>
    <b v="1"/>
    <x v="0"/>
    <x v="6"/>
  </r>
  <r>
    <s v="KPAF-TI-15598-18-10-2022"/>
    <s v="LTM/0659/22-23"/>
    <n v="68780"/>
    <n v="5807.9"/>
    <s v="HMB-132157"/>
    <s v="KPEX-SB-64580"/>
    <d v="2022-12-02T00:00:00"/>
    <n v="124738720"/>
    <n v="1"/>
    <n v="400"/>
    <n v="400"/>
    <n v="1261460.3700000001"/>
    <x v="10"/>
    <s v="TI"/>
    <x v="2"/>
    <n v="1"/>
    <b v="1"/>
    <x v="0"/>
    <x v="6"/>
  </r>
  <r>
    <s v="KPAF-TI-64880-21-06-2022"/>
    <s v="LTM/0667/22-23"/>
    <n v="46668"/>
    <n v="5807.1009999999997"/>
    <s v="HMB-132906"/>
    <s v="KPEX-SB-64589"/>
    <d v="2022-12-02T00:00:00"/>
    <n v="104489652"/>
    <n v="1"/>
    <n v="1.1000000000000001"/>
    <n v="1.1000000000000001"/>
    <n v="43992.78"/>
    <x v="10"/>
    <s v="TI"/>
    <x v="2"/>
    <n v="1"/>
    <b v="1"/>
    <x v="0"/>
    <x v="6"/>
  </r>
  <r>
    <s v="KPAF-TI-64880-21-06-2022"/>
    <s v="LTM/0667/22-23"/>
    <n v="46668"/>
    <n v="5604.1"/>
    <s v="HMB-132906"/>
    <s v="KPEX-SB-64589"/>
    <d v="2022-12-02T00:00:00"/>
    <n v="104489652"/>
    <n v="1"/>
    <n v="106"/>
    <n v="106"/>
    <n v="4239304.28"/>
    <x v="10"/>
    <s v="TI"/>
    <x v="2"/>
    <n v="1"/>
    <b v="1"/>
    <x v="0"/>
    <x v="6"/>
  </r>
  <r>
    <s v="KPPI-IB-20535-17-10-2022"/>
    <s v="LTM/0670/22-23"/>
    <n v="17032"/>
    <n v="5201.009"/>
    <s v="HMB-133359"/>
    <s v="KPEX-SB-64570"/>
    <d v="2022-12-02T00:00:00"/>
    <n v="29761160"/>
    <n v="1.0101"/>
    <n v="12127.26"/>
    <n v="12006"/>
    <n v="15532934"/>
    <x v="10"/>
    <s v="IB"/>
    <x v="0"/>
    <n v="1.0101"/>
    <b v="1"/>
    <x v="0"/>
    <x v="10"/>
  </r>
  <r>
    <s v="KAPW-TI-46678-11-10-2022"/>
    <s v="LTM/0667/22-23"/>
    <n v="46668"/>
    <n v="9606.2099999999991"/>
    <s v="HMB-132906"/>
    <s v="KPEX-SB-64589"/>
    <d v="2022-12-02T00:00:00"/>
    <n v="104489652"/>
    <n v="1"/>
    <n v="1028"/>
    <n v="1028"/>
    <n v="41113252.82"/>
    <x v="10"/>
    <s v="TI"/>
    <x v="2"/>
    <n v="1"/>
    <b v="1"/>
    <x v="0"/>
    <x v="6"/>
  </r>
  <r>
    <s v="KAPE-IB-63343-24-10-2022"/>
    <s v="LTM/0670/22-23"/>
    <n v="17032"/>
    <n v="3906.9090000000001"/>
    <s v="HMB-133359"/>
    <s v="KPEX-SB-64570"/>
    <d v="2022-12-02T00:00:00"/>
    <n v="29761160"/>
    <n v="0.04"/>
    <n v="411.8"/>
    <n v="10295"/>
    <n v="542141.1"/>
    <x v="10"/>
    <s v="IB"/>
    <x v="0"/>
    <n v="0.04"/>
    <b v="1"/>
    <x v="0"/>
    <x v="2"/>
  </r>
  <r>
    <s v="PQZI-EP-1873-23-07-2022"/>
    <s v="LTM/0667/22-23"/>
    <n v="46668"/>
    <n v="9607.11"/>
    <s v="HMB-132906"/>
    <s v="KPEX-SB-64589"/>
    <d v="2022-12-02T00:00:00"/>
    <n v="104489652"/>
    <n v="1"/>
    <n v="280.47000000000003"/>
    <n v="280.47000000000003"/>
    <n v="11216959.16"/>
    <x v="10"/>
    <s v="EP"/>
    <x v="2"/>
    <n v="1"/>
    <b v="1"/>
    <x v="0"/>
    <x v="6"/>
  </r>
  <r>
    <s v="PQZI-EP-1874-23-07-2022"/>
    <s v="LTM/0667/22-23"/>
    <n v="46668"/>
    <n v="9607.11"/>
    <s v="HMB-132906"/>
    <s v="KPEX-SB-64589"/>
    <d v="2022-12-02T00:00:00"/>
    <n v="104489652"/>
    <n v="1"/>
    <n v="415"/>
    <n v="415"/>
    <n v="16597276.189999999"/>
    <x v="10"/>
    <s v="EP"/>
    <x v="2"/>
    <n v="1"/>
    <b v="1"/>
    <x v="0"/>
    <x v="6"/>
  </r>
  <r>
    <s v="KPAF-TI-16865-25-10-2022"/>
    <s v="LTM/0667/22-23"/>
    <n v="46668"/>
    <n v="5807.9"/>
    <s v="HMB-132906"/>
    <s v="KPEX-SB-64589"/>
    <d v="2022-12-02T00:00:00"/>
    <n v="104489652"/>
    <n v="1"/>
    <n v="100"/>
    <n v="100"/>
    <n v="3999343.66"/>
    <x v="10"/>
    <s v="TI"/>
    <x v="2"/>
    <n v="1"/>
    <b v="1"/>
    <x v="0"/>
    <x v="6"/>
  </r>
  <r>
    <s v="PQZI-EP-1299-19-07-2022"/>
    <s v="LTM/0659/22-23"/>
    <n v="68780"/>
    <n v="9607.11"/>
    <s v="HMB-132157"/>
    <s v="KPEX-SB-64580"/>
    <d v="2022-12-02T00:00:00"/>
    <n v="124738720"/>
    <n v="1"/>
    <n v="437.75"/>
    <n v="437.75"/>
    <n v="1380510.69"/>
    <x v="10"/>
    <s v="EP"/>
    <x v="2"/>
    <n v="1"/>
    <b v="1"/>
    <x v="0"/>
    <x v="6"/>
  </r>
  <r>
    <s v="KPFI-TI-9955-29-09-2022"/>
    <s v="LTM/0659/22-23"/>
    <n v="68780"/>
    <n v="5807.9"/>
    <s v="HMB-132157"/>
    <s v="KPEX-SB-64580"/>
    <d v="2022-12-02T00:00:00"/>
    <n v="124738720"/>
    <n v="1"/>
    <n v="70"/>
    <n v="70"/>
    <n v="220755.56"/>
    <x v="10"/>
    <s v="TI"/>
    <x v="2"/>
    <n v="1"/>
    <b v="1"/>
    <x v="0"/>
    <x v="6"/>
  </r>
  <r>
    <s v="KPFI-TI-12842-24-10-2022"/>
    <s v="LTM/0659/22-23"/>
    <n v="68780"/>
    <n v="5807.1030000000001"/>
    <s v="HMB-132157"/>
    <s v="KPEX-SB-64580"/>
    <d v="2022-12-02T00:00:00"/>
    <n v="124738720"/>
    <n v="1"/>
    <n v="16"/>
    <n v="16"/>
    <n v="50458.41"/>
    <x v="10"/>
    <s v="TI"/>
    <x v="2"/>
    <n v="1"/>
    <b v="1"/>
    <x v="0"/>
    <x v="6"/>
  </r>
  <r>
    <s v="KPFI-TI-10661-05-10-2022"/>
    <s v="LTM/0659/22-23"/>
    <n v="68780"/>
    <n v="5807.1090000000004"/>
    <s v="HMB-132157"/>
    <s v="KPEX-SB-64580"/>
    <d v="2022-12-02T00:00:00"/>
    <n v="124738720"/>
    <n v="1"/>
    <n v="3500"/>
    <n v="3500"/>
    <n v="11037778.210000001"/>
    <x v="10"/>
    <s v="TI"/>
    <x v="2"/>
    <n v="1"/>
    <b v="1"/>
    <x v="0"/>
    <x v="6"/>
  </r>
  <r>
    <s v="KAPW-TI-62467-16-11-2022"/>
    <s v="LTM/0667/22-23"/>
    <n v="46668"/>
    <n v="9606.2099999999991"/>
    <s v="HMB-132906"/>
    <s v="KPEX-SB-64589"/>
    <d v="2022-12-02T00:00:00"/>
    <n v="104489652"/>
    <n v="1"/>
    <n v="334.3"/>
    <n v="334.3"/>
    <n v="13369805.859999999"/>
    <x v="10"/>
    <s v="TI"/>
    <x v="2"/>
    <n v="1"/>
    <b v="1"/>
    <x v="0"/>
    <x v="6"/>
  </r>
  <r>
    <s v="KPAF-TI-18514-05-11-2022"/>
    <s v="LTM/0667/22-23"/>
    <n v="46668"/>
    <n v="5807.9"/>
    <s v="HMB-132906"/>
    <s v="KPEX-SB-64589"/>
    <d v="2022-12-02T00:00:00"/>
    <n v="104489652"/>
    <n v="1"/>
    <n v="77.8"/>
    <n v="77.8"/>
    <n v="3111489.37"/>
    <x v="10"/>
    <s v="TI"/>
    <x v="2"/>
    <n v="1"/>
    <b v="1"/>
    <x v="0"/>
    <x v="6"/>
  </r>
  <r>
    <s v="KPAF-TI-19680-14-11-2022"/>
    <s v="LTM/0667/22-23"/>
    <n v="46668"/>
    <n v="5807.9"/>
    <s v="HMB-132906"/>
    <s v="KPEX-SB-64589"/>
    <d v="2022-12-02T00:00:00"/>
    <n v="104489652"/>
    <n v="1"/>
    <n v="250"/>
    <n v="250"/>
    <n v="9998359.1500000004"/>
    <x v="10"/>
    <s v="TI"/>
    <x v="2"/>
    <n v="1"/>
    <b v="1"/>
    <x v="0"/>
    <x v="6"/>
  </r>
  <r>
    <s v="PQIB-IB-3057-24-08-2020"/>
    <s v="LTM/0677/22-23"/>
    <n v="3732"/>
    <n v="2701.12"/>
    <s v="BAF-053593"/>
    <s v="KPPE-SB-115328"/>
    <d v="2022-12-03T00:00:00"/>
    <n v="9492154.0099999998"/>
    <n v="0.8"/>
    <n v="3209.6"/>
    <n v="4012"/>
    <n v="3735293.38"/>
    <x v="10"/>
    <s v="IB"/>
    <x v="0"/>
    <n v="0.8"/>
    <b v="1"/>
    <x v="0"/>
    <x v="0"/>
  </r>
  <r>
    <s v="KPFI-TI-45703-24-05-2022"/>
    <s v="LTM/0676/22-23"/>
    <n v="14268"/>
    <n v="8523.5990000000002"/>
    <s v="HMB-134218"/>
    <s v="KPEX-SB-65243"/>
    <d v="2022-12-03T00:00:00"/>
    <n v="21863498.460000001"/>
    <n v="1"/>
    <n v="9700"/>
    <n v="9700"/>
    <n v="21058081.129999999"/>
    <x v="10"/>
    <s v="TI"/>
    <x v="2"/>
    <n v="1"/>
    <b v="1"/>
    <x v="0"/>
    <x v="6"/>
  </r>
  <r>
    <s v="KAPW-IB-14172-02-08-2022"/>
    <s v="LTM/0677/22-23"/>
    <n v="3732"/>
    <n v="2847"/>
    <s v="BAF-053593"/>
    <s v="KPPE-SB-115328"/>
    <d v="2022-12-03T00:00:00"/>
    <n v="9492154.0099999998"/>
    <n v="0.03"/>
    <n v="120.36"/>
    <n v="4012"/>
    <n v="140073.53"/>
    <x v="10"/>
    <s v="IB"/>
    <x v="0"/>
    <n v="0.03"/>
    <b v="1"/>
    <x v="0"/>
    <x v="2"/>
  </r>
  <r>
    <s v="KPAF-TI-13666-04-10-2022"/>
    <s v="LTM/0676/22-23"/>
    <n v="14268"/>
    <n v="9607.2000000000007"/>
    <s v="HMB-134218"/>
    <s v="KPEX-SB-65243"/>
    <d v="2022-12-03T00:00:00"/>
    <n v="21863498.460000001"/>
    <n v="1"/>
    <n v="20"/>
    <n v="20"/>
    <n v="43418.720000000001"/>
    <x v="10"/>
    <s v="TI"/>
    <x v="2"/>
    <n v="1"/>
    <b v="1"/>
    <x v="0"/>
    <x v="6"/>
  </r>
  <r>
    <s v="KAPE-IB-45663-21-09-2022"/>
    <s v="LTM/0677/22-23"/>
    <n v="3732"/>
    <n v="4810.29"/>
    <s v="BAF-053593"/>
    <s v="KPPE-SB-115328"/>
    <d v="2022-12-03T00:00:00"/>
    <n v="9492154.0099999998"/>
    <n v="0.06"/>
    <n v="240.72"/>
    <n v="4012"/>
    <n v="280147.05"/>
    <x v="10"/>
    <s v="IB"/>
    <x v="0"/>
    <n v="0.06"/>
    <b v="1"/>
    <x v="0"/>
    <x v="7"/>
  </r>
  <r>
    <s v="KAPW-TI-19348-13-08-2022"/>
    <s v="LTM/0676/22-23"/>
    <n v="14268"/>
    <n v="9606.1"/>
    <s v="HMB-134218"/>
    <s v="KPEX-SB-65243"/>
    <d v="2022-12-03T00:00:00"/>
    <n v="21863498.460000001"/>
    <n v="1"/>
    <n v="50"/>
    <n v="50"/>
    <n v="108546.81"/>
    <x v="10"/>
    <s v="TI"/>
    <x v="2"/>
    <n v="1"/>
    <b v="1"/>
    <x v="0"/>
    <x v="6"/>
  </r>
  <r>
    <s v="KAPW-IB-57245-04-11-2022"/>
    <s v="LTM/0677/22-23"/>
    <n v="3732"/>
    <n v="5807.1019999999999"/>
    <s v="BAF-053593"/>
    <s v="KPPE-SB-115328"/>
    <d v="2022-12-03T00:00:00"/>
    <n v="9492154.0099999998"/>
    <n v="0.1"/>
    <n v="306.87"/>
    <n v="3068.71"/>
    <n v="355882.96"/>
    <x v="10"/>
    <s v="IB"/>
    <x v="0"/>
    <n v="0.1"/>
    <b v="1"/>
    <x v="0"/>
    <x v="7"/>
  </r>
  <r>
    <s v="KAPE-IB-63343-24-10-2022"/>
    <s v="LTM/0677/22-23"/>
    <n v="3732"/>
    <n v="3906.9090000000001"/>
    <s v="BAF-053593"/>
    <s v="KPPE-SB-115328"/>
    <d v="2022-12-03T00:00:00"/>
    <n v="9492154.0099999998"/>
    <n v="0.04"/>
    <n v="160.47999999999999"/>
    <n v="4012"/>
    <n v="186764.64"/>
    <x v="10"/>
    <s v="IB"/>
    <x v="0"/>
    <n v="0.04"/>
    <b v="1"/>
    <x v="0"/>
    <x v="2"/>
  </r>
  <r>
    <s v="PQZI-EP-1873-23-07-2022"/>
    <s v="LTM/0676/22-23"/>
    <n v="14268"/>
    <n v="9607.11"/>
    <s v="HMB-134218"/>
    <s v="KPEX-SB-65243"/>
    <d v="2022-12-03T00:00:00"/>
    <n v="21863498.460000001"/>
    <n v="1"/>
    <n v="101"/>
    <n v="101"/>
    <n v="219264.56"/>
    <x v="10"/>
    <s v="EP"/>
    <x v="2"/>
    <n v="1"/>
    <b v="1"/>
    <x v="0"/>
    <x v="6"/>
  </r>
  <r>
    <s v="KPAF-TI-19680-14-11-2022"/>
    <s v="LTM/0676/22-23"/>
    <n v="14268"/>
    <n v="5807.9"/>
    <s v="HMB-134218"/>
    <s v="KPEX-SB-65243"/>
    <d v="2022-12-03T00:00:00"/>
    <n v="21863498.460000001"/>
    <n v="1"/>
    <n v="100"/>
    <n v="100"/>
    <n v="217093.62"/>
    <x v="10"/>
    <s v="TI"/>
    <x v="2"/>
    <n v="1"/>
    <b v="1"/>
    <x v="0"/>
    <x v="6"/>
  </r>
  <r>
    <s v="KPPI-IB-24375-07-11-2022"/>
    <s v="LTM/0677/22-23"/>
    <n v="3732"/>
    <n v="5201.009"/>
    <s v="BAF-053593"/>
    <s v="KPPE-SB-115328"/>
    <d v="2022-12-03T00:00:00"/>
    <n v="9492154.0099999998"/>
    <n v="1.0101"/>
    <n v="4052.52"/>
    <n v="4012"/>
    <n v="4716273.5"/>
    <x v="10"/>
    <s v="IB"/>
    <x v="0"/>
    <n v="1.0101"/>
    <b v="1"/>
    <x v="0"/>
    <x v="10"/>
  </r>
  <r>
    <s v="KAPE-IB-53385-06-10-2022"/>
    <s v="LTM/0677/22-23"/>
    <n v="3732"/>
    <n v="3204.1590000000001"/>
    <s v="BAF-053593"/>
    <s v="KPPE-SB-115328"/>
    <d v="2022-12-03T00:00:00"/>
    <n v="9492154.0099999998"/>
    <n v="7.0000000000000007E-2"/>
    <n v="66.03"/>
    <n v="943.29"/>
    <n v="77718.94"/>
    <x v="10"/>
    <s v="IB"/>
    <x v="0"/>
    <n v="7.0000000000000007E-2"/>
    <b v="1"/>
    <x v="0"/>
    <x v="8"/>
  </r>
  <r>
    <s v="KPAF-TI-19208-10-11-2022"/>
    <s v="LTM/0676/22-23"/>
    <n v="14268"/>
    <n v="5807.9"/>
    <s v="HMB-134218"/>
    <s v="KPEX-SB-65243"/>
    <d v="2022-12-03T00:00:00"/>
    <n v="21863498.460000001"/>
    <n v="1"/>
    <n v="100"/>
    <n v="100"/>
    <n v="217093.62"/>
    <x v="10"/>
    <s v="TI"/>
    <x v="2"/>
    <n v="1"/>
    <b v="1"/>
    <x v="0"/>
    <x v="6"/>
  </r>
  <r>
    <s v="KAPW-TI-5758-15-07-2022"/>
    <s v="LTM/0450/22-23"/>
    <n v="6532"/>
    <n v="4821.1090000000004"/>
    <s v="HMB-135071"/>
    <s v="KPEX-SB-65787"/>
    <d v="2022-12-04T00:00:00"/>
    <n v="47105114.420000002"/>
    <n v="1"/>
    <n v="15"/>
    <n v="15"/>
    <n v="12469.82"/>
    <x v="10"/>
    <s v="TI"/>
    <x v="2"/>
    <n v="1"/>
    <b v="1"/>
    <x v="0"/>
    <x v="6"/>
  </r>
  <r>
    <s v="PQIB-IB-3057-24-08-2020"/>
    <s v="LTM/0450/22-23"/>
    <n v="6532"/>
    <n v="2701.12"/>
    <s v="HMB-135071"/>
    <s v="KPEX-SB-65787"/>
    <d v="2022-12-04T00:00:00"/>
    <n v="47105114.420000002"/>
    <n v="0.8"/>
    <n v="23947.999999999996"/>
    <n v="29935"/>
    <n v="18940466.140000001"/>
    <x v="10"/>
    <s v="IB"/>
    <x v="0"/>
    <n v="0.8"/>
    <b v="1"/>
    <x v="0"/>
    <x v="0"/>
  </r>
  <r>
    <s v="PQIB-IB-3057-24-08-2020"/>
    <s v="LTM/0617/22-23"/>
    <n v="6384"/>
    <n v="2701.12"/>
    <s v="HMB-127909"/>
    <s v="KPPE-SB-116134"/>
    <d v="2022-12-04T00:00:00"/>
    <n v="12983370.609999999"/>
    <n v="0.8"/>
    <n v="5848"/>
    <n v="7310"/>
    <n v="5141674.76"/>
    <x v="10"/>
    <s v="IB"/>
    <x v="0"/>
    <n v="0.8"/>
    <b v="1"/>
    <x v="0"/>
    <x v="0"/>
  </r>
  <r>
    <s v="PQIB-IB-3057-24-08-2020"/>
    <s v="LTM/0665/22-23"/>
    <n v="3572"/>
    <n v="2701.12"/>
    <s v="HMB-132615"/>
    <s v="KPEX-SB-65818"/>
    <d v="2022-12-04T00:00:00"/>
    <n v="35170888.539999999"/>
    <n v="0.8"/>
    <n v="12871.2"/>
    <n v="16089"/>
    <n v="17775491.100000001"/>
    <x v="10"/>
    <s v="IB"/>
    <x v="0"/>
    <n v="0.8"/>
    <b v="1"/>
    <x v="0"/>
    <x v="0"/>
  </r>
  <r>
    <s v="PQIB-IB-3057-24-08-2020"/>
    <s v="LTM/0682/22-23"/>
    <n v="16564"/>
    <n v="2701.12"/>
    <s v="HMB-135074"/>
    <s v="KPEX-SB-65837"/>
    <d v="2022-12-04T00:00:00"/>
    <n v="28564285.460000001"/>
    <n v="0.8"/>
    <n v="8744.7999999999993"/>
    <n v="10931"/>
    <n v="11858910.340000002"/>
    <x v="10"/>
    <s v="IB"/>
    <x v="0"/>
    <n v="0.8"/>
    <b v="1"/>
    <x v="0"/>
    <x v="0"/>
  </r>
  <r>
    <s v="KAPW-IB-14172-02-08-2022"/>
    <s v="LTM/0450/22-23"/>
    <n v="6532"/>
    <n v="2847"/>
    <s v="HMB-135071"/>
    <s v="KPEX-SB-65787"/>
    <d v="2022-12-04T00:00:00"/>
    <n v="47105114.420000002"/>
    <n v="0.03"/>
    <n v="898.05"/>
    <n v="29935"/>
    <n v="710267.48"/>
    <x v="10"/>
    <s v="IB"/>
    <x v="0"/>
    <n v="0.03"/>
    <b v="1"/>
    <x v="0"/>
    <x v="2"/>
  </r>
  <r>
    <s v="KAPW-IB-14172-02-08-2022"/>
    <s v="LTM/0617/22-23"/>
    <n v="6384"/>
    <n v="2847"/>
    <s v="HMB-127909"/>
    <s v="KPPE-SB-116134"/>
    <d v="2022-12-04T00:00:00"/>
    <n v="12983370.609999999"/>
    <n v="0.03"/>
    <n v="219.3"/>
    <n v="7310"/>
    <n v="192812.79999999999"/>
    <x v="10"/>
    <s v="IB"/>
    <x v="0"/>
    <n v="0.03"/>
    <b v="1"/>
    <x v="0"/>
    <x v="2"/>
  </r>
  <r>
    <s v="KAPW-IB-14172-02-08-2022"/>
    <s v="LTM/0665/22-23"/>
    <n v="3572"/>
    <n v="2847"/>
    <s v="HMB-132615"/>
    <s v="KPEX-SB-65818"/>
    <d v="2022-12-04T00:00:00"/>
    <n v="35170888.539999999"/>
    <n v="0.03"/>
    <n v="482.67"/>
    <n v="16089"/>
    <n v="666580.91999999993"/>
    <x v="10"/>
    <s v="IB"/>
    <x v="0"/>
    <n v="0.03"/>
    <b v="1"/>
    <x v="0"/>
    <x v="2"/>
  </r>
  <r>
    <s v="KAPW-IB-14172-02-08-2022"/>
    <s v="LTM/0682/22-23"/>
    <n v="16564"/>
    <n v="2847"/>
    <s v="HMB-135074"/>
    <s v="KPEX-SB-65837"/>
    <d v="2022-12-04T00:00:00"/>
    <n v="28564285.460000001"/>
    <n v="0.03"/>
    <n v="327.93"/>
    <n v="10931"/>
    <n v="444709.14"/>
    <x v="10"/>
    <s v="IB"/>
    <x v="0"/>
    <n v="0.03"/>
    <b v="1"/>
    <x v="0"/>
    <x v="2"/>
  </r>
  <r>
    <s v="KAPE-IB-52786-05-10-2022"/>
    <s v="LTM/0617/22-23"/>
    <n v="6384"/>
    <n v="2915.11"/>
    <s v="HMB-127909"/>
    <s v="KPPE-SB-116134"/>
    <d v="2022-12-04T00:00:00"/>
    <n v="12983370.609999999"/>
    <n v="0.04"/>
    <n v="292.39999999999998"/>
    <n v="7310"/>
    <n v="257083.74"/>
    <x v="10"/>
    <s v="IB"/>
    <x v="0"/>
    <n v="0.04"/>
    <b v="1"/>
    <x v="0"/>
    <x v="2"/>
  </r>
  <r>
    <s v="KAPE-IB-52786-05-10-2022"/>
    <s v="LTM/0665/22-23"/>
    <n v="3572"/>
    <n v="2915.11"/>
    <s v="HMB-132615"/>
    <s v="KPEX-SB-65818"/>
    <d v="2022-12-04T00:00:00"/>
    <n v="35170888.539999999"/>
    <n v="0.04"/>
    <n v="643.55999999999995"/>
    <n v="16089"/>
    <n v="888774.56"/>
    <x v="10"/>
    <s v="IB"/>
    <x v="0"/>
    <n v="0.04"/>
    <b v="1"/>
    <x v="0"/>
    <x v="2"/>
  </r>
  <r>
    <s v="KAPE-IB-44820-20-09-2022"/>
    <s v="LTM/0450/22-23"/>
    <n v="6532"/>
    <n v="2832.1089999999999"/>
    <s v="HMB-135071"/>
    <s v="KPEX-SB-65787"/>
    <d v="2022-12-04T00:00:00"/>
    <n v="47105114.420000002"/>
    <n v="0.04"/>
    <n v="949.96"/>
    <n v="23749"/>
    <n v="693943.49"/>
    <x v="10"/>
    <s v="IB"/>
    <x v="0"/>
    <n v="0.04"/>
    <b v="1"/>
    <x v="0"/>
    <x v="2"/>
  </r>
  <r>
    <s v="KAPE-IB-44820-20-09-2022"/>
    <s v="LTM/0665/22-23"/>
    <n v="3572"/>
    <n v="2832.1089999999999"/>
    <s v="HMB-132615"/>
    <s v="KPEX-SB-65818"/>
    <d v="2022-12-04T00:00:00"/>
    <n v="35170888.539999999"/>
    <n v="0.04"/>
    <n v="643.55999999999995"/>
    <n v="16089"/>
    <n v="888774.56"/>
    <x v="10"/>
    <s v="IB"/>
    <x v="0"/>
    <n v="0.04"/>
    <b v="1"/>
    <x v="0"/>
    <x v="2"/>
  </r>
  <r>
    <s v="KAPE-IB-55926-11-10-2022"/>
    <s v="LTM/0617/22-23"/>
    <n v="6384"/>
    <n v="3906.9090000000001"/>
    <s v="HMB-127909"/>
    <s v="KPPE-SB-116134"/>
    <d v="2022-12-04T00:00:00"/>
    <n v="12983370.609999999"/>
    <n v="0.04"/>
    <n v="292.39999999999998"/>
    <n v="7310"/>
    <n v="257083.74"/>
    <x v="10"/>
    <s v="IB"/>
    <x v="0"/>
    <n v="0.04"/>
    <b v="1"/>
    <x v="0"/>
    <x v="2"/>
  </r>
  <r>
    <s v="KAPE-IB-58949-17-10-2022"/>
    <s v="LTM/0617/22-23"/>
    <n v="6384"/>
    <n v="3809.9189999999999"/>
    <s v="HMB-127909"/>
    <s v="KPPE-SB-116134"/>
    <d v="2022-12-04T00:00:00"/>
    <n v="12983370.609999999"/>
    <n v="0.04"/>
    <n v="292.39999999999998"/>
    <n v="7310"/>
    <n v="257083.74"/>
    <x v="10"/>
    <s v="IB"/>
    <x v="0"/>
    <n v="0.04"/>
    <b v="1"/>
    <x v="0"/>
    <x v="2"/>
  </r>
  <r>
    <s v="KAPE-IB-45663-21-09-2022"/>
    <s v="LTM/0450/22-23"/>
    <n v="6532"/>
    <n v="4810.29"/>
    <s v="HMB-135071"/>
    <s v="KPEX-SB-65787"/>
    <d v="2022-12-04T00:00:00"/>
    <n v="47105114.420000002"/>
    <n v="0.06"/>
    <n v="1796.1"/>
    <n v="29935"/>
    <n v="1420534.96"/>
    <x v="10"/>
    <s v="IB"/>
    <x v="0"/>
    <n v="0.06"/>
    <b v="1"/>
    <x v="0"/>
    <x v="7"/>
  </r>
  <r>
    <s v="KAPE-IB-45663-21-09-2022"/>
    <s v="LTM/0617/22-23"/>
    <n v="6384"/>
    <n v="4810.29"/>
    <s v="HMB-127909"/>
    <s v="KPPE-SB-116134"/>
    <d v="2022-12-04T00:00:00"/>
    <n v="12983370.609999999"/>
    <n v="0.06"/>
    <n v="438.6"/>
    <n v="7310"/>
    <n v="385625.61"/>
    <x v="10"/>
    <s v="IB"/>
    <x v="0"/>
    <n v="0.06"/>
    <b v="1"/>
    <x v="0"/>
    <x v="7"/>
  </r>
  <r>
    <s v="KAPE-IB-45663-21-09-2022"/>
    <s v="LTM/0665/22-23"/>
    <n v="3572"/>
    <n v="4810.29"/>
    <s v="HMB-132615"/>
    <s v="KPEX-SB-65818"/>
    <d v="2022-12-04T00:00:00"/>
    <n v="35170888.539999999"/>
    <n v="0.06"/>
    <n v="805.2"/>
    <n v="13420"/>
    <n v="1086378.18"/>
    <x v="10"/>
    <s v="IB"/>
    <x v="0"/>
    <n v="0.06"/>
    <b v="1"/>
    <x v="0"/>
    <x v="7"/>
  </r>
  <r>
    <s v="KAPE-IB-45663-21-09-2022"/>
    <s v="LTM/0682/22-23"/>
    <n v="16564"/>
    <n v="4810.29"/>
    <s v="HMB-135074"/>
    <s v="KPEX-SB-65837"/>
    <d v="2022-12-04T00:00:00"/>
    <n v="28564285.460000001"/>
    <n v="0.06"/>
    <n v="538.92000000000007"/>
    <n v="8982"/>
    <n v="674409.59"/>
    <x v="10"/>
    <s v="IB"/>
    <x v="0"/>
    <n v="0.06"/>
    <b v="1"/>
    <x v="0"/>
    <x v="7"/>
  </r>
  <r>
    <s v="KPAF-TI-15598-18-10-2022"/>
    <s v="LTM/0671/22-23"/>
    <n v="26748"/>
    <n v="5807.9"/>
    <s v="HMB-133619"/>
    <s v="KPEX-SB-65806"/>
    <d v="2022-12-04T00:00:00"/>
    <n v="47868221"/>
    <n v="1"/>
    <n v="74"/>
    <n v="74"/>
    <n v="9731451.5199999996"/>
    <x v="10"/>
    <s v="TI"/>
    <x v="2"/>
    <n v="1"/>
    <b v="1"/>
    <x v="0"/>
    <x v="6"/>
  </r>
  <r>
    <s v="KAPE-IB-65524-27-10-2022"/>
    <s v="LTM/0617/22-23"/>
    <n v="6384"/>
    <n v="5205.13"/>
    <s v="HMB-127909"/>
    <s v="KPPE-SB-116134"/>
    <d v="2022-12-04T00:00:00"/>
    <n v="12983370.609999999"/>
    <n v="1.0101"/>
    <n v="7383.83"/>
    <n v="7310"/>
    <n v="6492006.2199999997"/>
    <x v="10"/>
    <s v="IB"/>
    <x v="0"/>
    <n v="1.0101"/>
    <b v="1"/>
    <x v="0"/>
    <x v="1"/>
  </r>
  <r>
    <s v="KPPI-IB-20535-17-10-2022"/>
    <s v="LTM/0450/22-23"/>
    <n v="6532"/>
    <n v="5201.009"/>
    <s v="HMB-135071"/>
    <s v="KPEX-SB-65787"/>
    <d v="2022-12-04T00:00:00"/>
    <n v="47105114.420000002"/>
    <n v="1.0101"/>
    <n v="6248.48"/>
    <n v="6186"/>
    <n v="6390899.7400000002"/>
    <x v="10"/>
    <s v="IB"/>
    <x v="0"/>
    <n v="1.0101"/>
    <b v="1"/>
    <x v="0"/>
    <x v="10"/>
  </r>
  <r>
    <s v="KPPI-IB-20535-17-10-2022"/>
    <s v="LTM/0450/22-23"/>
    <n v="6532"/>
    <n v="5201.009"/>
    <s v="HMB-135071"/>
    <s v="KPEX-SB-65787"/>
    <d v="2022-12-04T00:00:00"/>
    <n v="47105114.420000002"/>
    <n v="0.48980000000000001"/>
    <n v="152.02000000000001"/>
    <n v="310.37"/>
    <n v="111823.73"/>
    <x v="10"/>
    <s v="IB"/>
    <x v="0"/>
    <n v="0.48980000000000001"/>
    <b v="1"/>
    <x v="0"/>
    <x v="10"/>
  </r>
  <r>
    <s v="KPPI-IB-20535-17-10-2022"/>
    <s v="LTM/0665/22-23"/>
    <n v="3572"/>
    <n v="5201.009"/>
    <s v="HMB-132615"/>
    <s v="KPEX-SB-65818"/>
    <d v="2022-12-04T00:00:00"/>
    <n v="35170888.539999999"/>
    <n v="0.624"/>
    <n v="10039.540000000001"/>
    <n v="16089"/>
    <n v="13864889.23"/>
    <x v="10"/>
    <s v="IB"/>
    <x v="0"/>
    <n v="0.624"/>
    <b v="1"/>
    <x v="0"/>
    <x v="10"/>
  </r>
  <r>
    <s v="KAPW-IB-54840-28-10-2022"/>
    <s v="LTM/0682/22-23"/>
    <n v="16564"/>
    <n v="3204.1590000000001"/>
    <s v="HMB-135074"/>
    <s v="KPEX-SB-65837"/>
    <d v="2022-12-04T00:00:00"/>
    <n v="28564285.460000001"/>
    <n v="7.0000000000000007E-2"/>
    <n v="283.39"/>
    <n v="4048.43"/>
    <n v="388827.44"/>
    <x v="10"/>
    <s v="IB"/>
    <x v="0"/>
    <n v="7.0000000000000007E-2"/>
    <b v="1"/>
    <x v="0"/>
    <x v="8"/>
  </r>
  <r>
    <s v="KAPE-IB-71811-10-11-2022"/>
    <s v="LTM/0450/22-23"/>
    <n v="6532"/>
    <n v="5503.201"/>
    <s v="HMB-135071"/>
    <s v="KPEX-SB-65787"/>
    <d v="2022-12-04T00:00:00"/>
    <n v="47105114.420000002"/>
    <n v="0.53061000000000003"/>
    <n v="12601.46"/>
    <n v="23749"/>
    <n v="9205335.9499999993"/>
    <x v="10"/>
    <s v="IB"/>
    <x v="0"/>
    <n v="0.53061000000000003"/>
    <b v="1"/>
    <x v="0"/>
    <x v="19"/>
  </r>
  <r>
    <s v="KAPE-IB-63343-24-10-2022"/>
    <s v="LTM/0450/22-23"/>
    <n v="6532"/>
    <n v="3906.9090000000001"/>
    <s v="HMB-135071"/>
    <s v="KPEX-SB-65787"/>
    <d v="2022-12-04T00:00:00"/>
    <n v="47105114.420000002"/>
    <n v="0.04"/>
    <n v="978.68000000000006"/>
    <n v="24467"/>
    <n v="790969.47"/>
    <x v="10"/>
    <s v="IB"/>
    <x v="0"/>
    <n v="0.04"/>
    <b v="1"/>
    <x v="0"/>
    <x v="2"/>
  </r>
  <r>
    <s v="KAPE-IB-63343-24-10-2022"/>
    <s v="LTM/0682/22-23"/>
    <n v="16564"/>
    <n v="3906.9090000000001"/>
    <s v="HMB-135074"/>
    <s v="KPEX-SB-65837"/>
    <d v="2022-12-04T00:00:00"/>
    <n v="28564285.460000001"/>
    <n v="0.04"/>
    <n v="162.48000000000002"/>
    <n v="4062"/>
    <n v="222875.02000000002"/>
    <x v="10"/>
    <s v="IB"/>
    <x v="0"/>
    <n v="0.04"/>
    <b v="1"/>
    <x v="0"/>
    <x v="2"/>
  </r>
  <r>
    <s v="PQZI-EP-1299-19-07-2022"/>
    <s v="LTM/0671/22-23"/>
    <n v="26748"/>
    <n v="9607.11"/>
    <s v="HMB-133619"/>
    <s v="KPEX-SB-65806"/>
    <d v="2022-12-04T00:00:00"/>
    <n v="47868221"/>
    <n v="1"/>
    <n v="212"/>
    <n v="212"/>
    <n v="27879293.550000001"/>
    <x v="10"/>
    <s v="EP"/>
    <x v="2"/>
    <n v="1"/>
    <b v="1"/>
    <x v="0"/>
    <x v="6"/>
  </r>
  <r>
    <s v="PQZI-EP-1299-19-07-2022"/>
    <s v="LTM/0678/22-23"/>
    <n v="9504"/>
    <n v="9607.11"/>
    <s v="HMB-134944"/>
    <s v="KPEX-SB-65830"/>
    <d v="2022-12-04T00:00:00"/>
    <n v="17008358.399999999"/>
    <n v="1"/>
    <n v="60"/>
    <n v="60"/>
    <n v="8273218.5199999996"/>
    <x v="10"/>
    <s v="EP"/>
    <x v="2"/>
    <n v="1"/>
    <b v="1"/>
    <x v="0"/>
    <x v="6"/>
  </r>
  <r>
    <s v="KPAF-TI-19680-14-11-2022"/>
    <s v="LTM/0678/22-23"/>
    <n v="9504"/>
    <n v="5807.9"/>
    <s v="HMB-134944"/>
    <s v="KPEX-SB-65830"/>
    <d v="2022-12-04T00:00:00"/>
    <n v="17008358.399999999"/>
    <n v="1"/>
    <n v="40"/>
    <n v="40"/>
    <n v="5515479.0099999998"/>
    <x v="10"/>
    <s v="TI"/>
    <x v="2"/>
    <n v="1"/>
    <b v="1"/>
    <x v="0"/>
    <x v="6"/>
  </r>
  <r>
    <s v="KPPI-IB-24375-07-11-2022"/>
    <s v="LTM/0450/22-23"/>
    <n v="6532"/>
    <n v="5201.009"/>
    <s v="HMB-135071"/>
    <s v="KPEX-SB-65787"/>
    <d v="2022-12-04T00:00:00"/>
    <n v="47105114.420000002"/>
    <n v="0.48980000000000001"/>
    <n v="11480.24"/>
    <n v="23438.63"/>
    <n v="8385513.9700000007"/>
    <x v="10"/>
    <s v="IB"/>
    <x v="0"/>
    <n v="0.48980000000000001"/>
    <b v="1"/>
    <x v="0"/>
    <x v="10"/>
  </r>
  <r>
    <s v="KPPI-IB-24375-07-11-2022"/>
    <s v="LTM/0682/22-23"/>
    <n v="16564"/>
    <n v="5201.009"/>
    <s v="HMB-135074"/>
    <s v="KPEX-SB-65837"/>
    <d v="2022-12-04T00:00:00"/>
    <n v="28564285.460000001"/>
    <n v="1.0101"/>
    <n v="11041.400000000001"/>
    <n v="10931"/>
    <n v="14973350.07"/>
    <x v="10"/>
    <s v="IB"/>
    <x v="0"/>
    <n v="1.0101"/>
    <b v="1"/>
    <x v="0"/>
    <x v="10"/>
  </r>
  <r>
    <s v="KAPE-IB-53385-06-10-2022"/>
    <s v="LTM/0450/22-23"/>
    <n v="6532"/>
    <n v="3204.1590000000001"/>
    <s v="HMB-135071"/>
    <s v="KPEX-SB-65787"/>
    <d v="2022-12-04T00:00:00"/>
    <n v="47105114.420000002"/>
    <n v="7.0000000000000007E-2"/>
    <n v="433.02"/>
    <n v="6186"/>
    <n v="442889.7"/>
    <x v="10"/>
    <s v="IB"/>
    <x v="0"/>
    <n v="7.0000000000000007E-2"/>
    <b v="1"/>
    <x v="0"/>
    <x v="8"/>
  </r>
  <r>
    <s v="KAPE-IB-53385-06-10-2022"/>
    <s v="LTM/0682/22-23"/>
    <n v="16564"/>
    <n v="3204.1590000000001"/>
    <s v="HMB-135074"/>
    <s v="KPEX-SB-65837"/>
    <d v="2022-12-04T00:00:00"/>
    <n v="28564285.460000001"/>
    <n v="7.0000000000000007E-2"/>
    <n v="0.95"/>
    <n v="13.57"/>
    <n v="1203.8399999999999"/>
    <x v="10"/>
    <s v="IB"/>
    <x v="0"/>
    <n v="7.0010000000000003E-2"/>
    <b v="0"/>
    <x v="0"/>
    <x v="8"/>
  </r>
  <r>
    <s v="KPAF-TI-19208-10-11-2022"/>
    <s v="LTM/0678/22-23"/>
    <n v="9504"/>
    <n v="5807.9"/>
    <s v="HMB-134944"/>
    <s v="KPEX-SB-65830"/>
    <d v="2022-12-04T00:00:00"/>
    <n v="17008358.399999999"/>
    <n v="1"/>
    <n v="20.85"/>
    <n v="20.85"/>
    <n v="2874943.43"/>
    <x v="10"/>
    <s v="TI"/>
    <x v="2"/>
    <n v="1"/>
    <b v="1"/>
    <x v="0"/>
    <x v="6"/>
  </r>
  <r>
    <s v="KPFI-TI-16490-22-11-2022"/>
    <s v="LTM/0671/22-23"/>
    <n v="26748"/>
    <n v="5807.1030000000001"/>
    <s v="HMB-133619"/>
    <s v="KPEX-SB-65806"/>
    <d v="2022-12-04T00:00:00"/>
    <n v="47868221"/>
    <n v="1"/>
    <n v="54"/>
    <n v="54"/>
    <n v="7101329.4900000002"/>
    <x v="10"/>
    <s v="TI"/>
    <x v="2"/>
    <n v="1"/>
    <b v="1"/>
    <x v="0"/>
    <x v="6"/>
  </r>
  <r>
    <s v="KPFI-TI-12843-24-10-2022"/>
    <s v="LTM/0671/22-23"/>
    <n v="26748"/>
    <n v="5807.1030000000001"/>
    <s v="HMB-133619"/>
    <s v="KPEX-SB-65806"/>
    <d v="2022-12-04T00:00:00"/>
    <n v="47868221"/>
    <n v="1"/>
    <n v="24"/>
    <n v="24"/>
    <n v="3156146.44"/>
    <x v="10"/>
    <s v="TI"/>
    <x v="2"/>
    <n v="1"/>
    <b v="1"/>
    <x v="0"/>
    <x v="6"/>
  </r>
  <r>
    <s v="KPFI-TI-5873-24-08-2022"/>
    <s v="LTM/0678/22-23"/>
    <n v="9504"/>
    <n v="4821.8999999999996"/>
    <s v="HMB-134944"/>
    <s v="KPEX-SB-65830"/>
    <d v="2022-12-04T00:00:00"/>
    <n v="17008358.399999999"/>
    <n v="1"/>
    <n v="2"/>
    <n v="2"/>
    <n v="275773.95"/>
    <x v="10"/>
    <s v="TI"/>
    <x v="2"/>
    <n v="1"/>
    <b v="1"/>
    <x v="0"/>
    <x v="6"/>
  </r>
  <r>
    <s v="KPFI-TI-5873-24-08-2022"/>
    <s v="LTM/0678/22-23"/>
    <n v="9504"/>
    <n v="5807.9"/>
    <s v="HMB-134944"/>
    <s v="KPEX-SB-65830"/>
    <d v="2022-12-04T00:00:00"/>
    <n v="17008358.399999999"/>
    <n v="1"/>
    <n v="0.5"/>
    <n v="0.5"/>
    <n v="68943.490000000005"/>
    <x v="10"/>
    <s v="TI"/>
    <x v="2"/>
    <n v="1"/>
    <b v="1"/>
    <x v="0"/>
    <x v="6"/>
  </r>
  <r>
    <s v="PQIB-IB-3057-24-08-2020"/>
    <s v="LTM/0684/22-23"/>
    <n v="8676"/>
    <n v="2701.12"/>
    <s v="HMB-135453"/>
    <s v="KPEX-SB-66473"/>
    <d v="2022-12-06T00:00:00"/>
    <n v="15556731.07"/>
    <n v="0.8"/>
    <n v="3896.57"/>
    <n v="4870.71"/>
    <n v="4732173.3100000005"/>
    <x v="10"/>
    <s v="IB"/>
    <x v="0"/>
    <n v="0.8"/>
    <b v="1"/>
    <x v="0"/>
    <x v="0"/>
  </r>
  <r>
    <s v="KAPW-IB-14172-02-08-2022"/>
    <s v="LTM/0684/22-23"/>
    <n v="8676"/>
    <n v="2847"/>
    <s v="HMB-135453"/>
    <s v="KPEX-SB-66473"/>
    <d v="2022-12-06T00:00:00"/>
    <n v="15556731.07"/>
    <n v="0.03"/>
    <n v="146.13"/>
    <n v="4870.71"/>
    <n v="177466.95"/>
    <x v="10"/>
    <s v="IB"/>
    <x v="0"/>
    <n v="0.03"/>
    <b v="1"/>
    <x v="0"/>
    <x v="2"/>
  </r>
  <r>
    <s v="KAPE-IB-45663-21-09-2022"/>
    <s v="LTM/0684/22-23"/>
    <n v="8676"/>
    <n v="4810.29"/>
    <s v="HMB-135453"/>
    <s v="KPEX-SB-66473"/>
    <d v="2022-12-06T00:00:00"/>
    <n v="15556731.07"/>
    <n v="0.06"/>
    <n v="292.24"/>
    <n v="4870.71"/>
    <n v="354909.74"/>
    <x v="10"/>
    <s v="IB"/>
    <x v="0"/>
    <n v="0.06"/>
    <b v="1"/>
    <x v="0"/>
    <x v="7"/>
  </r>
  <r>
    <s v="KAPW-IB-57245-04-11-2022"/>
    <s v="LTM/0684/22-23"/>
    <n v="8676"/>
    <n v="5807.1019999999999"/>
    <s v="HMB-135453"/>
    <s v="KPEX-SB-66473"/>
    <d v="2022-12-06T00:00:00"/>
    <n v="15556731.07"/>
    <n v="0.1"/>
    <n v="214.82"/>
    <n v="2148.1999999999998"/>
    <n v="248706.23"/>
    <x v="10"/>
    <s v="IB"/>
    <x v="0"/>
    <n v="0.1"/>
    <b v="1"/>
    <x v="0"/>
    <x v="7"/>
  </r>
  <r>
    <s v="KAPW-IB-53419-26-10-2022"/>
    <s v="LTM/0684/22-23"/>
    <n v="8676"/>
    <n v="3204.16"/>
    <s v="HMB-135453"/>
    <s v="KPEX-SB-66473"/>
    <d v="2022-12-06T00:00:00"/>
    <n v="15556731.07"/>
    <n v="7.0000000000000007E-2"/>
    <n v="64.81"/>
    <n v="925.86"/>
    <n v="2261832.88"/>
    <x v="10"/>
    <s v="IB"/>
    <x v="0"/>
    <n v="7.0000000000000007E-2"/>
    <b v="1"/>
    <x v="0"/>
    <x v="8"/>
  </r>
  <r>
    <s v="KAPW-IB-54840-28-10-2022"/>
    <s v="LTM/0684/22-23"/>
    <n v="8676"/>
    <n v="3204.1590000000001"/>
    <s v="HMB-135453"/>
    <s v="KPEX-SB-66473"/>
    <d v="2022-12-06T00:00:00"/>
    <n v="15556731.07"/>
    <n v="7.0000000000000007E-2"/>
    <n v="150.37"/>
    <n v="2148.1999999999998"/>
    <n v="174089.73"/>
    <x v="10"/>
    <s v="IB"/>
    <x v="0"/>
    <n v="7.0000000000000007E-2"/>
    <b v="1"/>
    <x v="0"/>
    <x v="8"/>
  </r>
  <r>
    <s v="KAPE-IB-63343-24-10-2022"/>
    <s v="LTM/0684/22-23"/>
    <n v="8676"/>
    <n v="3906.9090000000001"/>
    <s v="HMB-135453"/>
    <s v="KPEX-SB-66473"/>
    <d v="2022-12-06T00:00:00"/>
    <n v="15556731.07"/>
    <n v="0.04"/>
    <n v="194.83"/>
    <n v="4870.71"/>
    <n v="236610.36"/>
    <x v="10"/>
    <s v="IB"/>
    <x v="0"/>
    <n v="0.04"/>
    <b v="1"/>
    <x v="0"/>
    <x v="2"/>
  </r>
  <r>
    <s v="KPPI-IB-24375-07-11-2022"/>
    <s v="LTM/0684/22-23"/>
    <n v="8676"/>
    <n v="5201.009"/>
    <s v="HMB-135453"/>
    <s v="KPEX-SB-66473"/>
    <d v="2022-12-06T00:00:00"/>
    <n v="15556731.07"/>
    <n v="1.0101"/>
    <n v="4919.91"/>
    <n v="4870.71"/>
    <n v="5974964.1600000001"/>
    <x v="10"/>
    <s v="IB"/>
    <x v="0"/>
    <n v="1.0101"/>
    <b v="1"/>
    <x v="0"/>
    <x v="10"/>
  </r>
  <r>
    <s v="KAPE-IB-70589-07-11-2022"/>
    <s v="LTM/0684/22-23"/>
    <n v="8676"/>
    <n v="3204.16"/>
    <s v="HMB-135453"/>
    <s v="KPEX-SB-66473"/>
    <d v="2022-12-06T00:00:00"/>
    <n v="15556731.07"/>
    <n v="7.0000000000000007E-2"/>
    <n v="40"/>
    <n v="571.42999999999995"/>
    <n v="1395977.71"/>
    <x v="10"/>
    <s v="IB"/>
    <x v="0"/>
    <n v="7.0000000000000007E-2"/>
    <b v="1"/>
    <x v="0"/>
    <x v="8"/>
  </r>
  <r>
    <s v="KAPE-IB-226952-21-06-2022"/>
    <s v="LTM/0616/22-23"/>
    <n v="9552"/>
    <n v="3402.42"/>
    <s v="HMB-127905"/>
    <s v="KPPE-SB-117718"/>
    <d v="2022-12-07T00:00:00"/>
    <n v="19058913.239999998"/>
    <n v="0.04"/>
    <n v="42.2"/>
    <n v="1055"/>
    <n v="43670.95"/>
    <x v="10"/>
    <s v="IB"/>
    <x v="0"/>
    <n v="0.04"/>
    <b v="1"/>
    <x v="0"/>
    <x v="2"/>
  </r>
  <r>
    <s v="PQIB-IB-3057-24-08-2020"/>
    <s v="LTM/0616/22-23"/>
    <n v="9552"/>
    <n v="2701.12"/>
    <s v="HMB-127905"/>
    <s v="KPPE-SB-117718"/>
    <d v="2022-12-07T00:00:00"/>
    <n v="19058913.239999998"/>
    <n v="0.8"/>
    <n v="7366.4"/>
    <n v="9208"/>
    <n v="7691356.2800000003"/>
    <x v="10"/>
    <s v="IB"/>
    <x v="0"/>
    <n v="0.8"/>
    <b v="1"/>
    <x v="0"/>
    <x v="0"/>
  </r>
  <r>
    <s v="PQIB-IB-3057-24-08-2020"/>
    <s v="LTM/0687/22-23"/>
    <n v="41601"/>
    <n v="2701.12"/>
    <s v="HMB-136019"/>
    <s v="KPPE-SB-118806"/>
    <d v="2022-12-08T00:00:00"/>
    <n v="31184230.84"/>
    <n v="0.8"/>
    <n v="12637.599999999999"/>
    <n v="15797"/>
    <n v="13241947.699999999"/>
    <x v="10"/>
    <s v="IB"/>
    <x v="0"/>
    <n v="0.8"/>
    <b v="1"/>
    <x v="0"/>
    <x v="0"/>
  </r>
  <r>
    <s v="PQIB-IB-3057-24-08-2020"/>
    <s v="LTM/0688/22-23"/>
    <n v="12780"/>
    <n v="2701.12"/>
    <s v="HMB-136130"/>
    <s v="KPPE-SB-118781"/>
    <d v="2022-12-08T00:00:00"/>
    <n v="25490600.960000001"/>
    <n v="0.8"/>
    <n v="11768"/>
    <n v="14710"/>
    <n v="10246835.74"/>
    <x v="10"/>
    <s v="IB"/>
    <x v="0"/>
    <n v="0.8"/>
    <b v="1"/>
    <x v="0"/>
    <x v="0"/>
  </r>
  <r>
    <s v="PQIB-IB-3057-24-08-2020"/>
    <s v="LTM/0691/22-23"/>
    <n v="29228"/>
    <n v="2701.12"/>
    <s v="BAF-054075"/>
    <s v="KPPE-SB-118805"/>
    <d v="2022-12-08T00:00:00"/>
    <n v="22228816.850000001"/>
    <n v="0.8"/>
    <n v="8452.0000000000018"/>
    <n v="10565"/>
    <n v="9244091.120000001"/>
    <x v="10"/>
    <s v="IB"/>
    <x v="0"/>
    <n v="0.8"/>
    <b v="1"/>
    <x v="0"/>
    <x v="0"/>
  </r>
  <r>
    <s v="KAPW-IB-14172-02-08-2022"/>
    <s v="LTM/0616/22-23"/>
    <n v="9552"/>
    <n v="2847"/>
    <s v="HMB-127905"/>
    <s v="KPPE-SB-117718"/>
    <d v="2022-12-07T00:00:00"/>
    <n v="19058913.239999998"/>
    <n v="0.03"/>
    <n v="276.24"/>
    <n v="9208"/>
    <n v="288425.86"/>
    <x v="10"/>
    <s v="IB"/>
    <x v="0"/>
    <n v="0.03"/>
    <b v="1"/>
    <x v="0"/>
    <x v="2"/>
  </r>
  <r>
    <s v="KAPW-IB-14172-02-08-2022"/>
    <s v="LTM/0687/22-23"/>
    <n v="41601"/>
    <n v="2847"/>
    <s v="HMB-136019"/>
    <s v="KPPE-SB-118806"/>
    <d v="2022-12-08T00:00:00"/>
    <n v="31184230.84"/>
    <n v="0.03"/>
    <n v="473.90999999999997"/>
    <n v="15797"/>
    <n v="496573.03999999992"/>
    <x v="10"/>
    <s v="IB"/>
    <x v="0"/>
    <n v="0.03"/>
    <b v="1"/>
    <x v="0"/>
    <x v="2"/>
  </r>
  <r>
    <s v="KAPW-IB-14172-02-08-2022"/>
    <s v="LTM/0688/22-23"/>
    <n v="12780"/>
    <n v="2847"/>
    <s v="HMB-136130"/>
    <s v="KPPE-SB-118781"/>
    <d v="2022-12-08T00:00:00"/>
    <n v="25490600.960000001"/>
    <n v="0.03"/>
    <n v="441.3"/>
    <n v="14710"/>
    <n v="384256.21"/>
    <x v="10"/>
    <s v="IB"/>
    <x v="0"/>
    <n v="0.03"/>
    <b v="1"/>
    <x v="0"/>
    <x v="2"/>
  </r>
  <r>
    <s v="KAPW-IB-14172-02-08-2022"/>
    <s v="LTM/0691/22-23"/>
    <n v="29228"/>
    <n v="2847"/>
    <s v="BAF-054075"/>
    <s v="KPPE-SB-118805"/>
    <d v="2022-12-08T00:00:00"/>
    <n v="22228816.850000001"/>
    <n v="0.03"/>
    <n v="316.95"/>
    <n v="10565"/>
    <n v="346653.41"/>
    <x v="10"/>
    <s v="IB"/>
    <x v="0"/>
    <n v="0.03"/>
    <b v="1"/>
    <x v="0"/>
    <x v="2"/>
  </r>
  <r>
    <s v="KAPE-IB-52786-05-10-2022"/>
    <s v="LTM/0616/22-23"/>
    <n v="9552"/>
    <n v="2915.11"/>
    <s v="HMB-127905"/>
    <s v="KPPE-SB-117718"/>
    <d v="2022-12-07T00:00:00"/>
    <n v="19058913.239999998"/>
    <n v="0.04"/>
    <n v="368.32"/>
    <n v="9208"/>
    <n v="384567.81"/>
    <x v="10"/>
    <s v="IB"/>
    <x v="0"/>
    <n v="0.04"/>
    <b v="1"/>
    <x v="0"/>
    <x v="2"/>
  </r>
  <r>
    <s v="KAPE-IB-44820-20-09-2022"/>
    <s v="LTM/0687/22-23"/>
    <n v="41601"/>
    <n v="2832.1089999999999"/>
    <s v="HMB-136019"/>
    <s v="KPPE-SB-118806"/>
    <d v="2022-12-08T00:00:00"/>
    <n v="31184230.84"/>
    <n v="0.04"/>
    <n v="228.32"/>
    <n v="5708"/>
    <n v="354220.79"/>
    <x v="10"/>
    <s v="IB"/>
    <x v="0"/>
    <n v="0.04"/>
    <b v="1"/>
    <x v="0"/>
    <x v="2"/>
  </r>
  <r>
    <s v="KAPE-IB-55926-11-10-2022"/>
    <s v="LTM/0616/22-23"/>
    <n v="9552"/>
    <n v="3906.9090000000001"/>
    <s v="HMB-127905"/>
    <s v="KPPE-SB-117718"/>
    <d v="2022-12-07T00:00:00"/>
    <n v="19058913.239999998"/>
    <n v="0.04"/>
    <n v="42.2"/>
    <n v="1055"/>
    <n v="43670.95"/>
    <x v="10"/>
    <s v="IB"/>
    <x v="0"/>
    <n v="0.04"/>
    <b v="1"/>
    <x v="0"/>
    <x v="2"/>
  </r>
  <r>
    <s v="KAPE-IB-58949-17-10-2022"/>
    <s v="LTM/0616/22-23"/>
    <n v="9552"/>
    <n v="3809.9189999999999"/>
    <s v="HMB-127905"/>
    <s v="KPPE-SB-117718"/>
    <d v="2022-12-07T00:00:00"/>
    <n v="19058913.239999998"/>
    <n v="0.04"/>
    <n v="368.32"/>
    <n v="9208"/>
    <n v="384567.81"/>
    <x v="10"/>
    <s v="IB"/>
    <x v="0"/>
    <n v="0.04"/>
    <b v="1"/>
    <x v="0"/>
    <x v="2"/>
  </r>
  <r>
    <s v="KAPE-IB-45663-21-09-2022"/>
    <s v="LTM/0616/22-23"/>
    <n v="9552"/>
    <n v="4810.29"/>
    <s v="HMB-127905"/>
    <s v="KPPE-SB-117718"/>
    <d v="2022-12-07T00:00:00"/>
    <n v="19058913.239999998"/>
    <n v="0.06"/>
    <n v="489.18"/>
    <n v="8153"/>
    <n v="511345.3"/>
    <x v="10"/>
    <s v="IB"/>
    <x v="0"/>
    <n v="0.06"/>
    <b v="1"/>
    <x v="0"/>
    <x v="7"/>
  </r>
  <r>
    <s v="KAPE-IB-45663-21-09-2022"/>
    <s v="LTM/0687/22-23"/>
    <n v="41601"/>
    <n v="4810.29"/>
    <s v="HMB-136019"/>
    <s v="KPPE-SB-118806"/>
    <d v="2022-12-08T00:00:00"/>
    <n v="31184230.84"/>
    <n v="0.06"/>
    <n v="947.81999999999994"/>
    <n v="15797"/>
    <n v="993146.08000000007"/>
    <x v="10"/>
    <s v="IB"/>
    <x v="0"/>
    <n v="0.06"/>
    <b v="1"/>
    <x v="0"/>
    <x v="7"/>
  </r>
  <r>
    <s v="KAPE-IB-45663-21-09-2022"/>
    <s v="LTM/0688/22-23"/>
    <n v="12780"/>
    <n v="4810.29"/>
    <s v="HMB-136130"/>
    <s v="KPPE-SB-118781"/>
    <d v="2022-12-08T00:00:00"/>
    <n v="25490600.960000001"/>
    <n v="0.06"/>
    <n v="882.6"/>
    <n v="14710"/>
    <n v="768512.74"/>
    <x v="10"/>
    <s v="IB"/>
    <x v="0"/>
    <n v="0.06"/>
    <b v="1"/>
    <x v="0"/>
    <x v="7"/>
  </r>
  <r>
    <s v="KAPE-IB-45663-21-09-2022"/>
    <s v="LTM/0691/22-23"/>
    <n v="29228"/>
    <n v="4810.29"/>
    <s v="BAF-054075"/>
    <s v="KPPE-SB-118805"/>
    <d v="2022-12-08T00:00:00"/>
    <n v="22228816.850000001"/>
    <n v="0.06"/>
    <n v="591.54"/>
    <n v="9859"/>
    <n v="597653.42000000004"/>
    <x v="10"/>
    <s v="IB"/>
    <x v="0"/>
    <n v="0.06"/>
    <b v="1"/>
    <x v="0"/>
    <x v="7"/>
  </r>
  <r>
    <s v="KAPE-IB-65524-27-10-2022"/>
    <s v="LTM/0616/22-23"/>
    <n v="9552"/>
    <n v="5205.13"/>
    <s v="HMB-127905"/>
    <s v="KPPE-SB-117718"/>
    <d v="2022-12-07T00:00:00"/>
    <n v="19058913.239999998"/>
    <n v="1.0101"/>
    <n v="9301.01"/>
    <n v="9208"/>
    <n v="9711308.290000001"/>
    <x v="10"/>
    <s v="IB"/>
    <x v="0"/>
    <n v="1.0101"/>
    <b v="1"/>
    <x v="0"/>
    <x v="1"/>
  </r>
  <r>
    <s v="KAPW-IB-54840-28-10-2022"/>
    <s v="LTM/0688/22-23"/>
    <n v="12780"/>
    <n v="3204.1590000000001"/>
    <s v="HMB-136130"/>
    <s v="KPPE-SB-118781"/>
    <d v="2022-12-08T00:00:00"/>
    <n v="25490600.960000001"/>
    <n v="7.0000000000000007E-2"/>
    <n v="743.25"/>
    <n v="10617.86"/>
    <n v="640744.17000000004"/>
    <x v="10"/>
    <s v="IB"/>
    <x v="0"/>
    <n v="7.0000000000000007E-2"/>
    <b v="1"/>
    <x v="0"/>
    <x v="8"/>
  </r>
  <r>
    <s v="KAPE-IB-63343-24-10-2022"/>
    <s v="LTM/0688/22-23"/>
    <n v="12780"/>
    <n v="3906.9090000000001"/>
    <s v="HMB-136130"/>
    <s v="KPPE-SB-118781"/>
    <d v="2022-12-08T00:00:00"/>
    <n v="25490600.960000001"/>
    <n v="0.04"/>
    <n v="588.4"/>
    <n v="14710"/>
    <n v="512341.93000000005"/>
    <x v="10"/>
    <s v="IB"/>
    <x v="0"/>
    <n v="0.04"/>
    <b v="1"/>
    <x v="0"/>
    <x v="2"/>
  </r>
  <r>
    <s v="KAPE-IB-63343-24-10-2022"/>
    <s v="LTM/0691/22-23"/>
    <n v="29228"/>
    <n v="3906.9090000000001"/>
    <s v="BAF-054075"/>
    <s v="KPPE-SB-118805"/>
    <d v="2022-12-08T00:00:00"/>
    <n v="22228816.850000001"/>
    <n v="0.04"/>
    <n v="337.96"/>
    <n v="8449"/>
    <n v="368595.75"/>
    <x v="10"/>
    <s v="IB"/>
    <x v="0"/>
    <n v="0.04"/>
    <b v="1"/>
    <x v="0"/>
    <x v="2"/>
  </r>
  <r>
    <s v="KPPI-IB-24375-07-11-2022"/>
    <s v="LTM/0687/22-23"/>
    <n v="41601"/>
    <n v="5201.009"/>
    <s v="HMB-136019"/>
    <s v="KPPE-SB-118806"/>
    <d v="2022-12-08T00:00:00"/>
    <n v="31184230.84"/>
    <n v="1.0101"/>
    <n v="10190.9"/>
    <n v="10089"/>
    <n v="7774834.9399999995"/>
    <x v="10"/>
    <s v="IB"/>
    <x v="0"/>
    <n v="1.0101"/>
    <b v="1"/>
    <x v="0"/>
    <x v="10"/>
  </r>
  <r>
    <s v="KPPI-IB-24375-07-11-2022"/>
    <s v="LTM/0688/22-23"/>
    <n v="12780"/>
    <n v="5201.009"/>
    <s v="HMB-136130"/>
    <s v="KPPE-SB-118781"/>
    <d v="2022-12-08T00:00:00"/>
    <n v="25490600.960000001"/>
    <n v="1.0101"/>
    <n v="14858.57"/>
    <n v="14710"/>
    <n v="12937910.169999998"/>
    <x v="10"/>
    <s v="IB"/>
    <x v="0"/>
    <n v="1.0101"/>
    <b v="1"/>
    <x v="0"/>
    <x v="10"/>
  </r>
  <r>
    <s v="KPPI-IB-24375-07-11-2022"/>
    <s v="LTM/0691/22-23"/>
    <n v="29228"/>
    <n v="5201.009"/>
    <s v="BAF-054075"/>
    <s v="KPPE-SB-118805"/>
    <d v="2022-12-08T00:00:00"/>
    <n v="22228816.850000001"/>
    <n v="1.0101"/>
    <n v="10671.71"/>
    <n v="10565"/>
    <n v="11671823.15"/>
    <x v="10"/>
    <s v="IB"/>
    <x v="0"/>
    <n v="1.0101"/>
    <b v="1"/>
    <x v="0"/>
    <x v="10"/>
  </r>
  <r>
    <s v="PQIB-IB-3057-24-08-2020"/>
    <s v="LTM/0680/22-23"/>
    <n v="4071"/>
    <n v="2701.12"/>
    <s v="HMB-134954"/>
    <s v="KPPE-SB-121010"/>
    <d v="2022-12-10T00:00:00"/>
    <n v="42325615.439999998"/>
    <n v="0.8"/>
    <n v="13828.23"/>
    <n v="17285.29"/>
    <n v="1659767.41"/>
    <x v="10"/>
    <s v="IB"/>
    <x v="0"/>
    <n v="0.8"/>
    <b v="1"/>
    <x v="0"/>
    <x v="0"/>
  </r>
  <r>
    <s v="PQIB-IB-3057-24-08-2020"/>
    <s v="LTM/0683/22-23"/>
    <n v="51390"/>
    <n v="2701.12"/>
    <s v="ABL-000051"/>
    <s v="KPPE-SB-120041"/>
    <d v="2022-12-09T00:00:00"/>
    <n v="27466136.460000001"/>
    <n v="0.8"/>
    <n v="16086.84"/>
    <n v="20108.55"/>
    <n v="11774334.59"/>
    <x v="10"/>
    <s v="IB"/>
    <x v="0"/>
    <n v="0.8"/>
    <b v="1"/>
    <x v="0"/>
    <x v="0"/>
  </r>
  <r>
    <s v="PQIB-IB-3057-24-08-2020"/>
    <s v="LTM/0692/22-23"/>
    <n v="56546"/>
    <n v="2701.12"/>
    <s v="BAF-054181"/>
    <s v="KPEX-SB-68076"/>
    <d v="2022-12-09T00:00:00"/>
    <n v="44603304.060000002"/>
    <n v="0.8"/>
    <n v="9528.7999999999993"/>
    <n v="11911"/>
    <n v="11247602.780000001"/>
    <x v="10"/>
    <s v="IB"/>
    <x v="0"/>
    <n v="0.8"/>
    <b v="1"/>
    <x v="0"/>
    <x v="0"/>
  </r>
  <r>
    <s v="PQIB-IB-3057-24-08-2020"/>
    <s v="LTM/0693/22-23"/>
    <n v="2460"/>
    <n v="2701.12"/>
    <s v="HMB-136577"/>
    <s v="KPEX-SB-68038"/>
    <d v="2022-12-09T00:00:00"/>
    <n v="136577"/>
    <n v="0.8"/>
    <n v="2219.1999999999998"/>
    <n v="2774"/>
    <n v="2374965.16"/>
    <x v="10"/>
    <s v="IB"/>
    <x v="0"/>
    <n v="0.8"/>
    <b v="1"/>
    <x v="0"/>
    <x v="0"/>
  </r>
  <r>
    <s v="KAPW-IB-125939-17-02-2022"/>
    <s v="LTM/0693/22-23"/>
    <n v="2460"/>
    <n v="5407.52"/>
    <s v="HMB-136577"/>
    <s v="KPEX-SB-68038"/>
    <d v="2022-12-09T00:00:00"/>
    <n v="136577"/>
    <n v="1.0101"/>
    <n v="404.85"/>
    <n v="400.8"/>
    <n v="433266.33"/>
    <x v="10"/>
    <s v="IB"/>
    <x v="0"/>
    <n v="1.0101"/>
    <b v="1"/>
    <x v="0"/>
    <x v="15"/>
  </r>
  <r>
    <s v="KAPW-IB-14172-02-08-2022"/>
    <s v="LTM/0680/22-23"/>
    <n v="4071"/>
    <n v="2847"/>
    <s v="HMB-134954"/>
    <s v="KPPE-SB-121010"/>
    <d v="2022-12-10T00:00:00"/>
    <n v="42325615.439999998"/>
    <n v="0.03"/>
    <n v="518.55999999999995"/>
    <n v="17285.29"/>
    <n v="62241.279999999999"/>
    <x v="10"/>
    <s v="IB"/>
    <x v="0"/>
    <n v="0.03"/>
    <b v="1"/>
    <x v="0"/>
    <x v="2"/>
  </r>
  <r>
    <s v="KAPW-IB-14172-02-08-2022"/>
    <s v="LTM/0683/22-23"/>
    <n v="51390"/>
    <n v="2847"/>
    <s v="ABL-000051"/>
    <s v="KPPE-SB-120041"/>
    <d v="2022-12-09T00:00:00"/>
    <n v="27466136.460000001"/>
    <n v="0.03"/>
    <n v="603.26"/>
    <n v="20108.55"/>
    <n v="441540.23"/>
    <x v="10"/>
    <s v="IB"/>
    <x v="0"/>
    <n v="0.03"/>
    <b v="1"/>
    <x v="0"/>
    <x v="2"/>
  </r>
  <r>
    <s v="KAPW-IB-14172-02-08-2022"/>
    <s v="LTM/0692/22-23"/>
    <n v="56546"/>
    <n v="2847"/>
    <s v="BAF-054181"/>
    <s v="KPEX-SB-68076"/>
    <d v="2022-12-09T00:00:00"/>
    <n v="44603304.060000002"/>
    <n v="0.03"/>
    <n v="357.33"/>
    <n v="11911"/>
    <n v="421785.11"/>
    <x v="10"/>
    <s v="IB"/>
    <x v="0"/>
    <n v="0.03"/>
    <b v="1"/>
    <x v="0"/>
    <x v="2"/>
  </r>
  <r>
    <s v="KAPW-IB-14172-02-08-2022"/>
    <s v="LTM/0693/22-23"/>
    <n v="2460"/>
    <n v="2847"/>
    <s v="HMB-136577"/>
    <s v="KPEX-SB-68038"/>
    <d v="2022-12-09T00:00:00"/>
    <n v="136577"/>
    <n v="0.03"/>
    <n v="83.22"/>
    <n v="2774"/>
    <n v="89061.19"/>
    <x v="10"/>
    <s v="IB"/>
    <x v="0"/>
    <n v="0.03"/>
    <b v="1"/>
    <x v="0"/>
    <x v="2"/>
  </r>
  <r>
    <s v="KAPE-IB-52786-05-10-2022"/>
    <s v="LTM/0692/22-23"/>
    <n v="56546"/>
    <n v="2915.11"/>
    <s v="BAF-054181"/>
    <s v="KPEX-SB-68076"/>
    <d v="2022-12-09T00:00:00"/>
    <n v="44603304.060000002"/>
    <n v="0.04"/>
    <n v="66.92"/>
    <n v="1673"/>
    <n v="93557.38"/>
    <x v="10"/>
    <s v="IB"/>
    <x v="0"/>
    <n v="0.04"/>
    <b v="1"/>
    <x v="0"/>
    <x v="2"/>
  </r>
  <r>
    <s v="KAPE-IB-44820-20-09-2022"/>
    <s v="LTM/0680/22-23"/>
    <n v="4071"/>
    <n v="2832.1089999999999"/>
    <s v="HMB-134954"/>
    <s v="KPPE-SB-121010"/>
    <d v="2022-12-10T00:00:00"/>
    <n v="42325615.439999998"/>
    <n v="0.04"/>
    <n v="104.84"/>
    <n v="2621"/>
    <n v="82670.19"/>
    <x v="10"/>
    <s v="IB"/>
    <x v="0"/>
    <n v="0.04"/>
    <b v="1"/>
    <x v="0"/>
    <x v="2"/>
  </r>
  <r>
    <s v="KAPE-IB-44820-20-09-2022"/>
    <s v="LTM/0683/22-23"/>
    <n v="51390"/>
    <n v="2832.1089999999999"/>
    <s v="ABL-000051"/>
    <s v="KPPE-SB-120041"/>
    <d v="2022-12-09T00:00:00"/>
    <n v="27466136.460000001"/>
    <n v="0.04"/>
    <n v="257.24"/>
    <n v="6431"/>
    <n v="169527.62"/>
    <x v="10"/>
    <s v="IB"/>
    <x v="0"/>
    <n v="0.04"/>
    <b v="1"/>
    <x v="0"/>
    <x v="2"/>
  </r>
  <r>
    <s v="KAPE-IB-44820-20-09-2022"/>
    <s v="LTM/0693/22-23"/>
    <n v="2460"/>
    <n v="2832.1089999999999"/>
    <s v="HMB-136577"/>
    <s v="KPEX-SB-68038"/>
    <d v="2022-12-09T00:00:00"/>
    <n v="136577"/>
    <n v="0.04"/>
    <n v="110.96"/>
    <n v="2774"/>
    <n v="118748.26"/>
    <x v="10"/>
    <s v="IB"/>
    <x v="0"/>
    <n v="0.04"/>
    <b v="1"/>
    <x v="0"/>
    <x v="2"/>
  </r>
  <r>
    <s v="KAPE-IB-45663-21-09-2022"/>
    <s v="LTM/0692/22-23"/>
    <n v="56546"/>
    <n v="4810.29"/>
    <s v="BAF-054181"/>
    <s v="KPEX-SB-68076"/>
    <d v="2022-12-09T00:00:00"/>
    <n v="44603304.060000002"/>
    <n v="0.06"/>
    <n v="519.48"/>
    <n v="8658"/>
    <n v="567818.11"/>
    <x v="10"/>
    <s v="IB"/>
    <x v="0"/>
    <n v="0.06"/>
    <b v="1"/>
    <x v="0"/>
    <x v="7"/>
  </r>
  <r>
    <s v="KAPE-IB-45663-21-09-2022"/>
    <s v="LTM/0693/22-23"/>
    <n v="2460"/>
    <n v="4810.29"/>
    <s v="HMB-136577"/>
    <s v="KPEX-SB-68038"/>
    <d v="2022-12-09T00:00:00"/>
    <n v="136577"/>
    <n v="0.05"/>
    <n v="138.69999999999999"/>
    <n v="2774"/>
    <n v="148435.32"/>
    <x v="10"/>
    <s v="IB"/>
    <x v="0"/>
    <n v="0.05"/>
    <b v="1"/>
    <x v="0"/>
    <x v="7"/>
  </r>
  <r>
    <s v="KAPW-TI-19348-13-08-2022"/>
    <s v="LTM/0683/22-23"/>
    <n v="51390"/>
    <n v="9606.1"/>
    <s v="ABL-000051"/>
    <s v="KPPE-SB-120041"/>
    <d v="2022-12-09T00:00:00"/>
    <n v="27466136.460000001"/>
    <n v="1"/>
    <n v="70"/>
    <n v="70"/>
    <n v="53633.94"/>
    <x v="10"/>
    <s v="TI"/>
    <x v="2"/>
    <n v="1"/>
    <b v="1"/>
    <x v="0"/>
    <x v="6"/>
  </r>
  <r>
    <s v="KAPW-TI-19348-13-08-2022"/>
    <s v="LTM/0706/22-23"/>
    <n v="24976"/>
    <n v="9606.1"/>
    <s v="BAF-054461"/>
    <s v="KPEX-SB-68595"/>
    <d v="2022-12-10T00:00:00"/>
    <n v="37262381.240000002"/>
    <n v="1"/>
    <n v="80"/>
    <n v="80"/>
    <n v="11206731.199999999"/>
    <x v="10"/>
    <s v="TI"/>
    <x v="2"/>
    <n v="1"/>
    <b v="1"/>
    <x v="0"/>
    <x v="6"/>
  </r>
  <r>
    <s v="KAPE-IB-73827-25-10-2021"/>
    <s v="LTM/0680/22-23"/>
    <n v="4071"/>
    <n v="5402.33"/>
    <s v="HMB-134954"/>
    <s v="KPPE-SB-121010"/>
    <d v="2022-12-10T00:00:00"/>
    <n v="42325615.439999998"/>
    <n v="1.0101"/>
    <n v="1955.14"/>
    <n v="1935.59"/>
    <n v="1060.55"/>
    <x v="10"/>
    <s v="IB"/>
    <x v="0"/>
    <n v="1.0101"/>
    <b v="1"/>
    <x v="0"/>
    <x v="18"/>
  </r>
  <r>
    <s v="KPAF-TI-6579-18-08-2022"/>
    <s v="LTM/0680/22-23"/>
    <n v="4071"/>
    <n v="9606.2919999999995"/>
    <s v="HMB-134954"/>
    <s v="KPPE-SB-121010"/>
    <d v="2022-12-10T00:00:00"/>
    <n v="42325615.439999998"/>
    <n v="1"/>
    <n v="50"/>
    <n v="50"/>
    <n v="27.12"/>
    <x v="10"/>
    <s v="TI"/>
    <x v="2"/>
    <n v="1"/>
    <b v="1"/>
    <x v="0"/>
    <x v="6"/>
  </r>
  <r>
    <s v="KAPE-IB-71811-10-11-2022"/>
    <s v="LTM/0683/22-23"/>
    <n v="51390"/>
    <n v="5503.201"/>
    <s v="ABL-000051"/>
    <s v="KPPE-SB-120041"/>
    <d v="2022-12-09T00:00:00"/>
    <n v="27466136.460000001"/>
    <n v="0.41666999999999998"/>
    <n v="2679.6"/>
    <n v="6431"/>
    <n v="1765923.72"/>
    <x v="10"/>
    <s v="IB"/>
    <x v="0"/>
    <n v="0.41666999999999998"/>
    <b v="1"/>
    <x v="0"/>
    <x v="19"/>
  </r>
  <r>
    <s v="PQZI-EP-1873-23-07-2022"/>
    <s v="LTM/0706/22-23"/>
    <n v="24976"/>
    <n v="9607.11"/>
    <s v="BAF-054461"/>
    <s v="KPEX-SB-68595"/>
    <d v="2022-12-10T00:00:00"/>
    <n v="37262381.240000002"/>
    <n v="1"/>
    <n v="186"/>
    <n v="186"/>
    <n v="26055650.039999999"/>
    <x v="10"/>
    <s v="EP"/>
    <x v="2"/>
    <n v="1"/>
    <b v="1"/>
    <x v="0"/>
    <x v="6"/>
  </r>
  <r>
    <s v="KPPI-IB-24375-07-11-2022"/>
    <s v="LTM/0683/22-23"/>
    <n v="51390"/>
    <n v="5201.009"/>
    <s v="ABL-000051"/>
    <s v="KPPE-SB-120041"/>
    <d v="2022-12-09T00:00:00"/>
    <n v="27466136.460000001"/>
    <n v="0.624"/>
    <n v="4012.94"/>
    <n v="6431"/>
    <n v="2644628.27"/>
    <x v="10"/>
    <s v="IB"/>
    <x v="0"/>
    <n v="0.624"/>
    <b v="1"/>
    <x v="0"/>
    <x v="10"/>
  </r>
  <r>
    <s v="KPPI-IB-24375-07-11-2022"/>
    <s v="LTM/0692/22-23"/>
    <n v="56546"/>
    <n v="5201.009"/>
    <s v="BAF-054181"/>
    <s v="KPEX-SB-68076"/>
    <d v="2022-12-09T00:00:00"/>
    <n v="44603304.060000002"/>
    <n v="1.0101"/>
    <n v="12031.310000000001"/>
    <n v="11911"/>
    <n v="14201515.68"/>
    <x v="10"/>
    <s v="IB"/>
    <x v="0"/>
    <n v="1.0101"/>
    <b v="1"/>
    <x v="0"/>
    <x v="10"/>
  </r>
  <r>
    <s v="KPFI-TI-5873-24-08-2022"/>
    <s v="LTM/0683/22-23"/>
    <n v="51390"/>
    <n v="5807.9"/>
    <s v="ABL-000051"/>
    <s v="KPPE-SB-120041"/>
    <d v="2022-12-09T00:00:00"/>
    <n v="27466136.460000001"/>
    <n v="1"/>
    <n v="0.5"/>
    <n v="0.5"/>
    <n v="329.51"/>
    <x v="10"/>
    <s v="TI"/>
    <x v="2"/>
    <n v="1"/>
    <b v="1"/>
    <x v="0"/>
    <x v="6"/>
  </r>
  <r>
    <s v="KAPW-IB-132268-01-03-2022"/>
    <s v="LTM/0693/22-23"/>
    <n v="2460"/>
    <n v="5407.52"/>
    <s v="HMB-136577"/>
    <s v="KPEX-SB-68038"/>
    <d v="2022-12-09T00:00:00"/>
    <n v="136577"/>
    <n v="1.0101"/>
    <n v="1818"/>
    <n v="1799.82"/>
    <n v="1945605.02"/>
    <x v="10"/>
    <s v="IB"/>
    <x v="0"/>
    <n v="1.0101"/>
    <b v="1"/>
    <x v="0"/>
    <x v="15"/>
  </r>
  <r>
    <s v="KAPW-IB-132362-01-03-2022"/>
    <s v="LTM/0693/22-23"/>
    <n v="2460"/>
    <n v="5407.52"/>
    <s v="HMB-136577"/>
    <s v="KPEX-SB-68038"/>
    <d v="2022-12-09T00:00:00"/>
    <n v="136577"/>
    <n v="1.0101"/>
    <n v="579.16999999999996"/>
    <n v="573.38"/>
    <n v="619821.81999999995"/>
    <x v="10"/>
    <s v="IB"/>
    <x v="0"/>
    <n v="1.0101"/>
    <b v="1"/>
    <x v="0"/>
    <x v="15"/>
  </r>
  <r>
    <s v="KAPE-IB-83971-09-11-2021"/>
    <s v="LTM/0680/22-23"/>
    <n v="4071"/>
    <n v="5402.33"/>
    <s v="HMB-134954"/>
    <s v="KPPE-SB-121010"/>
    <d v="2022-12-10T00:00:00"/>
    <n v="42325615.439999998"/>
    <n v="1.0101"/>
    <n v="15504.73"/>
    <n v="15349.7"/>
    <n v="2094601.62"/>
    <x v="10"/>
    <s v="IB"/>
    <x v="0"/>
    <n v="1.0101"/>
    <b v="1"/>
    <x v="0"/>
    <x v="18"/>
  </r>
  <r>
    <s v="KAPE-IB-83971-09-11-2021"/>
    <s v="LTM/0683/22-23"/>
    <n v="51390"/>
    <n v="5402.33"/>
    <s v="ABL-000051"/>
    <s v="KPPE-SB-120041"/>
    <d v="2022-12-09T00:00:00"/>
    <n v="27466136.460000001"/>
    <n v="1.0101"/>
    <n v="8615.27"/>
    <n v="8529.1299999999992"/>
    <n v="6601012.8600000003"/>
    <x v="10"/>
    <s v="IB"/>
    <x v="0"/>
    <n v="1.0101"/>
    <b v="1"/>
    <x v="0"/>
    <x v="18"/>
  </r>
  <r>
    <s v="KAPE-IB-95153-24-11-2021"/>
    <s v="LTM/0683/22-23"/>
    <n v="51390"/>
    <n v="5402.33"/>
    <s v="ABL-000051"/>
    <s v="KPPE-SB-120041"/>
    <d v="2022-12-09T00:00:00"/>
    <n v="27466136.460000001"/>
    <n v="1.0101"/>
    <n v="5200.42"/>
    <n v="5148.42"/>
    <n v="3984557.57"/>
    <x v="10"/>
    <s v="IB"/>
    <x v="0"/>
    <n v="1.0101"/>
    <b v="1"/>
    <x v="0"/>
    <x v="18"/>
  </r>
  <r>
    <s v="KPFI-TI-10564-04-10-2022"/>
    <s v="LTM/0683/22-23"/>
    <n v="51390"/>
    <n v="4821.8999999999996"/>
    <s v="ABL-000051"/>
    <s v="KPPE-SB-120041"/>
    <d v="2022-12-09T00:00:00"/>
    <n v="27466136.460000001"/>
    <n v="1"/>
    <n v="40"/>
    <n v="40"/>
    <n v="30647.97"/>
    <x v="10"/>
    <s v="TI"/>
    <x v="2"/>
    <n v="1"/>
    <b v="1"/>
    <x v="0"/>
    <x v="6"/>
  </r>
  <r>
    <s v="PQIB-IB-3057-24-08-2020"/>
    <s v="LTM/0700/22-23"/>
    <n v="4090"/>
    <n v="2701.12"/>
    <s v="HMB-136973"/>
    <s v="KPPE-SB-121655"/>
    <d v="2022-12-11T00:00:00"/>
    <n v="32213828.59"/>
    <n v="0.8"/>
    <n v="12760.69"/>
    <n v="15949.86"/>
    <n v="13787966.42"/>
    <x v="10"/>
    <s v="IB"/>
    <x v="0"/>
    <n v="0.80005000000000004"/>
    <b v="0"/>
    <x v="0"/>
    <x v="0"/>
  </r>
  <r>
    <s v="PQIB-IB-3057-24-08-2020"/>
    <s v="LTM/0701/22-23"/>
    <n v="3411"/>
    <n v="2701.12"/>
    <s v="HMB-137129"/>
    <s v="KPPE-SB-121645"/>
    <d v="2022-12-11T00:00:00"/>
    <n v="33126483.25"/>
    <n v="0.8"/>
    <n v="10707.41"/>
    <n v="13384.26"/>
    <n v="14300836.59"/>
    <x v="10"/>
    <s v="IB"/>
    <x v="0"/>
    <n v="0.8"/>
    <b v="1"/>
    <x v="0"/>
    <x v="0"/>
  </r>
  <r>
    <s v="PQIB-IB-3057-24-08-2020"/>
    <s v="LTM/0707/22-23"/>
    <n v="68535"/>
    <n v="2701.12"/>
    <s v="HMB-137704"/>
    <s v="KPEX-SB-69114"/>
    <d v="2022-12-11T00:00:00"/>
    <n v="137704"/>
    <n v="0.8"/>
    <n v="20780.800000000003"/>
    <n v="25976"/>
    <n v="25301923.479999997"/>
    <x v="10"/>
    <s v="IB"/>
    <x v="0"/>
    <n v="0.8"/>
    <b v="1"/>
    <x v="0"/>
    <x v="0"/>
  </r>
  <r>
    <s v="KAPW-IB-14172-02-08-2022"/>
    <s v="LTM/0700/22-23"/>
    <n v="4090"/>
    <n v="2847"/>
    <s v="HMB-136973"/>
    <s v="KPPE-SB-121655"/>
    <d v="2022-12-11T00:00:00"/>
    <n v="32213828.59"/>
    <n v="0.03"/>
    <n v="478.53000000000003"/>
    <n v="15949.86"/>
    <n v="517054.32000000007"/>
    <x v="10"/>
    <s v="IB"/>
    <x v="0"/>
    <n v="0.03"/>
    <b v="1"/>
    <x v="0"/>
    <x v="2"/>
  </r>
  <r>
    <s v="KAPW-IB-14172-02-08-2022"/>
    <s v="LTM/0701/22-23"/>
    <n v="3411"/>
    <n v="2847"/>
    <s v="HMB-137129"/>
    <s v="KPPE-SB-121645"/>
    <d v="2022-12-11T00:00:00"/>
    <n v="33126483.25"/>
    <n v="0.03"/>
    <n v="401.53"/>
    <n v="13384.26"/>
    <n v="536284.51"/>
    <x v="10"/>
    <s v="IB"/>
    <x v="0"/>
    <n v="0.03"/>
    <b v="1"/>
    <x v="0"/>
    <x v="2"/>
  </r>
  <r>
    <s v="KAPW-IB-14172-02-08-2022"/>
    <s v="LTM/0707/22-23"/>
    <n v="68535"/>
    <n v="2847"/>
    <s v="HMB-137704"/>
    <s v="KPEX-SB-69114"/>
    <d v="2022-12-11T00:00:00"/>
    <n v="137704"/>
    <n v="0.03"/>
    <n v="779.28"/>
    <n v="25976"/>
    <n v="948822.13000000012"/>
    <x v="10"/>
    <s v="IB"/>
    <x v="0"/>
    <n v="0.03"/>
    <b v="1"/>
    <x v="0"/>
    <x v="2"/>
  </r>
  <r>
    <s v="KAPE-IB-44820-20-09-2022"/>
    <s v="LTM/0700/22-23"/>
    <n v="4090"/>
    <n v="2832.1089999999999"/>
    <s v="HMB-136973"/>
    <s v="KPPE-SB-121655"/>
    <d v="2022-12-11T00:00:00"/>
    <n v="32213828.59"/>
    <n v="0.04"/>
    <n v="294.32"/>
    <n v="7357"/>
    <n v="225475.80000000002"/>
    <x v="10"/>
    <s v="IB"/>
    <x v="0"/>
    <n v="4.0009999999999997E-2"/>
    <b v="0"/>
    <x v="0"/>
    <x v="2"/>
  </r>
  <r>
    <s v="KAPE-IB-44820-20-09-2022"/>
    <s v="LTM/0701/22-23"/>
    <n v="3411"/>
    <n v="2832.1089999999999"/>
    <s v="HMB-137129"/>
    <s v="KPPE-SB-121645"/>
    <d v="2022-12-11T00:00:00"/>
    <n v="33126483.25"/>
    <n v="0.04"/>
    <n v="104.84"/>
    <n v="2621"/>
    <n v="80528.58"/>
    <x v="10"/>
    <s v="IB"/>
    <x v="0"/>
    <n v="0.04"/>
    <b v="1"/>
    <x v="0"/>
    <x v="2"/>
  </r>
  <r>
    <s v="KAPE-IB-44820-20-09-2022"/>
    <s v="LTM/0707/22-23"/>
    <n v="68535"/>
    <n v="2832.1089999999999"/>
    <s v="HMB-137704"/>
    <s v="KPEX-SB-69114"/>
    <d v="2022-12-11T00:00:00"/>
    <n v="137704"/>
    <n v="0.04"/>
    <n v="529.31999999999994"/>
    <n v="13233"/>
    <n v="652865.48"/>
    <x v="10"/>
    <s v="IB"/>
    <x v="0"/>
    <n v="0.04"/>
    <b v="1"/>
    <x v="0"/>
    <x v="2"/>
  </r>
  <r>
    <s v="KAPE-IB-45663-21-09-2022"/>
    <s v="LTM/0700/22-23"/>
    <n v="4090"/>
    <n v="4810.29"/>
    <s v="HMB-136973"/>
    <s v="KPPE-SB-121655"/>
    <d v="2022-12-11T00:00:00"/>
    <n v="32213828.59"/>
    <n v="0.05"/>
    <n v="320.95"/>
    <n v="6419"/>
    <n v="240563.06"/>
    <x v="10"/>
    <s v="IB"/>
    <x v="0"/>
    <n v="0.05"/>
    <b v="1"/>
    <x v="0"/>
    <x v="7"/>
  </r>
  <r>
    <s v="KAPE-IB-45663-21-09-2022"/>
    <s v="LTM/0701/22-23"/>
    <n v="3411"/>
    <n v="4810.29"/>
    <s v="HMB-137129"/>
    <s v="KPPE-SB-121645"/>
    <d v="2022-12-11T00:00:00"/>
    <n v="33126483.25"/>
    <n v="0.05"/>
    <n v="131.05000000000001"/>
    <n v="2621"/>
    <n v="100660.73"/>
    <x v="10"/>
    <s v="IB"/>
    <x v="0"/>
    <n v="0.05"/>
    <b v="1"/>
    <x v="0"/>
    <x v="7"/>
  </r>
  <r>
    <s v="KAPE-IB-45663-21-09-2022"/>
    <s v="LTM/0707/22-23"/>
    <n v="68535"/>
    <n v="4810.29"/>
    <s v="HMB-137704"/>
    <s v="KPEX-SB-69114"/>
    <d v="2022-12-11T00:00:00"/>
    <n v="137704"/>
    <n v="0.06"/>
    <n v="1558.56"/>
    <n v="25976"/>
    <n v="1897644.2600000002"/>
    <x v="10"/>
    <s v="IB"/>
    <x v="0"/>
    <n v="0.06"/>
    <b v="1"/>
    <x v="0"/>
    <x v="7"/>
  </r>
  <r>
    <s v="KPAF-TI-6579-18-08-2022"/>
    <s v="LTM/0700/22-23"/>
    <n v="4090"/>
    <n v="9606.2919999999995"/>
    <s v="HMB-136973"/>
    <s v="KPPE-SB-121655"/>
    <d v="2022-12-11T00:00:00"/>
    <n v="32213828.59"/>
    <n v="1"/>
    <n v="25"/>
    <n v="25"/>
    <n v="33743.300000000003"/>
    <x v="10"/>
    <s v="TI"/>
    <x v="2"/>
    <n v="1"/>
    <b v="1"/>
    <x v="0"/>
    <x v="6"/>
  </r>
  <r>
    <s v="KPAF-TI-6579-18-08-2022"/>
    <s v="LTM/0701/22-23"/>
    <n v="3411"/>
    <n v="9606.2919999999995"/>
    <s v="HMB-137129"/>
    <s v="KPPE-SB-121645"/>
    <d v="2022-12-11T00:00:00"/>
    <n v="33126483.25"/>
    <n v="1"/>
    <n v="35"/>
    <n v="35"/>
    <n v="51582.79"/>
    <x v="10"/>
    <s v="TI"/>
    <x v="2"/>
    <n v="1"/>
    <b v="1"/>
    <x v="0"/>
    <x v="6"/>
  </r>
  <r>
    <s v="KAPE-IB-71811-10-11-2022"/>
    <s v="LTM/0707/22-23"/>
    <n v="68535"/>
    <n v="5503.201"/>
    <s v="HMB-137704"/>
    <s v="KPEX-SB-69114"/>
    <d v="2022-12-11T00:00:00"/>
    <n v="137704"/>
    <n v="0.53061000000000003"/>
    <n v="3984.88"/>
    <n v="7510"/>
    <n v="2532902.08"/>
    <x v="10"/>
    <s v="IB"/>
    <x v="0"/>
    <n v="0.53061000000000003"/>
    <b v="1"/>
    <x v="0"/>
    <x v="19"/>
  </r>
  <r>
    <s v="KPPI-IB-24375-07-11-2022"/>
    <s v="LTM/0707/22-23"/>
    <n v="68535"/>
    <n v="5201.009"/>
    <s v="HMB-137704"/>
    <s v="KPEX-SB-69114"/>
    <d v="2022-12-11T00:00:00"/>
    <n v="137704"/>
    <n v="1.0101"/>
    <n v="12871.7"/>
    <n v="12743"/>
    <n v="15460307.26"/>
    <x v="10"/>
    <s v="IB"/>
    <x v="0"/>
    <n v="1.0101"/>
    <b v="1"/>
    <x v="0"/>
    <x v="10"/>
  </r>
  <r>
    <s v="KAPE-IB-95153-24-11-2021"/>
    <s v="LTM/0700/22-23"/>
    <n v="4090"/>
    <n v="5402.33"/>
    <s v="HMB-136973"/>
    <s v="KPPE-SB-121655"/>
    <d v="2022-12-11T00:00:00"/>
    <n v="32213828.59"/>
    <n v="1.0101"/>
    <n v="16111.96"/>
    <n v="15949.86"/>
    <n v="17409025.699999999"/>
    <x v="10"/>
    <s v="IB"/>
    <x v="0"/>
    <n v="1.0101599999999999"/>
    <b v="0"/>
    <x v="0"/>
    <x v="18"/>
  </r>
  <r>
    <s v="KAPE-IB-95153-24-11-2021"/>
    <s v="LTM/0701/22-23"/>
    <n v="3411"/>
    <n v="5402.33"/>
    <s v="HMB-137129"/>
    <s v="KPPE-SB-121645"/>
    <d v="2022-12-11T00:00:00"/>
    <n v="33126483.25"/>
    <n v="1.0101"/>
    <n v="3167.62"/>
    <n v="3135.95"/>
    <n v="2800140.37"/>
    <x v="10"/>
    <s v="IB"/>
    <x v="0"/>
    <n v="1.0101"/>
    <b v="1"/>
    <x v="0"/>
    <x v="18"/>
  </r>
  <r>
    <s v="KAPE-IB-73625-14-11-2022"/>
    <s v="LTM/0707/22-23"/>
    <n v="68535"/>
    <n v="5201.009"/>
    <s v="HMB-137704"/>
    <s v="KPEX-SB-69114"/>
    <d v="2022-12-11T00:00:00"/>
    <n v="137704"/>
    <n v="0.48980000000000001"/>
    <n v="3678.4"/>
    <n v="7510"/>
    <n v="2338094.75"/>
    <x v="10"/>
    <s v="IB"/>
    <x v="0"/>
    <n v="0.48980000000000001"/>
    <b v="1"/>
    <x v="0"/>
    <x v="10"/>
  </r>
  <r>
    <s v="KAPE-IB-101874-03-12-2021"/>
    <s v="LTM/0701/22-23"/>
    <n v="3411"/>
    <n v="5402.33"/>
    <s v="HMB-137129"/>
    <s v="KPPE-SB-121645"/>
    <d v="2022-12-11T00:00:00"/>
    <n v="33126483.25"/>
    <n v="1.0101"/>
    <n v="10351.82"/>
    <n v="10248.31"/>
    <n v="15256449.68"/>
    <x v="10"/>
    <s v="IB"/>
    <x v="0"/>
    <n v="1.0101"/>
    <b v="1"/>
    <x v="0"/>
    <x v="18"/>
  </r>
  <r>
    <s v="PQIB-IB-3057-24-08-2020"/>
    <s v="LTM/0713/22-23"/>
    <n v="3050"/>
    <n v="2701.12"/>
    <s v="HMB-138096"/>
    <s v="KPEX-SB-69808"/>
    <d v="2022-12-13T00:00:00"/>
    <n v="35024959.759999998"/>
    <n v="0.8"/>
    <n v="14196.8"/>
    <n v="17746"/>
    <n v="14262821.58"/>
    <x v="10"/>
    <s v="IB"/>
    <x v="0"/>
    <n v="0.8"/>
    <b v="1"/>
    <x v="0"/>
    <x v="0"/>
  </r>
  <r>
    <s v="KAPW-IB-14172-02-08-2022"/>
    <s v="LTM/0713/22-23"/>
    <n v="3050"/>
    <n v="2847"/>
    <s v="HMB-138096"/>
    <s v="KPEX-SB-69808"/>
    <d v="2022-12-13T00:00:00"/>
    <n v="35024959.759999998"/>
    <n v="0.03"/>
    <n v="532.38"/>
    <n v="17746"/>
    <n v="534855.80999999994"/>
    <x v="10"/>
    <s v="IB"/>
    <x v="0"/>
    <n v="0.03"/>
    <b v="1"/>
    <x v="0"/>
    <x v="2"/>
  </r>
  <r>
    <s v="KAPE-IB-44820-20-09-2022"/>
    <s v="LTM/0713/22-23"/>
    <n v="3050"/>
    <n v="2832.1089999999999"/>
    <s v="HMB-138096"/>
    <s v="KPEX-SB-69808"/>
    <d v="2022-12-13T00:00:00"/>
    <n v="35024959.759999998"/>
    <n v="0.04"/>
    <n v="709.83999999999992"/>
    <n v="17746"/>
    <n v="713141.08"/>
    <x v="10"/>
    <s v="IB"/>
    <x v="0"/>
    <n v="0.04"/>
    <b v="1"/>
    <x v="0"/>
    <x v="2"/>
  </r>
  <r>
    <s v="KAPE-IB-45663-21-09-2022"/>
    <s v="LTM/0713/22-23"/>
    <n v="3050"/>
    <n v="4810.29"/>
    <s v="HMB-138096"/>
    <s v="KPEX-SB-69808"/>
    <d v="2022-12-13T00:00:00"/>
    <n v="35024959.759999998"/>
    <n v="0.06"/>
    <n v="974.88"/>
    <n v="16248"/>
    <n v="959947.86"/>
    <x v="10"/>
    <s v="IB"/>
    <x v="0"/>
    <n v="0.06"/>
    <b v="1"/>
    <x v="0"/>
    <x v="7"/>
  </r>
  <r>
    <s v="KAPE-IB-71811-10-11-2022"/>
    <s v="LTM/0713/22-23"/>
    <n v="3050"/>
    <n v="5503.201"/>
    <s v="HMB-138096"/>
    <s v="KPEX-SB-69808"/>
    <d v="2022-12-13T00:00:00"/>
    <n v="35024959.759999998"/>
    <n v="0.41666999999999998"/>
    <n v="7394.82"/>
    <n v="17746"/>
    <n v="7429197.0200000005"/>
    <x v="10"/>
    <s v="IB"/>
    <x v="0"/>
    <n v="0.41670000000000001"/>
    <b v="0"/>
    <x v="0"/>
    <x v="19"/>
  </r>
  <r>
    <s v="KPPI-IB-24375-07-11-2022"/>
    <s v="LTM/0713/22-23"/>
    <n v="3050"/>
    <n v="5201.009"/>
    <s v="HMB-138096"/>
    <s v="KPEX-SB-69808"/>
    <d v="2022-12-13T00:00:00"/>
    <n v="35024959.759999998"/>
    <n v="0.624"/>
    <n v="4107.8"/>
    <n v="6583.01"/>
    <n v="4044881.25"/>
    <x v="10"/>
    <s v="IB"/>
    <x v="0"/>
    <n v="0.624"/>
    <b v="1"/>
    <x v="0"/>
    <x v="10"/>
  </r>
  <r>
    <s v="KAPE-IB-73625-14-11-2022"/>
    <s v="LTM/0713/22-23"/>
    <n v="3050"/>
    <n v="5201.009"/>
    <s v="HMB-138096"/>
    <s v="KPEX-SB-69808"/>
    <d v="2022-12-13T00:00:00"/>
    <n v="35024959.759999998"/>
    <n v="0.624"/>
    <n v="6965.7"/>
    <n v="11162.99"/>
    <n v="7080115.1600000001"/>
    <x v="10"/>
    <s v="IB"/>
    <x v="0"/>
    <n v="0.624"/>
    <b v="1"/>
    <x v="0"/>
    <x v="10"/>
  </r>
  <r>
    <s v="KAPW-TI-5758-15-07-2022"/>
    <s v="LTM/0710/22-23"/>
    <n v="31140"/>
    <n v="4821.1090000000004"/>
    <s v="HMB-138315"/>
    <s v="KPPE-SB-123231"/>
    <d v="2022-12-13T00:00:00"/>
    <n v="32939521.800000001"/>
    <n v="1"/>
    <n v="30"/>
    <n v="30"/>
    <n v="3913885.9699999997"/>
    <x v="10"/>
    <s v="TI"/>
    <x v="2"/>
    <n v="1"/>
    <b v="1"/>
    <x v="0"/>
    <x v="6"/>
  </r>
  <r>
    <s v="KAPW-TI-5758-15-07-2022"/>
    <s v="LTM/0711/22-23"/>
    <n v="29123"/>
    <n v="4821.1090000000004"/>
    <s v="HMB-138312"/>
    <s v="KPPE-SB-123339"/>
    <d v="2022-12-13T00:00:00"/>
    <n v="51289939.619999997"/>
    <n v="1"/>
    <n v="20"/>
    <n v="20"/>
    <n v="2613839.67"/>
    <x v="10"/>
    <s v="TI"/>
    <x v="2"/>
    <n v="1"/>
    <b v="1"/>
    <x v="0"/>
    <x v="6"/>
  </r>
  <r>
    <s v="PQIB-IB-3057-24-08-2020"/>
    <s v="LTM/0712/22-23"/>
    <n v="19612"/>
    <n v="2701.12"/>
    <s v="BAF-054869"/>
    <s v="KPPE-SB-123524"/>
    <d v="2022-12-14T00:00:00"/>
    <n v="27184318.120000001"/>
    <n v="0.8"/>
    <n v="13880.800000000001"/>
    <n v="17351"/>
    <n v="11316851.08"/>
    <x v="10"/>
    <s v="IB"/>
    <x v="0"/>
    <n v="0.8"/>
    <b v="1"/>
    <x v="0"/>
    <x v="0"/>
  </r>
  <r>
    <s v="KAPE-IB-44820-20-09-2022"/>
    <s v="LTM/0712/22-23"/>
    <n v="19612"/>
    <n v="2832.1089999999999"/>
    <s v="BAF-054869"/>
    <s v="KPPE-SB-123524"/>
    <d v="2022-12-14T00:00:00"/>
    <n v="27184318.120000001"/>
    <n v="0.04"/>
    <n v="395.12"/>
    <n v="9878"/>
    <n v="290611.02"/>
    <x v="10"/>
    <s v="IB"/>
    <x v="0"/>
    <n v="0.04"/>
    <b v="1"/>
    <x v="0"/>
    <x v="2"/>
  </r>
  <r>
    <s v="KAPE-IB-45663-21-09-2022"/>
    <s v="LTM/0712/22-23"/>
    <n v="19612"/>
    <n v="4810.29"/>
    <s v="BAF-054869"/>
    <s v="KPPE-SB-123524"/>
    <d v="2022-12-14T00:00:00"/>
    <n v="27184318.120000001"/>
    <n v="0.06"/>
    <n v="979.26"/>
    <n v="16321"/>
    <n v="770802.96"/>
    <x v="10"/>
    <s v="IB"/>
    <x v="0"/>
    <n v="0.06"/>
    <b v="1"/>
    <x v="0"/>
    <x v="7"/>
  </r>
  <r>
    <s v="KPAF-TI-6579-18-08-2022"/>
    <s v="LTM/0710/22-23"/>
    <n v="31140"/>
    <n v="9606.2919999999995"/>
    <s v="HMB-138315"/>
    <s v="KPPE-SB-123231"/>
    <d v="2022-12-13T00:00:00"/>
    <n v="32939521.800000001"/>
    <n v="1"/>
    <n v="60"/>
    <n v="60"/>
    <n v="9467943.7400000002"/>
    <x v="10"/>
    <s v="TI"/>
    <x v="2"/>
    <n v="1"/>
    <b v="1"/>
    <x v="0"/>
    <x v="6"/>
  </r>
  <r>
    <s v="KPAF-TI-6579-18-08-2022"/>
    <s v="LTM/0711/22-23"/>
    <n v="29123"/>
    <n v="9606.2919999999995"/>
    <s v="HMB-138312"/>
    <s v="KPPE-SB-123339"/>
    <d v="2022-12-13T00:00:00"/>
    <n v="51289939.619999997"/>
    <n v="1"/>
    <n v="140"/>
    <n v="140"/>
    <n v="15486447.380000001"/>
    <x v="10"/>
    <s v="TI"/>
    <x v="2"/>
    <n v="1"/>
    <b v="1"/>
    <x v="0"/>
    <x v="6"/>
  </r>
  <r>
    <s v="KAPE-IB-71811-10-11-2022"/>
    <s v="LTM/0712/22-23"/>
    <n v="19612"/>
    <n v="5503.201"/>
    <s v="BAF-054869"/>
    <s v="KPPE-SB-123524"/>
    <d v="2022-12-14T00:00:00"/>
    <n v="27184318.120000001"/>
    <n v="0.53061000000000003"/>
    <n v="5241.3599999999997"/>
    <n v="9878"/>
    <n v="3855022.21"/>
    <x v="10"/>
    <s v="IB"/>
    <x v="0"/>
    <n v="0.53061000000000003"/>
    <b v="1"/>
    <x v="0"/>
    <x v="19"/>
  </r>
  <r>
    <s v="PQZI-EP-1873-23-07-2022"/>
    <s v="LTM/0710/22-23"/>
    <n v="31140"/>
    <n v="9607.11"/>
    <s v="HMB-138315"/>
    <s v="KPPE-SB-123231"/>
    <d v="2022-12-13T00:00:00"/>
    <n v="32939521.800000001"/>
    <n v="1"/>
    <n v="80"/>
    <n v="80"/>
    <n v="9185735.75"/>
    <x v="10"/>
    <s v="EP"/>
    <x v="2"/>
    <n v="1"/>
    <b v="1"/>
    <x v="0"/>
    <x v="6"/>
  </r>
  <r>
    <s v="PQZI-EP-1873-23-07-2022"/>
    <s v="LTM/0711/22-23"/>
    <n v="29123"/>
    <n v="9607.11"/>
    <s v="HMB-138312"/>
    <s v="KPPE-SB-123339"/>
    <d v="2022-12-13T00:00:00"/>
    <n v="51289939.619999997"/>
    <n v="1"/>
    <n v="125"/>
    <n v="125"/>
    <n v="19638623.859999999"/>
    <x v="10"/>
    <s v="EP"/>
    <x v="2"/>
    <n v="1"/>
    <b v="1"/>
    <x v="0"/>
    <x v="6"/>
  </r>
  <r>
    <s v="KAPE-IB-73625-14-11-2022"/>
    <s v="LTM/0712/22-23"/>
    <n v="19612"/>
    <n v="5201.009"/>
    <s v="BAF-054869"/>
    <s v="KPPE-SB-123524"/>
    <d v="2022-12-14T00:00:00"/>
    <n v="27184318.120000001"/>
    <n v="1.0101"/>
    <n v="7548.48"/>
    <n v="7473"/>
    <n v="6950286.6699999999"/>
    <x v="10"/>
    <s v="IB"/>
    <x v="0"/>
    <n v="1.0101"/>
    <b v="1"/>
    <x v="0"/>
    <x v="10"/>
  </r>
  <r>
    <s v="KAPE-IB-73625-14-11-2022"/>
    <s v="LTM/0712/22-23"/>
    <n v="19612"/>
    <n v="5201.009"/>
    <s v="BAF-054869"/>
    <s v="KPPE-SB-123524"/>
    <d v="2022-12-14T00:00:00"/>
    <n v="27184318.120000001"/>
    <n v="0.48980000000000001"/>
    <n v="4838.24"/>
    <n v="9878"/>
    <n v="3558525.04"/>
    <x v="10"/>
    <s v="IB"/>
    <x v="0"/>
    <n v="0.48980000000000001"/>
    <b v="1"/>
    <x v="0"/>
    <x v="10"/>
  </r>
  <r>
    <s v="KAPW-IB-36748-19-09-2022"/>
    <s v="LTM/0712/22-23"/>
    <n v="19612"/>
    <n v="2847"/>
    <s v="BAF-054869"/>
    <s v="KPPE-SB-123524"/>
    <d v="2022-12-14T00:00:00"/>
    <n v="27184318.120000001"/>
    <n v="0.03"/>
    <n v="520.53"/>
    <n v="17351"/>
    <n v="424381.92"/>
    <x v="10"/>
    <s v="IB"/>
    <x v="0"/>
    <n v="0.03"/>
    <b v="1"/>
    <x v="0"/>
    <x v="2"/>
  </r>
  <r>
    <s v="PQIB-IB-3057-24-08-2020"/>
    <s v="LTM/0708/22-23"/>
    <n v="13381"/>
    <n v="2701.12"/>
    <s v="HMB-138353"/>
    <s v="KPPE-SB-123656"/>
    <d v="2022-12-14T00:00:00"/>
    <n v="30203142.039999999"/>
    <n v="0.8"/>
    <n v="9447.66"/>
    <n v="11809.57"/>
    <n v="10556360.219999999"/>
    <x v="10"/>
    <s v="IB"/>
    <x v="0"/>
    <n v="0.8"/>
    <b v="1"/>
    <x v="0"/>
    <x v="0"/>
  </r>
  <r>
    <s v="PQIB-IB-3057-24-08-2020"/>
    <s v="LTM/0714/22-23"/>
    <n v="7751"/>
    <n v="2701.12"/>
    <s v="HMB-138447"/>
    <s v="KPPE-SB-124343"/>
    <d v="2022-12-15T00:00:00"/>
    <n v="15489250.67"/>
    <n v="0.8"/>
    <n v="7258.4"/>
    <n v="9073"/>
    <n v="12567401.470000001"/>
    <x v="10"/>
    <s v="IB"/>
    <x v="0"/>
    <n v="0.8"/>
    <b v="1"/>
    <x v="0"/>
    <x v="0"/>
  </r>
  <r>
    <s v="PQIB-IB-3057-24-08-2020"/>
    <s v="LTM/0715/22-23"/>
    <n v="6140"/>
    <n v="2701.12"/>
    <s v="HMB-138646"/>
    <s v="KPPE-SB-124284"/>
    <d v="2022-12-14T00:00:00"/>
    <n v="34005651.82"/>
    <n v="0.8"/>
    <n v="13716.8"/>
    <n v="17146"/>
    <n v="13964850.140000001"/>
    <x v="10"/>
    <s v="IB"/>
    <x v="0"/>
    <n v="0.8"/>
    <b v="1"/>
    <x v="0"/>
    <x v="0"/>
  </r>
  <r>
    <s v="KAPW-IB-14172-02-08-2022"/>
    <s v="LTM/0708/22-23"/>
    <n v="13381"/>
    <n v="2847"/>
    <s v="HMB-138353"/>
    <s v="KPPE-SB-123656"/>
    <d v="2022-12-14T00:00:00"/>
    <n v="30203142.039999999"/>
    <n v="0.03"/>
    <n v="318.79999999999995"/>
    <n v="10626.57"/>
    <n v="369184.67000000004"/>
    <x v="10"/>
    <s v="IB"/>
    <x v="0"/>
    <n v="0.03"/>
    <b v="1"/>
    <x v="0"/>
    <x v="2"/>
  </r>
  <r>
    <s v="KAPE-IB-44820-20-09-2022"/>
    <s v="LTM/0708/22-23"/>
    <n v="13381"/>
    <n v="2832.1089999999999"/>
    <s v="HMB-138353"/>
    <s v="KPPE-SB-123656"/>
    <d v="2022-12-14T00:00:00"/>
    <n v="30203142.039999999"/>
    <n v="0.04"/>
    <n v="275.95999999999998"/>
    <n v="6899"/>
    <n v="207481.86"/>
    <x v="10"/>
    <s v="IB"/>
    <x v="0"/>
    <n v="0.04"/>
    <b v="1"/>
    <x v="0"/>
    <x v="2"/>
  </r>
  <r>
    <s v="KAPE-IB-44820-20-09-2022"/>
    <s v="LTM/0714/22-23"/>
    <n v="7751"/>
    <n v="2832.1089999999999"/>
    <s v="HMB-138447"/>
    <s v="KPPE-SB-124343"/>
    <d v="2022-12-15T00:00:00"/>
    <n v="15489250.67"/>
    <n v="0.04"/>
    <n v="362.92"/>
    <n v="9073"/>
    <n v="628370.07000000007"/>
    <x v="10"/>
    <s v="IB"/>
    <x v="0"/>
    <n v="0.04"/>
    <b v="1"/>
    <x v="0"/>
    <x v="2"/>
  </r>
  <r>
    <s v="KAPE-IB-44820-20-09-2022"/>
    <s v="LTM/0715/22-23"/>
    <n v="6140"/>
    <n v="2832.1089999999999"/>
    <s v="HMB-138646"/>
    <s v="KPPE-SB-124284"/>
    <d v="2022-12-14T00:00:00"/>
    <n v="34005651.82"/>
    <n v="0.04"/>
    <n v="685.84"/>
    <n v="17146"/>
    <n v="698242.5"/>
    <x v="10"/>
    <s v="IB"/>
    <x v="0"/>
    <n v="0.04"/>
    <b v="1"/>
    <x v="0"/>
    <x v="2"/>
  </r>
  <r>
    <s v="KAPE-IB-58949-17-10-2022"/>
    <s v="LTM/0714/22-23"/>
    <n v="7751"/>
    <n v="3809.9189999999999"/>
    <s v="HMB-138447"/>
    <s v="KPPE-SB-124343"/>
    <d v="2022-12-15T00:00:00"/>
    <n v="15489250.67"/>
    <n v="0.04"/>
    <n v="100.01"/>
    <n v="2500.25"/>
    <n v="169044.36"/>
    <x v="10"/>
    <s v="IB"/>
    <x v="0"/>
    <n v="0.04"/>
    <b v="1"/>
    <x v="0"/>
    <x v="2"/>
  </r>
  <r>
    <s v="KAPE-IB-45663-21-09-2022"/>
    <s v="LTM/0708/22-23"/>
    <n v="13381"/>
    <n v="4810.29"/>
    <s v="HMB-138353"/>
    <s v="KPPE-SB-123656"/>
    <d v="2022-12-14T00:00:00"/>
    <n v="30203142.039999999"/>
    <n v="0.06"/>
    <n v="708.56999999999994"/>
    <n v="11809.57"/>
    <n v="791719.67999999993"/>
    <x v="10"/>
    <s v="IB"/>
    <x v="0"/>
    <n v="0.06"/>
    <b v="1"/>
    <x v="0"/>
    <x v="7"/>
  </r>
  <r>
    <s v="KAPE-IB-45663-21-09-2022"/>
    <s v="LTM/0714/22-23"/>
    <n v="7751"/>
    <n v="4810.29"/>
    <s v="HMB-138447"/>
    <s v="KPPE-SB-124343"/>
    <d v="2022-12-15T00:00:00"/>
    <n v="15489250.67"/>
    <n v="0.06"/>
    <n v="544.39"/>
    <n v="9073"/>
    <n v="942572.35999999987"/>
    <x v="10"/>
    <s v="IB"/>
    <x v="0"/>
    <n v="0.06"/>
    <b v="1"/>
    <x v="0"/>
    <x v="7"/>
  </r>
  <r>
    <s v="KAPE-IB-45663-21-09-2022"/>
    <s v="LTM/0715/22-23"/>
    <n v="6140"/>
    <n v="4810.29"/>
    <s v="HMB-138646"/>
    <s v="KPPE-SB-124284"/>
    <d v="2022-12-14T00:00:00"/>
    <n v="34005651.82"/>
    <n v="0.06"/>
    <n v="684"/>
    <n v="11400"/>
    <n v="652874.44999999995"/>
    <x v="10"/>
    <s v="IB"/>
    <x v="0"/>
    <n v="0.06"/>
    <b v="1"/>
    <x v="0"/>
    <x v="7"/>
  </r>
  <r>
    <s v="KPAF-TI-6579-18-08-2022"/>
    <s v="LTM/0716/22-23"/>
    <n v="54768"/>
    <n v="9606.2919999999995"/>
    <s v="HMB-138758"/>
    <s v="KPPE-SB-123548"/>
    <d v="2022-12-14T00:00:00"/>
    <n v="36374434.25"/>
    <n v="1"/>
    <n v="120"/>
    <n v="120"/>
    <n v="210073.29"/>
    <x v="10"/>
    <s v="TI"/>
    <x v="2"/>
    <n v="1"/>
    <b v="1"/>
    <x v="0"/>
    <x v="6"/>
  </r>
  <r>
    <s v="KAPE-IB-71811-10-11-2022"/>
    <s v="LTM/0708/22-23"/>
    <n v="13381"/>
    <n v="5503.201"/>
    <s v="HMB-138353"/>
    <s v="KPPE-SB-123656"/>
    <d v="2022-12-14T00:00:00"/>
    <n v="30203142.039999999"/>
    <n v="0.53061000000000003"/>
    <n v="3660.68"/>
    <n v="6899"/>
    <n v="2752299.95"/>
    <x v="10"/>
    <s v="IB"/>
    <x v="0"/>
    <n v="0.53061000000000003"/>
    <b v="1"/>
    <x v="0"/>
    <x v="19"/>
  </r>
  <r>
    <s v="KAPE-IB-71811-10-11-2022"/>
    <s v="LTM/0715/22-23"/>
    <n v="6140"/>
    <n v="5503.201"/>
    <s v="HMB-138646"/>
    <s v="KPPE-SB-124284"/>
    <d v="2022-12-14T00:00:00"/>
    <n v="34005651.82"/>
    <n v="0.41666999999999998"/>
    <n v="7144.23"/>
    <n v="17146"/>
    <n v="7273424.3300000001"/>
    <x v="10"/>
    <s v="IB"/>
    <x v="0"/>
    <n v="0.41666999999999998"/>
    <b v="1"/>
    <x v="0"/>
    <x v="19"/>
  </r>
  <r>
    <s v="KAPE-IB-63343-24-10-2022"/>
    <s v="LTM/0714/22-23"/>
    <n v="7751"/>
    <n v="3906.9090000000001"/>
    <s v="HMB-138447"/>
    <s v="KPPE-SB-124343"/>
    <d v="2022-12-15T00:00:00"/>
    <n v="15489250.67"/>
    <n v="0.04"/>
    <n v="148.65"/>
    <n v="3716.25"/>
    <n v="251259.31"/>
    <x v="10"/>
    <s v="IB"/>
    <x v="0"/>
    <n v="0.04"/>
    <b v="1"/>
    <x v="0"/>
    <x v="2"/>
  </r>
  <r>
    <s v="PQZI-EP-1873-23-07-2022"/>
    <s v="LTM/0716/22-23"/>
    <n v="54768"/>
    <n v="9607.11"/>
    <s v="HMB-138758"/>
    <s v="KPPE-SB-123548"/>
    <d v="2022-12-14T00:00:00"/>
    <n v="36374434.25"/>
    <n v="1"/>
    <n v="60"/>
    <n v="60"/>
    <n v="105036.65"/>
    <x v="10"/>
    <s v="EP"/>
    <x v="2"/>
    <n v="1"/>
    <b v="1"/>
    <x v="0"/>
    <x v="6"/>
  </r>
  <r>
    <s v="KAPE-IB-70589-07-11-2022"/>
    <s v="LTM/0708/22-23"/>
    <n v="13381"/>
    <n v="3204.16"/>
    <s v="HMB-138353"/>
    <s v="KPPE-SB-123656"/>
    <d v="2022-12-14T00:00:00"/>
    <n v="30203142.039999999"/>
    <n v="7.0000000000000007E-2"/>
    <n v="110"/>
    <n v="1571.43"/>
    <n v="4869511.4083000002"/>
    <x v="10"/>
    <s v="IB"/>
    <x v="0"/>
    <n v="7.0000000000000007E-2"/>
    <b v="1"/>
    <x v="0"/>
    <x v="8"/>
  </r>
  <r>
    <s v="KAPE-IB-73625-14-11-2022"/>
    <s v="LTM/0708/22-23"/>
    <n v="13381"/>
    <n v="5201.009"/>
    <s v="HMB-138353"/>
    <s v="KPPE-SB-123656"/>
    <d v="2022-12-14T00:00:00"/>
    <n v="30203142.039999999"/>
    <n v="1.0101"/>
    <n v="4960.17"/>
    <n v="4910.57"/>
    <n v="8089285.7000000002"/>
    <x v="10"/>
    <s v="IB"/>
    <x v="0"/>
    <n v="1.0101"/>
    <b v="1"/>
    <x v="0"/>
    <x v="10"/>
  </r>
  <r>
    <s v="KAPE-IB-73625-14-11-2022"/>
    <s v="LTM/0708/22-23"/>
    <n v="13381"/>
    <n v="5201.009"/>
    <s v="HMB-138353"/>
    <s v="KPPE-SB-123656"/>
    <d v="2022-12-14T00:00:00"/>
    <n v="30203142.039999999"/>
    <n v="0.48980000000000001"/>
    <n v="3379.13"/>
    <n v="6899"/>
    <n v="2540615.2200000002"/>
    <x v="10"/>
    <s v="IB"/>
    <x v="0"/>
    <n v="0.48980000000000001"/>
    <b v="1"/>
    <x v="0"/>
    <x v="10"/>
  </r>
  <r>
    <s v="KAPE-IB-73625-14-11-2022"/>
    <s v="LTM/0715/22-23"/>
    <n v="6140"/>
    <n v="5201.009"/>
    <s v="HMB-138646"/>
    <s v="KPPE-SB-124284"/>
    <d v="2022-12-14T00:00:00"/>
    <n v="34005651.82"/>
    <n v="0.624"/>
    <n v="10699.1"/>
    <n v="17146"/>
    <n v="10892578.52"/>
    <x v="10"/>
    <s v="IB"/>
    <x v="0"/>
    <n v="0.624"/>
    <b v="1"/>
    <x v="0"/>
    <x v="10"/>
  </r>
  <r>
    <s v="KAPW-IB-36748-19-09-2022"/>
    <s v="LTM/0708/22-23"/>
    <n v="13381"/>
    <n v="2847"/>
    <s v="HMB-138353"/>
    <s v="KPPE-SB-123656"/>
    <d v="2022-12-14T00:00:00"/>
    <n v="30203142.039999999"/>
    <n v="0.03"/>
    <n v="35.49"/>
    <n v="1183"/>
    <n v="26683.33"/>
    <x v="10"/>
    <s v="IB"/>
    <x v="0"/>
    <n v="0.03"/>
    <b v="1"/>
    <x v="0"/>
    <x v="2"/>
  </r>
  <r>
    <s v="KAPW-IB-36748-19-09-2022"/>
    <s v="LTM/0714/22-23"/>
    <n v="7751"/>
    <n v="2847"/>
    <s v="HMB-138447"/>
    <s v="KPPE-SB-124343"/>
    <d v="2022-12-15T00:00:00"/>
    <n v="15489250.67"/>
    <n v="0.03"/>
    <n v="272.19"/>
    <n v="9073"/>
    <n v="471277.38"/>
    <x v="10"/>
    <s v="IB"/>
    <x v="0"/>
    <n v="0.03"/>
    <b v="1"/>
    <x v="0"/>
    <x v="2"/>
  </r>
  <r>
    <s v="KAPW-IB-36748-19-09-2022"/>
    <s v="LTM/0715/22-23"/>
    <n v="6140"/>
    <n v="2847"/>
    <s v="HMB-138646"/>
    <s v="KPPE-SB-124284"/>
    <d v="2022-12-14T00:00:00"/>
    <n v="34005651.82"/>
    <n v="0.03"/>
    <n v="514.38"/>
    <n v="17146"/>
    <n v="523681.88"/>
    <x v="10"/>
    <s v="IB"/>
    <x v="0"/>
    <n v="0.03"/>
    <b v="1"/>
    <x v="0"/>
    <x v="2"/>
  </r>
  <r>
    <s v="KPFI-TI-11172-10-10-2022"/>
    <s v="LTM/0716/22-23"/>
    <n v="54768"/>
    <n v="5807.9"/>
    <s v="HMB-138758"/>
    <s v="KPPE-SB-123548"/>
    <d v="2022-12-14T00:00:00"/>
    <n v="36374434.25"/>
    <n v="1"/>
    <n v="9"/>
    <n v="9"/>
    <n v="12664557.843800001"/>
    <x v="10"/>
    <s v="TI"/>
    <x v="2"/>
    <n v="1"/>
    <b v="1"/>
    <x v="0"/>
    <x v="6"/>
  </r>
  <r>
    <s v="PQZI-EP-1871-23-07-2022"/>
    <s v="LTM/0716/22-23"/>
    <n v="54768"/>
    <n v="9607.11"/>
    <s v="HMB-138758"/>
    <s v="KPPE-SB-123548"/>
    <d v="2022-12-14T00:00:00"/>
    <n v="36374434.25"/>
    <n v="1"/>
    <n v="69.3"/>
    <n v="69.3"/>
    <n v="121317.33"/>
    <x v="10"/>
    <s v="EP"/>
    <x v="2"/>
    <n v="1"/>
    <b v="1"/>
    <x v="0"/>
    <x v="6"/>
  </r>
  <r>
    <s v="KPFI-TI-5292-19-08-2022"/>
    <s v="LTM/0716/22-23"/>
    <n v="54768"/>
    <n v="9606.1"/>
    <s v="HMB-138758"/>
    <s v="KPPE-SB-123548"/>
    <d v="2022-12-14T00:00:00"/>
    <n v="36374434.25"/>
    <n v="1"/>
    <n v="27"/>
    <n v="27"/>
    <n v="47266.49"/>
    <x v="10"/>
    <s v="TI"/>
    <x v="2"/>
    <n v="1"/>
    <b v="1"/>
    <x v="0"/>
    <x v="6"/>
  </r>
  <r>
    <s v="KPFI-TI-8574-17-09-2022"/>
    <s v="LTM/0716/22-23"/>
    <n v="54768"/>
    <n v="4821.1090000000004"/>
    <s v="HMB-138758"/>
    <s v="KPPE-SB-123548"/>
    <d v="2022-12-14T00:00:00"/>
    <n v="36374434.25"/>
    <n v="1"/>
    <n v="5000"/>
    <n v="5000"/>
    <n v="8753053.9299999997"/>
    <x v="10"/>
    <s v="TI"/>
    <x v="2"/>
    <n v="1"/>
    <b v="1"/>
    <x v="0"/>
    <x v="6"/>
  </r>
  <r>
    <s v="KPFI-TI-9695-27-09-2022"/>
    <s v="LTM/0716/22-23"/>
    <n v="54768"/>
    <n v="4821.1090000000004"/>
    <s v="HMB-138758"/>
    <s v="KPPE-SB-123548"/>
    <d v="2022-12-14T00:00:00"/>
    <n v="36374434.25"/>
    <n v="1"/>
    <n v="4776"/>
    <n v="4776"/>
    <n v="8360917.1200000001"/>
    <x v="10"/>
    <s v="TI"/>
    <x v="2"/>
    <n v="1"/>
    <b v="1"/>
    <x v="0"/>
    <x v="6"/>
  </r>
  <r>
    <s v="KAPW-IB-65578-22-11-2022"/>
    <s v="LTM/0714/22-23"/>
    <n v="7751"/>
    <n v="3809.9189999999999"/>
    <s v="HMB-138447"/>
    <s v="KPPE-SB-124343"/>
    <d v="2022-12-15T00:00:00"/>
    <n v="15489250.67"/>
    <n v="0.04"/>
    <n v="262.91000000000003"/>
    <n v="6572.75"/>
    <n v="459325.71"/>
    <x v="10"/>
    <s v="IB"/>
    <x v="0"/>
    <n v="0.04"/>
    <b v="1"/>
    <x v="0"/>
    <x v="2"/>
  </r>
  <r>
    <s v="PQIB-IB-3057-24-08-2020"/>
    <s v="LTM/0721/22-23"/>
    <n v="4565"/>
    <n v="2701.12"/>
    <s v="HMB-139454"/>
    <s v="KPEX-SB-71267"/>
    <d v="2022-12-15T00:00:00"/>
    <n v="34790294.170000002"/>
    <n v="0.8"/>
    <n v="13044.8"/>
    <n v="16306"/>
    <n v="14249839.220000001"/>
    <x v="10"/>
    <s v="IB"/>
    <x v="0"/>
    <n v="0.8"/>
    <b v="1"/>
    <x v="0"/>
    <x v="0"/>
  </r>
  <r>
    <s v="PQIB-IB-3057-24-08-2020"/>
    <s v="LTM/0725/22-23"/>
    <n v="5590"/>
    <n v="2701.12"/>
    <s v="HMB-139568"/>
    <s v="KPPE-SB-125363"/>
    <d v="2022-12-16T00:00:00"/>
    <n v="10885115.07"/>
    <n v="0.8"/>
    <n v="6467.2000000000007"/>
    <n v="8084"/>
    <n v="4382723.12"/>
    <x v="10"/>
    <s v="IB"/>
    <x v="0"/>
    <n v="0.8"/>
    <b v="1"/>
    <x v="0"/>
    <x v="0"/>
  </r>
  <r>
    <s v="KPAF-TI-6976-22-08-2022"/>
    <s v="LTM/0726/22-23"/>
    <n v="4709"/>
    <n v="8308.2000000000007"/>
    <s v="HMB-139567"/>
    <s v="KPAE-SB-37502"/>
    <d v="2022-12-15T00:00:00"/>
    <n v="5479278.6500000004"/>
    <n v="1"/>
    <n v="5"/>
    <n v="5"/>
    <n v="11697.24"/>
    <x v="10"/>
    <s v="TI"/>
    <x v="2"/>
    <n v="1"/>
    <b v="1"/>
    <x v="0"/>
    <x v="6"/>
  </r>
  <r>
    <s v="KPAF-TI-6976-22-08-2022"/>
    <s v="LTM/0726/22-23"/>
    <n v="4709"/>
    <n v="9606.2919999999995"/>
    <s v="HMB-139567"/>
    <s v="KPAE-SB-37502"/>
    <d v="2022-12-15T00:00:00"/>
    <n v="5479278.6500000004"/>
    <n v="1"/>
    <n v="5"/>
    <n v="5"/>
    <n v="11697.24"/>
    <x v="10"/>
    <s v="TI"/>
    <x v="2"/>
    <n v="1"/>
    <b v="1"/>
    <x v="0"/>
    <x v="6"/>
  </r>
  <r>
    <s v="KAPE-IB-44820-20-09-2022"/>
    <s v="LTM/0721/22-23"/>
    <n v="4565"/>
    <n v="2832.1089999999999"/>
    <s v="HMB-139454"/>
    <s v="KPEX-SB-71267"/>
    <d v="2022-12-15T00:00:00"/>
    <n v="34790294.170000002"/>
    <n v="0.04"/>
    <n v="652.24"/>
    <n v="16306"/>
    <n v="712491.96"/>
    <x v="10"/>
    <s v="IB"/>
    <x v="0"/>
    <n v="0.04"/>
    <b v="1"/>
    <x v="0"/>
    <x v="2"/>
  </r>
  <r>
    <s v="KAPE-IB-44820-20-09-2022"/>
    <s v="LTM/0725/22-23"/>
    <n v="5590"/>
    <n v="2832.1089999999999"/>
    <s v="HMB-139568"/>
    <s v="KPPE-SB-125363"/>
    <d v="2022-12-16T00:00:00"/>
    <n v="10885115.07"/>
    <n v="0.04"/>
    <n v="323.36"/>
    <n v="8084"/>
    <n v="219136.15"/>
    <x v="10"/>
    <s v="IB"/>
    <x v="0"/>
    <n v="0.04"/>
    <b v="1"/>
    <x v="0"/>
    <x v="2"/>
  </r>
  <r>
    <s v="KAPE-IB-45663-21-09-2022"/>
    <s v="LTM/0721/22-23"/>
    <n v="4565"/>
    <n v="4810.29"/>
    <s v="HMB-139454"/>
    <s v="KPEX-SB-71267"/>
    <d v="2022-12-15T00:00:00"/>
    <n v="34790294.170000002"/>
    <n v="0.06"/>
    <n v="742.8"/>
    <n v="12380"/>
    <n v="756874.27"/>
    <x v="10"/>
    <s v="IB"/>
    <x v="0"/>
    <n v="0.06"/>
    <b v="1"/>
    <x v="0"/>
    <x v="7"/>
  </r>
  <r>
    <s v="KAPE-IB-45663-21-09-2022"/>
    <s v="LTM/0725/22-23"/>
    <n v="5590"/>
    <n v="4810.29"/>
    <s v="HMB-139568"/>
    <s v="KPPE-SB-125363"/>
    <d v="2022-12-16T00:00:00"/>
    <n v="10885115.07"/>
    <n v="0.06"/>
    <n v="485.05"/>
    <n v="8084"/>
    <n v="328711"/>
    <x v="10"/>
    <s v="IB"/>
    <x v="0"/>
    <n v="0.06"/>
    <b v="1"/>
    <x v="0"/>
    <x v="7"/>
  </r>
  <r>
    <s v="KAPE-IB-71811-10-11-2022"/>
    <s v="LTM/0721/22-23"/>
    <n v="4565"/>
    <n v="5503.201"/>
    <s v="HMB-139454"/>
    <s v="KPEX-SB-71267"/>
    <d v="2022-12-15T00:00:00"/>
    <n v="34790294.170000002"/>
    <n v="0.41666999999999998"/>
    <n v="6794.2199999999993"/>
    <n v="16306"/>
    <n v="7421850.6899999995"/>
    <x v="10"/>
    <s v="IB"/>
    <x v="0"/>
    <n v="0.41666999999999998"/>
    <b v="1"/>
    <x v="0"/>
    <x v="19"/>
  </r>
  <r>
    <s v="KAPE-IB-71811-10-11-2022"/>
    <s v="LTM/0725/22-23"/>
    <n v="5590"/>
    <n v="5503.201"/>
    <s v="HMB-139568"/>
    <s v="KPPE-SB-125363"/>
    <d v="2022-12-16T00:00:00"/>
    <n v="10885115.07"/>
    <n v="0.53061000000000003"/>
    <n v="4289.45"/>
    <n v="8084"/>
    <n v="2906895.09"/>
    <x v="10"/>
    <s v="IB"/>
    <x v="0"/>
    <n v="0.53061000000000003"/>
    <b v="1"/>
    <x v="0"/>
    <x v="19"/>
  </r>
  <r>
    <s v="KAPE-IB-73625-14-11-2022"/>
    <s v="LTM/0721/22-23"/>
    <n v="4565"/>
    <n v="5201.009"/>
    <s v="HMB-139454"/>
    <s v="KPEX-SB-71267"/>
    <d v="2022-12-15T00:00:00"/>
    <n v="34790294.170000002"/>
    <n v="0.624"/>
    <n v="10174.94"/>
    <n v="16306"/>
    <n v="11114869.300000001"/>
    <x v="10"/>
    <s v="IB"/>
    <x v="0"/>
    <n v="0.624"/>
    <b v="1"/>
    <x v="0"/>
    <x v="10"/>
  </r>
  <r>
    <s v="KAPE-IB-73625-14-11-2022"/>
    <s v="LTM/0725/22-23"/>
    <n v="5590"/>
    <n v="5201.009"/>
    <s v="HMB-139568"/>
    <s v="KPPE-SB-125363"/>
    <d v="2022-12-16T00:00:00"/>
    <n v="10885115.07"/>
    <n v="0.48980000000000001"/>
    <n v="3959.55"/>
    <n v="8084"/>
    <n v="2683326.84"/>
    <x v="10"/>
    <s v="IB"/>
    <x v="0"/>
    <n v="0.48980000000000001"/>
    <b v="1"/>
    <x v="0"/>
    <x v="10"/>
  </r>
  <r>
    <s v="KAPW-IB-36748-19-09-2022"/>
    <s v="LTM/0721/22-23"/>
    <n v="4565"/>
    <n v="2847"/>
    <s v="HMB-139454"/>
    <s v="KPEX-SB-71267"/>
    <d v="2022-12-15T00:00:00"/>
    <n v="34790294.170000002"/>
    <n v="0.03"/>
    <n v="489.17999999999995"/>
    <n v="16306"/>
    <n v="534368.97"/>
    <x v="10"/>
    <s v="IB"/>
    <x v="0"/>
    <n v="0.03"/>
    <b v="1"/>
    <x v="0"/>
    <x v="2"/>
  </r>
  <r>
    <s v="KAPW-IB-36748-19-09-2022"/>
    <s v="LTM/0725/22-23"/>
    <n v="5590"/>
    <n v="2847"/>
    <s v="HMB-139568"/>
    <s v="KPPE-SB-125363"/>
    <d v="2022-12-16T00:00:00"/>
    <n v="10885115.07"/>
    <n v="0.03"/>
    <n v="242.51999999999998"/>
    <n v="8084"/>
    <n v="164352.08000000002"/>
    <x v="10"/>
    <s v="IB"/>
    <x v="0"/>
    <n v="0.03"/>
    <b v="1"/>
    <x v="0"/>
    <x v="2"/>
  </r>
  <r>
    <s v="PQZI-EP-1871-23-07-2022"/>
    <s v="LTM/0726/22-23"/>
    <n v="4709"/>
    <n v="9607.11"/>
    <s v="HMB-139567"/>
    <s v="KPAE-SB-37502"/>
    <d v="2022-12-15T00:00:00"/>
    <n v="5479278.6500000004"/>
    <n v="1"/>
    <n v="17"/>
    <n v="17"/>
    <n v="39770.629999999997"/>
    <x v="10"/>
    <s v="EP"/>
    <x v="2"/>
    <n v="1"/>
    <b v="1"/>
    <x v="0"/>
    <x v="6"/>
  </r>
  <r>
    <s v="KPFI-TI-5292-19-08-2022"/>
    <s v="LTM/0726/22-23"/>
    <n v="4709"/>
    <n v="9606.1"/>
    <s v="HMB-139567"/>
    <s v="KPAE-SB-37502"/>
    <d v="2022-12-15T00:00:00"/>
    <n v="5479278.6500000004"/>
    <n v="1"/>
    <n v="7"/>
    <n v="7"/>
    <n v="4355.45"/>
    <x v="10"/>
    <s v="TI"/>
    <x v="2"/>
    <n v="1"/>
    <b v="1"/>
    <x v="0"/>
    <x v="6"/>
  </r>
  <r>
    <s v="KAPW-IB-65578-22-11-2022"/>
    <s v="LTM/0725/22-23"/>
    <n v="5590"/>
    <n v="3809.9189999999999"/>
    <s v="HMB-139568"/>
    <s v="KPPE-SB-125363"/>
    <d v="2022-12-16T00:00:00"/>
    <n v="10885115.07"/>
    <n v="0.04"/>
    <n v="137.09"/>
    <n v="3427.25"/>
    <n v="91819.06"/>
    <x v="10"/>
    <s v="IB"/>
    <x v="0"/>
    <n v="0.04"/>
    <b v="1"/>
    <x v="0"/>
    <x v="2"/>
  </r>
  <r>
    <s v="KPFI-TI-2209-21-07-2022"/>
    <s v="LTM/0726/22-23"/>
    <n v="4709"/>
    <n v="4821.1090000000004"/>
    <s v="HMB-139567"/>
    <s v="KPAE-SB-37502"/>
    <d v="2022-12-15T00:00:00"/>
    <n v="5479278.6500000004"/>
    <n v="1"/>
    <n v="3300"/>
    <n v="3300"/>
    <n v="3427076.3"/>
    <x v="10"/>
    <s v="TI"/>
    <x v="2"/>
    <n v="1"/>
    <b v="1"/>
    <x v="0"/>
    <x v="6"/>
  </r>
  <r>
    <s v="KAPE-IB-196703-29-04-2022"/>
    <s v="LTM/0728/22-23"/>
    <n v="50004"/>
    <n v="2513.1"/>
    <s v="BAF-055364"/>
    <s v="KPPE-SB-126231"/>
    <d v="2022-12-17T00:00:00"/>
    <n v="74717970.400000006"/>
    <n v="0.04"/>
    <n v="1410.33"/>
    <n v="35258.160000000003"/>
    <n v="788538.31"/>
    <x v="10"/>
    <s v="IB"/>
    <x v="0"/>
    <n v="0.04"/>
    <b v="1"/>
    <x v="0"/>
    <x v="2"/>
  </r>
  <r>
    <s v="PQIB-IB-3057-24-08-2020"/>
    <s v="LTM/0728/22-23"/>
    <n v="50004"/>
    <n v="2701.12"/>
    <s v="BAF-055364"/>
    <s v="KPPE-SB-126231"/>
    <d v="2022-12-17T00:00:00"/>
    <n v="74717970.400000006"/>
    <n v="0.8"/>
    <n v="28206.53"/>
    <n v="35258.160000000003"/>
    <n v="15770727.060000001"/>
    <x v="10"/>
    <s v="IB"/>
    <x v="0"/>
    <n v="0.8"/>
    <b v="1"/>
    <x v="0"/>
    <x v="0"/>
  </r>
  <r>
    <s v="PQIB-IB-3057-24-08-2020"/>
    <s v="LTM/0729/22-23"/>
    <n v="3806"/>
    <n v="2701.12"/>
    <s v="HMB-140078"/>
    <s v="KPPE-SB-126237"/>
    <d v="2022-12-17T00:00:00"/>
    <n v="39036275.119999997"/>
    <n v="0.8"/>
    <n v="13428.74"/>
    <n v="16785.919999999998"/>
    <n v="16894775.16"/>
    <x v="10"/>
    <s v="IB"/>
    <x v="0"/>
    <n v="0.8"/>
    <b v="1"/>
    <x v="0"/>
    <x v="0"/>
  </r>
  <r>
    <s v="KPAF-TI-6976-22-08-2022"/>
    <s v="LTM/0728/22-23"/>
    <n v="50004"/>
    <n v="8308.2000000000007"/>
    <s v="BAF-055364"/>
    <s v="KPPE-SB-126231"/>
    <d v="2022-12-17T00:00:00"/>
    <n v="74717970.400000006"/>
    <n v="1"/>
    <n v="90"/>
    <n v="90"/>
    <n v="50320.46"/>
    <x v="10"/>
    <s v="TI"/>
    <x v="2"/>
    <n v="1"/>
    <b v="1"/>
    <x v="0"/>
    <x v="6"/>
  </r>
  <r>
    <s v="KPAF-TI-6976-22-08-2022"/>
    <s v="LTM/0728/22-23"/>
    <n v="50004"/>
    <n v="9606.2919999999995"/>
    <s v="BAF-055364"/>
    <s v="KPPE-SB-126231"/>
    <d v="2022-12-17T00:00:00"/>
    <n v="74717970.400000006"/>
    <n v="1"/>
    <n v="90"/>
    <n v="90"/>
    <n v="50320.46"/>
    <x v="10"/>
    <s v="TI"/>
    <x v="2"/>
    <n v="1"/>
    <b v="1"/>
    <x v="0"/>
    <x v="6"/>
  </r>
  <r>
    <s v="KAPE-IB-44820-20-09-2022"/>
    <s v="LTM/0729/22-23"/>
    <n v="3806"/>
    <n v="2832.1089999999999"/>
    <s v="HMB-140078"/>
    <s v="KPPE-SB-126237"/>
    <d v="2022-12-17T00:00:00"/>
    <n v="39036275.119999997"/>
    <n v="0.04"/>
    <n v="117.6"/>
    <n v="2940"/>
    <n v="78307.64"/>
    <x v="10"/>
    <s v="IB"/>
    <x v="0"/>
    <n v="0.04"/>
    <b v="1"/>
    <x v="0"/>
    <x v="2"/>
  </r>
  <r>
    <s v="KAPE-IB-45663-21-09-2022"/>
    <s v="LTM/0729/22-23"/>
    <n v="3806"/>
    <n v="4810.29"/>
    <s v="HMB-140078"/>
    <s v="KPPE-SB-126237"/>
    <d v="2022-12-17T00:00:00"/>
    <n v="39036275.119999997"/>
    <n v="0.05"/>
    <n v="147"/>
    <n v="2940"/>
    <n v="97884.55"/>
    <x v="10"/>
    <s v="IB"/>
    <x v="0"/>
    <n v="0.05"/>
    <b v="1"/>
    <x v="0"/>
    <x v="7"/>
  </r>
  <r>
    <s v="KAPE-IB-73625-14-11-2022"/>
    <s v="LTM/0728/22-23"/>
    <n v="50004"/>
    <n v="5201.009"/>
    <s v="BAF-055364"/>
    <s v="KPPE-SB-126231"/>
    <d v="2022-12-17T00:00:00"/>
    <n v="74717970.400000006"/>
    <n v="0.9899"/>
    <n v="11500.61"/>
    <n v="11617.95"/>
    <n v="6430177.0300000003"/>
    <x v="10"/>
    <s v="IB"/>
    <x v="0"/>
    <n v="0.9899"/>
    <b v="1"/>
    <x v="0"/>
    <x v="10"/>
  </r>
  <r>
    <s v="KAPE-IB-101874-03-12-2021"/>
    <s v="LTM/0729/22-23"/>
    <n v="3806"/>
    <n v="5402.33"/>
    <s v="HMB-140078"/>
    <s v="KPPE-SB-126237"/>
    <d v="2022-12-17T00:00:00"/>
    <n v="39036275.119999997"/>
    <n v="1.0101"/>
    <n v="14128.18"/>
    <n v="13986.92"/>
    <n v="17419213.68"/>
    <x v="10"/>
    <s v="IB"/>
    <x v="0"/>
    <n v="1.0101"/>
    <b v="1"/>
    <x v="0"/>
    <x v="18"/>
  </r>
  <r>
    <s v="KAPW-IB-36748-19-09-2022"/>
    <s v="LTM/0728/22-23"/>
    <n v="50004"/>
    <n v="2847"/>
    <s v="BAF-055364"/>
    <s v="KPPE-SB-126231"/>
    <d v="2022-12-17T00:00:00"/>
    <n v="74717970.400000006"/>
    <n v="0.03"/>
    <n v="1057.74"/>
    <n v="35258.160000000003"/>
    <n v="591399.54"/>
    <x v="10"/>
    <s v="IB"/>
    <x v="0"/>
    <n v="0.03"/>
    <b v="1"/>
    <x v="0"/>
    <x v="2"/>
  </r>
  <r>
    <s v="KAPW-IB-36748-19-09-2022"/>
    <s v="LTM/0729/22-23"/>
    <n v="3806"/>
    <n v="2847"/>
    <s v="HMB-140078"/>
    <s v="KPPE-SB-126237"/>
    <d v="2022-12-17T00:00:00"/>
    <n v="39036275.119999997"/>
    <n v="0.03"/>
    <n v="503.58"/>
    <n v="16785.919999999998"/>
    <n v="633557.17999999993"/>
    <x v="10"/>
    <s v="IB"/>
    <x v="0"/>
    <n v="0.03"/>
    <b v="1"/>
    <x v="0"/>
    <x v="2"/>
  </r>
  <r>
    <s v="KPPI-IB-25585-14-11-2022"/>
    <s v="LTM/0728/22-23"/>
    <n v="50004"/>
    <n v="5201.009"/>
    <s v="BAF-055364"/>
    <s v="KPPE-SB-126231"/>
    <d v="2022-12-17T00:00:00"/>
    <n v="74717970.400000006"/>
    <n v="0.9899"/>
    <n v="23401.439999999999"/>
    <n v="23640.21"/>
    <n v="13084123.539999999"/>
    <x v="10"/>
    <s v="IB"/>
    <x v="0"/>
    <n v="0.9899"/>
    <b v="1"/>
    <x v="0"/>
    <x v="10"/>
  </r>
  <r>
    <s v="KPAF-IB-19849-14-11-2022"/>
    <s v="LTM/0728/22-23"/>
    <n v="50004"/>
    <n v="5402.33"/>
    <s v="BAF-055364"/>
    <s v="KPPE-SB-126231"/>
    <d v="2022-12-17T00:00:00"/>
    <n v="74717970.400000006"/>
    <n v="2.0199999999999999E-2"/>
    <n v="230.4"/>
    <n v="11406.02"/>
    <n v="128820.37"/>
    <x v="10"/>
    <s v="IB"/>
    <x v="0"/>
    <n v="2.0199999999999999E-2"/>
    <b v="1"/>
    <x v="0"/>
    <x v="11"/>
  </r>
  <r>
    <s v="KAPE-IB-108499-14-12-2021"/>
    <s v="LTM/0728/22-23"/>
    <n v="50004"/>
    <n v="5402.33"/>
    <s v="BAF-055364"/>
    <s v="KPPE-SB-126231"/>
    <d v="2022-12-17T00:00:00"/>
    <n v="74717970.400000006"/>
    <n v="2.0199999999999999E-2"/>
    <n v="481.81"/>
    <n v="23852.14"/>
    <n v="269387.76"/>
    <x v="10"/>
    <s v="IB"/>
    <x v="0"/>
    <n v="2.0199999999999999E-2"/>
    <b v="1"/>
    <x v="0"/>
    <x v="18"/>
  </r>
  <r>
    <s v="KAPE-IB-108499-14-12-2021"/>
    <s v="LTM/0729/22-23"/>
    <n v="3806"/>
    <n v="5402.33"/>
    <s v="HMB-140078"/>
    <s v="KPPE-SB-126237"/>
    <d v="2022-12-17T00:00:00"/>
    <n v="39036275.119999997"/>
    <n v="1.0101"/>
    <n v="2827.27"/>
    <n v="2799"/>
    <n v="3912536.91"/>
    <x v="10"/>
    <s v="IB"/>
    <x v="0"/>
    <n v="1.0101"/>
    <b v="1"/>
    <x v="0"/>
    <x v="18"/>
  </r>
  <r>
    <s v="KPFI-TI-1735-18-07-2022"/>
    <s v="LTM/0728/22-23"/>
    <n v="50004"/>
    <n v="8308.1020000000008"/>
    <s v="BAF-055364"/>
    <s v="KPPE-SB-126231"/>
    <d v="2022-12-17T00:00:00"/>
    <n v="74717970.400000006"/>
    <n v="1"/>
    <n v="67000"/>
    <n v="67000"/>
    <n v="37460783.479999997"/>
    <x v="10"/>
    <s v="TI"/>
    <x v="2"/>
    <n v="1"/>
    <b v="1"/>
    <x v="0"/>
    <x v="6"/>
  </r>
  <r>
    <s v="KPAF-TI-15432-17-10-2022"/>
    <s v="LTM/0728/22-23"/>
    <n v="50004"/>
    <n v="4821.1090000000004"/>
    <s v="BAF-055364"/>
    <s v="KPPE-SB-126231"/>
    <d v="2022-12-17T00:00:00"/>
    <n v="74717970.400000006"/>
    <n v="1"/>
    <n v="167"/>
    <n v="167"/>
    <n v="93372.4"/>
    <x v="10"/>
    <s v="TI"/>
    <x v="2"/>
    <n v="1"/>
    <b v="1"/>
    <x v="0"/>
    <x v="6"/>
  </r>
  <r>
    <s v="KAPW-TI-5758-15-07-2022"/>
    <s v="LTM/0731/22-23"/>
    <n v="43680"/>
    <n v="4821.1090000000004"/>
    <s v="HMB-140610"/>
    <s v="KPEX-SB-72476"/>
    <d v="2022-12-18T00:00:00"/>
    <n v="52734659.890000001"/>
    <n v="1"/>
    <n v="10"/>
    <n v="10"/>
    <n v="26517.78"/>
    <x v="10"/>
    <s v="TI"/>
    <x v="2"/>
    <n v="1"/>
    <b v="1"/>
    <x v="0"/>
    <x v="6"/>
  </r>
  <r>
    <s v="PQIB-IB-3057-24-08-2020"/>
    <s v="LTM/0709/22-23"/>
    <n v="5650"/>
    <n v="2701.12"/>
    <s v="HMB-138279"/>
    <s v="KPPE-SB-126839"/>
    <d v="2022-12-17T00:00:00"/>
    <n v="14904570.619999999"/>
    <n v="0.8"/>
    <n v="4610.3999999999996"/>
    <n v="5763"/>
    <n v="6342030.9699999997"/>
    <x v="10"/>
    <s v="IB"/>
    <x v="0"/>
    <n v="0.8"/>
    <b v="1"/>
    <x v="0"/>
    <x v="0"/>
  </r>
  <r>
    <s v="PQIB-IB-3057-24-08-2020"/>
    <s v="LTM/0731/22-23"/>
    <n v="43680"/>
    <n v="2701.12"/>
    <s v="HMB-140610"/>
    <s v="KPEX-SB-72476"/>
    <d v="2022-12-18T00:00:00"/>
    <n v="52734659.890000001"/>
    <n v="0.8"/>
    <n v="16876.8"/>
    <n v="21096"/>
    <n v="44440383.409999996"/>
    <x v="10"/>
    <s v="IB"/>
    <x v="0"/>
    <n v="0.8"/>
    <b v="1"/>
    <x v="0"/>
    <x v="0"/>
  </r>
  <r>
    <s v="PQIB-IB-3057-24-08-2020"/>
    <s v="LTM/0732/22-23"/>
    <n v="24167"/>
    <n v="2701.12"/>
    <s v="HMB-140616"/>
    <s v="KPEX-SB-72487"/>
    <d v="2022-12-18T00:00:00"/>
    <n v="25613654.579999998"/>
    <n v="0.8"/>
    <n v="8521.6"/>
    <n v="10652"/>
    <n v="17266506.039999999"/>
    <x v="10"/>
    <s v="IB"/>
    <x v="0"/>
    <n v="0.8"/>
    <b v="1"/>
    <x v="0"/>
    <x v="0"/>
  </r>
  <r>
    <s v="KAPE-IB-10867-21-07-2022"/>
    <s v="LTM/0731/22-23"/>
    <n v="43680"/>
    <n v="5509.21"/>
    <s v="HMB-140610"/>
    <s v="KPEX-SB-72476"/>
    <d v="2022-12-18T00:00:00"/>
    <n v="52734659.890000001"/>
    <n v="1.0101"/>
    <n v="1243.04"/>
    <n v="1230.6099999999999"/>
    <n v="1450397.09"/>
    <x v="10"/>
    <s v="IB"/>
    <x v="0"/>
    <n v="1.0101"/>
    <b v="1"/>
    <x v="0"/>
    <x v="9"/>
  </r>
  <r>
    <s v="KAPW-IB-14172-02-08-2022"/>
    <s v="LTM/0709/22-23"/>
    <n v="5650"/>
    <n v="2847"/>
    <s v="HMB-138279"/>
    <s v="KPPE-SB-126839"/>
    <d v="2022-12-17T00:00:00"/>
    <n v="14904570.619999999"/>
    <n v="0.03"/>
    <n v="172.89"/>
    <n v="5763"/>
    <n v="237826.16"/>
    <x v="10"/>
    <s v="IB"/>
    <x v="0"/>
    <n v="0.03"/>
    <b v="1"/>
    <x v="0"/>
    <x v="2"/>
  </r>
  <r>
    <s v="KAPE-IB-44820-20-09-2022"/>
    <s v="LTM/0731/22-23"/>
    <n v="43680"/>
    <n v="2832.1089999999999"/>
    <s v="HMB-140610"/>
    <s v="KPEX-SB-72476"/>
    <d v="2022-12-18T00:00:00"/>
    <n v="52734659.890000001"/>
    <n v="0.04"/>
    <n v="843.84"/>
    <n v="21096"/>
    <n v="2222024.87"/>
    <x v="10"/>
    <s v="IB"/>
    <x v="0"/>
    <n v="0.04"/>
    <b v="1"/>
    <x v="0"/>
    <x v="2"/>
  </r>
  <r>
    <s v="KAPE-IB-44820-20-09-2022"/>
    <s v="LTM/0732/22-23"/>
    <n v="24167"/>
    <n v="2832.1089999999999"/>
    <s v="HMB-140616"/>
    <s v="KPEX-SB-72487"/>
    <d v="2022-12-18T00:00:00"/>
    <n v="25613654.579999998"/>
    <n v="0.04"/>
    <n v="265.71999999999997"/>
    <n v="6643"/>
    <n v="642965.80000000005"/>
    <x v="10"/>
    <s v="IB"/>
    <x v="0"/>
    <n v="0.04"/>
    <b v="1"/>
    <x v="0"/>
    <x v="2"/>
  </r>
  <r>
    <s v="KAPE-IB-45663-21-09-2022"/>
    <s v="LTM/0731/22-23"/>
    <n v="43680"/>
    <n v="4810.29"/>
    <s v="HMB-140610"/>
    <s v="KPEX-SB-72476"/>
    <d v="2022-12-18T00:00:00"/>
    <n v="52734659.890000001"/>
    <n v="0.06"/>
    <n v="1170.42"/>
    <n v="19507"/>
    <n v="2928823.81"/>
    <x v="10"/>
    <s v="IB"/>
    <x v="0"/>
    <n v="0.06"/>
    <b v="1"/>
    <x v="0"/>
    <x v="7"/>
  </r>
  <r>
    <s v="KAPE-IB-45663-21-09-2022"/>
    <s v="LTM/0732/22-23"/>
    <n v="24167"/>
    <n v="4810.29"/>
    <s v="HMB-140616"/>
    <s v="KPEX-SB-72487"/>
    <d v="2022-12-18T00:00:00"/>
    <n v="25613654.579999998"/>
    <n v="0.06"/>
    <n v="639.12"/>
    <n v="10652"/>
    <n v="1294987.94"/>
    <x v="10"/>
    <s v="IB"/>
    <x v="0"/>
    <n v="0.06"/>
    <b v="1"/>
    <x v="0"/>
    <x v="7"/>
  </r>
  <r>
    <s v="KAPE-IB-63343-24-10-2022"/>
    <s v="LTM/0709/22-23"/>
    <n v="5650"/>
    <n v="3906.9090000000001"/>
    <s v="HMB-138279"/>
    <s v="KPPE-SB-126839"/>
    <d v="2022-12-17T00:00:00"/>
    <n v="14904570.619999999"/>
    <n v="0.04"/>
    <n v="230.52"/>
    <n v="5763"/>
    <n v="317101.55"/>
    <x v="10"/>
    <s v="IB"/>
    <x v="0"/>
    <n v="0.04"/>
    <b v="1"/>
    <x v="0"/>
    <x v="2"/>
  </r>
  <r>
    <s v="KAPW-IB-36748-19-09-2022"/>
    <s v="LTM/0731/22-23"/>
    <n v="43680"/>
    <n v="2847"/>
    <s v="HMB-140610"/>
    <s v="KPEX-SB-72476"/>
    <d v="2022-12-18T00:00:00"/>
    <n v="52734659.890000001"/>
    <n v="0.03"/>
    <n v="632.88"/>
    <n v="21096"/>
    <n v="1666512.31"/>
    <x v="10"/>
    <s v="IB"/>
    <x v="0"/>
    <n v="0.03"/>
    <b v="1"/>
    <x v="0"/>
    <x v="2"/>
  </r>
  <r>
    <s v="KAPW-IB-36748-19-09-2022"/>
    <s v="LTM/0732/22-23"/>
    <n v="24167"/>
    <n v="2847"/>
    <s v="HMB-140616"/>
    <s v="KPEX-SB-72487"/>
    <d v="2022-12-18T00:00:00"/>
    <n v="25613654.579999998"/>
    <n v="0.03"/>
    <n v="319.56"/>
    <n v="10652"/>
    <n v="647494"/>
    <x v="10"/>
    <s v="IB"/>
    <x v="0"/>
    <n v="0.03"/>
    <b v="1"/>
    <x v="0"/>
    <x v="2"/>
  </r>
  <r>
    <s v="KPPI-IB-25585-14-11-2022"/>
    <s v="LTM/0732/22-23"/>
    <n v="24167"/>
    <n v="5201.009"/>
    <s v="HMB-140616"/>
    <s v="KPEX-SB-72487"/>
    <d v="2022-12-18T00:00:00"/>
    <n v="25613654.579999998"/>
    <n v="1.0101"/>
    <n v="4049.49"/>
    <n v="4009"/>
    <n v="5564629.8399999999"/>
    <x v="10"/>
    <s v="IB"/>
    <x v="0"/>
    <n v="1.0101"/>
    <b v="1"/>
    <x v="0"/>
    <x v="10"/>
  </r>
  <r>
    <s v="KAPE-IB-173183-21-03-2022"/>
    <s v="LTM/0709/22-23"/>
    <n v="5650"/>
    <n v="5205.12"/>
    <s v="HMB-138279"/>
    <s v="KPPE-SB-126839"/>
    <d v="2022-12-17T00:00:00"/>
    <n v="14904570.619999999"/>
    <n v="1.0101"/>
    <n v="5821.21"/>
    <n v="5763"/>
    <n v="8007611.9400000004"/>
    <x v="10"/>
    <s v="IB"/>
    <x v="0"/>
    <n v="1.0101"/>
    <b v="1"/>
    <x v="0"/>
    <x v="1"/>
  </r>
  <r>
    <s v="KPAF-IB-22405-30-11-2022"/>
    <s v="LTM/0732/22-23"/>
    <n v="24167"/>
    <n v="3204.16"/>
    <s v="HMB-140616"/>
    <s v="KPEX-SB-72487"/>
    <d v="2022-12-18T00:00:00"/>
    <n v="25613654.579999998"/>
    <n v="7.0000000000000007E-2"/>
    <n v="141.82"/>
    <n v="2026"/>
    <n v="197070.63"/>
    <x v="10"/>
    <s v="IB"/>
    <x v="0"/>
    <n v="7.0000000000000007E-2"/>
    <b v="1"/>
    <x v="0"/>
    <x v="8"/>
  </r>
  <r>
    <s v="KPFI-TI-2323-22-07-2022"/>
    <s v="LTM/0734/22-23"/>
    <n v="9216"/>
    <n v="8308.9089999999997"/>
    <s v="BAF-055674"/>
    <s v="KPEX-SB-73268"/>
    <d v="2022-12-20T00:00:00"/>
    <n v="20731392"/>
    <n v="1"/>
    <n v="10"/>
    <n v="10"/>
    <n v="916790.87"/>
    <x v="10"/>
    <s v="TI"/>
    <x v="2"/>
    <n v="1"/>
    <b v="1"/>
    <x v="0"/>
    <x v="6"/>
  </r>
  <r>
    <s v="KPAF-TI-13666-04-10-2022"/>
    <s v="LTM/0734/22-23"/>
    <n v="9216"/>
    <n v="9607.2000000000007"/>
    <s v="BAF-055674"/>
    <s v="KPEX-SB-73268"/>
    <d v="2022-12-20T00:00:00"/>
    <n v="20731392"/>
    <n v="1"/>
    <n v="10"/>
    <n v="10"/>
    <n v="916790.87"/>
    <x v="10"/>
    <s v="TI"/>
    <x v="2"/>
    <n v="1"/>
    <b v="1"/>
    <x v="0"/>
    <x v="6"/>
  </r>
  <r>
    <s v="KAPE-TI-26682-18-08-2022"/>
    <s v="LTM/0734/22-23"/>
    <n v="9216"/>
    <n v="4821.1090000000004"/>
    <s v="BAF-055674"/>
    <s v="KPEX-SB-73268"/>
    <d v="2022-12-20T00:00:00"/>
    <n v="20731392"/>
    <n v="1"/>
    <n v="10"/>
    <n v="10"/>
    <n v="916790.87"/>
    <x v="10"/>
    <s v="TI"/>
    <x v="2"/>
    <n v="1"/>
    <b v="1"/>
    <x v="0"/>
    <x v="6"/>
  </r>
  <r>
    <s v="KPAF-TI-19680-14-11-2022"/>
    <s v="LTM/0734/22-23"/>
    <n v="9216"/>
    <n v="5807.9"/>
    <s v="BAF-055674"/>
    <s v="KPEX-SB-73268"/>
    <d v="2022-12-20T00:00:00"/>
    <n v="20731392"/>
    <n v="1"/>
    <n v="30"/>
    <n v="30"/>
    <n v="2750372.62"/>
    <x v="10"/>
    <s v="TI"/>
    <x v="2"/>
    <n v="1"/>
    <b v="1"/>
    <x v="0"/>
    <x v="6"/>
  </r>
  <r>
    <s v="PQZI-EP-1871-23-07-2022"/>
    <s v="LTM/0734/22-23"/>
    <n v="9216"/>
    <n v="9607.11"/>
    <s v="BAF-055674"/>
    <s v="KPEX-SB-73268"/>
    <d v="2022-12-20T00:00:00"/>
    <n v="20731392"/>
    <n v="1"/>
    <n v="100"/>
    <n v="100"/>
    <n v="9167908.7300000004"/>
    <x v="10"/>
    <s v="EP"/>
    <x v="2"/>
    <n v="1"/>
    <b v="1"/>
    <x v="0"/>
    <x v="6"/>
  </r>
  <r>
    <s v="KPFI-TI-5292-19-08-2022"/>
    <s v="LTM/0734/22-23"/>
    <n v="9216"/>
    <n v="9606.1"/>
    <s v="BAF-055674"/>
    <s v="KPEX-SB-73268"/>
    <d v="2022-12-20T00:00:00"/>
    <n v="20731392"/>
    <n v="1"/>
    <n v="10"/>
    <n v="10"/>
    <n v="916790.87"/>
    <x v="10"/>
    <s v="TI"/>
    <x v="2"/>
    <n v="1"/>
    <b v="1"/>
    <x v="0"/>
    <x v="6"/>
  </r>
  <r>
    <s v="PQZI-EP-2023-27-07-2022"/>
    <s v="LTM/0734/22-23"/>
    <n v="9216"/>
    <n v="9607.11"/>
    <s v="BAF-055674"/>
    <s v="KPEX-SB-73268"/>
    <d v="2022-12-20T00:00:00"/>
    <n v="20731392"/>
    <n v="1"/>
    <n v="56.13"/>
    <n v="56.13"/>
    <n v="5145947.17"/>
    <x v="10"/>
    <s v="EP"/>
    <x v="2"/>
    <n v="1"/>
    <b v="1"/>
    <x v="0"/>
    <x v="6"/>
  </r>
  <r>
    <s v="KAPE-IB-196703-29-04-2022"/>
    <s v="LTM/0742/22-23"/>
    <n v="50004"/>
    <n v="2513.1"/>
    <s v="BAF-055802"/>
    <s v="KPEX-SB-73775"/>
    <d v="2022-12-21T00:00:00"/>
    <n v="74801696.310000002"/>
    <n v="0.04"/>
    <n v="1418.49"/>
    <n v="35462.239999999998"/>
    <n v="1102936.1599999999"/>
    <x v="10"/>
    <s v="IB"/>
    <x v="0"/>
    <n v="0.04"/>
    <b v="1"/>
    <x v="0"/>
    <x v="2"/>
  </r>
  <r>
    <s v="PQIB-IB-3057-24-08-2020"/>
    <s v="LTM/0739/22-23"/>
    <n v="15710"/>
    <n v="2701.12"/>
    <s v="AHB-103620"/>
    <s v="KPEX-SB-73768"/>
    <d v="2022-12-21T00:00:00"/>
    <n v="32443335.289999999"/>
    <n v="0.8"/>
    <n v="10563.2"/>
    <n v="13204"/>
    <n v="9457738.6500000004"/>
    <x v="10"/>
    <s v="IB"/>
    <x v="0"/>
    <n v="0.8"/>
    <b v="1"/>
    <x v="0"/>
    <x v="0"/>
  </r>
  <r>
    <s v="PQIB-IB-3057-24-08-2020"/>
    <s v="LTM/0742/22-23"/>
    <n v="50004"/>
    <n v="2701.12"/>
    <s v="BAF-055802"/>
    <s v="KPEX-SB-73775"/>
    <d v="2022-12-21T00:00:00"/>
    <n v="74801696.310000002"/>
    <n v="0.8"/>
    <n v="28369.79"/>
    <n v="35462.239999999998"/>
    <n v="22058715.350000001"/>
    <x v="10"/>
    <s v="IB"/>
    <x v="0"/>
    <n v="0.8"/>
    <b v="1"/>
    <x v="0"/>
    <x v="0"/>
  </r>
  <r>
    <s v="KAPE-IB-45663-21-09-2022"/>
    <s v="LTM/0739/22-23"/>
    <n v="15710"/>
    <n v="4810.29"/>
    <s v="AHB-103620"/>
    <s v="KPEX-SB-73768"/>
    <d v="2022-12-21T00:00:00"/>
    <n v="32443335.289999999"/>
    <n v="0.06"/>
    <n v="792.24"/>
    <n v="13204"/>
    <n v="709330.52"/>
    <x v="10"/>
    <s v="IB"/>
    <x v="0"/>
    <n v="0.06"/>
    <b v="1"/>
    <x v="0"/>
    <x v="7"/>
  </r>
  <r>
    <s v="KAPE-TI-26682-18-08-2022"/>
    <s v="LTM/0733/22-23"/>
    <n v="17580"/>
    <n v="4821.1090000000004"/>
    <s v="BAF-055675"/>
    <s v="KPEX-SB-73767"/>
    <d v="2022-12-21T00:00:00"/>
    <n v="32032430.100000001"/>
    <n v="1"/>
    <n v="11"/>
    <n v="11"/>
    <n v="995358"/>
    <x v="10"/>
    <s v="TI"/>
    <x v="2"/>
    <n v="1"/>
    <b v="1"/>
    <x v="0"/>
    <x v="6"/>
  </r>
  <r>
    <s v="KAPE-TI-26682-18-08-2022"/>
    <s v="LTM/0742/22-23"/>
    <n v="50004"/>
    <n v="4821.1090000000004"/>
    <s v="BAF-055802"/>
    <s v="KPEX-SB-73775"/>
    <d v="2022-12-21T00:00:00"/>
    <n v="74801696.310000002"/>
    <n v="1"/>
    <n v="25"/>
    <n v="25"/>
    <n v="19438.560000000001"/>
    <x v="10"/>
    <s v="TI"/>
    <x v="2"/>
    <n v="1"/>
    <b v="1"/>
    <x v="0"/>
    <x v="6"/>
  </r>
  <r>
    <s v="KPAF-TI-19680-14-11-2022"/>
    <s v="LTM/0733/22-23"/>
    <n v="17580"/>
    <n v="5807.9"/>
    <s v="BAF-055675"/>
    <s v="KPEX-SB-73767"/>
    <d v="2022-12-21T00:00:00"/>
    <n v="32032430.100000001"/>
    <n v="1"/>
    <n v="55"/>
    <n v="55"/>
    <n v="4976789.99"/>
    <x v="10"/>
    <s v="TI"/>
    <x v="2"/>
    <n v="1"/>
    <b v="1"/>
    <x v="0"/>
    <x v="6"/>
  </r>
  <r>
    <s v="KPAF-TI-19208-10-11-2022"/>
    <s v="LTM/0733/22-23"/>
    <n v="17580"/>
    <n v="5807.9"/>
    <s v="BAF-055675"/>
    <s v="KPEX-SB-73767"/>
    <d v="2022-12-21T00:00:00"/>
    <n v="32032430.100000001"/>
    <n v="1"/>
    <n v="18"/>
    <n v="18"/>
    <n v="1628767.63"/>
    <x v="10"/>
    <s v="TI"/>
    <x v="2"/>
    <n v="1"/>
    <b v="1"/>
    <x v="0"/>
    <x v="6"/>
  </r>
  <r>
    <s v="KAPW-IB-36748-19-09-2022"/>
    <s v="LTM/0739/22-23"/>
    <n v="15710"/>
    <n v="2847"/>
    <s v="AHB-103620"/>
    <s v="KPEX-SB-73768"/>
    <d v="2022-12-21T00:00:00"/>
    <n v="32443335.289999999"/>
    <n v="0.03"/>
    <n v="396.12"/>
    <n v="13204"/>
    <n v="354665.26"/>
    <x v="10"/>
    <s v="IB"/>
    <x v="0"/>
    <n v="0.03"/>
    <b v="1"/>
    <x v="0"/>
    <x v="2"/>
  </r>
  <r>
    <s v="KAPW-IB-36748-19-09-2022"/>
    <s v="LTM/0742/22-23"/>
    <n v="50004"/>
    <n v="2847"/>
    <s v="BAF-055802"/>
    <s v="KPEX-SB-73775"/>
    <d v="2022-12-21T00:00:00"/>
    <n v="74801696.310000002"/>
    <n v="0.03"/>
    <n v="1063.8699999999999"/>
    <n v="35462.239999999998"/>
    <n v="827204.06"/>
    <x v="10"/>
    <s v="IB"/>
    <x v="0"/>
    <n v="0.03"/>
    <b v="1"/>
    <x v="0"/>
    <x v="2"/>
  </r>
  <r>
    <s v="PQZI-EP-1871-23-07-2022"/>
    <s v="LTM/0733/22-23"/>
    <n v="17580"/>
    <n v="9607.11"/>
    <s v="BAF-055675"/>
    <s v="KPEX-SB-73767"/>
    <d v="2022-12-21T00:00:00"/>
    <n v="32032430.100000001"/>
    <n v="1"/>
    <n v="260"/>
    <n v="260"/>
    <n v="23526643.579999998"/>
    <x v="10"/>
    <s v="EP"/>
    <x v="2"/>
    <n v="1"/>
    <b v="1"/>
    <x v="0"/>
    <x v="6"/>
  </r>
  <r>
    <s v="KPFI-TI-5292-19-08-2022"/>
    <s v="LTM/0733/22-23"/>
    <n v="17580"/>
    <n v="9606.1"/>
    <s v="BAF-055675"/>
    <s v="KPEX-SB-73767"/>
    <d v="2022-12-21T00:00:00"/>
    <n v="32032430.100000001"/>
    <n v="1"/>
    <n v="10"/>
    <n v="10"/>
    <n v="904870.91"/>
    <x v="10"/>
    <s v="TI"/>
    <x v="2"/>
    <n v="1"/>
    <b v="1"/>
    <x v="0"/>
    <x v="6"/>
  </r>
  <r>
    <s v="KPFI-TI-2209-21-07-2022"/>
    <s v="LTM/0739/22-23"/>
    <n v="15710"/>
    <n v="4821.1090000000004"/>
    <s v="AHB-103620"/>
    <s v="KPEX-SB-73768"/>
    <d v="2022-12-21T00:00:00"/>
    <n v="32443335.289999999"/>
    <n v="1"/>
    <n v="11000"/>
    <n v="11000"/>
    <n v="9843898.0700000003"/>
    <x v="10"/>
    <s v="TI"/>
    <x v="2"/>
    <n v="1"/>
    <b v="1"/>
    <x v="0"/>
    <x v="6"/>
  </r>
  <r>
    <s v="KPPI-IB-25585-14-11-2022"/>
    <s v="LTM/0739/22-23"/>
    <n v="15710"/>
    <n v="5201.009"/>
    <s v="AHB-103620"/>
    <s v="KPEX-SB-73768"/>
    <d v="2022-12-21T00:00:00"/>
    <n v="32443335.289999999"/>
    <n v="1.0101"/>
    <n v="13337.36"/>
    <n v="13204"/>
    <n v="11941577.130000001"/>
    <x v="10"/>
    <s v="IB"/>
    <x v="0"/>
    <n v="1.0101"/>
    <b v="1"/>
    <x v="0"/>
    <x v="10"/>
  </r>
  <r>
    <s v="KPPI-IB-25585-14-11-2022"/>
    <s v="LTM/0742/22-23"/>
    <n v="50004"/>
    <n v="5201.009"/>
    <s v="BAF-055802"/>
    <s v="KPEX-SB-73775"/>
    <d v="2022-12-21T00:00:00"/>
    <n v="74801696.310000002"/>
    <n v="0.9899"/>
    <n v="35104.07"/>
    <n v="35462.239999999998"/>
    <n v="27294903.760000002"/>
    <x v="10"/>
    <s v="IB"/>
    <x v="0"/>
    <n v="0.9899"/>
    <b v="1"/>
    <x v="0"/>
    <x v="10"/>
  </r>
  <r>
    <s v="KPAF-IB-22405-30-11-2022"/>
    <s v="LTM/0739/22-23"/>
    <n v="15710"/>
    <n v="3204.16"/>
    <s v="AHB-103620"/>
    <s v="KPEX-SB-73768"/>
    <d v="2022-12-21T00:00:00"/>
    <n v="32443335.289999999"/>
    <n v="7.0000000000000007E-2"/>
    <n v="158.18"/>
    <n v="2259.71"/>
    <n v="136125.66"/>
    <x v="10"/>
    <s v="IB"/>
    <x v="0"/>
    <n v="7.0000000000000007E-2"/>
    <b v="1"/>
    <x v="0"/>
    <x v="8"/>
  </r>
  <r>
    <s v="KPAF-TI-6101-15-08-2022"/>
    <s v="LTM/0742/22-23"/>
    <n v="50004"/>
    <n v="4821.1090000000004"/>
    <s v="BAF-055802"/>
    <s v="KPEX-SB-73775"/>
    <d v="2022-12-21T00:00:00"/>
    <n v="74801696.310000002"/>
    <n v="1"/>
    <n v="30000"/>
    <n v="30000"/>
    <n v="23326272.789999999"/>
    <x v="10"/>
    <s v="TI"/>
    <x v="2"/>
    <n v="1"/>
    <b v="1"/>
    <x v="0"/>
    <x v="6"/>
  </r>
  <r>
    <s v="KAPE-TI-53173-05-10-2022"/>
    <s v="LTM/0742/22-23"/>
    <n v="50004"/>
    <n v="9606.2199999999993"/>
    <s v="BAF-055802"/>
    <s v="KPEX-SB-73775"/>
    <d v="2022-12-21T00:00:00"/>
    <n v="74801696.310000002"/>
    <n v="1"/>
    <n v="95.9"/>
    <n v="95.9"/>
    <n v="74566.320000000007"/>
    <x v="10"/>
    <s v="TI"/>
    <x v="2"/>
    <n v="1"/>
    <b v="1"/>
    <x v="0"/>
    <x v="6"/>
  </r>
  <r>
    <s v="KAPE-TI-53173-05-10-2022"/>
    <s v="LTM/0742/22-23"/>
    <n v="50004"/>
    <n v="7318.23"/>
    <s v="BAF-055802"/>
    <s v="KPEX-SB-73775"/>
    <d v="2022-12-21T00:00:00"/>
    <n v="74801696.310000002"/>
    <n v="1"/>
    <n v="125.6"/>
    <n v="125.6"/>
    <n v="97659.33"/>
    <x v="10"/>
    <s v="TI"/>
    <x v="2"/>
    <n v="1"/>
    <b v="1"/>
    <x v="0"/>
    <x v="6"/>
  </r>
  <r>
    <s v="PQIB-IB-3057-24-08-2020"/>
    <s v="LTM/0741/22-23"/>
    <n v="41748"/>
    <n v="2701.12"/>
    <s v="HMB-141689"/>
    <s v="KPEX-SB-73838"/>
    <d v="2022-12-21T00:00:00"/>
    <n v="70621786"/>
    <n v="0.8"/>
    <n v="29457.599999999999"/>
    <n v="36822"/>
    <n v="20665955.43"/>
    <x v="10"/>
    <s v="IB"/>
    <x v="0"/>
    <n v="0.8"/>
    <b v="1"/>
    <x v="0"/>
    <x v="0"/>
  </r>
  <r>
    <s v="PQIB-IB-3057-24-08-2020"/>
    <s v="LTM/0744/22-23"/>
    <n v="11390"/>
    <n v="2701.12"/>
    <s v="HMB-141644"/>
    <s v="KPPE-SB-129569"/>
    <d v="2022-12-22T00:00:00"/>
    <n v="27536622.280000001"/>
    <n v="0.8"/>
    <n v="11874.4"/>
    <n v="14843"/>
    <n v="9031827.25"/>
    <x v="10"/>
    <s v="IB"/>
    <x v="0"/>
    <n v="0.8"/>
    <b v="1"/>
    <x v="0"/>
    <x v="0"/>
  </r>
  <r>
    <s v="KPAF-TI-6976-22-08-2022"/>
    <s v="LTM/0745/22-23"/>
    <n v="6486"/>
    <n v="8308.2000000000007"/>
    <s v="BAF-056101"/>
    <s v="KPEX-SB-74315"/>
    <d v="2022-12-22T00:00:00"/>
    <n v="9996547.5"/>
    <n v="1"/>
    <n v="13"/>
    <n v="13"/>
    <n v="955552.33"/>
    <x v="10"/>
    <s v="TI"/>
    <x v="2"/>
    <n v="1"/>
    <b v="1"/>
    <x v="0"/>
    <x v="6"/>
  </r>
  <r>
    <s v="KPAF-TI-6976-22-08-2022"/>
    <s v="LTM/0745/22-23"/>
    <n v="6486"/>
    <n v="9606.2919999999995"/>
    <s v="BAF-056101"/>
    <s v="KPEX-SB-74315"/>
    <d v="2022-12-22T00:00:00"/>
    <n v="9996547.5"/>
    <n v="1"/>
    <n v="13"/>
    <n v="13"/>
    <n v="955552.33"/>
    <x v="10"/>
    <s v="TI"/>
    <x v="2"/>
    <n v="1"/>
    <b v="1"/>
    <x v="0"/>
    <x v="6"/>
  </r>
  <r>
    <s v="KPAF-TI-13666-04-10-2022"/>
    <s v="LTM/0745/22-23"/>
    <n v="6486"/>
    <n v="9607.2000000000007"/>
    <s v="BAF-056101"/>
    <s v="KPEX-SB-74315"/>
    <d v="2022-12-22T00:00:00"/>
    <n v="9996547.5"/>
    <n v="1"/>
    <n v="10"/>
    <n v="10"/>
    <n v="735040.26"/>
    <x v="10"/>
    <s v="TI"/>
    <x v="2"/>
    <n v="1"/>
    <b v="1"/>
    <x v="0"/>
    <x v="6"/>
  </r>
  <r>
    <s v="KAPE-IB-45663-21-09-2022"/>
    <s v="LTM/0741/22-23"/>
    <n v="41748"/>
    <n v="4810.29"/>
    <s v="HMB-141689"/>
    <s v="KPEX-SB-73838"/>
    <d v="2022-12-21T00:00:00"/>
    <n v="70621786"/>
    <n v="0.06"/>
    <n v="2209.3200000000002"/>
    <n v="36822"/>
    <n v="1549946.66"/>
    <x v="10"/>
    <s v="IB"/>
    <x v="0"/>
    <n v="0.06"/>
    <b v="1"/>
    <x v="0"/>
    <x v="7"/>
  </r>
  <r>
    <s v="KAPE-IB-45663-21-09-2022"/>
    <s v="LTM/0744/22-23"/>
    <n v="11390"/>
    <n v="4810.29"/>
    <s v="HMB-141644"/>
    <s v="KPPE-SB-129569"/>
    <d v="2022-12-22T00:00:00"/>
    <n v="27536622.280000001"/>
    <n v="0.06"/>
    <n v="890.58"/>
    <n v="14843"/>
    <n v="677387.04"/>
    <x v="10"/>
    <s v="IB"/>
    <x v="0"/>
    <n v="0.06"/>
    <b v="1"/>
    <x v="0"/>
    <x v="7"/>
  </r>
  <r>
    <s v="KAPE-TI-26682-18-08-2022"/>
    <s v="LTM/0745/22-23"/>
    <n v="6486"/>
    <n v="4821.1090000000004"/>
    <s v="BAF-056101"/>
    <s v="KPEX-SB-74315"/>
    <d v="2022-12-22T00:00:00"/>
    <n v="9996547.5"/>
    <n v="1"/>
    <n v="10"/>
    <n v="10"/>
    <n v="735040.26"/>
    <x v="10"/>
    <s v="TI"/>
    <x v="2"/>
    <n v="1"/>
    <b v="1"/>
    <x v="0"/>
    <x v="6"/>
  </r>
  <r>
    <s v="KAPW-IB-36748-19-09-2022"/>
    <s v="LTM/0741/22-23"/>
    <n v="41748"/>
    <n v="2847"/>
    <s v="HMB-141689"/>
    <s v="KPEX-SB-73838"/>
    <d v="2022-12-21T00:00:00"/>
    <n v="70621786"/>
    <n v="0.03"/>
    <n v="1104.6600000000001"/>
    <n v="36822"/>
    <n v="774973.33"/>
    <x v="10"/>
    <s v="IB"/>
    <x v="0"/>
    <n v="0.03"/>
    <b v="1"/>
    <x v="0"/>
    <x v="2"/>
  </r>
  <r>
    <s v="KAPW-IB-36748-19-09-2022"/>
    <s v="LTM/0744/22-23"/>
    <n v="11390"/>
    <n v="2847"/>
    <s v="HMB-141644"/>
    <s v="KPPE-SB-129569"/>
    <d v="2022-12-22T00:00:00"/>
    <n v="27536622.280000001"/>
    <n v="0.03"/>
    <n v="445.29"/>
    <n v="14843"/>
    <n v="338693.52"/>
    <x v="10"/>
    <s v="IB"/>
    <x v="0"/>
    <n v="0.03"/>
    <b v="1"/>
    <x v="0"/>
    <x v="2"/>
  </r>
  <r>
    <s v="KPFI-TI-2209-21-07-2022"/>
    <s v="LTM/0741/22-23"/>
    <n v="41748"/>
    <n v="4821.1090000000004"/>
    <s v="HMB-141689"/>
    <s v="KPEX-SB-73838"/>
    <d v="2022-12-21T00:00:00"/>
    <n v="70621786"/>
    <n v="1"/>
    <n v="30700"/>
    <n v="30700"/>
    <n v="21537560.149999999"/>
    <x v="10"/>
    <s v="TI"/>
    <x v="2"/>
    <n v="1"/>
    <b v="1"/>
    <x v="0"/>
    <x v="6"/>
  </r>
  <r>
    <s v="KPFI-TI-2209-21-07-2022"/>
    <s v="LTM/0744/22-23"/>
    <n v="11390"/>
    <n v="4821.1090000000004"/>
    <s v="HMB-141644"/>
    <s v="KPPE-SB-129569"/>
    <d v="2022-12-22T00:00:00"/>
    <n v="27536622.280000001"/>
    <n v="1"/>
    <n v="8000"/>
    <n v="8000"/>
    <n v="6084906.8600000003"/>
    <x v="10"/>
    <s v="TI"/>
    <x v="2"/>
    <n v="1"/>
    <b v="1"/>
    <x v="0"/>
    <x v="6"/>
  </r>
  <r>
    <s v="KPPI-IB-25585-14-11-2022"/>
    <s v="LTM/0741/22-23"/>
    <n v="41748"/>
    <n v="5201.009"/>
    <s v="HMB-141689"/>
    <s v="KPEX-SB-73838"/>
    <d v="2022-12-21T00:00:00"/>
    <n v="70621786"/>
    <n v="1.0101"/>
    <n v="37193.9"/>
    <n v="36822"/>
    <n v="26093350.43"/>
    <x v="10"/>
    <s v="IB"/>
    <x v="0"/>
    <n v="1.0101"/>
    <b v="1"/>
    <x v="0"/>
    <x v="10"/>
  </r>
  <r>
    <s v="KPPI-IB-25585-14-11-2022"/>
    <s v="LTM/0744/22-23"/>
    <n v="11390"/>
    <n v="5201.009"/>
    <s v="HMB-141644"/>
    <s v="KPPE-SB-129569"/>
    <d v="2022-12-22T00:00:00"/>
    <n v="27536622.280000001"/>
    <n v="1.0101"/>
    <n v="14992.91"/>
    <n v="14843"/>
    <n v="11403807.609999999"/>
    <x v="10"/>
    <s v="IB"/>
    <x v="0"/>
    <n v="1.0101"/>
    <b v="1"/>
    <x v="0"/>
    <x v="10"/>
  </r>
  <r>
    <s v="PQZI-EP-2023-27-07-2022"/>
    <s v="LTM/0745/22-23"/>
    <n v="6486"/>
    <n v="9607.11"/>
    <s v="BAF-056101"/>
    <s v="KPEX-SB-74315"/>
    <d v="2022-12-22T00:00:00"/>
    <n v="9996547.5"/>
    <n v="1"/>
    <n v="75"/>
    <n v="75"/>
    <n v="5512801.9299999997"/>
    <x v="10"/>
    <s v="EP"/>
    <x v="2"/>
    <n v="1"/>
    <b v="1"/>
    <x v="0"/>
    <x v="6"/>
  </r>
  <r>
    <s v="KPFI-TI-16489-22-11-2022"/>
    <s v="LTM/0745/22-23"/>
    <n v="6486"/>
    <n v="5807.1030000000001"/>
    <s v="BAF-056101"/>
    <s v="KPEX-SB-74315"/>
    <d v="2022-12-22T00:00:00"/>
    <n v="9996547.5"/>
    <n v="1"/>
    <n v="15"/>
    <n v="15"/>
    <n v="1102560.3899999999"/>
    <x v="10"/>
    <s v="TI"/>
    <x v="2"/>
    <n v="1"/>
    <b v="1"/>
    <x v="0"/>
    <x v="6"/>
  </r>
  <r>
    <s v="KAPE-IB-196703-29-04-2022"/>
    <s v="LTM/0749/22-23"/>
    <n v="52842"/>
    <n v="2513.1"/>
    <s v="ABL-000032"/>
    <s v="KPEX-SB-75456"/>
    <d v="2022-12-24T00:00:00"/>
    <n v="90163137.549999997"/>
    <n v="0.04"/>
    <n v="1704.65"/>
    <n v="42616.33"/>
    <n v="1421233.33"/>
    <x v="10"/>
    <s v="IB"/>
    <x v="0"/>
    <n v="0.04"/>
    <b v="1"/>
    <x v="0"/>
    <x v="2"/>
  </r>
  <r>
    <s v="KAPW-TI-5758-15-07-2022"/>
    <s v="LTM/0705/22-23"/>
    <n v="8587"/>
    <n v="4821.1090000000004"/>
    <s v="HMB-137735"/>
    <s v="KPEX-SB-74835"/>
    <d v="2022-12-23T00:00:00"/>
    <n v="20364902.350000001"/>
    <n v="1"/>
    <n v="10"/>
    <n v="10"/>
    <n v="4421.68"/>
    <x v="10"/>
    <s v="TI"/>
    <x v="2"/>
    <n v="1"/>
    <b v="1"/>
    <x v="0"/>
    <x v="6"/>
  </r>
  <r>
    <s v="PQIB-IB-3057-24-08-2020"/>
    <s v="LTM/0718/22-23"/>
    <n v="36832"/>
    <n v="2701.12"/>
    <s v="HMB-139047"/>
    <s v="KPEX-SB-75497"/>
    <d v="2022-12-24T00:00:00"/>
    <n v="31282355.32"/>
    <n v="0.8"/>
    <n v="12648.800000000001"/>
    <n v="15811"/>
    <n v="9736377.3600000013"/>
    <x v="10"/>
    <s v="IB"/>
    <x v="0"/>
    <n v="0.8"/>
    <b v="1"/>
    <x v="0"/>
    <x v="0"/>
  </r>
  <r>
    <s v="PQIB-IB-3057-24-08-2020"/>
    <s v="LTM/0724/22-23"/>
    <n v="163681"/>
    <n v="2701.12"/>
    <s v="HMB-139216"/>
    <s v="KPEX-SB-75287"/>
    <d v="2022-12-23T00:00:00"/>
    <n v="125472424.31999999"/>
    <n v="0.8"/>
    <n v="48328.800000000003"/>
    <n v="60411"/>
    <n v="61363820.389999993"/>
    <x v="10"/>
    <s v="IB"/>
    <x v="0"/>
    <n v="0.8"/>
    <b v="1"/>
    <x v="0"/>
    <x v="0"/>
  </r>
  <r>
    <s v="PQIB-IB-3057-24-08-2020"/>
    <s v="LTM/0746/22-23"/>
    <n v="9532"/>
    <n v="2701.12"/>
    <s v="HMB-142774"/>
    <s v="KPPE-SB-131522"/>
    <d v="2022-12-24T00:00:00"/>
    <n v="38716987"/>
    <n v="0.8"/>
    <n v="13002.400000000001"/>
    <n v="16253"/>
    <n v="11175248.010000002"/>
    <x v="10"/>
    <s v="IB"/>
    <x v="0"/>
    <n v="0.8"/>
    <b v="1"/>
    <x v="0"/>
    <x v="0"/>
  </r>
  <r>
    <s v="PQIB-IB-3057-24-08-2020"/>
    <s v="LTM/0747/22-23"/>
    <n v="1806"/>
    <n v="2701.12"/>
    <s v="HMB-142067"/>
    <s v="KPPE-SB-130661"/>
    <d v="2022-12-23T00:00:00"/>
    <n v="15354719.65"/>
    <n v="0.8"/>
    <n v="6313.6"/>
    <n v="7892"/>
    <n v="6233295.9800000004"/>
    <x v="10"/>
    <s v="IB"/>
    <x v="0"/>
    <n v="0.8"/>
    <b v="1"/>
    <x v="0"/>
    <x v="0"/>
  </r>
  <r>
    <s v="PQIB-IB-3057-24-08-2020"/>
    <s v="LTM/0749/22-23"/>
    <n v="52842"/>
    <n v="2701.12"/>
    <s v="ABL-000032"/>
    <s v="KPEX-SB-75456"/>
    <d v="2022-12-24T00:00:00"/>
    <n v="90163137.549999997"/>
    <n v="0.8"/>
    <n v="34093.06"/>
    <n v="42616.33"/>
    <n v="28424716.640000001"/>
    <x v="10"/>
    <s v="IB"/>
    <x v="0"/>
    <n v="0.8"/>
    <b v="1"/>
    <x v="0"/>
    <x v="0"/>
  </r>
  <r>
    <s v="KPAF-TI-6976-22-08-2022"/>
    <s v="LTM/0749/22-23"/>
    <n v="52842"/>
    <n v="8308.2000000000007"/>
    <s v="ABL-000032"/>
    <s v="KPEX-SB-75456"/>
    <d v="2022-12-24T00:00:00"/>
    <n v="90163137.549999997"/>
    <n v="1"/>
    <n v="100"/>
    <n v="100"/>
    <n v="83373.91"/>
    <x v="10"/>
    <s v="TI"/>
    <x v="2"/>
    <n v="1"/>
    <b v="1"/>
    <x v="0"/>
    <x v="6"/>
  </r>
  <r>
    <s v="KPAF-TI-6976-22-08-2022"/>
    <s v="LTM/0749/22-23"/>
    <n v="52842"/>
    <n v="9606.2919999999995"/>
    <s v="ABL-000032"/>
    <s v="KPEX-SB-75456"/>
    <d v="2022-12-24T00:00:00"/>
    <n v="90163137.549999997"/>
    <n v="1"/>
    <n v="100"/>
    <n v="100"/>
    <n v="83373.91"/>
    <x v="10"/>
    <s v="TI"/>
    <x v="2"/>
    <n v="1"/>
    <b v="1"/>
    <x v="0"/>
    <x v="6"/>
  </r>
  <r>
    <s v="KAPE-IB-44820-20-09-2022"/>
    <s v="LTM/0724/22-23"/>
    <n v="163681"/>
    <n v="2832.1089999999999"/>
    <s v="HMB-139216"/>
    <s v="KPEX-SB-75287"/>
    <d v="2022-12-23T00:00:00"/>
    <n v="125472424.31999999"/>
    <n v="0.04"/>
    <n v="2127.0000000000005"/>
    <n v="53175"/>
    <n v="2735077.62"/>
    <x v="10"/>
    <s v="IB"/>
    <x v="0"/>
    <n v="0.04"/>
    <b v="1"/>
    <x v="0"/>
    <x v="2"/>
  </r>
  <r>
    <s v="KAPE-IB-44820-20-09-2022"/>
    <s v="LTM/0746/22-23"/>
    <n v="9532"/>
    <n v="2832.1089999999999"/>
    <s v="HMB-142774"/>
    <s v="KPPE-SB-131522"/>
    <d v="2022-12-24T00:00:00"/>
    <n v="38716987"/>
    <n v="0.04"/>
    <n v="379.28"/>
    <n v="9482"/>
    <n v="0"/>
    <x v="10"/>
    <s v="IB"/>
    <x v="0"/>
    <n v="0.04"/>
    <b v="1"/>
    <x v="0"/>
    <x v="2"/>
  </r>
  <r>
    <s v="KAPE-IB-44820-20-09-2022"/>
    <s v="LTM/0747/22-23"/>
    <n v="1806"/>
    <n v="2832.1089999999999"/>
    <s v="HMB-142067"/>
    <s v="KPPE-SB-130661"/>
    <d v="2022-12-23T00:00:00"/>
    <n v="15354719.65"/>
    <n v="0.04"/>
    <n v="315.67999999999995"/>
    <n v="7892"/>
    <n v="311664.8"/>
    <x v="10"/>
    <s v="IB"/>
    <x v="0"/>
    <n v="0.04"/>
    <b v="1"/>
    <x v="0"/>
    <x v="2"/>
  </r>
  <r>
    <s v="KAPE-IB-45663-21-09-2022"/>
    <s v="LTM/0718/22-23"/>
    <n v="36832"/>
    <n v="4810.29"/>
    <s v="HMB-139047"/>
    <s v="KPEX-SB-75497"/>
    <d v="2022-12-24T00:00:00"/>
    <n v="31282355.32"/>
    <n v="0.06"/>
    <n v="721.02"/>
    <n v="12017"/>
    <n v="467184.32999999996"/>
    <x v="10"/>
    <s v="IB"/>
    <x v="0"/>
    <n v="0.06"/>
    <b v="1"/>
    <x v="0"/>
    <x v="7"/>
  </r>
  <r>
    <s v="KAPE-IB-45663-21-09-2022"/>
    <s v="LTM/0724/22-23"/>
    <n v="163681"/>
    <n v="4810.29"/>
    <s v="HMB-139216"/>
    <s v="KPEX-SB-75287"/>
    <d v="2022-12-23T00:00:00"/>
    <n v="125472424.31999999"/>
    <n v="0.06"/>
    <n v="3624.66"/>
    <n v="60411"/>
    <n v="4602286.5200000005"/>
    <x v="10"/>
    <s v="IB"/>
    <x v="0"/>
    <n v="0.06"/>
    <b v="1"/>
    <x v="0"/>
    <x v="7"/>
  </r>
  <r>
    <s v="KAPE-IB-45663-21-09-2022"/>
    <s v="LTM/0746/22-23"/>
    <n v="9532"/>
    <n v="4810.29"/>
    <s v="HMB-142774"/>
    <s v="KPPE-SB-131522"/>
    <d v="2022-12-24T00:00:00"/>
    <n v="38716987"/>
    <n v="0.05"/>
    <n v="474.1"/>
    <n v="9482"/>
    <n v="0"/>
    <x v="10"/>
    <s v="IB"/>
    <x v="0"/>
    <n v="0.05"/>
    <b v="1"/>
    <x v="0"/>
    <x v="7"/>
  </r>
  <r>
    <s v="KAPE-IB-45663-21-09-2022"/>
    <s v="LTM/0747/22-23"/>
    <n v="1806"/>
    <n v="4810.29"/>
    <s v="HMB-142067"/>
    <s v="KPPE-SB-130661"/>
    <d v="2022-12-23T00:00:00"/>
    <n v="15354719.65"/>
    <n v="0.06"/>
    <n v="473.52"/>
    <n v="7892"/>
    <n v="467497.2"/>
    <x v="10"/>
    <s v="IB"/>
    <x v="0"/>
    <n v="0.06"/>
    <b v="1"/>
    <x v="0"/>
    <x v="7"/>
  </r>
  <r>
    <s v="KAPE-IB-71811-10-11-2022"/>
    <s v="LTM/0724/22-23"/>
    <n v="163681"/>
    <n v="5503.201"/>
    <s v="HMB-139216"/>
    <s v="KPEX-SB-75287"/>
    <d v="2022-12-23T00:00:00"/>
    <n v="125472424.31999999"/>
    <n v="0.53061000000000003"/>
    <n v="21835.670000000002"/>
    <n v="41152"/>
    <n v="23494132.710000001"/>
    <x v="10"/>
    <s v="IB"/>
    <x v="0"/>
    <n v="0.53061000000000003"/>
    <b v="1"/>
    <x v="0"/>
    <x v="19"/>
  </r>
  <r>
    <s v="KAPE-IB-71811-10-11-2022"/>
    <s v="LTM/0746/22-23"/>
    <n v="9532"/>
    <n v="5503.201"/>
    <s v="HMB-142774"/>
    <s v="KPPE-SB-131522"/>
    <d v="2022-12-24T00:00:00"/>
    <n v="38716987"/>
    <n v="0.41666999999999998"/>
    <n v="827.91"/>
    <n v="1987"/>
    <n v="1086788.53"/>
    <x v="10"/>
    <s v="IB"/>
    <x v="0"/>
    <n v="0.41665999999999997"/>
    <b v="0"/>
    <x v="0"/>
    <x v="19"/>
  </r>
  <r>
    <s v="KAPE-IB-71811-10-11-2022"/>
    <s v="LTM/0747/22-23"/>
    <n v="1806"/>
    <n v="5503.201"/>
    <s v="HMB-142067"/>
    <s v="KPPE-SB-130661"/>
    <d v="2022-12-23T00:00:00"/>
    <n v="15354719.65"/>
    <n v="0.41666999999999998"/>
    <n v="3288.36"/>
    <n v="7892"/>
    <n v="3246539.98"/>
    <x v="10"/>
    <s v="IB"/>
    <x v="0"/>
    <n v="0.41666999999999998"/>
    <b v="1"/>
    <x v="0"/>
    <x v="19"/>
  </r>
  <r>
    <s v="PQZI-EP-1873-23-07-2022"/>
    <s v="LTM/0705/22-23"/>
    <n v="8587"/>
    <n v="9607.11"/>
    <s v="HMB-137735"/>
    <s v="KPEX-SB-74835"/>
    <d v="2022-12-23T00:00:00"/>
    <n v="20364902.350000001"/>
    <n v="1"/>
    <n v="39"/>
    <n v="39"/>
    <n v="17244.54"/>
    <x v="10"/>
    <s v="EP"/>
    <x v="2"/>
    <n v="1"/>
    <b v="1"/>
    <x v="0"/>
    <x v="6"/>
  </r>
  <r>
    <s v="KAPE-TI-26682-18-08-2022"/>
    <s v="LTM/0705/22-23"/>
    <n v="8587"/>
    <n v="4821.1090000000004"/>
    <s v="HMB-137735"/>
    <s v="KPEX-SB-74835"/>
    <d v="2022-12-23T00:00:00"/>
    <n v="20364902.350000001"/>
    <n v="1"/>
    <n v="1"/>
    <n v="1"/>
    <n v="245083.06"/>
    <x v="10"/>
    <s v="TI"/>
    <x v="2"/>
    <n v="1"/>
    <b v="1"/>
    <x v="0"/>
    <x v="6"/>
  </r>
  <r>
    <s v="PQZI-EP-1299-19-07-2022"/>
    <s v="LTM/0705/22-23"/>
    <n v="8587"/>
    <n v="9607.11"/>
    <s v="HMB-137735"/>
    <s v="KPEX-SB-74835"/>
    <d v="2022-12-23T00:00:00"/>
    <n v="20364902.350000001"/>
    <n v="1"/>
    <n v="20"/>
    <n v="20"/>
    <n v="8843.35"/>
    <x v="10"/>
    <s v="EP"/>
    <x v="2"/>
    <n v="1"/>
    <b v="1"/>
    <x v="0"/>
    <x v="6"/>
  </r>
  <r>
    <s v="KPFI-TI-10564-04-10-2022"/>
    <s v="LTM/0705/22-23"/>
    <n v="8587"/>
    <n v="4821.8999999999996"/>
    <s v="HMB-137735"/>
    <s v="KPEX-SB-74835"/>
    <d v="2022-12-23T00:00:00"/>
    <n v="20364902.350000001"/>
    <n v="1"/>
    <n v="2"/>
    <n v="2"/>
    <n v="490166.11"/>
    <x v="10"/>
    <s v="TI"/>
    <x v="2"/>
    <n v="1"/>
    <b v="1"/>
    <x v="0"/>
    <x v="6"/>
  </r>
  <r>
    <s v="KAPE-IB-73625-14-11-2022"/>
    <s v="LTM/0718/22-23"/>
    <n v="36832"/>
    <n v="5201.009"/>
    <s v="HMB-139047"/>
    <s v="KPEX-SB-75497"/>
    <d v="2022-12-24T00:00:00"/>
    <n v="31282355.32"/>
    <n v="1.0101"/>
    <n v="15970.69"/>
    <n v="15811"/>
    <n v="12293393.02"/>
    <x v="10"/>
    <s v="IB"/>
    <x v="0"/>
    <n v="1.0101"/>
    <b v="1"/>
    <x v="0"/>
    <x v="10"/>
  </r>
  <r>
    <s v="KAPE-IB-73625-14-11-2022"/>
    <s v="LTM/0724/22-23"/>
    <n v="163681"/>
    <n v="5201.009"/>
    <s v="HMB-139216"/>
    <s v="KPEX-SB-75287"/>
    <d v="2022-12-23T00:00:00"/>
    <n v="125472424.31999999"/>
    <n v="1.0101"/>
    <n v="7309.08"/>
    <n v="7236"/>
    <n v="8412111.3499999996"/>
    <x v="10"/>
    <s v="IB"/>
    <x v="0"/>
    <n v="1.0101"/>
    <b v="1"/>
    <x v="0"/>
    <x v="10"/>
  </r>
  <r>
    <s v="KAPE-IB-73625-14-11-2022"/>
    <s v="LTM/0724/22-23"/>
    <n v="163681"/>
    <n v="5201.009"/>
    <s v="HMB-139216"/>
    <s v="KPEX-SB-75287"/>
    <d v="2022-12-23T00:00:00"/>
    <n v="125472424.31999999"/>
    <n v="0.48980000000000001"/>
    <n v="20156.25"/>
    <n v="41152"/>
    <n v="21687141.109999999"/>
    <x v="10"/>
    <s v="IB"/>
    <x v="0"/>
    <n v="0.48980000000000001"/>
    <b v="1"/>
    <x v="0"/>
    <x v="10"/>
  </r>
  <r>
    <s v="KAPW-IB-36748-19-09-2022"/>
    <s v="LTM/0718/22-23"/>
    <n v="36832"/>
    <n v="2847"/>
    <s v="HMB-139047"/>
    <s v="KPEX-SB-75497"/>
    <d v="2022-12-24T00:00:00"/>
    <n v="31282355.32"/>
    <n v="0.03"/>
    <n v="474.33"/>
    <n v="15811"/>
    <n v="365114.13999999996"/>
    <x v="10"/>
    <s v="IB"/>
    <x v="0"/>
    <n v="0.03"/>
    <b v="1"/>
    <x v="0"/>
    <x v="2"/>
  </r>
  <r>
    <s v="KAPW-IB-36748-19-09-2022"/>
    <s v="LTM/0724/22-23"/>
    <n v="163681"/>
    <n v="2847"/>
    <s v="HMB-139216"/>
    <s v="KPEX-SB-75287"/>
    <d v="2022-12-23T00:00:00"/>
    <n v="125472424.31999999"/>
    <n v="0.03"/>
    <n v="1812.33"/>
    <n v="60411"/>
    <n v="2301143.27"/>
    <x v="10"/>
    <s v="IB"/>
    <x v="0"/>
    <n v="0.03"/>
    <b v="1"/>
    <x v="0"/>
    <x v="2"/>
  </r>
  <r>
    <s v="KAPW-IB-36748-19-09-2022"/>
    <s v="LTM/0746/22-23"/>
    <n v="9532"/>
    <n v="2847"/>
    <s v="HMB-142774"/>
    <s v="KPPE-SB-131522"/>
    <d v="2022-12-24T00:00:00"/>
    <n v="38716987"/>
    <n v="0.03"/>
    <n v="487.59000000000003"/>
    <n v="16253"/>
    <n v="419071.80000000005"/>
    <x v="10"/>
    <s v="IB"/>
    <x v="0"/>
    <n v="0.03"/>
    <b v="1"/>
    <x v="0"/>
    <x v="2"/>
  </r>
  <r>
    <s v="KAPW-IB-36748-19-09-2022"/>
    <s v="LTM/0747/22-23"/>
    <n v="1806"/>
    <n v="2847"/>
    <s v="HMB-142067"/>
    <s v="KPPE-SB-130661"/>
    <d v="2022-12-23T00:00:00"/>
    <n v="15354719.65"/>
    <n v="0.03"/>
    <n v="236.76"/>
    <n v="7892"/>
    <n v="233748.6"/>
    <x v="10"/>
    <s v="IB"/>
    <x v="0"/>
    <n v="0.03"/>
    <b v="1"/>
    <x v="0"/>
    <x v="2"/>
  </r>
  <r>
    <s v="KAPW-IB-36748-19-09-2022"/>
    <s v="LTM/0749/22-23"/>
    <n v="52842"/>
    <n v="2847"/>
    <s v="ABL-000032"/>
    <s v="KPEX-SB-75456"/>
    <d v="2022-12-24T00:00:00"/>
    <n v="90163137.549999997"/>
    <n v="0.03"/>
    <n v="1278.49"/>
    <n v="42616.33"/>
    <n v="1065927.08"/>
    <x v="10"/>
    <s v="IB"/>
    <x v="0"/>
    <n v="0.03"/>
    <b v="1"/>
    <x v="0"/>
    <x v="2"/>
  </r>
  <r>
    <s v="KPFI-TI-2209-21-07-2022"/>
    <s v="LTM/0718/22-23"/>
    <n v="36832"/>
    <n v="4821.1090000000004"/>
    <s v="HMB-139047"/>
    <s v="KPEX-SB-75497"/>
    <d v="2022-12-24T00:00:00"/>
    <n v="31282355.32"/>
    <n v="1"/>
    <n v="13000"/>
    <n v="13000"/>
    <n v="8420286.4399999995"/>
    <x v="10"/>
    <s v="TI"/>
    <x v="2"/>
    <n v="1"/>
    <b v="1"/>
    <x v="0"/>
    <x v="6"/>
  </r>
  <r>
    <s v="KPPI-IB-25585-14-11-2022"/>
    <s v="LTM/0746/22-23"/>
    <n v="9532"/>
    <n v="5201.009"/>
    <s v="HMB-142774"/>
    <s v="KPPE-SB-131522"/>
    <d v="2022-12-24T00:00:00"/>
    <n v="38716987"/>
    <n v="0.624"/>
    <n v="1239.8899999999999"/>
    <n v="1987"/>
    <n v="1627589.65"/>
    <x v="10"/>
    <s v="IB"/>
    <x v="0"/>
    <n v="0.624"/>
    <b v="1"/>
    <x v="0"/>
    <x v="10"/>
  </r>
  <r>
    <s v="KPPI-IB-25585-14-11-2022"/>
    <s v="LTM/0747/22-23"/>
    <n v="1806"/>
    <n v="5201.009"/>
    <s v="HMB-142067"/>
    <s v="KPPE-SB-130661"/>
    <d v="2022-12-23T00:00:00"/>
    <n v="15354719.65"/>
    <n v="0.624"/>
    <n v="4924.6099999999997"/>
    <n v="7892"/>
    <n v="4861973.09"/>
    <x v="10"/>
    <s v="IB"/>
    <x v="0"/>
    <n v="0.624"/>
    <b v="1"/>
    <x v="0"/>
    <x v="10"/>
  </r>
  <r>
    <s v="KPPI-IB-25585-14-11-2022"/>
    <s v="LTM/0749/22-23"/>
    <n v="52842"/>
    <n v="5201.009"/>
    <s v="ABL-000032"/>
    <s v="KPEX-SB-75456"/>
    <d v="2022-12-24T00:00:00"/>
    <n v="90163137.549999997"/>
    <n v="0.9899"/>
    <n v="42185.91"/>
    <n v="42616.33"/>
    <n v="35172041.990000002"/>
    <x v="10"/>
    <s v="IB"/>
    <x v="0"/>
    <n v="0.9899"/>
    <b v="1"/>
    <x v="0"/>
    <x v="10"/>
  </r>
  <r>
    <s v="KPFI-TI-1735-18-07-2022"/>
    <s v="LTM/0705/22-23"/>
    <n v="8587"/>
    <n v="8308.1020000000008"/>
    <s v="HMB-137735"/>
    <s v="KPEX-SB-74835"/>
    <d v="2022-12-23T00:00:00"/>
    <n v="20364902.350000001"/>
    <n v="1"/>
    <n v="35984"/>
    <n v="35984"/>
    <n v="15910959.27"/>
    <x v="10"/>
    <s v="TI"/>
    <x v="2"/>
    <n v="1"/>
    <b v="1"/>
    <x v="0"/>
    <x v="6"/>
  </r>
  <r>
    <s v="PQZI-EP-2023-27-07-2022"/>
    <s v="LTM/0705/22-23"/>
    <n v="8587"/>
    <n v="9607.11"/>
    <s v="HMB-137735"/>
    <s v="KPEX-SB-74835"/>
    <d v="2022-12-23T00:00:00"/>
    <n v="20364902.350000001"/>
    <n v="1"/>
    <n v="15"/>
    <n v="15"/>
    <n v="3676245.83"/>
    <x v="10"/>
    <s v="EP"/>
    <x v="2"/>
    <n v="1"/>
    <b v="1"/>
    <x v="0"/>
    <x v="6"/>
  </r>
  <r>
    <s v="KPFI-TI-17364-28-11-2022"/>
    <s v="LTM/0705/22-23"/>
    <n v="8587"/>
    <n v="4821.8999999999996"/>
    <s v="HMB-137735"/>
    <s v="KPEX-SB-74835"/>
    <d v="2022-12-23T00:00:00"/>
    <n v="20364902.350000001"/>
    <n v="1"/>
    <n v="27"/>
    <n v="27"/>
    <n v="11938.53"/>
    <x v="10"/>
    <s v="TI"/>
    <x v="2"/>
    <n v="1"/>
    <b v="1"/>
    <x v="0"/>
    <x v="6"/>
  </r>
  <r>
    <s v="KAPE-IB-111629-17-12-2021"/>
    <s v="LTM/0746/22-23"/>
    <n v="9532"/>
    <n v="5402.33"/>
    <s v="HMB-142774"/>
    <s v="KPPE-SB-131522"/>
    <d v="2022-12-24T00:00:00"/>
    <n v="38716987"/>
    <n v="1.0101"/>
    <n v="9577.77"/>
    <n v="9482"/>
    <n v="0"/>
    <x v="10"/>
    <s v="IB"/>
    <x v="0"/>
    <n v="1.0101"/>
    <b v="1"/>
    <x v="0"/>
    <x v="18"/>
  </r>
  <r>
    <s v="KPFI-TI-8490-16-09-2022"/>
    <s v="LTM/0749/22-23"/>
    <n v="52842"/>
    <n v="4821.8999999999996"/>
    <s v="ABL-000032"/>
    <s v="KPEX-SB-75456"/>
    <d v="2022-12-24T00:00:00"/>
    <n v="90163137.549999997"/>
    <n v="1"/>
    <n v="31"/>
    <n v="31"/>
    <n v="25845.91"/>
    <x v="10"/>
    <s v="TI"/>
    <x v="2"/>
    <n v="1"/>
    <b v="1"/>
    <x v="0"/>
    <x v="6"/>
  </r>
  <r>
    <s v="KPFI-TI-14578-07-11-2022"/>
    <s v="LTM/0749/22-23"/>
    <n v="52842"/>
    <n v="5807.1090000000004"/>
    <s v="ABL-000032"/>
    <s v="KPEX-SB-75456"/>
    <d v="2022-12-24T00:00:00"/>
    <n v="90163137.549999997"/>
    <n v="1"/>
    <n v="6650"/>
    <n v="6650"/>
    <n v="5544364.9100000001"/>
    <x v="10"/>
    <s v="TI"/>
    <x v="2"/>
    <n v="1"/>
    <b v="1"/>
    <x v="0"/>
    <x v="6"/>
  </r>
  <r>
    <s v="KPAF-TI-6104-15-08-2022"/>
    <s v="LTM/0749/22-23"/>
    <n v="52842"/>
    <n v="4821.1090000000004"/>
    <s v="ABL-000032"/>
    <s v="KPEX-SB-75456"/>
    <d v="2022-12-24T00:00:00"/>
    <n v="90163137.549999997"/>
    <n v="1"/>
    <n v="22000"/>
    <n v="22000"/>
    <n v="18342259.859999999"/>
    <x v="10"/>
    <s v="TI"/>
    <x v="2"/>
    <n v="1"/>
    <b v="1"/>
    <x v="0"/>
    <x v="6"/>
  </r>
  <r>
    <s v="PQIB-IB-3057-24-08-2020"/>
    <s v="LTM/0751/22-23"/>
    <n v="3356"/>
    <n v="2701.12"/>
    <s v="HMB-142133"/>
    <s v="KPPE-SB-131808"/>
    <d v="2022-12-24T00:00:00"/>
    <n v="6005142.3200000003"/>
    <n v="0.8"/>
    <n v="2815.2"/>
    <n v="3519"/>
    <n v="2041830.7"/>
    <x v="10"/>
    <s v="IB"/>
    <x v="0"/>
    <n v="0.8"/>
    <b v="1"/>
    <x v="0"/>
    <x v="0"/>
  </r>
  <r>
    <s v="PQIB-IB-3057-24-08-2020"/>
    <s v="LTM/0753/22-23"/>
    <n v="2544"/>
    <n v="2701.12"/>
    <s v="HMB-142772"/>
    <s v="KPPE-SB-131730"/>
    <d v="2022-12-24T00:00:00"/>
    <n v="20837773.309999999"/>
    <n v="0.8"/>
    <n v="9133.369999999999"/>
    <n v="11416.71"/>
    <n v="8977322.5899999999"/>
    <x v="10"/>
    <s v="IB"/>
    <x v="0"/>
    <n v="0.8"/>
    <b v="1"/>
    <x v="0"/>
    <x v="0"/>
  </r>
  <r>
    <s v="PQIB-IB-3057-24-08-2020"/>
    <s v="LTM/0754/22-23"/>
    <n v="8280"/>
    <n v="2701.12"/>
    <s v="HMB-142964"/>
    <s v="KPPE-SB-131753"/>
    <d v="2022-12-24T00:00:00"/>
    <n v="32329782.890000001"/>
    <n v="0.8"/>
    <n v="13100.310000000001"/>
    <n v="16375.39"/>
    <n v="13942119.710000001"/>
    <x v="10"/>
    <s v="IB"/>
    <x v="0"/>
    <n v="0.8"/>
    <b v="1"/>
    <x v="0"/>
    <x v="0"/>
  </r>
  <r>
    <s v="PQIB-IB-3057-24-08-2020"/>
    <s v="LTM/0757/22-23"/>
    <n v="81514"/>
    <n v="2701.12"/>
    <s v="HMB-143169"/>
    <s v="KPEX-SB-75951"/>
    <d v="2022-12-25T00:00:00"/>
    <n v="170632761"/>
    <n v="0.8"/>
    <n v="66316"/>
    <n v="82895"/>
    <n v="71841591.689999998"/>
    <x v="10"/>
    <s v="IB"/>
    <x v="0"/>
    <n v="0.8"/>
    <b v="1"/>
    <x v="0"/>
    <x v="0"/>
  </r>
  <r>
    <s v="PQIB-IB-3057-24-08-2020"/>
    <s v="LTM/0758/22-23"/>
    <n v="62412"/>
    <n v="2701.12"/>
    <s v="HMB-143159"/>
    <s v="KPEX-SB-75950"/>
    <d v="2022-12-25T00:00:00"/>
    <n v="37894355.07"/>
    <n v="0.8"/>
    <n v="11024"/>
    <n v="13780"/>
    <n v="15954676.630000001"/>
    <x v="10"/>
    <s v="IB"/>
    <x v="0"/>
    <n v="0.8"/>
    <b v="1"/>
    <x v="0"/>
    <x v="0"/>
  </r>
  <r>
    <s v="KAPE-IB-44820-20-09-2022"/>
    <s v="LTM/0751/22-23"/>
    <n v="3356"/>
    <n v="2832.1089999999999"/>
    <s v="HMB-142133"/>
    <s v="KPPE-SB-131808"/>
    <d v="2022-12-24T00:00:00"/>
    <n v="6005142.3200000003"/>
    <n v="0.04"/>
    <n v="140.76"/>
    <n v="3519"/>
    <n v="102091.53"/>
    <x v="10"/>
    <s v="IB"/>
    <x v="0"/>
    <n v="0.04"/>
    <b v="1"/>
    <x v="0"/>
    <x v="2"/>
  </r>
  <r>
    <s v="KAPE-IB-44820-20-09-2022"/>
    <s v="LTM/0753/22-23"/>
    <n v="2544"/>
    <n v="2832.1089999999999"/>
    <s v="HMB-142772"/>
    <s v="KPPE-SB-131730"/>
    <d v="2022-12-24T00:00:00"/>
    <n v="20837773.309999999"/>
    <n v="0.04"/>
    <n v="249.24"/>
    <n v="6231"/>
    <n v="184994.42"/>
    <x v="10"/>
    <s v="IB"/>
    <x v="0"/>
    <n v="0.04"/>
    <b v="1"/>
    <x v="0"/>
    <x v="2"/>
  </r>
  <r>
    <s v="KAPE-IB-44820-20-09-2022"/>
    <s v="LTM/0754/22-23"/>
    <n v="8280"/>
    <n v="2832.1089999999999"/>
    <s v="HMB-142964"/>
    <s v="KPPE-SB-131753"/>
    <d v="2022-12-24T00:00:00"/>
    <n v="32329782.890000001"/>
    <n v="0.04"/>
    <n v="318.24"/>
    <n v="7956"/>
    <n v="255914.42"/>
    <x v="10"/>
    <s v="IB"/>
    <x v="0"/>
    <n v="0.04"/>
    <b v="1"/>
    <x v="0"/>
    <x v="2"/>
  </r>
  <r>
    <s v="KAPE-IB-45663-21-09-2022"/>
    <s v="LTM/0751/22-23"/>
    <n v="3356"/>
    <n v="4810.29"/>
    <s v="HMB-142133"/>
    <s v="KPPE-SB-131808"/>
    <d v="2022-12-24T00:00:00"/>
    <n v="6005142.3200000003"/>
    <n v="0.06"/>
    <n v="211.14"/>
    <n v="3519"/>
    <n v="153137.29999999999"/>
    <x v="10"/>
    <s v="IB"/>
    <x v="0"/>
    <n v="0.06"/>
    <b v="1"/>
    <x v="0"/>
    <x v="7"/>
  </r>
  <r>
    <s v="KAPE-IB-45663-21-09-2022"/>
    <s v="LTM/0757/22-23"/>
    <n v="81514"/>
    <n v="4810.29"/>
    <s v="HMB-143169"/>
    <s v="KPEX-SB-75951"/>
    <d v="2022-12-25T00:00:00"/>
    <n v="170632761"/>
    <n v="0.06"/>
    <n v="4973.7"/>
    <n v="82895"/>
    <n v="5388119.3799999999"/>
    <x v="10"/>
    <s v="IB"/>
    <x v="0"/>
    <n v="0.06"/>
    <b v="1"/>
    <x v="0"/>
    <x v="7"/>
  </r>
  <r>
    <s v="KAPE-IB-45663-21-09-2022"/>
    <s v="LTM/0758/22-23"/>
    <n v="62412"/>
    <n v="4810.29"/>
    <s v="HMB-143159"/>
    <s v="KPEX-SB-75950"/>
    <d v="2022-12-25T00:00:00"/>
    <n v="37894355.07"/>
    <n v="0.06"/>
    <n v="826.8"/>
    <n v="13780"/>
    <n v="1196600.75"/>
    <x v="10"/>
    <s v="IB"/>
    <x v="0"/>
    <n v="0.06"/>
    <b v="1"/>
    <x v="0"/>
    <x v="7"/>
  </r>
  <r>
    <s v="KAPE-IB-71811-10-11-2022"/>
    <s v="LTM/0751/22-23"/>
    <n v="3356"/>
    <n v="5503.201"/>
    <s v="HMB-142133"/>
    <s v="KPPE-SB-131808"/>
    <d v="2022-12-24T00:00:00"/>
    <n v="6005142.3200000003"/>
    <n v="0.53061000000000003"/>
    <n v="1867.22"/>
    <n v="3519"/>
    <n v="1354272.21"/>
    <x v="10"/>
    <s v="IB"/>
    <x v="0"/>
    <n v="0.53061000000000003"/>
    <b v="1"/>
    <x v="0"/>
    <x v="19"/>
  </r>
  <r>
    <s v="KAPW-IB-36748-19-09-2022"/>
    <s v="LTM/0751/22-23"/>
    <n v="3356"/>
    <n v="2847"/>
    <s v="HMB-142133"/>
    <s v="KPPE-SB-131808"/>
    <d v="2022-12-24T00:00:00"/>
    <n v="6005142.3200000003"/>
    <n v="0.03"/>
    <n v="105.57"/>
    <n v="3519"/>
    <n v="76568.649999999994"/>
    <x v="10"/>
    <s v="IB"/>
    <x v="0"/>
    <n v="0.03"/>
    <b v="1"/>
    <x v="0"/>
    <x v="2"/>
  </r>
  <r>
    <s v="KAPW-IB-36748-19-09-2022"/>
    <s v="LTM/0753/22-23"/>
    <n v="2544"/>
    <n v="2847"/>
    <s v="HMB-142772"/>
    <s v="KPPE-SB-131730"/>
    <d v="2022-12-24T00:00:00"/>
    <n v="20837773.309999999"/>
    <n v="0.03"/>
    <n v="342.5"/>
    <n v="11416.71"/>
    <n v="336647.85"/>
    <x v="10"/>
    <s v="IB"/>
    <x v="0"/>
    <n v="0.03"/>
    <b v="1"/>
    <x v="0"/>
    <x v="2"/>
  </r>
  <r>
    <s v="KAPW-IB-36748-19-09-2022"/>
    <s v="LTM/0754/22-23"/>
    <n v="8280"/>
    <n v="2847"/>
    <s v="HMB-142964"/>
    <s v="KPPE-SB-131753"/>
    <d v="2022-12-24T00:00:00"/>
    <n v="32329782.890000001"/>
    <n v="0.03"/>
    <n v="491.26"/>
    <n v="16375.39"/>
    <n v="522827.36"/>
    <x v="10"/>
    <s v="IB"/>
    <x v="0"/>
    <n v="0.03"/>
    <b v="1"/>
    <x v="0"/>
    <x v="2"/>
  </r>
  <r>
    <s v="KAPW-IB-36748-19-09-2022"/>
    <s v="LTM/0757/22-23"/>
    <n v="81514"/>
    <n v="2847"/>
    <s v="HMB-143169"/>
    <s v="KPEX-SB-75951"/>
    <d v="2022-12-25T00:00:00"/>
    <n v="170632761"/>
    <n v="0.03"/>
    <n v="2486.85"/>
    <n v="82895"/>
    <n v="2694059.69"/>
    <x v="10"/>
    <s v="IB"/>
    <x v="0"/>
    <n v="0.03"/>
    <b v="1"/>
    <x v="0"/>
    <x v="2"/>
  </r>
  <r>
    <s v="KAPW-IB-36748-19-09-2022"/>
    <s v="LTM/0758/22-23"/>
    <n v="62412"/>
    <n v="2847"/>
    <s v="HMB-143159"/>
    <s v="KPEX-SB-75950"/>
    <d v="2022-12-25T00:00:00"/>
    <n v="37894355.07"/>
    <n v="0.03"/>
    <n v="413.4"/>
    <n v="13780"/>
    <n v="598300.38"/>
    <x v="10"/>
    <s v="IB"/>
    <x v="0"/>
    <n v="0.03"/>
    <b v="1"/>
    <x v="0"/>
    <x v="2"/>
  </r>
  <r>
    <s v="KPFI-TI-5292-19-08-2022"/>
    <s v="LTM/0753/22-23"/>
    <n v="2544"/>
    <n v="9606.1"/>
    <s v="HMB-142772"/>
    <s v="KPPE-SB-131730"/>
    <d v="2022-12-24T00:00:00"/>
    <n v="20837773.309999999"/>
    <n v="1"/>
    <n v="3"/>
    <n v="3"/>
    <n v="3816.33"/>
    <x v="10"/>
    <s v="TI"/>
    <x v="2"/>
    <n v="1"/>
    <b v="1"/>
    <x v="0"/>
    <x v="6"/>
  </r>
  <r>
    <s v="KPFI-TI-5292-19-08-2022"/>
    <s v="LTM/0754/22-23"/>
    <n v="8280"/>
    <n v="9606.1"/>
    <s v="HMB-142964"/>
    <s v="KPPE-SB-131753"/>
    <d v="2022-12-24T00:00:00"/>
    <n v="32329782.890000001"/>
    <n v="1"/>
    <n v="4"/>
    <n v="4"/>
    <n v="5240.1899999999996"/>
    <x v="10"/>
    <s v="TI"/>
    <x v="2"/>
    <n v="1"/>
    <b v="1"/>
    <x v="0"/>
    <x v="6"/>
  </r>
  <r>
    <s v="KPPI-IB-25585-14-11-2022"/>
    <s v="LTM/0751/22-23"/>
    <n v="3356"/>
    <n v="5201.009"/>
    <s v="HMB-142133"/>
    <s v="KPPE-SB-131808"/>
    <d v="2022-12-24T00:00:00"/>
    <n v="6005142.3200000003"/>
    <n v="0.48980000000000001"/>
    <n v="1723.61"/>
    <n v="3519"/>
    <n v="1250113.6000000001"/>
    <x v="10"/>
    <s v="IB"/>
    <x v="0"/>
    <n v="0.48980000000000001"/>
    <b v="1"/>
    <x v="0"/>
    <x v="10"/>
  </r>
  <r>
    <s v="KPPI-IB-25585-14-11-2022"/>
    <s v="LTM/0758/22-23"/>
    <n v="62412"/>
    <n v="5201.009"/>
    <s v="HMB-143159"/>
    <s v="KPEX-SB-75950"/>
    <d v="2022-12-25T00:00:00"/>
    <n v="37894355.07"/>
    <n v="1.0101"/>
    <n v="13919.18"/>
    <n v="13780"/>
    <n v="20144777.310000002"/>
    <x v="10"/>
    <s v="IB"/>
    <x v="0"/>
    <n v="1.0101"/>
    <b v="1"/>
    <x v="0"/>
    <x v="10"/>
  </r>
  <r>
    <s v="KAPE-IB-108499-14-12-2021"/>
    <s v="LTM/0753/22-23"/>
    <n v="2544"/>
    <n v="5402.33"/>
    <s v="HMB-142772"/>
    <s v="KPPE-SB-131730"/>
    <d v="2022-12-24T00:00:00"/>
    <n v="20837773.309999999"/>
    <n v="1.0101"/>
    <n v="11532.02"/>
    <n v="11416.71"/>
    <n v="11334991.92"/>
    <x v="10"/>
    <s v="IB"/>
    <x v="0"/>
    <n v="1.0101"/>
    <b v="1"/>
    <x v="0"/>
    <x v="18"/>
  </r>
  <r>
    <s v="KAPE-IB-108499-14-12-2021"/>
    <s v="LTM/0754/22-23"/>
    <n v="8280"/>
    <n v="5402.33"/>
    <s v="HMB-142964"/>
    <s v="KPPE-SB-131753"/>
    <d v="2022-12-24T00:00:00"/>
    <n v="32329782.890000001"/>
    <n v="1.0101"/>
    <n v="9638.9"/>
    <n v="9542.52"/>
    <n v="8561884.3399999999"/>
    <x v="10"/>
    <s v="IB"/>
    <x v="0"/>
    <n v="1.0101"/>
    <b v="1"/>
    <x v="0"/>
    <x v="18"/>
  </r>
  <r>
    <s v="KAPE-IB-111629-17-12-2021"/>
    <s v="LTM/0754/22-23"/>
    <n v="8280"/>
    <n v="5402.33"/>
    <s v="HMB-142964"/>
    <s v="KPPE-SB-131753"/>
    <d v="2022-12-24T00:00:00"/>
    <n v="32329782.890000001"/>
    <n v="1.0101"/>
    <n v="6901.89"/>
    <n v="6832.87"/>
    <n v="9041796.8699999992"/>
    <x v="10"/>
    <s v="IB"/>
    <x v="0"/>
    <n v="1.0101"/>
    <b v="1"/>
    <x v="0"/>
    <x v="18"/>
  </r>
  <r>
    <s v="KPPI-IB-27083-21-11-2022"/>
    <s v="LTM/0757/22-23"/>
    <n v="81514"/>
    <n v="5201.009"/>
    <s v="HMB-143169"/>
    <s v="KPEX-SB-75951"/>
    <d v="2022-12-25T00:00:00"/>
    <n v="170632761"/>
    <n v="1.0101"/>
    <n v="83732.240000000005"/>
    <n v="82895"/>
    <n v="90708990.25"/>
    <x v="10"/>
    <s v="IB"/>
    <x v="0"/>
    <n v="1.0101"/>
    <b v="1"/>
    <x v="0"/>
    <x v="10"/>
  </r>
  <r>
    <s v="PQIB-IB-3057-24-08-2020"/>
    <s v="LTM/0759/22-23"/>
    <n v="10000"/>
    <n v="2701.12"/>
    <s v="HMB-143270"/>
    <s v="KPPE-SB-132626"/>
    <d v="2022-12-26T00:00:00"/>
    <n v="12081427.300000001"/>
    <n v="0.8"/>
    <n v="3477.55"/>
    <n v="4346.9399999999996"/>
    <n v="3079294.25"/>
    <x v="10"/>
    <s v="IB"/>
    <x v="0"/>
    <n v="0.8"/>
    <b v="1"/>
    <x v="0"/>
    <x v="0"/>
  </r>
  <r>
    <s v="PQIB-IB-3057-24-08-2020"/>
    <s v="LTM/0763/22-23"/>
    <n v="25956"/>
    <n v="2701.12"/>
    <s v="HMB-143723"/>
    <s v="KPPE-SB-133247"/>
    <d v="2022-12-27T00:00:00"/>
    <n v="13845671"/>
    <n v="0.8"/>
    <n v="6864"/>
    <n v="8580"/>
    <n v="5692633.8700000001"/>
    <x v="10"/>
    <s v="IB"/>
    <x v="0"/>
    <n v="0.8"/>
    <b v="1"/>
    <x v="0"/>
    <x v="0"/>
  </r>
  <r>
    <s v="PQIB-IB-3057-24-08-2020"/>
    <s v="LTM/0764/22-23"/>
    <n v="144845"/>
    <n v="2701.12"/>
    <s v="HMB-143686"/>
    <s v="KPPE-SB-133230"/>
    <d v="2022-12-27T00:00:00"/>
    <n v="142801181.71000001"/>
    <n v="0.8"/>
    <n v="69284.800000000003"/>
    <n v="86606"/>
    <n v="77692983.439999998"/>
    <x v="10"/>
    <s v="IB"/>
    <x v="0"/>
    <n v="0.8"/>
    <b v="1"/>
    <x v="0"/>
    <x v="0"/>
  </r>
  <r>
    <s v="KAPE-IB-44820-20-09-2022"/>
    <s v="LTM/0763/22-23"/>
    <n v="25956"/>
    <n v="2832.1089999999999"/>
    <s v="HMB-143723"/>
    <s v="KPPE-SB-133247"/>
    <d v="2022-12-27T00:00:00"/>
    <n v="13845671"/>
    <n v="0.04"/>
    <n v="343.2"/>
    <n v="8580"/>
    <n v="284631.69"/>
    <x v="10"/>
    <s v="IB"/>
    <x v="0"/>
    <n v="0.04"/>
    <b v="1"/>
    <x v="0"/>
    <x v="2"/>
  </r>
  <r>
    <s v="KAPE-IB-44820-20-09-2022"/>
    <s v="LTM/0764/22-23"/>
    <n v="144845"/>
    <n v="2832.1089999999999"/>
    <s v="HMB-143686"/>
    <s v="KPPE-SB-133230"/>
    <d v="2022-12-27T00:00:00"/>
    <n v="142801181.71000001"/>
    <n v="0.04"/>
    <n v="3294.72"/>
    <n v="82368"/>
    <n v="3763130.4899999998"/>
    <x v="10"/>
    <s v="IB"/>
    <x v="0"/>
    <n v="0.04"/>
    <b v="1"/>
    <x v="0"/>
    <x v="2"/>
  </r>
  <r>
    <s v="KPFI-TI-4987-16-08-2022"/>
    <s v="LTM/0764/22-23"/>
    <n v="144845"/>
    <n v="8523.5990000000002"/>
    <s v="HMB-143686"/>
    <s v="KPPE-SB-133230"/>
    <d v="2022-12-27T00:00:00"/>
    <n v="142801181.71000001"/>
    <n v="1"/>
    <n v="8820"/>
    <n v="8820"/>
    <n v="7779839.8899999997"/>
    <x v="10"/>
    <s v="TI"/>
    <x v="2"/>
    <n v="1"/>
    <b v="1"/>
    <x v="0"/>
    <x v="6"/>
  </r>
  <r>
    <s v="KAPE-IB-45663-21-09-2022"/>
    <s v="LTM/0763/22-23"/>
    <n v="25956"/>
    <n v="4810.29"/>
    <s v="HMB-143723"/>
    <s v="KPPE-SB-133247"/>
    <d v="2022-12-27T00:00:00"/>
    <n v="13845671"/>
    <n v="0.06"/>
    <n v="406.26"/>
    <n v="6771"/>
    <n v="328764.93"/>
    <x v="10"/>
    <s v="IB"/>
    <x v="0"/>
    <n v="0.06"/>
    <b v="1"/>
    <x v="0"/>
    <x v="7"/>
  </r>
  <r>
    <s v="KAPE-IB-45663-21-09-2022"/>
    <s v="LTM/0763/22-23"/>
    <n v="25956"/>
    <n v="4810.29"/>
    <s v="HMB-143723"/>
    <s v="KPPE-SB-133247"/>
    <d v="2022-12-27T00:00:00"/>
    <n v="13845671"/>
    <n v="0.05"/>
    <n v="90.45"/>
    <n v="1809"/>
    <n v="81818.84"/>
    <x v="10"/>
    <s v="IB"/>
    <x v="0"/>
    <n v="0.05"/>
    <b v="1"/>
    <x v="0"/>
    <x v="7"/>
  </r>
  <r>
    <s v="KAPE-IB-45663-21-09-2022"/>
    <s v="LTM/0764/22-23"/>
    <n v="144845"/>
    <n v="4810.29"/>
    <s v="HMB-143686"/>
    <s v="KPPE-SB-133230"/>
    <d v="2022-12-27T00:00:00"/>
    <n v="142801181.71000001"/>
    <n v="0.06"/>
    <n v="4417.9799999999996"/>
    <n v="73633"/>
    <n v="4964951.6400000006"/>
    <x v="10"/>
    <s v="IB"/>
    <x v="0"/>
    <n v="0.06"/>
    <b v="1"/>
    <x v="0"/>
    <x v="7"/>
  </r>
  <r>
    <s v="KAPE-IB-71811-10-11-2022"/>
    <s v="LTM/0763/22-23"/>
    <n v="25956"/>
    <n v="5503.201"/>
    <s v="HMB-143723"/>
    <s v="KPPE-SB-133247"/>
    <d v="2022-12-27T00:00:00"/>
    <n v="13845671"/>
    <n v="0.53061000000000003"/>
    <n v="3592.76"/>
    <n v="6771"/>
    <n v="2907495.1399999997"/>
    <x v="10"/>
    <s v="IB"/>
    <x v="0"/>
    <n v="0.53061000000000003"/>
    <b v="1"/>
    <x v="0"/>
    <x v="19"/>
  </r>
  <r>
    <s v="KAPE-IB-71811-10-11-2022"/>
    <s v="LTM/0764/22-23"/>
    <n v="144845"/>
    <n v="5503.201"/>
    <s v="HMB-143686"/>
    <s v="KPPE-SB-133230"/>
    <d v="2022-12-27T00:00:00"/>
    <n v="142801181.71000001"/>
    <n v="0.53061000000000003"/>
    <n v="9506.9399999999987"/>
    <n v="17917"/>
    <n v="7028232.6099999994"/>
    <x v="10"/>
    <s v="IB"/>
    <x v="0"/>
    <n v="0.53061000000000003"/>
    <b v="1"/>
    <x v="0"/>
    <x v="19"/>
  </r>
  <r>
    <s v="KAPE-IB-71811-10-11-2022"/>
    <s v="LTM/0764/22-23"/>
    <n v="144845"/>
    <n v="5503.201"/>
    <s v="HMB-143686"/>
    <s v="KPPE-SB-133230"/>
    <d v="2022-12-27T00:00:00"/>
    <n v="142801181.71000001"/>
    <n v="0.41666999999999998"/>
    <n v="1958.77"/>
    <n v="4701"/>
    <n v="1647564.03"/>
    <x v="10"/>
    <s v="IB"/>
    <x v="0"/>
    <n v="0.41666999999999998"/>
    <b v="1"/>
    <x v="0"/>
    <x v="19"/>
  </r>
  <r>
    <s v="KAPE-TI-26682-18-08-2022"/>
    <s v="LTM/0767/22-23"/>
    <n v="1225"/>
    <n v="4821.1090000000004"/>
    <s v="HMB-143764"/>
    <s v="KPPE-SB-133261"/>
    <d v="2022-12-27T00:00:00"/>
    <n v="28383186.699999999"/>
    <n v="1"/>
    <n v="2"/>
    <n v="2"/>
    <n v="2025684"/>
    <x v="10"/>
    <s v="TI"/>
    <x v="2"/>
    <n v="1"/>
    <b v="1"/>
    <x v="0"/>
    <x v="6"/>
  </r>
  <r>
    <s v="KAPW-IB-132362-01-03-2022"/>
    <s v="LTM/0763/22-23"/>
    <n v="25956"/>
    <n v="5407.52"/>
    <s v="HMB-143723"/>
    <s v="KPPE-SB-133247"/>
    <d v="2022-12-27T00:00:00"/>
    <n v="13845671"/>
    <n v="1.0101"/>
    <n v="1053.83"/>
    <n v="1043.29"/>
    <n v="953268.62"/>
    <x v="10"/>
    <s v="IB"/>
    <x v="0"/>
    <n v="1.0101"/>
    <b v="1"/>
    <x v="0"/>
    <x v="15"/>
  </r>
  <r>
    <s v="KPFI-TI-10564-04-10-2022"/>
    <s v="LTM/0767/22-23"/>
    <n v="2100"/>
    <n v="4821.8999999999996"/>
    <s v="HMB-143764"/>
    <s v="KPPE-SB-133261"/>
    <d v="2022-12-27T00:00:00"/>
    <n v="28383186.699999999"/>
    <n v="1"/>
    <n v="142"/>
    <n v="142"/>
    <n v="1109140.52"/>
    <x v="10"/>
    <s v="TI"/>
    <x v="2"/>
    <n v="1"/>
    <b v="1"/>
    <x v="0"/>
    <x v="6"/>
  </r>
  <r>
    <s v="KAPW-IB-36748-19-09-2022"/>
    <s v="LTM/0759/22-23"/>
    <n v="10000"/>
    <n v="2847"/>
    <s v="HMB-143270"/>
    <s v="KPPE-SB-132626"/>
    <d v="2022-12-26T00:00:00"/>
    <n v="12081427.300000001"/>
    <n v="0.03"/>
    <n v="130.41"/>
    <n v="4346.9399999999996"/>
    <n v="115475.19"/>
    <x v="10"/>
    <s v="IB"/>
    <x v="0"/>
    <n v="0.03"/>
    <b v="1"/>
    <x v="0"/>
    <x v="2"/>
  </r>
  <r>
    <s v="KAPW-IB-36748-19-09-2022"/>
    <s v="LTM/0763/22-23"/>
    <n v="25956"/>
    <n v="2847"/>
    <s v="HMB-143723"/>
    <s v="KPPE-SB-133247"/>
    <d v="2022-12-27T00:00:00"/>
    <n v="13845671"/>
    <n v="0.03"/>
    <n v="257.39999999999998"/>
    <n v="8580"/>
    <n v="213473.76"/>
    <x v="10"/>
    <s v="IB"/>
    <x v="0"/>
    <n v="0.03"/>
    <b v="1"/>
    <x v="0"/>
    <x v="2"/>
  </r>
  <r>
    <s v="KAPW-IB-36748-19-09-2022"/>
    <s v="LTM/0764/22-23"/>
    <n v="144845"/>
    <n v="2847"/>
    <s v="HMB-143686"/>
    <s v="KPPE-SB-133230"/>
    <d v="2022-12-27T00:00:00"/>
    <n v="142801181.71000001"/>
    <n v="0.03"/>
    <n v="2598.1799999999998"/>
    <n v="86606"/>
    <n v="2913486.88"/>
    <x v="10"/>
    <s v="IB"/>
    <x v="0"/>
    <n v="0.03"/>
    <b v="1"/>
    <x v="0"/>
    <x v="2"/>
  </r>
  <r>
    <s v="KPFI-TI-5292-19-08-2022"/>
    <s v="LTM/0759/22-23"/>
    <n v="10000"/>
    <n v="9606.1"/>
    <s v="HMB-143270"/>
    <s v="KPPE-SB-132626"/>
    <d v="2022-12-26T00:00:00"/>
    <n v="12081427.300000001"/>
    <n v="1"/>
    <n v="36"/>
    <n v="36"/>
    <n v="31877.21"/>
    <x v="10"/>
    <s v="TI"/>
    <x v="2"/>
    <n v="1"/>
    <b v="1"/>
    <x v="0"/>
    <x v="6"/>
  </r>
  <r>
    <s v="KPFI-TI-2209-21-07-2022"/>
    <s v="LTM/0767/22-23"/>
    <n v="3410"/>
    <n v="4821.1090000000004"/>
    <s v="HMB-143764"/>
    <s v="KPPE-SB-133261"/>
    <d v="2022-12-27T00:00:00"/>
    <n v="28383186.699999999"/>
    <n v="1"/>
    <n v="2500"/>
    <n v="2500"/>
    <n v="4695125.22"/>
    <x v="10"/>
    <s v="TI"/>
    <x v="2"/>
    <n v="1"/>
    <b v="1"/>
    <x v="0"/>
    <x v="6"/>
  </r>
  <r>
    <s v="KPPI-IB-25585-14-11-2022"/>
    <s v="LTM/0764/22-23"/>
    <n v="144845"/>
    <n v="5201.009"/>
    <s v="HMB-143686"/>
    <s v="KPPE-SB-133230"/>
    <d v="2022-12-27T00:00:00"/>
    <n v="142801181.71000001"/>
    <n v="1.0101"/>
    <n v="1087.52"/>
    <n v="1076.6399999999999"/>
    <n v="686432.02"/>
    <x v="10"/>
    <s v="IB"/>
    <x v="0"/>
    <n v="1.0101100000000001"/>
    <b v="0"/>
    <x v="0"/>
    <x v="10"/>
  </r>
  <r>
    <s v="KPPI-IB-25585-14-11-2022"/>
    <s v="LTM/0764/22-23"/>
    <n v="144845"/>
    <n v="5201.009"/>
    <s v="HMB-143686"/>
    <s v="KPPE-SB-133230"/>
    <d v="2022-12-27T00:00:00"/>
    <n v="142801181.71000001"/>
    <n v="0.48980000000000001"/>
    <n v="8775.75"/>
    <n v="17917"/>
    <n v="6487682.7599999998"/>
    <x v="10"/>
    <s v="IB"/>
    <x v="0"/>
    <n v="0.48980000000000001"/>
    <b v="1"/>
    <x v="0"/>
    <x v="10"/>
  </r>
  <r>
    <s v="PQZI-EP-2023-27-07-2022"/>
    <s v="LTM/0767/22-23"/>
    <n v="3410"/>
    <n v="9607.11"/>
    <s v="HMB-143764"/>
    <s v="KPPE-SB-133261"/>
    <d v="2022-12-27T00:00:00"/>
    <n v="28383186.699999999"/>
    <n v="1"/>
    <n v="30"/>
    <n v="30"/>
    <n v="56341.5"/>
    <x v="10"/>
    <s v="EP"/>
    <x v="2"/>
    <n v="1"/>
    <b v="1"/>
    <x v="0"/>
    <x v="6"/>
  </r>
  <r>
    <s v="KPPI-IB-27083-21-11-2022"/>
    <s v="LTM/0763/22-23"/>
    <n v="25956"/>
    <n v="5201.009"/>
    <s v="HMB-143723"/>
    <s v="KPPE-SB-133247"/>
    <d v="2022-12-27T00:00:00"/>
    <n v="13845671"/>
    <n v="0.48980000000000001"/>
    <n v="3316.43"/>
    <n v="6771"/>
    <n v="2683949.39"/>
    <x v="10"/>
    <s v="IB"/>
    <x v="0"/>
    <n v="0.48980000000000001"/>
    <b v="1"/>
    <x v="0"/>
    <x v="10"/>
  </r>
  <r>
    <s v="KPPI-IB-27083-21-11-2022"/>
    <s v="LTM/0764/22-23"/>
    <n v="144845"/>
    <n v="5201.009"/>
    <s v="HMB-143686"/>
    <s v="KPPE-SB-133230"/>
    <d v="2022-12-27T00:00:00"/>
    <n v="142801181.71000001"/>
    <n v="1.0101"/>
    <n v="3193.29"/>
    <n v="3161.36"/>
    <n v="2382222.7799999998"/>
    <x v="10"/>
    <s v="IB"/>
    <x v="0"/>
    <n v="1.0101"/>
    <b v="1"/>
    <x v="0"/>
    <x v="10"/>
  </r>
  <r>
    <s v="KPPI-IB-27083-21-11-2022"/>
    <s v="LTM/0764/22-23"/>
    <n v="144845"/>
    <n v="5201.009"/>
    <s v="HMB-143686"/>
    <s v="KPPE-SB-133230"/>
    <d v="2022-12-27T00:00:00"/>
    <n v="142801181.71000001"/>
    <n v="0.624"/>
    <n v="2933.42"/>
    <n v="4701"/>
    <n v="2467363.34"/>
    <x v="10"/>
    <s v="IB"/>
    <x v="0"/>
    <n v="0.624"/>
    <b v="1"/>
    <x v="0"/>
    <x v="10"/>
  </r>
  <r>
    <s v="KPAF-TI-20449-17-11-2022"/>
    <s v="LTM/0759/22-23"/>
    <n v="10000"/>
    <n v="8523.5990000000002"/>
    <s v="HMB-143270"/>
    <s v="KPPE-SB-132626"/>
    <d v="2022-12-26T00:00:00"/>
    <n v="12081427.300000001"/>
    <n v="1"/>
    <n v="10000"/>
    <n v="10000"/>
    <n v="8854780.6500000004"/>
    <x v="10"/>
    <s v="TI"/>
    <x v="2"/>
    <n v="1"/>
    <b v="1"/>
    <x v="0"/>
    <x v="6"/>
  </r>
  <r>
    <s v="KAPW-TI-19967-15-08-2022"/>
    <s v="LTM/0767/22-23"/>
    <n v="2100"/>
    <n v="9606.2199999999993"/>
    <s v="HMB-143764"/>
    <s v="KPPE-SB-133261"/>
    <d v="2022-12-27T00:00:00"/>
    <n v="28383186.699999999"/>
    <n v="1"/>
    <n v="55"/>
    <n v="55"/>
    <n v="9832761.6799999997"/>
    <x v="10"/>
    <s v="TI"/>
    <x v="2"/>
    <n v="1"/>
    <b v="1"/>
    <x v="0"/>
    <x v="6"/>
  </r>
  <r>
    <s v="KAPW-TI-19967-15-08-2022"/>
    <s v="LTM/0767/22-23"/>
    <n v="2550"/>
    <n v="9606.2199999999993"/>
    <s v="HMB-143764"/>
    <s v="KPPE-SB-133261"/>
    <d v="2022-12-27T00:00:00"/>
    <n v="28383186.699999999"/>
    <n v="1"/>
    <n v="5"/>
    <n v="5"/>
    <n v="9832761.6799999997"/>
    <x v="10"/>
    <s v="TI"/>
    <x v="2"/>
    <n v="1"/>
    <b v="1"/>
    <x v="0"/>
    <x v="6"/>
  </r>
  <r>
    <s v="KAPW-TI-19967-15-08-2022"/>
    <s v="LTM/0767/22-23"/>
    <n v="6016"/>
    <n v="9606.2199999999993"/>
    <s v="HMB-143764"/>
    <s v="KPPE-SB-133261"/>
    <d v="2022-12-27T00:00:00"/>
    <n v="28383186.699999999"/>
    <n v="1"/>
    <n v="20"/>
    <n v="20"/>
    <n v="9832761.6799999997"/>
    <x v="10"/>
    <s v="TI"/>
    <x v="2"/>
    <n v="1"/>
    <b v="1"/>
    <x v="0"/>
    <x v="6"/>
  </r>
  <r>
    <s v="KPFI-TI-16331-21-11-2022"/>
    <s v="LTM/0764/22-23"/>
    <n v="144845"/>
    <n v="8523.5990000000002"/>
    <s v="HMB-143686"/>
    <s v="KPPE-SB-133230"/>
    <d v="2022-12-27T00:00:00"/>
    <n v="142801181.71000001"/>
    <n v="1"/>
    <n v="20000"/>
    <n v="20000"/>
    <n v="24502520.689999998"/>
    <x v="10"/>
    <s v="TI"/>
    <x v="2"/>
    <n v="1"/>
    <b v="1"/>
    <x v="0"/>
    <x v="6"/>
  </r>
  <r>
    <s v="KPFI-TI-17393-28-11-2022"/>
    <s v="LTM/0764/22-23"/>
    <n v="144845"/>
    <n v="8523.5990000000002"/>
    <s v="HMB-143686"/>
    <s v="KPPE-SB-133230"/>
    <d v="2022-12-27T00:00:00"/>
    <n v="142801181.71000001"/>
    <n v="1"/>
    <n v="370"/>
    <n v="370"/>
    <n v="484771.27"/>
    <x v="10"/>
    <s v="TI"/>
    <x v="2"/>
    <n v="1"/>
    <b v="1"/>
    <x v="0"/>
    <x v="6"/>
  </r>
  <r>
    <s v="KAPW-IB-157408-22-04-2022"/>
    <s v="LTM/0763/22-23"/>
    <n v="25956"/>
    <n v="5407.52"/>
    <s v="HMB-143723"/>
    <s v="KPPE-SB-133247"/>
    <d v="2022-12-27T00:00:00"/>
    <n v="13845671"/>
    <n v="1.0101"/>
    <n v="154"/>
    <n v="152.46"/>
    <n v="139304.6"/>
    <x v="10"/>
    <s v="IB"/>
    <x v="0"/>
    <n v="1.0101"/>
    <b v="1"/>
    <x v="0"/>
    <x v="15"/>
  </r>
  <r>
    <s v="KAPE-IB-178010-29-03-2022"/>
    <s v="LTM/0763/22-23"/>
    <n v="25956"/>
    <n v="5407.52"/>
    <s v="HMB-143723"/>
    <s v="KPPE-SB-133247"/>
    <d v="2022-12-27T00:00:00"/>
    <n v="13845671"/>
    <n v="1.0101"/>
    <n v="619.44000000000005"/>
    <n v="613.25"/>
    <n v="560330.14"/>
    <x v="10"/>
    <s v="IB"/>
    <x v="0"/>
    <n v="1.0100899999999999"/>
    <b v="0"/>
    <x v="0"/>
    <x v="15"/>
  </r>
  <r>
    <s v="PQIB-IB-3057-24-08-2020"/>
    <s v="LTM/0773/22-23"/>
    <n v="17400"/>
    <n v="2701.12"/>
    <s v="HMB-144092"/>
    <s v="KPPE-SB-134967"/>
    <d v="2022-12-29T00:00:00"/>
    <n v="14635326.82"/>
    <n v="0.8"/>
    <n v="3358.37"/>
    <n v="4197.96"/>
    <n v="2877325.35"/>
    <x v="10"/>
    <s v="IB"/>
    <x v="0"/>
    <n v="0.8"/>
    <b v="1"/>
    <x v="0"/>
    <x v="0"/>
  </r>
  <r>
    <s v="KAPE-TI-26682-18-08-2022"/>
    <s v="LTM/0779/22-23"/>
    <n v="67032"/>
    <n v="4821.1090000000004"/>
    <s v="HMB-144651"/>
    <s v="KPPE-SB-134969"/>
    <d v="2022-12-29T00:00:00"/>
    <n v="39407595.030000001"/>
    <n v="1"/>
    <n v="52"/>
    <n v="52"/>
    <n v="7916139.2200999996"/>
    <x v="10"/>
    <s v="TI"/>
    <x v="2"/>
    <n v="1"/>
    <b v="1"/>
    <x v="0"/>
    <x v="6"/>
  </r>
  <r>
    <s v="KAPW-IB-36748-19-09-2022"/>
    <s v="LTM/0773/22-23"/>
    <n v="17400"/>
    <n v="2847"/>
    <s v="HMB-144092"/>
    <s v="KPPE-SB-134967"/>
    <d v="2022-12-29T00:00:00"/>
    <n v="14635326.82"/>
    <n v="0.03"/>
    <n v="125.94"/>
    <n v="4197.96"/>
    <n v="107900.88"/>
    <x v="10"/>
    <s v="IB"/>
    <x v="0"/>
    <n v="0.03"/>
    <b v="1"/>
    <x v="0"/>
    <x v="2"/>
  </r>
  <r>
    <s v="KPFI-TI-2209-21-07-2022"/>
    <s v="LTM/0779/22-23"/>
    <n v="67032"/>
    <n v="4821.1090000000004"/>
    <s v="HMB-144651"/>
    <s v="KPPE-SB-134969"/>
    <d v="2022-12-29T00:00:00"/>
    <n v="39407595.030000001"/>
    <n v="1"/>
    <n v="10000"/>
    <n v="10000"/>
    <n v="12844264.35"/>
    <x v="10"/>
    <s v="TI"/>
    <x v="2"/>
    <n v="1"/>
    <b v="1"/>
    <x v="0"/>
    <x v="6"/>
  </r>
  <r>
    <s v="PQZI-EP-2023-27-07-2022"/>
    <s v="LTM/0766/22-23"/>
    <n v="29936"/>
    <n v="9607.11"/>
    <s v="HMB-144269"/>
    <s v="KPPE-SB-134142"/>
    <d v="2022-12-28T00:00:00"/>
    <n v="53606900.759999998"/>
    <n v="1"/>
    <n v="150"/>
    <n v="150"/>
    <n v="30956536.32"/>
    <x v="10"/>
    <s v="EP"/>
    <x v="2"/>
    <n v="1"/>
    <b v="1"/>
    <x v="0"/>
    <x v="6"/>
  </r>
  <r>
    <s v="PQZI-EP-2023-27-07-2022"/>
    <s v="LTM/0779/22-23"/>
    <n v="67032"/>
    <n v="9607.11"/>
    <s v="HMB-144651"/>
    <s v="KPPE-SB-134969"/>
    <d v="2022-12-29T00:00:00"/>
    <n v="39407595.030000001"/>
    <n v="1"/>
    <n v="130"/>
    <n v="130"/>
    <n v="166975.44"/>
    <x v="10"/>
    <s v="EP"/>
    <x v="2"/>
    <n v="1"/>
    <b v="1"/>
    <x v="0"/>
    <x v="6"/>
  </r>
  <r>
    <s v="KAPW-TI-19967-15-08-2022"/>
    <s v="LTM/0766/22-23"/>
    <n v="29936"/>
    <n v="9606.2199999999993"/>
    <s v="HMB-144269"/>
    <s v="KPPE-SB-134142"/>
    <d v="2022-12-28T00:00:00"/>
    <n v="53606900.759999998"/>
    <n v="1"/>
    <n v="42"/>
    <n v="42"/>
    <n v="3257978.8506"/>
    <x v="10"/>
    <s v="TI"/>
    <x v="2"/>
    <n v="1"/>
    <b v="1"/>
    <x v="0"/>
    <x v="6"/>
  </r>
  <r>
    <s v="KAPW-TI-19967-15-08-2022"/>
    <s v="LTM/0773/22-23"/>
    <n v="17400"/>
    <n v="9606.2199999999993"/>
    <s v="HMB-144092"/>
    <s v="KPPE-SB-134967"/>
    <d v="2022-12-29T00:00:00"/>
    <n v="14635326.82"/>
    <n v="1"/>
    <n v="30"/>
    <n v="30"/>
    <n v="27281.919999999998"/>
    <x v="10"/>
    <s v="TI"/>
    <x v="2"/>
    <n v="1"/>
    <b v="1"/>
    <x v="0"/>
    <x v="6"/>
  </r>
  <r>
    <s v="KAPW-TI-19967-15-08-2022"/>
    <s v="LTM/0779/22-23"/>
    <n v="67032"/>
    <n v="9606.2199999999993"/>
    <s v="HMB-144651"/>
    <s v="KPPE-SB-134969"/>
    <d v="2022-12-29T00:00:00"/>
    <n v="39407595.030000001"/>
    <n v="1"/>
    <n v="80"/>
    <n v="80"/>
    <n v="102754.11"/>
    <x v="10"/>
    <s v="TI"/>
    <x v="2"/>
    <n v="1"/>
    <b v="1"/>
    <x v="0"/>
    <x v="6"/>
  </r>
  <r>
    <s v="KPFI-TI-17393-28-11-2022"/>
    <s v="LTM/0773/22-23"/>
    <n v="17400"/>
    <n v="8523.5990000000002"/>
    <s v="HMB-144092"/>
    <s v="KPPE-SB-134967"/>
    <d v="2022-12-29T00:00:00"/>
    <n v="14635326.82"/>
    <n v="1"/>
    <n v="2520"/>
    <n v="2520"/>
    <n v="2119249.6"/>
    <x v="10"/>
    <s v="TI"/>
    <x v="2"/>
    <n v="1"/>
    <b v="1"/>
    <x v="0"/>
    <x v="6"/>
  </r>
  <r>
    <s v="KPFI-TI-10424-03-10-2022"/>
    <s v="LTM/0766/22-23"/>
    <n v="29936"/>
    <n v="4821.8999999999996"/>
    <s v="HMB-144269"/>
    <s v="KPPE-SB-134142"/>
    <d v="2022-12-28T00:00:00"/>
    <n v="53606900.759999998"/>
    <n v="1"/>
    <n v="9"/>
    <n v="9"/>
    <n v="1857392.18"/>
    <x v="10"/>
    <s v="TI"/>
    <x v="2"/>
    <n v="1"/>
    <b v="1"/>
    <x v="0"/>
    <x v="6"/>
  </r>
  <r>
    <s v="KPAF-TI-7864-27-08-2022"/>
    <s v="LTM/0766/22-23"/>
    <n v="29936"/>
    <n v="3926.9099000000001"/>
    <s v="HMB-144269"/>
    <s v="KPPE-SB-134142"/>
    <d v="2022-12-28T00:00:00"/>
    <n v="53606900.759999998"/>
    <n v="1"/>
    <n v="11000"/>
    <n v="11000"/>
    <n v="1829535.63"/>
    <x v="10"/>
    <s v="TI"/>
    <x v="2"/>
    <n v="1"/>
    <b v="1"/>
    <x v="0"/>
    <x v="6"/>
  </r>
  <r>
    <s v="KPAF-TI-7863-27-08-2022"/>
    <s v="LTM/0773/22-23"/>
    <n v="17400"/>
    <n v="3926.9099000000001"/>
    <s v="HMB-144092"/>
    <s v="KPPE-SB-134967"/>
    <d v="2022-12-29T00:00:00"/>
    <n v="14635326.82"/>
    <n v="1"/>
    <n v="11000"/>
    <n v="11000"/>
    <n v="9503569.0700000003"/>
    <x v="10"/>
    <s v="TI"/>
    <x v="2"/>
    <n v="1"/>
    <b v="1"/>
    <x v="0"/>
    <x v="6"/>
  </r>
  <r>
    <s v="PQIB-IB-3057-24-08-2020"/>
    <s v="LTM/0768/22-23"/>
    <n v="14252"/>
    <n v="2701.12"/>
    <s v="HMB-143492"/>
    <s v="KPPE-SB-134989"/>
    <d v="2022-12-29T00:00:00"/>
    <n v="31247576.390000001"/>
    <n v="0.8"/>
    <n v="11278.4"/>
    <n v="14098"/>
    <n v="13156181.710000001"/>
    <x v="10"/>
    <s v="IB"/>
    <x v="0"/>
    <n v="0.8"/>
    <b v="1"/>
    <x v="0"/>
    <x v="0"/>
  </r>
  <r>
    <s v="PQIB-IB-3057-24-08-2020"/>
    <s v="LTM/0769/22-23"/>
    <n v="20232"/>
    <n v="2701.12"/>
    <s v="HMB-143565"/>
    <s v="KPPE-SB-136648"/>
    <d v="2022-12-30T00:00:00"/>
    <n v="11565168.189999999"/>
    <n v="0.8"/>
    <n v="6539.2000000000007"/>
    <n v="8174"/>
    <n v="4743686.5599999996"/>
    <x v="10"/>
    <s v="IB"/>
    <x v="0"/>
    <n v="0.8"/>
    <b v="1"/>
    <x v="0"/>
    <x v="0"/>
  </r>
  <r>
    <s v="PQIB-IB-3057-24-08-2020"/>
    <s v="LTM/0782/22-23"/>
    <n v="2336"/>
    <n v="2701.12"/>
    <s v="HMB-145191"/>
    <s v="KPEX-SB-78333"/>
    <d v="2022-12-30T00:00:00"/>
    <n v="42061108.259999998"/>
    <n v="0.8"/>
    <n v="12828.8"/>
    <n v="16036"/>
    <n v="17611043.16"/>
    <x v="10"/>
    <s v="IB"/>
    <x v="0"/>
    <n v="0.8"/>
    <b v="1"/>
    <x v="0"/>
    <x v="0"/>
  </r>
  <r>
    <s v="PQIB-IB-3057-24-08-2020"/>
    <s v="LTM/0785/22-23"/>
    <n v="2490"/>
    <n v="2701.12"/>
    <s v="HMB-145521"/>
    <s v="KPEX-SB-78861"/>
    <d v="2022-12-30T00:00:00"/>
    <n v="5902645.0300000003"/>
    <n v="0.8"/>
    <n v="2246.4"/>
    <n v="2808"/>
    <n v="2446565.84"/>
    <x v="10"/>
    <s v="IB"/>
    <x v="0"/>
    <n v="0.8"/>
    <b v="1"/>
    <x v="0"/>
    <x v="0"/>
  </r>
  <r>
    <s v="KAPE-IB-44820-20-09-2022"/>
    <s v="LTM/0769/22-23"/>
    <n v="20232"/>
    <n v="2832.1089999999999"/>
    <s v="HMB-143565"/>
    <s v="KPPE-SB-136648"/>
    <d v="2022-12-30T00:00:00"/>
    <n v="11565168.189999999"/>
    <n v="0.04"/>
    <n v="326.95999999999998"/>
    <n v="8174"/>
    <n v="237184.32"/>
    <x v="10"/>
    <s v="IB"/>
    <x v="0"/>
    <n v="0.04"/>
    <b v="1"/>
    <x v="0"/>
    <x v="2"/>
  </r>
  <r>
    <s v="KAPE-IB-44820-20-09-2022"/>
    <s v="LTM/0782/22-23"/>
    <n v="2336"/>
    <n v="2832.1089999999999"/>
    <s v="HMB-145191"/>
    <s v="KPEX-SB-78333"/>
    <d v="2022-12-30T00:00:00"/>
    <n v="42061108.259999998"/>
    <n v="0.04"/>
    <n v="641.44000000000005"/>
    <n v="16036"/>
    <n v="880552.16"/>
    <x v="10"/>
    <s v="IB"/>
    <x v="0"/>
    <n v="0.04"/>
    <b v="1"/>
    <x v="0"/>
    <x v="2"/>
  </r>
  <r>
    <s v="KAPE-IB-44820-20-09-2022"/>
    <s v="LTM/0785/22-23"/>
    <n v="2490"/>
    <n v="2832.1089999999999"/>
    <s v="HMB-145521"/>
    <s v="KPEX-SB-78861"/>
    <d v="2022-12-30T00:00:00"/>
    <n v="5902645.0300000003"/>
    <n v="0.04"/>
    <n v="112.32"/>
    <n v="2808"/>
    <n v="122328.29"/>
    <x v="10"/>
    <s v="IB"/>
    <x v="0"/>
    <n v="0.04"/>
    <b v="1"/>
    <x v="0"/>
    <x v="2"/>
  </r>
  <r>
    <s v="KAPE-IB-45663-21-09-2022"/>
    <s v="LTM/0768/22-23"/>
    <n v="14252"/>
    <n v="4810.29"/>
    <s v="HMB-143492"/>
    <s v="KPPE-SB-134989"/>
    <d v="2022-12-29T00:00:00"/>
    <n v="31247576.390000001"/>
    <n v="0.06"/>
    <n v="845.88"/>
    <n v="14098"/>
    <n v="986713.62999999989"/>
    <x v="10"/>
    <s v="IB"/>
    <x v="0"/>
    <n v="0.06"/>
    <b v="1"/>
    <x v="0"/>
    <x v="7"/>
  </r>
  <r>
    <s v="KAPE-IB-45663-21-09-2022"/>
    <s v="LTM/0769/22-23"/>
    <n v="20232"/>
    <n v="4810.29"/>
    <s v="HMB-143565"/>
    <s v="KPPE-SB-136648"/>
    <d v="2022-12-30T00:00:00"/>
    <n v="11565168.189999999"/>
    <n v="0.06"/>
    <n v="490.44"/>
    <n v="8174"/>
    <n v="355776.49"/>
    <x v="10"/>
    <s v="IB"/>
    <x v="0"/>
    <n v="0.06"/>
    <b v="1"/>
    <x v="0"/>
    <x v="7"/>
  </r>
  <r>
    <s v="KAPE-IB-45663-21-09-2022"/>
    <s v="LTM/0785/22-23"/>
    <n v="2490"/>
    <n v="4810.29"/>
    <s v="HMB-145521"/>
    <s v="KPEX-SB-78861"/>
    <d v="2022-12-30T00:00:00"/>
    <n v="5902645.0300000003"/>
    <n v="0.05"/>
    <n v="140.4"/>
    <n v="2808"/>
    <n v="152910.35999999999"/>
    <x v="10"/>
    <s v="IB"/>
    <x v="0"/>
    <n v="0.05"/>
    <b v="1"/>
    <x v="0"/>
    <x v="7"/>
  </r>
  <r>
    <s v="KAPE-IB-71811-10-11-2022"/>
    <s v="LTM/0769/22-23"/>
    <n v="20232"/>
    <n v="5503.201"/>
    <s v="HMB-143565"/>
    <s v="KPPE-SB-136648"/>
    <d v="2022-12-30T00:00:00"/>
    <n v="11565168.189999999"/>
    <n v="0.53061000000000003"/>
    <n v="4337.21"/>
    <n v="8174"/>
    <n v="3146312.72"/>
    <x v="10"/>
    <s v="IB"/>
    <x v="0"/>
    <n v="0.53061000000000003"/>
    <b v="1"/>
    <x v="0"/>
    <x v="19"/>
  </r>
  <r>
    <s v="KAPE-IB-71811-10-11-2022"/>
    <s v="LTM/0782/22-23"/>
    <n v="2336"/>
    <n v="5503.201"/>
    <s v="HMB-145191"/>
    <s v="KPEX-SB-78333"/>
    <d v="2022-12-30T00:00:00"/>
    <n v="42061108.259999998"/>
    <n v="0.41666999999999998"/>
    <n v="6681.72"/>
    <n v="16036"/>
    <n v="9172491.629999999"/>
    <x v="10"/>
    <s v="IB"/>
    <x v="0"/>
    <n v="0.41666999999999998"/>
    <b v="1"/>
    <x v="0"/>
    <x v="19"/>
  </r>
  <r>
    <s v="KAPE-IB-73625-14-11-2022"/>
    <s v="LTM/0768/22-23"/>
    <n v="14252"/>
    <n v="5201.009"/>
    <s v="HMB-143492"/>
    <s v="KPPE-SB-134989"/>
    <d v="2022-12-29T00:00:00"/>
    <n v="31247576.390000001"/>
    <n v="1.0101"/>
    <n v="166.66"/>
    <n v="164.99"/>
    <n v="193894.54"/>
    <x v="10"/>
    <s v="IB"/>
    <x v="0"/>
    <n v="1.0101199999999999"/>
    <b v="0"/>
    <x v="0"/>
    <x v="10"/>
  </r>
  <r>
    <s v="KAPW-IB-36748-19-09-2022"/>
    <s v="LTM/0768/22-23"/>
    <n v="14252"/>
    <n v="2847"/>
    <s v="HMB-143492"/>
    <s v="KPPE-SB-134989"/>
    <d v="2022-12-29T00:00:00"/>
    <n v="31247576.390000001"/>
    <n v="0.03"/>
    <n v="422.94"/>
    <n v="14098"/>
    <n v="493356.81999999995"/>
    <x v="10"/>
    <s v="IB"/>
    <x v="0"/>
    <n v="0.03"/>
    <b v="1"/>
    <x v="0"/>
    <x v="2"/>
  </r>
  <r>
    <s v="KAPW-IB-36748-19-09-2022"/>
    <s v="LTM/0769/22-23"/>
    <n v="20232"/>
    <n v="2847"/>
    <s v="HMB-143565"/>
    <s v="KPPE-SB-136648"/>
    <d v="2022-12-30T00:00:00"/>
    <n v="11565168.189999999"/>
    <n v="0.03"/>
    <n v="245.22"/>
    <n v="8174"/>
    <n v="177888.25"/>
    <x v="10"/>
    <s v="IB"/>
    <x v="0"/>
    <n v="0.03"/>
    <b v="1"/>
    <x v="0"/>
    <x v="2"/>
  </r>
  <r>
    <s v="KAPW-IB-36748-19-09-2022"/>
    <s v="LTM/0782/22-23"/>
    <n v="2336"/>
    <n v="2847"/>
    <s v="HMB-145191"/>
    <s v="KPEX-SB-78333"/>
    <d v="2022-12-30T00:00:00"/>
    <n v="42061108.259999998"/>
    <n v="0.03"/>
    <n v="481.08"/>
    <n v="16036"/>
    <n v="660414.12"/>
    <x v="10"/>
    <s v="IB"/>
    <x v="0"/>
    <n v="0.03"/>
    <b v="1"/>
    <x v="0"/>
    <x v="2"/>
  </r>
  <r>
    <s v="KAPW-IB-36748-19-09-2022"/>
    <s v="LTM/0785/22-23"/>
    <n v="2490"/>
    <n v="2847"/>
    <s v="HMB-145521"/>
    <s v="KPEX-SB-78861"/>
    <d v="2022-12-30T00:00:00"/>
    <n v="5902645.0300000003"/>
    <n v="0.03"/>
    <n v="84.24"/>
    <n v="2808"/>
    <n v="91746.22"/>
    <x v="10"/>
    <s v="IB"/>
    <x v="0"/>
    <n v="0.03"/>
    <b v="1"/>
    <x v="0"/>
    <x v="2"/>
  </r>
  <r>
    <s v="KPPI-IB-25585-14-11-2022"/>
    <s v="LTM/0768/22-23"/>
    <n v="14252"/>
    <n v="5201.009"/>
    <s v="HMB-143492"/>
    <s v="KPPE-SB-134989"/>
    <d v="2022-12-29T00:00:00"/>
    <n v="31247576.390000001"/>
    <n v="1.0101"/>
    <n v="14073.73"/>
    <n v="13933.01"/>
    <n v="16417429.689999999"/>
    <x v="10"/>
    <s v="IB"/>
    <x v="0"/>
    <n v="1.0101"/>
    <b v="1"/>
    <x v="0"/>
    <x v="10"/>
  </r>
  <r>
    <s v="KPPI-IB-25585-14-11-2022"/>
    <s v="LTM/0769/22-23"/>
    <n v="20232"/>
    <n v="5201.009"/>
    <s v="HMB-143565"/>
    <s v="KPPE-SB-136648"/>
    <d v="2022-12-30T00:00:00"/>
    <n v="11565168.189999999"/>
    <n v="0.48980000000000001"/>
    <n v="4003.63"/>
    <n v="8174"/>
    <n v="2904319.83"/>
    <x v="10"/>
    <s v="IB"/>
    <x v="0"/>
    <n v="0.48980000000000001"/>
    <b v="1"/>
    <x v="0"/>
    <x v="10"/>
  </r>
  <r>
    <s v="KPPI-IB-27083-21-11-2022"/>
    <s v="LTM/0782/22-23"/>
    <n v="2336"/>
    <n v="5201.009"/>
    <s v="HMB-145191"/>
    <s v="KPEX-SB-78333"/>
    <d v="2022-12-30T00:00:00"/>
    <n v="42061108.259999998"/>
    <n v="0.624"/>
    <n v="10006.460000000001"/>
    <n v="16036"/>
    <n v="13736607.190000001"/>
    <x v="10"/>
    <s v="IB"/>
    <x v="0"/>
    <n v="0.624"/>
    <b v="1"/>
    <x v="0"/>
    <x v="10"/>
  </r>
  <r>
    <s v="KAPE-IB-178010-29-03-2022"/>
    <s v="LTM/0785/22-23"/>
    <n v="2490"/>
    <n v="5407.52"/>
    <s v="HMB-145521"/>
    <s v="KPEX-SB-78861"/>
    <d v="2022-12-30T00:00:00"/>
    <n v="5902645.0300000003"/>
    <n v="1.0101"/>
    <n v="2836.36"/>
    <n v="2808"/>
    <n v="3089094.32"/>
    <x v="10"/>
    <s v="IB"/>
    <x v="0"/>
    <n v="1.0101"/>
    <b v="1"/>
    <x v="0"/>
    <x v="15"/>
  </r>
  <r>
    <s v="PQIB-IB-3057-24-08-2020"/>
    <s v="LTM/0748/22-23"/>
    <n v="3570"/>
    <n v="2701.12"/>
    <s v="HMB-145647"/>
    <s v="KPEX-SB-79608"/>
    <d v="2023-01-01T00:00:00"/>
    <n v="33442672.059999999"/>
    <n v="0.8"/>
    <n v="12772"/>
    <n v="15965"/>
    <n v="14002456.699999999"/>
    <x v="11"/>
    <s v="IB"/>
    <x v="0"/>
    <n v="0.8"/>
    <b v="1"/>
    <x v="0"/>
    <x v="0"/>
  </r>
  <r>
    <s v="PQIB-IB-3057-24-08-2020"/>
    <s v="LTM/0775/22-23"/>
    <n v="8316"/>
    <n v="2701.12"/>
    <s v="HMB-144146"/>
    <s v="KPPE-SB-137663"/>
    <d v="2023-01-01T00:00:00"/>
    <n v="27563348.510000002"/>
    <n v="0.8"/>
    <n v="11576"/>
    <n v="14470"/>
    <n v="9670514.9600000009"/>
    <x v="11"/>
    <s v="IB"/>
    <x v="0"/>
    <n v="0.8"/>
    <b v="1"/>
    <x v="0"/>
    <x v="0"/>
  </r>
  <r>
    <s v="PQIB-IB-3057-24-08-2020"/>
    <s v="LTM/0790/22-23"/>
    <n v="13267"/>
    <n v="2701.12"/>
    <s v="HMB-145797"/>
    <s v="KPPE-SB-137728"/>
    <d v="2023-01-01T00:00:00"/>
    <n v="25644645.030000001"/>
    <n v="0.8"/>
    <n v="10757.6"/>
    <n v="13447"/>
    <n v="7995545.1600000001"/>
    <x v="11"/>
    <s v="IB"/>
    <x v="0"/>
    <n v="0.8"/>
    <b v="1"/>
    <x v="0"/>
    <x v="0"/>
  </r>
  <r>
    <s v="KAPE-IB-44820-20-09-2022"/>
    <s v="LTM/0748/22-23"/>
    <n v="3570"/>
    <n v="2832.1089999999999"/>
    <s v="HMB-145647"/>
    <s v="KPEX-SB-79608"/>
    <d v="2023-01-01T00:00:00"/>
    <n v="33442672.059999999"/>
    <n v="0.04"/>
    <n v="638.6"/>
    <n v="15965"/>
    <n v="700122.84000000008"/>
    <x v="11"/>
    <s v="IB"/>
    <x v="0"/>
    <n v="0.04"/>
    <b v="1"/>
    <x v="0"/>
    <x v="2"/>
  </r>
  <r>
    <s v="KAPE-IB-44820-20-09-2022"/>
    <s v="LTM/0790/22-23"/>
    <n v="13267"/>
    <n v="2832.1089999999999"/>
    <s v="HMB-145797"/>
    <s v="KPPE-SB-137728"/>
    <d v="2023-01-01T00:00:00"/>
    <n v="25644645.030000001"/>
    <n v="0.04"/>
    <n v="345.52"/>
    <n v="8638"/>
    <n v="191724.82"/>
    <x v="11"/>
    <s v="IB"/>
    <x v="0"/>
    <n v="0.04"/>
    <b v="1"/>
    <x v="0"/>
    <x v="2"/>
  </r>
  <r>
    <s v="KAPE-IB-45663-21-09-2022"/>
    <s v="LTM/0775/22-23"/>
    <n v="8316"/>
    <n v="4810.29"/>
    <s v="HMB-144146"/>
    <s v="KPPE-SB-137663"/>
    <d v="2023-01-01T00:00:00"/>
    <n v="27563348.510000002"/>
    <n v="0.06"/>
    <n v="868.2"/>
    <n v="14470"/>
    <n v="725288.62"/>
    <x v="11"/>
    <s v="IB"/>
    <x v="0"/>
    <n v="0.06"/>
    <b v="1"/>
    <x v="0"/>
    <x v="7"/>
  </r>
  <r>
    <s v="KAPE-IB-45663-21-09-2022"/>
    <s v="LTM/0790/22-23"/>
    <n v="13267"/>
    <n v="4810.29"/>
    <s v="HMB-145797"/>
    <s v="KPPE-SB-137728"/>
    <d v="2023-01-01T00:00:00"/>
    <n v="25644645.030000001"/>
    <n v="0.06"/>
    <n v="236.22"/>
    <n v="3937"/>
    <n v="186183.65"/>
    <x v="11"/>
    <s v="IB"/>
    <x v="0"/>
    <n v="0.06"/>
    <b v="1"/>
    <x v="0"/>
    <x v="7"/>
  </r>
  <r>
    <s v="KAPE-IB-71811-10-11-2022"/>
    <s v="LTM/0748/22-23"/>
    <n v="3570"/>
    <n v="5503.201"/>
    <s v="HMB-145647"/>
    <s v="KPEX-SB-79608"/>
    <d v="2023-01-01T00:00:00"/>
    <n v="33442672.059999999"/>
    <n v="0.41666999999999998"/>
    <n v="6652.14"/>
    <n v="15965"/>
    <n v="7293017.3499999996"/>
    <x v="11"/>
    <s v="IB"/>
    <x v="0"/>
    <n v="0.41666999999999998"/>
    <b v="1"/>
    <x v="0"/>
    <x v="19"/>
  </r>
  <r>
    <s v="KAPE-IB-71811-10-11-2022"/>
    <s v="LTM/0790/22-23"/>
    <n v="13267"/>
    <n v="5503.201"/>
    <s v="HMB-145797"/>
    <s v="KPPE-SB-137728"/>
    <d v="2023-01-01T00:00:00"/>
    <n v="25644645.030000001"/>
    <n v="0.53061000000000003"/>
    <n v="4583.41"/>
    <n v="8638"/>
    <n v="2543270.5100000002"/>
    <x v="11"/>
    <s v="IB"/>
    <x v="0"/>
    <n v="0.53061000000000003"/>
    <b v="1"/>
    <x v="0"/>
    <x v="19"/>
  </r>
  <r>
    <s v="KAPW-IB-36748-19-09-2022"/>
    <s v="LTM/0748/22-23"/>
    <n v="3570"/>
    <n v="2847"/>
    <s v="HMB-145647"/>
    <s v="KPEX-SB-79608"/>
    <d v="2023-01-01T00:00:00"/>
    <n v="33442672.059999999"/>
    <n v="0.03"/>
    <n v="478.95000000000005"/>
    <n v="15965"/>
    <n v="525092.13"/>
    <x v="11"/>
    <s v="IB"/>
    <x v="0"/>
    <n v="0.03"/>
    <b v="1"/>
    <x v="0"/>
    <x v="2"/>
  </r>
  <r>
    <s v="KAPW-IB-36748-19-09-2022"/>
    <s v="LTM/0775/22-23"/>
    <n v="8316"/>
    <n v="2847"/>
    <s v="HMB-144146"/>
    <s v="KPPE-SB-137663"/>
    <d v="2023-01-01T00:00:00"/>
    <n v="27563348.510000002"/>
    <n v="0.03"/>
    <n v="434.1"/>
    <n v="14470"/>
    <n v="362644.31"/>
    <x v="11"/>
    <s v="IB"/>
    <x v="0"/>
    <n v="0.03"/>
    <b v="1"/>
    <x v="0"/>
    <x v="2"/>
  </r>
  <r>
    <s v="KAPW-IB-36748-19-09-2022"/>
    <s v="LTM/0790/22-23"/>
    <n v="13267"/>
    <n v="2847"/>
    <s v="HMB-145797"/>
    <s v="KPPE-SB-137728"/>
    <d v="2023-01-01T00:00:00"/>
    <n v="25644645.030000001"/>
    <n v="0.03"/>
    <n v="403.41"/>
    <n v="13447"/>
    <n v="299832.94999999995"/>
    <x v="11"/>
    <s v="IB"/>
    <x v="0"/>
    <n v="0.03"/>
    <b v="1"/>
    <x v="0"/>
    <x v="2"/>
  </r>
  <r>
    <s v="KPFI-TI-2209-21-07-2022"/>
    <s v="LTM/0775/22-23"/>
    <n v="8316"/>
    <n v="4821.1090000000004"/>
    <s v="HMB-144146"/>
    <s v="KPPE-SB-137663"/>
    <d v="2023-01-01T00:00:00"/>
    <n v="27563348.510000002"/>
    <n v="1"/>
    <n v="5500"/>
    <n v="5500"/>
    <n v="4594664.16"/>
    <x v="11"/>
    <s v="TI"/>
    <x v="2"/>
    <n v="1"/>
    <b v="1"/>
    <x v="0"/>
    <x v="6"/>
  </r>
  <r>
    <s v="KPFI-TI-2209-21-07-2022"/>
    <s v="LTM/0790/22-23"/>
    <n v="13267"/>
    <n v="4821.1090000000004"/>
    <s v="HMB-145797"/>
    <s v="KPPE-SB-137728"/>
    <d v="2023-01-01T00:00:00"/>
    <n v="25644645.030000001"/>
    <n v="1"/>
    <n v="7500"/>
    <n v="7500"/>
    <n v="4459443.1400000006"/>
    <x v="11"/>
    <s v="TI"/>
    <x v="2"/>
    <n v="1"/>
    <b v="1"/>
    <x v="0"/>
    <x v="6"/>
  </r>
  <r>
    <s v="KPPI-IB-27083-21-11-2022"/>
    <s v="LTM/0748/22-23"/>
    <n v="3570"/>
    <n v="5201.009"/>
    <s v="HMB-145647"/>
    <s v="KPEX-SB-79608"/>
    <d v="2023-01-01T00:00:00"/>
    <n v="33442672.059999999"/>
    <n v="0.624"/>
    <n v="9962.16"/>
    <n v="15965"/>
    <n v="10921983.050000001"/>
    <x v="11"/>
    <s v="IB"/>
    <x v="0"/>
    <n v="0.624"/>
    <b v="1"/>
    <x v="0"/>
    <x v="10"/>
  </r>
  <r>
    <s v="KPPI-IB-27083-21-11-2022"/>
    <s v="LTM/0775/22-23"/>
    <n v="8316"/>
    <n v="5201.009"/>
    <s v="HMB-144146"/>
    <s v="KPPE-SB-137663"/>
    <d v="2023-01-01T00:00:00"/>
    <n v="27563348.510000002"/>
    <n v="1.0101"/>
    <n v="14616.15"/>
    <n v="14470"/>
    <n v="12210236.460000001"/>
    <x v="11"/>
    <s v="IB"/>
    <x v="0"/>
    <n v="1.0101"/>
    <b v="1"/>
    <x v="0"/>
    <x v="10"/>
  </r>
  <r>
    <s v="KPPI-IB-27083-21-11-2022"/>
    <s v="LTM/0790/22-23"/>
    <n v="13267"/>
    <n v="5201.009"/>
    <s v="HMB-145797"/>
    <s v="KPPE-SB-137728"/>
    <d v="2023-01-01T00:00:00"/>
    <n v="25644645.030000001"/>
    <n v="1.0101"/>
    <n v="3976.76"/>
    <n v="3937"/>
    <n v="3134401.13"/>
    <x v="11"/>
    <s v="IB"/>
    <x v="0"/>
    <n v="1.0101"/>
    <b v="1"/>
    <x v="0"/>
    <x v="10"/>
  </r>
  <r>
    <s v="KPPI-IB-27083-21-11-2022"/>
    <s v="LTM/0790/22-23"/>
    <n v="13267"/>
    <n v="5201.009"/>
    <s v="HMB-145797"/>
    <s v="KPPE-SB-137728"/>
    <d v="2023-01-01T00:00:00"/>
    <n v="25644645.030000001"/>
    <n v="0.48980000000000001"/>
    <n v="4230.8900000000003"/>
    <n v="8638"/>
    <n v="2347697.0099999998"/>
    <x v="11"/>
    <s v="IB"/>
    <x v="0"/>
    <n v="0.48980000000000001"/>
    <b v="1"/>
    <x v="0"/>
    <x v="10"/>
  </r>
  <r>
    <s v="PQIB-IB-3057-24-08-2020"/>
    <s v="LTM/0776/22-23"/>
    <n v="5094"/>
    <n v="2701.12"/>
    <s v="HMB-144109"/>
    <s v="KPPE-SB-138543"/>
    <d v="2023-01-03T00:00:00"/>
    <n v="15730746.4"/>
    <n v="0.8"/>
    <n v="6056.8"/>
    <n v="7571"/>
    <n v="5480262.7400000002"/>
    <x v="11"/>
    <s v="IB"/>
    <x v="0"/>
    <n v="0.8"/>
    <b v="1"/>
    <x v="0"/>
    <x v="0"/>
  </r>
  <r>
    <s v="PQIB-IB-3057-24-08-2020"/>
    <s v="LTM/0778/22-23"/>
    <n v="28264"/>
    <n v="2701.12"/>
    <s v="HMB-144234"/>
    <s v="KPPE-SB-138539"/>
    <d v="2023-01-03T00:00:00"/>
    <n v="57855377.810000002"/>
    <n v="0.8"/>
    <n v="22203.200000000001"/>
    <n v="27754"/>
    <n v="18598116.710000001"/>
    <x v="11"/>
    <s v="IB"/>
    <x v="0"/>
    <n v="0.8"/>
    <b v="1"/>
    <x v="0"/>
    <x v="0"/>
  </r>
  <r>
    <s v="PQIB-IB-3057-24-08-2020"/>
    <s v="LTM/0787/22-23"/>
    <n v="5172"/>
    <n v="2701.12"/>
    <s v="HMB-145610"/>
    <s v="KPPE-SB-138531"/>
    <d v="2023-01-03T00:00:00"/>
    <n v="39367099.100000001"/>
    <n v="0.8"/>
    <n v="14057.16"/>
    <n v="17571.45"/>
    <n v="16229023.77"/>
    <x v="11"/>
    <s v="IB"/>
    <x v="0"/>
    <n v="0.8"/>
    <b v="1"/>
    <x v="0"/>
    <x v="0"/>
  </r>
  <r>
    <s v="KAPE-IB-44820-20-09-2022"/>
    <s v="LTM/0787/22-23"/>
    <n v="5172"/>
    <n v="2832.1089999999999"/>
    <s v="HMB-145610"/>
    <s v="KPPE-SB-138531"/>
    <d v="2023-01-03T00:00:00"/>
    <n v="39367099.100000001"/>
    <n v="0.04"/>
    <n v="161.96"/>
    <n v="4049"/>
    <n v="126682.35"/>
    <x v="11"/>
    <s v="IB"/>
    <x v="0"/>
    <n v="0.04"/>
    <b v="1"/>
    <x v="0"/>
    <x v="2"/>
  </r>
  <r>
    <s v="KAPE-IB-45663-21-09-2022"/>
    <s v="LTM/0776/22-23"/>
    <n v="5094"/>
    <n v="4810.29"/>
    <s v="HMB-144109"/>
    <s v="KPPE-SB-138543"/>
    <d v="2023-01-03T00:00:00"/>
    <n v="15730746.4"/>
    <n v="0.06"/>
    <n v="454.26"/>
    <n v="7571"/>
    <n v="411019.71"/>
    <x v="11"/>
    <s v="IB"/>
    <x v="0"/>
    <n v="0.06"/>
    <b v="1"/>
    <x v="0"/>
    <x v="7"/>
  </r>
  <r>
    <s v="KAPW-IB-36748-19-09-2022"/>
    <s v="LTM/0776/22-23"/>
    <n v="5094"/>
    <n v="2847"/>
    <s v="HMB-144109"/>
    <s v="KPPE-SB-138543"/>
    <d v="2023-01-03T00:00:00"/>
    <n v="15730746.4"/>
    <n v="0.03"/>
    <n v="227.13"/>
    <n v="7571"/>
    <n v="205509.85"/>
    <x v="11"/>
    <s v="IB"/>
    <x v="0"/>
    <n v="0.03"/>
    <b v="1"/>
    <x v="0"/>
    <x v="2"/>
  </r>
  <r>
    <s v="KAPW-IB-36748-19-09-2022"/>
    <s v="LTM/0778/22-23"/>
    <n v="28264"/>
    <n v="2847"/>
    <s v="HMB-144234"/>
    <s v="KPPE-SB-138539"/>
    <d v="2023-01-03T00:00:00"/>
    <n v="57855377.810000002"/>
    <n v="0.03"/>
    <n v="832.62"/>
    <n v="27754"/>
    <n v="697429.38"/>
    <x v="11"/>
    <s v="IB"/>
    <x v="0"/>
    <n v="0.03"/>
    <b v="1"/>
    <x v="0"/>
    <x v="2"/>
  </r>
  <r>
    <s v="KAPW-IB-36748-19-09-2022"/>
    <s v="LTM/0787/22-23"/>
    <n v="5172"/>
    <n v="2847"/>
    <s v="HMB-145610"/>
    <s v="KPPE-SB-138531"/>
    <d v="2023-01-03T00:00:00"/>
    <n v="39367099.100000001"/>
    <n v="0.03"/>
    <n v="527.14"/>
    <n v="17571.45"/>
    <n v="608583.96"/>
    <x v="11"/>
    <s v="IB"/>
    <x v="0"/>
    <n v="0.03"/>
    <b v="1"/>
    <x v="0"/>
    <x v="2"/>
  </r>
  <r>
    <s v="KPFI-TI-2209-21-07-2022"/>
    <s v="LTM/0776/22-23"/>
    <n v="5094"/>
    <n v="4821.1090000000004"/>
    <s v="HMB-144109"/>
    <s v="KPPE-SB-138543"/>
    <d v="2023-01-03T00:00:00"/>
    <n v="15730746.4"/>
    <n v="1"/>
    <n v="3000"/>
    <n v="3000"/>
    <n v="2714434.72"/>
    <x v="11"/>
    <s v="TI"/>
    <x v="2"/>
    <n v="1"/>
    <b v="1"/>
    <x v="0"/>
    <x v="6"/>
  </r>
  <r>
    <s v="KPFI-TI-2209-21-07-2022"/>
    <s v="LTM/0778/22-23"/>
    <n v="28264"/>
    <n v="4821.1090000000004"/>
    <s v="HMB-144234"/>
    <s v="KPPE-SB-138539"/>
    <d v="2023-01-03T00:00:00"/>
    <n v="57855377.810000002"/>
    <n v="1"/>
    <n v="18000"/>
    <n v="18000"/>
    <n v="15077380.77"/>
    <x v="11"/>
    <s v="TI"/>
    <x v="2"/>
    <n v="1"/>
    <b v="1"/>
    <x v="0"/>
    <x v="6"/>
  </r>
  <r>
    <s v="KPFI-TI-2209-21-07-2022"/>
    <s v="LTM/0787/22-23"/>
    <n v="5172"/>
    <n v="4821.1090000000004"/>
    <s v="HMB-145610"/>
    <s v="KPPE-SB-138531"/>
    <d v="2023-01-03T00:00:00"/>
    <n v="39367099.100000001"/>
    <n v="1"/>
    <n v="1500"/>
    <n v="1500"/>
    <n v="1898977.74"/>
    <x v="11"/>
    <s v="TI"/>
    <x v="2"/>
    <n v="1"/>
    <b v="1"/>
    <x v="0"/>
    <x v="6"/>
  </r>
  <r>
    <s v="KAPE-IB-111629-17-12-2021"/>
    <s v="LTM/0787/22-23"/>
    <n v="5172"/>
    <n v="5402.33"/>
    <s v="HMB-145610"/>
    <s v="KPPE-SB-138531"/>
    <d v="2023-01-03T00:00:00"/>
    <n v="39367099.100000001"/>
    <n v="1.0101"/>
    <n v="8000.34"/>
    <n v="7920.35"/>
    <n v="8149613.8499999996"/>
    <x v="11"/>
    <s v="IB"/>
    <x v="0"/>
    <n v="1.0101"/>
    <b v="1"/>
    <x v="0"/>
    <x v="18"/>
  </r>
  <r>
    <s v="KPPI-IB-27083-21-11-2022"/>
    <s v="LTM/0776/22-23"/>
    <n v="5094"/>
    <n v="5201.009"/>
    <s v="HMB-144109"/>
    <s v="KPPE-SB-138543"/>
    <d v="2023-01-03T00:00:00"/>
    <n v="15730746.4"/>
    <n v="1.0101"/>
    <n v="7647.47"/>
    <n v="7571"/>
    <n v="6919519.3700000001"/>
    <x v="11"/>
    <s v="IB"/>
    <x v="0"/>
    <n v="1.0101"/>
    <b v="1"/>
    <x v="0"/>
    <x v="10"/>
  </r>
  <r>
    <s v="KPPI-IB-27083-21-11-2022"/>
    <s v="LTM/0778/22-23"/>
    <n v="28264"/>
    <n v="5201.009"/>
    <s v="HMB-144234"/>
    <s v="KPPE-SB-138539"/>
    <d v="2023-01-03T00:00:00"/>
    <n v="57855377.810000002"/>
    <n v="1.0101"/>
    <n v="28034.32"/>
    <n v="27754"/>
    <n v="23482450.960000001"/>
    <x v="11"/>
    <s v="IB"/>
    <x v="0"/>
    <n v="1.0101"/>
    <b v="1"/>
    <x v="0"/>
    <x v="10"/>
  </r>
  <r>
    <s v="KAPW-TI-19967-15-08-2022"/>
    <s v="LTM/0787/22-23"/>
    <n v="5172"/>
    <n v="9606.2199999999993"/>
    <s v="HMB-145610"/>
    <s v="KPPE-SB-138531"/>
    <d v="2023-01-03T00:00:00"/>
    <n v="39367099.100000001"/>
    <n v="1"/>
    <n v="10"/>
    <n v="10"/>
    <n v="12659.85"/>
    <x v="11"/>
    <s v="TI"/>
    <x v="2"/>
    <n v="1"/>
    <b v="1"/>
    <x v="0"/>
    <x v="6"/>
  </r>
  <r>
    <s v="KAPE-IB-115712-23-12-2021"/>
    <s v="LTM/0787/22-23"/>
    <n v="5172"/>
    <n v="5402.33"/>
    <s v="HMB-145610"/>
    <s v="KPPE-SB-138531"/>
    <d v="2023-01-03T00:00:00"/>
    <n v="39367099.100000001"/>
    <n v="1.0101"/>
    <n v="9748.58"/>
    <n v="9651.1"/>
    <n v="12341557.58"/>
    <x v="11"/>
    <s v="IB"/>
    <x v="0"/>
    <n v="1.0101"/>
    <b v="1"/>
    <x v="0"/>
    <x v="18"/>
  </r>
  <r>
    <s v="PQIB-IB-3057-24-08-2020"/>
    <s v="LTM/0789/22-23"/>
    <n v="11094"/>
    <n v="2701.12"/>
    <s v="HMB-145796"/>
    <s v="KPEX-SB-80191"/>
    <d v="2023-01-03T00:00:00"/>
    <n v="30688718"/>
    <n v="0.8"/>
    <n v="7340"/>
    <n v="9175"/>
    <n v="11853215.92"/>
    <x v="11"/>
    <s v="IB"/>
    <x v="0"/>
    <n v="0.8"/>
    <b v="1"/>
    <x v="0"/>
    <x v="0"/>
  </r>
  <r>
    <s v="PQIB-IB-3057-24-08-2020"/>
    <s v="LTM/0792/22-23"/>
    <n v="8260"/>
    <n v="2701.12"/>
    <s v="ABL-000046"/>
    <s v="KPEX-SB-80609"/>
    <d v="2023-01-04T00:00:00"/>
    <n v="17624861.66"/>
    <n v="0.8"/>
    <n v="3560"/>
    <n v="4450"/>
    <n v="7656205.5200000005"/>
    <x v="11"/>
    <s v="IB"/>
    <x v="0"/>
    <n v="0.8"/>
    <b v="1"/>
    <x v="0"/>
    <x v="0"/>
  </r>
  <r>
    <s v="PQIB-IB-3057-24-08-2020"/>
    <s v="LTM/0793/22-23"/>
    <n v="83210"/>
    <n v="2701.12"/>
    <s v="HMB-000265"/>
    <s v="KPPE-SB-139320"/>
    <d v="2023-01-04T00:00:00"/>
    <n v="76110137.799999997"/>
    <n v="0.8"/>
    <n v="32839.200000000004"/>
    <n v="41049"/>
    <n v="27161209.529999997"/>
    <x v="11"/>
    <s v="IB"/>
    <x v="0"/>
    <n v="0.8"/>
    <b v="1"/>
    <x v="0"/>
    <x v="0"/>
  </r>
  <r>
    <s v="KAPE-IB-44820-20-09-2022"/>
    <s v="LTM/0793/22-23"/>
    <n v="83210"/>
    <n v="2832.1089999999999"/>
    <s v="HMB-000265"/>
    <s v="KPPE-SB-139320"/>
    <d v="2023-01-04T00:00:00"/>
    <n v="76110137.799999997"/>
    <n v="0.04"/>
    <n v="1641.9599999999998"/>
    <n v="41049"/>
    <n v="1358060.48"/>
    <x v="11"/>
    <s v="IB"/>
    <x v="0"/>
    <n v="0.04"/>
    <b v="1"/>
    <x v="0"/>
    <x v="2"/>
  </r>
  <r>
    <s v="KAPE-IB-45663-21-09-2022"/>
    <s v="LTM/0789/22-23"/>
    <n v="11094"/>
    <n v="4810.29"/>
    <s v="HMB-145796"/>
    <s v="KPEX-SB-80191"/>
    <d v="2023-01-03T00:00:00"/>
    <n v="30688718"/>
    <n v="0.06"/>
    <n v="202.82"/>
    <n v="3380.33"/>
    <n v="257000.29"/>
    <x v="11"/>
    <s v="IB"/>
    <x v="0"/>
    <n v="0.06"/>
    <b v="1"/>
    <x v="0"/>
    <x v="7"/>
  </r>
  <r>
    <s v="KAPE-IB-71811-10-11-2022"/>
    <s v="LTM/0793/22-23"/>
    <n v="83210"/>
    <n v="5503.201"/>
    <s v="HMB-000265"/>
    <s v="KPPE-SB-139320"/>
    <d v="2023-01-04T00:00:00"/>
    <n v="76110137.799999997"/>
    <n v="0.53061000000000003"/>
    <n v="10772.45"/>
    <n v="20302"/>
    <n v="7651766.5500000007"/>
    <x v="11"/>
    <s v="IB"/>
    <x v="0"/>
    <n v="0.53061000000000003"/>
    <b v="1"/>
    <x v="0"/>
    <x v="19"/>
  </r>
  <r>
    <s v="KAPE-TI-26682-18-08-2022"/>
    <s v="LTM/0793/22-23"/>
    <n v="83210"/>
    <n v="4821.1090000000004"/>
    <s v="HMB-000265"/>
    <s v="KPPE-SB-139320"/>
    <d v="2023-01-04T00:00:00"/>
    <n v="76110137.799999997"/>
    <n v="1"/>
    <n v="45"/>
    <n v="45"/>
    <n v="31007.01"/>
    <x v="11"/>
    <s v="TI"/>
    <x v="2"/>
    <n v="1"/>
    <b v="1"/>
    <x v="0"/>
    <x v="6"/>
  </r>
  <r>
    <s v="KAPW-IB-36748-19-09-2022"/>
    <s v="LTM/0789/22-23"/>
    <n v="11094"/>
    <n v="2847"/>
    <s v="HMB-145796"/>
    <s v="KPEX-SB-80191"/>
    <d v="2023-01-03T00:00:00"/>
    <n v="30688718"/>
    <n v="0.03"/>
    <n v="275.25"/>
    <n v="9175"/>
    <n v="444495.46"/>
    <x v="11"/>
    <s v="IB"/>
    <x v="0"/>
    <n v="0.03"/>
    <b v="1"/>
    <x v="0"/>
    <x v="2"/>
  </r>
  <r>
    <s v="KAPW-IB-36748-19-09-2022"/>
    <s v="LTM/0792/22-23"/>
    <n v="8260"/>
    <n v="2847"/>
    <s v="ABL-000046"/>
    <s v="KPEX-SB-80609"/>
    <d v="2023-01-04T00:00:00"/>
    <n v="17624861.66"/>
    <n v="0.03"/>
    <n v="133.5"/>
    <n v="4450"/>
    <n v="287107.71000000002"/>
    <x v="11"/>
    <s v="IB"/>
    <x v="0"/>
    <n v="0.03"/>
    <b v="1"/>
    <x v="0"/>
    <x v="2"/>
  </r>
  <r>
    <s v="KAPW-IB-36748-19-09-2022"/>
    <s v="LTM/0793/22-23"/>
    <n v="83210"/>
    <n v="2847"/>
    <s v="HMB-000265"/>
    <s v="KPPE-SB-139320"/>
    <d v="2023-01-04T00:00:00"/>
    <n v="76110137.799999997"/>
    <n v="0.03"/>
    <n v="1231.47"/>
    <n v="41049"/>
    <n v="1018545.3500000001"/>
    <x v="11"/>
    <s v="IB"/>
    <x v="0"/>
    <n v="0.03"/>
    <b v="1"/>
    <x v="0"/>
    <x v="2"/>
  </r>
  <r>
    <s v="KPFI-TI-2209-21-07-2022"/>
    <s v="LTM/0789/22-23"/>
    <n v="11094"/>
    <n v="4821.1090000000004"/>
    <s v="HMB-145796"/>
    <s v="KPEX-SB-80191"/>
    <d v="2023-01-03T00:00:00"/>
    <n v="30688718"/>
    <n v="1"/>
    <n v="2500"/>
    <n v="2500"/>
    <n v="3167837.06"/>
    <x v="11"/>
    <s v="TI"/>
    <x v="2"/>
    <n v="1"/>
    <b v="1"/>
    <x v="0"/>
    <x v="6"/>
  </r>
  <r>
    <s v="KPPI-IB-27083-21-11-2022"/>
    <s v="LTM/0789/22-23"/>
    <n v="11094"/>
    <n v="5201.009"/>
    <s v="HMB-145796"/>
    <s v="KPEX-SB-80191"/>
    <d v="2023-01-03T00:00:00"/>
    <n v="30688718"/>
    <n v="1.0101"/>
    <n v="9267.67"/>
    <n v="9175"/>
    <n v="14966169.26"/>
    <x v="11"/>
    <s v="IB"/>
    <x v="0"/>
    <n v="1.0101"/>
    <b v="1"/>
    <x v="0"/>
    <x v="10"/>
  </r>
  <r>
    <s v="KPPI-IB-27083-21-11-2022"/>
    <s v="LTM/0792/22-23"/>
    <n v="8260"/>
    <n v="5201.009"/>
    <s v="ABL-000046"/>
    <s v="KPEX-SB-80609"/>
    <d v="2023-01-04T00:00:00"/>
    <n v="17624861.66"/>
    <n v="1.0101"/>
    <n v="4494.9399999999996"/>
    <n v="4450"/>
    <n v="9666906.9800000004"/>
    <x v="11"/>
    <s v="IB"/>
    <x v="0"/>
    <n v="1.0101"/>
    <b v="1"/>
    <x v="0"/>
    <x v="10"/>
  </r>
  <r>
    <s v="KPPI-IB-27083-21-11-2022"/>
    <s v="LTM/0793/22-23"/>
    <n v="83210"/>
    <n v="5201.009"/>
    <s v="HMB-000265"/>
    <s v="KPPE-SB-139320"/>
    <d v="2023-01-04T00:00:00"/>
    <n v="76110137.799999997"/>
    <n v="0.48980000000000001"/>
    <n v="9943.92"/>
    <n v="20302"/>
    <n v="7063308.3399999999"/>
    <x v="11"/>
    <s v="IB"/>
    <x v="0"/>
    <n v="0.48980000000000001"/>
    <b v="1"/>
    <x v="0"/>
    <x v="10"/>
  </r>
  <r>
    <s v="KPFI-TI-17393-28-11-2022"/>
    <s v="LTM/0793/22-23"/>
    <n v="83210"/>
    <n v="8523.5990000000002"/>
    <s v="HMB-000265"/>
    <s v="KPPE-SB-139320"/>
    <d v="2023-01-04T00:00:00"/>
    <n v="76110137.799999997"/>
    <n v="1"/>
    <n v="47110"/>
    <n v="47110"/>
    <n v="31826240.259999998"/>
    <x v="11"/>
    <s v="TI"/>
    <x v="2"/>
    <n v="1"/>
    <b v="1"/>
    <x v="0"/>
    <x v="6"/>
  </r>
  <r>
    <s v="KPFI-TI-3912-05-08-2022"/>
    <s v="LTM/0792/22-23"/>
    <n v="8260"/>
    <n v="4821.8999999999996"/>
    <s v="ABL-000046"/>
    <s v="KPEX-SB-80609"/>
    <d v="2023-01-04T00:00:00"/>
    <n v="17624861.66"/>
    <n v="1"/>
    <n v="7"/>
    <n v="7"/>
    <n v="14641.449999999999"/>
    <x v="11"/>
    <s v="TI"/>
    <x v="2"/>
    <n v="1"/>
    <b v="1"/>
    <x v="0"/>
    <x v="6"/>
  </r>
  <r>
    <s v="PQIB-IB-3057-24-08-2020"/>
    <s v="LTM/0793A/22-23"/>
    <n v="48920"/>
    <n v="2701.12"/>
    <s v="HMB-000819"/>
    <s v="KPPE-SB-140197"/>
    <d v="2023-01-05T00:00:00"/>
    <n v="40035117.670000002"/>
    <n v="0.8"/>
    <n v="22738.399999999998"/>
    <n v="28423"/>
    <n v="29128184.829999998"/>
    <x v="11"/>
    <s v="IB"/>
    <x v="0"/>
    <n v="0.8"/>
    <b v="1"/>
    <x v="0"/>
    <x v="0"/>
  </r>
  <r>
    <s v="KAPE-IB-44820-20-09-2022"/>
    <s v="LTM/0793A/22-23"/>
    <n v="48920"/>
    <n v="2832.1089999999999"/>
    <s v="HMB-000819"/>
    <s v="KPPE-SB-140197"/>
    <d v="2023-01-05T00:00:00"/>
    <n v="40035117.670000002"/>
    <n v="0.04"/>
    <n v="1136.92"/>
    <n v="28423"/>
    <n v="1456409.25"/>
    <x v="11"/>
    <s v="IB"/>
    <x v="0"/>
    <n v="0.04"/>
    <b v="1"/>
    <x v="0"/>
    <x v="2"/>
  </r>
  <r>
    <s v="KAPE-IB-71811-10-11-2022"/>
    <s v="LTM/0793A/22-23"/>
    <n v="48920"/>
    <n v="5503.201"/>
    <s v="HMB-000819"/>
    <s v="KPPE-SB-140197"/>
    <d v="2023-01-05T00:00:00"/>
    <n v="40035117.670000002"/>
    <n v="0.53061000000000003"/>
    <n v="8134.25"/>
    <n v="15330"/>
    <n v="4310471.3"/>
    <x v="11"/>
    <s v="IB"/>
    <x v="0"/>
    <n v="0.53061000000000003"/>
    <b v="1"/>
    <x v="0"/>
    <x v="19"/>
  </r>
  <r>
    <s v="KAPW-IB-36748-19-09-2022"/>
    <s v="LTM/0793A/22-23"/>
    <n v="48920"/>
    <n v="2847"/>
    <s v="HMB-000819"/>
    <s v="KPPE-SB-140197"/>
    <d v="2023-01-05T00:00:00"/>
    <n v="40035117.670000002"/>
    <n v="0.03"/>
    <n v="852.68999999999994"/>
    <n v="28423"/>
    <n v="1092306.93"/>
    <x v="11"/>
    <s v="IB"/>
    <x v="0"/>
    <n v="0.03"/>
    <b v="1"/>
    <x v="0"/>
    <x v="2"/>
  </r>
  <r>
    <s v="KPPI-IB-27083-21-11-2022"/>
    <s v="LTM/0793A/22-23"/>
    <n v="48920"/>
    <n v="5201.009"/>
    <s v="HMB-000819"/>
    <s v="KPPE-SB-140197"/>
    <d v="2023-01-05T00:00:00"/>
    <n v="40035117.670000002"/>
    <n v="0.48980000000000001"/>
    <n v="7508.63"/>
    <n v="15330"/>
    <n v="3978945.09"/>
    <x v="11"/>
    <s v="IB"/>
    <x v="0"/>
    <n v="0.48980000000000001"/>
    <b v="1"/>
    <x v="0"/>
    <x v="10"/>
  </r>
  <r>
    <s v="KPFI-TI-3912-05-08-2022"/>
    <s v="LTM/0793A/22-23"/>
    <n v="48920"/>
    <n v="4821.8999999999996"/>
    <s v="HMB-000819"/>
    <s v="KPPE-SB-140197"/>
    <d v="2023-01-05T00:00:00"/>
    <n v="40035117.670000002"/>
    <n v="1"/>
    <n v="45"/>
    <n v="45"/>
    <n v="68800.28"/>
    <x v="11"/>
    <s v="TI"/>
    <x v="2"/>
    <n v="1"/>
    <b v="1"/>
    <x v="0"/>
    <x v="6"/>
  </r>
  <r>
    <s v="KPAF-TI-51553-05-04-2022"/>
    <s v="LTM/0793B/22-23"/>
    <n v="43245"/>
    <n v="8523.5990000000002"/>
    <s v="HMB-001533"/>
    <s v="KPPE-SB-141572"/>
    <d v="2023-01-06T00:00:00"/>
    <n v="32705776.370000001"/>
    <n v="1"/>
    <n v="40000"/>
    <n v="40000"/>
    <n v="16393803.83"/>
    <x v="11"/>
    <s v="TI"/>
    <x v="2"/>
    <n v="1"/>
    <b v="1"/>
    <x v="0"/>
    <x v="6"/>
  </r>
  <r>
    <s v="PQIB-IB-3057-24-08-2020"/>
    <s v="LTM/0793B/22-23"/>
    <n v="43245"/>
    <n v="2701.12"/>
    <s v="HMB-001533"/>
    <s v="KPPE-SB-141572"/>
    <d v="2023-01-06T00:00:00"/>
    <n v="32705776.370000001"/>
    <n v="0.8"/>
    <n v="16269.599999999999"/>
    <n v="20337"/>
    <n v="10838374.48"/>
    <x v="11"/>
    <s v="IB"/>
    <x v="0"/>
    <n v="0.8"/>
    <b v="1"/>
    <x v="0"/>
    <x v="0"/>
  </r>
  <r>
    <s v="PQIB-IB-3057-24-08-2020"/>
    <s v="LTM/0795/22-23"/>
    <n v="7860"/>
    <n v="2701.12"/>
    <s v="HMB-001312"/>
    <s v="KPPE-SB-141343"/>
    <d v="2023-01-06T00:00:00"/>
    <n v="12865179.4"/>
    <n v="0.8"/>
    <n v="4994.3999999999996"/>
    <n v="6243"/>
    <n v="5593254.2199999997"/>
    <x v="11"/>
    <s v="IB"/>
    <x v="0"/>
    <n v="0.8"/>
    <b v="1"/>
    <x v="0"/>
    <x v="0"/>
  </r>
  <r>
    <s v="KPAF-TI-6976-22-08-2022"/>
    <s v="LTM/0781/22-23"/>
    <n v="5613"/>
    <n v="8308.2000000000007"/>
    <s v="HMB-144915"/>
    <s v="KPAE-SB-41328"/>
    <d v="2023-01-05T00:00:00"/>
    <n v="13668174.890000001"/>
    <n v="1"/>
    <n v="20"/>
    <n v="20"/>
    <n v="75066.22"/>
    <x v="11"/>
    <s v="TI"/>
    <x v="2"/>
    <n v="1"/>
    <b v="1"/>
    <x v="0"/>
    <x v="6"/>
  </r>
  <r>
    <s v="KPAF-TI-6976-22-08-2022"/>
    <s v="LTM/0781/22-23"/>
    <n v="5613"/>
    <n v="9606.2919999999995"/>
    <s v="HMB-144915"/>
    <s v="KPAE-SB-41328"/>
    <d v="2023-01-05T00:00:00"/>
    <n v="13668174.890000001"/>
    <n v="1"/>
    <n v="20"/>
    <n v="20"/>
    <n v="75066.22"/>
    <x v="11"/>
    <s v="TI"/>
    <x v="2"/>
    <n v="1"/>
    <b v="1"/>
    <x v="0"/>
    <x v="6"/>
  </r>
  <r>
    <s v="KAPE-IB-44820-20-09-2022"/>
    <s v="LTM/0793B/22-23"/>
    <n v="43245"/>
    <n v="2832.1089999999999"/>
    <s v="HMB-001533"/>
    <s v="KPPE-SB-141572"/>
    <d v="2023-01-06T00:00:00"/>
    <n v="32705776.370000001"/>
    <n v="0.04"/>
    <n v="813.48"/>
    <n v="20337"/>
    <n v="541918.71999999997"/>
    <x v="11"/>
    <s v="IB"/>
    <x v="0"/>
    <n v="0.04"/>
    <b v="1"/>
    <x v="0"/>
    <x v="2"/>
  </r>
  <r>
    <s v="KAPE-IB-71811-10-11-2022"/>
    <s v="LTM/0793B/22-23"/>
    <n v="43245"/>
    <n v="5503.201"/>
    <s v="HMB-001533"/>
    <s v="KPPE-SB-141572"/>
    <d v="2023-01-06T00:00:00"/>
    <n v="32705776.370000001"/>
    <n v="0.53061000000000003"/>
    <n v="1147.71"/>
    <n v="2163"/>
    <n v="472000.85"/>
    <x v="11"/>
    <s v="IB"/>
    <x v="0"/>
    <n v="0.53061000000000003"/>
    <b v="1"/>
    <x v="0"/>
    <x v="19"/>
  </r>
  <r>
    <s v="KAPE-IB-71811-10-11-2022"/>
    <s v="LTM/0793B/22-23"/>
    <n v="43245"/>
    <n v="5503.201"/>
    <s v="HMB-001533"/>
    <s v="KPPE-SB-141572"/>
    <d v="2023-01-06T00:00:00"/>
    <n v="32705776.370000001"/>
    <n v="0.41666999999999998"/>
    <n v="3543.7799999999997"/>
    <n v="8505"/>
    <n v="1443406.03"/>
    <x v="11"/>
    <s v="IB"/>
    <x v="0"/>
    <n v="0.41666999999999998"/>
    <b v="1"/>
    <x v="0"/>
    <x v="19"/>
  </r>
  <r>
    <s v="KAPE-TI-26682-18-08-2022"/>
    <s v="LTM/0793B/22-23"/>
    <n v="43245"/>
    <n v="4821.1090000000004"/>
    <s v="HMB-001533"/>
    <s v="KPPE-SB-141572"/>
    <d v="2023-01-06T00:00:00"/>
    <n v="32705776.370000001"/>
    <n v="1"/>
    <n v="10"/>
    <n v="10"/>
    <n v="5483.7300000000005"/>
    <x v="11"/>
    <s v="TI"/>
    <x v="2"/>
    <n v="1"/>
    <b v="1"/>
    <x v="0"/>
    <x v="6"/>
  </r>
  <r>
    <s v="KAPW-IB-36748-19-09-2022"/>
    <s v="LTM/0793B/22-23"/>
    <n v="43245"/>
    <n v="2847"/>
    <s v="HMB-001533"/>
    <s v="KPPE-SB-141572"/>
    <d v="2023-01-06T00:00:00"/>
    <n v="32705776.370000001"/>
    <n v="0.03"/>
    <n v="610.1099999999999"/>
    <n v="20337"/>
    <n v="406439.04"/>
    <x v="11"/>
    <s v="IB"/>
    <x v="0"/>
    <n v="0.03"/>
    <b v="1"/>
    <x v="0"/>
    <x v="2"/>
  </r>
  <r>
    <s v="KAPW-IB-36748-19-09-2022"/>
    <s v="LTM/0795/22-23"/>
    <n v="7860"/>
    <n v="2847"/>
    <s v="HMB-001312"/>
    <s v="KPPE-SB-141343"/>
    <d v="2023-01-06T00:00:00"/>
    <n v="12865179.4"/>
    <n v="0.03"/>
    <n v="187.29"/>
    <n v="6243"/>
    <n v="209747.03"/>
    <x v="11"/>
    <s v="IB"/>
    <x v="0"/>
    <n v="0.03"/>
    <b v="1"/>
    <x v="0"/>
    <x v="2"/>
  </r>
  <r>
    <s v="KPFI-TI-2209-21-07-2022"/>
    <s v="LTM/0781/22-23"/>
    <n v="5613"/>
    <n v="4821.1090000000004"/>
    <s v="HMB-144915"/>
    <s v="KPAE-SB-41328"/>
    <d v="2023-01-05T00:00:00"/>
    <n v="13668174.890000001"/>
    <n v="1"/>
    <n v="3000"/>
    <n v="3000"/>
    <n v="13312925.07"/>
    <x v="11"/>
    <s v="TI"/>
    <x v="2"/>
    <n v="1"/>
    <b v="1"/>
    <x v="0"/>
    <x v="6"/>
  </r>
  <r>
    <s v="PQZI-EP-2023-27-07-2022"/>
    <s v="LTM/0781/22-23"/>
    <n v="5613"/>
    <n v="9607.11"/>
    <s v="HMB-144915"/>
    <s v="KPAE-SB-41328"/>
    <d v="2023-01-05T00:00:00"/>
    <n v="13668174.890000001"/>
    <n v="1"/>
    <n v="50"/>
    <n v="50"/>
    <n v="205117.27"/>
    <x v="11"/>
    <s v="EP"/>
    <x v="2"/>
    <n v="1"/>
    <b v="1"/>
    <x v="0"/>
    <x v="6"/>
  </r>
  <r>
    <s v="KPPI-IB-27083-21-11-2022"/>
    <s v="LTM/0793B/22-23"/>
    <n v="43245"/>
    <n v="5201.009"/>
    <s v="HMB-001533"/>
    <s v="KPPE-SB-141572"/>
    <d v="2023-01-06T00:00:00"/>
    <n v="32705776.370000001"/>
    <n v="0.624"/>
    <n v="5307.12"/>
    <n v="8505"/>
    <n v="2161700.7400000002"/>
    <x v="11"/>
    <s v="IB"/>
    <x v="0"/>
    <n v="0.624"/>
    <b v="1"/>
    <x v="0"/>
    <x v="10"/>
  </r>
  <r>
    <s v="KPPI-IB-27083-21-11-2022"/>
    <s v="LTM/0793B/22-23"/>
    <n v="43245"/>
    <n v="5201.009"/>
    <s v="HMB-001533"/>
    <s v="KPPE-SB-141572"/>
    <d v="2023-01-06T00:00:00"/>
    <n v="32705776.370000001"/>
    <n v="0.48980000000000001"/>
    <n v="1059.44"/>
    <n v="2163"/>
    <n v="435699.42"/>
    <x v="11"/>
    <s v="IB"/>
    <x v="0"/>
    <n v="0.48980000000000001"/>
    <b v="1"/>
    <x v="0"/>
    <x v="10"/>
  </r>
  <r>
    <s v="KPPI-IB-27083-21-11-2022"/>
    <s v="LTM/0795/22-23"/>
    <n v="7860"/>
    <n v="5201.009"/>
    <s v="HMB-001312"/>
    <s v="KPPE-SB-141343"/>
    <d v="2023-01-06T00:00:00"/>
    <n v="12865179.4"/>
    <n v="1.0101"/>
    <n v="6306.05"/>
    <n v="6243"/>
    <n v="7062178.6000000006"/>
    <x v="11"/>
    <s v="IB"/>
    <x v="0"/>
    <n v="1.0101"/>
    <b v="1"/>
    <x v="0"/>
    <x v="10"/>
  </r>
  <r>
    <s v="KPFI-TI-3912-05-08-2022"/>
    <s v="LTM/0793B/22-23"/>
    <n v="43245"/>
    <n v="4821.8999999999996"/>
    <s v="HMB-001533"/>
    <s v="KPPE-SB-141572"/>
    <d v="2023-01-06T00:00:00"/>
    <n v="32705776.370000001"/>
    <n v="1"/>
    <n v="25"/>
    <n v="25"/>
    <n v="6949.53"/>
    <x v="11"/>
    <s v="TI"/>
    <x v="2"/>
    <n v="1"/>
    <b v="1"/>
    <x v="0"/>
    <x v="6"/>
  </r>
  <r>
    <s v="PQIB-IB-3057-24-08-2020"/>
    <s v="LTM/0805/22-23"/>
    <n v="3686"/>
    <n v="2701.12"/>
    <s v="HMB-001657"/>
    <s v="KPPE-SB-142224"/>
    <d v="2023-01-07T00:00:00"/>
    <n v="35999219.409999996"/>
    <n v="0.8"/>
    <n v="13400.25"/>
    <n v="16750.309999999998"/>
    <m/>
    <x v="11"/>
    <s v="IB"/>
    <x v="0"/>
    <n v="0.8"/>
    <b v="1"/>
    <x v="0"/>
    <x v="0"/>
  </r>
  <r>
    <s v="KAPE-IB-44820-20-09-2022"/>
    <s v="LTM/0805/22-23"/>
    <n v="3686"/>
    <n v="2832.1089999999999"/>
    <s v="HMB-001657"/>
    <s v="KPPE-SB-142224"/>
    <d v="2023-01-07T00:00:00"/>
    <n v="35999219.409999996"/>
    <n v="0.04"/>
    <n v="253.4"/>
    <n v="6335"/>
    <m/>
    <x v="11"/>
    <s v="IB"/>
    <x v="0"/>
    <n v="0.04"/>
    <b v="1"/>
    <x v="0"/>
    <x v="2"/>
  </r>
  <r>
    <s v="KAPW-IB-36748-19-09-2022"/>
    <s v="LTM/0805/22-23"/>
    <n v="3686"/>
    <n v="2847"/>
    <s v="HMB-001657"/>
    <s v="KPPE-SB-142224"/>
    <d v="2023-01-07T00:00:00"/>
    <n v="35999219.409999996"/>
    <n v="0.03"/>
    <n v="502.51"/>
    <n v="16750.309999999998"/>
    <m/>
    <x v="11"/>
    <s v="IB"/>
    <x v="0"/>
    <n v="0.03"/>
    <b v="1"/>
    <x v="0"/>
    <x v="2"/>
  </r>
  <r>
    <s v="KAPW-TI-19967-15-08-2022"/>
    <s v="LTM/0805/22-23"/>
    <n v="3686"/>
    <n v="9606.2199999999993"/>
    <s v="HMB-001657"/>
    <s v="KPPE-SB-142224"/>
    <d v="2023-01-07T00:00:00"/>
    <n v="35999219.409999996"/>
    <n v="1"/>
    <n v="10"/>
    <n v="10"/>
    <m/>
    <x v="11"/>
    <s v="TI"/>
    <x v="2"/>
    <n v="1"/>
    <b v="1"/>
    <x v="0"/>
    <x v="6"/>
  </r>
  <r>
    <s v="KAPE-IB-115712-23-12-2021"/>
    <s v="LTM/0805/22-23"/>
    <n v="3686"/>
    <n v="5402.33"/>
    <s v="HMB-001657"/>
    <s v="KPPE-SB-142224"/>
    <d v="2023-01-07T00:00:00"/>
    <n v="35999219.409999996"/>
    <n v="1.0101"/>
    <n v="4340.79"/>
    <n v="4297.3900000000003"/>
    <m/>
    <x v="11"/>
    <s v="IB"/>
    <x v="0"/>
    <n v="1.0101"/>
    <b v="1"/>
    <x v="0"/>
    <x v="18"/>
  </r>
  <r>
    <s v="KAPE-IB-121234-03-01-2022"/>
    <s v="LTM/0805/22-23"/>
    <n v="3686"/>
    <n v="5402.33"/>
    <s v="HMB-001657"/>
    <s v="KPPE-SB-142224"/>
    <d v="2023-01-07T00:00:00"/>
    <n v="35999219.409999996"/>
    <n v="1.0101"/>
    <n v="12578.69"/>
    <n v="12452.92"/>
    <m/>
    <x v="11"/>
    <s v="IB"/>
    <x v="0"/>
    <n v="1.0101"/>
    <b v="1"/>
    <x v="0"/>
    <x v="18"/>
  </r>
  <r>
    <s v="SKZI-EP-167-14-06-2022"/>
    <s v="LTM/0803/22-23"/>
    <n v="81516"/>
    <n v="9607.2000000000007"/>
    <s v="HMB-001488"/>
    <s v="KPPE-SB-142221"/>
    <d v="2023-01-07T00:00:00"/>
    <n v="41088065.289999999"/>
    <n v="1.0500000000000001E-2"/>
    <n v="1372.9"/>
    <n v="130752.48"/>
    <m/>
    <x v="11"/>
    <s v="EP"/>
    <x v="2"/>
    <n v="1.0500000000000001E-2"/>
    <b v="1"/>
    <x v="0"/>
    <x v="6"/>
  </r>
  <r>
    <s v="SKZI-EP-167-14-06-2022"/>
    <s v="LTM/0803/22-23"/>
    <n v="81516"/>
    <n v="9607.2000000000007"/>
    <s v="HMB-001488"/>
    <s v="KPPE-SB-142221"/>
    <d v="2023-01-07T00:00:00"/>
    <n v="41088065.289999999"/>
    <n v="4.0000000000000002E-4"/>
    <n v="65.209999999999994"/>
    <n v="163032"/>
    <m/>
    <x v="11"/>
    <s v="EP"/>
    <x v="2"/>
    <n v="4.0000000000000002E-4"/>
    <b v="1"/>
    <x v="0"/>
    <x v="6"/>
  </r>
  <r>
    <s v="PQIB-IB-3057-24-08-2020"/>
    <s v="LTM/0384/22-23"/>
    <n v="20661"/>
    <n v="2701.12"/>
    <s v="HMB-145764"/>
    <s v="KPEX-SB-82654"/>
    <d v="2023-01-08T00:00:00"/>
    <n v="22477463.260000002"/>
    <n v="0.8"/>
    <n v="8032.7999999999993"/>
    <n v="10041"/>
    <n v="16805654.960000001"/>
    <x v="11"/>
    <s v="IB"/>
    <x v="0"/>
    <n v="0.8"/>
    <b v="1"/>
    <x v="0"/>
    <x v="0"/>
  </r>
  <r>
    <s v="PQIB-IB-3057-24-08-2020"/>
    <s v="LTM/0777/22-23"/>
    <n v="29124"/>
    <n v="2701.12"/>
    <s v="HMB-144139"/>
    <s v="KPPE-SB-142852"/>
    <d v="2023-01-08T00:00:00"/>
    <n v="29700001.760000002"/>
    <n v="0.8"/>
    <n v="11535.2"/>
    <n v="14419"/>
    <n v="11005895.9"/>
    <x v="11"/>
    <s v="IB"/>
    <x v="0"/>
    <n v="0.8"/>
    <b v="1"/>
    <x v="0"/>
    <x v="0"/>
  </r>
  <r>
    <s v="KPAF-TI-6976-22-08-2022"/>
    <s v="LTM/0786/22-23"/>
    <n v="8675"/>
    <n v="8308.2000000000007"/>
    <s v="HMB-145606"/>
    <s v="KPEX-SB-82406"/>
    <d v="2023-01-07T00:00:00"/>
    <n v="17148636.940000001"/>
    <n v="1"/>
    <n v="25"/>
    <n v="25"/>
    <n v="101519.28"/>
    <x v="11"/>
    <s v="TI"/>
    <x v="2"/>
    <n v="1"/>
    <b v="1"/>
    <x v="0"/>
    <x v="6"/>
  </r>
  <r>
    <s v="KPAF-TI-6976-22-08-2022"/>
    <s v="LTM/0786/22-23"/>
    <n v="8675"/>
    <n v="9606.2919999999995"/>
    <s v="HMB-145606"/>
    <s v="KPEX-SB-82406"/>
    <d v="2023-01-07T00:00:00"/>
    <n v="17148636.940000001"/>
    <n v="1"/>
    <n v="25"/>
    <n v="25"/>
    <n v="101519.28"/>
    <x v="11"/>
    <s v="TI"/>
    <x v="2"/>
    <n v="1"/>
    <b v="1"/>
    <x v="0"/>
    <x v="6"/>
  </r>
  <r>
    <s v="KAPE-IB-44820-20-09-2022"/>
    <s v="LTM/0384/22-23"/>
    <n v="20661"/>
    <n v="2832.1089999999999"/>
    <s v="HMB-145764"/>
    <s v="KPEX-SB-82654"/>
    <d v="2023-01-08T00:00:00"/>
    <n v="22477463.260000002"/>
    <n v="0.04"/>
    <n v="259"/>
    <n v="6475"/>
    <n v="668188.71000000008"/>
    <x v="11"/>
    <s v="IB"/>
    <x v="0"/>
    <n v="0.04"/>
    <b v="1"/>
    <x v="0"/>
    <x v="2"/>
  </r>
  <r>
    <s v="KAPE-IB-45663-21-09-2022"/>
    <s v="LTM/0777/22-23"/>
    <n v="29124"/>
    <n v="4810.29"/>
    <s v="HMB-144139"/>
    <s v="KPPE-SB-142852"/>
    <d v="2023-01-08T00:00:00"/>
    <n v="29700001.760000002"/>
    <n v="0.06"/>
    <n v="646.67999999999995"/>
    <n v="10778"/>
    <n v="550983.6"/>
    <x v="11"/>
    <s v="IB"/>
    <x v="0"/>
    <n v="0.06"/>
    <b v="1"/>
    <x v="0"/>
    <x v="7"/>
  </r>
  <r>
    <s v="KAPE-TI-26682-18-08-2022"/>
    <s v="LTM/0786/22-23"/>
    <n v="8675"/>
    <n v="4821.1090000000004"/>
    <s v="HMB-145606"/>
    <s v="KPEX-SB-82406"/>
    <d v="2023-01-07T00:00:00"/>
    <n v="17148636.940000001"/>
    <n v="1"/>
    <n v="5"/>
    <n v="5"/>
    <n v="20303.86"/>
    <x v="11"/>
    <s v="TI"/>
    <x v="2"/>
    <n v="1"/>
    <b v="1"/>
    <x v="0"/>
    <x v="6"/>
  </r>
  <r>
    <s v="KAPW-IB-36748-19-09-2022"/>
    <s v="LTM/0384/22-23"/>
    <n v="20661"/>
    <n v="2847"/>
    <s v="HMB-145764"/>
    <s v="KPEX-SB-82654"/>
    <d v="2023-01-08T00:00:00"/>
    <n v="22477463.260000002"/>
    <n v="0.03"/>
    <n v="301.23"/>
    <n v="10041"/>
    <n v="630212.06000000006"/>
    <x v="11"/>
    <s v="IB"/>
    <x v="0"/>
    <n v="0.03"/>
    <b v="1"/>
    <x v="0"/>
    <x v="2"/>
  </r>
  <r>
    <s v="KAPW-IB-36748-19-09-2022"/>
    <s v="LTM/0777/22-23"/>
    <n v="29124"/>
    <n v="2847"/>
    <s v="HMB-144139"/>
    <s v="KPPE-SB-142852"/>
    <d v="2023-01-08T00:00:00"/>
    <n v="29700001.760000002"/>
    <n v="0.03"/>
    <n v="432.57"/>
    <n v="14419"/>
    <n v="412721.1"/>
    <x v="11"/>
    <s v="IB"/>
    <x v="0"/>
    <n v="0.03"/>
    <b v="1"/>
    <x v="0"/>
    <x v="2"/>
  </r>
  <r>
    <s v="KPFI-TI-2209-21-07-2022"/>
    <s v="LTM/0777/22-23"/>
    <n v="29124"/>
    <n v="4821.1090000000004"/>
    <s v="HMB-144139"/>
    <s v="KPPE-SB-142852"/>
    <d v="2023-01-08T00:00:00"/>
    <n v="29700001.760000002"/>
    <n v="1"/>
    <n v="4500"/>
    <n v="4500"/>
    <n v="3834085.14"/>
    <x v="11"/>
    <s v="TI"/>
    <x v="2"/>
    <n v="1"/>
    <b v="1"/>
    <x v="0"/>
    <x v="6"/>
  </r>
  <r>
    <s v="KPFI-TI-2209-21-07-2022"/>
    <s v="LTM/0786/22-23"/>
    <n v="8675"/>
    <n v="4821.1090000000004"/>
    <s v="HMB-145606"/>
    <s v="KPEX-SB-82406"/>
    <d v="2023-01-07T00:00:00"/>
    <n v="17148636.940000001"/>
    <n v="1"/>
    <n v="4000"/>
    <n v="4000"/>
    <n v="16243084.949999999"/>
    <x v="11"/>
    <s v="TI"/>
    <x v="2"/>
    <n v="1"/>
    <b v="1"/>
    <x v="0"/>
    <x v="6"/>
  </r>
  <r>
    <s v="PQZI-EP-2023-27-07-2022"/>
    <s v="LTM/0786/22-23"/>
    <n v="8675"/>
    <n v="9607.11"/>
    <s v="HMB-145606"/>
    <s v="KPEX-SB-82406"/>
    <d v="2023-01-07T00:00:00"/>
    <n v="17148636.940000001"/>
    <n v="1"/>
    <n v="80"/>
    <n v="80"/>
    <n v="324861.7"/>
    <x v="11"/>
    <s v="EP"/>
    <x v="2"/>
    <n v="1"/>
    <b v="1"/>
    <x v="0"/>
    <x v="6"/>
  </r>
  <r>
    <s v="KPPI-IB-27083-21-11-2022"/>
    <s v="LTM/0384/22-23"/>
    <n v="20661"/>
    <n v="5201.009"/>
    <s v="HMB-145764"/>
    <s v="KPEX-SB-82654"/>
    <d v="2023-01-08T00:00:00"/>
    <n v="22477463.260000002"/>
    <n v="1.0101"/>
    <n v="3602.02"/>
    <n v="3566"/>
    <n v="4346472.6899999995"/>
    <x v="11"/>
    <s v="IB"/>
    <x v="0"/>
    <n v="1.0101"/>
    <b v="1"/>
    <x v="0"/>
    <x v="10"/>
  </r>
  <r>
    <s v="KPPI-IB-27083-21-11-2022"/>
    <s v="LTM/0777/22-23"/>
    <n v="29124"/>
    <n v="5201.009"/>
    <s v="HMB-144139"/>
    <s v="KPPE-SB-142852"/>
    <d v="2023-01-08T00:00:00"/>
    <n v="29700001.760000002"/>
    <n v="1.0101"/>
    <n v="14564.630000000001"/>
    <n v="14419"/>
    <n v="13896316.030000001"/>
    <x v="11"/>
    <s v="IB"/>
    <x v="0"/>
    <n v="1.0101"/>
    <b v="1"/>
    <x v="0"/>
    <x v="10"/>
  </r>
  <r>
    <s v="KPFI-TI-3912-05-08-2022"/>
    <s v="LTM/0384/22-23"/>
    <n v="20661"/>
    <n v="4821.8999999999996"/>
    <s v="HMB-145764"/>
    <s v="KPEX-SB-82654"/>
    <d v="2023-01-08T00:00:00"/>
    <n v="22477463.260000002"/>
    <n v="1"/>
    <n v="13"/>
    <n v="13"/>
    <n v="26935.85"/>
    <x v="11"/>
    <s v="TI"/>
    <x v="2"/>
    <n v="1"/>
    <b v="1"/>
    <x v="0"/>
    <x v="6"/>
  </r>
  <r>
    <s v="KPAF-TI-22002-28-11-2022"/>
    <s v="LTM/0786/22-23"/>
    <n v="8675"/>
    <n v="4821.1090000000004"/>
    <s v="HMB-145606"/>
    <s v="KPEX-SB-82406"/>
    <d v="2023-01-07T00:00:00"/>
    <n v="17148636.940000001"/>
    <n v="1"/>
    <n v="88"/>
    <n v="88"/>
    <n v="357347.87"/>
    <x v="11"/>
    <s v="TI"/>
    <x v="2"/>
    <n v="1"/>
    <b v="1"/>
    <x v="0"/>
    <x v="6"/>
  </r>
  <r>
    <s v="PQIB-IB-3057-24-08-2020"/>
    <s v="LTM/0807/22-23"/>
    <n v="10596"/>
    <n v="2701.12"/>
    <s v="HMB-002127"/>
    <s v="KPPE-SB-143101"/>
    <d v="2023-01-09T00:00:00"/>
    <n v="13313887.41"/>
    <n v="0.8"/>
    <n v="4828"/>
    <n v="6035"/>
    <n v="5788333.9399999995"/>
    <x v="11"/>
    <s v="IB"/>
    <x v="0"/>
    <n v="0.8"/>
    <b v="1"/>
    <x v="0"/>
    <x v="0"/>
  </r>
  <r>
    <s v="KAPW-IB-36748-19-09-2022"/>
    <s v="LTM/0807/22-23"/>
    <n v="10596"/>
    <n v="2847"/>
    <s v="HMB-002127"/>
    <s v="KPPE-SB-143101"/>
    <d v="2023-01-09T00:00:00"/>
    <n v="13313887.41"/>
    <n v="0.03"/>
    <n v="181.05"/>
    <n v="6035"/>
    <n v="217062.52000000002"/>
    <x v="11"/>
    <s v="IB"/>
    <x v="0"/>
    <n v="0.03"/>
    <b v="1"/>
    <x v="0"/>
    <x v="2"/>
  </r>
  <r>
    <s v="KPPI-IB-27083-21-11-2022"/>
    <s v="LTM/0807/22-23"/>
    <n v="10596"/>
    <n v="5201.009"/>
    <s v="HMB-002127"/>
    <s v="KPPE-SB-143101"/>
    <d v="2023-01-09T00:00:00"/>
    <n v="13313887.41"/>
    <n v="1.0101"/>
    <n v="6095.95"/>
    <n v="6035"/>
    <n v="7308490.9500000002"/>
    <x v="11"/>
    <s v="IB"/>
    <x v="0"/>
    <n v="1.0101"/>
    <b v="1"/>
    <x v="0"/>
    <x v="10"/>
  </r>
  <r>
    <s v="PQIB-IB-3057-24-08-2020"/>
    <s v="LTM/0801/22-23"/>
    <n v="41960"/>
    <n v="2701.12"/>
    <s v="HMB-001204"/>
    <s v="KPPE-SB-144433"/>
    <d v="2023-01-11T00:00:00"/>
    <n v="25112522.890000001"/>
    <n v="0.8"/>
    <n v="15616.579999999998"/>
    <n v="19520.73"/>
    <n v="10700030.140000001"/>
    <x v="11"/>
    <s v="IB"/>
    <x v="0"/>
    <n v="0.8"/>
    <b v="1"/>
    <x v="0"/>
    <x v="0"/>
  </r>
  <r>
    <s v="PQIB-IB-3057-24-08-2020"/>
    <s v="LTM/0812/22-23"/>
    <n v="2626"/>
    <n v="2701.12"/>
    <s v="HMB-003050"/>
    <s v="KPPE-SB-144449"/>
    <d v="2023-01-11T00:00:00"/>
    <n v="9864004.8900000006"/>
    <n v="0.8"/>
    <n v="3735.2"/>
    <n v="4668"/>
    <n v="4288463.13"/>
    <x v="11"/>
    <s v="IB"/>
    <x v="0"/>
    <n v="0.80017000000000005"/>
    <b v="0"/>
    <x v="0"/>
    <x v="0"/>
  </r>
  <r>
    <s v="KAPE-IB-44820-20-09-2022"/>
    <s v="LTM/0801/22-23"/>
    <n v="41960"/>
    <n v="2832.1089999999999"/>
    <s v="HMB-001204"/>
    <s v="KPPE-SB-144433"/>
    <d v="2023-01-11T00:00:00"/>
    <n v="25112522.890000001"/>
    <n v="0.04"/>
    <n v="369.36"/>
    <n v="9234"/>
    <n v="246468.25"/>
    <x v="11"/>
    <s v="IB"/>
    <x v="0"/>
    <n v="0.04"/>
    <b v="1"/>
    <x v="0"/>
    <x v="2"/>
  </r>
  <r>
    <s v="KAPE-IB-71811-10-11-2022"/>
    <s v="LTM/0801/22-23"/>
    <n v="41960"/>
    <n v="5503.201"/>
    <s v="HMB-001204"/>
    <s v="KPPE-SB-144433"/>
    <d v="2023-01-11T00:00:00"/>
    <n v="25112522.890000001"/>
    <n v="0.41666999999999998"/>
    <n v="3847.53"/>
    <n v="9234"/>
    <n v="2567397.61"/>
    <x v="11"/>
    <s v="IB"/>
    <x v="0"/>
    <n v="0.41666999999999998"/>
    <b v="1"/>
    <x v="0"/>
    <x v="19"/>
  </r>
  <r>
    <s v="KAPE-TI-26682-18-08-2022"/>
    <s v="LTM/0801/22-23"/>
    <n v="41960"/>
    <n v="4821.1090000000004"/>
    <s v="HMB-001204"/>
    <s v="KPPE-SB-144433"/>
    <d v="2023-01-11T00:00:00"/>
    <n v="25112522.890000001"/>
    <n v="1"/>
    <n v="15"/>
    <n v="15"/>
    <n v="10518.41"/>
    <x v="11"/>
    <s v="TI"/>
    <x v="2"/>
    <n v="1"/>
    <b v="1"/>
    <x v="0"/>
    <x v="6"/>
  </r>
  <r>
    <s v="KAPW-IB-36748-19-09-2022"/>
    <s v="LTM/0801/22-23"/>
    <n v="41960"/>
    <n v="2847"/>
    <s v="HMB-001204"/>
    <s v="KPPE-SB-144433"/>
    <d v="2023-01-11T00:00:00"/>
    <n v="25112522.890000001"/>
    <n v="0.03"/>
    <n v="585.62"/>
    <n v="19520.73"/>
    <n v="401249.91000000003"/>
    <x v="11"/>
    <s v="IB"/>
    <x v="0"/>
    <n v="0.03"/>
    <b v="1"/>
    <x v="0"/>
    <x v="2"/>
  </r>
  <r>
    <s v="KAPW-IB-36748-19-09-2022"/>
    <s v="LTM/0812/22-23"/>
    <n v="2626"/>
    <n v="2847"/>
    <s v="HMB-003050"/>
    <s v="KPPE-SB-144449"/>
    <d v="2023-01-11T00:00:00"/>
    <n v="9864004.8900000006"/>
    <n v="0.03"/>
    <n v="140.07"/>
    <n v="4668"/>
    <n v="160817.37"/>
    <x v="11"/>
    <s v="IB"/>
    <x v="0"/>
    <n v="3.0009999999999998E-2"/>
    <b v="0"/>
    <x v="0"/>
    <x v="2"/>
  </r>
  <r>
    <s v="KPPI-IB-27083-21-11-2022"/>
    <s v="LTM/0801/22-23"/>
    <n v="41960"/>
    <n v="5201.009"/>
    <s v="HMB-001204"/>
    <s v="KPPE-SB-144433"/>
    <d v="2023-01-11T00:00:00"/>
    <n v="25112522.890000001"/>
    <n v="0.624"/>
    <n v="5762.02"/>
    <n v="9234"/>
    <n v="3844907.35"/>
    <x v="11"/>
    <s v="IB"/>
    <x v="0"/>
    <n v="0.624"/>
    <b v="1"/>
    <x v="0"/>
    <x v="10"/>
  </r>
  <r>
    <s v="KAPW-TI-19967-15-08-2022"/>
    <s v="LTM/0801/22-23"/>
    <n v="41960"/>
    <n v="9606.2199999999993"/>
    <s v="HMB-001204"/>
    <s v="KPPE-SB-144433"/>
    <d v="2023-01-11T00:00:00"/>
    <n v="25112522.890000001"/>
    <n v="1"/>
    <n v="70"/>
    <n v="70"/>
    <n v="49085.9"/>
    <x v="11"/>
    <s v="TI"/>
    <x v="2"/>
    <n v="1"/>
    <b v="1"/>
    <x v="0"/>
    <x v="6"/>
  </r>
  <r>
    <s v="KAPE-IB-123067-05-01-2022"/>
    <s v="LTM/0812/22-23"/>
    <n v="2626"/>
    <n v="5205.2700000000004"/>
    <s v="HMB-003050"/>
    <s v="KPPE-SB-144449"/>
    <d v="2023-01-11T00:00:00"/>
    <n v="9864004.8900000006"/>
    <n v="1.0101"/>
    <n v="4716.16"/>
    <n v="4668"/>
    <n v="5414724.4000000004"/>
    <x v="11"/>
    <s v="IB"/>
    <x v="0"/>
    <n v="1.0103200000000001"/>
    <b v="0"/>
    <x v="0"/>
    <x v="1"/>
  </r>
  <r>
    <s v="KAPE-IB-115712-23-12-2021"/>
    <s v="LTM/0801/22-23"/>
    <n v="41960"/>
    <n v="5402.33"/>
    <s v="HMB-001204"/>
    <s v="KPPE-SB-144433"/>
    <d v="2023-01-11T00:00:00"/>
    <n v="25112522.890000001"/>
    <n v="1.0101"/>
    <n v="10390.629999999999"/>
    <n v="10286.73"/>
    <n v="7286192.4699999997"/>
    <x v="11"/>
    <s v="IB"/>
    <x v="0"/>
    <n v="1.0101"/>
    <b v="1"/>
    <x v="0"/>
    <x v="18"/>
  </r>
  <r>
    <s v="KPFI-TI-3912-05-08-2022"/>
    <s v="LTM/0801/22-23"/>
    <n v="41960"/>
    <n v="4821.8999999999996"/>
    <s v="HMB-001204"/>
    <s v="KPPE-SB-144433"/>
    <d v="2023-01-11T00:00:00"/>
    <n v="25112522.890000001"/>
    <n v="1"/>
    <n v="10"/>
    <n v="10"/>
    <n v="6672.85"/>
    <x v="11"/>
    <s v="TI"/>
    <x v="2"/>
    <n v="1"/>
    <b v="1"/>
    <x v="0"/>
    <x v="6"/>
  </r>
  <r>
    <s v="KPAF-TI-51553-05-04-2022"/>
    <s v="LTM/0828/22-23"/>
    <n v="126786"/>
    <n v="8523.5990000000002"/>
    <s v="HMB-003888"/>
    <s v="KPPE-SB-146259"/>
    <d v="2023-01-13T00:00:00"/>
    <n v="156068647"/>
    <n v="1"/>
    <n v="15150"/>
    <n v="15150"/>
    <n v="18641207.969999999"/>
    <x v="11"/>
    <s v="TI"/>
    <x v="2"/>
    <n v="1"/>
    <b v="1"/>
    <x v="0"/>
    <x v="6"/>
  </r>
  <r>
    <s v="PQIB-IB-3057-24-08-2020"/>
    <s v="LTM/0817/22-23"/>
    <n v="40808"/>
    <n v="2701.12"/>
    <s v="HMB-003450"/>
    <s v="KPPE-SB-147157"/>
    <d v="2023-01-14T00:00:00"/>
    <n v="59479877.159999996"/>
    <n v="0.8"/>
    <n v="30873.599999999999"/>
    <n v="38592"/>
    <n v="24899235.18"/>
    <x v="11"/>
    <s v="IB"/>
    <x v="0"/>
    <n v="0.8"/>
    <b v="1"/>
    <x v="0"/>
    <x v="0"/>
  </r>
  <r>
    <s v="PQIB-IB-3057-24-08-2020"/>
    <s v="LTM/0818/22-23"/>
    <n v="46336"/>
    <n v="2701.12"/>
    <s v="HMB-003457"/>
    <s v="KPPE-SB-146155"/>
    <d v="2023-01-13T00:00:00"/>
    <n v="67477038"/>
    <n v="0.8"/>
    <n v="45846.400000000001"/>
    <n v="57308"/>
    <n v="28250144.719999999"/>
    <x v="11"/>
    <s v="IB"/>
    <x v="0"/>
    <n v="0.8"/>
    <b v="1"/>
    <x v="0"/>
    <x v="0"/>
  </r>
  <r>
    <s v="PQIB-IB-3057-24-08-2020"/>
    <s v="LTM/0819/22-23"/>
    <n v="29124"/>
    <n v="2701.12"/>
    <s v="HMB-003456"/>
    <s v="KPPE-SB-147139"/>
    <d v="2023-01-14T00:00:00"/>
    <n v="51085952.130000003"/>
    <n v="0.8"/>
    <n v="27691.200000000001"/>
    <n v="34614"/>
    <n v="21388134.460000001"/>
    <x v="11"/>
    <s v="IB"/>
    <x v="0"/>
    <n v="0.8"/>
    <b v="1"/>
    <x v="0"/>
    <x v="0"/>
  </r>
  <r>
    <s v="PQIB-IB-3057-24-08-2020"/>
    <s v="LTM/0821/22-23"/>
    <n v="33474"/>
    <n v="2701.12"/>
    <s v="HMB-003460"/>
    <s v="KPPE-SB-146159"/>
    <d v="2023-01-13T00:00:00"/>
    <n v="58664565"/>
    <n v="0.8"/>
    <n v="38197.599999999999"/>
    <n v="47747"/>
    <n v="53931444.539999999"/>
    <x v="11"/>
    <s v="IB"/>
    <x v="0"/>
    <n v="0.8"/>
    <b v="1"/>
    <x v="0"/>
    <x v="0"/>
  </r>
  <r>
    <s v="PQIB-IB-3057-24-08-2020"/>
    <s v="LTM/0822/22-23"/>
    <n v="6400"/>
    <n v="2701.12"/>
    <s v="HMB-003458"/>
    <s v="KPPE-SB-147130"/>
    <d v="2023-01-14T00:00:00"/>
    <n v="9328231.6199999992"/>
    <n v="0.8"/>
    <n v="5526.4"/>
    <n v="6908"/>
    <n v="8577684.2400000002"/>
    <x v="11"/>
    <s v="IB"/>
    <x v="0"/>
    <n v="0.8"/>
    <b v="1"/>
    <x v="0"/>
    <x v="0"/>
  </r>
  <r>
    <s v="PQIB-IB-3057-24-08-2020"/>
    <s v="LTM/0823/22-23"/>
    <n v="26336"/>
    <n v="2701.12"/>
    <s v="HMB-003455"/>
    <s v="KPPE-SB-147148"/>
    <d v="2023-01-14T00:00:00"/>
    <n v="24629598.960000001"/>
    <n v="0.8"/>
    <n v="14094.4"/>
    <n v="17618"/>
    <n v="10310302.17"/>
    <x v="11"/>
    <s v="IB"/>
    <x v="0"/>
    <n v="0.8"/>
    <b v="1"/>
    <x v="0"/>
    <x v="0"/>
  </r>
  <r>
    <s v="PQIB-IB-3057-24-08-2020"/>
    <s v="LTM/0824/22-23"/>
    <n v="36104"/>
    <n v="2701.12"/>
    <s v="HMB-003454"/>
    <s v="KPPE-SB-147158"/>
    <d v="2023-01-14T00:00:00"/>
    <n v="33764535.159999996"/>
    <n v="0.8"/>
    <n v="19372.8"/>
    <n v="24216"/>
    <n v="14135728.42"/>
    <x v="11"/>
    <s v="IB"/>
    <x v="0"/>
    <n v="0.8"/>
    <b v="1"/>
    <x v="0"/>
    <x v="0"/>
  </r>
  <r>
    <s v="PQIB-IB-3057-24-08-2020"/>
    <s v="LTM/0825/22-23"/>
    <n v="11264"/>
    <n v="2701.12"/>
    <s v="HMB-003453"/>
    <s v="KPPE-SB-147137"/>
    <d v="2023-01-14T00:00:00"/>
    <n v="10534143.76"/>
    <n v="0.8"/>
    <n v="5046.3999999999996"/>
    <n v="6308"/>
    <n v="4409198.6100000003"/>
    <x v="11"/>
    <s v="IB"/>
    <x v="0"/>
    <n v="0.8"/>
    <b v="1"/>
    <x v="0"/>
    <x v="0"/>
  </r>
  <r>
    <s v="PQIB-IB-3057-24-08-2020"/>
    <s v="LTM/0826/22-23"/>
    <n v="15023"/>
    <n v="2701.12"/>
    <s v="BAF-001118"/>
    <s v="KPPE-SB-146262"/>
    <d v="2023-01-13T00:00:00"/>
    <n v="27006470.219999999"/>
    <n v="0.8"/>
    <n v="15055.2"/>
    <n v="18819"/>
    <n v="11427643.75"/>
    <x v="11"/>
    <s v="IB"/>
    <x v="0"/>
    <n v="0.8"/>
    <b v="1"/>
    <x v="0"/>
    <x v="0"/>
  </r>
  <r>
    <s v="PQIB-IB-3057-24-08-2020"/>
    <s v="LTM/0827/22-23"/>
    <n v="9200"/>
    <n v="2701.12"/>
    <s v="BAF-001230"/>
    <s v="KPPE-SB-146261"/>
    <d v="2023-01-13T00:00:00"/>
    <n v="16179331.25"/>
    <n v="0.8"/>
    <n v="8873.6"/>
    <n v="11092"/>
    <n v="7909792.3499999996"/>
    <x v="11"/>
    <s v="IB"/>
    <x v="0"/>
    <n v="0.8"/>
    <b v="1"/>
    <x v="0"/>
    <x v="0"/>
  </r>
  <r>
    <s v="PQIB-IB-3057-24-08-2020"/>
    <s v="LTM/0828/22-23"/>
    <n v="126786"/>
    <n v="2701.12"/>
    <s v="HMB-003888"/>
    <s v="KPPE-SB-146259"/>
    <d v="2023-01-13T00:00:00"/>
    <n v="156068647"/>
    <n v="0.8"/>
    <n v="67247.199999999997"/>
    <n v="84059"/>
    <n v="105918368.63"/>
    <x v="11"/>
    <s v="IB"/>
    <x v="0"/>
    <n v="0.8"/>
    <b v="1"/>
    <x v="0"/>
    <x v="0"/>
  </r>
  <r>
    <s v="PQIB-IB-3057-24-08-2020"/>
    <s v="LTM/0829/22-23"/>
    <n v="5666"/>
    <n v="2701.12"/>
    <s v="HMB-003934"/>
    <s v="KPPE-SB-147107"/>
    <d v="2023-01-14T00:00:00"/>
    <n v="10165595.359999999"/>
    <n v="0.8"/>
    <n v="4335.2"/>
    <n v="5419"/>
    <n v="4418698.45"/>
    <x v="11"/>
    <s v="IB"/>
    <x v="0"/>
    <n v="0.8"/>
    <b v="1"/>
    <x v="0"/>
    <x v="0"/>
  </r>
  <r>
    <s v="KPAF-TI-6976-22-08-2022"/>
    <s v="LTM/0830/22-23"/>
    <n v="45000"/>
    <n v="8308.2000000000007"/>
    <s v="BAF-001257"/>
    <s v="KPEX-SB-85543"/>
    <d v="2023-01-14T00:00:00"/>
    <n v="53375400"/>
    <n v="1"/>
    <n v="55"/>
    <n v="55"/>
    <n v="3476936.47"/>
    <x v="11"/>
    <s v="TI"/>
    <x v="2"/>
    <n v="1"/>
    <b v="1"/>
    <x v="0"/>
    <x v="6"/>
  </r>
  <r>
    <s v="KPAF-TI-6976-22-08-2022"/>
    <s v="LTM/0830/22-23"/>
    <n v="45000"/>
    <n v="9606.2919999999995"/>
    <s v="BAF-001257"/>
    <s v="KPEX-SB-85543"/>
    <d v="2023-01-14T00:00:00"/>
    <n v="53375400"/>
    <n v="1"/>
    <n v="55"/>
    <n v="55"/>
    <n v="3476936.47"/>
    <x v="11"/>
    <s v="TI"/>
    <x v="2"/>
    <n v="1"/>
    <b v="1"/>
    <x v="0"/>
    <x v="6"/>
  </r>
  <r>
    <s v="KAPE-IB-71811-10-11-2022"/>
    <s v="LTM/0817/22-23"/>
    <n v="40808"/>
    <n v="5503.201"/>
    <s v="HMB-003450"/>
    <s v="KPPE-SB-147157"/>
    <d v="2023-01-14T00:00:00"/>
    <n v="59479877.159999996"/>
    <n v="0.41666999999999998"/>
    <n v="16080.13"/>
    <n v="38592"/>
    <n v="12968456.5"/>
    <x v="11"/>
    <s v="IB"/>
    <x v="0"/>
    <n v="0.41666999999999998"/>
    <b v="1"/>
    <x v="0"/>
    <x v="19"/>
  </r>
  <r>
    <s v="KAPE-IB-71811-10-11-2022"/>
    <s v="LTM/0818/22-23"/>
    <n v="46336"/>
    <n v="5503.201"/>
    <s v="HMB-003457"/>
    <s v="KPPE-SB-146155"/>
    <d v="2023-01-13T00:00:00"/>
    <n v="67477038"/>
    <n v="0.41666999999999998"/>
    <n v="22983.37"/>
    <n v="55159.66"/>
    <n v="14162148.58"/>
    <x v="11"/>
    <s v="IB"/>
    <x v="0"/>
    <n v="0.41666999999999998"/>
    <b v="1"/>
    <x v="0"/>
    <x v="19"/>
  </r>
  <r>
    <s v="KAPE-TI-26682-18-08-2022"/>
    <s v="LTM/0817/22-23"/>
    <n v="40808"/>
    <n v="4821.1090000000004"/>
    <s v="HMB-003450"/>
    <s v="KPPE-SB-147157"/>
    <d v="2023-01-14T00:00:00"/>
    <n v="59479877.159999996"/>
    <n v="1"/>
    <n v="15"/>
    <n v="15"/>
    <n v="12097.34"/>
    <x v="11"/>
    <s v="TI"/>
    <x v="2"/>
    <n v="1"/>
    <b v="1"/>
    <x v="0"/>
    <x v="6"/>
  </r>
  <r>
    <s v="KPFI-TI-5721-23-08-2022"/>
    <s v="LTM/0830/22-23"/>
    <n v="45000"/>
    <n v="8308.2000000000007"/>
    <s v="BAF-001257"/>
    <s v="KPEX-SB-85543"/>
    <d v="2023-01-14T00:00:00"/>
    <n v="53375400"/>
    <n v="1"/>
    <n v="27"/>
    <n v="27"/>
    <n v="1706859.72"/>
    <x v="11"/>
    <s v="TI"/>
    <x v="2"/>
    <n v="1"/>
    <b v="1"/>
    <x v="0"/>
    <x v="6"/>
  </r>
  <r>
    <s v="KAPW-IB-36748-19-09-2022"/>
    <s v="LTM/0817/22-23"/>
    <n v="40808"/>
    <n v="2847"/>
    <s v="HMB-003450"/>
    <s v="KPPE-SB-147157"/>
    <d v="2023-01-14T00:00:00"/>
    <n v="59479877.159999996"/>
    <n v="0.03"/>
    <n v="1157.76"/>
    <n v="38592"/>
    <n v="933721.32"/>
    <x v="11"/>
    <s v="IB"/>
    <x v="0"/>
    <n v="0.03"/>
    <b v="1"/>
    <x v="0"/>
    <x v="2"/>
  </r>
  <r>
    <s v="KAPW-IB-36748-19-09-2022"/>
    <s v="LTM/0818/22-23"/>
    <n v="46336"/>
    <n v="2847"/>
    <s v="HMB-003457"/>
    <s v="KPPE-SB-146155"/>
    <d v="2023-01-13T00:00:00"/>
    <n v="67477038"/>
    <n v="0.03"/>
    <n v="1719.24"/>
    <n v="57308"/>
    <n v="1059380.43"/>
    <x v="11"/>
    <s v="IB"/>
    <x v="0"/>
    <n v="0.03"/>
    <b v="1"/>
    <x v="0"/>
    <x v="2"/>
  </r>
  <r>
    <s v="KAPW-IB-36748-19-09-2022"/>
    <s v="LTM/0819/22-23"/>
    <n v="29124"/>
    <n v="2847"/>
    <s v="HMB-003456"/>
    <s v="KPPE-SB-147139"/>
    <d v="2023-01-14T00:00:00"/>
    <n v="51085952.130000003"/>
    <n v="0.03"/>
    <n v="1038.42"/>
    <n v="34614"/>
    <n v="802055.04"/>
    <x v="11"/>
    <s v="IB"/>
    <x v="0"/>
    <n v="0.03"/>
    <b v="1"/>
    <x v="0"/>
    <x v="2"/>
  </r>
  <r>
    <s v="KAPW-IB-36748-19-09-2022"/>
    <s v="LTM/0821/22-23"/>
    <n v="33474"/>
    <n v="2847"/>
    <s v="HMB-003460"/>
    <s v="KPPE-SB-146159"/>
    <d v="2023-01-13T00:00:00"/>
    <n v="58664565"/>
    <n v="0.03"/>
    <n v="1432.41"/>
    <n v="47747"/>
    <n v="2022429.17"/>
    <x v="11"/>
    <s v="IB"/>
    <x v="0"/>
    <n v="0.03"/>
    <b v="1"/>
    <x v="0"/>
    <x v="2"/>
  </r>
  <r>
    <s v="KAPW-IB-36748-19-09-2022"/>
    <s v="LTM/0822/22-23"/>
    <n v="6400"/>
    <n v="2847"/>
    <s v="HMB-003458"/>
    <s v="KPPE-SB-147130"/>
    <d v="2023-01-14T00:00:00"/>
    <n v="9328231.6199999992"/>
    <n v="0.03"/>
    <n v="207.24"/>
    <n v="6908"/>
    <n v="321663.15999999997"/>
    <x v="11"/>
    <s v="IB"/>
    <x v="0"/>
    <n v="0.03"/>
    <b v="1"/>
    <x v="0"/>
    <x v="2"/>
  </r>
  <r>
    <s v="KAPW-IB-36748-19-09-2022"/>
    <s v="LTM/0823/22-23"/>
    <n v="26336"/>
    <n v="2847"/>
    <s v="HMB-003455"/>
    <s v="KPPE-SB-147148"/>
    <d v="2023-01-14T00:00:00"/>
    <n v="24629598.960000001"/>
    <n v="0.03"/>
    <n v="528.54"/>
    <n v="17618"/>
    <n v="386636.33"/>
    <x v="11"/>
    <s v="IB"/>
    <x v="0"/>
    <n v="0.03"/>
    <b v="1"/>
    <x v="0"/>
    <x v="2"/>
  </r>
  <r>
    <s v="KAPW-IB-36748-19-09-2022"/>
    <s v="LTM/0824/22-23"/>
    <n v="36104"/>
    <n v="2847"/>
    <s v="HMB-003454"/>
    <s v="KPPE-SB-147158"/>
    <d v="2023-01-14T00:00:00"/>
    <n v="33764535.159999996"/>
    <n v="0.03"/>
    <n v="726.48"/>
    <n v="24216"/>
    <n v="530089.81999999995"/>
    <x v="11"/>
    <s v="IB"/>
    <x v="0"/>
    <n v="0.03"/>
    <b v="1"/>
    <x v="0"/>
    <x v="2"/>
  </r>
  <r>
    <s v="KAPW-IB-36748-19-09-2022"/>
    <s v="LTM/0825/22-23"/>
    <n v="11264"/>
    <n v="2847"/>
    <s v="HMB-003453"/>
    <s v="KPPE-SB-147137"/>
    <d v="2023-01-14T00:00:00"/>
    <n v="10534143.76"/>
    <n v="0.03"/>
    <n v="189.24"/>
    <n v="6308"/>
    <n v="165344.95000000001"/>
    <x v="11"/>
    <s v="IB"/>
    <x v="0"/>
    <n v="0.03"/>
    <b v="1"/>
    <x v="0"/>
    <x v="2"/>
  </r>
  <r>
    <s v="KAPW-IB-36748-19-09-2022"/>
    <s v="LTM/0826/22-23"/>
    <n v="15023"/>
    <n v="2847"/>
    <s v="BAF-001118"/>
    <s v="KPPE-SB-146262"/>
    <d v="2023-01-13T00:00:00"/>
    <n v="27006470.219999999"/>
    <n v="0.03"/>
    <n v="564.57000000000005"/>
    <n v="18819"/>
    <n v="428536.64000000007"/>
    <x v="11"/>
    <s v="IB"/>
    <x v="0"/>
    <n v="0.03"/>
    <b v="1"/>
    <x v="0"/>
    <x v="2"/>
  </r>
  <r>
    <s v="KAPW-IB-36748-19-09-2022"/>
    <s v="LTM/0827/22-23"/>
    <n v="9200"/>
    <n v="2847"/>
    <s v="BAF-001230"/>
    <s v="KPPE-SB-146261"/>
    <d v="2023-01-13T00:00:00"/>
    <n v="16179331.25"/>
    <n v="0.03"/>
    <n v="332.76"/>
    <n v="11092"/>
    <n v="296617.21999999997"/>
    <x v="11"/>
    <s v="IB"/>
    <x v="0"/>
    <n v="0.03"/>
    <b v="1"/>
    <x v="0"/>
    <x v="2"/>
  </r>
  <r>
    <s v="KAPW-IB-36748-19-09-2022"/>
    <s v="LTM/0828/22-23"/>
    <n v="126786"/>
    <n v="2847"/>
    <s v="HMB-003888"/>
    <s v="KPPE-SB-146259"/>
    <d v="2023-01-13T00:00:00"/>
    <n v="156068647"/>
    <n v="0.03"/>
    <n v="2521.77"/>
    <n v="84059"/>
    <n v="3971938.83"/>
    <x v="11"/>
    <s v="IB"/>
    <x v="0"/>
    <n v="0.03"/>
    <b v="1"/>
    <x v="0"/>
    <x v="2"/>
  </r>
  <r>
    <s v="KAPW-IB-36748-19-09-2022"/>
    <s v="LTM/0829/22-23"/>
    <n v="5666"/>
    <n v="2847"/>
    <s v="HMB-003934"/>
    <s v="KPPE-SB-147107"/>
    <d v="2023-01-14T00:00:00"/>
    <n v="10165595.359999999"/>
    <n v="0.03"/>
    <n v="162.57"/>
    <n v="5419"/>
    <n v="165701.19"/>
    <x v="11"/>
    <s v="IB"/>
    <x v="0"/>
    <n v="0.03"/>
    <b v="1"/>
    <x v="0"/>
    <x v="2"/>
  </r>
  <r>
    <s v="KPPI-IB-27083-21-11-2022"/>
    <s v="LTM/0817/22-23"/>
    <n v="40808"/>
    <n v="5201.009"/>
    <s v="HMB-003450"/>
    <s v="KPPE-SB-147157"/>
    <d v="2023-01-14T00:00:00"/>
    <n v="59479877.159999996"/>
    <n v="0.624"/>
    <n v="24081.41"/>
    <n v="38592"/>
    <n v="19421405.059999999"/>
    <x v="11"/>
    <s v="IB"/>
    <x v="0"/>
    <n v="0.624"/>
    <b v="1"/>
    <x v="0"/>
    <x v="10"/>
  </r>
  <r>
    <s v="KPPI-IB-27083-21-11-2022"/>
    <s v="LTM/0818/22-23"/>
    <n v="46336"/>
    <n v="5201.009"/>
    <s v="HMB-003457"/>
    <s v="KPPE-SB-146155"/>
    <d v="2023-01-13T00:00:00"/>
    <n v="67477038"/>
    <n v="0.624"/>
    <n v="28729.62"/>
    <n v="46041.06"/>
    <n v="17702936.82"/>
    <x v="11"/>
    <s v="IB"/>
    <x v="0"/>
    <n v="0.624"/>
    <b v="1"/>
    <x v="0"/>
    <x v="10"/>
  </r>
  <r>
    <s v="KPAF-TI-22002-28-11-2022"/>
    <s v="LTM/0830/22-23"/>
    <n v="45000"/>
    <n v="4821.1090000000004"/>
    <s v="BAF-001257"/>
    <s v="KPEX-SB-85543"/>
    <d v="2023-01-14T00:00:00"/>
    <n v="53375400"/>
    <n v="1"/>
    <n v="300"/>
    <n v="300"/>
    <n v="18965108.02"/>
    <x v="11"/>
    <s v="TI"/>
    <x v="2"/>
    <n v="1"/>
    <b v="1"/>
    <x v="0"/>
    <x v="6"/>
  </r>
  <r>
    <s v="KAPE-IB-93423-15-12-2022"/>
    <s v="LTM/0817/22-23"/>
    <n v="40808"/>
    <n v="2832.1089999999999"/>
    <s v="HMB-003450"/>
    <s v="KPPE-SB-147157"/>
    <d v="2023-01-14T00:00:00"/>
    <n v="59479877.159999996"/>
    <n v="0.04"/>
    <n v="1543.68"/>
    <n v="38592"/>
    <n v="1244961.76"/>
    <x v="11"/>
    <s v="IB"/>
    <x v="0"/>
    <n v="0.04"/>
    <b v="1"/>
    <x v="0"/>
    <x v="2"/>
  </r>
  <r>
    <s v="KAPE-IB-93423-15-12-2022"/>
    <s v="LTM/0818/22-23"/>
    <n v="46336"/>
    <n v="2832.1089999999999"/>
    <s v="HMB-003457"/>
    <s v="KPPE-SB-146155"/>
    <d v="2023-01-13T00:00:00"/>
    <n v="67477038"/>
    <n v="0.04"/>
    <n v="2292.3200000000002"/>
    <n v="57308"/>
    <n v="1412507.24"/>
    <x v="11"/>
    <s v="IB"/>
    <x v="0"/>
    <n v="0.04"/>
    <b v="1"/>
    <x v="0"/>
    <x v="2"/>
  </r>
  <r>
    <s v="KAPE-IB-93423-15-12-2022"/>
    <s v="LTM/0819/22-23"/>
    <n v="29124"/>
    <n v="2832.1089999999999"/>
    <s v="HMB-003456"/>
    <s v="KPPE-SB-147139"/>
    <d v="2023-01-14T00:00:00"/>
    <n v="51085952.130000003"/>
    <n v="0.04"/>
    <n v="1384.56"/>
    <n v="34614"/>
    <n v="1069406.72"/>
    <x v="11"/>
    <s v="IB"/>
    <x v="0"/>
    <n v="0.04"/>
    <b v="1"/>
    <x v="0"/>
    <x v="2"/>
  </r>
  <r>
    <s v="KAPE-IB-93423-15-12-2022"/>
    <s v="LTM/0821/22-23"/>
    <n v="33474"/>
    <n v="2832.1089999999999"/>
    <s v="HMB-003460"/>
    <s v="KPPE-SB-146159"/>
    <d v="2023-01-13T00:00:00"/>
    <n v="58664565"/>
    <n v="0.04"/>
    <n v="1909.88"/>
    <n v="47747"/>
    <n v="2696572.23"/>
    <x v="11"/>
    <s v="IB"/>
    <x v="0"/>
    <n v="0.04"/>
    <b v="1"/>
    <x v="0"/>
    <x v="2"/>
  </r>
  <r>
    <s v="KAPE-IB-93423-15-12-2022"/>
    <s v="LTM/0822/22-23"/>
    <n v="6400"/>
    <n v="2832.1089999999999"/>
    <s v="HMB-003458"/>
    <s v="KPPE-SB-147130"/>
    <d v="2023-01-14T00:00:00"/>
    <n v="9328231.6199999992"/>
    <n v="0.04"/>
    <n v="276.32"/>
    <n v="6908"/>
    <n v="428884.21"/>
    <x v="11"/>
    <s v="IB"/>
    <x v="0"/>
    <n v="0.04"/>
    <b v="1"/>
    <x v="0"/>
    <x v="2"/>
  </r>
  <r>
    <s v="KAPE-IB-93423-15-12-2022"/>
    <s v="LTM/0823/22-23"/>
    <n v="26336"/>
    <n v="2832.1089999999999"/>
    <s v="HMB-003455"/>
    <s v="KPPE-SB-147148"/>
    <d v="2023-01-14T00:00:00"/>
    <n v="24629598.960000001"/>
    <n v="0.04"/>
    <n v="704.72"/>
    <n v="17618"/>
    <n v="515515.11"/>
    <x v="11"/>
    <s v="IB"/>
    <x v="0"/>
    <n v="0.04"/>
    <b v="1"/>
    <x v="0"/>
    <x v="2"/>
  </r>
  <r>
    <s v="KAPE-IB-93423-15-12-2022"/>
    <s v="LTM/0824/22-23"/>
    <n v="36104"/>
    <n v="2832.1089999999999"/>
    <s v="HMB-003454"/>
    <s v="KPPE-SB-147158"/>
    <d v="2023-01-14T00:00:00"/>
    <n v="33764535.159999996"/>
    <n v="0.04"/>
    <n v="968.64"/>
    <n v="24216"/>
    <n v="706786.42"/>
    <x v="11"/>
    <s v="IB"/>
    <x v="0"/>
    <n v="0.04"/>
    <b v="1"/>
    <x v="0"/>
    <x v="2"/>
  </r>
  <r>
    <s v="KAPE-IB-93423-15-12-2022"/>
    <s v="LTM/0825/22-23"/>
    <n v="11264"/>
    <n v="2832.1089999999999"/>
    <s v="HMB-003453"/>
    <s v="KPPE-SB-147137"/>
    <d v="2023-01-14T00:00:00"/>
    <n v="10534143.76"/>
    <n v="0.04"/>
    <n v="252.32"/>
    <n v="6308"/>
    <n v="220459.93"/>
    <x v="11"/>
    <s v="IB"/>
    <x v="0"/>
    <n v="0.04"/>
    <b v="1"/>
    <x v="0"/>
    <x v="2"/>
  </r>
  <r>
    <s v="KAPE-IB-93423-15-12-2022"/>
    <s v="LTM/0826/22-23"/>
    <n v="15023"/>
    <n v="2832.1089999999999"/>
    <s v="BAF-001118"/>
    <s v="KPPE-SB-146262"/>
    <d v="2023-01-13T00:00:00"/>
    <n v="27006470.219999999"/>
    <n v="0.04"/>
    <n v="606.76"/>
    <n v="15169"/>
    <n v="424726.91000000003"/>
    <x v="11"/>
    <s v="IB"/>
    <x v="0"/>
    <n v="0.04"/>
    <b v="1"/>
    <x v="0"/>
    <x v="2"/>
  </r>
  <r>
    <s v="KAPE-IB-93423-15-12-2022"/>
    <s v="LTM/0827/22-23"/>
    <n v="9200"/>
    <n v="2832.1089999999999"/>
    <s v="BAF-001230"/>
    <s v="KPPE-SB-146261"/>
    <d v="2023-01-13T00:00:00"/>
    <n v="16179331.25"/>
    <n v="0.04"/>
    <n v="384.12"/>
    <n v="9603"/>
    <n v="300659.98"/>
    <x v="11"/>
    <s v="IB"/>
    <x v="0"/>
    <n v="0.04"/>
    <b v="1"/>
    <x v="0"/>
    <x v="2"/>
  </r>
  <r>
    <s v="KAPE-IB-93423-15-12-2022"/>
    <s v="LTM/0828/22-23"/>
    <n v="126786"/>
    <n v="2832.1089999999999"/>
    <s v="HMB-003888"/>
    <s v="KPPE-SB-146259"/>
    <d v="2023-01-13T00:00:00"/>
    <n v="156068647"/>
    <n v="0.04"/>
    <n v="2987.96"/>
    <n v="74699"/>
    <n v="4467648.0199999996"/>
    <x v="11"/>
    <s v="IB"/>
    <x v="0"/>
    <n v="0.04"/>
    <b v="1"/>
    <x v="0"/>
    <x v="2"/>
  </r>
  <r>
    <s v="KPPI-IB-27637-23-11-2022"/>
    <s v="LTM/0818/22-23"/>
    <n v="46336"/>
    <n v="5201.009"/>
    <s v="HMB-003457"/>
    <s v="KPPE-SB-146155"/>
    <d v="2023-01-13T00:00:00"/>
    <n v="67477038"/>
    <n v="0.624"/>
    <n v="7030.57"/>
    <n v="11266.94"/>
    <n v="4332174.83"/>
    <x v="11"/>
    <s v="IB"/>
    <x v="0"/>
    <n v="0.624"/>
    <b v="1"/>
    <x v="0"/>
    <x v="10"/>
  </r>
  <r>
    <s v="KPPI-IB-27637-23-11-2022"/>
    <s v="LTM/0819/22-23"/>
    <n v="29124"/>
    <n v="5201.009"/>
    <s v="HMB-003456"/>
    <s v="KPPE-SB-147139"/>
    <d v="2023-01-14T00:00:00"/>
    <n v="51085952.130000003"/>
    <n v="0.624"/>
    <n v="21599.14"/>
    <n v="34614"/>
    <n v="16682747.960000001"/>
    <x v="11"/>
    <s v="IB"/>
    <x v="0"/>
    <n v="0.624"/>
    <b v="1"/>
    <x v="0"/>
    <x v="10"/>
  </r>
  <r>
    <s v="KPPI-IB-27637-23-11-2022"/>
    <s v="LTM/0823/22-23"/>
    <n v="26336"/>
    <n v="5201.009"/>
    <s v="HMB-003455"/>
    <s v="KPPE-SB-147148"/>
    <d v="2023-01-14T00:00:00"/>
    <n v="24629598.960000001"/>
    <n v="0.624"/>
    <n v="10993.63"/>
    <n v="17618"/>
    <n v="8042034.2300000004"/>
    <x v="11"/>
    <s v="IB"/>
    <x v="0"/>
    <n v="0.624"/>
    <b v="1"/>
    <x v="0"/>
    <x v="10"/>
  </r>
  <r>
    <s v="KPPI-IB-27637-23-11-2022"/>
    <s v="LTM/0824/22-23"/>
    <n v="36104"/>
    <n v="5201.009"/>
    <s v="HMB-003454"/>
    <s v="KPPE-SB-147158"/>
    <d v="2023-01-14T00:00:00"/>
    <n v="33764535.159999996"/>
    <n v="0.624"/>
    <n v="15110.78"/>
    <n v="24216"/>
    <n v="11025865.25"/>
    <x v="11"/>
    <s v="IB"/>
    <x v="0"/>
    <n v="0.624"/>
    <b v="1"/>
    <x v="0"/>
    <x v="10"/>
  </r>
  <r>
    <s v="KPPI-IB-27637-23-11-2022"/>
    <s v="LTM/0825/22-23"/>
    <n v="11264"/>
    <n v="5201.009"/>
    <s v="HMB-003453"/>
    <s v="KPPE-SB-147137"/>
    <d v="2023-01-14T00:00:00"/>
    <n v="10534143.76"/>
    <n v="0.624"/>
    <n v="3936.19"/>
    <n v="6308"/>
    <n v="3439173.17"/>
    <x v="11"/>
    <s v="IB"/>
    <x v="0"/>
    <n v="0.624"/>
    <b v="1"/>
    <x v="0"/>
    <x v="10"/>
  </r>
  <r>
    <s v="KPPI-IB-27637-23-11-2022"/>
    <s v="LTM/0826/22-23"/>
    <n v="15023"/>
    <n v="5201.009"/>
    <s v="BAF-001118"/>
    <s v="KPPE-SB-146262"/>
    <d v="2023-01-13T00:00:00"/>
    <n v="27006470.219999999"/>
    <n v="1.0101"/>
    <n v="3686.87"/>
    <n v="3650"/>
    <n v="3703417.5"/>
    <x v="11"/>
    <s v="IB"/>
    <x v="0"/>
    <n v="1.0101"/>
    <b v="1"/>
    <x v="0"/>
    <x v="10"/>
  </r>
  <r>
    <s v="KPPI-IB-27637-23-11-2022"/>
    <s v="LTM/0826/22-23"/>
    <n v="15023"/>
    <n v="5201.009"/>
    <s v="BAF-001118"/>
    <s v="KPPE-SB-146262"/>
    <d v="2023-01-13T00:00:00"/>
    <n v="27006470.219999999"/>
    <n v="0.48980000000000001"/>
    <n v="7429.78"/>
    <n v="15169"/>
    <n v="5200846.33"/>
    <x v="11"/>
    <s v="IB"/>
    <x v="0"/>
    <n v="0.48980000000000001"/>
    <b v="1"/>
    <x v="0"/>
    <x v="10"/>
  </r>
  <r>
    <s v="KPPI-IB-27637-23-11-2022"/>
    <s v="LTM/0827/22-23"/>
    <n v="9200"/>
    <n v="5201.009"/>
    <s v="BAF-001230"/>
    <s v="KPPE-SB-146261"/>
    <d v="2023-01-13T00:00:00"/>
    <n v="16179331.25"/>
    <n v="0.48980000000000001"/>
    <n v="4703.55"/>
    <n v="9603"/>
    <n v="3681581.97"/>
    <x v="11"/>
    <s v="IB"/>
    <x v="0"/>
    <n v="0.48980000000000001"/>
    <b v="1"/>
    <x v="0"/>
    <x v="10"/>
  </r>
  <r>
    <s v="KPPI-IB-27637-23-11-2022"/>
    <s v="LTM/0828/22-23"/>
    <n v="126786"/>
    <n v="5201.009"/>
    <s v="HMB-003888"/>
    <s v="KPPE-SB-146259"/>
    <d v="2023-01-13T00:00:00"/>
    <n v="156068647"/>
    <n v="1.0101"/>
    <n v="6492.92"/>
    <n v="6428"/>
    <n v="6151249.9400000004"/>
    <x v="11"/>
    <s v="IB"/>
    <x v="0"/>
    <n v="1.0101"/>
    <b v="1"/>
    <x v="0"/>
    <x v="10"/>
  </r>
  <r>
    <s v="KPPI-IB-27637-23-11-2022"/>
    <s v="LTM/0828/22-23"/>
    <n v="126786"/>
    <n v="5201.009"/>
    <s v="HMB-003888"/>
    <s v="KPPE-SB-146259"/>
    <d v="2023-01-13T00:00:00"/>
    <n v="156068647"/>
    <n v="0.48980000000000001"/>
    <n v="9574.1200000000008"/>
    <n v="19547"/>
    <n v="4697314.41"/>
    <x v="11"/>
    <s v="IB"/>
    <x v="0"/>
    <n v="0.48980000000000001"/>
    <b v="1"/>
    <x v="0"/>
    <x v="10"/>
  </r>
  <r>
    <s v="KPPI-IB-27637-23-11-2022"/>
    <s v="LTM/0829/22-23"/>
    <n v="5666"/>
    <n v="5201.009"/>
    <s v="HMB-003934"/>
    <s v="KPPE-SB-147107"/>
    <d v="2023-01-14T00:00:00"/>
    <n v="10165595.359999999"/>
    <n v="1.0101"/>
    <n v="5473.73"/>
    <n v="5419"/>
    <n v="5579157.2000000002"/>
    <x v="11"/>
    <s v="IB"/>
    <x v="0"/>
    <n v="1.0101"/>
    <b v="1"/>
    <x v="0"/>
    <x v="10"/>
  </r>
  <r>
    <s v="KAPW-IB-67755-26-11-2022"/>
    <s v="LTM/0818/22-23"/>
    <n v="46336"/>
    <n v="5503.201"/>
    <s v="HMB-003457"/>
    <s v="KPPE-SB-146155"/>
    <d v="2023-01-13T00:00:00"/>
    <n v="67477038"/>
    <n v="0.41666999999999998"/>
    <n v="895.15"/>
    <n v="2148.34"/>
    <n v="551583.48"/>
    <x v="11"/>
    <s v="IB"/>
    <x v="0"/>
    <n v="0.41666999999999998"/>
    <b v="1"/>
    <x v="0"/>
    <x v="19"/>
  </r>
  <r>
    <s v="KAPW-IB-67755-26-11-2022"/>
    <s v="LTM/0819/22-23"/>
    <n v="29124"/>
    <n v="5503.201"/>
    <s v="HMB-003456"/>
    <s v="KPPE-SB-147139"/>
    <d v="2023-01-14T00:00:00"/>
    <n v="51085952.130000003"/>
    <n v="0.41666999999999998"/>
    <n v="14422.62"/>
    <n v="34614"/>
    <n v="11139746.050000001"/>
    <x v="11"/>
    <s v="IB"/>
    <x v="0"/>
    <n v="0.41666999999999998"/>
    <b v="1"/>
    <x v="0"/>
    <x v="19"/>
  </r>
  <r>
    <s v="KAPW-IB-67755-26-11-2022"/>
    <s v="LTM/0823/22-23"/>
    <n v="26336"/>
    <n v="5503.201"/>
    <s v="HMB-003455"/>
    <s v="KPPE-SB-147148"/>
    <d v="2023-01-14T00:00:00"/>
    <n v="24629598.960000001"/>
    <n v="0.41666999999999998"/>
    <n v="7340.89"/>
    <n v="17618"/>
    <n v="5369990.5"/>
    <x v="11"/>
    <s v="IB"/>
    <x v="0"/>
    <n v="0.41666999999999998"/>
    <b v="1"/>
    <x v="0"/>
    <x v="19"/>
  </r>
  <r>
    <s v="KAPW-IB-67755-26-11-2022"/>
    <s v="LTM/0824/22-23"/>
    <n v="36104"/>
    <n v="5503.201"/>
    <s v="HMB-003454"/>
    <s v="KPPE-SB-147158"/>
    <d v="2023-01-14T00:00:00"/>
    <n v="33764535.159999996"/>
    <n v="0.41666999999999998"/>
    <n v="10090.08"/>
    <n v="24216"/>
    <n v="7362416.9199999999"/>
    <x v="11"/>
    <s v="IB"/>
    <x v="0"/>
    <n v="0.41666999999999998"/>
    <b v="1"/>
    <x v="0"/>
    <x v="19"/>
  </r>
  <r>
    <s v="KAPW-IB-67755-26-11-2022"/>
    <s v="LTM/0825/22-23"/>
    <n v="11264"/>
    <n v="5503.201"/>
    <s v="HMB-003453"/>
    <s v="KPPE-SB-147137"/>
    <d v="2023-01-14T00:00:00"/>
    <n v="10534143.76"/>
    <n v="0.41666999999999998"/>
    <n v="2628.35"/>
    <n v="6308"/>
    <n v="2296472.17"/>
    <x v="11"/>
    <s v="IB"/>
    <x v="0"/>
    <n v="0.41666999999999998"/>
    <b v="1"/>
    <x v="0"/>
    <x v="19"/>
  </r>
  <r>
    <s v="KAPW-IB-67755-26-11-2022"/>
    <s v="LTM/0826/22-23"/>
    <n v="15023"/>
    <n v="5503.201"/>
    <s v="BAF-001118"/>
    <s v="KPPE-SB-146262"/>
    <d v="2023-01-13T00:00:00"/>
    <n v="27006470.219999999"/>
    <n v="0.53061000000000003"/>
    <n v="8048.82"/>
    <n v="15169"/>
    <n v="5634080.1500000004"/>
    <x v="11"/>
    <s v="IB"/>
    <x v="0"/>
    <n v="0.53061000000000003"/>
    <b v="1"/>
    <x v="0"/>
    <x v="19"/>
  </r>
  <r>
    <s v="KAPW-IB-67755-26-11-2022"/>
    <s v="LTM/0827/22-23"/>
    <n v="9200"/>
    <n v="5503.201"/>
    <s v="BAF-001230"/>
    <s v="KPPE-SB-146261"/>
    <d v="2023-01-13T00:00:00"/>
    <n v="16179331.25"/>
    <n v="0.53061000000000003"/>
    <n v="5095.45"/>
    <n v="9603"/>
    <n v="3988331.55"/>
    <x v="11"/>
    <s v="IB"/>
    <x v="0"/>
    <n v="0.53061000000000003"/>
    <b v="1"/>
    <x v="0"/>
    <x v="19"/>
  </r>
  <r>
    <s v="KAPW-IB-67755-26-11-2022"/>
    <s v="LTM/0828/22-23"/>
    <n v="126786"/>
    <n v="5503.201"/>
    <s v="HMB-003888"/>
    <s v="KPPE-SB-146259"/>
    <d v="2023-01-13T00:00:00"/>
    <n v="156068647"/>
    <n v="0.53061000000000003"/>
    <n v="10371.83"/>
    <n v="19547"/>
    <n v="5088691.8600000003"/>
    <x v="11"/>
    <s v="IB"/>
    <x v="0"/>
    <n v="0.53061000000000003"/>
    <b v="1"/>
    <x v="0"/>
    <x v="19"/>
  </r>
  <r>
    <s v="KPFI-TI-6900-02-09-2022"/>
    <s v="LTM/0821/22-23"/>
    <n v="33474"/>
    <n v="4821.8999999999996"/>
    <s v="HMB-003460"/>
    <s v="KPPE-SB-146159"/>
    <d v="2023-01-13T00:00:00"/>
    <n v="58664565"/>
    <n v="1"/>
    <n v="10"/>
    <n v="10"/>
    <n v="14119.07"/>
    <x v="11"/>
    <s v="TI"/>
    <x v="2"/>
    <n v="1"/>
    <b v="1"/>
    <x v="0"/>
    <x v="6"/>
  </r>
  <r>
    <s v="KPFI-TI-6900-02-09-2022"/>
    <s v="LTM/0827/22-23"/>
    <n v="9200"/>
    <n v="4821.8999999999996"/>
    <s v="BAF-001230"/>
    <s v="KPPE-SB-146261"/>
    <d v="2023-01-13T00:00:00"/>
    <n v="16179331.25"/>
    <n v="1"/>
    <n v="3"/>
    <n v="3"/>
    <n v="2348.17"/>
    <x v="11"/>
    <s v="TI"/>
    <x v="2"/>
    <n v="1"/>
    <b v="1"/>
    <x v="0"/>
    <x v="6"/>
  </r>
  <r>
    <s v="KPFI-TI-6900-02-09-2022"/>
    <s v="LTM/0828/22-23"/>
    <n v="126786"/>
    <n v="4821.8999999999996"/>
    <s v="HMB-003888"/>
    <s v="KPPE-SB-146259"/>
    <d v="2023-01-13T00:00:00"/>
    <n v="156068647"/>
    <n v="1"/>
    <n v="36"/>
    <n v="36"/>
    <n v="77102.33"/>
    <x v="11"/>
    <s v="TI"/>
    <x v="2"/>
    <n v="1"/>
    <b v="1"/>
    <x v="0"/>
    <x v="6"/>
  </r>
  <r>
    <s v="KPFI-TI-6900-02-09-2022"/>
    <s v="LTM/0829/22-23"/>
    <n v="5666"/>
    <n v="4821.8999999999996"/>
    <s v="HMB-003934"/>
    <s v="KPPE-SB-147107"/>
    <d v="2023-01-14T00:00:00"/>
    <n v="10165595.359999999"/>
    <n v="1"/>
    <n v="2"/>
    <n v="2"/>
    <n v="2038.52"/>
    <x v="11"/>
    <s v="TI"/>
    <x v="2"/>
    <n v="1"/>
    <b v="1"/>
    <x v="0"/>
    <x v="6"/>
  </r>
  <r>
    <s v="KPFI-TI-4287-11-08-2022"/>
    <s v="LTM/0818/22-23"/>
    <n v="46336"/>
    <n v="4821.8999999999996"/>
    <s v="HMB-003457"/>
    <s v="KPPE-SB-146155"/>
    <d v="2023-01-13T00:00:00"/>
    <n v="67477038"/>
    <n v="1"/>
    <n v="10"/>
    <n v="10"/>
    <n v="6161.91"/>
    <x v="11"/>
    <s v="TI"/>
    <x v="2"/>
    <n v="1"/>
    <b v="1"/>
    <x v="0"/>
    <x v="6"/>
  </r>
  <r>
    <s v="KPFI-TI-4287-11-08-2022"/>
    <s v="LTM/0819/22-23"/>
    <n v="29124"/>
    <n v="4821.8999999999996"/>
    <s v="HMB-003456"/>
    <s v="KPPE-SB-147139"/>
    <d v="2023-01-14T00:00:00"/>
    <n v="51085952.130000003"/>
    <n v="1"/>
    <n v="5"/>
    <n v="5"/>
    <n v="3861.9"/>
    <x v="11"/>
    <s v="TI"/>
    <x v="2"/>
    <n v="1"/>
    <b v="1"/>
    <x v="0"/>
    <x v="6"/>
  </r>
  <r>
    <s v="KPFI-TI-4287-11-08-2022"/>
    <s v="LTM/0823/22-23"/>
    <n v="26336"/>
    <n v="4821.8999999999996"/>
    <s v="HMB-003455"/>
    <s v="KPPE-SB-147148"/>
    <d v="2023-01-14T00:00:00"/>
    <n v="24629598.960000001"/>
    <n v="1"/>
    <n v="7"/>
    <n v="7"/>
    <n v="5120.62"/>
    <x v="11"/>
    <s v="TI"/>
    <x v="2"/>
    <n v="1"/>
    <b v="1"/>
    <x v="0"/>
    <x v="6"/>
  </r>
  <r>
    <s v="KPFI-TI-4287-11-08-2022"/>
    <s v="LTM/0824/22-23"/>
    <n v="36104"/>
    <n v="4821.8999999999996"/>
    <s v="HMB-003454"/>
    <s v="KPPE-SB-147158"/>
    <d v="2023-01-14T00:00:00"/>
    <n v="33764535.159999996"/>
    <n v="1"/>
    <n v="5"/>
    <n v="5"/>
    <n v="3648.34"/>
    <x v="11"/>
    <s v="TI"/>
    <x v="2"/>
    <n v="1"/>
    <b v="1"/>
    <x v="0"/>
    <x v="6"/>
  </r>
  <r>
    <s v="KPFI-TI-4287-11-08-2022"/>
    <s v="LTM/0825/22-23"/>
    <n v="11264"/>
    <n v="4821.8999999999996"/>
    <s v="HMB-003453"/>
    <s v="KPPE-SB-147137"/>
    <d v="2023-01-14T00:00:00"/>
    <n v="10534143.76"/>
    <n v="1"/>
    <n v="4"/>
    <n v="4"/>
    <n v="3494.93"/>
    <x v="11"/>
    <s v="TI"/>
    <x v="2"/>
    <n v="1"/>
    <b v="1"/>
    <x v="0"/>
    <x v="6"/>
  </r>
  <r>
    <s v="PQZI-EP-3275-10-08-2022"/>
    <s v="LTM/0830/22-23"/>
    <n v="45000"/>
    <n v="9607.11"/>
    <s v="BAF-001257"/>
    <s v="KPEX-SB-85543"/>
    <d v="2023-01-14T00:00:00"/>
    <n v="53375400"/>
    <n v="1"/>
    <n v="334.32"/>
    <n v="334.32"/>
    <n v="21134716.370000001"/>
    <x v="11"/>
    <s v="EP"/>
    <x v="2"/>
    <n v="1"/>
    <b v="1"/>
    <x v="0"/>
    <x v="6"/>
  </r>
  <r>
    <s v="KPFI-TI-11173-10-10-2022"/>
    <s v="LTM/0830/22-23"/>
    <n v="45000"/>
    <n v="5807.9"/>
    <s v="BAF-001257"/>
    <s v="KPEX-SB-85543"/>
    <d v="2023-01-14T00:00:00"/>
    <n v="53375400"/>
    <n v="1"/>
    <n v="10"/>
    <n v="10"/>
    <n v="632170.27"/>
    <x v="11"/>
    <s v="TI"/>
    <x v="2"/>
    <n v="1"/>
    <b v="1"/>
    <x v="0"/>
    <x v="6"/>
  </r>
  <r>
    <s v="KPFI-TI-12461-20-10-2022"/>
    <s v="LTM/0830/22-23"/>
    <n v="45000"/>
    <n v="4821.8999999999996"/>
    <s v="BAF-001257"/>
    <s v="KPEX-SB-85543"/>
    <d v="2023-01-14T00:00:00"/>
    <n v="53375400"/>
    <n v="1"/>
    <n v="14"/>
    <n v="14"/>
    <n v="885038.37"/>
    <x v="11"/>
    <s v="TI"/>
    <x v="2"/>
    <n v="1"/>
    <b v="1"/>
    <x v="0"/>
    <x v="6"/>
  </r>
  <r>
    <s v="KPAF-TI-13854-05-10-2022"/>
    <s v="LTM/0830/22-23"/>
    <n v="45000"/>
    <n v="9607.2000000000007"/>
    <s v="BAF-001257"/>
    <s v="KPEX-SB-85543"/>
    <d v="2023-01-14T00:00:00"/>
    <n v="53375400"/>
    <n v="1"/>
    <n v="49"/>
    <n v="49"/>
    <n v="3097634.31"/>
    <x v="11"/>
    <s v="TI"/>
    <x v="2"/>
    <n v="1"/>
    <b v="1"/>
    <x v="0"/>
    <x v="6"/>
  </r>
  <r>
    <s v="PQIB-IB-3057-24-08-2020"/>
    <s v="LTM/0816/22-23"/>
    <n v="35504"/>
    <n v="2701.12"/>
    <s v="HMB-003400"/>
    <s v="KPEX-SB-86064"/>
    <d v="2023-01-15T00:00:00"/>
    <n v="34928330.210000001"/>
    <n v="0.8"/>
    <n v="13484"/>
    <n v="16855"/>
    <n v="25088380.919999998"/>
    <x v="11"/>
    <s v="IB"/>
    <x v="0"/>
    <n v="0.8"/>
    <b v="1"/>
    <x v="0"/>
    <x v="0"/>
  </r>
  <r>
    <s v="PQIB-IB-3057-24-08-2020"/>
    <s v="LTM/0833/22-23"/>
    <n v="12480"/>
    <n v="2701.12"/>
    <s v="HMB-004453"/>
    <s v="KPEX-SB-86137"/>
    <d v="2023-01-15T00:00:00"/>
    <n v="14874310.560000001"/>
    <n v="0.8"/>
    <n v="7972"/>
    <n v="9965"/>
    <n v="6369887.0499999998"/>
    <x v="11"/>
    <s v="IB"/>
    <x v="0"/>
    <n v="0.8"/>
    <b v="1"/>
    <x v="0"/>
    <x v="0"/>
  </r>
  <r>
    <s v="PQIB-IB-3057-24-08-2020"/>
    <s v="LTM/0836/22-23"/>
    <n v="2242"/>
    <n v="2701.12"/>
    <s v="Open Account"/>
    <s v="KPEX-SB-86070"/>
    <d v="2023-01-15T00:00:00"/>
    <n v="6868080.2800000003"/>
    <n v="0.8"/>
    <n v="3156.8"/>
    <n v="3946"/>
    <n v="2906496.48"/>
    <x v="11"/>
    <s v="IB"/>
    <x v="0"/>
    <n v="0.8"/>
    <b v="1"/>
    <x v="0"/>
    <x v="0"/>
  </r>
  <r>
    <s v="KAPE-IB-44820-20-09-2022"/>
    <s v="LTM/0816/22-23"/>
    <n v="35504"/>
    <n v="2832.1089999999999"/>
    <s v="HMB-003400"/>
    <s v="KPEX-SB-86064"/>
    <d v="2023-01-15T00:00:00"/>
    <n v="34928330.210000001"/>
    <n v="0.04"/>
    <n v="494.32"/>
    <n v="12358"/>
    <n v="911217.51"/>
    <x v="11"/>
    <s v="IB"/>
    <x v="0"/>
    <n v="0.04"/>
    <b v="1"/>
    <x v="0"/>
    <x v="2"/>
  </r>
  <r>
    <s v="KAPE-IB-71811-10-11-2022"/>
    <s v="LTM/0816/22-23"/>
    <n v="35504"/>
    <n v="5503.201"/>
    <s v="HMB-003400"/>
    <s v="KPEX-SB-86064"/>
    <d v="2023-01-15T00:00:00"/>
    <n v="34928330.210000001"/>
    <n v="0.41666999999999998"/>
    <n v="1864.6"/>
    <n v="4475"/>
    <n v="1465525.72"/>
    <x v="11"/>
    <s v="IB"/>
    <x v="0"/>
    <n v="0.41666999999999998"/>
    <b v="1"/>
    <x v="0"/>
    <x v="19"/>
  </r>
  <r>
    <s v="KAPE-TI-26682-18-08-2022"/>
    <s v="LTM/0816/22-23"/>
    <n v="35504"/>
    <n v="4821.1090000000004"/>
    <s v="HMB-003400"/>
    <s v="KPEX-SB-86064"/>
    <d v="2023-01-15T00:00:00"/>
    <n v="34928330.210000001"/>
    <n v="1"/>
    <n v="20"/>
    <n v="20"/>
    <n v="42649.09"/>
    <x v="11"/>
    <s v="TI"/>
    <x v="2"/>
    <n v="1"/>
    <b v="1"/>
    <x v="0"/>
    <x v="6"/>
  </r>
  <r>
    <s v="KAPW-IB-36748-19-09-2022"/>
    <s v="LTM/0816/22-23"/>
    <n v="35504"/>
    <n v="2847"/>
    <s v="HMB-003400"/>
    <s v="KPEX-SB-86064"/>
    <d v="2023-01-15T00:00:00"/>
    <n v="34928330.210000001"/>
    <n v="0.03"/>
    <n v="505.65000000000003"/>
    <n v="16855"/>
    <n v="940814.29999999993"/>
    <x v="11"/>
    <s v="IB"/>
    <x v="0"/>
    <n v="0.03"/>
    <b v="1"/>
    <x v="0"/>
    <x v="2"/>
  </r>
  <r>
    <s v="KAPW-IB-36748-19-09-2022"/>
    <s v="LTM/0833/22-23"/>
    <n v="12480"/>
    <n v="2847"/>
    <s v="HMB-004453"/>
    <s v="KPEX-SB-86137"/>
    <d v="2023-01-15T00:00:00"/>
    <n v="14874310.560000001"/>
    <n v="0.03"/>
    <n v="298.95"/>
    <n v="9965"/>
    <n v="238870.76"/>
    <x v="11"/>
    <s v="IB"/>
    <x v="0"/>
    <n v="0.03"/>
    <b v="1"/>
    <x v="0"/>
    <x v="2"/>
  </r>
  <r>
    <s v="KAPW-IB-36748-19-09-2022"/>
    <s v="LTM/0836/22-23"/>
    <n v="2242"/>
    <n v="2847"/>
    <s v="Open Account"/>
    <s v="KPEX-SB-86070"/>
    <d v="2023-01-15T00:00:00"/>
    <n v="6868080.2800000003"/>
    <n v="0.03"/>
    <n v="118.38"/>
    <n v="3946"/>
    <n v="108993.62"/>
    <x v="11"/>
    <s v="IB"/>
    <x v="0"/>
    <n v="0.03"/>
    <b v="1"/>
    <x v="0"/>
    <x v="2"/>
  </r>
  <r>
    <s v="KPPI-IB-27083-21-11-2022"/>
    <s v="LTM/0816/22-23"/>
    <n v="35504"/>
    <n v="5201.009"/>
    <s v="HMB-003400"/>
    <s v="KPEX-SB-86064"/>
    <d v="2023-01-15T00:00:00"/>
    <n v="34928330.210000001"/>
    <n v="1.0101"/>
    <n v="2859.59"/>
    <n v="2831"/>
    <n v="4104298.75"/>
    <x v="11"/>
    <s v="IB"/>
    <x v="0"/>
    <n v="1.0101"/>
    <b v="1"/>
    <x v="0"/>
    <x v="10"/>
  </r>
  <r>
    <s v="KPPI-IB-27083-21-11-2022"/>
    <s v="LTM/0816/22-23"/>
    <n v="35504"/>
    <n v="5201.009"/>
    <s v="HMB-003400"/>
    <s v="KPEX-SB-86064"/>
    <d v="2023-01-15T00:00:00"/>
    <n v="34928330.210000001"/>
    <n v="0.624"/>
    <n v="2792.4"/>
    <n v="4475"/>
    <n v="2194751.69"/>
    <x v="11"/>
    <s v="IB"/>
    <x v="0"/>
    <n v="0.624"/>
    <b v="1"/>
    <x v="0"/>
    <x v="10"/>
  </r>
  <r>
    <s v="KAPE-IB-93423-15-12-2022"/>
    <s v="LTM/0816/22-23"/>
    <n v="35504"/>
    <n v="2832.1089999999999"/>
    <s v="HMB-003400"/>
    <s v="KPEX-SB-86064"/>
    <d v="2023-01-15T00:00:00"/>
    <n v="34928330.210000001"/>
    <n v="0.04"/>
    <n v="66.64"/>
    <n v="1666"/>
    <n v="180692.25"/>
    <x v="11"/>
    <s v="IB"/>
    <x v="0"/>
    <n v="0.04"/>
    <b v="1"/>
    <x v="0"/>
    <x v="2"/>
  </r>
  <r>
    <s v="KAPE-IB-93423-15-12-2022"/>
    <s v="LTM/0833/22-23"/>
    <n v="12480"/>
    <n v="2832.1089999999999"/>
    <s v="HMB-004453"/>
    <s v="KPEX-SB-86137"/>
    <d v="2023-01-15T00:00:00"/>
    <n v="14874310.560000001"/>
    <n v="0.04"/>
    <n v="227.52"/>
    <n v="5688"/>
    <n v="177120.91"/>
    <x v="11"/>
    <s v="IB"/>
    <x v="0"/>
    <n v="0.04"/>
    <b v="1"/>
    <x v="0"/>
    <x v="2"/>
  </r>
  <r>
    <s v="KAPE-IB-93423-15-12-2022"/>
    <s v="LTM/0836/22-23"/>
    <n v="2242"/>
    <n v="2832.1089999999999"/>
    <s v="Open Account"/>
    <s v="KPEX-SB-86070"/>
    <d v="2023-01-15T00:00:00"/>
    <n v="6868080.2800000003"/>
    <n v="0.04"/>
    <n v="157.84"/>
    <n v="3946"/>
    <n v="145324.82"/>
    <x v="11"/>
    <s v="IB"/>
    <x v="0"/>
    <n v="0.04"/>
    <b v="1"/>
    <x v="0"/>
    <x v="2"/>
  </r>
  <r>
    <s v="KPPI-IB-27637-23-11-2022"/>
    <s v="LTM/0833/22-23"/>
    <n v="12480"/>
    <n v="5201.009"/>
    <s v="HMB-004453"/>
    <s v="KPEX-SB-86137"/>
    <d v="2023-01-15T00:00:00"/>
    <n v="14874310.560000001"/>
    <n v="1.0101"/>
    <n v="4320.2"/>
    <n v="4277"/>
    <n v="3570034.72"/>
    <x v="11"/>
    <s v="IB"/>
    <x v="0"/>
    <n v="1.0101"/>
    <b v="1"/>
    <x v="0"/>
    <x v="10"/>
  </r>
  <r>
    <s v="KPPI-IB-27637-23-11-2022"/>
    <s v="LTM/0833/22-23"/>
    <n v="12480"/>
    <n v="5201.009"/>
    <s v="HMB-004453"/>
    <s v="KPEX-SB-86137"/>
    <d v="2023-01-15T00:00:00"/>
    <n v="14874310.560000001"/>
    <n v="0.48980000000000001"/>
    <n v="2785.98"/>
    <n v="5688"/>
    <n v="2168843.69"/>
    <x v="11"/>
    <s v="IB"/>
    <x v="0"/>
    <n v="0.48980000000000001"/>
    <b v="1"/>
    <x v="0"/>
    <x v="10"/>
  </r>
  <r>
    <s v="KPPI-IB-27637-23-11-2022"/>
    <s v="LTM/0836/22-23"/>
    <n v="2242"/>
    <n v="5201.009"/>
    <s v="Open Account"/>
    <s v="KPEX-SB-86070"/>
    <d v="2023-01-15T00:00:00"/>
    <n v="6868080.2800000003"/>
    <n v="0.48980000000000001"/>
    <n v="1932.73"/>
    <n v="3946"/>
    <n v="1779483.32"/>
    <x v="11"/>
    <s v="IB"/>
    <x v="0"/>
    <n v="0.48979"/>
    <b v="0"/>
    <x v="0"/>
    <x v="10"/>
  </r>
  <r>
    <s v="KAPW-IB-67755-26-11-2022"/>
    <s v="LTM/0833/22-23"/>
    <n v="12480"/>
    <n v="5503.201"/>
    <s v="HMB-004453"/>
    <s v="KPEX-SB-86137"/>
    <d v="2023-01-15T00:00:00"/>
    <n v="14874310.560000001"/>
    <n v="0.53061000000000003"/>
    <n v="3018.11"/>
    <n v="5688"/>
    <n v="2349553.42"/>
    <x v="11"/>
    <s v="IB"/>
    <x v="0"/>
    <n v="0.53061000000000003"/>
    <b v="1"/>
    <x v="0"/>
    <x v="19"/>
  </r>
  <r>
    <s v="KAPW-IB-67755-26-11-2022"/>
    <s v="LTM/0836/22-23"/>
    <n v="2242"/>
    <n v="5503.201"/>
    <s v="Open Account"/>
    <s v="KPEX-SB-86070"/>
    <d v="2023-01-15T00:00:00"/>
    <n v="6868080.2800000003"/>
    <n v="0.53061000000000003"/>
    <n v="2093.8000000000002"/>
    <n v="3946"/>
    <n v="1927782.04"/>
    <x v="11"/>
    <s v="IB"/>
    <x v="0"/>
    <n v="0.53061000000000003"/>
    <b v="1"/>
    <x v="0"/>
    <x v="19"/>
  </r>
  <r>
    <s v="PQIB-IB-3057-24-08-2020"/>
    <s v="LTM/0820/22-23"/>
    <n v="1500"/>
    <n v="2701.12"/>
    <s v="HMB-003449"/>
    <s v="KPPE-SB-148624"/>
    <d v="2023-01-17T00:00:00"/>
    <n v="2630552.9900000002"/>
    <n v="0.8"/>
    <n v="1356"/>
    <n v="1695"/>
    <n v="2418899.2999999998"/>
    <x v="11"/>
    <s v="IB"/>
    <x v="0"/>
    <n v="0.8"/>
    <b v="1"/>
    <x v="0"/>
    <x v="0"/>
  </r>
  <r>
    <s v="KAPW-IB-36748-19-09-2022"/>
    <s v="LTM/0820/22-23"/>
    <n v="1500"/>
    <n v="2847"/>
    <s v="HMB-003449"/>
    <s v="KPPE-SB-148624"/>
    <d v="2023-01-17T00:00:00"/>
    <n v="2630552.9900000002"/>
    <n v="0.03"/>
    <n v="50.85"/>
    <n v="1695"/>
    <n v="90708.72"/>
    <x v="11"/>
    <s v="IB"/>
    <x v="0"/>
    <n v="0.03"/>
    <b v="1"/>
    <x v="0"/>
    <x v="2"/>
  </r>
  <r>
    <s v="KAPE-IB-93423-15-12-2022"/>
    <s v="LTM/0820/22-23"/>
    <n v="1500"/>
    <n v="2832.1089999999999"/>
    <s v="HMB-003449"/>
    <s v="KPPE-SB-148624"/>
    <d v="2023-01-17T00:00:00"/>
    <n v="2630552.9900000002"/>
    <n v="0.04"/>
    <n v="67.8"/>
    <n v="1695"/>
    <n v="120944.96000000001"/>
    <x v="11"/>
    <s v="IB"/>
    <x v="0"/>
    <n v="0.04"/>
    <b v="1"/>
    <x v="0"/>
    <x v="2"/>
  </r>
  <r>
    <s v="PQIB-IB-3057-24-08-2020"/>
    <s v="LTM/0844/22-23"/>
    <n v="13188"/>
    <n v="2701.12"/>
    <s v="HMB-004970"/>
    <s v="KPPE-SB-149242"/>
    <d v="2023-01-18T00:00:00"/>
    <n v="7419505.1399999997"/>
    <n v="0.8"/>
    <n v="4127.21"/>
    <n v="5159"/>
    <n v="3139843.2199999997"/>
    <x v="11"/>
    <s v="IB"/>
    <x v="0"/>
    <n v="0.8"/>
    <b v="1"/>
    <x v="0"/>
    <x v="0"/>
  </r>
  <r>
    <s v="KAPW-IB-36748-19-09-2022"/>
    <s v="LTM/0844/22-23"/>
    <n v="13188"/>
    <n v="2847"/>
    <s v="HMB-004970"/>
    <s v="KPPE-SB-149242"/>
    <d v="2023-01-18T00:00:00"/>
    <n v="7419505.1399999997"/>
    <n v="0.03"/>
    <n v="154.78"/>
    <n v="5159"/>
    <n v="117751.67"/>
    <x v="11"/>
    <s v="IB"/>
    <x v="0"/>
    <n v="0.03"/>
    <b v="1"/>
    <x v="0"/>
    <x v="2"/>
  </r>
  <r>
    <s v="KAPE-IB-93423-15-12-2022"/>
    <s v="LTM/0844/22-23"/>
    <n v="13188"/>
    <n v="2832.1089999999999"/>
    <s v="HMB-004970"/>
    <s v="KPPE-SB-149242"/>
    <d v="2023-01-18T00:00:00"/>
    <n v="7419505.1399999997"/>
    <n v="0.04"/>
    <n v="206.36999999999998"/>
    <n v="5159"/>
    <n v="156999.62"/>
    <x v="11"/>
    <s v="IB"/>
    <x v="0"/>
    <n v="0.04"/>
    <b v="1"/>
    <x v="0"/>
    <x v="2"/>
  </r>
  <r>
    <s v="KPPI-IB-27637-23-11-2022"/>
    <s v="LTM/0844/22-23"/>
    <n v="13188"/>
    <n v="5201.009"/>
    <s v="HMB-004970"/>
    <s v="KPPE-SB-149242"/>
    <d v="2023-01-18T00:00:00"/>
    <n v="7419505.1399999997"/>
    <n v="0.48980000000000001"/>
    <n v="2526.8700000000003"/>
    <n v="5159"/>
    <n v="1922357.5999999999"/>
    <x v="11"/>
    <s v="IB"/>
    <x v="0"/>
    <n v="0.48980000000000001"/>
    <b v="1"/>
    <x v="0"/>
    <x v="10"/>
  </r>
  <r>
    <s v="KAPW-IB-67755-26-11-2022"/>
    <s v="LTM/0844/22-23"/>
    <n v="13188"/>
    <n v="5503.201"/>
    <s v="HMB-004970"/>
    <s v="KPPE-SB-149242"/>
    <d v="2023-01-18T00:00:00"/>
    <n v="7419505.1399999997"/>
    <n v="0.53061000000000003"/>
    <n v="2737.44"/>
    <n v="5159"/>
    <n v="2082553.03"/>
    <x v="11"/>
    <s v="IB"/>
    <x v="0"/>
    <n v="0.53061000000000003"/>
    <b v="1"/>
    <x v="0"/>
    <x v="19"/>
  </r>
  <r>
    <s v="PQIB-IB-3057-24-08-2020"/>
    <s v="LTM/0848/22-23"/>
    <n v="38286"/>
    <n v="2701.12"/>
    <s v="HMB-005745"/>
    <s v="KPPE-SB-150138"/>
    <d v="2023-01-19T00:00:00"/>
    <n v="25951942.350000001"/>
    <n v="0.8"/>
    <n v="11222.399999999998"/>
    <n v="14028"/>
    <n v="11280669.010000002"/>
    <x v="11"/>
    <s v="IB"/>
    <x v="0"/>
    <n v="0.8"/>
    <b v="1"/>
    <x v="0"/>
    <x v="0"/>
  </r>
  <r>
    <s v="KAPW-IB-36748-19-09-2022"/>
    <s v="LTM/0848/22-23"/>
    <n v="38286"/>
    <n v="2847"/>
    <s v="HMB-005745"/>
    <s v="KPPE-SB-150138"/>
    <d v="2023-01-19T00:00:00"/>
    <n v="25951942.350000001"/>
    <n v="0.03"/>
    <n v="420.84"/>
    <n v="14028"/>
    <n v="423025.09"/>
    <x v="11"/>
    <s v="IB"/>
    <x v="0"/>
    <n v="0.03"/>
    <b v="1"/>
    <x v="0"/>
    <x v="2"/>
  </r>
  <r>
    <s v="KPPI-IB-27637-23-11-2022"/>
    <s v="LTM/0848/22-23"/>
    <n v="38286"/>
    <n v="5201.009"/>
    <s v="HMB-005745"/>
    <s v="KPPE-SB-150138"/>
    <d v="2023-01-19T00:00:00"/>
    <n v="25951942.350000001"/>
    <n v="1.0101"/>
    <n v="14169.69"/>
    <n v="14028"/>
    <n v="14243557.020000001"/>
    <x v="11"/>
    <s v="IB"/>
    <x v="0"/>
    <n v="1.0101"/>
    <b v="1"/>
    <x v="0"/>
    <x v="10"/>
  </r>
  <r>
    <s v="KPFI-TI-6900-02-09-2022"/>
    <s v="LTM/0848/22-23"/>
    <n v="38286"/>
    <n v="4821.8999999999996"/>
    <s v="HMB-005745"/>
    <s v="KPPE-SB-150138"/>
    <d v="2023-01-19T00:00:00"/>
    <n v="25951942.350000001"/>
    <n v="1"/>
    <n v="5"/>
    <n v="5"/>
    <n v="4691.2299999999996"/>
    <x v="11"/>
    <s v="TI"/>
    <x v="2"/>
    <n v="1"/>
    <b v="1"/>
    <x v="0"/>
    <x v="6"/>
  </r>
  <r>
    <s v="KPFI-TI-5721-23-08-2022"/>
    <s v="LTM/0856/22-23"/>
    <n v="46185"/>
    <n v="8308.2000000000007"/>
    <s v="MCB-014857"/>
    <s v="KPEX-SB-87889"/>
    <d v="2023-01-19T00:00:00"/>
    <n v="54901033"/>
    <n v="1"/>
    <n v="26"/>
    <n v="26"/>
    <n v="2059273.85"/>
    <x v="11"/>
    <s v="TI"/>
    <x v="2"/>
    <n v="1"/>
    <b v="1"/>
    <x v="0"/>
    <x v="6"/>
  </r>
  <r>
    <s v="PQZI-EP-3275-10-08-2022"/>
    <s v="LTM/0856/22-23"/>
    <n v="46185"/>
    <n v="9607.11"/>
    <s v="MCB-014857"/>
    <s v="KPEX-SB-87889"/>
    <d v="2023-01-19T00:00:00"/>
    <n v="54901033"/>
    <n v="1"/>
    <n v="320"/>
    <n v="320"/>
    <n v="25344908.98"/>
    <x v="11"/>
    <s v="EP"/>
    <x v="2"/>
    <n v="1"/>
    <b v="1"/>
    <x v="0"/>
    <x v="6"/>
  </r>
  <r>
    <s v="KPAF-TI-13854-05-10-2022"/>
    <s v="LTM/0856/22-23"/>
    <n v="46185"/>
    <n v="9607.2000000000007"/>
    <s v="MCB-014857"/>
    <s v="KPEX-SB-87889"/>
    <d v="2023-01-19T00:00:00"/>
    <n v="54901033"/>
    <n v="1"/>
    <n v="50"/>
    <n v="50"/>
    <n v="3960142.03"/>
    <x v="11"/>
    <s v="TI"/>
    <x v="2"/>
    <n v="1"/>
    <b v="1"/>
    <x v="0"/>
    <x v="6"/>
  </r>
  <r>
    <s v="PQZI-EP-3657-13-08-2022"/>
    <s v="LTM/0855/22-23"/>
    <n v="32167"/>
    <n v="9607.11"/>
    <s v="HMB-006018"/>
    <s v="KPPE-SB-150698"/>
    <d v="2023-01-19T00:00:00"/>
    <n v="57195644.039999999"/>
    <n v="1"/>
    <n v="268"/>
    <n v="268"/>
    <n v="2322337.14"/>
    <x v="11"/>
    <s v="EP"/>
    <x v="2"/>
    <n v="1"/>
    <b v="1"/>
    <x v="0"/>
    <x v="6"/>
  </r>
  <r>
    <s v="PQZI-EP-3657-13-08-2022"/>
    <s v="LTM/0856/22-23"/>
    <n v="46185"/>
    <n v="9607.11"/>
    <s v="MCB-014857"/>
    <s v="KPEX-SB-87889"/>
    <d v="2023-01-19T00:00:00"/>
    <n v="54901033"/>
    <n v="1"/>
    <n v="20.170000000000002"/>
    <n v="20.170000000000002"/>
    <n v="1597521.29"/>
    <x v="11"/>
    <s v="EP"/>
    <x v="2"/>
    <n v="1"/>
    <b v="1"/>
    <x v="0"/>
    <x v="6"/>
  </r>
  <r>
    <s v="KAPW-TI-25434-24-08-2022"/>
    <s v="LTM/0855/22-23"/>
    <n v="32167"/>
    <n v="9606.2199999999993"/>
    <s v="HMB-006018"/>
    <s v="KPPE-SB-150698"/>
    <d v="2023-01-19T00:00:00"/>
    <n v="57195644.039999999"/>
    <n v="1"/>
    <n v="50"/>
    <n v="50"/>
    <n v="967751.51"/>
    <x v="11"/>
    <s v="TI"/>
    <x v="2"/>
    <n v="1"/>
    <b v="1"/>
    <x v="0"/>
    <x v="6"/>
  </r>
  <r>
    <s v="KAPW-TI-25434-24-08-2022"/>
    <s v="LTM/0856/22-23"/>
    <n v="46185"/>
    <n v="9606.2199999999993"/>
    <s v="MCB-014857"/>
    <s v="KPEX-SB-87889"/>
    <d v="2023-01-19T00:00:00"/>
    <n v="54901033"/>
    <n v="1"/>
    <n v="15"/>
    <n v="15"/>
    <n v="1188042.6100000001"/>
    <x v="11"/>
    <s v="TI"/>
    <x v="2"/>
    <n v="1"/>
    <b v="1"/>
    <x v="0"/>
    <x v="6"/>
  </r>
  <r>
    <s v="KPFI-TI-7818-10-09-2022"/>
    <s v="LTM/0855/22-23"/>
    <n v="32167"/>
    <n v="4821.1090000000004"/>
    <s v="HMB-006018"/>
    <s v="KPPE-SB-150698"/>
    <d v="2023-01-19T00:00:00"/>
    <n v="57195644.039999999"/>
    <n v="1"/>
    <n v="15000"/>
    <n v="15000"/>
    <n v="41388156.18"/>
    <x v="11"/>
    <s v="TI"/>
    <x v="2"/>
    <n v="1"/>
    <b v="1"/>
    <x v="0"/>
    <x v="6"/>
  </r>
  <r>
    <s v="KPFI-TI-11171-10-10-2022"/>
    <s v="LTM/0856/22-23"/>
    <n v="46185"/>
    <n v="5807.9"/>
    <s v="MCB-014857"/>
    <s v="KPEX-SB-87889"/>
    <d v="2023-01-19T00:00:00"/>
    <n v="54901033"/>
    <n v="1"/>
    <n v="10"/>
    <n v="10"/>
    <n v="792028.41"/>
    <x v="11"/>
    <s v="TI"/>
    <x v="2"/>
    <n v="1"/>
    <b v="1"/>
    <x v="0"/>
    <x v="6"/>
  </r>
  <r>
    <s v="KPAF-TI-27761-03-01-2023"/>
    <s v="LTM/0856/22-23"/>
    <n v="46185"/>
    <n v="5807.9"/>
    <s v="MCB-014857"/>
    <s v="KPEX-SB-87889"/>
    <d v="2023-01-19T00:00:00"/>
    <n v="54901033"/>
    <n v="1"/>
    <n v="244"/>
    <n v="244"/>
    <n v="19325493.100000001"/>
    <x v="11"/>
    <s v="TI"/>
    <x v="2"/>
    <n v="1"/>
    <b v="1"/>
    <x v="0"/>
    <x v="6"/>
  </r>
  <r>
    <s v="KPFI-TI-5875-24-08-2022"/>
    <s v="LTM/0856/22-23"/>
    <n v="46185"/>
    <n v="4821.8999999999996"/>
    <s v="MCB-014857"/>
    <s v="KPEX-SB-87889"/>
    <d v="2023-01-19T00:00:00"/>
    <n v="54901033"/>
    <n v="1"/>
    <n v="8"/>
    <n v="8"/>
    <n v="633622.72"/>
    <x v="11"/>
    <s v="TI"/>
    <x v="2"/>
    <n v="1"/>
    <b v="1"/>
    <x v="0"/>
    <x v="6"/>
  </r>
  <r>
    <s v="PQIB-IB-3057-24-08-2020"/>
    <s v="LTM/0867/22-23"/>
    <n v="13750"/>
    <n v="2701.12"/>
    <s v="HMB-007018"/>
    <s v="KPPE-SB-152181"/>
    <d v="2023-01-21T00:00:00"/>
    <n v="32935009.940000001"/>
    <n v="0.8"/>
    <n v="14601.6"/>
    <n v="18252"/>
    <n v="16368831.939999999"/>
    <x v="11"/>
    <s v="IB"/>
    <x v="0"/>
    <n v="0.8"/>
    <b v="1"/>
    <x v="0"/>
    <x v="0"/>
  </r>
  <r>
    <s v="KAPW-IB-36748-19-09-2022"/>
    <s v="LTM/0867/22-23"/>
    <n v="13750"/>
    <n v="2847"/>
    <s v="HMB-007018"/>
    <s v="KPPE-SB-152181"/>
    <d v="2023-01-21T00:00:00"/>
    <n v="32935009.940000001"/>
    <n v="0.03"/>
    <n v="547.55999999999995"/>
    <n v="18252"/>
    <n v="613831.19999999995"/>
    <x v="11"/>
    <s v="IB"/>
    <x v="0"/>
    <n v="0.03"/>
    <b v="1"/>
    <x v="0"/>
    <x v="2"/>
  </r>
  <r>
    <s v="KAPE-IB-93423-15-12-2022"/>
    <s v="LTM/0867/22-23"/>
    <n v="13750"/>
    <n v="2832.1089999999999"/>
    <s v="HMB-007018"/>
    <s v="KPPE-SB-152181"/>
    <d v="2023-01-21T00:00:00"/>
    <n v="32935009.940000001"/>
    <n v="0.04"/>
    <n v="730.08"/>
    <n v="18252"/>
    <n v="818441.6"/>
    <x v="11"/>
    <s v="IB"/>
    <x v="0"/>
    <n v="0.04"/>
    <b v="1"/>
    <x v="0"/>
    <x v="2"/>
  </r>
  <r>
    <s v="KAPW-TI-25434-24-08-2022"/>
    <s v="LTM/0860/22-23"/>
    <n v="8436"/>
    <n v="9606.2199999999993"/>
    <s v="HMB-006556"/>
    <s v="KPPE-SB-152150"/>
    <d v="2023-01-21T00:00:00"/>
    <n v="7663758.9900000002"/>
    <n v="1"/>
    <n v="20"/>
    <n v="20"/>
    <n v="4917217.6900000004"/>
    <x v="11"/>
    <s v="TI"/>
    <x v="2"/>
    <n v="1"/>
    <b v="1"/>
    <x v="0"/>
    <x v="6"/>
  </r>
  <r>
    <s v="KPFI-TI-13071-25-10-2022"/>
    <s v="LTM/0867/22-23"/>
    <n v="13750"/>
    <n v="5807.1090000000004"/>
    <s v="HMB-007018"/>
    <s v="KPPE-SB-152181"/>
    <d v="2023-01-21T00:00:00"/>
    <n v="32935009.940000001"/>
    <n v="1"/>
    <n v="13500"/>
    <n v="13500"/>
    <n v="15133905.27"/>
    <x v="11"/>
    <s v="TI"/>
    <x v="2"/>
    <n v="1"/>
    <b v="1"/>
    <x v="0"/>
    <x v="6"/>
  </r>
  <r>
    <s v="KPFI-TI-22468-06-01-2023"/>
    <s v="LTM/0860/22-23"/>
    <n v="8436"/>
    <n v="4821.8999999999996"/>
    <s v="HMB-006556"/>
    <s v="KPPE-SB-152150"/>
    <d v="2023-01-21T00:00:00"/>
    <n v="7663758.9900000002"/>
    <n v="1"/>
    <n v="4"/>
    <n v="4"/>
    <n v="2746541.65"/>
    <x v="11"/>
    <s v="TI"/>
    <x v="2"/>
    <n v="1"/>
    <b v="1"/>
    <x v="0"/>
    <x v="6"/>
  </r>
  <r>
    <s v="KPAF-TI-51553-05-04-2022"/>
    <s v="LTM/0870/22-23"/>
    <n v="30540"/>
    <n v="8523.5990000000002"/>
    <s v="HMB-007031"/>
    <s v="KPPE-SB-152791"/>
    <d v="2023-01-22T00:00:00"/>
    <n v="17498954.059999999"/>
    <n v="1"/>
    <n v="10500"/>
    <n v="10500"/>
    <n v="6662131.1299999999"/>
    <x v="11"/>
    <s v="TI"/>
    <x v="2"/>
    <n v="1"/>
    <b v="1"/>
    <x v="0"/>
    <x v="6"/>
  </r>
  <r>
    <s v="PQIB-IB-3057-24-08-2020"/>
    <s v="LTM/0865/22-23"/>
    <n v="4936"/>
    <n v="2701.12"/>
    <s v="BAF-002180"/>
    <s v="KPPE-SB-152365"/>
    <d v="2023-01-21T00:00:00"/>
    <n v="7429062.8099999996"/>
    <n v="0.8"/>
    <n v="2540"/>
    <n v="3175"/>
    <n v="2263887.5500000003"/>
    <x v="11"/>
    <s v="IB"/>
    <x v="0"/>
    <n v="0.8"/>
    <b v="1"/>
    <x v="0"/>
    <x v="0"/>
  </r>
  <r>
    <s v="PQIB-IB-3057-24-08-2020"/>
    <s v="LTM/0866/22-23"/>
    <n v="26836"/>
    <n v="2701.12"/>
    <s v="HMB-006893"/>
    <s v="KPPE-SB-152773"/>
    <d v="2023-01-22T00:00:00"/>
    <n v="62361748.789999999"/>
    <n v="0.8"/>
    <n v="22509.599999999999"/>
    <n v="28137"/>
    <n v="26565562.889999997"/>
    <x v="11"/>
    <s v="IB"/>
    <x v="0"/>
    <n v="0.8"/>
    <b v="1"/>
    <x v="0"/>
    <x v="0"/>
  </r>
  <r>
    <s v="PQIB-IB-3057-24-08-2020"/>
    <s v="LTM/0870/22-23"/>
    <n v="30540"/>
    <n v="2701.12"/>
    <s v="HMB-007031"/>
    <s v="KPPE-SB-152791"/>
    <d v="2023-01-22T00:00:00"/>
    <n v="17498954.059999999"/>
    <n v="0.8"/>
    <n v="5679.7199999999993"/>
    <n v="7099.65"/>
    <n v="4637770.79"/>
    <x v="11"/>
    <s v="IB"/>
    <x v="0"/>
    <n v="0.8"/>
    <b v="1"/>
    <x v="0"/>
    <x v="0"/>
  </r>
  <r>
    <s v="KAPW-IB-36748-19-09-2022"/>
    <s v="LTM/0865/22-23"/>
    <n v="4936"/>
    <n v="2847"/>
    <s v="BAF-002180"/>
    <s v="KPPE-SB-152365"/>
    <d v="2023-01-21T00:00:00"/>
    <n v="7429062.8099999996"/>
    <n v="0.03"/>
    <n v="95.249999999999986"/>
    <n v="3175"/>
    <n v="84895.79"/>
    <x v="11"/>
    <s v="IB"/>
    <x v="0"/>
    <n v="0.03"/>
    <b v="1"/>
    <x v="0"/>
    <x v="2"/>
  </r>
  <r>
    <s v="KAPW-IB-36748-19-09-2022"/>
    <s v="LTM/0866/22-23"/>
    <n v="26836"/>
    <n v="2847"/>
    <s v="HMB-006893"/>
    <s v="KPPE-SB-152773"/>
    <d v="2023-01-22T00:00:00"/>
    <n v="62361748.789999999"/>
    <n v="0.03"/>
    <n v="844.11"/>
    <n v="28137"/>
    <n v="996208.61"/>
    <x v="11"/>
    <s v="IB"/>
    <x v="0"/>
    <n v="0.03"/>
    <b v="1"/>
    <x v="0"/>
    <x v="2"/>
  </r>
  <r>
    <s v="KAPW-IB-36748-19-09-2022"/>
    <s v="LTM/0870/22-23"/>
    <n v="30540"/>
    <n v="2847"/>
    <s v="HMB-007031"/>
    <s v="KPPE-SB-152791"/>
    <d v="2023-01-22T00:00:00"/>
    <n v="17498954.059999999"/>
    <n v="0.03"/>
    <n v="212.98999999999998"/>
    <n v="7099.65"/>
    <n v="173916.69"/>
    <x v="11"/>
    <s v="IB"/>
    <x v="0"/>
    <n v="0.03"/>
    <b v="1"/>
    <x v="0"/>
    <x v="2"/>
  </r>
  <r>
    <s v="KAPE-IB-121234-03-01-2022"/>
    <s v="LTM/0870/22-23"/>
    <n v="30540"/>
    <n v="5402.33"/>
    <s v="HMB-007031"/>
    <s v="KPPE-SB-152791"/>
    <d v="2023-01-22T00:00:00"/>
    <n v="17498954.059999999"/>
    <n v="1.0101"/>
    <n v="4310.1000000000004"/>
    <n v="4267"/>
    <n v="4040227.81"/>
    <x v="11"/>
    <s v="IB"/>
    <x v="0"/>
    <n v="1.0101"/>
    <b v="1"/>
    <x v="0"/>
    <x v="18"/>
  </r>
  <r>
    <s v="KAPE-IB-93423-15-12-2022"/>
    <s v="LTM/0865/22-23"/>
    <n v="4936"/>
    <n v="2832.1089999999999"/>
    <s v="BAF-002180"/>
    <s v="KPPE-SB-152365"/>
    <d v="2023-01-21T00:00:00"/>
    <n v="7429062.8099999996"/>
    <n v="0.04"/>
    <n v="119.19999999999999"/>
    <n v="2980"/>
    <n v="106241.08"/>
    <x v="11"/>
    <s v="IB"/>
    <x v="0"/>
    <n v="0.04"/>
    <b v="1"/>
    <x v="0"/>
    <x v="2"/>
  </r>
  <r>
    <s v="KAPE-IB-93423-15-12-2022"/>
    <s v="LTM/0870/22-23"/>
    <n v="30540"/>
    <n v="2832.1089999999999"/>
    <s v="HMB-007031"/>
    <s v="KPPE-SB-152791"/>
    <d v="2023-01-22T00:00:00"/>
    <n v="17498954.059999999"/>
    <n v="0.04"/>
    <n v="170.68"/>
    <n v="4267"/>
    <n v="159993.06"/>
    <x v="11"/>
    <s v="IB"/>
    <x v="0"/>
    <n v="0.04"/>
    <b v="1"/>
    <x v="0"/>
    <x v="2"/>
  </r>
  <r>
    <s v="KPPI-IB-27637-23-11-2022"/>
    <s v="LTM/0865/22-23"/>
    <n v="4936"/>
    <n v="5201.009"/>
    <s v="BAF-002180"/>
    <s v="KPPE-SB-152365"/>
    <d v="2023-01-21T00:00:00"/>
    <n v="7429062.8099999996"/>
    <n v="1.0101"/>
    <n v="196.97"/>
    <n v="195"/>
    <n v="175588.54"/>
    <x v="11"/>
    <s v="IB"/>
    <x v="0"/>
    <n v="1.0101"/>
    <b v="1"/>
    <x v="0"/>
    <x v="10"/>
  </r>
  <r>
    <s v="KPPI-IB-27637-23-11-2022"/>
    <s v="LTM/0865/22-23"/>
    <n v="4936"/>
    <n v="5201.009"/>
    <s v="BAF-002180"/>
    <s v="KPPE-SB-152365"/>
    <d v="2023-01-21T00:00:00"/>
    <n v="7429062.8099999996"/>
    <n v="0.48980000000000001"/>
    <n v="1459.6"/>
    <n v="2980"/>
    <n v="1300916.5299999998"/>
    <x v="11"/>
    <s v="IB"/>
    <x v="0"/>
    <n v="0.48980000000000001"/>
    <b v="1"/>
    <x v="0"/>
    <x v="10"/>
  </r>
  <r>
    <s v="KPPI-IB-27637-23-11-2022"/>
    <s v="LTM/0866/22-23"/>
    <n v="26836"/>
    <n v="5201.009"/>
    <s v="HMB-006893"/>
    <s v="KPPE-SB-152773"/>
    <d v="2023-01-22T00:00:00"/>
    <n v="62361748.789999999"/>
    <n v="1.0101"/>
    <n v="28421.18"/>
    <n v="28137"/>
    <n v="33542339.390000001"/>
    <x v="11"/>
    <s v="IB"/>
    <x v="0"/>
    <n v="1.0101"/>
    <b v="1"/>
    <x v="0"/>
    <x v="10"/>
  </r>
  <r>
    <s v="KPPI-IB-27637-23-11-2022"/>
    <s v="LTM/0870/22-23"/>
    <n v="30540"/>
    <n v="5201.009"/>
    <s v="HMB-007031"/>
    <s v="KPPE-SB-152791"/>
    <d v="2023-01-22T00:00:00"/>
    <n v="17498954.059999999"/>
    <n v="0.50505"/>
    <n v="431.48"/>
    <n v="854.34"/>
    <n v="276482.58"/>
    <x v="11"/>
    <s v="IB"/>
    <x v="0"/>
    <n v="0.50504000000000004"/>
    <b v="0"/>
    <x v="0"/>
    <x v="10"/>
  </r>
  <r>
    <s v="KAPW-IB-67755-26-11-2022"/>
    <s v="LTM/0865/22-23"/>
    <n v="4936"/>
    <n v="5503.201"/>
    <s v="BAF-002180"/>
    <s v="KPPE-SB-152365"/>
    <d v="2023-01-21T00:00:00"/>
    <n v="7429062.8099999996"/>
    <n v="0.53061000000000003"/>
    <n v="1581.2199999999998"/>
    <n v="2980"/>
    <n v="1409315.38"/>
    <x v="11"/>
    <s v="IB"/>
    <x v="0"/>
    <n v="0.53061000000000003"/>
    <b v="1"/>
    <x v="0"/>
    <x v="19"/>
  </r>
  <r>
    <s v="KAPW-IB-67755-26-11-2022"/>
    <s v="LTM/0870/22-23"/>
    <n v="30540"/>
    <n v="5503.201"/>
    <s v="HMB-007031"/>
    <s v="KPPE-SB-152791"/>
    <d v="2023-01-22T00:00:00"/>
    <n v="17498954.059999999"/>
    <n v="0.50505"/>
    <n v="1430.63"/>
    <n v="2832.65"/>
    <n v="907770.35"/>
    <x v="11"/>
    <s v="IB"/>
    <x v="0"/>
    <n v="0.50505"/>
    <b v="1"/>
    <x v="0"/>
    <x v="19"/>
  </r>
  <r>
    <s v="KPFI-TI-12461-20-10-2022"/>
    <s v="LTM/0870/22-23"/>
    <n v="30540"/>
    <n v="4821.8999999999996"/>
    <s v="HMB-007031"/>
    <s v="KPPE-SB-152791"/>
    <d v="2023-01-22T00:00:00"/>
    <n v="17498954.059999999"/>
    <n v="1"/>
    <n v="10"/>
    <n v="10"/>
    <n v="9373.86"/>
    <x v="11"/>
    <s v="TI"/>
    <x v="2"/>
    <n v="1"/>
    <b v="1"/>
    <x v="0"/>
    <x v="6"/>
  </r>
  <r>
    <s v="KAPE-IB-90728-12-12-2022"/>
    <s v="LTM/0870/22-23"/>
    <n v="30540"/>
    <n v="5201.009"/>
    <s v="HMB-007031"/>
    <s v="KPPE-SB-152791"/>
    <d v="2023-01-22T00:00:00"/>
    <n v="17498954.059999999"/>
    <n v="0.50505"/>
    <n v="999.15"/>
    <n v="1978.31"/>
    <n v="631287.78"/>
    <x v="11"/>
    <s v="IB"/>
    <x v="0"/>
    <n v="0.50505"/>
    <b v="1"/>
    <x v="0"/>
    <x v="10"/>
  </r>
  <r>
    <s v="KAPE-IB-103699-03-01-2023"/>
    <s v="LTM/0866/22-23"/>
    <n v="26836"/>
    <n v="3404.9090000000001"/>
    <s v="HMB-006893"/>
    <s v="KPPE-SB-152773"/>
    <d v="2023-01-22T00:00:00"/>
    <n v="62361748.789999999"/>
    <n v="0.04"/>
    <n v="1045.68"/>
    <n v="26142"/>
    <n v="1243369.25"/>
    <x v="11"/>
    <s v="IB"/>
    <x v="0"/>
    <n v="0.04"/>
    <b v="1"/>
    <x v="0"/>
    <x v="2"/>
  </r>
  <r>
    <s v="KPFI-TI-12057-18-10-2022"/>
    <s v="LTM/0866/22-23"/>
    <n v="26836"/>
    <n v="4821.8999999999996"/>
    <s v="HMB-006893"/>
    <s v="KPPE-SB-152773"/>
    <d v="2023-01-22T00:00:00"/>
    <n v="62361748.789999999"/>
    <n v="1"/>
    <n v="12"/>
    <n v="12"/>
    <n v="14268.64"/>
    <x v="11"/>
    <s v="TI"/>
    <x v="2"/>
    <n v="1"/>
    <b v="1"/>
    <x v="0"/>
    <x v="6"/>
  </r>
  <r>
    <s v="PQIB-IB-3057-24-08-2020"/>
    <s v="LTM/0871/22-23"/>
    <n v="56196"/>
    <n v="2701.12"/>
    <s v="HMB-007268"/>
    <s v="KPEX-SB-90263"/>
    <d v="2023-01-24T00:00:00"/>
    <n v="56894207.340000004"/>
    <n v="0.8"/>
    <n v="23201.600000000002"/>
    <n v="29002"/>
    <n v="40025226.420000002"/>
    <x v="11"/>
    <s v="IB"/>
    <x v="0"/>
    <n v="0.8"/>
    <b v="1"/>
    <x v="0"/>
    <x v="0"/>
  </r>
  <r>
    <s v="PQIB-IB-3057-24-08-2020"/>
    <s v="LTM/0874/22-23"/>
    <n v="6507"/>
    <n v="2701.12"/>
    <s v="HMB-007390"/>
    <s v="KPPE-SB-153557"/>
    <d v="2023-01-24T00:00:00"/>
    <n v="7375"/>
    <n v="0.8"/>
    <n v="13508.060000000001"/>
    <n v="16885.080000000002"/>
    <n v="14517749.029999999"/>
    <x v="11"/>
    <s v="IB"/>
    <x v="0"/>
    <n v="0.8"/>
    <b v="1"/>
    <x v="0"/>
    <x v="0"/>
  </r>
  <r>
    <s v="PQIB-IB-3057-24-08-2020"/>
    <s v="LTM/0875/22-23"/>
    <n v="4992"/>
    <n v="2701.12"/>
    <s v="HMB-007390"/>
    <s v="KPPE-SB-153528"/>
    <d v="2023-01-24T00:00:00"/>
    <n v="33630793.670000002"/>
    <n v="0.8"/>
    <n v="11988.58"/>
    <n v="14985.73"/>
    <n v="14574826.120000001"/>
    <x v="11"/>
    <s v="IB"/>
    <x v="0"/>
    <n v="0.8"/>
    <b v="1"/>
    <x v="0"/>
    <x v="0"/>
  </r>
  <r>
    <s v="KAPW-IB-36748-19-09-2022"/>
    <s v="LTM/0871/22-23"/>
    <n v="56196"/>
    <n v="2847"/>
    <s v="HMB-007268"/>
    <s v="KPEX-SB-90263"/>
    <d v="2023-01-24T00:00:00"/>
    <n v="56894207.340000004"/>
    <n v="0.03"/>
    <n v="870.06"/>
    <n v="29002"/>
    <n v="1500945.9900000002"/>
    <x v="11"/>
    <s v="IB"/>
    <x v="0"/>
    <n v="0.03"/>
    <b v="1"/>
    <x v="0"/>
    <x v="2"/>
  </r>
  <r>
    <s v="KAPW-IB-36748-19-09-2022"/>
    <s v="LTM/0874/22-23"/>
    <n v="6507"/>
    <n v="2847"/>
    <s v="HMB-007390"/>
    <s v="KPPE-SB-153557"/>
    <d v="2023-01-24T00:00:00"/>
    <n v="7375"/>
    <n v="0.03"/>
    <n v="506.55"/>
    <n v="16885.080000000002"/>
    <n v="544412.29"/>
    <x v="11"/>
    <s v="IB"/>
    <x v="0"/>
    <n v="0.03"/>
    <b v="1"/>
    <x v="0"/>
    <x v="2"/>
  </r>
  <r>
    <s v="KAPW-IB-36748-19-09-2022"/>
    <s v="LTM/0875/22-23"/>
    <n v="4992"/>
    <n v="2847"/>
    <s v="HMB-007390"/>
    <s v="KPPE-SB-153528"/>
    <d v="2023-01-24T00:00:00"/>
    <n v="33630793.670000002"/>
    <n v="0.03"/>
    <n v="449.57000000000005"/>
    <n v="14985.73"/>
    <n v="546553.78"/>
    <x v="11"/>
    <s v="IB"/>
    <x v="0"/>
    <n v="0.03"/>
    <b v="1"/>
    <x v="0"/>
    <x v="2"/>
  </r>
  <r>
    <s v="KAPE-IB-121234-03-01-2022"/>
    <s v="LTM/0874/22-23"/>
    <n v="6507"/>
    <n v="5402.33"/>
    <s v="HMB-007390"/>
    <s v="KPPE-SB-153557"/>
    <d v="2023-01-24T00:00:00"/>
    <n v="7375"/>
    <n v="1.0101"/>
    <n v="7591.21"/>
    <n v="7515.31"/>
    <n v="5847409.46"/>
    <x v="11"/>
    <s v="IB"/>
    <x v="0"/>
    <n v="1.0101"/>
    <b v="1"/>
    <x v="0"/>
    <x v="18"/>
  </r>
  <r>
    <s v="KAPE-IB-93423-15-12-2022"/>
    <s v="LTM/0871/22-23"/>
    <n v="56196"/>
    <n v="2832.1089999999999"/>
    <s v="HMB-007268"/>
    <s v="KPEX-SB-90263"/>
    <d v="2023-01-24T00:00:00"/>
    <n v="56894207.340000004"/>
    <n v="0.04"/>
    <n v="1160.0800000000002"/>
    <n v="29002"/>
    <n v="2001261.3199999998"/>
    <x v="11"/>
    <s v="IB"/>
    <x v="0"/>
    <n v="0.04"/>
    <b v="1"/>
    <x v="0"/>
    <x v="2"/>
  </r>
  <r>
    <s v="KAPE-IB-93423-15-12-2022"/>
    <s v="LTM/0874/22-23"/>
    <n v="6507"/>
    <n v="2832.1089999999999"/>
    <s v="HMB-007390"/>
    <s v="KPPE-SB-153557"/>
    <d v="2023-01-24T00:00:00"/>
    <n v="7375"/>
    <n v="0.04"/>
    <n v="351.84"/>
    <n v="8796"/>
    <n v="266165.98"/>
    <x v="11"/>
    <s v="IB"/>
    <x v="0"/>
    <n v="0.04"/>
    <b v="1"/>
    <x v="0"/>
    <x v="2"/>
  </r>
  <r>
    <s v="KAPW-IB-67755-26-11-2022"/>
    <s v="LTM/0871/22-23"/>
    <n v="56196"/>
    <n v="5503.201"/>
    <s v="HMB-007268"/>
    <s v="KPEX-SB-90263"/>
    <d v="2023-01-24T00:00:00"/>
    <n v="56894207.340000004"/>
    <n v="0.53061000000000003"/>
    <n v="4145.13"/>
    <n v="7812"/>
    <n v="2669308.58"/>
    <x v="11"/>
    <s v="IB"/>
    <x v="0"/>
    <n v="0.53061000000000003"/>
    <b v="1"/>
    <x v="0"/>
    <x v="19"/>
  </r>
  <r>
    <s v="KAPW-TI-25434-24-08-2022"/>
    <s v="LTM/0874/22-23"/>
    <n v="6507"/>
    <n v="9606.2199999999993"/>
    <s v="HMB-007390"/>
    <s v="KPPE-SB-153557"/>
    <d v="2023-01-24T00:00:00"/>
    <n v="7375"/>
    <n v="1"/>
    <n v="45"/>
    <n v="45"/>
    <n v="65857.429999999993"/>
    <x v="11"/>
    <s v="TI"/>
    <x v="2"/>
    <n v="1"/>
    <b v="1"/>
    <x v="0"/>
    <x v="6"/>
  </r>
  <r>
    <s v="KAPW-TI-25434-24-08-2022"/>
    <s v="LTM/0875/22-23"/>
    <n v="4992"/>
    <n v="9606.2199999999993"/>
    <s v="HMB-007390"/>
    <s v="KPPE-SB-153528"/>
    <d v="2023-01-24T00:00:00"/>
    <n v="33630793.670000002"/>
    <n v="1"/>
    <n v="85"/>
    <n v="85"/>
    <n v="106873.67"/>
    <x v="11"/>
    <s v="TI"/>
    <x v="2"/>
    <n v="1"/>
    <b v="1"/>
    <x v="0"/>
    <x v="6"/>
  </r>
  <r>
    <s v="KAPE-IB-90728-12-12-2022"/>
    <s v="LTM/0871/22-23"/>
    <n v="56196"/>
    <n v="5201.009"/>
    <s v="HMB-007268"/>
    <s v="KPEX-SB-90263"/>
    <d v="2023-01-24T00:00:00"/>
    <n v="56894207.340000004"/>
    <n v="0.48980000000000001"/>
    <n v="3826.32"/>
    <n v="7812"/>
    <n v="2464006.87"/>
    <x v="11"/>
    <s v="IB"/>
    <x v="0"/>
    <n v="0.48980000000000001"/>
    <b v="1"/>
    <x v="0"/>
    <x v="10"/>
  </r>
  <r>
    <s v="KAPE-IB-121223-03-01-2022"/>
    <s v="LTM/0874/22-23"/>
    <n v="6507"/>
    <n v="5402.33"/>
    <s v="HMB-007390"/>
    <s v="KPPE-SB-153557"/>
    <d v="2023-01-24T00:00:00"/>
    <n v="7375"/>
    <n v="1.0101"/>
    <n v="9464.41"/>
    <n v="9369.77"/>
    <n v="12483073.43"/>
    <x v="11"/>
    <s v="IB"/>
    <x v="0"/>
    <n v="1.0101"/>
    <b v="1"/>
    <x v="0"/>
    <x v="18"/>
  </r>
  <r>
    <s v="KAPE-IB-121223-03-01-2022"/>
    <s v="LTM/0875/22-23"/>
    <n v="4992"/>
    <n v="5402.33"/>
    <s v="HMB-007390"/>
    <s v="KPPE-SB-153528"/>
    <d v="2023-01-24T00:00:00"/>
    <n v="33630793.670000002"/>
    <n v="1.0101"/>
    <n v="14655.59"/>
    <n v="14509.05"/>
    <n v="17797145.120000001"/>
    <x v="11"/>
    <s v="IB"/>
    <x v="0"/>
    <n v="1.0101"/>
    <b v="1"/>
    <x v="0"/>
    <x v="18"/>
  </r>
  <r>
    <s v="KAPE-IB-121585-04-01-2022"/>
    <s v="LTM/0875/22-23"/>
    <n v="4992"/>
    <n v="5402.33"/>
    <s v="HMB-007390"/>
    <s v="KPPE-SB-153528"/>
    <d v="2023-01-24T00:00:00"/>
    <n v="33630793.670000002"/>
    <n v="1.0101"/>
    <n v="481.49"/>
    <n v="476.68"/>
    <n v="605395.31999999995"/>
    <x v="11"/>
    <s v="IB"/>
    <x v="0"/>
    <n v="1.0100899999999999"/>
    <b v="0"/>
    <x v="0"/>
    <x v="18"/>
  </r>
  <r>
    <s v="KPFI-TI-23660-17-01-2023"/>
    <s v="LTM/0874/22-23"/>
    <n v="6507"/>
    <n v="4821.1090000000004"/>
    <s v="HMB-007390"/>
    <s v="KPPE-SB-153557"/>
    <d v="2023-01-24T00:00:00"/>
    <n v="7375"/>
    <n v="1"/>
    <n v="135.22999999999999"/>
    <n v="135.22999999999999"/>
    <n v="102301.12"/>
    <x v="11"/>
    <s v="TI"/>
    <x v="2"/>
    <n v="1"/>
    <b v="1"/>
    <x v="0"/>
    <x v="6"/>
  </r>
  <r>
    <s v="KPFI-TI-16422-22-11-2022"/>
    <s v="LTM/0871/22-23"/>
    <n v="56196"/>
    <n v="4821.8999999999996"/>
    <s v="HMB-007268"/>
    <s v="KPEX-SB-90263"/>
    <d v="2023-01-24T00:00:00"/>
    <n v="56894207.340000004"/>
    <n v="1"/>
    <n v="4"/>
    <n v="4"/>
    <n v="2575.85"/>
    <x v="11"/>
    <s v="TI"/>
    <x v="2"/>
    <n v="1"/>
    <b v="1"/>
    <x v="0"/>
    <x v="6"/>
  </r>
  <r>
    <s v="KPFI-TI-17136-25-11-2022"/>
    <s v="LTM/0871/22-23"/>
    <n v="56196"/>
    <n v="5807.9"/>
    <s v="HMB-007268"/>
    <s v="KPEX-SB-90263"/>
    <d v="2023-01-24T00:00:00"/>
    <n v="56894207.340000004"/>
    <n v="1"/>
    <n v="43"/>
    <n v="43"/>
    <n v="101268.82999999999"/>
    <x v="11"/>
    <s v="TI"/>
    <x v="2"/>
    <n v="1"/>
    <b v="1"/>
    <x v="0"/>
    <x v="6"/>
  </r>
  <r>
    <s v="KPAF-TI-51553-05-04-2022"/>
    <s v="LTM/0877/22-23"/>
    <n v="57585"/>
    <n v="8523.5990000000002"/>
    <s v="HMB-007612"/>
    <s v="KPEX-SB-90832"/>
    <d v="2023-01-25T00:00:00"/>
    <n v="42137920.399999999"/>
    <n v="1"/>
    <n v="57710"/>
    <n v="57710"/>
    <n v="20977416.5"/>
    <x v="11"/>
    <s v="TI"/>
    <x v="2"/>
    <n v="1"/>
    <b v="1"/>
    <x v="0"/>
    <x v="6"/>
  </r>
  <r>
    <s v="KPAF-TI-51553-05-04-2022"/>
    <s v="LTM/0877/22-23"/>
    <n v="57585"/>
    <n v="8523.5990000000002"/>
    <s v="HMB-007612"/>
    <s v="KPEX-SB-90832"/>
    <d v="2023-01-25T00:00:00"/>
    <n v="42137920.399999999"/>
    <n v="1.1042944785276074"/>
    <n v="180"/>
    <n v="163"/>
    <n v="194830.67"/>
    <x v="11"/>
    <s v="TI"/>
    <x v="2"/>
    <n v="1.10429"/>
    <b v="0"/>
    <x v="0"/>
    <x v="6"/>
  </r>
  <r>
    <s v="PQIB-IB-3057-24-08-2020"/>
    <s v="LTM/0877/22-23"/>
    <n v="57585"/>
    <n v="2701.12"/>
    <s v="HMB-007612"/>
    <s v="KPEX-SB-90832"/>
    <d v="2023-01-25T00:00:00"/>
    <n v="42137920.399999999"/>
    <n v="0.8"/>
    <n v="16968.800000000003"/>
    <n v="21211"/>
    <n v="8957566.0700000003"/>
    <x v="11"/>
    <s v="IB"/>
    <x v="0"/>
    <n v="0.8"/>
    <b v="1"/>
    <x v="0"/>
    <x v="0"/>
  </r>
  <r>
    <s v="KPAF-TI-6976-22-08-2022"/>
    <s v="LTM/0813/22-23"/>
    <n v="30708"/>
    <n v="8308.2000000000007"/>
    <s v="BAF-000890"/>
    <s v="KPPE-SB-154346"/>
    <d v="2023-01-25T00:00:00"/>
    <n v="51581148.840000004"/>
    <n v="1"/>
    <n v="60"/>
    <n v="60"/>
    <n v="4193589.35"/>
    <x v="11"/>
    <s v="TI"/>
    <x v="2"/>
    <n v="1"/>
    <b v="1"/>
    <x v="0"/>
    <x v="6"/>
  </r>
  <r>
    <s v="KPAF-TI-6976-22-08-2022"/>
    <s v="LTM/0813/22-23"/>
    <n v="30708"/>
    <n v="9606.2919999999995"/>
    <s v="BAF-000890"/>
    <s v="KPPE-SB-154346"/>
    <d v="2023-01-25T00:00:00"/>
    <n v="51581148.840000004"/>
    <n v="1"/>
    <n v="60"/>
    <n v="60"/>
    <n v="4193589.35"/>
    <x v="11"/>
    <s v="TI"/>
    <x v="2"/>
    <n v="1"/>
    <b v="1"/>
    <x v="0"/>
    <x v="6"/>
  </r>
  <r>
    <s v="KAPW-IB-36748-19-09-2022"/>
    <s v="LTM/0877/22-23"/>
    <n v="57585"/>
    <n v="2847"/>
    <s v="HMB-007612"/>
    <s v="KPEX-SB-90832"/>
    <d v="2023-01-25T00:00:00"/>
    <n v="42137920.399999999"/>
    <n v="0.03"/>
    <n v="636.32999999999993"/>
    <n v="21211"/>
    <n v="335908.72"/>
    <x v="11"/>
    <s v="IB"/>
    <x v="0"/>
    <n v="0.03"/>
    <b v="1"/>
    <x v="0"/>
    <x v="2"/>
  </r>
  <r>
    <s v="KAPE-IB-93423-15-12-2022"/>
    <s v="LTM/0877/22-23"/>
    <n v="57585"/>
    <n v="2832.1089999999999"/>
    <s v="HMB-007612"/>
    <s v="KPEX-SB-90832"/>
    <d v="2023-01-25T00:00:00"/>
    <n v="42137920.399999999"/>
    <n v="0.04"/>
    <n v="848.44"/>
    <n v="21211"/>
    <n v="447878.31"/>
    <x v="11"/>
    <s v="IB"/>
    <x v="0"/>
    <n v="0.04"/>
    <b v="1"/>
    <x v="0"/>
    <x v="2"/>
  </r>
  <r>
    <s v="KAPW-IB-67755-26-11-2022"/>
    <s v="LTM/0877/22-23"/>
    <n v="57585"/>
    <n v="5503.201"/>
    <s v="HMB-007612"/>
    <s v="KPEX-SB-90832"/>
    <d v="2023-01-25T00:00:00"/>
    <n v="42137920.399999999"/>
    <n v="0.53061000000000003"/>
    <n v="11143.880000000001"/>
    <n v="21002"/>
    <n v="5836615.7000000002"/>
    <x v="11"/>
    <s v="IB"/>
    <x v="0"/>
    <n v="0.53061000000000003"/>
    <b v="1"/>
    <x v="0"/>
    <x v="19"/>
  </r>
  <r>
    <s v="KPFI-TI-12461-20-10-2022"/>
    <s v="LTM/0813/22-23"/>
    <n v="30708"/>
    <n v="4821.8999999999996"/>
    <s v="BAF-000890"/>
    <s v="KPPE-SB-154346"/>
    <d v="2023-01-25T00:00:00"/>
    <n v="51581148.840000004"/>
    <n v="1"/>
    <n v="10"/>
    <n v="10"/>
    <n v="698931.56"/>
    <x v="11"/>
    <s v="TI"/>
    <x v="2"/>
    <n v="1"/>
    <b v="1"/>
    <x v="0"/>
    <x v="6"/>
  </r>
  <r>
    <s v="KAPE-IB-90728-12-12-2022"/>
    <s v="LTM/0877/22-23"/>
    <n v="57585"/>
    <n v="5201.009"/>
    <s v="HMB-007612"/>
    <s v="KPEX-SB-90832"/>
    <d v="2023-01-25T00:00:00"/>
    <n v="42137920.399999999"/>
    <n v="0.48980000000000001"/>
    <n v="10286.77"/>
    <n v="21002"/>
    <n v="5387704.4199999999"/>
    <x v="11"/>
    <s v="IB"/>
    <x v="0"/>
    <n v="0.48980000000000001"/>
    <b v="1"/>
    <x v="0"/>
    <x v="10"/>
  </r>
  <r>
    <s v="PQZI-EP-2910-04-08-2022"/>
    <s v="LTM/0813/22-23"/>
    <n v="30708"/>
    <n v="9607.11"/>
    <s v="BAF-000890"/>
    <s v="KPPE-SB-154346"/>
    <d v="2023-01-25T00:00:00"/>
    <n v="51581148.840000004"/>
    <n v="1"/>
    <n v="600"/>
    <n v="600"/>
    <n v="41935893.5"/>
    <x v="11"/>
    <s v="EP"/>
    <x v="2"/>
    <n v="1"/>
    <b v="1"/>
    <x v="0"/>
    <x v="6"/>
  </r>
  <r>
    <s v="KPFI-TI-4285-11-08-2022"/>
    <s v="LTM/0813/22-23"/>
    <n v="30708"/>
    <n v="4821.8999999999996"/>
    <s v="BAF-000890"/>
    <s v="KPPE-SB-154346"/>
    <d v="2023-01-25T00:00:00"/>
    <n v="51581148.840000004"/>
    <n v="1"/>
    <n v="8"/>
    <n v="8"/>
    <n v="559145.25"/>
    <x v="11"/>
    <s v="TI"/>
    <x v="2"/>
    <n v="1"/>
    <b v="1"/>
    <x v="0"/>
    <x v="6"/>
  </r>
  <r>
    <s v="KAPE-IB-196703-29-04-2022"/>
    <s v="LTM/0884/22-23"/>
    <n v="25572"/>
    <n v="2513.1"/>
    <s v="MCB-015548"/>
    <s v="KPPE-SB-155154"/>
    <d v="2023-01-26T00:00:00"/>
    <n v="39180295.130000003"/>
    <n v="0.04"/>
    <n v="716.29"/>
    <n v="17907.14"/>
    <n v="831017.12"/>
    <x v="11"/>
    <s v="IB"/>
    <x v="0"/>
    <n v="0.04"/>
    <b v="1"/>
    <x v="0"/>
    <x v="2"/>
  </r>
  <r>
    <s v="KPAF-TI-51553-05-04-2022"/>
    <s v="LTM/0883/22-23"/>
    <n v="6978"/>
    <n v="8523.5990000000002"/>
    <s v="HMB-008306"/>
    <s v="KPEX-SB-91415"/>
    <d v="2023-01-26T00:00:00"/>
    <n v="40131807.020000003"/>
    <n v="1"/>
    <n v="5460"/>
    <n v="5460"/>
    <n v="1680383.35"/>
    <x v="11"/>
    <s v="TI"/>
    <x v="2"/>
    <n v="1"/>
    <b v="1"/>
    <x v="0"/>
    <x v="6"/>
  </r>
  <r>
    <s v="KPAF-TI-61518-01-06-2022"/>
    <s v="LTM/0883/22-23"/>
    <n v="6978"/>
    <n v="8523.5990000000002"/>
    <s v="HMB-008306"/>
    <s v="KPEX-SB-91415"/>
    <d v="2023-01-26T00:00:00"/>
    <n v="40131807.020000003"/>
    <n v="1"/>
    <n v="8400"/>
    <n v="8400"/>
    <n v="2585205.15"/>
    <x v="11"/>
    <s v="TI"/>
    <x v="2"/>
    <n v="1"/>
    <b v="1"/>
    <x v="0"/>
    <x v="6"/>
  </r>
  <r>
    <s v="PQIB-IB-3057-24-08-2020"/>
    <s v="LTM/0876/22-23"/>
    <n v="3728"/>
    <n v="2701.12"/>
    <s v="HMB-007707"/>
    <s v="KPPE-SB-155145"/>
    <d v="2023-01-26T00:00:00"/>
    <n v="23716797.120000001"/>
    <n v="0.8"/>
    <n v="10206.820000000002"/>
    <n v="12758.529999999999"/>
    <n v="10191967.65"/>
    <x v="11"/>
    <s v="IB"/>
    <x v="0"/>
    <n v="0.8"/>
    <b v="1"/>
    <x v="0"/>
    <x v="0"/>
  </r>
  <r>
    <s v="PQIB-IB-3057-24-08-2020"/>
    <s v="LTM/0882/22-23"/>
    <n v="2257"/>
    <n v="2701.12"/>
    <s v="HMB-007921"/>
    <s v="KPPE-SB-155150"/>
    <d v="2023-01-26T00:00:00"/>
    <n v="38713862.82"/>
    <n v="0.8"/>
    <n v="13966.400000000001"/>
    <n v="17458"/>
    <n v="15797931.479999997"/>
    <x v="11"/>
    <s v="IB"/>
    <x v="0"/>
    <n v="0.8"/>
    <b v="1"/>
    <x v="0"/>
    <x v="0"/>
  </r>
  <r>
    <s v="PQIB-IB-3057-24-08-2020"/>
    <s v="LTM/0883/22-23"/>
    <n v="6978"/>
    <n v="2701.12"/>
    <s v="HMB-008306"/>
    <s v="KPEX-SB-91415"/>
    <d v="2023-01-26T00:00:00"/>
    <n v="40131807.020000003"/>
    <n v="0.8"/>
    <n v="16271.199999999999"/>
    <n v="20339"/>
    <n v="8571415.1899999995"/>
    <x v="11"/>
    <s v="IB"/>
    <x v="0"/>
    <n v="0.8"/>
    <b v="1"/>
    <x v="0"/>
    <x v="0"/>
  </r>
  <r>
    <s v="PQIB-IB-3057-24-08-2020"/>
    <s v="LTM/0884/22-23"/>
    <n v="25572"/>
    <n v="2701.12"/>
    <s v="MCB-015548"/>
    <s v="KPPE-SB-155154"/>
    <d v="2023-01-26T00:00:00"/>
    <n v="39180295.130000003"/>
    <n v="0.8"/>
    <n v="14325.71"/>
    <n v="17907.14"/>
    <n v="16620237.939999999"/>
    <x v="11"/>
    <s v="IB"/>
    <x v="0"/>
    <n v="0.8"/>
    <b v="1"/>
    <x v="0"/>
    <x v="0"/>
  </r>
  <r>
    <s v="KAPW-IB-36748-19-09-2022"/>
    <s v="LTM/0876/22-23"/>
    <n v="3728"/>
    <n v="2847"/>
    <s v="HMB-007707"/>
    <s v="KPPE-SB-155145"/>
    <d v="2023-01-26T00:00:00"/>
    <n v="23716797.120000001"/>
    <n v="0.03"/>
    <n v="382.76"/>
    <n v="12758.529999999999"/>
    <n v="382204.39"/>
    <x v="11"/>
    <s v="IB"/>
    <x v="0"/>
    <n v="0.03"/>
    <b v="1"/>
    <x v="0"/>
    <x v="2"/>
  </r>
  <r>
    <s v="KAPW-IB-36748-19-09-2022"/>
    <s v="LTM/0882/22-23"/>
    <n v="2257"/>
    <n v="2847"/>
    <s v="HMB-007921"/>
    <s v="KPPE-SB-155150"/>
    <d v="2023-01-26T00:00:00"/>
    <n v="38713862.82"/>
    <n v="0.03"/>
    <n v="523.7399999999999"/>
    <n v="17458"/>
    <n v="592422.42999999993"/>
    <x v="11"/>
    <s v="IB"/>
    <x v="0"/>
    <n v="0.03"/>
    <b v="1"/>
    <x v="0"/>
    <x v="2"/>
  </r>
  <r>
    <s v="KAPW-IB-36748-19-09-2022"/>
    <s v="LTM/0883/22-23"/>
    <n v="6978"/>
    <n v="2847"/>
    <s v="HMB-008306"/>
    <s v="KPEX-SB-91415"/>
    <d v="2023-01-26T00:00:00"/>
    <n v="40131807.020000003"/>
    <n v="0.03"/>
    <n v="610.16999999999996"/>
    <n v="20339"/>
    <n v="321428.06"/>
    <x v="11"/>
    <s v="IB"/>
    <x v="0"/>
    <n v="0.03"/>
    <b v="1"/>
    <x v="0"/>
    <x v="2"/>
  </r>
  <r>
    <s v="KAPW-IB-36748-19-09-2022"/>
    <s v="LTM/0884/22-23"/>
    <n v="25572"/>
    <n v="2847"/>
    <s v="MCB-015548"/>
    <s v="KPPE-SB-155154"/>
    <d v="2023-01-26T00:00:00"/>
    <n v="39180295.130000003"/>
    <n v="0.03"/>
    <n v="537.21"/>
    <n v="17907.14"/>
    <n v="623254.14"/>
    <x v="11"/>
    <s v="IB"/>
    <x v="0"/>
    <n v="0.03"/>
    <b v="1"/>
    <x v="0"/>
    <x v="2"/>
  </r>
  <r>
    <s v="KAPE-IB-178010-29-03-2022"/>
    <s v="LTM/0876/22-23"/>
    <n v="3728"/>
    <n v="5407.52"/>
    <s v="HMB-007707"/>
    <s v="KPPE-SB-155145"/>
    <d v="2023-01-26T00:00:00"/>
    <n v="23716797.120000001"/>
    <n v="1.0101"/>
    <n v="1890.91"/>
    <n v="1872"/>
    <n v="1554315.56"/>
    <x v="11"/>
    <s v="IB"/>
    <x v="0"/>
    <n v="1.0101"/>
    <b v="1"/>
    <x v="0"/>
    <x v="15"/>
  </r>
  <r>
    <s v="KAPE-IB-123067-05-01-2022"/>
    <s v="LTM/0882/22-23"/>
    <n v="2257"/>
    <n v="5205.2700000000004"/>
    <s v="HMB-007921"/>
    <s v="KPPE-SB-155150"/>
    <d v="2023-01-26T00:00:00"/>
    <n v="38713862.82"/>
    <n v="1.0101"/>
    <n v="1336.3600000000001"/>
    <n v="1323"/>
    <n v="2905652.62"/>
    <x v="11"/>
    <s v="IB"/>
    <x v="0"/>
    <n v="1.0101"/>
    <b v="1"/>
    <x v="0"/>
    <x v="1"/>
  </r>
  <r>
    <s v="KAPE-IB-93423-15-12-2022"/>
    <s v="LTM/0876/22-23"/>
    <n v="3728"/>
    <n v="2832.1089999999999"/>
    <s v="HMB-007707"/>
    <s v="KPPE-SB-155145"/>
    <d v="2023-01-26T00:00:00"/>
    <n v="23716797.120000001"/>
    <n v="0.04"/>
    <n v="289.27999999999997"/>
    <n v="7232"/>
    <n v="218352.27"/>
    <x v="11"/>
    <s v="IB"/>
    <x v="0"/>
    <n v="0.04"/>
    <b v="1"/>
    <x v="0"/>
    <x v="2"/>
  </r>
  <r>
    <s v="KAPE-IB-93423-15-12-2022"/>
    <s v="LTM/0882/22-23"/>
    <n v="2257"/>
    <n v="2832.1089999999999"/>
    <s v="HMB-007921"/>
    <s v="KPPE-SB-155150"/>
    <d v="2023-01-26T00:00:00"/>
    <n v="38713862.82"/>
    <n v="0.04"/>
    <n v="645.40000000000009"/>
    <n v="16135"/>
    <n v="674832.42999999993"/>
    <x v="11"/>
    <s v="IB"/>
    <x v="0"/>
    <n v="0.04"/>
    <b v="1"/>
    <x v="0"/>
    <x v="2"/>
  </r>
  <r>
    <s v="KAPE-IB-93423-15-12-2022"/>
    <s v="LTM/0883/22-23"/>
    <n v="6978"/>
    <n v="2832.1089999999999"/>
    <s v="HMB-008306"/>
    <s v="KPEX-SB-91415"/>
    <d v="2023-01-26T00:00:00"/>
    <n v="40131807.020000003"/>
    <n v="0.04"/>
    <n v="760.32"/>
    <n v="19008"/>
    <n v="350046.68999999994"/>
    <x v="11"/>
    <s v="IB"/>
    <x v="0"/>
    <n v="0.04"/>
    <b v="1"/>
    <x v="0"/>
    <x v="2"/>
  </r>
  <r>
    <s v="KAPW-IB-67755-26-11-2022"/>
    <s v="LTM/0882/22-23"/>
    <n v="2257"/>
    <n v="5503.201"/>
    <s v="HMB-007921"/>
    <s v="KPPE-SB-155150"/>
    <d v="2023-01-26T00:00:00"/>
    <n v="38713862.82"/>
    <n v="0.41666999999999998"/>
    <n v="750.42000000000007"/>
    <n v="1801"/>
    <n v="925599.80999999994"/>
    <x v="11"/>
    <s v="IB"/>
    <x v="0"/>
    <n v="0.41666999999999998"/>
    <b v="1"/>
    <x v="0"/>
    <x v="19"/>
  </r>
  <r>
    <s v="KAPW-IB-67755-26-11-2022"/>
    <s v="LTM/0883/22-23"/>
    <n v="6978"/>
    <n v="5503.201"/>
    <s v="HMB-008306"/>
    <s v="KPEX-SB-91415"/>
    <d v="2023-01-26T00:00:00"/>
    <n v="40131807.020000003"/>
    <n v="0.53061000000000003"/>
    <n v="9605.1"/>
    <n v="18102"/>
    <n v="4122546.02"/>
    <x v="11"/>
    <s v="IB"/>
    <x v="0"/>
    <n v="0.53061000000000003"/>
    <b v="1"/>
    <x v="0"/>
    <x v="19"/>
  </r>
  <r>
    <s v="KPFI-TI-12461-20-10-2022"/>
    <s v="LTM/0884/22-23"/>
    <n v="25572"/>
    <n v="4821.8999999999996"/>
    <s v="MCB-015548"/>
    <s v="KPPE-SB-155154"/>
    <d v="2023-01-26T00:00:00"/>
    <n v="39180295.130000003"/>
    <n v="1"/>
    <n v="20"/>
    <n v="20"/>
    <n v="23203.37"/>
    <x v="11"/>
    <s v="TI"/>
    <x v="2"/>
    <n v="1"/>
    <b v="1"/>
    <x v="0"/>
    <x v="6"/>
  </r>
  <r>
    <s v="KAPW-TI-25434-24-08-2022"/>
    <s v="LTM/0876/22-23"/>
    <n v="3728"/>
    <n v="9606.2199999999993"/>
    <s v="HMB-007707"/>
    <s v="KPPE-SB-155145"/>
    <d v="2023-01-26T00:00:00"/>
    <n v="23716797.120000001"/>
    <n v="1"/>
    <n v="40"/>
    <n v="40"/>
    <n v="52699.68"/>
    <x v="11"/>
    <s v="TI"/>
    <x v="2"/>
    <n v="1"/>
    <b v="1"/>
    <x v="0"/>
    <x v="6"/>
  </r>
  <r>
    <s v="KAPW-TI-25434-24-08-2022"/>
    <s v="LTM/0884/22-23"/>
    <n v="25572"/>
    <n v="9606.2199999999993"/>
    <s v="MCB-015548"/>
    <s v="KPPE-SB-155154"/>
    <d v="2023-01-26T00:00:00"/>
    <n v="39180295.130000003"/>
    <n v="1"/>
    <n v="10"/>
    <n v="10"/>
    <n v="11601.69"/>
    <x v="11"/>
    <s v="TI"/>
    <x v="2"/>
    <n v="1"/>
    <b v="1"/>
    <x v="0"/>
    <x v="6"/>
  </r>
  <r>
    <s v="KAPW-TI-25434-24-08-2022"/>
    <s v="LTM/0886/22-23"/>
    <n v="32064"/>
    <n v="9606.2199999999993"/>
    <s v="HMB-008307"/>
    <s v="KPPE-SB-155164"/>
    <d v="2023-01-26T00:00:00"/>
    <n v="26590373.870000001"/>
    <n v="1"/>
    <n v="50"/>
    <n v="50"/>
    <n v="18453375.489999998"/>
    <x v="11"/>
    <s v="TI"/>
    <x v="2"/>
    <n v="1"/>
    <b v="1"/>
    <x v="0"/>
    <x v="6"/>
  </r>
  <r>
    <s v="KAPE-IB-90728-12-12-2022"/>
    <s v="LTM/0882/22-23"/>
    <n v="2257"/>
    <n v="5201.009"/>
    <s v="HMB-007921"/>
    <s v="KPPE-SB-155150"/>
    <d v="2023-01-26T00:00:00"/>
    <n v="38713862.82"/>
    <n v="0.624"/>
    <n v="1123.82"/>
    <n v="1801"/>
    <n v="1386155.57"/>
    <x v="11"/>
    <s v="IB"/>
    <x v="0"/>
    <n v="0.624"/>
    <b v="1"/>
    <x v="0"/>
    <x v="10"/>
  </r>
  <r>
    <s v="KAPE-IB-90728-12-12-2022"/>
    <s v="LTM/0883/22-23"/>
    <n v="6978"/>
    <n v="5201.009"/>
    <s v="HMB-008306"/>
    <s v="KPEX-SB-91415"/>
    <d v="2023-01-26T00:00:00"/>
    <n v="40131807.020000003"/>
    <n v="1.0101"/>
    <n v="1344.44"/>
    <n v="1331"/>
    <n v="1982924.57"/>
    <x v="11"/>
    <s v="IB"/>
    <x v="0"/>
    <n v="1.0101"/>
    <b v="1"/>
    <x v="0"/>
    <x v="10"/>
  </r>
  <r>
    <s v="KAPE-IB-90728-12-12-2022"/>
    <s v="LTM/0883/22-23"/>
    <n v="6978"/>
    <n v="5201.009"/>
    <s v="HMB-008306"/>
    <s v="KPEX-SB-91415"/>
    <d v="2023-01-26T00:00:00"/>
    <n v="40131807.020000003"/>
    <n v="0.48980000000000001"/>
    <n v="8866.36"/>
    <n v="18102"/>
    <n v="3805281.16"/>
    <x v="11"/>
    <s v="IB"/>
    <x v="0"/>
    <n v="0.48980000000000001"/>
    <b v="1"/>
    <x v="0"/>
    <x v="10"/>
  </r>
  <r>
    <s v="KAPE-IB-90728-12-12-2022"/>
    <s v="LTM/0884/22-23"/>
    <n v="25572"/>
    <n v="5201.009"/>
    <s v="MCB-015548"/>
    <s v="KPPE-SB-155154"/>
    <d v="2023-01-26T00:00:00"/>
    <n v="39180295.130000003"/>
    <n v="0.9899"/>
    <n v="17726.28"/>
    <n v="17907.14"/>
    <n v="20565472.25"/>
    <x v="11"/>
    <s v="IB"/>
    <x v="0"/>
    <n v="0.9899"/>
    <b v="1"/>
    <x v="0"/>
    <x v="10"/>
  </r>
  <r>
    <s v="KAPE-IB-121585-04-01-2022"/>
    <s v="LTM/0876/22-23"/>
    <n v="3728"/>
    <n v="5402.33"/>
    <s v="HMB-007707"/>
    <s v="KPPE-SB-155145"/>
    <d v="2023-01-26T00:00:00"/>
    <n v="23716797.120000001"/>
    <n v="1.0101"/>
    <n v="10996.490000000002"/>
    <n v="10886.529999999999"/>
    <n v="11314332.18"/>
    <x v="11"/>
    <s v="IB"/>
    <x v="0"/>
    <n v="1.0101"/>
    <b v="1"/>
    <x v="0"/>
    <x v="18"/>
  </r>
  <r>
    <s v="KAPE-IB-121585-04-01-2022"/>
    <s v="LTM/0882/22-23"/>
    <n v="2257"/>
    <n v="5402.33"/>
    <s v="HMB-007921"/>
    <s v="KPPE-SB-155150"/>
    <d v="2023-01-26T00:00:00"/>
    <n v="38713862.82"/>
    <n v="1.0101"/>
    <n v="13002.02"/>
    <n v="12872.02"/>
    <n v="13303751.26"/>
    <x v="11"/>
    <s v="IB"/>
    <x v="0"/>
    <n v="1.0101"/>
    <b v="1"/>
    <x v="0"/>
    <x v="18"/>
  </r>
  <r>
    <s v="KPFI-TI-16422-22-11-2022"/>
    <s v="LTM/0876/22-23"/>
    <n v="3728"/>
    <n v="4821.8999999999996"/>
    <s v="HMB-007707"/>
    <s v="KPPE-SB-155145"/>
    <d v="2023-01-26T00:00:00"/>
    <n v="23716797.120000001"/>
    <n v="1"/>
    <n v="4"/>
    <n v="4"/>
    <n v="2925.4"/>
    <x v="11"/>
    <s v="TI"/>
    <x v="2"/>
    <n v="1"/>
    <b v="1"/>
    <x v="0"/>
    <x v="6"/>
  </r>
  <r>
    <s v="KPFI-TI-22574-07-01-2023"/>
    <s v="LTM/0886/22-23"/>
    <n v="32064"/>
    <n v="4821.8999999999996"/>
    <s v="HMB-008307"/>
    <s v="KPPE-SB-155164"/>
    <d v="2023-01-26T00:00:00"/>
    <n v="26590373.870000001"/>
    <n v="1"/>
    <n v="32"/>
    <n v="32"/>
    <n v="8136998.3700000001"/>
    <x v="11"/>
    <s v="TI"/>
    <x v="2"/>
    <n v="1"/>
    <b v="1"/>
    <x v="0"/>
    <x v="6"/>
  </r>
  <r>
    <s v="KPAF-TI-64139-16-06-2022"/>
    <s v="LTM/0883/22-23"/>
    <n v="6978"/>
    <n v="8523.5990000000002"/>
    <s v="HMB-008306"/>
    <s v="KPEX-SB-91415"/>
    <d v="2023-01-26T00:00:00"/>
    <n v="40131807.020000003"/>
    <n v="1"/>
    <n v="46520"/>
    <n v="46520"/>
    <n v="16361727.559999999"/>
    <x v="11"/>
    <s v="TI"/>
    <x v="2"/>
    <n v="1"/>
    <b v="1"/>
    <x v="0"/>
    <x v="6"/>
  </r>
  <r>
    <s v="KPAF-TI-63535-13-06-2022"/>
    <s v="LTM/0883/22-23"/>
    <n v="6978"/>
    <n v="8523.5990000000002"/>
    <s v="HMB-008306"/>
    <s v="KPEX-SB-91415"/>
    <d v="2023-01-26T00:00:00"/>
    <n v="40131807.020000003"/>
    <n v="1"/>
    <n v="1140"/>
    <n v="1140"/>
    <n v="350849.27"/>
    <x v="11"/>
    <s v="TI"/>
    <x v="2"/>
    <n v="1"/>
    <b v="1"/>
    <x v="0"/>
    <x v="6"/>
  </r>
  <r>
    <s v="KAPW-IB-104471-11-01-2022"/>
    <s v="LTM/0882/22-23"/>
    <n v="2257"/>
    <n v="5402.33"/>
    <s v="HMB-007921"/>
    <s v="KPPE-SB-155150"/>
    <d v="2023-01-26T00:00:00"/>
    <n v="38713862.82"/>
    <n v="1.0101"/>
    <n v="1476.75"/>
    <n v="1461.98"/>
    <n v="1493606.31"/>
    <x v="11"/>
    <s v="IB"/>
    <x v="0"/>
    <n v="1.0101"/>
    <b v="1"/>
    <x v="0"/>
    <x v="18"/>
  </r>
  <r>
    <s v="KAPW-IB-104471-11-01-2022"/>
    <s v="LTM/0884/22-23"/>
    <n v="25572"/>
    <n v="5402.33"/>
    <s v="MCB-015548"/>
    <s v="KPPE-SB-155154"/>
    <d v="2023-01-26T00:00:00"/>
    <n v="39180295.130000003"/>
    <n v="2.0199999999999999E-2"/>
    <n v="361.72"/>
    <n v="17907.14"/>
    <n v="419656.16"/>
    <x v="11"/>
    <s v="IB"/>
    <x v="0"/>
    <n v="2.0199999999999999E-2"/>
    <b v="1"/>
    <x v="0"/>
    <x v="18"/>
  </r>
  <r>
    <s v="KPFI-TI-7929-12-09-2022"/>
    <s v="LTM/0884/22-23"/>
    <n v="25572"/>
    <n v="8308.2000000000007"/>
    <s v="MCB-015548"/>
    <s v="KPPE-SB-155154"/>
    <d v="2023-01-26T00:00:00"/>
    <n v="39180295.130000003"/>
    <n v="1"/>
    <n v="36"/>
    <n v="36"/>
    <n v="41766.07"/>
    <x v="11"/>
    <s v="TI"/>
    <x v="2"/>
    <n v="1"/>
    <b v="1"/>
    <x v="0"/>
    <x v="6"/>
  </r>
  <r>
    <s v="KPFI-TI-7929-12-09-2022"/>
    <s v="LTM/0884/22-23"/>
    <n v="25572"/>
    <n v="9606.2919999999995"/>
    <s v="MCB-015548"/>
    <s v="KPPE-SB-155154"/>
    <d v="2023-01-26T00:00:00"/>
    <n v="39180295.130000003"/>
    <n v="1"/>
    <n v="38"/>
    <n v="38"/>
    <n v="44086.400000000001"/>
    <x v="11"/>
    <s v="TI"/>
    <x v="2"/>
    <n v="1"/>
    <b v="1"/>
    <x v="0"/>
    <x v="6"/>
  </r>
  <r>
    <s v="KAPE-IB-196703-29-04-2022"/>
    <s v="LTM/0891/22-23"/>
    <n v="45108"/>
    <n v="2513.1"/>
    <s v="BAF-002960"/>
    <s v="KPPE-SB-156909"/>
    <d v="2023-01-28T00:00:00"/>
    <n v="61185983.340000004"/>
    <n v="0.04"/>
    <n v="1263.02"/>
    <n v="31575.51"/>
    <n v="1295700.1599999999"/>
    <x v="11"/>
    <s v="IB"/>
    <x v="0"/>
    <n v="0.04"/>
    <b v="1"/>
    <x v="0"/>
    <x v="2"/>
  </r>
  <r>
    <s v="PQIB-IB-3057-24-08-2020"/>
    <s v="LTM/0843/22-23"/>
    <n v="23639"/>
    <n v="2701.12"/>
    <s v="HMB-005654"/>
    <s v="KPEX-SB-91978"/>
    <d v="2023-01-27T00:00:00"/>
    <n v="24735005.149999999"/>
    <n v="0.8"/>
    <n v="8783.2000000000007"/>
    <n v="10979"/>
    <n v="11780513.980000002"/>
    <x v="11"/>
    <s v="IB"/>
    <x v="0"/>
    <n v="0.8"/>
    <b v="1"/>
    <x v="0"/>
    <x v="0"/>
  </r>
  <r>
    <s v="PQIB-IB-3057-24-08-2020"/>
    <s v="LTM/0888/22-23"/>
    <n v="55504"/>
    <n v="2701.12"/>
    <s v="HMB-009280"/>
    <s v="KPEX-SB-92667"/>
    <d v="2023-01-28T00:00:00"/>
    <n v="43256796.829999998"/>
    <n v="0.8"/>
    <n v="6310.4"/>
    <n v="7888"/>
    <n v="7973426.75"/>
    <x v="11"/>
    <s v="IB"/>
    <x v="0"/>
    <n v="0.8"/>
    <b v="1"/>
    <x v="0"/>
    <x v="0"/>
  </r>
  <r>
    <s v="PQIB-IB-3057-24-08-2020"/>
    <s v="LTM/0891/22-23"/>
    <n v="45108"/>
    <n v="2701.12"/>
    <s v="BAF-002960"/>
    <s v="KPPE-SB-156909"/>
    <d v="2023-01-28T00:00:00"/>
    <n v="61185983.340000004"/>
    <n v="0.8"/>
    <n v="25260.41"/>
    <n v="31575.51"/>
    <n v="25914013.440000001"/>
    <x v="11"/>
    <s v="IB"/>
    <x v="0"/>
    <n v="0.8"/>
    <b v="1"/>
    <x v="0"/>
    <x v="0"/>
  </r>
  <r>
    <s v="KAPW-IB-36748-19-09-2022"/>
    <s v="LTM/0843/22-23"/>
    <n v="23639"/>
    <n v="2847"/>
    <s v="HMB-005654"/>
    <s v="KPEX-SB-91978"/>
    <d v="2023-01-27T00:00:00"/>
    <n v="24735005.149999999"/>
    <n v="0.03"/>
    <n v="329.37"/>
    <n v="10979"/>
    <n v="441769.27999999997"/>
    <x v="11"/>
    <s v="IB"/>
    <x v="0"/>
    <n v="0.03"/>
    <b v="1"/>
    <x v="0"/>
    <x v="2"/>
  </r>
  <r>
    <s v="KAPW-IB-36748-19-09-2022"/>
    <s v="LTM/0888/22-23"/>
    <n v="55504"/>
    <n v="2847"/>
    <s v="HMB-009280"/>
    <s v="KPEX-SB-92667"/>
    <d v="2023-01-28T00:00:00"/>
    <n v="43256796.829999998"/>
    <n v="0.03"/>
    <n v="236.64000000000001"/>
    <n v="7888"/>
    <n v="299003.5"/>
    <x v="11"/>
    <s v="IB"/>
    <x v="0"/>
    <n v="0.03"/>
    <b v="1"/>
    <x v="0"/>
    <x v="2"/>
  </r>
  <r>
    <s v="KAPW-IB-36748-19-09-2022"/>
    <s v="LTM/0891/22-23"/>
    <n v="45108"/>
    <n v="2847"/>
    <s v="BAF-002960"/>
    <s v="KPPE-SB-156909"/>
    <d v="2023-01-28T00:00:00"/>
    <n v="61185983.340000004"/>
    <n v="0.03"/>
    <n v="947.27"/>
    <n v="31575.51"/>
    <n v="971780.25"/>
    <x v="11"/>
    <s v="IB"/>
    <x v="0"/>
    <n v="0.03"/>
    <b v="1"/>
    <x v="0"/>
    <x v="2"/>
  </r>
  <r>
    <s v="KAPE-IB-93423-15-12-2022"/>
    <s v="LTM/0843/22-23"/>
    <n v="23639"/>
    <n v="2832.1089999999999"/>
    <s v="HMB-005654"/>
    <s v="KPEX-SB-91978"/>
    <d v="2023-01-27T00:00:00"/>
    <n v="24735005.149999999"/>
    <n v="0.04"/>
    <n v="439.16"/>
    <n v="10979"/>
    <n v="589025.68999999994"/>
    <x v="11"/>
    <s v="IB"/>
    <x v="0"/>
    <n v="0.04"/>
    <b v="1"/>
    <x v="0"/>
    <x v="2"/>
  </r>
  <r>
    <s v="KPPI-IB-27637-23-11-2022"/>
    <s v="LTM/0843/22-23"/>
    <n v="23639"/>
    <n v="5201.009"/>
    <s v="HMB-005654"/>
    <s v="KPEX-SB-91978"/>
    <d v="2023-01-27T00:00:00"/>
    <n v="24735005.149999999"/>
    <n v="0.624"/>
    <n v="807.46"/>
    <n v="1294"/>
    <n v="676429.94"/>
    <x v="11"/>
    <s v="IB"/>
    <x v="0"/>
    <n v="0.624"/>
    <b v="1"/>
    <x v="0"/>
    <x v="10"/>
  </r>
  <r>
    <s v="KAPW-IB-67755-26-11-2022"/>
    <s v="LTM/0843/22-23"/>
    <n v="23639"/>
    <n v="5503.201"/>
    <s v="HMB-005654"/>
    <s v="KPEX-SB-91978"/>
    <d v="2023-01-27T00:00:00"/>
    <n v="24735005.149999999"/>
    <n v="0.41666999999999998"/>
    <n v="539.16999999999996"/>
    <n v="1294"/>
    <n v="451676.53"/>
    <x v="11"/>
    <s v="IB"/>
    <x v="0"/>
    <n v="0.41666999999999998"/>
    <b v="1"/>
    <x v="0"/>
    <x v="19"/>
  </r>
  <r>
    <s v="KPFI-TI-12461-20-10-2022"/>
    <s v="LTM/0885/22-23"/>
    <n v="32980"/>
    <n v="4821.8999999999996"/>
    <s v="HMB-008401"/>
    <s v="KPPE-SB-155812"/>
    <d v="2023-01-26T00:00:00"/>
    <n v="45323235.390000001"/>
    <n v="1"/>
    <n v="15"/>
    <n v="15"/>
    <n v="3079245.99"/>
    <x v="11"/>
    <s v="TI"/>
    <x v="2"/>
    <n v="1"/>
    <b v="1"/>
    <x v="0"/>
    <x v="6"/>
  </r>
  <r>
    <s v="PQZI-EP-3657-13-08-2022"/>
    <s v="LTM/0885/22-23"/>
    <n v="32980"/>
    <n v="9607.11"/>
    <s v="HMB-008401"/>
    <s v="KPPE-SB-155812"/>
    <d v="2023-01-26T00:00:00"/>
    <n v="45323235.390000001"/>
    <n v="1"/>
    <n v="140"/>
    <n v="140"/>
    <n v="29021534.09"/>
    <x v="11"/>
    <s v="EP"/>
    <x v="2"/>
    <n v="1"/>
    <b v="1"/>
    <x v="0"/>
    <x v="6"/>
  </r>
  <r>
    <s v="KAPW-TI-25434-24-08-2022"/>
    <s v="LTM/0885/22-23"/>
    <n v="32980"/>
    <n v="9606.2199999999993"/>
    <s v="HMB-008401"/>
    <s v="KPPE-SB-155812"/>
    <d v="2023-01-26T00:00:00"/>
    <n v="45323235.390000001"/>
    <n v="1"/>
    <n v="30"/>
    <n v="30"/>
    <n v="5150186.32"/>
    <x v="11"/>
    <s v="TI"/>
    <x v="2"/>
    <n v="1"/>
    <b v="1"/>
    <x v="0"/>
    <x v="6"/>
  </r>
  <r>
    <s v="KPFI-TI-7818-10-09-2022"/>
    <s v="LTM/0843/22-23"/>
    <n v="23639"/>
    <n v="4821.1090000000004"/>
    <s v="HMB-005654"/>
    <s v="KPEX-SB-91978"/>
    <d v="2023-01-27T00:00:00"/>
    <n v="24735005.149999999"/>
    <n v="1"/>
    <n v="10000"/>
    <n v="10000"/>
    <n v="9287175.9400000013"/>
    <x v="11"/>
    <s v="TI"/>
    <x v="2"/>
    <n v="1"/>
    <b v="1"/>
    <x v="0"/>
    <x v="6"/>
  </r>
  <r>
    <s v="KAPE-IB-90728-12-12-2022"/>
    <s v="LTM/0888/22-23"/>
    <n v="55504"/>
    <n v="5201.009"/>
    <s v="HMB-009280"/>
    <s v="KPEX-SB-92667"/>
    <d v="2023-01-28T00:00:00"/>
    <n v="43256796.829999998"/>
    <n v="1.0101"/>
    <n v="7967.67"/>
    <n v="7888"/>
    <n v="10067449.74"/>
    <x v="11"/>
    <s v="IB"/>
    <x v="0"/>
    <n v="1.0101"/>
    <b v="1"/>
    <x v="0"/>
    <x v="10"/>
  </r>
  <r>
    <s v="KAPE-IB-90728-12-12-2022"/>
    <s v="LTM/0891/22-23"/>
    <n v="45108"/>
    <n v="5201.009"/>
    <s v="BAF-002960"/>
    <s v="KPPE-SB-156909"/>
    <d v="2023-01-28T00:00:00"/>
    <n v="61185983.340000004"/>
    <n v="0.9899"/>
    <n v="31256.6"/>
    <n v="31575.51"/>
    <n v="32065352.57"/>
    <x v="11"/>
    <s v="IB"/>
    <x v="0"/>
    <n v="0.9899"/>
    <b v="1"/>
    <x v="0"/>
    <x v="10"/>
  </r>
  <r>
    <s v="KPFI-TI-22574-07-01-2023"/>
    <s v="LTM/0885/22-23"/>
    <n v="32980"/>
    <n v="4821.8999999999996"/>
    <s v="HMB-008401"/>
    <s v="KPPE-SB-155812"/>
    <d v="2023-01-26T00:00:00"/>
    <n v="45323235.390000001"/>
    <n v="1"/>
    <n v="10"/>
    <n v="10"/>
    <n v="1441566.32"/>
    <x v="11"/>
    <s v="TI"/>
    <x v="2"/>
    <n v="1"/>
    <b v="1"/>
    <x v="0"/>
    <x v="6"/>
  </r>
  <r>
    <s v="KAPW-IB-104471-11-01-2022"/>
    <s v="LTM/0891/22-23"/>
    <n v="45108"/>
    <n v="5402.33"/>
    <s v="BAF-002960"/>
    <s v="KPPE-SB-156909"/>
    <d v="2023-01-28T00:00:00"/>
    <n v="61185983.340000004"/>
    <n v="2.0199999999999999E-2"/>
    <n v="637.83000000000004"/>
    <n v="31575.51"/>
    <n v="654333.61"/>
    <x v="11"/>
    <s v="IB"/>
    <x v="0"/>
    <n v="2.0199999999999999E-2"/>
    <b v="1"/>
    <x v="0"/>
    <x v="18"/>
  </r>
  <r>
    <s v="KPAF-TI-8304-30-08-2022"/>
    <s v="LTM/0902/22-23"/>
    <n v="43153"/>
    <n v="9606.2919999999995"/>
    <s v="HMB-009173"/>
    <s v="KPPE-SB-156904"/>
    <d v="2023-01-28T00:00:00"/>
    <n v="40292489.579999998"/>
    <n v="1"/>
    <n v="67"/>
    <n v="67"/>
    <n v="6823176"/>
    <x v="11"/>
    <s v="TI"/>
    <x v="2"/>
    <n v="1"/>
    <b v="1"/>
    <x v="0"/>
    <x v="6"/>
  </r>
  <r>
    <s v="KAPE-TI-70154-05-11-2022"/>
    <s v="LTM/0891/22-23"/>
    <n v="45108"/>
    <n v="9606.2199999999993"/>
    <s v="BAF-002960"/>
    <s v="KPPE-SB-156909"/>
    <d v="2023-01-28T00:00:00"/>
    <n v="61185983.340000004"/>
    <n v="1"/>
    <n v="95.62"/>
    <n v="95.62"/>
    <n v="98094.13"/>
    <x v="11"/>
    <s v="TI"/>
    <x v="2"/>
    <n v="1"/>
    <b v="1"/>
    <x v="0"/>
    <x v="6"/>
  </r>
  <r>
    <s v="KAPE-TI-70154-05-11-2022"/>
    <s v="LTM/0891/22-23"/>
    <n v="45108"/>
    <n v="7318.23"/>
    <s v="BAF-002960"/>
    <s v="KPPE-SB-156909"/>
    <d v="2023-01-28T00:00:00"/>
    <n v="61185983.340000004"/>
    <n v="1"/>
    <n v="152"/>
    <n v="152"/>
    <n v="155932.94"/>
    <x v="11"/>
    <s v="TI"/>
    <x v="2"/>
    <n v="1"/>
    <b v="1"/>
    <x v="0"/>
    <x v="6"/>
  </r>
  <r>
    <s v="KPAF-TI-29330-13-01-2023"/>
    <s v="LTM/0891/22-23"/>
    <n v="45108"/>
    <n v="9607.19"/>
    <s v="BAF-002960"/>
    <s v="KPPE-SB-156909"/>
    <d v="2023-01-28T00:00:00"/>
    <n v="61185983.340000004"/>
    <n v="1"/>
    <n v="30"/>
    <n v="30"/>
    <n v="30776.240000000002"/>
    <x v="11"/>
    <s v="TI"/>
    <x v="2"/>
    <n v="1"/>
    <b v="1"/>
    <x v="0"/>
    <x v="6"/>
  </r>
  <r>
    <s v="PQIB-IB-3057-24-08-2020"/>
    <s v="LTM/0889/22-23"/>
    <n v="5208"/>
    <n v="2701.12"/>
    <s v="HMB-008898"/>
    <s v="KPEX-SB-92766"/>
    <d v="2023-01-28T00:00:00"/>
    <n v="15098661.109999999"/>
    <n v="0.8"/>
    <n v="5566.4"/>
    <n v="6958"/>
    <n v="6564276.3600000003"/>
    <x v="11"/>
    <s v="IB"/>
    <x v="0"/>
    <n v="0.8"/>
    <b v="1"/>
    <x v="0"/>
    <x v="0"/>
  </r>
  <r>
    <s v="PQIB-IB-3057-24-08-2020"/>
    <s v="LTM/0899/22-23"/>
    <n v="3750"/>
    <n v="2701.12"/>
    <s v="HMB-009029"/>
    <s v="KPPE-SB-157601"/>
    <d v="2023-01-28T00:00:00"/>
    <n v="36161112.899999999"/>
    <n v="0.8"/>
    <n v="13115.199999999999"/>
    <n v="16394"/>
    <n v="15140699.16"/>
    <x v="11"/>
    <s v="IB"/>
    <x v="0"/>
    <n v="0.8"/>
    <b v="1"/>
    <x v="0"/>
    <x v="0"/>
  </r>
  <r>
    <s v="PQIB-IB-3057-24-08-2020"/>
    <s v="LTM/0903/22-23"/>
    <n v="13490"/>
    <n v="2701.12"/>
    <s v="HMB-009302"/>
    <s v="KPEX-SB-93138"/>
    <d v="2023-01-29T00:00:00"/>
    <n v="42746382"/>
    <n v="0.8"/>
    <n v="17823.21"/>
    <n v="22279"/>
    <n v="39306958.869999997"/>
    <x v="11"/>
    <s v="IB"/>
    <x v="0"/>
    <n v="0.8"/>
    <b v="1"/>
    <x v="0"/>
    <x v="0"/>
  </r>
  <r>
    <s v="KAPW-IB-36748-19-09-2022"/>
    <s v="LTM/0889/22-23"/>
    <n v="5208"/>
    <n v="2847"/>
    <s v="HMB-008898"/>
    <s v="KPEX-SB-92766"/>
    <d v="2023-01-28T00:00:00"/>
    <n v="15098661.109999999"/>
    <n v="0.03"/>
    <n v="208.74"/>
    <n v="6958"/>
    <n v="246160.36"/>
    <x v="11"/>
    <s v="IB"/>
    <x v="0"/>
    <n v="0.03"/>
    <b v="1"/>
    <x v="0"/>
    <x v="2"/>
  </r>
  <r>
    <s v="KAPW-IB-36748-19-09-2022"/>
    <s v="LTM/0899/22-23"/>
    <n v="3750"/>
    <n v="2847"/>
    <s v="HMB-009029"/>
    <s v="KPPE-SB-157601"/>
    <d v="2023-01-28T00:00:00"/>
    <n v="36161112.899999999"/>
    <n v="0.03"/>
    <n v="491.82"/>
    <n v="16394"/>
    <n v="567776.22"/>
    <x v="11"/>
    <s v="IB"/>
    <x v="0"/>
    <n v="0.03"/>
    <b v="1"/>
    <x v="0"/>
    <x v="2"/>
  </r>
  <r>
    <s v="KAPW-IB-36748-19-09-2022"/>
    <s v="LTM/0903/22-23"/>
    <n v="13490"/>
    <n v="2847"/>
    <s v="HMB-009302"/>
    <s v="KPEX-SB-93138"/>
    <d v="2023-01-29T00:00:00"/>
    <n v="42746382"/>
    <n v="0.03"/>
    <n v="668.38"/>
    <n v="22279"/>
    <n v="1474032.18"/>
    <x v="11"/>
    <s v="IB"/>
    <x v="0"/>
    <n v="0.03"/>
    <b v="1"/>
    <x v="0"/>
    <x v="2"/>
  </r>
  <r>
    <s v="KAPE-IB-93423-15-12-2022"/>
    <s v="LTM/0899/22-23"/>
    <n v="3750"/>
    <n v="2832.1089999999999"/>
    <s v="HMB-009029"/>
    <s v="KPPE-SB-157601"/>
    <d v="2023-01-28T00:00:00"/>
    <n v="36161112.899999999"/>
    <n v="0.04"/>
    <n v="655.76"/>
    <n v="16394"/>
    <n v="757034.95000000007"/>
    <x v="11"/>
    <s v="IB"/>
    <x v="0"/>
    <n v="0.04"/>
    <b v="1"/>
    <x v="0"/>
    <x v="2"/>
  </r>
  <r>
    <s v="KAPE-IB-93423-15-12-2022"/>
    <s v="LTM/0903/22-23"/>
    <n v="13490"/>
    <n v="2832.1089999999999"/>
    <s v="HMB-009302"/>
    <s v="KPEX-SB-93138"/>
    <d v="2023-01-29T00:00:00"/>
    <n v="42746382"/>
    <n v="0.04"/>
    <n v="891.18"/>
    <n v="22279"/>
    <n v="1965390.95"/>
    <x v="11"/>
    <s v="IB"/>
    <x v="0"/>
    <n v="0.04"/>
    <b v="1"/>
    <x v="0"/>
    <x v="2"/>
  </r>
  <r>
    <s v="KAPW-IB-67755-26-11-2022"/>
    <s v="LTM/0899/22-23"/>
    <n v="3750"/>
    <n v="5503.201"/>
    <s v="HMB-009029"/>
    <s v="KPPE-SB-157601"/>
    <d v="2023-01-28T00:00:00"/>
    <n v="36161112.899999999"/>
    <n v="0.41666999999999998"/>
    <n v="6830.8899999999994"/>
    <n v="16394"/>
    <n v="7885851.8700000001"/>
    <x v="11"/>
    <s v="IB"/>
    <x v="0"/>
    <n v="0.41666999999999998"/>
    <b v="1"/>
    <x v="0"/>
    <x v="19"/>
  </r>
  <r>
    <s v="KAPE-IB-90728-12-12-2022"/>
    <s v="LTM/0889/22-23"/>
    <n v="5208"/>
    <n v="5201.009"/>
    <s v="HMB-008898"/>
    <s v="KPEX-SB-92766"/>
    <d v="2023-01-28T00:00:00"/>
    <n v="15098661.109999999"/>
    <n v="1.0101"/>
    <n v="7028.28"/>
    <n v="6958"/>
    <n v="8288224.3899999997"/>
    <x v="11"/>
    <s v="IB"/>
    <x v="0"/>
    <n v="1.0101"/>
    <b v="1"/>
    <x v="0"/>
    <x v="10"/>
  </r>
  <r>
    <s v="KAPE-IB-90728-12-12-2022"/>
    <s v="LTM/0899/22-23"/>
    <n v="3750"/>
    <n v="5201.009"/>
    <s v="HMB-009029"/>
    <s v="KPPE-SB-157601"/>
    <d v="2023-01-28T00:00:00"/>
    <n v="36161112.899999999"/>
    <n v="0.624"/>
    <n v="10229.86"/>
    <n v="16394"/>
    <n v="11809750.690000001"/>
    <x v="11"/>
    <s v="IB"/>
    <x v="0"/>
    <n v="0.624"/>
    <b v="1"/>
    <x v="0"/>
    <x v="10"/>
  </r>
  <r>
    <s v="KAPE-IB-196703-29-04-2022"/>
    <s v="LTM/0907/22-23"/>
    <n v="67704"/>
    <n v="2513.1"/>
    <s v="HMB-009738"/>
    <s v="KPEX-SB-93832"/>
    <d v="2023-01-31T00:00:00"/>
    <n v="118230071"/>
    <n v="0.04"/>
    <n v="1772.57"/>
    <n v="44314.29"/>
    <n v="2531933.86"/>
    <x v="11"/>
    <s v="IB"/>
    <x v="0"/>
    <n v="0.04"/>
    <b v="1"/>
    <x v="0"/>
    <x v="2"/>
  </r>
  <r>
    <s v="PQIB-IB-3057-24-08-2020"/>
    <s v="LTM/0878/22-23"/>
    <n v="32100"/>
    <n v="2701.12"/>
    <s v="ABL-000077"/>
    <s v="KPPE-SB-158714"/>
    <d v="2023-01-31T00:00:00"/>
    <n v="28659753.239999998"/>
    <n v="0.8"/>
    <n v="17873.599999999999"/>
    <n v="22342"/>
    <n v="11999875.5"/>
    <x v="11"/>
    <s v="IB"/>
    <x v="0"/>
    <n v="0.8"/>
    <b v="1"/>
    <x v="0"/>
    <x v="0"/>
  </r>
  <r>
    <s v="PQIB-IB-3057-24-08-2020"/>
    <s v="LTM/0887/22-23"/>
    <n v="3468"/>
    <n v="2701.12"/>
    <s v="HMB-008547"/>
    <s v="KPEX-SB-93446"/>
    <d v="2023-01-30T00:00:00"/>
    <n v="2512156.02"/>
    <n v="0.8"/>
    <n v="1517.6"/>
    <n v="1897"/>
    <n v="1063115.18"/>
    <x v="11"/>
    <s v="IB"/>
    <x v="0"/>
    <n v="0.8"/>
    <b v="1"/>
    <x v="0"/>
    <x v="0"/>
  </r>
  <r>
    <s v="PQIB-IB-3057-24-08-2020"/>
    <s v="LTM/0901/22-23"/>
    <n v="1292"/>
    <n v="2701.12"/>
    <s v="HMB-008977"/>
    <s v="KPEX-SB-93841"/>
    <d v="2023-01-31T00:00:00"/>
    <n v="18339600.739999998"/>
    <n v="0.8"/>
    <n v="6278.4"/>
    <n v="7848"/>
    <n v="7678814.1200000001"/>
    <x v="11"/>
    <s v="IB"/>
    <x v="0"/>
    <n v="0.8"/>
    <b v="1"/>
    <x v="0"/>
    <x v="0"/>
  </r>
  <r>
    <s v="PQIB-IB-3057-24-08-2020"/>
    <s v="LTM/0907/22-23"/>
    <n v="67704"/>
    <n v="2701.12"/>
    <s v="HMB-009738"/>
    <s v="KPEX-SB-93832"/>
    <d v="2023-01-31T00:00:00"/>
    <n v="118230071"/>
    <n v="0.8"/>
    <n v="35451.43"/>
    <n v="44314.29"/>
    <n v="50638719.960000001"/>
    <x v="11"/>
    <s v="IB"/>
    <x v="0"/>
    <n v="0.8"/>
    <b v="1"/>
    <x v="0"/>
    <x v="0"/>
  </r>
  <r>
    <s v="KAPW-IB-36748-19-09-2022"/>
    <s v="LTM/0878/22-23"/>
    <n v="32100"/>
    <n v="2847"/>
    <s v="ABL-000077"/>
    <s v="KPPE-SB-158714"/>
    <d v="2023-01-31T00:00:00"/>
    <n v="28659753.239999998"/>
    <n v="0.03"/>
    <n v="670.26"/>
    <n v="22342"/>
    <n v="449995.33"/>
    <x v="11"/>
    <s v="IB"/>
    <x v="0"/>
    <n v="0.03"/>
    <b v="1"/>
    <x v="0"/>
    <x v="2"/>
  </r>
  <r>
    <s v="KAPW-IB-36748-19-09-2022"/>
    <s v="LTM/0887/22-23"/>
    <n v="3468"/>
    <n v="2847"/>
    <s v="HMB-008547"/>
    <s v="KPEX-SB-93446"/>
    <d v="2023-01-30T00:00:00"/>
    <n v="2512156.02"/>
    <n v="0.03"/>
    <n v="56.91"/>
    <n v="1897"/>
    <n v="39866.82"/>
    <x v="11"/>
    <s v="IB"/>
    <x v="0"/>
    <n v="0.03"/>
    <b v="1"/>
    <x v="0"/>
    <x v="2"/>
  </r>
  <r>
    <s v="KAPW-IB-36748-19-09-2022"/>
    <s v="LTM/0901/22-23"/>
    <n v="1292"/>
    <n v="2847"/>
    <s v="HMB-008977"/>
    <s v="KPEX-SB-93841"/>
    <d v="2023-01-31T00:00:00"/>
    <n v="18339600.739999998"/>
    <n v="0.03"/>
    <n v="235.44"/>
    <n v="7848"/>
    <n v="287955.52999999997"/>
    <x v="11"/>
    <s v="IB"/>
    <x v="0"/>
    <n v="0.03"/>
    <b v="1"/>
    <x v="0"/>
    <x v="2"/>
  </r>
  <r>
    <s v="KAPW-IB-36748-19-09-2022"/>
    <s v="LTM/0907/22-23"/>
    <n v="67704"/>
    <n v="2847"/>
    <s v="HMB-009738"/>
    <s v="KPEX-SB-93832"/>
    <d v="2023-01-31T00:00:00"/>
    <n v="118230071"/>
    <n v="0.03"/>
    <n v="1329.43"/>
    <n v="44314.29"/>
    <n v="1898953.96"/>
    <x v="11"/>
    <s v="IB"/>
    <x v="0"/>
    <n v="0.03"/>
    <b v="1"/>
    <x v="0"/>
    <x v="2"/>
  </r>
  <r>
    <s v="KAPE-IB-93423-15-12-2022"/>
    <s v="LTM/0878/22-23"/>
    <n v="32100"/>
    <n v="2832.1089999999999"/>
    <s v="ABL-000077"/>
    <s v="KPPE-SB-158714"/>
    <d v="2023-01-31T00:00:00"/>
    <n v="28659753.239999998"/>
    <n v="0.04"/>
    <n v="893.68"/>
    <n v="22342"/>
    <n v="599993.78"/>
    <x v="11"/>
    <s v="IB"/>
    <x v="0"/>
    <n v="0.04"/>
    <b v="1"/>
    <x v="0"/>
    <x v="2"/>
  </r>
  <r>
    <s v="KAPE-IB-93423-15-12-2022"/>
    <s v="LTM/0887/22-23"/>
    <n v="3468"/>
    <n v="2832.1089999999999"/>
    <s v="HMB-008547"/>
    <s v="KPEX-SB-93446"/>
    <d v="2023-01-30T00:00:00"/>
    <n v="2512156.02"/>
    <n v="0.04"/>
    <n v="75.88"/>
    <n v="1897"/>
    <n v="53155.76"/>
    <x v="11"/>
    <s v="IB"/>
    <x v="0"/>
    <n v="0.04"/>
    <b v="1"/>
    <x v="0"/>
    <x v="2"/>
  </r>
  <r>
    <s v="KAPE-IB-93423-15-12-2022"/>
    <s v="LTM/0901/22-23"/>
    <n v="1292"/>
    <n v="2832.1089999999999"/>
    <s v="HMB-008977"/>
    <s v="KPEX-SB-93841"/>
    <d v="2023-01-31T00:00:00"/>
    <n v="18339600.739999998"/>
    <n v="0.04"/>
    <n v="313.92"/>
    <n v="7848"/>
    <n v="383940.71"/>
    <x v="11"/>
    <s v="IB"/>
    <x v="0"/>
    <n v="0.04"/>
    <b v="1"/>
    <x v="0"/>
    <x v="2"/>
  </r>
  <r>
    <s v="KAPW-IB-67755-26-11-2022"/>
    <s v="LTM/0878/22-23"/>
    <n v="32100"/>
    <n v="5503.201"/>
    <s v="ABL-000077"/>
    <s v="KPPE-SB-158714"/>
    <d v="2023-01-31T00:00:00"/>
    <n v="28659753.239999998"/>
    <n v="0.41666999999999998"/>
    <n v="9309.24"/>
    <n v="22342"/>
    <n v="6249984.3899999997"/>
    <x v="11"/>
    <s v="IB"/>
    <x v="0"/>
    <n v="0.41666999999999998"/>
    <b v="1"/>
    <x v="0"/>
    <x v="19"/>
  </r>
  <r>
    <s v="KAPW-IB-67755-26-11-2022"/>
    <s v="LTM/0887/22-23"/>
    <n v="3468"/>
    <n v="5503.201"/>
    <s v="HMB-008547"/>
    <s v="KPEX-SB-93446"/>
    <d v="2023-01-30T00:00:00"/>
    <n v="2512156.02"/>
    <n v="0.53061000000000003"/>
    <n v="1006.57"/>
    <n v="1897"/>
    <n v="705126.41"/>
    <x v="11"/>
    <s v="IB"/>
    <x v="0"/>
    <n v="0.53061000000000003"/>
    <b v="1"/>
    <x v="0"/>
    <x v="19"/>
  </r>
  <r>
    <s v="KAPW-IB-67755-26-11-2022"/>
    <s v="LTM/0901/22-23"/>
    <n v="1292"/>
    <n v="5503.201"/>
    <s v="HMB-008977"/>
    <s v="KPEX-SB-93841"/>
    <d v="2023-01-31T00:00:00"/>
    <n v="18339600.739999998"/>
    <n v="0.41666999999999998"/>
    <n v="3270.03"/>
    <n v="7848"/>
    <n v="3999417.75"/>
    <x v="11"/>
    <s v="IB"/>
    <x v="0"/>
    <n v="0.41666999999999998"/>
    <b v="1"/>
    <x v="0"/>
    <x v="19"/>
  </r>
  <r>
    <s v="KPFI-TI-12461-20-10-2022"/>
    <s v="LTM/0907/22-23"/>
    <n v="67704"/>
    <n v="4821.8999999999996"/>
    <s v="HMB-009738"/>
    <s v="KPEX-SB-93832"/>
    <d v="2023-01-31T00:00:00"/>
    <n v="118230071"/>
    <n v="1"/>
    <n v="15"/>
    <n v="15"/>
    <n v="21425.96"/>
    <x v="11"/>
    <s v="TI"/>
    <x v="2"/>
    <n v="1"/>
    <b v="1"/>
    <x v="0"/>
    <x v="6"/>
  </r>
  <r>
    <s v="KAPE-IB-90728-12-12-2022"/>
    <s v="LTM/0878/22-23"/>
    <n v="32100"/>
    <n v="5201.009"/>
    <s v="ABL-000077"/>
    <s v="KPPE-SB-158714"/>
    <d v="2023-01-31T00:00:00"/>
    <n v="28659753.239999998"/>
    <n v="0.624"/>
    <n v="13941.41"/>
    <n v="22342"/>
    <n v="9359904.2400000002"/>
    <x v="11"/>
    <s v="IB"/>
    <x v="0"/>
    <n v="0.624"/>
    <b v="1"/>
    <x v="0"/>
    <x v="10"/>
  </r>
  <r>
    <s v="KAPE-IB-90728-12-12-2022"/>
    <s v="LTM/0887/22-23"/>
    <n v="3468"/>
    <n v="5201.009"/>
    <s v="HMB-008547"/>
    <s v="KPEX-SB-93446"/>
    <d v="2023-01-30T00:00:00"/>
    <n v="2512156.02"/>
    <n v="0.48980000000000001"/>
    <n v="929.15"/>
    <n v="1897"/>
    <n v="650891.85"/>
    <x v="11"/>
    <s v="IB"/>
    <x v="0"/>
    <n v="0.48980000000000001"/>
    <b v="1"/>
    <x v="0"/>
    <x v="10"/>
  </r>
  <r>
    <s v="KAPE-IB-90728-12-12-2022"/>
    <s v="LTM/0901/22-23"/>
    <n v="1292"/>
    <n v="5201.009"/>
    <s v="HMB-008977"/>
    <s v="KPEX-SB-93841"/>
    <d v="2023-01-31T00:00:00"/>
    <n v="18339600.739999998"/>
    <n v="0.624"/>
    <n v="4897.1500000000005"/>
    <n v="7848"/>
    <n v="5989472.6299999999"/>
    <x v="11"/>
    <s v="IB"/>
    <x v="0"/>
    <n v="0.624"/>
    <b v="1"/>
    <x v="0"/>
    <x v="10"/>
  </r>
  <r>
    <s v="KAPE-IB-90728-12-12-2022"/>
    <s v="LTM/0907/22-23"/>
    <n v="67704"/>
    <n v="5201.009"/>
    <s v="HMB-009738"/>
    <s v="KPEX-SB-93832"/>
    <d v="2023-01-31T00:00:00"/>
    <n v="118230071"/>
    <n v="0.9899"/>
    <n v="43866.720000000001"/>
    <n v="44314.29"/>
    <n v="62659095.829999998"/>
    <x v="11"/>
    <s v="IB"/>
    <x v="0"/>
    <n v="0.9899"/>
    <b v="1"/>
    <x v="0"/>
    <x v="10"/>
  </r>
  <r>
    <s v="KAPE-TI-70154-05-11-2022"/>
    <s v="LTM/0907/22-23"/>
    <n v="67704"/>
    <n v="9606.2199999999993"/>
    <s v="HMB-009738"/>
    <s v="KPEX-SB-93832"/>
    <d v="2023-01-31T00:00:00"/>
    <n v="118230071"/>
    <n v="1"/>
    <n v="145"/>
    <n v="145"/>
    <n v="207117.58"/>
    <x v="11"/>
    <s v="TI"/>
    <x v="2"/>
    <n v="1"/>
    <b v="1"/>
    <x v="0"/>
    <x v="6"/>
  </r>
  <r>
    <s v="KAPE-TI-70154-05-11-2022"/>
    <s v="LTM/0907/22-23"/>
    <n v="67704"/>
    <n v="7318.23"/>
    <s v="HMB-009738"/>
    <s v="KPEX-SB-93832"/>
    <d v="2023-01-31T00:00:00"/>
    <n v="118230071"/>
    <n v="1"/>
    <n v="161"/>
    <n v="161"/>
    <n v="229971.93"/>
    <x v="11"/>
    <s v="TI"/>
    <x v="2"/>
    <n v="1"/>
    <b v="1"/>
    <x v="0"/>
    <x v="6"/>
  </r>
  <r>
    <s v="KPAF-TI-29330-13-01-2023"/>
    <s v="LTM/0907/22-23"/>
    <n v="67704"/>
    <n v="9607.19"/>
    <s v="HMB-009738"/>
    <s v="KPEX-SB-93832"/>
    <d v="2023-01-31T00:00:00"/>
    <n v="118230071"/>
    <n v="1"/>
    <n v="30"/>
    <n v="30"/>
    <n v="42851.91"/>
    <x v="11"/>
    <s v="TI"/>
    <x v="2"/>
    <n v="1"/>
    <b v="1"/>
    <x v="0"/>
    <x v="6"/>
  </r>
  <r>
    <s v="KPAF-TI-9168-05-09-2022"/>
    <s v="LTM/0906/22-23"/>
    <n v="27360"/>
    <n v="9606.1"/>
    <s v="HMB-009520"/>
    <s v="KPPE-SB-158698"/>
    <d v="2023-01-31T00:00:00"/>
    <n v="24762124.559999999"/>
    <n v="1"/>
    <n v="65"/>
    <n v="65"/>
    <n v="14810922.9778"/>
    <x v="11"/>
    <s v="TI"/>
    <x v="2"/>
    <n v="1"/>
    <b v="1"/>
    <x v="0"/>
    <x v="6"/>
  </r>
  <r>
    <s v="PQIB-IB-3057-24-08-2020"/>
    <s v="LTM/0841/22-23"/>
    <n v="4040"/>
    <n v="2701.12"/>
    <s v="BAF-002182"/>
    <s v="KPPE-SB-159640"/>
    <d v="2023-02-01T00:00:00"/>
    <n v="8793022.0600000005"/>
    <n v="0.8"/>
    <n v="1786.4"/>
    <n v="2233"/>
    <n v="3822838.25"/>
    <x v="12"/>
    <s v="IB"/>
    <x v="0"/>
    <n v="0.8"/>
    <b v="1"/>
    <x v="0"/>
    <x v="0"/>
  </r>
  <r>
    <s v="PQIB-IB-3057-24-08-2020"/>
    <s v="LTM/0915/22-23"/>
    <n v="50712"/>
    <n v="2701.12"/>
    <s v="HMB-010475"/>
    <s v="KPEX-SB-95660"/>
    <d v="2023-02-03T00:00:00"/>
    <n v="64277169.729999997"/>
    <n v="0.8"/>
    <n v="11808"/>
    <n v="14760"/>
    <n v="16404239.059999999"/>
    <x v="12"/>
    <s v="IB"/>
    <x v="0"/>
    <n v="0.8"/>
    <b v="1"/>
    <x v="0"/>
    <x v="0"/>
  </r>
  <r>
    <s v="PQIB-IB-3057-24-08-2020"/>
    <s v="LTM/0921/22-23"/>
    <n v="21024"/>
    <n v="2701.12"/>
    <s v="HMB-010901"/>
    <s v="KPPE-SB-161450"/>
    <d v="2023-02-03T00:00:00"/>
    <n v="64557494.289999999"/>
    <n v="0.8"/>
    <n v="25860.799999999999"/>
    <n v="32326"/>
    <n v="23873274.359999999"/>
    <x v="12"/>
    <s v="IB"/>
    <x v="0"/>
    <n v="0.8"/>
    <b v="1"/>
    <x v="0"/>
    <x v="0"/>
  </r>
  <r>
    <s v="KAPE-IB-52786-05-10-2022"/>
    <s v="LTM/0921/22-23"/>
    <n v="21024"/>
    <n v="2915.11"/>
    <s v="HMB-010901"/>
    <s v="KPPE-SB-161450"/>
    <d v="2023-02-03T00:00:00"/>
    <n v="64557494.289999999"/>
    <n v="0.04"/>
    <n v="0.03"/>
    <n v="0.75"/>
    <n v="27.69"/>
    <x v="12"/>
    <s v="IB"/>
    <x v="0"/>
    <n v="0.04"/>
    <b v="1"/>
    <x v="0"/>
    <x v="2"/>
  </r>
  <r>
    <s v="KPAF-TI-13666-04-10-2022"/>
    <s v="LTM/0814/22-23"/>
    <n v="23124"/>
    <n v="9607.2000000000007"/>
    <s v="BAF-000889"/>
    <s v="KPPE-SB-161427"/>
    <d v="2023-02-03T00:00:00"/>
    <n v="56936097.789999999"/>
    <n v="1"/>
    <n v="40"/>
    <n v="40"/>
    <n v="119641.17"/>
    <x v="12"/>
    <s v="TI"/>
    <x v="2"/>
    <n v="1"/>
    <b v="1"/>
    <x v="0"/>
    <x v="6"/>
  </r>
  <r>
    <s v="KAPW-IB-36748-19-09-2022"/>
    <s v="LTM/0841/22-23"/>
    <n v="4040"/>
    <n v="2847"/>
    <s v="BAF-002182"/>
    <s v="KPPE-SB-159640"/>
    <d v="2023-02-01T00:00:00"/>
    <n v="8793022.0600000005"/>
    <n v="0.03"/>
    <n v="66.989999999999995"/>
    <n v="2233"/>
    <n v="143356.43"/>
    <x v="12"/>
    <s v="IB"/>
    <x v="0"/>
    <n v="0.03"/>
    <b v="1"/>
    <x v="0"/>
    <x v="2"/>
  </r>
  <r>
    <s v="KAPW-IB-36748-19-09-2022"/>
    <s v="LTM/0915/22-23"/>
    <n v="50712"/>
    <n v="2847"/>
    <s v="HMB-010475"/>
    <s v="KPEX-SB-95660"/>
    <d v="2023-02-03T00:00:00"/>
    <n v="64277169.729999997"/>
    <n v="0.03"/>
    <n v="442.79999999999995"/>
    <n v="14760"/>
    <n v="615158.96000000008"/>
    <x v="12"/>
    <s v="IB"/>
    <x v="0"/>
    <n v="0.03"/>
    <b v="1"/>
    <x v="0"/>
    <x v="2"/>
  </r>
  <r>
    <s v="KAPW-IB-36748-19-09-2022"/>
    <s v="LTM/0921/22-23"/>
    <n v="21024"/>
    <n v="2847"/>
    <s v="HMB-010901"/>
    <s v="KPPE-SB-161450"/>
    <d v="2023-02-03T00:00:00"/>
    <n v="64557494.289999999"/>
    <n v="0.03"/>
    <n v="969.78"/>
    <n v="32326"/>
    <n v="895247.79"/>
    <x v="12"/>
    <s v="IB"/>
    <x v="0"/>
    <n v="0.03"/>
    <b v="1"/>
    <x v="0"/>
    <x v="2"/>
  </r>
  <r>
    <s v="PQZI-EP-2023-27-07-2022"/>
    <s v="LTM/0814/22-23"/>
    <n v="23124"/>
    <n v="9607.11"/>
    <s v="BAF-000889"/>
    <s v="KPPE-SB-161427"/>
    <d v="2023-02-03T00:00:00"/>
    <n v="56936097.789999999"/>
    <n v="1"/>
    <n v="320"/>
    <n v="320"/>
    <n v="957129.39"/>
    <x v="12"/>
    <s v="EP"/>
    <x v="2"/>
    <n v="1"/>
    <b v="1"/>
    <x v="0"/>
    <x v="6"/>
  </r>
  <r>
    <s v="KAPW-TI-19967-15-08-2022"/>
    <s v="LTM/0814/22-23"/>
    <n v="23124"/>
    <n v="9606.2199999999993"/>
    <s v="BAF-000889"/>
    <s v="KPPE-SB-161427"/>
    <d v="2023-02-03T00:00:00"/>
    <n v="56936097.789999999"/>
    <n v="1"/>
    <n v="110"/>
    <n v="110"/>
    <n v="329013.23"/>
    <x v="12"/>
    <s v="TI"/>
    <x v="2"/>
    <n v="1"/>
    <b v="1"/>
    <x v="0"/>
    <x v="6"/>
  </r>
  <r>
    <s v="KAPE-IB-93423-15-12-2022"/>
    <s v="LTM/0915/22-23"/>
    <n v="50712"/>
    <n v="2832.1089999999999"/>
    <s v="HMB-010475"/>
    <s v="KPEX-SB-95660"/>
    <d v="2023-02-03T00:00:00"/>
    <n v="64277169.729999997"/>
    <n v="0.04"/>
    <n v="245.8"/>
    <n v="6145"/>
    <n v="256003.97999999998"/>
    <x v="12"/>
    <s v="IB"/>
    <x v="0"/>
    <n v="0.04"/>
    <b v="1"/>
    <x v="0"/>
    <x v="2"/>
  </r>
  <r>
    <s v="KPPI-IB-27637-23-11-2022"/>
    <s v="LTM/0841/22-23"/>
    <n v="4040"/>
    <n v="5201.009"/>
    <s v="BAF-002182"/>
    <s v="KPPE-SB-159640"/>
    <d v="2023-02-01T00:00:00"/>
    <n v="8793022.0600000005"/>
    <n v="1.0101"/>
    <n v="2255.56"/>
    <n v="2233"/>
    <n v="4826827.0000000009"/>
    <x v="12"/>
    <s v="IB"/>
    <x v="0"/>
    <n v="1.0101"/>
    <b v="1"/>
    <x v="0"/>
    <x v="10"/>
  </r>
  <r>
    <s v="KAPW-IB-67755-26-11-2022"/>
    <s v="LTM/0915/22-23"/>
    <n v="50712"/>
    <n v="5503.201"/>
    <s v="HMB-010475"/>
    <s v="KPEX-SB-95660"/>
    <d v="2023-02-03T00:00:00"/>
    <n v="64277169.729999997"/>
    <n v="0.53061000000000003"/>
    <n v="2380.3200000000002"/>
    <n v="4486"/>
    <n v="2235906.87"/>
    <x v="12"/>
    <s v="IB"/>
    <x v="0"/>
    <n v="0.53061000000000003"/>
    <b v="1"/>
    <x v="0"/>
    <x v="19"/>
  </r>
  <r>
    <s v="KAPE-IB-90728-12-12-2022"/>
    <s v="LTM/0915/22-23"/>
    <n v="50712"/>
    <n v="5201.009"/>
    <s v="HMB-010475"/>
    <s v="KPEX-SB-95660"/>
    <d v="2023-02-03T00:00:00"/>
    <n v="64277169.729999997"/>
    <n v="1.0101"/>
    <n v="8702.01"/>
    <n v="8615"/>
    <n v="14247660.530000001"/>
    <x v="12"/>
    <s v="IB"/>
    <x v="0"/>
    <n v="1.0101"/>
    <b v="1"/>
    <x v="0"/>
    <x v="10"/>
  </r>
  <r>
    <s v="KAPE-IB-90728-12-12-2022"/>
    <s v="LTM/0915/22-23"/>
    <n v="50712"/>
    <n v="5201.009"/>
    <s v="HMB-010475"/>
    <s v="KPEX-SB-95660"/>
    <d v="2023-02-03T00:00:00"/>
    <n v="64277169.729999997"/>
    <n v="0.48980000000000001"/>
    <n v="2197.2399999999998"/>
    <n v="4486"/>
    <n v="2063934.26"/>
    <x v="12"/>
    <s v="IB"/>
    <x v="0"/>
    <n v="0.48980000000000001"/>
    <b v="1"/>
    <x v="0"/>
    <x v="10"/>
  </r>
  <r>
    <s v="KAPE-IB-90728-12-12-2022"/>
    <s v="LTM/0921/22-23"/>
    <n v="21024"/>
    <n v="5201.009"/>
    <s v="HMB-010901"/>
    <s v="KPPE-SB-161450"/>
    <d v="2023-02-03T00:00:00"/>
    <n v="64557494.289999999"/>
    <n v="1.0101"/>
    <n v="32652.49"/>
    <n v="32326"/>
    <n v="30142990.629999999"/>
    <x v="12"/>
    <s v="IB"/>
    <x v="0"/>
    <n v="1.0101"/>
    <b v="1"/>
    <x v="0"/>
    <x v="10"/>
  </r>
  <r>
    <s v="PQZI-EP-2910-04-08-2022"/>
    <s v="LTM/0814/22-23"/>
    <n v="23124"/>
    <n v="9607.11"/>
    <s v="BAF-000889"/>
    <s v="KPPE-SB-161427"/>
    <d v="2023-02-03T00:00:00"/>
    <n v="56936097.789999999"/>
    <n v="1"/>
    <n v="31.62"/>
    <n v="31.62"/>
    <n v="94576.35"/>
    <x v="12"/>
    <s v="EP"/>
    <x v="2"/>
    <n v="1"/>
    <b v="1"/>
    <x v="0"/>
    <x v="6"/>
  </r>
  <r>
    <s v="KPAF-TI-63535-13-06-2022"/>
    <s v="LTM/0915/22-23"/>
    <n v="50712"/>
    <n v="8523.5990000000002"/>
    <s v="HMB-010475"/>
    <s v="KPEX-SB-95660"/>
    <d v="2023-02-03T00:00:00"/>
    <n v="64277169.729999997"/>
    <n v="1"/>
    <n v="1500"/>
    <n v="1500"/>
    <n v="1976730.01"/>
    <x v="12"/>
    <s v="TI"/>
    <x v="2"/>
    <n v="1"/>
    <b v="1"/>
    <x v="0"/>
    <x v="6"/>
  </r>
  <r>
    <s v="KPAF-TI-8304-30-08-2022"/>
    <s v="LTM/0921/22-23"/>
    <n v="21024"/>
    <n v="9606.2919999999995"/>
    <s v="HMB-010901"/>
    <s v="KPPE-SB-161450"/>
    <d v="2023-02-03T00:00:00"/>
    <n v="64557494.289999999"/>
    <n v="1"/>
    <n v="140"/>
    <n v="140"/>
    <n v="129240.33"/>
    <x v="12"/>
    <s v="TI"/>
    <x v="2"/>
    <n v="1"/>
    <b v="1"/>
    <x v="0"/>
    <x v="6"/>
  </r>
  <r>
    <s v="KPAF-TI-9168-05-09-2022"/>
    <s v="LTM/0921/22-23"/>
    <n v="21024"/>
    <n v="9606.1"/>
    <s v="HMB-010901"/>
    <s v="KPPE-SB-161450"/>
    <d v="2023-02-03T00:00:00"/>
    <n v="64557494.289999999"/>
    <n v="1"/>
    <n v="16"/>
    <n v="16"/>
    <n v="14770.32"/>
    <x v="12"/>
    <s v="TI"/>
    <x v="2"/>
    <n v="1"/>
    <b v="1"/>
    <x v="0"/>
    <x v="6"/>
  </r>
  <r>
    <s v="KPPI-IB-38567-19-01-2023"/>
    <s v="LTM/0921/22-23"/>
    <n v="21024"/>
    <n v="2915.11"/>
    <s v="HMB-010901"/>
    <s v="KPPE-SB-161450"/>
    <d v="2023-02-03T00:00:00"/>
    <n v="64557494.289999999"/>
    <n v="0.04"/>
    <n v="1293.01"/>
    <n v="32325.25"/>
    <n v="1193636.02"/>
    <x v="12"/>
    <s v="IB"/>
    <x v="0"/>
    <n v="0.04"/>
    <b v="1"/>
    <x v="0"/>
    <x v="2"/>
  </r>
  <r>
    <s v="KPFI-TI-23630-17-01-2023"/>
    <s v="LTM/0915/22-23"/>
    <n v="50712"/>
    <n v="5807.1090000000004"/>
    <s v="HMB-010475"/>
    <s v="KPEX-SB-95660"/>
    <d v="2023-02-03T00:00:00"/>
    <n v="64277169.729999997"/>
    <n v="1"/>
    <n v="9000"/>
    <n v="9000"/>
    <n v="14319125.060000001"/>
    <x v="12"/>
    <s v="TI"/>
    <x v="2"/>
    <n v="1"/>
    <b v="1"/>
    <x v="0"/>
    <x v="6"/>
  </r>
  <r>
    <s v="KPFI-TI-23630-17-01-2023"/>
    <s v="LTM/0921/22-23"/>
    <n v="21024"/>
    <n v="5807.1090000000004"/>
    <s v="HMB-010901"/>
    <s v="KPPE-SB-161450"/>
    <d v="2023-02-03T00:00:00"/>
    <n v="64557494.289999999"/>
    <n v="1"/>
    <n v="9000"/>
    <n v="9000"/>
    <n v="8308307.1399999997"/>
    <x v="12"/>
    <s v="TI"/>
    <x v="2"/>
    <n v="1"/>
    <b v="1"/>
    <x v="0"/>
    <x v="6"/>
  </r>
  <r>
    <s v="KPFI-TI-11178-10-10-2022"/>
    <s v="LTM/0814/22-23"/>
    <n v="23124"/>
    <n v="5807.1090000000004"/>
    <s v="BAF-000889"/>
    <s v="KPPE-SB-161427"/>
    <d v="2023-02-03T00:00:00"/>
    <n v="56936097.789999999"/>
    <n v="1"/>
    <n v="18500"/>
    <n v="18500"/>
    <n v="55334042.659999996"/>
    <x v="12"/>
    <s v="TI"/>
    <x v="2"/>
    <n v="1"/>
    <b v="1"/>
    <x v="0"/>
    <x v="6"/>
  </r>
  <r>
    <s v="KPFI-TI-14706-08-11-2022"/>
    <s v="LTM/0814/22-23"/>
    <n v="23124"/>
    <n v="9606.1"/>
    <s v="BAF-000889"/>
    <s v="KPPE-SB-161427"/>
    <d v="2023-02-03T00:00:00"/>
    <n v="56936097.789999999"/>
    <n v="1"/>
    <n v="13"/>
    <n v="13"/>
    <n v="38883.379999999997"/>
    <x v="12"/>
    <s v="TI"/>
    <x v="2"/>
    <n v="1"/>
    <b v="1"/>
    <x v="0"/>
    <x v="6"/>
  </r>
  <r>
    <s v="KPFI-TI-4374-11-08-2022"/>
    <s v="LTM/0814/22-23"/>
    <n v="23124"/>
    <n v="5807.9"/>
    <s v="BAF-000889"/>
    <s v="KPPE-SB-161427"/>
    <d v="2023-02-03T00:00:00"/>
    <n v="56936097.789999999"/>
    <n v="1"/>
    <n v="5"/>
    <n v="5"/>
    <n v="14955.15"/>
    <x v="12"/>
    <s v="TI"/>
    <x v="2"/>
    <n v="1"/>
    <b v="1"/>
    <x v="0"/>
    <x v="6"/>
  </r>
  <r>
    <s v="KPFI-TI-18030-02-12-2022"/>
    <s v="LTM/0814/22-23"/>
    <n v="23124"/>
    <n v="8308.902"/>
    <s v="BAF-000889"/>
    <s v="KPPE-SB-161427"/>
    <d v="2023-02-03T00:00:00"/>
    <n v="56936097.789999999"/>
    <n v="1"/>
    <n v="16"/>
    <n v="16"/>
    <n v="47856.47"/>
    <x v="12"/>
    <s v="TI"/>
    <x v="2"/>
    <n v="1"/>
    <b v="1"/>
    <x v="0"/>
    <x v="6"/>
  </r>
  <r>
    <s v="PQIB-IB-3057-24-08-2020"/>
    <s v="LTM/0913/22-23"/>
    <n v="1200"/>
    <n v="2701.12"/>
    <s v="HMB-010291"/>
    <s v="KPEX-SB-96072"/>
    <d v="2023-02-03T00:00:00"/>
    <n v="3531757.91"/>
    <n v="0.8"/>
    <n v="1095.2"/>
    <n v="1369"/>
    <n v="1502794"/>
    <x v="12"/>
    <s v="IB"/>
    <x v="0"/>
    <n v="0.8"/>
    <b v="1"/>
    <x v="0"/>
    <x v="0"/>
  </r>
  <r>
    <s v="PQIB-IB-3057-24-08-2020"/>
    <s v="LTM/0920A/22-23"/>
    <n v="29469"/>
    <n v="2701.12"/>
    <s v="HMB-011113"/>
    <s v="KPEX-SB-95969"/>
    <d v="2023-02-03T00:00:00"/>
    <n v="42189257.619999997"/>
    <n v="0.8"/>
    <n v="17332"/>
    <n v="21665"/>
    <n v="15765408.67"/>
    <x v="12"/>
    <s v="IB"/>
    <x v="0"/>
    <n v="0.8"/>
    <b v="1"/>
    <x v="0"/>
    <x v="0"/>
  </r>
  <r>
    <s v="PQIB-IB-3057-24-08-2020"/>
    <s v="LTM/0920B/22-23"/>
    <n v="55202"/>
    <n v="2701.12"/>
    <s v="HMB-011114"/>
    <s v="KPEX-SB-96360"/>
    <d v="2023-02-04T00:00:00"/>
    <n v="43718250.109999999"/>
    <n v="0.8"/>
    <n v="18031.2"/>
    <n v="22539"/>
    <n v="17998501.509999998"/>
    <x v="12"/>
    <s v="IB"/>
    <x v="0"/>
    <n v="0.8"/>
    <b v="1"/>
    <x v="0"/>
    <x v="0"/>
  </r>
  <r>
    <s v="PQIB-IB-3057-24-08-2020"/>
    <s v="LTM/0922/22-23"/>
    <n v="25590"/>
    <n v="2701.12"/>
    <s v="HMB-010939"/>
    <s v="KPPE-SB-161583"/>
    <d v="2023-02-03T00:00:00"/>
    <n v="47806099.049999997"/>
    <n v="0.8"/>
    <n v="9475.1"/>
    <n v="11843.88"/>
    <n v="9579987.2899999991"/>
    <x v="12"/>
    <s v="IB"/>
    <x v="0"/>
    <n v="0.8"/>
    <b v="1"/>
    <x v="0"/>
    <x v="0"/>
  </r>
  <r>
    <s v="KAPW-IB-36748-19-09-2022"/>
    <s v="LTM/0913/22-23"/>
    <n v="1200"/>
    <n v="2847"/>
    <s v="HMB-010291"/>
    <s v="KPEX-SB-96072"/>
    <d v="2023-02-03T00:00:00"/>
    <n v="3531757.91"/>
    <n v="0.03"/>
    <n v="41.07"/>
    <n v="1369"/>
    <n v="56354.77"/>
    <x v="12"/>
    <s v="IB"/>
    <x v="0"/>
    <n v="0.03"/>
    <b v="1"/>
    <x v="0"/>
    <x v="2"/>
  </r>
  <r>
    <s v="KAPW-IB-36748-19-09-2022"/>
    <s v="LTM/0920A/22-23"/>
    <n v="29469"/>
    <n v="2847"/>
    <s v="HMB-011113"/>
    <s v="KPEX-SB-95969"/>
    <d v="2023-02-03T00:00:00"/>
    <n v="42189257.619999997"/>
    <n v="0.03"/>
    <n v="649.95000000000005"/>
    <n v="21665"/>
    <n v="591202.82999999996"/>
    <x v="12"/>
    <s v="IB"/>
    <x v="0"/>
    <n v="0.03"/>
    <b v="1"/>
    <x v="0"/>
    <x v="2"/>
  </r>
  <r>
    <s v="KAPW-IB-36748-19-09-2022"/>
    <s v="LTM/0920B/22-23"/>
    <n v="55202"/>
    <n v="2847"/>
    <s v="HMB-011114"/>
    <s v="KPEX-SB-96360"/>
    <d v="2023-02-04T00:00:00"/>
    <n v="43718250.109999999"/>
    <n v="0.03"/>
    <n v="676.17000000000007"/>
    <n v="22539"/>
    <n v="674943.8"/>
    <x v="12"/>
    <s v="IB"/>
    <x v="0"/>
    <n v="0.03"/>
    <b v="1"/>
    <x v="0"/>
    <x v="2"/>
  </r>
  <r>
    <s v="KAPW-IB-36748-19-09-2022"/>
    <s v="LTM/0922/22-23"/>
    <n v="25590"/>
    <n v="2847"/>
    <s v="HMB-010939"/>
    <s v="KPPE-SB-161583"/>
    <d v="2023-02-03T00:00:00"/>
    <n v="47806099.049999997"/>
    <n v="0.03"/>
    <n v="355.32"/>
    <n v="11843.88"/>
    <n v="359253.31"/>
    <x v="12"/>
    <s v="IB"/>
    <x v="0"/>
    <n v="0.03"/>
    <b v="1"/>
    <x v="0"/>
    <x v="2"/>
  </r>
  <r>
    <s v="KAPE-IB-178010-29-03-2022"/>
    <s v="LTM/0913/22-23"/>
    <n v="1200"/>
    <n v="5407.52"/>
    <s v="HMB-010291"/>
    <s v="KPEX-SB-96072"/>
    <d v="2023-02-03T00:00:00"/>
    <n v="3531757.91"/>
    <n v="1.0101"/>
    <n v="1382.83"/>
    <n v="1369"/>
    <n v="1897469.53"/>
    <x v="12"/>
    <s v="IB"/>
    <x v="0"/>
    <n v="1.0101"/>
    <b v="1"/>
    <x v="0"/>
    <x v="15"/>
  </r>
  <r>
    <s v="KAPE-IB-93423-15-12-2022"/>
    <s v="LTM/0913/22-23"/>
    <n v="1200"/>
    <n v="2832.1089999999999"/>
    <s v="HMB-010291"/>
    <s v="KPEX-SB-96072"/>
    <d v="2023-02-03T00:00:00"/>
    <n v="3531757.91"/>
    <n v="0.04"/>
    <n v="54.76"/>
    <n v="1369"/>
    <n v="75139.7"/>
    <x v="12"/>
    <s v="IB"/>
    <x v="0"/>
    <n v="0.04"/>
    <b v="1"/>
    <x v="0"/>
    <x v="2"/>
  </r>
  <r>
    <s v="KAPE-IB-93423-15-12-2022"/>
    <s v="LTM/0920A/22-23"/>
    <n v="29469"/>
    <n v="2832.1089999999999"/>
    <s v="HMB-011113"/>
    <s v="KPEX-SB-95969"/>
    <d v="2023-02-03T00:00:00"/>
    <n v="42189257.619999997"/>
    <n v="0.04"/>
    <n v="866.6"/>
    <n v="21665"/>
    <n v="788270.43"/>
    <x v="12"/>
    <s v="IB"/>
    <x v="0"/>
    <n v="0.04"/>
    <b v="1"/>
    <x v="0"/>
    <x v="2"/>
  </r>
  <r>
    <s v="KAPE-IB-93423-15-12-2022"/>
    <s v="LTM/0920B/22-23"/>
    <n v="55202"/>
    <n v="2832.1089999999999"/>
    <s v="HMB-011114"/>
    <s v="KPEX-SB-96360"/>
    <d v="2023-02-04T00:00:00"/>
    <n v="43718250.109999999"/>
    <n v="0.04"/>
    <n v="901.56000000000006"/>
    <n v="22539"/>
    <n v="899925.07"/>
    <x v="12"/>
    <s v="IB"/>
    <x v="0"/>
    <n v="0.04"/>
    <b v="1"/>
    <x v="0"/>
    <x v="2"/>
  </r>
  <r>
    <s v="KAPW-IB-67755-26-11-2022"/>
    <s v="LTM/0920A/22-23"/>
    <n v="29469"/>
    <n v="5503.201"/>
    <s v="HMB-011113"/>
    <s v="KPEX-SB-95969"/>
    <d v="2023-02-03T00:00:00"/>
    <n v="42189257.619999997"/>
    <n v="0.41666999999999998"/>
    <n v="9027.16"/>
    <n v="21665"/>
    <n v="8211220.0899999999"/>
    <x v="12"/>
    <s v="IB"/>
    <x v="0"/>
    <n v="0.41666999999999998"/>
    <b v="1"/>
    <x v="0"/>
    <x v="19"/>
  </r>
  <r>
    <s v="KAPW-IB-67755-26-11-2022"/>
    <s v="LTM/0920B/22-23"/>
    <n v="55202"/>
    <n v="5503.201"/>
    <s v="HMB-011114"/>
    <s v="KPEX-SB-96360"/>
    <d v="2023-02-04T00:00:00"/>
    <n v="43718250.109999999"/>
    <n v="0.53061000000000003"/>
    <n v="4236.3900000000003"/>
    <n v="7984"/>
    <n v="4404541.62"/>
    <x v="12"/>
    <s v="IB"/>
    <x v="0"/>
    <n v="0.53061000000000003"/>
    <b v="1"/>
    <x v="0"/>
    <x v="19"/>
  </r>
  <r>
    <s v="KAPW-IB-67755-26-11-2022"/>
    <s v="LTM/0920B/22-23"/>
    <n v="55202"/>
    <n v="5503.201"/>
    <s v="HMB-011114"/>
    <s v="KPEX-SB-96360"/>
    <d v="2023-02-04T00:00:00"/>
    <n v="43718250.109999999"/>
    <n v="0.41666999999999998"/>
    <n v="6064.63"/>
    <n v="14555"/>
    <n v="5915565.04"/>
    <x v="12"/>
    <s v="IB"/>
    <x v="0"/>
    <n v="0.41666999999999998"/>
    <b v="1"/>
    <x v="0"/>
    <x v="19"/>
  </r>
  <r>
    <s v="KAPW-TI-25434-24-08-2022"/>
    <s v="LTM/0922/22-23"/>
    <n v="25590"/>
    <n v="9606.2199999999993"/>
    <s v="HMB-010939"/>
    <s v="KPPE-SB-161583"/>
    <d v="2023-02-03T00:00:00"/>
    <n v="47806099.049999997"/>
    <n v="1"/>
    <n v="15"/>
    <n v="15"/>
    <n v="15166.05"/>
    <x v="12"/>
    <s v="TI"/>
    <x v="2"/>
    <n v="1"/>
    <b v="1"/>
    <x v="0"/>
    <x v="6"/>
  </r>
  <r>
    <s v="KAPE-IB-90728-12-12-2022"/>
    <s v="LTM/0920A/22-23"/>
    <n v="29469"/>
    <n v="5201.009"/>
    <s v="HMB-011113"/>
    <s v="KPEX-SB-95969"/>
    <d v="2023-02-03T00:00:00"/>
    <n v="42189257.619999997"/>
    <n v="0.624"/>
    <n v="13518.96"/>
    <n v="21665"/>
    <n v="12297018.76"/>
    <x v="12"/>
    <s v="IB"/>
    <x v="0"/>
    <n v="0.624"/>
    <b v="1"/>
    <x v="0"/>
    <x v="10"/>
  </r>
  <r>
    <s v="KAPE-IB-90728-12-12-2022"/>
    <s v="LTM/0920B/22-23"/>
    <n v="55202"/>
    <n v="5201.009"/>
    <s v="HMB-011114"/>
    <s v="KPEX-SB-96360"/>
    <d v="2023-02-04T00:00:00"/>
    <n v="43718250.109999999"/>
    <n v="0.624"/>
    <n v="9082.32"/>
    <n v="14555"/>
    <n v="8859069.2699999996"/>
    <x v="12"/>
    <s v="IB"/>
    <x v="0"/>
    <n v="0.624"/>
    <b v="1"/>
    <x v="0"/>
    <x v="10"/>
  </r>
  <r>
    <s v="KAPE-IB-90728-12-12-2022"/>
    <s v="LTM/0920B/22-23"/>
    <n v="55202"/>
    <n v="5201.009"/>
    <s v="HMB-011114"/>
    <s v="KPEX-SB-96360"/>
    <d v="2023-02-04T00:00:00"/>
    <n v="43718250.109999999"/>
    <n v="0.48980000000000001"/>
    <n v="3910.56"/>
    <n v="7984"/>
    <n v="4065778.71"/>
    <x v="12"/>
    <s v="IB"/>
    <x v="0"/>
    <n v="0.48980000000000001"/>
    <b v="1"/>
    <x v="0"/>
    <x v="10"/>
  </r>
  <r>
    <s v="KAPE-IB-90728-12-12-2022"/>
    <s v="LTM/0922/22-23"/>
    <n v="25590"/>
    <n v="5201.009"/>
    <s v="HMB-010939"/>
    <s v="KPPE-SB-161583"/>
    <d v="2023-02-03T00:00:00"/>
    <n v="47806099.049999997"/>
    <n v="0.9899"/>
    <n v="11724.26"/>
    <n v="11843.88"/>
    <n v="11854045"/>
    <x v="12"/>
    <s v="IB"/>
    <x v="0"/>
    <n v="0.9899"/>
    <b v="1"/>
    <x v="0"/>
    <x v="10"/>
  </r>
  <r>
    <s v="KAPW-IB-104471-11-01-2022"/>
    <s v="LTM/0922/22-23"/>
    <n v="25590"/>
    <n v="5402.33"/>
    <s v="HMB-010939"/>
    <s v="KPPE-SB-161583"/>
    <d v="2023-02-03T00:00:00"/>
    <n v="47806099.049999997"/>
    <n v="2.0199999999999999E-2"/>
    <n v="239.25"/>
    <n v="11843.88"/>
    <n v="241898.45"/>
    <x v="12"/>
    <s v="IB"/>
    <x v="0"/>
    <n v="2.0199999999999999E-2"/>
    <b v="1"/>
    <x v="0"/>
    <x v="18"/>
  </r>
  <r>
    <s v="KPPI-IB-38567-19-01-2023"/>
    <s v="LTM/0920A/22-23"/>
    <n v="29469"/>
    <n v="2915.11"/>
    <s v="HMB-011113"/>
    <s v="KPEX-SB-95969"/>
    <d v="2023-02-03T00:00:00"/>
    <n v="42189257.619999997"/>
    <n v="0.04"/>
    <n v="866.6"/>
    <n v="21665"/>
    <n v="788270.43"/>
    <x v="12"/>
    <s v="IB"/>
    <x v="0"/>
    <n v="0.04"/>
    <b v="1"/>
    <x v="0"/>
    <x v="2"/>
  </r>
  <r>
    <s v="KPPI-IB-38567-19-01-2023"/>
    <s v="LTM/0920B/22-23"/>
    <n v="55202"/>
    <n v="2915.11"/>
    <s v="HMB-011114"/>
    <s v="KPEX-SB-96360"/>
    <d v="2023-02-04T00:00:00"/>
    <n v="43718250.109999999"/>
    <n v="0.04"/>
    <n v="901.56000000000006"/>
    <n v="22539"/>
    <n v="899925.07"/>
    <x v="12"/>
    <s v="IB"/>
    <x v="0"/>
    <n v="0.04"/>
    <b v="1"/>
    <x v="0"/>
    <x v="2"/>
  </r>
  <r>
    <s v="KPPI-IB-38567-19-01-2023"/>
    <s v="LTM/0922/22-23"/>
    <n v="25590"/>
    <n v="2915.11"/>
    <s v="HMB-010939"/>
    <s v="KPPE-SB-161583"/>
    <d v="2023-02-03T00:00:00"/>
    <n v="47806099.049999997"/>
    <n v="0.04"/>
    <n v="473.76"/>
    <n v="11843.88"/>
    <n v="479004.42"/>
    <x v="12"/>
    <s v="IB"/>
    <x v="0"/>
    <n v="0.04"/>
    <b v="1"/>
    <x v="0"/>
    <x v="2"/>
  </r>
  <r>
    <s v="KPFI-TI-21849-31-12-2022"/>
    <s v="LTM/0922/22-23"/>
    <n v="25590"/>
    <n v="4821.1090000000004"/>
    <s v="HMB-010939"/>
    <s v="KPPE-SB-161583"/>
    <d v="2023-02-03T00:00:00"/>
    <n v="47806099.049999997"/>
    <n v="1"/>
    <n v="15000"/>
    <n v="15000"/>
    <n v="15166046.720000001"/>
    <x v="12"/>
    <s v="TI"/>
    <x v="2"/>
    <n v="1"/>
    <b v="1"/>
    <x v="0"/>
    <x v="6"/>
  </r>
  <r>
    <s v="KPFI-TI-21849-31-12-2022"/>
    <s v="LTM/0922/22-23"/>
    <n v="25590"/>
    <n v="5807.1090000000004"/>
    <s v="HMB-010939"/>
    <s v="KPPE-SB-161583"/>
    <d v="2023-02-03T00:00:00"/>
    <n v="47806099.049999997"/>
    <n v="1"/>
    <n v="10000"/>
    <n v="10000"/>
    <n v="10110697.810000001"/>
    <x v="12"/>
    <s v="TI"/>
    <x v="2"/>
    <n v="1"/>
    <b v="1"/>
    <x v="0"/>
    <x v="6"/>
  </r>
  <r>
    <s v="PQIB-IB-3057-24-08-2020"/>
    <s v="LTM/0927/22-23"/>
    <n v="2170"/>
    <n v="2701.12"/>
    <s v="BAF-004087"/>
    <s v="KPPE-SB-162791"/>
    <d v="2023-02-05T00:00:00"/>
    <n v="9974658.3599999994"/>
    <n v="0.8"/>
    <n v="2084.8000000000002"/>
    <n v="2606"/>
    <n v="4240060.9400000004"/>
    <x v="12"/>
    <s v="IB"/>
    <x v="0"/>
    <n v="0.8"/>
    <b v="1"/>
    <x v="0"/>
    <x v="0"/>
  </r>
  <r>
    <s v="PQIB-IB-3057-24-08-2020"/>
    <s v="LTM/0928/22-23"/>
    <n v="6298"/>
    <n v="2701.12"/>
    <s v="BAF-004088"/>
    <s v="KPPE-SB-162788"/>
    <d v="2023-02-05T00:00:00"/>
    <n v="11321751.85"/>
    <n v="0.8"/>
    <n v="6226.4"/>
    <n v="7783"/>
    <n v="4054373.77"/>
    <x v="12"/>
    <s v="IB"/>
    <x v="0"/>
    <n v="0.8"/>
    <b v="1"/>
    <x v="0"/>
    <x v="0"/>
  </r>
  <r>
    <s v="KAPW-IB-36748-19-09-2022"/>
    <s v="LTM/0927/22-23"/>
    <n v="2170"/>
    <n v="2847"/>
    <s v="BAF-004087"/>
    <s v="KPPE-SB-162791"/>
    <d v="2023-02-05T00:00:00"/>
    <n v="9974658.3599999994"/>
    <n v="0.03"/>
    <n v="78.180000000000007"/>
    <n v="2606"/>
    <n v="159002.29"/>
    <x v="12"/>
    <s v="IB"/>
    <x v="0"/>
    <n v="0.03"/>
    <b v="1"/>
    <x v="0"/>
    <x v="2"/>
  </r>
  <r>
    <s v="KAPW-IB-36748-19-09-2022"/>
    <s v="LTM/0928/22-23"/>
    <n v="6298"/>
    <n v="2847"/>
    <s v="BAF-004088"/>
    <s v="KPPE-SB-162788"/>
    <d v="2023-02-05T00:00:00"/>
    <n v="11321751.85"/>
    <n v="0.03"/>
    <n v="233.49"/>
    <n v="7783"/>
    <n v="152039.01999999999"/>
    <x v="12"/>
    <s v="IB"/>
    <x v="0"/>
    <n v="0.03"/>
    <b v="1"/>
    <x v="0"/>
    <x v="2"/>
  </r>
  <r>
    <s v="KAPE-IB-93423-15-12-2022"/>
    <s v="LTM/0928/22-23"/>
    <n v="6298"/>
    <n v="2832.1089999999999"/>
    <s v="BAF-004088"/>
    <s v="KPPE-SB-162788"/>
    <d v="2023-02-05T00:00:00"/>
    <n v="11321751.85"/>
    <n v="0.04"/>
    <n v="311.32"/>
    <n v="7783"/>
    <n v="202718.69"/>
    <x v="12"/>
    <s v="IB"/>
    <x v="0"/>
    <n v="0.04"/>
    <b v="1"/>
    <x v="0"/>
    <x v="2"/>
  </r>
  <r>
    <s v="KAPW-IB-67755-26-11-2022"/>
    <s v="LTM/0928/22-23"/>
    <n v="6298"/>
    <n v="5503.201"/>
    <s v="BAF-004088"/>
    <s v="KPPE-SB-162788"/>
    <d v="2023-02-05T00:00:00"/>
    <n v="11321751.85"/>
    <n v="0.53061000000000003"/>
    <n v="4129.74"/>
    <n v="7783"/>
    <n v="2689115.63"/>
    <x v="12"/>
    <s v="IB"/>
    <x v="0"/>
    <n v="0.53061000000000003"/>
    <b v="1"/>
    <x v="0"/>
    <x v="19"/>
  </r>
  <r>
    <s v="PQZI-EP-3657-13-08-2022"/>
    <s v="LTM/0919/22-23"/>
    <n v="7922"/>
    <n v="9607.11"/>
    <s v="HMB-010720"/>
    <s v="KPAE-SB-47338"/>
    <d v="2023-02-05T00:00:00"/>
    <n v="8466186.75"/>
    <n v="1"/>
    <n v="20"/>
    <n v="20"/>
    <n v="811923.98"/>
    <x v="12"/>
    <s v="EP"/>
    <x v="2"/>
    <n v="1"/>
    <b v="1"/>
    <x v="0"/>
    <x v="6"/>
  </r>
  <r>
    <s v="KAPE-IB-90728-12-12-2022"/>
    <s v="LTM/0927/22-23"/>
    <n v="2170"/>
    <n v="5201.009"/>
    <s v="BAF-004087"/>
    <s v="KPPE-SB-162791"/>
    <d v="2023-02-05T00:00:00"/>
    <n v="9974658.3599999994"/>
    <n v="1.0101"/>
    <n v="2632.32"/>
    <n v="2606"/>
    <n v="5353605.21"/>
    <x v="12"/>
    <s v="IB"/>
    <x v="0"/>
    <n v="1.0101"/>
    <b v="1"/>
    <x v="0"/>
    <x v="10"/>
  </r>
  <r>
    <s v="KAPE-IB-90728-12-12-2022"/>
    <s v="LTM/0928/22-23"/>
    <n v="6298"/>
    <n v="5201.009"/>
    <s v="BAF-004088"/>
    <s v="KPPE-SB-162788"/>
    <d v="2023-02-05T00:00:00"/>
    <n v="11321751.85"/>
    <n v="0.48980000000000001"/>
    <n v="3812.11"/>
    <n v="7783"/>
    <n v="2482288.13"/>
    <x v="12"/>
    <s v="IB"/>
    <x v="0"/>
    <n v="0.48980000000000001"/>
    <b v="1"/>
    <x v="0"/>
    <x v="10"/>
  </r>
  <r>
    <s v="KPAF-TI-8304-30-08-2022"/>
    <s v="LTM/0919/22-23"/>
    <n v="7922"/>
    <n v="9606.2919999999995"/>
    <s v="HMB-010720"/>
    <s v="KPAE-SB-47338"/>
    <d v="2023-02-05T00:00:00"/>
    <n v="8466186.75"/>
    <n v="1"/>
    <n v="30"/>
    <n v="30"/>
    <n v="1209744.4900000002"/>
    <x v="12"/>
    <s v="TI"/>
    <x v="2"/>
    <n v="1"/>
    <b v="1"/>
    <x v="0"/>
    <x v="6"/>
  </r>
  <r>
    <s v="KPAF-TI-9168-05-09-2022"/>
    <s v="LTM/0927/22-23"/>
    <n v="2170"/>
    <n v="9606.1"/>
    <s v="BAF-004087"/>
    <s v="KPPE-SB-162791"/>
    <d v="2023-02-05T00:00:00"/>
    <n v="9974658.3599999994"/>
    <n v="1"/>
    <n v="5"/>
    <n v="5"/>
    <n v="9986.8700000000008"/>
    <x v="12"/>
    <s v="TI"/>
    <x v="2"/>
    <n v="1"/>
    <b v="1"/>
    <x v="0"/>
    <x v="6"/>
  </r>
  <r>
    <s v="KPAF-TI-9168-05-09-2022"/>
    <s v="LTM/0928/22-23"/>
    <n v="6298"/>
    <n v="9606.1"/>
    <s v="BAF-004088"/>
    <s v="KPPE-SB-162788"/>
    <d v="2023-02-05T00:00:00"/>
    <n v="11321751.85"/>
    <n v="1"/>
    <n v="14"/>
    <n v="14"/>
    <n v="9116.2199999999993"/>
    <x v="12"/>
    <s v="TI"/>
    <x v="2"/>
    <n v="1"/>
    <b v="1"/>
    <x v="0"/>
    <x v="6"/>
  </r>
  <r>
    <s v="KPPI-IB-38567-19-01-2023"/>
    <s v="LTM/0927/22-23"/>
    <n v="2170"/>
    <n v="2915.11"/>
    <s v="BAF-004087"/>
    <s v="KPPE-SB-162791"/>
    <d v="2023-02-05T00:00:00"/>
    <n v="9974658.3599999994"/>
    <n v="0.04"/>
    <n v="104.24"/>
    <n v="2606"/>
    <n v="212003.05"/>
    <x v="12"/>
    <s v="IB"/>
    <x v="0"/>
    <n v="0.04"/>
    <b v="1"/>
    <x v="0"/>
    <x v="2"/>
  </r>
  <r>
    <s v="KPPI-IB-38567-19-01-2023"/>
    <s v="LTM/0928/22-23"/>
    <n v="6298"/>
    <n v="2915.11"/>
    <s v="BAF-004088"/>
    <s v="KPPE-SB-162788"/>
    <d v="2023-02-05T00:00:00"/>
    <n v="11321751.85"/>
    <n v="0.04"/>
    <n v="311.32"/>
    <n v="7783"/>
    <n v="202718.69"/>
    <x v="12"/>
    <s v="IB"/>
    <x v="0"/>
    <n v="0.04"/>
    <b v="1"/>
    <x v="0"/>
    <x v="2"/>
  </r>
  <r>
    <s v="KAPW-IB-90120-16-01-2023"/>
    <s v="LTM/0928/22-23"/>
    <n v="6298"/>
    <n v="3204.16"/>
    <s v="BAF-004088"/>
    <s v="KPPE-SB-162788"/>
    <d v="2023-02-05T00:00:00"/>
    <n v="11321751.85"/>
    <n v="7.0000000000000007E-2"/>
    <n v="544.80999999999995"/>
    <n v="7783"/>
    <n v="354757.71"/>
    <x v="12"/>
    <s v="IB"/>
    <x v="0"/>
    <n v="7.0000000000000007E-2"/>
    <b v="1"/>
    <x v="0"/>
    <x v="8"/>
  </r>
  <r>
    <s v="KPFI-TI-6692-31-08-2022"/>
    <s v="LTM/0919/22-23"/>
    <n v="7922"/>
    <n v="8308.9089999999997"/>
    <s v="HMB-010720"/>
    <s v="KPAE-SB-47338"/>
    <d v="2023-02-05T00:00:00"/>
    <n v="8466186.75"/>
    <n v="1"/>
    <n v="5"/>
    <n v="5"/>
    <n v="664810.48"/>
    <x v="12"/>
    <s v="TI"/>
    <x v="2"/>
    <n v="1"/>
    <b v="1"/>
    <x v="0"/>
    <x v="6"/>
  </r>
  <r>
    <s v="PQIB-IB-3057-24-08-2020"/>
    <s v="LTM/0929/22-23"/>
    <n v="8608"/>
    <n v="2701.12"/>
    <s v="HMB-011406"/>
    <s v="KPPE-SB-163762"/>
    <d v="2023-02-07T00:00:00"/>
    <n v="31879054.899999999"/>
    <n v="0.8"/>
    <n v="13231.2"/>
    <n v="16539"/>
    <n v="13564831.09"/>
    <x v="12"/>
    <s v="IB"/>
    <x v="0"/>
    <n v="0.8"/>
    <b v="1"/>
    <x v="0"/>
    <x v="0"/>
  </r>
  <r>
    <s v="PQIB-IB-3057-24-08-2020"/>
    <s v="LTM/0931/22-23"/>
    <n v="13170"/>
    <n v="2701.12"/>
    <s v="HMB-011838"/>
    <s v="KPPE-SB-163787"/>
    <d v="2023-02-07T00:00:00"/>
    <n v="39570186.310000002"/>
    <n v="0.8"/>
    <n v="12299.199999999999"/>
    <n v="15374"/>
    <n v="16624631.280000001"/>
    <x v="12"/>
    <s v="IB"/>
    <x v="0"/>
    <n v="0.8"/>
    <b v="1"/>
    <x v="0"/>
    <x v="0"/>
  </r>
  <r>
    <s v="KAPW-IB-36748-19-09-2022"/>
    <s v="LTM/0929/22-23"/>
    <n v="8608"/>
    <n v="2847"/>
    <s v="HMB-011406"/>
    <s v="KPPE-SB-163762"/>
    <d v="2023-02-07T00:00:00"/>
    <n v="31879054.899999999"/>
    <n v="0.03"/>
    <n v="496.17"/>
    <n v="16539"/>
    <n v="508681.17000000004"/>
    <x v="12"/>
    <s v="IB"/>
    <x v="0"/>
    <n v="0.03"/>
    <b v="1"/>
    <x v="0"/>
    <x v="2"/>
  </r>
  <r>
    <s v="KAPW-IB-36748-19-09-2022"/>
    <s v="LTM/0931/22-23"/>
    <n v="13170"/>
    <n v="2847"/>
    <s v="HMB-011838"/>
    <s v="KPPE-SB-163787"/>
    <d v="2023-02-07T00:00:00"/>
    <n v="39570186.310000002"/>
    <n v="0.03"/>
    <n v="461.21999999999997"/>
    <n v="15374"/>
    <n v="623423.68000000005"/>
    <x v="12"/>
    <s v="IB"/>
    <x v="0"/>
    <n v="0.03"/>
    <b v="1"/>
    <x v="0"/>
    <x v="2"/>
  </r>
  <r>
    <s v="KAPE-IB-90728-12-12-2022"/>
    <s v="LTM/0929/22-23"/>
    <n v="8608"/>
    <n v="5201.009"/>
    <s v="HMB-011406"/>
    <s v="KPPE-SB-163762"/>
    <d v="2023-02-07T00:00:00"/>
    <n v="31879054.899999999"/>
    <n v="1.0101"/>
    <n v="16706.050000000003"/>
    <n v="16539"/>
    <n v="17127301.099999998"/>
    <x v="12"/>
    <s v="IB"/>
    <x v="0"/>
    <n v="1.0101"/>
    <b v="1"/>
    <x v="0"/>
    <x v="10"/>
  </r>
  <r>
    <s v="KAPE-IB-90728-12-12-2022"/>
    <s v="LTM/0931/22-23"/>
    <n v="13170"/>
    <n v="5201.009"/>
    <s v="HMB-011838"/>
    <s v="KPPE-SB-163787"/>
    <d v="2023-02-07T00:00:00"/>
    <n v="39570186.310000002"/>
    <n v="1.0101"/>
    <n v="15365.23"/>
    <n v="15211.59"/>
    <n v="20624541.920000002"/>
    <x v="12"/>
    <s v="IB"/>
    <x v="0"/>
    <n v="1.0101"/>
    <b v="1"/>
    <x v="0"/>
    <x v="10"/>
  </r>
  <r>
    <s v="KPAF-TI-9168-05-09-2022"/>
    <s v="LTM/0931/22-23"/>
    <n v="13170"/>
    <n v="9606.1"/>
    <s v="HMB-011838"/>
    <s v="KPPE-SB-163787"/>
    <d v="2023-02-07T00:00:00"/>
    <n v="39570186.310000002"/>
    <n v="1"/>
    <n v="20"/>
    <n v="20"/>
    <n v="23878.87"/>
    <x v="12"/>
    <s v="TI"/>
    <x v="2"/>
    <n v="1"/>
    <b v="1"/>
    <x v="0"/>
    <x v="6"/>
  </r>
  <r>
    <s v="KPPI-IB-38567-19-01-2023"/>
    <s v="LTM/0929/22-23"/>
    <n v="8608"/>
    <n v="2915.11"/>
    <s v="HMB-011406"/>
    <s v="KPPE-SB-163762"/>
    <d v="2023-02-07T00:00:00"/>
    <n v="31879054.899999999"/>
    <n v="0.04"/>
    <n v="661.56"/>
    <n v="16539"/>
    <n v="678241.55"/>
    <x v="12"/>
    <s v="IB"/>
    <x v="0"/>
    <n v="0.04"/>
    <b v="1"/>
    <x v="0"/>
    <x v="2"/>
  </r>
  <r>
    <s v="KPPI-IB-38567-19-01-2023"/>
    <s v="LTM/0931/22-23"/>
    <n v="13170"/>
    <n v="2915.11"/>
    <s v="HMB-011838"/>
    <s v="KPPE-SB-163787"/>
    <d v="2023-02-07T00:00:00"/>
    <n v="39570186.310000002"/>
    <n v="0.04"/>
    <n v="614.96"/>
    <n v="15374"/>
    <n v="831231.55999999994"/>
    <x v="12"/>
    <s v="IB"/>
    <x v="0"/>
    <n v="0.04"/>
    <b v="1"/>
    <x v="0"/>
    <x v="2"/>
  </r>
  <r>
    <s v="KAPE-TI-98935-23-12-2022"/>
    <s v="LTM/0931/22-23"/>
    <n v="13170"/>
    <n v="9607.19"/>
    <s v="HMB-011838"/>
    <s v="KPPE-SB-163787"/>
    <d v="2023-02-07T00:00:00"/>
    <n v="39570186.310000002"/>
    <n v="1"/>
    <n v="300"/>
    <n v="300"/>
    <n v="463063.30999999994"/>
    <x v="12"/>
    <s v="TI"/>
    <x v="2"/>
    <n v="1"/>
    <b v="1"/>
    <x v="0"/>
    <x v="6"/>
  </r>
  <r>
    <s v="KAPE-TI-98935-23-12-2022"/>
    <s v="LTM/0931/22-23"/>
    <n v="13170"/>
    <n v="9607.2000000000007"/>
    <s v="HMB-011838"/>
    <s v="KPPE-SB-163787"/>
    <d v="2023-02-07T00:00:00"/>
    <n v="39570186.310000002"/>
    <n v="1"/>
    <n v="8.6"/>
    <n v="8.6"/>
    <n v="13274.289999999999"/>
    <x v="12"/>
    <s v="TI"/>
    <x v="2"/>
    <n v="1"/>
    <b v="1"/>
    <x v="0"/>
    <x v="6"/>
  </r>
  <r>
    <s v="KAPE-IB-107391-09-01-2023"/>
    <s v="LTM/0931/22-23"/>
    <n v="13170"/>
    <n v="5201.009"/>
    <s v="HMB-011838"/>
    <s v="KPPE-SB-163787"/>
    <d v="2023-02-07T00:00:00"/>
    <n v="39570186.310000002"/>
    <n v="1.0101"/>
    <n v="164.05"/>
    <n v="162.41"/>
    <n v="366141.69"/>
    <x v="12"/>
    <s v="IB"/>
    <x v="0"/>
    <n v="1.0101"/>
    <b v="1"/>
    <x v="0"/>
    <x v="10"/>
  </r>
  <r>
    <s v="PQIB-IB-3057-24-08-2020"/>
    <s v="LTM/0918/22-23"/>
    <n v="71748"/>
    <n v="2701.12"/>
    <s v="HMB-012433"/>
    <s v="KPPE-SB-164407"/>
    <d v="2023-02-08T00:00:00"/>
    <n v="45401197.740000002"/>
    <n v="0.8"/>
    <n v="11295.52"/>
    <n v="14119.39"/>
    <n v="43760156.869999997"/>
    <x v="12"/>
    <s v="IB"/>
    <x v="0"/>
    <n v="0.8"/>
    <b v="1"/>
    <x v="0"/>
    <x v="0"/>
  </r>
  <r>
    <s v="PQIB-IB-3057-24-08-2020"/>
    <s v="LTM/0930/22-23"/>
    <n v="36750"/>
    <n v="2701.12"/>
    <s v="ABL-000045"/>
    <s v="KPPE-SB-164401"/>
    <d v="2023-02-08T00:00:00"/>
    <n v="30678206.469999999"/>
    <n v="0.8"/>
    <n v="16818.53"/>
    <n v="21023.16"/>
    <n v="12691510.41"/>
    <x v="12"/>
    <s v="IB"/>
    <x v="0"/>
    <n v="0.8"/>
    <b v="1"/>
    <x v="0"/>
    <x v="0"/>
  </r>
  <r>
    <s v="PQIB-IB-3057-24-08-2020"/>
    <s v="LTM/0933/22-23"/>
    <n v="48410"/>
    <n v="2701.12"/>
    <s v="HMB-011974"/>
    <s v="KPEX-SB-98207"/>
    <d v="2023-02-08T00:00:00"/>
    <n v="40338163.299999997"/>
    <n v="0.8"/>
    <n v="15860.000000000002"/>
    <n v="19825"/>
    <n v="9747202.5999999996"/>
    <x v="12"/>
    <s v="IB"/>
    <x v="0"/>
    <n v="0.8"/>
    <b v="1"/>
    <x v="0"/>
    <x v="0"/>
  </r>
  <r>
    <s v="PQIB-IB-3057-24-08-2020"/>
    <s v="LTM/0936/22-23"/>
    <n v="26170"/>
    <n v="2701.12"/>
    <s v="HMB-012418"/>
    <s v="KPPE-SB-164415"/>
    <d v="2023-02-08T00:00:00"/>
    <n v="48532071.299999997"/>
    <n v="0.8"/>
    <n v="18451.200000000004"/>
    <n v="23064"/>
    <n v="20650844.25"/>
    <x v="12"/>
    <s v="IB"/>
    <x v="0"/>
    <n v="0.8"/>
    <b v="1"/>
    <x v="0"/>
    <x v="0"/>
  </r>
  <r>
    <s v="KAPW-IB-36748-19-09-2022"/>
    <s v="LTM/0918/22-23"/>
    <n v="71748"/>
    <n v="2847"/>
    <s v="HMB-012433"/>
    <s v="KPPE-SB-164407"/>
    <d v="2023-02-08T00:00:00"/>
    <n v="45401197.740000002"/>
    <n v="0.03"/>
    <n v="423.59"/>
    <n v="14119.39"/>
    <n v="1641039.97"/>
    <x v="12"/>
    <s v="IB"/>
    <x v="0"/>
    <n v="0.03"/>
    <b v="1"/>
    <x v="0"/>
    <x v="2"/>
  </r>
  <r>
    <s v="KAPW-IB-36748-19-09-2022"/>
    <s v="LTM/0930/22-23"/>
    <n v="36750"/>
    <n v="2847"/>
    <s v="ABL-000045"/>
    <s v="KPPE-SB-164401"/>
    <d v="2023-02-08T00:00:00"/>
    <n v="30678206.469999999"/>
    <n v="0.03"/>
    <n v="630.69000000000005"/>
    <n v="21023.16"/>
    <n v="475927.58999999997"/>
    <x v="12"/>
    <s v="IB"/>
    <x v="0"/>
    <n v="0.03"/>
    <b v="1"/>
    <x v="0"/>
    <x v="2"/>
  </r>
  <r>
    <s v="KAPW-IB-36748-19-09-2022"/>
    <s v="LTM/0933/22-23"/>
    <n v="48410"/>
    <n v="2847"/>
    <s v="HMB-011974"/>
    <s v="KPEX-SB-98207"/>
    <d v="2023-02-08T00:00:00"/>
    <n v="40338163.299999997"/>
    <n v="0.03"/>
    <n v="594.75"/>
    <n v="19825"/>
    <n v="365520.11"/>
    <x v="12"/>
    <s v="IB"/>
    <x v="0"/>
    <n v="0.03"/>
    <b v="1"/>
    <x v="0"/>
    <x v="2"/>
  </r>
  <r>
    <s v="KAPW-IB-36748-19-09-2022"/>
    <s v="LTM/0936/22-23"/>
    <n v="26170"/>
    <n v="2847"/>
    <s v="HMB-012418"/>
    <s v="KPPE-SB-164415"/>
    <d v="2023-02-08T00:00:00"/>
    <n v="48532071.299999997"/>
    <n v="0.03"/>
    <n v="691.92"/>
    <n v="23064"/>
    <n v="774406.65999999992"/>
    <x v="12"/>
    <s v="IB"/>
    <x v="0"/>
    <n v="0.03"/>
    <b v="1"/>
    <x v="0"/>
    <x v="2"/>
  </r>
  <r>
    <s v="KAPE-IB-93423-15-12-2022"/>
    <s v="LTM/0930/22-23"/>
    <n v="36750"/>
    <n v="2832.1089999999999"/>
    <s v="ABL-000045"/>
    <s v="KPPE-SB-164401"/>
    <d v="2023-02-08T00:00:00"/>
    <n v="30678206.469999999"/>
    <n v="0.04"/>
    <n v="632.6"/>
    <n v="15815"/>
    <n v="461490.96"/>
    <x v="12"/>
    <s v="IB"/>
    <x v="0"/>
    <n v="0.04"/>
    <b v="1"/>
    <x v="0"/>
    <x v="2"/>
  </r>
  <r>
    <s v="KAPE-IB-93423-15-12-2022"/>
    <s v="LTM/0933/22-23"/>
    <n v="48410"/>
    <n v="2832.1089999999999"/>
    <s v="HMB-011974"/>
    <s v="KPEX-SB-98207"/>
    <d v="2023-02-08T00:00:00"/>
    <n v="40338163.299999997"/>
    <n v="0.04"/>
    <n v="793"/>
    <n v="19825"/>
    <n v="487360.12"/>
    <x v="12"/>
    <s v="IB"/>
    <x v="0"/>
    <n v="0.04"/>
    <b v="1"/>
    <x v="0"/>
    <x v="2"/>
  </r>
  <r>
    <s v="KAPW-IB-67755-26-11-2022"/>
    <s v="LTM/0930/22-23"/>
    <n v="36750"/>
    <n v="5503.201"/>
    <s v="ABL-000045"/>
    <s v="KPPE-SB-164401"/>
    <d v="2023-02-08T00:00:00"/>
    <n v="30678206.469999999"/>
    <n v="0.41666999999999998"/>
    <n v="6589.64"/>
    <n v="15815"/>
    <n v="4807238.84"/>
    <x v="12"/>
    <s v="IB"/>
    <x v="0"/>
    <n v="0.41666999999999998"/>
    <b v="1"/>
    <x v="0"/>
    <x v="19"/>
  </r>
  <r>
    <s v="KAPW-IB-67755-26-11-2022"/>
    <s v="LTM/0933/22-23"/>
    <n v="48410"/>
    <n v="5503.201"/>
    <s v="HMB-011974"/>
    <s v="KPEX-SB-98207"/>
    <d v="2023-02-08T00:00:00"/>
    <n v="40338163.299999997"/>
    <n v="0.53061000000000003"/>
    <n v="4061.8199999999997"/>
    <n v="7655"/>
    <n v="2663128.0099999998"/>
    <x v="12"/>
    <s v="IB"/>
    <x v="0"/>
    <n v="0.53061000000000003"/>
    <b v="1"/>
    <x v="0"/>
    <x v="19"/>
  </r>
  <r>
    <s v="KAPW-IB-67755-26-11-2022"/>
    <s v="LTM/0933/22-23"/>
    <n v="48410"/>
    <n v="5503.201"/>
    <s v="HMB-011974"/>
    <s v="KPEX-SB-98207"/>
    <d v="2023-02-08T00:00:00"/>
    <n v="40338163.299999997"/>
    <n v="0.41666999999999998"/>
    <n v="5070.88"/>
    <n v="12170"/>
    <n v="2985287.14"/>
    <x v="12"/>
    <s v="IB"/>
    <x v="0"/>
    <n v="0.41666999999999998"/>
    <b v="1"/>
    <x v="0"/>
    <x v="19"/>
  </r>
  <r>
    <s v="PQZI-EP-3657-13-08-2022"/>
    <s v="LTM/0932/22-23"/>
    <n v="33724"/>
    <n v="9607.11"/>
    <s v="HMB-012035"/>
    <s v="KPEX-SB-98148"/>
    <d v="2023-02-07T00:00:00"/>
    <n v="62444887.68"/>
    <n v="1"/>
    <n v="60"/>
    <n v="60"/>
    <n v="8710275.3200000003"/>
    <x v="12"/>
    <s v="EP"/>
    <x v="2"/>
    <n v="1"/>
    <b v="1"/>
    <x v="0"/>
    <x v="6"/>
  </r>
  <r>
    <s v="KAPW-TI-25434-24-08-2022"/>
    <s v="LTM/0932/22-23"/>
    <n v="33724"/>
    <n v="9606.2199999999993"/>
    <s v="HMB-012035"/>
    <s v="KPEX-SB-98148"/>
    <d v="2023-02-07T00:00:00"/>
    <n v="62444887.68"/>
    <n v="1"/>
    <n v="110"/>
    <n v="110"/>
    <n v="53734612.68"/>
    <x v="12"/>
    <s v="TI"/>
    <x v="2"/>
    <n v="1"/>
    <b v="1"/>
    <x v="0"/>
    <x v="6"/>
  </r>
  <r>
    <s v="KAPE-IB-90728-12-12-2022"/>
    <s v="LTM/0930/22-23"/>
    <n v="36750"/>
    <n v="5201.009"/>
    <s v="ABL-000045"/>
    <s v="KPPE-SB-164401"/>
    <d v="2023-02-08T00:00:00"/>
    <n v="30678206.469999999"/>
    <n v="0.624"/>
    <n v="9868.56"/>
    <n v="15815"/>
    <n v="7199258.9699999997"/>
    <x v="12"/>
    <s v="IB"/>
    <x v="0"/>
    <n v="0.624"/>
    <b v="1"/>
    <x v="0"/>
    <x v="10"/>
  </r>
  <r>
    <s v="KPAF-TI-64139-16-06-2022"/>
    <s v="LTM/0933/22-23"/>
    <n v="48410"/>
    <n v="8523.5990000000002"/>
    <s v="HMB-011974"/>
    <s v="KPEX-SB-98207"/>
    <d v="2023-02-08T00:00:00"/>
    <n v="40338163.299999997"/>
    <n v="1"/>
    <n v="13990"/>
    <n v="13990"/>
    <n v="4046061.17"/>
    <x v="12"/>
    <s v="TI"/>
    <x v="2"/>
    <n v="1"/>
    <b v="1"/>
    <x v="0"/>
    <x v="6"/>
  </r>
  <r>
    <s v="KPAF-TI-63535-13-06-2022"/>
    <s v="LTM/0933/22-23"/>
    <n v="48410"/>
    <n v="8523.5990000000002"/>
    <s v="HMB-011974"/>
    <s v="KPEX-SB-98207"/>
    <d v="2023-02-08T00:00:00"/>
    <n v="40338163.299999997"/>
    <n v="1"/>
    <n v="23360"/>
    <n v="23360"/>
    <n v="10955182.969999999"/>
    <x v="12"/>
    <s v="TI"/>
    <x v="2"/>
    <n v="1"/>
    <b v="1"/>
    <x v="0"/>
    <x v="6"/>
  </r>
  <r>
    <s v="KAPW-IB-104471-11-01-2022"/>
    <s v="LTM/0930/22-23"/>
    <n v="36750"/>
    <n v="5402.33"/>
    <s v="ABL-000045"/>
    <s v="KPPE-SB-164401"/>
    <d v="2023-02-08T00:00:00"/>
    <n v="30678206.469999999"/>
    <n v="1.0101"/>
    <n v="5260.76"/>
    <n v="5208.16"/>
    <n v="4370813.7699999996"/>
    <x v="12"/>
    <s v="IB"/>
    <x v="0"/>
    <n v="1.0101"/>
    <b v="1"/>
    <x v="0"/>
    <x v="18"/>
  </r>
  <r>
    <s v="KPAF-TI-9168-05-09-2022"/>
    <s v="LTM/0930/22-23"/>
    <n v="36750"/>
    <n v="9606.1"/>
    <s v="ABL-000045"/>
    <s v="KPPE-SB-164401"/>
    <d v="2023-02-08T00:00:00"/>
    <n v="30678206.469999999"/>
    <n v="1"/>
    <n v="45"/>
    <n v="45"/>
    <n v="37387.49"/>
    <x v="12"/>
    <s v="TI"/>
    <x v="2"/>
    <n v="1"/>
    <b v="1"/>
    <x v="0"/>
    <x v="6"/>
  </r>
  <r>
    <s v="KPPI-IB-38567-19-01-2023"/>
    <s v="LTM/0930/22-23"/>
    <n v="36750"/>
    <n v="2915.11"/>
    <s v="ABL-000045"/>
    <s v="KPPE-SB-164401"/>
    <d v="2023-02-08T00:00:00"/>
    <n v="30678206.469999999"/>
    <n v="0.04"/>
    <n v="840.93000000000006"/>
    <n v="21023.16"/>
    <n v="634578.43000000005"/>
    <x v="12"/>
    <s v="IB"/>
    <x v="0"/>
    <n v="0.04"/>
    <b v="1"/>
    <x v="0"/>
    <x v="2"/>
  </r>
  <r>
    <s v="KPPI-IB-38567-19-01-2023"/>
    <s v="LTM/0933/22-23"/>
    <n v="48410"/>
    <n v="2915.11"/>
    <s v="HMB-011974"/>
    <s v="KPEX-SB-98207"/>
    <d v="2023-02-08T00:00:00"/>
    <n v="40338163.299999997"/>
    <n v="0.04"/>
    <n v="793"/>
    <n v="19825"/>
    <n v="487360.12"/>
    <x v="12"/>
    <s v="IB"/>
    <x v="0"/>
    <n v="0.04"/>
    <b v="1"/>
    <x v="0"/>
    <x v="2"/>
  </r>
  <r>
    <s v="KPPI-IB-38567-19-01-2023"/>
    <s v="LTM/0936/22-23"/>
    <n v="26170"/>
    <n v="2915.11"/>
    <s v="HMB-012418"/>
    <s v="KPPE-SB-164415"/>
    <d v="2023-02-08T00:00:00"/>
    <n v="48532071.299999997"/>
    <n v="0.04"/>
    <n v="922.56000000000006"/>
    <n v="23064"/>
    <n v="1032542.2100000001"/>
    <x v="12"/>
    <s v="IB"/>
    <x v="0"/>
    <n v="0.04"/>
    <b v="1"/>
    <x v="0"/>
    <x v="2"/>
  </r>
  <r>
    <s v="KAPW-IB-90120-16-01-2023"/>
    <s v="LTM/0933/22-23"/>
    <n v="48410"/>
    <n v="3204.16"/>
    <s v="HMB-011974"/>
    <s v="KPEX-SB-98207"/>
    <d v="2023-02-08T00:00:00"/>
    <n v="40338163.299999997"/>
    <n v="7.0000000000000007E-2"/>
    <n v="80.92"/>
    <n v="1156"/>
    <n v="80193.710000000006"/>
    <x v="12"/>
    <s v="IB"/>
    <x v="0"/>
    <n v="7.0000000000000007E-2"/>
    <b v="1"/>
    <x v="0"/>
    <x v="8"/>
  </r>
  <r>
    <s v="KAPE-IB-107391-09-01-2023"/>
    <s v="LTM/0933/22-23"/>
    <n v="48410"/>
    <n v="5201.009"/>
    <s v="HMB-011974"/>
    <s v="KPEX-SB-98207"/>
    <d v="2023-02-08T00:00:00"/>
    <n v="40338163.299999997"/>
    <n v="0.624"/>
    <n v="7594.08"/>
    <n v="12170"/>
    <n v="4470561.5299999993"/>
    <x v="12"/>
    <s v="IB"/>
    <x v="0"/>
    <n v="0.624"/>
    <b v="1"/>
    <x v="0"/>
    <x v="10"/>
  </r>
  <r>
    <s v="KAPE-IB-107391-09-01-2023"/>
    <s v="LTM/0933/22-23"/>
    <n v="48410"/>
    <n v="5201.009"/>
    <s v="HMB-011974"/>
    <s v="KPEX-SB-98207"/>
    <d v="2023-02-08T00:00:00"/>
    <n v="40338163.299999997"/>
    <n v="0.48980000000000001"/>
    <n v="3749.42"/>
    <n v="7655"/>
    <n v="2458287.0099999998"/>
    <x v="12"/>
    <s v="IB"/>
    <x v="0"/>
    <n v="0.48980000000000001"/>
    <b v="1"/>
    <x v="0"/>
    <x v="10"/>
  </r>
  <r>
    <s v="KAPE-IB-107391-09-01-2023"/>
    <s v="LTM/0936/22-23"/>
    <n v="26170"/>
    <n v="5201.009"/>
    <s v="HMB-012418"/>
    <s v="KPPE-SB-164415"/>
    <d v="2023-02-08T00:00:00"/>
    <n v="48532071.299999997"/>
    <n v="1.0101"/>
    <n v="23296.95"/>
    <n v="23064"/>
    <n v="26074278.289999999"/>
    <x v="12"/>
    <s v="IB"/>
    <x v="0"/>
    <n v="1.0101"/>
    <b v="1"/>
    <x v="0"/>
    <x v="10"/>
  </r>
  <r>
    <s v="KAPE-IB-196703-29-04-2022"/>
    <s v="LTM/0940/22-23"/>
    <n v="55008"/>
    <n v="2513.1"/>
    <s v="BAF-004620"/>
    <s v="KPPE-SB-165313"/>
    <d v="2023-02-09T00:00:00"/>
    <n v="101034225.8"/>
    <n v="0.04"/>
    <n v="1435.84"/>
    <n v="35895.919999999998"/>
    <n v="1602300.64"/>
    <x v="12"/>
    <s v="IB"/>
    <x v="0"/>
    <n v="0.04"/>
    <b v="1"/>
    <x v="0"/>
    <x v="2"/>
  </r>
  <r>
    <s v="PQIB-IB-3057-24-08-2020"/>
    <s v="LTM/0940/22-23"/>
    <n v="55008"/>
    <n v="2701.12"/>
    <s v="BAF-004620"/>
    <s v="KPPE-SB-165313"/>
    <d v="2023-02-09T00:00:00"/>
    <n v="101034225.8"/>
    <n v="0.8"/>
    <n v="28716.74"/>
    <n v="35895.919999999998"/>
    <n v="32045945.75"/>
    <x v="12"/>
    <s v="IB"/>
    <x v="0"/>
    <n v="0.8"/>
    <b v="1"/>
    <x v="0"/>
    <x v="0"/>
  </r>
  <r>
    <s v="PQIB-IB-3057-24-08-2020"/>
    <s v="LTM/0943/22-23"/>
    <n v="4632"/>
    <n v="2701.12"/>
    <s v="HMB-013005"/>
    <s v="KPPE-SB-166420"/>
    <d v="2023-02-10T00:00:00"/>
    <n v="43046571.460000001"/>
    <n v="0.8"/>
    <n v="13916"/>
    <n v="17395"/>
    <n v="17654067.640000001"/>
    <x v="12"/>
    <s v="IB"/>
    <x v="0"/>
    <n v="0.8"/>
    <b v="1"/>
    <x v="0"/>
    <x v="0"/>
  </r>
  <r>
    <s v="PQIB-IB-3057-24-08-2020"/>
    <s v="LTM/0944/22-23"/>
    <n v="18696"/>
    <n v="2701.12"/>
    <s v="HBL-005382"/>
    <s v="KPEX-SB-98817"/>
    <d v="2023-02-09T00:00:00"/>
    <n v="23132171"/>
    <n v="0.8"/>
    <n v="10608"/>
    <n v="13260"/>
    <n v="9586426.8800000008"/>
    <x v="12"/>
    <s v="IB"/>
    <x v="0"/>
    <n v="0.8"/>
    <b v="1"/>
    <x v="0"/>
    <x v="0"/>
  </r>
  <r>
    <s v="KAPW-IB-36748-19-09-2022"/>
    <s v="LTM/0940/22-23"/>
    <n v="55008"/>
    <n v="2847"/>
    <s v="BAF-004620"/>
    <s v="KPPE-SB-165313"/>
    <d v="2023-02-09T00:00:00"/>
    <n v="101034225.8"/>
    <n v="0.03"/>
    <n v="1076.8800000000001"/>
    <n v="35895.919999999998"/>
    <n v="1201725.48"/>
    <x v="12"/>
    <s v="IB"/>
    <x v="0"/>
    <n v="0.03"/>
    <b v="1"/>
    <x v="0"/>
    <x v="2"/>
  </r>
  <r>
    <s v="KAPW-IB-36748-19-09-2022"/>
    <s v="LTM/0943/22-23"/>
    <n v="4632"/>
    <n v="2847"/>
    <s v="HMB-013005"/>
    <s v="KPPE-SB-166420"/>
    <d v="2023-02-10T00:00:00"/>
    <n v="43046571.460000001"/>
    <n v="0.03"/>
    <n v="521.85"/>
    <n v="17395"/>
    <n v="662027.53"/>
    <x v="12"/>
    <s v="IB"/>
    <x v="0"/>
    <n v="0.03"/>
    <b v="1"/>
    <x v="0"/>
    <x v="2"/>
  </r>
  <r>
    <s v="KAPW-IB-36748-19-09-2022"/>
    <s v="LTM/0944/22-23"/>
    <n v="18696"/>
    <n v="2847"/>
    <s v="HBL-005382"/>
    <s v="KPEX-SB-98817"/>
    <d v="2023-02-09T00:00:00"/>
    <n v="23132171"/>
    <n v="0.03"/>
    <n v="397.79999999999995"/>
    <n v="13260"/>
    <n v="359491.00999999995"/>
    <x v="12"/>
    <s v="IB"/>
    <x v="0"/>
    <n v="0.03"/>
    <b v="1"/>
    <x v="0"/>
    <x v="2"/>
  </r>
  <r>
    <s v="KAPE-IB-93423-15-12-2022"/>
    <s v="LTM/0943/22-23"/>
    <n v="4632"/>
    <n v="2832.1089999999999"/>
    <s v="HMB-013005"/>
    <s v="KPPE-SB-166420"/>
    <d v="2023-02-10T00:00:00"/>
    <n v="43046571.460000001"/>
    <n v="0.04"/>
    <n v="695.8"/>
    <n v="17395"/>
    <n v="882703.37999999989"/>
    <x v="12"/>
    <s v="IB"/>
    <x v="0"/>
    <n v="0.04"/>
    <b v="1"/>
    <x v="0"/>
    <x v="2"/>
  </r>
  <r>
    <s v="KAPE-IB-93423-15-12-2022"/>
    <s v="LTM/0944/22-23"/>
    <n v="18696"/>
    <n v="2832.1089999999999"/>
    <s v="HBL-005382"/>
    <s v="KPEX-SB-98817"/>
    <d v="2023-02-09T00:00:00"/>
    <n v="23132171"/>
    <n v="0.04"/>
    <n v="530.4"/>
    <n v="13260"/>
    <n v="479321.35000000003"/>
    <x v="12"/>
    <s v="IB"/>
    <x v="0"/>
    <n v="0.04"/>
    <b v="1"/>
    <x v="0"/>
    <x v="2"/>
  </r>
  <r>
    <s v="KAPW-IB-67755-26-11-2022"/>
    <s v="LTM/0943/22-23"/>
    <n v="4632"/>
    <n v="5503.201"/>
    <s v="HMB-013005"/>
    <s v="KPPE-SB-166420"/>
    <d v="2023-02-10T00:00:00"/>
    <n v="43046571.460000001"/>
    <n v="0.41666999999999998"/>
    <n v="7247.9699999999993"/>
    <n v="17395"/>
    <n v="9194896.5700000003"/>
    <x v="12"/>
    <s v="IB"/>
    <x v="0"/>
    <n v="0.41666999999999998"/>
    <b v="1"/>
    <x v="0"/>
    <x v="19"/>
  </r>
  <r>
    <s v="KAPW-IB-67755-26-11-2022"/>
    <s v="LTM/0944/22-23"/>
    <n v="18696"/>
    <n v="5503.201"/>
    <s v="HBL-005382"/>
    <s v="KPEX-SB-98817"/>
    <d v="2023-02-09T00:00:00"/>
    <n v="23132171"/>
    <n v="0.53061000000000003"/>
    <n v="7035.8899999999994"/>
    <n v="13260"/>
    <n v="6358318.7400000002"/>
    <x v="12"/>
    <s v="IB"/>
    <x v="0"/>
    <n v="0.53061000000000003"/>
    <b v="1"/>
    <x v="0"/>
    <x v="19"/>
  </r>
  <r>
    <s v="KAPW-IB-104471-11-01-2022"/>
    <s v="LTM/0940/22-23"/>
    <n v="55008"/>
    <n v="5402.33"/>
    <s v="BAF-004620"/>
    <s v="KPPE-SB-165313"/>
    <d v="2023-02-09T00:00:00"/>
    <n v="101034225.8"/>
    <n v="2.0199999999999999E-2"/>
    <n v="725.1"/>
    <n v="35895.919999999998"/>
    <n v="809162.71"/>
    <x v="12"/>
    <s v="IB"/>
    <x v="0"/>
    <n v="2.0199999999999999E-2"/>
    <b v="1"/>
    <x v="0"/>
    <x v="18"/>
  </r>
  <r>
    <s v="KAPE-TI-70154-05-11-2022"/>
    <s v="LTM/0940/22-23"/>
    <n v="55008"/>
    <n v="9606.2199999999993"/>
    <s v="BAF-004620"/>
    <s v="KPPE-SB-165313"/>
    <d v="2023-02-09T00:00:00"/>
    <n v="101034225.8"/>
    <n v="1"/>
    <n v="120"/>
    <n v="120"/>
    <n v="133911.91"/>
    <x v="12"/>
    <s v="TI"/>
    <x v="2"/>
    <n v="1"/>
    <b v="1"/>
    <x v="0"/>
    <x v="6"/>
  </r>
  <r>
    <s v="KAPE-TI-70154-05-11-2022"/>
    <s v="LTM/0940/22-23"/>
    <n v="55008"/>
    <n v="7318.23"/>
    <s v="BAF-004620"/>
    <s v="KPPE-SB-165313"/>
    <d v="2023-02-09T00:00:00"/>
    <n v="101034225.8"/>
    <n v="1"/>
    <n v="130"/>
    <n v="130"/>
    <n v="145071.24"/>
    <x v="12"/>
    <s v="TI"/>
    <x v="2"/>
    <n v="1"/>
    <b v="1"/>
    <x v="0"/>
    <x v="6"/>
  </r>
  <r>
    <s v="KPAF-TI-29330-13-01-2023"/>
    <s v="LTM/0940/22-23"/>
    <n v="55008"/>
    <n v="9607.19"/>
    <s v="BAF-004620"/>
    <s v="KPPE-SB-165313"/>
    <d v="2023-02-09T00:00:00"/>
    <n v="101034225.8"/>
    <n v="1"/>
    <n v="10"/>
    <n v="10"/>
    <n v="11159.33"/>
    <x v="12"/>
    <s v="TI"/>
    <x v="2"/>
    <n v="1"/>
    <b v="1"/>
    <x v="0"/>
    <x v="6"/>
  </r>
  <r>
    <s v="KPPI-IB-38567-19-01-2023"/>
    <s v="LTM/0943/22-23"/>
    <n v="4632"/>
    <n v="2915.11"/>
    <s v="HMB-013005"/>
    <s v="KPPE-SB-166420"/>
    <d v="2023-02-10T00:00:00"/>
    <n v="43046571.460000001"/>
    <n v="0.04"/>
    <n v="695.8"/>
    <n v="17395"/>
    <n v="882703.37999999989"/>
    <x v="12"/>
    <s v="IB"/>
    <x v="0"/>
    <n v="0.04"/>
    <b v="1"/>
    <x v="0"/>
    <x v="2"/>
  </r>
  <r>
    <s v="KPPI-IB-38567-19-01-2023"/>
    <s v="LTM/0944/22-23"/>
    <n v="18696"/>
    <n v="2915.11"/>
    <s v="HBL-005382"/>
    <s v="KPEX-SB-98817"/>
    <d v="2023-02-09T00:00:00"/>
    <n v="23132171"/>
    <n v="0.04"/>
    <n v="530.4"/>
    <n v="13260"/>
    <n v="479321.35000000003"/>
    <x v="12"/>
    <s v="IB"/>
    <x v="0"/>
    <n v="0.04"/>
    <b v="1"/>
    <x v="0"/>
    <x v="2"/>
  </r>
  <r>
    <s v="KPFI-TI-21849-31-12-2022"/>
    <s v="LTM/0940/22-23"/>
    <n v="55008"/>
    <n v="4821.1090000000004"/>
    <s v="BAF-004620"/>
    <s v="KPPE-SB-165313"/>
    <d v="2023-02-09T00:00:00"/>
    <n v="101034225.8"/>
    <n v="1"/>
    <n v="17750"/>
    <n v="17750"/>
    <n v="19807803.289999999"/>
    <x v="12"/>
    <s v="TI"/>
    <x v="2"/>
    <n v="1"/>
    <b v="1"/>
    <x v="0"/>
    <x v="6"/>
  </r>
  <r>
    <s v="KPFI-TI-21849-31-12-2022"/>
    <s v="LTM/0940/22-23"/>
    <n v="55008"/>
    <n v="5807.1090000000004"/>
    <s v="BAF-004620"/>
    <s v="KPPE-SB-165313"/>
    <d v="2023-02-09T00:00:00"/>
    <n v="101034225.8"/>
    <n v="1"/>
    <n v="5000"/>
    <n v="5000"/>
    <n v="5579662.9000000004"/>
    <x v="12"/>
    <s v="TI"/>
    <x v="2"/>
    <n v="1"/>
    <b v="1"/>
    <x v="0"/>
    <x v="6"/>
  </r>
  <r>
    <s v="KAPE-IB-107391-09-01-2023"/>
    <s v="LTM/0940/22-23"/>
    <n v="55008"/>
    <n v="5201.009"/>
    <s v="BAF-004620"/>
    <s v="KPPE-SB-165313"/>
    <d v="2023-02-09T00:00:00"/>
    <n v="101034225.8"/>
    <n v="0.9899"/>
    <n v="35533.370000000003"/>
    <n v="35895.919999999998"/>
    <n v="39652845.259999998"/>
    <x v="12"/>
    <s v="IB"/>
    <x v="0"/>
    <n v="0.9899"/>
    <b v="1"/>
    <x v="0"/>
    <x v="10"/>
  </r>
  <r>
    <s v="KAPE-IB-107391-09-01-2023"/>
    <s v="LTM/0943/22-23"/>
    <n v="4632"/>
    <n v="5201.009"/>
    <s v="HMB-013005"/>
    <s v="KPPE-SB-166420"/>
    <d v="2023-02-10T00:00:00"/>
    <n v="43046571.460000001"/>
    <n v="0.624"/>
    <n v="10854.48"/>
    <n v="17395"/>
    <n v="13770172.960000001"/>
    <x v="12"/>
    <s v="IB"/>
    <x v="0"/>
    <n v="0.624"/>
    <b v="1"/>
    <x v="0"/>
    <x v="10"/>
  </r>
  <r>
    <s v="KAPE-IB-107391-09-01-2023"/>
    <s v="LTM/0944/22-23"/>
    <n v="18696"/>
    <n v="5201.009"/>
    <s v="HBL-005382"/>
    <s v="KPEX-SB-98817"/>
    <d v="2023-02-09T00:00:00"/>
    <n v="23132171"/>
    <n v="0.48980000000000001"/>
    <n v="6494.75"/>
    <n v="13260"/>
    <n v="5869291.6900000004"/>
    <x v="12"/>
    <s v="IB"/>
    <x v="0"/>
    <n v="0.48980000000000001"/>
    <b v="1"/>
    <x v="0"/>
    <x v="10"/>
  </r>
  <r>
    <s v="KPFI-TI-24385-24-01-2023"/>
    <s v="LTM/0940/22-23"/>
    <n v="55008"/>
    <n v="4821.1090000000004"/>
    <s v="BAF-004620"/>
    <s v="KPPE-SB-165313"/>
    <d v="2023-02-09T00:00:00"/>
    <n v="101034225.8"/>
    <n v="1"/>
    <n v="40"/>
    <n v="40"/>
    <n v="44637.3"/>
    <x v="12"/>
    <s v="TI"/>
    <x v="2"/>
    <n v="1"/>
    <b v="1"/>
    <x v="0"/>
    <x v="6"/>
  </r>
  <r>
    <s v="PQIB-IB-3057-24-08-2020"/>
    <s v="LTM/0945/22-23"/>
    <n v="14129"/>
    <n v="2701.12"/>
    <s v="HMB-013862"/>
    <s v="KPEX-SB-100148"/>
    <d v="2023-02-11T00:00:00"/>
    <n v="27318787.27"/>
    <n v="0.8"/>
    <n v="11419.199999999999"/>
    <n v="14274"/>
    <n v="8350883.1600000001"/>
    <x v="12"/>
    <s v="IB"/>
    <x v="0"/>
    <n v="0.8"/>
    <b v="1"/>
    <x v="0"/>
    <x v="0"/>
  </r>
  <r>
    <s v="PQIB-IB-3057-24-08-2020"/>
    <s v="LTM/0956/22-23"/>
    <n v="54620"/>
    <n v="2701.12"/>
    <s v="HMB-013895"/>
    <s v="KPEX-SB-100142"/>
    <d v="2023-02-11T00:00:00"/>
    <n v="38839717.770000003"/>
    <n v="0.8"/>
    <n v="14112"/>
    <n v="17640"/>
    <n v="14694070.77"/>
    <x v="12"/>
    <s v="IB"/>
    <x v="0"/>
    <n v="0.8"/>
    <b v="1"/>
    <x v="0"/>
    <x v="0"/>
  </r>
  <r>
    <s v="PQIB-IB-3057-24-08-2020"/>
    <s v="LTM/0957/22-23"/>
    <n v="7988"/>
    <n v="2701.12"/>
    <s v="HMB-013740"/>
    <s v="KPPE-SB-167385"/>
    <d v="2023-02-11T00:00:00"/>
    <n v="29795912.960000001"/>
    <n v="0.8"/>
    <n v="14029.6"/>
    <n v="17537"/>
    <n v="12414318.52"/>
    <x v="12"/>
    <s v="IB"/>
    <x v="0"/>
    <n v="0.8"/>
    <b v="1"/>
    <x v="0"/>
    <x v="0"/>
  </r>
  <r>
    <s v="KAPW-IB-36748-19-09-2022"/>
    <s v="LTM/0945/22-23"/>
    <n v="14129"/>
    <n v="2847"/>
    <s v="HMB-013862"/>
    <s v="KPEX-SB-100148"/>
    <d v="2023-02-11T00:00:00"/>
    <n v="27318787.27"/>
    <n v="0.03"/>
    <n v="428.21999999999997"/>
    <n v="14274"/>
    <n v="313158.12"/>
    <x v="12"/>
    <s v="IB"/>
    <x v="0"/>
    <n v="0.03"/>
    <b v="1"/>
    <x v="0"/>
    <x v="2"/>
  </r>
  <r>
    <s v="KAPW-IB-36748-19-09-2022"/>
    <s v="LTM/0956/22-23"/>
    <n v="54620"/>
    <n v="2847"/>
    <s v="HMB-013895"/>
    <s v="KPEX-SB-100142"/>
    <d v="2023-02-11T00:00:00"/>
    <n v="38839717.770000003"/>
    <n v="0.03"/>
    <n v="529.20000000000005"/>
    <n v="17640"/>
    <n v="551027.66"/>
    <x v="12"/>
    <s v="IB"/>
    <x v="0"/>
    <n v="0.03"/>
    <b v="1"/>
    <x v="0"/>
    <x v="2"/>
  </r>
  <r>
    <s v="KAPW-IB-36748-19-09-2022"/>
    <s v="LTM/0957/22-23"/>
    <n v="7988"/>
    <n v="2847"/>
    <s v="HMB-013740"/>
    <s v="KPPE-SB-167385"/>
    <d v="2023-02-11T00:00:00"/>
    <n v="29795912.960000001"/>
    <n v="0.03"/>
    <n v="526.11"/>
    <n v="17537"/>
    <n v="465536.94"/>
    <x v="12"/>
    <s v="IB"/>
    <x v="0"/>
    <n v="0.03"/>
    <b v="1"/>
    <x v="0"/>
    <x v="2"/>
  </r>
  <r>
    <s v="KAPE-IB-93423-15-12-2022"/>
    <s v="LTM/0945/22-23"/>
    <n v="14129"/>
    <n v="2832.1089999999999"/>
    <s v="HMB-013862"/>
    <s v="KPEX-SB-100148"/>
    <d v="2023-02-11T00:00:00"/>
    <n v="27318787.27"/>
    <n v="0.04"/>
    <n v="570.96"/>
    <n v="14274"/>
    <n v="417544.16"/>
    <x v="12"/>
    <s v="IB"/>
    <x v="0"/>
    <n v="0.04"/>
    <b v="1"/>
    <x v="0"/>
    <x v="2"/>
  </r>
  <r>
    <s v="KAPE-IB-93423-15-12-2022"/>
    <s v="LTM/0956/22-23"/>
    <n v="54620"/>
    <n v="2832.1089999999999"/>
    <s v="HMB-013895"/>
    <s v="KPEX-SB-100142"/>
    <d v="2023-02-11T00:00:00"/>
    <n v="38839717.770000003"/>
    <n v="0.04"/>
    <n v="705.6"/>
    <n v="17640"/>
    <n v="734703.53999999992"/>
    <x v="12"/>
    <s v="IB"/>
    <x v="0"/>
    <n v="0.04"/>
    <b v="1"/>
    <x v="0"/>
    <x v="2"/>
  </r>
  <r>
    <s v="KAPE-IB-93423-15-12-2022"/>
    <s v="LTM/0957/22-23"/>
    <n v="7988"/>
    <n v="2832.1089999999999"/>
    <s v="HMB-013740"/>
    <s v="KPPE-SB-167385"/>
    <d v="2023-02-11T00:00:00"/>
    <n v="29795912.960000001"/>
    <n v="0.04"/>
    <n v="701.48"/>
    <n v="17537"/>
    <n v="620715.93000000005"/>
    <x v="12"/>
    <s v="IB"/>
    <x v="0"/>
    <n v="0.04"/>
    <b v="1"/>
    <x v="0"/>
    <x v="2"/>
  </r>
  <r>
    <s v="KAPW-IB-67755-26-11-2022"/>
    <s v="LTM/0945/22-23"/>
    <n v="14129"/>
    <n v="5503.201"/>
    <s v="HMB-013862"/>
    <s v="KPEX-SB-100148"/>
    <d v="2023-02-11T00:00:00"/>
    <n v="27318787.27"/>
    <n v="0.53061000000000003"/>
    <n v="7573.95"/>
    <n v="14274"/>
    <n v="5538846.1100000003"/>
    <x v="12"/>
    <s v="IB"/>
    <x v="0"/>
    <n v="0.53061000000000003"/>
    <b v="1"/>
    <x v="0"/>
    <x v="19"/>
  </r>
  <r>
    <s v="KAPW-IB-67755-26-11-2022"/>
    <s v="LTM/0956/22-23"/>
    <n v="54620"/>
    <n v="5503.201"/>
    <s v="HMB-013895"/>
    <s v="KPEX-SB-100142"/>
    <d v="2023-02-11T00:00:00"/>
    <n v="38839717.770000003"/>
    <n v="0.53061000000000003"/>
    <n v="9359.9599999999991"/>
    <n v="17640"/>
    <n v="9746023.4700000007"/>
    <x v="12"/>
    <s v="IB"/>
    <x v="0"/>
    <n v="0.53061000000000003"/>
    <b v="1"/>
    <x v="0"/>
    <x v="19"/>
  </r>
  <r>
    <s v="KAPW-IB-104471-11-01-2022"/>
    <s v="LTM/0957/22-23"/>
    <n v="7988"/>
    <n v="5402.33"/>
    <s v="HMB-013740"/>
    <s v="KPPE-SB-167385"/>
    <d v="2023-02-11T00:00:00"/>
    <n v="29795912.960000001"/>
    <n v="1.0101"/>
    <n v="15778.59"/>
    <n v="15620.82"/>
    <n v="13961940.609999999"/>
    <x v="12"/>
    <s v="IB"/>
    <x v="0"/>
    <n v="1.0101"/>
    <b v="1"/>
    <x v="0"/>
    <x v="18"/>
  </r>
  <r>
    <s v="KPPI-IB-38567-19-01-2023"/>
    <s v="LTM/0945/22-23"/>
    <n v="14129"/>
    <n v="2915.11"/>
    <s v="HMB-013862"/>
    <s v="KPEX-SB-100148"/>
    <d v="2023-02-11T00:00:00"/>
    <n v="27318787.27"/>
    <n v="0.04"/>
    <n v="570.96"/>
    <n v="14274"/>
    <n v="417544.16"/>
    <x v="12"/>
    <s v="IB"/>
    <x v="0"/>
    <n v="0.04"/>
    <b v="1"/>
    <x v="0"/>
    <x v="2"/>
  </r>
  <r>
    <s v="KPPI-IB-38567-19-01-2023"/>
    <s v="LTM/0956/22-23"/>
    <n v="54620"/>
    <n v="2915.11"/>
    <s v="HMB-013895"/>
    <s v="KPEX-SB-100142"/>
    <d v="2023-02-11T00:00:00"/>
    <n v="38839717.770000003"/>
    <n v="0.04"/>
    <n v="705.6"/>
    <n v="17640"/>
    <n v="734703.53999999992"/>
    <x v="12"/>
    <s v="IB"/>
    <x v="0"/>
    <n v="0.04"/>
    <b v="1"/>
    <x v="0"/>
    <x v="2"/>
  </r>
  <r>
    <s v="KPPI-IB-38567-19-01-2023"/>
    <s v="LTM/0957/22-23"/>
    <n v="7988"/>
    <n v="2915.11"/>
    <s v="HMB-013740"/>
    <s v="KPPE-SB-167385"/>
    <d v="2023-02-11T00:00:00"/>
    <n v="29795912.960000001"/>
    <n v="0.04"/>
    <n v="701.48"/>
    <n v="17537"/>
    <n v="620715.93000000005"/>
    <x v="12"/>
    <s v="IB"/>
    <x v="0"/>
    <n v="0.04"/>
    <b v="1"/>
    <x v="0"/>
    <x v="2"/>
  </r>
  <r>
    <s v="KAPE-IB-107391-09-01-2023"/>
    <s v="LTM/0945/22-23"/>
    <n v="14129"/>
    <n v="5201.009"/>
    <s v="HMB-013862"/>
    <s v="KPEX-SB-100148"/>
    <d v="2023-02-11T00:00:00"/>
    <n v="27318787.27"/>
    <n v="0.48980000000000001"/>
    <n v="6991.34"/>
    <n v="14274"/>
    <n v="5112778.4700000007"/>
    <x v="12"/>
    <s v="IB"/>
    <x v="0"/>
    <n v="0.48980000000000001"/>
    <b v="1"/>
    <x v="0"/>
    <x v="10"/>
  </r>
  <r>
    <s v="KAPE-IB-107391-09-01-2023"/>
    <s v="LTM/0956/22-23"/>
    <n v="54620"/>
    <n v="5201.009"/>
    <s v="HMB-013895"/>
    <s v="KPEX-SB-100142"/>
    <d v="2023-02-11T00:00:00"/>
    <n v="38839717.770000003"/>
    <n v="0.48980000000000001"/>
    <n v="8640.07"/>
    <n v="17640"/>
    <n v="8996449.9100000001"/>
    <x v="12"/>
    <s v="IB"/>
    <x v="0"/>
    <n v="0.48980000000000001"/>
    <b v="1"/>
    <x v="0"/>
    <x v="10"/>
  </r>
  <r>
    <s v="KAPW-IB-106693-14-01-2022"/>
    <s v="LTM/0957/22-23"/>
    <n v="7988"/>
    <n v="5402.33"/>
    <s v="HMB-013740"/>
    <s v="KPPE-SB-167385"/>
    <d v="2023-02-11T00:00:00"/>
    <n v="29795912.960000001"/>
    <n v="1.0101"/>
    <n v="1935.53"/>
    <n v="1916.18"/>
    <n v="1712685.03"/>
    <x v="12"/>
    <s v="IB"/>
    <x v="0"/>
    <n v="1.0101"/>
    <b v="1"/>
    <x v="0"/>
    <x v="18"/>
  </r>
  <r>
    <s v="PQIB-IB-3057-24-08-2020"/>
    <s v="LTM/0949/22-23"/>
    <n v="7522"/>
    <n v="2701.12"/>
    <s v="HMB-013203"/>
    <s v="KPPE-SB-168091"/>
    <d v="2023-02-12T00:00:00"/>
    <n v="42423938.960000001"/>
    <n v="0.8"/>
    <n v="13757.6"/>
    <n v="17197"/>
    <n v="17398715.260000002"/>
    <x v="12"/>
    <s v="IB"/>
    <x v="0"/>
    <n v="0.8"/>
    <b v="1"/>
    <x v="0"/>
    <x v="0"/>
  </r>
  <r>
    <s v="PQIB-IB-3057-24-08-2020"/>
    <s v="LTM/0952/22-23"/>
    <n v="10849"/>
    <n v="2701.12"/>
    <s v="HMB-013556"/>
    <s v="KPEX-SB-100662"/>
    <d v="2023-02-12T00:00:00"/>
    <n v="26208912.149999999"/>
    <n v="0.8"/>
    <n v="9156.7999999999993"/>
    <n v="11446"/>
    <n v="18062749"/>
    <x v="12"/>
    <s v="IB"/>
    <x v="0"/>
    <n v="0.8"/>
    <b v="1"/>
    <x v="0"/>
    <x v="0"/>
  </r>
  <r>
    <s v="PQIB-IB-3057-24-08-2020"/>
    <s v="LTM/0959/22-23"/>
    <n v="2836"/>
    <n v="2701.12"/>
    <s v="HMB-013742"/>
    <s v="KPPE-SB-168075"/>
    <d v="2023-02-12T00:00:00"/>
    <n v="30775461.579999998"/>
    <n v="0.8"/>
    <n v="10420.67"/>
    <n v="13025.84"/>
    <n v="13024310.23"/>
    <x v="12"/>
    <s v="IB"/>
    <x v="0"/>
    <n v="0.8"/>
    <b v="1"/>
    <x v="0"/>
    <x v="0"/>
  </r>
  <r>
    <s v="KAPW-IB-36748-19-09-2022"/>
    <s v="LTM/0949/22-23"/>
    <n v="7522"/>
    <n v="2847"/>
    <s v="HMB-013203"/>
    <s v="KPPE-SB-168091"/>
    <d v="2023-02-12T00:00:00"/>
    <n v="42423938.960000001"/>
    <n v="0.03"/>
    <n v="515.91000000000008"/>
    <n v="17197"/>
    <n v="652451.81999999995"/>
    <x v="12"/>
    <s v="IB"/>
    <x v="0"/>
    <n v="0.03"/>
    <b v="1"/>
    <x v="0"/>
    <x v="2"/>
  </r>
  <r>
    <s v="KAPW-IB-36748-19-09-2022"/>
    <s v="LTM/0952/22-23"/>
    <n v="10849"/>
    <n v="2847"/>
    <s v="HMB-013556"/>
    <s v="KPEX-SB-100662"/>
    <d v="2023-02-12T00:00:00"/>
    <n v="26208912.149999999"/>
    <n v="0.03"/>
    <n v="343.37999999999994"/>
    <n v="11446"/>
    <n v="677353.09"/>
    <x v="12"/>
    <s v="IB"/>
    <x v="0"/>
    <n v="0.03"/>
    <b v="1"/>
    <x v="0"/>
    <x v="2"/>
  </r>
  <r>
    <s v="KAPW-IB-36748-19-09-2022"/>
    <s v="LTM/0959/22-23"/>
    <n v="2836"/>
    <n v="2847"/>
    <s v="HMB-013742"/>
    <s v="KPPE-SB-168075"/>
    <d v="2023-02-12T00:00:00"/>
    <n v="30775461.579999998"/>
    <n v="0.03"/>
    <n v="390.78"/>
    <n v="13025.84"/>
    <n v="488418.86"/>
    <x v="12"/>
    <s v="IB"/>
    <x v="0"/>
    <n v="0.03"/>
    <b v="1"/>
    <x v="0"/>
    <x v="2"/>
  </r>
  <r>
    <s v="KAPE-IB-93423-15-12-2022"/>
    <s v="LTM/0949/22-23"/>
    <n v="7522"/>
    <n v="2832.1089999999999"/>
    <s v="HMB-013203"/>
    <s v="KPPE-SB-168091"/>
    <d v="2023-02-12T00:00:00"/>
    <n v="42423938.960000001"/>
    <n v="0.04"/>
    <n v="687.88"/>
    <n v="17197"/>
    <n v="869935.76"/>
    <x v="12"/>
    <s v="IB"/>
    <x v="0"/>
    <n v="0.04"/>
    <b v="1"/>
    <x v="0"/>
    <x v="2"/>
  </r>
  <r>
    <s v="KAPE-IB-93423-15-12-2022"/>
    <s v="LTM/0952/22-23"/>
    <n v="10849"/>
    <n v="2832.1089999999999"/>
    <s v="HMB-013556"/>
    <s v="KPEX-SB-100662"/>
    <d v="2023-02-12T00:00:00"/>
    <n v="26208912.149999999"/>
    <n v="0.04"/>
    <n v="339.00000000000006"/>
    <n v="8475"/>
    <n v="717782.7"/>
    <x v="12"/>
    <s v="IB"/>
    <x v="0"/>
    <n v="0.04"/>
    <b v="1"/>
    <x v="0"/>
    <x v="2"/>
  </r>
  <r>
    <s v="KAPE-IB-93423-15-12-2022"/>
    <s v="LTM/0959/22-23"/>
    <n v="2836"/>
    <n v="2832.1089999999999"/>
    <s v="HMB-013742"/>
    <s v="KPPE-SB-168075"/>
    <d v="2023-02-12T00:00:00"/>
    <n v="30775461.579999998"/>
    <n v="0.04"/>
    <n v="179.36"/>
    <n v="4484"/>
    <n v="144453.63"/>
    <x v="12"/>
    <s v="IB"/>
    <x v="0"/>
    <n v="0.04"/>
    <b v="1"/>
    <x v="0"/>
    <x v="2"/>
  </r>
  <r>
    <s v="KAPW-IB-67755-26-11-2022"/>
    <s v="LTM/0949/22-23"/>
    <n v="7522"/>
    <n v="5503.201"/>
    <s v="HMB-013203"/>
    <s v="KPPE-SB-168091"/>
    <d v="2023-02-12T00:00:00"/>
    <n v="42423938.960000001"/>
    <n v="0.41666999999999998"/>
    <n v="7165.47"/>
    <n v="17197"/>
    <n v="9061899.6500000004"/>
    <x v="12"/>
    <s v="IB"/>
    <x v="0"/>
    <n v="0.41666999999999998"/>
    <b v="1"/>
    <x v="0"/>
    <x v="19"/>
  </r>
  <r>
    <s v="KAPW-IB-67755-26-11-2022"/>
    <s v="LTM/0952/22-23"/>
    <n v="10849"/>
    <n v="5503.201"/>
    <s v="HMB-013556"/>
    <s v="KPEX-SB-100662"/>
    <d v="2023-02-12T00:00:00"/>
    <n v="26208912.149999999"/>
    <n v="0.41666999999999998"/>
    <n v="494.59"/>
    <n v="1187"/>
    <n v="467002.27"/>
    <x v="12"/>
    <s v="IB"/>
    <x v="0"/>
    <n v="0.41666999999999998"/>
    <b v="1"/>
    <x v="0"/>
    <x v="19"/>
  </r>
  <r>
    <s v="KPAF-TI-9168-05-09-2022"/>
    <s v="LTM/0959/22-23"/>
    <n v="2836"/>
    <n v="9606.1"/>
    <s v="HMB-013742"/>
    <s v="KPPE-SB-168075"/>
    <d v="2023-02-12T00:00:00"/>
    <n v="30775461.579999998"/>
    <n v="1"/>
    <n v="15"/>
    <n v="15"/>
    <n v="22247.64"/>
    <x v="12"/>
    <s v="TI"/>
    <x v="2"/>
    <n v="1"/>
    <b v="1"/>
    <x v="0"/>
    <x v="6"/>
  </r>
  <r>
    <s v="KPPI-IB-38567-19-01-2023"/>
    <s v="LTM/0949/22-23"/>
    <n v="7522"/>
    <n v="2915.11"/>
    <s v="HMB-013203"/>
    <s v="KPPE-SB-168091"/>
    <d v="2023-02-12T00:00:00"/>
    <n v="42423938.960000001"/>
    <n v="0.04"/>
    <n v="687.88"/>
    <n v="17197"/>
    <n v="869935.76"/>
    <x v="12"/>
    <s v="IB"/>
    <x v="0"/>
    <n v="0.04"/>
    <b v="1"/>
    <x v="0"/>
    <x v="2"/>
  </r>
  <r>
    <s v="KPPI-IB-38567-19-01-2023"/>
    <s v="LTM/0952/22-23"/>
    <n v="10849"/>
    <n v="2915.11"/>
    <s v="HMB-013556"/>
    <s v="KPEX-SB-100662"/>
    <d v="2023-02-12T00:00:00"/>
    <n v="26208912.149999999"/>
    <n v="0.04"/>
    <n v="457.84000000000009"/>
    <n v="11446"/>
    <n v="903137.44"/>
    <x v="12"/>
    <s v="IB"/>
    <x v="0"/>
    <n v="0.04"/>
    <b v="1"/>
    <x v="0"/>
    <x v="2"/>
  </r>
  <r>
    <s v="KPPI-IB-38567-19-01-2023"/>
    <s v="LTM/0959/22-23"/>
    <n v="2836"/>
    <n v="2915.11"/>
    <s v="HMB-013742"/>
    <s v="KPPE-SB-168075"/>
    <d v="2023-02-12T00:00:00"/>
    <n v="30775461.579999998"/>
    <n v="0.04"/>
    <n v="521.03"/>
    <n v="13025.84"/>
    <n v="651210.32000000007"/>
    <x v="12"/>
    <s v="IB"/>
    <x v="0"/>
    <n v="0.04"/>
    <b v="1"/>
    <x v="0"/>
    <x v="2"/>
  </r>
  <r>
    <s v="KAPE-IB-107391-09-01-2023"/>
    <s v="LTM/0949/22-23"/>
    <n v="7522"/>
    <n v="5201.009"/>
    <s v="HMB-013203"/>
    <s v="KPPE-SB-168091"/>
    <d v="2023-02-12T00:00:00"/>
    <n v="42423938.960000001"/>
    <n v="0.624"/>
    <n v="10730.93"/>
    <n v="17197"/>
    <n v="13571000.710000001"/>
    <x v="12"/>
    <s v="IB"/>
    <x v="0"/>
    <n v="0.624"/>
    <b v="1"/>
    <x v="0"/>
    <x v="10"/>
  </r>
  <r>
    <s v="KAPE-IB-107391-09-01-2023"/>
    <s v="LTM/0952/22-23"/>
    <n v="10849"/>
    <n v="5201.009"/>
    <s v="HMB-013556"/>
    <s v="KPEX-SB-100662"/>
    <d v="2023-02-12T00:00:00"/>
    <n v="26208912.149999999"/>
    <n v="1.0101"/>
    <n v="3001.01"/>
    <n v="2971"/>
    <n v="4681512.57"/>
    <x v="12"/>
    <s v="IB"/>
    <x v="0"/>
    <n v="1.0101"/>
    <b v="1"/>
    <x v="0"/>
    <x v="10"/>
  </r>
  <r>
    <s v="KAPE-IB-107391-09-01-2023"/>
    <s v="LTM/0952/22-23"/>
    <n v="10849"/>
    <n v="5201.009"/>
    <s v="HMB-013556"/>
    <s v="KPEX-SB-100662"/>
    <d v="2023-02-12T00:00:00"/>
    <n v="26208912.149999999"/>
    <n v="0.624"/>
    <n v="740.69"/>
    <n v="1187"/>
    <n v="699375.06"/>
    <x v="12"/>
    <s v="IB"/>
    <x v="0"/>
    <n v="0.624"/>
    <b v="1"/>
    <x v="0"/>
    <x v="10"/>
  </r>
  <r>
    <s v="KAPW-IB-106693-14-01-2022"/>
    <s v="LTM/0959/22-23"/>
    <n v="2836"/>
    <n v="5402.33"/>
    <s v="HMB-013742"/>
    <s v="KPPE-SB-168075"/>
    <d v="2023-02-12T00:00:00"/>
    <n v="30775461.579999998"/>
    <n v="1.0101"/>
    <n v="5787.24"/>
    <n v="5729.38"/>
    <n v="8583494.6199999992"/>
    <x v="12"/>
    <s v="IB"/>
    <x v="0"/>
    <n v="1.0101"/>
    <b v="1"/>
    <x v="0"/>
    <x v="18"/>
  </r>
  <r>
    <s v="KAPW-IB-106716-14-01-2022"/>
    <s v="LTM/0959/22-23"/>
    <n v="2836"/>
    <n v="5402.33"/>
    <s v="HMB-013742"/>
    <s v="KPPE-SB-168075"/>
    <d v="2023-02-12T00:00:00"/>
    <n v="30775461.579999998"/>
    <n v="1.0101"/>
    <n v="7370.16"/>
    <n v="7296.46"/>
    <n v="7861326.2800000003"/>
    <x v="12"/>
    <s v="IB"/>
    <x v="0"/>
    <n v="1.0101"/>
    <b v="1"/>
    <x v="0"/>
    <x v="18"/>
  </r>
  <r>
    <s v="PQIB-IB-3057-24-08-2020"/>
    <s v="LTM/0958/22-23"/>
    <n v="3652"/>
    <n v="2701.12"/>
    <s v="HMB-013743"/>
    <s v="KPPE-SB-169035"/>
    <d v="2023-02-14T00:00:00"/>
    <n v="41653163.549999997"/>
    <n v="0.8"/>
    <n v="12178.78"/>
    <n v="15223.47"/>
    <n v="17711434.75"/>
    <x v="12"/>
    <s v="IB"/>
    <x v="0"/>
    <n v="0.8"/>
    <b v="1"/>
    <x v="0"/>
    <x v="0"/>
  </r>
  <r>
    <s v="PQIB-IB-3057-24-08-2020"/>
    <s v="LTM/0962/22-23"/>
    <n v="56160"/>
    <n v="2701.12"/>
    <s v="HMB-014085"/>
    <s v="KPEX-SB-101342"/>
    <d v="2023-02-14T00:00:00"/>
    <n v="48681807.689999998"/>
    <n v="0.8"/>
    <n v="16388.8"/>
    <n v="20486"/>
    <n v="10187299.42"/>
    <x v="12"/>
    <s v="IB"/>
    <x v="0"/>
    <n v="0.8"/>
    <b v="1"/>
    <x v="0"/>
    <x v="0"/>
  </r>
  <r>
    <s v="PQIB-IB-3057-24-08-2020"/>
    <s v="LTM/0964/22-23"/>
    <n v="13431"/>
    <n v="2701.12"/>
    <s v="HMB-014155"/>
    <s v="KPEX-SB-101337"/>
    <d v="2023-02-14T00:00:00"/>
    <n v="30754820.420000002"/>
    <n v="0.8"/>
    <n v="10430.4"/>
    <n v="13038"/>
    <n v="13086463.560000001"/>
    <x v="12"/>
    <s v="IB"/>
    <x v="0"/>
    <n v="0.8"/>
    <b v="1"/>
    <x v="0"/>
    <x v="0"/>
  </r>
  <r>
    <s v="KAPW-IB-36748-19-09-2022"/>
    <s v="LTM/0958/22-23"/>
    <n v="3652"/>
    <n v="2847"/>
    <s v="HMB-013743"/>
    <s v="KPPE-SB-169035"/>
    <d v="2023-02-14T00:00:00"/>
    <n v="41653163.549999997"/>
    <n v="0.03"/>
    <n v="456.7"/>
    <n v="15223.47"/>
    <n v="664172.62"/>
    <x v="12"/>
    <s v="IB"/>
    <x v="0"/>
    <n v="0.03"/>
    <b v="1"/>
    <x v="0"/>
    <x v="2"/>
  </r>
  <r>
    <s v="KAPW-IB-36748-19-09-2022"/>
    <s v="LTM/0962/22-23"/>
    <n v="56160"/>
    <n v="2847"/>
    <s v="HMB-014085"/>
    <s v="KPEX-SB-101342"/>
    <d v="2023-02-14T00:00:00"/>
    <n v="48681807.689999998"/>
    <n v="0.03"/>
    <n v="614.57999999999993"/>
    <n v="20486"/>
    <n v="382023.73"/>
    <x v="12"/>
    <s v="IB"/>
    <x v="0"/>
    <n v="0.03"/>
    <b v="1"/>
    <x v="0"/>
    <x v="2"/>
  </r>
  <r>
    <s v="KAPW-IB-36748-19-09-2022"/>
    <s v="LTM/0964/22-23"/>
    <n v="13431"/>
    <n v="2847"/>
    <s v="HMB-014155"/>
    <s v="KPEX-SB-101337"/>
    <d v="2023-02-14T00:00:00"/>
    <n v="30754820.420000002"/>
    <n v="0.03"/>
    <n v="391.14"/>
    <n v="13038"/>
    <n v="490742.39"/>
    <x v="12"/>
    <s v="IB"/>
    <x v="0"/>
    <n v="0.03"/>
    <b v="1"/>
    <x v="0"/>
    <x v="2"/>
  </r>
  <r>
    <s v="KAPE-IB-93423-15-12-2022"/>
    <s v="LTM/0962/22-23"/>
    <n v="56160"/>
    <n v="2832.1089999999999"/>
    <s v="HMB-014085"/>
    <s v="KPEX-SB-101342"/>
    <d v="2023-02-14T00:00:00"/>
    <n v="48681807.689999998"/>
    <n v="0.04"/>
    <n v="819.44"/>
    <n v="20486"/>
    <n v="509364.97000000009"/>
    <x v="12"/>
    <s v="IB"/>
    <x v="0"/>
    <n v="0.04"/>
    <b v="1"/>
    <x v="0"/>
    <x v="2"/>
  </r>
  <r>
    <s v="KAPW-IB-67755-26-11-2022"/>
    <s v="LTM/0962/22-23"/>
    <n v="56160"/>
    <n v="5503.201"/>
    <s v="HMB-014085"/>
    <s v="KPEX-SB-101342"/>
    <d v="2023-02-14T00:00:00"/>
    <n v="48681807.689999998"/>
    <n v="0.53061000000000003"/>
    <n v="6277.13"/>
    <n v="11830.01"/>
    <n v="4591875.2700000005"/>
    <x v="12"/>
    <s v="IB"/>
    <x v="0"/>
    <n v="0.53061000000000003"/>
    <b v="1"/>
    <x v="0"/>
    <x v="19"/>
  </r>
  <r>
    <s v="KPAF-TI-64139-16-06-2022"/>
    <s v="LTM/0962/22-23"/>
    <n v="56160"/>
    <n v="8523.5990000000002"/>
    <s v="HMB-014085"/>
    <s v="KPEX-SB-101342"/>
    <d v="2023-02-14T00:00:00"/>
    <n v="48681807.689999998"/>
    <n v="1"/>
    <n v="56160"/>
    <n v="56160"/>
    <n v="24099745.829999998"/>
    <x v="12"/>
    <s v="TI"/>
    <x v="2"/>
    <n v="1"/>
    <b v="1"/>
    <x v="0"/>
    <x v="6"/>
  </r>
  <r>
    <s v="KPAF-TI-9168-05-09-2022"/>
    <s v="LTM/0958/22-23"/>
    <n v="3652"/>
    <n v="9606.1"/>
    <s v="HMB-013743"/>
    <s v="KPPE-SB-169035"/>
    <d v="2023-02-14T00:00:00"/>
    <n v="41653163.549999997"/>
    <n v="1"/>
    <n v="20"/>
    <n v="20"/>
    <n v="29085.73"/>
    <x v="12"/>
    <s v="TI"/>
    <x v="2"/>
    <n v="1"/>
    <b v="1"/>
    <x v="0"/>
    <x v="6"/>
  </r>
  <r>
    <s v="KPPI-IB-38567-19-01-2023"/>
    <s v="LTM/0958/22-23"/>
    <n v="3652"/>
    <n v="2915.11"/>
    <s v="HMB-013743"/>
    <s v="KPPE-SB-169035"/>
    <d v="2023-02-14T00:00:00"/>
    <n v="41653163.549999997"/>
    <n v="0.04"/>
    <n v="608.94000000000005"/>
    <n v="15223.47"/>
    <n v="885573.19"/>
    <x v="12"/>
    <s v="IB"/>
    <x v="0"/>
    <n v="0.04"/>
    <b v="1"/>
    <x v="0"/>
    <x v="2"/>
  </r>
  <r>
    <s v="KPPI-IB-38567-19-01-2023"/>
    <s v="LTM/0962/22-23"/>
    <n v="56160"/>
    <n v="2915.11"/>
    <s v="HMB-014085"/>
    <s v="KPEX-SB-101342"/>
    <d v="2023-02-14T00:00:00"/>
    <n v="48681807.689999998"/>
    <n v="0.04"/>
    <n v="819.44"/>
    <n v="20486"/>
    <n v="509364.97000000009"/>
    <x v="12"/>
    <s v="IB"/>
    <x v="0"/>
    <n v="0.04"/>
    <b v="1"/>
    <x v="0"/>
    <x v="2"/>
  </r>
  <r>
    <s v="KPPI-IB-38567-19-01-2023"/>
    <s v="LTM/0964/22-23"/>
    <n v="13431"/>
    <n v="2915.11"/>
    <s v="HMB-014155"/>
    <s v="KPEX-SB-101337"/>
    <d v="2023-02-14T00:00:00"/>
    <n v="30754820.420000002"/>
    <n v="0.04"/>
    <n v="521.52"/>
    <n v="13038"/>
    <n v="654323.18000000005"/>
    <x v="12"/>
    <s v="IB"/>
    <x v="0"/>
    <n v="0.04"/>
    <b v="1"/>
    <x v="0"/>
    <x v="2"/>
  </r>
  <r>
    <s v="KAPE-IB-107391-09-01-2023"/>
    <s v="LTM/0962/22-23"/>
    <n v="56160"/>
    <n v="5201.009"/>
    <s v="HMB-014085"/>
    <s v="KPEX-SB-101342"/>
    <d v="2023-02-14T00:00:00"/>
    <n v="48681807.689999998"/>
    <n v="0.48980000000000001"/>
    <n v="10034.040000000001"/>
    <n v="20486"/>
    <n v="6237148.6399999997"/>
    <x v="12"/>
    <s v="IB"/>
    <x v="0"/>
    <n v="0.48980000000000001"/>
    <b v="1"/>
    <x v="0"/>
    <x v="10"/>
  </r>
  <r>
    <s v="KAPE-IB-107391-09-01-2023"/>
    <s v="LTM/0964/22-23"/>
    <n v="13431"/>
    <n v="5201.009"/>
    <s v="HMB-014155"/>
    <s v="KPEX-SB-101337"/>
    <d v="2023-02-14T00:00:00"/>
    <n v="30754820.420000002"/>
    <n v="1.0101"/>
    <n v="13169.68"/>
    <n v="13038"/>
    <n v="16523291.300000001"/>
    <x v="12"/>
    <s v="IB"/>
    <x v="0"/>
    <n v="1.0101"/>
    <b v="1"/>
    <x v="0"/>
    <x v="10"/>
  </r>
  <r>
    <s v="KAPW-IB-106693-14-01-2022"/>
    <s v="LTM/0958/22-23"/>
    <n v="3652"/>
    <n v="5402.33"/>
    <s v="HMB-013743"/>
    <s v="KPPE-SB-169035"/>
    <d v="2023-02-14T00:00:00"/>
    <n v="41653163.549999997"/>
    <n v="1.0101"/>
    <n v="15377.23"/>
    <n v="15223.47"/>
    <n v="22362897.260000002"/>
    <x v="12"/>
    <s v="IB"/>
    <x v="0"/>
    <n v="1.0101"/>
    <b v="1"/>
    <x v="0"/>
    <x v="18"/>
  </r>
  <r>
    <s v="KAPE-IB-81883-28-11-2022"/>
    <s v="LTM/0962/22-23"/>
    <n v="56160"/>
    <n v="5503.201"/>
    <s v="HMB-014085"/>
    <s v="KPEX-SB-101342"/>
    <d v="2023-02-14T00:00:00"/>
    <n v="48681807.689999998"/>
    <n v="0.53061000000000003"/>
    <n v="4592.9400000000005"/>
    <n v="8655.99"/>
    <n v="2164984.87"/>
    <x v="12"/>
    <s v="IB"/>
    <x v="0"/>
    <n v="0.53061000000000003"/>
    <b v="1"/>
    <x v="0"/>
    <x v="19"/>
  </r>
  <r>
    <s v="KAPE-IB-196703-29-04-2022"/>
    <s v="LTM/0973/22-23"/>
    <n v="76482"/>
    <n v="2513.1"/>
    <s v="AHB-011515"/>
    <s v="KPEX-SB-101969"/>
    <d v="2023-02-15T00:00:00"/>
    <n v="109408159"/>
    <n v="0.04"/>
    <n v="1492.37"/>
    <n v="37309.18"/>
    <n v="2320138.89"/>
    <x v="12"/>
    <s v="IB"/>
    <x v="0"/>
    <n v="0.04"/>
    <b v="1"/>
    <x v="0"/>
    <x v="2"/>
  </r>
  <r>
    <s v="KAPE-IB-196703-29-04-2022"/>
    <s v="LTM/0974/22-23"/>
    <n v="5988"/>
    <n v="2513.1"/>
    <s v="AHB-011516"/>
    <s v="KPEX-SB-101961"/>
    <d v="2023-02-15T00:00:00"/>
    <n v="8565876.7899999991"/>
    <n v="0.04"/>
    <n v="118.08"/>
    <n v="2952.04"/>
    <n v="181619.13"/>
    <x v="12"/>
    <s v="IB"/>
    <x v="0"/>
    <n v="0.04"/>
    <b v="1"/>
    <x v="0"/>
    <x v="2"/>
  </r>
  <r>
    <s v="PQIB-IB-3057-24-08-2020"/>
    <s v="LTM/0966/22-23"/>
    <n v="73772"/>
    <n v="2701.12"/>
    <s v="HMB-014313"/>
    <s v="KPPE-SB-169663"/>
    <d v="2023-02-15T00:00:00"/>
    <n v="72231603.670000002"/>
    <n v="0.8"/>
    <n v="23293.600000000002"/>
    <n v="29117"/>
    <n v="30721926.499999996"/>
    <x v="12"/>
    <s v="IB"/>
    <x v="0"/>
    <n v="0.8"/>
    <b v="1"/>
    <x v="0"/>
    <x v="0"/>
  </r>
  <r>
    <s v="PQIB-IB-3057-24-08-2020"/>
    <s v="LTM/0967/22-23"/>
    <n v="15766"/>
    <n v="2701.12"/>
    <s v="HMB-014458"/>
    <s v="KPPE-SB-169689"/>
    <d v="2023-02-15T00:00:00"/>
    <n v="38064411.090000004"/>
    <n v="0.8"/>
    <n v="14013.61"/>
    <n v="17517"/>
    <n v="15799385.950000001"/>
    <x v="12"/>
    <s v="IB"/>
    <x v="0"/>
    <n v="0.8"/>
    <b v="1"/>
    <x v="0"/>
    <x v="0"/>
  </r>
  <r>
    <s v="PQIB-IB-3057-24-08-2020"/>
    <s v="LTM/0968/22-23"/>
    <n v="17728"/>
    <n v="2701.12"/>
    <s v="Open Account"/>
    <s v="KPPE-SB-169182"/>
    <d v="2023-02-14T00:00:00"/>
    <n v="39214906.630000003"/>
    <n v="0.8"/>
    <n v="12170.4"/>
    <n v="15213"/>
    <n v="16534855.770000001"/>
    <x v="12"/>
    <s v="IB"/>
    <x v="0"/>
    <n v="0.8"/>
    <b v="1"/>
    <x v="0"/>
    <x v="0"/>
  </r>
  <r>
    <s v="PQIB-IB-3057-24-08-2020"/>
    <s v="LTM/0973/22-23"/>
    <n v="76482"/>
    <n v="2701.12"/>
    <s v="AHB-011515"/>
    <s v="KPEX-SB-101969"/>
    <d v="2023-02-15T00:00:00"/>
    <n v="109408159"/>
    <n v="0.8"/>
    <n v="29847.34"/>
    <n v="37309.18"/>
    <n v="46402684.520000003"/>
    <x v="12"/>
    <s v="IB"/>
    <x v="0"/>
    <n v="0.8"/>
    <b v="1"/>
    <x v="0"/>
    <x v="0"/>
  </r>
  <r>
    <s v="PQIB-IB-3057-24-08-2020"/>
    <s v="LTM/0974/22-23"/>
    <n v="5988"/>
    <n v="2701.12"/>
    <s v="AHB-011516"/>
    <s v="KPEX-SB-101961"/>
    <d v="2023-02-15T00:00:00"/>
    <n v="8565876.7899999991"/>
    <n v="0.8"/>
    <n v="2361.63"/>
    <n v="2952.04"/>
    <n v="3632428.75"/>
    <x v="12"/>
    <s v="IB"/>
    <x v="0"/>
    <n v="0.8"/>
    <b v="1"/>
    <x v="0"/>
    <x v="0"/>
  </r>
  <r>
    <s v="KAPW-IB-36748-19-09-2022"/>
    <s v="LTM/0966/22-23"/>
    <n v="73772"/>
    <n v="2847"/>
    <s v="HMB-014313"/>
    <s v="KPPE-SB-169663"/>
    <d v="2023-02-15T00:00:00"/>
    <n v="72231603.670000002"/>
    <n v="0.03"/>
    <n v="873.51"/>
    <n v="29117"/>
    <n v="1152072.25"/>
    <x v="12"/>
    <s v="IB"/>
    <x v="0"/>
    <n v="0.03"/>
    <b v="1"/>
    <x v="0"/>
    <x v="2"/>
  </r>
  <r>
    <s v="KAPW-IB-36748-19-09-2022"/>
    <s v="LTM/0967/22-23"/>
    <n v="15766"/>
    <n v="2847"/>
    <s v="HMB-014458"/>
    <s v="KPPE-SB-169689"/>
    <d v="2023-02-15T00:00:00"/>
    <n v="38064411.090000004"/>
    <n v="0.03"/>
    <n v="525.52"/>
    <n v="17517"/>
    <n v="592486.33000000007"/>
    <x v="12"/>
    <s v="IB"/>
    <x v="0"/>
    <n v="0.03"/>
    <b v="1"/>
    <x v="0"/>
    <x v="2"/>
  </r>
  <r>
    <s v="KAPW-IB-36748-19-09-2022"/>
    <s v="LTM/0968/22-23"/>
    <n v="17728"/>
    <n v="2847"/>
    <s v="Open Account"/>
    <s v="KPPE-SB-169182"/>
    <d v="2023-02-14T00:00:00"/>
    <n v="39214906.630000003"/>
    <n v="0.03"/>
    <n v="456.39"/>
    <n v="15213"/>
    <n v="620057.09000000008"/>
    <x v="12"/>
    <s v="IB"/>
    <x v="0"/>
    <n v="0.03"/>
    <b v="1"/>
    <x v="0"/>
    <x v="2"/>
  </r>
  <r>
    <s v="KAPW-IB-36748-19-09-2022"/>
    <s v="LTM/0973/22-23"/>
    <n v="76482"/>
    <n v="2847"/>
    <s v="AHB-011515"/>
    <s v="KPEX-SB-101969"/>
    <d v="2023-02-15T00:00:00"/>
    <n v="109408159"/>
    <n v="0.03"/>
    <n v="1119.28"/>
    <n v="37309.18"/>
    <n v="1740108.05"/>
    <x v="12"/>
    <s v="IB"/>
    <x v="0"/>
    <n v="0.03"/>
    <b v="1"/>
    <x v="0"/>
    <x v="2"/>
  </r>
  <r>
    <s v="KAPW-IB-36748-19-09-2022"/>
    <s v="LTM/0974/22-23"/>
    <n v="5988"/>
    <n v="2847"/>
    <s v="AHB-011516"/>
    <s v="KPEX-SB-101961"/>
    <d v="2023-02-15T00:00:00"/>
    <n v="8565876.7899999991"/>
    <n v="0.03"/>
    <n v="88.56"/>
    <n v="2952.04"/>
    <n v="136214.35"/>
    <x v="12"/>
    <s v="IB"/>
    <x v="0"/>
    <n v="0.03"/>
    <b v="1"/>
    <x v="0"/>
    <x v="2"/>
  </r>
  <r>
    <s v="KAPE-IB-93423-15-12-2022"/>
    <s v="LTM/0967/22-23"/>
    <n v="15766"/>
    <n v="2832.1089999999999"/>
    <s v="HMB-014458"/>
    <s v="KPPE-SB-169689"/>
    <d v="2023-02-15T00:00:00"/>
    <n v="38064411.090000004"/>
    <n v="0.04"/>
    <n v="431.96999999999997"/>
    <n v="10799"/>
    <n v="419162.1"/>
    <x v="12"/>
    <s v="IB"/>
    <x v="0"/>
    <n v="0.04"/>
    <b v="1"/>
    <x v="0"/>
    <x v="2"/>
  </r>
  <r>
    <s v="KAPE-IB-93423-15-12-2022"/>
    <s v="LTM/0968/22-23"/>
    <n v="17728"/>
    <n v="2832.1089999999999"/>
    <s v="Open Account"/>
    <s v="KPPE-SB-169182"/>
    <d v="2023-02-14T00:00:00"/>
    <n v="39214906.630000003"/>
    <n v="0.04"/>
    <n v="250.32"/>
    <n v="6258"/>
    <n v="282977.02"/>
    <x v="12"/>
    <s v="IB"/>
    <x v="0"/>
    <n v="0.04"/>
    <b v="1"/>
    <x v="0"/>
    <x v="2"/>
  </r>
  <r>
    <s v="KAPW-TI-25434-24-08-2022"/>
    <s v="LTM/0973/22-23"/>
    <n v="76482"/>
    <n v="9606.2199999999993"/>
    <s v="AHB-011515"/>
    <s v="KPEX-SB-101969"/>
    <d v="2023-02-15T00:00:00"/>
    <n v="109408159"/>
    <n v="1"/>
    <n v="20"/>
    <n v="20"/>
    <n v="31093.35"/>
    <x v="12"/>
    <s v="TI"/>
    <x v="2"/>
    <n v="1"/>
    <b v="1"/>
    <x v="0"/>
    <x v="6"/>
  </r>
  <r>
    <s v="KAPE-TI-70154-05-11-2022"/>
    <s v="LTM/0973/22-23"/>
    <n v="76482"/>
    <n v="9606.2199999999993"/>
    <s v="AHB-011515"/>
    <s v="KPEX-SB-101969"/>
    <d v="2023-02-15T00:00:00"/>
    <n v="109408159"/>
    <n v="1"/>
    <n v="60"/>
    <n v="60"/>
    <n v="93280.04"/>
    <x v="12"/>
    <s v="TI"/>
    <x v="2"/>
    <n v="1"/>
    <b v="1"/>
    <x v="0"/>
    <x v="6"/>
  </r>
  <r>
    <s v="KAPE-TI-70154-05-11-2022"/>
    <s v="LTM/0973/22-23"/>
    <n v="76482"/>
    <n v="7318.23"/>
    <s v="AHB-011515"/>
    <s v="KPEX-SB-101969"/>
    <d v="2023-02-15T00:00:00"/>
    <n v="109408159"/>
    <n v="1"/>
    <n v="60"/>
    <n v="60"/>
    <n v="93280.04"/>
    <x v="12"/>
    <s v="TI"/>
    <x v="2"/>
    <n v="1"/>
    <b v="1"/>
    <x v="0"/>
    <x v="6"/>
  </r>
  <r>
    <s v="KPAF-TI-9168-05-09-2022"/>
    <s v="LTM/0966/22-23"/>
    <n v="73772"/>
    <n v="9606.1"/>
    <s v="HMB-014313"/>
    <s v="KPPE-SB-169663"/>
    <d v="2023-02-15T00:00:00"/>
    <n v="72231603.670000002"/>
    <n v="1"/>
    <n v="25"/>
    <n v="25"/>
    <n v="31240.52"/>
    <x v="12"/>
    <s v="TI"/>
    <x v="2"/>
    <n v="1"/>
    <b v="1"/>
    <x v="0"/>
    <x v="6"/>
  </r>
  <r>
    <s v="KPPI-IB-38567-19-01-2023"/>
    <s v="LTM/0966/22-23"/>
    <n v="73772"/>
    <n v="2915.11"/>
    <s v="HMB-014313"/>
    <s v="KPPE-SB-169663"/>
    <d v="2023-02-15T00:00:00"/>
    <n v="72231603.670000002"/>
    <n v="0.04"/>
    <n v="1164.6799999999998"/>
    <n v="29117"/>
    <n v="1536096.33"/>
    <x v="12"/>
    <s v="IB"/>
    <x v="0"/>
    <n v="0.04"/>
    <b v="1"/>
    <x v="0"/>
    <x v="2"/>
  </r>
  <r>
    <s v="KPPI-IB-38567-19-01-2023"/>
    <s v="LTM/0967/22-23"/>
    <n v="15766"/>
    <n v="2915.11"/>
    <s v="HMB-014458"/>
    <s v="KPPE-SB-169689"/>
    <d v="2023-02-15T00:00:00"/>
    <n v="38064411.090000004"/>
    <n v="0.04"/>
    <n v="700.68999999999994"/>
    <n v="17517"/>
    <n v="789978.53"/>
    <x v="12"/>
    <s v="IB"/>
    <x v="0"/>
    <n v="0.04"/>
    <b v="1"/>
    <x v="0"/>
    <x v="2"/>
  </r>
  <r>
    <s v="KPPI-IB-38567-19-01-2023"/>
    <s v="LTM/0968/22-23"/>
    <n v="17728"/>
    <n v="2915.11"/>
    <s v="Open Account"/>
    <s v="KPPE-SB-169182"/>
    <d v="2023-02-14T00:00:00"/>
    <n v="39214906.630000003"/>
    <n v="0.04"/>
    <n v="608.52"/>
    <n v="15213"/>
    <n v="826742.79"/>
    <x v="12"/>
    <s v="IB"/>
    <x v="0"/>
    <n v="0.04"/>
    <b v="1"/>
    <x v="0"/>
    <x v="2"/>
  </r>
  <r>
    <s v="KAPE-TI-98935-23-12-2022"/>
    <s v="LTM/0967/22-23"/>
    <n v="15766"/>
    <n v="9607.19"/>
    <s v="HMB-014458"/>
    <s v="KPPE-SB-169689"/>
    <d v="2023-02-15T00:00:00"/>
    <n v="38064411.090000004"/>
    <n v="1"/>
    <n v="350"/>
    <n v="350"/>
    <n v="395345.58"/>
    <x v="12"/>
    <s v="TI"/>
    <x v="2"/>
    <n v="1"/>
    <b v="1"/>
    <x v="0"/>
    <x v="6"/>
  </r>
  <r>
    <s v="KAPE-TI-98935-23-12-2022"/>
    <s v="LTM/0967/22-23"/>
    <n v="15766"/>
    <n v="9607.2000000000007"/>
    <s v="HMB-014458"/>
    <s v="KPPE-SB-169689"/>
    <d v="2023-02-15T00:00:00"/>
    <n v="38064411.090000004"/>
    <n v="1"/>
    <n v="10"/>
    <n v="10"/>
    <n v="11338.4"/>
    <x v="12"/>
    <s v="TI"/>
    <x v="2"/>
    <n v="1"/>
    <b v="1"/>
    <x v="0"/>
    <x v="6"/>
  </r>
  <r>
    <s v="KAPE-IB-107391-09-01-2023"/>
    <s v="LTM/0966/22-23"/>
    <n v="73772"/>
    <n v="5201.009"/>
    <s v="HMB-014313"/>
    <s v="KPPE-SB-169663"/>
    <d v="2023-02-15T00:00:00"/>
    <n v="72231603.670000002"/>
    <n v="1.0101"/>
    <n v="29411.079999999998"/>
    <n v="29117"/>
    <n v="38790268.07"/>
    <x v="12"/>
    <s v="IB"/>
    <x v="0"/>
    <n v="1.0101"/>
    <b v="1"/>
    <x v="0"/>
    <x v="10"/>
  </r>
  <r>
    <s v="KAPE-IB-107391-09-01-2023"/>
    <s v="LTM/0967/22-23"/>
    <n v="15766"/>
    <n v="5201.009"/>
    <s v="HMB-014458"/>
    <s v="KPPE-SB-169689"/>
    <d v="2023-02-15T00:00:00"/>
    <n v="38064411.090000004"/>
    <n v="1.0101"/>
    <n v="6785.85"/>
    <n v="6718"/>
    <n v="9364039.4600000009"/>
    <x v="12"/>
    <s v="IB"/>
    <x v="0"/>
    <n v="1.0101"/>
    <b v="1"/>
    <x v="0"/>
    <x v="10"/>
  </r>
  <r>
    <s v="KAPE-IB-107391-09-01-2023"/>
    <s v="LTM/0967/22-23"/>
    <n v="15766"/>
    <n v="5201.009"/>
    <s v="HMB-014458"/>
    <s v="KPPE-SB-169689"/>
    <d v="2023-02-15T00:00:00"/>
    <n v="38064411.090000004"/>
    <n v="0.56122000000000005"/>
    <n v="6060.66"/>
    <n v="10799"/>
    <n v="5880961.4100000001"/>
    <x v="12"/>
    <s v="IB"/>
    <x v="0"/>
    <n v="0.56122000000000005"/>
    <b v="1"/>
    <x v="0"/>
    <x v="10"/>
  </r>
  <r>
    <s v="KAPE-IB-107391-09-01-2023"/>
    <s v="LTM/0968/22-23"/>
    <n v="17728"/>
    <n v="5201.009"/>
    <s v="Open Account"/>
    <s v="KPPE-SB-169182"/>
    <d v="2023-02-14T00:00:00"/>
    <n v="39214906.630000003"/>
    <n v="1.0101"/>
    <n v="9045.4500000000007"/>
    <n v="8955"/>
    <n v="13731454.6"/>
    <x v="12"/>
    <s v="IB"/>
    <x v="0"/>
    <n v="1.0101"/>
    <b v="1"/>
    <x v="0"/>
    <x v="10"/>
  </r>
  <r>
    <s v="KAPE-IB-107391-09-01-2023"/>
    <s v="LTM/0968/22-23"/>
    <n v="17728"/>
    <n v="5201.009"/>
    <s v="Open Account"/>
    <s v="KPPE-SB-169182"/>
    <d v="2023-02-14T00:00:00"/>
    <n v="39214906.630000003"/>
    <n v="0.48980000000000001"/>
    <n v="3065.17"/>
    <n v="6258"/>
    <n v="3465055.45"/>
    <x v="12"/>
    <s v="IB"/>
    <x v="0"/>
    <n v="0.48980000000000001"/>
    <b v="1"/>
    <x v="0"/>
    <x v="10"/>
  </r>
  <r>
    <s v="KAPE-IB-107391-09-01-2023"/>
    <s v="LTM/0973/22-23"/>
    <n v="76482"/>
    <n v="5201.009"/>
    <s v="AHB-011515"/>
    <s v="KPEX-SB-101969"/>
    <d v="2023-02-15T00:00:00"/>
    <n v="109408159"/>
    <n v="0.9899"/>
    <n v="36932.36"/>
    <n v="37309.18"/>
    <n v="57417533.68"/>
    <x v="12"/>
    <s v="IB"/>
    <x v="0"/>
    <n v="0.9899"/>
    <b v="1"/>
    <x v="0"/>
    <x v="10"/>
  </r>
  <r>
    <s v="KAPE-IB-107391-09-01-2023"/>
    <s v="LTM/0974/22-23"/>
    <n v="5988"/>
    <n v="5201.009"/>
    <s v="AHB-011516"/>
    <s v="KPEX-SB-101961"/>
    <d v="2023-02-15T00:00:00"/>
    <n v="8565876.7899999991"/>
    <n v="0.9899"/>
    <n v="2922.22"/>
    <n v="2952.04"/>
    <n v="4494673.57"/>
    <x v="12"/>
    <s v="IB"/>
    <x v="0"/>
    <n v="0.9899"/>
    <b v="1"/>
    <x v="0"/>
    <x v="10"/>
  </r>
  <r>
    <s v="KAPW-IB-106716-14-01-2022"/>
    <s v="LTM/0973/22-23"/>
    <n v="76482"/>
    <n v="5402.33"/>
    <s v="AHB-011515"/>
    <s v="KPEX-SB-101969"/>
    <d v="2023-02-15T00:00:00"/>
    <n v="109408159"/>
    <n v="2.0199999999999999E-2"/>
    <n v="753.65"/>
    <n v="37309.18"/>
    <n v="1171675.04"/>
    <x v="12"/>
    <s v="IB"/>
    <x v="0"/>
    <n v="2.0199999999999999E-2"/>
    <b v="1"/>
    <x v="0"/>
    <x v="18"/>
  </r>
  <r>
    <s v="KAPW-IB-106716-14-01-2022"/>
    <s v="LTM/0974/22-23"/>
    <n v="5988"/>
    <n v="5402.33"/>
    <s v="AHB-011516"/>
    <s v="KPEX-SB-101961"/>
    <d v="2023-02-15T00:00:00"/>
    <n v="8565876.7899999991"/>
    <n v="2.0199999999999999E-2"/>
    <n v="59.63"/>
    <n v="2952.04"/>
    <n v="91717.05"/>
    <x v="12"/>
    <s v="IB"/>
    <x v="0"/>
    <n v="2.0199999999999999E-2"/>
    <b v="1"/>
    <x v="0"/>
    <x v="18"/>
  </r>
  <r>
    <s v="KAPE-IB-81883-28-11-2022"/>
    <s v="LTM/0967/22-23"/>
    <n v="15766"/>
    <n v="5503.201"/>
    <s v="HMB-014458"/>
    <s v="KPPE-SB-169689"/>
    <d v="2023-02-15T00:00:00"/>
    <n v="38064411.090000004"/>
    <n v="0.45917999999999998"/>
    <n v="4958.74"/>
    <n v="10799"/>
    <n v="4811713.32"/>
    <x v="12"/>
    <s v="IB"/>
    <x v="0"/>
    <n v="0.45918999999999999"/>
    <b v="0"/>
    <x v="0"/>
    <x v="19"/>
  </r>
  <r>
    <s v="KAPE-IB-81883-28-11-2022"/>
    <s v="LTM/0968/22-23"/>
    <n v="17728"/>
    <n v="5503.201"/>
    <s v="Open Account"/>
    <s v="KPPE-SB-169182"/>
    <d v="2023-02-14T00:00:00"/>
    <n v="39214906.630000003"/>
    <n v="0.53061000000000003"/>
    <n v="3320.56"/>
    <n v="6258"/>
    <n v="3753763.91"/>
    <x v="12"/>
    <s v="IB"/>
    <x v="0"/>
    <n v="0.53061000000000003"/>
    <b v="1"/>
    <x v="0"/>
    <x v="19"/>
  </r>
  <r>
    <s v="KPAF-TI-20925-21-11-2022"/>
    <s v="LTM/0973/22-23"/>
    <n v="76482"/>
    <n v="8308.2000000000007"/>
    <s v="AHB-011515"/>
    <s v="KPEX-SB-101969"/>
    <d v="2023-02-15T00:00:00"/>
    <n v="109408159"/>
    <n v="1"/>
    <n v="30"/>
    <n v="30"/>
    <n v="46640.02"/>
    <x v="12"/>
    <s v="TI"/>
    <x v="2"/>
    <n v="1"/>
    <b v="1"/>
    <x v="0"/>
    <x v="6"/>
  </r>
  <r>
    <s v="KPAF-TI-20925-21-11-2022"/>
    <s v="LTM/0973/22-23"/>
    <n v="76482"/>
    <n v="9606.2919999999995"/>
    <s v="AHB-011515"/>
    <s v="KPEX-SB-101969"/>
    <d v="2023-02-15T00:00:00"/>
    <n v="109408159"/>
    <n v="1"/>
    <n v="24"/>
    <n v="24"/>
    <n v="37312.019999999997"/>
    <x v="12"/>
    <s v="TI"/>
    <x v="2"/>
    <n v="1"/>
    <b v="1"/>
    <x v="0"/>
    <x v="6"/>
  </r>
  <r>
    <s v="KPFI-TI-24383-24-01-2023"/>
    <s v="LTM/0973/22-23"/>
    <n v="76482"/>
    <n v="4821.1090000000004"/>
    <s v="AHB-011515"/>
    <s v="KPEX-SB-101969"/>
    <d v="2023-02-15T00:00:00"/>
    <n v="109408159"/>
    <n v="1"/>
    <n v="35"/>
    <n v="35"/>
    <n v="54413.36"/>
    <x v="12"/>
    <s v="TI"/>
    <x v="2"/>
    <n v="1"/>
    <b v="1"/>
    <x v="0"/>
    <x v="6"/>
  </r>
  <r>
    <s v="KPFI-TI-24383-24-01-2023"/>
    <s v="LTM/0974/22-23"/>
    <n v="5988"/>
    <n v="4821.1090000000004"/>
    <s v="AHB-011516"/>
    <s v="KPEX-SB-101961"/>
    <d v="2023-02-15T00:00:00"/>
    <n v="8565876.7899999991"/>
    <n v="1"/>
    <n v="5"/>
    <n v="5"/>
    <n v="7690.51"/>
    <x v="12"/>
    <s v="TI"/>
    <x v="2"/>
    <n v="1"/>
    <b v="1"/>
    <x v="0"/>
    <x v="6"/>
  </r>
  <r>
    <s v="KPFI-TI-18448-06-12-2022"/>
    <s v="LTM/0974/22-23"/>
    <n v="5988"/>
    <n v="9606.1"/>
    <s v="AHB-011516"/>
    <s v="KPEX-SB-101961"/>
    <d v="2023-02-15T00:00:00"/>
    <n v="8565876.7899999991"/>
    <n v="1"/>
    <n v="14"/>
    <n v="14"/>
    <n v="21533.43"/>
    <x v="12"/>
    <s v="TI"/>
    <x v="2"/>
    <n v="1"/>
    <b v="1"/>
    <x v="0"/>
    <x v="6"/>
  </r>
  <r>
    <s v="PQIB-IB-3057-24-08-2020"/>
    <s v="LTM/0960/22-23"/>
    <n v="4946"/>
    <n v="2701.12"/>
    <s v="HMB-013769"/>
    <s v="KPPE-SB-170539"/>
    <d v="2023-02-16T00:00:00"/>
    <n v="38795449.439999998"/>
    <n v="0.8"/>
    <n v="12844"/>
    <n v="16055"/>
    <n v="15910602.140000001"/>
    <x v="12"/>
    <s v="IB"/>
    <x v="0"/>
    <n v="0.8"/>
    <b v="1"/>
    <x v="0"/>
    <x v="0"/>
  </r>
  <r>
    <s v="PQIB-IB-3057-24-08-2020"/>
    <s v="LTM/0963/22-23"/>
    <n v="73160"/>
    <n v="2701.12"/>
    <s v="ABL-000039"/>
    <s v="KPPE-SB-170395"/>
    <d v="2023-02-15T00:00:00"/>
    <n v="29628952.41"/>
    <n v="0.8"/>
    <n v="16712.34"/>
    <n v="20890.43"/>
    <n v="12252257.960000001"/>
    <x v="12"/>
    <s v="IB"/>
    <x v="0"/>
    <n v="0.8"/>
    <b v="1"/>
    <x v="0"/>
    <x v="0"/>
  </r>
  <r>
    <s v="PQIB-IB-3057-24-08-2020"/>
    <s v="LTM/0975/22-23"/>
    <n v="50503"/>
    <n v="2701.12"/>
    <s v="HMB-015166"/>
    <s v="KPPE-SB-170533"/>
    <d v="2023-02-16T00:00:00"/>
    <n v="55281159.159999996"/>
    <n v="0.8"/>
    <n v="5915.2"/>
    <n v="7394"/>
    <n v="18254266.899999999"/>
    <x v="12"/>
    <s v="IB"/>
    <x v="0"/>
    <n v="0.8"/>
    <b v="1"/>
    <x v="0"/>
    <x v="0"/>
  </r>
  <r>
    <s v="KAPW-IB-36748-19-09-2022"/>
    <s v="LTM/0960/22-23"/>
    <n v="4946"/>
    <n v="2847"/>
    <s v="HMB-013769"/>
    <s v="KPPE-SB-170539"/>
    <d v="2023-02-16T00:00:00"/>
    <n v="38795449.439999998"/>
    <n v="0.03"/>
    <n v="481.65"/>
    <n v="16055"/>
    <n v="596647.58000000007"/>
    <x v="12"/>
    <s v="IB"/>
    <x v="0"/>
    <n v="0.03"/>
    <b v="1"/>
    <x v="0"/>
    <x v="2"/>
  </r>
  <r>
    <s v="KAPW-IB-36748-19-09-2022"/>
    <s v="LTM/0963/22-23"/>
    <n v="73160"/>
    <n v="2847"/>
    <s v="ABL-000039"/>
    <s v="KPPE-SB-170395"/>
    <d v="2023-02-15T00:00:00"/>
    <n v="29628952.41"/>
    <n v="0.03"/>
    <n v="626.71"/>
    <n v="20890.43"/>
    <n v="459457.44000000006"/>
    <x v="12"/>
    <s v="IB"/>
    <x v="0"/>
    <n v="0.03"/>
    <b v="1"/>
    <x v="0"/>
    <x v="2"/>
  </r>
  <r>
    <s v="KAPW-IB-36748-19-09-2022"/>
    <s v="LTM/0975/22-23"/>
    <n v="50503"/>
    <n v="2847"/>
    <s v="HMB-015166"/>
    <s v="KPPE-SB-170533"/>
    <d v="2023-02-16T00:00:00"/>
    <n v="55281159.159999996"/>
    <n v="0.03"/>
    <n v="221.82"/>
    <n v="7394"/>
    <n v="684535.01"/>
    <x v="12"/>
    <s v="IB"/>
    <x v="0"/>
    <n v="0.03"/>
    <b v="1"/>
    <x v="0"/>
    <x v="2"/>
  </r>
  <r>
    <s v="KAPE-IB-93423-15-12-2022"/>
    <s v="LTM/0960/22-23"/>
    <n v="4946"/>
    <n v="2832.1089999999999"/>
    <s v="HMB-013769"/>
    <s v="KPPE-SB-170539"/>
    <d v="2023-02-16T00:00:00"/>
    <n v="38795449.439999998"/>
    <n v="0.04"/>
    <n v="642.20000000000005"/>
    <n v="16055"/>
    <n v="795530.1"/>
    <x v="12"/>
    <s v="IB"/>
    <x v="0"/>
    <n v="0.04"/>
    <b v="1"/>
    <x v="0"/>
    <x v="2"/>
  </r>
  <r>
    <s v="KAPE-IB-93423-15-12-2022"/>
    <s v="LTM/0963/22-23"/>
    <n v="73160"/>
    <n v="2832.1089999999999"/>
    <s v="ABL-000039"/>
    <s v="KPPE-SB-170395"/>
    <d v="2023-02-15T00:00:00"/>
    <n v="29628952.41"/>
    <n v="0.04"/>
    <n v="622.76"/>
    <n v="15569"/>
    <n v="439960.79"/>
    <x v="12"/>
    <s v="IB"/>
    <x v="0"/>
    <n v="0.04"/>
    <b v="1"/>
    <x v="0"/>
    <x v="2"/>
  </r>
  <r>
    <s v="KAPE-IB-93423-15-12-2022"/>
    <s v="LTM/0975/22-23"/>
    <n v="50503"/>
    <n v="2832.1089999999999"/>
    <s v="HMB-015166"/>
    <s v="KPPE-SB-170533"/>
    <d v="2023-02-16T00:00:00"/>
    <n v="55281159.159999996"/>
    <n v="0.04"/>
    <n v="295.76"/>
    <n v="7394"/>
    <n v="912713.34"/>
    <x v="12"/>
    <s v="IB"/>
    <x v="0"/>
    <n v="0.04"/>
    <b v="1"/>
    <x v="0"/>
    <x v="2"/>
  </r>
  <r>
    <s v="KAPW-IB-67755-26-11-2022"/>
    <s v="LTM/0960/22-23"/>
    <n v="4946"/>
    <n v="5503.201"/>
    <s v="HMB-013769"/>
    <s v="KPPE-SB-170539"/>
    <d v="2023-02-16T00:00:00"/>
    <n v="38795449.439999998"/>
    <n v="0.41666999999999998"/>
    <n v="6689.64"/>
    <n v="16055"/>
    <n v="8286850.2400000002"/>
    <x v="12"/>
    <s v="IB"/>
    <x v="0"/>
    <n v="0.41666999999999998"/>
    <b v="1"/>
    <x v="0"/>
    <x v="19"/>
  </r>
  <r>
    <s v="PQZI-EP-3657-13-08-2022"/>
    <s v="LTM/0976/22-23"/>
    <n v="7560"/>
    <n v="9607.11"/>
    <s v="ABL-000061"/>
    <s v="KPEX-SB-102635"/>
    <d v="2023-02-16T00:00:00"/>
    <n v="10407058.199999999"/>
    <n v="1"/>
    <n v="80"/>
    <n v="80"/>
    <n v="3588640.76"/>
    <x v="12"/>
    <s v="EP"/>
    <x v="2"/>
    <n v="1"/>
    <b v="1"/>
    <x v="0"/>
    <x v="6"/>
  </r>
  <r>
    <s v="KAPW-TI-25434-24-08-2022"/>
    <s v="LTM/0963/22-23"/>
    <n v="73160"/>
    <n v="9606.2199999999993"/>
    <s v="ABL-000039"/>
    <s v="KPPE-SB-170395"/>
    <d v="2023-02-15T00:00:00"/>
    <n v="29628952.41"/>
    <n v="1"/>
    <n v="25"/>
    <n v="25"/>
    <n v="20277.95"/>
    <x v="12"/>
    <s v="TI"/>
    <x v="2"/>
    <n v="1"/>
    <b v="1"/>
    <x v="0"/>
    <x v="6"/>
  </r>
  <r>
    <s v="KPAF-TI-27761-03-01-2023"/>
    <s v="LTM/0976/22-23"/>
    <n v="7560"/>
    <n v="5807.9"/>
    <s v="ABL-000061"/>
    <s v="KPEX-SB-102635"/>
    <d v="2023-02-16T00:00:00"/>
    <n v="10407058.199999999"/>
    <n v="1"/>
    <n v="40"/>
    <n v="40"/>
    <n v="1794320.38"/>
    <x v="12"/>
    <s v="TI"/>
    <x v="2"/>
    <n v="1"/>
    <b v="1"/>
    <x v="0"/>
    <x v="6"/>
  </r>
  <r>
    <s v="KPPI-IB-38567-19-01-2023"/>
    <s v="LTM/0960/22-23"/>
    <n v="4946"/>
    <n v="2915.11"/>
    <s v="HMB-013769"/>
    <s v="KPPE-SB-170539"/>
    <d v="2023-02-16T00:00:00"/>
    <n v="38795449.439999998"/>
    <n v="0.04"/>
    <n v="642.20000000000005"/>
    <n v="16055"/>
    <n v="795530.1"/>
    <x v="12"/>
    <s v="IB"/>
    <x v="0"/>
    <n v="0.04"/>
    <b v="1"/>
    <x v="0"/>
    <x v="2"/>
  </r>
  <r>
    <s v="KPPI-IB-38567-19-01-2023"/>
    <s v="LTM/0963/22-23"/>
    <n v="73160"/>
    <n v="2915.11"/>
    <s v="ABL-000039"/>
    <s v="KPPE-SB-170395"/>
    <d v="2023-02-15T00:00:00"/>
    <n v="29628952.41"/>
    <n v="0.04"/>
    <n v="835.62"/>
    <n v="20890.43"/>
    <n v="612615.32999999996"/>
    <x v="12"/>
    <s v="IB"/>
    <x v="0"/>
    <n v="0.04"/>
    <b v="1"/>
    <x v="0"/>
    <x v="2"/>
  </r>
  <r>
    <s v="KPPI-IB-38567-19-01-2023"/>
    <s v="LTM/0975/22-23"/>
    <n v="50503"/>
    <n v="2915.11"/>
    <s v="HMB-015166"/>
    <s v="KPPE-SB-170533"/>
    <d v="2023-02-16T00:00:00"/>
    <n v="55281159.159999996"/>
    <n v="0.04"/>
    <n v="295.76"/>
    <n v="7394"/>
    <n v="912713.34"/>
    <x v="12"/>
    <s v="IB"/>
    <x v="0"/>
    <n v="0.04"/>
    <b v="1"/>
    <x v="0"/>
    <x v="2"/>
  </r>
  <r>
    <s v="KAPE-IB-107391-09-01-2023"/>
    <s v="LTM/0960/22-23"/>
    <n v="4946"/>
    <n v="5201.009"/>
    <s v="HMB-013769"/>
    <s v="KPPE-SB-170539"/>
    <d v="2023-02-16T00:00:00"/>
    <n v="38795449.439999998"/>
    <n v="0.624"/>
    <n v="10018.32"/>
    <n v="16055"/>
    <n v="12410289.27"/>
    <x v="12"/>
    <s v="IB"/>
    <x v="0"/>
    <n v="0.624"/>
    <b v="1"/>
    <x v="0"/>
    <x v="10"/>
  </r>
  <r>
    <s v="KAPE-IB-107391-09-01-2023"/>
    <s v="LTM/0963/22-23"/>
    <n v="73160"/>
    <n v="5201.009"/>
    <s v="ABL-000039"/>
    <s v="KPPE-SB-170395"/>
    <d v="2023-02-15T00:00:00"/>
    <n v="29628952.41"/>
    <n v="0.624"/>
    <n v="9715.06"/>
    <n v="15569"/>
    <n v="6863391.0999999996"/>
    <x v="12"/>
    <s v="IB"/>
    <x v="0"/>
    <n v="0.624"/>
    <b v="1"/>
    <x v="0"/>
    <x v="10"/>
  </r>
  <r>
    <s v="KAPW-IB-106716-14-01-2022"/>
    <s v="LTM/0963/22-23"/>
    <n v="73160"/>
    <n v="5402.33"/>
    <s v="ABL-000039"/>
    <s v="KPPE-SB-170395"/>
    <d v="2023-02-15T00:00:00"/>
    <n v="29628952.41"/>
    <n v="1.0101"/>
    <n v="5375.18"/>
    <n v="5321.43"/>
    <n v="4359904.41"/>
    <x v="12"/>
    <s v="IB"/>
    <x v="0"/>
    <n v="1.0101"/>
    <b v="1"/>
    <x v="0"/>
    <x v="18"/>
  </r>
  <r>
    <s v="KAPE-IB-81883-28-11-2022"/>
    <s v="LTM/0963/22-23"/>
    <n v="73160"/>
    <n v="5503.201"/>
    <s v="ABL-000039"/>
    <s v="KPPE-SB-170395"/>
    <d v="2023-02-15T00:00:00"/>
    <n v="29628952.41"/>
    <n v="0.41666999999999998"/>
    <n v="6487.14"/>
    <n v="15569"/>
    <n v="4582964.9000000004"/>
    <x v="12"/>
    <s v="IB"/>
    <x v="0"/>
    <n v="0.41666999999999998"/>
    <b v="1"/>
    <x v="0"/>
    <x v="19"/>
  </r>
  <r>
    <s v="KPFI-TI-24383-24-01-2023"/>
    <s v="LTM/0963/22-23"/>
    <n v="73160"/>
    <n v="4821.1090000000004"/>
    <s v="ABL-000039"/>
    <s v="KPPE-SB-170395"/>
    <d v="2023-02-15T00:00:00"/>
    <n v="29628952.41"/>
    <n v="1"/>
    <n v="22"/>
    <n v="22"/>
    <n v="17844.59"/>
    <x v="12"/>
    <s v="TI"/>
    <x v="2"/>
    <n v="1"/>
    <b v="1"/>
    <x v="0"/>
    <x v="6"/>
  </r>
  <r>
    <s v="KPFI-TI-6435-29-08-2022"/>
    <s v="LTM/0963/22-23"/>
    <n v="73160"/>
    <n v="9606.1"/>
    <s v="ABL-000039"/>
    <s v="KPPE-SB-170395"/>
    <d v="2023-02-15T00:00:00"/>
    <n v="29628952.41"/>
    <n v="1"/>
    <n v="25"/>
    <n v="25"/>
    <n v="20277.95"/>
    <x v="12"/>
    <s v="TI"/>
    <x v="2"/>
    <n v="1"/>
    <b v="1"/>
    <x v="0"/>
    <x v="6"/>
  </r>
  <r>
    <s v="KPFI-TI-6435-29-08-2022"/>
    <s v="LTM/0976/22-23"/>
    <n v="7560"/>
    <n v="9606.1"/>
    <s v="ABL-000061"/>
    <s v="KPEX-SB-102635"/>
    <d v="2023-02-16T00:00:00"/>
    <n v="10407058.199999999"/>
    <n v="1"/>
    <n v="5"/>
    <n v="5"/>
    <n v="224290.05"/>
    <x v="12"/>
    <s v="TI"/>
    <x v="2"/>
    <n v="1"/>
    <b v="1"/>
    <x v="0"/>
    <x v="6"/>
  </r>
  <r>
    <s v="KPFI-TI-24555-25-01-2023"/>
    <s v="LTM/0976/22-23"/>
    <n v="7560"/>
    <n v="3920.99"/>
    <s v="ABL-000061"/>
    <s v="KPEX-SB-102635"/>
    <d v="2023-02-16T00:00:00"/>
    <n v="10407058.199999999"/>
    <n v="1"/>
    <n v="107"/>
    <n v="107"/>
    <n v="4799807.01"/>
    <x v="12"/>
    <s v="TI"/>
    <x v="2"/>
    <n v="1"/>
    <b v="1"/>
    <x v="0"/>
    <x v="6"/>
  </r>
  <r>
    <s v="PQIB-IB-3057-24-08-2020"/>
    <s v="LTM/0970/22-23"/>
    <n v="10224"/>
    <n v="2701.12"/>
    <s v="HMB-015879"/>
    <s v="KPPE-SB-171542"/>
    <d v="2023-02-17T00:00:00"/>
    <n v="41811298.719999999"/>
    <n v="0.8"/>
    <n v="14394.400000000001"/>
    <n v="17993"/>
    <n v="26771075.650000002"/>
    <x v="12"/>
    <s v="IB"/>
    <x v="0"/>
    <n v="0.8"/>
    <b v="1"/>
    <x v="0"/>
    <x v="0"/>
  </r>
  <r>
    <s v="PQIB-IB-3057-24-08-2020"/>
    <s v="LTM/0971/22-23"/>
    <n v="2760"/>
    <n v="2701.12"/>
    <s v="HMB-014872"/>
    <s v="KPAE-SB-49761"/>
    <d v="2023-02-16T00:00:00"/>
    <n v="6228392.2599999998"/>
    <n v="0.8"/>
    <n v="2752.7999999999997"/>
    <n v="3441"/>
    <n v="2537255.9"/>
    <x v="12"/>
    <s v="IB"/>
    <x v="0"/>
    <n v="0.8"/>
    <b v="1"/>
    <x v="0"/>
    <x v="0"/>
  </r>
  <r>
    <s v="KAPW-IB-36748-19-09-2022"/>
    <s v="LTM/0970/22-23"/>
    <n v="10224"/>
    <n v="2847"/>
    <s v="HMB-015879"/>
    <s v="KPPE-SB-171542"/>
    <d v="2023-02-17T00:00:00"/>
    <n v="41811298.719999999"/>
    <n v="0.03"/>
    <n v="539.79000000000008"/>
    <n v="17993"/>
    <n v="1003915.34"/>
    <x v="12"/>
    <s v="IB"/>
    <x v="0"/>
    <n v="0.03"/>
    <b v="1"/>
    <x v="0"/>
    <x v="2"/>
  </r>
  <r>
    <s v="KAPW-IB-36748-19-09-2022"/>
    <s v="LTM/0971/22-23"/>
    <n v="2760"/>
    <n v="2847"/>
    <s v="HMB-014872"/>
    <s v="KPAE-SB-49761"/>
    <d v="2023-02-16T00:00:00"/>
    <n v="6228392.2599999998"/>
    <n v="0.03"/>
    <n v="103.22999999999999"/>
    <n v="3441"/>
    <n v="95147.099999999991"/>
    <x v="12"/>
    <s v="IB"/>
    <x v="0"/>
    <n v="0.03"/>
    <b v="1"/>
    <x v="0"/>
    <x v="2"/>
  </r>
  <r>
    <s v="KAPE-IB-93423-15-12-2022"/>
    <s v="LTM/0970/22-23"/>
    <n v="10224"/>
    <n v="2832.1089999999999"/>
    <s v="HMB-015879"/>
    <s v="KPPE-SB-171542"/>
    <d v="2023-02-17T00:00:00"/>
    <n v="41811298.719999999"/>
    <n v="0.04"/>
    <n v="719.72"/>
    <n v="17993"/>
    <n v="1338553.79"/>
    <x v="12"/>
    <s v="IB"/>
    <x v="0"/>
    <n v="0.04"/>
    <b v="1"/>
    <x v="0"/>
    <x v="2"/>
  </r>
  <r>
    <s v="KAPE-IB-93423-15-12-2022"/>
    <s v="LTM/0971/22-23"/>
    <n v="2760"/>
    <n v="2832.1089999999999"/>
    <s v="HMB-014872"/>
    <s v="KPAE-SB-49761"/>
    <d v="2023-02-16T00:00:00"/>
    <n v="6228392.2599999998"/>
    <n v="0.04"/>
    <n v="137.63999999999999"/>
    <n v="3441"/>
    <n v="126862.8"/>
    <x v="12"/>
    <s v="IB"/>
    <x v="0"/>
    <n v="0.04"/>
    <b v="1"/>
    <x v="0"/>
    <x v="2"/>
  </r>
  <r>
    <s v="PQZI-EP-3657-13-08-2022"/>
    <s v="LTM/0978/22-23"/>
    <n v="34350"/>
    <n v="9607.11"/>
    <s v="ABL-000076"/>
    <s v="KPEX-SB-103317"/>
    <d v="2023-02-17T00:00:00"/>
    <n v="176902.5"/>
    <n v="1"/>
    <n v="270"/>
    <n v="270"/>
    <n v="30187779.829999998"/>
    <x v="12"/>
    <s v="EP"/>
    <x v="2"/>
    <n v="1"/>
    <b v="1"/>
    <x v="0"/>
    <x v="6"/>
  </r>
  <r>
    <s v="KPAF-TI-27761-03-01-2023"/>
    <s v="LTM/0978/22-23"/>
    <n v="34350"/>
    <n v="5807.9"/>
    <s v="ABL-000076"/>
    <s v="KPEX-SB-103317"/>
    <d v="2023-02-17T00:00:00"/>
    <n v="176902.5"/>
    <n v="1"/>
    <n v="20"/>
    <n v="20"/>
    <n v="2236131.84"/>
    <x v="12"/>
    <s v="TI"/>
    <x v="2"/>
    <n v="1"/>
    <b v="1"/>
    <x v="0"/>
    <x v="6"/>
  </r>
  <r>
    <s v="KPPI-IB-38567-19-01-2023"/>
    <s v="LTM/0970/22-23"/>
    <n v="10224"/>
    <n v="2915.11"/>
    <s v="HMB-015879"/>
    <s v="KPPE-SB-171542"/>
    <d v="2023-02-17T00:00:00"/>
    <n v="41811298.719999999"/>
    <n v="0.04"/>
    <n v="719.72"/>
    <n v="17993"/>
    <n v="1338553.79"/>
    <x v="12"/>
    <s v="IB"/>
    <x v="0"/>
    <n v="0.04"/>
    <b v="1"/>
    <x v="0"/>
    <x v="2"/>
  </r>
  <r>
    <s v="KPPI-IB-38567-19-01-2023"/>
    <s v="LTM/0971/22-23"/>
    <n v="2760"/>
    <n v="2915.11"/>
    <s v="HMB-014872"/>
    <s v="KPAE-SB-49761"/>
    <d v="2023-02-16T00:00:00"/>
    <n v="6228392.2599999998"/>
    <n v="0.04"/>
    <n v="137.63999999999999"/>
    <n v="3441"/>
    <n v="126862.8"/>
    <x v="12"/>
    <s v="IB"/>
    <x v="0"/>
    <n v="0.04"/>
    <b v="1"/>
    <x v="0"/>
    <x v="2"/>
  </r>
  <r>
    <s v="KAPE-TI-98935-23-12-2022"/>
    <s v="LTM/0971/22-23"/>
    <n v="2760"/>
    <n v="9607.19"/>
    <s v="HMB-014872"/>
    <s v="KPAE-SB-49761"/>
    <d v="2023-02-16T00:00:00"/>
    <n v="6228392.2599999998"/>
    <n v="1"/>
    <n v="110"/>
    <n v="110"/>
    <n v="101399.26"/>
    <x v="12"/>
    <s v="TI"/>
    <x v="2"/>
    <n v="1"/>
    <b v="1"/>
    <x v="0"/>
    <x v="6"/>
  </r>
  <r>
    <s v="KAPE-TI-98935-23-12-2022"/>
    <s v="LTM/0971/22-23"/>
    <n v="2760"/>
    <n v="9607.2000000000007"/>
    <s v="HMB-014872"/>
    <s v="KPAE-SB-49761"/>
    <d v="2023-02-16T00:00:00"/>
    <n v="6228392.2599999998"/>
    <n v="1"/>
    <n v="5"/>
    <n v="5"/>
    <n v="4609.67"/>
    <x v="12"/>
    <s v="TI"/>
    <x v="2"/>
    <n v="1"/>
    <b v="1"/>
    <x v="0"/>
    <x v="6"/>
  </r>
  <r>
    <s v="KAPE-IB-107391-09-01-2023"/>
    <s v="LTM/0970/22-23"/>
    <n v="10224"/>
    <n v="5201.009"/>
    <s v="HMB-015879"/>
    <s v="KPPE-SB-171542"/>
    <d v="2023-02-17T00:00:00"/>
    <n v="41811298.719999999"/>
    <n v="0.624"/>
    <n v="2900.3530000000001"/>
    <n v="4648"/>
    <n v="3669439"/>
    <x v="12"/>
    <s v="IB"/>
    <x v="0"/>
    <n v="0.624"/>
    <b v="1"/>
    <x v="0"/>
    <x v="10"/>
  </r>
  <r>
    <s v="KAPE-IB-107391-09-01-2023"/>
    <s v="LTM/0970/22-23"/>
    <n v="10224"/>
    <n v="5201.009"/>
    <s v="HMB-015879"/>
    <s v="KPPE-SB-171542"/>
    <d v="2023-02-17T00:00:00"/>
    <n v="41811298.719999999"/>
    <n v="0.56122000000000005"/>
    <n v="5973.63"/>
    <n v="10644"/>
    <n v="13572359.51"/>
    <x v="12"/>
    <s v="IB"/>
    <x v="0"/>
    <n v="0.56122000000000005"/>
    <b v="1"/>
    <x v="0"/>
    <x v="10"/>
  </r>
  <r>
    <s v="KAPE-IB-107391-09-01-2023"/>
    <s v="LTM/0971/22-23"/>
    <n v="2760"/>
    <n v="5201.009"/>
    <s v="HMB-014872"/>
    <s v="KPAE-SB-49761"/>
    <d v="2023-02-16T00:00:00"/>
    <n v="6228392.2599999998"/>
    <n v="0.56122000000000005"/>
    <n v="1931.1499999999999"/>
    <n v="3441"/>
    <n v="1779941.03"/>
    <x v="12"/>
    <s v="IB"/>
    <x v="0"/>
    <n v="0.56122000000000005"/>
    <b v="1"/>
    <x v="0"/>
    <x v="10"/>
  </r>
  <r>
    <s v="KAPW-IB-106716-14-01-2022"/>
    <s v="LTM/0970/22-23"/>
    <n v="10224"/>
    <n v="5402.33"/>
    <s v="HMB-015879"/>
    <s v="KPPE-SB-171542"/>
    <d v="2023-02-17T00:00:00"/>
    <n v="41811298.719999999"/>
    <n v="1.0101"/>
    <n v="2728.2799999999997"/>
    <n v="2701"/>
    <n v="3434248.24"/>
    <x v="12"/>
    <s v="IB"/>
    <x v="0"/>
    <n v="1.0101"/>
    <b v="1"/>
    <x v="0"/>
    <x v="18"/>
  </r>
  <r>
    <s v="KAPE-IB-81883-28-11-2022"/>
    <s v="LTM/0970/22-23"/>
    <n v="10224"/>
    <n v="5503.201"/>
    <s v="HMB-015879"/>
    <s v="KPPE-SB-171542"/>
    <d v="2023-02-17T00:00:00"/>
    <n v="41811298.719999999"/>
    <n v="0.41666999999999998"/>
    <n v="1936.6875"/>
    <n v="4648"/>
    <n v="2450258.0900000003"/>
    <x v="12"/>
    <s v="IB"/>
    <x v="0"/>
    <n v="0.41666999999999998"/>
    <b v="1"/>
    <x v="0"/>
    <x v="19"/>
  </r>
  <r>
    <s v="KAPE-IB-81883-28-11-2022"/>
    <s v="LTM/0970/22-23"/>
    <n v="10224"/>
    <n v="5503.201"/>
    <s v="HMB-015879"/>
    <s v="KPPE-SB-171542"/>
    <d v="2023-02-17T00:00:00"/>
    <n v="41811298.719999999"/>
    <n v="0.45917999999999998"/>
    <n v="4887.5099999999993"/>
    <n v="10644"/>
    <n v="11104233.949999999"/>
    <x v="12"/>
    <s v="IB"/>
    <x v="0"/>
    <n v="0.45917999999999998"/>
    <b v="1"/>
    <x v="0"/>
    <x v="19"/>
  </r>
  <r>
    <s v="KAPE-IB-81883-28-11-2022"/>
    <s v="LTM/0971/22-23"/>
    <n v="2760"/>
    <n v="5503.201"/>
    <s v="HMB-014872"/>
    <s v="KPAE-SB-49761"/>
    <d v="2023-02-16T00:00:00"/>
    <n v="6228392.2599999998"/>
    <n v="0.45917999999999998"/>
    <n v="1580.03"/>
    <n v="3441"/>
    <n v="1456313.72"/>
    <x v="12"/>
    <s v="IB"/>
    <x v="0"/>
    <n v="0.45917999999999998"/>
    <b v="1"/>
    <x v="0"/>
    <x v="19"/>
  </r>
  <r>
    <s v="KPFI-TI-6435-29-08-2022"/>
    <s v="LTM/0978/22-23"/>
    <n v="34350"/>
    <n v="9606.1"/>
    <s v="ABL-000076"/>
    <s v="KPEX-SB-103317"/>
    <d v="2023-02-17T00:00:00"/>
    <n v="176902.5"/>
    <n v="1"/>
    <n v="20"/>
    <n v="20"/>
    <n v="2236131.84"/>
    <x v="12"/>
    <s v="TI"/>
    <x v="2"/>
    <n v="1"/>
    <b v="1"/>
    <x v="0"/>
    <x v="6"/>
  </r>
  <r>
    <s v="KPFI-TI-24555-25-01-2023"/>
    <s v="LTM/0978/22-23"/>
    <n v="34350"/>
    <n v="3920.99"/>
    <s v="ABL-000076"/>
    <s v="KPEX-SB-103317"/>
    <d v="2023-02-17T00:00:00"/>
    <n v="176902.5"/>
    <n v="1"/>
    <n v="110"/>
    <n v="110"/>
    <n v="12298725.119999999"/>
    <x v="12"/>
    <s v="TI"/>
    <x v="2"/>
    <n v="1"/>
    <b v="1"/>
    <x v="0"/>
    <x v="6"/>
  </r>
  <r>
    <s v="KAPE-IB-196703-29-04-2022"/>
    <s v="LTM/0980/22-23"/>
    <n v="76510"/>
    <n v="2513.1"/>
    <s v="ABL-000073"/>
    <s v="KPEX-SB-104048"/>
    <d v="2023-02-18T00:00:00"/>
    <n v="107396714.64"/>
    <n v="0.04"/>
    <n v="1415.31"/>
    <n v="35382.65"/>
    <n v="2281724.3199999998"/>
    <x v="12"/>
    <s v="IB"/>
    <x v="0"/>
    <n v="0.04"/>
    <b v="1"/>
    <x v="0"/>
    <x v="2"/>
  </r>
  <r>
    <s v="PQIB-IB-3057-24-08-2020"/>
    <s v="LTM/0911/22-23"/>
    <n v="26198"/>
    <n v="2701.12"/>
    <s v="HMB-011363"/>
    <s v="KPEX-SB-104049"/>
    <d v="2023-02-18T00:00:00"/>
    <n v="30517687.120000001"/>
    <n v="0.8"/>
    <n v="9564"/>
    <n v="11955"/>
    <n v="24328767.109999999"/>
    <x v="12"/>
    <s v="IB"/>
    <x v="0"/>
    <n v="0.8"/>
    <b v="1"/>
    <x v="0"/>
    <x v="0"/>
  </r>
  <r>
    <s v="PQIB-IB-3057-24-08-2020"/>
    <s v="LTM/0980/22-23"/>
    <n v="76510"/>
    <n v="2701.12"/>
    <s v="ABL-000073"/>
    <s v="KPEX-SB-104048"/>
    <d v="2023-02-18T00:00:00"/>
    <n v="107396714.64"/>
    <n v="0.8"/>
    <n v="28306.12"/>
    <n v="35382.65"/>
    <n v="45634357.509999998"/>
    <x v="12"/>
    <s v="IB"/>
    <x v="0"/>
    <n v="0.8"/>
    <b v="1"/>
    <x v="0"/>
    <x v="0"/>
  </r>
  <r>
    <s v="PQIB-IB-3057-24-08-2020"/>
    <s v="LTM/0981/22-23"/>
    <n v="39855"/>
    <n v="2701.12"/>
    <s v="HMB-016069"/>
    <s v="KPEX-SB-104050"/>
    <d v="2023-02-18T00:00:00"/>
    <n v="41090546.920000002"/>
    <n v="0.8"/>
    <n v="11611.199999999999"/>
    <n v="14514"/>
    <n v="14816034.359999999"/>
    <x v="12"/>
    <s v="IB"/>
    <x v="0"/>
    <n v="0.8"/>
    <b v="1"/>
    <x v="0"/>
    <x v="0"/>
  </r>
  <r>
    <s v="KAPW-IB-36748-19-09-2022"/>
    <s v="LTM/0911/22-23"/>
    <n v="26198"/>
    <n v="2847"/>
    <s v="HMB-011363"/>
    <s v="KPEX-SB-104049"/>
    <d v="2023-02-18T00:00:00"/>
    <n v="30517687.120000001"/>
    <n v="0.03"/>
    <n v="358.65"/>
    <n v="11955"/>
    <n v="912328.77000000014"/>
    <x v="12"/>
    <s v="IB"/>
    <x v="0"/>
    <n v="0.03"/>
    <b v="1"/>
    <x v="0"/>
    <x v="2"/>
  </r>
  <r>
    <s v="KAPW-IB-36748-19-09-2022"/>
    <s v="LTM/0980/22-23"/>
    <n v="76510"/>
    <n v="2847"/>
    <s v="ABL-000073"/>
    <s v="KPEX-SB-104048"/>
    <d v="2023-02-18T00:00:00"/>
    <n v="107396714.64"/>
    <n v="0.03"/>
    <n v="1061.48"/>
    <n v="35382.65"/>
    <n v="1711289.21"/>
    <x v="12"/>
    <s v="IB"/>
    <x v="0"/>
    <n v="0.03"/>
    <b v="1"/>
    <x v="0"/>
    <x v="2"/>
  </r>
  <r>
    <s v="KAPW-IB-36748-19-09-2022"/>
    <s v="LTM/0981/22-23"/>
    <n v="39855"/>
    <n v="2847"/>
    <s v="HMB-016069"/>
    <s v="KPEX-SB-104050"/>
    <d v="2023-02-18T00:00:00"/>
    <n v="41090546.920000002"/>
    <n v="0.03"/>
    <n v="435.42"/>
    <n v="14514"/>
    <n v="555601.29"/>
    <x v="12"/>
    <s v="IB"/>
    <x v="0"/>
    <n v="0.03"/>
    <b v="1"/>
    <x v="0"/>
    <x v="2"/>
  </r>
  <r>
    <s v="KAPE-IB-93423-15-12-2022"/>
    <s v="LTM/0911/22-23"/>
    <n v="26198"/>
    <n v="2832.1089999999999"/>
    <s v="HMB-011363"/>
    <s v="KPEX-SB-104049"/>
    <d v="2023-02-18T00:00:00"/>
    <n v="30517687.120000001"/>
    <n v="0.04"/>
    <n v="411.24"/>
    <n v="10281"/>
    <n v="1099158.2699999998"/>
    <x v="12"/>
    <s v="IB"/>
    <x v="0"/>
    <n v="0.04"/>
    <b v="1"/>
    <x v="0"/>
    <x v="2"/>
  </r>
  <r>
    <s v="KAPE-IB-93423-15-12-2022"/>
    <s v="LTM/0981/22-23"/>
    <n v="39855"/>
    <n v="2832.1089999999999"/>
    <s v="HMB-016069"/>
    <s v="KPEX-SB-104050"/>
    <d v="2023-02-18T00:00:00"/>
    <n v="41090546.920000002"/>
    <n v="0.04"/>
    <n v="580.56000000000006"/>
    <n v="14514"/>
    <n v="740801.72"/>
    <x v="12"/>
    <s v="IB"/>
    <x v="0"/>
    <n v="0.04"/>
    <b v="1"/>
    <x v="0"/>
    <x v="2"/>
  </r>
  <r>
    <s v="KAPE-IB-90728-12-12-2022"/>
    <s v="LTM/0911/22-23"/>
    <n v="26198"/>
    <n v="5201.009"/>
    <s v="HMB-011363"/>
    <s v="KPEX-SB-104049"/>
    <d v="2023-02-18T00:00:00"/>
    <n v="30517687.120000001"/>
    <n v="1.0101"/>
    <n v="1690.9099999999999"/>
    <n v="1674"/>
    <n v="2960994.33"/>
    <x v="12"/>
    <s v="IB"/>
    <x v="0"/>
    <n v="1.0101"/>
    <b v="1"/>
    <x v="0"/>
    <x v="10"/>
  </r>
  <r>
    <s v="KPAF-TI-64139-16-06-2022"/>
    <s v="LTM/0981/22-23"/>
    <n v="39855"/>
    <n v="8523.5990000000002"/>
    <s v="HMB-016069"/>
    <s v="KPEX-SB-104050"/>
    <d v="2023-02-18T00:00:00"/>
    <n v="41090546.920000002"/>
    <n v="1"/>
    <n v="5150"/>
    <n v="5150"/>
    <n v="5912564.9699999997"/>
    <x v="12"/>
    <s v="TI"/>
    <x v="2"/>
    <n v="1"/>
    <b v="1"/>
    <x v="0"/>
    <x v="6"/>
  </r>
  <r>
    <s v="KPPI-IB-38567-19-01-2023"/>
    <s v="LTM/0911/22-23"/>
    <n v="26198"/>
    <n v="2915.11"/>
    <s v="HMB-011363"/>
    <s v="KPEX-SB-104049"/>
    <d v="2023-02-18T00:00:00"/>
    <n v="30517687.120000001"/>
    <n v="0.04"/>
    <n v="478.2"/>
    <n v="11955"/>
    <n v="1216438.3599999996"/>
    <x v="12"/>
    <s v="IB"/>
    <x v="0"/>
    <n v="0.04"/>
    <b v="1"/>
    <x v="0"/>
    <x v="2"/>
  </r>
  <r>
    <s v="KPPI-IB-38567-19-01-2023"/>
    <s v="LTM/0981/22-23"/>
    <n v="39855"/>
    <n v="2915.11"/>
    <s v="HMB-016069"/>
    <s v="KPEX-SB-104050"/>
    <d v="2023-02-18T00:00:00"/>
    <n v="41090546.920000002"/>
    <n v="0.04"/>
    <n v="580.56000000000006"/>
    <n v="14514"/>
    <n v="740801.72"/>
    <x v="12"/>
    <s v="IB"/>
    <x v="0"/>
    <n v="0.04"/>
    <b v="1"/>
    <x v="0"/>
    <x v="2"/>
  </r>
  <r>
    <s v="KAPE-IB-107391-09-01-2023"/>
    <s v="LTM/0980/22-23"/>
    <n v="76510"/>
    <n v="5201.009"/>
    <s v="ABL-000073"/>
    <s v="KPEX-SB-104048"/>
    <d v="2023-02-18T00:00:00"/>
    <n v="107396714.64"/>
    <n v="0.9899"/>
    <n v="31241.07"/>
    <n v="31559.82"/>
    <n v="50366004.149999999"/>
    <x v="12"/>
    <s v="IB"/>
    <x v="0"/>
    <n v="0.9899"/>
    <b v="1"/>
    <x v="0"/>
    <x v="10"/>
  </r>
  <r>
    <s v="KAPE-IB-107391-09-01-2023"/>
    <s v="LTM/0981/22-23"/>
    <n v="39855"/>
    <n v="5201.009"/>
    <s v="HMB-016069"/>
    <s v="KPEX-SB-104050"/>
    <d v="2023-02-18T00:00:00"/>
    <n v="41090546.920000002"/>
    <n v="0.48980000000000001"/>
    <n v="2064.02"/>
    <n v="4214"/>
    <n v="1415691.27"/>
    <x v="12"/>
    <s v="IB"/>
    <x v="0"/>
    <n v="0.48980000000000001"/>
    <b v="1"/>
    <x v="0"/>
    <x v="10"/>
  </r>
  <r>
    <s v="KAPW-IB-106716-14-01-2022"/>
    <s v="LTM/0980/22-23"/>
    <n v="76510"/>
    <n v="5402.33"/>
    <s v="ABL-000073"/>
    <s v="KPEX-SB-104048"/>
    <d v="2023-02-18T00:00:00"/>
    <n v="107396714.64"/>
    <n v="2.0199999999999999E-2"/>
    <n v="714.73"/>
    <n v="35382.65"/>
    <n v="1152268.28"/>
    <x v="12"/>
    <s v="IB"/>
    <x v="0"/>
    <n v="2.0199999999999999E-2"/>
    <b v="1"/>
    <x v="0"/>
    <x v="18"/>
  </r>
  <r>
    <s v="KAPE-IB-81883-28-11-2022"/>
    <s v="LTM/0981/22-23"/>
    <n v="39855"/>
    <n v="5503.201"/>
    <s v="HMB-016069"/>
    <s v="KPEX-SB-104050"/>
    <d v="2023-02-18T00:00:00"/>
    <n v="41090546.920000002"/>
    <n v="0.53061000000000003"/>
    <n v="2235.9899999999998"/>
    <n v="4214"/>
    <n v="1533643.82"/>
    <x v="12"/>
    <s v="IB"/>
    <x v="0"/>
    <n v="0.53061000000000003"/>
    <b v="1"/>
    <x v="0"/>
    <x v="19"/>
  </r>
  <r>
    <s v="KPFI-TI-6435-29-08-2022"/>
    <s v="LTM/0980/22-23"/>
    <n v="76510"/>
    <n v="9606.1"/>
    <s v="ABL-000073"/>
    <s v="KPEX-SB-104048"/>
    <d v="2023-02-18T00:00:00"/>
    <n v="107396714.64"/>
    <n v="1"/>
    <n v="40"/>
    <n v="40"/>
    <n v="64486.91"/>
    <x v="12"/>
    <s v="TI"/>
    <x v="2"/>
    <n v="1"/>
    <b v="1"/>
    <x v="0"/>
    <x v="6"/>
  </r>
  <r>
    <s v="KAPW-IB-93598-24-01-2023"/>
    <s v="LTM/0980/22-23"/>
    <n v="76510"/>
    <n v="5201.009"/>
    <s v="ABL-000073"/>
    <s v="KPEX-SB-104048"/>
    <d v="2023-02-18T00:00:00"/>
    <n v="107396714.64"/>
    <n v="0.9899"/>
    <n v="3784.22"/>
    <n v="3822.83"/>
    <n v="6100816.6600000001"/>
    <x v="12"/>
    <s v="IB"/>
    <x v="0"/>
    <n v="0.9899"/>
    <b v="1"/>
    <x v="0"/>
    <x v="10"/>
  </r>
  <r>
    <s v="KPAF-TI-16105-20-10-2022"/>
    <s v="LTM/0980/22-23"/>
    <n v="76510"/>
    <n v="9606.2199999999993"/>
    <s v="ABL-000073"/>
    <s v="KPEX-SB-104048"/>
    <d v="2023-02-18T00:00:00"/>
    <n v="107396714.64"/>
    <n v="1"/>
    <n v="53.2"/>
    <n v="53.2"/>
    <n v="85767.59"/>
    <x v="12"/>
    <s v="TI"/>
    <x v="2"/>
    <n v="1"/>
    <b v="1"/>
    <x v="0"/>
    <x v="6"/>
  </r>
  <r>
    <s v="PQIB-IB-3057-24-08-2020"/>
    <s v="LTM/0983/22-23"/>
    <n v="5020"/>
    <n v="2701.12"/>
    <s v="HMB-016637"/>
    <s v="KPPE-SB-173771"/>
    <d v="2023-02-21T00:00:00"/>
    <n v="47437405.210000001"/>
    <n v="0.8"/>
    <n v="14493.19"/>
    <n v="18116.490000000002"/>
    <n v="43790522.939999998"/>
    <x v="12"/>
    <s v="IB"/>
    <x v="0"/>
    <n v="0.8"/>
    <b v="1"/>
    <x v="0"/>
    <x v="0"/>
  </r>
  <r>
    <s v="KAPW-IB-36748-19-09-2022"/>
    <s v="LTM/0983/22-23"/>
    <n v="5020"/>
    <n v="2847"/>
    <s v="HMB-016637"/>
    <s v="KPPE-SB-173771"/>
    <d v="2023-02-21T00:00:00"/>
    <n v="47437405.210000001"/>
    <n v="0.03"/>
    <n v="543.49"/>
    <n v="18116.490000000002"/>
    <n v="1642129.97"/>
    <x v="12"/>
    <s v="IB"/>
    <x v="0"/>
    <n v="0.03"/>
    <b v="1"/>
    <x v="0"/>
    <x v="2"/>
  </r>
  <r>
    <s v="KAPE-IB-93423-15-12-2022"/>
    <s v="LTM/0983/22-23"/>
    <n v="5020"/>
    <n v="2832.1089999999999"/>
    <s v="HMB-016637"/>
    <s v="KPPE-SB-173771"/>
    <d v="2023-02-21T00:00:00"/>
    <n v="47437405.210000001"/>
    <n v="0.04"/>
    <n v="43.68"/>
    <n v="1092"/>
    <n v="34700.35"/>
    <x v="12"/>
    <s v="IB"/>
    <x v="0"/>
    <n v="0.04"/>
    <b v="1"/>
    <x v="0"/>
    <x v="2"/>
  </r>
  <r>
    <s v="PQZI-EP-3657-13-08-2022"/>
    <s v="LTM/0986/22-23"/>
    <n v="19369"/>
    <n v="9607.11"/>
    <s v="HMB-016883"/>
    <s v="KPEX-SB-105265"/>
    <d v="2023-02-21T00:00:00"/>
    <n v="48862862.640000001"/>
    <n v="1"/>
    <n v="50"/>
    <n v="50"/>
    <n v="48862863"/>
    <x v="12"/>
    <s v="EP"/>
    <x v="2"/>
    <n v="1"/>
    <b v="1"/>
    <x v="0"/>
    <x v="6"/>
  </r>
  <r>
    <s v="KPPI-IB-38567-19-01-2023"/>
    <s v="LTM/0983/22-23"/>
    <n v="5020"/>
    <n v="2915.11"/>
    <s v="HMB-016637"/>
    <s v="KPPE-SB-173771"/>
    <d v="2023-02-21T00:00:00"/>
    <n v="47437405.210000001"/>
    <n v="0.04"/>
    <n v="43.68"/>
    <n v="1092"/>
    <n v="34700.35"/>
    <x v="12"/>
    <s v="IB"/>
    <x v="0"/>
    <n v="0.04"/>
    <b v="1"/>
    <x v="0"/>
    <x v="2"/>
  </r>
  <r>
    <s v="KAPW-IB-106716-14-01-2022"/>
    <s v="LTM/0983/22-23"/>
    <n v="5020"/>
    <n v="5402.33"/>
    <s v="HMB-016637"/>
    <s v="KPPE-SB-173771"/>
    <d v="2023-02-21T00:00:00"/>
    <n v="47437405.210000001"/>
    <n v="1.0101"/>
    <n v="1103.03"/>
    <n v="1092"/>
    <n v="876271.17"/>
    <x v="12"/>
    <s v="IB"/>
    <x v="0"/>
    <n v="1.0101"/>
    <b v="1"/>
    <x v="0"/>
    <x v="18"/>
  </r>
  <r>
    <s v="PQIB-IB-3057-24-08-2020"/>
    <s v="LTM/0992/22-23"/>
    <n v="27390"/>
    <n v="2701.12"/>
    <s v="HMB-017234"/>
    <s v="KPEX-SB-105871"/>
    <d v="2023-02-22T00:00:00"/>
    <n v="35998037.469999999"/>
    <n v="0.8"/>
    <n v="14440.8"/>
    <n v="18051"/>
    <n v="27276095.539999999"/>
    <x v="12"/>
    <s v="IB"/>
    <x v="0"/>
    <n v="0.8"/>
    <b v="1"/>
    <x v="0"/>
    <x v="0"/>
  </r>
  <r>
    <s v="PQIB-IB-3057-24-08-2020"/>
    <s v="LTM/0993/22-23"/>
    <n v="12720"/>
    <n v="2701.12"/>
    <s v="HMB-017250"/>
    <s v="KPEX-SB-105863"/>
    <d v="2023-02-22T00:00:00"/>
    <n v="15390840.289999999"/>
    <n v="0.8"/>
    <n v="9464"/>
    <n v="11830"/>
    <n v="6378268.0300000003"/>
    <x v="12"/>
    <s v="IB"/>
    <x v="0"/>
    <n v="0.8"/>
    <b v="1"/>
    <x v="0"/>
    <x v="0"/>
  </r>
  <r>
    <s v="KAPW-IB-36748-19-09-2022"/>
    <s v="LTM/0992/22-23"/>
    <n v="27390"/>
    <n v="2847"/>
    <s v="HMB-017234"/>
    <s v="KPEX-SB-105871"/>
    <d v="2023-02-22T00:00:00"/>
    <n v="35998037.469999999"/>
    <n v="0.03"/>
    <n v="541.53"/>
    <n v="18051"/>
    <n v="1022853.5800000001"/>
    <x v="12"/>
    <s v="IB"/>
    <x v="0"/>
    <n v="0.03"/>
    <b v="1"/>
    <x v="0"/>
    <x v="2"/>
  </r>
  <r>
    <s v="KAPW-IB-36748-19-09-2022"/>
    <s v="LTM/0993/22-23"/>
    <n v="12720"/>
    <n v="2847"/>
    <s v="HMB-017250"/>
    <s v="KPEX-SB-105863"/>
    <d v="2023-02-22T00:00:00"/>
    <n v="15390840.289999999"/>
    <n v="0.03"/>
    <n v="354.9"/>
    <n v="11830"/>
    <n v="239185.05"/>
    <x v="12"/>
    <s v="IB"/>
    <x v="0"/>
    <n v="0.03"/>
    <b v="1"/>
    <x v="0"/>
    <x v="2"/>
  </r>
  <r>
    <s v="KAPE-IB-93423-15-12-2022"/>
    <s v="LTM/0992/22-23"/>
    <n v="27390"/>
    <n v="2832.1089999999999"/>
    <s v="HMB-017234"/>
    <s v="KPEX-SB-105871"/>
    <d v="2023-02-22T00:00:00"/>
    <n v="35998037.469999999"/>
    <n v="0.04"/>
    <n v="521"/>
    <n v="13025"/>
    <n v="1244475.8"/>
    <x v="12"/>
    <s v="IB"/>
    <x v="0"/>
    <n v="0.04"/>
    <b v="1"/>
    <x v="0"/>
    <x v="2"/>
  </r>
  <r>
    <s v="KAPE-IB-93423-15-12-2022"/>
    <s v="LTM/0993/22-23"/>
    <n v="12720"/>
    <n v="2832.1089999999999"/>
    <s v="HMB-017250"/>
    <s v="KPEX-SB-105863"/>
    <d v="2023-02-22T00:00:00"/>
    <n v="15390840.289999999"/>
    <n v="0.04"/>
    <n v="473.2"/>
    <n v="11830"/>
    <n v="318913.40000000002"/>
    <x v="12"/>
    <s v="IB"/>
    <x v="0"/>
    <n v="0.04"/>
    <b v="1"/>
    <x v="0"/>
    <x v="2"/>
  </r>
  <r>
    <s v="KPAF-TI-64139-16-06-2022"/>
    <s v="LTM/0992/22-23"/>
    <n v="27390"/>
    <n v="8523.5990000000002"/>
    <s v="HMB-017234"/>
    <s v="KPEX-SB-105871"/>
    <d v="2023-02-22T00:00:00"/>
    <n v="35998037.469999999"/>
    <n v="1"/>
    <n v="3500"/>
    <n v="3500"/>
    <n v="2077454.33"/>
    <x v="12"/>
    <s v="TI"/>
    <x v="2"/>
    <n v="1"/>
    <b v="1"/>
    <x v="0"/>
    <x v="6"/>
  </r>
  <r>
    <s v="KPPI-IB-38567-19-01-2023"/>
    <s v="LTM/0992/22-23"/>
    <n v="27390"/>
    <n v="2915.11"/>
    <s v="HMB-017234"/>
    <s v="KPEX-SB-105871"/>
    <d v="2023-02-22T00:00:00"/>
    <n v="35998037.469999999"/>
    <n v="0.04"/>
    <n v="722.04"/>
    <n v="18051"/>
    <n v="1363804.78"/>
    <x v="12"/>
    <s v="IB"/>
    <x v="0"/>
    <n v="0.04"/>
    <b v="1"/>
    <x v="0"/>
    <x v="2"/>
  </r>
  <r>
    <s v="KPPI-IB-38567-19-01-2023"/>
    <s v="LTM/0993/22-23"/>
    <n v="12720"/>
    <n v="2915.11"/>
    <s v="HMB-017250"/>
    <s v="KPEX-SB-105863"/>
    <d v="2023-02-22T00:00:00"/>
    <n v="15390840.289999999"/>
    <n v="0.04"/>
    <n v="473.2"/>
    <n v="11830"/>
    <n v="318913.40000000002"/>
    <x v="12"/>
    <s v="IB"/>
    <x v="0"/>
    <n v="0.04"/>
    <b v="1"/>
    <x v="0"/>
    <x v="2"/>
  </r>
  <r>
    <s v="KAPE-IB-81883-28-11-2022"/>
    <s v="LTM/0993/22-23"/>
    <n v="12720"/>
    <n v="5503.201"/>
    <s v="HMB-017250"/>
    <s v="KPEX-SB-105863"/>
    <d v="2023-02-22T00:00:00"/>
    <n v="15390840.289999999"/>
    <n v="0.53061000000000003"/>
    <n v="6277.12"/>
    <n v="11830"/>
    <n v="4230468.5"/>
    <x v="12"/>
    <s v="IB"/>
    <x v="0"/>
    <n v="0.53061000000000003"/>
    <b v="1"/>
    <x v="0"/>
    <x v="19"/>
  </r>
  <r>
    <s v="KAPW-IB-93598-24-01-2023"/>
    <s v="LTM/0992/22-23"/>
    <n v="27390"/>
    <n v="5201.009"/>
    <s v="HMB-017234"/>
    <s v="KPEX-SB-105871"/>
    <d v="2023-02-22T00:00:00"/>
    <n v="35998037.469999999"/>
    <n v="1.0101"/>
    <n v="5076.76"/>
    <n v="5026"/>
    <n v="3013353.44"/>
    <x v="12"/>
    <s v="IB"/>
    <x v="0"/>
    <n v="1.0101"/>
    <b v="1"/>
    <x v="0"/>
    <x v="10"/>
  </r>
  <r>
    <s v="KAPW-IB-93598-24-01-2023"/>
    <s v="LTM/0993/22-23"/>
    <n v="12720"/>
    <n v="5201.009"/>
    <s v="HMB-017250"/>
    <s v="KPEX-SB-105863"/>
    <d v="2023-02-22T00:00:00"/>
    <n v="15390840.289999999"/>
    <n v="0.48980000000000001"/>
    <n v="5794.33"/>
    <n v="11830"/>
    <n v="3905091.91"/>
    <x v="12"/>
    <s v="IB"/>
    <x v="0"/>
    <n v="0.48980000000000001"/>
    <b v="1"/>
    <x v="0"/>
    <x v="10"/>
  </r>
  <r>
    <s v="PQIB-IB-3057-24-08-2020"/>
    <s v="LTM/0999/22-23"/>
    <n v="11660"/>
    <n v="2701.12"/>
    <s v="HMB-017517"/>
    <s v="KPEX-SB-106502"/>
    <d v="2023-02-23T00:00:00"/>
    <n v="23954766.27"/>
    <n v="0.8"/>
    <n v="10596.8"/>
    <n v="13246"/>
    <n v="19436406.170000002"/>
    <x v="12"/>
    <s v="IB"/>
    <x v="0"/>
    <n v="0.8"/>
    <b v="1"/>
    <x v="0"/>
    <x v="0"/>
  </r>
  <r>
    <s v="PQIB-IB-3057-24-08-2020"/>
    <s v="LTM/1000/22-23"/>
    <n v="37620"/>
    <n v="2701.12"/>
    <s v="HMB-017518"/>
    <s v="KPEX-SB-106504"/>
    <d v="2023-02-23T00:00:00"/>
    <n v="27892007.629999999"/>
    <n v="0.8"/>
    <n v="10234.400000000001"/>
    <n v="12793"/>
    <n v="24520446.27"/>
    <x v="12"/>
    <s v="IB"/>
    <x v="0"/>
    <n v="0.8"/>
    <b v="1"/>
    <x v="0"/>
    <x v="0"/>
  </r>
  <r>
    <s v="PQIB-IB-3057-24-08-2020"/>
    <s v="LTM/1001/22-23"/>
    <n v="12094"/>
    <n v="2701.12"/>
    <s v="HMB-017676"/>
    <s v="KPPE-SB-175263"/>
    <d v="2023-02-23T00:00:00"/>
    <n v="27778774.02"/>
    <n v="0.8"/>
    <n v="11026.4"/>
    <n v="13783"/>
    <n v="11392507.710000001"/>
    <x v="12"/>
    <s v="IB"/>
    <x v="0"/>
    <n v="0.8"/>
    <b v="1"/>
    <x v="0"/>
    <x v="0"/>
  </r>
  <r>
    <s v="KAPW-IB-36748-19-09-2022"/>
    <s v="LTM/0999/22-23"/>
    <n v="11660"/>
    <n v="2847"/>
    <s v="HMB-017517"/>
    <s v="KPEX-SB-106502"/>
    <d v="2023-02-23T00:00:00"/>
    <n v="23954766.27"/>
    <n v="0.03"/>
    <n v="397.38"/>
    <n v="13246"/>
    <n v="728865.23"/>
    <x v="12"/>
    <s v="IB"/>
    <x v="0"/>
    <n v="0.03"/>
    <b v="1"/>
    <x v="0"/>
    <x v="2"/>
  </r>
  <r>
    <s v="KAPW-IB-36748-19-09-2022"/>
    <s v="LTM/1000/22-23"/>
    <n v="37620"/>
    <n v="2847"/>
    <s v="HMB-017518"/>
    <s v="KPEX-SB-106504"/>
    <d v="2023-02-23T00:00:00"/>
    <n v="27892007.629999999"/>
    <n v="0.03"/>
    <n v="383.78999999999996"/>
    <n v="12793"/>
    <n v="919516.74"/>
    <x v="12"/>
    <s v="IB"/>
    <x v="0"/>
    <n v="0.03"/>
    <b v="1"/>
    <x v="0"/>
    <x v="2"/>
  </r>
  <r>
    <s v="KAPW-IB-36748-19-09-2022"/>
    <s v="LTM/1001/22-23"/>
    <n v="12094"/>
    <n v="2847"/>
    <s v="HMB-017676"/>
    <s v="KPPE-SB-175263"/>
    <d v="2023-02-23T00:00:00"/>
    <n v="27778774.02"/>
    <n v="0.03"/>
    <n v="413.49"/>
    <n v="13783"/>
    <n v="427219.04"/>
    <x v="12"/>
    <s v="IB"/>
    <x v="0"/>
    <n v="0.03"/>
    <b v="1"/>
    <x v="0"/>
    <x v="2"/>
  </r>
  <r>
    <s v="KAPE-IB-93423-15-12-2022"/>
    <s v="LTM/0999/22-23"/>
    <n v="11660"/>
    <n v="2832.1089999999999"/>
    <s v="HMB-017517"/>
    <s v="KPEX-SB-106502"/>
    <d v="2023-02-23T00:00:00"/>
    <n v="23954766.27"/>
    <n v="0.04"/>
    <n v="529.84"/>
    <n v="13246"/>
    <n v="971820.31"/>
    <x v="12"/>
    <s v="IB"/>
    <x v="0"/>
    <n v="0.04"/>
    <b v="1"/>
    <x v="0"/>
    <x v="2"/>
  </r>
  <r>
    <s v="KAPE-IB-93423-15-12-2022"/>
    <s v="LTM/1000/22-23"/>
    <n v="37620"/>
    <n v="2832.1089999999999"/>
    <s v="HMB-017518"/>
    <s v="KPEX-SB-106504"/>
    <d v="2023-02-23T00:00:00"/>
    <n v="27892007.629999999"/>
    <n v="0.04"/>
    <n v="511.72"/>
    <n v="12793"/>
    <n v="1226022.31"/>
    <x v="12"/>
    <s v="IB"/>
    <x v="0"/>
    <n v="0.04"/>
    <b v="1"/>
    <x v="0"/>
    <x v="2"/>
  </r>
  <r>
    <s v="KAPE-IB-93423-15-12-2022"/>
    <s v="LTM/1001/22-23"/>
    <n v="12094"/>
    <n v="2832.1089999999999"/>
    <s v="HMB-017676"/>
    <s v="KPPE-SB-175263"/>
    <d v="2023-02-23T00:00:00"/>
    <n v="27778774.02"/>
    <n v="0.04"/>
    <n v="551.32000000000005"/>
    <n v="13783"/>
    <n v="569625.39"/>
    <x v="12"/>
    <s v="IB"/>
    <x v="0"/>
    <n v="0.04"/>
    <b v="1"/>
    <x v="0"/>
    <x v="2"/>
  </r>
  <r>
    <s v="KPPI-IB-38567-19-01-2023"/>
    <s v="LTM/0999/22-23"/>
    <n v="11660"/>
    <n v="2915.11"/>
    <s v="HMB-017517"/>
    <s v="KPEX-SB-106502"/>
    <d v="2023-02-23T00:00:00"/>
    <n v="23954766.27"/>
    <n v="0.04"/>
    <n v="529.84"/>
    <n v="13246"/>
    <n v="971820.31"/>
    <x v="12"/>
    <s v="IB"/>
    <x v="0"/>
    <n v="0.04"/>
    <b v="1"/>
    <x v="0"/>
    <x v="2"/>
  </r>
  <r>
    <s v="KPPI-IB-38567-19-01-2023"/>
    <s v="LTM/1000/22-23"/>
    <n v="37620"/>
    <n v="2915.11"/>
    <s v="HMB-017518"/>
    <s v="KPEX-SB-106504"/>
    <d v="2023-02-23T00:00:00"/>
    <n v="27892007.629999999"/>
    <n v="0.04"/>
    <n v="511.72"/>
    <n v="12793"/>
    <n v="1226022.31"/>
    <x v="12"/>
    <s v="IB"/>
    <x v="0"/>
    <n v="0.04"/>
    <b v="1"/>
    <x v="0"/>
    <x v="2"/>
  </r>
  <r>
    <s v="KPPI-IB-38567-19-01-2023"/>
    <s v="LTM/1001/22-23"/>
    <n v="12094"/>
    <n v="2915.11"/>
    <s v="HMB-017676"/>
    <s v="KPPE-SB-175263"/>
    <d v="2023-02-23T00:00:00"/>
    <n v="27778774.02"/>
    <n v="0.04"/>
    <n v="551.32000000000005"/>
    <n v="13783"/>
    <n v="569625.39"/>
    <x v="12"/>
    <s v="IB"/>
    <x v="0"/>
    <n v="0.04"/>
    <b v="1"/>
    <x v="0"/>
    <x v="2"/>
  </r>
  <r>
    <s v="KAPE-IB-81883-28-11-2022"/>
    <s v="LTM/0999/22-23"/>
    <n v="11660"/>
    <n v="5503.201"/>
    <s v="HMB-017517"/>
    <s v="KPEX-SB-106502"/>
    <d v="2023-02-23T00:00:00"/>
    <n v="23954766.27"/>
    <n v="0.53061000000000003"/>
    <n v="1765.34"/>
    <n v="3327"/>
    <n v="959839.86"/>
    <x v="12"/>
    <s v="IB"/>
    <x v="0"/>
    <n v="0.53061000000000003"/>
    <b v="1"/>
    <x v="0"/>
    <x v="19"/>
  </r>
  <r>
    <s v="KAPE-IB-81883-28-11-2022"/>
    <s v="LTM/1001/22-23"/>
    <n v="12094"/>
    <n v="5503.201"/>
    <s v="HMB-017676"/>
    <s v="KPPE-SB-175263"/>
    <d v="2023-02-23T00:00:00"/>
    <n v="27778774.02"/>
    <n v="0.41666999999999998"/>
    <n v="5742.96"/>
    <n v="13783"/>
    <n v="5933642.54"/>
    <x v="12"/>
    <s v="IB"/>
    <x v="0"/>
    <n v="0.41666999999999998"/>
    <b v="1"/>
    <x v="0"/>
    <x v="19"/>
  </r>
  <r>
    <s v="KAPW-IB-93598-24-01-2023"/>
    <s v="LTM/0999/22-23"/>
    <n v="11660"/>
    <n v="5201.009"/>
    <s v="HMB-017517"/>
    <s v="KPEX-SB-106502"/>
    <d v="2023-02-23T00:00:00"/>
    <n v="23954766.27"/>
    <n v="0.48980000000000001"/>
    <n v="1629.56"/>
    <n v="3327"/>
    <n v="886014.39"/>
    <x v="12"/>
    <s v="IB"/>
    <x v="0"/>
    <n v="0.48980000000000001"/>
    <b v="1"/>
    <x v="0"/>
    <x v="10"/>
  </r>
  <r>
    <s v="KAPW-IB-93598-24-01-2023"/>
    <s v="LTM/1001/22-23"/>
    <n v="12094"/>
    <n v="5201.009"/>
    <s v="HMB-017676"/>
    <s v="KPPE-SB-175263"/>
    <d v="2023-02-23T00:00:00"/>
    <n v="27778774.02"/>
    <n v="0.624"/>
    <n v="8600.59"/>
    <n v="13783"/>
    <n v="8886153.9499999993"/>
    <x v="12"/>
    <s v="IB"/>
    <x v="0"/>
    <n v="0.624"/>
    <b v="1"/>
    <x v="0"/>
    <x v="10"/>
  </r>
  <r>
    <s v="KAPE-IB-196703-29-04-2022"/>
    <s v="LTM/0991/22-23"/>
    <n v="32242"/>
    <n v="2513.1"/>
    <s v="BAF-006230"/>
    <s v="KPEX-SB-107142"/>
    <d v="2023-02-24T00:00:00"/>
    <n v="44829885.689999998"/>
    <n v="0.04"/>
    <n v="618.12"/>
    <n v="15453.06"/>
    <n v="950827.75"/>
    <x v="12"/>
    <s v="IB"/>
    <x v="0"/>
    <n v="0.04"/>
    <b v="1"/>
    <x v="0"/>
    <x v="2"/>
  </r>
  <r>
    <s v="PQIB-IB-3057-24-08-2020"/>
    <s v="LTM/0991/22-23"/>
    <n v="32242"/>
    <n v="2701.12"/>
    <s v="BAF-006230"/>
    <s v="KPEX-SB-107142"/>
    <d v="2023-02-24T00:00:00"/>
    <n v="44829885.689999998"/>
    <n v="0.8"/>
    <n v="12362.45"/>
    <n v="15453.06"/>
    <n v="19016631.969999999"/>
    <x v="12"/>
    <s v="IB"/>
    <x v="0"/>
    <n v="0.8"/>
    <b v="1"/>
    <x v="0"/>
    <x v="0"/>
  </r>
  <r>
    <s v="PQIB-IB-3057-24-08-2020"/>
    <s v="LTM/1005/22-23"/>
    <n v="13169"/>
    <n v="2701.12"/>
    <s v="HMB-017917"/>
    <s v="KPEX-SB-107177"/>
    <d v="2023-02-24T00:00:00"/>
    <n v="23985927.350000001"/>
    <n v="0.8"/>
    <n v="13910.400000000001"/>
    <n v="17388"/>
    <n v="9900824.6400000006"/>
    <x v="12"/>
    <s v="IB"/>
    <x v="0"/>
    <n v="0.8"/>
    <b v="1"/>
    <x v="0"/>
    <x v="0"/>
  </r>
  <r>
    <s v="PQIB-IB-3057-24-08-2020"/>
    <s v="LTM/1007/22-23"/>
    <n v="25000"/>
    <n v="2701.12"/>
    <s v="HMB-018185"/>
    <s v="KPEX-SB-107178"/>
    <d v="2023-02-24T00:00:00"/>
    <n v="56886441.170000002"/>
    <n v="0.8"/>
    <n v="20800"/>
    <n v="26000"/>
    <n v="23929128.539999999"/>
    <x v="12"/>
    <s v="IB"/>
    <x v="0"/>
    <n v="0.8"/>
    <b v="1"/>
    <x v="0"/>
    <x v="0"/>
  </r>
  <r>
    <s v="PQIB-IB-3057-24-08-2020"/>
    <s v="LTM/1008/22-23"/>
    <n v="55000"/>
    <n v="2701.12"/>
    <s v="HMB-018184"/>
    <s v="KPEX-SB-107157"/>
    <d v="2023-02-24T00:00:00"/>
    <n v="106140782"/>
    <n v="0.8"/>
    <n v="38808"/>
    <n v="48510"/>
    <n v="44546995.789999999"/>
    <x v="12"/>
    <s v="IB"/>
    <x v="0"/>
    <n v="0.8"/>
    <b v="1"/>
    <x v="0"/>
    <x v="0"/>
  </r>
  <r>
    <s v="KAPW-IB-36748-19-09-2022"/>
    <s v="LTM/0991/22-23"/>
    <n v="32242"/>
    <n v="2847"/>
    <s v="BAF-006230"/>
    <s v="KPEX-SB-107142"/>
    <d v="2023-02-24T00:00:00"/>
    <n v="44829885.689999998"/>
    <n v="0.04"/>
    <n v="463.59"/>
    <n v="15453.06"/>
    <n v="713120.81"/>
    <x v="12"/>
    <s v="IB"/>
    <x v="0"/>
    <n v="0.03"/>
    <b v="0"/>
    <x v="0"/>
    <x v="2"/>
  </r>
  <r>
    <s v="KAPW-IB-36748-19-09-2022"/>
    <s v="LTM/1005/22-23"/>
    <n v="13169"/>
    <n v="2847"/>
    <s v="HMB-017917"/>
    <s v="KPEX-SB-107177"/>
    <d v="2023-02-24T00:00:00"/>
    <n v="23985927.350000001"/>
    <n v="0.03"/>
    <n v="8.52"/>
    <n v="284"/>
    <n v="371280.93"/>
    <x v="12"/>
    <s v="IB"/>
    <x v="0"/>
    <n v="0.03"/>
    <b v="1"/>
    <x v="0"/>
    <x v="2"/>
  </r>
  <r>
    <s v="KAPW-IB-36748-19-09-2022"/>
    <s v="LTM/1005/22-23"/>
    <n v="13169"/>
    <n v="2847"/>
    <s v="HMB-017917"/>
    <s v="KPEX-SB-107177"/>
    <d v="2023-02-24T00:00:00"/>
    <n v="23985927.350000001"/>
    <n v="3.0000000000000002E-2"/>
    <n v="513.12"/>
    <n v="17104"/>
    <n v="371280.93"/>
    <x v="12"/>
    <s v="IB"/>
    <x v="0"/>
    <n v="0.03"/>
    <b v="1"/>
    <x v="0"/>
    <x v="2"/>
  </r>
  <r>
    <s v="KAPW-IB-36748-19-09-2022"/>
    <s v="LTM/1007/22-23"/>
    <n v="25000"/>
    <n v="2847"/>
    <s v="HMB-018185"/>
    <s v="KPEX-SB-107178"/>
    <d v="2023-02-24T00:00:00"/>
    <n v="56886441.170000002"/>
    <n v="0.03"/>
    <n v="780"/>
    <n v="26000"/>
    <n v="897342.32"/>
    <x v="12"/>
    <s v="IB"/>
    <x v="0"/>
    <n v="0.03"/>
    <b v="1"/>
    <x v="0"/>
    <x v="2"/>
  </r>
  <r>
    <s v="KAPW-IB-36748-19-09-2022"/>
    <s v="LTM/1008/22-23"/>
    <n v="55000"/>
    <n v="2847"/>
    <s v="HMB-018184"/>
    <s v="KPEX-SB-107157"/>
    <d v="2023-02-24T00:00:00"/>
    <n v="106140782"/>
    <n v="0.03"/>
    <n v="1455.3"/>
    <n v="48510"/>
    <n v="1670512.34"/>
    <x v="12"/>
    <s v="IB"/>
    <x v="0"/>
    <n v="0.03"/>
    <b v="1"/>
    <x v="0"/>
    <x v="2"/>
  </r>
  <r>
    <s v="KAPE-IB-93423-15-12-2022"/>
    <s v="LTM/1005/22-23"/>
    <n v="13169"/>
    <n v="2832.1089999999999"/>
    <s v="HMB-017917"/>
    <s v="KPEX-SB-107177"/>
    <d v="2023-02-24T00:00:00"/>
    <n v="23985927.350000001"/>
    <n v="0.04"/>
    <n v="682.96"/>
    <n v="17074"/>
    <n v="469167.49"/>
    <x v="12"/>
    <s v="IB"/>
    <x v="0"/>
    <n v="0.04"/>
    <b v="1"/>
    <x v="0"/>
    <x v="2"/>
  </r>
  <r>
    <s v="PQZI-EP-3657-13-08-2022"/>
    <s v="LTM/1002/22-23"/>
    <n v="7335"/>
    <n v="9607.11"/>
    <s v="HMB-017755"/>
    <s v="KPEX-SB-107163"/>
    <d v="2023-02-24T00:00:00"/>
    <n v="13008607.630000001"/>
    <n v="1"/>
    <n v="60"/>
    <n v="60"/>
    <n v="6235335.3899999997"/>
    <x v="12"/>
    <s v="EP"/>
    <x v="2"/>
    <n v="1"/>
    <b v="1"/>
    <x v="0"/>
    <x v="6"/>
  </r>
  <r>
    <s v="KPPI-IB-38567-19-01-2023"/>
    <s v="LTM/1005/22-23"/>
    <n v="13169"/>
    <n v="2915.11"/>
    <s v="HMB-017917"/>
    <s v="KPEX-SB-107177"/>
    <d v="2023-02-24T00:00:00"/>
    <n v="23985927.350000001"/>
    <n v="0.04"/>
    <n v="695.5200000000001"/>
    <n v="17388"/>
    <n v="495041.23"/>
    <x v="12"/>
    <s v="IB"/>
    <x v="0"/>
    <n v="0.04"/>
    <b v="1"/>
    <x v="0"/>
    <x v="2"/>
  </r>
  <r>
    <s v="KPPI-IB-38567-19-01-2023"/>
    <s v="LTM/1007/22-23"/>
    <n v="25000"/>
    <n v="2915.11"/>
    <s v="HMB-018185"/>
    <s v="KPEX-SB-107178"/>
    <d v="2023-02-24T00:00:00"/>
    <n v="56886441.170000002"/>
    <n v="0.04"/>
    <n v="1040"/>
    <n v="26000"/>
    <n v="1196456.43"/>
    <x v="12"/>
    <s v="IB"/>
    <x v="0"/>
    <n v="0.04"/>
    <b v="1"/>
    <x v="0"/>
    <x v="2"/>
  </r>
  <r>
    <s v="KPPI-IB-38567-19-01-2023"/>
    <s v="LTM/1008/22-23"/>
    <n v="55000"/>
    <n v="2915.11"/>
    <s v="HMB-018184"/>
    <s v="KPEX-SB-107157"/>
    <d v="2023-02-24T00:00:00"/>
    <n v="106140782"/>
    <n v="0.04"/>
    <n v="1940.4"/>
    <n v="48510"/>
    <n v="2227349.79"/>
    <x v="12"/>
    <s v="IB"/>
    <x v="0"/>
    <n v="0.04"/>
    <b v="1"/>
    <x v="0"/>
    <x v="2"/>
  </r>
  <r>
    <s v="KAPE-TI-98935-23-12-2022"/>
    <s v="LTM/1007/22-23"/>
    <n v="25000"/>
    <n v="9607.19"/>
    <s v="HMB-018185"/>
    <s v="KPEX-SB-107178"/>
    <d v="2023-02-24T00:00:00"/>
    <n v="56886441.170000002"/>
    <n v="1"/>
    <n v="550"/>
    <n v="550"/>
    <n v="632741.38"/>
    <x v="12"/>
    <s v="TI"/>
    <x v="2"/>
    <n v="1"/>
    <b v="1"/>
    <x v="0"/>
    <x v="6"/>
  </r>
  <r>
    <s v="KAPE-TI-98935-23-12-2022"/>
    <s v="LTM/1007/22-23"/>
    <n v="25000"/>
    <n v="9607.2000000000007"/>
    <s v="HMB-018185"/>
    <s v="KPEX-SB-107178"/>
    <d v="2023-02-24T00:00:00"/>
    <n v="56886441.170000002"/>
    <n v="1"/>
    <n v="15"/>
    <n v="15"/>
    <n v="17256.580000000002"/>
    <x v="12"/>
    <s v="TI"/>
    <x v="2"/>
    <n v="1"/>
    <b v="1"/>
    <x v="0"/>
    <x v="6"/>
  </r>
  <r>
    <s v="KAPE-TI-98935-23-12-2022"/>
    <s v="LTM/1008/22-23"/>
    <n v="55000"/>
    <n v="9607.19"/>
    <s v="HMB-018184"/>
    <s v="KPEX-SB-107157"/>
    <d v="2023-02-24T00:00:00"/>
    <n v="106140782"/>
    <n v="1"/>
    <n v="1220"/>
    <n v="1220"/>
    <n v="1400415.76"/>
    <x v="12"/>
    <s v="TI"/>
    <x v="2"/>
    <n v="1"/>
    <b v="1"/>
    <x v="0"/>
    <x v="6"/>
  </r>
  <r>
    <s v="KAPE-TI-98935-23-12-2022"/>
    <s v="LTM/1008/22-23"/>
    <n v="55000"/>
    <n v="9607.2000000000007"/>
    <s v="HMB-018184"/>
    <s v="KPEX-SB-107157"/>
    <d v="2023-02-24T00:00:00"/>
    <n v="106140782"/>
    <n v="1"/>
    <n v="43"/>
    <n v="43"/>
    <n v="49358.92"/>
    <x v="12"/>
    <s v="TI"/>
    <x v="2"/>
    <n v="1"/>
    <b v="1"/>
    <x v="0"/>
    <x v="6"/>
  </r>
  <r>
    <s v="KAPW-IB-106716-14-01-2022"/>
    <s v="LTM/0991/22-23"/>
    <n v="32242"/>
    <n v="5402.33"/>
    <s v="BAF-006230"/>
    <s v="KPEX-SB-107142"/>
    <d v="2023-02-24T00:00:00"/>
    <n v="44829885.689999998"/>
    <n v="2.0199999999999999E-2"/>
    <n v="312.14999999999998"/>
    <n v="15453.06"/>
    <n v="480167.09"/>
    <x v="12"/>
    <s v="IB"/>
    <x v="0"/>
    <n v="2.0199999999999999E-2"/>
    <b v="1"/>
    <x v="0"/>
    <x v="18"/>
  </r>
  <r>
    <s v="KAPE-IB-81883-28-11-2022"/>
    <s v="LTM/1005/22-23"/>
    <n v="13169"/>
    <n v="5503.201"/>
    <s v="HMB-017917"/>
    <s v="KPEX-SB-107177"/>
    <d v="2023-02-24T00:00:00"/>
    <n v="23985927.350000001"/>
    <n v="0.53061000000000003"/>
    <n v="9059.64"/>
    <n v="17074"/>
    <n v="6223627.3499999996"/>
    <x v="12"/>
    <s v="IB"/>
    <x v="0"/>
    <n v="0.53061000000000003"/>
    <b v="1"/>
    <x v="0"/>
    <x v="19"/>
  </r>
  <r>
    <s v="KAPW-IB-93598-24-01-2023"/>
    <s v="LTM/0991/22-23"/>
    <n v="32242"/>
    <n v="5201.009"/>
    <s v="BAF-006230"/>
    <s v="KPEX-SB-107142"/>
    <d v="2023-02-24T00:00:00"/>
    <n v="44829885.689999998"/>
    <n v="0.9899"/>
    <n v="15296.98"/>
    <n v="15453.06"/>
    <n v="23530694.879999999"/>
    <x v="12"/>
    <s v="IB"/>
    <x v="0"/>
    <n v="0.9899"/>
    <b v="1"/>
    <x v="0"/>
    <x v="10"/>
  </r>
  <r>
    <s v="KAPW-IB-93598-24-01-2023"/>
    <s v="LTM/1005/22-23"/>
    <n v="13169"/>
    <n v="5201.009"/>
    <s v="HMB-017917"/>
    <s v="KPEX-SB-107177"/>
    <d v="2023-02-24T00:00:00"/>
    <n v="23985927.350000001"/>
    <n v="1.0101"/>
    <n v="317.17"/>
    <n v="314"/>
    <n v="654059.81999999995"/>
    <x v="12"/>
    <s v="IB"/>
    <x v="0"/>
    <n v="1.0101"/>
    <b v="1"/>
    <x v="0"/>
    <x v="10"/>
  </r>
  <r>
    <s v="KAPW-IB-93598-24-01-2023"/>
    <s v="LTM/1005/22-23"/>
    <n v="13169"/>
    <n v="5201.009"/>
    <s v="HMB-017917"/>
    <s v="KPEX-SB-107177"/>
    <d v="2023-02-24T00:00:00"/>
    <n v="23985927.350000001"/>
    <n v="0.48980000000000001"/>
    <n v="8362.85"/>
    <n v="17074"/>
    <n v="5744959.1799999997"/>
    <x v="12"/>
    <s v="IB"/>
    <x v="0"/>
    <n v="0.48980000000000001"/>
    <b v="1"/>
    <x v="0"/>
    <x v="10"/>
  </r>
  <r>
    <s v="KAPW-IB-93598-24-01-2023"/>
    <s v="LTM/1007/22-23"/>
    <n v="25000"/>
    <n v="5201.009"/>
    <s v="HMB-018185"/>
    <s v="KPEX-SB-107178"/>
    <d v="2023-02-24T00:00:00"/>
    <n v="56886441.170000002"/>
    <n v="1.0101"/>
    <n v="26262.6"/>
    <n v="26000"/>
    <n v="30213515.920000002"/>
    <x v="12"/>
    <s v="IB"/>
    <x v="0"/>
    <n v="1.0101"/>
    <b v="1"/>
    <x v="0"/>
    <x v="10"/>
  </r>
  <r>
    <s v="KAPW-IB-93598-24-01-2023"/>
    <s v="LTM/1008/22-23"/>
    <n v="55000"/>
    <n v="5201.009"/>
    <s v="HMB-018184"/>
    <s v="KPEX-SB-107157"/>
    <d v="2023-02-24T00:00:00"/>
    <n v="106140782"/>
    <n v="1.0101"/>
    <n v="48999.95"/>
    <n v="48510"/>
    <n v="56246149.409999996"/>
    <x v="12"/>
    <s v="IB"/>
    <x v="0"/>
    <n v="1.0101"/>
    <b v="1"/>
    <x v="0"/>
    <x v="10"/>
  </r>
  <r>
    <s v="KPAF-TI-16105-20-10-2022"/>
    <s v="LTM/0991/22-23"/>
    <n v="32242"/>
    <n v="9606.2199999999993"/>
    <s v="BAF-006230"/>
    <s v="KPEX-SB-107142"/>
    <d v="2023-02-24T00:00:00"/>
    <n v="44829885.689999998"/>
    <n v="1"/>
    <n v="50"/>
    <n v="50"/>
    <n v="76912.88"/>
    <x v="12"/>
    <s v="TI"/>
    <x v="2"/>
    <n v="1"/>
    <b v="1"/>
    <x v="0"/>
    <x v="6"/>
  </r>
  <r>
    <s v="KPAF-TI-11095-19-09-2022"/>
    <s v="LTM/1002/22-23"/>
    <n v="7335"/>
    <n v="9606.2199999999993"/>
    <s v="HMB-017755"/>
    <s v="KPEX-SB-107163"/>
    <d v="2023-02-24T00:00:00"/>
    <n v="13008607.630000001"/>
    <n v="1"/>
    <n v="60"/>
    <n v="60"/>
    <n v="6293859.2199999997"/>
    <x v="12"/>
    <s v="TI"/>
    <x v="2"/>
    <n v="1"/>
    <b v="1"/>
    <x v="0"/>
    <x v="6"/>
  </r>
  <r>
    <s v="KPAF-TI-11095-19-09-2022"/>
    <s v="LTM/1005/22-23"/>
    <n v="13169"/>
    <n v="9606.2199999999993"/>
    <s v="HMB-017917"/>
    <s v="KPEX-SB-107177"/>
    <d v="2023-02-24T00:00:00"/>
    <n v="23985927.350000001"/>
    <n v="1"/>
    <n v="175.38"/>
    <n v="175.38"/>
    <n v="126966.73000000001"/>
    <x v="12"/>
    <s v="TI"/>
    <x v="2"/>
    <n v="1"/>
    <b v="1"/>
    <x v="0"/>
    <x v="6"/>
  </r>
  <r>
    <s v="KAPW-TI-57888-05-11-2022"/>
    <s v="LTM/1002/22-23"/>
    <n v="7335"/>
    <n v="9606.1"/>
    <s v="HMB-017755"/>
    <s v="KPEX-SB-107163"/>
    <d v="2023-02-24T00:00:00"/>
    <n v="13008607.630000001"/>
    <n v="1"/>
    <n v="5"/>
    <n v="5"/>
    <n v="479413.27"/>
    <x v="12"/>
    <s v="TI"/>
    <x v="2"/>
    <n v="1"/>
    <b v="1"/>
    <x v="0"/>
    <x v="6"/>
  </r>
  <r>
    <s v="KPAF-TI-12219-26-09-2022"/>
    <s v="LTM/0991/22-23"/>
    <n v="32242"/>
    <n v="9606.2199999999993"/>
    <s v="BAF-006230"/>
    <s v="KPEX-SB-107142"/>
    <d v="2023-02-24T00:00:00"/>
    <n v="44829885.689999998"/>
    <n v="1"/>
    <n v="40"/>
    <n v="40"/>
    <n v="61530.3"/>
    <x v="12"/>
    <s v="TI"/>
    <x v="2"/>
    <n v="1"/>
    <b v="1"/>
    <x v="0"/>
    <x v="6"/>
  </r>
  <r>
    <s v="PQIB-IB-3057-24-08-2020"/>
    <s v="LTM/0998/22-23"/>
    <n v="23191"/>
    <n v="2701.12"/>
    <s v="HMB-0017445"/>
    <s v="KPEX-SB-107815"/>
    <d v="2023-02-24T00:00:00"/>
    <n v="41290243"/>
    <n v="0.8"/>
    <n v="13432.8"/>
    <n v="16791"/>
    <n v="23423944.32"/>
    <x v="12"/>
    <s v="IB"/>
    <x v="0"/>
    <n v="0.8"/>
    <b v="1"/>
    <x v="0"/>
    <x v="0"/>
  </r>
  <r>
    <s v="PQIB-IB-3057-24-08-2020"/>
    <s v="LTM/1006/22-23"/>
    <n v="13107"/>
    <n v="2701.12"/>
    <s v="HMB-018339"/>
    <s v="KPEX-SB-107887"/>
    <d v="2023-02-25T00:00:00"/>
    <n v="23843245.719999999"/>
    <n v="0.8"/>
    <n v="7831.2000000000007"/>
    <n v="9789"/>
    <n v="7777445.4499999993"/>
    <x v="12"/>
    <s v="IB"/>
    <x v="0"/>
    <n v="0.8"/>
    <b v="1"/>
    <x v="0"/>
    <x v="0"/>
  </r>
  <r>
    <s v="PQIB-IB-3057-24-08-2020"/>
    <s v="LTM/1009/22-23"/>
    <n v="14955"/>
    <n v="2701.12"/>
    <s v="HMB-018513"/>
    <s v="KPEX-SB-107650"/>
    <d v="2023-02-24T00:00:00"/>
    <n v="17044307.57"/>
    <n v="0.8"/>
    <n v="8265.5999999999985"/>
    <n v="10332"/>
    <n v="7063492.5199999996"/>
    <x v="12"/>
    <s v="IB"/>
    <x v="0"/>
    <n v="0.8"/>
    <b v="1"/>
    <x v="0"/>
    <x v="0"/>
  </r>
  <r>
    <s v="PQIB-IB-3057-24-08-2020"/>
    <s v="LTM/1010/22-23"/>
    <n v="11268"/>
    <n v="2701.12"/>
    <s v="HMB0-018257"/>
    <s v="KPEX-SB-107898"/>
    <d v="2023-02-25T00:00:00"/>
    <n v="12177996.17"/>
    <n v="0.8"/>
    <n v="6472"/>
    <n v="8090"/>
    <n v="10527186.17"/>
    <x v="12"/>
    <s v="IB"/>
    <x v="0"/>
    <n v="0.8"/>
    <b v="1"/>
    <x v="0"/>
    <x v="0"/>
  </r>
  <r>
    <s v="PQIB-IB-3057-24-08-2020"/>
    <s v="LTM/1011/22-23"/>
    <n v="5940"/>
    <n v="2701.12"/>
    <s v="HMB-018251"/>
    <s v="KPEX-SB-107895"/>
    <d v="2023-02-25T00:00:00"/>
    <n v="6557813.0800000001"/>
    <n v="0.8"/>
    <n v="3412"/>
    <n v="4265"/>
    <n v="5662973.5499999998"/>
    <x v="12"/>
    <s v="IB"/>
    <x v="0"/>
    <n v="0.8"/>
    <b v="1"/>
    <x v="0"/>
    <x v="0"/>
  </r>
  <r>
    <s v="PQIB-IB-3057-24-08-2020"/>
    <s v="LTM/1018/22-23"/>
    <n v="53801"/>
    <n v="2701.12"/>
    <s v="HMB-018583"/>
    <s v="KPPE-SB-176957"/>
    <d v="2023-02-25T00:00:00"/>
    <n v="39741709.380000003"/>
    <n v="0.8"/>
    <n v="15920"/>
    <n v="19900"/>
    <n v="36500917.609999999"/>
    <x v="12"/>
    <s v="IB"/>
    <x v="0"/>
    <n v="0.8"/>
    <b v="1"/>
    <x v="0"/>
    <x v="0"/>
  </r>
  <r>
    <s v="KAPW-IB-36748-19-09-2022"/>
    <s v="LTM/0998/22-23"/>
    <n v="23191"/>
    <n v="2847"/>
    <s v="HMB-0017445"/>
    <s v="KPEX-SB-107815"/>
    <d v="2023-02-24T00:00:00"/>
    <n v="41290243"/>
    <n v="0.03"/>
    <n v="503.73"/>
    <n v="16791"/>
    <n v="878397.90999999992"/>
    <x v="12"/>
    <s v="IB"/>
    <x v="0"/>
    <n v="0.03"/>
    <b v="1"/>
    <x v="0"/>
    <x v="2"/>
  </r>
  <r>
    <s v="KAPW-IB-36748-19-09-2022"/>
    <s v="LTM/1006/22-23"/>
    <n v="13107"/>
    <n v="2847"/>
    <s v="HMB-018339"/>
    <s v="KPEX-SB-107887"/>
    <d v="2023-02-25T00:00:00"/>
    <n v="23843245.719999999"/>
    <n v="0.03"/>
    <n v="293.67"/>
    <n v="9789"/>
    <n v="291654.2"/>
    <x v="12"/>
    <s v="IB"/>
    <x v="0"/>
    <n v="0.03"/>
    <b v="1"/>
    <x v="0"/>
    <x v="2"/>
  </r>
  <r>
    <s v="KAPW-IB-36748-19-09-2022"/>
    <s v="LTM/1009/22-23"/>
    <n v="14955"/>
    <n v="2847"/>
    <s v="HMB-018513"/>
    <s v="KPEX-SB-107650"/>
    <d v="2023-02-24T00:00:00"/>
    <n v="17044307.57"/>
    <n v="0.03"/>
    <n v="309.95999999999998"/>
    <n v="10332"/>
    <n v="264880.97000000003"/>
    <x v="12"/>
    <s v="IB"/>
    <x v="0"/>
    <n v="0.03"/>
    <b v="1"/>
    <x v="0"/>
    <x v="2"/>
  </r>
  <r>
    <s v="KAPW-IB-36748-19-09-2022"/>
    <s v="LTM/1010/22-23"/>
    <n v="11268"/>
    <n v="2847"/>
    <s v="HMB0-018257"/>
    <s v="KPEX-SB-107898"/>
    <d v="2023-02-25T00:00:00"/>
    <n v="12177996.17"/>
    <n v="0.03"/>
    <n v="242.7"/>
    <n v="8090"/>
    <n v="394769.48"/>
    <x v="12"/>
    <s v="IB"/>
    <x v="0"/>
    <n v="0.03"/>
    <b v="1"/>
    <x v="0"/>
    <x v="2"/>
  </r>
  <r>
    <s v="KAPW-IB-36748-19-09-2022"/>
    <s v="LTM/1011/22-23"/>
    <n v="5940"/>
    <n v="2847"/>
    <s v="HMB-018251"/>
    <s v="KPEX-SB-107895"/>
    <d v="2023-02-25T00:00:00"/>
    <n v="6557813.0800000001"/>
    <n v="0.03"/>
    <n v="127.95"/>
    <n v="4265"/>
    <n v="212361.51"/>
    <x v="12"/>
    <s v="IB"/>
    <x v="0"/>
    <n v="0.03"/>
    <b v="1"/>
    <x v="0"/>
    <x v="2"/>
  </r>
  <r>
    <s v="KAPW-IB-36748-19-09-2022"/>
    <s v="LTM/1018/22-23"/>
    <n v="53801"/>
    <n v="2847"/>
    <s v="HMB-018583"/>
    <s v="KPPE-SB-176957"/>
    <d v="2023-02-25T00:00:00"/>
    <n v="39741709.380000003"/>
    <n v="0.03"/>
    <n v="597"/>
    <n v="19900"/>
    <n v="1368784.41"/>
    <x v="12"/>
    <s v="IB"/>
    <x v="0"/>
    <n v="0.03"/>
    <b v="1"/>
    <x v="0"/>
    <x v="2"/>
  </r>
  <r>
    <s v="KAPE-IB-93423-15-12-2022"/>
    <s v="LTM/0998/22-23"/>
    <n v="23191"/>
    <n v="2832.1089999999999"/>
    <s v="HMB-0017445"/>
    <s v="KPEX-SB-107815"/>
    <d v="2023-02-24T00:00:00"/>
    <n v="41290243"/>
    <n v="0.04"/>
    <n v="644.88"/>
    <n v="16122"/>
    <n v="1124023.1299999999"/>
    <x v="12"/>
    <s v="IB"/>
    <x v="0"/>
    <n v="0.04"/>
    <b v="1"/>
    <x v="0"/>
    <x v="2"/>
  </r>
  <r>
    <s v="KAPE-IB-93423-15-12-2022"/>
    <s v="LTM/1006/22-23"/>
    <n v="13107"/>
    <n v="2832.1089999999999"/>
    <s v="HMB-018339"/>
    <s v="KPEX-SB-107887"/>
    <d v="2023-02-25T00:00:00"/>
    <n v="23843245.719999999"/>
    <n v="0.04"/>
    <n v="339.72"/>
    <n v="8493"/>
    <n v="277862.65999999997"/>
    <x v="12"/>
    <s v="IB"/>
    <x v="0"/>
    <n v="0.04"/>
    <b v="1"/>
    <x v="0"/>
    <x v="2"/>
  </r>
  <r>
    <s v="KAPE-IB-93423-15-12-2022"/>
    <s v="LTM/1009/22-23"/>
    <n v="14955"/>
    <n v="2832.1089999999999"/>
    <s v="HMB-018513"/>
    <s v="KPEX-SB-107650"/>
    <d v="2023-02-24T00:00:00"/>
    <n v="17044307.57"/>
    <n v="0.04"/>
    <n v="413.28000000000003"/>
    <n v="10332"/>
    <n v="353174.63"/>
    <x v="12"/>
    <s v="IB"/>
    <x v="0"/>
    <n v="0.04"/>
    <b v="1"/>
    <x v="0"/>
    <x v="2"/>
  </r>
  <r>
    <s v="KAPE-IB-93423-15-12-2022"/>
    <s v="LTM/1010/22-23"/>
    <n v="11268"/>
    <n v="2832.1089999999999"/>
    <s v="HMB0-018257"/>
    <s v="KPEX-SB-107898"/>
    <d v="2023-02-25T00:00:00"/>
    <n v="12177996.17"/>
    <n v="0.04"/>
    <n v="323.60000000000002"/>
    <n v="8090"/>
    <n v="526359.31000000006"/>
    <x v="12"/>
    <s v="IB"/>
    <x v="0"/>
    <n v="0.04"/>
    <b v="1"/>
    <x v="0"/>
    <x v="2"/>
  </r>
  <r>
    <s v="KAPE-IB-93423-15-12-2022"/>
    <s v="LTM/1011/22-23"/>
    <n v="5940"/>
    <n v="2832.1089999999999"/>
    <s v="HMB-018251"/>
    <s v="KPEX-SB-107895"/>
    <d v="2023-02-25T00:00:00"/>
    <n v="6557813.0800000001"/>
    <n v="0.04"/>
    <n v="170.6"/>
    <n v="4265"/>
    <n v="283148.68"/>
    <x v="12"/>
    <s v="IB"/>
    <x v="0"/>
    <n v="0.04"/>
    <b v="1"/>
    <x v="0"/>
    <x v="2"/>
  </r>
  <r>
    <s v="KPAF-TI-9168-05-09-2022"/>
    <s v="LTM/0998/22-23"/>
    <n v="23191"/>
    <n v="9606.1"/>
    <s v="HMB-0017445"/>
    <s v="KPEX-SB-107815"/>
    <d v="2023-02-24T00:00:00"/>
    <n v="41290243"/>
    <n v="1"/>
    <n v="30"/>
    <n v="30"/>
    <n v="37277.47"/>
    <x v="12"/>
    <s v="TI"/>
    <x v="2"/>
    <n v="1"/>
    <b v="1"/>
    <x v="0"/>
    <x v="6"/>
  </r>
  <r>
    <s v="KPPI-IB-38567-19-01-2023"/>
    <s v="LTM/0998/22-23"/>
    <n v="23191"/>
    <n v="2915.11"/>
    <s v="HMB-0017445"/>
    <s v="KPEX-SB-107815"/>
    <d v="2023-02-24T00:00:00"/>
    <n v="41290243"/>
    <n v="0.04"/>
    <n v="671.63999999999987"/>
    <n v="16791"/>
    <n v="1171197.22"/>
    <x v="12"/>
    <s v="IB"/>
    <x v="0"/>
    <n v="0.04"/>
    <b v="1"/>
    <x v="0"/>
    <x v="2"/>
  </r>
  <r>
    <s v="KPPI-IB-38567-19-01-2023"/>
    <s v="LTM/1006/22-23"/>
    <n v="13107"/>
    <n v="2915.11"/>
    <s v="HMB-018339"/>
    <s v="KPEX-SB-107887"/>
    <d v="2023-02-25T00:00:00"/>
    <n v="23843245.719999999"/>
    <n v="0.04"/>
    <n v="391.56000000000006"/>
    <n v="9789"/>
    <n v="388872.26999999996"/>
    <x v="12"/>
    <s v="IB"/>
    <x v="0"/>
    <n v="0.04"/>
    <b v="1"/>
    <x v="0"/>
    <x v="2"/>
  </r>
  <r>
    <s v="KPPI-IB-38567-19-01-2023"/>
    <s v="LTM/1009/22-23"/>
    <n v="14955"/>
    <n v="2915.11"/>
    <s v="HMB-018513"/>
    <s v="KPEX-SB-107650"/>
    <d v="2023-02-24T00:00:00"/>
    <n v="17044307.57"/>
    <n v="0.04"/>
    <n v="413.28000000000003"/>
    <n v="10332"/>
    <n v="353174.63"/>
    <x v="12"/>
    <s v="IB"/>
    <x v="0"/>
    <n v="0.04"/>
    <b v="1"/>
    <x v="0"/>
    <x v="2"/>
  </r>
  <r>
    <s v="KPPI-IB-38567-19-01-2023"/>
    <s v="LTM/1010/22-23"/>
    <n v="11268"/>
    <n v="2915.11"/>
    <s v="HMB0-018257"/>
    <s v="KPEX-SB-107898"/>
    <d v="2023-02-25T00:00:00"/>
    <n v="12177996.17"/>
    <n v="0.04"/>
    <n v="323.60000000000002"/>
    <n v="8090"/>
    <n v="526359.31000000006"/>
    <x v="12"/>
    <s v="IB"/>
    <x v="0"/>
    <n v="0.04"/>
    <b v="1"/>
    <x v="0"/>
    <x v="2"/>
  </r>
  <r>
    <s v="KPPI-IB-38567-19-01-2023"/>
    <s v="LTM/1011/22-23"/>
    <n v="5940"/>
    <n v="2915.11"/>
    <s v="HMB-018251"/>
    <s v="KPEX-SB-107895"/>
    <d v="2023-02-25T00:00:00"/>
    <n v="6557813.0800000001"/>
    <n v="0.04"/>
    <n v="170.6"/>
    <n v="4265"/>
    <n v="283148.68"/>
    <x v="12"/>
    <s v="IB"/>
    <x v="0"/>
    <n v="0.04"/>
    <b v="1"/>
    <x v="0"/>
    <x v="2"/>
  </r>
  <r>
    <s v="KPPI-IB-38567-19-01-2023"/>
    <s v="LTM/1018/22-23"/>
    <n v="53801"/>
    <n v="2915.11"/>
    <s v="HMB-018583"/>
    <s v="KPPE-SB-176957"/>
    <d v="2023-02-25T00:00:00"/>
    <n v="39741709.380000003"/>
    <n v="0.04"/>
    <n v="796"/>
    <n v="19900"/>
    <n v="1825045.88"/>
    <x v="12"/>
    <s v="IB"/>
    <x v="0"/>
    <n v="0.04"/>
    <b v="1"/>
    <x v="0"/>
    <x v="2"/>
  </r>
  <r>
    <s v="KAPE-IB-81883-28-11-2022"/>
    <s v="LTM/0998/22-23"/>
    <n v="23191"/>
    <n v="5503.201"/>
    <s v="HMB-0017445"/>
    <s v="KPEX-SB-107815"/>
    <d v="2023-02-24T00:00:00"/>
    <n v="41290243"/>
    <n v="0.45917999999999998"/>
    <n v="4734.1499999999996"/>
    <n v="10310"/>
    <n v="5882571.2999999998"/>
    <x v="12"/>
    <s v="IB"/>
    <x v="0"/>
    <n v="0.45917999999999998"/>
    <b v="1"/>
    <x v="0"/>
    <x v="19"/>
  </r>
  <r>
    <s v="KAPE-IB-81883-28-11-2022"/>
    <s v="LTM/1006/22-23"/>
    <n v="13107"/>
    <n v="5503.201"/>
    <s v="HMB-018339"/>
    <s v="KPEX-SB-107887"/>
    <d v="2023-02-25T00:00:00"/>
    <n v="23843245.719999999"/>
    <n v="0.53061000000000003"/>
    <n v="4506.47"/>
    <n v="8493"/>
    <n v="3686072.47"/>
    <x v="12"/>
    <s v="IB"/>
    <x v="0"/>
    <n v="0.53061000000000003"/>
    <b v="1"/>
    <x v="0"/>
    <x v="19"/>
  </r>
  <r>
    <s v="KAPE-IB-81883-28-11-2022"/>
    <s v="LTM/1009/22-23"/>
    <n v="14955"/>
    <n v="5503.201"/>
    <s v="HMB-018513"/>
    <s v="KPEX-SB-107650"/>
    <d v="2023-02-24T00:00:00"/>
    <n v="17044307.57"/>
    <n v="0.53061000000000003"/>
    <n v="5482.27"/>
    <n v="10332"/>
    <n v="4684956.0600000005"/>
    <x v="12"/>
    <s v="IB"/>
    <x v="0"/>
    <n v="0.53061000000000003"/>
    <b v="1"/>
    <x v="0"/>
    <x v="19"/>
  </r>
  <r>
    <s v="KAPW-IB-93598-24-01-2023"/>
    <s v="LTM/0998/22-23"/>
    <n v="23191"/>
    <n v="5201.009"/>
    <s v="HMB-0017445"/>
    <s v="KPEX-SB-107815"/>
    <d v="2023-02-24T00:00:00"/>
    <n v="41290243"/>
    <n v="1.0101"/>
    <n v="675.76"/>
    <n v="669"/>
    <n v="1191270.44"/>
    <x v="12"/>
    <s v="IB"/>
    <x v="0"/>
    <n v="1.0101"/>
    <b v="1"/>
    <x v="0"/>
    <x v="10"/>
  </r>
  <r>
    <s v="KAPW-IB-93598-24-01-2023"/>
    <s v="LTM/0998/22-23"/>
    <n v="23191"/>
    <n v="5201.009"/>
    <s v="HMB-0017445"/>
    <s v="KPEX-SB-107815"/>
    <d v="2023-02-24T00:00:00"/>
    <n v="41290243"/>
    <n v="0.56122000000000005"/>
    <n v="5786.18"/>
    <n v="10310"/>
    <n v="7189805.2300000004"/>
    <x v="12"/>
    <s v="IB"/>
    <x v="0"/>
    <n v="0.56122000000000005"/>
    <b v="1"/>
    <x v="0"/>
    <x v="10"/>
  </r>
  <r>
    <s v="KAPW-IB-93598-24-01-2023"/>
    <s v="LTM/1006/22-23"/>
    <n v="13107"/>
    <n v="5201.009"/>
    <s v="HMB-018339"/>
    <s v="KPEX-SB-107887"/>
    <d v="2023-02-25T00:00:00"/>
    <n v="23843245.719999999"/>
    <n v="0.48980000000000001"/>
    <n v="4159.87"/>
    <n v="8493"/>
    <n v="3402650.9899999998"/>
    <x v="12"/>
    <s v="IB"/>
    <x v="0"/>
    <n v="0.48980000000000001"/>
    <b v="1"/>
    <x v="0"/>
    <x v="10"/>
  </r>
  <r>
    <s v="KAPW-IB-93598-24-01-2023"/>
    <s v="LTM/1009/22-23"/>
    <n v="14955"/>
    <n v="5201.009"/>
    <s v="HMB-018513"/>
    <s v="KPEX-SB-107650"/>
    <d v="2023-02-24T00:00:00"/>
    <n v="17044307.57"/>
    <n v="0.48980000000000001"/>
    <n v="5060.62"/>
    <n v="10332"/>
    <n v="4324628.7699999996"/>
    <x v="12"/>
    <s v="IB"/>
    <x v="0"/>
    <n v="0.48980000000000001"/>
    <b v="1"/>
    <x v="0"/>
    <x v="10"/>
  </r>
  <r>
    <s v="KPAF-TI-11095-19-09-2022"/>
    <s v="LTM/1006/22-23"/>
    <n v="13107"/>
    <n v="9606.2199999999993"/>
    <s v="HMB-018339"/>
    <s v="KPEX-SB-107887"/>
    <d v="2023-02-25T00:00:00"/>
    <n v="23843245.719999999"/>
    <n v="1"/>
    <n v="70"/>
    <n v="70"/>
    <n v="55259.93"/>
    <x v="12"/>
    <s v="TI"/>
    <x v="2"/>
    <n v="1"/>
    <b v="1"/>
    <x v="0"/>
    <x v="6"/>
  </r>
  <r>
    <s v="KPAF-TI-11095-19-09-2022"/>
    <s v="LTM/1010/22-23"/>
    <n v="11268"/>
    <n v="9606.2199999999993"/>
    <s v="HMB0-018257"/>
    <s v="KPEX-SB-107898"/>
    <d v="2023-02-25T00:00:00"/>
    <n v="12177996.17"/>
    <n v="1"/>
    <n v="125"/>
    <n v="125"/>
    <n v="203321.74"/>
    <x v="12"/>
    <s v="TI"/>
    <x v="2"/>
    <n v="1"/>
    <b v="1"/>
    <x v="0"/>
    <x v="6"/>
  </r>
  <r>
    <s v="KPAF-TI-11095-19-09-2022"/>
    <s v="LTM/1011/22-23"/>
    <n v="5940"/>
    <n v="9606.2199999999993"/>
    <s v="HMB-018251"/>
    <s v="KPEX-SB-107895"/>
    <d v="2023-02-25T00:00:00"/>
    <n v="6557813.0800000001"/>
    <n v="1"/>
    <n v="70"/>
    <n v="70"/>
    <n v="116180.58"/>
    <x v="12"/>
    <s v="TI"/>
    <x v="2"/>
    <n v="1"/>
    <b v="1"/>
    <x v="0"/>
    <x v="6"/>
  </r>
  <r>
    <s v="PQIB-IB-3057-24-08-2020"/>
    <s v="LTM/1014/22-23"/>
    <n v="37280"/>
    <n v="2701.12"/>
    <s v="ABL-000043"/>
    <s v="KPEX-SB-109168"/>
    <d v="2023-02-28T00:00:00"/>
    <n v="20998192.489999998"/>
    <n v="0.8"/>
    <n v="9852.7999999999993"/>
    <n v="12316"/>
    <n v="15819414.5"/>
    <x v="12"/>
    <s v="IB"/>
    <x v="0"/>
    <n v="0.8"/>
    <b v="1"/>
    <x v="0"/>
    <x v="0"/>
  </r>
  <r>
    <s v="PQIB-IB-3057-24-08-2020"/>
    <s v="LTM/1015/22-23"/>
    <n v="9840"/>
    <n v="2701.12"/>
    <s v="ABL-000035"/>
    <s v="KPEX-SB-109185"/>
    <d v="2023-02-28T00:00:00"/>
    <n v="16648556.24"/>
    <n v="0.8"/>
    <n v="11275.2"/>
    <n v="14094"/>
    <n v="7241940.5699999994"/>
    <x v="12"/>
    <s v="IB"/>
    <x v="0"/>
    <n v="0.8"/>
    <b v="1"/>
    <x v="0"/>
    <x v="0"/>
  </r>
  <r>
    <s v="PQIB-IB-3057-24-08-2020"/>
    <s v="LTM/1016/22-23"/>
    <n v="46680"/>
    <n v="2701.12"/>
    <s v="ABL-000032"/>
    <s v="KPEX-SB-109179"/>
    <d v="2023-02-28T00:00:00"/>
    <n v="42306276.390000001"/>
    <n v="0.8"/>
    <n v="15516"/>
    <n v="19395"/>
    <n v="17697033.66"/>
    <x v="12"/>
    <s v="IB"/>
    <x v="0"/>
    <n v="0.8"/>
    <b v="1"/>
    <x v="0"/>
    <x v="0"/>
  </r>
  <r>
    <s v="PQIB-IB-3057-24-08-2020"/>
    <s v="LTM/1020/22-23"/>
    <n v="11698"/>
    <n v="2701.12"/>
    <s v="HMB-018753"/>
    <s v="KPPE-SB-177700"/>
    <d v="2023-02-26T00:00:00"/>
    <n v="32384167.359999999"/>
    <n v="0.8"/>
    <n v="11596"/>
    <n v="14495"/>
    <n v="13517423.400000002"/>
    <x v="12"/>
    <s v="IB"/>
    <x v="0"/>
    <n v="0.8"/>
    <b v="1"/>
    <x v="0"/>
    <x v="0"/>
  </r>
  <r>
    <s v="PQIB-IB-3057-24-08-2020"/>
    <s v="LTM/1021/22-23"/>
    <n v="57585"/>
    <n v="2701.12"/>
    <s v="ABL-000055"/>
    <s v="KPEX-SB-109169"/>
    <d v="2023-02-28T00:00:00"/>
    <n v="32077831.690000001"/>
    <n v="0.8"/>
    <n v="11639.2"/>
    <n v="14549"/>
    <n v="29496856.450000003"/>
    <x v="12"/>
    <s v="IB"/>
    <x v="0"/>
    <n v="0.8"/>
    <b v="1"/>
    <x v="0"/>
    <x v="0"/>
  </r>
  <r>
    <s v="KAPW-IB-36748-19-09-2022"/>
    <s v="LTM/1014/22-23"/>
    <n v="37280"/>
    <n v="2847"/>
    <s v="ABL-000043"/>
    <s v="KPEX-SB-109168"/>
    <d v="2023-02-28T00:00:00"/>
    <n v="20998192.489999998"/>
    <n v="0.03"/>
    <n v="369.48"/>
    <n v="12316"/>
    <n v="593228.04999999993"/>
    <x v="12"/>
    <s v="IB"/>
    <x v="0"/>
    <n v="0.03"/>
    <b v="1"/>
    <x v="0"/>
    <x v="2"/>
  </r>
  <r>
    <s v="KAPW-IB-36748-19-09-2022"/>
    <s v="LTM/1015/22-23"/>
    <n v="9840"/>
    <n v="2847"/>
    <s v="ABL-000035"/>
    <s v="KPEX-SB-109185"/>
    <d v="2023-02-28T00:00:00"/>
    <n v="16648556.24"/>
    <n v="0.03"/>
    <n v="422.82"/>
    <n v="14094"/>
    <n v="271572.77"/>
    <x v="12"/>
    <s v="IB"/>
    <x v="0"/>
    <n v="0.03"/>
    <b v="1"/>
    <x v="0"/>
    <x v="2"/>
  </r>
  <r>
    <s v="KAPW-IB-36748-19-09-2022"/>
    <s v="LTM/1016/22-23"/>
    <n v="46680"/>
    <n v="2847"/>
    <s v="ABL-000032"/>
    <s v="KPEX-SB-109179"/>
    <d v="2023-02-28T00:00:00"/>
    <n v="42306276.390000001"/>
    <n v="0.03"/>
    <n v="581.85"/>
    <n v="19395"/>
    <n v="663638.76"/>
    <x v="12"/>
    <s v="IB"/>
    <x v="0"/>
    <n v="0.03"/>
    <b v="1"/>
    <x v="0"/>
    <x v="2"/>
  </r>
  <r>
    <s v="KAPW-IB-36748-19-09-2022"/>
    <s v="LTM/1020/22-23"/>
    <n v="11698"/>
    <n v="2847"/>
    <s v="HMB-018753"/>
    <s v="KPPE-SB-177700"/>
    <d v="2023-02-26T00:00:00"/>
    <n v="32384167.359999999"/>
    <n v="0.03"/>
    <n v="434.85"/>
    <n v="14495"/>
    <n v="506903.37"/>
    <x v="12"/>
    <s v="IB"/>
    <x v="0"/>
    <n v="0.03"/>
    <b v="1"/>
    <x v="0"/>
    <x v="2"/>
  </r>
  <r>
    <s v="KAPW-IB-36748-19-09-2022"/>
    <s v="LTM/1021/22-23"/>
    <n v="57585"/>
    <n v="2847"/>
    <s v="ABL-000055"/>
    <s v="KPEX-SB-109169"/>
    <d v="2023-02-28T00:00:00"/>
    <n v="32077831.690000001"/>
    <n v="0.03"/>
    <n v="436.47"/>
    <n v="14549"/>
    <n v="1106132.1200000001"/>
    <x v="12"/>
    <s v="IB"/>
    <x v="0"/>
    <n v="0.03"/>
    <b v="1"/>
    <x v="0"/>
    <x v="2"/>
  </r>
  <r>
    <s v="KAPE-IB-93423-15-12-2022"/>
    <s v="LTM/1014/22-23"/>
    <n v="37280"/>
    <n v="2832.1089999999999"/>
    <s v="ABL-000043"/>
    <s v="KPEX-SB-109168"/>
    <d v="2023-02-28T00:00:00"/>
    <n v="20998192.489999998"/>
    <n v="0.04"/>
    <n v="492.64"/>
    <n v="12316"/>
    <n v="790970.72"/>
    <x v="12"/>
    <s v="IB"/>
    <x v="0"/>
    <n v="0.04"/>
    <b v="1"/>
    <x v="0"/>
    <x v="2"/>
  </r>
  <r>
    <s v="KAPE-IB-93423-15-12-2022"/>
    <s v="LTM/1015/22-23"/>
    <n v="9840"/>
    <n v="2832.1089999999999"/>
    <s v="ABL-000035"/>
    <s v="KPEX-SB-109185"/>
    <d v="2023-02-28T00:00:00"/>
    <n v="16648556.24"/>
    <n v="0.04"/>
    <n v="563.76"/>
    <n v="14094"/>
    <n v="362097.03"/>
    <x v="12"/>
    <s v="IB"/>
    <x v="0"/>
    <n v="0.04"/>
    <b v="1"/>
    <x v="0"/>
    <x v="2"/>
  </r>
  <r>
    <s v="KAPE-IB-93423-15-12-2022"/>
    <s v="LTM/1016/22-23"/>
    <n v="46680"/>
    <n v="2832.1089999999999"/>
    <s v="ABL-000032"/>
    <s v="KPEX-SB-109179"/>
    <d v="2023-02-28T00:00:00"/>
    <n v="42306276.390000001"/>
    <n v="0.04"/>
    <n v="541.88"/>
    <n v="13547"/>
    <n v="569490.29"/>
    <x v="12"/>
    <s v="IB"/>
    <x v="0"/>
    <n v="0.04"/>
    <b v="1"/>
    <x v="0"/>
    <x v="2"/>
  </r>
  <r>
    <s v="PQZI-EP-3657-13-08-2022"/>
    <s v="LTM/1017/22-23"/>
    <n v="32551"/>
    <n v="9607.11"/>
    <s v="HMB-018752"/>
    <s v="KPPE-SB-177278"/>
    <d v="2023-02-25T00:00:00"/>
    <n v="59904167.670000002"/>
    <n v="1"/>
    <n v="170"/>
    <n v="170"/>
    <n v="39001937.329999998"/>
    <x v="12"/>
    <s v="EP"/>
    <x v="2"/>
    <n v="1"/>
    <b v="1"/>
    <x v="0"/>
    <x v="6"/>
  </r>
  <r>
    <s v="KPAF-TI-64139-16-06-2022"/>
    <s v="LTM/1015/22-23"/>
    <n v="9840"/>
    <n v="8523.5990000000002"/>
    <s v="ABL-000035"/>
    <s v="KPEX-SB-109185"/>
    <d v="2023-02-28T00:00:00"/>
    <n v="16648556.24"/>
    <n v="1"/>
    <n v="2800"/>
    <n v="2800"/>
    <n v="2530645.44"/>
    <x v="12"/>
    <s v="TI"/>
    <x v="2"/>
    <n v="1"/>
    <b v="1"/>
    <x v="0"/>
    <x v="6"/>
  </r>
  <r>
    <s v="KPPI-IB-38567-19-01-2023"/>
    <s v="LTM/1014/22-23"/>
    <n v="37280"/>
    <n v="2915.11"/>
    <s v="ABL-000043"/>
    <s v="KPEX-SB-109168"/>
    <d v="2023-02-28T00:00:00"/>
    <n v="20998192.489999998"/>
    <n v="0.04"/>
    <n v="492.64"/>
    <n v="12316"/>
    <n v="790970.72"/>
    <x v="12"/>
    <s v="IB"/>
    <x v="0"/>
    <n v="0.04"/>
    <b v="1"/>
    <x v="0"/>
    <x v="2"/>
  </r>
  <r>
    <s v="KPPI-IB-38567-19-01-2023"/>
    <s v="LTM/1015/22-23"/>
    <n v="9840"/>
    <n v="2915.11"/>
    <s v="ABL-000035"/>
    <s v="KPEX-SB-109185"/>
    <d v="2023-02-28T00:00:00"/>
    <n v="16648556.24"/>
    <n v="0.04"/>
    <n v="563.76"/>
    <n v="14094"/>
    <n v="362097.03"/>
    <x v="12"/>
    <s v="IB"/>
    <x v="0"/>
    <n v="0.04"/>
    <b v="1"/>
    <x v="0"/>
    <x v="2"/>
  </r>
  <r>
    <s v="KPPI-IB-38567-19-01-2023"/>
    <s v="LTM/1016/22-23"/>
    <n v="46680"/>
    <n v="2915.11"/>
    <s v="ABL-000032"/>
    <s v="KPEX-SB-109179"/>
    <d v="2023-02-28T00:00:00"/>
    <n v="42306276.390000001"/>
    <n v="0.04"/>
    <n v="775.8"/>
    <n v="19395"/>
    <n v="884851.68"/>
    <x v="12"/>
    <s v="IB"/>
    <x v="0"/>
    <n v="0.04"/>
    <b v="1"/>
    <x v="0"/>
    <x v="2"/>
  </r>
  <r>
    <s v="KPPI-IB-38567-19-01-2023"/>
    <s v="LTM/1020/22-23"/>
    <n v="11698"/>
    <n v="2915.11"/>
    <s v="HMB-018753"/>
    <s v="KPPE-SB-177700"/>
    <d v="2023-02-26T00:00:00"/>
    <n v="32384167.359999999"/>
    <n v="0.04"/>
    <n v="579.80000000000007"/>
    <n v="14495"/>
    <n v="675871.17999999993"/>
    <x v="12"/>
    <s v="IB"/>
    <x v="0"/>
    <n v="0.04"/>
    <b v="1"/>
    <x v="0"/>
    <x v="2"/>
  </r>
  <r>
    <s v="KPPI-IB-38567-19-01-2023"/>
    <s v="LTM/1021/22-23"/>
    <n v="57585"/>
    <n v="2915.11"/>
    <s v="ABL-000055"/>
    <s v="KPEX-SB-109169"/>
    <d v="2023-02-28T00:00:00"/>
    <n v="32077831.690000001"/>
    <n v="0.04"/>
    <n v="581.96"/>
    <n v="14549"/>
    <n v="1474842.8199999998"/>
    <x v="12"/>
    <s v="IB"/>
    <x v="0"/>
    <n v="0.04"/>
    <b v="1"/>
    <x v="0"/>
    <x v="2"/>
  </r>
  <r>
    <s v="KAPE-IB-81883-28-11-2022"/>
    <s v="LTM/1014/22-23"/>
    <n v="37280"/>
    <n v="5503.201"/>
    <s v="ABL-000043"/>
    <s v="KPEX-SB-109168"/>
    <d v="2023-02-28T00:00:00"/>
    <n v="20998192.489999998"/>
    <n v="0.53061000000000003"/>
    <n v="2899.78"/>
    <n v="5465"/>
    <n v="1561865.48"/>
    <x v="12"/>
    <s v="IB"/>
    <x v="0"/>
    <n v="0.53061000000000003"/>
    <b v="1"/>
    <x v="0"/>
    <x v="19"/>
  </r>
  <r>
    <s v="KAPE-IB-81883-28-11-2022"/>
    <s v="LTM/1015/22-23"/>
    <n v="9840"/>
    <n v="5503.201"/>
    <s v="ABL-000035"/>
    <s v="KPEX-SB-109185"/>
    <d v="2023-02-28T00:00:00"/>
    <n v="16648556.24"/>
    <n v="0.53061000000000003"/>
    <n v="5547"/>
    <n v="10454"/>
    <n v="3057687.78"/>
    <x v="12"/>
    <s v="IB"/>
    <x v="0"/>
    <n v="0.53061000000000003"/>
    <b v="1"/>
    <x v="0"/>
    <x v="19"/>
  </r>
  <r>
    <s v="KAPE-IB-81883-28-11-2022"/>
    <s v="LTM/1016/22-23"/>
    <n v="46680"/>
    <n v="5503.201"/>
    <s v="ABL-000032"/>
    <s v="KPEX-SB-109179"/>
    <d v="2023-02-28T00:00:00"/>
    <n v="42306276.390000001"/>
    <n v="0.53061000000000003"/>
    <n v="7188.17"/>
    <n v="13547"/>
    <n v="7554423.3999999994"/>
    <x v="12"/>
    <s v="IB"/>
    <x v="0"/>
    <n v="0.53061000000000003"/>
    <b v="1"/>
    <x v="0"/>
    <x v="19"/>
  </r>
  <r>
    <s v="KAPW-IB-93598-24-01-2023"/>
    <s v="LTM/1014/22-23"/>
    <n v="37280"/>
    <n v="5201.009"/>
    <s v="ABL-000043"/>
    <s v="KPEX-SB-109168"/>
    <d v="2023-02-28T00:00:00"/>
    <n v="20998192.489999998"/>
    <n v="0.48980000000000001"/>
    <n v="2676.76"/>
    <n v="5465"/>
    <n v="1441743.52"/>
    <x v="12"/>
    <s v="IB"/>
    <x v="0"/>
    <n v="0.48980000000000001"/>
    <b v="1"/>
    <x v="0"/>
    <x v="10"/>
  </r>
  <r>
    <s v="KAPW-IB-93598-24-01-2023"/>
    <s v="LTM/1015/22-23"/>
    <n v="9840"/>
    <n v="5201.009"/>
    <s v="ABL-000035"/>
    <s v="KPEX-SB-109185"/>
    <d v="2023-02-28T00:00:00"/>
    <n v="16648556.24"/>
    <n v="0.48980000000000001"/>
    <n v="5120.37"/>
    <n v="10454"/>
    <n v="2822515.38"/>
    <x v="12"/>
    <s v="IB"/>
    <x v="0"/>
    <n v="0.48980000000000001"/>
    <b v="1"/>
    <x v="0"/>
    <x v="10"/>
  </r>
  <r>
    <s v="KAPW-IB-93598-24-01-2023"/>
    <s v="LTM/1016/22-23"/>
    <n v="46680"/>
    <n v="5201.009"/>
    <s v="ABL-000032"/>
    <s v="KPEX-SB-109179"/>
    <d v="2023-02-28T00:00:00"/>
    <n v="42306276.390000001"/>
    <n v="1.0101"/>
    <n v="5907.06"/>
    <n v="5848"/>
    <n v="7963657.6600000001"/>
    <x v="12"/>
    <s v="IB"/>
    <x v="0"/>
    <n v="1.0101"/>
    <b v="1"/>
    <x v="0"/>
    <x v="10"/>
  </r>
  <r>
    <s v="KAPW-IB-93598-24-01-2023"/>
    <s v="LTM/1016/22-23"/>
    <n v="46680"/>
    <n v="5201.009"/>
    <s v="ABL-000032"/>
    <s v="KPEX-SB-109179"/>
    <d v="2023-02-28T00:00:00"/>
    <n v="42306276.390000001"/>
    <n v="0.48980000000000001"/>
    <n v="6635.12"/>
    <n v="13547"/>
    <n v="6973180.5800000001"/>
    <x v="12"/>
    <s v="IB"/>
    <x v="0"/>
    <n v="0.48979"/>
    <b v="0"/>
    <x v="0"/>
    <x v="10"/>
  </r>
  <r>
    <s v="KAPW-IB-93598-24-01-2023"/>
    <s v="LTM/1020/22-23"/>
    <n v="11698"/>
    <n v="5201.009"/>
    <s v="HMB-018753"/>
    <s v="KPPE-SB-177700"/>
    <d v="2023-02-26T00:00:00"/>
    <n v="32384167.359999999"/>
    <n v="1.0101"/>
    <n v="14641.38"/>
    <n v="14495"/>
    <n v="17067409.539999999"/>
    <x v="12"/>
    <s v="IB"/>
    <x v="0"/>
    <n v="1.0101"/>
    <b v="1"/>
    <x v="0"/>
    <x v="10"/>
  </r>
  <r>
    <s v="KAPW-TI-57888-05-11-2022"/>
    <s v="LTM/1020/22-23"/>
    <n v="11698"/>
    <n v="9606.1"/>
    <s v="HMB-018753"/>
    <s v="KPPE-SB-177700"/>
    <d v="2023-02-26T00:00:00"/>
    <n v="32384167.359999999"/>
    <n v="1"/>
    <n v="20"/>
    <n v="20"/>
    <n v="22346.1"/>
    <x v="12"/>
    <s v="TI"/>
    <x v="2"/>
    <n v="1"/>
    <b v="1"/>
    <x v="0"/>
    <x v="6"/>
  </r>
  <r>
    <s v="KPAF-TI-12219-26-09-2022"/>
    <s v="LTM/1017/22-23"/>
    <n v="32551"/>
    <n v="9606.2199999999993"/>
    <s v="HMB-018752"/>
    <s v="KPPE-SB-177278"/>
    <d v="2023-02-25T00:00:00"/>
    <n v="59904167.670000002"/>
    <n v="1"/>
    <n v="45"/>
    <n v="45"/>
    <n v="17316395.670000002"/>
    <x v="12"/>
    <s v="TI"/>
    <x v="2"/>
    <n v="1"/>
    <b v="1"/>
    <x v="0"/>
    <x v="6"/>
  </r>
  <r>
    <s v="KAPW-IB-101716-08-02-2023"/>
    <s v="LTM/1020/22-23"/>
    <n v="11698"/>
    <n v="3906.9029999999998"/>
    <s v="HMB-018753"/>
    <s v="KPPE-SB-177700"/>
    <d v="2023-02-26T00:00:00"/>
    <n v="32384167.359999999"/>
    <n v="0.04"/>
    <n v="520"/>
    <n v="13000"/>
    <n v="594214.42000000004"/>
    <x v="12"/>
    <s v="IB"/>
    <x v="0"/>
    <n v="0.04"/>
    <b v="1"/>
    <x v="0"/>
    <x v="17"/>
  </r>
  <r>
    <s v="PQIB-IB-3057-24-08-2020"/>
    <s v="LTM/1027/22-23"/>
    <n v="16836"/>
    <n v="2701.12"/>
    <s v="HMB-019275"/>
    <s v="KPPE-SB-179268"/>
    <d v="2023-03-01T00:00:00"/>
    <n v="14556100.4"/>
    <n v="0.8"/>
    <n v="3170.62"/>
    <n v="3963.2700000000004"/>
    <n v="13950022.780000001"/>
    <x v="13"/>
    <s v="IB"/>
    <x v="0"/>
    <n v="0.8"/>
    <b v="1"/>
    <x v="0"/>
    <x v="0"/>
  </r>
  <r>
    <s v="PQIB-IB-3057-24-08-2020"/>
    <s v="LTM/1028/22-23"/>
    <n v="43000"/>
    <n v="2701.12"/>
    <s v="HBL-008310"/>
    <s v="KPEX-SB-109801"/>
    <d v="2023-03-01T00:00:00"/>
    <n v="26313393.91"/>
    <n v="0.8"/>
    <n v="1045.5999999999999"/>
    <n v="1307"/>
    <n v="22501590.440000001"/>
    <x v="13"/>
    <s v="IB"/>
    <x v="0"/>
    <n v="0.8"/>
    <b v="1"/>
    <x v="0"/>
    <x v="0"/>
  </r>
  <r>
    <s v="PQIB-IB-3057-24-08-2020"/>
    <s v="LTM/1028/22-23"/>
    <n v="43000"/>
    <n v="2701.12"/>
    <s v="HBL-008310"/>
    <s v="KPEX-SB-109801"/>
    <d v="2023-03-01T00:00:00"/>
    <n v="26313393.91"/>
    <n v="0.79999999999999993"/>
    <n v="9234.4"/>
    <n v="11543"/>
    <n v="22501590.440000001"/>
    <x v="13"/>
    <s v="IB"/>
    <x v="0"/>
    <n v="0.8"/>
    <b v="1"/>
    <x v="0"/>
    <x v="0"/>
  </r>
  <r>
    <s v="KAPW-IB-36748-19-09-2022"/>
    <s v="LTM/1027/22-23"/>
    <n v="16836"/>
    <n v="2847"/>
    <s v="HMB-019275"/>
    <s v="KPPE-SB-179268"/>
    <d v="2023-03-01T00:00:00"/>
    <n v="14556100.4"/>
    <n v="0.03"/>
    <n v="118.89"/>
    <n v="3963.2700000000004"/>
    <n v="523089.80000000005"/>
    <x v="13"/>
    <s v="IB"/>
    <x v="0"/>
    <n v="0.03"/>
    <b v="1"/>
    <x v="0"/>
    <x v="2"/>
  </r>
  <r>
    <s v="KAPW-IB-36748-19-09-2022"/>
    <s v="LTM/1028/22-23"/>
    <n v="43000"/>
    <n v="2847"/>
    <s v="HBL-008310"/>
    <s v="KPEX-SB-109801"/>
    <d v="2023-03-01T00:00:00"/>
    <n v="26313393.91"/>
    <n v="0.03"/>
    <n v="385.49999999999994"/>
    <n v="12850"/>
    <n v="843809.6399999999"/>
    <x v="13"/>
    <s v="IB"/>
    <x v="0"/>
    <n v="0.03"/>
    <b v="1"/>
    <x v="0"/>
    <x v="2"/>
  </r>
  <r>
    <s v="KAPE-IB-93423-15-12-2022"/>
    <s v="LTM/1028/22-23"/>
    <n v="43000"/>
    <n v="2832.1089999999999"/>
    <s v="HBL-008310"/>
    <s v="KPEX-SB-109801"/>
    <d v="2023-03-01T00:00:00"/>
    <n v="26313393.91"/>
    <n v="0.04"/>
    <n v="514"/>
    <n v="12850"/>
    <n v="1125079.52"/>
    <x v="13"/>
    <s v="IB"/>
    <x v="0"/>
    <n v="0.04"/>
    <b v="1"/>
    <x v="0"/>
    <x v="2"/>
  </r>
  <r>
    <s v="KPPI-IB-38567-19-01-2023"/>
    <s v="LTM/1028/22-23"/>
    <n v="43000"/>
    <n v="2915.11"/>
    <s v="HBL-008310"/>
    <s v="KPEX-SB-109801"/>
    <d v="2023-03-01T00:00:00"/>
    <n v="26313393.91"/>
    <n v="0.04"/>
    <n v="514"/>
    <n v="12850"/>
    <n v="1125079.52"/>
    <x v="13"/>
    <s v="IB"/>
    <x v="0"/>
    <n v="0.04"/>
    <b v="1"/>
    <x v="0"/>
    <x v="2"/>
  </r>
  <r>
    <s v="KAPE-IB-81883-28-11-2022"/>
    <s v="LTM/1028/22-23"/>
    <n v="43000"/>
    <n v="5503.201"/>
    <s v="HBL-008310"/>
    <s v="KPEX-SB-109801"/>
    <d v="2023-03-01T00:00:00"/>
    <n v="26313393.91"/>
    <n v="0.53061000000000003"/>
    <n v="693.51"/>
    <n v="1307"/>
    <n v="373272.15"/>
    <x v="13"/>
    <s v="IB"/>
    <x v="0"/>
    <n v="0.53061000000000003"/>
    <b v="1"/>
    <x v="0"/>
    <x v="19"/>
  </r>
  <r>
    <s v="KAPW-IB-93598-24-01-2023"/>
    <s v="LTM/1028/22-23"/>
    <n v="43000"/>
    <n v="5201.009"/>
    <s v="HBL-008310"/>
    <s v="KPEX-SB-109801"/>
    <d v="2023-03-01T00:00:00"/>
    <n v="26313393.91"/>
    <n v="0.48980000000000001"/>
    <n v="640.16999999999996"/>
    <n v="1307"/>
    <n v="344562.63"/>
    <x v="13"/>
    <s v="IB"/>
    <x v="0"/>
    <n v="0.48980000000000001"/>
    <b v="1"/>
    <x v="0"/>
    <x v="10"/>
  </r>
  <r>
    <s v="KAPW-TI-57888-05-11-2022"/>
    <s v="LTM/1027/22-23"/>
    <n v="16836"/>
    <n v="9606.1"/>
    <s v="HMB-019275"/>
    <s v="KPPE-SB-179268"/>
    <d v="2023-03-01T00:00:00"/>
    <n v="14556100.4"/>
    <n v="1"/>
    <n v="11"/>
    <n v="11"/>
    <n v="44224.25"/>
    <x v="13"/>
    <s v="TI"/>
    <x v="2"/>
    <n v="1"/>
    <b v="1"/>
    <x v="0"/>
    <x v="6"/>
  </r>
  <r>
    <s v="KPAF-TI-12219-26-09-2022"/>
    <s v="LTM/1027/22-23"/>
    <n v="16836"/>
    <n v="9606.2199999999993"/>
    <s v="HMB-019275"/>
    <s v="KPPE-SB-179268"/>
    <d v="2023-03-01T00:00:00"/>
    <n v="14556100.4"/>
    <n v="1"/>
    <n v="8"/>
    <n v="8"/>
    <n v="38763.57"/>
    <x v="13"/>
    <s v="TI"/>
    <x v="2"/>
    <n v="1"/>
    <b v="1"/>
    <x v="0"/>
    <x v="6"/>
  </r>
  <r>
    <s v="PQIB-IB-3057-24-08-2020"/>
    <s v="LTM/0997/22-23"/>
    <n v="11452"/>
    <n v="2701.12"/>
    <s v="HMB-018523"/>
    <s v="KPEX-SB-110410"/>
    <d v="2023-03-02T00:00:00"/>
    <n v="23019030.100000001"/>
    <n v="0.8"/>
    <n v="8523.2000000000007"/>
    <n v="10654"/>
    <n v="9756699.1699999999"/>
    <x v="13"/>
    <s v="IB"/>
    <x v="0"/>
    <n v="0.8"/>
    <b v="1"/>
    <x v="0"/>
    <x v="0"/>
  </r>
  <r>
    <s v="PQIB-IB-3057-24-08-2020"/>
    <s v="LTM/1032/22-23"/>
    <n v="51157"/>
    <n v="2701.12"/>
    <s v="HMB-019997"/>
    <s v="KPPE-SB-180116"/>
    <d v="2023-03-02T00:00:00"/>
    <n v="38385951.740000002"/>
    <n v="0.8"/>
    <n v="15588"/>
    <n v="19485"/>
    <n v="35297427.130000003"/>
    <x v="13"/>
    <s v="IB"/>
    <x v="0"/>
    <n v="0.8"/>
    <b v="1"/>
    <x v="0"/>
    <x v="0"/>
  </r>
  <r>
    <s v="PQIB-IB-3057-24-08-2020"/>
    <s v="LTM/1033/22-23"/>
    <n v="51103"/>
    <n v="2701.12"/>
    <s v="HMB-019996"/>
    <s v="KPPE-SB-180051"/>
    <d v="2023-03-02T00:00:00"/>
    <n v="38345540.460000001"/>
    <n v="0.8"/>
    <n v="15559.2"/>
    <n v="19449"/>
    <n v="33915488.350000001"/>
    <x v="13"/>
    <s v="IB"/>
    <x v="0"/>
    <n v="0.8"/>
    <b v="1"/>
    <x v="0"/>
    <x v="0"/>
  </r>
  <r>
    <s v="PQIB-IB-3057-24-08-2020"/>
    <s v="LTM/1035/22-23"/>
    <n v="49720"/>
    <n v="2701.12"/>
    <s v="HBL-008545"/>
    <s v="KPEX-SB-110409"/>
    <d v="2023-03-02T00:00:00"/>
    <n v="35032814.600000001"/>
    <n v="0.8"/>
    <n v="15756.800000000001"/>
    <n v="19696"/>
    <n v="21589721.309999999"/>
    <x v="13"/>
    <s v="IB"/>
    <x v="0"/>
    <n v="0.8"/>
    <b v="1"/>
    <x v="0"/>
    <x v="0"/>
  </r>
  <r>
    <s v="PQIB-IB-3057-24-08-2020"/>
    <s v="LTM/1036/22-23"/>
    <n v="49574"/>
    <n v="2701.12"/>
    <s v="HMB-019994"/>
    <s v="KPPE-SB-179995"/>
    <d v="2023-03-01T00:00:00"/>
    <n v="23261553.109999999"/>
    <n v="0.8"/>
    <n v="11676"/>
    <n v="14595"/>
    <n v="9898003.1699999999"/>
    <x v="13"/>
    <s v="IB"/>
    <x v="0"/>
    <n v="0.8"/>
    <b v="1"/>
    <x v="0"/>
    <x v="0"/>
  </r>
  <r>
    <s v="KAPW-IB-36748-19-09-2022"/>
    <s v="LTM/0997/22-23"/>
    <n v="11452"/>
    <n v="2847"/>
    <s v="HMB-018523"/>
    <s v="KPEX-SB-110410"/>
    <d v="2023-03-02T00:00:00"/>
    <n v="23019030.100000001"/>
    <n v="0.03"/>
    <n v="319.62000000000006"/>
    <n v="10654"/>
    <n v="365876.22000000003"/>
    <x v="13"/>
    <s v="IB"/>
    <x v="0"/>
    <n v="0.03"/>
    <b v="1"/>
    <x v="0"/>
    <x v="2"/>
  </r>
  <r>
    <s v="KAPW-IB-36748-19-09-2022"/>
    <s v="LTM/1032/22-23"/>
    <n v="51157"/>
    <n v="2847"/>
    <s v="HMB-019997"/>
    <s v="KPPE-SB-180116"/>
    <d v="2023-03-02T00:00:00"/>
    <n v="38385951.740000002"/>
    <n v="0.03"/>
    <n v="584.54999999999995"/>
    <n v="19485"/>
    <n v="1323653.52"/>
    <x v="13"/>
    <s v="IB"/>
    <x v="0"/>
    <n v="0.03"/>
    <b v="1"/>
    <x v="0"/>
    <x v="2"/>
  </r>
  <r>
    <s v="KAPW-IB-36748-19-09-2022"/>
    <s v="LTM/1033/22-23"/>
    <n v="51103"/>
    <n v="2847"/>
    <s v="HMB-019996"/>
    <s v="KPPE-SB-180051"/>
    <d v="2023-03-02T00:00:00"/>
    <n v="38345540.460000001"/>
    <n v="0.03"/>
    <n v="583.47"/>
    <n v="19449"/>
    <n v="1271830.81"/>
    <x v="13"/>
    <s v="IB"/>
    <x v="0"/>
    <n v="0.03"/>
    <b v="1"/>
    <x v="0"/>
    <x v="2"/>
  </r>
  <r>
    <s v="KAPW-IB-36748-19-09-2022"/>
    <s v="LTM/1035/22-23"/>
    <n v="49720"/>
    <n v="2847"/>
    <s v="HBL-008545"/>
    <s v="KPEX-SB-110409"/>
    <d v="2023-03-02T00:00:00"/>
    <n v="35032814.600000001"/>
    <n v="0.03"/>
    <n v="590.88000000000011"/>
    <n v="19696"/>
    <n v="809614.54"/>
    <x v="13"/>
    <s v="IB"/>
    <x v="0"/>
    <n v="0.03"/>
    <b v="1"/>
    <x v="0"/>
    <x v="2"/>
  </r>
  <r>
    <s v="KAPW-IB-36748-19-09-2022"/>
    <s v="LTM/1036/22-23"/>
    <n v="49574"/>
    <n v="2847"/>
    <s v="HMB-019994"/>
    <s v="KPPE-SB-179995"/>
    <d v="2023-03-01T00:00:00"/>
    <n v="23261553.109999999"/>
    <n v="0.04"/>
    <n v="126.66"/>
    <n v="4222"/>
    <n v="96305.12"/>
    <x v="13"/>
    <s v="IB"/>
    <x v="0"/>
    <n v="0.03"/>
    <b v="0"/>
    <x v="0"/>
    <x v="2"/>
  </r>
  <r>
    <s v="KAPW-IB-36748-19-09-2022"/>
    <s v="LTM/1036/22-23"/>
    <n v="49574"/>
    <n v="2847"/>
    <s v="HMB-019994"/>
    <s v="KPPE-SB-179995"/>
    <d v="2023-03-01T00:00:00"/>
    <n v="23261553.109999999"/>
    <n v="0.03"/>
    <n v="311.19"/>
    <n v="10373"/>
    <n v="274870"/>
    <x v="13"/>
    <s v="IB"/>
    <x v="0"/>
    <n v="0.03"/>
    <b v="1"/>
    <x v="0"/>
    <x v="2"/>
  </r>
  <r>
    <s v="KAPE-IB-93423-15-12-2022"/>
    <s v="LTM/1035/22-23"/>
    <n v="49720"/>
    <n v="2832.1089999999999"/>
    <s v="HBL-008545"/>
    <s v="KPEX-SB-110409"/>
    <d v="2023-03-02T00:00:00"/>
    <n v="35032814.600000001"/>
    <n v="0.04"/>
    <n v="346.28"/>
    <n v="8657"/>
    <n v="703103.38"/>
    <x v="13"/>
    <s v="IB"/>
    <x v="0"/>
    <n v="0.04"/>
    <b v="1"/>
    <x v="0"/>
    <x v="2"/>
  </r>
  <r>
    <s v="KPPI-IB-38567-19-01-2023"/>
    <s v="LTM/0997/22-23"/>
    <n v="11452"/>
    <n v="2915.11"/>
    <s v="HMB-018523"/>
    <s v="KPEX-SB-110410"/>
    <d v="2023-03-02T00:00:00"/>
    <n v="23019030.100000001"/>
    <n v="0.04"/>
    <n v="426.16"/>
    <n v="10654"/>
    <n v="487834.96"/>
    <x v="13"/>
    <s v="IB"/>
    <x v="0"/>
    <n v="0.04"/>
    <b v="1"/>
    <x v="0"/>
    <x v="2"/>
  </r>
  <r>
    <s v="KPPI-IB-38567-19-01-2023"/>
    <s v="LTM/1032/22-23"/>
    <n v="51157"/>
    <n v="2915.11"/>
    <s v="HMB-019997"/>
    <s v="KPPE-SB-180116"/>
    <d v="2023-03-02T00:00:00"/>
    <n v="38385951.740000002"/>
    <n v="0.04"/>
    <n v="779.4"/>
    <n v="19485"/>
    <n v="1764871.36"/>
    <x v="13"/>
    <s v="IB"/>
    <x v="0"/>
    <n v="0.04"/>
    <b v="1"/>
    <x v="0"/>
    <x v="2"/>
  </r>
  <r>
    <s v="KPPI-IB-38567-19-01-2023"/>
    <s v="LTM/1033/22-23"/>
    <n v="51103"/>
    <n v="2915.11"/>
    <s v="HMB-019996"/>
    <s v="KPPE-SB-180051"/>
    <d v="2023-03-02T00:00:00"/>
    <n v="38345540.460000001"/>
    <n v="0.04"/>
    <n v="777.96"/>
    <n v="19449"/>
    <n v="1695774.42"/>
    <x v="13"/>
    <s v="IB"/>
    <x v="0"/>
    <n v="0.04"/>
    <b v="1"/>
    <x v="0"/>
    <x v="2"/>
  </r>
  <r>
    <s v="KPPI-IB-38567-19-01-2023"/>
    <s v="LTM/1035/22-23"/>
    <n v="49720"/>
    <n v="2915.11"/>
    <s v="HBL-008545"/>
    <s v="KPEX-SB-110409"/>
    <d v="2023-03-02T00:00:00"/>
    <n v="35032814.600000001"/>
    <n v="0.04"/>
    <n v="787.83999999999992"/>
    <n v="19696"/>
    <n v="1079486.07"/>
    <x v="13"/>
    <s v="IB"/>
    <x v="0"/>
    <n v="0.04"/>
    <b v="1"/>
    <x v="0"/>
    <x v="2"/>
  </r>
  <r>
    <s v="KPPI-IB-38567-19-01-2023"/>
    <s v="LTM/1036/22-23"/>
    <n v="49574"/>
    <n v="2915.11"/>
    <s v="HMB-019994"/>
    <s v="KPPE-SB-179995"/>
    <d v="2023-03-01T00:00:00"/>
    <n v="23261553.109999999"/>
    <n v="0.04"/>
    <n v="583.79999999999995"/>
    <n v="14595"/>
    <n v="494900.16000000003"/>
    <x v="13"/>
    <s v="IB"/>
    <x v="0"/>
    <n v="0.04"/>
    <b v="1"/>
    <x v="0"/>
    <x v="2"/>
  </r>
  <r>
    <s v="KAPE-IB-81883-28-11-2022"/>
    <s v="LTM/1035/22-23"/>
    <n v="49720"/>
    <n v="5503.201"/>
    <s v="HBL-008545"/>
    <s v="KPEX-SB-110409"/>
    <d v="2023-03-02T00:00:00"/>
    <n v="35032814.600000001"/>
    <n v="0.53061000000000003"/>
    <n v="1292.04"/>
    <n v="2435"/>
    <n v="700067.68"/>
    <x v="13"/>
    <s v="IB"/>
    <x v="0"/>
    <n v="0.53061000000000003"/>
    <b v="1"/>
    <x v="0"/>
    <x v="19"/>
  </r>
  <r>
    <s v="KAPE-IB-81883-28-11-2022"/>
    <s v="LTM/1035/22-23"/>
    <n v="49720"/>
    <n v="5503.201"/>
    <s v="HBL-008545"/>
    <s v="KPEX-SB-110409"/>
    <d v="2023-03-02T00:00:00"/>
    <n v="35032814.600000001"/>
    <n v="0.52524999999999999"/>
    <n v="5798.23"/>
    <n v="11039"/>
    <n v="4942371.13"/>
    <x v="13"/>
    <s v="IB"/>
    <x v="0"/>
    <n v="0.52524999999999999"/>
    <b v="1"/>
    <x v="0"/>
    <x v="19"/>
  </r>
  <r>
    <s v="KAPE-IB-81883-28-11-2022"/>
    <s v="LTM/1036/22-23"/>
    <n v="49574"/>
    <n v="5503.201"/>
    <s v="HMB-019994"/>
    <s v="KPPE-SB-179995"/>
    <d v="2023-03-01T00:00:00"/>
    <n v="23261553.109999999"/>
    <n v="0.52524999999999999"/>
    <n v="7666.0300000000007"/>
    <n v="14595"/>
    <n v="6498662.6699999999"/>
    <x v="13"/>
    <s v="IB"/>
    <x v="0"/>
    <n v="0.52524999999999999"/>
    <b v="1"/>
    <x v="0"/>
    <x v="19"/>
  </r>
  <r>
    <s v="KAPW-IB-93598-24-01-2023"/>
    <s v="LTM/0997/22-23"/>
    <n v="11452"/>
    <n v="5201.009"/>
    <s v="HMB-018523"/>
    <s v="KPEX-SB-110410"/>
    <d v="2023-03-02T00:00:00"/>
    <n v="23019030.100000001"/>
    <n v="1.0101"/>
    <n v="10761.61"/>
    <n v="10654"/>
    <n v="12319059.93"/>
    <x v="13"/>
    <s v="IB"/>
    <x v="0"/>
    <n v="1.0101"/>
    <b v="1"/>
    <x v="0"/>
    <x v="10"/>
  </r>
  <r>
    <s v="KAPW-IB-93598-24-01-2023"/>
    <s v="LTM/1035/22-23"/>
    <n v="49720"/>
    <n v="5201.009"/>
    <s v="HBL-008545"/>
    <s v="KPEX-SB-110409"/>
    <d v="2023-03-02T00:00:00"/>
    <n v="35032814.600000001"/>
    <n v="0.48980000000000001"/>
    <n v="1192.6600000000001"/>
    <n v="2435"/>
    <n v="646220.49"/>
    <x v="13"/>
    <s v="IB"/>
    <x v="0"/>
    <n v="0.48980000000000001"/>
    <b v="1"/>
    <x v="0"/>
    <x v="10"/>
  </r>
  <r>
    <s v="KAPW-IB-93598-24-01-2023"/>
    <s v="LTM/1035/22-23"/>
    <n v="49720"/>
    <n v="5201.009"/>
    <s v="HBL-008545"/>
    <s v="KPEX-SB-110409"/>
    <d v="2023-03-02T00:00:00"/>
    <n v="35032814.600000001"/>
    <n v="0.48485"/>
    <n v="5352.26"/>
    <n v="11039"/>
    <n v="4562229.3899999997"/>
    <x v="13"/>
    <s v="IB"/>
    <x v="0"/>
    <n v="0.48485"/>
    <b v="1"/>
    <x v="0"/>
    <x v="10"/>
  </r>
  <r>
    <s v="KAPW-IB-93598-24-01-2023"/>
    <s v="LTM/1036/22-23"/>
    <n v="49574"/>
    <n v="5201.009"/>
    <s v="HMB-019994"/>
    <s v="KPPE-SB-179995"/>
    <d v="2023-03-01T00:00:00"/>
    <n v="23261553.109999999"/>
    <n v="0.48485"/>
    <n v="7076.39"/>
    <n v="14595"/>
    <n v="5998811.8900000006"/>
    <x v="13"/>
    <s v="IB"/>
    <x v="0"/>
    <n v="0.48485"/>
    <b v="1"/>
    <x v="0"/>
    <x v="10"/>
  </r>
  <r>
    <s v="KPAF-TI-11095-19-09-2022"/>
    <s v="LTM/0997/22-23"/>
    <n v="11452"/>
    <n v="9606.2199999999993"/>
    <s v="HMB-018523"/>
    <s v="KPEX-SB-110410"/>
    <d v="2023-03-02T00:00:00"/>
    <n v="23019030.100000001"/>
    <n v="1"/>
    <n v="70"/>
    <n v="70"/>
    <n v="77540.899999999994"/>
    <x v="13"/>
    <s v="TI"/>
    <x v="2"/>
    <n v="1"/>
    <b v="1"/>
    <x v="0"/>
    <x v="6"/>
  </r>
  <r>
    <s v="KAPW-IB-51492-06-10-2021"/>
    <s v="LTM/1033/22-23"/>
    <n v="51103"/>
    <n v="3402.39"/>
    <s v="HMB-019996"/>
    <s v="KPPE-SB-180051"/>
    <d v="2023-03-02T00:00:00"/>
    <n v="38345540.460000001"/>
    <n v="0.04"/>
    <n v="200"/>
    <n v="5000"/>
    <n v="433317.46"/>
    <x v="13"/>
    <s v="IB"/>
    <x v="0"/>
    <n v="0.04"/>
    <b v="1"/>
    <x v="0"/>
    <x v="2"/>
  </r>
  <r>
    <s v="KAPW-IB-182881-14-06-2022"/>
    <s v="LTM/1033/22-23"/>
    <n v="51103"/>
    <n v="3402.39"/>
    <s v="HMB-019996"/>
    <s v="KPPE-SB-180051"/>
    <d v="2023-03-02T00:00:00"/>
    <n v="38345540.460000001"/>
    <n v="0.04"/>
    <n v="475"/>
    <n v="11875"/>
    <n v="1029128.96"/>
    <x v="13"/>
    <s v="IB"/>
    <x v="0"/>
    <n v="0.04"/>
    <b v="1"/>
    <x v="0"/>
    <x v="2"/>
  </r>
  <r>
    <s v="KPAF-TI-20885-21-11-2022"/>
    <s v="LTM/0997/22-23"/>
    <n v="11452"/>
    <n v="9606.2199999999993"/>
    <s v="HMB-018523"/>
    <s v="KPEX-SB-110410"/>
    <d v="2023-03-02T00:00:00"/>
    <n v="23019030.100000001"/>
    <n v="1"/>
    <n v="10.85"/>
    <n v="10.85"/>
    <n v="12018.84"/>
    <x v="13"/>
    <s v="TI"/>
    <x v="2"/>
    <n v="1"/>
    <b v="1"/>
    <x v="0"/>
    <x v="6"/>
  </r>
  <r>
    <s v="KAPE-IB-196703-29-04-2022"/>
    <s v="LTM/1039/22-23"/>
    <n v="40868"/>
    <n v="2513.1"/>
    <s v="HBL-008871"/>
    <s v="KPEX-SB-111085"/>
    <d v="2023-03-03T00:00:00"/>
    <n v="57745793.899999999"/>
    <n v="0.04"/>
    <n v="730.41"/>
    <n v="18260.2"/>
    <n v="1197322.8899999999"/>
    <x v="13"/>
    <s v="IB"/>
    <x v="0"/>
    <n v="0.04"/>
    <b v="1"/>
    <x v="0"/>
    <x v="2"/>
  </r>
  <r>
    <s v="PQIB-IB-3057-24-08-2020"/>
    <s v="LTM/0950/22-23"/>
    <n v="5856"/>
    <n v="2701.12"/>
    <s v="HMB-013560"/>
    <s v="KPPE-SB-180622"/>
    <d v="2023-03-02T00:00:00"/>
    <n v="4504676.41"/>
    <n v="0.8"/>
    <n v="2137.6"/>
    <n v="2672"/>
    <n v="1840886.92"/>
    <x v="13"/>
    <s v="IB"/>
    <x v="0"/>
    <n v="0.8"/>
    <b v="1"/>
    <x v="0"/>
    <x v="0"/>
  </r>
  <r>
    <s v="PQIB-IB-3057-24-08-2020"/>
    <s v="LTM/1034/22-23"/>
    <n v="50912"/>
    <n v="2701.12"/>
    <s v="HMB-020173"/>
    <s v="KPPE-SB-180497"/>
    <d v="2023-03-02T00:00:00"/>
    <n v="38202383.689999998"/>
    <n v="0.8"/>
    <n v="15500"/>
    <n v="19375"/>
    <n v="35215687.609999999"/>
    <x v="13"/>
    <s v="IB"/>
    <x v="0"/>
    <n v="0.8"/>
    <b v="1"/>
    <x v="0"/>
    <x v="0"/>
  </r>
  <r>
    <s v="PQIB-IB-3057-24-08-2020"/>
    <s v="LTM/1039/22-23"/>
    <n v="40868"/>
    <n v="2701.12"/>
    <s v="HBL-008871"/>
    <s v="KPEX-SB-111085"/>
    <d v="2023-03-03T00:00:00"/>
    <n v="57745793.899999999"/>
    <n v="0.8"/>
    <n v="14608.16"/>
    <n v="18260.2"/>
    <n v="23946392.170000002"/>
    <x v="13"/>
    <s v="IB"/>
    <x v="0"/>
    <n v="0.8"/>
    <b v="1"/>
    <x v="0"/>
    <x v="0"/>
  </r>
  <r>
    <s v="KAPW-IB-36748-19-09-2022"/>
    <s v="LTM/0950/22-23"/>
    <n v="5856"/>
    <n v="2847"/>
    <s v="HMB-013560"/>
    <s v="KPPE-SB-180622"/>
    <d v="2023-03-02T00:00:00"/>
    <n v="4504676.41"/>
    <n v="0.03"/>
    <n v="80.16"/>
    <n v="2672"/>
    <n v="69033.260000000009"/>
    <x v="13"/>
    <s v="IB"/>
    <x v="0"/>
    <n v="0.03"/>
    <b v="1"/>
    <x v="0"/>
    <x v="2"/>
  </r>
  <r>
    <s v="KAPW-IB-36748-19-09-2022"/>
    <s v="LTM/1034/22-23"/>
    <n v="50912"/>
    <n v="2847"/>
    <s v="HMB-020173"/>
    <s v="KPPE-SB-180497"/>
    <d v="2023-03-02T00:00:00"/>
    <n v="38202383.689999998"/>
    <n v="0.03"/>
    <n v="581.26"/>
    <n v="19375"/>
    <n v="1320611.49"/>
    <x v="13"/>
    <s v="IB"/>
    <x v="0"/>
    <n v="0.03"/>
    <b v="1"/>
    <x v="0"/>
    <x v="2"/>
  </r>
  <r>
    <s v="KAPW-IB-36748-19-09-2022"/>
    <s v="LTM/1039/22-23"/>
    <n v="40868"/>
    <n v="2847"/>
    <s v="HBL-008871"/>
    <s v="KPEX-SB-111085"/>
    <d v="2023-03-03T00:00:00"/>
    <n v="57745793.899999999"/>
    <n v="0.03"/>
    <n v="547.80999999999995"/>
    <n v="18260.2"/>
    <n v="897996.26"/>
    <x v="13"/>
    <s v="IB"/>
    <x v="0"/>
    <n v="0.03"/>
    <b v="1"/>
    <x v="0"/>
    <x v="2"/>
  </r>
  <r>
    <s v="KAPE-IB-93423-15-12-2022"/>
    <s v="LTM/0950/22-23"/>
    <n v="5856"/>
    <n v="2832.1089999999999"/>
    <s v="HMB-013560"/>
    <s v="KPPE-SB-180622"/>
    <d v="2023-03-02T00:00:00"/>
    <n v="4504676.41"/>
    <n v="0.04"/>
    <n v="106.88"/>
    <n v="2672"/>
    <n v="92044.34"/>
    <x v="13"/>
    <s v="IB"/>
    <x v="0"/>
    <n v="0.04"/>
    <b v="1"/>
    <x v="0"/>
    <x v="2"/>
  </r>
  <r>
    <s v="PQZI-EP-3657-13-08-2022"/>
    <s v="LTM/1040/22-23"/>
    <n v="18856"/>
    <n v="9607.11"/>
    <s v="HBL-008873"/>
    <s v="KPEX-SB-111066"/>
    <d v="2023-03-03T00:00:00"/>
    <n v="28800918.379999999"/>
    <n v="1"/>
    <n v="200"/>
    <n v="200"/>
    <n v="26791551.989999998"/>
    <x v="13"/>
    <s v="EP"/>
    <x v="2"/>
    <n v="1"/>
    <b v="1"/>
    <x v="0"/>
    <x v="6"/>
  </r>
  <r>
    <s v="KPPI-IB-38567-19-01-2023"/>
    <s v="LTM/0950/22-23"/>
    <n v="5856"/>
    <n v="2915.11"/>
    <s v="HMB-013560"/>
    <s v="KPPE-SB-180622"/>
    <d v="2023-03-02T00:00:00"/>
    <n v="4504676.41"/>
    <n v="0.04"/>
    <n v="106.88"/>
    <n v="2672"/>
    <n v="92044.34"/>
    <x v="13"/>
    <s v="IB"/>
    <x v="0"/>
    <n v="0.04"/>
    <b v="1"/>
    <x v="0"/>
    <x v="2"/>
  </r>
  <r>
    <s v="KPPI-IB-38567-19-01-2023"/>
    <s v="LTM/1034/22-23"/>
    <n v="50912"/>
    <n v="2915.11"/>
    <s v="HMB-020173"/>
    <s v="KPPE-SB-180497"/>
    <d v="2023-03-02T00:00:00"/>
    <n v="38202383.689999998"/>
    <n v="0.04"/>
    <n v="735.14"/>
    <n v="18378.5"/>
    <n v="1666084.59"/>
    <x v="13"/>
    <s v="IB"/>
    <x v="0"/>
    <n v="0.04"/>
    <b v="1"/>
    <x v="0"/>
    <x v="2"/>
  </r>
  <r>
    <s v="KAPW-IB-90120-16-01-2023"/>
    <s v="LTM/0950/22-23"/>
    <n v="5856"/>
    <n v="3204.16"/>
    <s v="HMB-013560"/>
    <s v="KPPE-SB-180622"/>
    <d v="2023-03-02T00:00:00"/>
    <n v="4504676.41"/>
    <n v="7.0000000000000007E-2"/>
    <n v="74.27"/>
    <n v="1061"/>
    <n v="62592.34"/>
    <x v="13"/>
    <s v="IB"/>
    <x v="0"/>
    <n v="7.0000000000000007E-2"/>
    <b v="1"/>
    <x v="0"/>
    <x v="8"/>
  </r>
  <r>
    <s v="KAPE-IB-107391-09-01-2023"/>
    <s v="LTM/0950/22-23"/>
    <n v="5856"/>
    <n v="5201.009"/>
    <s v="HMB-013560"/>
    <s v="KPPE-SB-180622"/>
    <d v="2023-03-02T00:00:00"/>
    <n v="4504676.41"/>
    <n v="0.48980000000000001"/>
    <n v="1308.7470000000001"/>
    <n v="2672"/>
    <n v="1127084.26"/>
    <x v="13"/>
    <s v="IB"/>
    <x v="0"/>
    <n v="0.48980000000000001"/>
    <b v="1"/>
    <x v="0"/>
    <x v="10"/>
  </r>
  <r>
    <s v="KAPW-IB-106716-14-01-2022"/>
    <s v="LTM/1039/22-23"/>
    <n v="40868"/>
    <n v="5402.33"/>
    <s v="HBL-008871"/>
    <s v="KPEX-SB-111085"/>
    <d v="2023-03-03T00:00:00"/>
    <n v="57745793.899999999"/>
    <n v="2.0199999999999999E-2"/>
    <n v="368.86"/>
    <n v="18260.2"/>
    <n v="604652.89"/>
    <x v="13"/>
    <s v="IB"/>
    <x v="0"/>
    <n v="2.0199999999999999E-2"/>
    <b v="1"/>
    <x v="0"/>
    <x v="18"/>
  </r>
  <r>
    <s v="KAPE-IB-81883-28-11-2022"/>
    <s v="LTM/0950/22-23"/>
    <n v="5856"/>
    <n v="5503.201"/>
    <s v="HMB-013560"/>
    <s v="KPPE-SB-180622"/>
    <d v="2023-03-02T00:00:00"/>
    <n v="4504676.41"/>
    <n v="0.53061000000000003"/>
    <n v="1417.79"/>
    <n v="2672"/>
    <n v="1220991.25"/>
    <x v="13"/>
    <s v="IB"/>
    <x v="0"/>
    <n v="0.53061000000000003"/>
    <b v="1"/>
    <x v="0"/>
    <x v="19"/>
  </r>
  <r>
    <s v="KPAF-TI-12219-26-09-2022"/>
    <s v="LTM/1039/22-23"/>
    <n v="40868"/>
    <n v="9606.2199999999993"/>
    <s v="HBL-008871"/>
    <s v="KPEX-SB-111085"/>
    <d v="2023-03-03T00:00:00"/>
    <n v="57745793.899999999"/>
    <n v="1"/>
    <n v="23"/>
    <n v="23"/>
    <n v="37702.699999999997"/>
    <x v="13"/>
    <s v="TI"/>
    <x v="2"/>
    <n v="1"/>
    <b v="1"/>
    <x v="0"/>
    <x v="6"/>
  </r>
  <r>
    <s v="KPAF-TI-12219-26-09-2022"/>
    <s v="LTM/1040/22-23"/>
    <n v="18856"/>
    <n v="9606.2199999999993"/>
    <s v="HBL-008873"/>
    <s v="KPEX-SB-111066"/>
    <d v="2023-03-03T00:00:00"/>
    <n v="28800918.379999999"/>
    <n v="1"/>
    <n v="15"/>
    <n v="15"/>
    <n v="2009366.4"/>
    <x v="13"/>
    <s v="TI"/>
    <x v="2"/>
    <n v="1"/>
    <b v="1"/>
    <x v="0"/>
    <x v="6"/>
  </r>
  <r>
    <s v="KAPE-IB-116620-26-01-2023"/>
    <s v="LTM/1039/22-23"/>
    <n v="40868"/>
    <n v="5201.009"/>
    <s v="HBL-008871"/>
    <s v="KPEX-SB-111085"/>
    <d v="2023-03-03T00:00:00"/>
    <n v="57745793.899999999"/>
    <n v="0.9899"/>
    <n v="18075.77"/>
    <n v="18260.2"/>
    <n v="29630663.77"/>
    <x v="13"/>
    <s v="IB"/>
    <x v="0"/>
    <n v="0.9899"/>
    <b v="1"/>
    <x v="0"/>
    <x v="10"/>
  </r>
  <r>
    <s v="KAPE-TI-127887-09-02-2023"/>
    <s v="LTM/1039/22-23"/>
    <n v="40868"/>
    <n v="9607.19"/>
    <s v="HBL-008871"/>
    <s v="KPEX-SB-111085"/>
    <d v="2023-03-03T00:00:00"/>
    <n v="57745793.899999999"/>
    <n v="1"/>
    <n v="873"/>
    <n v="873"/>
    <n v="1431063.21"/>
    <x v="13"/>
    <s v="TI"/>
    <x v="2"/>
    <n v="1"/>
    <b v="1"/>
    <x v="0"/>
    <x v="6"/>
  </r>
  <r>
    <s v="PQIB-IB-3057-24-08-2020"/>
    <s v="LTM/1031/22-23"/>
    <n v="12971"/>
    <n v="2701.12"/>
    <s v="HMB-019964"/>
    <s v="KPEX-SB-111767"/>
    <d v="2023-03-04T00:00:00"/>
    <n v="13425047.640000001"/>
    <n v="0.8"/>
    <n v="4128.8"/>
    <n v="5160"/>
    <n v="11500036.559999999"/>
    <x v="13"/>
    <s v="IB"/>
    <x v="0"/>
    <n v="0.80015999999999998"/>
    <b v="0"/>
    <x v="0"/>
    <x v="0"/>
  </r>
  <r>
    <s v="PQIB-IB-3057-24-08-2020"/>
    <s v="LTM/1042/22-23"/>
    <n v="51185"/>
    <n v="2701.12"/>
    <s v="HMB-020585"/>
    <s v="KPPE-SB-181764"/>
    <d v="2023-03-04T00:00:00"/>
    <n v="41881345.090000004"/>
    <n v="0.8"/>
    <n v="15590.4"/>
    <n v="19488"/>
    <n v="40367561.450000003"/>
    <x v="13"/>
    <s v="IB"/>
    <x v="0"/>
    <n v="0.8"/>
    <b v="1"/>
    <x v="0"/>
    <x v="0"/>
  </r>
  <r>
    <s v="PQIB-IB-3057-24-08-2020"/>
    <s v="LTM/1043/22-23"/>
    <n v="5878"/>
    <n v="2701.12"/>
    <s v="HMB-21240"/>
    <s v="KPPE-SB-181823"/>
    <d v="2023-03-04T00:00:00"/>
    <n v="25531773.129999999"/>
    <n v="0.8"/>
    <n v="5856.0999999999995"/>
    <n v="7320"/>
    <n v="10863098.130000001"/>
    <x v="13"/>
    <s v="IB"/>
    <x v="0"/>
    <n v="0.80001"/>
    <b v="0"/>
    <x v="0"/>
    <x v="0"/>
  </r>
  <r>
    <s v="KAPW-IB-36748-19-09-2022"/>
    <s v="LTM/1031/22-23"/>
    <n v="12971"/>
    <n v="2847"/>
    <s v="HMB-019964"/>
    <s v="KPEX-SB-111767"/>
    <d v="2023-03-04T00:00:00"/>
    <n v="13425047.640000001"/>
    <n v="0.03"/>
    <n v="154.83000000000001"/>
    <n v="5160"/>
    <n v="431251.37"/>
    <x v="13"/>
    <s v="IB"/>
    <x v="0"/>
    <n v="3.0009999999999998E-2"/>
    <b v="0"/>
    <x v="0"/>
    <x v="2"/>
  </r>
  <r>
    <s v="KAPW-IB-36748-19-09-2022"/>
    <s v="LTM/1042/22-23"/>
    <n v="51185"/>
    <n v="2847"/>
    <s v="HMB-020585"/>
    <s v="KPPE-SB-181764"/>
    <d v="2023-03-04T00:00:00"/>
    <n v="41881345.090000004"/>
    <n v="0.03"/>
    <n v="584.64"/>
    <n v="19488"/>
    <n v="1513783.55"/>
    <x v="13"/>
    <s v="IB"/>
    <x v="0"/>
    <n v="0.03"/>
    <b v="1"/>
    <x v="0"/>
    <x v="2"/>
  </r>
  <r>
    <s v="KAPW-IB-36748-19-09-2022"/>
    <s v="LTM/1043/22-23"/>
    <n v="5878"/>
    <n v="2847"/>
    <s v="HMB-21240"/>
    <s v="KPPE-SB-181823"/>
    <d v="2023-03-04T00:00:00"/>
    <n v="25531773.129999999"/>
    <n v="0.03"/>
    <n v="219.60999999999999"/>
    <n v="7320"/>
    <n v="407372.74"/>
    <x v="13"/>
    <s v="IB"/>
    <x v="0"/>
    <n v="0.03"/>
    <b v="1"/>
    <x v="0"/>
    <x v="2"/>
  </r>
  <r>
    <s v="KAPE-IB-93423-15-12-2022"/>
    <s v="LTM/1031/22-23"/>
    <n v="12971"/>
    <n v="2832.1089999999999"/>
    <s v="HMB-019964"/>
    <s v="KPEX-SB-111767"/>
    <d v="2023-03-04T00:00:00"/>
    <n v="13425047.640000001"/>
    <n v="0.04"/>
    <n v="206.44"/>
    <n v="5160"/>
    <n v="575001.84"/>
    <x v="13"/>
    <s v="IB"/>
    <x v="0"/>
    <n v="4.0009999999999997E-2"/>
    <b v="0"/>
    <x v="0"/>
    <x v="2"/>
  </r>
  <r>
    <s v="KPPI-IB-38567-19-01-2023"/>
    <s v="LTM/1031/22-23"/>
    <n v="12971"/>
    <n v="2915.11"/>
    <s v="HMB-019964"/>
    <s v="KPEX-SB-111767"/>
    <d v="2023-03-04T00:00:00"/>
    <n v="13425047.640000001"/>
    <n v="0.04"/>
    <n v="206.44"/>
    <n v="5160"/>
    <n v="575001.84"/>
    <x v="13"/>
    <s v="IB"/>
    <x v="0"/>
    <n v="4.0009999999999997E-2"/>
    <b v="0"/>
    <x v="0"/>
    <x v="2"/>
  </r>
  <r>
    <s v="KAPE-IB-81883-28-11-2022"/>
    <s v="LTM/1043/22-23"/>
    <n v="5878"/>
    <n v="5503.201"/>
    <s v="HMB-21240"/>
    <s v="KPPE-SB-181823"/>
    <d v="2023-03-04T00:00:00"/>
    <n v="25531773.129999999"/>
    <n v="0.45917999999999998"/>
    <n v="264.03000000000003"/>
    <n v="575"/>
    <n v="277810.23"/>
    <x v="13"/>
    <s v="IB"/>
    <x v="0"/>
    <n v="0.45917999999999998"/>
    <b v="1"/>
    <x v="0"/>
    <x v="19"/>
  </r>
  <r>
    <s v="KAPW-IB-101716-08-02-2023"/>
    <s v="LTM/1031/22-23"/>
    <n v="12971"/>
    <n v="3906.9029999999998"/>
    <s v="HMB-019964"/>
    <s v="KPEX-SB-111767"/>
    <d v="2023-03-04T00:00:00"/>
    <n v="13425047.640000001"/>
    <n v="0.04"/>
    <n v="125.12"/>
    <n v="3127"/>
    <n v="343756.43"/>
    <x v="13"/>
    <s v="IB"/>
    <x v="0"/>
    <n v="4.0009999999999997E-2"/>
    <b v="0"/>
    <x v="0"/>
    <x v="17"/>
  </r>
  <r>
    <s v="KAPW-IB-101716-08-02-2023"/>
    <s v="LTM/1043/22-23"/>
    <n v="5878"/>
    <n v="3906.9029999999998"/>
    <s v="HMB-21240"/>
    <s v="KPPE-SB-181823"/>
    <d v="2023-03-04T00:00:00"/>
    <n v="25531773.129999999"/>
    <n v="0.04"/>
    <n v="289.09000000000003"/>
    <n v="7227"/>
    <n v="539193.39"/>
    <x v="13"/>
    <s v="IB"/>
    <x v="0"/>
    <n v="0.04"/>
    <b v="1"/>
    <x v="0"/>
    <x v="17"/>
  </r>
  <r>
    <s v="KAPE-IB-116620-26-01-2023"/>
    <s v="LTM/1043/22-23"/>
    <n v="5878"/>
    <n v="5201.009"/>
    <s v="HMB-21240"/>
    <s v="KPPE-SB-181823"/>
    <d v="2023-03-04T00:00:00"/>
    <n v="25531773.129999999"/>
    <n v="1.0101"/>
    <n v="6813.12"/>
    <n v="6745"/>
    <n v="13104757.029999999"/>
    <x v="13"/>
    <s v="IB"/>
    <x v="0"/>
    <n v="1.0101"/>
    <b v="1"/>
    <x v="0"/>
    <x v="10"/>
  </r>
  <r>
    <s v="KAPE-IB-116620-26-01-2023"/>
    <s v="LTM/1043/22-23"/>
    <n v="5878"/>
    <n v="5201.009"/>
    <s v="HMB-21240"/>
    <s v="KPPE-SB-181823"/>
    <d v="2023-03-04T00:00:00"/>
    <n v="25531773.129999999"/>
    <n v="0.56122000000000005"/>
    <n v="322.7"/>
    <n v="575"/>
    <n v="339542.35"/>
    <x v="13"/>
    <s v="IB"/>
    <x v="0"/>
    <n v="0.56122000000000005"/>
    <b v="1"/>
    <x v="0"/>
    <x v="10"/>
  </r>
  <r>
    <s v="PQIB-IB-3057-24-08-2020"/>
    <s v="LTM/1019/22-23"/>
    <n v="14393"/>
    <n v="2701.12"/>
    <s v="HMB-018851"/>
    <s v="KPEX-SB-112316"/>
    <d v="2023-03-05T00:00:00"/>
    <n v="4924130.7699999996"/>
    <n v="0.8"/>
    <n v="2443.1999999999998"/>
    <n v="3054"/>
    <n v="2095261.66"/>
    <x v="13"/>
    <s v="IB"/>
    <x v="0"/>
    <n v="0.8"/>
    <b v="1"/>
    <x v="0"/>
    <x v="0"/>
  </r>
  <r>
    <s v="PQIB-IB-3057-24-08-2020"/>
    <s v="LTM/1044/22-23"/>
    <n v="13950"/>
    <n v="2701.12"/>
    <s v="HMB-020929"/>
    <s v="KPEX-SB-113126"/>
    <d v="2023-03-07T00:00:00"/>
    <n v="47153647.840000004"/>
    <n v="0.8"/>
    <n v="17080.8"/>
    <n v="21351"/>
    <n v="44195975.560000002"/>
    <x v="13"/>
    <s v="IB"/>
    <x v="0"/>
    <n v="0.8"/>
    <b v="1"/>
    <x v="0"/>
    <x v="0"/>
  </r>
  <r>
    <s v="PQIB-IB-3057-24-08-2020"/>
    <s v="LTM/1045/22-23"/>
    <n v="15216"/>
    <n v="2701.12"/>
    <s v="HMB-021265"/>
    <s v="KPPE-SB-182481"/>
    <d v="2023-03-05T00:00:00"/>
    <n v="40475519.5"/>
    <n v="0.8"/>
    <n v="9848"/>
    <n v="12310"/>
    <n v="17238015.93"/>
    <x v="13"/>
    <s v="IB"/>
    <x v="0"/>
    <n v="0.8"/>
    <b v="1"/>
    <x v="0"/>
    <x v="0"/>
  </r>
  <r>
    <s v="PQIB-IB-3057-24-08-2020"/>
    <s v="LTM/1047/22-23"/>
    <n v="147885"/>
    <n v="2701.12"/>
    <s v="HMB-021323"/>
    <s v="KPPE-SB-182852"/>
    <d v="2023-03-06T00:00:00"/>
    <n v="57634275.920000002"/>
    <n v="0.8"/>
    <n v="22962.400000000001"/>
    <n v="28703"/>
    <n v="25057019.189999998"/>
    <x v="13"/>
    <s v="IB"/>
    <x v="0"/>
    <n v="0.8"/>
    <b v="1"/>
    <x v="0"/>
    <x v="0"/>
  </r>
  <r>
    <s v="PQIB-IB-3057-24-08-2020"/>
    <s v="LTM/1048/22-23"/>
    <n v="164750"/>
    <n v="2701.12"/>
    <s v="HMB-021321"/>
    <s v="KPPE-SB-183172"/>
    <d v="2023-03-06T00:00:00"/>
    <n v="64977320.729999997"/>
    <n v="0.8"/>
    <n v="23852"/>
    <n v="29815"/>
    <n v="28249474.490000002"/>
    <x v="13"/>
    <s v="IB"/>
    <x v="0"/>
    <n v="0.8"/>
    <b v="1"/>
    <x v="0"/>
    <x v="0"/>
  </r>
  <r>
    <s v="PQIB-IB-3057-24-08-2020"/>
    <s v="LTM/1052/22-23"/>
    <n v="3796"/>
    <n v="2701.12"/>
    <s v="HMB-021771"/>
    <s v="KPPE-SB-183248"/>
    <d v="2023-03-07T00:00:00"/>
    <n v="46739577.789999999"/>
    <n v="0.8"/>
    <n v="14236.02"/>
    <n v="17795.02"/>
    <n v="20282476.859999999"/>
    <x v="13"/>
    <s v="IB"/>
    <x v="0"/>
    <n v="0.8"/>
    <b v="1"/>
    <x v="0"/>
    <x v="0"/>
  </r>
  <r>
    <s v="KAPW-IB-36748-19-09-2022"/>
    <s v="LTM/1019/22-23"/>
    <n v="14393"/>
    <n v="2847"/>
    <s v="HMB-018851"/>
    <s v="KPEX-SB-112316"/>
    <d v="2023-03-05T00:00:00"/>
    <n v="4924130.7699999996"/>
    <n v="0.03"/>
    <n v="91.62"/>
    <n v="3054"/>
    <n v="78572.31"/>
    <x v="13"/>
    <s v="IB"/>
    <x v="0"/>
    <n v="0.03"/>
    <b v="1"/>
    <x v="0"/>
    <x v="2"/>
  </r>
  <r>
    <s v="KAPW-IB-36748-19-09-2022"/>
    <s v="LTM/1044/22-23"/>
    <n v="13950"/>
    <n v="2847"/>
    <s v="HMB-020929"/>
    <s v="KPEX-SB-113126"/>
    <d v="2023-03-07T00:00:00"/>
    <n v="47153647.840000004"/>
    <n v="0.03"/>
    <n v="640.53"/>
    <n v="21351"/>
    <n v="1657349.08"/>
    <x v="13"/>
    <s v="IB"/>
    <x v="0"/>
    <n v="0.03"/>
    <b v="1"/>
    <x v="0"/>
    <x v="2"/>
  </r>
  <r>
    <s v="KAPW-IB-36748-19-09-2022"/>
    <s v="LTM/1045/22-23"/>
    <n v="15216"/>
    <n v="2847"/>
    <s v="HMB-021265"/>
    <s v="KPPE-SB-182481"/>
    <d v="2023-03-05T00:00:00"/>
    <n v="40475519.5"/>
    <n v="0.03"/>
    <n v="369.30000000000007"/>
    <n v="12310"/>
    <n v="646425.59999999998"/>
    <x v="13"/>
    <s v="IB"/>
    <x v="0"/>
    <n v="0.03"/>
    <b v="1"/>
    <x v="0"/>
    <x v="2"/>
  </r>
  <r>
    <s v="KAPW-IB-36748-19-09-2022"/>
    <s v="LTM/1047/22-23"/>
    <n v="147885"/>
    <n v="2847"/>
    <s v="HMB-021323"/>
    <s v="KPPE-SB-182852"/>
    <d v="2023-03-06T00:00:00"/>
    <n v="57634275.920000002"/>
    <n v="0.03"/>
    <n v="861.09"/>
    <n v="28703"/>
    <n v="939638.21"/>
    <x v="13"/>
    <s v="IB"/>
    <x v="0"/>
    <n v="0.03"/>
    <b v="1"/>
    <x v="0"/>
    <x v="2"/>
  </r>
  <r>
    <s v="KAPW-IB-36748-19-09-2022"/>
    <s v="LTM/1048/22-23"/>
    <n v="164750"/>
    <n v="2847"/>
    <s v="HMB-021321"/>
    <s v="KPPE-SB-183172"/>
    <d v="2023-03-06T00:00:00"/>
    <n v="64977320.729999997"/>
    <n v="0.03"/>
    <n v="894.44999999999993"/>
    <n v="29815"/>
    <n v="1059355.29"/>
    <x v="13"/>
    <s v="IB"/>
    <x v="0"/>
    <n v="0.03"/>
    <b v="1"/>
    <x v="0"/>
    <x v="2"/>
  </r>
  <r>
    <s v="KAPW-IB-36748-19-09-2022"/>
    <s v="LTM/1052/22-23"/>
    <n v="3796"/>
    <n v="2847"/>
    <s v="HMB-021771"/>
    <s v="KPPE-SB-183248"/>
    <d v="2023-03-07T00:00:00"/>
    <n v="46739577.789999999"/>
    <n v="0.03"/>
    <n v="533.84999999999991"/>
    <n v="17795.02"/>
    <n v="760591.57000000007"/>
    <x v="13"/>
    <s v="IB"/>
    <x v="0"/>
    <n v="0.03"/>
    <b v="1"/>
    <x v="0"/>
    <x v="2"/>
  </r>
  <r>
    <s v="KAPE-IB-93423-15-12-2022"/>
    <s v="LTM/1044/22-23"/>
    <n v="13950"/>
    <n v="2832.1089999999999"/>
    <s v="HMB-020929"/>
    <s v="KPEX-SB-113126"/>
    <d v="2023-03-07T00:00:00"/>
    <n v="47153647.840000004"/>
    <n v="0.04"/>
    <n v="512.24"/>
    <n v="12806"/>
    <n v="1300323.2"/>
    <x v="13"/>
    <s v="IB"/>
    <x v="0"/>
    <n v="0.04"/>
    <b v="1"/>
    <x v="0"/>
    <x v="2"/>
  </r>
  <r>
    <s v="KPPI-IB-38567-19-01-2023"/>
    <s v="LTM/1019/22-23"/>
    <n v="14393"/>
    <n v="2915.11"/>
    <s v="HMB-018851"/>
    <s v="KPEX-SB-112316"/>
    <d v="2023-03-05T00:00:00"/>
    <n v="4924130.7699999996"/>
    <n v="0.04"/>
    <n v="122.16"/>
    <n v="3054"/>
    <n v="104763.08"/>
    <x v="13"/>
    <s v="IB"/>
    <x v="0"/>
    <n v="0.04"/>
    <b v="1"/>
    <x v="0"/>
    <x v="2"/>
  </r>
  <r>
    <s v="KAPE-IB-81883-28-11-2022"/>
    <s v="LTM/1019/22-23"/>
    <n v="14393"/>
    <n v="5503.201"/>
    <s v="HMB-018851"/>
    <s v="KPEX-SB-112316"/>
    <d v="2023-03-05T00:00:00"/>
    <n v="4924130.7699999996"/>
    <n v="0.40404000000000001"/>
    <n v="1233.94"/>
    <n v="3054"/>
    <n v="1058213.48"/>
    <x v="13"/>
    <s v="IB"/>
    <x v="0"/>
    <n v="0.40404000000000001"/>
    <b v="1"/>
    <x v="0"/>
    <x v="19"/>
  </r>
  <r>
    <s v="KAPW-IB-93598-24-01-2023"/>
    <s v="LTM/1019/22-23"/>
    <n v="14393"/>
    <n v="5201.009"/>
    <s v="HMB-018851"/>
    <s v="KPEX-SB-112316"/>
    <d v="2023-03-05T00:00:00"/>
    <n v="4924130.7699999996"/>
    <n v="0.60606000000000004"/>
    <n v="1850.91"/>
    <n v="3054"/>
    <n v="1587320.22"/>
    <x v="13"/>
    <s v="IB"/>
    <x v="0"/>
    <n v="0.60606000000000004"/>
    <b v="1"/>
    <x v="0"/>
    <x v="10"/>
  </r>
  <r>
    <s v="KAPW-IB-101716-08-02-2023"/>
    <s v="LTM/1045/22-23"/>
    <n v="15216"/>
    <n v="3906.9029999999998"/>
    <s v="HMB-021265"/>
    <s v="KPPE-SB-182481"/>
    <d v="2023-03-05T00:00:00"/>
    <n v="40475519.5"/>
    <n v="0.04"/>
    <n v="466.52000000000004"/>
    <n v="11663"/>
    <n v="812174.57000000007"/>
    <x v="13"/>
    <s v="IB"/>
    <x v="0"/>
    <n v="0.04"/>
    <b v="1"/>
    <x v="0"/>
    <x v="17"/>
  </r>
  <r>
    <s v="KPAF-TI-20885-21-11-2022"/>
    <s v="LTM/1052/22-23"/>
    <n v="3796"/>
    <n v="9606.2199999999993"/>
    <s v="HMB-021771"/>
    <s v="KPPE-SB-183248"/>
    <d v="2023-03-07T00:00:00"/>
    <n v="46739577.789999999"/>
    <n v="1"/>
    <n v="50"/>
    <n v="50"/>
    <n v="87355.839999999997"/>
    <x v="13"/>
    <s v="TI"/>
    <x v="2"/>
    <n v="1"/>
    <b v="1"/>
    <x v="0"/>
    <x v="6"/>
  </r>
  <r>
    <s v="KAPE-IB-116620-26-01-2023"/>
    <s v="LTM/1045/22-23"/>
    <n v="15216"/>
    <n v="5201.009"/>
    <s v="HMB-021265"/>
    <s v="KPPE-SB-182481"/>
    <d v="2023-03-05T00:00:00"/>
    <n v="40475519.5"/>
    <n v="1.0101"/>
    <n v="12434.330000000002"/>
    <n v="12310"/>
    <n v="21765150.18"/>
    <x v="13"/>
    <s v="IB"/>
    <x v="0"/>
    <n v="1.0101"/>
    <b v="1"/>
    <x v="0"/>
    <x v="10"/>
  </r>
  <r>
    <s v="KAPE-IB-116620-26-01-2023"/>
    <s v="LTM/1047/22-23"/>
    <n v="147885"/>
    <n v="5201.009"/>
    <s v="HMB-021323"/>
    <s v="KPPE-SB-182852"/>
    <d v="2023-03-06T00:00:00"/>
    <n v="57634275.920000002"/>
    <n v="1.0101"/>
    <n v="11515.14"/>
    <n v="11400"/>
    <n v="12566298.380000001"/>
    <x v="13"/>
    <s v="IB"/>
    <x v="0"/>
    <n v="1.0101"/>
    <b v="1"/>
    <x v="0"/>
    <x v="10"/>
  </r>
  <r>
    <s v="KAPE-IB-116620-26-01-2023"/>
    <s v="LTM/1048/22-23"/>
    <n v="164750"/>
    <n v="5201.009"/>
    <s v="HMB-021321"/>
    <s v="KPPE-SB-183172"/>
    <d v="2023-03-06T00:00:00"/>
    <n v="64977320.729999997"/>
    <n v="1.0101"/>
    <n v="12046.45"/>
    <n v="11926"/>
    <n v="14267843.26"/>
    <x v="13"/>
    <s v="IB"/>
    <x v="0"/>
    <n v="1.0101"/>
    <b v="1"/>
    <x v="0"/>
    <x v="10"/>
  </r>
  <r>
    <s v="KAPW-IB-154711-18-04-2022"/>
    <s v="LTM/1047/22-23"/>
    <n v="147885"/>
    <n v="5205.12"/>
    <s v="HMB-021323"/>
    <s v="KPPE-SB-182852"/>
    <d v="2023-03-06T00:00:00"/>
    <n v="57634275.920000002"/>
    <n v="1.0101"/>
    <n v="17477.759999999998"/>
    <n v="17303"/>
    <n v="19071320.140000001"/>
    <x v="13"/>
    <s v="IB"/>
    <x v="0"/>
    <n v="1.0101"/>
    <b v="1"/>
    <x v="0"/>
    <x v="1"/>
  </r>
  <r>
    <s v="KAPW-IB-154711-18-04-2022"/>
    <s v="LTM/1048/22-23"/>
    <n v="164750"/>
    <n v="5205.12"/>
    <s v="HMB-021321"/>
    <s v="KPPE-SB-183172"/>
    <d v="2023-03-06T00:00:00"/>
    <n v="64977320.729999997"/>
    <n v="1.0101"/>
    <n v="18069.68"/>
    <n v="17889"/>
    <n v="21400647.690000001"/>
    <x v="13"/>
    <s v="IB"/>
    <x v="0"/>
    <n v="1.0101"/>
    <b v="1"/>
    <x v="0"/>
    <x v="1"/>
  </r>
  <r>
    <s v="KAPE-IB-132411-19-01-2022"/>
    <s v="LTM/1052/22-23"/>
    <n v="3796"/>
    <n v="5402.33"/>
    <s v="HMB-021771"/>
    <s v="KPPE-SB-183248"/>
    <d v="2023-03-07T00:00:00"/>
    <n v="46739577.789999999"/>
    <n v="1.0101"/>
    <n v="17974.75"/>
    <n v="17795.02"/>
    <n v="25609153.52"/>
    <x v="13"/>
    <s v="IB"/>
    <x v="0"/>
    <n v="1.0101"/>
    <b v="1"/>
    <x v="0"/>
    <x v="18"/>
  </r>
  <r>
    <s v="PQIB-IB-3057-24-08-2020"/>
    <s v="LTM/1046/22-23"/>
    <n v="247134"/>
    <n v="2701.12"/>
    <s v="HMB-021322"/>
    <s v="KPEX-SB-113605"/>
    <d v="2023-03-08T00:00:00"/>
    <n v="97368008.200000003"/>
    <n v="0.8"/>
    <n v="36437.599999999999"/>
    <n v="45547"/>
    <n v="42331618.350000001"/>
    <x v="13"/>
    <s v="IB"/>
    <x v="0"/>
    <n v="0.8"/>
    <b v="1"/>
    <x v="0"/>
    <x v="0"/>
  </r>
  <r>
    <s v="PQIB-IB-3057-24-08-2020"/>
    <s v="LTM/1053/22-23"/>
    <n v="1137"/>
    <n v="2701.12"/>
    <s v="HMB-021693"/>
    <s v="KPPE-SB-183768"/>
    <d v="2023-03-07T00:00:00"/>
    <n v="13748997.689999999"/>
    <n v="0.8"/>
    <n v="4188.7"/>
    <n v="5235.88"/>
    <n v="5942015.4699999997"/>
    <x v="13"/>
    <s v="IB"/>
    <x v="0"/>
    <n v="0.8"/>
    <b v="1"/>
    <x v="0"/>
    <x v="0"/>
  </r>
  <r>
    <s v="PQIB-IB-3057-24-08-2020"/>
    <s v="LTM/1054/22-23"/>
    <n v="7661"/>
    <n v="2701.12"/>
    <s v="HMB-021976"/>
    <s v="KPEX-SB-113638"/>
    <d v="2023-03-08T00:00:00"/>
    <n v="16035250.65"/>
    <n v="0.8"/>
    <n v="4422.3999999999996"/>
    <n v="5528"/>
    <n v="9821325.8200000003"/>
    <x v="13"/>
    <s v="IB"/>
    <x v="0"/>
    <n v="0.8"/>
    <b v="1"/>
    <x v="0"/>
    <x v="0"/>
  </r>
  <r>
    <s v="KAPE-IB-188943-18-04-2022"/>
    <s v="LTM/1046/22-23"/>
    <n v="247134"/>
    <n v="5205.12"/>
    <s v="HMB-021322"/>
    <s v="KPEX-SB-113605"/>
    <d v="2023-03-08T00:00:00"/>
    <n v="97368008.200000003"/>
    <n v="1.0101"/>
    <n v="25749.4"/>
    <n v="25491.94"/>
    <n v="29913902.289999999"/>
    <x v="13"/>
    <s v="IB"/>
    <x v="0"/>
    <n v="1.0101"/>
    <b v="1"/>
    <x v="0"/>
    <x v="1"/>
  </r>
  <r>
    <s v="KAPW-IB-36748-19-09-2022"/>
    <s v="LTM/1046/22-23"/>
    <n v="247134"/>
    <n v="2847"/>
    <s v="HMB-021322"/>
    <s v="KPEX-SB-113605"/>
    <d v="2023-03-08T00:00:00"/>
    <n v="97368008.200000003"/>
    <n v="0.03"/>
    <n v="1366.4099999999999"/>
    <n v="45547"/>
    <n v="1587435.69"/>
    <x v="13"/>
    <s v="IB"/>
    <x v="0"/>
    <n v="0.03"/>
    <b v="1"/>
    <x v="0"/>
    <x v="2"/>
  </r>
  <r>
    <s v="KAPW-IB-36748-19-09-2022"/>
    <s v="LTM/1053/22-23"/>
    <n v="1137"/>
    <n v="2847"/>
    <s v="HMB-021693"/>
    <s v="KPPE-SB-183768"/>
    <d v="2023-03-07T00:00:00"/>
    <n v="13748997.689999999"/>
    <n v="0.03"/>
    <n v="157.07999999999998"/>
    <n v="5235.88"/>
    <n v="222832.02000000002"/>
    <x v="13"/>
    <s v="IB"/>
    <x v="0"/>
    <n v="0.03"/>
    <b v="1"/>
    <x v="0"/>
    <x v="2"/>
  </r>
  <r>
    <s v="KAPW-IB-36748-19-09-2022"/>
    <s v="LTM/1054/22-23"/>
    <n v="7661"/>
    <n v="2847"/>
    <s v="HMB-021976"/>
    <s v="KPEX-SB-113638"/>
    <d v="2023-03-08T00:00:00"/>
    <n v="16035250.65"/>
    <n v="0.03"/>
    <n v="165.83999999999997"/>
    <n v="5528"/>
    <n v="368299.72"/>
    <x v="13"/>
    <s v="IB"/>
    <x v="0"/>
    <n v="0.03"/>
    <b v="1"/>
    <x v="0"/>
    <x v="2"/>
  </r>
  <r>
    <s v="PQZI-EP-3657-13-08-2022"/>
    <s v="LTM/1056/22-23"/>
    <n v="15596"/>
    <n v="9607.11"/>
    <s v="MCB-019641"/>
    <s v="KPPE-SB-183811"/>
    <d v="2023-03-08T00:00:00"/>
    <n v="28806396.850000001"/>
    <n v="1"/>
    <n v="130"/>
    <n v="130"/>
    <n v="28806396.850000001"/>
    <x v="13"/>
    <s v="EP"/>
    <x v="2"/>
    <n v="1"/>
    <b v="1"/>
    <x v="0"/>
    <x v="6"/>
  </r>
  <r>
    <s v="KAPW-IB-106716-14-01-2022"/>
    <s v="LTM/1053/22-23"/>
    <n v="1137"/>
    <n v="5402.33"/>
    <s v="HMB-021693"/>
    <s v="KPPE-SB-183768"/>
    <d v="2023-03-07T00:00:00"/>
    <n v="13748997.689999999"/>
    <n v="1.0101"/>
    <n v="4314.33"/>
    <n v="4271.1900000000005"/>
    <n v="5829456.5599999996"/>
    <x v="13"/>
    <s v="IB"/>
    <x v="0"/>
    <n v="1.0101"/>
    <b v="1"/>
    <x v="0"/>
    <x v="18"/>
  </r>
  <r>
    <s v="KAPW-IB-101716-08-02-2023"/>
    <s v="LTM/1054/22-23"/>
    <n v="7661"/>
    <n v="3906.9029999999998"/>
    <s v="HMB-021976"/>
    <s v="KPEX-SB-113638"/>
    <d v="2023-03-08T00:00:00"/>
    <n v="16035250.65"/>
    <n v="0.04"/>
    <n v="102.44"/>
    <n v="2561"/>
    <n v="286909.23"/>
    <x v="13"/>
    <s v="IB"/>
    <x v="0"/>
    <n v="0.04"/>
    <b v="1"/>
    <x v="0"/>
    <x v="17"/>
  </r>
  <r>
    <s v="KPAF-TI-20885-21-11-2022"/>
    <s v="LTM/1053/22-23"/>
    <n v="1137"/>
    <n v="9606.2199999999993"/>
    <s v="HMB-021693"/>
    <s v="KPPE-SB-183768"/>
    <d v="2023-03-07T00:00:00"/>
    <n v="13748997.689999999"/>
    <n v="1"/>
    <n v="14.85"/>
    <n v="14.85"/>
    <n v="25497.34"/>
    <x v="13"/>
    <s v="TI"/>
    <x v="2"/>
    <n v="1"/>
    <b v="1"/>
    <x v="0"/>
    <x v="6"/>
  </r>
  <r>
    <s v="KAPE-IB-116620-26-01-2023"/>
    <s v="LTM/1046/22-23"/>
    <n v="247134"/>
    <n v="5201.009"/>
    <s v="HMB-021322"/>
    <s v="KPEX-SB-113605"/>
    <d v="2023-03-08T00:00:00"/>
    <n v="97368008.200000003"/>
    <n v="1.0101"/>
    <n v="18686.849999999999"/>
    <n v="18500"/>
    <n v="21710238.07"/>
    <x v="13"/>
    <s v="IB"/>
    <x v="0"/>
    <n v="1.0101"/>
    <b v="1"/>
    <x v="0"/>
    <x v="10"/>
  </r>
  <r>
    <s v="KAPE-IB-116620-26-01-2023"/>
    <s v="LTM/1054/22-23"/>
    <n v="7661"/>
    <n v="5201.009"/>
    <s v="HMB-021976"/>
    <s v="KPEX-SB-113638"/>
    <d v="2023-03-08T00:00:00"/>
    <n v="16035250.65"/>
    <n v="1.0101"/>
    <n v="3271.7200000000003"/>
    <n v="3239"/>
    <n v="5558715.9000000004"/>
    <x v="13"/>
    <s v="IB"/>
    <x v="0"/>
    <n v="1.0101"/>
    <b v="1"/>
    <x v="0"/>
    <x v="10"/>
  </r>
  <r>
    <s v="KAPW-IB-154711-18-04-2022"/>
    <s v="LTM/1046/22-23"/>
    <n v="247134"/>
    <n v="5205.12"/>
    <s v="HMB-021322"/>
    <s v="KPEX-SB-113605"/>
    <d v="2023-03-08T00:00:00"/>
    <n v="97368008.200000003"/>
    <n v="1.0101"/>
    <n v="1570.77"/>
    <n v="1555.06"/>
    <n v="1824813.79"/>
    <x v="13"/>
    <s v="IB"/>
    <x v="0"/>
    <n v="1.0101"/>
    <b v="1"/>
    <x v="0"/>
    <x v="1"/>
  </r>
  <r>
    <s v="KAPE-IB-132411-19-01-2022"/>
    <s v="LTM/1053/22-23"/>
    <n v="1137"/>
    <n v="5402.33"/>
    <s v="HMB-021693"/>
    <s v="KPPE-SB-183768"/>
    <d v="2023-03-07T00:00:00"/>
    <n v="13748997.689999999"/>
    <n v="1.0101"/>
    <n v="974.43"/>
    <n v="964.69"/>
    <n v="1673088.85"/>
    <x v="13"/>
    <s v="IB"/>
    <x v="0"/>
    <n v="1.0101"/>
    <b v="1"/>
    <x v="0"/>
    <x v="18"/>
  </r>
  <r>
    <s v="KAPE-IB-196703-29-04-2022"/>
    <s v="LTM/1055/22-23"/>
    <n v="70778"/>
    <n v="2513.1"/>
    <s v="MCB-019640"/>
    <s v="KPEX-SB-114158"/>
    <d v="2023-03-09T00:00:00"/>
    <n v="130728646"/>
    <n v="0.04"/>
    <n v="1941.43"/>
    <n v="48535.71"/>
    <n v="2806367.71"/>
    <x v="13"/>
    <s v="IB"/>
    <x v="0"/>
    <n v="0.04"/>
    <b v="1"/>
    <x v="0"/>
    <x v="2"/>
  </r>
  <r>
    <s v="PQIB-IB-3057-24-08-2020"/>
    <s v="LTM/0600/22-23"/>
    <n v="2920"/>
    <n v="2701.12"/>
    <s v="HBL-009730"/>
    <s v="KPEX-SB-114152"/>
    <d v="2023-03-09T00:00:00"/>
    <n v="8431242"/>
    <n v="0.8"/>
    <n v="5536.8"/>
    <n v="6921"/>
    <n v="8126498.3099999996"/>
    <x v="13"/>
    <s v="IB"/>
    <x v="0"/>
    <n v="0.8"/>
    <b v="1"/>
    <x v="0"/>
    <x v="0"/>
  </r>
  <r>
    <s v="PQIB-IB-3057-24-08-2020"/>
    <s v="LTM/1055/22-23"/>
    <n v="70778"/>
    <n v="2701.12"/>
    <s v="MCB-019640"/>
    <s v="KPEX-SB-114158"/>
    <d v="2023-03-09T00:00:00"/>
    <n v="130728646"/>
    <n v="0.8"/>
    <n v="38828.57"/>
    <n v="48535.71"/>
    <n v="56127310.890000001"/>
    <x v="13"/>
    <s v="IB"/>
    <x v="0"/>
    <n v="0.8"/>
    <b v="1"/>
    <x v="0"/>
    <x v="0"/>
  </r>
  <r>
    <s v="KAPW-IB-36748-19-09-2022"/>
    <s v="LTM/0600/22-23"/>
    <n v="2920"/>
    <n v="2847"/>
    <s v="HBL-009730"/>
    <s v="KPEX-SB-114152"/>
    <d v="2023-03-09T00:00:00"/>
    <n v="8431242"/>
    <n v="0.03"/>
    <n v="207.63"/>
    <n v="6921"/>
    <n v="304743.69"/>
    <x v="13"/>
    <s v="IB"/>
    <x v="0"/>
    <n v="0.03"/>
    <b v="1"/>
    <x v="0"/>
    <x v="2"/>
  </r>
  <r>
    <s v="KAPW-IB-36748-19-09-2022"/>
    <s v="LTM/1055/22-23"/>
    <n v="70778"/>
    <n v="2847"/>
    <s v="MCB-019640"/>
    <s v="KPEX-SB-114158"/>
    <d v="2023-03-09T00:00:00"/>
    <n v="130728646"/>
    <n v="0.03"/>
    <n v="1456.07"/>
    <n v="48535.71"/>
    <n v="2104772.17"/>
    <x v="13"/>
    <s v="IB"/>
    <x v="0"/>
    <n v="0.03"/>
    <b v="1"/>
    <x v="0"/>
    <x v="2"/>
  </r>
  <r>
    <s v="KAPW-IB-93598-24-01-2023"/>
    <s v="LTM/1055/22-23"/>
    <n v="70778"/>
    <n v="5201.009"/>
    <s v="MCB-019640"/>
    <s v="KPEX-SB-114158"/>
    <d v="2023-03-09T00:00:00"/>
    <n v="130728646"/>
    <n v="0.9899"/>
    <n v="58.79"/>
    <n v="59.39"/>
    <n v="84981.87"/>
    <x v="13"/>
    <s v="IB"/>
    <x v="0"/>
    <n v="0.9899"/>
    <b v="1"/>
    <x v="0"/>
    <x v="10"/>
  </r>
  <r>
    <s v="KPAF-TI-16105-20-10-2022"/>
    <s v="LTM/1055/22-23"/>
    <n v="70778"/>
    <n v="9606.2199999999993"/>
    <s v="MCB-019640"/>
    <s v="KPEX-SB-114158"/>
    <d v="2023-03-09T00:00:00"/>
    <n v="130728646"/>
    <n v="1"/>
    <n v="40"/>
    <n v="40"/>
    <n v="57820.63"/>
    <x v="13"/>
    <s v="TI"/>
    <x v="2"/>
    <n v="1"/>
    <b v="1"/>
    <x v="0"/>
    <x v="6"/>
  </r>
  <r>
    <s v="KAPE-IB-116620-26-01-2023"/>
    <s v="LTM/1055/22-23"/>
    <n v="70778"/>
    <n v="5201.009"/>
    <s v="MCB-019640"/>
    <s v="KPEX-SB-114158"/>
    <d v="2023-03-09T00:00:00"/>
    <n v="130728646"/>
    <n v="0.9899"/>
    <n v="47986.71"/>
    <n v="48476.32"/>
    <n v="69365546.829999998"/>
    <x v="13"/>
    <s v="IB"/>
    <x v="0"/>
    <n v="0.9899"/>
    <b v="1"/>
    <x v="0"/>
    <x v="10"/>
  </r>
  <r>
    <s v="KPFI-TI-15561-15-11-2022"/>
    <s v="LTM/1055/22-23"/>
    <n v="70778"/>
    <n v="9606.1"/>
    <s v="MCB-019640"/>
    <s v="KPEX-SB-114158"/>
    <d v="2023-03-09T00:00:00"/>
    <n v="130728646"/>
    <n v="1"/>
    <n v="55"/>
    <n v="55"/>
    <n v="79503.37"/>
    <x v="13"/>
    <s v="TI"/>
    <x v="2"/>
    <n v="1"/>
    <b v="1"/>
    <x v="0"/>
    <x v="6"/>
  </r>
  <r>
    <s v="KPFI-TI-27043-21-02-2023"/>
    <s v="LTM/1055/22-23"/>
    <n v="70778"/>
    <n v="9607.19"/>
    <s v="MCB-019640"/>
    <s v="KPEX-SB-114158"/>
    <d v="2023-03-09T00:00:00"/>
    <n v="130728646"/>
    <n v="1"/>
    <n v="60.8"/>
    <n v="60.8"/>
    <n v="87887.360000000001"/>
    <x v="13"/>
    <s v="TI"/>
    <x v="2"/>
    <n v="1"/>
    <b v="1"/>
    <x v="0"/>
    <x v="6"/>
  </r>
  <r>
    <s v="KPFI-TI-27650-27-02-2023"/>
    <s v="LTM/1055/22-23"/>
    <n v="70778"/>
    <n v="4821.8999999999996"/>
    <s v="MCB-019640"/>
    <s v="KPEX-SB-114158"/>
    <d v="2023-03-09T00:00:00"/>
    <n v="130728646"/>
    <n v="1"/>
    <n v="10"/>
    <n v="10"/>
    <n v="14455.16"/>
    <x v="13"/>
    <s v="TI"/>
    <x v="2"/>
    <n v="1"/>
    <b v="1"/>
    <x v="0"/>
    <x v="6"/>
  </r>
  <r>
    <s v="PQIB-IB-3057-24-08-2020"/>
    <s v="LTM/1064/22-23"/>
    <n v="45839"/>
    <n v="2701.12"/>
    <s v="HMB-023051"/>
    <s v="KPPE-SB-185629"/>
    <d v="2023-03-10T00:00:00"/>
    <n v="39940323.210000001"/>
    <n v="0.8"/>
    <n v="12152"/>
    <n v="15190"/>
    <n v="17364413.579999998"/>
    <x v="13"/>
    <s v="IB"/>
    <x v="0"/>
    <n v="0.8"/>
    <b v="1"/>
    <x v="0"/>
    <x v="0"/>
  </r>
  <r>
    <s v="KAPW-IB-36748-19-09-2022"/>
    <s v="LTM/1064/22-23"/>
    <n v="45839"/>
    <n v="2847"/>
    <s v="HMB-023051"/>
    <s v="KPPE-SB-185629"/>
    <d v="2023-03-10T00:00:00"/>
    <n v="39940323.210000001"/>
    <n v="0.03"/>
    <n v="286.82"/>
    <n v="9560.67"/>
    <n v="409847.03"/>
    <x v="13"/>
    <s v="IB"/>
    <x v="0"/>
    <n v="0.03"/>
    <b v="1"/>
    <x v="0"/>
    <x v="2"/>
  </r>
  <r>
    <s v="PQZI-EP-3657-13-08-2022"/>
    <s v="LTM/1037/22-23"/>
    <n v="51912"/>
    <n v="9607.11"/>
    <s v="HMB-022840"/>
    <s v="KPPE-SB-185703"/>
    <d v="2023-03-10T00:00:00"/>
    <n v="40695091.619999997"/>
    <n v="1"/>
    <n v="130"/>
    <n v="130"/>
    <n v="10134769.49"/>
    <x v="13"/>
    <s v="EP"/>
    <x v="2"/>
    <n v="1"/>
    <b v="1"/>
    <x v="0"/>
    <x v="6"/>
  </r>
  <r>
    <s v="KAPE-IB-81883-28-11-2022"/>
    <s v="LTM/1064/22-23"/>
    <n v="45839"/>
    <n v="5503.201"/>
    <s v="HMB-023051"/>
    <s v="KPPE-SB-185629"/>
    <d v="2023-03-10T00:00:00"/>
    <n v="39940323.210000001"/>
    <n v="0.65656999999999999"/>
    <n v="9973.2999999999993"/>
    <n v="15190"/>
    <n v="14251193.710000001"/>
    <x v="13"/>
    <s v="IB"/>
    <x v="0"/>
    <n v="0.65656999999999999"/>
    <b v="1"/>
    <x v="0"/>
    <x v="19"/>
  </r>
  <r>
    <s v="KAPW-TI-57888-05-11-2022"/>
    <s v="LTM/1037/22-23"/>
    <n v="51912"/>
    <n v="9606.1"/>
    <s v="HMB-022840"/>
    <s v="KPPE-SB-185703"/>
    <d v="2023-03-10T00:00:00"/>
    <n v="40695091.619999997"/>
    <n v="1"/>
    <n v="40"/>
    <n v="40"/>
    <n v="13723420.779999999"/>
    <x v="13"/>
    <s v="TI"/>
    <x v="2"/>
    <n v="1"/>
    <b v="1"/>
    <x v="0"/>
    <x v="6"/>
  </r>
  <r>
    <s v="KAPE-IB-116620-26-01-2023"/>
    <s v="LTM/1064/22-23"/>
    <n v="45839"/>
    <n v="5201.009"/>
    <s v="HMB-023051"/>
    <s v="KPPE-SB-185629"/>
    <d v="2023-03-10T00:00:00"/>
    <n v="39940323.210000001"/>
    <n v="0.35353000000000001"/>
    <n v="1051.5999999999999"/>
    <n v="2974.57"/>
    <n v="1502667.65"/>
    <x v="13"/>
    <s v="IB"/>
    <x v="0"/>
    <n v="0.35353000000000001"/>
    <b v="1"/>
    <x v="0"/>
    <x v="10"/>
  </r>
  <r>
    <s v="KAPW-IB-36765-19-09-2022"/>
    <s v="LTM/1064/22-23"/>
    <n v="45839"/>
    <n v="2847"/>
    <s v="HMB-023051"/>
    <s v="KPPE-SB-185629"/>
    <d v="2023-03-10T00:00:00"/>
    <n v="39940323.210000001"/>
    <n v="0.03"/>
    <n v="168.88"/>
    <n v="5629.33"/>
    <n v="241318.48"/>
    <x v="13"/>
    <s v="IB"/>
    <x v="0"/>
    <n v="0.03"/>
    <b v="1"/>
    <x v="0"/>
    <x v="2"/>
  </r>
  <r>
    <s v="KAPE-IB-116635-26-01-2023"/>
    <s v="LTM/1064/22-23"/>
    <n v="45839"/>
    <n v="5201.009"/>
    <s v="HMB-023051"/>
    <s v="KPPE-SB-185629"/>
    <d v="2023-03-10T00:00:00"/>
    <n v="39940323.210000001"/>
    <n v="0.35353000000000001"/>
    <n v="4318.5200000000004"/>
    <n v="12215.43"/>
    <n v="6170882.7599999998"/>
    <x v="13"/>
    <s v="IB"/>
    <x v="0"/>
    <n v="0.35353000000000001"/>
    <b v="1"/>
    <x v="0"/>
    <x v="10"/>
  </r>
  <r>
    <s v="KPFI-TI-26974-20-02-2023"/>
    <s v="LTM/1037/22-23"/>
    <n v="51912"/>
    <n v="5807.9"/>
    <s v="HMB-022840"/>
    <s v="KPPE-SB-185703"/>
    <d v="2023-03-10T00:00:00"/>
    <n v="40695091.619999997"/>
    <n v="1"/>
    <n v="6"/>
    <n v="6"/>
    <n v="16836901.1446"/>
    <x v="13"/>
    <s v="TI"/>
    <x v="2"/>
    <n v="1"/>
    <b v="1"/>
    <x v="0"/>
    <x v="6"/>
  </r>
  <r>
    <s v="PQIB-IB-3057-24-08-2020"/>
    <s v="LTM/1059/22-23"/>
    <n v="4642"/>
    <n v="2701.12"/>
    <s v="HMB-022150"/>
    <s v="KPPE-SB-186549"/>
    <d v="2023-03-11T00:00:00"/>
    <n v="37280880.700000003"/>
    <n v="0.8"/>
    <n v="11878.400000000001"/>
    <n v="14848"/>
    <n v="15943197.74"/>
    <x v="13"/>
    <s v="IB"/>
    <x v="0"/>
    <n v="0.8"/>
    <b v="1"/>
    <x v="0"/>
    <x v="0"/>
  </r>
  <r>
    <s v="PQIB-IB-3057-24-08-2020"/>
    <s v="LTM/1062/22-23"/>
    <n v="8150"/>
    <n v="2701.12"/>
    <s v="HMB-022866"/>
    <s v="KPPE-SB-185962"/>
    <d v="2023-03-10T00:00:00"/>
    <n v="25902573.960000001"/>
    <n v="0.8"/>
    <n v="9168"/>
    <n v="11460"/>
    <n v="10766295.290000001"/>
    <x v="13"/>
    <s v="IB"/>
    <x v="0"/>
    <n v="0.8"/>
    <b v="1"/>
    <x v="0"/>
    <x v="0"/>
  </r>
  <r>
    <s v="PQIB-IB-3057-24-08-2020"/>
    <s v="LTM/1065/22-23"/>
    <n v="46782"/>
    <n v="2701.12"/>
    <s v="HMB-023744"/>
    <s v="KPPE-SB-186498"/>
    <d v="2023-03-11T00:00:00"/>
    <n v="42618406.43"/>
    <n v="0.8"/>
    <n v="12649.6"/>
    <n v="15812"/>
    <n v="21100878.850000001"/>
    <x v="13"/>
    <s v="IB"/>
    <x v="0"/>
    <n v="0.8"/>
    <b v="1"/>
    <x v="0"/>
    <x v="0"/>
  </r>
  <r>
    <s v="KAPW-IB-36748-19-09-2022"/>
    <s v="LTM/1059/22-23"/>
    <n v="4642"/>
    <n v="2847"/>
    <s v="HMB-022150"/>
    <s v="KPPE-SB-186549"/>
    <d v="2023-03-11T00:00:00"/>
    <n v="37280880.700000003"/>
    <n v="0.03"/>
    <n v="445.44"/>
    <n v="14848"/>
    <n v="597869.92000000004"/>
    <x v="13"/>
    <s v="IB"/>
    <x v="0"/>
    <n v="0.03"/>
    <b v="1"/>
    <x v="0"/>
    <x v="2"/>
  </r>
  <r>
    <s v="KAPW-IB-36748-19-09-2022"/>
    <s v="LTM/1062/22-23"/>
    <n v="8150"/>
    <n v="2847"/>
    <s v="HMB-022866"/>
    <s v="KPPE-SB-185962"/>
    <d v="2023-03-10T00:00:00"/>
    <n v="25902573.960000001"/>
    <n v="0.03"/>
    <n v="343.8"/>
    <n v="11460"/>
    <n v="403736.06999999995"/>
    <x v="13"/>
    <s v="IB"/>
    <x v="0"/>
    <n v="0.03"/>
    <b v="1"/>
    <x v="0"/>
    <x v="2"/>
  </r>
  <r>
    <s v="KAPE-TI-98935-23-12-2022"/>
    <s v="LTM/1062/22-23"/>
    <n v="8150"/>
    <n v="9607.19"/>
    <s v="HMB-022866"/>
    <s v="KPPE-SB-185962"/>
    <d v="2023-03-10T00:00:00"/>
    <n v="25902573.960000001"/>
    <n v="1"/>
    <n v="310"/>
    <n v="310"/>
    <n v="364680.97"/>
    <x v="13"/>
    <s v="TI"/>
    <x v="2"/>
    <n v="1"/>
    <b v="1"/>
    <x v="0"/>
    <x v="6"/>
  </r>
  <r>
    <s v="KAPE-TI-98935-23-12-2022"/>
    <s v="LTM/1062/22-23"/>
    <n v="8150"/>
    <n v="9607.2000000000007"/>
    <s v="HMB-022866"/>
    <s v="KPPE-SB-185962"/>
    <d v="2023-03-10T00:00:00"/>
    <n v="25902573.960000001"/>
    <n v="1"/>
    <n v="50"/>
    <n v="50"/>
    <n v="58854.369999999995"/>
    <x v="13"/>
    <s v="TI"/>
    <x v="2"/>
    <n v="1"/>
    <b v="1"/>
    <x v="0"/>
    <x v="6"/>
  </r>
  <r>
    <s v="KAPE-IB-81883-28-11-2022"/>
    <s v="LTM/1059/22-23"/>
    <n v="4642"/>
    <n v="5503.201"/>
    <s v="HMB-022150"/>
    <s v="KPPE-SB-186549"/>
    <d v="2023-03-11T00:00:00"/>
    <n v="37280880.700000003"/>
    <n v="0.41666999999999998"/>
    <n v="6186.72"/>
    <n v="14848"/>
    <n v="8304042.9299999997"/>
    <x v="13"/>
    <s v="IB"/>
    <x v="0"/>
    <n v="0.41666999999999998"/>
    <b v="1"/>
    <x v="0"/>
    <x v="19"/>
  </r>
  <r>
    <s v="KAPE-IB-81883-28-11-2022"/>
    <s v="LTM/1065/22-23"/>
    <n v="46782"/>
    <n v="5503.201"/>
    <s v="HMB-023744"/>
    <s v="KPPE-SB-186498"/>
    <d v="2023-03-11T00:00:00"/>
    <n v="42618406.43"/>
    <n v="0.65656999999999999"/>
    <n v="8849.91"/>
    <n v="13479"/>
    <n v="13472164.039999999"/>
    <x v="13"/>
    <s v="IB"/>
    <x v="0"/>
    <n v="0.65656999999999999"/>
    <b v="1"/>
    <x v="0"/>
    <x v="19"/>
  </r>
  <r>
    <s v="KAPW-IB-101716-08-02-2023"/>
    <s v="LTM/1062/22-23"/>
    <n v="8150"/>
    <n v="3906.9029999999998"/>
    <s v="HMB-022866"/>
    <s v="KPPE-SB-185962"/>
    <d v="2023-03-10T00:00:00"/>
    <n v="25902573.960000001"/>
    <n v="0.04"/>
    <n v="458.4"/>
    <n v="11460"/>
    <n v="538314.76"/>
    <x v="13"/>
    <s v="IB"/>
    <x v="0"/>
    <n v="0.04"/>
    <b v="1"/>
    <x v="0"/>
    <x v="17"/>
  </r>
  <r>
    <s v="KAPE-IB-116620-26-01-2023"/>
    <s v="LTM/1059/22-23"/>
    <n v="4642"/>
    <n v="5201.009"/>
    <s v="HMB-022150"/>
    <s v="KPPE-SB-186549"/>
    <d v="2023-03-11T00:00:00"/>
    <n v="37280880.700000003"/>
    <n v="0.624"/>
    <n v="9265.15"/>
    <n v="14848"/>
    <n v="12435770.130000001"/>
    <x v="13"/>
    <s v="IB"/>
    <x v="0"/>
    <n v="0.624"/>
    <b v="1"/>
    <x v="0"/>
    <x v="10"/>
  </r>
  <r>
    <s v="KAPE-IB-116620-26-01-2023"/>
    <s v="LTM/1062/22-23"/>
    <n v="8150"/>
    <n v="5201.009"/>
    <s v="HMB-022866"/>
    <s v="KPPE-SB-185962"/>
    <d v="2023-03-10T00:00:00"/>
    <n v="25902573.960000001"/>
    <n v="1.0101"/>
    <n v="10912.820000000002"/>
    <n v="10803.7"/>
    <n v="12827798.17"/>
    <x v="13"/>
    <s v="IB"/>
    <x v="0"/>
    <n v="1.0101"/>
    <b v="1"/>
    <x v="0"/>
    <x v="10"/>
  </r>
  <r>
    <s v="KAPW-IB-36765-19-09-2022"/>
    <s v="LTM/1065/22-23"/>
    <n v="46782"/>
    <n v="2847"/>
    <s v="HMB-023744"/>
    <s v="KPPE-SB-186498"/>
    <d v="2023-03-11T00:00:00"/>
    <n v="42618406.43"/>
    <n v="0.03"/>
    <n v="474.36"/>
    <n v="15812"/>
    <n v="791282.96"/>
    <x v="13"/>
    <s v="IB"/>
    <x v="0"/>
    <n v="0.03"/>
    <b v="1"/>
    <x v="0"/>
    <x v="2"/>
  </r>
  <r>
    <s v="KAPE-IB-116635-26-01-2023"/>
    <s v="LTM/1062/22-23"/>
    <n v="8150"/>
    <n v="5201.009"/>
    <s v="HMB-022866"/>
    <s v="KPPE-SB-185962"/>
    <d v="2023-03-10T00:00:00"/>
    <n v="25902573.960000001"/>
    <n v="1.0101"/>
    <n v="662.93"/>
    <n v="656.3"/>
    <n v="766000.04"/>
    <x v="13"/>
    <s v="IB"/>
    <x v="0"/>
    <n v="1.0101"/>
    <b v="1"/>
    <x v="0"/>
    <x v="10"/>
  </r>
  <r>
    <s v="KAPE-IB-116635-26-01-2023"/>
    <s v="LTM/1065/22-23"/>
    <n v="46782"/>
    <n v="5201.009"/>
    <s v="HMB-023744"/>
    <s v="KPPE-SB-186498"/>
    <d v="2023-03-11T00:00:00"/>
    <n v="42618406.43"/>
    <n v="0.35353000000000001"/>
    <n v="4765.2299999999996"/>
    <n v="13479"/>
    <n v="7254080.5800000001"/>
    <x v="13"/>
    <s v="IB"/>
    <x v="0"/>
    <n v="0.35353000000000001"/>
    <b v="1"/>
    <x v="0"/>
    <x v="10"/>
  </r>
  <r>
    <s v="KPFI-IB-25327-02-02-2023"/>
    <s v="LTM/1062/22-23"/>
    <n v="8150"/>
    <n v="3204.16"/>
    <s v="HMB-022866"/>
    <s v="KPPE-SB-185962"/>
    <d v="2023-03-10T00:00:00"/>
    <n v="25902573.960000001"/>
    <n v="7.0000000000000007E-2"/>
    <n v="140"/>
    <n v="2000"/>
    <n v="176894.29"/>
    <x v="13"/>
    <s v="IB"/>
    <x v="0"/>
    <n v="7.0000000000000007E-2"/>
    <b v="1"/>
    <x v="0"/>
    <x v="8"/>
  </r>
  <r>
    <s v="PQIB-IB-3057-24-08-2020"/>
    <s v="LTM/1069/22-23"/>
    <n v="48705"/>
    <n v="2701.12"/>
    <s v="HMB-009927"/>
    <s v="KPEX-SB-115949"/>
    <d v="2023-03-12T00:00:00"/>
    <n v="50641697.32"/>
    <n v="0.8"/>
    <n v="16944"/>
    <n v="21160"/>
    <n v="11635504.940000001"/>
    <x v="13"/>
    <s v="IB"/>
    <x v="0"/>
    <n v="0.80076000000000003"/>
    <b v="0"/>
    <x v="0"/>
    <x v="0"/>
  </r>
  <r>
    <s v="PQIB-IB-3057-24-08-2020"/>
    <s v="LTM/1072/22-23"/>
    <n v="5688"/>
    <n v="2701.12"/>
    <s v="HMB-023712"/>
    <s v="KPPE-SB-187276"/>
    <d v="2023-03-12T00:00:00"/>
    <n v="13245063.65"/>
    <n v="0.8"/>
    <n v="5504"/>
    <n v="6880"/>
    <n v="5518212.5700000003"/>
    <x v="13"/>
    <s v="IB"/>
    <x v="0"/>
    <n v="0.8"/>
    <b v="1"/>
    <x v="0"/>
    <x v="0"/>
  </r>
  <r>
    <s v="PQIB-IB-3057-24-08-2020"/>
    <s v="LTM/1073/22-23"/>
    <n v="154718"/>
    <n v="2701.12"/>
    <s v="Open Account"/>
    <s v="KPPE-SB-187273"/>
    <d v="2023-03-12T00:00:00"/>
    <n v="73223464"/>
    <n v="0.8"/>
    <n v="38751.199999999997"/>
    <n v="48439"/>
    <n v="31834556.030000001"/>
    <x v="13"/>
    <s v="IB"/>
    <x v="0"/>
    <n v="0.8"/>
    <b v="1"/>
    <x v="0"/>
    <x v="0"/>
  </r>
  <r>
    <s v="KPAF-TI-64139-16-06-2022"/>
    <s v="LTM/1069/22-23"/>
    <n v="48705"/>
    <n v="8523.5990000000002"/>
    <s v="HMB-009927"/>
    <s v="KPEX-SB-115949"/>
    <d v="2023-03-12T00:00:00"/>
    <n v="50641697.32"/>
    <n v="1"/>
    <n v="48695"/>
    <n v="48695"/>
    <n v="24161338.310000002"/>
    <x v="13"/>
    <s v="TI"/>
    <x v="2"/>
    <n v="1"/>
    <b v="1"/>
    <x v="0"/>
    <x v="6"/>
  </r>
  <r>
    <s v="KAPE-TI-98935-23-12-2022"/>
    <s v="LTM/1072/22-23"/>
    <n v="5688"/>
    <n v="9607.19"/>
    <s v="HMB-023712"/>
    <s v="KPPE-SB-187276"/>
    <d v="2023-03-12T00:00:00"/>
    <n v="13245063.65"/>
    <n v="1"/>
    <n v="190"/>
    <n v="190"/>
    <n v="190490.62"/>
    <x v="13"/>
    <s v="TI"/>
    <x v="2"/>
    <n v="1"/>
    <b v="1"/>
    <x v="0"/>
    <x v="6"/>
  </r>
  <r>
    <s v="KAPE-TI-98935-23-12-2022"/>
    <s v="LTM/1072/22-23"/>
    <n v="5688"/>
    <n v="9607.2000000000007"/>
    <s v="HMB-023712"/>
    <s v="KPPE-SB-187276"/>
    <d v="2023-03-12T00:00:00"/>
    <n v="13245063.65"/>
    <n v="1"/>
    <n v="15"/>
    <n v="15"/>
    <n v="15038.73"/>
    <x v="13"/>
    <s v="TI"/>
    <x v="2"/>
    <n v="1"/>
    <b v="1"/>
    <x v="0"/>
    <x v="6"/>
  </r>
  <r>
    <s v="KAPE-IB-81883-28-11-2022"/>
    <s v="LTM/1069/22-23"/>
    <n v="48705"/>
    <n v="5503.201"/>
    <s v="HMB-009927"/>
    <s v="KPEX-SB-115949"/>
    <d v="2023-03-12T00:00:00"/>
    <n v="50641697.32"/>
    <n v="0.53061000000000003"/>
    <n v="10974.07"/>
    <n v="20682"/>
    <n v="7420392.25"/>
    <x v="13"/>
    <s v="IB"/>
    <x v="0"/>
    <n v="0.53061000000000003"/>
    <b v="1"/>
    <x v="0"/>
    <x v="19"/>
  </r>
  <r>
    <s v="KAPE-IB-81883-28-11-2022"/>
    <s v="LTM/1072/22-23"/>
    <n v="5688"/>
    <n v="5503.201"/>
    <s v="HMB-023712"/>
    <s v="KPPE-SB-187276"/>
    <d v="2023-03-12T00:00:00"/>
    <n v="13245063.65"/>
    <n v="0.45917999999999998"/>
    <n v="3159.16"/>
    <n v="6880"/>
    <n v="3167317.66"/>
    <x v="13"/>
    <s v="IB"/>
    <x v="0"/>
    <n v="0.45917999999999998"/>
    <b v="1"/>
    <x v="0"/>
    <x v="19"/>
  </r>
  <r>
    <s v="KAPE-IB-81883-28-11-2022"/>
    <s v="LTM/1073/22-23"/>
    <n v="154718"/>
    <n v="5503.201"/>
    <s v="Open Account"/>
    <s v="KPPE-SB-187273"/>
    <d v="2023-03-12T00:00:00"/>
    <n v="73223464"/>
    <n v="0.65656999999999999"/>
    <n v="4970.8900000000003"/>
    <n v="7571"/>
    <n v="3728334.13"/>
    <x v="13"/>
    <s v="IB"/>
    <x v="0"/>
    <n v="0.65656999999999999"/>
    <b v="1"/>
    <x v="0"/>
    <x v="19"/>
  </r>
  <r>
    <s v="KAPW-IB-101716-08-02-2023"/>
    <s v="LTM/1069/22-23"/>
    <n v="48705"/>
    <n v="3906.9029999999998"/>
    <s v="HMB-009927"/>
    <s v="KPEX-SB-115949"/>
    <d v="2023-03-12T00:00:00"/>
    <n v="50641697.32"/>
    <n v="0.04"/>
    <n v="191.07999999999998"/>
    <n v="4777"/>
    <n v="138772.62"/>
    <x v="13"/>
    <s v="IB"/>
    <x v="0"/>
    <n v="0.04"/>
    <b v="1"/>
    <x v="0"/>
    <x v="17"/>
  </r>
  <r>
    <s v="KAPW-IB-101716-08-02-2023"/>
    <s v="LTM/1072/22-23"/>
    <n v="5688"/>
    <n v="3906.9029999999998"/>
    <s v="HMB-023712"/>
    <s v="KPPE-SB-187276"/>
    <d v="2023-03-12T00:00:00"/>
    <n v="13245063.65"/>
    <n v="0.04"/>
    <n v="275.2"/>
    <n v="6880"/>
    <n v="275910.63"/>
    <x v="13"/>
    <s v="IB"/>
    <x v="0"/>
    <n v="0.04"/>
    <b v="1"/>
    <x v="0"/>
    <x v="17"/>
  </r>
  <r>
    <s v="KAPW-IB-36765-19-09-2022"/>
    <s v="LTM/1069/22-23"/>
    <n v="48705"/>
    <n v="2847"/>
    <s v="HMB-009927"/>
    <s v="KPEX-SB-115949"/>
    <d v="2023-03-12T00:00:00"/>
    <n v="50641697.32"/>
    <n v="0.03"/>
    <n v="634.79999999999995"/>
    <n v="21160"/>
    <n v="436157.48"/>
    <x v="13"/>
    <s v="IB"/>
    <x v="0"/>
    <n v="0.03"/>
    <b v="1"/>
    <x v="0"/>
    <x v="2"/>
  </r>
  <r>
    <s v="KAPW-IB-36765-19-09-2022"/>
    <s v="LTM/1072/22-23"/>
    <n v="5688"/>
    <n v="2847"/>
    <s v="HMB-023712"/>
    <s v="KPPE-SB-187276"/>
    <d v="2023-03-12T00:00:00"/>
    <n v="13245063.65"/>
    <n v="0.03"/>
    <n v="206.4"/>
    <n v="6880"/>
    <n v="206932.97"/>
    <x v="13"/>
    <s v="IB"/>
    <x v="0"/>
    <n v="0.03"/>
    <b v="1"/>
    <x v="0"/>
    <x v="2"/>
  </r>
  <r>
    <s v="KAPW-IB-36765-19-09-2022"/>
    <s v="LTM/1073/22-23"/>
    <n v="154718"/>
    <n v="2847"/>
    <s v="Open Account"/>
    <s v="KPPE-SB-187273"/>
    <d v="2023-03-12T00:00:00"/>
    <n v="73223464"/>
    <n v="0.03"/>
    <n v="1453.17"/>
    <n v="48439"/>
    <n v="1193795.8399999999"/>
    <x v="13"/>
    <s v="IB"/>
    <x v="0"/>
    <n v="0.03"/>
    <b v="1"/>
    <x v="0"/>
    <x v="2"/>
  </r>
  <r>
    <s v="KAPE-IB-116635-26-01-2023"/>
    <s v="LTM/1069/22-23"/>
    <n v="48705"/>
    <n v="5201.009"/>
    <s v="HMB-009927"/>
    <s v="KPEX-SB-115949"/>
    <d v="2023-03-12T00:00:00"/>
    <n v="50641697.32"/>
    <n v="0.48980000000000001"/>
    <n v="10130.040000000001"/>
    <n v="20682"/>
    <n v="6849531.6899999995"/>
    <x v="13"/>
    <s v="IB"/>
    <x v="0"/>
    <n v="0.48980000000000001"/>
    <b v="1"/>
    <x v="0"/>
    <x v="10"/>
  </r>
  <r>
    <s v="KAPE-IB-116635-26-01-2023"/>
    <s v="LTM/1072/22-23"/>
    <n v="5688"/>
    <n v="5201.009"/>
    <s v="HMB-023712"/>
    <s v="KPPE-SB-187276"/>
    <d v="2023-03-12T00:00:00"/>
    <n v="13245063.65"/>
    <n v="0.56122000000000005"/>
    <n v="3861.19"/>
    <n v="6880"/>
    <n v="3871160.46"/>
    <x v="13"/>
    <s v="IB"/>
    <x v="0"/>
    <n v="0.56122000000000005"/>
    <b v="1"/>
    <x v="0"/>
    <x v="10"/>
  </r>
  <r>
    <s v="KAPE-IB-116635-26-01-2023"/>
    <s v="LTM/1073/22-23"/>
    <n v="154718"/>
    <n v="5201.009"/>
    <s v="Open Account"/>
    <s v="KPPE-SB-187273"/>
    <d v="2023-03-12T00:00:00"/>
    <n v="73223464"/>
    <n v="1.0101"/>
    <n v="41280.770000000004"/>
    <n v="40868"/>
    <n v="34459253.269999996"/>
    <x v="13"/>
    <s v="IB"/>
    <x v="0"/>
    <n v="1.0101"/>
    <b v="1"/>
    <x v="0"/>
    <x v="10"/>
  </r>
  <r>
    <s v="KAPE-IB-116635-26-01-2023"/>
    <s v="LTM/1073/22-23"/>
    <n v="154718"/>
    <n v="5201.009"/>
    <s v="Open Account"/>
    <s v="KPPE-SB-187273"/>
    <d v="2023-03-12T00:00:00"/>
    <n v="73223464"/>
    <n v="0.35353000000000001"/>
    <n v="2676.58"/>
    <n v="7571"/>
    <n v="2007524.72"/>
    <x v="13"/>
    <s v="IB"/>
    <x v="0"/>
    <n v="0.35353000000000001"/>
    <b v="1"/>
    <x v="0"/>
    <x v="10"/>
  </r>
  <r>
    <s v="PQIB-IB-3057-24-08-2020"/>
    <s v="LTM/1038/22-23"/>
    <n v="11876"/>
    <n v="2701.12"/>
    <s v="HMB-020210"/>
    <s v="KPPE-SB-188250"/>
    <d v="2023-03-14T00:00:00"/>
    <n v="35718399.210000001"/>
    <n v="0.8"/>
    <n v="13016.800000000001"/>
    <n v="16271"/>
    <n v="15220982.65"/>
    <x v="13"/>
    <s v="IB"/>
    <x v="0"/>
    <n v="0.8"/>
    <b v="1"/>
    <x v="0"/>
    <x v="0"/>
  </r>
  <r>
    <s v="PQIB-IB-3057-24-08-2020"/>
    <s v="LTM/1041/22-23"/>
    <n v="25288"/>
    <n v="2701.12"/>
    <s v="HMB-022103"/>
    <s v="KPEX-SB-117305"/>
    <d v="2023-03-15T00:00:00"/>
    <n v="21454147"/>
    <n v="0.8"/>
    <n v="9372"/>
    <n v="11715"/>
    <n v="9171313.5099999998"/>
    <x v="13"/>
    <s v="IB"/>
    <x v="0"/>
    <n v="0.8"/>
    <b v="1"/>
    <x v="0"/>
    <x v="0"/>
  </r>
  <r>
    <s v="PQIB-IB-3057-24-08-2020"/>
    <s v="LTM/1050/22-23"/>
    <n v="20671"/>
    <n v="2701.12"/>
    <s v="HMB-024094"/>
    <s v="KPPE-SB-188035"/>
    <d v="2023-03-13T00:00:00"/>
    <n v="8280332.1900000004"/>
    <n v="0.8"/>
    <n v="5491.2"/>
    <n v="6864"/>
    <n v="3599950.91"/>
    <x v="13"/>
    <s v="IB"/>
    <x v="0"/>
    <n v="0.8"/>
    <b v="1"/>
    <x v="0"/>
    <x v="0"/>
  </r>
  <r>
    <s v="PQIB-IB-3057-24-08-2020"/>
    <s v="LTM/1057/22-23"/>
    <n v="4164"/>
    <n v="2701.12"/>
    <s v="HMB-022101"/>
    <s v="KPEX-SB-116682"/>
    <d v="2023-03-14T00:00:00"/>
    <n v="19207998.850000001"/>
    <n v="0.8"/>
    <n v="4879.2"/>
    <n v="6099"/>
    <n v="8248062.0999999996"/>
    <x v="13"/>
    <s v="IB"/>
    <x v="0"/>
    <n v="0.8"/>
    <b v="1"/>
    <x v="0"/>
    <x v="0"/>
  </r>
  <r>
    <s v="PQIB-IB-3057-24-08-2020"/>
    <s v="LTM/1063/22-23"/>
    <n v="50528"/>
    <n v="2701.12"/>
    <s v="HMB-023098"/>
    <s v="KPEX-SB-116699"/>
    <d v="2023-03-14T00:00:00"/>
    <n v="40719938.950000003"/>
    <n v="0.8"/>
    <n v="15380.8"/>
    <n v="19226"/>
    <n v="39248133.93"/>
    <x v="13"/>
    <s v="IB"/>
    <x v="0"/>
    <n v="0.8"/>
    <b v="1"/>
    <x v="0"/>
    <x v="0"/>
  </r>
  <r>
    <s v="PQIB-IB-3057-24-08-2020"/>
    <s v="LTM/1066/22-23"/>
    <n v="49650"/>
    <n v="2701.12"/>
    <s v="HBL-009950"/>
    <s v="KPEX-SB-116700"/>
    <d v="2023-03-14T00:00:00"/>
    <n v="27813787.359999999"/>
    <n v="0.8"/>
    <n v="13924.49"/>
    <n v="17405.61"/>
    <n v="13763428.02"/>
    <x v="13"/>
    <s v="IB"/>
    <x v="0"/>
    <n v="0.8"/>
    <b v="1"/>
    <x v="0"/>
    <x v="0"/>
  </r>
  <r>
    <s v="PQIB-IB-3057-24-08-2020"/>
    <s v="LTM/1075/22-23"/>
    <n v="20919"/>
    <n v="2701.12"/>
    <s v="HMB-024231"/>
    <s v="KPPE-SB-188246"/>
    <d v="2023-03-14T00:00:00"/>
    <n v="12485970.01"/>
    <n v="1.1000000000000001"/>
    <n v="3798.3"/>
    <n v="3453"/>
    <n v="3671453.44"/>
    <x v="13"/>
    <s v="IB"/>
    <x v="0"/>
    <n v="1.1000000000000001"/>
    <b v="1"/>
    <x v="0"/>
    <x v="0"/>
  </r>
  <r>
    <s v="PQIB-IB-3057-24-08-2020"/>
    <s v="LTM/1076/22-23"/>
    <n v="28634"/>
    <n v="2701.12"/>
    <s v="HMB-024351"/>
    <s v="KPEX-SB-116738"/>
    <d v="2023-03-14T00:00:00"/>
    <n v="35472517.899999999"/>
    <n v="0.8"/>
    <n v="14442.400000000001"/>
    <n v="18053"/>
    <n v="15094367.59"/>
    <x v="13"/>
    <s v="IB"/>
    <x v="0"/>
    <n v="0.8"/>
    <b v="1"/>
    <x v="0"/>
    <x v="0"/>
  </r>
  <r>
    <s v="PQIB-IB-3057-24-08-2020"/>
    <s v="LTM/1077/22-23"/>
    <n v="21403"/>
    <n v="2701.12"/>
    <s v="HMB-024370"/>
    <s v="KPEX-SB-116745"/>
    <d v="2023-03-14T00:00:00"/>
    <n v="21111025.280000001"/>
    <n v="1.1000000000000001"/>
    <n v="2624.6"/>
    <n v="2386"/>
    <n v="1926298.64"/>
    <x v="13"/>
    <s v="IB"/>
    <x v="0"/>
    <n v="1.1000000000000001"/>
    <b v="1"/>
    <x v="0"/>
    <x v="0"/>
  </r>
  <r>
    <s v="PQIB-IB-3057-24-08-2020"/>
    <s v="LTM/1077/22-23"/>
    <n v="21403"/>
    <n v="2701.12"/>
    <s v="HMB-024370"/>
    <s v="KPEX-SB-116745"/>
    <d v="2023-03-14T00:00:00"/>
    <n v="21111025.280000001"/>
    <n v="0.8"/>
    <n v="6820"/>
    <n v="8525"/>
    <n v="7429581.4199999999"/>
    <x v="13"/>
    <s v="IB"/>
    <x v="0"/>
    <n v="0.8"/>
    <b v="1"/>
    <x v="0"/>
    <x v="0"/>
  </r>
  <r>
    <s v="PQIB-IB-3057-24-08-2020"/>
    <s v="LTM/1078/22-23"/>
    <n v="41645"/>
    <n v="2701.12"/>
    <s v="HBL-010596"/>
    <s v="KPEX-SB-117358"/>
    <d v="2023-03-15T00:00:00"/>
    <n v="44274089.450000003"/>
    <n v="1.1000000000000001"/>
    <n v="1025.2"/>
    <n v="932"/>
    <n v="2501566.39"/>
    <x v="13"/>
    <s v="IB"/>
    <x v="0"/>
    <n v="1.1000000000000001"/>
    <b v="1"/>
    <x v="0"/>
    <x v="0"/>
  </r>
  <r>
    <s v="PQIB-IB-3057-24-08-2020"/>
    <s v="LTM/1078/22-23"/>
    <n v="41645"/>
    <n v="2701.12"/>
    <s v="HBL-010596"/>
    <s v="KPEX-SB-117358"/>
    <d v="2023-03-15T00:00:00"/>
    <n v="44274089.450000003"/>
    <n v="0.8"/>
    <n v="17032.8"/>
    <n v="21291"/>
    <n v="33561634.060000002"/>
    <x v="13"/>
    <s v="IB"/>
    <x v="0"/>
    <n v="0.8"/>
    <b v="1"/>
    <x v="0"/>
    <x v="0"/>
  </r>
  <r>
    <s v="KAPW-IB-36748-19-09-2022"/>
    <s v="LTM/1038/22-23"/>
    <n v="11876"/>
    <n v="2847"/>
    <s v="HMB-020210"/>
    <s v="KPPE-SB-188250"/>
    <d v="2023-03-14T00:00:00"/>
    <n v="35718399.210000001"/>
    <n v="0.03"/>
    <n v="488.13"/>
    <n v="16271"/>
    <n v="570786.85"/>
    <x v="13"/>
    <s v="IB"/>
    <x v="0"/>
    <n v="0.03"/>
    <b v="1"/>
    <x v="0"/>
    <x v="2"/>
  </r>
  <r>
    <s v="KAPW-IB-36748-19-09-2022"/>
    <s v="LTM/1041/22-23"/>
    <n v="25288"/>
    <n v="2847"/>
    <s v="HMB-022103"/>
    <s v="KPEX-SB-117305"/>
    <d v="2023-03-15T00:00:00"/>
    <n v="21454147"/>
    <n v="0.03"/>
    <n v="317.45999999999998"/>
    <n v="10581.76"/>
    <n v="302464.93"/>
    <x v="13"/>
    <s v="IB"/>
    <x v="0"/>
    <n v="0.03"/>
    <b v="1"/>
    <x v="0"/>
    <x v="2"/>
  </r>
  <r>
    <s v="KAPW-IB-36748-19-09-2022"/>
    <s v="LTM/1057/22-23"/>
    <n v="4164"/>
    <n v="2847"/>
    <s v="HMB-022101"/>
    <s v="KPEX-SB-116682"/>
    <d v="2023-03-14T00:00:00"/>
    <n v="19207998.850000001"/>
    <n v="0.03"/>
    <n v="182.97"/>
    <n v="6099"/>
    <n v="309302.15000000002"/>
    <x v="13"/>
    <s v="IB"/>
    <x v="0"/>
    <n v="0.03"/>
    <b v="1"/>
    <x v="0"/>
    <x v="2"/>
  </r>
  <r>
    <s v="KAPE-IB-178010-29-03-2022"/>
    <s v="LTM/1075/22-23"/>
    <n v="20919"/>
    <n v="5407.52"/>
    <s v="HMB-024231"/>
    <s v="KPPE-SB-188246"/>
    <d v="2023-03-14T00:00:00"/>
    <n v="12485970.01"/>
    <n v="1.0101"/>
    <n v="3425.46"/>
    <n v="3391.2"/>
    <n v="3311064.66"/>
    <x v="13"/>
    <s v="IB"/>
    <x v="0"/>
    <n v="1.0101"/>
    <b v="1"/>
    <x v="0"/>
    <x v="15"/>
  </r>
  <r>
    <s v="KAPE-IB-123067-05-01-2022"/>
    <s v="LTM/1057/22-23"/>
    <n v="4164"/>
    <n v="5205.2700000000004"/>
    <s v="HMB-022101"/>
    <s v="KPEX-SB-116682"/>
    <d v="2023-03-14T00:00:00"/>
    <n v="19207998.850000001"/>
    <n v="1.0101"/>
    <n v="2847.63"/>
    <n v="2819.16"/>
    <n v="4870027.3899999997"/>
    <x v="13"/>
    <s v="IB"/>
    <x v="0"/>
    <n v="1.0101"/>
    <b v="1"/>
    <x v="0"/>
    <x v="1"/>
  </r>
  <r>
    <s v="KAPE-IB-103699-03-01-2023"/>
    <s v="LTM/1075/22-23"/>
    <n v="20919"/>
    <n v="3404.9090000000001"/>
    <s v="HMB-024231"/>
    <s v="KPPE-SB-188246"/>
    <d v="2023-03-14T00:00:00"/>
    <n v="12485970.01"/>
    <n v="0.04"/>
    <n v="138.12"/>
    <n v="3453"/>
    <n v="133507.4"/>
    <x v="13"/>
    <s v="IB"/>
    <x v="0"/>
    <n v="0.04"/>
    <b v="1"/>
    <x v="0"/>
    <x v="2"/>
  </r>
  <r>
    <s v="KPAF-TI-64139-16-06-2022"/>
    <s v="LTM/1078/22-23"/>
    <n v="41645"/>
    <n v="8523.5990000000002"/>
    <s v="HBL-010596"/>
    <s v="KPEX-SB-117358"/>
    <d v="2023-03-15T00:00:00"/>
    <n v="44274089.450000003"/>
    <n v="1"/>
    <n v="9630"/>
    <n v="9630"/>
    <n v="4569518.41"/>
    <x v="13"/>
    <s v="TI"/>
    <x v="2"/>
    <n v="1"/>
    <b v="1"/>
    <x v="0"/>
    <x v="6"/>
  </r>
  <r>
    <s v="KAPE-IB-81883-28-11-2022"/>
    <s v="LTM/1041/22-23"/>
    <n v="25288"/>
    <n v="5503.201"/>
    <s v="HMB-022103"/>
    <s v="KPEX-SB-117305"/>
    <d v="2023-03-15T00:00:00"/>
    <n v="21454147"/>
    <n v="0.53061000000000003"/>
    <n v="6216.09"/>
    <n v="11715"/>
    <n v="6082977.3700000001"/>
    <x v="13"/>
    <s v="IB"/>
    <x v="0"/>
    <n v="0.53061000000000003"/>
    <b v="1"/>
    <x v="0"/>
    <x v="19"/>
  </r>
  <r>
    <s v="KAPE-IB-81883-28-11-2022"/>
    <s v="LTM/1077/22-23"/>
    <n v="21403"/>
    <n v="5503.201"/>
    <s v="HMB-024370"/>
    <s v="KPEX-SB-116745"/>
    <d v="2023-03-14T00:00:00"/>
    <n v="21111025.280000001"/>
    <n v="0.53061000000000003"/>
    <n v="4523.45"/>
    <n v="8525"/>
    <n v="4927761.4700000007"/>
    <x v="13"/>
    <s v="IB"/>
    <x v="0"/>
    <n v="0.53061000000000003"/>
    <b v="1"/>
    <x v="0"/>
    <x v="19"/>
  </r>
  <r>
    <s v="KAPE-IB-81883-28-11-2022"/>
    <s v="LTM/1077/22-23"/>
    <n v="21403"/>
    <n v="5503.201"/>
    <s v="HMB-024370"/>
    <s v="KPEX-SB-116745"/>
    <d v="2023-03-14T00:00:00"/>
    <n v="21111025.280000001"/>
    <n v="0.40404000000000001"/>
    <n v="964.04"/>
    <n v="2386"/>
    <n v="707547.41"/>
    <x v="13"/>
    <s v="IB"/>
    <x v="0"/>
    <n v="0.40404000000000001"/>
    <b v="1"/>
    <x v="0"/>
    <x v="19"/>
  </r>
  <r>
    <s v="KAPE-IB-81883-28-11-2022"/>
    <s v="LTM/1078/22-23"/>
    <n v="41645"/>
    <n v="5503.201"/>
    <s v="HBL-010596"/>
    <s v="KPEX-SB-117358"/>
    <d v="2023-03-15T00:00:00"/>
    <n v="44274089.450000003"/>
    <n v="0.41666999999999998"/>
    <n v="844.17"/>
    <n v="2026"/>
    <n v="500044.64999999997"/>
    <x v="13"/>
    <s v="IB"/>
    <x v="0"/>
    <n v="0.41666999999999998"/>
    <b v="1"/>
    <x v="0"/>
    <x v="19"/>
  </r>
  <r>
    <s v="KAPW-IB-93598-24-01-2023"/>
    <s v="LTM/1038/22-23"/>
    <n v="11876"/>
    <n v="5201.009"/>
    <s v="HMB-020210"/>
    <s v="KPPE-SB-188250"/>
    <d v="2023-03-14T00:00:00"/>
    <n v="35718399.210000001"/>
    <n v="1.0101"/>
    <n v="570.08000000000004"/>
    <n v="564.38"/>
    <n v="665217.02"/>
    <x v="13"/>
    <s v="IB"/>
    <x v="0"/>
    <n v="1.0101"/>
    <b v="1"/>
    <x v="0"/>
    <x v="10"/>
  </r>
  <r>
    <s v="KAPW-TI-57888-05-11-2022"/>
    <s v="LTM/1038/22-23"/>
    <n v="11876"/>
    <n v="9606.1"/>
    <s v="HMB-020210"/>
    <s v="KPPE-SB-188250"/>
    <d v="2023-03-14T00:00:00"/>
    <n v="35718399.210000001"/>
    <n v="1"/>
    <n v="20"/>
    <n v="20"/>
    <n v="23412.46"/>
    <x v="13"/>
    <s v="TI"/>
    <x v="2"/>
    <n v="1"/>
    <b v="1"/>
    <x v="0"/>
    <x v="6"/>
  </r>
  <r>
    <s v="KAPW-TI-57888-05-11-2022"/>
    <s v="LTM/1041/22-23"/>
    <n v="25288"/>
    <n v="9606.1"/>
    <s v="HMB-022103"/>
    <s v="KPEX-SB-117305"/>
    <d v="2023-03-15T00:00:00"/>
    <n v="21454147"/>
    <n v="1"/>
    <n v="35"/>
    <n v="35"/>
    <n v="33218.99"/>
    <x v="13"/>
    <s v="TI"/>
    <x v="2"/>
    <n v="1"/>
    <b v="1"/>
    <x v="0"/>
    <x v="6"/>
  </r>
  <r>
    <s v="KAPW-TI-57888-05-11-2022"/>
    <s v="LTM/1066/22-23"/>
    <n v="49650"/>
    <n v="9606.1"/>
    <s v="HBL-009950"/>
    <s v="KPEX-SB-116700"/>
    <d v="2023-03-14T00:00:00"/>
    <n v="27813787.359999999"/>
    <n v="1"/>
    <n v="45"/>
    <n v="45"/>
    <n v="39088.78"/>
    <x v="13"/>
    <s v="TI"/>
    <x v="2"/>
    <n v="1"/>
    <b v="1"/>
    <x v="0"/>
    <x v="6"/>
  </r>
  <r>
    <s v="KPAF-TI-12219-26-09-2022"/>
    <s v="LTM/1057/22-23"/>
    <n v="4164"/>
    <n v="9606.2199999999993"/>
    <s v="HMB-022101"/>
    <s v="KPEX-SB-116682"/>
    <d v="2023-03-14T00:00:00"/>
    <n v="19207998.850000001"/>
    <n v="1"/>
    <n v="10"/>
    <n v="10"/>
    <n v="16881.68"/>
    <x v="13"/>
    <s v="TI"/>
    <x v="2"/>
    <n v="1"/>
    <b v="1"/>
    <x v="0"/>
    <x v="6"/>
  </r>
  <r>
    <s v="KAPW-IB-101716-08-02-2023"/>
    <s v="LTM/1038/22-23"/>
    <n v="11876"/>
    <n v="3906.9029999999998"/>
    <s v="HMB-020210"/>
    <s v="KPPE-SB-188250"/>
    <d v="2023-03-14T00:00:00"/>
    <n v="35718399.210000001"/>
    <n v="0.04"/>
    <n v="586.88"/>
    <n v="14672"/>
    <n v="684820.66"/>
    <x v="13"/>
    <s v="IB"/>
    <x v="0"/>
    <n v="0.04"/>
    <b v="1"/>
    <x v="0"/>
    <x v="17"/>
  </r>
  <r>
    <s v="KAPW-IB-101716-08-02-2023"/>
    <s v="LTM/1041/22-23"/>
    <n v="25288"/>
    <n v="3906.9029999999998"/>
    <s v="HMB-022103"/>
    <s v="KPEX-SB-117305"/>
    <d v="2023-03-15T00:00:00"/>
    <n v="21454147"/>
    <n v="0.04"/>
    <n v="170.16"/>
    <n v="4254"/>
    <n v="207552.76"/>
    <x v="13"/>
    <s v="IB"/>
    <x v="0"/>
    <n v="0.04"/>
    <b v="1"/>
    <x v="0"/>
    <x v="17"/>
  </r>
  <r>
    <s v="KAPW-IB-101716-08-02-2023"/>
    <s v="LTM/1057/22-23"/>
    <n v="4164"/>
    <n v="3906.9029999999998"/>
    <s v="HMB-022101"/>
    <s v="KPEX-SB-116682"/>
    <d v="2023-03-14T00:00:00"/>
    <n v="19207998.850000001"/>
    <n v="0.04"/>
    <n v="131.19"/>
    <n v="3279.84"/>
    <n v="219543.56"/>
    <x v="13"/>
    <s v="IB"/>
    <x v="0"/>
    <n v="0.04"/>
    <b v="1"/>
    <x v="0"/>
    <x v="17"/>
  </r>
  <r>
    <s v="KAPW-IB-101716-08-02-2023"/>
    <s v="LTM/1075/22-23"/>
    <n v="20919"/>
    <n v="3906.9029999999998"/>
    <s v="HMB-024231"/>
    <s v="KPPE-SB-188246"/>
    <d v="2023-03-14T00:00:00"/>
    <n v="12485970.01"/>
    <n v="0.04"/>
    <n v="138.12"/>
    <n v="3453"/>
    <n v="133507.4"/>
    <x v="13"/>
    <s v="IB"/>
    <x v="0"/>
    <n v="0.04"/>
    <b v="1"/>
    <x v="0"/>
    <x v="17"/>
  </r>
  <r>
    <s v="KAPW-IB-101716-08-02-2023"/>
    <s v="LTM/1076/22-23"/>
    <n v="28634"/>
    <n v="3906.9029999999998"/>
    <s v="HMB-024351"/>
    <s v="KPEX-SB-116738"/>
    <d v="2023-03-14T00:00:00"/>
    <n v="35472517.899999999"/>
    <n v="0.04"/>
    <n v="722.08"/>
    <n v="18053"/>
    <n v="754672.36"/>
    <x v="13"/>
    <s v="IB"/>
    <x v="0"/>
    <n v="0.04"/>
    <b v="1"/>
    <x v="0"/>
    <x v="17"/>
  </r>
  <r>
    <s v="KAPW-IB-101716-08-02-2023"/>
    <s v="LTM/1078/22-23"/>
    <n v="41645"/>
    <n v="3906.9029999999998"/>
    <s v="HBL-010596"/>
    <s v="KPEX-SB-117358"/>
    <d v="2023-03-15T00:00:00"/>
    <n v="44274089.450000003"/>
    <n v="0.04"/>
    <n v="81.040000000000006"/>
    <n v="2026"/>
    <n v="48004.25"/>
    <x v="13"/>
    <s v="IB"/>
    <x v="0"/>
    <n v="0.04"/>
    <b v="1"/>
    <x v="0"/>
    <x v="17"/>
  </r>
  <r>
    <s v="KAPE-IB-116620-26-01-2023"/>
    <s v="LTM/1038/22-23"/>
    <n v="11876"/>
    <n v="5201.009"/>
    <s v="HMB-020210"/>
    <s v="KPPE-SB-188250"/>
    <d v="2023-03-14T00:00:00"/>
    <n v="35718399.210000001"/>
    <n v="1.0101"/>
    <n v="15865.26"/>
    <n v="15706.62"/>
    <n v="18553179.57"/>
    <x v="13"/>
    <s v="IB"/>
    <x v="0"/>
    <n v="1.0101"/>
    <b v="1"/>
    <x v="0"/>
    <x v="10"/>
  </r>
  <r>
    <s v="KAPE-IB-116620-26-01-2023"/>
    <s v="LTM/1041/22-23"/>
    <n v="25288"/>
    <n v="5201.009"/>
    <s v="HMB-022103"/>
    <s v="KPEX-SB-117305"/>
    <d v="2023-03-15T00:00:00"/>
    <n v="21454147"/>
    <n v="0.48980000000000001"/>
    <n v="4686.41"/>
    <n v="9568"/>
    <n v="4332458.21"/>
    <x v="13"/>
    <s v="IB"/>
    <x v="0"/>
    <n v="0.48980000000000001"/>
    <b v="1"/>
    <x v="0"/>
    <x v="10"/>
  </r>
  <r>
    <s v="KAPE-IB-116620-26-01-2023"/>
    <s v="LTM/1057/22-23"/>
    <n v="4164"/>
    <n v="5201.009"/>
    <s v="HMB-022101"/>
    <s v="KPEX-SB-116682"/>
    <d v="2023-03-14T00:00:00"/>
    <n v="19207998.850000001"/>
    <n v="1.0101"/>
    <n v="3312.97"/>
    <n v="3279.84"/>
    <n v="5544181.96"/>
    <x v="13"/>
    <s v="IB"/>
    <x v="0"/>
    <n v="1.0101"/>
    <b v="1"/>
    <x v="0"/>
    <x v="10"/>
  </r>
  <r>
    <s v="KAPE-IB-132411-19-01-2022"/>
    <s v="LTM/1066/22-23"/>
    <n v="49650"/>
    <n v="5402.33"/>
    <s v="HBL-009950"/>
    <s v="KPEX-SB-116700"/>
    <d v="2023-03-14T00:00:00"/>
    <n v="27813787.359999999"/>
    <n v="1.0101"/>
    <n v="5170.82"/>
    <n v="5119.12"/>
    <n v="4491578.75"/>
    <x v="13"/>
    <s v="IB"/>
    <x v="0"/>
    <n v="1.0101"/>
    <b v="1"/>
    <x v="0"/>
    <x v="18"/>
  </r>
  <r>
    <s v="KAPW-IB-36765-19-09-2022"/>
    <s v="LTM/1041/22-23"/>
    <n v="25288"/>
    <n v="2847"/>
    <s v="HMB-022103"/>
    <s v="KPEX-SB-117305"/>
    <d v="2023-03-15T00:00:00"/>
    <n v="21454147"/>
    <n v="0.03"/>
    <n v="34"/>
    <n v="1133.24"/>
    <n v="41471.519999999997"/>
    <x v="13"/>
    <s v="IB"/>
    <x v="0"/>
    <n v="0.03"/>
    <b v="1"/>
    <x v="0"/>
    <x v="2"/>
  </r>
  <r>
    <s v="KAPW-IB-36765-19-09-2022"/>
    <s v="LTM/1050/22-23"/>
    <n v="20671"/>
    <n v="2847"/>
    <s v="HMB-024094"/>
    <s v="KPPE-SB-188035"/>
    <d v="2023-03-13T00:00:00"/>
    <n v="8280332.1900000004"/>
    <n v="0.03"/>
    <n v="205.92"/>
    <n v="6864"/>
    <n v="134998.16"/>
    <x v="13"/>
    <s v="IB"/>
    <x v="0"/>
    <n v="0.03"/>
    <b v="1"/>
    <x v="0"/>
    <x v="2"/>
  </r>
  <r>
    <s v="KAPW-IB-36765-19-09-2022"/>
    <s v="LTM/1063/22-23"/>
    <n v="50528"/>
    <n v="2847"/>
    <s v="HMB-023098"/>
    <s v="KPEX-SB-116699"/>
    <d v="2023-03-14T00:00:00"/>
    <n v="40719938.950000003"/>
    <n v="0.03"/>
    <n v="576.78"/>
    <n v="19226"/>
    <n v="1471805.02"/>
    <x v="13"/>
    <s v="IB"/>
    <x v="0"/>
    <n v="0.03"/>
    <b v="1"/>
    <x v="0"/>
    <x v="2"/>
  </r>
  <r>
    <s v="KAPW-IB-36765-19-09-2022"/>
    <s v="LTM/1066/22-23"/>
    <n v="49650"/>
    <n v="2847"/>
    <s v="HBL-009950"/>
    <s v="KPEX-SB-116700"/>
    <d v="2023-03-14T00:00:00"/>
    <n v="27813787.359999999"/>
    <n v="0.03"/>
    <n v="522.17000000000007"/>
    <n v="17405.61"/>
    <n v="516129.95999999996"/>
    <x v="13"/>
    <s v="IB"/>
    <x v="0"/>
    <n v="0.03"/>
    <b v="1"/>
    <x v="0"/>
    <x v="2"/>
  </r>
  <r>
    <s v="KAPW-IB-36765-19-09-2022"/>
    <s v="LTM/1075/22-23"/>
    <n v="20919"/>
    <n v="2847"/>
    <s v="HMB-024231"/>
    <s v="KPPE-SB-188246"/>
    <d v="2023-03-14T00:00:00"/>
    <n v="12485970.01"/>
    <n v="0.03"/>
    <n v="103.59"/>
    <n v="3453"/>
    <n v="100130.55"/>
    <x v="13"/>
    <s v="IB"/>
    <x v="0"/>
    <n v="0.03"/>
    <b v="1"/>
    <x v="0"/>
    <x v="2"/>
  </r>
  <r>
    <s v="KAPW-IB-36765-19-09-2022"/>
    <s v="LTM/1076/22-23"/>
    <n v="28634"/>
    <n v="2847"/>
    <s v="HMB-024351"/>
    <s v="KPEX-SB-116738"/>
    <d v="2023-03-14T00:00:00"/>
    <n v="35472517.899999999"/>
    <n v="0.03"/>
    <n v="541.55999999999995"/>
    <n v="18053"/>
    <n v="566004.27"/>
    <x v="13"/>
    <s v="IB"/>
    <x v="0"/>
    <n v="0.03"/>
    <b v="1"/>
    <x v="0"/>
    <x v="2"/>
  </r>
  <r>
    <s v="KAPW-IB-36765-19-09-2022"/>
    <s v="LTM/1077/22-23"/>
    <n v="21403"/>
    <n v="2847"/>
    <s v="HMB-024370"/>
    <s v="KPEX-SB-116745"/>
    <d v="2023-03-14T00:00:00"/>
    <n v="21111025.280000001"/>
    <n v="0.03"/>
    <n v="327.33"/>
    <n v="10911"/>
    <n v="331144.71999999997"/>
    <x v="13"/>
    <s v="IB"/>
    <x v="0"/>
    <n v="0.03"/>
    <b v="1"/>
    <x v="0"/>
    <x v="2"/>
  </r>
  <r>
    <s v="KAPW-IB-36765-19-09-2022"/>
    <s v="LTM/1078/22-23"/>
    <n v="41645"/>
    <n v="2847"/>
    <s v="HBL-010596"/>
    <s v="KPEX-SB-117358"/>
    <d v="2023-03-15T00:00:00"/>
    <n v="44274089.450000003"/>
    <n v="0.03"/>
    <n v="666.69"/>
    <n v="22223"/>
    <n v="1326785.81"/>
    <x v="13"/>
    <s v="IB"/>
    <x v="0"/>
    <n v="0.03"/>
    <b v="1"/>
    <x v="0"/>
    <x v="2"/>
  </r>
  <r>
    <s v="KAPE-IB-116635-26-01-2023"/>
    <s v="LTM/1050/22-23"/>
    <n v="20671"/>
    <n v="5201.009"/>
    <s v="HMB-024094"/>
    <s v="KPPE-SB-188035"/>
    <d v="2023-03-13T00:00:00"/>
    <n v="8280332.1900000004"/>
    <n v="1.0101"/>
    <n v="5793.14"/>
    <n v="5735.22"/>
    <n v="3542015.13"/>
    <x v="13"/>
    <s v="IB"/>
    <x v="0"/>
    <n v="1.0101"/>
    <b v="1"/>
    <x v="0"/>
    <x v="10"/>
  </r>
  <r>
    <s v="KAPE-IB-120271-30-01-2023"/>
    <s v="LTM/1041/22-23"/>
    <n v="25288"/>
    <n v="5201.009"/>
    <s v="HMB-022103"/>
    <s v="KPEX-SB-117305"/>
    <d v="2023-03-15T00:00:00"/>
    <n v="21454147"/>
    <n v="0.48980000000000001"/>
    <n v="1051.5999999999999"/>
    <n v="2147"/>
    <n v="1282689.72"/>
    <x v="13"/>
    <s v="IB"/>
    <x v="0"/>
    <n v="0.48980000000000001"/>
    <b v="1"/>
    <x v="0"/>
    <x v="10"/>
  </r>
  <r>
    <s v="KAPE-IB-120271-30-01-2023"/>
    <s v="LTM/1050/22-23"/>
    <n v="20671"/>
    <n v="5201.009"/>
    <s v="HMB-024094"/>
    <s v="KPPE-SB-188035"/>
    <d v="2023-03-13T00:00:00"/>
    <n v="8280332.1900000004"/>
    <n v="1.0101"/>
    <n v="1140.1799999999998"/>
    <n v="1128.78"/>
    <n v="1003367.99"/>
    <x v="13"/>
    <s v="IB"/>
    <x v="0"/>
    <n v="1.0101"/>
    <b v="1"/>
    <x v="0"/>
    <x v="10"/>
  </r>
  <r>
    <s v="KAPE-IB-120271-30-01-2023"/>
    <s v="LTM/1076/22-23"/>
    <n v="28634"/>
    <n v="5201.009"/>
    <s v="HMB-024351"/>
    <s v="KPEX-SB-116738"/>
    <d v="2023-03-14T00:00:00"/>
    <n v="35472517.899999999"/>
    <n v="1.0101"/>
    <n v="18234.330000000002"/>
    <n v="18053"/>
    <n v="19057473.690000001"/>
    <x v="13"/>
    <s v="IB"/>
    <x v="0"/>
    <n v="1.01004"/>
    <b v="0"/>
    <x v="0"/>
    <x v="10"/>
  </r>
  <r>
    <s v="KAPE-IB-120271-30-01-2023"/>
    <s v="LTM/1077/22-23"/>
    <n v="21403"/>
    <n v="5201.009"/>
    <s v="HMB-024370"/>
    <s v="KPEX-SB-116745"/>
    <d v="2023-03-14T00:00:00"/>
    <n v="21111025.280000001"/>
    <n v="0.48980000000000001"/>
    <n v="4175.55"/>
    <n v="8525"/>
    <n v="4548769.8"/>
    <x v="13"/>
    <s v="IB"/>
    <x v="0"/>
    <n v="0.48980000000000001"/>
    <b v="1"/>
    <x v="0"/>
    <x v="10"/>
  </r>
  <r>
    <s v="KAPE-IB-120271-30-01-2023"/>
    <s v="LTM/1077/22-23"/>
    <n v="21403"/>
    <n v="5201.009"/>
    <s v="HMB-024370"/>
    <s v="KPEX-SB-116745"/>
    <d v="2023-03-14T00:00:00"/>
    <n v="21111025.280000001"/>
    <n v="0.60606000000000004"/>
    <n v="1446.06"/>
    <n v="2386"/>
    <n v="1061321.1200000001"/>
    <x v="13"/>
    <s v="IB"/>
    <x v="0"/>
    <n v="0.60606000000000004"/>
    <b v="1"/>
    <x v="0"/>
    <x v="10"/>
  </r>
  <r>
    <s v="KAPE-IB-120271-30-01-2023"/>
    <s v="LTM/1078/22-23"/>
    <n v="41645"/>
    <n v="5201.009"/>
    <s v="HBL-010596"/>
    <s v="KPEX-SB-117358"/>
    <d v="2023-03-15T00:00:00"/>
    <n v="44274089.450000003"/>
    <n v="1.0101"/>
    <n v="2110.1"/>
    <n v="2089"/>
    <n v="1017670.59"/>
    <x v="13"/>
    <s v="IB"/>
    <x v="0"/>
    <n v="1.0101"/>
    <b v="1"/>
    <x v="0"/>
    <x v="10"/>
  </r>
  <r>
    <s v="KAPE-IB-120271-30-01-2023"/>
    <s v="LTM/1078/22-23"/>
    <n v="41645"/>
    <n v="5201.009"/>
    <s v="HBL-010596"/>
    <s v="KPEX-SB-117358"/>
    <d v="2023-03-15T00:00:00"/>
    <n v="44274089.450000003"/>
    <n v="0.624"/>
    <n v="1264.22"/>
    <n v="2026"/>
    <n v="748865.28"/>
    <x v="13"/>
    <s v="IB"/>
    <x v="0"/>
    <n v="0.624"/>
    <b v="1"/>
    <x v="0"/>
    <x v="10"/>
  </r>
  <r>
    <s v="KAPE-IB-182264-06-04-2022"/>
    <s v="LTM/1075/22-23"/>
    <n v="20919"/>
    <n v="5407.52"/>
    <s v="HMB-024231"/>
    <s v="KPPE-SB-188246"/>
    <d v="2023-03-14T00:00:00"/>
    <n v="12485970.01"/>
    <n v="1.0101"/>
    <n v="62.42"/>
    <n v="61.8"/>
    <n v="60335.45"/>
    <x v="13"/>
    <s v="IB"/>
    <x v="0"/>
    <n v="1.01003"/>
    <b v="0"/>
    <x v="0"/>
    <x v="15"/>
  </r>
  <r>
    <s v="KAPE-IB-135164-25-01-2022"/>
    <s v="LTM/1066/22-23"/>
    <n v="49650"/>
    <n v="5402.33"/>
    <s v="HBL-009950"/>
    <s v="KPEX-SB-116700"/>
    <d v="2023-03-14T00:00:00"/>
    <n v="27813787.359999999"/>
    <n v="1.0101"/>
    <n v="10365.129999999999"/>
    <n v="10261.49"/>
    <n v="9003561.8499999996"/>
    <x v="13"/>
    <s v="IB"/>
    <x v="0"/>
    <n v="1.0101"/>
    <b v="1"/>
    <x v="0"/>
    <x v="18"/>
  </r>
  <r>
    <s v="PQIB-IB-3057-24-08-2020"/>
    <s v="LTM/1049/22-23"/>
    <n v="12104"/>
    <n v="2701.12"/>
    <s v="HMB-024263"/>
    <s v="KPPE-SB-190061"/>
    <d v="2023-03-16T00:00:00"/>
    <n v="4691477.2"/>
    <n v="0.8"/>
    <n v="2952"/>
    <n v="3690"/>
    <n v="2039661.99"/>
    <x v="13"/>
    <s v="IB"/>
    <x v="0"/>
    <n v="0.8"/>
    <b v="1"/>
    <x v="0"/>
    <x v="0"/>
  </r>
  <r>
    <s v="PQIB-IB-3057-24-08-2020"/>
    <s v="LTM/1083/22-23"/>
    <n v="5427"/>
    <n v="2701.12"/>
    <s v="HMB-025300"/>
    <s v="KPPE-SB-189797"/>
    <d v="2023-03-16T00:00:00"/>
    <n v="44430096.619999997"/>
    <n v="1.1000000000000001"/>
    <n v="18272.100000000002"/>
    <n v="16611"/>
    <n v="22206848.509999998"/>
    <x v="13"/>
    <s v="IB"/>
    <x v="0"/>
    <n v="1.1000000000000001"/>
    <b v="1"/>
    <x v="0"/>
    <x v="0"/>
  </r>
  <r>
    <s v="PQIB-IB-3057-24-08-2020"/>
    <s v="LTM/1090/22-23"/>
    <n v="22538"/>
    <n v="2701.12"/>
    <s v="HMB-025227"/>
    <s v="KPEX-SB-118503"/>
    <d v="2023-03-17T00:00:00"/>
    <n v="42001842.799999997"/>
    <n v="1.1000000000000001"/>
    <n v="17668.2"/>
    <n v="16062"/>
    <n v="19553948.189999998"/>
    <x v="13"/>
    <s v="IB"/>
    <x v="0"/>
    <n v="1.1000000000000001"/>
    <b v="1"/>
    <x v="0"/>
    <x v="0"/>
  </r>
  <r>
    <s v="PQIB-IB-3057-24-08-2020"/>
    <s v="LTM/1092/22-23"/>
    <n v="27130"/>
    <n v="2701.12"/>
    <s v="MCB-020604"/>
    <s v="KPEX-SB-119123"/>
    <d v="2023-03-18T00:00:00"/>
    <n v="55801253.75"/>
    <n v="1.1000000000000001"/>
    <n v="28927.8"/>
    <n v="26298"/>
    <n v="27668383.420000002"/>
    <x v="13"/>
    <s v="IB"/>
    <x v="0"/>
    <n v="1.1000000000000001"/>
    <b v="1"/>
    <x v="0"/>
    <x v="0"/>
  </r>
  <r>
    <s v="PQIB-IB-3057-24-08-2020"/>
    <s v="LTM/1093/22-23"/>
    <n v="50981"/>
    <n v="2701.12"/>
    <s v="Open Account"/>
    <s v="KPPE-SB-190137"/>
    <d v="2023-03-16T00:00:00"/>
    <n v="41172297"/>
    <n v="1.1000000000000001"/>
    <n v="21334.5"/>
    <n v="19395"/>
    <n v="21162341.079999998"/>
    <x v="13"/>
    <s v="IB"/>
    <x v="0"/>
    <n v="1.1000000000000001"/>
    <b v="1"/>
    <x v="0"/>
    <x v="0"/>
  </r>
  <r>
    <s v="PQIB-IB-3057-24-08-2020"/>
    <s v="LTM/1094/22-23"/>
    <n v="50664"/>
    <n v="2701.12"/>
    <s v="Open Account"/>
    <s v="KPPE-SB-190499"/>
    <d v="2023-03-16T00:00:00"/>
    <n v="37465720.859999999"/>
    <n v="1.1000000000000001"/>
    <n v="21222.3"/>
    <n v="19293"/>
    <n v="19257180.620000001"/>
    <x v="13"/>
    <s v="IB"/>
    <x v="0"/>
    <n v="1.1000000000000001"/>
    <b v="1"/>
    <x v="0"/>
    <x v="0"/>
  </r>
  <r>
    <s v="PQIB-IB-3057-24-08-2020"/>
    <s v="LTM/1096/22-23"/>
    <n v="70616"/>
    <n v="2701.12"/>
    <s v="HBL-011004"/>
    <s v="KPEX-SB-118496"/>
    <d v="2023-03-17T00:00:00"/>
    <n v="129252881"/>
    <n v="1.1000000000000001"/>
    <n v="63928.7"/>
    <n v="58117"/>
    <n v="63812627.93"/>
    <x v="13"/>
    <s v="IB"/>
    <x v="0"/>
    <n v="1.1000000000000001"/>
    <b v="1"/>
    <x v="0"/>
    <x v="0"/>
  </r>
  <r>
    <s v="PQIB-IB-3057-24-08-2020"/>
    <s v="LTM/1098/22-23"/>
    <n v="29532"/>
    <n v="2701.12"/>
    <s v="HBL-011056"/>
    <s v="KPEX-SB-119165"/>
    <d v="2023-03-18T00:00:00"/>
    <n v="63048888.469999999"/>
    <n v="1.1000000000000001"/>
    <n v="32939.5"/>
    <n v="29945"/>
    <n v="31812202"/>
    <x v="13"/>
    <s v="IB"/>
    <x v="0"/>
    <n v="1.1000000000000001"/>
    <b v="1"/>
    <x v="0"/>
    <x v="0"/>
  </r>
  <r>
    <s v="PQIB-IB-3057-24-08-2020"/>
    <s v="LTM/1099/22-23"/>
    <n v="50936"/>
    <n v="2701.12"/>
    <s v="Open Account"/>
    <s v="KPPE-SB-191473"/>
    <d v="2023-03-18T00:00:00"/>
    <n v="42776898.079999998"/>
    <n v="1.1000000000000001"/>
    <n v="21322.400000000001"/>
    <n v="19384"/>
    <n v="21987096.899999999"/>
    <x v="13"/>
    <s v="IB"/>
    <x v="0"/>
    <n v="1.1000000000000001"/>
    <b v="1"/>
    <x v="0"/>
    <x v="0"/>
  </r>
  <r>
    <s v="PQZI-EP-3657-13-08-2022"/>
    <s v="LTM/1089/22-23"/>
    <n v="36605"/>
    <n v="9607.11"/>
    <s v="HMB-025249"/>
    <s v="KPEX-SB-118293"/>
    <d v="2023-03-16T00:00:00"/>
    <n v="63025849.799999997"/>
    <n v="1"/>
    <n v="170"/>
    <n v="170"/>
    <n v="34015883.789999999"/>
    <x v="13"/>
    <s v="EP"/>
    <x v="2"/>
    <n v="1"/>
    <b v="1"/>
    <x v="0"/>
    <x v="6"/>
  </r>
  <r>
    <s v="KAPE-IB-103699-03-01-2023"/>
    <s v="LTM/1083/22-23"/>
    <n v="5427"/>
    <n v="3404.9090000000001"/>
    <s v="HMB-025300"/>
    <s v="KPPE-SB-189797"/>
    <d v="2023-03-16T00:00:00"/>
    <n v="44430096.619999997"/>
    <n v="0.04"/>
    <n v="651"/>
    <n v="16275"/>
    <n v="774428.28"/>
    <x v="13"/>
    <s v="IB"/>
    <x v="0"/>
    <n v="0.04"/>
    <b v="1"/>
    <x v="0"/>
    <x v="2"/>
  </r>
  <r>
    <s v="KAPE-IB-103699-03-01-2023"/>
    <s v="LTM/1090/22-23"/>
    <n v="22538"/>
    <n v="3404.9090000000001"/>
    <s v="HMB-025227"/>
    <s v="KPEX-SB-118503"/>
    <d v="2023-03-17T00:00:00"/>
    <n v="42001842.799999997"/>
    <n v="0.04"/>
    <n v="605.43999999999994"/>
    <n v="15136"/>
    <n v="648657.6"/>
    <x v="13"/>
    <s v="IB"/>
    <x v="0"/>
    <n v="0.04"/>
    <b v="1"/>
    <x v="0"/>
    <x v="2"/>
  </r>
  <r>
    <s v="KAPE-IB-103699-03-01-2023"/>
    <s v="LTM/1092/22-23"/>
    <n v="27130"/>
    <n v="3404.9090000000001"/>
    <s v="MCB-020604"/>
    <s v="KPEX-SB-119123"/>
    <d v="2023-03-18T00:00:00"/>
    <n v="55801253.75"/>
    <n v="0.04"/>
    <n v="1051.92"/>
    <n v="26298"/>
    <n v="1006123.03"/>
    <x v="13"/>
    <s v="IB"/>
    <x v="0"/>
    <n v="0.04"/>
    <b v="1"/>
    <x v="0"/>
    <x v="2"/>
  </r>
  <r>
    <s v="KAPE-IB-103699-03-01-2023"/>
    <s v="LTM/1096/22-23"/>
    <n v="70616"/>
    <n v="3404.9090000000001"/>
    <s v="HBL-011004"/>
    <s v="KPEX-SB-118496"/>
    <d v="2023-03-17T00:00:00"/>
    <n v="129252881"/>
    <n v="0.04"/>
    <n v="2324.6800000000003"/>
    <n v="58117"/>
    <n v="2320459.2000000002"/>
    <x v="13"/>
    <s v="IB"/>
    <x v="0"/>
    <n v="0.04"/>
    <b v="1"/>
    <x v="0"/>
    <x v="2"/>
  </r>
  <r>
    <s v="KAPE-IB-103699-03-01-2023"/>
    <s v="LTM/1098/22-23"/>
    <n v="29532"/>
    <n v="3404.9090000000001"/>
    <s v="HBL-011056"/>
    <s v="KPEX-SB-119165"/>
    <d v="2023-03-18T00:00:00"/>
    <n v="63048888.469999999"/>
    <n v="0.04"/>
    <n v="1197.8"/>
    <n v="29945"/>
    <n v="1156807.3500000001"/>
    <x v="13"/>
    <s v="IB"/>
    <x v="0"/>
    <n v="0.04"/>
    <b v="1"/>
    <x v="0"/>
    <x v="2"/>
  </r>
  <r>
    <s v="KAPE-TI-98935-23-12-2022"/>
    <s v="LTM/1096/22-23"/>
    <n v="70616"/>
    <n v="9607.19"/>
    <s v="HBL-011004"/>
    <s v="KPEX-SB-118496"/>
    <d v="2023-03-17T00:00:00"/>
    <n v="129252881"/>
    <n v="1"/>
    <n v="2750"/>
    <n v="2750"/>
    <n v="2742129.96"/>
    <x v="13"/>
    <s v="TI"/>
    <x v="2"/>
    <n v="1"/>
    <b v="1"/>
    <x v="0"/>
    <x v="6"/>
  </r>
  <r>
    <s v="KAPE-TI-98935-23-12-2022"/>
    <s v="LTM/1096/22-23"/>
    <n v="70616"/>
    <n v="9607.2000000000007"/>
    <s v="HBL-011004"/>
    <s v="KPEX-SB-118496"/>
    <d v="2023-03-17T00:00:00"/>
    <n v="129252881"/>
    <n v="1"/>
    <n v="40"/>
    <n v="40"/>
    <n v="39925.32"/>
    <x v="13"/>
    <s v="TI"/>
    <x v="2"/>
    <n v="1"/>
    <b v="1"/>
    <x v="0"/>
    <x v="6"/>
  </r>
  <r>
    <s v="KAPE-IB-81883-28-11-2022"/>
    <s v="LTM/1083/22-23"/>
    <n v="5427"/>
    <n v="5503.201"/>
    <s v="HMB-025300"/>
    <s v="KPPE-SB-189797"/>
    <d v="2023-03-16T00:00:00"/>
    <n v="44430096.619999997"/>
    <n v="0.40404000000000001"/>
    <n v="3385.05"/>
    <n v="8378.0071280071279"/>
    <n v="4531011.3499999996"/>
    <x v="13"/>
    <s v="IB"/>
    <x v="0"/>
    <n v="0.40404000000000001"/>
    <b v="1"/>
    <x v="0"/>
    <x v="19"/>
  </r>
  <r>
    <s v="KAPE-IB-81883-28-11-2022"/>
    <s v="LTM/1083/22-23"/>
    <n v="5427"/>
    <n v="5503.201"/>
    <s v="HMB-025300"/>
    <s v="KPPE-SB-189797"/>
    <d v="2023-03-16T00:00:00"/>
    <n v="44430096.619999997"/>
    <n v="0.45455000000000001"/>
    <n v="1792.29"/>
    <n v="3943"/>
    <n v="1899423.73"/>
    <x v="13"/>
    <s v="IB"/>
    <x v="0"/>
    <n v="0.45455000000000001"/>
    <b v="1"/>
    <x v="0"/>
    <x v="19"/>
  </r>
  <r>
    <s v="KAPE-IB-81883-28-11-2022"/>
    <s v="LTM/1090/22-23"/>
    <n v="22538"/>
    <n v="5503.201"/>
    <s v="HMB-025227"/>
    <s v="KPEX-SB-118503"/>
    <d v="2023-03-17T00:00:00"/>
    <n v="42001842.799999997"/>
    <n v="0.50505"/>
    <n v="2982.3325"/>
    <n v="5905"/>
    <n v="3013706.54"/>
    <x v="13"/>
    <s v="IB"/>
    <x v="0"/>
    <n v="0.50505"/>
    <b v="1"/>
    <x v="0"/>
    <x v="19"/>
  </r>
  <r>
    <s v="KAPE-IB-81883-28-11-2022"/>
    <s v="LTM/1090/22-23"/>
    <n v="22538"/>
    <n v="5503.201"/>
    <s v="HMB-025227"/>
    <s v="KPEX-SB-118503"/>
    <d v="2023-03-17T00:00:00"/>
    <n v="42001842.799999997"/>
    <n v="0.45455000000000001"/>
    <n v="2807.76"/>
    <n v="6177"/>
    <n v="3172057.97"/>
    <x v="13"/>
    <s v="IB"/>
    <x v="0"/>
    <n v="0.45455000000000001"/>
    <b v="1"/>
    <x v="0"/>
    <x v="19"/>
  </r>
  <r>
    <s v="KAPE-IB-81883-28-11-2022"/>
    <s v="LTM/1090/22-23"/>
    <n v="22538"/>
    <n v="5503.201"/>
    <s v="HMB-025227"/>
    <s v="KPEX-SB-118503"/>
    <d v="2023-03-17T00:00:00"/>
    <n v="42001842.799999997"/>
    <n v="0.20202000000000001"/>
    <n v="616.97"/>
    <n v="3054"/>
    <n v="660777.97"/>
    <x v="13"/>
    <s v="IB"/>
    <x v="0"/>
    <n v="0.20202000000000001"/>
    <b v="1"/>
    <x v="0"/>
    <x v="19"/>
  </r>
  <r>
    <s v="KAPE-IB-81883-28-11-2022"/>
    <s v="LTM/1093/22-23"/>
    <n v="50981"/>
    <n v="5503.201"/>
    <s v="Open Account"/>
    <s v="KPPE-SB-190137"/>
    <d v="2023-03-16T00:00:00"/>
    <n v="41172297"/>
    <n v="0.45455000000000001"/>
    <n v="8816"/>
    <n v="19395"/>
    <n v="8744859.2200000007"/>
    <x v="13"/>
    <s v="IB"/>
    <x v="0"/>
    <n v="0.45455000000000001"/>
    <b v="1"/>
    <x v="0"/>
    <x v="19"/>
  </r>
  <r>
    <s v="KAPW-TI-57888-05-11-2022"/>
    <s v="LTM/1089/22-23"/>
    <n v="36605"/>
    <n v="9606.1"/>
    <s v="HMB-025249"/>
    <s v="KPEX-SB-118293"/>
    <d v="2023-03-16T00:00:00"/>
    <n v="63025849.799999997"/>
    <n v="1"/>
    <n v="15"/>
    <n v="15"/>
    <n v="2825939.2"/>
    <x v="13"/>
    <s v="TI"/>
    <x v="2"/>
    <n v="1"/>
    <b v="1"/>
    <x v="0"/>
    <x v="6"/>
  </r>
  <r>
    <s v="KAPW-TI-57888-05-11-2022"/>
    <s v="LTM/1090/22-23"/>
    <n v="22538"/>
    <n v="9606.1"/>
    <s v="HMB-025227"/>
    <s v="KPEX-SB-118503"/>
    <d v="2023-03-17T00:00:00"/>
    <n v="42001842.799999997"/>
    <n v="1"/>
    <n v="15"/>
    <n v="15"/>
    <n v="16652.5"/>
    <x v="13"/>
    <s v="TI"/>
    <x v="2"/>
    <n v="1"/>
    <b v="1"/>
    <x v="0"/>
    <x v="6"/>
  </r>
  <r>
    <s v="KAPW-TI-57888-05-11-2022"/>
    <s v="LTM/1092/22-23"/>
    <n v="27130"/>
    <n v="9606.1"/>
    <s v="MCB-020604"/>
    <s v="KPEX-SB-119123"/>
    <d v="2023-03-18T00:00:00"/>
    <n v="55801253.75"/>
    <n v="1"/>
    <n v="40"/>
    <n v="40"/>
    <n v="38299.78"/>
    <x v="13"/>
    <s v="TI"/>
    <x v="2"/>
    <n v="1"/>
    <b v="1"/>
    <x v="0"/>
    <x v="6"/>
  </r>
  <r>
    <s v="KPAF-TI-12219-26-09-2022"/>
    <s v="LTM/1095/22-23"/>
    <n v="69216"/>
    <n v="9606.2199999999993"/>
    <s v="Open Account"/>
    <s v="KPPE-SB-190927"/>
    <d v="2023-03-17T00:00:00"/>
    <n v="49847526.109999999"/>
    <n v="1"/>
    <n v="55"/>
    <n v="55"/>
    <n v="5210235.1399999997"/>
    <x v="13"/>
    <s v="TI"/>
    <x v="2"/>
    <n v="1"/>
    <b v="1"/>
    <x v="0"/>
    <x v="6"/>
  </r>
  <r>
    <s v="KAPW-IB-101716-08-02-2023"/>
    <s v="LTM/1083/22-23"/>
    <n v="5427"/>
    <n v="3906.9029999999998"/>
    <s v="HMB-025300"/>
    <s v="KPPE-SB-189797"/>
    <d v="2023-03-16T00:00:00"/>
    <n v="44430096.619999997"/>
    <n v="0.04"/>
    <n v="80.88"/>
    <n v="2022"/>
    <n v="91147.290000000008"/>
    <x v="13"/>
    <s v="IB"/>
    <x v="0"/>
    <n v="0.04"/>
    <b v="1"/>
    <x v="0"/>
    <x v="17"/>
  </r>
  <r>
    <s v="KAPW-IB-101716-08-02-2023"/>
    <s v="LTM/1090/22-23"/>
    <n v="22538"/>
    <n v="3906.9029999999998"/>
    <s v="HMB-025227"/>
    <s v="KPEX-SB-118503"/>
    <d v="2023-03-17T00:00:00"/>
    <n v="42001842.799999997"/>
    <n v="0.04"/>
    <n v="525.4"/>
    <n v="13135"/>
    <n v="555239.28"/>
    <x v="13"/>
    <s v="IB"/>
    <x v="0"/>
    <n v="0.04"/>
    <b v="1"/>
    <x v="0"/>
    <x v="17"/>
  </r>
  <r>
    <s v="KPAF-TI-20885-21-11-2022"/>
    <s v="LTM/1089/22-23"/>
    <n v="36605"/>
    <n v="9606.2199999999993"/>
    <s v="HMB-025249"/>
    <s v="KPEX-SB-118293"/>
    <d v="2023-03-16T00:00:00"/>
    <n v="63025849.799999997"/>
    <n v="1"/>
    <n v="5"/>
    <n v="5"/>
    <n v="884197.12"/>
    <x v="13"/>
    <s v="TI"/>
    <x v="2"/>
    <n v="1"/>
    <b v="1"/>
    <x v="0"/>
    <x v="6"/>
  </r>
  <r>
    <s v="KPAF-TI-20885-21-11-2022"/>
    <s v="LTM/1090/22-23"/>
    <n v="22538"/>
    <n v="9606.2199999999993"/>
    <s v="HMB-025227"/>
    <s v="KPEX-SB-118503"/>
    <d v="2023-03-17T00:00:00"/>
    <n v="42001842.799999997"/>
    <n v="1"/>
    <n v="10"/>
    <n v="10"/>
    <n v="16172.84"/>
    <x v="13"/>
    <s v="TI"/>
    <x v="2"/>
    <n v="1"/>
    <b v="1"/>
    <x v="0"/>
    <x v="6"/>
  </r>
  <r>
    <s v="KAPW-IB-154711-18-04-2022"/>
    <s v="LTM/1092/22-23"/>
    <n v="27130"/>
    <n v="5205.12"/>
    <s v="MCB-020604"/>
    <s v="KPEX-SB-119123"/>
    <d v="2023-03-18T00:00:00"/>
    <n v="55801253.75"/>
    <n v="1.0101"/>
    <n v="3863.09"/>
    <n v="3824.46"/>
    <n v="3757141.37"/>
    <x v="13"/>
    <s v="IB"/>
    <x v="0"/>
    <n v="1.0101"/>
    <b v="1"/>
    <x v="0"/>
    <x v="1"/>
  </r>
  <r>
    <s v="KAPW-IB-36765-19-09-2022"/>
    <s v="LTM/1049/22-23"/>
    <n v="12104"/>
    <n v="2847"/>
    <s v="HMB-024263"/>
    <s v="KPPE-SB-190061"/>
    <d v="2023-03-16T00:00:00"/>
    <n v="4691477.2"/>
    <n v="0.03"/>
    <n v="110.7"/>
    <n v="3690"/>
    <n v="76487.319999999992"/>
    <x v="13"/>
    <s v="IB"/>
    <x v="0"/>
    <n v="0.03"/>
    <b v="1"/>
    <x v="0"/>
    <x v="2"/>
  </r>
  <r>
    <s v="KAPW-IB-36765-19-09-2022"/>
    <s v="LTM/1083/22-23"/>
    <n v="5427"/>
    <n v="2847"/>
    <s v="HMB-025300"/>
    <s v="KPPE-SB-189797"/>
    <d v="2023-03-16T00:00:00"/>
    <n v="44430096.619999997"/>
    <n v="0.03"/>
    <n v="498.33000000000004"/>
    <n v="16611"/>
    <n v="605641.32000000007"/>
    <x v="13"/>
    <s v="IB"/>
    <x v="0"/>
    <n v="0.03"/>
    <b v="1"/>
    <x v="0"/>
    <x v="2"/>
  </r>
  <r>
    <s v="KAPW-IB-36765-19-09-2022"/>
    <s v="LTM/1090/22-23"/>
    <n v="22538"/>
    <n v="2847"/>
    <s v="HMB-025227"/>
    <s v="KPEX-SB-118503"/>
    <d v="2023-03-17T00:00:00"/>
    <n v="42001842.799999997"/>
    <n v="0.03"/>
    <n v="481.86"/>
    <n v="16062"/>
    <n v="533289.5"/>
    <x v="13"/>
    <s v="IB"/>
    <x v="0"/>
    <n v="0.03"/>
    <b v="1"/>
    <x v="0"/>
    <x v="2"/>
  </r>
  <r>
    <s v="KAPW-IB-36765-19-09-2022"/>
    <s v="LTM/1092/22-23"/>
    <n v="27130"/>
    <n v="2847"/>
    <s v="MCB-020604"/>
    <s v="KPEX-SB-119123"/>
    <d v="2023-03-18T00:00:00"/>
    <n v="55801253.75"/>
    <n v="0.03"/>
    <n v="788.94"/>
    <n v="26298"/>
    <n v="754592.27"/>
    <x v="13"/>
    <s v="IB"/>
    <x v="0"/>
    <n v="0.03"/>
    <b v="1"/>
    <x v="0"/>
    <x v="2"/>
  </r>
  <r>
    <s v="KAPW-IB-36765-19-09-2022"/>
    <s v="LTM/1093/22-23"/>
    <n v="50981"/>
    <n v="2847"/>
    <s v="Open Account"/>
    <s v="KPPE-SB-190137"/>
    <d v="2023-03-16T00:00:00"/>
    <n v="41172297"/>
    <n v="0.03"/>
    <n v="581.85"/>
    <n v="19395"/>
    <n v="577154.76"/>
    <x v="13"/>
    <s v="IB"/>
    <x v="0"/>
    <n v="0.03"/>
    <b v="1"/>
    <x v="0"/>
    <x v="2"/>
  </r>
  <r>
    <s v="KAPW-IB-36765-19-09-2022"/>
    <s v="LTM/1094/22-23"/>
    <n v="50664"/>
    <n v="2847"/>
    <s v="Open Account"/>
    <s v="KPPE-SB-190499"/>
    <d v="2023-03-16T00:00:00"/>
    <n v="37465720.859999999"/>
    <n v="0.03"/>
    <n v="578.79"/>
    <n v="19293"/>
    <n v="525195.84"/>
    <x v="13"/>
    <s v="IB"/>
    <x v="0"/>
    <n v="0.03"/>
    <b v="1"/>
    <x v="0"/>
    <x v="2"/>
  </r>
  <r>
    <s v="KAPW-IB-36765-19-09-2022"/>
    <s v="LTM/1096/22-23"/>
    <n v="70616"/>
    <n v="2847"/>
    <s v="HBL-011004"/>
    <s v="KPEX-SB-118496"/>
    <d v="2023-03-17T00:00:00"/>
    <n v="129252881"/>
    <n v="0.03"/>
    <n v="1743.51"/>
    <n v="58117"/>
    <n v="1740344.4"/>
    <x v="13"/>
    <s v="IB"/>
    <x v="0"/>
    <n v="0.03"/>
    <b v="1"/>
    <x v="0"/>
    <x v="2"/>
  </r>
  <r>
    <s v="KAPW-IB-36765-19-09-2022"/>
    <s v="LTM/1098/22-23"/>
    <n v="29532"/>
    <n v="2847"/>
    <s v="HBL-011056"/>
    <s v="KPEX-SB-119165"/>
    <d v="2023-03-18T00:00:00"/>
    <n v="63048888.469999999"/>
    <n v="0.03"/>
    <n v="898.35"/>
    <n v="29945"/>
    <n v="867605.51"/>
    <x v="13"/>
    <s v="IB"/>
    <x v="0"/>
    <n v="0.03"/>
    <b v="1"/>
    <x v="0"/>
    <x v="2"/>
  </r>
  <r>
    <s v="KAPW-IB-36765-19-09-2022"/>
    <s v="LTM/1099/22-23"/>
    <n v="50936"/>
    <n v="2847"/>
    <s v="Open Account"/>
    <s v="KPPE-SB-191473"/>
    <d v="2023-03-18T00:00:00"/>
    <n v="42776898.079999998"/>
    <n v="0.03"/>
    <n v="581.52"/>
    <n v="19384"/>
    <n v="599648.1"/>
    <x v="13"/>
    <s v="IB"/>
    <x v="0"/>
    <n v="0.03"/>
    <b v="1"/>
    <x v="0"/>
    <x v="2"/>
  </r>
  <r>
    <s v="KAPE-IB-116635-26-01-2023"/>
    <s v="LTM/1090/22-23"/>
    <n v="22538"/>
    <n v="5201.009"/>
    <s v="HMB-025227"/>
    <s v="KPEX-SB-118503"/>
    <d v="2023-03-17T00:00:00"/>
    <n v="42001842.799999997"/>
    <n v="0.50505"/>
    <n v="1051.5999999999999"/>
    <n v="2082.1799999999998"/>
    <n v="1141266.8400000001"/>
    <x v="13"/>
    <s v="IB"/>
    <x v="0"/>
    <n v="0.50505"/>
    <b v="1"/>
    <x v="0"/>
    <x v="10"/>
  </r>
  <r>
    <s v="KAPE-IB-120271-30-01-2023"/>
    <s v="LTM/1049/22-23"/>
    <n v="12104"/>
    <n v="5201.009"/>
    <s v="HMB-024263"/>
    <s v="KPPE-SB-190061"/>
    <d v="2023-03-16T00:00:00"/>
    <n v="4691477.2"/>
    <n v="1.0101"/>
    <n v="3727.27"/>
    <n v="3690"/>
    <n v="2575327.88"/>
    <x v="13"/>
    <s v="IB"/>
    <x v="0"/>
    <n v="1.0101"/>
    <b v="1"/>
    <x v="0"/>
    <x v="10"/>
  </r>
  <r>
    <s v="KAPE-IB-120271-30-01-2023"/>
    <s v="LTM/1083/22-23"/>
    <n v="5427"/>
    <n v="5201.009"/>
    <s v="HMB-025300"/>
    <s v="KPPE-SB-189797"/>
    <d v="2023-03-16T00:00:00"/>
    <n v="44430096.619999997"/>
    <n v="1.0101"/>
    <n v="339.39"/>
    <n v="335.99643599643599"/>
    <n v="835075.86"/>
    <x v="13"/>
    <s v="IB"/>
    <x v="0"/>
    <n v="1.0101"/>
    <b v="1"/>
    <x v="0"/>
    <x v="10"/>
  </r>
  <r>
    <s v="KAPE-IB-120271-30-01-2023"/>
    <s v="LTM/1083/22-23"/>
    <n v="5427"/>
    <n v="5201.009"/>
    <s v="HMB-025300"/>
    <s v="KPPE-SB-189797"/>
    <d v="2023-03-16T00:00:00"/>
    <n v="44430096.619999997"/>
    <n v="0.60606000000000004"/>
    <n v="5077.58"/>
    <n v="8378.0153780153778"/>
    <n v="6796519.5600000005"/>
    <x v="13"/>
    <s v="IB"/>
    <x v="0"/>
    <n v="0.60606000000000004"/>
    <b v="1"/>
    <x v="0"/>
    <x v="10"/>
  </r>
  <r>
    <s v="KAPE-IB-120271-30-01-2023"/>
    <s v="LTM/1083/22-23"/>
    <n v="5427"/>
    <n v="5201.009"/>
    <s v="HMB-025300"/>
    <s v="KPPE-SB-189797"/>
    <d v="2023-03-16T00:00:00"/>
    <n v="44430096.619999997"/>
    <n v="0.55554999999999999"/>
    <n v="2190.5300000000002"/>
    <n v="3943"/>
    <n v="2321468.4300000002"/>
    <x v="13"/>
    <s v="IB"/>
    <x v="0"/>
    <n v="0.55554999999999999"/>
    <b v="1"/>
    <x v="0"/>
    <x v="10"/>
  </r>
  <r>
    <s v="KAPE-IB-120271-30-01-2023"/>
    <s v="LTM/1090/22-23"/>
    <n v="22538"/>
    <n v="5201.009"/>
    <s v="HMB-025227"/>
    <s v="KPEX-SB-118503"/>
    <d v="2023-03-17T00:00:00"/>
    <n v="42001842.799999997"/>
    <n v="1.0101"/>
    <n v="935.35"/>
    <n v="926"/>
    <n v="1575624.4"/>
    <x v="13"/>
    <s v="IB"/>
    <x v="0"/>
    <n v="1.0101"/>
    <b v="1"/>
    <x v="0"/>
    <x v="10"/>
  </r>
  <r>
    <s v="KAPE-IB-120271-30-01-2023"/>
    <s v="LTM/1090/22-23"/>
    <n v="22538"/>
    <n v="5201.009"/>
    <s v="HMB-025227"/>
    <s v="KPEX-SB-118503"/>
    <d v="2023-03-17T00:00:00"/>
    <n v="42001842.799999997"/>
    <n v="0.50505"/>
    <n v="1930.73"/>
    <n v="3822.8199999999997"/>
    <n v="1872439.6800000002"/>
    <x v="13"/>
    <s v="IB"/>
    <x v="0"/>
    <n v="0.50505"/>
    <b v="1"/>
    <x v="0"/>
    <x v="10"/>
  </r>
  <r>
    <s v="KAPE-IB-120271-30-01-2023"/>
    <s v="LTM/1090/22-23"/>
    <n v="22538"/>
    <n v="5201.009"/>
    <s v="HMB-025227"/>
    <s v="KPEX-SB-118503"/>
    <d v="2023-03-17T00:00:00"/>
    <n v="42001842.799999997"/>
    <n v="0.55554999999999999"/>
    <n v="3431.63"/>
    <n v="6177"/>
    <n v="3876873.13"/>
    <x v="13"/>
    <s v="IB"/>
    <x v="0"/>
    <n v="0.55554999999999999"/>
    <b v="1"/>
    <x v="0"/>
    <x v="10"/>
  </r>
  <r>
    <s v="KAPE-IB-120271-30-01-2023"/>
    <s v="LTM/1090/22-23"/>
    <n v="22538"/>
    <n v="5201.009"/>
    <s v="HMB-025227"/>
    <s v="KPEX-SB-118503"/>
    <d v="2023-03-17T00:00:00"/>
    <n v="42001842.799999997"/>
    <n v="0.80808000000000002"/>
    <n v="2467.88"/>
    <n v="3054"/>
    <n v="2643111.87"/>
    <x v="13"/>
    <s v="IB"/>
    <x v="0"/>
    <n v="0.80808000000000002"/>
    <b v="1"/>
    <x v="0"/>
    <x v="10"/>
  </r>
  <r>
    <s v="KAPE-IB-120271-30-01-2023"/>
    <s v="LTM/1092/22-23"/>
    <n v="27130"/>
    <n v="5201.009"/>
    <s v="MCB-020604"/>
    <s v="KPEX-SB-119123"/>
    <d v="2023-03-18T00:00:00"/>
    <n v="55801253.75"/>
    <n v="1.0101"/>
    <n v="14189.88"/>
    <n v="14048"/>
    <n v="13372752.630000001"/>
    <x v="13"/>
    <s v="IB"/>
    <x v="0"/>
    <n v="1.0101"/>
    <b v="1"/>
    <x v="0"/>
    <x v="10"/>
  </r>
  <r>
    <s v="KAPE-IB-120271-30-01-2023"/>
    <s v="LTM/1093/22-23"/>
    <n v="50981"/>
    <n v="5201.009"/>
    <s v="Open Account"/>
    <s v="KPPE-SB-190137"/>
    <d v="2023-03-16T00:00:00"/>
    <n v="41172297"/>
    <n v="0.55554999999999999"/>
    <n v="10774.89"/>
    <n v="19395"/>
    <n v="10687941.939999999"/>
    <x v="13"/>
    <s v="IB"/>
    <x v="0"/>
    <n v="0.55554999999999999"/>
    <b v="1"/>
    <x v="0"/>
    <x v="10"/>
  </r>
  <r>
    <s v="KAPE-IB-120271-30-01-2023"/>
    <s v="LTM/1094/22-23"/>
    <n v="50664"/>
    <n v="5201.009"/>
    <s v="Open Account"/>
    <s v="KPPE-SB-190499"/>
    <d v="2023-03-16T00:00:00"/>
    <n v="37465720.859999999"/>
    <n v="0.55554999999999999"/>
    <n v="10718.23"/>
    <n v="19293"/>
    <n v="9725755.0299999993"/>
    <x v="13"/>
    <s v="IB"/>
    <x v="0"/>
    <n v="0.55554999999999999"/>
    <b v="1"/>
    <x v="0"/>
    <x v="10"/>
  </r>
  <r>
    <s v="KAPE-IB-120271-30-01-2023"/>
    <s v="LTM/1096/22-23"/>
    <n v="70616"/>
    <n v="5201.009"/>
    <s v="HBL-011004"/>
    <s v="KPEX-SB-118496"/>
    <d v="2023-03-17T00:00:00"/>
    <n v="129252881"/>
    <n v="1.0101"/>
    <n v="36380.769999999997"/>
    <n v="36017"/>
    <n v="36180129.740000002"/>
    <x v="13"/>
    <s v="IB"/>
    <x v="0"/>
    <n v="1.0101"/>
    <b v="1"/>
    <x v="0"/>
    <x v="10"/>
  </r>
  <r>
    <s v="KAPE-IB-120271-30-01-2023"/>
    <s v="LTM/1098/22-23"/>
    <n v="29532"/>
    <n v="5201.009"/>
    <s v="HBL-011056"/>
    <s v="KPEX-SB-119165"/>
    <d v="2023-03-18T00:00:00"/>
    <n v="63048888.469999999"/>
    <n v="1.0101"/>
    <n v="30247.439999999999"/>
    <n v="29945"/>
    <n v="29212273.149999999"/>
    <x v="13"/>
    <s v="IB"/>
    <x v="0"/>
    <n v="1.0101"/>
    <b v="1"/>
    <x v="0"/>
    <x v="10"/>
  </r>
  <r>
    <s v="KAPE-IB-120271-30-01-2023"/>
    <s v="LTM/1099/22-23"/>
    <n v="50936"/>
    <n v="5201.009"/>
    <s v="Open Account"/>
    <s v="KPPE-SB-191473"/>
    <d v="2023-03-18T00:00:00"/>
    <n v="42776898.079999998"/>
    <n v="0.55549999999999999"/>
    <n v="10768.78"/>
    <n v="19384"/>
    <n v="11104482.109999999"/>
    <x v="13"/>
    <s v="IB"/>
    <x v="0"/>
    <n v="0.55554999999999999"/>
    <b v="0"/>
    <x v="0"/>
    <x v="10"/>
  </r>
  <r>
    <s v="KAPW-IB-113511-28-01-2022"/>
    <s v="LTM/1083/22-23"/>
    <n v="5427"/>
    <n v="5402.33"/>
    <s v="HMB-025300"/>
    <s v="KPPE-SB-189797"/>
    <d v="2023-03-16T00:00:00"/>
    <n v="44430096.619999997"/>
    <n v="1.0101"/>
    <n v="3993.94"/>
    <n v="3954"/>
    <n v="4007565.7600000002"/>
    <x v="13"/>
    <s v="IB"/>
    <x v="0"/>
    <n v="1.0101"/>
    <b v="1"/>
    <x v="0"/>
    <x v="18"/>
  </r>
  <r>
    <s v="KAPW-IB-113511-28-01-2022"/>
    <s v="LTM/1094/22-23"/>
    <n v="50664"/>
    <n v="5402.33"/>
    <s v="Open Account"/>
    <s v="KPPE-SB-190499"/>
    <d v="2023-03-16T00:00:00"/>
    <n v="37465720.859999999"/>
    <n v="0.45455000000000001"/>
    <n v="8769.6299999999992"/>
    <n v="19293"/>
    <n v="7957589.3700000001"/>
    <x v="13"/>
    <s v="IB"/>
    <x v="0"/>
    <n v="0.45455000000000001"/>
    <b v="1"/>
    <x v="0"/>
    <x v="18"/>
  </r>
  <r>
    <s v="KPFI-TI-28483-06-03-2023"/>
    <s v="LTM/1089/22-23"/>
    <n v="36605"/>
    <n v="5807.9"/>
    <s v="HMB-025249"/>
    <s v="KPEX-SB-118293"/>
    <d v="2023-03-16T00:00:00"/>
    <n v="63025849.799999997"/>
    <n v="1"/>
    <n v="17"/>
    <n v="17"/>
    <n v="2922978.1500000004"/>
    <x v="13"/>
    <s v="TI"/>
    <x v="2"/>
    <n v="1"/>
    <b v="1"/>
    <x v="0"/>
    <x v="6"/>
  </r>
  <r>
    <s v="PQZI-EP-5012-25-08-2022"/>
    <s v="LTM/1089/22-23"/>
    <n v="36605"/>
    <n v="9607.11"/>
    <s v="HMB-025249"/>
    <s v="KPEX-SB-118293"/>
    <d v="2023-03-16T00:00:00"/>
    <n v="63025849.799999997"/>
    <n v="1"/>
    <n v="43.41"/>
    <n v="43.41"/>
    <n v="10378988.460000001"/>
    <x v="13"/>
    <s v="EP"/>
    <x v="2"/>
    <n v="1"/>
    <b v="1"/>
    <x v="0"/>
    <x v="6"/>
  </r>
  <r>
    <s v="PQZI-EP-4724-23-08-2022"/>
    <s v="LTM/1089/22-23"/>
    <n v="36605"/>
    <n v="9607.2000000000007"/>
    <s v="HMB-025249"/>
    <s v="KPEX-SB-118293"/>
    <d v="2023-03-16T00:00:00"/>
    <n v="63025849.799999997"/>
    <n v="1"/>
    <n v="1.4"/>
    <n v="1.4"/>
    <n v="234694.87"/>
    <x v="13"/>
    <s v="EP"/>
    <x v="2"/>
    <n v="1"/>
    <b v="1"/>
    <x v="0"/>
    <x v="6"/>
  </r>
  <r>
    <s v="PQZI-EP-4724-23-08-2022"/>
    <s v="LTM/1089/22-23"/>
    <n v="36605"/>
    <n v="9607.11"/>
    <s v="HMB-025249"/>
    <s v="KPEX-SB-118293"/>
    <d v="2023-03-16T00:00:00"/>
    <n v="63025849.799999997"/>
    <n v="1"/>
    <n v="69.209999999999994"/>
    <n v="69.209999999999994"/>
    <n v="11602308.359999999"/>
    <x v="13"/>
    <s v="EP"/>
    <x v="2"/>
    <n v="1"/>
    <b v="1"/>
    <x v="0"/>
    <x v="6"/>
  </r>
  <r>
    <s v="KAPW-IB-108664-24-02-2023"/>
    <s v="LTM/1083/22-23"/>
    <n v="5427"/>
    <n v="3204.1190000000001"/>
    <s v="HMB-025300"/>
    <s v="KPPE-SB-189797"/>
    <d v="2023-03-16T00:00:00"/>
    <n v="44430096.619999997"/>
    <n v="7.0000000000000007E-2"/>
    <n v="141.54"/>
    <n v="2022"/>
    <n v="159507.75"/>
    <x v="13"/>
    <s v="IB"/>
    <x v="0"/>
    <n v="7.0000000000000007E-2"/>
    <b v="1"/>
    <x v="0"/>
    <x v="8"/>
  </r>
  <r>
    <s v="KAPW-IB-108664-24-02-2023"/>
    <s v="LTM/1090/22-23"/>
    <n v="22538"/>
    <n v="3204.1190000000001"/>
    <s v="HMB-025227"/>
    <s v="KPEX-SB-118503"/>
    <d v="2023-03-17T00:00:00"/>
    <n v="42001842.799999997"/>
    <n v="7.0000000000000007E-2"/>
    <n v="919.45"/>
    <n v="13135"/>
    <n v="971668.74"/>
    <x v="13"/>
    <s v="IB"/>
    <x v="0"/>
    <n v="7.0000000000000007E-2"/>
    <b v="1"/>
    <x v="0"/>
    <x v="8"/>
  </r>
  <r>
    <s v="KAPW-IB-108664-24-02-2023"/>
    <s v="LTM/1092/22-23"/>
    <n v="27130"/>
    <n v="3204.1190000000001"/>
    <s v="MCB-020604"/>
    <s v="KPEX-SB-119123"/>
    <d v="2023-03-18T00:00:00"/>
    <n v="55801253.75"/>
    <n v="7.0000000000000007E-2"/>
    <n v="33.36"/>
    <n v="476.57"/>
    <n v="31438.959999999999"/>
    <x v="13"/>
    <s v="IB"/>
    <x v="0"/>
    <n v="7.0000000000000007E-2"/>
    <b v="1"/>
    <x v="0"/>
    <x v="8"/>
  </r>
  <r>
    <s v="PQZI-EP-4967-25-08-2022"/>
    <s v="LTM/1095/22-23"/>
    <n v="69216"/>
    <n v="9607.11"/>
    <s v="Open Account"/>
    <s v="KPPE-SB-190927"/>
    <d v="2023-03-17T00:00:00"/>
    <n v="49847526.109999999"/>
    <n v="1"/>
    <n v="100"/>
    <n v="100"/>
    <n v="9473154.7899999991"/>
    <x v="13"/>
    <s v="EP"/>
    <x v="2"/>
    <n v="1"/>
    <b v="1"/>
    <x v="0"/>
    <x v="6"/>
  </r>
  <r>
    <s v="KAPE-IB-193166-25-04-2022"/>
    <s v="LTM/1092/22-23"/>
    <n v="27130"/>
    <n v="5205.12"/>
    <s v="MCB-020604"/>
    <s v="KPEX-SB-119123"/>
    <d v="2023-03-18T00:00:00"/>
    <n v="55801253.75"/>
    <n v="1.0101"/>
    <n v="8510.64"/>
    <n v="8425.5400000000009"/>
    <n v="8277228.2400000002"/>
    <x v="13"/>
    <s v="IB"/>
    <x v="0"/>
    <n v="1.0101"/>
    <b v="1"/>
    <x v="0"/>
    <x v="1"/>
  </r>
  <r>
    <s v="KAPE-IB-193166-25-04-2022"/>
    <s v="LTM/1096/22-23"/>
    <n v="70616"/>
    <n v="5205.12"/>
    <s v="HBL-011004"/>
    <s v="KPEX-SB-118496"/>
    <d v="2023-03-17T00:00:00"/>
    <n v="129252881"/>
    <n v="1.0101"/>
    <n v="9936.4599999999991"/>
    <n v="9837.11"/>
    <n v="9978325.3200000003"/>
    <x v="13"/>
    <s v="IB"/>
    <x v="0"/>
    <n v="1.0101"/>
    <b v="1"/>
    <x v="0"/>
    <x v="1"/>
  </r>
  <r>
    <s v="KAPE-IB-196874-29-04-2022"/>
    <s v="LTM/1096/22-23"/>
    <n v="70616"/>
    <n v="5205.12"/>
    <s v="HBL-011004"/>
    <s v="KPEX-SB-118496"/>
    <d v="2023-03-17T00:00:00"/>
    <n v="129252881"/>
    <n v="1.0101"/>
    <n v="12386.75"/>
    <n v="12262.89"/>
    <n v="12438939.130000001"/>
    <x v="13"/>
    <s v="IB"/>
    <x v="0"/>
    <n v="1.0101"/>
    <b v="1"/>
    <x v="0"/>
    <x v="1"/>
  </r>
  <r>
    <s v="KAPE-IB-137929-28-01-2022"/>
    <s v="LTM/1099/22-23"/>
    <n v="50936"/>
    <n v="5402.33"/>
    <s v="Open Account"/>
    <s v="KPPE-SB-191473"/>
    <d v="2023-03-18T00:00:00"/>
    <n v="42776898.079999998"/>
    <n v="0.45455000000000001"/>
    <n v="8811"/>
    <n v="19384"/>
    <n v="9085670.9700000007"/>
    <x v="13"/>
    <s v="IB"/>
    <x v="0"/>
    <n v="0.45455000000000001"/>
    <b v="1"/>
    <x v="0"/>
    <x v="18"/>
  </r>
  <r>
    <s v="KAPW-IB-108660-24-02-2023"/>
    <s v="LTM/1092/22-23"/>
    <n v="27130"/>
    <n v="3204.1190000000001"/>
    <s v="MCB-020604"/>
    <s v="KPEX-SB-119123"/>
    <d v="2023-03-18T00:00:00"/>
    <n v="55801253.75"/>
    <n v="7.0000000000000007E-2"/>
    <n v="950"/>
    <n v="13571.43"/>
    <n v="895294.03999999992"/>
    <x v="13"/>
    <s v="IB"/>
    <x v="0"/>
    <n v="7.0000000000000007E-2"/>
    <b v="1"/>
    <x v="0"/>
    <x v="8"/>
  </r>
  <r>
    <s v="PQIB-IB-3057-24-08-2020"/>
    <s v="LTM/1097/22-23"/>
    <n v="7684"/>
    <n v="2701.12"/>
    <s v="Open Account"/>
    <s v="KPPE-SB-192099"/>
    <d v="2023-03-19T00:00:00"/>
    <n v="13715363.75"/>
    <n v="1.1000000000000001"/>
    <n v="3264.8"/>
    <n v="2968"/>
    <n v="7049618.8600000003"/>
    <x v="13"/>
    <s v="IB"/>
    <x v="0"/>
    <n v="1.1000000000000001"/>
    <b v="1"/>
    <x v="0"/>
    <x v="0"/>
  </r>
  <r>
    <s v="PQIB-IB-3057-24-08-2020"/>
    <s v="LTM/1103/22-23"/>
    <n v="992"/>
    <n v="2701.12"/>
    <s v="HMB-026591"/>
    <s v="KPPE-SB-192108"/>
    <d v="2023-03-19T00:00:00"/>
    <n v="31776244.030000001"/>
    <n v="1.1000000000000001"/>
    <n v="14611.3"/>
    <n v="13283"/>
    <n v="16033147.73"/>
    <x v="13"/>
    <s v="IB"/>
    <x v="0"/>
    <n v="1.1000000000000001"/>
    <b v="1"/>
    <x v="0"/>
    <x v="0"/>
  </r>
  <r>
    <s v="PQIB-IB-3057-24-08-2020"/>
    <s v="LTM/1104/22-23"/>
    <n v="8016"/>
    <n v="2701.12"/>
    <s v="Open Account"/>
    <s v="KPEX-SB-119440"/>
    <d v="2023-03-18T00:00:00"/>
    <n v="10372037.130000001"/>
    <n v="1.1000000000000001"/>
    <n v="5786"/>
    <n v="5260"/>
    <n v="5331169.84"/>
    <x v="13"/>
    <s v="IB"/>
    <x v="0"/>
    <n v="1.1000000000000001"/>
    <b v="1"/>
    <x v="0"/>
    <x v="0"/>
  </r>
  <r>
    <s v="KAPE-IB-103699-03-01-2023"/>
    <s v="LTM/1103/22-23"/>
    <n v="992"/>
    <n v="3404.9090000000001"/>
    <s v="HMB-026591"/>
    <s v="KPPE-SB-192108"/>
    <d v="2023-03-19T00:00:00"/>
    <n v="31776244.030000001"/>
    <n v="0.04"/>
    <n v="531.31999999999994"/>
    <n v="13283"/>
    <n v="583023.55000000005"/>
    <x v="13"/>
    <s v="IB"/>
    <x v="0"/>
    <n v="0.04"/>
    <b v="1"/>
    <x v="0"/>
    <x v="2"/>
  </r>
  <r>
    <s v="KAPW-IB-36765-19-09-2022"/>
    <s v="LTM/1097/22-23"/>
    <n v="7684"/>
    <n v="2847"/>
    <s v="Open Account"/>
    <s v="KPPE-SB-192099"/>
    <d v="2023-03-19T00:00:00"/>
    <n v="13715363.75"/>
    <n v="0.03"/>
    <n v="89.04"/>
    <n v="2968"/>
    <n v="192262.33000000002"/>
    <x v="13"/>
    <s v="IB"/>
    <x v="0"/>
    <n v="0.03"/>
    <b v="1"/>
    <x v="0"/>
    <x v="2"/>
  </r>
  <r>
    <s v="KAPW-IB-36765-19-09-2022"/>
    <s v="LTM/1103/22-23"/>
    <n v="992"/>
    <n v="2847"/>
    <s v="HMB-026591"/>
    <s v="KPPE-SB-192108"/>
    <d v="2023-03-19T00:00:00"/>
    <n v="31776244.030000001"/>
    <n v="0.03"/>
    <n v="398.49"/>
    <n v="13283"/>
    <n v="437267.67000000004"/>
    <x v="13"/>
    <s v="IB"/>
    <x v="0"/>
    <n v="0.03"/>
    <b v="1"/>
    <x v="0"/>
    <x v="2"/>
  </r>
  <r>
    <s v="KAPW-IB-36765-19-09-2022"/>
    <s v="LTM/1104/22-23"/>
    <n v="8016"/>
    <n v="2847"/>
    <s v="Open Account"/>
    <s v="KPEX-SB-119440"/>
    <d v="2023-03-18T00:00:00"/>
    <n v="10372037.130000001"/>
    <n v="0.03"/>
    <n v="157.79999999999998"/>
    <n v="5260"/>
    <n v="145395.53999999998"/>
    <x v="13"/>
    <s v="IB"/>
    <x v="0"/>
    <n v="0.03"/>
    <b v="1"/>
    <x v="0"/>
    <x v="2"/>
  </r>
  <r>
    <s v="KAPE-IB-120271-30-01-2023"/>
    <s v="LTM/1097/22-23"/>
    <n v="7684"/>
    <n v="5201.009"/>
    <s v="Open Account"/>
    <s v="KPPE-SB-192099"/>
    <d v="2023-03-19T00:00:00"/>
    <n v="13715363.75"/>
    <n v="1.0101"/>
    <n v="2997.98"/>
    <n v="2968"/>
    <n v="6473482.5599999996"/>
    <x v="13"/>
    <s v="IB"/>
    <x v="0"/>
    <n v="1.0101"/>
    <b v="1"/>
    <x v="0"/>
    <x v="10"/>
  </r>
  <r>
    <s v="KAPE-IB-120271-30-01-2023"/>
    <s v="LTM/1104/22-23"/>
    <n v="8016"/>
    <n v="5201.009"/>
    <s v="Open Account"/>
    <s v="KPEX-SB-119440"/>
    <d v="2023-03-18T00:00:00"/>
    <n v="10372037.130000001"/>
    <n v="1.0101"/>
    <n v="5313.13"/>
    <n v="5260"/>
    <n v="4895471.76"/>
    <x v="13"/>
    <s v="IB"/>
    <x v="0"/>
    <n v="1.0101"/>
    <b v="1"/>
    <x v="0"/>
    <x v="10"/>
  </r>
  <r>
    <s v="KAPW-IB-113511-28-01-2022"/>
    <s v="LTM/1103/22-23"/>
    <n v="992"/>
    <n v="5402.33"/>
    <s v="HMB-026591"/>
    <s v="KPPE-SB-192108"/>
    <d v="2023-03-19T00:00:00"/>
    <n v="31776244.030000001"/>
    <n v="1.0101"/>
    <n v="5990.9"/>
    <n v="5931"/>
    <n v="5775396.2800000003"/>
    <x v="13"/>
    <s v="IB"/>
    <x v="0"/>
    <n v="1.0101"/>
    <b v="1"/>
    <x v="0"/>
    <x v="18"/>
  </r>
  <r>
    <s v="KAPE-IB-137929-28-01-2022"/>
    <s v="LTM/1103/22-23"/>
    <n v="992"/>
    <n v="5402.33"/>
    <s v="HMB-026591"/>
    <s v="KPPE-SB-192108"/>
    <d v="2023-03-19T00:00:00"/>
    <n v="31776244.030000001"/>
    <n v="1.0101"/>
    <n v="7426.26"/>
    <n v="7352"/>
    <n v="8947408.8000000007"/>
    <x v="13"/>
    <s v="IB"/>
    <x v="0"/>
    <n v="1.0101"/>
    <b v="1"/>
    <x v="0"/>
    <x v="18"/>
  </r>
  <r>
    <s v="PQIB-IB-3057-24-08-2020"/>
    <s v="LTM/1067/22-23"/>
    <n v="50850"/>
    <n v="2701.12"/>
    <s v="HBL-009951"/>
    <s v="KPEX-SB-120517"/>
    <d v="2023-03-21T00:00:00"/>
    <n v="27436974.640000001"/>
    <n v="0.8"/>
    <n v="13683.34"/>
    <n v="17104.18"/>
    <n v="12699568.48"/>
    <x v="13"/>
    <s v="IB"/>
    <x v="0"/>
    <n v="0.8"/>
    <b v="1"/>
    <x v="0"/>
    <x v="0"/>
  </r>
  <r>
    <s v="PQIB-IB-3057-24-08-2020"/>
    <s v="LTM/1100/22-23"/>
    <n v="15060"/>
    <n v="2701.12"/>
    <s v="Open Account"/>
    <s v="KPEX-SB-120502"/>
    <d v="2023-03-21T00:00:00"/>
    <n v="9032822.4900000002"/>
    <n v="1.1000000000000001"/>
    <n v="6789.21"/>
    <n v="6172"/>
    <n v="4475459.8899999997"/>
    <x v="13"/>
    <s v="IB"/>
    <x v="0"/>
    <n v="1.1000000000000001"/>
    <b v="1"/>
    <x v="0"/>
    <x v="0"/>
  </r>
  <r>
    <s v="KAPE-IB-103699-03-01-2023"/>
    <s v="LTM/1100/22-23"/>
    <n v="15060"/>
    <n v="3404.9090000000001"/>
    <s v="Open Account"/>
    <s v="KPEX-SB-120502"/>
    <d v="2023-03-21T00:00:00"/>
    <n v="9032822.4900000002"/>
    <n v="0.04"/>
    <n v="246.89"/>
    <n v="6172"/>
    <n v="162768.95999999999"/>
    <x v="13"/>
    <s v="IB"/>
    <x v="0"/>
    <n v="0.04"/>
    <b v="1"/>
    <x v="0"/>
    <x v="2"/>
  </r>
  <r>
    <s v="KAPW-TI-57888-05-11-2022"/>
    <s v="LTM/1067/22-23"/>
    <n v="50850"/>
    <n v="9606.1"/>
    <s v="HBL-009951"/>
    <s v="KPEX-SB-120517"/>
    <d v="2023-03-21T00:00:00"/>
    <n v="27436974.640000001"/>
    <n v="1"/>
    <n v="50"/>
    <n v="50"/>
    <n v="43552.49"/>
    <x v="13"/>
    <s v="TI"/>
    <x v="2"/>
    <n v="1"/>
    <b v="1"/>
    <x v="0"/>
    <x v="6"/>
  </r>
  <r>
    <s v="KAPW-IB-36765-19-09-2022"/>
    <s v="LTM/1067/22-23"/>
    <n v="50850"/>
    <n v="2847"/>
    <s v="HBL-009951"/>
    <s v="KPEX-SB-120517"/>
    <d v="2023-03-21T00:00:00"/>
    <n v="27436974.640000001"/>
    <n v="0.03"/>
    <n v="513.13"/>
    <n v="17104.18"/>
    <n v="476237.96"/>
    <x v="13"/>
    <s v="IB"/>
    <x v="0"/>
    <n v="0.03"/>
    <b v="1"/>
    <x v="0"/>
    <x v="2"/>
  </r>
  <r>
    <s v="KAPW-IB-36765-19-09-2022"/>
    <s v="LTM/1100/22-23"/>
    <n v="15060"/>
    <n v="2847"/>
    <s v="Open Account"/>
    <s v="KPEX-SB-120502"/>
    <d v="2023-03-21T00:00:00"/>
    <n v="9032822.4900000002"/>
    <n v="0.03"/>
    <n v="185.17"/>
    <n v="6172"/>
    <n v="122083.2"/>
    <x v="13"/>
    <s v="IB"/>
    <x v="0"/>
    <n v="0.03"/>
    <b v="1"/>
    <x v="0"/>
    <x v="2"/>
  </r>
  <r>
    <s v="KAPE-IB-120271-30-01-2023"/>
    <s v="LTM/1100/22-23"/>
    <n v="15060"/>
    <n v="5201.009"/>
    <s v="Open Account"/>
    <s v="KPEX-SB-120502"/>
    <d v="2023-03-21T00:00:00"/>
    <n v="9032822.4900000002"/>
    <n v="0.48485"/>
    <n v="2992.5099999999998"/>
    <n v="6172"/>
    <n v="1972688.1"/>
    <x v="13"/>
    <s v="IB"/>
    <x v="0"/>
    <n v="0.48485"/>
    <b v="1"/>
    <x v="0"/>
    <x v="10"/>
  </r>
  <r>
    <s v="KAPE-IB-135164-25-01-2022"/>
    <s v="LTM/1067/22-23"/>
    <n v="50850"/>
    <n v="5402.33"/>
    <s v="HBL-009951"/>
    <s v="KPEX-SB-120517"/>
    <d v="2023-03-21T00:00:00"/>
    <n v="27436974.640000001"/>
    <n v="1.0101"/>
    <n v="13754.87"/>
    <n v="13617.33"/>
    <n v="11981177.74"/>
    <x v="13"/>
    <s v="IB"/>
    <x v="0"/>
    <n v="1.0101"/>
    <b v="1"/>
    <x v="0"/>
    <x v="18"/>
  </r>
  <r>
    <s v="KAPW-IB-113511-28-01-2022"/>
    <s v="LTM/1067/22-23"/>
    <n v="50850"/>
    <n v="5402.33"/>
    <s v="HBL-009951"/>
    <s v="KPEX-SB-120517"/>
    <d v="2023-03-21T00:00:00"/>
    <n v="27436974.640000001"/>
    <n v="1.0101"/>
    <n v="2567.52"/>
    <n v="2541.85"/>
    <n v="2236437.9700000002"/>
    <x v="13"/>
    <s v="IB"/>
    <x v="0"/>
    <n v="1.0101"/>
    <b v="1"/>
    <x v="0"/>
    <x v="18"/>
  </r>
  <r>
    <s v="KAPW-IB-113511-28-01-2022"/>
    <s v="LTM/1100/22-23"/>
    <n v="15060"/>
    <n v="5402.33"/>
    <s v="Open Account"/>
    <s v="KPEX-SB-120502"/>
    <d v="2023-03-21T00:00:00"/>
    <n v="9032822.4900000002"/>
    <n v="0.52524999999999999"/>
    <n v="1778.01"/>
    <n v="3385.07"/>
    <n v="913623.1"/>
    <x v="13"/>
    <s v="IB"/>
    <x v="0"/>
    <n v="0.52524999999999999"/>
    <b v="1"/>
    <x v="0"/>
    <x v="18"/>
  </r>
  <r>
    <s v="KAPE-IB-137929-28-01-2022"/>
    <s v="LTM/1100/22-23"/>
    <n v="15060"/>
    <n v="5402.33"/>
    <s v="Open Account"/>
    <s v="KPEX-SB-120502"/>
    <d v="2023-03-21T00:00:00"/>
    <n v="9032822.4900000002"/>
    <n v="0.52524999999999999"/>
    <n v="1463.8500000000001"/>
    <n v="2786.93"/>
    <n v="1223430.29"/>
    <x v="13"/>
    <s v="IB"/>
    <x v="0"/>
    <n v="0.52525999999999995"/>
    <b v="0"/>
    <x v="0"/>
    <x v="18"/>
  </r>
  <r>
    <s v="KAPS-IB-6595-10-03-2023"/>
    <s v="LTM/1100/22-23"/>
    <n v="15060"/>
    <n v="3402.4189999999999"/>
    <s v="Open Account"/>
    <s v="KPEX-SB-120502"/>
    <d v="2023-03-21T00:00:00"/>
    <n v="9032822.4900000002"/>
    <n v="0.04"/>
    <n v="246.89"/>
    <n v="6172"/>
    <n v="162768.95999999999"/>
    <x v="13"/>
    <s v="IB"/>
    <x v="0"/>
    <n v="0.04"/>
    <b v="1"/>
    <x v="0"/>
    <x v="2"/>
  </r>
  <r>
    <s v="PQIB-IB-3057-24-08-2020"/>
    <s v="LTM/1106/22-23"/>
    <n v="13322"/>
    <n v="2701.12"/>
    <s v="Open Account"/>
    <s v="KPEX-SB-121857"/>
    <d v="2023-03-23T00:00:00"/>
    <n v="29350651.289999999"/>
    <n v="1.1000000000000001"/>
    <n v="13814.9"/>
    <n v="12559"/>
    <n v="14412862.969999999"/>
    <x v="13"/>
    <s v="IB"/>
    <x v="0"/>
    <n v="1.1000000000000001"/>
    <b v="1"/>
    <x v="0"/>
    <x v="0"/>
  </r>
  <r>
    <s v="PQIB-IB-3057-24-08-2020"/>
    <s v="LTM/1107/22-23"/>
    <n v="9698"/>
    <n v="2701.12"/>
    <s v="BAF-010092"/>
    <s v="KPPE-SB-194610"/>
    <d v="2023-03-23T00:00:00"/>
    <n v="20782913.059999999"/>
    <n v="0.8"/>
    <n v="1410.4"/>
    <n v="1763"/>
    <n v="2903393.95"/>
    <x v="13"/>
    <s v="IB"/>
    <x v="0"/>
    <n v="0.8"/>
    <b v="1"/>
    <x v="0"/>
    <x v="0"/>
  </r>
  <r>
    <s v="PQIB-IB-3057-24-08-2020"/>
    <s v="LTM/1107/22-23"/>
    <n v="9698"/>
    <n v="2701.12"/>
    <s v="BAF-010092"/>
    <s v="KPPE-SB-194610"/>
    <d v="2023-03-23T00:00:00"/>
    <n v="20782913.059999999"/>
    <n v="1.1000000000000001"/>
    <n v="10088.1"/>
    <n v="9171"/>
    <n v="8137646.9699999997"/>
    <x v="13"/>
    <s v="IB"/>
    <x v="0"/>
    <n v="1.1000000000000001"/>
    <b v="1"/>
    <x v="0"/>
    <x v="0"/>
  </r>
  <r>
    <s v="PQIB-IB-3057-24-08-2020"/>
    <s v="LTM/1109/22-23"/>
    <n v="1056"/>
    <n v="2701.12"/>
    <s v="HMB-027824"/>
    <s v="KPPE-SB-193984"/>
    <d v="2023-03-22T00:00:00"/>
    <n v="1016661.18"/>
    <n v="1.1000000000000001"/>
    <n v="1230.9000000000001"/>
    <n v="1119"/>
    <n v="503728.73"/>
    <x v="13"/>
    <s v="IB"/>
    <x v="0"/>
    <n v="1.1000000000000001"/>
    <b v="1"/>
    <x v="0"/>
    <x v="0"/>
  </r>
  <r>
    <s v="PQIB-IB-3057-24-08-2020"/>
    <s v="LTM/1112/22-23"/>
    <n v="50576"/>
    <n v="2701.12"/>
    <s v="HMB-028033"/>
    <s v="KPPE-SB-194546"/>
    <d v="2023-03-22T00:00:00"/>
    <n v="40361210.960000001"/>
    <n v="1.1000000000000001"/>
    <n v="21168.400000000001"/>
    <n v="19244"/>
    <n v="20364816.620000001"/>
    <x v="13"/>
    <s v="IB"/>
    <x v="0"/>
    <n v="1.1000000000000001"/>
    <b v="1"/>
    <x v="0"/>
    <x v="0"/>
  </r>
  <r>
    <s v="PQIB-IB-3057-24-08-2020"/>
    <s v="LTM/1113/22-23"/>
    <n v="50212"/>
    <n v="2701.12"/>
    <s v="HMB-028420"/>
    <s v="KPPE-SB-194677"/>
    <d v="2023-03-23T00:00:00"/>
    <n v="40049518.5"/>
    <n v="1.1000000000000001"/>
    <n v="21062.799999999999"/>
    <n v="19148"/>
    <n v="20207548.010000002"/>
    <x v="13"/>
    <s v="IB"/>
    <x v="0"/>
    <n v="1.1000000000000001"/>
    <b v="1"/>
    <x v="0"/>
    <x v="0"/>
  </r>
  <r>
    <s v="PQIB-IB-3057-24-08-2020"/>
    <s v="LTM/1115/22-23"/>
    <n v="9550"/>
    <n v="2701.12"/>
    <s v="HBL-011871"/>
    <s v="KPEX-SB-121865"/>
    <d v="2023-03-23T00:00:00"/>
    <n v="4472750.37"/>
    <n v="1.1000000000000001"/>
    <n v="1761.1"/>
    <n v="1601"/>
    <n v="2216121.09"/>
    <x v="13"/>
    <s v="IB"/>
    <x v="0"/>
    <n v="1.1000000000000001"/>
    <b v="1"/>
    <x v="0"/>
    <x v="0"/>
  </r>
  <r>
    <s v="KAPE-IB-103699-03-01-2023"/>
    <s v="LTM/1106/22-23"/>
    <n v="13322"/>
    <n v="3404.9090000000001"/>
    <s v="Open Account"/>
    <s v="KPEX-SB-121857"/>
    <d v="2023-03-23T00:00:00"/>
    <n v="29350651.289999999"/>
    <n v="0.04"/>
    <n v="502.35999999999996"/>
    <n v="12559"/>
    <n v="524104.11"/>
    <x v="13"/>
    <s v="IB"/>
    <x v="0"/>
    <n v="0.04"/>
    <b v="1"/>
    <x v="0"/>
    <x v="2"/>
  </r>
  <r>
    <s v="KAPE-IB-103699-03-01-2023"/>
    <s v="LTM/1107/22-23"/>
    <n v="9698"/>
    <n v="3404.9090000000001"/>
    <s v="BAF-010092"/>
    <s v="KPPE-SB-194610"/>
    <d v="2023-03-23T00:00:00"/>
    <n v="20782913.059999999"/>
    <n v="0.04"/>
    <n v="366.84"/>
    <n v="9171"/>
    <n v="295914.44"/>
    <x v="13"/>
    <s v="IB"/>
    <x v="0"/>
    <n v="0.04"/>
    <b v="1"/>
    <x v="0"/>
    <x v="2"/>
  </r>
  <r>
    <s v="KAPE-IB-103699-03-01-2023"/>
    <s v="LTM/1109/22-23"/>
    <n v="1056"/>
    <n v="3404.9090000000001"/>
    <s v="HMB-027824"/>
    <s v="KPPE-SB-193984"/>
    <d v="2023-03-22T00:00:00"/>
    <n v="1016661.18"/>
    <n v="0.04"/>
    <n v="44.76"/>
    <n v="1119"/>
    <n v="18317.41"/>
    <x v="13"/>
    <s v="IB"/>
    <x v="0"/>
    <n v="0.04"/>
    <b v="1"/>
    <x v="0"/>
    <x v="2"/>
  </r>
  <r>
    <s v="KAPE-IB-103699-03-01-2023"/>
    <s v="LTM/1115/22-23"/>
    <n v="9550"/>
    <n v="3404.9090000000001"/>
    <s v="HBL-011871"/>
    <s v="KPEX-SB-121865"/>
    <d v="2023-03-23T00:00:00"/>
    <n v="4472750.37"/>
    <n v="0.04"/>
    <n v="64.040000000000006"/>
    <n v="1601"/>
    <n v="80586.22"/>
    <x v="13"/>
    <s v="IB"/>
    <x v="0"/>
    <n v="0.04"/>
    <b v="1"/>
    <x v="0"/>
    <x v="2"/>
  </r>
  <r>
    <s v="KAPW-IB-101716-08-02-2023"/>
    <s v="LTM/1106/22-23"/>
    <n v="13322"/>
    <n v="3906.9029999999998"/>
    <s v="Open Account"/>
    <s v="KPEX-SB-121857"/>
    <d v="2023-03-23T00:00:00"/>
    <n v="29350651.289999999"/>
    <n v="0.04"/>
    <n v="76.72"/>
    <n v="1918"/>
    <n v="95116.36"/>
    <x v="13"/>
    <s v="IB"/>
    <x v="0"/>
    <n v="0.04"/>
    <b v="1"/>
    <x v="0"/>
    <x v="17"/>
  </r>
  <r>
    <s v="KAPW-IB-36765-19-09-2022"/>
    <s v="LTM/1106/22-23"/>
    <n v="13322"/>
    <n v="2847"/>
    <s v="Open Account"/>
    <s v="KPEX-SB-121857"/>
    <d v="2023-03-23T00:00:00"/>
    <n v="29350651.289999999"/>
    <n v="0.03"/>
    <n v="376.77000000000004"/>
    <n v="12559"/>
    <n v="393078.07999999996"/>
    <x v="13"/>
    <s v="IB"/>
    <x v="0"/>
    <n v="0.03"/>
    <b v="1"/>
    <x v="0"/>
    <x v="2"/>
  </r>
  <r>
    <s v="KAPW-IB-36765-19-09-2022"/>
    <s v="LTM/1107/22-23"/>
    <n v="9698"/>
    <n v="2847"/>
    <s v="BAF-010092"/>
    <s v="KPPE-SB-194610"/>
    <d v="2023-03-23T00:00:00"/>
    <n v="20782913.059999999"/>
    <n v="0.03"/>
    <n v="328.02"/>
    <n v="10934"/>
    <n v="330813.10000000003"/>
    <x v="13"/>
    <s v="IB"/>
    <x v="0"/>
    <n v="0.03"/>
    <b v="1"/>
    <x v="0"/>
    <x v="2"/>
  </r>
  <r>
    <s v="KAPW-IB-36765-19-09-2022"/>
    <s v="LTM/1109/22-23"/>
    <n v="1056"/>
    <n v="2847"/>
    <s v="HMB-027824"/>
    <s v="KPPE-SB-193984"/>
    <d v="2023-03-22T00:00:00"/>
    <n v="1016661.18"/>
    <n v="0.03"/>
    <n v="33.57"/>
    <n v="1119"/>
    <n v="13738.06"/>
    <x v="13"/>
    <s v="IB"/>
    <x v="0"/>
    <n v="0.03"/>
    <b v="1"/>
    <x v="0"/>
    <x v="2"/>
  </r>
  <r>
    <s v="KAPW-IB-36765-19-09-2022"/>
    <s v="LTM/1112/22-23"/>
    <n v="50576"/>
    <n v="2847"/>
    <s v="HMB-028033"/>
    <s v="KPPE-SB-194546"/>
    <d v="2023-03-22T00:00:00"/>
    <n v="40361210.960000001"/>
    <n v="0.03"/>
    <n v="577.32000000000005"/>
    <n v="19244"/>
    <n v="555404.09"/>
    <x v="13"/>
    <s v="IB"/>
    <x v="0"/>
    <n v="0.03"/>
    <b v="1"/>
    <x v="0"/>
    <x v="2"/>
  </r>
  <r>
    <s v="KAPW-IB-36765-19-09-2022"/>
    <s v="LTM/1113/22-23"/>
    <n v="50212"/>
    <n v="2847"/>
    <s v="HMB-028420"/>
    <s v="KPPE-SB-194677"/>
    <d v="2023-03-23T00:00:00"/>
    <n v="40049518.5"/>
    <n v="0.03"/>
    <n v="574.44000000000005"/>
    <n v="19148"/>
    <n v="551114.94999999995"/>
    <x v="13"/>
    <s v="IB"/>
    <x v="0"/>
    <n v="0.03"/>
    <b v="1"/>
    <x v="0"/>
    <x v="2"/>
  </r>
  <r>
    <s v="KAPW-IB-36765-19-09-2022"/>
    <s v="LTM/1115/22-23"/>
    <n v="9550"/>
    <n v="2847"/>
    <s v="HBL-011871"/>
    <s v="KPEX-SB-121865"/>
    <d v="2023-03-23T00:00:00"/>
    <n v="4472750.37"/>
    <n v="0.03"/>
    <n v="48.03"/>
    <n v="1601"/>
    <n v="60439.67"/>
    <x v="13"/>
    <s v="IB"/>
    <x v="0"/>
    <n v="0.03"/>
    <b v="1"/>
    <x v="0"/>
    <x v="2"/>
  </r>
  <r>
    <s v="KAPE-IB-120271-30-01-2023"/>
    <s v="LTM/1106/22-23"/>
    <n v="13322"/>
    <n v="5201.009"/>
    <s v="Open Account"/>
    <s v="KPEX-SB-121857"/>
    <d v="2023-03-23T00:00:00"/>
    <n v="29350651.289999999"/>
    <n v="1.0101"/>
    <n v="12685.839999999998"/>
    <n v="12559"/>
    <n v="13234932.189999999"/>
    <x v="13"/>
    <s v="IB"/>
    <x v="0"/>
    <n v="1.0101"/>
    <b v="1"/>
    <x v="0"/>
    <x v="10"/>
  </r>
  <r>
    <s v="KAPW-IB-108664-24-02-2023"/>
    <s v="LTM/1106/22-23"/>
    <n v="13322"/>
    <n v="3204.1190000000001"/>
    <s v="Open Account"/>
    <s v="KPEX-SB-121857"/>
    <d v="2023-03-23T00:00:00"/>
    <n v="29350651.289999999"/>
    <n v="7.0000000000000007E-2"/>
    <n v="134.26"/>
    <n v="1918"/>
    <n v="166453.63"/>
    <x v="13"/>
    <s v="IB"/>
    <x v="0"/>
    <n v="7.0000000000000007E-2"/>
    <b v="1"/>
    <x v="0"/>
    <x v="8"/>
  </r>
  <r>
    <s v="KAPW-IB-108664-24-02-2023"/>
    <s v="LTM/1107/22-23"/>
    <n v="9698"/>
    <n v="3204.1190000000001"/>
    <s v="BAF-010092"/>
    <s v="KPPE-SB-194610"/>
    <d v="2023-03-23T00:00:00"/>
    <n v="20782913.059999999"/>
    <n v="7.0000000000000007E-2"/>
    <n v="123.41"/>
    <n v="1763"/>
    <n v="254046.97"/>
    <x v="13"/>
    <s v="IB"/>
    <x v="0"/>
    <n v="7.0000000000000007E-2"/>
    <b v="1"/>
    <x v="0"/>
    <x v="8"/>
  </r>
  <r>
    <s v="PQZI-EP-4967-25-08-2022"/>
    <s v="LTM/1091/22-23"/>
    <n v="7237"/>
    <n v="9607.2000000000007"/>
    <s v="HMB-025390"/>
    <s v="KPEX-SB-122107"/>
    <d v="2023-03-24T00:00:00"/>
    <n v="19720535.52"/>
    <n v="1"/>
    <n v="76.45"/>
    <n v="76.45"/>
    <n v="4828449.08"/>
    <x v="13"/>
    <s v="EP"/>
    <x v="2"/>
    <n v="1"/>
    <b v="1"/>
    <x v="0"/>
    <x v="6"/>
  </r>
  <r>
    <s v="PQZI-EP-4967-25-08-2022"/>
    <s v="LTM/1091/22-23"/>
    <n v="7237"/>
    <n v="9607.11"/>
    <s v="HMB-025390"/>
    <s v="KPEX-SB-122107"/>
    <d v="2023-03-24T00:00:00"/>
    <n v="19720535.52"/>
    <n v="1"/>
    <n v="167.79"/>
    <n v="167.79"/>
    <n v="10597324.67"/>
    <x v="13"/>
    <s v="EP"/>
    <x v="2"/>
    <n v="1"/>
    <b v="1"/>
    <x v="0"/>
    <x v="6"/>
  </r>
  <r>
    <s v="KAPS-IB-6595-10-03-2023"/>
    <s v="LTM/1106/22-23"/>
    <n v="13322"/>
    <n v="3402.4189999999999"/>
    <s v="Open Account"/>
    <s v="KPEX-SB-121857"/>
    <d v="2023-03-23T00:00:00"/>
    <n v="29350651.289999999"/>
    <n v="0.04"/>
    <n v="502.35999999999996"/>
    <n v="12559"/>
    <n v="524104.11"/>
    <x v="13"/>
    <s v="IB"/>
    <x v="0"/>
    <n v="0.04"/>
    <b v="1"/>
    <x v="0"/>
    <x v="2"/>
  </r>
  <r>
    <s v="KAPS-IB-6595-10-03-2023"/>
    <s v="LTM/1107/22-23"/>
    <n v="9698"/>
    <n v="3402.4189999999999"/>
    <s v="BAF-010092"/>
    <s v="KPPE-SB-194610"/>
    <d v="2023-03-23T00:00:00"/>
    <n v="20782913.059999999"/>
    <n v="0.04"/>
    <n v="437.35999999999996"/>
    <n v="10934"/>
    <n v="441084.13999999996"/>
    <x v="13"/>
    <s v="IB"/>
    <x v="0"/>
    <n v="0.04"/>
    <b v="1"/>
    <x v="0"/>
    <x v="2"/>
  </r>
  <r>
    <s v="KAPS-IB-6595-10-03-2023"/>
    <s v="LTM/1109/22-23"/>
    <n v="1056"/>
    <n v="3402.4189999999999"/>
    <s v="HMB-027824"/>
    <s v="KPPE-SB-193984"/>
    <d v="2023-03-22T00:00:00"/>
    <n v="1016661.18"/>
    <n v="0.04"/>
    <n v="44.76"/>
    <n v="1119"/>
    <n v="18317.41"/>
    <x v="13"/>
    <s v="IB"/>
    <x v="0"/>
    <n v="0.04"/>
    <b v="1"/>
    <x v="0"/>
    <x v="2"/>
  </r>
  <r>
    <s v="KAPS-IB-6595-10-03-2023"/>
    <s v="LTM/1112/22-23"/>
    <n v="50576"/>
    <n v="3402.4189999999999"/>
    <s v="HMB-028033"/>
    <s v="KPPE-SB-194546"/>
    <d v="2023-03-22T00:00:00"/>
    <n v="40361210.960000001"/>
    <n v="0.04"/>
    <n v="769.76"/>
    <n v="19244"/>
    <n v="740538.79"/>
    <x v="13"/>
    <s v="IB"/>
    <x v="0"/>
    <n v="0.04"/>
    <b v="1"/>
    <x v="0"/>
    <x v="2"/>
  </r>
  <r>
    <s v="KAPS-IB-6595-10-03-2023"/>
    <s v="LTM/1113/22-23"/>
    <n v="50212"/>
    <n v="3402.4189999999999"/>
    <s v="HMB-028420"/>
    <s v="KPPE-SB-194677"/>
    <d v="2023-03-23T00:00:00"/>
    <n v="40049518.5"/>
    <n v="0.04"/>
    <n v="765.92"/>
    <n v="19148"/>
    <n v="734819.93"/>
    <x v="13"/>
    <s v="IB"/>
    <x v="0"/>
    <n v="0.04"/>
    <b v="1"/>
    <x v="0"/>
    <x v="2"/>
  </r>
  <r>
    <s v="KAPS-IB-6595-10-03-2023"/>
    <s v="LTM/1115/22-23"/>
    <n v="9550"/>
    <n v="3402.4189999999999"/>
    <s v="HBL-011871"/>
    <s v="KPEX-SB-121865"/>
    <d v="2023-03-23T00:00:00"/>
    <n v="4472750.37"/>
    <n v="0.04"/>
    <n v="64.040000000000006"/>
    <n v="1601"/>
    <n v="80586.22"/>
    <x v="13"/>
    <s v="IB"/>
    <x v="0"/>
    <n v="0.04"/>
    <b v="1"/>
    <x v="0"/>
    <x v="2"/>
  </r>
  <r>
    <s v="KAPE-IB-127848-09-02-2023"/>
    <s v="LTM/1107/22-23"/>
    <n v="9698"/>
    <n v="5201.009"/>
    <s v="BAF-010092"/>
    <s v="KPPE-SB-194610"/>
    <d v="2023-03-23T00:00:00"/>
    <n v="20782913.059999999"/>
    <n v="1.0101"/>
    <n v="5391.92"/>
    <n v="5338"/>
    <n v="4915325.2200000007"/>
    <x v="13"/>
    <s v="IB"/>
    <x v="0"/>
    <n v="1.0101"/>
    <b v="1"/>
    <x v="0"/>
    <x v="10"/>
  </r>
  <r>
    <s v="KAPE-IB-127848-09-02-2023"/>
    <s v="LTM/1107/22-23"/>
    <n v="9698"/>
    <n v="5201.009"/>
    <s v="BAF-010092"/>
    <s v="KPPE-SB-194610"/>
    <d v="2023-03-23T00:00:00"/>
    <n v="20782913.059999999"/>
    <n v="0.48485"/>
    <n v="2142.5500000000002"/>
    <n v="4419"/>
    <n v="1682257.88"/>
    <x v="13"/>
    <s v="IB"/>
    <x v="0"/>
    <n v="0.48485"/>
    <b v="1"/>
    <x v="0"/>
    <x v="10"/>
  </r>
  <r>
    <s v="KAPE-IB-127848-09-02-2023"/>
    <s v="LTM/1109/22-23"/>
    <n v="1056"/>
    <n v="5201.009"/>
    <s v="HMB-027824"/>
    <s v="KPPE-SB-193984"/>
    <d v="2023-03-22T00:00:00"/>
    <n v="1016661.18"/>
    <n v="0.48485"/>
    <n v="542.54999999999995"/>
    <n v="1119"/>
    <n v="222031.05"/>
    <x v="13"/>
    <s v="IB"/>
    <x v="0"/>
    <n v="0.48485"/>
    <b v="1"/>
    <x v="0"/>
    <x v="10"/>
  </r>
  <r>
    <s v="KAPE-IB-127848-09-02-2023"/>
    <s v="LTM/1112/22-23"/>
    <n v="50576"/>
    <n v="5201.009"/>
    <s v="HMB-028033"/>
    <s v="KPPE-SB-194546"/>
    <d v="2023-03-22T00:00:00"/>
    <n v="40361210.960000001"/>
    <n v="0.55554999999999999"/>
    <n v="10691"/>
    <n v="19244"/>
    <n v="10285154.029999999"/>
    <x v="13"/>
    <s v="IB"/>
    <x v="0"/>
    <n v="0.55554999999999999"/>
    <b v="1"/>
    <x v="0"/>
    <x v="10"/>
  </r>
  <r>
    <s v="KAPE-IB-127848-09-02-2023"/>
    <s v="LTM/1115/22-23"/>
    <n v="9550"/>
    <n v="5201.009"/>
    <s v="HBL-011871"/>
    <s v="KPEX-SB-121865"/>
    <d v="2023-03-23T00:00:00"/>
    <n v="4472750.37"/>
    <n v="0.48485"/>
    <n v="776.25"/>
    <n v="1601"/>
    <n v="976812.32000000007"/>
    <x v="13"/>
    <s v="IB"/>
    <x v="0"/>
    <n v="0.48485"/>
    <b v="1"/>
    <x v="0"/>
    <x v="10"/>
  </r>
  <r>
    <s v="KAPW-IB-136039-09-03-2022"/>
    <s v="LTM/1107/22-23"/>
    <n v="9698"/>
    <n v="5402.33"/>
    <s v="BAF-010092"/>
    <s v="KPPE-SB-194610"/>
    <d v="2023-03-23T00:00:00"/>
    <n v="20782913.059999999"/>
    <n v="0.52524999999999999"/>
    <n v="2321.0800000000004"/>
    <n v="4419"/>
    <n v="1822430.21"/>
    <x v="13"/>
    <s v="IB"/>
    <x v="0"/>
    <n v="0.52524999999999999"/>
    <b v="1"/>
    <x v="0"/>
    <x v="18"/>
  </r>
  <r>
    <s v="KAPW-IB-136039-09-03-2022"/>
    <s v="LTM/1109/22-23"/>
    <n v="1056"/>
    <n v="5402.33"/>
    <s v="HMB-027824"/>
    <s v="KPPE-SB-193984"/>
    <d v="2023-03-22T00:00:00"/>
    <n v="1016661.18"/>
    <n v="0.52524999999999999"/>
    <n v="587.75"/>
    <n v="1119"/>
    <n v="240528.53"/>
    <x v="13"/>
    <s v="IB"/>
    <x v="0"/>
    <n v="0.52524999999999999"/>
    <b v="1"/>
    <x v="0"/>
    <x v="18"/>
  </r>
  <r>
    <s v="KAPW-IB-136039-09-03-2022"/>
    <s v="LTM/1112/22-23"/>
    <n v="50576"/>
    <n v="5402.33"/>
    <s v="HMB-028033"/>
    <s v="KPPE-SB-194546"/>
    <d v="2023-03-22T00:00:00"/>
    <n v="40361210.960000001"/>
    <n v="0.45455000000000001"/>
    <n v="6398.38"/>
    <n v="14076.3"/>
    <n v="6155488.1500000004"/>
    <x v="13"/>
    <s v="IB"/>
    <x v="0"/>
    <n v="0.45455000000000001"/>
    <b v="1"/>
    <x v="0"/>
    <x v="18"/>
  </r>
  <r>
    <s v="KAPE-IB-175199-24-03-2022"/>
    <s v="LTM/1112/22-23"/>
    <n v="50576"/>
    <n v="5402.33"/>
    <s v="HMB-028033"/>
    <s v="KPPE-SB-194546"/>
    <d v="2023-03-22T00:00:00"/>
    <n v="40361210.960000001"/>
    <n v="0.45455000000000001"/>
    <n v="2348.98"/>
    <n v="5167.7"/>
    <n v="2259809.29"/>
    <x v="13"/>
    <s v="IB"/>
    <x v="0"/>
    <n v="0.45455000000000001"/>
    <b v="1"/>
    <x v="0"/>
    <x v="18"/>
  </r>
  <r>
    <s v="KAPE-IB-175199-24-03-2022"/>
    <s v="LTM/1113/22-23"/>
    <n v="50212"/>
    <n v="5402.33"/>
    <s v="HMB-028420"/>
    <s v="KPPE-SB-194677"/>
    <d v="2023-03-23T00:00:00"/>
    <n v="40049518.5"/>
    <n v="0.45455000000000001"/>
    <n v="8703.7199999999993"/>
    <n v="19148"/>
    <n v="8350306.6900000004"/>
    <x v="13"/>
    <s v="IB"/>
    <x v="0"/>
    <n v="0.45455000000000001"/>
    <b v="1"/>
    <x v="0"/>
    <x v="18"/>
  </r>
  <r>
    <s v="KAPE-IB-175199-24-03-2022"/>
    <s v="LTM/1115/22-23"/>
    <n v="9550"/>
    <n v="5402.33"/>
    <s v="HBL-011871"/>
    <s v="KPEX-SB-121865"/>
    <d v="2023-03-23T00:00:00"/>
    <n v="4472750.37"/>
    <n v="0.52524999999999999"/>
    <n v="840.93000000000006"/>
    <n v="1601"/>
    <n v="1058204.8500000001"/>
    <x v="13"/>
    <s v="IB"/>
    <x v="0"/>
    <n v="0.52524999999999999"/>
    <b v="1"/>
    <x v="0"/>
    <x v="18"/>
  </r>
  <r>
    <s v="KAPS-IB-6074-08-03-2023"/>
    <s v="LTM/1113/22-23"/>
    <n v="50212"/>
    <n v="5201.009"/>
    <s v="HMB-028420"/>
    <s v="KPPE-SB-194677"/>
    <d v="2023-03-23T00:00:00"/>
    <n v="40049518.5"/>
    <n v="0.55554999999999999"/>
    <n v="10637.67"/>
    <n v="19148"/>
    <n v="10205728.93"/>
    <x v="13"/>
    <s v="IB"/>
    <x v="0"/>
    <n v="0.55554999999999999"/>
    <b v="1"/>
    <x v="0"/>
    <x v="10"/>
  </r>
  <r>
    <s v="KPFI-TI-28485-06-03-2023"/>
    <s v="LTM/1091/22-23"/>
    <n v="7237"/>
    <n v="5807.9"/>
    <s v="HMB-025390"/>
    <s v="KPEX-SB-122107"/>
    <d v="2023-03-24T00:00:00"/>
    <n v="19720535.52"/>
    <n v="1"/>
    <n v="8"/>
    <n v="8"/>
    <n v="505266.09"/>
    <x v="13"/>
    <s v="TI"/>
    <x v="2"/>
    <n v="1"/>
    <b v="1"/>
    <x v="0"/>
    <x v="6"/>
  </r>
  <r>
    <s v="KPFI-TI-28771-08-03-2023"/>
    <s v="LTM/1091/22-23"/>
    <n v="7237"/>
    <n v="4821.8999999999996"/>
    <s v="HMB-025390"/>
    <s v="KPEX-SB-122107"/>
    <d v="2023-03-24T00:00:00"/>
    <n v="19720535.52"/>
    <n v="1"/>
    <n v="60"/>
    <n v="60"/>
    <n v="3789495.68"/>
    <x v="13"/>
    <s v="TI"/>
    <x v="2"/>
    <n v="1"/>
    <b v="1"/>
    <x v="0"/>
    <x v="6"/>
  </r>
  <r>
    <s v="PQIB-IB-3057-24-08-2020"/>
    <s v="LTM/1085/22-23"/>
    <n v="71728"/>
    <n v="2701.12"/>
    <s v="HMB-027313"/>
    <s v="KPPE-SB-195799"/>
    <d v="2023-03-25T00:00:00"/>
    <n v="116103041"/>
    <n v="1.1000000000000001"/>
    <n v="100386.55"/>
    <n v="91260.5"/>
    <n v="57508916.479999997"/>
    <x v="13"/>
    <s v="IB"/>
    <x v="0"/>
    <n v="1.1000000000000001"/>
    <b v="1"/>
    <x v="0"/>
    <x v="0"/>
  </r>
  <r>
    <s v="PQIB-IB-3057-24-08-2020"/>
    <s v="LTM/1101/22-23"/>
    <n v="12600"/>
    <n v="2701.12"/>
    <s v="HMB-027323"/>
    <s v="KPPE-SB-195810"/>
    <d v="2023-03-25T00:00:00"/>
    <n v="14419775.699999999"/>
    <n v="1.1000000000000001"/>
    <n v="5824.5"/>
    <n v="5295"/>
    <n v="7047910.1500000004"/>
    <x v="13"/>
    <s v="IB"/>
    <x v="0"/>
    <n v="1.1000000000000001"/>
    <b v="1"/>
    <x v="0"/>
    <x v="0"/>
  </r>
  <r>
    <s v="PQIB-IB-3057-24-08-2020"/>
    <s v="LTM/1110/22-23"/>
    <n v="31705"/>
    <n v="2701.12"/>
    <s v="HMB-028013"/>
    <s v="KPPE-SB-196107"/>
    <d v="2023-03-25T00:00:00"/>
    <n v="14038956.710000001"/>
    <n v="0.8"/>
    <n v="8781.6"/>
    <n v="10977"/>
    <n v="5973705.71"/>
    <x v="13"/>
    <s v="IB"/>
    <x v="0"/>
    <n v="0.8"/>
    <b v="1"/>
    <x v="0"/>
    <x v="0"/>
  </r>
  <r>
    <s v="KAPE-IB-103699-03-01-2023"/>
    <s v="LTM/1085/22-23"/>
    <n v="71728"/>
    <n v="3404.9090000000001"/>
    <s v="HMB-027313"/>
    <s v="KPPE-SB-195799"/>
    <d v="2023-03-25T00:00:00"/>
    <n v="116103041"/>
    <n v="0.04"/>
    <n v="3650.42"/>
    <n v="91260.5"/>
    <n v="2091233.33"/>
    <x v="13"/>
    <s v="IB"/>
    <x v="0"/>
    <n v="0.04"/>
    <b v="1"/>
    <x v="0"/>
    <x v="2"/>
  </r>
  <r>
    <s v="KAPE-IB-103699-03-01-2023"/>
    <s v="LTM/1101/22-23"/>
    <n v="12600"/>
    <n v="3404.9090000000001"/>
    <s v="HMB-027323"/>
    <s v="KPPE-SB-195810"/>
    <d v="2023-03-25T00:00:00"/>
    <n v="14419775.699999999"/>
    <n v="0.04"/>
    <n v="211.79999999999995"/>
    <n v="5295"/>
    <n v="256287.64"/>
    <x v="13"/>
    <s v="IB"/>
    <x v="0"/>
    <n v="0.04"/>
    <b v="1"/>
    <x v="0"/>
    <x v="2"/>
  </r>
  <r>
    <s v="KAPW-TI-57888-05-11-2022"/>
    <s v="LTM/1085/22-23"/>
    <n v="71728"/>
    <n v="9606.1"/>
    <s v="HMB-027313"/>
    <s v="KPPE-SB-195799"/>
    <d v="2023-03-25T00:00:00"/>
    <n v="116103041"/>
    <n v="1"/>
    <n v="60"/>
    <n v="60"/>
    <n v="34372.480000000003"/>
    <x v="13"/>
    <s v="TI"/>
    <x v="2"/>
    <n v="1"/>
    <b v="1"/>
    <x v="0"/>
    <x v="6"/>
  </r>
  <r>
    <s v="KAPW-IB-36765-19-09-2022"/>
    <s v="LTM/1085/22-23"/>
    <n v="71728"/>
    <n v="2847"/>
    <s v="HMB-027313"/>
    <s v="KPPE-SB-195799"/>
    <d v="2023-03-25T00:00:00"/>
    <n v="116103041"/>
    <n v="0.03"/>
    <n v="2737.81"/>
    <n v="91260.5"/>
    <n v="1568422.13"/>
    <x v="13"/>
    <s v="IB"/>
    <x v="0"/>
    <n v="0.03"/>
    <b v="1"/>
    <x v="0"/>
    <x v="2"/>
  </r>
  <r>
    <s v="KAPW-IB-36765-19-09-2022"/>
    <s v="LTM/1101/22-23"/>
    <n v="12600"/>
    <n v="2847"/>
    <s v="HMB-027323"/>
    <s v="KPPE-SB-195810"/>
    <d v="2023-03-25T00:00:00"/>
    <n v="14419775.699999999"/>
    <n v="0.03"/>
    <n v="158.85"/>
    <n v="5295"/>
    <n v="192215.73"/>
    <x v="13"/>
    <s v="IB"/>
    <x v="0"/>
    <n v="0.03"/>
    <b v="1"/>
    <x v="0"/>
    <x v="2"/>
  </r>
  <r>
    <s v="KAPW-IB-36765-19-09-2022"/>
    <s v="LTM/1110/22-23"/>
    <n v="31705"/>
    <n v="2847"/>
    <s v="HMB-028013"/>
    <s v="KPPE-SB-196107"/>
    <d v="2023-03-25T00:00:00"/>
    <n v="14038956.710000001"/>
    <n v="0.03"/>
    <n v="329.31"/>
    <n v="10977"/>
    <n v="224013.96"/>
    <x v="13"/>
    <s v="IB"/>
    <x v="0"/>
    <n v="0.03"/>
    <b v="1"/>
    <x v="0"/>
    <x v="2"/>
  </r>
  <r>
    <s v="KAPW-IB-108664-24-02-2023"/>
    <s v="LTM/1101/22-23"/>
    <n v="12600"/>
    <n v="3204.1190000000001"/>
    <s v="HMB-027323"/>
    <s v="KPPE-SB-195810"/>
    <d v="2023-03-25T00:00:00"/>
    <n v="14419775.699999999"/>
    <n v="7.0000000000000007E-2"/>
    <n v="163.1"/>
    <n v="2330"/>
    <n v="195177.02000000002"/>
    <x v="13"/>
    <s v="IB"/>
    <x v="0"/>
    <n v="7.0000000000000007E-2"/>
    <b v="1"/>
    <x v="0"/>
    <x v="8"/>
  </r>
  <r>
    <s v="KAPS-IB-6595-10-03-2023"/>
    <s v="LTM/1085/22-23"/>
    <n v="71728"/>
    <n v="3402.4189999999999"/>
    <s v="HMB-027313"/>
    <s v="KPPE-SB-195799"/>
    <d v="2023-03-25T00:00:00"/>
    <n v="116103041"/>
    <n v="0.04"/>
    <n v="3650.42"/>
    <n v="91260.5"/>
    <n v="2091233.33"/>
    <x v="13"/>
    <s v="IB"/>
    <x v="0"/>
    <n v="0.04"/>
    <b v="1"/>
    <x v="0"/>
    <x v="2"/>
  </r>
  <r>
    <s v="KAPS-IB-6595-10-03-2023"/>
    <s v="LTM/1101/22-23"/>
    <n v="12600"/>
    <n v="3402.4189999999999"/>
    <s v="HMB-027323"/>
    <s v="KPPE-SB-195810"/>
    <d v="2023-03-25T00:00:00"/>
    <n v="14419775.699999999"/>
    <n v="0.04"/>
    <n v="211.79999999999995"/>
    <n v="5295"/>
    <n v="256287.64"/>
    <x v="13"/>
    <s v="IB"/>
    <x v="0"/>
    <n v="0.04"/>
    <b v="1"/>
    <x v="0"/>
    <x v="2"/>
  </r>
  <r>
    <s v="KAPS-IB-6595-10-03-2023"/>
    <s v="LTM/1110/22-23"/>
    <n v="31705"/>
    <n v="3402.4189999999999"/>
    <s v="HMB-028013"/>
    <s v="KPPE-SB-196107"/>
    <d v="2023-03-25T00:00:00"/>
    <n v="14038956.710000001"/>
    <n v="0.04"/>
    <n v="439.08"/>
    <n v="10977"/>
    <n v="298685.28999999998"/>
    <x v="13"/>
    <s v="IB"/>
    <x v="0"/>
    <n v="0.04"/>
    <b v="1"/>
    <x v="0"/>
    <x v="2"/>
  </r>
  <r>
    <s v="KAPE-IB-127848-09-02-2023"/>
    <s v="LTM/1085/22-23"/>
    <n v="71728"/>
    <n v="5201.009"/>
    <s v="HMB-027313"/>
    <s v="KPPE-SB-195799"/>
    <d v="2023-03-25T00:00:00"/>
    <n v="116103041"/>
    <n v="0.60606000000000004"/>
    <n v="55309.33"/>
    <n v="91260.5"/>
    <n v="31685316.800000001"/>
    <x v="13"/>
    <s v="IB"/>
    <x v="0"/>
    <n v="0.60606000000000004"/>
    <b v="1"/>
    <x v="0"/>
    <x v="10"/>
  </r>
  <r>
    <s v="KAPE-IB-127848-09-02-2023"/>
    <s v="LTM/1101/22-23"/>
    <n v="12600"/>
    <n v="5201.009"/>
    <s v="HMB-027323"/>
    <s v="KPPE-SB-195810"/>
    <d v="2023-03-25T00:00:00"/>
    <n v="14419775.699999999"/>
    <n v="1.0101"/>
    <n v="1517.17"/>
    <n v="1502"/>
    <n v="2112311.17"/>
    <x v="13"/>
    <s v="IB"/>
    <x v="0"/>
    <n v="1.0101"/>
    <b v="1"/>
    <x v="0"/>
    <x v="10"/>
  </r>
  <r>
    <s v="KAPE-IB-127848-09-02-2023"/>
    <s v="LTM/1101/22-23"/>
    <n v="12600"/>
    <n v="5201.009"/>
    <s v="HMB-027323"/>
    <s v="KPPE-SB-195810"/>
    <d v="2023-03-25T00:00:00"/>
    <n v="14419775.699999999"/>
    <n v="0.50505"/>
    <n v="1915.65"/>
    <n v="3793"/>
    <n v="2179793.15"/>
    <x v="13"/>
    <s v="IB"/>
    <x v="0"/>
    <n v="0.50505"/>
    <b v="1"/>
    <x v="0"/>
    <x v="10"/>
  </r>
  <r>
    <s v="KAPE-IB-127848-09-02-2023"/>
    <s v="LTM/1110/22-23"/>
    <n v="31705"/>
    <n v="5201.009"/>
    <s v="HMB-028013"/>
    <s v="KPPE-SB-196107"/>
    <d v="2023-03-25T00:00:00"/>
    <n v="14038956.710000001"/>
    <n v="1.0101"/>
    <n v="11087.87"/>
    <n v="10977"/>
    <n v="7542551.7400000002"/>
    <x v="13"/>
    <s v="IB"/>
    <x v="0"/>
    <n v="1.0101"/>
    <b v="1"/>
    <x v="0"/>
    <x v="10"/>
  </r>
  <r>
    <s v="KAPW-IB-136039-09-03-2022"/>
    <s v="LTM/1101/22-23"/>
    <n v="12600"/>
    <n v="5402.33"/>
    <s v="HMB-027323"/>
    <s v="KPPE-SB-195810"/>
    <d v="2023-03-25T00:00:00"/>
    <n v="14419775.699999999"/>
    <n v="0.50505"/>
    <n v="1915.65"/>
    <n v="3793"/>
    <n v="2179793.15"/>
    <x v="13"/>
    <s v="IB"/>
    <x v="0"/>
    <n v="0.50505"/>
    <b v="1"/>
    <x v="0"/>
    <x v="18"/>
  </r>
  <r>
    <s v="KAPW-IB-118811-07-02-2022"/>
    <s v="LTM/1085/22-23"/>
    <n v="71728"/>
    <n v="5402.33"/>
    <s v="HMB-027313"/>
    <s v="KPPE-SB-195799"/>
    <d v="2023-03-25T00:00:00"/>
    <n v="116103041"/>
    <n v="0.40404000000000001"/>
    <n v="18352.46"/>
    <n v="45422.39"/>
    <n v="10513660.34"/>
    <x v="13"/>
    <s v="IB"/>
    <x v="0"/>
    <n v="0.40404000000000001"/>
    <b v="1"/>
    <x v="0"/>
    <x v="18"/>
  </r>
  <r>
    <s v="KAPW-IB-122139-11-02-2022"/>
    <s v="LTM/1085/22-23"/>
    <n v="71728"/>
    <n v="5402.33"/>
    <s v="HMB-027313"/>
    <s v="KPPE-SB-195799"/>
    <d v="2023-03-25T00:00:00"/>
    <n v="116103041"/>
    <n v="0.40404000000000001"/>
    <n v="18520.43"/>
    <n v="45838.11"/>
    <n v="10609886.109999999"/>
    <x v="13"/>
    <s v="IB"/>
    <x v="0"/>
    <n v="0.40404000000000001"/>
    <b v="1"/>
    <x v="0"/>
    <x v="18"/>
  </r>
  <r>
    <s v="PQIB-IB-3057-24-08-2020"/>
    <s v="LTM/1084/22-23"/>
    <n v="120736"/>
    <n v="2701.12"/>
    <s v="HMB-027304"/>
    <s v="KPPE-SB-196472"/>
    <d v="2023-03-26T00:00:00"/>
    <n v="140178832.43000001"/>
    <n v="1.1000000000000001"/>
    <n v="98028.2"/>
    <n v="89116.55"/>
    <n v="69419845.510000005"/>
    <x v="13"/>
    <s v="IB"/>
    <x v="0"/>
    <n v="1.1000000000000001"/>
    <b v="1"/>
    <x v="0"/>
    <x v="0"/>
  </r>
  <r>
    <s v="PQIB-IB-3057-24-08-2020"/>
    <s v="LTM/1086/22-23"/>
    <n v="129360"/>
    <n v="2701.12"/>
    <s v="HMB-027290"/>
    <s v="KPPE-SB-197239"/>
    <d v="2023-03-28T00:00:00"/>
    <n v="140984208.83000001"/>
    <n v="1.1000000000000001"/>
    <n v="102577.20000000001"/>
    <n v="93252"/>
    <n v="69827789.480000004"/>
    <x v="13"/>
    <s v="IB"/>
    <x v="0"/>
    <n v="1.1000000000000001"/>
    <b v="1"/>
    <x v="0"/>
    <x v="0"/>
  </r>
  <r>
    <s v="PQIB-IB-3057-24-08-2020"/>
    <s v="LTM/1087/22-23"/>
    <n v="116404"/>
    <n v="2701.12"/>
    <s v="HMB-027291"/>
    <s v="KPPE-SB-197229"/>
    <d v="2023-03-28T00:00:00"/>
    <n v="103736710.31999999"/>
    <n v="1.1000000000000001"/>
    <n v="81075.5"/>
    <n v="73705"/>
    <n v="51380652.950000003"/>
    <x v="13"/>
    <s v="IB"/>
    <x v="0"/>
    <n v="1.1000000000000001"/>
    <b v="1"/>
    <x v="0"/>
    <x v="0"/>
  </r>
  <r>
    <s v="PQIB-IB-3057-24-08-2020"/>
    <s v="LTM/1114/22-23"/>
    <n v="6674"/>
    <n v="2701.12"/>
    <s v="HMB-028391"/>
    <s v="KPEX-SB-123743"/>
    <d v="2023-03-28T00:00:00"/>
    <n v="17170160.059999999"/>
    <n v="1.1000000000000001"/>
    <n v="6529.6"/>
    <n v="5936"/>
    <n v="8507356.0800000001"/>
    <x v="13"/>
    <s v="IB"/>
    <x v="0"/>
    <n v="1.1000000000000001"/>
    <b v="1"/>
    <x v="0"/>
    <x v="0"/>
  </r>
  <r>
    <s v="PQIB-IB-3057-24-08-2020"/>
    <s v="LTM/1120/22-23"/>
    <n v="37405"/>
    <n v="2701.12"/>
    <s v="HBL-012022"/>
    <s v="KPEX-SB-123762"/>
    <d v="2023-03-28T00:00:00"/>
    <n v="45548581.060000002"/>
    <n v="1.1000000000000001"/>
    <n v="25807.1"/>
    <n v="23461"/>
    <n v="22857740.640000001"/>
    <x v="13"/>
    <s v="IB"/>
    <x v="0"/>
    <n v="1.1000000000000001"/>
    <b v="1"/>
    <x v="0"/>
    <x v="0"/>
  </r>
  <r>
    <s v="PQIB-IB-3057-24-08-2020"/>
    <s v="LTM/1122/22-23"/>
    <n v="3796"/>
    <n v="2701.12"/>
    <s v="Open Account"/>
    <s v="KPPE-SB-196736"/>
    <d v="2023-03-27T00:00:00"/>
    <n v="40613921.789999999"/>
    <n v="0.8"/>
    <n v="11851.43"/>
    <n v="14814.29"/>
    <n v="17272299.800000001"/>
    <x v="13"/>
    <s v="IB"/>
    <x v="0"/>
    <n v="0.8"/>
    <b v="1"/>
    <x v="0"/>
    <x v="0"/>
  </r>
  <r>
    <s v="PQIB-IB-3057-24-08-2020"/>
    <s v="LTM/1123/22-23"/>
    <n v="5940"/>
    <n v="2701.12"/>
    <s v="Open Account"/>
    <s v="KPPE-SB-196752"/>
    <d v="2023-03-27T00:00:00"/>
    <n v="26099765.77"/>
    <n v="0.8"/>
    <n v="3131.43"/>
    <n v="3914.29"/>
    <n v="5403035.5300000003"/>
    <x v="13"/>
    <s v="IB"/>
    <x v="0"/>
    <n v="0.8"/>
    <b v="1"/>
    <x v="0"/>
    <x v="0"/>
  </r>
  <r>
    <s v="PQIB-IB-3057-24-08-2020"/>
    <s v="LTM/1123/22-23"/>
    <n v="5940"/>
    <n v="2701.12"/>
    <s v="Open Account"/>
    <s v="KPPE-SB-196752"/>
    <d v="2023-03-27T00:00:00"/>
    <n v="26099765.77"/>
    <n v="1.1000000000000001"/>
    <n v="7877.1"/>
    <n v="7161"/>
    <n v="6757792.1900000004"/>
    <x v="13"/>
    <s v="IB"/>
    <x v="0"/>
    <n v="1.1000000000000001"/>
    <b v="1"/>
    <x v="0"/>
    <x v="0"/>
  </r>
  <r>
    <s v="KAPE-IB-103699-03-01-2023"/>
    <s v="LTM/1084/22-23"/>
    <n v="120736"/>
    <n v="3404.9090000000001"/>
    <s v="HMB-027304"/>
    <s v="KPPE-SB-196472"/>
    <d v="2023-03-26T00:00:00"/>
    <n v="140178832.43000001"/>
    <n v="0.04"/>
    <n v="3564.66"/>
    <n v="89116.55"/>
    <n v="2524356.73"/>
    <x v="13"/>
    <s v="IB"/>
    <x v="0"/>
    <n v="0.04"/>
    <b v="1"/>
    <x v="0"/>
    <x v="2"/>
  </r>
  <r>
    <s v="KAPE-IB-103699-03-01-2023"/>
    <s v="LTM/1086/22-23"/>
    <n v="129360"/>
    <n v="3404.9090000000001"/>
    <s v="HMB-027290"/>
    <s v="KPPE-SB-197239"/>
    <d v="2023-03-28T00:00:00"/>
    <n v="140984208.83000001"/>
    <n v="0.04"/>
    <n v="3730.08"/>
    <n v="93252"/>
    <n v="2539192.34"/>
    <x v="13"/>
    <s v="IB"/>
    <x v="0"/>
    <n v="0.04"/>
    <b v="1"/>
    <x v="0"/>
    <x v="2"/>
  </r>
  <r>
    <s v="KAPE-IB-103699-03-01-2023"/>
    <s v="LTM/1087/22-23"/>
    <n v="116404"/>
    <n v="3404.9090000000001"/>
    <s v="HMB-027291"/>
    <s v="KPPE-SB-197229"/>
    <d v="2023-03-28T00:00:00"/>
    <n v="103736710.31999999"/>
    <n v="0.04"/>
    <n v="2948.2"/>
    <n v="73705"/>
    <n v="1868387.38"/>
    <x v="13"/>
    <s v="IB"/>
    <x v="0"/>
    <n v="0.04"/>
    <b v="1"/>
    <x v="0"/>
    <x v="2"/>
  </r>
  <r>
    <s v="KAPE-IB-103699-03-01-2023"/>
    <s v="LTM/1114/22-23"/>
    <n v="6674"/>
    <n v="3404.9090000000001"/>
    <s v="HMB-028391"/>
    <s v="KPEX-SB-123743"/>
    <d v="2023-03-28T00:00:00"/>
    <n v="17170160.059999999"/>
    <n v="0.04"/>
    <n v="237.44"/>
    <n v="5936"/>
    <n v="309358.40000000002"/>
    <x v="13"/>
    <s v="IB"/>
    <x v="0"/>
    <n v="0.04"/>
    <b v="1"/>
    <x v="0"/>
    <x v="2"/>
  </r>
  <r>
    <s v="KAPE-IB-103699-03-01-2023"/>
    <s v="LTM/1120/22-23"/>
    <n v="37405"/>
    <n v="3404.9090000000001"/>
    <s v="HBL-012022"/>
    <s v="KPEX-SB-123762"/>
    <d v="2023-03-28T00:00:00"/>
    <n v="45548581.060000002"/>
    <n v="0.04"/>
    <n v="359.2"/>
    <n v="8980"/>
    <n v="246613.15000000002"/>
    <x v="13"/>
    <s v="IB"/>
    <x v="0"/>
    <n v="0.04"/>
    <b v="1"/>
    <x v="0"/>
    <x v="2"/>
  </r>
  <r>
    <s v="KAPE-IB-81883-28-11-2022"/>
    <s v="LTM/1120/22-23"/>
    <n v="37405"/>
    <n v="5503.201"/>
    <s v="HBL-012022"/>
    <s v="KPEX-SB-123762"/>
    <d v="2023-03-28T00:00:00"/>
    <n v="45548581.060000002"/>
    <n v="0.25252999999999998"/>
    <n v="1595.74"/>
    <n v="6319"/>
    <n v="1067399.19"/>
    <x v="13"/>
    <s v="IB"/>
    <x v="0"/>
    <n v="0.25252999999999998"/>
    <b v="1"/>
    <x v="0"/>
    <x v="19"/>
  </r>
  <r>
    <s v="KAPW-TI-57888-05-11-2022"/>
    <s v="LTM/1084/22-23"/>
    <n v="120736"/>
    <n v="9606.1"/>
    <s v="HMB-027304"/>
    <s v="KPPE-SB-196472"/>
    <d v="2023-03-26T00:00:00"/>
    <n v="140178832.43000001"/>
    <n v="1"/>
    <n v="100"/>
    <n v="100"/>
    <n v="70816.2"/>
    <x v="13"/>
    <s v="TI"/>
    <x v="2"/>
    <n v="1"/>
    <b v="1"/>
    <x v="0"/>
    <x v="6"/>
  </r>
  <r>
    <s v="KAPW-TI-57888-05-11-2022"/>
    <s v="LTM/1086/22-23"/>
    <n v="129360"/>
    <n v="9606.1"/>
    <s v="HMB-027290"/>
    <s v="KPPE-SB-197239"/>
    <d v="2023-03-28T00:00:00"/>
    <n v="140984208.83000001"/>
    <n v="1"/>
    <n v="80"/>
    <n v="80"/>
    <n v="53109.46"/>
    <x v="13"/>
    <s v="TI"/>
    <x v="2"/>
    <n v="1"/>
    <b v="1"/>
    <x v="0"/>
    <x v="6"/>
  </r>
  <r>
    <s v="KAPW-TI-57888-05-11-2022"/>
    <s v="LTM/1087/22-23"/>
    <n v="116404"/>
    <n v="9606.1"/>
    <s v="HMB-027291"/>
    <s v="KPPE-SB-197229"/>
    <d v="2023-03-28T00:00:00"/>
    <n v="103736710.31999999"/>
    <n v="1"/>
    <n v="60"/>
    <n v="60"/>
    <n v="36531.519999999997"/>
    <x v="13"/>
    <s v="TI"/>
    <x v="2"/>
    <n v="1"/>
    <b v="1"/>
    <x v="0"/>
    <x v="6"/>
  </r>
  <r>
    <s v="KPAF-TI-12219-26-09-2022"/>
    <s v="LTM/1108/22-23"/>
    <n v="3966"/>
    <n v="9606.2199999999993"/>
    <s v="HBL-012197"/>
    <s v="KPPE-SB-197029"/>
    <d v="2023-03-27T00:00:00"/>
    <n v="12905414.59"/>
    <n v="1"/>
    <n v="5"/>
    <n v="5"/>
    <n v="716721"/>
    <x v="13"/>
    <s v="TI"/>
    <x v="2"/>
    <n v="1"/>
    <b v="1"/>
    <x v="0"/>
    <x v="6"/>
  </r>
  <r>
    <s v="KPAF-TI-12219-26-09-2022"/>
    <s v="LTM/1117/22-23"/>
    <n v="64920"/>
    <n v="9606.2199999999993"/>
    <s v="HMB-028498"/>
    <s v="KPPE-SB-196367"/>
    <d v="2023-03-25T00:00:00"/>
    <n v="49336042.189999998"/>
    <n v="1"/>
    <n v="20"/>
    <n v="20"/>
    <n v="0"/>
    <x v="13"/>
    <s v="TI"/>
    <x v="2"/>
    <n v="1"/>
    <b v="1"/>
    <x v="0"/>
    <x v="6"/>
  </r>
  <r>
    <s v="KPAF-TI-12219-26-09-2022"/>
    <s v="LTM/1122/22-23"/>
    <n v="3796"/>
    <n v="9606.2199999999993"/>
    <s v="Open Account"/>
    <s v="KPPE-SB-196736"/>
    <d v="2023-03-27T00:00:00"/>
    <n v="40613921.789999999"/>
    <n v="1"/>
    <n v="15"/>
    <n v="15"/>
    <n v="21861.03"/>
    <x v="13"/>
    <s v="TI"/>
    <x v="2"/>
    <n v="1"/>
    <b v="1"/>
    <x v="0"/>
    <x v="6"/>
  </r>
  <r>
    <s v="KPAF-TI-12219-26-09-2022"/>
    <s v="LTM/1123/22-23"/>
    <n v="5940"/>
    <n v="9606.2199999999993"/>
    <s v="Open Account"/>
    <s v="KPPE-SB-196752"/>
    <d v="2023-03-27T00:00:00"/>
    <n v="26099765.77"/>
    <n v="1"/>
    <n v="5"/>
    <n v="5"/>
    <n v="8627.11"/>
    <x v="13"/>
    <s v="TI"/>
    <x v="2"/>
    <n v="1"/>
    <b v="1"/>
    <x v="0"/>
    <x v="6"/>
  </r>
  <r>
    <s v="KAPW-IB-36765-19-09-2022"/>
    <s v="LTM/1084/22-23"/>
    <n v="120736"/>
    <n v="2847"/>
    <s v="HMB-027304"/>
    <s v="KPPE-SB-196472"/>
    <d v="2023-03-26T00:00:00"/>
    <n v="140178832.43000001"/>
    <n v="0.03"/>
    <n v="2673.49"/>
    <n v="89116.55"/>
    <n v="1893264.01"/>
    <x v="13"/>
    <s v="IB"/>
    <x v="0"/>
    <n v="0.03"/>
    <b v="1"/>
    <x v="0"/>
    <x v="2"/>
  </r>
  <r>
    <s v="KAPW-IB-36765-19-09-2022"/>
    <s v="LTM/1086/22-23"/>
    <n v="129360"/>
    <n v="2847"/>
    <s v="HMB-027290"/>
    <s v="KPPE-SB-197239"/>
    <d v="2023-03-28T00:00:00"/>
    <n v="140984208.83000001"/>
    <n v="0.03"/>
    <n v="2797.5600000000004"/>
    <n v="93252"/>
    <n v="1904394.26"/>
    <x v="13"/>
    <s v="IB"/>
    <x v="0"/>
    <n v="0.03"/>
    <b v="1"/>
    <x v="0"/>
    <x v="2"/>
  </r>
  <r>
    <s v="KAPW-IB-36765-19-09-2022"/>
    <s v="LTM/1087/22-23"/>
    <n v="116404"/>
    <n v="2847"/>
    <s v="HMB-027291"/>
    <s v="KPPE-SB-197229"/>
    <d v="2023-03-28T00:00:00"/>
    <n v="103736710.31999999"/>
    <n v="0.03"/>
    <n v="2211.15"/>
    <n v="73705"/>
    <n v="1401290.53"/>
    <x v="13"/>
    <s v="IB"/>
    <x v="0"/>
    <n v="0.03"/>
    <b v="1"/>
    <x v="0"/>
    <x v="2"/>
  </r>
  <r>
    <s v="KAPW-IB-36765-19-09-2022"/>
    <s v="LTM/1114/22-23"/>
    <n v="6674"/>
    <n v="2847"/>
    <s v="HMB-028391"/>
    <s v="KPEX-SB-123743"/>
    <d v="2023-03-28T00:00:00"/>
    <n v="17170160.059999999"/>
    <n v="0.03"/>
    <n v="178.08"/>
    <n v="5936"/>
    <n v="232018.8"/>
    <x v="13"/>
    <s v="IB"/>
    <x v="0"/>
    <n v="0.03"/>
    <b v="1"/>
    <x v="0"/>
    <x v="2"/>
  </r>
  <r>
    <s v="KAPW-IB-36765-19-09-2022"/>
    <s v="LTM/1120/22-23"/>
    <n v="37405"/>
    <n v="2847"/>
    <s v="HBL-012022"/>
    <s v="KPEX-SB-123762"/>
    <d v="2023-03-28T00:00:00"/>
    <n v="45548581.060000002"/>
    <n v="0.03"/>
    <n v="703.83"/>
    <n v="23461"/>
    <n v="623392.92999999993"/>
    <x v="13"/>
    <s v="IB"/>
    <x v="0"/>
    <n v="0.03"/>
    <b v="1"/>
    <x v="0"/>
    <x v="2"/>
  </r>
  <r>
    <s v="KAPW-IB-36765-19-09-2022"/>
    <s v="LTM/1122/22-23"/>
    <n v="3796"/>
    <n v="2847"/>
    <s v="Open Account"/>
    <s v="KPPE-SB-196736"/>
    <d v="2023-03-27T00:00:00"/>
    <n v="40613921.789999999"/>
    <n v="0.03"/>
    <n v="444.43"/>
    <n v="14814.29"/>
    <n v="647713.25"/>
    <x v="13"/>
    <s v="IB"/>
    <x v="0"/>
    <n v="0.03"/>
    <b v="1"/>
    <x v="0"/>
    <x v="2"/>
  </r>
  <r>
    <s v="KAPW-IB-36765-19-09-2022"/>
    <s v="LTM/1123/22-23"/>
    <n v="5940"/>
    <n v="2847"/>
    <s v="Open Account"/>
    <s v="KPPE-SB-196752"/>
    <d v="2023-03-27T00:00:00"/>
    <n v="26099765.77"/>
    <n v="0.03"/>
    <n v="332.26"/>
    <n v="11075.29"/>
    <n v="386919.62"/>
    <x v="13"/>
    <s v="IB"/>
    <x v="0"/>
    <n v="0.03"/>
    <b v="1"/>
    <x v="0"/>
    <x v="2"/>
  </r>
  <r>
    <s v="KAPE-IB-120271-30-01-2023"/>
    <s v="LTM/1084/22-23"/>
    <n v="120736"/>
    <n v="5201.009"/>
    <s v="HMB-027304"/>
    <s v="KPPE-SB-196472"/>
    <d v="2023-03-26T00:00:00"/>
    <n v="140178832.43000001"/>
    <n v="0.60606000000000004"/>
    <n v="38596.15"/>
    <n v="63683.72"/>
    <n v="27332326.52"/>
    <x v="13"/>
    <s v="IB"/>
    <x v="0"/>
    <n v="0.60606000000000004"/>
    <b v="1"/>
    <x v="0"/>
    <x v="10"/>
  </r>
  <r>
    <s v="KAPE-IB-137929-28-01-2022"/>
    <s v="LTM/1084/22-23"/>
    <n v="120736"/>
    <n v="5402.33"/>
    <s v="HMB-027304"/>
    <s v="KPPE-SB-196472"/>
    <d v="2023-03-26T00:00:00"/>
    <n v="140178832.43000001"/>
    <n v="0.40404000000000001"/>
    <n v="5398.89"/>
    <n v="13362.35"/>
    <n v="3823288.7"/>
    <x v="13"/>
    <s v="IB"/>
    <x v="0"/>
    <n v="0.40404000000000001"/>
    <b v="1"/>
    <x v="0"/>
    <x v="18"/>
  </r>
  <r>
    <s v="KAPS-IB-6595-10-03-2023"/>
    <s v="LTM/1084/22-23"/>
    <n v="120736"/>
    <n v="3402.4189999999999"/>
    <s v="HMB-027304"/>
    <s v="KPPE-SB-196472"/>
    <d v="2023-03-26T00:00:00"/>
    <n v="140178832.43000001"/>
    <n v="0.04"/>
    <n v="3564.66"/>
    <n v="89116.55"/>
    <n v="2524356.73"/>
    <x v="13"/>
    <s v="IB"/>
    <x v="0"/>
    <n v="0.04"/>
    <b v="1"/>
    <x v="0"/>
    <x v="2"/>
  </r>
  <r>
    <s v="KAPS-IB-6595-10-03-2023"/>
    <s v="LTM/1086/22-23"/>
    <n v="129360"/>
    <n v="3402.4189999999999"/>
    <s v="HMB-027290"/>
    <s v="KPPE-SB-197239"/>
    <d v="2023-03-28T00:00:00"/>
    <n v="140984208.83000001"/>
    <n v="0.04"/>
    <n v="3730.08"/>
    <n v="93252"/>
    <n v="2539192.34"/>
    <x v="13"/>
    <s v="IB"/>
    <x v="0"/>
    <n v="0.04"/>
    <b v="1"/>
    <x v="0"/>
    <x v="2"/>
  </r>
  <r>
    <s v="KAPS-IB-6595-10-03-2023"/>
    <s v="LTM/1087/22-23"/>
    <n v="116404"/>
    <n v="3402.4189999999999"/>
    <s v="HMB-027291"/>
    <s v="KPPE-SB-197229"/>
    <d v="2023-03-28T00:00:00"/>
    <n v="103736710.31999999"/>
    <n v="0.04"/>
    <n v="2948.2"/>
    <n v="73705"/>
    <n v="1868387.38"/>
    <x v="13"/>
    <s v="IB"/>
    <x v="0"/>
    <n v="0.04"/>
    <b v="1"/>
    <x v="0"/>
    <x v="2"/>
  </r>
  <r>
    <s v="KAPS-IB-6595-10-03-2023"/>
    <s v="LTM/1114/22-23"/>
    <n v="6674"/>
    <n v="3402.4189999999999"/>
    <s v="HMB-028391"/>
    <s v="KPEX-SB-123743"/>
    <d v="2023-03-28T00:00:00"/>
    <n v="17170160.059999999"/>
    <n v="0.04"/>
    <n v="237.44"/>
    <n v="5936"/>
    <n v="309358.40000000002"/>
    <x v="13"/>
    <s v="IB"/>
    <x v="0"/>
    <n v="0.04"/>
    <b v="1"/>
    <x v="0"/>
    <x v="2"/>
  </r>
  <r>
    <s v="KAPS-IB-6595-10-03-2023"/>
    <s v="LTM/1120/22-23"/>
    <n v="37405"/>
    <n v="3402.4189999999999"/>
    <s v="HBL-012022"/>
    <s v="KPEX-SB-123762"/>
    <d v="2023-03-28T00:00:00"/>
    <n v="45548581.060000002"/>
    <n v="0.04"/>
    <n v="938.44"/>
    <n v="23461"/>
    <n v="831190.57"/>
    <x v="13"/>
    <s v="IB"/>
    <x v="0"/>
    <n v="0.04"/>
    <b v="1"/>
    <x v="0"/>
    <x v="2"/>
  </r>
  <r>
    <s v="KAPS-IB-6595-10-03-2023"/>
    <s v="LTM/1122/22-23"/>
    <n v="3796"/>
    <n v="3402.4189999999999"/>
    <s v="Open Account"/>
    <s v="KPPE-SB-196736"/>
    <d v="2023-03-27T00:00:00"/>
    <n v="40613921.789999999"/>
    <n v="0.04"/>
    <n v="592.57000000000005"/>
    <n v="14814.29"/>
    <n v="863612.8"/>
    <x v="13"/>
    <s v="IB"/>
    <x v="0"/>
    <n v="0.04"/>
    <b v="1"/>
    <x v="0"/>
    <x v="2"/>
  </r>
  <r>
    <s v="KAPS-IB-6595-10-03-2023"/>
    <s v="LTM/1123/22-23"/>
    <n v="5940"/>
    <n v="3402.4189999999999"/>
    <s v="Open Account"/>
    <s v="KPPE-SB-196752"/>
    <d v="2023-03-27T00:00:00"/>
    <n v="26099765.77"/>
    <n v="0.04"/>
    <n v="443.01"/>
    <n v="11075.29"/>
    <n v="515887.08999999997"/>
    <x v="13"/>
    <s v="IB"/>
    <x v="0"/>
    <n v="0.04"/>
    <b v="1"/>
    <x v="0"/>
    <x v="2"/>
  </r>
  <r>
    <s v="KAPE-IB-127848-09-02-2023"/>
    <s v="LTM/1084/22-23"/>
    <n v="120736"/>
    <n v="5201.009"/>
    <s v="HMB-027304"/>
    <s v="KPPE-SB-196472"/>
    <d v="2023-03-26T00:00:00"/>
    <n v="140178832.43000001"/>
    <n v="0.60606000000000004"/>
    <n v="15413.82"/>
    <n v="25432.83"/>
    <n v="10915481.5"/>
    <x v="13"/>
    <s v="IB"/>
    <x v="0"/>
    <n v="0.60606000000000004"/>
    <b v="1"/>
    <x v="0"/>
    <x v="10"/>
  </r>
  <r>
    <s v="KAPE-IB-127848-09-02-2023"/>
    <s v="LTM/1086/22-23"/>
    <n v="129360"/>
    <n v="5201.009"/>
    <s v="HMB-027290"/>
    <s v="KPPE-SB-197239"/>
    <d v="2023-03-28T00:00:00"/>
    <n v="140984208.83000001"/>
    <n v="0.60606000000000004"/>
    <n v="54042.229999999996"/>
    <n v="89169.77"/>
    <n v="35925407.689999998"/>
    <x v="13"/>
    <s v="IB"/>
    <x v="0"/>
    <n v="0.60606000000000004"/>
    <b v="1"/>
    <x v="0"/>
    <x v="10"/>
  </r>
  <r>
    <s v="KAPE-IB-127848-09-02-2023"/>
    <s v="LTM/1087/22-23"/>
    <n v="116404"/>
    <n v="5201.009"/>
    <s v="HMB-027291"/>
    <s v="KPPE-SB-197229"/>
    <d v="2023-03-28T00:00:00"/>
    <n v="103736710.31999999"/>
    <n v="0.60606000000000004"/>
    <n v="44669.659999999996"/>
    <n v="73705"/>
    <n v="28308877.549999997"/>
    <x v="13"/>
    <s v="IB"/>
    <x v="0"/>
    <n v="0.60606000000000004"/>
    <b v="1"/>
    <x v="0"/>
    <x v="10"/>
  </r>
  <r>
    <s v="KAPW-IB-136039-09-03-2022"/>
    <s v="LTM/1087/22-23"/>
    <n v="116404"/>
    <n v="5402.33"/>
    <s v="HMB-027291"/>
    <s v="KPPE-SB-197229"/>
    <d v="2023-03-28T00:00:00"/>
    <n v="103736710.31999999"/>
    <n v="0.40404000000000001"/>
    <n v="13257.14"/>
    <n v="32811.449999999997"/>
    <n v="8812635.629999999"/>
    <x v="13"/>
    <s v="IB"/>
    <x v="0"/>
    <n v="0.40404000000000001"/>
    <b v="1"/>
    <x v="0"/>
    <x v="18"/>
  </r>
  <r>
    <s v="KAPE-IB-175199-24-03-2022"/>
    <s v="LTM/1120/22-23"/>
    <n v="37405"/>
    <n v="5402.33"/>
    <s v="HBL-012022"/>
    <s v="KPEX-SB-123762"/>
    <d v="2023-03-28T00:00:00"/>
    <n v="45548581.060000002"/>
    <n v="0.52524999999999999"/>
    <n v="1397.69"/>
    <n v="2661"/>
    <n v="1018204.93"/>
    <x v="13"/>
    <s v="IB"/>
    <x v="0"/>
    <n v="0.52524999999999999"/>
    <b v="1"/>
    <x v="0"/>
    <x v="18"/>
  </r>
  <r>
    <s v="KAPE-IB-175199-24-03-2022"/>
    <s v="LTM/1120/22-23"/>
    <n v="37405"/>
    <n v="5402.33"/>
    <s v="HBL-012022"/>
    <s v="KPEX-SB-123762"/>
    <d v="2023-03-28T00:00:00"/>
    <n v="45548581.060000002"/>
    <n v="0.20202000000000001"/>
    <n v="2925.45"/>
    <n v="14481"/>
    <n v="2952406.76"/>
    <x v="13"/>
    <s v="IB"/>
    <x v="0"/>
    <n v="0.20202000000000001"/>
    <b v="1"/>
    <x v="0"/>
    <x v="18"/>
  </r>
  <r>
    <s v="KAPE-IB-175199-24-03-2022"/>
    <s v="LTM/1122/22-23"/>
    <n v="3796"/>
    <n v="5402.33"/>
    <s v="Open Account"/>
    <s v="KPPE-SB-196736"/>
    <d v="2023-03-27T00:00:00"/>
    <n v="40613921.789999999"/>
    <n v="1.0101"/>
    <n v="10763.91"/>
    <n v="10656.28"/>
    <n v="15687345.789999999"/>
    <x v="13"/>
    <s v="IB"/>
    <x v="0"/>
    <n v="1.0101"/>
    <b v="1"/>
    <x v="0"/>
    <x v="18"/>
  </r>
  <r>
    <s v="KAPE-IB-175199-24-03-2022"/>
    <s v="LTM/1123/22-23"/>
    <n v="5940"/>
    <n v="5402.33"/>
    <s v="Open Account"/>
    <s v="KPPE-SB-196752"/>
    <d v="2023-03-27T00:00:00"/>
    <n v="26099765.77"/>
    <n v="1.0101"/>
    <n v="7345.7800000000007"/>
    <n v="7272.33"/>
    <n v="8690958.120000001"/>
    <x v="13"/>
    <s v="IB"/>
    <x v="0"/>
    <n v="1.0101"/>
    <b v="1"/>
    <x v="0"/>
    <x v="18"/>
  </r>
  <r>
    <s v="KAPS-IB-6074-08-03-2023"/>
    <s v="LTM/1086/22-23"/>
    <n v="129360"/>
    <n v="5201.009"/>
    <s v="HMB-027290"/>
    <s v="KPPE-SB-197239"/>
    <d v="2023-03-28T00:00:00"/>
    <n v="140984208.83000001"/>
    <n v="0.60606000000000004"/>
    <n v="2474.0700000000002"/>
    <n v="4082.23"/>
    <n v="2547158.91"/>
    <x v="13"/>
    <s v="IB"/>
    <x v="0"/>
    <n v="0.60606000000000004"/>
    <b v="1"/>
    <x v="0"/>
    <x v="10"/>
  </r>
  <r>
    <s v="KAPS-IB-6074-08-03-2023"/>
    <s v="LTM/1114/22-23"/>
    <n v="6674"/>
    <n v="5201.009"/>
    <s v="HMB-028391"/>
    <s v="KPEX-SB-123743"/>
    <d v="2023-03-28T00:00:00"/>
    <n v="17170160.059999999"/>
    <n v="1.0101"/>
    <n v="5995.95"/>
    <n v="5936"/>
    <n v="7812068.3799999999"/>
    <x v="13"/>
    <s v="IB"/>
    <x v="0"/>
    <n v="1.0101"/>
    <b v="1"/>
    <x v="0"/>
    <x v="10"/>
  </r>
  <r>
    <s v="KAPS-IB-6074-08-03-2023"/>
    <s v="LTM/1120/22-23"/>
    <n v="37405"/>
    <n v="5201.009"/>
    <s v="HBL-012022"/>
    <s v="KPEX-SB-123762"/>
    <d v="2023-03-28T00:00:00"/>
    <n v="45548581.060000002"/>
    <n v="0.48485"/>
    <n v="1290.19"/>
    <n v="2661"/>
    <n v="939892.12"/>
    <x v="13"/>
    <s v="IB"/>
    <x v="0"/>
    <n v="0.48485"/>
    <b v="1"/>
    <x v="0"/>
    <x v="10"/>
  </r>
  <r>
    <s v="KAPS-IB-6074-08-03-2023"/>
    <s v="LTM/1120/22-23"/>
    <n v="37405"/>
    <n v="5201.009"/>
    <s v="HBL-012022"/>
    <s v="KPEX-SB-123762"/>
    <d v="2023-03-28T00:00:00"/>
    <n v="45548581.060000002"/>
    <n v="0.80808000000000002"/>
    <n v="11701.810000000001"/>
    <n v="14481"/>
    <n v="11809636.83"/>
    <x v="13"/>
    <s v="IB"/>
    <x v="0"/>
    <n v="0.80808000000000002"/>
    <b v="1"/>
    <x v="0"/>
    <x v="10"/>
  </r>
  <r>
    <s v="KAPS-IB-6074-08-03-2023"/>
    <s v="LTM/1120/22-23"/>
    <n v="37405"/>
    <n v="5201.009"/>
    <s v="HBL-012022"/>
    <s v="KPEX-SB-123762"/>
    <d v="2023-03-28T00:00:00"/>
    <n v="45548581.060000002"/>
    <n v="0.75756999999999997"/>
    <n v="4787.08"/>
    <n v="6319"/>
    <n v="3202103.94"/>
    <x v="13"/>
    <s v="IB"/>
    <x v="0"/>
    <n v="0.75756999999999997"/>
    <b v="1"/>
    <x v="0"/>
    <x v="10"/>
  </r>
  <r>
    <s v="KAPW-IB-118811-07-02-2022"/>
    <s v="LTM/1084/22-23"/>
    <n v="120736"/>
    <n v="5402.33"/>
    <s v="HMB-027304"/>
    <s v="KPPE-SB-196472"/>
    <d v="2023-03-26T00:00:00"/>
    <n v="140178832.43000001"/>
    <n v="0.40404000000000001"/>
    <n v="6127.54"/>
    <n v="15165.77"/>
    <n v="4339290.9400000004"/>
    <x v="13"/>
    <s v="IB"/>
    <x v="0"/>
    <n v="0.40404000000000001"/>
    <b v="1"/>
    <x v="0"/>
    <x v="18"/>
  </r>
  <r>
    <s v="KAPW-IB-122139-11-02-2022"/>
    <s v="LTM/1086/22-23"/>
    <n v="129360"/>
    <n v="5402.33"/>
    <s v="HMB-027290"/>
    <s v="KPPE-SB-197239"/>
    <d v="2023-03-28T00:00:00"/>
    <n v="140984208.83000001"/>
    <n v="0.40404000000000001"/>
    <n v="5599.57"/>
    <n v="13859.16"/>
    <n v="3717376.98"/>
    <x v="13"/>
    <s v="IB"/>
    <x v="0"/>
    <n v="0.40403"/>
    <b v="0"/>
    <x v="0"/>
    <x v="18"/>
  </r>
  <r>
    <s v="KPFI-TI-28482-06-03-2023"/>
    <s v="LTM/1117/22-23"/>
    <n v="64920"/>
    <n v="4821.8999999999996"/>
    <s v="HMB-028498"/>
    <s v="KPPE-SB-196367"/>
    <d v="2023-03-25T00:00:00"/>
    <n v="49336042.189999998"/>
    <n v="1"/>
    <n v="8"/>
    <n v="8"/>
    <n v="16391773.092700001"/>
    <x v="13"/>
    <s v="TI"/>
    <x v="2"/>
    <n v="1"/>
    <b v="1"/>
    <x v="0"/>
    <x v="6"/>
  </r>
  <r>
    <s v="KAPW-IB-114076-31-01-2022"/>
    <s v="LTM/1084/22-23"/>
    <n v="120736"/>
    <n v="5402.33"/>
    <s v="HMB-027304"/>
    <s v="KPPE-SB-196472"/>
    <d v="2023-03-26T00:00:00"/>
    <n v="140178832.43000001"/>
    <n v="0.40404000000000001"/>
    <n v="24480"/>
    <n v="60588.43"/>
    <n v="17335805.600000001"/>
    <x v="13"/>
    <s v="IB"/>
    <x v="0"/>
    <n v="0.40404000000000001"/>
    <b v="1"/>
    <x v="0"/>
    <x v="18"/>
  </r>
  <r>
    <s v="PQZI-EP-5011-25-08-2022"/>
    <s v="LTM/1108/22-23"/>
    <n v="3966"/>
    <n v="9607.11"/>
    <s v="HBL-012197"/>
    <s v="KPPE-SB-197029"/>
    <d v="2023-03-27T00:00:00"/>
    <n v="12905414.59"/>
    <n v="1"/>
    <n v="30"/>
    <n v="30"/>
    <n v="12188693"/>
    <x v="13"/>
    <s v="EP"/>
    <x v="2"/>
    <n v="1"/>
    <b v="1"/>
    <x v="0"/>
    <x v="6"/>
  </r>
  <r>
    <s v="KAPW-IB-100096-06-02-2023"/>
    <s v="LTM/1122/22-23"/>
    <n v="3796"/>
    <n v="5402.33"/>
    <s v="Open Account"/>
    <s v="KPPE-SB-196736"/>
    <d v="2023-03-27T00:00:00"/>
    <n v="40613921.789999999"/>
    <n v="1.0101"/>
    <n v="4200"/>
    <n v="4158.01"/>
    <n v="6121089.1100000003"/>
    <x v="13"/>
    <s v="IB"/>
    <x v="0"/>
    <n v="1.0101"/>
    <b v="1"/>
    <x v="0"/>
    <x v="3"/>
  </r>
  <r>
    <s v="KAPW-IB-100096-06-02-2023"/>
    <s v="LTM/1123/22-23"/>
    <n v="5940"/>
    <n v="5402.33"/>
    <s v="Open Account"/>
    <s v="KPPE-SB-196752"/>
    <d v="2023-03-27T00:00:00"/>
    <n v="26099765.77"/>
    <n v="1.0101"/>
    <n v="3000"/>
    <n v="2970"/>
    <n v="3614731.79"/>
    <x v="13"/>
    <s v="IB"/>
    <x v="0"/>
    <n v="1.0101"/>
    <b v="1"/>
    <x v="0"/>
    <x v="3"/>
  </r>
  <r>
    <s v="KAPE-IB-177816-29-03-2022"/>
    <s v="LTM/1123/22-23"/>
    <n v="5940"/>
    <n v="5402.33"/>
    <s v="Open Account"/>
    <s v="KPPE-SB-196752"/>
    <d v="2023-03-27T00:00:00"/>
    <n v="26099765.77"/>
    <n v="1.0101"/>
    <n v="841.37"/>
    <n v="832.96"/>
    <n v="721814.32"/>
    <x v="13"/>
    <s v="IB"/>
    <x v="0"/>
    <n v="1.0101"/>
    <b v="1"/>
    <x v="0"/>
    <x v="18"/>
  </r>
  <r>
    <s v="KAPW-IB-122238-11-02-2022"/>
    <s v="LTM/1086/22-23"/>
    <n v="129360"/>
    <n v="5402.33"/>
    <s v="HMB-027290"/>
    <s v="KPPE-SB-197239"/>
    <d v="2023-03-28T00:00:00"/>
    <n v="140984208.83000001"/>
    <n v="0.40404000000000001"/>
    <n v="24120"/>
    <n v="59697.96"/>
    <n v="16012503.25"/>
    <x v="13"/>
    <s v="IB"/>
    <x v="0"/>
    <n v="0.40403"/>
    <b v="0"/>
    <x v="0"/>
    <x v="18"/>
  </r>
  <r>
    <s v="KAPW-IB-127797-21-02-2022"/>
    <s v="LTM/1086/22-23"/>
    <n v="129360"/>
    <n v="5402.33"/>
    <s v="HMB-027290"/>
    <s v="KPPE-SB-197239"/>
    <d v="2023-03-28T00:00:00"/>
    <n v="140984208.83000001"/>
    <n v="0.40404000000000001"/>
    <n v="7957.37"/>
    <n v="19694.879999999997"/>
    <n v="5918084.0999999996"/>
    <x v="13"/>
    <s v="IB"/>
    <x v="0"/>
    <n v="0.40403"/>
    <b v="0"/>
    <x v="0"/>
    <x v="18"/>
  </r>
  <r>
    <s v="KAPW-IB-127797-21-02-2022"/>
    <s v="LTM/1087/22-23"/>
    <n v="116404"/>
    <n v="5402.33"/>
    <s v="HMB-027291"/>
    <s v="KPPE-SB-197229"/>
    <d v="2023-03-28T00:00:00"/>
    <n v="103736710.31999999"/>
    <n v="0.40404000000000001"/>
    <n v="16522.63"/>
    <n v="40893.550000000003"/>
    <n v="10059947.369999999"/>
    <x v="13"/>
    <s v="IB"/>
    <x v="0"/>
    <n v="0.40404000000000001"/>
    <b v="1"/>
    <x v="0"/>
    <x v="18"/>
  </r>
  <r>
    <s v="PQIB-IB-3057-24-08-2020"/>
    <s v="LTM/1116/22-23"/>
    <n v="20856"/>
    <n v="2701.12"/>
    <s v="HMB-028485"/>
    <s v="KPEX-SB-125059"/>
    <d v="2023-03-30T00:00:00"/>
    <n v="23457168.670000002"/>
    <n v="1.1000000000000001"/>
    <n v="9669.0199999999986"/>
    <n v="8790"/>
    <n v="11622402.34"/>
    <x v="13"/>
    <s v="IB"/>
    <x v="0"/>
    <n v="1.1000000000000001"/>
    <b v="1"/>
    <x v="0"/>
    <x v="0"/>
  </r>
  <r>
    <s v="PQIB-IB-3057-24-08-2020"/>
    <s v="LTM/1119/22-23"/>
    <n v="36040"/>
    <n v="2701.12"/>
    <s v="HBL-012030"/>
    <s v="KPEX-SB-124392"/>
    <d v="2023-03-29T00:00:00"/>
    <n v="44454819.799999997"/>
    <n v="1.1000000000000001"/>
    <n v="26384.6"/>
    <n v="23986"/>
    <n v="22354647.93"/>
    <x v="13"/>
    <s v="IB"/>
    <x v="0"/>
    <n v="1.1000000000000001"/>
    <b v="1"/>
    <x v="0"/>
    <x v="0"/>
  </r>
  <r>
    <s v="PQIB-IB-3057-24-08-2020"/>
    <s v="LTM/1121/22-23"/>
    <n v="35771"/>
    <n v="2701.12"/>
    <s v="HBL-012089"/>
    <s v="KPEX-SB-124397"/>
    <d v="2023-03-29T00:00:00"/>
    <n v="53368614.579999998"/>
    <n v="1.1000000000000001"/>
    <n v="20947.300000000003"/>
    <n v="19043"/>
    <n v="25814968.829999998"/>
    <x v="13"/>
    <s v="IB"/>
    <x v="0"/>
    <n v="1.1000000000000001"/>
    <b v="1"/>
    <x v="0"/>
    <x v="0"/>
  </r>
  <r>
    <s v="PQIB-IB-3057-24-08-2020"/>
    <s v="LTM/1124/22-23"/>
    <n v="1268"/>
    <n v="2701.12"/>
    <s v="HMB-028871"/>
    <s v="KPPE-SB-198527"/>
    <d v="2023-03-29T00:00:00"/>
    <n v="5211685.9800000004"/>
    <n v="0.8"/>
    <n v="536.33000000000004"/>
    <n v="670.41"/>
    <n v="1035169.03"/>
    <x v="13"/>
    <s v="IB"/>
    <x v="0"/>
    <n v="0.8"/>
    <b v="1"/>
    <x v="0"/>
    <x v="0"/>
  </r>
  <r>
    <s v="PQIB-IB-3057-24-08-2020"/>
    <s v="LTM/1124/22-23"/>
    <n v="1268"/>
    <n v="2701.12"/>
    <s v="HMB-028871"/>
    <s v="KPPE-SB-198527"/>
    <d v="2023-03-29T00:00:00"/>
    <n v="5211685.9800000004"/>
    <n v="1.1000000000000001"/>
    <n v="1634.6"/>
    <n v="1486"/>
    <n v="1374007.98"/>
    <x v="13"/>
    <s v="IB"/>
    <x v="0"/>
    <n v="1.1000000000000001"/>
    <b v="1"/>
    <x v="0"/>
    <x v="0"/>
  </r>
  <r>
    <s v="PQIB-IB-3057-24-08-2020"/>
    <s v="LTM/1127/22-23"/>
    <n v="79241"/>
    <n v="2701.12"/>
    <s v="HMB-029243"/>
    <s v="KPEX-SB-124402"/>
    <d v="2023-03-29T00:00:00"/>
    <n v="71075928.719999999"/>
    <n v="0.8"/>
    <n v="7343.2"/>
    <n v="9179"/>
    <n v="8952737.5899999999"/>
    <x v="13"/>
    <s v="IB"/>
    <x v="0"/>
    <n v="0.8"/>
    <b v="1"/>
    <x v="0"/>
    <x v="0"/>
  </r>
  <r>
    <s v="PQIB-IB-3057-24-08-2020"/>
    <s v="LTM/1127/22-23"/>
    <n v="79241"/>
    <n v="2701.12"/>
    <s v="HMB-029243"/>
    <s v="KPEX-SB-124402"/>
    <d v="2023-03-29T00:00:00"/>
    <n v="71075928.719999999"/>
    <n v="1.1000000000000001"/>
    <n v="25012.9"/>
    <n v="22739"/>
    <n v="47042274.700000003"/>
    <x v="13"/>
    <s v="IB"/>
    <x v="0"/>
    <n v="1.1000000000000001"/>
    <b v="1"/>
    <x v="0"/>
    <x v="0"/>
  </r>
  <r>
    <s v="PQIB-IB-3057-24-08-2020"/>
    <s v="LTM/1129/22-23"/>
    <n v="30033"/>
    <n v="2701.12"/>
    <s v="HMB-029287"/>
    <s v="KPPE-SB-198089"/>
    <d v="2023-03-29T00:00:00"/>
    <n v="14794144.859999999"/>
    <n v="0.8"/>
    <n v="1776.8"/>
    <n v="2221"/>
    <n v="2052964.17"/>
    <x v="13"/>
    <s v="IB"/>
    <x v="0"/>
    <n v="0.8"/>
    <b v="1"/>
    <x v="0"/>
    <x v="0"/>
  </r>
  <r>
    <s v="PQIB-IB-3057-24-08-2020"/>
    <s v="LTM/1129/22-23"/>
    <n v="30033"/>
    <n v="2701.12"/>
    <s v="HMB-029287"/>
    <s v="KPPE-SB-198089"/>
    <d v="2023-03-29T00:00:00"/>
    <n v="14794144.859999999"/>
    <n v="1.1000000000000001"/>
    <n v="8365.5"/>
    <n v="7605"/>
    <n v="5030210.18"/>
    <x v="13"/>
    <s v="IB"/>
    <x v="0"/>
    <n v="1.1000000000000001"/>
    <b v="1"/>
    <x v="0"/>
    <x v="0"/>
  </r>
  <r>
    <s v="PQIB-IB-3057-24-08-2020"/>
    <s v="LTM/1133/22-23"/>
    <n v="53753"/>
    <n v="2701.12"/>
    <s v="HMB-030014"/>
    <s v="KPPE-SB-198854"/>
    <d v="2023-03-29T00:00:00"/>
    <n v="19615864.870000001"/>
    <n v="0.8"/>
    <n v="7932.8"/>
    <n v="9916"/>
    <n v="8346728.2699999996"/>
    <x v="13"/>
    <s v="IB"/>
    <x v="0"/>
    <n v="0.8"/>
    <b v="1"/>
    <x v="0"/>
    <x v="0"/>
  </r>
  <r>
    <s v="KAPE-IB-173183-21-03-2022"/>
    <s v="LTM/1129/22-23"/>
    <n v="30033"/>
    <n v="5205.12"/>
    <s v="HMB-029287"/>
    <s v="KPPE-SB-198089"/>
    <d v="2023-03-29T00:00:00"/>
    <n v="14794144.859999999"/>
    <n v="1.0101"/>
    <n v="2243.4299999999998"/>
    <n v="2221"/>
    <n v="2592121.46"/>
    <x v="13"/>
    <s v="IB"/>
    <x v="0"/>
    <n v="1.0101"/>
    <b v="1"/>
    <x v="0"/>
    <x v="1"/>
  </r>
  <r>
    <s v="KAPE-IB-103699-03-01-2023"/>
    <s v="LTM/1116/22-23"/>
    <n v="20856"/>
    <n v="3404.9090000000001"/>
    <s v="HMB-028485"/>
    <s v="KPEX-SB-125059"/>
    <d v="2023-03-30T00:00:00"/>
    <n v="23457168.670000002"/>
    <n v="0.04"/>
    <n v="351.6"/>
    <n v="8790"/>
    <n v="422632.07999999996"/>
    <x v="13"/>
    <s v="IB"/>
    <x v="0"/>
    <n v="0.04"/>
    <b v="1"/>
    <x v="0"/>
    <x v="2"/>
  </r>
  <r>
    <s v="KAPE-IB-103699-03-01-2023"/>
    <s v="LTM/1119/22-23"/>
    <n v="36040"/>
    <n v="3404.9090000000001"/>
    <s v="HBL-012030"/>
    <s v="KPEX-SB-124392"/>
    <d v="2023-03-29T00:00:00"/>
    <n v="44454819.799999997"/>
    <n v="0.04"/>
    <n v="165.12"/>
    <n v="4128"/>
    <n v="149768.45000000001"/>
    <x v="13"/>
    <s v="IB"/>
    <x v="0"/>
    <n v="0.04"/>
    <b v="1"/>
    <x v="0"/>
    <x v="2"/>
  </r>
  <r>
    <s v="KAPE-IB-103699-03-01-2023"/>
    <s v="LTM/1124/22-23"/>
    <n v="1268"/>
    <n v="3404.9090000000001"/>
    <s v="HMB-028871"/>
    <s v="KPPE-SB-198527"/>
    <d v="2023-03-29T00:00:00"/>
    <n v="5211685.9800000004"/>
    <n v="0.04"/>
    <n v="59.44"/>
    <n v="1486"/>
    <n v="49963.93"/>
    <x v="13"/>
    <s v="IB"/>
    <x v="0"/>
    <n v="0.04"/>
    <b v="1"/>
    <x v="0"/>
    <x v="2"/>
  </r>
  <r>
    <s v="KAPE-IB-81883-28-11-2022"/>
    <s v="LTM/1119/22-23"/>
    <n v="36040"/>
    <n v="5503.201"/>
    <s v="HBL-012030"/>
    <s v="KPEX-SB-124392"/>
    <d v="2023-03-29T00:00:00"/>
    <n v="44454819.799999997"/>
    <n v="0.25252999999999998"/>
    <n v="375.26"/>
    <n v="1486"/>
    <n v="275614.03000000003"/>
    <x v="13"/>
    <s v="IB"/>
    <x v="0"/>
    <n v="0.25252999999999998"/>
    <b v="1"/>
    <x v="0"/>
    <x v="19"/>
  </r>
  <r>
    <s v="KPAF-TI-12219-26-09-2022"/>
    <s v="LTM/1124/22-23"/>
    <n v="1268"/>
    <n v="9606.2199999999993"/>
    <s v="HMB-028871"/>
    <s v="KPPE-SB-198527"/>
    <d v="2023-03-29T00:00:00"/>
    <n v="5211685.9800000004"/>
    <n v="1"/>
    <n v="3"/>
    <n v="3"/>
    <n v="5790.29"/>
    <x v="13"/>
    <s v="TI"/>
    <x v="2"/>
    <n v="1"/>
    <b v="1"/>
    <x v="0"/>
    <x v="6"/>
  </r>
  <r>
    <s v="KPAF-TI-20885-21-11-2022"/>
    <s v="LTM/1121/22-23"/>
    <n v="35771"/>
    <n v="9606.2199999999993"/>
    <s v="HBL-012089"/>
    <s v="KPEX-SB-124397"/>
    <d v="2023-03-29T00:00:00"/>
    <n v="53368614.579999998"/>
    <n v="1"/>
    <n v="20"/>
    <n v="20"/>
    <n v="1746388"/>
    <x v="13"/>
    <s v="TI"/>
    <x v="2"/>
    <n v="1"/>
    <b v="1"/>
    <x v="0"/>
    <x v="6"/>
  </r>
  <r>
    <s v="KAPW-IB-36765-19-09-2022"/>
    <s v="LTM/1116/22-23"/>
    <n v="20856"/>
    <n v="2847"/>
    <s v="HMB-028485"/>
    <s v="KPEX-SB-125059"/>
    <d v="2023-03-30T00:00:00"/>
    <n v="23457168.670000002"/>
    <n v="0.03"/>
    <n v="263.7"/>
    <n v="8790"/>
    <n v="316974.06"/>
    <x v="13"/>
    <s v="IB"/>
    <x v="0"/>
    <n v="0.03"/>
    <b v="1"/>
    <x v="0"/>
    <x v="2"/>
  </r>
  <r>
    <s v="KAPW-IB-36765-19-09-2022"/>
    <s v="LTM/1119/22-23"/>
    <n v="36040"/>
    <n v="2847"/>
    <s v="HBL-012030"/>
    <s v="KPEX-SB-124392"/>
    <d v="2023-03-29T00:00:00"/>
    <n v="44454819.799999997"/>
    <n v="0.03"/>
    <n v="719.58"/>
    <n v="23986"/>
    <n v="609672.22"/>
    <x v="13"/>
    <s v="IB"/>
    <x v="0"/>
    <n v="0.03"/>
    <b v="1"/>
    <x v="0"/>
    <x v="2"/>
  </r>
  <r>
    <s v="KAPW-IB-36765-19-09-2022"/>
    <s v="LTM/1121/22-23"/>
    <n v="35771"/>
    <n v="2847"/>
    <s v="HBL-012089"/>
    <s v="KPEX-SB-124397"/>
    <d v="2023-03-29T00:00:00"/>
    <n v="53368614.579999998"/>
    <n v="0.03"/>
    <n v="571.29"/>
    <n v="19043"/>
    <n v="704044.6"/>
    <x v="13"/>
    <s v="IB"/>
    <x v="0"/>
    <n v="0.03"/>
    <b v="1"/>
    <x v="0"/>
    <x v="2"/>
  </r>
  <r>
    <s v="KAPW-IB-36765-19-09-2022"/>
    <s v="LTM/1124/22-23"/>
    <n v="1268"/>
    <n v="2847"/>
    <s v="HMB-028871"/>
    <s v="KPPE-SB-198527"/>
    <d v="2023-03-29T00:00:00"/>
    <n v="5211685.9800000004"/>
    <n v="0.03"/>
    <n v="64.69"/>
    <n v="2156.41"/>
    <n v="76287.19"/>
    <x v="13"/>
    <s v="IB"/>
    <x v="0"/>
    <n v="0.03"/>
    <b v="1"/>
    <x v="0"/>
    <x v="2"/>
  </r>
  <r>
    <s v="KAPW-IB-36765-19-09-2022"/>
    <s v="LTM/1127/22-23"/>
    <n v="79241"/>
    <n v="2847"/>
    <s v="HMB-029243"/>
    <s v="KPEX-SB-124402"/>
    <d v="2023-03-29T00:00:00"/>
    <n v="71075928.719999999"/>
    <n v="0.03"/>
    <n v="957.54"/>
    <n v="31918"/>
    <n v="1618698.7899999998"/>
    <x v="13"/>
    <s v="IB"/>
    <x v="0"/>
    <n v="0.03"/>
    <b v="1"/>
    <x v="0"/>
    <x v="2"/>
  </r>
  <r>
    <s v="KAPW-IB-36765-19-09-2022"/>
    <s v="LTM/1129/22-23"/>
    <n v="30033"/>
    <n v="2847"/>
    <s v="HMB-029287"/>
    <s v="KPPE-SB-198089"/>
    <d v="2023-03-29T00:00:00"/>
    <n v="14794144.859999999"/>
    <n v="0.03"/>
    <n v="294.77999999999997"/>
    <n v="9826"/>
    <n v="214173.71"/>
    <x v="13"/>
    <s v="IB"/>
    <x v="0"/>
    <n v="0.03"/>
    <b v="1"/>
    <x v="0"/>
    <x v="2"/>
  </r>
  <r>
    <s v="KAPW-IB-36765-19-09-2022"/>
    <s v="LTM/1133/22-23"/>
    <n v="53753"/>
    <n v="2847"/>
    <s v="HMB-030014"/>
    <s v="KPPE-SB-198854"/>
    <d v="2023-03-29T00:00:00"/>
    <n v="19615864.870000001"/>
    <n v="0.03"/>
    <n v="297.48"/>
    <n v="9916"/>
    <n v="313002.31"/>
    <x v="13"/>
    <s v="IB"/>
    <x v="0"/>
    <n v="0.03"/>
    <b v="1"/>
    <x v="0"/>
    <x v="2"/>
  </r>
  <r>
    <s v="KAPE-IB-196874-29-04-2022"/>
    <s v="LTM/1133/22-23"/>
    <n v="53753"/>
    <n v="5205.12"/>
    <s v="HMB-030014"/>
    <s v="KPPE-SB-198854"/>
    <d v="2023-03-29T00:00:00"/>
    <n v="19615864.870000001"/>
    <n v="1.0101"/>
    <n v="6480.8"/>
    <n v="6416"/>
    <n v="6369350.54"/>
    <x v="13"/>
    <s v="IB"/>
    <x v="0"/>
    <n v="1.0101"/>
    <b v="1"/>
    <x v="0"/>
    <x v="1"/>
  </r>
  <r>
    <s v="KAPS-IB-6595-10-03-2023"/>
    <s v="LTM/1116/22-23"/>
    <n v="20856"/>
    <n v="3402.4189999999999"/>
    <s v="HMB-028485"/>
    <s v="KPEX-SB-125059"/>
    <d v="2023-03-30T00:00:00"/>
    <n v="23457168.670000002"/>
    <n v="0.04"/>
    <n v="351.6"/>
    <n v="8790"/>
    <n v="422632.07999999996"/>
    <x v="13"/>
    <s v="IB"/>
    <x v="0"/>
    <n v="0.04"/>
    <b v="1"/>
    <x v="0"/>
    <x v="2"/>
  </r>
  <r>
    <s v="KAPS-IB-6595-10-03-2023"/>
    <s v="LTM/1119/22-23"/>
    <n v="36040"/>
    <n v="3402.4189999999999"/>
    <s v="HBL-012030"/>
    <s v="KPEX-SB-124392"/>
    <d v="2023-03-29T00:00:00"/>
    <n v="44454819.799999997"/>
    <n v="0.04"/>
    <n v="959.44"/>
    <n v="23986"/>
    <n v="812896.28999999992"/>
    <x v="13"/>
    <s v="IB"/>
    <x v="0"/>
    <n v="0.04"/>
    <b v="1"/>
    <x v="0"/>
    <x v="2"/>
  </r>
  <r>
    <s v="KAPS-IB-6595-10-03-2023"/>
    <s v="LTM/1121/22-23"/>
    <n v="35771"/>
    <n v="3402.4189999999999"/>
    <s v="HBL-012089"/>
    <s v="KPEX-SB-124397"/>
    <d v="2023-03-29T00:00:00"/>
    <n v="53368614.579999998"/>
    <n v="0.04"/>
    <n v="761.72"/>
    <n v="19043"/>
    <n v="938726.13"/>
    <x v="13"/>
    <s v="IB"/>
    <x v="0"/>
    <n v="0.04"/>
    <b v="1"/>
    <x v="0"/>
    <x v="2"/>
  </r>
  <r>
    <s v="KAPS-IB-6595-10-03-2023"/>
    <s v="LTM/1124/22-23"/>
    <n v="1268"/>
    <n v="3402.4189999999999"/>
    <s v="HMB-028871"/>
    <s v="KPPE-SB-198527"/>
    <d v="2023-03-29T00:00:00"/>
    <n v="5211685.9800000004"/>
    <n v="0.04"/>
    <n v="86.259999999999991"/>
    <n v="2156.41"/>
    <n v="101729.14"/>
    <x v="13"/>
    <s v="IB"/>
    <x v="0"/>
    <n v="0.04"/>
    <b v="1"/>
    <x v="0"/>
    <x v="2"/>
  </r>
  <r>
    <s v="KAPS-IB-6595-10-03-2023"/>
    <s v="LTM/1127/22-23"/>
    <n v="79241"/>
    <n v="3402.4189999999999"/>
    <s v="HMB-029243"/>
    <s v="KPEX-SB-124402"/>
    <d v="2023-03-29T00:00:00"/>
    <n v="71075928.719999999"/>
    <n v="0.04"/>
    <n v="1276.72"/>
    <n v="31918"/>
    <n v="2158265.0499999998"/>
    <x v="13"/>
    <s v="IB"/>
    <x v="0"/>
    <n v="0.04"/>
    <b v="1"/>
    <x v="0"/>
    <x v="2"/>
  </r>
  <r>
    <s v="KAPS-IB-6595-10-03-2023"/>
    <s v="LTM/1129/22-23"/>
    <n v="30033"/>
    <n v="3402.4189999999999"/>
    <s v="HMB-029287"/>
    <s v="KPPE-SB-198089"/>
    <d v="2023-03-29T00:00:00"/>
    <n v="14794144.859999999"/>
    <n v="0.04"/>
    <n v="393.03999999999996"/>
    <n v="9826"/>
    <n v="285564.94"/>
    <x v="13"/>
    <s v="IB"/>
    <x v="0"/>
    <n v="0.04"/>
    <b v="1"/>
    <x v="0"/>
    <x v="2"/>
  </r>
  <r>
    <s v="KAPS-IB-6595-10-03-2023"/>
    <s v="LTM/1133/22-23"/>
    <n v="53753"/>
    <n v="3402.4189999999999"/>
    <s v="HMB-030014"/>
    <s v="KPPE-SB-198854"/>
    <d v="2023-03-29T00:00:00"/>
    <n v="19615864.870000001"/>
    <n v="0.04"/>
    <n v="396.64"/>
    <n v="9916"/>
    <n v="417336.42000000004"/>
    <x v="13"/>
    <s v="IB"/>
    <x v="0"/>
    <n v="0.04"/>
    <b v="1"/>
    <x v="0"/>
    <x v="2"/>
  </r>
  <r>
    <s v="KAPE-IB-175199-24-03-2022"/>
    <s v="LTM/1116/22-23"/>
    <n v="20856"/>
    <n v="5402.33"/>
    <s v="HMB-028485"/>
    <s v="KPEX-SB-125059"/>
    <d v="2023-03-30T00:00:00"/>
    <n v="23457168.670000002"/>
    <n v="0.50505"/>
    <n v="2392.83"/>
    <n v="4737.8"/>
    <n v="3274495.16"/>
    <x v="13"/>
    <s v="IB"/>
    <x v="0"/>
    <n v="0.50505"/>
    <b v="1"/>
    <x v="0"/>
    <x v="18"/>
  </r>
  <r>
    <s v="KAPE-IB-175199-24-03-2022"/>
    <s v="LTM/1119/22-23"/>
    <n v="36040"/>
    <n v="5402.33"/>
    <s v="HBL-012030"/>
    <s v="KPEX-SB-124392"/>
    <d v="2023-03-29T00:00:00"/>
    <n v="44454819.799999997"/>
    <n v="0.52524999999999999"/>
    <n v="10430.41"/>
    <n v="19858"/>
    <n v="8707696.870000001"/>
    <x v="13"/>
    <s v="IB"/>
    <x v="0"/>
    <n v="0.52524999999999999"/>
    <b v="1"/>
    <x v="0"/>
    <x v="18"/>
  </r>
  <r>
    <s v="KAPE-IB-175199-24-03-2022"/>
    <s v="LTM/1119/22-23"/>
    <n v="36040"/>
    <n v="5402.33"/>
    <s v="HBL-012030"/>
    <s v="KPEX-SB-124392"/>
    <d v="2023-03-29T00:00:00"/>
    <n v="44454819.799999997"/>
    <n v="0.20202000000000001"/>
    <n v="533.74"/>
    <n v="2642"/>
    <n v="536034.21"/>
    <x v="13"/>
    <s v="IB"/>
    <x v="0"/>
    <n v="0.20202000000000001"/>
    <b v="1"/>
    <x v="0"/>
    <x v="18"/>
  </r>
  <r>
    <s v="KAPE-IB-175199-24-03-2022"/>
    <s v="LTM/1121/22-23"/>
    <n v="35771"/>
    <n v="5402.33"/>
    <s v="HBL-012089"/>
    <s v="KPEX-SB-124397"/>
    <d v="2023-03-29T00:00:00"/>
    <n v="53368614.579999998"/>
    <n v="0.20202000000000001"/>
    <n v="1276.56"/>
    <n v="6319"/>
    <n v="1350221.67"/>
    <x v="13"/>
    <s v="IB"/>
    <x v="0"/>
    <n v="0.20202000000000001"/>
    <b v="1"/>
    <x v="0"/>
    <x v="18"/>
  </r>
  <r>
    <s v="KAPS-IB-6074-08-03-2023"/>
    <s v="LTM/1116/22-23"/>
    <n v="20856"/>
    <n v="5201.009"/>
    <s v="HMB-028485"/>
    <s v="KPEX-SB-125059"/>
    <d v="2023-03-30T00:00:00"/>
    <n v="23457168.670000002"/>
    <n v="0.50505"/>
    <n v="2392.83"/>
    <n v="4737.8"/>
    <n v="3274495.16"/>
    <x v="13"/>
    <s v="IB"/>
    <x v="0"/>
    <n v="0.50505"/>
    <b v="1"/>
    <x v="0"/>
    <x v="10"/>
  </r>
  <r>
    <s v="KAPS-IB-6074-08-03-2023"/>
    <s v="LTM/1119/22-23"/>
    <n v="36040"/>
    <n v="5201.009"/>
    <s v="HBL-012030"/>
    <s v="KPEX-SB-124392"/>
    <d v="2023-03-29T00:00:00"/>
    <n v="44454819.799999997"/>
    <n v="0.48485"/>
    <n v="9628.15"/>
    <n v="19858"/>
    <n v="8037938.6900000004"/>
    <x v="13"/>
    <s v="IB"/>
    <x v="0"/>
    <n v="0.48485"/>
    <b v="1"/>
    <x v="0"/>
    <x v="10"/>
  </r>
  <r>
    <s v="KAPS-IB-6074-08-03-2023"/>
    <s v="LTM/1119/22-23"/>
    <n v="36040"/>
    <n v="5201.009"/>
    <s v="HBL-012030"/>
    <s v="KPEX-SB-124392"/>
    <d v="2023-03-29T00:00:00"/>
    <n v="44454819.799999997"/>
    <n v="0.80808000000000002"/>
    <n v="2134.9499999999998"/>
    <n v="2642"/>
    <n v="2143730.25"/>
    <x v="13"/>
    <s v="IB"/>
    <x v="0"/>
    <n v="0.80808000000000002"/>
    <b v="1"/>
    <x v="0"/>
    <x v="10"/>
  </r>
  <r>
    <s v="KAPS-IB-6074-08-03-2023"/>
    <s v="LTM/1119/22-23"/>
    <n v="36040"/>
    <n v="5201.009"/>
    <s v="HBL-012030"/>
    <s v="KPEX-SB-124392"/>
    <d v="2023-03-29T00:00:00"/>
    <n v="44454819.799999997"/>
    <n v="0.75756999999999997"/>
    <n v="1125.75"/>
    <n v="1486"/>
    <n v="826820.07"/>
    <x v="13"/>
    <s v="IB"/>
    <x v="0"/>
    <n v="0.75756999999999997"/>
    <b v="1"/>
    <x v="0"/>
    <x v="10"/>
  </r>
  <r>
    <s v="KAPS-IB-6074-08-03-2023"/>
    <s v="LTM/1121/22-23"/>
    <n v="35771"/>
    <n v="5201.009"/>
    <s v="HBL-012089"/>
    <s v="KPEX-SB-124397"/>
    <d v="2023-03-29T00:00:00"/>
    <n v="53368614.579999998"/>
    <n v="1.0101"/>
    <n v="12852.51"/>
    <n v="12724"/>
    <n v="16954085.050000001"/>
    <x v="13"/>
    <s v="IB"/>
    <x v="0"/>
    <n v="1.0101"/>
    <b v="1"/>
    <x v="0"/>
    <x v="10"/>
  </r>
  <r>
    <s v="KAPS-IB-6074-08-03-2023"/>
    <s v="LTM/1121/22-23"/>
    <n v="35771"/>
    <n v="5201.009"/>
    <s v="HBL-012089"/>
    <s v="KPEX-SB-124397"/>
    <d v="2023-03-29T00:00:00"/>
    <n v="53368614.579999998"/>
    <n v="0.80808000000000002"/>
    <n v="5106.26"/>
    <n v="6319"/>
    <n v="5400910.7300000004"/>
    <x v="13"/>
    <s v="IB"/>
    <x v="0"/>
    <n v="0.80808000000000002"/>
    <b v="1"/>
    <x v="0"/>
    <x v="10"/>
  </r>
  <r>
    <s v="KAPS-IB-6074-08-03-2023"/>
    <s v="LTM/1127/22-23"/>
    <n v="79241"/>
    <n v="5201.009"/>
    <s v="HMB-029243"/>
    <s v="KPEX-SB-124402"/>
    <d v="2023-03-29T00:00:00"/>
    <n v="71075928.719999999"/>
    <n v="1.0101"/>
    <n v="9271.7099999999991"/>
    <n v="9179"/>
    <n v="11303952.869999999"/>
    <x v="13"/>
    <s v="IB"/>
    <x v="0"/>
    <n v="1.0101"/>
    <b v="1"/>
    <x v="0"/>
    <x v="10"/>
  </r>
  <r>
    <s v="KAPS-IB-6074-08-03-2023"/>
    <s v="LTM/1129/22-23"/>
    <n v="30033"/>
    <n v="5201.009"/>
    <s v="HMB-029287"/>
    <s v="KPPE-SB-198089"/>
    <d v="2023-03-29T00:00:00"/>
    <n v="14794144.859999999"/>
    <n v="0.48485"/>
    <n v="3687.29"/>
    <n v="7605"/>
    <n v="2217182.92"/>
    <x v="13"/>
    <s v="IB"/>
    <x v="0"/>
    <n v="0.48485"/>
    <b v="1"/>
    <x v="0"/>
    <x v="10"/>
  </r>
  <r>
    <s v="KAPS-IB-6074-08-03-2023"/>
    <s v="LTM/1133/22-23"/>
    <n v="53753"/>
    <n v="5201.009"/>
    <s v="HMB-030014"/>
    <s v="KPPE-SB-198854"/>
    <d v="2023-03-29T00:00:00"/>
    <n v="19615864.870000001"/>
    <n v="1.0101"/>
    <n v="3535.36"/>
    <n v="3500"/>
    <n v="4169447.47"/>
    <x v="13"/>
    <s v="IB"/>
    <x v="0"/>
    <n v="1.0101"/>
    <b v="1"/>
    <x v="0"/>
    <x v="10"/>
  </r>
  <r>
    <s v="KAPE-IB-177816-29-03-2022"/>
    <s v="LTM/1124/22-23"/>
    <n v="1268"/>
    <n v="5402.33"/>
    <s v="HMB-028871"/>
    <s v="KPPE-SB-198527"/>
    <d v="2023-03-29T00:00:00"/>
    <n v="5211685.9800000004"/>
    <n v="1.0101"/>
    <n v="2178.19"/>
    <n v="2156.41"/>
    <n v="2568738.4500000002"/>
    <x v="13"/>
    <s v="IB"/>
    <x v="0"/>
    <n v="1.0101"/>
    <b v="1"/>
    <x v="0"/>
    <x v="18"/>
  </r>
  <r>
    <s v="KAPE-IB-177816-29-03-2022"/>
    <s v="LTM/1129/22-23"/>
    <n v="30033"/>
    <n v="5402.33"/>
    <s v="HMB-029287"/>
    <s v="KPPE-SB-198089"/>
    <d v="2023-03-29T00:00:00"/>
    <n v="14794144.859999999"/>
    <n v="0.52524999999999999"/>
    <n v="3994.53"/>
    <n v="7605"/>
    <n v="2401927.62"/>
    <x v="13"/>
    <s v="IB"/>
    <x v="0"/>
    <n v="0.52524999999999999"/>
    <b v="1"/>
    <x v="0"/>
    <x v="18"/>
  </r>
  <r>
    <s v="KAPW-IB-75086-12-12-2022"/>
    <s v="LTM/1116/22-23"/>
    <n v="20856"/>
    <n v="5509.99"/>
    <s v="HMB-028485"/>
    <s v="KPEX-SB-125059"/>
    <d v="2023-03-30T00:00:00"/>
    <n v="23457168.670000002"/>
    <n v="1.0101"/>
    <n v="4093.13"/>
    <n v="4052.2"/>
    <n v="4123538.1100000003"/>
    <x v="13"/>
    <s v="IB"/>
    <x v="0"/>
    <n v="1.0101"/>
    <b v="1"/>
    <x v="0"/>
    <x v="9"/>
  </r>
  <r>
    <s v="PQIB-IB-3057-24-08-2020"/>
    <s v="LTM/1134/22-23"/>
    <n v="1110"/>
    <n v="2701.12"/>
    <s v="HMB-029968"/>
    <s v="KPPE-SB-200022"/>
    <d v="2023-03-31T00:00:00"/>
    <n v="4925664.1500000004"/>
    <n v="1.1000000000000001"/>
    <n v="1903"/>
    <n v="1730"/>
    <n v="2440536.2999999998"/>
    <x v="13"/>
    <s v="IB"/>
    <x v="0"/>
    <n v="1.1000000000000001"/>
    <b v="1"/>
    <x v="0"/>
    <x v="0"/>
  </r>
  <r>
    <s v="PQIB-IB-3057-24-08-2020"/>
    <s v="LTM/1135/22-23"/>
    <n v="50990"/>
    <n v="2701.12"/>
    <s v="HMB-030282"/>
    <s v="KPPE-SB-199762"/>
    <d v="2023-03-30T00:00:00"/>
    <n v="42120009.140000001"/>
    <n v="1.1000000000000001"/>
    <n v="21345.5"/>
    <n v="19405"/>
    <n v="20591089.48"/>
    <x v="13"/>
    <s v="IB"/>
    <x v="0"/>
    <n v="1.1000000000000001"/>
    <b v="1"/>
    <x v="0"/>
    <x v="0"/>
  </r>
  <r>
    <s v="PQIB-IB-3057-24-08-2020"/>
    <s v="LTM/1136/22-23"/>
    <n v="1490"/>
    <n v="2701.12"/>
    <s v="HMB-029931"/>
    <s v="KPEX-SB-126226"/>
    <d v="2023-03-31T00:00:00"/>
    <n v="19774012.02"/>
    <n v="1.1000000000000001"/>
    <n v="8889.1"/>
    <n v="8081"/>
    <n v="9977253.5999999996"/>
    <x v="13"/>
    <s v="IB"/>
    <x v="0"/>
    <n v="1.1000000000000001"/>
    <b v="1"/>
    <x v="0"/>
    <x v="0"/>
  </r>
  <r>
    <s v="PQIB-IB-3057-24-08-2020"/>
    <s v="LTM/1137/22-23"/>
    <n v="23480"/>
    <n v="2701.12"/>
    <s v="HMB-030230"/>
    <s v="KPEX-SB-125729"/>
    <d v="2023-03-31T00:00:00"/>
    <n v="23547559.920000002"/>
    <n v="1.1000000000000001"/>
    <n v="11115.5"/>
    <n v="10105"/>
    <n v="11881252"/>
    <x v="13"/>
    <s v="IB"/>
    <x v="0"/>
    <n v="1.1000000000000001"/>
    <b v="1"/>
    <x v="0"/>
    <x v="0"/>
  </r>
  <r>
    <s v="PQIB-IB-3057-24-08-2020"/>
    <s v="LTM/1138/22-23"/>
    <n v="16552"/>
    <n v="2701.12"/>
    <s v="HMB-030122"/>
    <s v="KPPE-SB-199958"/>
    <d v="2023-03-31T00:00:00"/>
    <n v="13312742.310000001"/>
    <n v="0.8"/>
    <n v="3073.4700000000003"/>
    <n v="3841.83"/>
    <n v="12184280.620000001"/>
    <x v="13"/>
    <s v="IB"/>
    <x v="0"/>
    <n v="0.8"/>
    <b v="1"/>
    <x v="0"/>
    <x v="0"/>
  </r>
  <r>
    <s v="PQIB-IB-3057-24-08-2020"/>
    <s v="LTM/1141/22-23"/>
    <n v="64200"/>
    <n v="2701.12"/>
    <s v="MCB-021674"/>
    <s v="KPEX-SB-126287"/>
    <d v="2023-03-31T00:00:00"/>
    <n v="46461388.43"/>
    <n v="1.1000000000000001"/>
    <n v="21819.600000000002"/>
    <n v="19836"/>
    <n v="23349989.130000003"/>
    <x v="13"/>
    <s v="IB"/>
    <x v="0"/>
    <n v="1.1000000000000001"/>
    <b v="1"/>
    <x v="0"/>
    <x v="0"/>
  </r>
  <r>
    <s v="PQIB-IB-3057-24-08-2020"/>
    <s v="LTM/1142/22-23"/>
    <n v="55547"/>
    <n v="2701.12"/>
    <s v="HMB-030421"/>
    <s v="KPEX-SB-126227"/>
    <d v="2023-03-31T00:00:00"/>
    <n v="19810811.82"/>
    <n v="0.8"/>
    <n v="8134.4"/>
    <n v="10168"/>
    <n v="8429682.9700000007"/>
    <x v="13"/>
    <s v="IB"/>
    <x v="0"/>
    <n v="0.8"/>
    <b v="1"/>
    <x v="0"/>
    <x v="0"/>
  </r>
  <r>
    <s v="PQIB-IB-3057-24-08-2020"/>
    <s v="LTM/1143/22-23"/>
    <n v="7368"/>
    <n v="2701.12"/>
    <s v="HMB-030495"/>
    <s v="KPPE-SB-199584"/>
    <d v="2023-03-30T00:00:00"/>
    <n v="4145528.73"/>
    <n v="1.1000000000000001"/>
    <n v="2798.3999999999996"/>
    <n v="2544"/>
    <n v="2018677.57"/>
    <x v="13"/>
    <s v="IB"/>
    <x v="0"/>
    <n v="1.1000000000000001"/>
    <b v="1"/>
    <x v="0"/>
    <x v="0"/>
  </r>
  <r>
    <s v="PQIB-IB-3057-24-08-2020"/>
    <s v="LTM/1144/22-23"/>
    <n v="31110"/>
    <n v="2701.12"/>
    <s v="MCB-021773"/>
    <s v="KPEX-SB-126231"/>
    <d v="2023-03-31T00:00:00"/>
    <n v="32137183.84"/>
    <n v="1.1000000000000001"/>
    <n v="24828.11"/>
    <n v="22571"/>
    <n v="30159138.580000002"/>
    <x v="13"/>
    <s v="IB"/>
    <x v="0"/>
    <n v="1.1000000000000001"/>
    <b v="1"/>
    <x v="0"/>
    <x v="0"/>
  </r>
  <r>
    <s v="PQIB-IB-3057-24-08-2020"/>
    <s v="LTM/1145/22-23"/>
    <n v="34010"/>
    <n v="2701.12"/>
    <s v="MCB-021821"/>
    <s v="KPEX-SB-126299"/>
    <d v="2023-03-31T00:00:00"/>
    <n v="31768886"/>
    <n v="1.1000000000000001"/>
    <n v="22631.399999999998"/>
    <n v="20574"/>
    <n v="16329036.780000001"/>
    <x v="13"/>
    <s v="IB"/>
    <x v="0"/>
    <n v="1.1000000000000001"/>
    <b v="1"/>
    <x v="0"/>
    <x v="0"/>
  </r>
  <r>
    <s v="KAPE-IB-103699-03-01-2023"/>
    <s v="LTM/1134/22-23"/>
    <n v="1110"/>
    <n v="3404.9090000000001"/>
    <s v="HMB-029968"/>
    <s v="KPPE-SB-200022"/>
    <d v="2023-03-31T00:00:00"/>
    <n v="4925664.1500000004"/>
    <n v="0.04"/>
    <n v="69.2"/>
    <n v="1730"/>
    <n v="88746.77"/>
    <x v="13"/>
    <s v="IB"/>
    <x v="0"/>
    <n v="0.04"/>
    <b v="1"/>
    <x v="0"/>
    <x v="2"/>
  </r>
  <r>
    <s v="KAPE-IB-103699-03-01-2023"/>
    <s v="LTM/1144/22-23"/>
    <n v="31110"/>
    <n v="3404.9090000000001"/>
    <s v="MCB-021773"/>
    <s v="KPEX-SB-126231"/>
    <d v="2023-03-31T00:00:00"/>
    <n v="32137183.84"/>
    <n v="0.04"/>
    <n v="49.989999999999995"/>
    <n v="1249.75"/>
    <n v="58828.17"/>
    <x v="13"/>
    <s v="IB"/>
    <x v="0"/>
    <n v="0.04"/>
    <b v="1"/>
    <x v="0"/>
    <x v="2"/>
  </r>
  <r>
    <s v="KAPE-IB-81883-28-11-2022"/>
    <s v="LTM/1145/22-23"/>
    <n v="34010"/>
    <n v="5503.201"/>
    <s v="MCB-021821"/>
    <s v="KPEX-SB-126299"/>
    <d v="2023-03-31T00:00:00"/>
    <n v="31768886"/>
    <n v="0.20202000000000001"/>
    <n v="2676.1600000000003"/>
    <n v="13247"/>
    <n v="1431538.54"/>
    <x v="13"/>
    <s v="IB"/>
    <x v="0"/>
    <n v="0.20202000000000001"/>
    <b v="1"/>
    <x v="0"/>
    <x v="19"/>
  </r>
  <r>
    <s v="KAPW-TI-57888-05-11-2022"/>
    <s v="LTM/1138/22-23"/>
    <n v="16552"/>
    <n v="9606.1"/>
    <s v="HMB-030122"/>
    <s v="KPPE-SB-199958"/>
    <d v="2023-03-31T00:00:00"/>
    <n v="13312742.310000001"/>
    <n v="1"/>
    <n v="15"/>
    <n v="15"/>
    <n v="62369.68"/>
    <x v="13"/>
    <s v="TI"/>
    <x v="2"/>
    <n v="1"/>
    <b v="1"/>
    <x v="0"/>
    <x v="6"/>
  </r>
  <r>
    <s v="KAPW-TI-57888-05-11-2022"/>
    <s v="LTM/1139/22-23"/>
    <n v="32582"/>
    <n v="9606.1"/>
    <s v="HMB-030542"/>
    <s v="KPEX-SB-125743"/>
    <d v="2023-03-31T00:00:00"/>
    <n v="59378893.079999998"/>
    <n v="1"/>
    <n v="25"/>
    <n v="25"/>
    <n v="1791116.96"/>
    <x v="13"/>
    <s v="TI"/>
    <x v="2"/>
    <n v="1"/>
    <b v="1"/>
    <x v="0"/>
    <x v="6"/>
  </r>
  <r>
    <s v="KPAF-TI-12219-26-09-2022"/>
    <s v="LTM/1139/22-23"/>
    <n v="32582"/>
    <n v="9606.2199999999993"/>
    <s v="HMB-030542"/>
    <s v="KPEX-SB-125743"/>
    <d v="2023-03-31T00:00:00"/>
    <n v="59378893.079999998"/>
    <n v="1"/>
    <n v="5"/>
    <n v="5"/>
    <n v="448096"/>
    <x v="13"/>
    <s v="TI"/>
    <x v="2"/>
    <n v="1"/>
    <b v="1"/>
    <x v="0"/>
    <x v="6"/>
  </r>
  <r>
    <s v="KAPW-IB-101716-08-02-2023"/>
    <s v="LTM/1143/22-23"/>
    <n v="7368"/>
    <n v="3906.9029999999998"/>
    <s v="HMB-030495"/>
    <s v="KPPE-SB-199584"/>
    <d v="2023-03-30T00:00:00"/>
    <n v="4145528.73"/>
    <n v="0.04"/>
    <n v="56.84"/>
    <n v="1421"/>
    <n v="44817.74"/>
    <x v="13"/>
    <s v="IB"/>
    <x v="0"/>
    <n v="0.04"/>
    <b v="1"/>
    <x v="0"/>
    <x v="17"/>
  </r>
  <r>
    <s v="KAPW-IB-36765-19-09-2022"/>
    <s v="LTM/1134/22-23"/>
    <n v="1110"/>
    <n v="2847"/>
    <s v="HMB-029968"/>
    <s v="KPPE-SB-200022"/>
    <d v="2023-03-31T00:00:00"/>
    <n v="4925664.1500000004"/>
    <n v="0.03"/>
    <n v="51.9"/>
    <n v="1730"/>
    <n v="66560.08"/>
    <x v="13"/>
    <s v="IB"/>
    <x v="0"/>
    <n v="0.03"/>
    <b v="1"/>
    <x v="0"/>
    <x v="2"/>
  </r>
  <r>
    <s v="KAPW-IB-36765-19-09-2022"/>
    <s v="LTM/1135/22-23"/>
    <n v="50990"/>
    <n v="2847"/>
    <s v="HMB-030282"/>
    <s v="KPPE-SB-199762"/>
    <d v="2023-03-30T00:00:00"/>
    <n v="42120009.140000001"/>
    <n v="0.03"/>
    <n v="582.15"/>
    <n v="19405"/>
    <n v="561575.17000000004"/>
    <x v="13"/>
    <s v="IB"/>
    <x v="0"/>
    <n v="0.03"/>
    <b v="1"/>
    <x v="0"/>
    <x v="2"/>
  </r>
  <r>
    <s v="KAPW-IB-36765-19-09-2022"/>
    <s v="LTM/1136/22-23"/>
    <n v="1490"/>
    <n v="2847"/>
    <s v="HMB-029931"/>
    <s v="KPEX-SB-126226"/>
    <d v="2023-03-31T00:00:00"/>
    <n v="19774012.02"/>
    <n v="0.03"/>
    <n v="242.42999999999998"/>
    <n v="8081"/>
    <n v="272106.90999999997"/>
    <x v="13"/>
    <s v="IB"/>
    <x v="0"/>
    <n v="0.03"/>
    <b v="1"/>
    <x v="0"/>
    <x v="2"/>
  </r>
  <r>
    <s v="KAPW-IB-36765-19-09-2022"/>
    <s v="LTM/1137/22-23"/>
    <n v="23480"/>
    <n v="2847"/>
    <s v="HMB-030230"/>
    <s v="KPEX-SB-125729"/>
    <d v="2023-03-31T00:00:00"/>
    <n v="23547559.920000002"/>
    <n v="0.03"/>
    <n v="303.14999999999998"/>
    <n v="10105"/>
    <n v="324034.14"/>
    <x v="13"/>
    <s v="IB"/>
    <x v="0"/>
    <n v="0.03"/>
    <b v="1"/>
    <x v="0"/>
    <x v="2"/>
  </r>
  <r>
    <s v="KAPW-IB-36765-19-09-2022"/>
    <s v="LTM/1138/22-23"/>
    <n v="16552"/>
    <n v="2847"/>
    <s v="HMB-030122"/>
    <s v="KPPE-SB-199958"/>
    <d v="2023-03-31T00:00:00"/>
    <n v="13312742.310000001"/>
    <n v="0.03"/>
    <n v="115.25"/>
    <n v="3841.83"/>
    <n v="456890.51"/>
    <x v="13"/>
    <s v="IB"/>
    <x v="0"/>
    <n v="0.03"/>
    <b v="1"/>
    <x v="0"/>
    <x v="2"/>
  </r>
  <r>
    <s v="KAPW-IB-36765-19-09-2022"/>
    <s v="LTM/1141/22-23"/>
    <n v="64200"/>
    <n v="2847"/>
    <s v="MCB-021674"/>
    <s v="KPEX-SB-126287"/>
    <d v="2023-03-31T00:00:00"/>
    <n v="46461388.43"/>
    <n v="0.03"/>
    <n v="595.08000000000004"/>
    <n v="19836"/>
    <n v="636817.89"/>
    <x v="13"/>
    <s v="IB"/>
    <x v="0"/>
    <n v="0.03"/>
    <b v="1"/>
    <x v="0"/>
    <x v="2"/>
  </r>
  <r>
    <s v="KAPW-IB-36765-19-09-2022"/>
    <s v="LTM/1142/22-23"/>
    <n v="55547"/>
    <n v="2847"/>
    <s v="HMB-030421"/>
    <s v="KPEX-SB-126227"/>
    <d v="2023-03-31T00:00:00"/>
    <n v="19810811.82"/>
    <n v="0.03"/>
    <n v="305.04000000000002"/>
    <n v="10168"/>
    <n v="316113.11"/>
    <x v="13"/>
    <s v="IB"/>
    <x v="0"/>
    <n v="0.03"/>
    <b v="1"/>
    <x v="0"/>
    <x v="2"/>
  </r>
  <r>
    <s v="KAPW-IB-36765-19-09-2022"/>
    <s v="LTM/1143/22-23"/>
    <n v="7368"/>
    <n v="2847"/>
    <s v="HMB-030495"/>
    <s v="KPPE-SB-199584"/>
    <d v="2023-03-30T00:00:00"/>
    <n v="4145528.73"/>
    <n v="0.03"/>
    <n v="76.319999999999993"/>
    <n v="2544"/>
    <n v="55054.840000000004"/>
    <x v="13"/>
    <s v="IB"/>
    <x v="0"/>
    <n v="0.03"/>
    <b v="1"/>
    <x v="0"/>
    <x v="2"/>
  </r>
  <r>
    <s v="KAPW-IB-36765-19-09-2022"/>
    <s v="LTM/1144/22-23"/>
    <n v="31110"/>
    <n v="2847"/>
    <s v="MCB-021773"/>
    <s v="KPEX-SB-126231"/>
    <d v="2023-03-31T00:00:00"/>
    <n v="32137183.84"/>
    <n v="0.03"/>
    <n v="677.13"/>
    <n v="22571"/>
    <n v="822521.74"/>
    <x v="13"/>
    <s v="IB"/>
    <x v="0"/>
    <n v="0.03"/>
    <b v="1"/>
    <x v="0"/>
    <x v="2"/>
  </r>
  <r>
    <s v="KAPW-IB-36765-19-09-2022"/>
    <s v="LTM/1145/22-23"/>
    <n v="34010"/>
    <n v="2847"/>
    <s v="MCB-021821"/>
    <s v="KPEX-SB-126299"/>
    <d v="2023-03-31T00:00:00"/>
    <n v="31768886"/>
    <n v="0.03"/>
    <n v="617.22"/>
    <n v="20574"/>
    <n v="445337.36000000004"/>
    <x v="13"/>
    <s v="IB"/>
    <x v="0"/>
    <n v="0.03"/>
    <b v="1"/>
    <x v="0"/>
    <x v="2"/>
  </r>
  <r>
    <s v="KAPW-IB-108664-24-02-2023"/>
    <s v="LTM/1141/22-23"/>
    <n v="64200"/>
    <n v="3204.1190000000001"/>
    <s v="MCB-021674"/>
    <s v="KPEX-SB-126287"/>
    <d v="2023-03-31T00:00:00"/>
    <n v="46461388.43"/>
    <n v="7.0000000000000007E-2"/>
    <n v="84.88"/>
    <n v="1212.57"/>
    <n v="113147.03"/>
    <x v="13"/>
    <s v="IB"/>
    <x v="0"/>
    <n v="7.0000000000000007E-2"/>
    <b v="1"/>
    <x v="0"/>
    <x v="8"/>
  </r>
  <r>
    <s v="KAPS-IB-6595-10-03-2023"/>
    <s v="LTM/1134/22-23"/>
    <n v="1110"/>
    <n v="3402.4189999999999"/>
    <s v="HMB-029968"/>
    <s v="KPPE-SB-200022"/>
    <d v="2023-03-31T00:00:00"/>
    <n v="4925664.1500000004"/>
    <n v="0.04"/>
    <n v="69.2"/>
    <n v="1730"/>
    <n v="88746.77"/>
    <x v="13"/>
    <s v="IB"/>
    <x v="0"/>
    <n v="0.04"/>
    <b v="1"/>
    <x v="0"/>
    <x v="2"/>
  </r>
  <r>
    <s v="KAPS-IB-6595-10-03-2023"/>
    <s v="LTM/1135/22-23"/>
    <n v="50990"/>
    <n v="3402.4189999999999"/>
    <s v="HMB-030282"/>
    <s v="KPPE-SB-199762"/>
    <d v="2023-03-30T00:00:00"/>
    <n v="42120009.140000001"/>
    <n v="0.04"/>
    <n v="776.2"/>
    <n v="19405"/>
    <n v="748766.89"/>
    <x v="13"/>
    <s v="IB"/>
    <x v="0"/>
    <n v="0.04"/>
    <b v="1"/>
    <x v="0"/>
    <x v="2"/>
  </r>
  <r>
    <s v="KAPS-IB-6595-10-03-2023"/>
    <s v="LTM/1136/22-23"/>
    <n v="1490"/>
    <n v="3402.4189999999999"/>
    <s v="HMB-029931"/>
    <s v="KPEX-SB-126226"/>
    <d v="2023-03-31T00:00:00"/>
    <n v="19774012.02"/>
    <n v="0.04"/>
    <n v="323.24"/>
    <n v="8081"/>
    <n v="362809.22"/>
    <x v="13"/>
    <s v="IB"/>
    <x v="0"/>
    <n v="0.04"/>
    <b v="1"/>
    <x v="0"/>
    <x v="2"/>
  </r>
  <r>
    <s v="KAPS-IB-6595-10-03-2023"/>
    <s v="LTM/1137/22-23"/>
    <n v="23480"/>
    <n v="3402.4189999999999"/>
    <s v="HMB-030230"/>
    <s v="KPEX-SB-125729"/>
    <d v="2023-03-31T00:00:00"/>
    <n v="23547559.920000002"/>
    <n v="0.04"/>
    <n v="404.2"/>
    <n v="10105"/>
    <n v="432045.52"/>
    <x v="13"/>
    <s v="IB"/>
    <x v="0"/>
    <n v="0.04"/>
    <b v="1"/>
    <x v="0"/>
    <x v="2"/>
  </r>
  <r>
    <s v="KAPS-IB-6595-10-03-2023"/>
    <s v="LTM/1138/22-23"/>
    <n v="16552"/>
    <n v="3402.4189999999999"/>
    <s v="HMB-030122"/>
    <s v="KPPE-SB-199958"/>
    <d v="2023-03-31T00:00:00"/>
    <n v="13312742.310000001"/>
    <n v="0.04"/>
    <n v="153.67000000000002"/>
    <n v="3841.83"/>
    <n v="609201.19999999995"/>
    <x v="13"/>
    <s v="IB"/>
    <x v="0"/>
    <n v="0.04"/>
    <b v="1"/>
    <x v="0"/>
    <x v="2"/>
  </r>
  <r>
    <s v="KAPS-IB-6595-10-03-2023"/>
    <s v="LTM/1141/22-23"/>
    <n v="64200"/>
    <n v="3402.4189999999999"/>
    <s v="MCB-021674"/>
    <s v="KPEX-SB-126287"/>
    <d v="2023-03-31T00:00:00"/>
    <n v="46461388.43"/>
    <n v="0.04"/>
    <n v="793.43999999999994"/>
    <n v="19836"/>
    <n v="849090.52"/>
    <x v="13"/>
    <s v="IB"/>
    <x v="0"/>
    <n v="0.04"/>
    <b v="1"/>
    <x v="0"/>
    <x v="2"/>
  </r>
  <r>
    <s v="KAPS-IB-6595-10-03-2023"/>
    <s v="LTM/1142/22-23"/>
    <n v="55547"/>
    <n v="3402.4189999999999"/>
    <s v="HMB-030421"/>
    <s v="KPEX-SB-126227"/>
    <d v="2023-03-31T00:00:00"/>
    <n v="19810811.82"/>
    <n v="0.04"/>
    <n v="406.72"/>
    <n v="10168"/>
    <n v="421484.15"/>
    <x v="13"/>
    <s v="IB"/>
    <x v="0"/>
    <n v="0.04"/>
    <b v="1"/>
    <x v="0"/>
    <x v="2"/>
  </r>
  <r>
    <s v="KAPS-IB-6595-10-03-2023"/>
    <s v="LTM/1143/22-23"/>
    <n v="7368"/>
    <n v="3402.4189999999999"/>
    <s v="HMB-030495"/>
    <s v="KPPE-SB-199584"/>
    <d v="2023-03-30T00:00:00"/>
    <n v="4145528.73"/>
    <n v="0.04"/>
    <n v="56.84"/>
    <n v="1421"/>
    <n v="44817.74"/>
    <x v="13"/>
    <s v="IB"/>
    <x v="0"/>
    <n v="0.04"/>
    <b v="1"/>
    <x v="0"/>
    <x v="2"/>
  </r>
  <r>
    <s v="KAPS-IB-6595-10-03-2023"/>
    <s v="LTM/1144/22-23"/>
    <n v="31110"/>
    <n v="3402.4189999999999"/>
    <s v="MCB-021773"/>
    <s v="KPEX-SB-126231"/>
    <d v="2023-03-31T00:00:00"/>
    <n v="32137183.84"/>
    <n v="0.04"/>
    <n v="902.84"/>
    <n v="22571"/>
    <n v="1096695.51"/>
    <x v="13"/>
    <s v="IB"/>
    <x v="0"/>
    <n v="0.04"/>
    <b v="1"/>
    <x v="0"/>
    <x v="2"/>
  </r>
  <r>
    <s v="KAPS-IB-6074-08-03-2023"/>
    <s v="LTM/1134/22-23"/>
    <n v="1110"/>
    <n v="5201.009"/>
    <s v="HMB-029968"/>
    <s v="KPPE-SB-200022"/>
    <d v="2023-03-31T00:00:00"/>
    <n v="4925664.1500000004"/>
    <n v="0.60606000000000004"/>
    <n v="1048.48"/>
    <n v="1730"/>
    <n v="1344641.88"/>
    <x v="13"/>
    <s v="IB"/>
    <x v="0"/>
    <n v="0.60606000000000004"/>
    <b v="1"/>
    <x v="0"/>
    <x v="10"/>
  </r>
  <r>
    <s v="KAPS-IB-6074-08-03-2023"/>
    <s v="LTM/1135/22-23"/>
    <n v="50990"/>
    <n v="5201.009"/>
    <s v="HMB-030282"/>
    <s v="KPPE-SB-199762"/>
    <d v="2023-03-30T00:00:00"/>
    <n v="42120009.140000001"/>
    <n v="0.55554999999999999"/>
    <n v="10780.45"/>
    <n v="19405"/>
    <n v="10399438.310000001"/>
    <x v="13"/>
    <s v="IB"/>
    <x v="0"/>
    <n v="0.55554999999999999"/>
    <b v="1"/>
    <x v="0"/>
    <x v="10"/>
  </r>
  <r>
    <s v="KAPS-IB-6074-08-03-2023"/>
    <s v="LTM/1136/22-23"/>
    <n v="1490"/>
    <n v="5201.009"/>
    <s v="HMB-029931"/>
    <s v="KPEX-SB-126226"/>
    <d v="2023-03-31T00:00:00"/>
    <n v="19774012.02"/>
    <n v="0.60606000000000004"/>
    <n v="4897.57"/>
    <n v="8081"/>
    <n v="5497103.1200000001"/>
    <x v="13"/>
    <s v="IB"/>
    <x v="0"/>
    <n v="0.60606000000000004"/>
    <b v="1"/>
    <x v="0"/>
    <x v="10"/>
  </r>
  <r>
    <s v="KAPS-IB-6074-08-03-2023"/>
    <s v="LTM/1137/22-23"/>
    <n v="23480"/>
    <n v="5201.009"/>
    <s v="HMB-030230"/>
    <s v="KPEX-SB-125729"/>
    <d v="2023-03-31T00:00:00"/>
    <n v="23547559.920000002"/>
    <n v="1.0101"/>
    <n v="10207.060000000001"/>
    <n v="10105"/>
    <n v="10910228.32"/>
    <x v="13"/>
    <s v="IB"/>
    <x v="0"/>
    <n v="1.0101"/>
    <b v="1"/>
    <x v="0"/>
    <x v="10"/>
  </r>
  <r>
    <s v="KAPS-IB-6074-08-03-2023"/>
    <s v="LTM/1141/22-23"/>
    <n v="64200"/>
    <n v="5201.009"/>
    <s v="MCB-021674"/>
    <s v="KPEX-SB-126287"/>
    <d v="2023-03-31T00:00:00"/>
    <n v="46461388.43"/>
    <n v="1.0101"/>
    <n v="323.23"/>
    <n v="320"/>
    <n v="495913.85"/>
    <x v="13"/>
    <s v="IB"/>
    <x v="0"/>
    <n v="1.0100899999999999"/>
    <b v="0"/>
    <x v="0"/>
    <x v="10"/>
  </r>
  <r>
    <s v="KAPS-IB-6074-08-03-2023"/>
    <s v="LTM/1141/22-23"/>
    <n v="64200"/>
    <n v="5201.009"/>
    <s v="MCB-021674"/>
    <s v="KPEX-SB-126287"/>
    <d v="2023-03-31T00:00:00"/>
    <n v="46461388.43"/>
    <n v="0.48485"/>
    <n v="9189.84"/>
    <n v="18954"/>
    <n v="9724680.8000000007"/>
    <x v="13"/>
    <s v="IB"/>
    <x v="0"/>
    <n v="0.48485"/>
    <b v="1"/>
    <x v="0"/>
    <x v="10"/>
  </r>
  <r>
    <s v="KAPS-IB-6074-08-03-2023"/>
    <s v="LTM/1141/22-23"/>
    <n v="64200"/>
    <n v="5201.009"/>
    <s v="MCB-021674"/>
    <s v="KPEX-SB-126287"/>
    <d v="2023-03-31T00:00:00"/>
    <n v="46461388.43"/>
    <n v="0.80808000000000002"/>
    <n v="454.14"/>
    <n v="562"/>
    <n v="548725.38"/>
    <x v="13"/>
    <s v="IB"/>
    <x v="0"/>
    <n v="0.80808000000000002"/>
    <b v="1"/>
    <x v="0"/>
    <x v="10"/>
  </r>
  <r>
    <s v="KAPS-IB-6074-08-03-2023"/>
    <s v="LTM/1142/22-23"/>
    <n v="55547"/>
    <n v="5201.009"/>
    <s v="HMB-030421"/>
    <s v="KPEX-SB-126227"/>
    <d v="2023-03-31T00:00:00"/>
    <n v="19810811.82"/>
    <n v="1.0101"/>
    <n v="10270.700000000001"/>
    <n v="10168"/>
    <n v="10643531.77"/>
    <x v="13"/>
    <s v="IB"/>
    <x v="0"/>
    <n v="1.0101"/>
    <b v="1"/>
    <x v="0"/>
    <x v="10"/>
  </r>
  <r>
    <s v="KAPS-IB-6074-08-03-2023"/>
    <s v="LTM/1143/22-23"/>
    <n v="7368"/>
    <n v="5201.009"/>
    <s v="HMB-030495"/>
    <s v="KPPE-SB-199584"/>
    <d v="2023-03-30T00:00:00"/>
    <n v="4145528.73"/>
    <n v="0.48485"/>
    <n v="1233.46"/>
    <n v="2544"/>
    <n v="889778.75"/>
    <x v="13"/>
    <s v="IB"/>
    <x v="0"/>
    <n v="0.48485"/>
    <b v="1"/>
    <x v="0"/>
    <x v="10"/>
  </r>
  <r>
    <s v="KAPS-IB-6074-08-03-2023"/>
    <s v="LTM/1145/22-23"/>
    <n v="34010"/>
    <n v="5201.009"/>
    <s v="MCB-021821"/>
    <s v="KPEX-SB-126299"/>
    <d v="2023-03-31T00:00:00"/>
    <n v="31768886"/>
    <n v="1.0101"/>
    <n v="7401.0066999999999"/>
    <n v="7327"/>
    <n v="7836829.7200000007"/>
    <x v="13"/>
    <s v="IB"/>
    <x v="0"/>
    <n v="1.0101"/>
    <b v="1"/>
    <x v="0"/>
    <x v="10"/>
  </r>
  <r>
    <s v="KAPS-IB-6074-08-03-2023"/>
    <s v="LTM/1145/22-23"/>
    <n v="34010"/>
    <n v="5201.009"/>
    <s v="MCB-021821"/>
    <s v="KPEX-SB-126299"/>
    <d v="2023-03-31T00:00:00"/>
    <n v="31768886"/>
    <n v="0.80808000000000002"/>
    <n v="10704.630000000001"/>
    <n v="13247"/>
    <n v="5726143.5800000001"/>
    <x v="13"/>
    <s v="IB"/>
    <x v="0"/>
    <n v="0.80808000000000002"/>
    <b v="1"/>
    <x v="0"/>
    <x v="10"/>
  </r>
  <r>
    <s v="PQZI-EP-5011-25-08-2022"/>
    <s v="LTM/1139/22-23"/>
    <n v="32582"/>
    <n v="9607.11"/>
    <s v="HMB-030542"/>
    <s v="KPEX-SB-125743"/>
    <d v="2023-03-31T00:00:00"/>
    <n v="59378893.079999998"/>
    <n v="1"/>
    <n v="220"/>
    <n v="220"/>
    <n v="1515253"/>
    <x v="13"/>
    <s v="EP"/>
    <x v="2"/>
    <n v="1"/>
    <b v="1"/>
    <x v="0"/>
    <x v="6"/>
  </r>
  <r>
    <s v="KAPE-IB-177816-29-03-2022"/>
    <s v="LTM/1134/22-23"/>
    <n v="1110"/>
    <n v="5402.33"/>
    <s v="HMB-029968"/>
    <s v="KPPE-SB-200022"/>
    <d v="2023-03-31T00:00:00"/>
    <n v="4925664.1500000004"/>
    <n v="0.40404000000000001"/>
    <n v="698.99"/>
    <n v="1730"/>
    <n v="896432.19"/>
    <x v="13"/>
    <s v="IB"/>
    <x v="0"/>
    <n v="0.40404000000000001"/>
    <b v="1"/>
    <x v="0"/>
    <x v="18"/>
  </r>
  <r>
    <s v="KAPE-IB-177816-29-03-2022"/>
    <s v="LTM/1135/22-23"/>
    <n v="50990"/>
    <n v="5402.33"/>
    <s v="HMB-030282"/>
    <s v="KPPE-SB-199762"/>
    <d v="2023-03-30T00:00:00"/>
    <n v="42120009.140000001"/>
    <n v="0.45455000000000001"/>
    <n v="3432.74"/>
    <n v="7551.95"/>
    <n v="3311417.23"/>
    <x v="13"/>
    <s v="IB"/>
    <x v="0"/>
    <n v="0.45455000000000001"/>
    <b v="1"/>
    <x v="0"/>
    <x v="18"/>
  </r>
  <r>
    <s v="KAPE-IB-177816-29-03-2022"/>
    <s v="LTM/1136/22-23"/>
    <n v="1490"/>
    <n v="5402.33"/>
    <s v="HMB-029931"/>
    <s v="KPEX-SB-126226"/>
    <d v="2023-03-31T00:00:00"/>
    <n v="19774012.02"/>
    <n v="0.40404000000000001"/>
    <n v="3265.05"/>
    <n v="8081"/>
    <n v="3664739.14"/>
    <x v="13"/>
    <s v="IB"/>
    <x v="0"/>
    <n v="0.40404000000000001"/>
    <b v="1"/>
    <x v="0"/>
    <x v="18"/>
  </r>
  <r>
    <s v="KAPE-IB-177816-29-03-2022"/>
    <s v="LTM/1141/22-23"/>
    <n v="64200"/>
    <n v="5402.33"/>
    <s v="MCB-021674"/>
    <s v="KPEX-SB-126287"/>
    <d v="2023-03-31T00:00:00"/>
    <n v="46461388.43"/>
    <n v="0.52524999999999999"/>
    <n v="9955.5899999999983"/>
    <n v="18954"/>
    <n v="10534972.460000001"/>
    <x v="13"/>
    <s v="IB"/>
    <x v="0"/>
    <n v="0.52524999999999999"/>
    <b v="1"/>
    <x v="0"/>
    <x v="18"/>
  </r>
  <r>
    <s v="KAPE-IB-177816-29-03-2022"/>
    <s v="LTM/1141/22-23"/>
    <n v="64200"/>
    <n v="5402.33"/>
    <s v="MCB-021674"/>
    <s v="KPEX-SB-126287"/>
    <d v="2023-03-31T00:00:00"/>
    <n v="46461388.43"/>
    <n v="0.20202000000000001"/>
    <n v="113.54"/>
    <n v="562"/>
    <n v="137187.39000000001"/>
    <x v="13"/>
    <s v="IB"/>
    <x v="0"/>
    <n v="0.20202999999999999"/>
    <b v="0"/>
    <x v="0"/>
    <x v="18"/>
  </r>
  <r>
    <s v="PQZI-EP-4978-25-08-2022"/>
    <s v="LTM/1139/22-23"/>
    <n v="32582"/>
    <n v="9607.2000000000007"/>
    <s v="HMB-030542"/>
    <s v="KPEX-SB-125743"/>
    <d v="2023-03-31T00:00:00"/>
    <n v="59378893.079999998"/>
    <n v="1"/>
    <n v="12.2"/>
    <n v="12.2"/>
    <n v="874065.08"/>
    <x v="13"/>
    <s v="EP"/>
    <x v="2"/>
    <n v="1"/>
    <b v="1"/>
    <x v="0"/>
    <x v="6"/>
  </r>
  <r>
    <s v="PQZI-EP-4978-25-08-2022"/>
    <s v="LTM/1139/22-23"/>
    <n v="32582"/>
    <n v="9607.11"/>
    <s v="HMB-030542"/>
    <s v="KPEX-SB-125743"/>
    <d v="2023-03-31T00:00:00"/>
    <n v="59378893.079999998"/>
    <n v="1"/>
    <n v="500.69"/>
    <n v="500.69"/>
    <n v="35871773.969999999"/>
    <x v="13"/>
    <s v="EP"/>
    <x v="2"/>
    <n v="1"/>
    <b v="1"/>
    <x v="0"/>
    <x v="6"/>
  </r>
  <r>
    <s v="KAPW-IB-108654-24-02-2023"/>
    <s v="LTM/1135/22-23"/>
    <n v="50990"/>
    <n v="3204.16"/>
    <s v="HMB-030282"/>
    <s v="KPPE-SB-199762"/>
    <d v="2023-03-30T00:00:00"/>
    <n v="42120009.140000001"/>
    <n v="7.0000000000000007E-2"/>
    <n v="1358.35"/>
    <n v="19405"/>
    <n v="1310342.06"/>
    <x v="13"/>
    <s v="IB"/>
    <x v="0"/>
    <n v="7.0000000000000007E-2"/>
    <b v="1"/>
    <x v="0"/>
    <x v="8"/>
  </r>
  <r>
    <s v="KAPW-IB-108654-24-02-2023"/>
    <s v="LTM/1141/22-23"/>
    <n v="64200"/>
    <n v="3204.16"/>
    <s v="MCB-021674"/>
    <s v="KPEX-SB-126287"/>
    <d v="2023-03-31T00:00:00"/>
    <n v="46461388.43"/>
    <n v="7.0000000000000007E-2"/>
    <n v="53.16"/>
    <n v="759.43"/>
    <n v="70863.58"/>
    <x v="13"/>
    <s v="IB"/>
    <x v="0"/>
    <n v="7.0000000000000007E-2"/>
    <b v="1"/>
    <x v="0"/>
    <x v="8"/>
  </r>
  <r>
    <s v="KAPW-IB-108654-24-02-2023"/>
    <s v="LTM/1143/22-23"/>
    <n v="7368"/>
    <n v="3204.16"/>
    <s v="HMB-030495"/>
    <s v="KPPE-SB-199584"/>
    <d v="2023-03-30T00:00:00"/>
    <n v="4145528.73"/>
    <n v="7.0000000000000007E-2"/>
    <n v="178.07999999999998"/>
    <n v="2544"/>
    <n v="128461.29999999999"/>
    <x v="13"/>
    <s v="IB"/>
    <x v="0"/>
    <n v="7.0000000000000007E-2"/>
    <b v="1"/>
    <x v="0"/>
    <x v="8"/>
  </r>
  <r>
    <s v="KAPE-IB-178580-30-03-2022"/>
    <s v="LTM/1135/22-23"/>
    <n v="50990"/>
    <n v="5402.33"/>
    <s v="HMB-030282"/>
    <s v="KPPE-SB-199762"/>
    <d v="2023-03-30T00:00:00"/>
    <n v="42120009.140000001"/>
    <n v="0.45455000000000001"/>
    <n v="5387.8"/>
    <n v="11853.05"/>
    <n v="5197379.8600000003"/>
    <x v="13"/>
    <s v="IB"/>
    <x v="0"/>
    <n v="0.45455000000000001"/>
    <b v="1"/>
    <x v="0"/>
    <x v="18"/>
  </r>
  <r>
    <s v="KAPE-IB-178580-30-03-2022"/>
    <s v="LTM/1143/22-23"/>
    <n v="7368"/>
    <n v="5402.33"/>
    <s v="HMB-030495"/>
    <s v="KPPE-SB-199584"/>
    <d v="2023-03-30T00:00:00"/>
    <n v="4145528.73"/>
    <n v="0.52524999999999999"/>
    <n v="1336.24"/>
    <n v="2544"/>
    <n v="963921.05"/>
    <x v="13"/>
    <s v="IB"/>
    <x v="0"/>
    <n v="0.52524999999999999"/>
    <b v="1"/>
    <x v="0"/>
    <x v="18"/>
  </r>
  <r>
    <s v="PQIB-IB-3057-24-08-2020"/>
    <s v="LTM/1148/22-23"/>
    <n v="52932"/>
    <n v="2701.12"/>
    <s v="Open Account"/>
    <s v="KPPE-SB-201272"/>
    <d v="2023-04-01T00:00:00"/>
    <n v="18934622.149999999"/>
    <n v="0.8"/>
    <n v="8368.7999999999993"/>
    <n v="10461"/>
    <n v="8056855.8700000001"/>
    <x v="14"/>
    <s v="IB"/>
    <x v="0"/>
    <n v="0.8"/>
    <b v="1"/>
    <x v="0"/>
    <x v="0"/>
  </r>
  <r>
    <s v="PQIB-IB-3057-24-08-2020"/>
    <s v="LTM/1154/22-23"/>
    <n v="13504"/>
    <n v="2701.12"/>
    <s v="BAF-011470"/>
    <s v="KPEX-SB-127817"/>
    <d v="2023-04-04T00:00:00"/>
    <n v="31372883.93"/>
    <n v="1.1000000000000001"/>
    <n v="19526.099999999999"/>
    <n v="17751"/>
    <n v="11734545.189999999"/>
    <x v="14"/>
    <s v="IB"/>
    <x v="0"/>
    <n v="1.1000000000000001"/>
    <b v="1"/>
    <x v="0"/>
    <x v="0"/>
  </r>
  <r>
    <s v="PQIB-IB-3057-24-08-2020"/>
    <s v="LTM/1156/22-23"/>
    <n v="30504"/>
    <n v="2701.12"/>
    <s v="Open Account"/>
    <s v="KPPE-SB-202211"/>
    <d v="2023-04-04T00:00:00"/>
    <n v="29285691.850000001"/>
    <n v="1.1000000000000001"/>
    <n v="13938.1"/>
    <n v="12671"/>
    <n v="14372820.729999999"/>
    <x v="14"/>
    <s v="IB"/>
    <x v="0"/>
    <n v="1.1000000000000001"/>
    <b v="1"/>
    <x v="0"/>
    <x v="0"/>
  </r>
  <r>
    <s v="PQIB-IB-3057-24-08-2020"/>
    <s v="LTM/1158/22-23"/>
    <n v="23646"/>
    <n v="2701.12"/>
    <s v="Open Account"/>
    <s v="KPEX-SB-127824"/>
    <d v="2023-04-04T00:00:00"/>
    <n v="32460554.920000002"/>
    <n v="1.1000000000000001"/>
    <n v="12654.400000000001"/>
    <n v="11504"/>
    <n v="16055581.16"/>
    <x v="14"/>
    <s v="IB"/>
    <x v="0"/>
    <n v="1.1000000000000001"/>
    <b v="1"/>
    <x v="0"/>
    <x v="0"/>
  </r>
  <r>
    <s v="KPAF-TI-64139-16-06-2022"/>
    <s v="LTM/1154/22-23"/>
    <n v="13504"/>
    <n v="8523.5990000000002"/>
    <s v="BAF-011470"/>
    <s v="KPEX-SB-127817"/>
    <d v="2023-04-04T00:00:00"/>
    <n v="31372883.93"/>
    <n v="1"/>
    <n v="13505"/>
    <n v="13505"/>
    <n v="8104600.5099999998"/>
    <x v="14"/>
    <s v="TI"/>
    <x v="2"/>
    <n v="1"/>
    <b v="1"/>
    <x v="0"/>
    <x v="6"/>
  </r>
  <r>
    <s v="KAPW-TI-57888-05-11-2022"/>
    <s v="LTM/1154/22-23"/>
    <n v="13504"/>
    <n v="9606.1"/>
    <s v="BAF-011470"/>
    <s v="KPEX-SB-127817"/>
    <d v="2023-04-04T00:00:00"/>
    <n v="31372883.93"/>
    <n v="1"/>
    <n v="20"/>
    <n v="20"/>
    <n v="11478.84"/>
    <x v="14"/>
    <s v="TI"/>
    <x v="2"/>
    <n v="1"/>
    <b v="1"/>
    <x v="0"/>
    <x v="6"/>
  </r>
  <r>
    <s v="KAPW-IB-36765-19-09-2022"/>
    <s v="LTM/1148/22-23"/>
    <n v="52932"/>
    <n v="2847"/>
    <s v="Open Account"/>
    <s v="KPPE-SB-201272"/>
    <d v="2023-04-01T00:00:00"/>
    <n v="18934622.149999999"/>
    <n v="0.03"/>
    <n v="313.83"/>
    <n v="10461"/>
    <n v="302132.09999999998"/>
    <x v="14"/>
    <s v="IB"/>
    <x v="0"/>
    <n v="0.03"/>
    <b v="1"/>
    <x v="0"/>
    <x v="2"/>
  </r>
  <r>
    <s v="KAPW-IB-36765-19-09-2022"/>
    <s v="LTM/1154/22-23"/>
    <n v="13504"/>
    <n v="2847"/>
    <s v="BAF-011470"/>
    <s v="KPEX-SB-127817"/>
    <d v="2023-04-04T00:00:00"/>
    <n v="31372883.93"/>
    <n v="0.03"/>
    <n v="532.53"/>
    <n v="17751"/>
    <n v="320033.05"/>
    <x v="14"/>
    <s v="IB"/>
    <x v="0"/>
    <n v="0.03"/>
    <b v="1"/>
    <x v="0"/>
    <x v="2"/>
  </r>
  <r>
    <s v="KAPW-IB-36765-19-09-2022"/>
    <s v="LTM/1156/22-23"/>
    <n v="30504"/>
    <n v="2847"/>
    <s v="Open Account"/>
    <s v="KPPE-SB-202211"/>
    <d v="2023-04-04T00:00:00"/>
    <n v="29285691.850000001"/>
    <n v="0.03"/>
    <n v="380.13"/>
    <n v="12671"/>
    <n v="391986.02"/>
    <x v="14"/>
    <s v="IB"/>
    <x v="0"/>
    <n v="0.03"/>
    <b v="1"/>
    <x v="0"/>
    <x v="2"/>
  </r>
  <r>
    <s v="KAPW-IB-36765-19-09-2022"/>
    <s v="LTM/1158/22-23"/>
    <n v="23646"/>
    <n v="2847"/>
    <s v="Open Account"/>
    <s v="KPEX-SB-127824"/>
    <d v="2023-04-04T00:00:00"/>
    <n v="32460554.920000002"/>
    <n v="0.03"/>
    <n v="345.12"/>
    <n v="11504"/>
    <n v="437879.48"/>
    <x v="14"/>
    <s v="IB"/>
    <x v="0"/>
    <n v="0.03"/>
    <b v="1"/>
    <x v="0"/>
    <x v="2"/>
  </r>
  <r>
    <s v="KAPE-IB-196874-29-04-2022"/>
    <s v="LTM/1148/22-23"/>
    <n v="52932"/>
    <n v="5205.12"/>
    <s v="Open Account"/>
    <s v="KPPE-SB-201272"/>
    <d v="2023-04-01T00:00:00"/>
    <n v="18934622.149999999"/>
    <n v="1.0101"/>
    <n v="10566.66"/>
    <n v="10461"/>
    <n v="10172791.390000001"/>
    <x v="14"/>
    <s v="IB"/>
    <x v="0"/>
    <n v="1.0101"/>
    <b v="1"/>
    <x v="0"/>
    <x v="1"/>
  </r>
  <r>
    <s v="KAPS-IB-6595-10-03-2023"/>
    <s v="LTM/1148/22-23"/>
    <n v="52932"/>
    <n v="3402.4189999999999"/>
    <s v="Open Account"/>
    <s v="KPPE-SB-201272"/>
    <d v="2023-04-01T00:00:00"/>
    <n v="18934622.149999999"/>
    <n v="0.04"/>
    <n v="418.44"/>
    <n v="10461"/>
    <n v="402842.79"/>
    <x v="14"/>
    <s v="IB"/>
    <x v="0"/>
    <n v="0.04"/>
    <b v="1"/>
    <x v="0"/>
    <x v="2"/>
  </r>
  <r>
    <s v="KAPS-IB-6595-10-03-2023"/>
    <s v="LTM/1154/22-23"/>
    <n v="13504"/>
    <n v="3402.4189999999999"/>
    <s v="BAF-011470"/>
    <s v="KPEX-SB-127817"/>
    <d v="2023-04-04T00:00:00"/>
    <n v="31372883.93"/>
    <n v="0.04"/>
    <n v="710.04"/>
    <n v="17751"/>
    <n v="426710.74"/>
    <x v="14"/>
    <s v="IB"/>
    <x v="0"/>
    <n v="0.04"/>
    <b v="1"/>
    <x v="0"/>
    <x v="2"/>
  </r>
  <r>
    <s v="KAPS-IB-6595-10-03-2023"/>
    <s v="LTM/1156/22-23"/>
    <n v="30504"/>
    <n v="3402.4189999999999"/>
    <s v="Open Account"/>
    <s v="KPPE-SB-202211"/>
    <d v="2023-04-04T00:00:00"/>
    <n v="29285691.850000001"/>
    <n v="5.0628995343698205E-2"/>
    <n v="641.52"/>
    <n v="12671"/>
    <n v="668952.40999999992"/>
    <x v="14"/>
    <s v="IB"/>
    <x v="0"/>
    <n v="5.0630000000000001E-2"/>
    <b v="0"/>
    <x v="0"/>
    <x v="2"/>
  </r>
  <r>
    <s v="KAPS-IB-6595-10-03-2023"/>
    <s v="LTM/1158/22-23"/>
    <n v="23646"/>
    <n v="3402.4189999999999"/>
    <s v="Open Account"/>
    <s v="KPEX-SB-127824"/>
    <d v="2023-04-04T00:00:00"/>
    <n v="32460554.920000002"/>
    <n v="0.04"/>
    <n v="460.16"/>
    <n v="11504"/>
    <n v="583839.30999999994"/>
    <x v="14"/>
    <s v="IB"/>
    <x v="0"/>
    <n v="0.04"/>
    <b v="1"/>
    <x v="0"/>
    <x v="2"/>
  </r>
  <r>
    <s v="KAPS-IB-6074-08-03-2023"/>
    <s v="LTM/1154/22-23"/>
    <n v="13504"/>
    <n v="5201.009"/>
    <s v="BAF-011470"/>
    <s v="KPEX-SB-127817"/>
    <d v="2023-04-04T00:00:00"/>
    <n v="31372883.93"/>
    <n v="1.0101"/>
    <n v="16732.310000000001"/>
    <n v="16565"/>
    <n v="10220495.85"/>
    <x v="14"/>
    <s v="IB"/>
    <x v="0"/>
    <n v="1.0101"/>
    <b v="1"/>
    <x v="0"/>
    <x v="10"/>
  </r>
  <r>
    <s v="KAPS-IB-6074-08-03-2023"/>
    <s v="LTM/1154/22-23"/>
    <n v="13504"/>
    <n v="5201.009"/>
    <s v="BAF-011470"/>
    <s v="KPEX-SB-127817"/>
    <d v="2023-04-04T00:00:00"/>
    <n v="31372883.93"/>
    <n v="0.48485"/>
    <n v="575.03"/>
    <n v="1186"/>
    <n v="266409.28999999998"/>
    <x v="14"/>
    <s v="IB"/>
    <x v="0"/>
    <n v="0.48485"/>
    <b v="1"/>
    <x v="0"/>
    <x v="10"/>
  </r>
  <r>
    <s v="KAPS-IB-6074-08-03-2023"/>
    <s v="LTM/1156/22-23"/>
    <n v="30504"/>
    <n v="5201.009"/>
    <s v="Open Account"/>
    <s v="KPPE-SB-202211"/>
    <d v="2023-04-04T00:00:00"/>
    <n v="29285691.850000001"/>
    <n v="1.0101"/>
    <n v="12798.98"/>
    <n v="12671"/>
    <n v="13198175.390000001"/>
    <x v="14"/>
    <s v="IB"/>
    <x v="0"/>
    <n v="1.0101"/>
    <b v="1"/>
    <x v="0"/>
    <x v="10"/>
  </r>
  <r>
    <s v="KAPS-IB-6074-08-03-2023"/>
    <s v="LTM/1158/22-23"/>
    <n v="23646"/>
    <n v="5201.009"/>
    <s v="Open Account"/>
    <s v="KPEX-SB-127824"/>
    <d v="2023-04-04T00:00:00"/>
    <n v="32460554.920000002"/>
    <n v="0.50505"/>
    <n v="5810.0899999999992"/>
    <n v="11504"/>
    <n v="7371694.1899999995"/>
    <x v="14"/>
    <s v="IB"/>
    <x v="0"/>
    <n v="0.50505"/>
    <b v="1"/>
    <x v="0"/>
    <x v="10"/>
  </r>
  <r>
    <s v="KAPE-IB-178580-30-03-2022"/>
    <s v="LTM/1154/22-23"/>
    <n v="13504"/>
    <n v="5402.33"/>
    <s v="BAF-011470"/>
    <s v="KPEX-SB-127817"/>
    <d v="2023-04-04T00:00:00"/>
    <n v="31372883.93"/>
    <n v="0.52524999999999999"/>
    <n v="622.95000000000005"/>
    <n v="1186"/>
    <n v="288610.45"/>
    <x v="14"/>
    <s v="IB"/>
    <x v="0"/>
    <n v="0.52524999999999999"/>
    <b v="1"/>
    <x v="0"/>
    <x v="18"/>
  </r>
  <r>
    <s v="KAPE-IB-178580-30-03-2022"/>
    <s v="LTM/1158/22-23"/>
    <n v="23646"/>
    <n v="5402.33"/>
    <s v="Open Account"/>
    <s v="KPEX-SB-127824"/>
    <d v="2023-04-04T00:00:00"/>
    <n v="32460554.920000002"/>
    <n v="0.50505"/>
    <n v="5810.0899999999992"/>
    <n v="11504"/>
    <n v="7371694.1899999995"/>
    <x v="14"/>
    <s v="IB"/>
    <x v="0"/>
    <n v="0.50505"/>
    <b v="1"/>
    <x v="0"/>
    <x v="18"/>
  </r>
  <r>
    <s v="KAPS-IB-9008-20-03-2023"/>
    <s v="LTM/1156/22-23"/>
    <n v="30504"/>
    <n v="3204.1190000000001"/>
    <s v="Open Account"/>
    <s v="KPPE-SB-202211"/>
    <d v="2023-04-04T00:00:00"/>
    <n v="29285691.850000001"/>
    <n v="7.0000000000000007E-2"/>
    <n v="631.40000000000009"/>
    <n v="9020"/>
    <n v="653757.43999999994"/>
    <x v="14"/>
    <s v="IB"/>
    <x v="0"/>
    <n v="7.0000000000000007E-2"/>
    <b v="1"/>
    <x v="0"/>
    <x v="8"/>
  </r>
  <r>
    <s v="KAPS-IB-9008-20-03-2023"/>
    <s v="LTM/1158/22-23"/>
    <n v="23646"/>
    <n v="3204.1190000000001"/>
    <s v="Open Account"/>
    <s v="KPEX-SB-127824"/>
    <d v="2023-04-04T00:00:00"/>
    <n v="32460554.920000002"/>
    <n v="7.0000000000000007E-2"/>
    <n v="503.58"/>
    <n v="7194"/>
    <n v="639866.57999999996"/>
    <x v="14"/>
    <s v="IB"/>
    <x v="0"/>
    <n v="7.0000000000000007E-2"/>
    <b v="1"/>
    <x v="0"/>
    <x v="8"/>
  </r>
  <r>
    <s v="PQIB-IB-3057-24-08-2020"/>
    <s v="LTM/1153/22-23"/>
    <n v="13180"/>
    <n v="2701.12"/>
    <s v="BAF-011469"/>
    <s v="KPEX-SB-128368"/>
    <d v="2023-04-05T00:00:00"/>
    <n v="25105392.93"/>
    <n v="1.1000000000000001"/>
    <n v="18913.400000000001"/>
    <n v="17194"/>
    <n v="9345756.2100000009"/>
    <x v="14"/>
    <s v="IB"/>
    <x v="0"/>
    <n v="1.1000000000000001"/>
    <b v="1"/>
    <x v="0"/>
    <x v="0"/>
  </r>
  <r>
    <s v="PQIB-IB-3057-24-08-2020"/>
    <s v="LTM/1155/22-23"/>
    <n v="46170"/>
    <n v="2701.12"/>
    <s v="MCB-021993"/>
    <s v="KPPE-SB-202828"/>
    <d v="2023-04-05T00:00:00"/>
    <n v="35518445.630000003"/>
    <n v="1.1000000000000001"/>
    <n v="15878.5"/>
    <n v="14435"/>
    <n v="17514108.790000003"/>
    <x v="14"/>
    <s v="IB"/>
    <x v="0"/>
    <n v="1.1000000000000001"/>
    <b v="1"/>
    <x v="0"/>
    <x v="0"/>
  </r>
  <r>
    <s v="PQIB-IB-3057-24-08-2020"/>
    <s v="LTM/1159/22-23"/>
    <n v="49730"/>
    <n v="2701.12"/>
    <s v="HBL-013570"/>
    <s v="KPEX-SB-128362"/>
    <d v="2023-04-05T00:00:00"/>
    <n v="48161868.759999998"/>
    <n v="1.1000000000000001"/>
    <n v="21746.999999999996"/>
    <n v="19770"/>
    <n v="13499904.350000001"/>
    <x v="14"/>
    <s v="IB"/>
    <x v="0"/>
    <n v="1.1000000000000001"/>
    <b v="1"/>
    <x v="0"/>
    <x v="0"/>
  </r>
  <r>
    <s v="KPAF-TI-64139-16-06-2022"/>
    <s v="LTM/1153/22-23"/>
    <n v="13180"/>
    <n v="8523.5990000000002"/>
    <s v="BAF-011469"/>
    <s v="KPEX-SB-128368"/>
    <d v="2023-04-05T00:00:00"/>
    <n v="25105392.93"/>
    <n v="1"/>
    <n v="13180"/>
    <n v="13180"/>
    <n v="6518619.5899999999"/>
    <x v="14"/>
    <s v="TI"/>
    <x v="2"/>
    <n v="1"/>
    <b v="1"/>
    <x v="0"/>
    <x v="6"/>
  </r>
  <r>
    <s v="KPAF-TI-64139-16-06-2022"/>
    <s v="LTM/1159/22-23"/>
    <n v="49730"/>
    <n v="8523.5990000000002"/>
    <s v="HBL-013570"/>
    <s v="KPEX-SB-128362"/>
    <d v="2023-04-05T00:00:00"/>
    <n v="48161868.759999998"/>
    <n v="1"/>
    <n v="49730"/>
    <n v="49730"/>
    <n v="21191092.199999999"/>
    <x v="14"/>
    <s v="TI"/>
    <x v="2"/>
    <n v="1"/>
    <b v="1"/>
    <x v="0"/>
    <x v="6"/>
  </r>
  <r>
    <s v="KAPW-TI-57888-05-11-2022"/>
    <s v="LTM/1153/22-23"/>
    <n v="13180"/>
    <n v="9606.1"/>
    <s v="BAF-011469"/>
    <s v="KPEX-SB-128368"/>
    <d v="2023-04-05T00:00:00"/>
    <n v="25105392.93"/>
    <n v="1"/>
    <n v="19"/>
    <n v="19"/>
    <n v="9680.9699999999993"/>
    <x v="14"/>
    <s v="TI"/>
    <x v="2"/>
    <n v="1"/>
    <b v="1"/>
    <x v="0"/>
    <x v="6"/>
  </r>
  <r>
    <s v="KAPW-IB-36765-19-09-2022"/>
    <s v="LTM/1153/22-23"/>
    <n v="13180"/>
    <n v="2847"/>
    <s v="BAF-011469"/>
    <s v="KPEX-SB-128368"/>
    <d v="2023-04-05T00:00:00"/>
    <n v="25105392.93"/>
    <n v="0.03"/>
    <n v="515.81999999999994"/>
    <n v="17194"/>
    <n v="254884.26"/>
    <x v="14"/>
    <s v="IB"/>
    <x v="0"/>
    <n v="0.03"/>
    <b v="1"/>
    <x v="0"/>
    <x v="2"/>
  </r>
  <r>
    <s v="KAPW-IB-36765-19-09-2022"/>
    <s v="LTM/1155/22-23"/>
    <n v="46170"/>
    <n v="2847"/>
    <s v="MCB-021993"/>
    <s v="KPPE-SB-202828"/>
    <d v="2023-04-05T00:00:00"/>
    <n v="35518445.630000003"/>
    <n v="0.03"/>
    <n v="433.05"/>
    <n v="14435"/>
    <n v="477657.51"/>
    <x v="14"/>
    <s v="IB"/>
    <x v="0"/>
    <n v="0.03"/>
    <b v="1"/>
    <x v="0"/>
    <x v="2"/>
  </r>
  <r>
    <s v="KAPW-IB-36765-19-09-2022"/>
    <s v="LTM/1159/22-23"/>
    <n v="49730"/>
    <n v="2847"/>
    <s v="HBL-013570"/>
    <s v="KPEX-SB-128362"/>
    <d v="2023-04-05T00:00:00"/>
    <n v="48161868.759999998"/>
    <n v="0.03"/>
    <n v="593.1"/>
    <n v="19770"/>
    <n v="368179.22"/>
    <x v="14"/>
    <s v="IB"/>
    <x v="0"/>
    <n v="0.03"/>
    <b v="1"/>
    <x v="0"/>
    <x v="2"/>
  </r>
  <r>
    <s v="KAPS-IB-6595-10-03-2023"/>
    <s v="LTM/1153/22-23"/>
    <n v="13180"/>
    <n v="3402.4189999999999"/>
    <s v="BAF-011469"/>
    <s v="KPEX-SB-128368"/>
    <d v="2023-04-05T00:00:00"/>
    <n v="25105392.93"/>
    <n v="0.04"/>
    <n v="687.76"/>
    <n v="17194"/>
    <n v="339845.68"/>
    <x v="14"/>
    <s v="IB"/>
    <x v="0"/>
    <n v="0.04"/>
    <b v="1"/>
    <x v="0"/>
    <x v="2"/>
  </r>
  <r>
    <s v="KAPS-IB-6595-10-03-2023"/>
    <s v="LTM/1155/22-23"/>
    <n v="46170"/>
    <n v="3402.4189999999999"/>
    <s v="MCB-021993"/>
    <s v="KPPE-SB-202828"/>
    <d v="2023-04-05T00:00:00"/>
    <n v="35518445.630000003"/>
    <n v="0.04"/>
    <n v="577.4"/>
    <n v="14435"/>
    <n v="636876.69000000006"/>
    <x v="14"/>
    <s v="IB"/>
    <x v="0"/>
    <n v="0.04"/>
    <b v="1"/>
    <x v="0"/>
    <x v="2"/>
  </r>
  <r>
    <s v="KAPS-IB-6595-10-03-2023"/>
    <s v="LTM/1159/22-23"/>
    <n v="49730"/>
    <n v="3402.4189999999999"/>
    <s v="HBL-013570"/>
    <s v="KPEX-SB-128362"/>
    <d v="2023-04-05T00:00:00"/>
    <n v="48161868.759999998"/>
    <n v="0.04"/>
    <n v="790.8"/>
    <n v="19770"/>
    <n v="490905.61000000004"/>
    <x v="14"/>
    <s v="IB"/>
    <x v="0"/>
    <n v="0.04"/>
    <b v="1"/>
    <x v="0"/>
    <x v="2"/>
  </r>
  <r>
    <s v="KAPS-IB-6074-08-03-2023"/>
    <s v="LTM/1153/22-23"/>
    <n v="13180"/>
    <n v="5201.009"/>
    <s v="BAF-011469"/>
    <s v="KPEX-SB-128368"/>
    <d v="2023-04-05T00:00:00"/>
    <n v="25105392.93"/>
    <n v="1.0101"/>
    <n v="1315.15"/>
    <n v="1302"/>
    <n v="788642.33"/>
    <x v="14"/>
    <s v="IB"/>
    <x v="0"/>
    <n v="1.0101"/>
    <b v="1"/>
    <x v="0"/>
    <x v="10"/>
  </r>
  <r>
    <s v="KAPS-IB-6074-08-03-2023"/>
    <s v="LTM/1153/22-23"/>
    <n v="13180"/>
    <n v="5201.009"/>
    <s v="BAF-011469"/>
    <s v="KPEX-SB-128368"/>
    <d v="2023-04-05T00:00:00"/>
    <n v="25105392.93"/>
    <n v="0.48485"/>
    <n v="7705.24"/>
    <n v="15892"/>
    <n v="3740806.36"/>
    <x v="14"/>
    <s v="IB"/>
    <x v="0"/>
    <n v="0.48485"/>
    <b v="1"/>
    <x v="0"/>
    <x v="10"/>
  </r>
  <r>
    <s v="KAPS-IB-6074-08-03-2023"/>
    <s v="LTM/1155/22-23"/>
    <n v="46170"/>
    <n v="5201.009"/>
    <s v="MCB-021993"/>
    <s v="KPPE-SB-202828"/>
    <d v="2023-04-05T00:00:00"/>
    <n v="35518445.630000003"/>
    <n v="1.0101"/>
    <n v="14580.800000000001"/>
    <n v="14435"/>
    <n v="16082736.969999999"/>
    <x v="14"/>
    <s v="IB"/>
    <x v="0"/>
    <n v="1.0101"/>
    <b v="1"/>
    <x v="0"/>
    <x v="10"/>
  </r>
  <r>
    <s v="KAPS-IB-6074-08-03-2023"/>
    <s v="LTM/1159/22-23"/>
    <n v="49730"/>
    <n v="5201.009"/>
    <s v="HBL-013570"/>
    <s v="KPEX-SB-128362"/>
    <d v="2023-04-05T00:00:00"/>
    <n v="48161868.759999998"/>
    <n v="0.48485"/>
    <n v="9585.48"/>
    <n v="19770"/>
    <n v="5950390.1799999997"/>
    <x v="14"/>
    <s v="IB"/>
    <x v="0"/>
    <n v="0.48485"/>
    <b v="1"/>
    <x v="0"/>
    <x v="10"/>
  </r>
  <r>
    <s v="KAPW-IB-108654-24-02-2023"/>
    <s v="LTM/1153/22-23"/>
    <n v="13180"/>
    <n v="3204.16"/>
    <s v="BAF-011469"/>
    <s v="KPEX-SB-128368"/>
    <d v="2023-04-05T00:00:00"/>
    <n v="25105392.93"/>
    <n v="7.0000000000000007E-2"/>
    <n v="91.14"/>
    <n v="1302"/>
    <n v="54652.98"/>
    <x v="14"/>
    <s v="IB"/>
    <x v="0"/>
    <n v="7.0000000000000007E-2"/>
    <b v="1"/>
    <x v="0"/>
    <x v="8"/>
  </r>
  <r>
    <s v="KAPE-IB-178580-30-03-2022"/>
    <s v="LTM/1153/22-23"/>
    <n v="13180"/>
    <n v="5402.33"/>
    <s v="BAF-011469"/>
    <s v="KPEX-SB-128368"/>
    <d v="2023-04-05T00:00:00"/>
    <n v="25105392.93"/>
    <n v="0.52524999999999999"/>
    <n v="8347.27"/>
    <n v="15892"/>
    <n v="4052504.62"/>
    <x v="14"/>
    <s v="IB"/>
    <x v="0"/>
    <n v="0.52524999999999999"/>
    <b v="1"/>
    <x v="0"/>
    <x v="18"/>
  </r>
  <r>
    <s v="KAPE-IB-178580-30-03-2022"/>
    <s v="LTM/1159/22-23"/>
    <n v="49730"/>
    <n v="5402.33"/>
    <s v="HBL-013570"/>
    <s v="KPEX-SB-128362"/>
    <d v="2023-04-05T00:00:00"/>
    <n v="48161868.759999998"/>
    <n v="0.52524999999999999"/>
    <n v="2975.6499999999996"/>
    <n v="5665.2"/>
    <n v="1877025.31"/>
    <x v="14"/>
    <s v="IB"/>
    <x v="0"/>
    <n v="0.52524999999999999"/>
    <b v="1"/>
    <x v="0"/>
    <x v="18"/>
  </r>
  <r>
    <s v="KAPS-IB-9008-20-03-2023"/>
    <s v="LTM/1155/22-23"/>
    <n v="46170"/>
    <n v="3204.16"/>
    <s v="MCB-021993"/>
    <s v="KPPE-SB-202828"/>
    <d v="2023-04-05T00:00:00"/>
    <n v="35518445.630000003"/>
    <n v="7.0000000000000007E-2"/>
    <n v="731.36"/>
    <n v="10448"/>
    <n v="807066.04"/>
    <x v="14"/>
    <s v="IB"/>
    <x v="0"/>
    <n v="7.0000000000000007E-2"/>
    <b v="1"/>
    <x v="0"/>
    <x v="8"/>
  </r>
  <r>
    <s v="KAPW-IB-40776-28-09-2022"/>
    <s v="LTM/1159/22-23"/>
    <n v="49730"/>
    <n v="5402.33"/>
    <s v="HBL-013570"/>
    <s v="KPEX-SB-128362"/>
    <d v="2023-04-05T00:00:00"/>
    <n v="48161868.759999998"/>
    <n v="0.52524999999999999"/>
    <n v="7408.55"/>
    <n v="14104.8"/>
    <n v="4569191.8099999996"/>
    <x v="14"/>
    <s v="IB"/>
    <x v="0"/>
    <n v="0.52524999999999999"/>
    <b v="1"/>
    <x v="0"/>
    <x v="18"/>
  </r>
  <r>
    <s v="KAPE-IB-134719-02-03-2023"/>
    <s v="LTM/1159/22-23"/>
    <n v="49730"/>
    <n v="3204.16"/>
    <s v="HBL-013570"/>
    <s v="KPEX-SB-128362"/>
    <d v="2023-04-05T00:00:00"/>
    <n v="48161868.759999998"/>
    <n v="7.0000000000000007E-2"/>
    <n v="315.42"/>
    <n v="4506"/>
    <n v="215180.35"/>
    <x v="14"/>
    <s v="IB"/>
    <x v="0"/>
    <n v="7.0000000000000007E-2"/>
    <b v="1"/>
    <x v="0"/>
    <x v="8"/>
  </r>
  <r>
    <s v="PQIB-IB-3057-24-08-2020"/>
    <s v="LTM/1151/22-23"/>
    <n v="1440"/>
    <n v="2701.12"/>
    <s v="HMB-032907"/>
    <s v="KPPE-SB-203540"/>
    <d v="2023-04-06T00:00:00"/>
    <n v="18451165.199999999"/>
    <n v="1.1000000000000001"/>
    <n v="8181.8"/>
    <n v="7438"/>
    <n v="9309790.2100000009"/>
    <x v="14"/>
    <s v="IB"/>
    <x v="0"/>
    <n v="1.1000000000000001"/>
    <b v="1"/>
    <x v="0"/>
    <x v="0"/>
  </r>
  <r>
    <s v="PQIB-IB-3057-24-08-2020"/>
    <s v="LTM/1161/22-23"/>
    <n v="53505"/>
    <n v="2701.12"/>
    <s v="MCB-022241"/>
    <s v="KPEX-SB-128903"/>
    <d v="2023-04-06T00:00:00"/>
    <n v="49543158.280000001"/>
    <n v="1.1000000000000001"/>
    <n v="20808.699999999997"/>
    <n v="18917"/>
    <n v="24997810.959999997"/>
    <x v="14"/>
    <s v="IB"/>
    <x v="0"/>
    <n v="1.1000000000000001"/>
    <b v="1"/>
    <x v="0"/>
    <x v="0"/>
  </r>
  <r>
    <s v="PQIB-IB-3057-24-08-2020"/>
    <s v="LTM/1162/22-23"/>
    <n v="52391"/>
    <n v="2701.12"/>
    <s v="MCB-022242"/>
    <s v="KPEX-SB-128907"/>
    <d v="2023-04-06T00:00:00"/>
    <n v="37585904.619999997"/>
    <n v="0.8"/>
    <n v="1628"/>
    <n v="2035"/>
    <n v="1961555.7"/>
    <x v="14"/>
    <s v="IB"/>
    <x v="0"/>
    <n v="0.8"/>
    <b v="1"/>
    <x v="0"/>
    <x v="0"/>
  </r>
  <r>
    <s v="PQIB-IB-3057-24-08-2020"/>
    <s v="LTM/1162/22-23"/>
    <n v="52391"/>
    <n v="2701.12"/>
    <s v="MCB-022242"/>
    <s v="KPEX-SB-128907"/>
    <d v="2023-04-06T00:00:00"/>
    <n v="37585904.619999997"/>
    <n v="1.1000000000000001"/>
    <n v="20265.3"/>
    <n v="18423"/>
    <n v="20814482.850000001"/>
    <x v="14"/>
    <s v="IB"/>
    <x v="0"/>
    <n v="1.1000000000000001"/>
    <b v="1"/>
    <x v="0"/>
    <x v="0"/>
  </r>
  <r>
    <s v="KAPE-IB-81883-28-11-2022"/>
    <s v="LTM/1161/22-23"/>
    <n v="53505"/>
    <n v="5503.201"/>
    <s v="MCB-022241"/>
    <s v="KPEX-SB-128903"/>
    <d v="2023-04-06T00:00:00"/>
    <n v="49543158.280000001"/>
    <n v="0.19192000000000001"/>
    <n v="262.57"/>
    <n v="1368.12"/>
    <n v="371615.29"/>
    <x v="14"/>
    <s v="IB"/>
    <x v="0"/>
    <n v="0.19192000000000001"/>
    <b v="1"/>
    <x v="0"/>
    <x v="19"/>
  </r>
  <r>
    <s v="KAPW-IB-36765-19-09-2022"/>
    <s v="LTM/1151/22-23"/>
    <n v="1440"/>
    <n v="2847"/>
    <s v="HMB-032907"/>
    <s v="KPPE-SB-203540"/>
    <d v="2023-04-06T00:00:00"/>
    <n v="18451165.199999999"/>
    <n v="0.03"/>
    <n v="223.14"/>
    <n v="7438"/>
    <n v="253903.37"/>
    <x v="14"/>
    <s v="IB"/>
    <x v="0"/>
    <n v="0.03"/>
    <b v="1"/>
    <x v="0"/>
    <x v="2"/>
  </r>
  <r>
    <s v="KAPW-IB-36765-19-09-2022"/>
    <s v="LTM/1161/22-23"/>
    <n v="53505"/>
    <n v="2847"/>
    <s v="MCB-022241"/>
    <s v="KPEX-SB-128903"/>
    <d v="2023-04-06T00:00:00"/>
    <n v="49543158.280000001"/>
    <n v="0.03"/>
    <n v="567.51"/>
    <n v="18917"/>
    <n v="681758.48"/>
    <x v="14"/>
    <s v="IB"/>
    <x v="0"/>
    <n v="0.03"/>
    <b v="1"/>
    <x v="0"/>
    <x v="2"/>
  </r>
  <r>
    <s v="KAPW-IB-36765-19-09-2022"/>
    <s v="LTM/1162/22-23"/>
    <n v="52391"/>
    <n v="2847"/>
    <s v="MCB-022242"/>
    <s v="KPEX-SB-128907"/>
    <d v="2023-04-06T00:00:00"/>
    <n v="37585904.619999997"/>
    <n v="0.03"/>
    <n v="613.7399999999999"/>
    <n v="20458"/>
    <n v="641226.05000000005"/>
    <x v="14"/>
    <s v="IB"/>
    <x v="0"/>
    <n v="0.03"/>
    <b v="1"/>
    <x v="0"/>
    <x v="2"/>
  </r>
  <r>
    <s v="KAPS-IB-6595-10-03-2023"/>
    <s v="LTM/1151/22-23"/>
    <n v="1440"/>
    <n v="3402.4189999999999"/>
    <s v="HMB-032907"/>
    <s v="KPPE-SB-203540"/>
    <d v="2023-04-06T00:00:00"/>
    <n v="18451165.199999999"/>
    <n v="0.04"/>
    <n v="297.52000000000004"/>
    <n v="7438"/>
    <n v="338537.81999999995"/>
    <x v="14"/>
    <s v="IB"/>
    <x v="0"/>
    <n v="0.04"/>
    <b v="1"/>
    <x v="0"/>
    <x v="2"/>
  </r>
  <r>
    <s v="KAPS-IB-6595-10-03-2023"/>
    <s v="LTM/1161/22-23"/>
    <n v="53505"/>
    <n v="3402.4189999999999"/>
    <s v="MCB-022241"/>
    <s v="KPEX-SB-128903"/>
    <d v="2023-04-06T00:00:00"/>
    <n v="49543158.280000001"/>
    <n v="0.04"/>
    <n v="756.68"/>
    <n v="18917"/>
    <n v="909011.30999999994"/>
    <x v="14"/>
    <s v="IB"/>
    <x v="0"/>
    <n v="0.04"/>
    <b v="1"/>
    <x v="0"/>
    <x v="2"/>
  </r>
  <r>
    <s v="KAPS-IB-6595-10-03-2023"/>
    <s v="LTM/1162/22-23"/>
    <n v="52391"/>
    <n v="3402.4189999999999"/>
    <s v="MCB-022242"/>
    <s v="KPEX-SB-128907"/>
    <d v="2023-04-06T00:00:00"/>
    <n v="37585904.619999997"/>
    <n v="0.04"/>
    <n v="818.32"/>
    <n v="20458"/>
    <n v="854968.08000000007"/>
    <x v="14"/>
    <s v="IB"/>
    <x v="0"/>
    <n v="0.04"/>
    <b v="1"/>
    <x v="0"/>
    <x v="2"/>
  </r>
  <r>
    <s v="KAPS-IB-6074-08-03-2023"/>
    <s v="LTM/1151/22-23"/>
    <n v="1440"/>
    <n v="5201.009"/>
    <s v="HMB-032907"/>
    <s v="KPPE-SB-203540"/>
    <d v="2023-04-06T00:00:00"/>
    <n v="18451165.199999999"/>
    <n v="0.60606000000000004"/>
    <n v="4507.88"/>
    <n v="7438"/>
    <n v="5129362.96"/>
    <x v="14"/>
    <s v="IB"/>
    <x v="0"/>
    <n v="0.60606000000000004"/>
    <b v="1"/>
    <x v="0"/>
    <x v="10"/>
  </r>
  <r>
    <s v="KAPS-IB-6074-08-03-2023"/>
    <s v="LTM/1161/22-23"/>
    <n v="53505"/>
    <n v="5201.009"/>
    <s v="MCB-022241"/>
    <s v="KPEX-SB-128903"/>
    <d v="2023-04-06T00:00:00"/>
    <n v="49543158.280000001"/>
    <n v="1.0101"/>
    <n v="1376.77"/>
    <n v="1363"/>
    <n v="2769607.24"/>
    <x v="14"/>
    <s v="IB"/>
    <x v="0"/>
    <n v="1.0101"/>
    <b v="1"/>
    <x v="0"/>
    <x v="10"/>
  </r>
  <r>
    <s v="KAPS-IB-6074-08-03-2023"/>
    <s v="LTM/1161/22-23"/>
    <n v="53505"/>
    <n v="5201.009"/>
    <s v="MCB-022241"/>
    <s v="KPEX-SB-128903"/>
    <d v="2023-04-06T00:00:00"/>
    <n v="49543158.280000001"/>
    <n v="0.48485"/>
    <n v="1344.49"/>
    <n v="2773"/>
    <n v="1315798.79"/>
    <x v="14"/>
    <s v="IB"/>
    <x v="0"/>
    <n v="0.48485"/>
    <b v="1"/>
    <x v="0"/>
    <x v="10"/>
  </r>
  <r>
    <s v="KAPS-IB-6074-08-03-2023"/>
    <s v="LTM/1161/22-23"/>
    <n v="53505"/>
    <n v="5201.009"/>
    <s v="MCB-022241"/>
    <s v="KPEX-SB-128903"/>
    <d v="2023-04-06T00:00:00"/>
    <n v="49543158.280000001"/>
    <n v="0.80808000000000002"/>
    <n v="4709.4799999999996"/>
    <n v="5828"/>
    <n v="5568198.4000000004"/>
    <x v="14"/>
    <s v="IB"/>
    <x v="0"/>
    <n v="0.80808000000000002"/>
    <b v="1"/>
    <x v="0"/>
    <x v="10"/>
  </r>
  <r>
    <s v="KAPS-IB-6074-08-03-2023"/>
    <s v="LTM/1161/22-23"/>
    <n v="53505"/>
    <n v="5201.009"/>
    <s v="MCB-022241"/>
    <s v="KPEX-SB-128903"/>
    <d v="2023-04-06T00:00:00"/>
    <n v="49543158.280000001"/>
    <n v="0.81818000000000002"/>
    <n v="4644.8100000000004"/>
    <n v="5677"/>
    <n v="6573799.0800000001"/>
    <x v="14"/>
    <s v="IB"/>
    <x v="0"/>
    <n v="0.81818000000000002"/>
    <b v="1"/>
    <x v="0"/>
    <x v="10"/>
  </r>
  <r>
    <s v="KAPS-IB-6074-08-03-2023"/>
    <s v="LTM/1161/22-23"/>
    <n v="53505"/>
    <n v="5201.009"/>
    <s v="MCB-022241"/>
    <s v="KPEX-SB-128903"/>
    <d v="2023-04-06T00:00:00"/>
    <n v="49543158.280000001"/>
    <n v="0.76768000000000003"/>
    <n v="2514.92"/>
    <n v="3276"/>
    <n v="1799614.3"/>
    <x v="14"/>
    <s v="IB"/>
    <x v="0"/>
    <n v="0.76768000000000003"/>
    <b v="1"/>
    <x v="0"/>
    <x v="10"/>
  </r>
  <r>
    <s v="KAPS-IB-6074-08-03-2023"/>
    <s v="LTM/1162/22-23"/>
    <n v="52391"/>
    <n v="5201.009"/>
    <s v="MCB-022242"/>
    <s v="KPEX-SB-128907"/>
    <d v="2023-04-06T00:00:00"/>
    <n v="37585904.619999997"/>
    <n v="1.0101"/>
    <n v="2055.5500000000002"/>
    <n v="2035"/>
    <n v="2476705.0499999998"/>
    <x v="14"/>
    <s v="IB"/>
    <x v="0"/>
    <n v="1.0101"/>
    <b v="1"/>
    <x v="0"/>
    <x v="10"/>
  </r>
  <r>
    <s v="KAPS-IB-6074-08-03-2023"/>
    <s v="LTM/1162/22-23"/>
    <n v="52391"/>
    <n v="5201.009"/>
    <s v="MCB-022242"/>
    <s v="KPEX-SB-128907"/>
    <d v="2023-04-06T00:00:00"/>
    <n v="37585904.619999997"/>
    <n v="0.48485"/>
    <n v="6238.5599999999995"/>
    <n v="12867"/>
    <n v="5012073.7300000004"/>
    <x v="14"/>
    <s v="IB"/>
    <x v="0"/>
    <n v="0.48485"/>
    <b v="1"/>
    <x v="0"/>
    <x v="10"/>
  </r>
  <r>
    <s v="KAPW-IB-108654-24-02-2023"/>
    <s v="LTM/1162/22-23"/>
    <n v="52391"/>
    <n v="3204.16"/>
    <s v="MCB-022242"/>
    <s v="KPEX-SB-128907"/>
    <d v="2023-04-06T00:00:00"/>
    <n v="37585904.619999997"/>
    <n v="7.0000000000000007E-2"/>
    <n v="159.6"/>
    <n v="2280"/>
    <n v="223550.31"/>
    <x v="14"/>
    <s v="IB"/>
    <x v="0"/>
    <n v="7.0000000000000007E-2"/>
    <b v="1"/>
    <x v="0"/>
    <x v="8"/>
  </r>
  <r>
    <s v="KAPS-IB-9008-20-03-2023"/>
    <s v="LTM/1162/22-23"/>
    <n v="52391"/>
    <n v="3204.1190000000001"/>
    <s v="MCB-022242"/>
    <s v="KPEX-SB-128907"/>
    <d v="2023-04-06T00:00:00"/>
    <n v="37585904.619999997"/>
    <n v="7.0000000000000007E-2"/>
    <n v="142.44999999999999"/>
    <n v="2035"/>
    <n v="171636.12"/>
    <x v="14"/>
    <s v="IB"/>
    <x v="0"/>
    <n v="7.0000000000000007E-2"/>
    <b v="1"/>
    <x v="0"/>
    <x v="8"/>
  </r>
  <r>
    <s v="KAPW-IB-40776-28-09-2022"/>
    <s v="LTM/1151/22-23"/>
    <n v="1440"/>
    <n v="5402.33"/>
    <s v="HMB-032907"/>
    <s v="KPPE-SB-203540"/>
    <d v="2023-04-06T00:00:00"/>
    <n v="18451165.199999999"/>
    <n v="0.40404000000000001"/>
    <n v="3005.25"/>
    <n v="7438"/>
    <n v="3419570.6399999997"/>
    <x v="14"/>
    <s v="IB"/>
    <x v="0"/>
    <n v="0.40404000000000001"/>
    <b v="1"/>
    <x v="0"/>
    <x v="18"/>
  </r>
  <r>
    <s v="KAPW-IB-40776-28-09-2022"/>
    <s v="LTM/1161/22-23"/>
    <n v="53505"/>
    <n v="5402.33"/>
    <s v="MCB-022241"/>
    <s v="KPEX-SB-128903"/>
    <d v="2023-04-06T00:00:00"/>
    <n v="49543158.280000001"/>
    <n v="0.52524999999999999"/>
    <n v="1456.52"/>
    <n v="2773"/>
    <n v="1425438.16"/>
    <x v="14"/>
    <s v="IB"/>
    <x v="0"/>
    <n v="0.52524999999999999"/>
    <b v="1"/>
    <x v="0"/>
    <x v="18"/>
  </r>
  <r>
    <s v="KAPW-IB-40776-28-09-2022"/>
    <s v="LTM/1161/22-23"/>
    <n v="53505"/>
    <n v="5402.33"/>
    <s v="MCB-022241"/>
    <s v="KPEX-SB-128903"/>
    <d v="2023-04-06T00:00:00"/>
    <n v="49543158.280000001"/>
    <n v="0.20202000000000001"/>
    <n v="1177.17"/>
    <n v="5828"/>
    <n v="1391820.27"/>
    <x v="14"/>
    <s v="IB"/>
    <x v="0"/>
    <n v="0.20199"/>
    <b v="0"/>
    <x v="0"/>
    <x v="18"/>
  </r>
  <r>
    <s v="KAPW-IB-40776-28-09-2022"/>
    <s v="LTM/1161/22-23"/>
    <n v="53505"/>
    <n v="5402.33"/>
    <s v="MCB-022241"/>
    <s v="KPEX-SB-128903"/>
    <d v="2023-04-06T00:00:00"/>
    <n v="49543158.280000001"/>
    <n v="0.24242"/>
    <n v="794.17"/>
    <n v="3276"/>
    <n v="568288.32999999996"/>
    <x v="14"/>
    <s v="IB"/>
    <x v="0"/>
    <n v="0.24242"/>
    <b v="1"/>
    <x v="0"/>
    <x v="18"/>
  </r>
  <r>
    <s v="KAPW-IB-40776-28-09-2022"/>
    <s v="LTM/1162/22-23"/>
    <n v="52391"/>
    <n v="5402.33"/>
    <s v="MCB-022242"/>
    <s v="KPEX-SB-128907"/>
    <d v="2023-04-06T00:00:00"/>
    <n v="37585904.619999997"/>
    <n v="0.52524999999999999"/>
    <n v="6758.39"/>
    <n v="12867"/>
    <n v="5429707.1200000001"/>
    <x v="14"/>
    <s v="IB"/>
    <x v="0"/>
    <n v="0.52524999999999999"/>
    <b v="1"/>
    <x v="0"/>
    <x v="18"/>
  </r>
  <r>
    <s v="KAPS-IB-5460-06-03-2023"/>
    <s v="LTM/1161/22-23"/>
    <n v="53505"/>
    <n v="5503.201"/>
    <s v="MCB-022241"/>
    <s v="KPEX-SB-128903"/>
    <d v="2023-04-06T00:00:00"/>
    <n v="49543158.280000001"/>
    <n v="0.19192000000000001"/>
    <n v="826.96"/>
    <n v="4308.88"/>
    <n v="1170396.3999999999"/>
    <x v="14"/>
    <s v="IB"/>
    <x v="0"/>
    <n v="0.19192000000000001"/>
    <b v="1"/>
    <x v="0"/>
    <x v="19"/>
  </r>
  <r>
    <s v="PQIB-IB-3057-24-08-2020"/>
    <s v="LTM/1165/22-23"/>
    <n v="20327"/>
    <n v="2701.12"/>
    <s v="BAF-011999"/>
    <s v="KPEX-SB-129494"/>
    <d v="2023-04-07T00:00:00"/>
    <n v="27234899.25"/>
    <n v="0.8"/>
    <n v="109.6"/>
    <n v="137"/>
    <n v="184580.49"/>
    <x v="14"/>
    <s v="IB"/>
    <x v="0"/>
    <n v="0.8"/>
    <b v="1"/>
    <x v="0"/>
    <x v="0"/>
  </r>
  <r>
    <s v="PQIB-IB-3057-24-08-2020"/>
    <s v="LTM/1165/22-23"/>
    <n v="20327"/>
    <n v="2701.12"/>
    <s v="BAF-011999"/>
    <s v="KPEX-SB-129494"/>
    <d v="2023-04-07T00:00:00"/>
    <n v="27234899.25"/>
    <n v="1.1000000000000001"/>
    <n v="18757.199999999997"/>
    <n v="17052"/>
    <n v="13379184.399999999"/>
    <x v="14"/>
    <s v="IB"/>
    <x v="0"/>
    <n v="1.1000000000000001"/>
    <b v="1"/>
    <x v="0"/>
    <x v="0"/>
  </r>
  <r>
    <s v="PQIB-IB-3057-24-08-2020"/>
    <s v="LTM/1169/22-23"/>
    <n v="7770"/>
    <n v="2701.12"/>
    <s v="HMB-034169"/>
    <s v="KPEX-SB-130492"/>
    <d v="2023-04-08T00:00:00"/>
    <n v="28352511.559999999"/>
    <n v="1.1000000000000001"/>
    <n v="13937"/>
    <n v="12670"/>
    <n v="13835884.6"/>
    <x v="14"/>
    <s v="IB"/>
    <x v="0"/>
    <n v="1.1000000000000001"/>
    <b v="1"/>
    <x v="0"/>
    <x v="0"/>
  </r>
  <r>
    <s v="PQIB-IB-3057-24-08-2020"/>
    <s v="LTM/1171/22-23"/>
    <n v="41452"/>
    <n v="2701.12"/>
    <s v="HMB-034191"/>
    <s v="KPPE-SB-205673"/>
    <d v="2023-04-08T00:00:00"/>
    <n v="47169815.009999998"/>
    <n v="0.8"/>
    <n v="1702.4"/>
    <n v="2128"/>
    <n v="3619423.83"/>
    <x v="14"/>
    <s v="IB"/>
    <x v="0"/>
    <n v="0.8"/>
    <b v="1"/>
    <x v="0"/>
    <x v="0"/>
  </r>
  <r>
    <s v="PQIB-IB-3057-24-08-2020"/>
    <s v="LTM/1171/22-23"/>
    <n v="41452"/>
    <n v="2701.12"/>
    <s v="HMB-034191"/>
    <s v="KPPE-SB-205673"/>
    <d v="2023-04-08T00:00:00"/>
    <n v="47169815.009999998"/>
    <n v="1.1000000000000001"/>
    <n v="22770.1"/>
    <n v="20700"/>
    <n v="24986952.329999998"/>
    <x v="14"/>
    <s v="IB"/>
    <x v="0"/>
    <n v="1.1000000000000001"/>
    <b v="1"/>
    <x v="0"/>
    <x v="0"/>
  </r>
  <r>
    <s v="KAPW-TI-57888-05-11-2022"/>
    <s v="LTM/1165/22-23"/>
    <n v="20327"/>
    <n v="9606.1"/>
    <s v="BAF-011999"/>
    <s v="KPEX-SB-129494"/>
    <d v="2023-04-07T00:00:00"/>
    <n v="27234899.25"/>
    <n v="1"/>
    <n v="15"/>
    <n v="15"/>
    <n v="11751.400000000001"/>
    <x v="14"/>
    <s v="TI"/>
    <x v="2"/>
    <n v="1"/>
    <b v="1"/>
    <x v="0"/>
    <x v="6"/>
  </r>
  <r>
    <s v="KPAF-TI-12219-26-09-2022"/>
    <s v="LTM/1168/22-23"/>
    <n v="8132"/>
    <n v="9606.2199999999993"/>
    <s v="HMB-033935"/>
    <s v="KPAE-SB-61573"/>
    <d v="2023-04-07T00:00:00"/>
    <n v="13441259.17"/>
    <n v="1"/>
    <n v="17"/>
    <n v="17"/>
    <n v="8952994.0373"/>
    <x v="14"/>
    <s v="TI"/>
    <x v="2"/>
    <n v="1"/>
    <b v="1"/>
    <x v="0"/>
    <x v="6"/>
  </r>
  <r>
    <s v="KAPW-IB-36765-19-09-2022"/>
    <s v="LTM/1165/22-23"/>
    <n v="20327"/>
    <n v="2847"/>
    <s v="BAF-011999"/>
    <s v="KPEX-SB-129494"/>
    <d v="2023-04-07T00:00:00"/>
    <n v="27234899.25"/>
    <n v="0.03"/>
    <n v="511.56"/>
    <n v="17052"/>
    <n v="364886.86"/>
    <x v="14"/>
    <s v="IB"/>
    <x v="0"/>
    <n v="0.03"/>
    <b v="1"/>
    <x v="0"/>
    <x v="2"/>
  </r>
  <r>
    <s v="KAPW-IB-36765-19-09-2022"/>
    <s v="LTM/1169/22-23"/>
    <n v="7770"/>
    <n v="2847"/>
    <s v="HMB-034169"/>
    <s v="KPEX-SB-130492"/>
    <d v="2023-04-08T00:00:00"/>
    <n v="28352511.559999999"/>
    <n v="0.03"/>
    <n v="380.1"/>
    <n v="12670"/>
    <n v="377342.30000000005"/>
    <x v="14"/>
    <s v="IB"/>
    <x v="0"/>
    <n v="0.03"/>
    <b v="1"/>
    <x v="0"/>
    <x v="2"/>
  </r>
  <r>
    <s v="KAPW-IB-36765-19-09-2022"/>
    <s v="LTM/1171/22-23"/>
    <n v="41452"/>
    <n v="2847"/>
    <s v="HMB-034191"/>
    <s v="KPPE-SB-205673"/>
    <d v="2023-04-08T00:00:00"/>
    <n v="47169815.009999998"/>
    <n v="0.03"/>
    <n v="684.84"/>
    <n v="22828"/>
    <n v="817188.23"/>
    <x v="14"/>
    <s v="IB"/>
    <x v="0"/>
    <n v="0.03"/>
    <b v="1"/>
    <x v="0"/>
    <x v="2"/>
  </r>
  <r>
    <s v="KAPS-IB-6595-10-03-2023"/>
    <s v="LTM/1165/22-23"/>
    <n v="20327"/>
    <n v="3402.4189999999999"/>
    <s v="BAF-011999"/>
    <s v="KPEX-SB-129494"/>
    <d v="2023-04-07T00:00:00"/>
    <n v="27234899.25"/>
    <n v="0.04"/>
    <n v="687.56"/>
    <n v="17189"/>
    <n v="495744.82"/>
    <x v="14"/>
    <s v="IB"/>
    <x v="0"/>
    <n v="0.04"/>
    <b v="1"/>
    <x v="0"/>
    <x v="2"/>
  </r>
  <r>
    <s v="KAPS-IB-6595-10-03-2023"/>
    <s v="LTM/1169/22-23"/>
    <n v="7770"/>
    <n v="3402.4189999999999"/>
    <s v="HMB-034169"/>
    <s v="KPEX-SB-130492"/>
    <d v="2023-04-08T00:00:00"/>
    <n v="28352511.559999999"/>
    <n v="0.04"/>
    <n v="506.8"/>
    <n v="12670"/>
    <n v="503123.07999999996"/>
    <x v="14"/>
    <s v="IB"/>
    <x v="0"/>
    <n v="0.04"/>
    <b v="1"/>
    <x v="0"/>
    <x v="2"/>
  </r>
  <r>
    <s v="KAPS-IB-6595-10-03-2023"/>
    <s v="LTM/1171/22-23"/>
    <n v="41452"/>
    <n v="3402.4189999999999"/>
    <s v="HMB-034191"/>
    <s v="KPPE-SB-205673"/>
    <d v="2023-04-08T00:00:00"/>
    <n v="47169815.009999998"/>
    <n v="0.04"/>
    <n v="913.12"/>
    <n v="22828"/>
    <n v="1089584.3099999998"/>
    <x v="14"/>
    <s v="IB"/>
    <x v="0"/>
    <n v="0.04"/>
    <b v="1"/>
    <x v="0"/>
    <x v="2"/>
  </r>
  <r>
    <s v="KAPS-IB-6074-08-03-2023"/>
    <s v="LTM/1165/22-23"/>
    <n v="20327"/>
    <n v="5201.009"/>
    <s v="BAF-011999"/>
    <s v="KPEX-SB-129494"/>
    <d v="2023-04-07T00:00:00"/>
    <n v="27234899.25"/>
    <n v="1.0101"/>
    <n v="4576.76"/>
    <n v="4531"/>
    <n v="4034070.2300000004"/>
    <x v="14"/>
    <s v="IB"/>
    <x v="0"/>
    <n v="1.0101"/>
    <b v="1"/>
    <x v="0"/>
    <x v="10"/>
  </r>
  <r>
    <s v="KAPS-IB-6074-08-03-2023"/>
    <s v="LTM/1165/22-23"/>
    <n v="20327"/>
    <n v="5201.009"/>
    <s v="BAF-011999"/>
    <s v="KPEX-SB-129494"/>
    <d v="2023-04-07T00:00:00"/>
    <n v="27234899.25"/>
    <n v="0.48485"/>
    <n v="6137.23"/>
    <n v="12658"/>
    <n v="4072820.3800000004"/>
    <x v="14"/>
    <s v="IB"/>
    <x v="0"/>
    <n v="0.48485"/>
    <b v="1"/>
    <x v="0"/>
    <x v="10"/>
  </r>
  <r>
    <s v="KAPS-IB-6074-08-03-2023"/>
    <s v="LTM/1169/22-23"/>
    <n v="7770"/>
    <n v="5201.009"/>
    <s v="HMB-034169"/>
    <s v="KPEX-SB-130492"/>
    <d v="2023-04-08T00:00:00"/>
    <n v="28352511.559999999"/>
    <n v="1.0101"/>
    <n v="12797.970000000001"/>
    <n v="12670"/>
    <n v="12705118.469999999"/>
    <x v="14"/>
    <s v="IB"/>
    <x v="0"/>
    <n v="1.0101"/>
    <b v="1"/>
    <x v="0"/>
    <x v="10"/>
  </r>
  <r>
    <s v="KAPS-IB-6074-08-03-2023"/>
    <s v="LTM/1171/22-23"/>
    <n v="41452"/>
    <n v="5201.009"/>
    <s v="HMB-034191"/>
    <s v="KPPE-SB-205673"/>
    <d v="2023-04-08T00:00:00"/>
    <n v="47169815.009999998"/>
    <n v="0.80808000000000002"/>
    <n v="8863.83"/>
    <n v="10969"/>
    <n v="9564682.3399999999"/>
    <x v="14"/>
    <s v="IB"/>
    <x v="0"/>
    <n v="0.80808000000000002"/>
    <b v="1"/>
    <x v="0"/>
    <x v="10"/>
  </r>
  <r>
    <s v="KAPS-IB-6074-08-03-2023"/>
    <s v="LTM/1171/22-23"/>
    <n v="41452"/>
    <n v="5201.009"/>
    <s v="HMB-034191"/>
    <s v="KPPE-SB-205673"/>
    <d v="2023-04-08T00:00:00"/>
    <n v="47169815.009999998"/>
    <n v="0.75756999999999997"/>
    <n v="4574.21"/>
    <n v="6038"/>
    <n v="3288094.75"/>
    <x v="14"/>
    <s v="IB"/>
    <x v="0"/>
    <n v="0.75756999999999997"/>
    <b v="1"/>
    <x v="0"/>
    <x v="10"/>
  </r>
  <r>
    <s v="PQZI-EP-4978-25-08-2022"/>
    <s v="LTM/1168/22-23"/>
    <n v="8132"/>
    <n v="9607.2000000000007"/>
    <s v="HMB-033935"/>
    <s v="KPAE-SB-61573"/>
    <d v="2023-04-07T00:00:00"/>
    <n v="13441259.17"/>
    <n v="1"/>
    <n v="3"/>
    <n v="3"/>
    <n v="138546.43"/>
    <x v="14"/>
    <s v="EP"/>
    <x v="2"/>
    <n v="1"/>
    <b v="1"/>
    <x v="0"/>
    <x v="6"/>
  </r>
  <r>
    <s v="PQZI-EP-4978-25-08-2022"/>
    <s v="LTM/1168/22-23"/>
    <n v="8132"/>
    <n v="9607.11"/>
    <s v="HMB-033935"/>
    <s v="KPAE-SB-61573"/>
    <d v="2023-04-07T00:00:00"/>
    <n v="13441259.17"/>
    <n v="1"/>
    <n v="70"/>
    <n v="70"/>
    <n v="3894181.8"/>
    <x v="14"/>
    <s v="EP"/>
    <x v="2"/>
    <n v="1"/>
    <b v="1"/>
    <x v="0"/>
    <x v="6"/>
  </r>
  <r>
    <s v="KAPW-IB-108654-24-02-2023"/>
    <s v="LTM/1165/22-23"/>
    <n v="20327"/>
    <n v="3204.16"/>
    <s v="BAF-011999"/>
    <s v="KPEX-SB-129494"/>
    <d v="2023-04-07T00:00:00"/>
    <n v="27234899.25"/>
    <n v="7.0000000000000007E-2"/>
    <n v="159.66999999999999"/>
    <n v="2281"/>
    <n v="132435.64000000001"/>
    <x v="14"/>
    <s v="IB"/>
    <x v="0"/>
    <n v="7.0000000000000007E-2"/>
    <b v="1"/>
    <x v="0"/>
    <x v="8"/>
  </r>
  <r>
    <s v="KAPS-IB-9008-20-03-2023"/>
    <s v="LTM/1165/22-23"/>
    <n v="20327"/>
    <n v="3204.1190000000001"/>
    <s v="BAF-011999"/>
    <s v="KPEX-SB-129494"/>
    <d v="2023-04-07T00:00:00"/>
    <n v="27234899.25"/>
    <n v="7.0000000000000007E-2"/>
    <n v="9.59"/>
    <n v="137"/>
    <n v="16150.79"/>
    <x v="14"/>
    <s v="IB"/>
    <x v="0"/>
    <n v="7.0000000000000007E-2"/>
    <b v="1"/>
    <x v="0"/>
    <x v="8"/>
  </r>
  <r>
    <s v="KAPS-IB-9008-20-03-2023"/>
    <s v="LTM/1169/22-23"/>
    <n v="7770"/>
    <n v="3204.16"/>
    <s v="HMB-034169"/>
    <s v="KPEX-SB-130492"/>
    <d v="2023-04-08T00:00:00"/>
    <n v="28352511.559999999"/>
    <n v="7.0000000000000007E-2"/>
    <n v="23.33"/>
    <n v="333.29"/>
    <n v="23136.58"/>
    <x v="14"/>
    <s v="IB"/>
    <x v="0"/>
    <n v="7.0000000000000007E-2"/>
    <b v="1"/>
    <x v="0"/>
    <x v="8"/>
  </r>
  <r>
    <s v="KAPS-IB-9008-20-03-2023"/>
    <s v="LTM/1171/22-23"/>
    <n v="41452"/>
    <n v="3204.1190000000001"/>
    <s v="HMB-034191"/>
    <s v="KPPE-SB-205673"/>
    <d v="2023-04-08T00:00:00"/>
    <n v="47169815.009999998"/>
    <n v="7.0000000000000007E-2"/>
    <n v="148.96"/>
    <n v="2128"/>
    <n v="316699.59000000003"/>
    <x v="14"/>
    <s v="IB"/>
    <x v="0"/>
    <n v="7.0000000000000007E-2"/>
    <b v="1"/>
    <x v="0"/>
    <x v="8"/>
  </r>
  <r>
    <s v="KAPW-IB-40776-28-09-2022"/>
    <s v="LTM/1165/22-23"/>
    <n v="20327"/>
    <n v="5402.33"/>
    <s v="BAF-011999"/>
    <s v="KPEX-SB-129494"/>
    <d v="2023-04-07T00:00:00"/>
    <n v="27234899.25"/>
    <n v="0.52524999999999999"/>
    <n v="6648.61"/>
    <n v="12658"/>
    <n v="4412303.0599999996"/>
    <x v="14"/>
    <s v="IB"/>
    <x v="0"/>
    <n v="0.52524999999999999"/>
    <b v="1"/>
    <x v="0"/>
    <x v="18"/>
  </r>
  <r>
    <s v="KAPW-IB-40776-28-09-2022"/>
    <s v="LTM/1171/22-23"/>
    <n v="41452"/>
    <n v="5402.33"/>
    <s v="HMB-034191"/>
    <s v="KPPE-SB-205673"/>
    <d v="2023-04-08T00:00:00"/>
    <n v="47169815.009999998"/>
    <n v="0.20202000000000001"/>
    <n v="2215.96"/>
    <n v="10969"/>
    <n v="2391127.89"/>
    <x v="14"/>
    <s v="IB"/>
    <x v="0"/>
    <n v="0.20202000000000001"/>
    <b v="1"/>
    <x v="0"/>
    <x v="18"/>
  </r>
  <r>
    <s v="KAPE-IB-134719-02-03-2023"/>
    <s v="LTM/1165/22-23"/>
    <n v="20327"/>
    <n v="3204.16"/>
    <s v="BAF-011999"/>
    <s v="KPEX-SB-129494"/>
    <d v="2023-04-07T00:00:00"/>
    <n v="27234899.25"/>
    <n v="7.0000000000000007E-2"/>
    <n v="147.91"/>
    <n v="2113"/>
    <n v="130971.19"/>
    <x v="14"/>
    <s v="IB"/>
    <x v="0"/>
    <n v="7.0000000000000007E-2"/>
    <b v="1"/>
    <x v="0"/>
    <x v="8"/>
  </r>
  <r>
    <s v="KAPE-IB-134719-02-03-2023"/>
    <s v="LTM/1169/22-23"/>
    <n v="7770"/>
    <n v="3204.16"/>
    <s v="HMB-034169"/>
    <s v="KPEX-SB-130492"/>
    <d v="2023-04-08T00:00:00"/>
    <n v="28352511.559999999"/>
    <n v="7.0000000000000007E-2"/>
    <n v="536.66999999999996"/>
    <n v="7666.71"/>
    <n v="532220.63"/>
    <x v="14"/>
    <s v="IB"/>
    <x v="0"/>
    <n v="7.0000000000000007E-2"/>
    <b v="1"/>
    <x v="0"/>
    <x v="8"/>
  </r>
  <r>
    <s v="KAPS-IB-5460-06-03-2023"/>
    <s v="LTM/1171/22-23"/>
    <n v="41452"/>
    <n v="5503.201"/>
    <s v="HMB-034191"/>
    <s v="KPPE-SB-205673"/>
    <d v="2023-04-08T00:00:00"/>
    <n v="47169815.009999998"/>
    <n v="0.25252999999999998"/>
    <n v="1524.78"/>
    <n v="6038"/>
    <n v="1096062.73"/>
    <x v="14"/>
    <s v="IB"/>
    <x v="0"/>
    <n v="0.25252999999999998"/>
    <b v="1"/>
    <x v="0"/>
    <x v="19"/>
  </r>
  <r>
    <s v="KAPW-IB-111548-03-03-2023"/>
    <s v="LTM/1169/22-23"/>
    <n v="7770"/>
    <n v="3204.16"/>
    <s v="HMB-034169"/>
    <s v="KPEX-SB-130492"/>
    <d v="2023-04-08T00:00:00"/>
    <n v="28352511.559999999"/>
    <n v="7.0000000000000007E-2"/>
    <n v="326.89999999999998"/>
    <n v="4670"/>
    <n v="325108.17"/>
    <x v="14"/>
    <s v="IB"/>
    <x v="0"/>
    <n v="7.0000000000000007E-2"/>
    <b v="1"/>
    <x v="0"/>
    <x v="8"/>
  </r>
  <r>
    <s v="PQIB-IB-3057-24-08-2020"/>
    <s v="LTM/1167/22-23"/>
    <n v="3942"/>
    <n v="2701.12"/>
    <s v="HMB-034470"/>
    <s v="KPEX-SB-132007"/>
    <d v="2023-04-11T00:00:00"/>
    <n v="40135937.869999997"/>
    <n v="1.1000000000000001"/>
    <n v="19145.5"/>
    <n v="17405"/>
    <n v="19587880.530000001"/>
    <x v="14"/>
    <s v="IB"/>
    <x v="0"/>
    <n v="1.1000000000000001"/>
    <b v="1"/>
    <x v="0"/>
    <x v="0"/>
  </r>
  <r>
    <s v="PQIB-IB-3057-24-08-2020"/>
    <s v="LTM/1170/22-23"/>
    <n v="43791"/>
    <n v="2701.12"/>
    <s v="HMB-034165"/>
    <s v="KPEX-SB-132071"/>
    <d v="2023-04-12T00:00:00"/>
    <n v="39300231.890000001"/>
    <n v="1.1000000000000001"/>
    <n v="18475.599999999999"/>
    <n v="16796"/>
    <n v="35872708.960000001"/>
    <x v="14"/>
    <s v="IB"/>
    <x v="0"/>
    <n v="1.1000000000000001"/>
    <b v="1"/>
    <x v="0"/>
    <x v="0"/>
  </r>
  <r>
    <s v="PQIB-IB-3057-24-08-2020"/>
    <s v="LTM/1172/22-23"/>
    <n v="2195"/>
    <n v="2701.12"/>
    <s v="HMB-034285"/>
    <s v="KPPE-SB-206950"/>
    <d v="2023-04-10T00:00:00"/>
    <n v="4476613.7300000004"/>
    <n v="1.1000000000000001"/>
    <n v="1502.6"/>
    <n v="1366"/>
    <n v="2218039.54"/>
    <x v="14"/>
    <s v="IB"/>
    <x v="0"/>
    <n v="1.1000000000000001"/>
    <b v="1"/>
    <x v="0"/>
    <x v="0"/>
  </r>
  <r>
    <s v="KPPI-IB-38567-19-01-2023"/>
    <s v="LTM/1172/22-23"/>
    <n v="2195"/>
    <n v="2915.11"/>
    <s v="HMB-034285"/>
    <s v="KPPE-SB-206950"/>
    <d v="2023-04-10T00:00:00"/>
    <n v="4476613.7300000004"/>
    <n v="0.04"/>
    <n v="3.88"/>
    <n v="97"/>
    <n v="5727.4"/>
    <x v="14"/>
    <s v="IB"/>
    <x v="0"/>
    <n v="0.04"/>
    <b v="1"/>
    <x v="0"/>
    <x v="2"/>
  </r>
  <r>
    <s v="KPAF-TI-12219-26-09-2022"/>
    <s v="LTM/1173/22-23"/>
    <n v="4512"/>
    <n v="9606.2199999999993"/>
    <s v="HMB-034667"/>
    <s v="KPPE-SB-207075"/>
    <d v="2023-04-10T00:00:00"/>
    <n v="11081702.880000001"/>
    <n v="1"/>
    <n v="10"/>
    <n v="10"/>
    <n v="11081703"/>
    <x v="14"/>
    <s v="TI"/>
    <x v="2"/>
    <n v="1"/>
    <b v="1"/>
    <x v="0"/>
    <x v="6"/>
  </r>
  <r>
    <s v="KAPW-IB-101716-08-02-2023"/>
    <s v="LTM/1172/22-23"/>
    <n v="2195"/>
    <n v="3906.9029999999998"/>
    <s v="HMB-034285"/>
    <s v="KPPE-SB-206950"/>
    <d v="2023-04-10T00:00:00"/>
    <n v="4476613.7300000004"/>
    <n v="0.04"/>
    <n v="42.84"/>
    <n v="1071"/>
    <n v="63237.59"/>
    <x v="14"/>
    <s v="IB"/>
    <x v="0"/>
    <n v="0.04"/>
    <b v="1"/>
    <x v="0"/>
    <x v="17"/>
  </r>
  <r>
    <s v="KPAF-TI-20885-21-11-2022"/>
    <s v="LTM/1176/22-23"/>
    <n v="73512"/>
    <n v="9606.2199999999993"/>
    <s v="Open Account"/>
    <s v="KPPE-SB-208330"/>
    <d v="2023-04-12T00:00:00"/>
    <n v="50467768.909999996"/>
    <n v="1"/>
    <n v="125"/>
    <n v="125"/>
    <n v="6469979.5"/>
    <x v="14"/>
    <s v="TI"/>
    <x v="2"/>
    <n v="1"/>
    <b v="1"/>
    <x v="0"/>
    <x v="6"/>
  </r>
  <r>
    <s v="KAPW-IB-36765-19-09-2022"/>
    <s v="LTM/1167/22-23"/>
    <n v="3942"/>
    <n v="2847"/>
    <s v="HMB-034470"/>
    <s v="KPEX-SB-132007"/>
    <d v="2023-04-11T00:00:00"/>
    <n v="40135937.869999997"/>
    <n v="0.03"/>
    <n v="522.15"/>
    <n v="17405"/>
    <n v="534214.93000000005"/>
    <x v="14"/>
    <s v="IB"/>
    <x v="0"/>
    <n v="0.03"/>
    <b v="1"/>
    <x v="0"/>
    <x v="2"/>
  </r>
  <r>
    <s v="KAPW-IB-36765-19-09-2022"/>
    <s v="LTM/1170/22-23"/>
    <n v="43791"/>
    <n v="2847"/>
    <s v="HMB-034165"/>
    <s v="KPEX-SB-132071"/>
    <d v="2023-04-12T00:00:00"/>
    <n v="39300231.890000001"/>
    <n v="0.03"/>
    <n v="503.88"/>
    <n v="16796"/>
    <n v="978346.61"/>
    <x v="14"/>
    <s v="IB"/>
    <x v="0"/>
    <n v="0.03"/>
    <b v="1"/>
    <x v="0"/>
    <x v="2"/>
  </r>
  <r>
    <s v="KAPW-IB-36765-19-09-2022"/>
    <s v="LTM/1172/22-23"/>
    <n v="2195"/>
    <n v="2847"/>
    <s v="HMB-034285"/>
    <s v="KPPE-SB-206950"/>
    <d v="2023-04-10T00:00:00"/>
    <n v="4476613.7300000004"/>
    <n v="0.03"/>
    <n v="40.980000000000004"/>
    <n v="1366"/>
    <n v="60491.98"/>
    <x v="14"/>
    <s v="IB"/>
    <x v="0"/>
    <n v="0.03"/>
    <b v="1"/>
    <x v="0"/>
    <x v="2"/>
  </r>
  <r>
    <s v="KAPE-IB-196874-29-04-2022"/>
    <s v="LTM/1172/22-23"/>
    <n v="2195"/>
    <n v="5205.12"/>
    <s v="HMB-034285"/>
    <s v="KPPE-SB-206950"/>
    <d v="2023-04-10T00:00:00"/>
    <n v="4476613.7300000004"/>
    <n v="1.0101"/>
    <n v="1379.8"/>
    <n v="1366"/>
    <n v="2036770.23"/>
    <x v="14"/>
    <s v="IB"/>
    <x v="0"/>
    <n v="1.0101"/>
    <b v="1"/>
    <x v="0"/>
    <x v="1"/>
  </r>
  <r>
    <s v="KAPS-IB-6595-10-03-2023"/>
    <s v="LTM/1167/22-23"/>
    <n v="3942"/>
    <n v="3402.4189999999999"/>
    <s v="HMB-034470"/>
    <s v="KPEX-SB-132007"/>
    <d v="2023-04-11T00:00:00"/>
    <n v="40135937.869999997"/>
    <n v="0.04"/>
    <n v="696.2"/>
    <n v="17405"/>
    <n v="712286.57000000007"/>
    <x v="14"/>
    <s v="IB"/>
    <x v="0"/>
    <n v="0.04"/>
    <b v="1"/>
    <x v="0"/>
    <x v="2"/>
  </r>
  <r>
    <s v="KAPS-IB-6595-10-03-2023"/>
    <s v="LTM/1170/22-23"/>
    <n v="43791"/>
    <n v="3402.4189999999999"/>
    <s v="HMB-034165"/>
    <s v="KPEX-SB-132071"/>
    <d v="2023-04-12T00:00:00"/>
    <n v="39300231.890000001"/>
    <n v="0.04"/>
    <n v="671.83999999999992"/>
    <n v="16796"/>
    <n v="1304462.1400000001"/>
    <x v="14"/>
    <s v="IB"/>
    <x v="0"/>
    <n v="0.04"/>
    <b v="1"/>
    <x v="0"/>
    <x v="2"/>
  </r>
  <r>
    <s v="KAPS-IB-6595-10-03-2023"/>
    <s v="LTM/1172/22-23"/>
    <n v="2195"/>
    <n v="3402.4189999999999"/>
    <s v="HMB-034285"/>
    <s v="KPPE-SB-206950"/>
    <d v="2023-04-10T00:00:00"/>
    <n v="4476613.7300000004"/>
    <n v="0.04"/>
    <n v="11.8"/>
    <n v="295"/>
    <n v="17418.39"/>
    <x v="14"/>
    <s v="IB"/>
    <x v="0"/>
    <n v="0.04"/>
    <b v="1"/>
    <x v="0"/>
    <x v="2"/>
  </r>
  <r>
    <s v="KAPS-IB-6074-08-03-2023"/>
    <s v="LTM/1167/22-23"/>
    <n v="3942"/>
    <n v="5201.009"/>
    <s v="HMB-034470"/>
    <s v="KPEX-SB-132007"/>
    <d v="2023-04-11T00:00:00"/>
    <n v="40135937.869999997"/>
    <n v="0.60606000000000004"/>
    <n v="10548.47"/>
    <n v="17405"/>
    <n v="10792205.34"/>
    <x v="14"/>
    <s v="IB"/>
    <x v="0"/>
    <n v="0.60606000000000004"/>
    <b v="1"/>
    <x v="0"/>
    <x v="10"/>
  </r>
  <r>
    <s v="KAPW-IB-40776-28-09-2022"/>
    <s v="LTM/1167/22-23"/>
    <n v="3942"/>
    <n v="5402.33"/>
    <s v="HMB-034470"/>
    <s v="KPEX-SB-132007"/>
    <d v="2023-04-11T00:00:00"/>
    <n v="40135937.869999997"/>
    <n v="0.60606000000000004"/>
    <n v="1662.42"/>
    <n v="2743"/>
    <n v="1806791.25"/>
    <x v="14"/>
    <s v="IB"/>
    <x v="0"/>
    <n v="0.60606000000000004"/>
    <b v="1"/>
    <x v="0"/>
    <x v="18"/>
  </r>
  <r>
    <s v="KAPW-IB-40776-28-09-2022"/>
    <s v="LTM/1167/22-23"/>
    <n v="3942"/>
    <n v="5402.33"/>
    <s v="HMB-034470"/>
    <s v="KPEX-SB-132007"/>
    <d v="2023-04-11T00:00:00"/>
    <n v="40135937.869999997"/>
    <n v="0.40404000000000001"/>
    <n v="5924.03"/>
    <n v="14662"/>
    <n v="5990272.6900000004"/>
    <x v="14"/>
    <s v="IB"/>
    <x v="0"/>
    <n v="0.40404000000000001"/>
    <b v="1"/>
    <x v="0"/>
    <x v="18"/>
  </r>
  <r>
    <s v="KAPW-IB-111548-03-03-2023"/>
    <s v="LTM/1170/22-23"/>
    <n v="43791"/>
    <n v="3204.16"/>
    <s v="HMB-034165"/>
    <s v="KPEX-SB-132071"/>
    <d v="2023-04-12T00:00:00"/>
    <n v="39300231.890000001"/>
    <n v="7.0000000000000007E-2"/>
    <n v="569.1"/>
    <n v="8130"/>
    <n v="1144714.17"/>
    <x v="14"/>
    <s v="IB"/>
    <x v="0"/>
    <n v="7.0000000000000007E-2"/>
    <b v="1"/>
    <x v="0"/>
    <x v="8"/>
  </r>
  <r>
    <s v="KPPI-IB-50645-30-03-2023"/>
    <s v="LTM/1167/22-23"/>
    <n v="3942"/>
    <n v="2915.11"/>
    <s v="HMB-034470"/>
    <s v="KPEX-SB-132007"/>
    <d v="2023-04-11T00:00:00"/>
    <n v="40135937.869999997"/>
    <n v="0.04"/>
    <n v="696.2"/>
    <n v="17405"/>
    <n v="712286.57000000007"/>
    <x v="14"/>
    <s v="IB"/>
    <x v="0"/>
    <n v="0.04"/>
    <b v="1"/>
    <x v="0"/>
    <x v="2"/>
  </r>
  <r>
    <s v="KPPI-IB-50645-30-03-2023"/>
    <s v="LTM/1172/22-23"/>
    <n v="2195"/>
    <n v="2915.11"/>
    <s v="HMB-034285"/>
    <s v="KPPE-SB-206950"/>
    <d v="2023-04-10T00:00:00"/>
    <n v="4476613.7300000004"/>
    <n v="0.04"/>
    <n v="50.760000000000005"/>
    <n v="1269"/>
    <n v="74928.58"/>
    <x v="14"/>
    <s v="IB"/>
    <x v="0"/>
    <n v="0.04"/>
    <b v="1"/>
    <x v="0"/>
    <x v="2"/>
  </r>
  <r>
    <s v="PQZI-EP-5088-26-08-2022"/>
    <s v="LTM/1176/22-23"/>
    <n v="73512"/>
    <n v="9607.11"/>
    <s v="Open Account"/>
    <s v="KPPE-SB-208330"/>
    <d v="2023-04-12T00:00:00"/>
    <n v="50467768.909999996"/>
    <n v="1"/>
    <n v="90"/>
    <n v="90"/>
    <n v="4658385.24"/>
    <x v="14"/>
    <s v="EP"/>
    <x v="2"/>
    <n v="1"/>
    <b v="1"/>
    <x v="0"/>
    <x v="6"/>
  </r>
  <r>
    <s v="KPFI-TI-30936-29-03-2023"/>
    <s v="LTM/1176/22-23"/>
    <n v="73512"/>
    <n v="4821.8999999999996"/>
    <s v="Open Account"/>
    <s v="KPPE-SB-208330"/>
    <d v="2023-04-12T00:00:00"/>
    <n v="50467768.909999996"/>
    <n v="1"/>
    <n v="9"/>
    <n v="9"/>
    <n v="465838.52"/>
    <x v="14"/>
    <s v="TI"/>
    <x v="2"/>
    <n v="1"/>
    <b v="1"/>
    <x v="0"/>
    <x v="6"/>
  </r>
  <r>
    <s v="PQIB-IB-3057-24-08-2020"/>
    <s v="LTM/1164+1152/22-23"/>
    <n v="9024"/>
    <n v="2701.12"/>
    <s v="HMB-035402"/>
    <s v="KPPE-SB-208786"/>
    <d v="2023-04-13T00:00:00"/>
    <n v="10774711.16"/>
    <n v="1.1000000000000001"/>
    <n v="3356.1"/>
    <n v="3051"/>
    <n v="8395495.3100000005"/>
    <x v="14"/>
    <s v="IB"/>
    <x v="0"/>
    <n v="1.1000000000000001"/>
    <b v="1"/>
    <x v="0"/>
    <x v="0"/>
  </r>
  <r>
    <s v="PQIB-IB-3057-24-08-2020"/>
    <s v="LTM/1175/22-23"/>
    <n v="49700"/>
    <n v="2701.12"/>
    <s v="MCB-022805"/>
    <s v="KPEX-SB-132644"/>
    <d v="2023-04-13T00:00:00"/>
    <n v="31389787.399999999"/>
    <n v="1.1000000000000001"/>
    <n v="19096"/>
    <n v="17360"/>
    <n v="24530998.939999998"/>
    <x v="14"/>
    <s v="IB"/>
    <x v="0"/>
    <n v="1.1000000000000001"/>
    <b v="1"/>
    <x v="0"/>
    <x v="0"/>
  </r>
  <r>
    <s v="PQIB-IB-3057-24-08-2020"/>
    <s v="LTM/1183/22-23"/>
    <n v="18888"/>
    <n v="2701.12"/>
    <s v="HMB-035774"/>
    <s v="KPPE-SB-208929"/>
    <d v="2023-04-13T00:00:00"/>
    <n v="46745778.710000001"/>
    <n v="1.1000000000000001"/>
    <n v="16040.2"/>
    <n v="14582"/>
    <n v="40172153.829999998"/>
    <x v="14"/>
    <s v="IB"/>
    <x v="0"/>
    <n v="1.1000000000000001"/>
    <b v="1"/>
    <x v="0"/>
    <x v="0"/>
  </r>
  <r>
    <s v="KAPW-IB-36765-19-09-2022"/>
    <s v="LTM/1164+1152/22-23"/>
    <n v="9024"/>
    <n v="2847"/>
    <s v="HMB-035402"/>
    <s v="KPPE-SB-208786"/>
    <d v="2023-04-13T00:00:00"/>
    <n v="10774711.16"/>
    <n v="0.03"/>
    <n v="91.53"/>
    <n v="3051"/>
    <n v="228968.03999999998"/>
    <x v="14"/>
    <s v="IB"/>
    <x v="0"/>
    <n v="0.03"/>
    <b v="1"/>
    <x v="0"/>
    <x v="2"/>
  </r>
  <r>
    <s v="KAPW-IB-36765-19-09-2022"/>
    <s v="LTM/1175/22-23"/>
    <n v="49700"/>
    <n v="2847"/>
    <s v="MCB-022805"/>
    <s v="KPEX-SB-132644"/>
    <d v="2023-04-13T00:00:00"/>
    <n v="31389787.399999999"/>
    <n v="0.03"/>
    <n v="520.80000000000007"/>
    <n v="17360"/>
    <n v="669027.24"/>
    <x v="14"/>
    <s v="IB"/>
    <x v="0"/>
    <n v="0.03"/>
    <b v="1"/>
    <x v="0"/>
    <x v="2"/>
  </r>
  <r>
    <s v="KAPW-IB-36765-19-09-2022"/>
    <s v="LTM/1183/22-23"/>
    <n v="18888"/>
    <n v="2847"/>
    <s v="HMB-035774"/>
    <s v="KPPE-SB-208929"/>
    <d v="2023-04-13T00:00:00"/>
    <n v="46745778.710000001"/>
    <n v="0.03"/>
    <n v="437.46"/>
    <n v="14582"/>
    <n v="1095604.2"/>
    <x v="14"/>
    <s v="IB"/>
    <x v="0"/>
    <n v="0.03"/>
    <b v="1"/>
    <x v="0"/>
    <x v="2"/>
  </r>
  <r>
    <s v="KAPS-IB-6595-10-03-2023"/>
    <s v="LTM/1164+1152/22-23"/>
    <n v="9024"/>
    <n v="3402.4189999999999"/>
    <s v="HMB-035402"/>
    <s v="KPPE-SB-208786"/>
    <d v="2023-04-13T00:00:00"/>
    <n v="10774711.16"/>
    <n v="0.04"/>
    <n v="122.03999999999999"/>
    <n v="3051"/>
    <n v="305290.74"/>
    <x v="14"/>
    <s v="IB"/>
    <x v="0"/>
    <n v="0.04"/>
    <b v="1"/>
    <x v="0"/>
    <x v="2"/>
  </r>
  <r>
    <s v="KAPS-IB-6595-10-03-2023"/>
    <s v="LTM/1175/22-23"/>
    <n v="49700"/>
    <n v="3402.4189999999999"/>
    <s v="MCB-022805"/>
    <s v="KPEX-SB-132644"/>
    <d v="2023-04-13T00:00:00"/>
    <n v="31389787.399999999"/>
    <n v="0.04"/>
    <n v="694.4"/>
    <n v="17360"/>
    <n v="892036.33000000007"/>
    <x v="14"/>
    <s v="IB"/>
    <x v="0"/>
    <n v="0.04"/>
    <b v="1"/>
    <x v="0"/>
    <x v="2"/>
  </r>
  <r>
    <s v="KAPS-IB-6595-10-03-2023"/>
    <s v="LTM/1183/22-23"/>
    <n v="18888"/>
    <n v="3402.4189999999999"/>
    <s v="HMB-035774"/>
    <s v="KPPE-SB-208929"/>
    <d v="2023-04-13T00:00:00"/>
    <n v="46745778.710000001"/>
    <n v="0.04"/>
    <n v="583.28"/>
    <n v="14582"/>
    <n v="1460805.59"/>
    <x v="14"/>
    <s v="IB"/>
    <x v="0"/>
    <n v="0.04"/>
    <b v="1"/>
    <x v="0"/>
    <x v="2"/>
  </r>
  <r>
    <s v="KAPS-IB-6074-08-03-2023"/>
    <s v="LTM/1164+1152/22-23"/>
    <n v="9024"/>
    <n v="5201.009"/>
    <s v="HMB-035402"/>
    <s v="KPPE-SB-208786"/>
    <d v="2023-04-13T00:00:00"/>
    <n v="10774711.16"/>
    <n v="1.0101"/>
    <n v="342.42"/>
    <n v="339"/>
    <n v="577928.49"/>
    <x v="14"/>
    <s v="IB"/>
    <x v="0"/>
    <n v="1.0100899999999999"/>
    <b v="0"/>
    <x v="0"/>
    <x v="10"/>
  </r>
  <r>
    <s v="KAPS-IB-6074-08-03-2023"/>
    <s v="LTM/1175/22-23"/>
    <n v="49700"/>
    <n v="5201.009"/>
    <s v="MCB-022805"/>
    <s v="KPEX-SB-132644"/>
    <d v="2023-04-13T00:00:00"/>
    <n v="31389787.399999999"/>
    <n v="1.0101"/>
    <n v="2680.81"/>
    <n v="2654"/>
    <n v="2569480.0499999998"/>
    <x v="14"/>
    <s v="IB"/>
    <x v="0"/>
    <n v="1.0101"/>
    <b v="1"/>
    <x v="0"/>
    <x v="10"/>
  </r>
  <r>
    <s v="KAPS-IB-9008-20-03-2023"/>
    <s v="LTM/1183/22-23"/>
    <n v="18888"/>
    <n v="3204.1190000000001"/>
    <s v="HMB-035774"/>
    <s v="KPPE-SB-208929"/>
    <d v="2023-04-13T00:00:00"/>
    <n v="46745778.710000001"/>
    <n v="7.0000000000000007E-2"/>
    <n v="1020.74"/>
    <n v="14582"/>
    <n v="2556409.79"/>
    <x v="14"/>
    <s v="IB"/>
    <x v="0"/>
    <n v="7.0000000000000007E-2"/>
    <b v="1"/>
    <x v="0"/>
    <x v="8"/>
  </r>
  <r>
    <s v="KAPS-IB-5460-06-03-2023"/>
    <s v="LTM/1164+1152/22-23"/>
    <n v="9024"/>
    <n v="5503.201"/>
    <s v="HMB-035402"/>
    <s v="KPPE-SB-208786"/>
    <d v="2023-04-13T00:00:00"/>
    <n v="10774711.16"/>
    <n v="0.50505"/>
    <n v="431.82000000000005"/>
    <n v="855"/>
    <n v="820932.56"/>
    <x v="14"/>
    <s v="IB"/>
    <x v="0"/>
    <n v="0.50505"/>
    <b v="1"/>
    <x v="0"/>
    <x v="19"/>
  </r>
  <r>
    <s v="KAPS-IB-5460-06-03-2023"/>
    <s v="LTM/1175/22-23"/>
    <n v="49700"/>
    <n v="5503.201"/>
    <s v="MCB-022805"/>
    <s v="KPEX-SB-132644"/>
    <d v="2023-04-13T00:00:00"/>
    <n v="31389787.399999999"/>
    <n v="0.20202000000000001"/>
    <n v="1893.33"/>
    <n v="9372"/>
    <n v="1836209.12"/>
    <x v="14"/>
    <s v="IB"/>
    <x v="0"/>
    <n v="0.20202000000000001"/>
    <b v="1"/>
    <x v="0"/>
    <x v="19"/>
  </r>
  <r>
    <s v="KAPW-IB-111548-03-03-2023"/>
    <s v="LTM/1164+1152/22-23"/>
    <n v="9024"/>
    <n v="3204.16"/>
    <s v="HMB-035402"/>
    <s v="KPPE-SB-208786"/>
    <d v="2023-04-13T00:00:00"/>
    <n v="10774711.16"/>
    <n v="7.0000000000000007E-2"/>
    <n v="48.93"/>
    <n v="699"/>
    <n v="140805.10999999999"/>
    <x v="14"/>
    <s v="IB"/>
    <x v="0"/>
    <n v="7.0000000000000007E-2"/>
    <b v="1"/>
    <x v="0"/>
    <x v="8"/>
  </r>
  <r>
    <s v="KPPI-IB-50645-30-03-2023"/>
    <s v="LTM/1164+1152/22-23"/>
    <n v="9024"/>
    <n v="2915.11"/>
    <s v="HMB-035402"/>
    <s v="KPPE-SB-208786"/>
    <d v="2023-04-13T00:00:00"/>
    <n v="10774711.16"/>
    <n v="0.04"/>
    <n v="122.03999999999999"/>
    <n v="3051"/>
    <n v="305290.74"/>
    <x v="14"/>
    <s v="IB"/>
    <x v="0"/>
    <n v="0.04"/>
    <b v="1"/>
    <x v="0"/>
    <x v="2"/>
  </r>
  <r>
    <s v="KPPI-IB-50645-30-03-2023"/>
    <s v="LTM/1175/22-23"/>
    <n v="49700"/>
    <n v="2915.11"/>
    <s v="MCB-022805"/>
    <s v="KPEX-SB-132644"/>
    <d v="2023-04-13T00:00:00"/>
    <n v="31389787.399999999"/>
    <n v="0.04"/>
    <n v="694.4"/>
    <n v="17360"/>
    <n v="892036.33000000007"/>
    <x v="14"/>
    <s v="IB"/>
    <x v="0"/>
    <n v="0.04"/>
    <b v="1"/>
    <x v="0"/>
    <x v="2"/>
  </r>
  <r>
    <s v="KPPI-IB-50645-30-03-2023"/>
    <s v="LTM/1183/22-23"/>
    <n v="18888"/>
    <n v="2915.11"/>
    <s v="HMB-035774"/>
    <s v="KPPE-SB-208929"/>
    <d v="2023-04-13T00:00:00"/>
    <n v="46745778.710000001"/>
    <n v="0.04"/>
    <n v="583.28"/>
    <n v="14582"/>
    <n v="1460805.59"/>
    <x v="14"/>
    <s v="IB"/>
    <x v="0"/>
    <n v="0.04"/>
    <b v="1"/>
    <x v="0"/>
    <x v="2"/>
  </r>
  <r>
    <s v="PQIB-IB-3057-24-08-2020"/>
    <s v="LTM/1166/22-23"/>
    <n v="955"/>
    <n v="2701.12"/>
    <s v="HMB-033340"/>
    <s v="KPPE-SB-210087"/>
    <d v="2023-04-14T00:00:00"/>
    <n v="4523074.2"/>
    <n v="1.1000000000000001"/>
    <n v="1370.6"/>
    <n v="1246"/>
    <n v="2279666.5499999998"/>
    <x v="14"/>
    <s v="IB"/>
    <x v="0"/>
    <n v="1.1000000000000001"/>
    <b v="1"/>
    <x v="0"/>
    <x v="0"/>
  </r>
  <r>
    <s v="PQIB-IB-3057-24-08-2020"/>
    <s v="LTM/1177/22-23"/>
    <n v="2549"/>
    <n v="2701.12"/>
    <s v="HMB-035721"/>
    <s v="KPPE-SB-209332"/>
    <d v="2023-04-13T00:00:00"/>
    <n v="44451940.259999998"/>
    <n v="1.1000000000000001"/>
    <n v="17085.2"/>
    <n v="15532"/>
    <n v="28098936.079999998"/>
    <x v="14"/>
    <s v="IB"/>
    <x v="0"/>
    <n v="1.1000000000000001"/>
    <b v="1"/>
    <x v="0"/>
    <x v="0"/>
  </r>
  <r>
    <s v="PQIB-IB-3057-24-08-2020"/>
    <s v="LTM/1179/22-23"/>
    <n v="2760"/>
    <n v="2701.12"/>
    <s v="HMB-035707"/>
    <s v="KPEX-SB-132756"/>
    <d v="2023-04-13T00:00:00"/>
    <n v="8562511.1899999995"/>
    <n v="1.1000000000000001"/>
    <n v="3784"/>
    <n v="3440"/>
    <n v="7358407.8899999997"/>
    <x v="14"/>
    <s v="IB"/>
    <x v="0"/>
    <n v="1.1000000000000001"/>
    <b v="1"/>
    <x v="0"/>
    <x v="0"/>
  </r>
  <r>
    <s v="PQIB-IB-3057-24-08-2020"/>
    <s v="LTM/1182/22-23"/>
    <n v="20850"/>
    <n v="2701.12"/>
    <s v="HMB-035408"/>
    <s v="KPEX-SB-133356"/>
    <d v="2023-04-14T00:00:00"/>
    <n v="31282135.379999999"/>
    <n v="1.1000000000000001"/>
    <n v="18092.8"/>
    <n v="16448"/>
    <n v="27065493.759999998"/>
    <x v="14"/>
    <s v="IB"/>
    <x v="0"/>
    <n v="1.1000000000000001"/>
    <b v="1"/>
    <x v="0"/>
    <x v="0"/>
  </r>
  <r>
    <s v="PQIB-IB-3057-24-08-2020"/>
    <s v="LTM/1188/22-23"/>
    <n v="38857"/>
    <n v="2701.12"/>
    <s v="HBL-015081"/>
    <s v="KPEX-SB-133437"/>
    <d v="2023-04-14T00:00:00"/>
    <n v="37734893.060000002"/>
    <n v="1.1000000000000001"/>
    <n v="14452.9"/>
    <n v="13139"/>
    <n v="14009300.869999999"/>
    <x v="14"/>
    <s v="IB"/>
    <x v="0"/>
    <n v="1.1000000000000001"/>
    <b v="1"/>
    <x v="0"/>
    <x v="0"/>
  </r>
  <r>
    <s v="PQIB-IB-3057-24-08-2020"/>
    <s v="LTM/1189/22-23"/>
    <n v="6704"/>
    <n v="2701.12"/>
    <s v="HMB-035841"/>
    <s v="KPEX-SB-132784"/>
    <d v="2023-04-13T00:00:00"/>
    <n v="3054040.3"/>
    <n v="1.1000000000000001"/>
    <n v="2393.6"/>
    <n v="2176"/>
    <n v="2031054.25"/>
    <x v="14"/>
    <s v="IB"/>
    <x v="0"/>
    <n v="1.1000000000000001"/>
    <b v="1"/>
    <x v="0"/>
    <x v="0"/>
  </r>
  <r>
    <s v="PQIB-IB-3057-24-08-2020"/>
    <s v="LTM/1191/22-23"/>
    <n v="45461"/>
    <n v="2701.12"/>
    <s v="MCB-023109"/>
    <s v="KPEX-SB-133354"/>
    <d v="2023-04-14T00:00:00"/>
    <n v="75712492.980000004"/>
    <n v="1.1000000000000001"/>
    <n v="37480.300000000003"/>
    <n v="34073"/>
    <n v="66691555.689999998"/>
    <x v="14"/>
    <s v="IB"/>
    <x v="0"/>
    <n v="1.1000000000000001"/>
    <b v="1"/>
    <x v="0"/>
    <x v="0"/>
  </r>
  <r>
    <s v="PQIB-IB-3057-24-08-2020"/>
    <s v="LTM/1192/22-23"/>
    <n v="50252"/>
    <n v="2701.12"/>
    <s v="Open Account"/>
    <s v="KPPE-SB-210014"/>
    <d v="2023-04-14T00:00:00"/>
    <n v="47670961.990000002"/>
    <n v="1.1000000000000001"/>
    <n v="21046.3"/>
    <n v="19133"/>
    <n v="32081031.52"/>
    <x v="14"/>
    <s v="IB"/>
    <x v="0"/>
    <n v="1.1000000000000001"/>
    <b v="1"/>
    <x v="0"/>
    <x v="0"/>
  </r>
  <r>
    <s v="KPAF-TI-64139-16-06-2022"/>
    <s v="LTM/1188/22-23"/>
    <n v="38857"/>
    <n v="8523.5990000000002"/>
    <s v="HBL-015081"/>
    <s v="KPEX-SB-133437"/>
    <d v="2023-04-14T00:00:00"/>
    <n v="37734893.060000002"/>
    <n v="1"/>
    <n v="12290"/>
    <n v="12290"/>
    <n v="8853247.0700000003"/>
    <x v="14"/>
    <s v="TI"/>
    <x v="2"/>
    <n v="1"/>
    <b v="1"/>
    <x v="0"/>
    <x v="6"/>
  </r>
  <r>
    <s v="KAPW-TI-57888-05-11-2022"/>
    <s v="LTM/1166/22-23"/>
    <n v="955"/>
    <n v="9606.1"/>
    <s v="HMB-033340"/>
    <s v="KPPE-SB-210087"/>
    <d v="2023-04-14T00:00:00"/>
    <n v="4523074.2"/>
    <n v="1"/>
    <n v="3"/>
    <n v="3"/>
    <n v="4989.79"/>
    <x v="14"/>
    <s v="TI"/>
    <x v="2"/>
    <n v="1"/>
    <b v="1"/>
    <x v="0"/>
    <x v="6"/>
  </r>
  <r>
    <s v="KPAF-TI-12219-26-09-2022"/>
    <s v="LTM/1193/22-23"/>
    <n v="36636"/>
    <n v="9606.2199999999993"/>
    <s v="HMB-036158"/>
    <s v="KPEX-SB-133366"/>
    <d v="2023-04-14T00:00:00"/>
    <n v="60390252.68"/>
    <n v="1"/>
    <n v="110"/>
    <n v="110"/>
    <n v="2784510.8"/>
    <x v="14"/>
    <s v="TI"/>
    <x v="2"/>
    <n v="1"/>
    <b v="1"/>
    <x v="0"/>
    <x v="6"/>
  </r>
  <r>
    <s v="KPFI-TI-15561-15-11-2022"/>
    <s v="LTM/1193/22-23"/>
    <n v="36636"/>
    <n v="9606.1"/>
    <s v="HMB-036158"/>
    <s v="KPEX-SB-133366"/>
    <d v="2023-04-14T00:00:00"/>
    <n v="60390252.68"/>
    <n v="1"/>
    <n v="40"/>
    <n v="40"/>
    <n v="13068323.880000001"/>
    <x v="14"/>
    <s v="TI"/>
    <x v="2"/>
    <n v="1"/>
    <b v="1"/>
    <x v="0"/>
    <x v="6"/>
  </r>
  <r>
    <s v="KAPW-IB-36765-19-09-2022"/>
    <s v="LTM/1166/22-23"/>
    <n v="955"/>
    <n v="2847"/>
    <s v="HMB-033340"/>
    <s v="KPPE-SB-210087"/>
    <d v="2023-04-14T00:00:00"/>
    <n v="4523074.2"/>
    <n v="0.03"/>
    <n v="37.380000000000003"/>
    <n v="1246"/>
    <n v="62172.72"/>
    <x v="14"/>
    <s v="IB"/>
    <x v="0"/>
    <n v="0.03"/>
    <b v="1"/>
    <x v="0"/>
    <x v="2"/>
  </r>
  <r>
    <s v="KAPW-IB-36765-19-09-2022"/>
    <s v="LTM/1177/22-23"/>
    <n v="2549"/>
    <n v="2847"/>
    <s v="HMB-035721"/>
    <s v="KPPE-SB-209332"/>
    <d v="2023-04-13T00:00:00"/>
    <n v="44451940.259999998"/>
    <n v="0.03"/>
    <n v="465.95999999999992"/>
    <n v="15532"/>
    <n v="766334.61"/>
    <x v="14"/>
    <s v="IB"/>
    <x v="0"/>
    <n v="0.03"/>
    <b v="1"/>
    <x v="0"/>
    <x v="2"/>
  </r>
  <r>
    <s v="KAPW-IB-36765-19-09-2022"/>
    <s v="LTM/1179/22-23"/>
    <n v="2760"/>
    <n v="2847"/>
    <s v="HMB-035707"/>
    <s v="KPEX-SB-132756"/>
    <d v="2023-04-13T00:00:00"/>
    <n v="8562511.1899999995"/>
    <n v="0.03"/>
    <n v="103.2"/>
    <n v="3440"/>
    <n v="200683.85"/>
    <x v="14"/>
    <s v="IB"/>
    <x v="0"/>
    <n v="0.03"/>
    <b v="1"/>
    <x v="0"/>
    <x v="2"/>
  </r>
  <r>
    <s v="KAPW-IB-36765-19-09-2022"/>
    <s v="LTM/1182/22-23"/>
    <n v="20850"/>
    <n v="2847"/>
    <s v="HMB-035408"/>
    <s v="KPEX-SB-133356"/>
    <d v="2023-04-14T00:00:00"/>
    <n v="31282135.379999999"/>
    <n v="0.03"/>
    <n v="493.43999999999994"/>
    <n v="16448"/>
    <n v="738149.82000000007"/>
    <x v="14"/>
    <s v="IB"/>
    <x v="0"/>
    <n v="0.03"/>
    <b v="1"/>
    <x v="0"/>
    <x v="2"/>
  </r>
  <r>
    <s v="KAPW-IB-36765-19-09-2022"/>
    <s v="LTM/1188/22-23"/>
    <n v="38857"/>
    <n v="2847"/>
    <s v="HBL-015081"/>
    <s v="KPEX-SB-133437"/>
    <d v="2023-04-14T00:00:00"/>
    <n v="37734893.060000002"/>
    <n v="0.03"/>
    <n v="394.17"/>
    <n v="13139"/>
    <n v="382071.85"/>
    <x v="14"/>
    <s v="IB"/>
    <x v="0"/>
    <n v="0.03"/>
    <b v="1"/>
    <x v="0"/>
    <x v="2"/>
  </r>
  <r>
    <s v="KAPW-IB-36765-19-09-2022"/>
    <s v="LTM/1189/22-23"/>
    <n v="6704"/>
    <n v="2847"/>
    <s v="HMB-035841"/>
    <s v="KPEX-SB-132784"/>
    <d v="2023-04-13T00:00:00"/>
    <n v="3054040.3"/>
    <n v="0.03"/>
    <n v="65.28"/>
    <n v="2176"/>
    <n v="55392.39"/>
    <x v="14"/>
    <s v="IB"/>
    <x v="0"/>
    <n v="0.03"/>
    <b v="1"/>
    <x v="0"/>
    <x v="2"/>
  </r>
  <r>
    <s v="KAPW-IB-36765-19-09-2022"/>
    <s v="LTM/1191/22-23"/>
    <n v="45461"/>
    <n v="2847"/>
    <s v="MCB-023109"/>
    <s v="KPEX-SB-133354"/>
    <d v="2023-04-14T00:00:00"/>
    <n v="75712492.980000004"/>
    <n v="0.03"/>
    <n v="1022.19"/>
    <n v="34073"/>
    <n v="1818860.6099999999"/>
    <x v="14"/>
    <s v="IB"/>
    <x v="0"/>
    <n v="0.03"/>
    <b v="1"/>
    <x v="0"/>
    <x v="2"/>
  </r>
  <r>
    <s v="KAPS-IB-6595-10-03-2023"/>
    <s v="LTM/1166/22-23"/>
    <n v="955"/>
    <n v="3402.4189999999999"/>
    <s v="HMB-033340"/>
    <s v="KPPE-SB-210087"/>
    <d v="2023-04-14T00:00:00"/>
    <n v="4523074.2"/>
    <n v="0.04"/>
    <n v="49.84"/>
    <n v="1246"/>
    <n v="82896.97"/>
    <x v="14"/>
    <s v="IB"/>
    <x v="0"/>
    <n v="0.04"/>
    <b v="1"/>
    <x v="0"/>
    <x v="2"/>
  </r>
  <r>
    <s v="KAPS-IB-6595-10-03-2023"/>
    <s v="LTM/1179/22-23"/>
    <n v="2760"/>
    <n v="3402.4189999999999"/>
    <s v="HMB-035707"/>
    <s v="KPEX-SB-132756"/>
    <d v="2023-04-13T00:00:00"/>
    <n v="8562511.1899999995"/>
    <n v="0.04"/>
    <n v="137.60000000000002"/>
    <n v="3440"/>
    <n v="267578.46999999997"/>
    <x v="14"/>
    <s v="IB"/>
    <x v="0"/>
    <n v="0.04"/>
    <b v="1"/>
    <x v="0"/>
    <x v="2"/>
  </r>
  <r>
    <s v="KAPS-IB-6595-10-03-2023"/>
    <s v="LTM/1182/22-23"/>
    <n v="20850"/>
    <n v="3402.4189999999999"/>
    <s v="HMB-035408"/>
    <s v="KPEX-SB-133356"/>
    <d v="2023-04-14T00:00:00"/>
    <n v="31282135.379999999"/>
    <n v="0.04"/>
    <n v="657.92000000000007"/>
    <n v="16448"/>
    <n v="984199.77"/>
    <x v="14"/>
    <s v="IB"/>
    <x v="0"/>
    <n v="0.04"/>
    <b v="1"/>
    <x v="0"/>
    <x v="2"/>
  </r>
  <r>
    <s v="KAPS-IB-6595-10-03-2023"/>
    <s v="LTM/1189/22-23"/>
    <n v="6704"/>
    <n v="3402.4189999999999"/>
    <s v="HMB-035841"/>
    <s v="KPEX-SB-132784"/>
    <d v="2023-04-13T00:00:00"/>
    <n v="3054040.3"/>
    <n v="0.04"/>
    <n v="87.04"/>
    <n v="2176"/>
    <n v="73856.52"/>
    <x v="14"/>
    <s v="IB"/>
    <x v="0"/>
    <n v="0.04"/>
    <b v="1"/>
    <x v="0"/>
    <x v="2"/>
  </r>
  <r>
    <s v="KAPS-IB-6074-08-03-2023"/>
    <s v="LTM/1166/22-23"/>
    <n v="955"/>
    <n v="5201.009"/>
    <s v="HMB-033340"/>
    <s v="KPPE-SB-210087"/>
    <d v="2023-04-14T00:00:00"/>
    <n v="4523074.2"/>
    <n v="1.0101"/>
    <n v="1258.58"/>
    <n v="1246"/>
    <n v="2093347.97"/>
    <x v="14"/>
    <s v="IB"/>
    <x v="0"/>
    <n v="1.0101"/>
    <b v="1"/>
    <x v="0"/>
    <x v="10"/>
  </r>
  <r>
    <s v="PQZI-EP-4978-25-08-2022"/>
    <s v="LTM/1193/22-23"/>
    <n v="36636"/>
    <n v="9607.2000000000007"/>
    <s v="HMB-036158"/>
    <s v="KPEX-SB-133366"/>
    <d v="2023-04-14T00:00:00"/>
    <n v="60390252.68"/>
    <n v="1"/>
    <n v="2"/>
    <n v="2"/>
    <n v="50627.47"/>
    <x v="14"/>
    <s v="EP"/>
    <x v="2"/>
    <n v="1"/>
    <b v="1"/>
    <x v="0"/>
    <x v="6"/>
  </r>
  <r>
    <s v="PQZI-EP-4978-25-08-2022"/>
    <s v="LTM/1193/22-23"/>
    <n v="36636"/>
    <n v="9607.11"/>
    <s v="HMB-036158"/>
    <s v="KPEX-SB-133366"/>
    <d v="2023-04-14T00:00:00"/>
    <n v="60390252.68"/>
    <n v="1"/>
    <n v="50"/>
    <n v="50"/>
    <n v="1265686.73"/>
    <x v="14"/>
    <s v="EP"/>
    <x v="2"/>
    <n v="1"/>
    <b v="1"/>
    <x v="0"/>
    <x v="6"/>
  </r>
  <r>
    <s v="KAPS-IB-9008-20-03-2023"/>
    <s v="LTM/1179/22-23"/>
    <n v="2760"/>
    <n v="3204.16"/>
    <s v="HMB-035707"/>
    <s v="KPEX-SB-132756"/>
    <d v="2023-04-13T00:00:00"/>
    <n v="8562511.1899999995"/>
    <n v="7.0000000000000007E-2"/>
    <n v="71.75"/>
    <n v="1025"/>
    <n v="116258.19"/>
    <x v="14"/>
    <s v="IB"/>
    <x v="0"/>
    <n v="7.0000000000000007E-2"/>
    <b v="1"/>
    <x v="0"/>
    <x v="8"/>
  </r>
  <r>
    <s v="KAPS-IB-9008-20-03-2023"/>
    <s v="LTM/1179/22-23"/>
    <n v="2760"/>
    <n v="3204.1190000000001"/>
    <s v="HMB-035707"/>
    <s v="KPEX-SB-132756"/>
    <d v="2023-04-13T00:00:00"/>
    <n v="8562511.1899999995"/>
    <n v="7.0000000000000007E-2"/>
    <n v="169.04999999999998"/>
    <n v="2415"/>
    <n v="352004.14"/>
    <x v="14"/>
    <s v="IB"/>
    <x v="0"/>
    <n v="7.0000000000000007E-2"/>
    <b v="1"/>
    <x v="0"/>
    <x v="8"/>
  </r>
  <r>
    <s v="KAPW-IB-40776-28-09-2022"/>
    <s v="LTM/1177/22-23"/>
    <n v="2549"/>
    <n v="5402.33"/>
    <s v="HMB-035721"/>
    <s v="KPPE-SB-209332"/>
    <d v="2023-04-13T00:00:00"/>
    <n v="44451940.259999998"/>
    <n v="1.0101"/>
    <n v="7442.42"/>
    <n v="7368"/>
    <n v="8376843.4800000004"/>
    <x v="14"/>
    <s v="IB"/>
    <x v="0"/>
    <n v="1.0101"/>
    <b v="1"/>
    <x v="0"/>
    <x v="18"/>
  </r>
  <r>
    <s v="KAPS-IB-5460-06-03-2023"/>
    <s v="LTM/1177/22-23"/>
    <n v="2549"/>
    <n v="5503.201"/>
    <s v="HMB-035721"/>
    <s v="KPPE-SB-209332"/>
    <d v="2023-04-13T00:00:00"/>
    <n v="44451940.259999998"/>
    <n v="0.40404000000000001"/>
    <n v="2701.8199999999997"/>
    <n v="6687"/>
    <n v="4376500.83"/>
    <x v="14"/>
    <s v="IB"/>
    <x v="0"/>
    <n v="0.40404000000000001"/>
    <b v="1"/>
    <x v="0"/>
    <x v="19"/>
  </r>
  <r>
    <s v="KAPS-IB-5460-06-03-2023"/>
    <s v="LTM/1182/22-23"/>
    <n v="20850"/>
    <n v="5503.201"/>
    <s v="HMB-035408"/>
    <s v="KPEX-SB-133356"/>
    <d v="2023-04-14T00:00:00"/>
    <n v="31282135.379999999"/>
    <n v="0.20202000000000001"/>
    <n v="1463.29"/>
    <n v="7243"/>
    <n v="1510092.87"/>
    <x v="14"/>
    <s v="IB"/>
    <x v="0"/>
    <n v="0.20202999999999999"/>
    <b v="0"/>
    <x v="0"/>
    <x v="19"/>
  </r>
  <r>
    <s v="KAPS-IB-5460-06-03-2023"/>
    <s v="LTM/1189/22-23"/>
    <n v="6704"/>
    <n v="5503.201"/>
    <s v="HMB-035841"/>
    <s v="KPEX-SB-132784"/>
    <d v="2023-04-13T00:00:00"/>
    <n v="3054040.3"/>
    <n v="0.40404000000000001"/>
    <n v="879.19"/>
    <n v="2176"/>
    <n v="746023.81"/>
    <x v="14"/>
    <s v="IB"/>
    <x v="0"/>
    <n v="0.40404000000000001"/>
    <b v="1"/>
    <x v="0"/>
    <x v="19"/>
  </r>
  <r>
    <s v="KAPS-IB-5460-06-03-2023"/>
    <s v="LTM/1192/22-23"/>
    <n v="50252"/>
    <n v="5503.201"/>
    <s v="Open Account"/>
    <s v="KPPE-SB-210014"/>
    <d v="2023-04-14T00:00:00"/>
    <n v="47670961.990000002"/>
    <n v="0.45455000000000001"/>
    <n v="8696.91"/>
    <n v="19133"/>
    <n v="13256764.550000001"/>
    <x v="14"/>
    <s v="IB"/>
    <x v="0"/>
    <n v="0.45455000000000001"/>
    <b v="1"/>
    <x v="0"/>
    <x v="19"/>
  </r>
  <r>
    <s v="KPPI-IB-50645-30-03-2023"/>
    <s v="LTM/1177/22-23"/>
    <n v="2549"/>
    <n v="2915.11"/>
    <s v="HMB-035721"/>
    <s v="KPPE-SB-209332"/>
    <d v="2023-04-13T00:00:00"/>
    <n v="44451940.259999998"/>
    <n v="0.04"/>
    <n v="621.28000000000009"/>
    <n v="15532"/>
    <n v="1021779.49"/>
    <x v="14"/>
    <s v="IB"/>
    <x v="0"/>
    <n v="0.04"/>
    <b v="1"/>
    <x v="0"/>
    <x v="2"/>
  </r>
  <r>
    <s v="KPPI-IB-50645-30-03-2023"/>
    <s v="LTM/1179/22-23"/>
    <n v="2760"/>
    <n v="2915.11"/>
    <s v="HMB-035707"/>
    <s v="KPEX-SB-132756"/>
    <d v="2023-04-13T00:00:00"/>
    <n v="8562511.1899999995"/>
    <n v="0.04"/>
    <n v="137.60000000000002"/>
    <n v="3440"/>
    <n v="267578.46999999997"/>
    <x v="14"/>
    <s v="IB"/>
    <x v="0"/>
    <n v="0.04"/>
    <b v="1"/>
    <x v="0"/>
    <x v="2"/>
  </r>
  <r>
    <s v="KPPI-IB-50645-30-03-2023"/>
    <s v="LTM/1182/22-23"/>
    <n v="20850"/>
    <n v="2915.11"/>
    <s v="HMB-035408"/>
    <s v="KPEX-SB-133356"/>
    <d v="2023-04-14T00:00:00"/>
    <n v="31282135.379999999"/>
    <n v="0.04"/>
    <n v="657.92000000000007"/>
    <n v="16448"/>
    <n v="984199.77"/>
    <x v="14"/>
    <s v="IB"/>
    <x v="0"/>
    <n v="0.04"/>
    <b v="1"/>
    <x v="0"/>
    <x v="2"/>
  </r>
  <r>
    <s v="KPPI-IB-50645-30-03-2023"/>
    <s v="LTM/1188/22-23"/>
    <n v="38857"/>
    <n v="2915.11"/>
    <s v="HBL-015081"/>
    <s v="KPEX-SB-133437"/>
    <d v="2023-04-14T00:00:00"/>
    <n v="37734893.060000002"/>
    <n v="0.04"/>
    <n v="525.56000000000006"/>
    <n v="13139"/>
    <n v="509429.11999999994"/>
    <x v="14"/>
    <s v="IB"/>
    <x v="0"/>
    <n v="0.04"/>
    <b v="1"/>
    <x v="0"/>
    <x v="2"/>
  </r>
  <r>
    <s v="KPPI-IB-50645-30-03-2023"/>
    <s v="LTM/1189/22-23"/>
    <n v="6704"/>
    <n v="2915.11"/>
    <s v="HMB-035841"/>
    <s v="KPEX-SB-132784"/>
    <d v="2023-04-13T00:00:00"/>
    <n v="3054040.3"/>
    <n v="0.04"/>
    <n v="87.04"/>
    <n v="2176"/>
    <n v="73856.52"/>
    <x v="14"/>
    <s v="IB"/>
    <x v="0"/>
    <n v="0.04"/>
    <b v="1"/>
    <x v="0"/>
    <x v="2"/>
  </r>
  <r>
    <s v="KPPI-IB-50645-30-03-2023"/>
    <s v="LTM/1191/22-23"/>
    <n v="45461"/>
    <n v="2915.11"/>
    <s v="MCB-023109"/>
    <s v="KPEX-SB-133354"/>
    <d v="2023-04-14T00:00:00"/>
    <n v="75712492.980000004"/>
    <n v="0.04"/>
    <n v="1362.9199999999998"/>
    <n v="34073"/>
    <n v="2425147.48"/>
    <x v="14"/>
    <s v="IB"/>
    <x v="0"/>
    <n v="0.04"/>
    <b v="1"/>
    <x v="0"/>
    <x v="2"/>
  </r>
  <r>
    <s v="KPPI-IB-50645-30-03-2023"/>
    <s v="LTM/1192/22-23"/>
    <n v="50252"/>
    <n v="2915.11"/>
    <s v="Open Account"/>
    <s v="KPPE-SB-210014"/>
    <d v="2023-04-14T00:00:00"/>
    <n v="47670961.990000002"/>
    <n v="0.04"/>
    <n v="765.32"/>
    <n v="19133"/>
    <n v="1166582.96"/>
    <x v="14"/>
    <s v="IB"/>
    <x v="0"/>
    <n v="0.04"/>
    <b v="1"/>
    <x v="0"/>
    <x v="2"/>
  </r>
  <r>
    <s v="KAPE-IB-138483-25-03-2023"/>
    <s v="LTM/1177/22-23"/>
    <n v="2549"/>
    <n v="3905.3"/>
    <s v="HMB-035721"/>
    <s v="KPPE-SB-209332"/>
    <d v="2023-04-13T00:00:00"/>
    <n v="44451940.259999998"/>
    <n v="0.04"/>
    <n v="621.28000000000009"/>
    <n v="15532"/>
    <n v="1021779.49"/>
    <x v="14"/>
    <s v="IB"/>
    <x v="0"/>
    <n v="0.04"/>
    <b v="1"/>
    <x v="0"/>
    <x v="2"/>
  </r>
  <r>
    <s v="KAPE-IB-138483-25-03-2023"/>
    <s v="LTM/1188/22-23"/>
    <n v="38857"/>
    <n v="3905.3"/>
    <s v="HBL-015081"/>
    <s v="KPEX-SB-133437"/>
    <d v="2023-04-14T00:00:00"/>
    <n v="37734893.060000002"/>
    <n v="0.04"/>
    <n v="525.56000000000006"/>
    <n v="13139"/>
    <n v="509429.11999999994"/>
    <x v="14"/>
    <s v="IB"/>
    <x v="0"/>
    <n v="0.04"/>
    <b v="1"/>
    <x v="0"/>
    <x v="2"/>
  </r>
  <r>
    <s v="KAPE-IB-138483-25-03-2023"/>
    <s v="LTM/1189/22-23"/>
    <n v="6704"/>
    <n v="3905.3"/>
    <s v="HMB-035841"/>
    <s v="KPEX-SB-132784"/>
    <d v="2023-04-13T00:00:00"/>
    <n v="3054040.3"/>
    <n v="0.04"/>
    <n v="87.04"/>
    <n v="2176"/>
    <n v="73856.52"/>
    <x v="14"/>
    <s v="IB"/>
    <x v="0"/>
    <n v="0.04"/>
    <b v="1"/>
    <x v="0"/>
    <x v="2"/>
  </r>
  <r>
    <s v="KAPE-IB-138483-25-03-2023"/>
    <s v="LTM/1191/22-23"/>
    <n v="45461"/>
    <n v="3905.3"/>
    <s v="MCB-023109"/>
    <s v="KPEX-SB-133354"/>
    <d v="2023-04-14T00:00:00"/>
    <n v="75712492.980000004"/>
    <n v="0.04"/>
    <n v="1362.9199999999998"/>
    <n v="34073"/>
    <n v="2425147.48"/>
    <x v="14"/>
    <s v="IB"/>
    <x v="0"/>
    <n v="0.04"/>
    <b v="1"/>
    <x v="0"/>
    <x v="2"/>
  </r>
  <r>
    <s v="KAPE-IB-138483-25-03-2023"/>
    <s v="LTM/1192/22-23"/>
    <n v="50252"/>
    <n v="3905.3"/>
    <s v="Open Account"/>
    <s v="KPPE-SB-210014"/>
    <d v="2023-04-14T00:00:00"/>
    <n v="47670961.990000002"/>
    <n v="0.04"/>
    <n v="765.32"/>
    <n v="19133"/>
    <n v="1166582.96"/>
    <x v="14"/>
    <s v="IB"/>
    <x v="0"/>
    <n v="0.04"/>
    <b v="1"/>
    <x v="0"/>
    <x v="2"/>
  </r>
  <r>
    <s v="KAPS-IB-3675-28-02-2023"/>
    <s v="LTM/1188/22-23"/>
    <n v="38857"/>
    <n v="3809.9189999999999"/>
    <s v="HBL-015081"/>
    <s v="KPEX-SB-133437"/>
    <d v="2023-04-14T00:00:00"/>
    <n v="37734893.060000002"/>
    <n v="0.04"/>
    <n v="314.64"/>
    <n v="7866"/>
    <n v="248775.41999999998"/>
    <x v="14"/>
    <s v="IB"/>
    <x v="0"/>
    <n v="0.04"/>
    <b v="1"/>
    <x v="0"/>
    <x v="2"/>
  </r>
  <r>
    <s v="KAPS-IB-3675-28-02-2023"/>
    <s v="LTM/1191/22-23"/>
    <n v="45461"/>
    <n v="3809.9189999999999"/>
    <s v="MCB-023109"/>
    <s v="KPEX-SB-133354"/>
    <d v="2023-04-14T00:00:00"/>
    <n v="75712492.980000004"/>
    <n v="0.04"/>
    <n v="1187.32"/>
    <n v="29683"/>
    <n v="2104970.5699999998"/>
    <x v="14"/>
    <s v="IB"/>
    <x v="0"/>
    <n v="0.04"/>
    <b v="1"/>
    <x v="0"/>
    <x v="2"/>
  </r>
  <r>
    <s v="KPAF-TI-38403-25-03-2023"/>
    <s v="LTM/1191/22-23"/>
    <n v="45461"/>
    <n v="4821.1090000000004"/>
    <s v="MCB-023109"/>
    <s v="KPEX-SB-133354"/>
    <d v="2023-04-14T00:00:00"/>
    <n v="75712492.980000004"/>
    <n v="1"/>
    <n v="138.13"/>
    <n v="138.13"/>
    <n v="246811.15999999997"/>
    <x v="14"/>
    <s v="TI"/>
    <x v="2"/>
    <n v="1"/>
    <b v="1"/>
    <x v="0"/>
    <x v="6"/>
  </r>
  <r>
    <s v="PQZI-EP-5853-02-09-2022"/>
    <s v="LTM/1193/22-23"/>
    <n v="36636"/>
    <n v="9607.11"/>
    <s v="HMB-036158"/>
    <s v="KPEX-SB-133366"/>
    <d v="2023-04-14T00:00:00"/>
    <n v="60390252.68"/>
    <n v="1"/>
    <n v="34.72"/>
    <n v="34.72"/>
    <n v="11343305.119999999"/>
    <x v="14"/>
    <s v="EP"/>
    <x v="2"/>
    <n v="1"/>
    <b v="1"/>
    <x v="0"/>
    <x v="6"/>
  </r>
  <r>
    <s v="KPAF-TI-1348-13-07-2022"/>
    <s v="LTM/1188/22-23"/>
    <n v="38857"/>
    <n v="8523.5990000000002"/>
    <s v="HBL-015081"/>
    <s v="KPEX-SB-133437"/>
    <d v="2023-04-14T00:00:00"/>
    <n v="37734893.060000002"/>
    <n v="1"/>
    <n v="10000"/>
    <n v="10000"/>
    <n v="4474929.5599999996"/>
    <x v="14"/>
    <s v="TI"/>
    <x v="2"/>
    <n v="1"/>
    <b v="1"/>
    <x v="0"/>
    <x v="6"/>
  </r>
  <r>
    <s v="PQIB-IB-3057-24-08-2020"/>
    <s v="LTM/1178/22-23"/>
    <n v="19080"/>
    <n v="2701.12"/>
    <s v="HMB-035316"/>
    <s v="KPEX-SB-134169"/>
    <d v="2023-04-15T00:00:00"/>
    <n v="36747435.649999999"/>
    <n v="1.1000000000000001"/>
    <n v="11205.699999999999"/>
    <n v="10187"/>
    <n v="34211107.450000003"/>
    <x v="14"/>
    <s v="IB"/>
    <x v="0"/>
    <n v="1.1000000000000001"/>
    <b v="1"/>
    <x v="0"/>
    <x v="0"/>
  </r>
  <r>
    <s v="PQIB-IB-3057-24-08-2020"/>
    <s v="LTM/1191A/22-23"/>
    <n v="80391"/>
    <n v="2701.12"/>
    <s v="MCB-023161"/>
    <s v="KPEX-SB-134036"/>
    <d v="2023-04-14T00:00:00"/>
    <n v="68064704.5"/>
    <n v="1.1000000000000001"/>
    <n v="30936.399999999998"/>
    <n v="28124"/>
    <n v="59896939.520000003"/>
    <x v="14"/>
    <s v="IB"/>
    <x v="0"/>
    <n v="1.1000000000000001"/>
    <b v="1"/>
    <x v="0"/>
    <x v="0"/>
  </r>
  <r>
    <s v="PQIB-IB-3057-24-08-2020"/>
    <s v="LTM/1194/22-23"/>
    <n v="1176"/>
    <n v="2701.12"/>
    <s v="HMB-036747"/>
    <s v="KPPE-SB-210333"/>
    <d v="2023-04-14T00:00:00"/>
    <n v="3880156.6"/>
    <n v="1.1000000000000001"/>
    <n v="1556.5"/>
    <n v="1415"/>
    <n v="2351285.29"/>
    <x v="14"/>
    <s v="IB"/>
    <x v="0"/>
    <n v="1.1000000000000001"/>
    <b v="1"/>
    <x v="0"/>
    <x v="0"/>
  </r>
  <r>
    <s v="PQIB-IB-3057-24-08-2020"/>
    <s v="LTM/1195/22-23"/>
    <n v="50236"/>
    <n v="2701.12"/>
    <s v="HMB-037087"/>
    <s v="KPPE-SB-210807"/>
    <d v="2023-04-15T00:00:00"/>
    <n v="41684353.280000001"/>
    <n v="1.1000000000000001"/>
    <n v="21032"/>
    <n v="19120"/>
    <n v="27546653.77"/>
    <x v="14"/>
    <s v="IB"/>
    <x v="0"/>
    <n v="1.1000000000000001"/>
    <b v="1"/>
    <x v="0"/>
    <x v="0"/>
  </r>
  <r>
    <s v="PQIB-IB-3057-24-08-2020"/>
    <s v="LTM/1199/22-23"/>
    <n v="13482"/>
    <n v="2701.12"/>
    <s v="HMB-036948"/>
    <s v="KPEX-SB-134145"/>
    <d v="2023-04-15T00:00:00"/>
    <n v="24588433.16"/>
    <n v="1.1000000000000001"/>
    <n v="19477.7"/>
    <n v="17707"/>
    <n v="14900029.07"/>
    <x v="14"/>
    <s v="IB"/>
    <x v="0"/>
    <n v="1.1000000000000001"/>
    <b v="1"/>
    <x v="0"/>
    <x v="0"/>
  </r>
  <r>
    <s v="KAPW-IB-36765-19-09-2022"/>
    <s v="LTM/1178/22-23"/>
    <n v="19080"/>
    <n v="2847"/>
    <s v="HMB-035316"/>
    <s v="KPEX-SB-134169"/>
    <d v="2023-04-15T00:00:00"/>
    <n v="36747435.649999999"/>
    <n v="0.03"/>
    <n v="305.61"/>
    <n v="10187"/>
    <n v="933029.86"/>
    <x v="14"/>
    <s v="IB"/>
    <x v="0"/>
    <n v="0.03"/>
    <b v="1"/>
    <x v="0"/>
    <x v="2"/>
  </r>
  <r>
    <s v="KAPW-IB-36765-19-09-2022"/>
    <s v="LTM/1191A/22-23"/>
    <n v="80391"/>
    <n v="2847"/>
    <s v="MCB-023161"/>
    <s v="KPEX-SB-134036"/>
    <d v="2023-04-14T00:00:00"/>
    <n v="68064704.5"/>
    <n v="0.03"/>
    <n v="843.72"/>
    <n v="28124"/>
    <n v="1633552.8900000001"/>
    <x v="14"/>
    <s v="IB"/>
    <x v="0"/>
    <n v="0.03"/>
    <b v="1"/>
    <x v="0"/>
    <x v="2"/>
  </r>
  <r>
    <s v="KAPW-IB-36765-19-09-2022"/>
    <s v="LTM/1194/22-23"/>
    <n v="1176"/>
    <n v="2847"/>
    <s v="HMB-036747"/>
    <s v="KPPE-SB-210333"/>
    <d v="2023-04-14T00:00:00"/>
    <n v="3880156.6"/>
    <n v="0.03"/>
    <n v="42.45"/>
    <n v="1415"/>
    <n v="64125.96"/>
    <x v="14"/>
    <s v="IB"/>
    <x v="0"/>
    <n v="0.03"/>
    <b v="1"/>
    <x v="0"/>
    <x v="2"/>
  </r>
  <r>
    <s v="KAPW-IB-36765-19-09-2022"/>
    <s v="LTM/1195/22-23"/>
    <n v="50236"/>
    <n v="2847"/>
    <s v="HMB-037087"/>
    <s v="KPPE-SB-210807"/>
    <d v="2023-04-15T00:00:00"/>
    <n v="41684353.280000001"/>
    <n v="0.03"/>
    <n v="573.6"/>
    <n v="19120"/>
    <n v="751272.38"/>
    <x v="14"/>
    <s v="IB"/>
    <x v="0"/>
    <n v="0.03"/>
    <b v="1"/>
    <x v="0"/>
    <x v="2"/>
  </r>
  <r>
    <s v="KAPW-IB-36765-19-09-2022"/>
    <s v="LTM/1199/22-23"/>
    <n v="13482"/>
    <n v="2847"/>
    <s v="HMB-036948"/>
    <s v="KPEX-SB-134145"/>
    <d v="2023-04-15T00:00:00"/>
    <n v="24588433.16"/>
    <n v="0.03"/>
    <n v="531.21"/>
    <n v="17707"/>
    <n v="406364.43"/>
    <x v="14"/>
    <s v="IB"/>
    <x v="0"/>
    <n v="0.03"/>
    <b v="1"/>
    <x v="0"/>
    <x v="2"/>
  </r>
  <r>
    <s v="KAPS-IB-6595-10-03-2023"/>
    <s v="LTM/1178/22-23"/>
    <n v="19080"/>
    <n v="3402.4189999999999"/>
    <s v="HMB-035316"/>
    <s v="KPEX-SB-134169"/>
    <d v="2023-04-15T00:00:00"/>
    <n v="36747435.649999999"/>
    <n v="0.04"/>
    <n v="47.25"/>
    <n v="1181.29"/>
    <n v="136293.03"/>
    <x v="14"/>
    <s v="IB"/>
    <x v="0"/>
    <n v="0.04"/>
    <b v="1"/>
    <x v="0"/>
    <x v="2"/>
  </r>
  <r>
    <s v="KAPS-IB-9008-20-03-2023"/>
    <s v="LTM/1178/22-23"/>
    <n v="19080"/>
    <n v="3204.16"/>
    <s v="HMB-035316"/>
    <s v="KPEX-SB-134169"/>
    <d v="2023-04-15T00:00:00"/>
    <n v="36747435.649999999"/>
    <n v="7.0000000000000007E-2"/>
    <n v="23.56"/>
    <n v="336.57"/>
    <n v="66806.95"/>
    <x v="14"/>
    <s v="IB"/>
    <x v="0"/>
    <n v="7.0000000000000007E-2"/>
    <b v="1"/>
    <x v="0"/>
    <x v="8"/>
  </r>
  <r>
    <s v="KAPS-IB-5460-06-03-2023"/>
    <s v="LTM/1194/22-23"/>
    <n v="1176"/>
    <n v="5503.201"/>
    <s v="HMB-036747"/>
    <s v="KPPE-SB-210333"/>
    <d v="2023-04-14T00:00:00"/>
    <n v="3880156.6"/>
    <n v="0.52524999999999999"/>
    <n v="743.23"/>
    <n v="1415"/>
    <n v="1122740.6100000001"/>
    <x v="14"/>
    <s v="IB"/>
    <x v="0"/>
    <n v="0.52524999999999999"/>
    <b v="1"/>
    <x v="0"/>
    <x v="19"/>
  </r>
  <r>
    <s v="KAPS-IB-5460-06-03-2023"/>
    <s v="LTM/1195/22-23"/>
    <n v="50236"/>
    <n v="5503.201"/>
    <s v="HMB-037087"/>
    <s v="KPPE-SB-210807"/>
    <d v="2023-04-15T00:00:00"/>
    <n v="41684353.280000001"/>
    <n v="0.45455000000000001"/>
    <n v="8691"/>
    <n v="19120"/>
    <n v="11383033.85"/>
    <x v="14"/>
    <s v="IB"/>
    <x v="0"/>
    <n v="0.45455000000000001"/>
    <b v="1"/>
    <x v="0"/>
    <x v="19"/>
  </r>
  <r>
    <s v="KAPS-IB-5460-06-03-2023"/>
    <s v="LTM/1199/22-23"/>
    <n v="13482"/>
    <n v="5503.201"/>
    <s v="HMB-036948"/>
    <s v="KPEX-SB-134145"/>
    <d v="2023-04-15T00:00:00"/>
    <n v="24588433.16"/>
    <n v="0.52524999999999999"/>
    <n v="9300.6"/>
    <n v="17707"/>
    <n v="7114762.54"/>
    <x v="14"/>
    <s v="IB"/>
    <x v="0"/>
    <n v="0.52524999999999999"/>
    <b v="1"/>
    <x v="0"/>
    <x v="19"/>
  </r>
  <r>
    <s v="KAPW-IB-111548-03-03-2023"/>
    <s v="LTM/1178/22-23"/>
    <n v="19080"/>
    <n v="3204.16"/>
    <s v="HMB-035316"/>
    <s v="KPEX-SB-134169"/>
    <d v="2023-04-15T00:00:00"/>
    <n v="36747435.649999999"/>
    <n v="7.0000000000000007E-2"/>
    <n v="55.07"/>
    <n v="786.72"/>
    <n v="156156.99"/>
    <x v="14"/>
    <s v="IB"/>
    <x v="0"/>
    <n v="7.0000000000000007E-2"/>
    <b v="1"/>
    <x v="0"/>
    <x v="8"/>
  </r>
  <r>
    <s v="KPPI-IB-50645-30-03-2023"/>
    <s v="LTM/1178/22-23"/>
    <n v="19080"/>
    <n v="2915.11"/>
    <s v="HMB-035316"/>
    <s v="KPEX-SB-134169"/>
    <d v="2023-04-15T00:00:00"/>
    <n v="36747435.649999999"/>
    <n v="0.04"/>
    <n v="407.47999999999996"/>
    <n v="10187"/>
    <n v="1244040.7000000002"/>
    <x v="14"/>
    <s v="IB"/>
    <x v="0"/>
    <n v="0.04"/>
    <b v="1"/>
    <x v="0"/>
    <x v="2"/>
  </r>
  <r>
    <s v="KPPI-IB-50645-30-03-2023"/>
    <s v="LTM/1191A/22-23"/>
    <n v="80391"/>
    <n v="2915.11"/>
    <s v="MCB-023161"/>
    <s v="KPEX-SB-134036"/>
    <d v="2023-04-14T00:00:00"/>
    <n v="68064704.5"/>
    <n v="0.04"/>
    <n v="1124.96"/>
    <n v="28124"/>
    <n v="2178070.5300000003"/>
    <x v="14"/>
    <s v="IB"/>
    <x v="0"/>
    <n v="0.04"/>
    <b v="1"/>
    <x v="0"/>
    <x v="2"/>
  </r>
  <r>
    <s v="KPPI-IB-50645-30-03-2023"/>
    <s v="LTM/1194/22-23"/>
    <n v="1176"/>
    <n v="2915.11"/>
    <s v="HMB-036747"/>
    <s v="KPPE-SB-210333"/>
    <d v="2023-04-14T00:00:00"/>
    <n v="3880156.6"/>
    <n v="0.04"/>
    <n v="56.6"/>
    <n v="1415"/>
    <n v="85501.28"/>
    <x v="14"/>
    <s v="IB"/>
    <x v="0"/>
    <n v="0.04"/>
    <b v="1"/>
    <x v="0"/>
    <x v="2"/>
  </r>
  <r>
    <s v="KPPI-IB-50645-30-03-2023"/>
    <s v="LTM/1195/22-23"/>
    <n v="50236"/>
    <n v="2915.11"/>
    <s v="HMB-037087"/>
    <s v="KPPE-SB-210807"/>
    <d v="2023-04-15T00:00:00"/>
    <n v="41684353.280000001"/>
    <n v="0.04"/>
    <n v="764.8"/>
    <n v="19120"/>
    <n v="1001696.5"/>
    <x v="14"/>
    <s v="IB"/>
    <x v="0"/>
    <n v="0.04"/>
    <b v="1"/>
    <x v="0"/>
    <x v="2"/>
  </r>
  <r>
    <s v="KPPI-IB-50645-30-03-2023"/>
    <s v="LTM/1199/22-23"/>
    <n v="13482"/>
    <n v="2915.11"/>
    <s v="HMB-036948"/>
    <s v="KPEX-SB-134145"/>
    <d v="2023-04-15T00:00:00"/>
    <n v="24588433.16"/>
    <n v="0.04"/>
    <n v="708.28"/>
    <n v="17707"/>
    <n v="541819.24"/>
    <x v="14"/>
    <s v="IB"/>
    <x v="0"/>
    <n v="0.04"/>
    <b v="1"/>
    <x v="0"/>
    <x v="2"/>
  </r>
  <r>
    <s v="KAPE-IB-138483-25-03-2023"/>
    <s v="LTM/1191A/22-23"/>
    <n v="80391"/>
    <n v="3905.3"/>
    <s v="MCB-023161"/>
    <s v="KPEX-SB-134036"/>
    <d v="2023-04-14T00:00:00"/>
    <n v="68064704.5"/>
    <n v="0.04"/>
    <n v="1124.96"/>
    <n v="28124"/>
    <n v="2178070.5300000003"/>
    <x v="14"/>
    <s v="IB"/>
    <x v="0"/>
    <n v="0.04"/>
    <b v="1"/>
    <x v="0"/>
    <x v="2"/>
  </r>
  <r>
    <s v="KAPE-IB-138483-25-03-2023"/>
    <s v="LTM/1194/22-23"/>
    <n v="1176"/>
    <n v="3905.3"/>
    <s v="HMB-036747"/>
    <s v="KPPE-SB-210333"/>
    <d v="2023-04-14T00:00:00"/>
    <n v="3880156.6"/>
    <n v="0.04"/>
    <n v="56.6"/>
    <n v="1415"/>
    <n v="85501.28"/>
    <x v="14"/>
    <s v="IB"/>
    <x v="0"/>
    <n v="0.04"/>
    <b v="1"/>
    <x v="0"/>
    <x v="2"/>
  </r>
  <r>
    <s v="KAPE-IB-138483-25-03-2023"/>
    <s v="LTM/1195/22-23"/>
    <n v="50236"/>
    <n v="3905.3"/>
    <s v="HMB-037087"/>
    <s v="KPPE-SB-210807"/>
    <d v="2023-04-15T00:00:00"/>
    <n v="41684353.280000001"/>
    <n v="0.04"/>
    <n v="764.8"/>
    <n v="19120"/>
    <n v="1001696.5"/>
    <x v="14"/>
    <s v="IB"/>
    <x v="0"/>
    <n v="0.04"/>
    <b v="1"/>
    <x v="0"/>
    <x v="2"/>
  </r>
  <r>
    <s v="KAPE-IB-138483-25-03-2023"/>
    <s v="LTM/1199/22-23"/>
    <n v="13482"/>
    <n v="3905.3"/>
    <s v="HMB-036948"/>
    <s v="KPEX-SB-134145"/>
    <d v="2023-04-15T00:00:00"/>
    <n v="24588433.16"/>
    <n v="0.04"/>
    <n v="708.28"/>
    <n v="17707"/>
    <n v="541819.24"/>
    <x v="14"/>
    <s v="IB"/>
    <x v="0"/>
    <n v="0.04"/>
    <b v="1"/>
    <x v="0"/>
    <x v="2"/>
  </r>
  <r>
    <s v="KAPS-IB-3675-28-02-2023"/>
    <s v="LTM/1191A/22-23"/>
    <n v="80391"/>
    <n v="3809.9189999999999"/>
    <s v="MCB-023161"/>
    <s v="KPEX-SB-134036"/>
    <d v="2023-04-14T00:00:00"/>
    <n v="68064704.5"/>
    <n v="0.04"/>
    <n v="1124.96"/>
    <n v="28124"/>
    <n v="2178070.5300000003"/>
    <x v="14"/>
    <s v="IB"/>
    <x v="0"/>
    <n v="0.04"/>
    <b v="1"/>
    <x v="0"/>
    <x v="2"/>
  </r>
  <r>
    <s v="KAPS-IB-3675-28-02-2023"/>
    <s v="LTM/1194/22-23"/>
    <n v="1176"/>
    <n v="3809.9189999999999"/>
    <s v="HMB-036747"/>
    <s v="KPPE-SB-210333"/>
    <d v="2023-04-14T00:00:00"/>
    <n v="3880156.6"/>
    <n v="0.04"/>
    <n v="56.6"/>
    <n v="1415"/>
    <n v="85501.28"/>
    <x v="14"/>
    <s v="IB"/>
    <x v="0"/>
    <n v="0.04"/>
    <b v="1"/>
    <x v="0"/>
    <x v="2"/>
  </r>
  <r>
    <s v="KAPS-IB-3675-28-02-2023"/>
    <s v="LTM/1194/22-23"/>
    <n v="1176"/>
    <n v="3906.9090000000001"/>
    <s v="HMB-036747"/>
    <s v="KPPE-SB-210333"/>
    <d v="2023-04-14T00:00:00"/>
    <n v="3880156.6"/>
    <n v="0.04"/>
    <n v="56.6"/>
    <n v="1415"/>
    <n v="85501.28"/>
    <x v="14"/>
    <s v="IB"/>
    <x v="0"/>
    <n v="0.04"/>
    <b v="1"/>
    <x v="0"/>
    <x v="2"/>
  </r>
  <r>
    <s v="KAPS-IB-3675-28-02-2023"/>
    <s v="LTM/1199/22-23"/>
    <n v="13482"/>
    <n v="3809.9189999999999"/>
    <s v="HMB-036948"/>
    <s v="KPEX-SB-134145"/>
    <d v="2023-04-15T00:00:00"/>
    <n v="24588433.16"/>
    <n v="0.04"/>
    <n v="708.28"/>
    <n v="17707"/>
    <n v="541819.24"/>
    <x v="14"/>
    <s v="IB"/>
    <x v="0"/>
    <n v="0.04"/>
    <b v="1"/>
    <x v="0"/>
    <x v="2"/>
  </r>
  <r>
    <s v="KAPS-IB-3675-28-02-2023"/>
    <s v="LTM/1199/22-23"/>
    <n v="13482"/>
    <n v="3906.9090000000001"/>
    <s v="HMB-036948"/>
    <s v="KPEX-SB-134145"/>
    <d v="2023-04-15T00:00:00"/>
    <n v="24588433.16"/>
    <n v="0.04"/>
    <n v="708.28"/>
    <n v="17707"/>
    <n v="541819.24"/>
    <x v="14"/>
    <s v="IB"/>
    <x v="0"/>
    <n v="0.04"/>
    <b v="1"/>
    <x v="0"/>
    <x v="2"/>
  </r>
  <r>
    <s v="PQIB-IB-3057-24-08-2020"/>
    <s v="LTM/1190/22-23"/>
    <n v="40396"/>
    <n v="2701.12"/>
    <s v="HMB-036782"/>
    <s v="KPEX-SB-134847"/>
    <d v="2023-04-16T00:00:00"/>
    <n v="60213352"/>
    <n v="1.1000000000000001"/>
    <n v="23381.600000000002"/>
    <n v="21215.954300000001"/>
    <n v="44743121.130000003"/>
    <x v="14"/>
    <s v="IB"/>
    <x v="0"/>
    <n v="1.1020799999999999"/>
    <b v="0"/>
    <x v="0"/>
    <x v="0"/>
  </r>
  <r>
    <s v="PQIB-IB-3057-24-08-2020"/>
    <s v="LTM/1200/22-23"/>
    <n v="31719"/>
    <n v="2701.12"/>
    <s v="HMB-037205"/>
    <s v="KPEX-SB-134958"/>
    <d v="2023-04-17T00:00:00"/>
    <n v="60153464.960000001"/>
    <n v="0.8"/>
    <n v="1895.2"/>
    <n v="2369"/>
    <n v="5228899.34"/>
    <x v="14"/>
    <s v="IB"/>
    <x v="0"/>
    <n v="0.8"/>
    <b v="1"/>
    <x v="0"/>
    <x v="0"/>
  </r>
  <r>
    <s v="PQIB-IB-3057-24-08-2020"/>
    <s v="LTM/1200/22-23"/>
    <n v="31719"/>
    <n v="2701.12"/>
    <s v="HMB-037205"/>
    <s v="KPEX-SB-134958"/>
    <d v="2023-04-17T00:00:00"/>
    <n v="60153464.960000001"/>
    <n v="1.1000000000000001"/>
    <n v="29656"/>
    <n v="26960"/>
    <n v="44490642.750000007"/>
    <x v="14"/>
    <s v="IB"/>
    <x v="0"/>
    <n v="1.1000000000000001"/>
    <b v="1"/>
    <x v="0"/>
    <x v="0"/>
  </r>
  <r>
    <s v="KAPW-IB-36765-19-09-2022"/>
    <s v="LTM/1190/22-23"/>
    <n v="40396"/>
    <n v="2847"/>
    <s v="HMB-036782"/>
    <s v="KPEX-SB-134847"/>
    <d v="2023-04-16T00:00:00"/>
    <n v="60213352"/>
    <n v="0.03"/>
    <n v="637.67999999999995"/>
    <n v="21215.954300000001"/>
    <n v="1220266.9500000002"/>
    <x v="14"/>
    <s v="IB"/>
    <x v="0"/>
    <n v="3.006E-2"/>
    <b v="0"/>
    <x v="0"/>
    <x v="2"/>
  </r>
  <r>
    <s v="KAPW-IB-36765-19-09-2022"/>
    <s v="LTM/1200/22-23"/>
    <n v="31719"/>
    <n v="2847"/>
    <s v="HMB-037205"/>
    <s v="KPEX-SB-134958"/>
    <d v="2023-04-17T00:00:00"/>
    <n v="60153464.960000001"/>
    <n v="0.03"/>
    <n v="879.87000000000012"/>
    <n v="29329"/>
    <n v="1409464.8900000001"/>
    <x v="14"/>
    <s v="IB"/>
    <x v="0"/>
    <n v="0.03"/>
    <b v="1"/>
    <x v="0"/>
    <x v="2"/>
  </r>
  <r>
    <s v="KAPS-IB-5460-06-03-2023"/>
    <s v="LTM/1190/22-23"/>
    <n v="40396"/>
    <n v="5503.201"/>
    <s v="HMB-036782"/>
    <s v="KPEX-SB-134847"/>
    <d v="2023-04-16T00:00:00"/>
    <n v="60213352"/>
    <n v="0.50505"/>
    <n v="6734.33"/>
    <n v="13292.954300000001"/>
    <n v="10188179.93"/>
    <x v="14"/>
    <s v="IB"/>
    <x v="0"/>
    <n v="0.50661"/>
    <b v="0"/>
    <x v="0"/>
    <x v="19"/>
  </r>
  <r>
    <s v="KAPS-IB-5460-06-03-2023"/>
    <s v="LTM/1200/22-23"/>
    <n v="31719"/>
    <n v="5503.201"/>
    <s v="HMB-037205"/>
    <s v="KPEX-SB-134958"/>
    <d v="2023-04-17T00:00:00"/>
    <n v="60153464.960000001"/>
    <n v="0.52524999999999999"/>
    <n v="4333.84"/>
    <n v="8251"/>
    <n v="4082256.79"/>
    <x v="14"/>
    <s v="IB"/>
    <x v="0"/>
    <n v="0.52524999999999999"/>
    <b v="1"/>
    <x v="0"/>
    <x v="19"/>
  </r>
  <r>
    <s v="KPPI-IB-50645-30-03-2023"/>
    <s v="LTM/1190/22-23"/>
    <n v="40396"/>
    <n v="2915.11"/>
    <s v="HMB-036782"/>
    <s v="KPEX-SB-134847"/>
    <d v="2023-04-16T00:00:00"/>
    <n v="60213352"/>
    <n v="0.04"/>
    <n v="850.24"/>
    <n v="21215.954300000001"/>
    <n v="1627022.5799999998"/>
    <x v="14"/>
    <s v="IB"/>
    <x v="0"/>
    <n v="4.0079999999999998E-2"/>
    <b v="0"/>
    <x v="0"/>
    <x v="2"/>
  </r>
  <r>
    <s v="KPPI-IB-50645-30-03-2023"/>
    <s v="LTM/1200/22-23"/>
    <n v="31719"/>
    <n v="2915.11"/>
    <s v="HMB-037205"/>
    <s v="KPEX-SB-134958"/>
    <d v="2023-04-17T00:00:00"/>
    <n v="60153464.960000001"/>
    <n v="0.04"/>
    <n v="1173.1599999999999"/>
    <n v="29329"/>
    <n v="1879286.51"/>
    <x v="14"/>
    <s v="IB"/>
    <x v="0"/>
    <n v="0.04"/>
    <b v="1"/>
    <x v="0"/>
    <x v="2"/>
  </r>
  <r>
    <s v="KAPE-IB-138483-25-03-2023"/>
    <s v="LTM/1190/22-23"/>
    <n v="40396"/>
    <n v="3905.3"/>
    <s v="HMB-036782"/>
    <s v="KPEX-SB-134847"/>
    <d v="2023-04-16T00:00:00"/>
    <n v="60213352"/>
    <n v="0.04"/>
    <n v="850.24"/>
    <n v="21215.954300000001"/>
    <n v="1627022.5799999998"/>
    <x v="14"/>
    <s v="IB"/>
    <x v="0"/>
    <n v="4.0079999999999998E-2"/>
    <b v="0"/>
    <x v="0"/>
    <x v="2"/>
  </r>
  <r>
    <s v="KAPE-IB-138483-25-03-2023"/>
    <s v="LTM/1200/22-23"/>
    <n v="31719"/>
    <n v="3905.3"/>
    <s v="HMB-037205"/>
    <s v="KPEX-SB-134958"/>
    <d v="2023-04-17T00:00:00"/>
    <n v="60153464.960000001"/>
    <n v="0.04"/>
    <n v="1173.1599999999999"/>
    <n v="29329"/>
    <n v="1879286.51"/>
    <x v="14"/>
    <s v="IB"/>
    <x v="0"/>
    <n v="0.04"/>
    <b v="1"/>
    <x v="0"/>
    <x v="2"/>
  </r>
  <r>
    <s v="KAPS-IB-3675-28-02-2023"/>
    <s v="LTM/1190/22-23"/>
    <n v="40396"/>
    <n v="3809.9189999999999"/>
    <s v="HMB-036782"/>
    <s v="KPEX-SB-134847"/>
    <d v="2023-04-16T00:00:00"/>
    <n v="60213352"/>
    <n v="0.04"/>
    <n v="458.2"/>
    <n v="11414.954300000001"/>
    <n v="807738.82000000007"/>
    <x v="14"/>
    <s v="IB"/>
    <x v="0"/>
    <n v="4.0140000000000002E-2"/>
    <b v="0"/>
    <x v="0"/>
    <x v="2"/>
  </r>
  <r>
    <s v="KAPS-IB-3675-28-02-2023"/>
    <s v="LTM/1200/22-23"/>
    <n v="31719"/>
    <n v="3809.9189999999999"/>
    <s v="HMB-037205"/>
    <s v="KPEX-SB-134958"/>
    <d v="2023-04-17T00:00:00"/>
    <n v="60153464.960000001"/>
    <n v="0.04"/>
    <n v="732"/>
    <n v="18300"/>
    <n v="1090838.07"/>
    <x v="14"/>
    <s v="IB"/>
    <x v="0"/>
    <n v="0.04"/>
    <b v="1"/>
    <x v="0"/>
    <x v="2"/>
  </r>
  <r>
    <s v="KAPW-TI-58092-07-11-2022"/>
    <s v="LTM/1200/22-23"/>
    <n v="31719"/>
    <n v="9606.2199999999993"/>
    <s v="HMB-037205"/>
    <s v="KPEX-SB-134958"/>
    <d v="2023-04-17T00:00:00"/>
    <n v="60153464.960000001"/>
    <n v="1"/>
    <n v="80"/>
    <n v="80"/>
    <n v="92790.11"/>
    <x v="14"/>
    <s v="TI"/>
    <x v="2"/>
    <n v="1"/>
    <b v="1"/>
    <x v="0"/>
    <x v="6"/>
  </r>
  <r>
    <s v="PQIB-IB-3057-24-08-2020"/>
    <s v="LTM/1184/22-23"/>
    <n v="27050"/>
    <n v="2701.12"/>
    <s v="HMB-035776"/>
    <s v="KPPE-SB-213035"/>
    <d v="2023-04-18T00:00:00"/>
    <n v="49397854.299999997"/>
    <n v="1.1000000000000001"/>
    <n v="22971.3"/>
    <n v="20883"/>
    <n v="45420668.079999998"/>
    <x v="14"/>
    <s v="IB"/>
    <x v="0"/>
    <n v="1.1000000000000001"/>
    <b v="1"/>
    <x v="0"/>
    <x v="0"/>
  </r>
  <r>
    <s v="PQIB-IB-3057-24-08-2020"/>
    <s v="LTM/1198/22-23"/>
    <n v="37740"/>
    <n v="2701.12"/>
    <s v="HMB-037336"/>
    <s v="KPEX-SB-135745"/>
    <d v="2023-04-18T00:00:00"/>
    <n v="36032911.829999998"/>
    <n v="0.8"/>
    <n v="8378.4"/>
    <n v="10473"/>
    <n v="31677285.279999997"/>
    <x v="14"/>
    <s v="IB"/>
    <x v="0"/>
    <n v="0.8"/>
    <b v="1"/>
    <x v="0"/>
    <x v="0"/>
  </r>
  <r>
    <s v="PQIB-IB-3057-24-08-2020"/>
    <s v="LTM/1202/22-23"/>
    <n v="50450"/>
    <n v="2701.12"/>
    <s v="HMB-037723"/>
    <s v="KPPE-SB-212964"/>
    <d v="2023-04-18T00:00:00"/>
    <n v="36880312.240000002"/>
    <n v="1.1000000000000001"/>
    <n v="21123.3"/>
    <n v="19203"/>
    <n v="18273205.48"/>
    <x v="14"/>
    <s v="IB"/>
    <x v="0"/>
    <n v="1.1000000000000001"/>
    <b v="1"/>
    <x v="0"/>
    <x v="0"/>
  </r>
  <r>
    <s v="PQIB-IB-3057-24-08-2020"/>
    <s v="LTM/1207/22-23"/>
    <n v="3742"/>
    <n v="2701.12"/>
    <s v="HMB-037606"/>
    <s v="KPPE-SB-213036"/>
    <d v="2023-04-18T00:00:00"/>
    <n v="46288881.93"/>
    <n v="0.8"/>
    <n v="12097.960000000001"/>
    <n v="15122.45"/>
    <n v="19219829.260000002"/>
    <x v="14"/>
    <s v="IB"/>
    <x v="0"/>
    <n v="0.8"/>
    <b v="1"/>
    <x v="0"/>
    <x v="0"/>
  </r>
  <r>
    <s v="KAPW-IB-36765-19-09-2022"/>
    <s v="LTM/1184/22-23"/>
    <n v="27050"/>
    <n v="2847"/>
    <s v="HMB-035776"/>
    <s v="KPPE-SB-213035"/>
    <d v="2023-04-18T00:00:00"/>
    <n v="49397854.299999997"/>
    <n v="0.03"/>
    <n v="626.49"/>
    <n v="20883"/>
    <n v="1238746.2"/>
    <x v="14"/>
    <s v="IB"/>
    <x v="0"/>
    <n v="0.03"/>
    <b v="1"/>
    <x v="0"/>
    <x v="2"/>
  </r>
  <r>
    <s v="KAPW-IB-36765-19-09-2022"/>
    <s v="LTM/1198/22-23"/>
    <n v="37740"/>
    <n v="2847"/>
    <s v="HMB-037336"/>
    <s v="KPEX-SB-135745"/>
    <d v="2023-04-18T00:00:00"/>
    <n v="36032911.829999998"/>
    <n v="0.03"/>
    <n v="314.19000000000005"/>
    <n v="10473"/>
    <n v="1187898.2"/>
    <x v="14"/>
    <s v="IB"/>
    <x v="0"/>
    <n v="0.03"/>
    <b v="1"/>
    <x v="0"/>
    <x v="2"/>
  </r>
  <r>
    <s v="KAPW-IB-36765-19-09-2022"/>
    <s v="LTM/1202/22-23"/>
    <n v="50450"/>
    <n v="2847"/>
    <s v="HMB-037723"/>
    <s v="KPPE-SB-212964"/>
    <d v="2023-04-18T00:00:00"/>
    <n v="36880312.240000002"/>
    <n v="0.03"/>
    <n v="576.09"/>
    <n v="19203"/>
    <n v="498360.15"/>
    <x v="14"/>
    <s v="IB"/>
    <x v="0"/>
    <n v="0.03"/>
    <b v="1"/>
    <x v="0"/>
    <x v="2"/>
  </r>
  <r>
    <s v="KAPW-IB-36765-19-09-2022"/>
    <s v="LTM/1207/22-23"/>
    <n v="3742"/>
    <n v="2847"/>
    <s v="HMB-037606"/>
    <s v="KPPE-SB-213036"/>
    <d v="2023-04-18T00:00:00"/>
    <n v="46288881.93"/>
    <n v="0.03"/>
    <n v="453.68"/>
    <n v="15122.45"/>
    <n v="720753.91999999993"/>
    <x v="14"/>
    <s v="IB"/>
    <x v="0"/>
    <n v="0.03"/>
    <b v="1"/>
    <x v="0"/>
    <x v="2"/>
  </r>
  <r>
    <s v="KAPE-IB-182264-06-04-2022"/>
    <s v="LTM/1207/22-23"/>
    <n v="3742"/>
    <n v="5407.52"/>
    <s v="HMB-037606"/>
    <s v="KPPE-SB-213036"/>
    <d v="2023-04-18T00:00:00"/>
    <n v="46288881.93"/>
    <n v="1.0101"/>
    <n v="1350"/>
    <n v="1336.5"/>
    <n v="2143751.08"/>
    <x v="14"/>
    <s v="IB"/>
    <x v="0"/>
    <n v="1.0101"/>
    <b v="1"/>
    <x v="0"/>
    <x v="15"/>
  </r>
  <r>
    <s v="KAPS-IB-6595-10-03-2023"/>
    <s v="LTM/1184/22-23"/>
    <n v="27050"/>
    <n v="3402.4189999999999"/>
    <s v="HMB-035776"/>
    <s v="KPPE-SB-213035"/>
    <d v="2023-04-18T00:00:00"/>
    <n v="49397854.299999997"/>
    <n v="0.04"/>
    <n v="213.85"/>
    <n v="5346.14"/>
    <n v="395197.71"/>
    <x v="14"/>
    <s v="IB"/>
    <x v="0"/>
    <n v="0.04"/>
    <b v="1"/>
    <x v="0"/>
    <x v="2"/>
  </r>
  <r>
    <s v="KAPS-IB-9008-20-03-2023"/>
    <s v="LTM/1184/22-23"/>
    <n v="27050"/>
    <n v="3204.1190000000001"/>
    <s v="HMB-035776"/>
    <s v="KPPE-SB-213035"/>
    <d v="2023-04-18T00:00:00"/>
    <n v="49397854.299999997"/>
    <n v="7.0000000000000007E-2"/>
    <n v="374.23"/>
    <n v="5346.15"/>
    <n v="691582.13000000012"/>
    <x v="14"/>
    <s v="IB"/>
    <x v="0"/>
    <n v="7.0000000000000007E-2"/>
    <b v="1"/>
    <x v="0"/>
    <x v="8"/>
  </r>
  <r>
    <s v="KAPW-IB-40776-28-09-2022"/>
    <s v="LTM/1207/22-23"/>
    <n v="3742"/>
    <n v="5402.33"/>
    <s v="HMB-037606"/>
    <s v="KPPE-SB-213036"/>
    <d v="2023-04-18T00:00:00"/>
    <n v="46288881.93"/>
    <n v="1.0101"/>
    <n v="1706.51"/>
    <n v="1689.45"/>
    <n v="2711223.33"/>
    <x v="14"/>
    <s v="IB"/>
    <x v="0"/>
    <n v="1.0101"/>
    <b v="1"/>
    <x v="0"/>
    <x v="18"/>
  </r>
  <r>
    <s v="KPPI-IB-50645-30-03-2023"/>
    <s v="LTM/1184/22-23"/>
    <n v="27050"/>
    <n v="2915.11"/>
    <s v="HMB-035776"/>
    <s v="KPPE-SB-213035"/>
    <d v="2023-04-18T00:00:00"/>
    <n v="49397854.299999997"/>
    <n v="0.04"/>
    <n v="835.32"/>
    <n v="20883"/>
    <n v="1651659.8699999999"/>
    <x v="14"/>
    <s v="IB"/>
    <x v="0"/>
    <n v="0.04"/>
    <b v="1"/>
    <x v="0"/>
    <x v="2"/>
  </r>
  <r>
    <s v="KPPI-IB-50645-30-03-2023"/>
    <s v="LTM/1198/22-23"/>
    <n v="37740"/>
    <n v="2915.11"/>
    <s v="HMB-037336"/>
    <s v="KPEX-SB-135745"/>
    <d v="2023-04-18T00:00:00"/>
    <n v="36032911.829999998"/>
    <n v="0.04"/>
    <n v="418.91999999999996"/>
    <n v="10473"/>
    <n v="1583864.27"/>
    <x v="14"/>
    <s v="IB"/>
    <x v="0"/>
    <n v="0.04"/>
    <b v="1"/>
    <x v="0"/>
    <x v="2"/>
  </r>
  <r>
    <s v="KPPI-IB-50645-30-03-2023"/>
    <s v="LTM/1202/22-23"/>
    <n v="50450"/>
    <n v="2915.11"/>
    <s v="HMB-037723"/>
    <s v="KPPE-SB-212964"/>
    <d v="2023-04-18T00:00:00"/>
    <n v="36880312.240000002"/>
    <n v="0.04"/>
    <n v="768.12"/>
    <n v="19203"/>
    <n v="664480.19999999995"/>
    <x v="14"/>
    <s v="IB"/>
    <x v="0"/>
    <n v="0.04"/>
    <b v="1"/>
    <x v="0"/>
    <x v="2"/>
  </r>
  <r>
    <s v="KPPI-IB-50645-30-03-2023"/>
    <s v="LTM/1207/22-23"/>
    <n v="3742"/>
    <n v="2915.11"/>
    <s v="HMB-037606"/>
    <s v="KPPE-SB-213036"/>
    <d v="2023-04-18T00:00:00"/>
    <n v="46288881.93"/>
    <n v="0.04"/>
    <n v="604.90000000000009"/>
    <n v="15122.45"/>
    <n v="960994.64"/>
    <x v="14"/>
    <s v="IB"/>
    <x v="0"/>
    <n v="0.04"/>
    <b v="1"/>
    <x v="0"/>
    <x v="2"/>
  </r>
  <r>
    <s v="KAPE-IB-138483-25-03-2023"/>
    <s v="LTM/1198/22-23"/>
    <n v="37740"/>
    <n v="3905.3"/>
    <s v="HMB-037336"/>
    <s v="KPEX-SB-135745"/>
    <d v="2023-04-18T00:00:00"/>
    <n v="36032911.829999998"/>
    <n v="0.04"/>
    <n v="418.91999999999996"/>
    <n v="10473"/>
    <n v="1583864.27"/>
    <x v="14"/>
    <s v="IB"/>
    <x v="0"/>
    <n v="0.04"/>
    <b v="1"/>
    <x v="0"/>
    <x v="2"/>
  </r>
  <r>
    <s v="KAPE-IB-138483-25-03-2023"/>
    <s v="LTM/1202/22-23"/>
    <n v="50450"/>
    <n v="3905.3"/>
    <s v="HMB-037723"/>
    <s v="KPPE-SB-212964"/>
    <d v="2023-04-18T00:00:00"/>
    <n v="36880312.240000002"/>
    <n v="0.04"/>
    <n v="768.12"/>
    <n v="19203"/>
    <n v="664480.19999999995"/>
    <x v="14"/>
    <s v="IB"/>
    <x v="0"/>
    <n v="0.04"/>
    <b v="1"/>
    <x v="0"/>
    <x v="2"/>
  </r>
  <r>
    <s v="KAPE-IB-138483-25-03-2023"/>
    <s v="LTM/1207/22-23"/>
    <n v="3742"/>
    <n v="3905.3"/>
    <s v="HMB-037606"/>
    <s v="KPPE-SB-213036"/>
    <d v="2023-04-18T00:00:00"/>
    <n v="46288881.93"/>
    <n v="0.04"/>
    <n v="604.90000000000009"/>
    <n v="15122.45"/>
    <n v="960994.64"/>
    <x v="14"/>
    <s v="IB"/>
    <x v="0"/>
    <n v="0.04"/>
    <b v="1"/>
    <x v="0"/>
    <x v="2"/>
  </r>
  <r>
    <s v="KAPS-IB-11803-03-04-2023"/>
    <s v="LTM/1202/22-23"/>
    <n v="50450"/>
    <n v="5201.009"/>
    <s v="HMB-037723"/>
    <s v="KPPE-SB-212964"/>
    <d v="2023-04-18T00:00:00"/>
    <n v="36880312.240000002"/>
    <n v="0.55554999999999999"/>
    <n v="10668.23"/>
    <n v="19203"/>
    <n v="9228802.2699999996"/>
    <x v="14"/>
    <s v="IB"/>
    <x v="0"/>
    <n v="0.55554999999999999"/>
    <b v="1"/>
    <x v="0"/>
    <x v="10"/>
  </r>
  <r>
    <s v="KAPE-IB-54863-10-10-2022"/>
    <s v="LTM/1202/22-23"/>
    <n v="50450"/>
    <n v="5402.33"/>
    <s v="HMB-037723"/>
    <s v="KPPE-SB-212964"/>
    <d v="2023-04-18T00:00:00"/>
    <n v="36880312.240000002"/>
    <n v="0.45455000000000001"/>
    <n v="8728.7199999999993"/>
    <n v="19203"/>
    <n v="7550983.71"/>
    <x v="14"/>
    <s v="IB"/>
    <x v="0"/>
    <n v="0.45455000000000001"/>
    <b v="1"/>
    <x v="0"/>
    <x v="18"/>
  </r>
  <r>
    <s v="KAPE-IB-54863-10-10-2022"/>
    <s v="LTM/1207/22-23"/>
    <n v="3742"/>
    <n v="5402.33"/>
    <s v="HMB-037606"/>
    <s v="KPPE-SB-213036"/>
    <d v="2023-04-18T00:00:00"/>
    <n v="46288881.93"/>
    <n v="1.0101"/>
    <n v="12218.68"/>
    <n v="12096.5"/>
    <n v="19412467.690000001"/>
    <x v="14"/>
    <s v="IB"/>
    <x v="0"/>
    <n v="1.0101"/>
    <b v="1"/>
    <x v="0"/>
    <x v="18"/>
  </r>
  <r>
    <s v="KPAF-TI-24291-12-12-2022"/>
    <s v="LTM/1207/22-23"/>
    <n v="3742"/>
    <n v="9606.2199999999993"/>
    <s v="HMB-037606"/>
    <s v="KPPE-SB-213036"/>
    <d v="2023-04-18T00:00:00"/>
    <n v="46288881.93"/>
    <n v="1"/>
    <n v="100"/>
    <n v="100"/>
    <n v="158867.43"/>
    <x v="14"/>
    <s v="TI"/>
    <x v="2"/>
    <n v="1"/>
    <b v="1"/>
    <x v="0"/>
    <x v="6"/>
  </r>
  <r>
    <s v="PQIB-IB-3057-24-08-2020"/>
    <s v="LTM/1197/22-23"/>
    <n v="2096"/>
    <n v="2701.12"/>
    <s v="HMB-037939"/>
    <s v="KPPE-SB-213856"/>
    <d v="2023-04-19T00:00:00"/>
    <n v="19283312.460000001"/>
    <n v="1.1000000000000001"/>
    <n v="8321.5"/>
    <n v="7565"/>
    <n v="9554368.0099999998"/>
    <x v="14"/>
    <s v="IB"/>
    <x v="0"/>
    <n v="1.1000000000000001"/>
    <b v="1"/>
    <x v="0"/>
    <x v="0"/>
  </r>
  <r>
    <s v="PQIB-IB-3057-24-08-2020"/>
    <s v="LTM/1205/22-23"/>
    <n v="20160"/>
    <n v="2701.12"/>
    <s v="HBL-015541"/>
    <s v="KPEX-SB-135918"/>
    <d v="2023-04-18T00:00:00"/>
    <n v="34742704.25"/>
    <n v="1.1000000000000001"/>
    <n v="16116.099999999999"/>
    <n v="14651"/>
    <n v="15495209.120000001"/>
    <x v="14"/>
    <s v="IB"/>
    <x v="0"/>
    <n v="1.1000000000000001"/>
    <b v="1"/>
    <x v="0"/>
    <x v="0"/>
  </r>
  <r>
    <s v="PQIB-IB-3057-24-08-2020"/>
    <s v="LTM/1206/22-23"/>
    <n v="23255"/>
    <n v="2701.12"/>
    <s v="HBL-015619"/>
    <s v="KPEX-SB-135914"/>
    <d v="2023-04-18T00:00:00"/>
    <n v="39696892.159999996"/>
    <n v="1.1000000000000001"/>
    <n v="19507.400000000001"/>
    <n v="17734"/>
    <n v="18732855.460000001"/>
    <x v="14"/>
    <s v="IB"/>
    <x v="0"/>
    <n v="1.1000000000000001"/>
    <b v="1"/>
    <x v="0"/>
    <x v="0"/>
  </r>
  <r>
    <s v="PQIB-IB-3057-24-08-2020"/>
    <s v="LTM/1210/22-23"/>
    <n v="4860"/>
    <n v="2701.12"/>
    <s v="HMB-037813"/>
    <s v="KPPE-SB-213843"/>
    <d v="2023-04-19T00:00:00"/>
    <n v="24524658.5"/>
    <n v="0.8"/>
    <n v="2869.6"/>
    <n v="3587"/>
    <n v="5152471.1100000003"/>
    <x v="14"/>
    <s v="IB"/>
    <x v="0"/>
    <n v="0.8"/>
    <b v="1"/>
    <x v="0"/>
    <x v="0"/>
  </r>
  <r>
    <s v="PQIB-IB-3057-24-08-2020"/>
    <s v="LTM/1210/22-23"/>
    <n v="4860"/>
    <n v="2701.12"/>
    <s v="HMB-037813"/>
    <s v="KPPE-SB-213843"/>
    <d v="2023-04-19T00:00:00"/>
    <n v="24524658.5"/>
    <n v="1.1000000000000001"/>
    <n v="6487.8"/>
    <n v="5898"/>
    <n v="5489878.3899999997"/>
    <x v="14"/>
    <s v="IB"/>
    <x v="0"/>
    <n v="1.1000000000000001"/>
    <b v="1"/>
    <x v="0"/>
    <x v="0"/>
  </r>
  <r>
    <s v="KAPW-IB-36765-19-09-2022"/>
    <s v="LTM/1197/22-23"/>
    <n v="2096"/>
    <n v="2847"/>
    <s v="HMB-037939"/>
    <s v="KPPE-SB-213856"/>
    <d v="2023-04-19T00:00:00"/>
    <n v="19283312.460000001"/>
    <n v="0.03"/>
    <n v="226.95"/>
    <n v="7565"/>
    <n v="260573.67"/>
    <x v="14"/>
    <s v="IB"/>
    <x v="0"/>
    <n v="0.03"/>
    <b v="1"/>
    <x v="0"/>
    <x v="2"/>
  </r>
  <r>
    <s v="KAPW-IB-36765-19-09-2022"/>
    <s v="LTM/1205/22-23"/>
    <n v="20160"/>
    <n v="2847"/>
    <s v="HBL-015541"/>
    <s v="KPEX-SB-135918"/>
    <d v="2023-04-18T00:00:00"/>
    <n v="34742704.25"/>
    <n v="0.03"/>
    <n v="439.53000000000003"/>
    <n v="14651"/>
    <n v="422596.61000000004"/>
    <x v="14"/>
    <s v="IB"/>
    <x v="0"/>
    <n v="0.03"/>
    <b v="1"/>
    <x v="0"/>
    <x v="2"/>
  </r>
  <r>
    <s v="KAPW-IB-36765-19-09-2022"/>
    <s v="LTM/1206/22-23"/>
    <n v="23255"/>
    <n v="2847"/>
    <s v="HBL-015619"/>
    <s v="KPEX-SB-135914"/>
    <d v="2023-04-18T00:00:00"/>
    <n v="39696892.159999996"/>
    <n v="0.03"/>
    <n v="532.02"/>
    <n v="17734"/>
    <n v="510896.06000000006"/>
    <x v="14"/>
    <s v="IB"/>
    <x v="0"/>
    <n v="0.03"/>
    <b v="1"/>
    <x v="0"/>
    <x v="2"/>
  </r>
  <r>
    <s v="KAPW-IB-36765-19-09-2022"/>
    <s v="LTM/1210/22-23"/>
    <n v="4860"/>
    <n v="2847"/>
    <s v="HMB-037813"/>
    <s v="KPPE-SB-213843"/>
    <d v="2023-04-19T00:00:00"/>
    <n v="24524658.5"/>
    <n v="0.03"/>
    <n v="284.55"/>
    <n v="9485"/>
    <n v="342941.63"/>
    <x v="14"/>
    <s v="IB"/>
    <x v="0"/>
    <n v="0.03"/>
    <b v="1"/>
    <x v="0"/>
    <x v="2"/>
  </r>
  <r>
    <s v="KAPS-IB-6074-08-03-2023"/>
    <s v="LTM/1205/22-23"/>
    <n v="20160"/>
    <n v="5201.009"/>
    <s v="HBL-015541"/>
    <s v="KPEX-SB-135918"/>
    <d v="2023-04-18T00:00:00"/>
    <n v="34742704.25"/>
    <n v="0.48485"/>
    <n v="102.0333"/>
    <n v="210.44"/>
    <n v="66297.47"/>
    <x v="14"/>
    <s v="IB"/>
    <x v="0"/>
    <n v="0.48486000000000001"/>
    <b v="0"/>
    <x v="0"/>
    <x v="10"/>
  </r>
  <r>
    <s v="KAPS-IB-5460-06-03-2023"/>
    <s v="LTM/1205/22-23"/>
    <n v="20160"/>
    <n v="5503.201"/>
    <s v="HBL-015541"/>
    <s v="KPEX-SB-135918"/>
    <d v="2023-04-18T00:00:00"/>
    <n v="34742704.25"/>
    <n v="0.52524999999999999"/>
    <n v="1821.57"/>
    <n v="3468"/>
    <n v="999849.27"/>
    <x v="14"/>
    <s v="IB"/>
    <x v="0"/>
    <n v="0.52524999999999999"/>
    <b v="1"/>
    <x v="0"/>
    <x v="19"/>
  </r>
  <r>
    <s v="KAPS-IB-5460-06-03-2023"/>
    <s v="LTM/1205/22-23"/>
    <n v="20160"/>
    <n v="5503.201"/>
    <s v="HBL-015541"/>
    <s v="KPEX-SB-135918"/>
    <d v="2023-04-18T00:00:00"/>
    <n v="34742704.25"/>
    <n v="0.19192000000000001"/>
    <n v="2146.2399999999998"/>
    <n v="11183"/>
    <n v="2338156.75"/>
    <x v="14"/>
    <s v="IB"/>
    <x v="0"/>
    <n v="0.19192000000000001"/>
    <b v="1"/>
    <x v="0"/>
    <x v="19"/>
  </r>
  <r>
    <s v="KAPS-IB-5460-06-03-2023"/>
    <s v="LTM/1206/22-23"/>
    <n v="23255"/>
    <n v="5503.201"/>
    <s v="HBL-015619"/>
    <s v="KPEX-SB-135914"/>
    <d v="2023-04-18T00:00:00"/>
    <n v="39696892.159999996"/>
    <n v="0.25252999999999998"/>
    <n v="1116.18"/>
    <n v="4420"/>
    <n v="620097.66"/>
    <x v="14"/>
    <s v="IB"/>
    <x v="0"/>
    <n v="0.25252999999999998"/>
    <b v="1"/>
    <x v="0"/>
    <x v="19"/>
  </r>
  <r>
    <s v="KPPI-IB-50645-30-03-2023"/>
    <s v="LTM/1197/22-23"/>
    <n v="2096"/>
    <n v="2915.11"/>
    <s v="HMB-037939"/>
    <s v="KPPE-SB-213856"/>
    <d v="2023-04-19T00:00:00"/>
    <n v="19283312.460000001"/>
    <n v="0.04"/>
    <n v="302.59999999999997"/>
    <n v="7565"/>
    <n v="347431.57"/>
    <x v="14"/>
    <s v="IB"/>
    <x v="0"/>
    <n v="0.04"/>
    <b v="1"/>
    <x v="0"/>
    <x v="2"/>
  </r>
  <r>
    <s v="KPPI-IB-50645-30-03-2023"/>
    <s v="LTM/1205/22-23"/>
    <n v="20160"/>
    <n v="2915.11"/>
    <s v="HBL-015541"/>
    <s v="KPEX-SB-135918"/>
    <d v="2023-04-18T00:00:00"/>
    <n v="34742704.25"/>
    <n v="0.04"/>
    <n v="586.04000000000008"/>
    <n v="14651"/>
    <n v="563462.15"/>
    <x v="14"/>
    <s v="IB"/>
    <x v="0"/>
    <n v="0.04"/>
    <b v="1"/>
    <x v="0"/>
    <x v="2"/>
  </r>
  <r>
    <s v="KPPI-IB-50645-30-03-2023"/>
    <s v="LTM/1206/22-23"/>
    <n v="23255"/>
    <n v="2915.11"/>
    <s v="HBL-015619"/>
    <s v="KPEX-SB-135914"/>
    <d v="2023-04-18T00:00:00"/>
    <n v="39696892.159999996"/>
    <n v="0.04"/>
    <n v="709.36000000000013"/>
    <n v="17734"/>
    <n v="681194.74"/>
    <x v="14"/>
    <s v="IB"/>
    <x v="0"/>
    <n v="0.04"/>
    <b v="1"/>
    <x v="0"/>
    <x v="2"/>
  </r>
  <r>
    <s v="KPPI-IB-50645-30-03-2023"/>
    <s v="LTM/1210/22-23"/>
    <n v="4860"/>
    <n v="2915.11"/>
    <s v="HMB-037813"/>
    <s v="KPPE-SB-213843"/>
    <d v="2023-04-19T00:00:00"/>
    <n v="24524658.5"/>
    <n v="0.04"/>
    <n v="379.4"/>
    <n v="9485"/>
    <n v="457255.5"/>
    <x v="14"/>
    <s v="IB"/>
    <x v="0"/>
    <n v="0.04"/>
    <b v="1"/>
    <x v="0"/>
    <x v="2"/>
  </r>
  <r>
    <s v="KAPE-IB-138483-25-03-2023"/>
    <s v="LTM/1197/22-23"/>
    <n v="2096"/>
    <n v="3905.3"/>
    <s v="HMB-037939"/>
    <s v="KPPE-SB-213856"/>
    <d v="2023-04-19T00:00:00"/>
    <n v="19283312.460000001"/>
    <n v="0.04"/>
    <n v="302.59999999999997"/>
    <n v="7565"/>
    <n v="347431.57"/>
    <x v="14"/>
    <s v="IB"/>
    <x v="0"/>
    <n v="0.04"/>
    <b v="1"/>
    <x v="0"/>
    <x v="2"/>
  </r>
  <r>
    <s v="KAPE-IB-138483-25-03-2023"/>
    <s v="LTM/1205/22-23"/>
    <n v="20160"/>
    <n v="3905.3"/>
    <s v="HBL-015541"/>
    <s v="KPEX-SB-135918"/>
    <d v="2023-04-18T00:00:00"/>
    <n v="34742704.25"/>
    <n v="0.04"/>
    <n v="586.04000000000008"/>
    <n v="14651"/>
    <n v="563462.15"/>
    <x v="14"/>
    <s v="IB"/>
    <x v="0"/>
    <n v="0.04"/>
    <b v="1"/>
    <x v="0"/>
    <x v="2"/>
  </r>
  <r>
    <s v="KAPE-IB-138483-25-03-2023"/>
    <s v="LTM/1206/22-23"/>
    <n v="23255"/>
    <n v="3905.3"/>
    <s v="HBL-015619"/>
    <s v="KPEX-SB-135914"/>
    <d v="2023-04-18T00:00:00"/>
    <n v="39696892.159999996"/>
    <n v="0.04"/>
    <n v="709.36000000000013"/>
    <n v="17734"/>
    <n v="681194.74"/>
    <x v="14"/>
    <s v="IB"/>
    <x v="0"/>
    <n v="0.04"/>
    <b v="1"/>
    <x v="0"/>
    <x v="2"/>
  </r>
  <r>
    <s v="KAPE-IB-138483-25-03-2023"/>
    <s v="LTM/1210/22-23"/>
    <n v="4860"/>
    <n v="3905.3"/>
    <s v="HMB-037813"/>
    <s v="KPPE-SB-213843"/>
    <d v="2023-04-19T00:00:00"/>
    <n v="24524658.5"/>
    <n v="0.04"/>
    <n v="379.4"/>
    <n v="9485"/>
    <n v="457255.5"/>
    <x v="14"/>
    <s v="IB"/>
    <x v="0"/>
    <n v="0.04"/>
    <b v="1"/>
    <x v="0"/>
    <x v="2"/>
  </r>
  <r>
    <s v="KAPS-IB-11803-03-04-2023"/>
    <s v="LTM/1197/22-23"/>
    <n v="2096"/>
    <n v="5201.009"/>
    <s v="HMB-037939"/>
    <s v="KPPE-SB-213856"/>
    <d v="2023-04-19T00:00:00"/>
    <n v="19283312.460000001"/>
    <n v="0.60606000000000004"/>
    <n v="4584.84"/>
    <n v="7565"/>
    <n v="5264104.43"/>
    <x v="14"/>
    <s v="IB"/>
    <x v="0"/>
    <n v="0.60606000000000004"/>
    <b v="1"/>
    <x v="0"/>
    <x v="10"/>
  </r>
  <r>
    <s v="KAPS-IB-11803-03-04-2023"/>
    <s v="LTM/1205/22-23"/>
    <n v="20160"/>
    <n v="5201.009"/>
    <s v="HBL-015541"/>
    <s v="KPEX-SB-135918"/>
    <d v="2023-04-18T00:00:00"/>
    <n v="34742704.25"/>
    <n v="0.48485"/>
    <n v="1579.4299999999998"/>
    <n v="3257.56"/>
    <n v="856650.75"/>
    <x v="14"/>
    <s v="IB"/>
    <x v="0"/>
    <n v="0.48485"/>
    <b v="1"/>
    <x v="0"/>
    <x v="10"/>
  </r>
  <r>
    <s v="KAPS-IB-11803-03-04-2023"/>
    <s v="LTM/1205/22-23"/>
    <n v="20160"/>
    <n v="5201.009"/>
    <s v="HBL-015541"/>
    <s v="KPEX-SB-135918"/>
    <d v="2023-04-18T00:00:00"/>
    <n v="34742704.25"/>
    <n v="0.81818000000000002"/>
    <n v="9149.7099999999991"/>
    <n v="11183"/>
    <n v="9967876.9499999993"/>
    <x v="14"/>
    <s v="IB"/>
    <x v="0"/>
    <n v="0.81818000000000002"/>
    <b v="1"/>
    <x v="0"/>
    <x v="10"/>
  </r>
  <r>
    <s v="KAPS-IB-11803-03-04-2023"/>
    <s v="LTM/1206/22-23"/>
    <n v="23255"/>
    <n v="5201.009"/>
    <s v="HBL-015619"/>
    <s v="KPEX-SB-135914"/>
    <d v="2023-04-18T00:00:00"/>
    <n v="39696892.159999996"/>
    <n v="1.0101"/>
    <n v="7515.1399999999994"/>
    <n v="7440"/>
    <n v="9353929.1400000006"/>
    <x v="14"/>
    <s v="IB"/>
    <x v="0"/>
    <n v="1.0101"/>
    <b v="1"/>
    <x v="0"/>
    <x v="10"/>
  </r>
  <r>
    <s v="KAPS-IB-11803-03-04-2023"/>
    <s v="LTM/1206/22-23"/>
    <n v="23255"/>
    <n v="5201.009"/>
    <s v="HBL-015619"/>
    <s v="KPEX-SB-135914"/>
    <d v="2023-04-18T00:00:00"/>
    <n v="39696892.159999996"/>
    <n v="0.48485"/>
    <n v="2848.01"/>
    <n v="5874"/>
    <n v="2576455.08"/>
    <x v="14"/>
    <s v="IB"/>
    <x v="0"/>
    <n v="0.48485"/>
    <b v="1"/>
    <x v="0"/>
    <x v="10"/>
  </r>
  <r>
    <s v="KAPS-IB-11803-03-04-2023"/>
    <s v="LTM/1206/22-23"/>
    <n v="23255"/>
    <n v="5201.009"/>
    <s v="HBL-015619"/>
    <s v="KPEX-SB-135914"/>
    <d v="2023-04-18T00:00:00"/>
    <n v="39696892.159999996"/>
    <n v="0.75756999999999997"/>
    <n v="3348.46"/>
    <n v="4420"/>
    <n v="1860248.54"/>
    <x v="14"/>
    <s v="IB"/>
    <x v="0"/>
    <n v="0.75756999999999997"/>
    <b v="1"/>
    <x v="0"/>
    <x v="10"/>
  </r>
  <r>
    <s v="KAPE-IB-54863-10-10-2022"/>
    <s v="LTM/1197/22-23"/>
    <n v="2096"/>
    <n v="5402.33"/>
    <s v="HMB-037939"/>
    <s v="KPPE-SB-213856"/>
    <d v="2023-04-19T00:00:00"/>
    <n v="19283312.460000001"/>
    <n v="0.40404000000000001"/>
    <n v="447.28"/>
    <n v="1107.02"/>
    <n v="499415.52"/>
    <x v="14"/>
    <s v="IB"/>
    <x v="0"/>
    <n v="0.40404000000000001"/>
    <b v="1"/>
    <x v="0"/>
    <x v="18"/>
  </r>
  <r>
    <s v="KAPE-IB-54863-10-10-2022"/>
    <s v="LTM/1206/22-23"/>
    <n v="23255"/>
    <n v="5402.33"/>
    <s v="HBL-015619"/>
    <s v="KPEX-SB-135914"/>
    <d v="2023-04-18T00:00:00"/>
    <n v="39696892.159999996"/>
    <n v="0.52524999999999999"/>
    <n v="3085.32"/>
    <n v="5874"/>
    <n v="2791137.8"/>
    <x v="14"/>
    <s v="IB"/>
    <x v="0"/>
    <n v="0.52524999999999999"/>
    <b v="1"/>
    <x v="0"/>
    <x v="18"/>
  </r>
  <r>
    <s v="KAPE-IB-56267-12-10-2022"/>
    <s v="LTM/1197/22-23"/>
    <n v="2096"/>
    <n v="5402.33"/>
    <s v="HMB-037939"/>
    <s v="KPPE-SB-213856"/>
    <d v="2023-04-19T00:00:00"/>
    <n v="19283312.460000001"/>
    <n v="0.40404000000000001"/>
    <n v="2609.2799999999997"/>
    <n v="6457.98"/>
    <n v="3009987.2399999998"/>
    <x v="14"/>
    <s v="IB"/>
    <x v="0"/>
    <n v="0.40404000000000001"/>
    <b v="1"/>
    <x v="0"/>
    <x v="18"/>
  </r>
  <r>
    <s v="KAPE-IB-56267-12-10-2022"/>
    <s v="LTM/1210/22-23"/>
    <n v="4860"/>
    <n v="5402.33"/>
    <s v="HMB-037813"/>
    <s v="KPPE-SB-213843"/>
    <d v="2023-04-19T00:00:00"/>
    <n v="24524658.5"/>
    <n v="1.0101"/>
    <n v="5957.57"/>
    <n v="5898"/>
    <n v="5041205.7699999996"/>
    <x v="14"/>
    <s v="IB"/>
    <x v="0"/>
    <n v="1.0101"/>
    <b v="1"/>
    <x v="0"/>
    <x v="18"/>
  </r>
  <r>
    <s v="KPAF-TI-1345-13-07-2022"/>
    <s v="LTM/1205/22-23"/>
    <n v="20160"/>
    <n v="8523.5990000000002"/>
    <s v="HBL-015541"/>
    <s v="KPEX-SB-135918"/>
    <d v="2023-04-18T00:00:00"/>
    <n v="34742704.25"/>
    <n v="1"/>
    <n v="9540"/>
    <n v="9540"/>
    <n v="3469142.79"/>
    <x v="14"/>
    <s v="TI"/>
    <x v="2"/>
    <n v="1"/>
    <b v="1"/>
    <x v="0"/>
    <x v="6"/>
  </r>
  <r>
    <s v="KPAF-TI-1345-13-07-2022"/>
    <s v="LTM/1206/22-23"/>
    <n v="23255"/>
    <n v="8523.5990000000002"/>
    <s v="HBL-015619"/>
    <s v="KPEX-SB-135914"/>
    <d v="2023-04-18T00:00:00"/>
    <n v="39696892.159999996"/>
    <n v="1"/>
    <n v="2960"/>
    <n v="2960"/>
    <n v="1644438.25"/>
    <x v="14"/>
    <s v="TI"/>
    <x v="2"/>
    <n v="1"/>
    <b v="1"/>
    <x v="0"/>
    <x v="6"/>
  </r>
  <r>
    <s v="KPAF-TI-1695-14-07-2022"/>
    <s v="LTM/1206/22-23"/>
    <n v="23255"/>
    <n v="8523.5990000000002"/>
    <s v="HBL-015619"/>
    <s v="KPEX-SB-135914"/>
    <d v="2023-04-18T00:00:00"/>
    <n v="39696892.159999996"/>
    <n v="1"/>
    <n v="440"/>
    <n v="440"/>
    <n v="244443.51999999999"/>
    <x v="14"/>
    <s v="TI"/>
    <x v="2"/>
    <n v="1"/>
    <b v="1"/>
    <x v="0"/>
    <x v="6"/>
  </r>
  <r>
    <s v="KPAF-IB-56483-06-05-2022"/>
    <s v="LTM/1210/22-23"/>
    <n v="4860"/>
    <n v="5407.52"/>
    <s v="HMB-037813"/>
    <s v="KPPE-SB-213843"/>
    <d v="2023-04-19T00:00:00"/>
    <n v="24524658.5"/>
    <n v="1.0101"/>
    <n v="1000"/>
    <n v="990"/>
    <n v="1795536.35"/>
    <x v="14"/>
    <s v="IB"/>
    <x v="0"/>
    <n v="1.0101"/>
    <b v="1"/>
    <x v="0"/>
    <x v="20"/>
  </r>
  <r>
    <s v="KAPW-IB-164566-10-05-2022"/>
    <s v="LTM/1210/22-23"/>
    <n v="4860"/>
    <n v="5407.52"/>
    <s v="HMB-037813"/>
    <s v="KPPE-SB-213843"/>
    <d v="2023-04-19T00:00:00"/>
    <n v="24524658.5"/>
    <n v="1.0101"/>
    <n v="2623.23"/>
    <n v="2597"/>
    <n v="4710104.82"/>
    <x v="14"/>
    <s v="IB"/>
    <x v="0"/>
    <n v="1.0101"/>
    <b v="1"/>
    <x v="0"/>
    <x v="15"/>
  </r>
  <r>
    <s v="KPFI-TI-16423-22-11-2022"/>
    <s v="LTM/1210/22-23"/>
    <n v="4860"/>
    <n v="9606.1"/>
    <s v="HMB-037813"/>
    <s v="KPPE-SB-213843"/>
    <d v="2023-04-19T00:00:00"/>
    <n v="24524658.5"/>
    <n v="1"/>
    <n v="20"/>
    <n v="20"/>
    <n v="35910.730000000003"/>
    <x v="14"/>
    <s v="TI"/>
    <x v="2"/>
    <n v="1"/>
    <b v="1"/>
    <x v="0"/>
    <x v="6"/>
  </r>
  <r>
    <s v="KPFI-TI-30125-21-03-2023"/>
    <s v="LTM/1210/22-23"/>
    <n v="4860"/>
    <n v="4821.8999999999996"/>
    <s v="HMB-037813"/>
    <s v="KPPE-SB-213843"/>
    <d v="2023-04-19T00:00:00"/>
    <n v="24524658.5"/>
    <n v="1"/>
    <n v="6"/>
    <n v="6"/>
    <n v="10773.22"/>
    <x v="14"/>
    <s v="TI"/>
    <x v="2"/>
    <n v="1"/>
    <b v="1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46" applyNumberFormats="0" applyBorderFormats="0" applyFontFormats="0" applyPatternFormats="0" applyAlignmentFormats="0" applyWidthHeightFormats="1" dataCaption="Values" grandTotalCaption="Total" updatedVersion="5" minRefreshableVersion="3" showDrill="0" itemPrintTitles="1" createdVersion="5" indent="0" compact="0" compactData="0" multipleFieldFilters="0">
  <location ref="A3:F46" firstHeaderRow="0" firstDataRow="1" firstDataCol="4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ubtotalCaption="Total" compact="0" outline="0" showAll="0" sortType="ascending">
      <items count="6">
        <item m="1" x="4"/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ubtotalCaption="Total" compact="0" outline="0" showAll="0" defaultSubtotal="0">
      <items count="753">
        <item m="1" x="649"/>
        <item m="1" x="77"/>
        <item m="1" x="78"/>
        <item m="1" x="497"/>
        <item m="1" x="498"/>
        <item m="1" x="190"/>
        <item m="1" x="191"/>
        <item m="1" x="192"/>
        <item m="1" x="363"/>
        <item m="1" x="540"/>
        <item m="1" x="364"/>
        <item m="1" x="365"/>
        <item m="1" x="366"/>
        <item m="1" x="460"/>
        <item m="1" x="605"/>
        <item m="1" x="262"/>
        <item m="1" x="88"/>
        <item m="1" x="558"/>
        <item m="1" x="502"/>
        <item m="1" x="188"/>
        <item m="1" x="39"/>
        <item m="1" x="505"/>
        <item m="1" x="40"/>
        <item m="1" x="41"/>
        <item m="1" x="248"/>
        <item m="1" x="454"/>
        <item m="1" x="456"/>
        <item m="1" x="626"/>
        <item m="1" x="518"/>
        <item m="1" x="170"/>
        <item m="1" x="386"/>
        <item m="1" x="354"/>
        <item m="1" x="355"/>
        <item m="1" x="546"/>
        <item m="1" x="699"/>
        <item m="1" x="700"/>
        <item m="1" x="134"/>
        <item m="1" x="135"/>
        <item m="1" x="136"/>
        <item m="1" x="137"/>
        <item m="1" x="650"/>
        <item m="1" x="381"/>
        <item m="1" x="488"/>
        <item m="1" x="534"/>
        <item m="1" x="535"/>
        <item m="1" x="156"/>
        <item m="1" x="38"/>
        <item m="1" x="702"/>
        <item m="1" x="195"/>
        <item m="1" x="749"/>
        <item m="1" x="556"/>
        <item m="1" x="750"/>
        <item m="1" x="567"/>
        <item m="1" x="751"/>
        <item m="1" x="226"/>
        <item m="1" x="444"/>
        <item m="1" x="243"/>
        <item m="1" x="606"/>
        <item m="1" x="570"/>
        <item m="1" x="210"/>
        <item m="1" x="745"/>
        <item m="1" x="209"/>
        <item m="1" x="227"/>
        <item m="1" x="445"/>
        <item m="1" x="752"/>
        <item m="1" x="443"/>
        <item m="1" x="665"/>
        <item m="1" x="648"/>
        <item m="1" x="516"/>
        <item m="1" x="532"/>
        <item m="1" x="121"/>
        <item m="1" x="527"/>
        <item m="1" x="122"/>
        <item m="1" x="424"/>
        <item m="1" x="238"/>
        <item m="1" x="581"/>
        <item m="1" x="582"/>
        <item m="1" x="584"/>
        <item m="1" x="585"/>
        <item m="1" x="586"/>
        <item m="1" x="587"/>
        <item m="1" x="588"/>
        <item m="1" x="234"/>
        <item m="1" x="446"/>
        <item m="1" x="708"/>
        <item m="1" x="638"/>
        <item m="1" x="639"/>
        <item m="1" x="609"/>
        <item m="1" x="270"/>
        <item m="1" x="70"/>
        <item m="1" x="71"/>
        <item m="1" x="73"/>
        <item m="1" x="618"/>
        <item m="1" x="620"/>
        <item m="1" x="389"/>
        <item m="1" x="561"/>
        <item m="1" x="272"/>
        <item m="1" x="562"/>
        <item m="1" x="16"/>
        <item m="1" x="579"/>
        <item m="1" x="461"/>
        <item m="1" x="339"/>
        <item m="1" x="530"/>
        <item m="1" x="120"/>
        <item m="1" x="628"/>
        <item m="1" x="166"/>
        <item m="1" x="528"/>
        <item m="1" x="54"/>
        <item m="1" x="701"/>
        <item m="1" x="559"/>
        <item m="1" x="280"/>
        <item m="1" x="632"/>
        <item m="1" x="462"/>
        <item m="1" x="651"/>
        <item m="1" x="223"/>
        <item m="1" x="577"/>
        <item m="1" x="307"/>
        <item m="1" x="278"/>
        <item m="1" x="277"/>
        <item m="1" x="592"/>
        <item m="1" x="308"/>
        <item m="1" x="512"/>
        <item m="1" x="276"/>
        <item m="1" x="279"/>
        <item m="1" x="589"/>
        <item m="1" x="332"/>
        <item m="1" x="333"/>
        <item m="1" x="24"/>
        <item m="1" x="25"/>
        <item m="1" x="740"/>
        <item m="1" x="29"/>
        <item m="1" x="603"/>
        <item m="1" x="704"/>
        <item m="1" x="631"/>
        <item m="1" x="358"/>
        <item m="1" x="619"/>
        <item m="1" x="28"/>
        <item m="1" x="551"/>
        <item m="1" x="541"/>
        <item m="1" x="233"/>
        <item m="1" x="475"/>
        <item m="1" x="126"/>
        <item m="1" x="357"/>
        <item m="1" x="464"/>
        <item m="1" x="526"/>
        <item m="1" x="52"/>
        <item m="1" x="239"/>
        <item m="1" x="633"/>
        <item m="1" x="507"/>
        <item m="1" x="165"/>
        <item m="1" x="742"/>
        <item m="1" x="573"/>
        <item m="1" x="506"/>
        <item m="1" x="529"/>
        <item m="1" x="552"/>
        <item m="1" x="634"/>
        <item m="1" x="463"/>
        <item m="1" x="746"/>
        <item m="1" x="696"/>
        <item m="1" x="253"/>
        <item m="1" x="43"/>
        <item m="1" x="254"/>
        <item m="1" x="451"/>
        <item m="1" x="44"/>
        <item m="1" x="255"/>
        <item m="1" x="450"/>
        <item m="1" x="359"/>
        <item m="1" x="635"/>
        <item m="1" x="281"/>
        <item m="1" x="150"/>
        <item m="1" x="707"/>
        <item m="1" x="147"/>
        <item m="1" x="151"/>
        <item m="1" x="636"/>
        <item m="1" x="658"/>
        <item m="1" x="146"/>
        <item m="1" x="154"/>
        <item m="1" x="142"/>
        <item m="1" x="144"/>
        <item m="1" x="476"/>
        <item m="1" x="492"/>
        <item m="1" x="477"/>
        <item m="1" x="489"/>
        <item m="1" x="652"/>
        <item m="1" x="494"/>
        <item m="1" x="148"/>
        <item m="1" x="149"/>
        <item m="1" x="143"/>
        <item m="1" x="145"/>
        <item m="1" x="706"/>
        <item m="1" x="74"/>
        <item m="1" x="493"/>
        <item m="1" x="69"/>
        <item m="1" x="495"/>
        <item m="1" x="178"/>
        <item m="1" x="549"/>
        <item m="1" x="487"/>
        <item m="1" x="289"/>
        <item m="1" x="111"/>
        <item m="1" x="356"/>
        <item m="1" x="33"/>
        <item m="1" x="35"/>
        <item m="1" x="58"/>
        <item m="1" x="152"/>
        <item m="1" x="30"/>
        <item m="1" x="153"/>
        <item m="1" x="180"/>
        <item m="1" x="34"/>
        <item m="1" x="256"/>
        <item m="1" x="32"/>
        <item m="1" x="164"/>
        <item m="1" x="45"/>
        <item m="1" x="732"/>
        <item m="1" x="542"/>
        <item m="1" x="698"/>
        <item m="1" x="304"/>
        <item m="1" x="655"/>
        <item m="1" x="483"/>
        <item m="1" x="595"/>
        <item m="1" x="637"/>
        <item m="1" x="55"/>
        <item m="1" x="630"/>
        <item m="1" x="228"/>
        <item m="1" x="572"/>
        <item m="1" x="550"/>
        <item m="1" x="484"/>
        <item m="1" x="161"/>
        <item m="1" x="629"/>
        <item m="1" x="482"/>
        <item m="1" x="249"/>
        <item m="1" x="602"/>
        <item m="1" x="31"/>
        <item m="1" x="271"/>
        <item m="1" x="616"/>
        <item m="1" x="26"/>
        <item m="1" x="617"/>
        <item m="1" x="174"/>
        <item m="1" x="56"/>
        <item m="1" x="229"/>
        <item m="1" x="36"/>
        <item m="1" x="390"/>
        <item m="1" x="259"/>
        <item m="1" x="257"/>
        <item m="1" x="457"/>
        <item m="1" x="185"/>
        <item m="1" x="748"/>
        <item m="1" x="611"/>
        <item m="1" x="468"/>
        <item m="1" x="167"/>
        <item m="1" x="653"/>
        <item m="1" x="17"/>
        <item m="1" x="94"/>
        <item m="1" x="657"/>
        <item m="1" x="46"/>
        <item m="1" x="61"/>
        <item m="1" x="189"/>
        <item m="1" x="348"/>
        <item m="1" x="60"/>
        <item m="1" x="260"/>
        <item m="1" x="83"/>
        <item m="1" x="181"/>
        <item m="1" x="469"/>
        <item m="1" x="82"/>
        <item m="1" x="470"/>
        <item m="1" x="53"/>
        <item m="1" x="378"/>
        <item m="1" x="471"/>
        <item m="1" x="96"/>
        <item m="1" x="251"/>
        <item m="1" x="250"/>
        <item m="1" x="265"/>
        <item m="1" x="288"/>
        <item m="1" x="485"/>
        <item m="1" x="554"/>
        <item m="1" x="92"/>
        <item m="1" x="258"/>
        <item m="1" x="640"/>
        <item m="1" x="621"/>
        <item m="1" x="93"/>
        <item m="1" x="612"/>
        <item m="1" x="705"/>
        <item m="1" x="714"/>
        <item m="1" x="715"/>
        <item m="1" x="72"/>
        <item m="1" x="478"/>
        <item m="1" x="95"/>
        <item m="1" x="382"/>
        <item m="1" x="596"/>
        <item m="1" x="187"/>
        <item m="1" x="607"/>
        <item m="1" x="481"/>
        <item m="1" x="295"/>
        <item m="1" x="186"/>
        <item m="1" x="491"/>
        <item m="1" x="490"/>
        <item m="1" x="344"/>
        <item m="1" x="360"/>
        <item m="1" x="659"/>
        <item m="1" x="48"/>
        <item m="1" x="290"/>
        <item m="1" x="654"/>
        <item m="1" x="49"/>
        <item m="1" x="547"/>
        <item m="1" x="668"/>
        <item m="1" x="197"/>
        <item m="1" x="608"/>
        <item m="1" x="539"/>
        <item m="1" x="324"/>
        <item m="1" x="199"/>
        <item m="1" x="309"/>
        <item m="1" x="84"/>
        <item m="1" x="343"/>
        <item m="1" x="47"/>
        <item m="1" x="622"/>
        <item m="1" x="310"/>
        <item m="1" x="642"/>
        <item m="1" x="67"/>
        <item m="1" x="311"/>
        <item m="1" x="66"/>
        <item m="1" x="296"/>
        <item m="1" x="391"/>
        <item m="1" x="643"/>
        <item m="1" x="676"/>
        <item m="1" x="721"/>
        <item m="1" x="312"/>
        <item m="1" x="65"/>
        <item m="1" x="86"/>
        <item m="1" x="407"/>
        <item m="1" x="198"/>
        <item m="1" x="644"/>
        <item m="1" x="641"/>
        <item m="1" x="645"/>
        <item m="1" x="719"/>
        <item m="1" x="718"/>
        <item m="1" x="720"/>
        <item m="1" x="521"/>
        <item m="1" x="560"/>
        <item m="1" x="327"/>
        <item m="1" x="555"/>
        <item m="1" x="647"/>
        <item m="1" x="273"/>
        <item m="1" x="182"/>
        <item m="1" x="97"/>
        <item m="1" x="313"/>
        <item m="1" x="717"/>
        <item m="1" x="716"/>
        <item m="1" x="737"/>
        <item m="1" x="80"/>
        <item m="1" x="62"/>
        <item m="1" x="326"/>
        <item m="1" x="100"/>
        <item m="1" x="102"/>
        <item m="1" x="393"/>
        <item m="1" x="394"/>
        <item m="1" x="395"/>
        <item m="1" x="353"/>
        <item m="1" x="160"/>
        <item m="1" x="325"/>
        <item m="1" x="346"/>
        <item m="1" x="103"/>
        <item m="1" x="293"/>
        <item m="1" x="660"/>
        <item m="1" x="85"/>
        <item m="1" x="98"/>
        <item m="1" x="89"/>
        <item m="1" x="691"/>
        <item m="1" x="292"/>
        <item m="1" x="76"/>
        <item m="1" x="68"/>
        <item m="1" x="656"/>
        <item m="1" x="557"/>
        <item m="1" x="99"/>
        <item m="1" x="173"/>
        <item m="1" x="183"/>
        <item m="1" x="201"/>
        <item m="1" x="101"/>
        <item m="1" x="597"/>
        <item m="1" x="503"/>
        <item m="1" x="499"/>
        <item m="1" x="500"/>
        <item m="1" x="646"/>
        <item m="1" x="670"/>
        <item m="1" x="334"/>
        <item m="1" x="301"/>
        <item m="1" x="392"/>
        <item m="1" x="537"/>
        <item m="1" x="302"/>
        <item m="1" x="155"/>
        <item m="1" x="396"/>
        <item m="1" x="213"/>
        <item m="1" x="671"/>
        <item m="1" x="669"/>
        <item m="1" x="37"/>
        <item m="1" x="345"/>
        <item m="1" x="398"/>
        <item m="1" x="397"/>
        <item m="1" x="106"/>
        <item m="1" x="300"/>
        <item m="1" x="283"/>
        <item m="1" x="568"/>
        <item m="1" x="299"/>
        <item m="1" x="217"/>
        <item m="1" x="200"/>
        <item m="1" x="731"/>
        <item m="1" x="63"/>
        <item m="1" x="725"/>
        <item m="1" x="544"/>
        <item m="1" x="342"/>
        <item m="1" x="522"/>
        <item m="1" x="172"/>
        <item m="1" x="328"/>
        <item m="1" x="722"/>
        <item m="1" x="511"/>
        <item m="1" x="329"/>
        <item m="1" x="330"/>
        <item m="1" x="724"/>
        <item m="1" x="341"/>
        <item m="1" x="723"/>
        <item m="1" x="662"/>
        <item m="1" x="379"/>
        <item m="1" x="204"/>
        <item m="1" x="427"/>
        <item m="1" x="193"/>
        <item m="1" x="614"/>
        <item x="0"/>
        <item m="1" x="675"/>
        <item m="1" x="661"/>
        <item m="1" x="538"/>
        <item m="1" x="50"/>
        <item m="1" x="663"/>
        <item m="1" x="664"/>
        <item m="1" x="51"/>
        <item m="1" x="171"/>
        <item m="1" x="57"/>
        <item m="1" x="130"/>
        <item m="1" x="131"/>
        <item m="1" x="318"/>
        <item m="1" x="331"/>
        <item m="1" x="428"/>
        <item m="1" x="695"/>
        <item m="1" x="196"/>
        <item m="1" x="175"/>
        <item m="1" x="107"/>
        <item m="1" x="380"/>
        <item m="1" x="64"/>
        <item m="1" x="678"/>
        <item m="1" x="306"/>
        <item m="1" x="305"/>
        <item m="1" x="410"/>
        <item m="1" x="411"/>
        <item m="1" x="624"/>
        <item m="1" x="677"/>
        <item m="1" x="472"/>
        <item m="1" x="666"/>
        <item m="1" x="517"/>
        <item m="1" x="116"/>
        <item m="1" x="513"/>
        <item m="1" x="514"/>
        <item m="1" x="105"/>
        <item m="1" x="426"/>
        <item m="1" x="425"/>
        <item m="1" x="692"/>
        <item m="1" x="317"/>
        <item m="1" x="264"/>
        <item m="1" x="480"/>
        <item m="1" x="75"/>
        <item m="1" x="747"/>
        <item m="1" x="372"/>
        <item m="1" x="744"/>
        <item m="1" x="566"/>
        <item m="1" x="509"/>
        <item m="1" x="408"/>
        <item m="1" x="202"/>
        <item m="1" x="473"/>
        <item m="1" x="625"/>
        <item m="1" x="623"/>
        <item m="1" x="479"/>
        <item m="1" x="453"/>
        <item m="1" x="682"/>
        <item m="1" x="683"/>
        <item m="1" x="298"/>
        <item m="1" x="501"/>
        <item m="1" x="141"/>
        <item m="1" x="414"/>
        <item m="1" x="316"/>
        <item m="1" x="613"/>
        <item m="1" x="520"/>
        <item m="1" x="690"/>
        <item m="1" x="615"/>
        <item m="1" x="369"/>
        <item m="1" x="405"/>
        <item m="1" x="429"/>
        <item m="1" x="409"/>
        <item m="1" x="275"/>
        <item m="1" x="519"/>
        <item m="1" x="412"/>
        <item m="1" x="113"/>
        <item m="1" x="127"/>
        <item m="1" x="433"/>
        <item m="1" x="297"/>
        <item m="1" x="338"/>
        <item m="1" x="435"/>
        <item m="1" x="685"/>
        <item m="1" x="416"/>
        <item m="1" x="337"/>
        <item m="1" x="684"/>
        <item m="1" x="417"/>
        <item m="1" x="112"/>
        <item m="1" x="104"/>
        <item m="1" x="679"/>
        <item m="1" x="436"/>
        <item m="1" x="565"/>
        <item m="1" x="128"/>
        <item m="1" x="432"/>
        <item m="1" x="415"/>
        <item m="1" x="87"/>
        <item m="1" x="693"/>
        <item m="1" x="738"/>
        <item m="1" x="350"/>
        <item m="1" x="709"/>
        <item m="1" x="474"/>
        <item m="1" x="374"/>
        <item m="1" x="510"/>
        <item m="1" x="315"/>
        <item m="1" x="314"/>
        <item m="1" x="284"/>
        <item m="1" x="319"/>
        <item m="1" x="352"/>
        <item m="1" x="285"/>
        <item m="1" x="294"/>
        <item m="1" x="591"/>
        <item m="1" x="351"/>
        <item m="1" x="340"/>
        <item m="1" x="703"/>
        <item m="1" x="368"/>
        <item m="1" x="686"/>
        <item m="1" x="672"/>
        <item m="1" x="194"/>
        <item m="1" x="575"/>
        <item m="1" x="710"/>
        <item m="1" x="574"/>
        <item m="1" x="440"/>
        <item m="1" x="734"/>
        <item m="1" x="739"/>
        <item m="1" x="218"/>
        <item m="1" x="590"/>
        <item m="1" x="667"/>
        <item m="1" x="439"/>
        <item m="1" x="437"/>
        <item m="1" x="158"/>
        <item m="1" x="157"/>
        <item m="1" x="220"/>
        <item m="1" x="286"/>
        <item m="1" x="388"/>
        <item m="1" x="221"/>
        <item m="1" x="119"/>
        <item m="1" x="569"/>
        <item m="1" x="274"/>
        <item m="1" x="438"/>
        <item m="1" x="735"/>
        <item m="1" x="205"/>
        <item m="1" x="241"/>
        <item m="1" x="129"/>
        <item m="1" x="688"/>
        <item m="1" x="598"/>
        <item m="1" x="545"/>
        <item m="1" x="681"/>
        <item m="1" x="423"/>
        <item m="1" x="736"/>
        <item m="1" x="399"/>
        <item m="1" x="712"/>
        <item m="1" x="593"/>
        <item m="1" x="594"/>
        <item m="1" x="385"/>
        <item m="1" x="159"/>
        <item m="1" x="733"/>
        <item m="1" x="169"/>
        <item m="1" x="402"/>
        <item m="1" x="168"/>
        <item m="1" x="536"/>
        <item m="1" x="133"/>
        <item m="1" x="727"/>
        <item m="1" x="219"/>
        <item m="1" x="431"/>
        <item m="1" x="418"/>
        <item m="1" x="419"/>
        <item m="1" x="222"/>
        <item m="1" x="371"/>
        <item m="1" x="15"/>
        <item m="1" x="687"/>
        <item m="1" x="496"/>
        <item m="1" x="430"/>
        <item m="1" x="515"/>
        <item m="1" x="177"/>
        <item m="1" x="680"/>
        <item m="1" x="263"/>
        <item m="1" x="320"/>
        <item m="1" x="370"/>
        <item m="1" x="422"/>
        <item m="1" x="21"/>
        <item m="1" x="711"/>
        <item m="1" x="413"/>
        <item m="1" x="583"/>
        <item m="1" x="321"/>
        <item m="1" x="211"/>
        <item m="1" x="531"/>
        <item m="1" x="117"/>
        <item m="1" x="207"/>
        <item m="1" x="22"/>
        <item m="1" x="347"/>
        <item m="1" x="163"/>
        <item m="1" x="564"/>
        <item m="1" x="336"/>
        <item m="1" x="335"/>
        <item m="1" x="403"/>
        <item m="1" x="406"/>
        <item m="1" x="362"/>
        <item m="1" x="81"/>
        <item m="1" x="694"/>
        <item m="1" x="404"/>
        <item m="1" x="580"/>
        <item m="1" x="240"/>
        <item m="1" x="383"/>
        <item m="1" x="375"/>
        <item m="1" x="203"/>
        <item m="1" x="728"/>
        <item m="1" x="730"/>
        <item m="1" x="118"/>
        <item m="1" x="224"/>
        <item m="1" x="674"/>
        <item m="1" x="367"/>
        <item m="1" x="726"/>
        <item m="1" x="524"/>
        <item m="1" x="400"/>
        <item m="1" x="206"/>
        <item m="1" x="447"/>
        <item m="1" x="553"/>
        <item m="1" x="697"/>
        <item m="1" x="741"/>
        <item m="1" x="361"/>
        <item m="1" x="459"/>
        <item m="1" x="601"/>
        <item m="1" x="421"/>
        <item m="1" x="215"/>
        <item m="1" x="235"/>
        <item m="1" x="373"/>
        <item m="1" x="599"/>
        <item m="1" x="420"/>
        <item m="1" x="563"/>
        <item m="1" x="576"/>
        <item m="1" x="384"/>
        <item m="1" x="291"/>
        <item m="1" x="387"/>
        <item m="1" x="525"/>
        <item m="1" x="401"/>
        <item m="1" x="323"/>
        <item m="1" x="268"/>
        <item m="1" x="600"/>
        <item m="1" x="729"/>
        <item m="1" x="20"/>
        <item m="1" x="376"/>
        <item m="1" x="441"/>
        <item m="1" x="216"/>
        <item m="1" x="261"/>
        <item m="1" x="377"/>
        <item m="1" x="713"/>
        <item m="1" x="523"/>
        <item m="1" x="19"/>
        <item m="1" x="114"/>
        <item m="1" x="115"/>
        <item m="1" x="184"/>
        <item m="1" x="124"/>
        <item m="1" x="18"/>
        <item m="1" x="449"/>
        <item m="1" x="434"/>
        <item m="1" x="236"/>
        <item m="1" x="604"/>
        <item m="1" x="673"/>
        <item m="1" x="269"/>
        <item m="1" x="27"/>
        <item m="1" x="455"/>
        <item m="1" x="504"/>
        <item m="1" x="208"/>
        <item m="1" x="533"/>
        <item m="1" x="123"/>
        <item m="1" x="266"/>
        <item m="1" x="139"/>
        <item m="1" x="125"/>
        <item m="1" x="140"/>
        <item m="1" x="214"/>
        <item m="1" x="237"/>
        <item m="1" x="610"/>
        <item x="1"/>
        <item m="1" x="267"/>
        <item m="1" x="23"/>
        <item m="1" x="448"/>
        <item m="1" x="458"/>
        <item m="1" x="287"/>
        <item m="1" x="543"/>
        <item m="1" x="508"/>
        <item m="1" x="466"/>
        <item m="1" x="247"/>
        <item m="1" x="225"/>
        <item m="1" x="110"/>
        <item m="1" x="244"/>
        <item m="1" x="176"/>
        <item m="1" x="548"/>
        <item m="1" x="42"/>
        <item m="1" x="109"/>
        <item m="1" x="90"/>
        <item m="1" x="138"/>
        <item m="1" x="571"/>
        <item m="1" x="486"/>
        <item x="8"/>
        <item m="1" x="467"/>
        <item m="1" x="59"/>
        <item m="1" x="743"/>
        <item m="1" x="230"/>
        <item m="1" x="465"/>
        <item m="1" x="578"/>
        <item m="1" x="246"/>
        <item m="1" x="322"/>
        <item m="1" x="162"/>
        <item m="1" x="231"/>
        <item m="1" x="232"/>
        <item m="1" x="242"/>
        <item m="1" x="245"/>
        <item m="1" x="108"/>
        <item m="1" x="79"/>
        <item m="1" x="91"/>
        <item m="1" x="689"/>
        <item m="1" x="627"/>
        <item x="7"/>
        <item m="1" x="442"/>
        <item x="2"/>
        <item m="1" x="252"/>
        <item m="1" x="282"/>
        <item x="3"/>
        <item m="1" x="132"/>
        <item m="1" x="179"/>
        <item m="1" x="212"/>
        <item m="1" x="303"/>
        <item m="1" x="452"/>
        <item x="4"/>
        <item x="5"/>
        <item m="1" x="349"/>
        <item x="6"/>
        <item x="9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1">
        <item m="1" x="80"/>
        <item x="0"/>
        <item x="2"/>
        <item m="1" x="42"/>
        <item m="1" x="22"/>
        <item x="6"/>
        <item m="1" x="20"/>
        <item m="1" x="26"/>
        <item m="1" x="79"/>
        <item m="1" x="78"/>
        <item m="1" x="51"/>
        <item m="1" x="54"/>
        <item x="1"/>
        <item x="5"/>
        <item m="1" x="65"/>
        <item x="10"/>
        <item m="1" x="37"/>
        <item m="1" x="32"/>
        <item x="7"/>
        <item m="1" x="15"/>
        <item m="1" x="49"/>
        <item m="1" x="45"/>
        <item m="1" x="13"/>
        <item m="1" x="69"/>
        <item m="1" x="19"/>
        <item m="1" x="47"/>
        <item m="1" x="38"/>
        <item x="8"/>
        <item m="1" x="25"/>
        <item m="1" x="11"/>
        <item m="1" x="46"/>
        <item m="1" x="61"/>
        <item m="1" x="14"/>
        <item m="1" x="31"/>
        <item m="1" x="67"/>
        <item m="1" x="53"/>
        <item m="1" x="30"/>
        <item x="9"/>
        <item m="1" x="34"/>
        <item m="1" x="21"/>
        <item m="1" x="62"/>
        <item m="1" x="27"/>
        <item m="1" x="72"/>
        <item m="1" x="58"/>
        <item m="1" x="70"/>
        <item m="1" x="43"/>
        <item m="1" x="36"/>
        <item m="1" x="18"/>
        <item m="1" x="71"/>
        <item m="1" x="64"/>
        <item m="1" x="66"/>
        <item m="1" x="29"/>
        <item m="1" x="50"/>
        <item x="3"/>
        <item m="1" x="40"/>
        <item m="1" x="68"/>
        <item m="1" x="41"/>
        <item m="1" x="59"/>
        <item m="1" x="35"/>
        <item x="4"/>
        <item m="1" x="24"/>
        <item m="1" x="23"/>
        <item m="1" x="73"/>
        <item m="1" x="17"/>
        <item m="1" x="44"/>
        <item m="1" x="76"/>
        <item m="1" x="75"/>
        <item m="1" x="16"/>
        <item m="1" x="48"/>
        <item m="1" x="39"/>
        <item m="1" x="57"/>
        <item m="1" x="56"/>
        <item m="1" x="60"/>
        <item m="1" x="55"/>
        <item m="1" x="28"/>
        <item m="1" x="74"/>
        <item m="1" x="12"/>
        <item m="1" x="77"/>
        <item m="1" x="33"/>
        <item m="1" x="52"/>
        <item m="1" x="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">
        <item x="2"/>
        <item m="1" x="94"/>
        <item m="1" x="25"/>
        <item m="1" x="49"/>
        <item m="1" x="154"/>
        <item x="9"/>
        <item x="10"/>
        <item m="1" x="96"/>
        <item m="1" x="180"/>
        <item m="1" x="146"/>
        <item m="1" x="119"/>
        <item m="1" x="141"/>
        <item m="1" x="28"/>
        <item m="1" x="242"/>
        <item m="1" x="165"/>
        <item m="1" x="73"/>
        <item m="1" x="101"/>
        <item m="1" x="196"/>
        <item m="1" x="91"/>
        <item m="1" x="232"/>
        <item m="1" x="182"/>
        <item m="1" x="88"/>
        <item m="1" x="35"/>
        <item m="1" x="156"/>
        <item m="1" x="219"/>
        <item m="1" x="120"/>
        <item m="1" x="62"/>
        <item m="1" x="171"/>
        <item m="1" x="103"/>
        <item m="1" x="187"/>
        <item m="1" x="131"/>
        <item m="1" x="63"/>
        <item m="1" x="199"/>
        <item m="1" x="163"/>
        <item m="1" x="106"/>
        <item m="1" x="72"/>
        <item m="1" x="183"/>
        <item m="1" x="150"/>
        <item m="1" x="188"/>
        <item m="1" x="161"/>
        <item m="1" x="200"/>
        <item m="1" x="47"/>
        <item m="1" x="155"/>
        <item m="1" x="140"/>
        <item m="1" x="202"/>
        <item m="1" x="66"/>
        <item m="1" x="85"/>
        <item m="1" x="117"/>
        <item m="1" x="19"/>
        <item m="1" x="229"/>
        <item m="1" x="194"/>
        <item m="1" x="74"/>
        <item m="1" x="176"/>
        <item m="1" x="173"/>
        <item m="1" x="166"/>
        <item m="1" x="189"/>
        <item m="1" x="224"/>
        <item m="1" x="45"/>
        <item m="1" x="226"/>
        <item m="1" x="109"/>
        <item m="1" x="241"/>
        <item m="1" x="139"/>
        <item m="1" x="151"/>
        <item m="1" x="170"/>
        <item m="1" x="153"/>
        <item m="1" x="174"/>
        <item m="1" x="110"/>
        <item m="1" x="195"/>
        <item m="1" x="198"/>
        <item m="1" x="203"/>
        <item m="1" x="216"/>
        <item m="1" x="227"/>
        <item m="1" x="27"/>
        <item m="1" x="204"/>
        <item m="1" x="126"/>
        <item m="1" x="82"/>
        <item m="1" x="186"/>
        <item m="1" x="77"/>
        <item m="1" x="100"/>
        <item m="1" x="57"/>
        <item m="1" x="211"/>
        <item m="1" x="42"/>
        <item m="1" x="39"/>
        <item m="1" x="133"/>
        <item m="1" x="185"/>
        <item x="1"/>
        <item m="1" x="41"/>
        <item m="1" x="234"/>
        <item m="1" x="81"/>
        <item m="1" x="225"/>
        <item m="1" x="167"/>
        <item m="1" x="76"/>
        <item m="1" x="24"/>
        <item m="1" x="184"/>
        <item m="1" x="193"/>
        <item m="1" x="54"/>
        <item m="1" x="15"/>
        <item m="1" x="191"/>
        <item m="1" x="213"/>
        <item m="1" x="159"/>
        <item m="1" x="38"/>
        <item m="1" x="53"/>
        <item m="1" x="26"/>
        <item m="1" x="43"/>
        <item m="1" x="212"/>
        <item m="1" x="243"/>
        <item m="1" x="244"/>
        <item m="1" x="33"/>
        <item m="1" x="59"/>
        <item m="1" x="237"/>
        <item m="1" x="230"/>
        <item m="1" x="51"/>
        <item m="1" x="68"/>
        <item m="1" x="93"/>
        <item m="1" x="30"/>
        <item m="1" x="52"/>
        <item m="1" x="14"/>
        <item m="1" x="123"/>
        <item m="1" x="114"/>
        <item m="1" x="18"/>
        <item m="1" x="70"/>
        <item m="1" x="122"/>
        <item m="1" x="69"/>
        <item m="1" x="158"/>
        <item m="1" x="148"/>
        <item m="1" x="197"/>
        <item m="1" x="169"/>
        <item m="1" x="147"/>
        <item x="13"/>
        <item m="1" x="157"/>
        <item m="1" x="98"/>
        <item m="1" x="34"/>
        <item m="1" x="218"/>
        <item m="1" x="118"/>
        <item m="1" x="228"/>
        <item m="1" x="175"/>
        <item m="1" x="44"/>
        <item m="1" x="32"/>
        <item m="1" x="206"/>
        <item m="1" x="164"/>
        <item m="1" x="40"/>
        <item m="1" x="75"/>
        <item m="1" x="95"/>
        <item m="1" x="233"/>
        <item m="1" x="210"/>
        <item m="1" x="23"/>
        <item m="1" x="99"/>
        <item m="1" x="231"/>
        <item m="1" x="89"/>
        <item m="1" x="162"/>
        <item m="1" x="86"/>
        <item m="1" x="239"/>
        <item m="1" x="160"/>
        <item m="1" x="83"/>
        <item m="1" x="190"/>
        <item m="1" x="136"/>
        <item m="1" x="217"/>
        <item m="1" x="22"/>
        <item m="1" x="149"/>
        <item m="1" x="20"/>
        <item m="1" x="67"/>
        <item m="1" x="79"/>
        <item m="1" x="168"/>
        <item m="1" x="84"/>
        <item m="1" x="102"/>
        <item m="1" x="87"/>
        <item m="1" x="215"/>
        <item m="1" x="208"/>
        <item m="1" x="145"/>
        <item m="1" x="50"/>
        <item m="1" x="245"/>
        <item m="1" x="21"/>
        <item m="1" x="142"/>
        <item m="1" x="55"/>
        <item m="1" x="36"/>
        <item m="1" x="238"/>
        <item m="1" x="207"/>
        <item m="1" x="222"/>
        <item m="1" x="31"/>
        <item m="1" x="137"/>
        <item m="1" x="16"/>
        <item m="1" x="111"/>
        <item m="1" x="65"/>
        <item m="1" x="107"/>
        <item m="1" x="192"/>
        <item m="1" x="108"/>
        <item m="1" x="64"/>
        <item m="1" x="127"/>
        <item m="1" x="130"/>
        <item m="1" x="152"/>
        <item x="7"/>
        <item x="8"/>
        <item m="1" x="37"/>
        <item m="1" x="236"/>
        <item m="1" x="221"/>
        <item m="1" x="138"/>
        <item m="1" x="144"/>
        <item m="1" x="172"/>
        <item m="1" x="143"/>
        <item m="1" x="112"/>
        <item m="1" x="209"/>
        <item m="1" x="116"/>
        <item x="3"/>
        <item x="4"/>
        <item m="1" x="17"/>
        <item m="1" x="124"/>
        <item x="0"/>
        <item m="1" x="80"/>
        <item m="1" x="78"/>
        <item m="1" x="223"/>
        <item m="1" x="129"/>
        <item m="1" x="104"/>
        <item x="11"/>
        <item x="12"/>
        <item m="1" x="240"/>
        <item m="1" x="60"/>
        <item m="1" x="46"/>
        <item m="1" x="178"/>
        <item m="1" x="29"/>
        <item m="1" x="179"/>
        <item m="1" x="90"/>
        <item m="1" x="92"/>
        <item m="1" x="205"/>
        <item m="1" x="48"/>
        <item m="1" x="134"/>
        <item m="1" x="177"/>
        <item m="1" x="201"/>
        <item m="1" x="214"/>
        <item m="1" x="220"/>
        <item m="1" x="58"/>
        <item m="1" x="125"/>
        <item m="1" x="121"/>
        <item m="1" x="181"/>
        <item m="1" x="235"/>
        <item m="1" x="97"/>
        <item x="5"/>
        <item x="6"/>
        <item m="1" x="105"/>
        <item m="1" x="115"/>
        <item m="1" x="113"/>
        <item m="1" x="71"/>
        <item m="1" x="135"/>
        <item m="1" x="61"/>
        <item m="1" x="128"/>
        <item m="1" x="132"/>
        <item m="1" x="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8"/>
    <field x="9"/>
    <field x="12"/>
  </rowFields>
  <rowItems count="43">
    <i>
      <x v="1"/>
      <x v="424"/>
      <x v="1"/>
      <x v="206"/>
    </i>
    <i r="1">
      <x v="692"/>
      <x v="12"/>
      <x v="85"/>
    </i>
    <i r="1">
      <x v="734"/>
      <x v="2"/>
      <x/>
    </i>
    <i r="1">
      <x v="737"/>
      <x v="53"/>
      <x/>
    </i>
    <i r="1">
      <x v="743"/>
      <x v="59"/>
      <x v="202"/>
    </i>
    <i r="1">
      <x v="744"/>
      <x v="13"/>
      <x v="203"/>
    </i>
    <i r="1">
      <x v="746"/>
      <x v="13"/>
      <x v="203"/>
    </i>
    <i t="default">
      <x v="1"/>
    </i>
    <i>
      <x v="2"/>
      <x v="424"/>
      <x v="1"/>
      <x v="206"/>
    </i>
    <i r="1">
      <x v="692"/>
      <x v="12"/>
      <x v="85"/>
    </i>
    <i r="1">
      <x v="713"/>
      <x v="59"/>
      <x v="190"/>
    </i>
    <i r="1">
      <x v="732"/>
      <x v="5"/>
      <x v="191"/>
    </i>
    <i r="3">
      <x v="236"/>
    </i>
    <i r="1">
      <x v="734"/>
      <x v="2"/>
      <x/>
    </i>
    <i r="1">
      <x v="737"/>
      <x v="53"/>
      <x/>
    </i>
    <i r="1">
      <x v="743"/>
      <x v="59"/>
      <x v="190"/>
    </i>
    <i r="3">
      <x v="235"/>
    </i>
    <i r="1">
      <x v="747"/>
      <x v="18"/>
      <x v="5"/>
    </i>
    <i t="default">
      <x v="2"/>
    </i>
    <i>
      <x v="3"/>
      <x v="424"/>
      <x v="1"/>
      <x v="206"/>
    </i>
    <i r="1">
      <x v="692"/>
      <x v="12"/>
      <x v="85"/>
    </i>
    <i r="1">
      <x v="732"/>
      <x v="5"/>
      <x v="213"/>
    </i>
    <i r="1">
      <x v="734"/>
      <x v="2"/>
      <x/>
    </i>
    <i r="1">
      <x v="737"/>
      <x v="53"/>
      <x/>
    </i>
    <i r="1">
      <x v="743"/>
      <x v="59"/>
      <x v="6"/>
    </i>
    <i r="3">
      <x v="190"/>
    </i>
    <i r="3">
      <x v="212"/>
    </i>
    <i r="1">
      <x v="744"/>
      <x v="13"/>
      <x v="191"/>
    </i>
    <i r="1">
      <x v="747"/>
      <x v="18"/>
      <x v="5"/>
    </i>
    <i r="1">
      <x v="748"/>
      <x v="18"/>
      <x v="5"/>
    </i>
    <i t="default">
      <x v="3"/>
    </i>
    <i>
      <x v="4"/>
      <x v="424"/>
      <x v="1"/>
      <x v="128"/>
    </i>
    <i r="3">
      <x v="206"/>
    </i>
    <i r="1">
      <x v="692"/>
      <x v="12"/>
      <x v="85"/>
    </i>
    <i r="1">
      <x v="734"/>
      <x v="2"/>
      <x/>
    </i>
    <i r="1">
      <x v="737"/>
      <x v="53"/>
      <x/>
    </i>
    <i r="1">
      <x v="746"/>
      <x v="13"/>
      <x v="6"/>
    </i>
    <i r="1">
      <x v="749"/>
      <x v="27"/>
      <x v="6"/>
    </i>
    <i r="1">
      <x v="750"/>
      <x v="27"/>
      <x v="6"/>
    </i>
    <i r="1">
      <x v="751"/>
      <x v="37"/>
      <x v="5"/>
    </i>
    <i r="1">
      <x v="752"/>
      <x v="15"/>
      <x v="5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ns" fld="10" baseField="0" baseItem="0"/>
    <dataField name="Qty." fld="11" baseField="0" baseItem="0"/>
  </dataFields>
  <formats count="4">
    <format dxfId="490">
      <pivotArea outline="0" collapsedLevelsAreSubtotals="1" fieldPosition="0"/>
    </format>
    <format dxfId="4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88">
      <pivotArea dataOnly="0" labelOnly="1" outline="0" fieldPosition="0">
        <references count="1">
          <reference field="9" count="0"/>
        </references>
      </pivotArea>
    </format>
    <format dxfId="487">
      <pivotArea dataOnly="0" labelOnly="1" outline="0" fieldPosition="0">
        <references count="1">
          <reference field="9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46" applyNumberFormats="0" applyBorderFormats="0" applyFontFormats="0" applyPatternFormats="0" applyAlignmentFormats="0" applyWidthHeightFormats="1" dataCaption="Values" grandTotalCaption="Grand Total" updatedVersion="5" minRefreshableVersion="3" showDrill="0" itemPrintTitles="1" createdVersion="5" indent="0" compact="0" compactData="0" multipleFieldFilters="0">
  <location ref="A3:K57" firstHeaderRow="0" firstDataRow="1" firstDataCol="9"/>
  <pivotFields count="1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ubtotalCaption="Total" compact="0" outline="0" showAll="0" sortType="ascending" defaultSubtotal="0">
      <items count="5">
        <item m="1" x="4"/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21">
        <item m="1" x="873"/>
        <item m="1" x="562"/>
        <item m="1" x="621"/>
        <item m="1" x="547"/>
        <item m="1" x="255"/>
        <item m="1" x="540"/>
        <item m="1" x="1053"/>
        <item m="1" x="1069"/>
        <item m="1" x="548"/>
        <item m="1" x="1339"/>
        <item m="1" x="7"/>
        <item m="1" x="519"/>
        <item m="1" x="989"/>
        <item m="1" x="1171"/>
        <item m="1" x="23"/>
        <item m="1" x="799"/>
        <item m="1" x="4"/>
        <item m="1" x="658"/>
        <item m="1" x="443"/>
        <item m="1" x="753"/>
        <item m="1" x="277"/>
        <item m="1" x="1299"/>
        <item m="1" x="172"/>
        <item m="1" x="189"/>
        <item m="1" x="293"/>
        <item m="1" x="1035"/>
        <item m="1" x="882"/>
        <item m="1" x="645"/>
        <item m="1" x="879"/>
        <item m="1" x="836"/>
        <item m="1" x="238"/>
        <item m="1" x="1055"/>
        <item m="1" x="1169"/>
        <item m="1" x="1129"/>
        <item m="1" x="61"/>
        <item m="1" x="543"/>
        <item m="1" x="1283"/>
        <item m="1" x="492"/>
        <item m="1" x="1402"/>
        <item m="1" x="112"/>
        <item m="1" x="253"/>
        <item m="1" x="17"/>
        <item m="1" x="938"/>
        <item m="1" x="380"/>
        <item m="1" x="65"/>
        <item m="1" x="18"/>
        <item m="1" x="24"/>
        <item m="1" x="289"/>
        <item m="1" x="442"/>
        <item m="1" x="912"/>
        <item m="1" x="643"/>
        <item m="1" x="135"/>
        <item m="1" x="399"/>
        <item m="1" x="880"/>
        <item m="1" x="1224"/>
        <item m="1" x="817"/>
        <item m="1" x="1136"/>
        <item m="1" x="875"/>
        <item m="1" x="579"/>
        <item m="1" x="1284"/>
        <item m="1" x="1033"/>
        <item m="1" x="671"/>
        <item m="1" x="841"/>
        <item m="1" x="1070"/>
        <item m="1" x="711"/>
        <item m="1" x="939"/>
        <item m="1" x="812"/>
        <item m="1" x="400"/>
        <item m="1" x="503"/>
        <item m="1" x="550"/>
        <item m="1" x="407"/>
        <item m="1" x="591"/>
        <item m="1" x="1034"/>
        <item m="1" x="1087"/>
        <item m="1" x="247"/>
        <item m="1" x="996"/>
        <item m="1" x="1360"/>
        <item m="1" x="602"/>
        <item m="1" x="951"/>
        <item m="1" x="1137"/>
        <item m="1" x="1329"/>
        <item m="1" x="1373"/>
        <item m="1" x="192"/>
        <item m="1" x="90"/>
        <item m="1" x="158"/>
        <item m="1" x="230"/>
        <item m="1" x="1378"/>
        <item m="1" x="485"/>
        <item m="1" x="764"/>
        <item m="1" x="524"/>
        <item m="1" x="1131"/>
        <item m="1" x="959"/>
        <item m="1" x="605"/>
        <item m="1" x="1361"/>
        <item m="1" x="757"/>
        <item m="1" x="970"/>
        <item m="1" x="401"/>
        <item m="1" x="906"/>
        <item m="1" x="1010"/>
        <item m="1" x="436"/>
        <item m="1" x="1232"/>
        <item m="1" x="1195"/>
        <item m="1" x="914"/>
        <item m="1" x="324"/>
        <item m="1" x="37"/>
        <item m="1" x="1114"/>
        <item m="1" x="152"/>
        <item m="1" x="573"/>
        <item m="1" x="395"/>
        <item m="1" x="1161"/>
        <item m="1" x="1374"/>
        <item m="1" x="356"/>
        <item m="1" x="637"/>
        <item m="1" x="315"/>
        <item m="1" x="1416"/>
        <item m="1" x="1107"/>
        <item m="1" x="359"/>
        <item m="1" x="93"/>
        <item m="1" x="1330"/>
        <item m="1" x="498"/>
        <item m="1" x="1247"/>
        <item m="1" x="1185"/>
        <item m="1" x="472"/>
        <item m="1" x="320"/>
        <item m="1" x="398"/>
        <item m="1" x="456"/>
        <item m="1" x="635"/>
        <item m="1" x="120"/>
        <item m="1" x="984"/>
        <item m="1" x="1394"/>
        <item m="1" x="123"/>
        <item m="1" x="309"/>
        <item m="1" x="464"/>
        <item m="1" x="358"/>
        <item m="1" x="1420"/>
        <item m="1" x="765"/>
        <item m="1" x="1063"/>
        <item m="1" x="1074"/>
        <item m="1" x="885"/>
        <item m="1" x="678"/>
        <item m="1" x="396"/>
        <item m="1" x="584"/>
        <item m="1" x="681"/>
        <item m="1" x="815"/>
        <item m="1" x="236"/>
        <item m="1" x="476"/>
        <item m="1" x="272"/>
        <item m="1" x="1045"/>
        <item m="1" x="1089"/>
        <item m="1" x="43"/>
        <item m="1" x="1141"/>
        <item m="1" x="458"/>
        <item m="1" x="1177"/>
        <item m="1" x="108"/>
        <item m="1" x="771"/>
        <item m="1" x="403"/>
        <item m="1" x="1341"/>
        <item m="1" x="1116"/>
        <item m="1" x="243"/>
        <item m="1" x="1351"/>
        <item m="1" x="1379"/>
        <item m="1" x="750"/>
        <item m="1" x="366"/>
        <item m="1" x="244"/>
        <item m="1" x="653"/>
        <item m="1" x="105"/>
        <item m="1" x="751"/>
        <item m="1" x="806"/>
        <item m="1" x="206"/>
        <item m="1" x="1229"/>
        <item m="1" x="288"/>
        <item m="1" x="341"/>
        <item m="1" x="226"/>
        <item m="1" x="177"/>
        <item m="1" x="412"/>
        <item m="1" x="1261"/>
        <item m="1" x="947"/>
        <item m="1" x="45"/>
        <item m="1" x="559"/>
        <item m="1" x="100"/>
        <item m="1" x="234"/>
        <item m="1" x="1046"/>
        <item m="1" x="264"/>
        <item m="1" x="1311"/>
        <item m="1" x="1094"/>
        <item m="1" x="170"/>
        <item m="1" x="1419"/>
        <item m="1" x="1150"/>
        <item m="1" x="12"/>
        <item m="1" x="52"/>
        <item m="1" x="1403"/>
        <item m="1" x="316"/>
        <item m="1" x="1072"/>
        <item m="1" x="360"/>
        <item m="1" x="144"/>
        <item m="1" x="188"/>
        <item m="1" x="587"/>
        <item m="1" x="798"/>
        <item m="1" x="1410"/>
        <item m="1" x="1146"/>
        <item m="1" x="437"/>
        <item m="1" x="1343"/>
        <item m="1" x="710"/>
        <item m="1" x="218"/>
        <item m="1" x="350"/>
        <item m="1" x="688"/>
        <item m="1" x="227"/>
        <item m="1" x="352"/>
        <item m="1" x="1305"/>
        <item m="1" x="695"/>
        <item m="1" x="842"/>
        <item m="1" x="310"/>
        <item m="1" x="846"/>
        <item m="1" x="13"/>
        <item m="1" x="155"/>
        <item m="1" x="114"/>
        <item m="1" x="332"/>
        <item m="1" x="31"/>
        <item m="1" x="1413"/>
        <item m="1" x="73"/>
        <item m="1" x="1135"/>
        <item m="1" x="853"/>
        <item m="1" x="351"/>
        <item m="1" x="553"/>
        <item m="1" x="1248"/>
        <item m="1" x="978"/>
        <item m="1" x="992"/>
        <item m="1" x="151"/>
        <item m="1" x="340"/>
        <item m="1" x="1096"/>
        <item m="1" x="1151"/>
        <item m="1" x="1310"/>
        <item m="1" x="1098"/>
        <item m="1" x="125"/>
        <item m="1" x="1355"/>
        <item m="1" x="145"/>
        <item m="1" x="1221"/>
        <item m="1" x="1380"/>
        <item m="1" x="233"/>
        <item m="1" x="843"/>
        <item m="1" x="675"/>
        <item m="1" x="1028"/>
        <item m="1" x="820"/>
        <item m="1" x="900"/>
        <item m="1" x="370"/>
        <item m="1" x="551"/>
        <item m="1" x="364"/>
        <item m="1" x="608"/>
        <item m="1" x="375"/>
        <item m="1" x="101"/>
        <item m="1" x="495"/>
        <item m="1" x="132"/>
        <item m="1" x="986"/>
        <item m="1" x="137"/>
        <item m="1" x="203"/>
        <item m="1" x="263"/>
        <item m="1" x="79"/>
        <item m="1" x="1278"/>
        <item m="1" x="1269"/>
        <item m="1" x="32"/>
        <item m="1" x="1180"/>
        <item m="1" x="347"/>
        <item m="1" x="738"/>
        <item m="1" x="107"/>
        <item m="1" x="1392"/>
        <item m="1" x="447"/>
        <item m="1" x="416"/>
        <item m="1" x="574"/>
        <item m="1" x="14"/>
        <item m="1" x="190"/>
        <item m="1" x="207"/>
        <item m="1" x="660"/>
        <item m="1" x="161"/>
        <item m="1" x="179"/>
        <item m="1" x="430"/>
        <item m="1" x="326"/>
        <item m="1" x="421"/>
        <item m="1" x="911"/>
        <item m="1" x="856"/>
        <item m="1" x="1067"/>
        <item m="1" x="42"/>
        <item m="1" x="216"/>
        <item m="1" x="291"/>
        <item m="1" x="895"/>
        <item m="1" x="686"/>
        <item m="1" x="1287"/>
        <item m="1" x="337"/>
        <item m="1" x="488"/>
        <item m="1" x="379"/>
        <item m="1" x="28"/>
        <item m="1" x="1395"/>
        <item m="1" x="1052"/>
        <item m="1" x="1036"/>
        <item m="1" x="96"/>
        <item m="1" x="87"/>
        <item m="1" x="1408"/>
        <item m="1" x="668"/>
        <item m="1" x="49"/>
        <item m="1" x="245"/>
        <item m="1" x="1059"/>
        <item m="1" x="157"/>
        <item m="1" x="714"/>
        <item m="1" x="594"/>
        <item m="1" x="776"/>
        <item m="1" x="299"/>
        <item m="1" x="685"/>
        <item m="1" x="1204"/>
        <item m="1" x="212"/>
        <item m="1" x="55"/>
        <item m="1" x="1396"/>
        <item m="1" x="536"/>
        <item m="1" x="611"/>
        <item m="1" x="353"/>
        <item m="1" x="722"/>
        <item m="1" x="901"/>
        <item m="1" x="1156"/>
        <item m="1" x="1066"/>
        <item m="1" x="555"/>
        <item m="1" x="807"/>
        <item m="1" x="10"/>
        <item m="1" x="976"/>
        <item m="1" x="647"/>
        <item m="1" x="966"/>
        <item m="1" x="113"/>
        <item m="1" x="362"/>
        <item m="1" x="946"/>
        <item m="1" x="127"/>
        <item m="1" x="483"/>
        <item m="1" x="648"/>
        <item m="1" x="505"/>
        <item m="1" x="1012"/>
        <item m="1" x="235"/>
        <item m="1" x="870"/>
        <item m="1" x="949"/>
        <item m="1" x="1088"/>
        <item m="1" x="1000"/>
        <item m="1" x="758"/>
        <item m="1" x="564"/>
        <item m="1" x="269"/>
        <item m="1" x="232"/>
        <item m="1" x="131"/>
        <item m="1" x="394"/>
        <item m="1" x="1391"/>
        <item m="1" x="1332"/>
        <item m="1" x="1233"/>
        <item m="1" x="535"/>
        <item m="1" x="997"/>
        <item m="1" x="933"/>
        <item m="1" x="1191"/>
        <item m="1" x="25"/>
        <item m="1" x="1140"/>
        <item m="1" x="676"/>
        <item m="1" x="1246"/>
        <item m="1" x="730"/>
        <item m="1" x="1024"/>
        <item m="1" x="1159"/>
        <item m="1" x="810"/>
        <item m="1" x="1124"/>
        <item m="1" x="759"/>
        <item m="1" x="1183"/>
        <item m="1" x="1057"/>
        <item m="1" x="1315"/>
        <item m="1" x="439"/>
        <item m="1" x="1090"/>
        <item m="1" x="805"/>
        <item m="1" x="980"/>
        <item m="1" x="46"/>
        <item m="1" x="780"/>
        <item m="1" x="252"/>
        <item m="1" x="561"/>
        <item m="1" x="792"/>
        <item m="1" x="474"/>
        <item m="1" x="374"/>
        <item m="1" x="1415"/>
        <item m="1" x="1015"/>
        <item m="1" x="778"/>
        <item m="1" x="889"/>
        <item m="1" x="1333"/>
        <item m="1" x="265"/>
        <item m="1" x="1127"/>
        <item m="1" x="317"/>
        <item m="1" x="850"/>
        <item m="1" x="156"/>
        <item m="1" x="1095"/>
        <item m="1" x="1257"/>
        <item m="1" x="248"/>
        <item m="1" x="981"/>
        <item m="1" x="944"/>
        <item m="1" x="1302"/>
        <item m="1" x="1326"/>
        <item m="1" x="1377"/>
        <item m="1" x="822"/>
        <item m="1" x="69"/>
        <item m="1" x="506"/>
        <item m="1" x="1122"/>
        <item m="1" x="529"/>
        <item m="1" x="78"/>
        <item m="1" x="241"/>
        <item m="1" x="638"/>
        <item m="1" x="74"/>
        <item m="1" x="694"/>
        <item m="1" x="791"/>
        <item m="1" x="654"/>
        <item m="1" x="1314"/>
        <item m="1" x="793"/>
        <item m="1" x="389"/>
        <item m="1" x="333"/>
        <item m="1" x="683"/>
        <item m="1" x="929"/>
        <item m="1" x="617"/>
        <item m="1" x="967"/>
        <item m="1" x="489"/>
        <item m="1" x="631"/>
        <item m="1" x="294"/>
        <item m="1" x="729"/>
        <item m="1" x="761"/>
        <item m="1" x="1109"/>
        <item m="1" x="220"/>
        <item m="1" x="897"/>
        <item m="1" x="469"/>
        <item m="1" x="1288"/>
        <item m="1" x="115"/>
        <item m="1" x="465"/>
        <item m="1" x="106"/>
        <item m="1" x="639"/>
        <item m="1" x="689"/>
        <item m="1" x="363"/>
        <item m="1" x="640"/>
        <item m="1" x="166"/>
        <item m="1" x="318"/>
        <item m="1" x="558"/>
        <item m="1" x="627"/>
        <item m="1" x="641"/>
        <item m="1" x="431"/>
        <item m="1" x="336"/>
        <item m="1" x="174"/>
        <item m="1" x="1208"/>
        <item m="1" x="296"/>
        <item m="1" x="287"/>
        <item m="1" x="625"/>
        <item m="1" x="607"/>
        <item m="1" x="251"/>
        <item m="1" x="1212"/>
        <item m="1" x="146"/>
        <item m="1" x="884"/>
        <item m="1" x="62"/>
        <item m="1" x="331"/>
        <item m="1" x="369"/>
        <item m="1" x="521"/>
        <item m="1" x="64"/>
        <item m="1" x="940"/>
        <item m="1" x="1152"/>
        <item m="1" x="53"/>
        <item m="1" x="1104"/>
        <item m="1" x="975"/>
        <item m="1" x="909"/>
        <item m="1" x="1409"/>
        <item m="1" x="298"/>
        <item m="1" x="725"/>
        <item m="1" x="854"/>
        <item m="1" x="1076"/>
        <item m="1" x="995"/>
        <item m="1" x="977"/>
        <item m="1" x="81"/>
        <item m="1" x="1406"/>
        <item m="1" x="1275"/>
        <item m="1" x="737"/>
        <item m="1" x="200"/>
        <item m="1" x="109"/>
        <item m="1" x="1358"/>
        <item m="1" x="154"/>
        <item m="1" x="1262"/>
        <item m="1" x="459"/>
        <item m="1" x="376"/>
        <item m="1" x="963"/>
        <item m="1" x="1367"/>
        <item m="1" x="1366"/>
        <item m="1" x="935"/>
        <item m="1" x="545"/>
        <item m="1" x="462"/>
        <item m="1" x="1068"/>
        <item m="1" x="1121"/>
        <item m="1" x="1073"/>
        <item m="1" x="1022"/>
        <item m="1" x="734"/>
        <item m="1" x="1157"/>
        <item m="1" x="411"/>
        <item m="1" x="126"/>
        <item m="1" x="1397"/>
        <item m="1" x="72"/>
        <item m="1" x="1043"/>
        <item m="1" x="867"/>
        <item m="1" x="917"/>
        <item m="1" x="63"/>
        <item m="1" x="859"/>
        <item m="1" x="1258"/>
        <item m="1" x="998"/>
        <item m="1" x="936"/>
        <item m="1" x="1215"/>
        <item m="1" x="211"/>
        <item m="1" x="756"/>
        <item m="1" x="797"/>
        <item m="1" x="704"/>
        <item m="1" x="201"/>
        <item m="1" x="1347"/>
        <item m="1" x="440"/>
        <item m="1" x="923"/>
        <item m="1" x="569"/>
        <item m="1" x="354"/>
        <item m="1" x="1037"/>
        <item m="1" x="632"/>
        <item m="1" x="1013"/>
        <item m="1" x="507"/>
        <item m="1" x="886"/>
        <item m="1" x="779"/>
        <item m="1" x="684"/>
        <item m="1" x="311"/>
        <item m="1" x="698"/>
        <item m="1" x="110"/>
        <item m="1" x="883"/>
        <item m="1" x="891"/>
        <item m="1" x="1113"/>
        <item m="1" x="626"/>
        <item m="1" x="772"/>
        <item m="1" x="417"/>
        <item m="1" x="266"/>
        <item m="1" x="1101"/>
        <item m="1" x="619"/>
        <item m="1" x="1242"/>
        <item m="1" x="699"/>
        <item m="1" x="1294"/>
        <item m="1" x="786"/>
        <item m="1" x="1080"/>
        <item m="1" x="1132"/>
        <item m="1" x="1158"/>
        <item m="1" x="1064"/>
        <item m="1" x="1209"/>
        <item m="1" x="1253"/>
        <item m="1" x="972"/>
        <item m="1" x="225"/>
        <item m="1" x="1357"/>
        <item m="1" x="1259"/>
        <item m="1" x="1165"/>
        <item m="1" x="1075"/>
        <item m="1" x="1023"/>
        <item m="1" x="418"/>
        <item m="1" x="965"/>
        <item m="1" x="1226"/>
        <item m="1" x="387"/>
        <item m="1" x="1231"/>
        <item m="1" x="855"/>
        <item m="1" x="1128"/>
        <item m="1" x="1382"/>
        <item m="1" x="1274"/>
        <item m="1" x="744"/>
        <item m="1" x="781"/>
        <item m="1" x="1210"/>
        <item m="1" x="1025"/>
        <item m="1" x="1405"/>
        <item m="1" x="666"/>
        <item m="1" x="766"/>
        <item m="1" x="1289"/>
        <item m="1" x="1295"/>
        <item m="1" x="735"/>
        <item m="1" x="118"/>
        <item m="1" x="585"/>
        <item m="1" x="195"/>
        <item m="1" x="448"/>
        <item m="1" x="377"/>
        <item m="1" x="552"/>
        <item m="1" x="305"/>
        <item m="1" x="281"/>
        <item m="1" x="47"/>
        <item m="1" x="760"/>
        <item m="1" x="446"/>
        <item m="1" x="386"/>
        <item m="1" x="494"/>
        <item m="1" x="958"/>
        <item m="1" x="1192"/>
        <item m="1" x="85"/>
        <item m="1" x="48"/>
        <item m="1" x="1097"/>
        <item m="1" x="539"/>
        <item m="1" x="1316"/>
        <item m="1" x="1147"/>
        <item m="1" x="475"/>
        <item m="1" x="713"/>
        <item m="1" x="1016"/>
        <item m="1" x="945"/>
        <item m="1" x="191"/>
        <item m="1" x="1381"/>
        <item m="1" x="1051"/>
        <item m="1" x="1328"/>
        <item m="1" x="1344"/>
        <item m="1" x="1184"/>
        <item m="1" x="1318"/>
        <item m="1" x="523"/>
        <item m="1" x="516"/>
        <item m="1" x="477"/>
        <item m="1" x="116"/>
        <item m="1" x="560"/>
        <item m="1" x="388"/>
        <item m="1" x="335"/>
        <item m="1" x="767"/>
        <item m="1" x="1172"/>
        <item m="1" x="868"/>
        <item m="1" x="67"/>
        <item m="1" x="723"/>
        <item m="1" x="77"/>
        <item m="1" x="461"/>
        <item m="1" x="994"/>
        <item m="1" x="1227"/>
        <item m="1" x="1277"/>
        <item m="1" x="624"/>
        <item m="1" x="270"/>
        <item m="1" x="1285"/>
        <item m="1" x="68"/>
        <item m="1" x="486"/>
        <item m="1" x="1414"/>
        <item m="1" x="30"/>
        <item m="1" x="1239"/>
        <item m="1" x="1306"/>
        <item m="1" x="1145"/>
        <item m="1" x="839"/>
        <item m="1" x="384"/>
        <item m="1" x="1054"/>
        <item m="1" x="1388"/>
        <item m="1" x="348"/>
        <item m="1" x="794"/>
        <item m="1" x="1134"/>
        <item m="1" x="197"/>
        <item m="1" x="622"/>
        <item m="1" x="606"/>
        <item m="1" x="520"/>
        <item m="1" x="496"/>
        <item m="1" x="537"/>
        <item m="1" x="455"/>
        <item m="1" x="629"/>
        <item m="1" x="1178"/>
        <item m="1" x="223"/>
        <item m="1" x="1112"/>
        <item m="1" x="712"/>
        <item m="1" x="273"/>
        <item m="1" x="1179"/>
        <item m="1" x="1376"/>
        <item m="1" x="785"/>
        <item m="1" x="927"/>
        <item m="1" x="1401"/>
        <item m="1" x="60"/>
        <item m="1" x="1241"/>
        <item m="1" x="1270"/>
        <item m="1" x="275"/>
        <item m="1" x="328"/>
        <item m="1" x="420"/>
        <item m="1" x="808"/>
        <item m="1" x="659"/>
        <item m="1" x="961"/>
        <item m="1" x="302"/>
        <item m="1" x="896"/>
        <item m="1" x="1281"/>
        <item m="1" x="1018"/>
        <item m="1" x="204"/>
        <item m="1" x="175"/>
        <item m="1" x="390"/>
        <item m="1" x="365"/>
        <item m="1" x="342"/>
        <item m="1" x="1092"/>
        <item m="1" x="1038"/>
        <item m="1" x="1014"/>
        <item m="1" x="1240"/>
        <item m="1" x="242"/>
        <item m="1" x="215"/>
        <item m="1" x="423"/>
        <item m="1" x="339"/>
        <item m="1" x="1418"/>
        <item m="1" x="181"/>
        <item m="1" x="872"/>
        <item m="1" x="497"/>
        <item m="1" x="138"/>
        <item m="1" x="183"/>
        <item m="1" x="534"/>
        <item m="1" x="290"/>
        <item m="1" x="124"/>
        <item m="1" x="1298"/>
        <item m="1" x="720"/>
        <item m="1" x="1234"/>
        <item m="1" x="1368"/>
        <item m="1" x="871"/>
        <item m="1" x="1276"/>
        <item m="1" x="595"/>
        <item m="1" x="1312"/>
        <item m="1" x="267"/>
        <item m="1" x="581"/>
        <item m="1" x="1162"/>
        <item m="1" x="250"/>
        <item m="1" x="51"/>
        <item m="1" x="931"/>
        <item m="1" x="1001"/>
        <item m="1" x="748"/>
        <item m="1" x="373"/>
        <item m="1" x="219"/>
        <item m="1" x="422"/>
        <item m="1" x="176"/>
        <item m="1" x="1123"/>
        <item m="1" x="827"/>
        <item m="1" x="745"/>
        <item m="1" x="642"/>
        <item m="1" x="466"/>
        <item m="1" x="133"/>
        <item m="1" x="907"/>
        <item m="1" x="618"/>
        <item m="1" x="1222"/>
        <item m="1" x="887"/>
        <item m="1" x="178"/>
        <item m="1" x="1225"/>
        <item m="1" x="148"/>
        <item m="1" x="1021"/>
        <item m="1" x="314"/>
        <item m="1" x="501"/>
        <item m="1" x="818"/>
        <item m="1" x="19"/>
        <item m="1" x="286"/>
        <item m="1" x="26"/>
        <item m="1" x="1105"/>
        <item m="1" x="217"/>
        <item m="1" x="180"/>
        <item m="1" x="864"/>
        <item m="1" x="454"/>
        <item m="1" x="609"/>
        <item m="1" x="527"/>
        <item m="1" x="881"/>
        <item m="1" x="1120"/>
        <item m="1" x="162"/>
        <item m="1" x="774"/>
        <item m="1" x="665"/>
        <item m="1" x="999"/>
        <item m="1" x="890"/>
        <item m="1" x="80"/>
        <item m="1" x="1353"/>
        <item m="1" x="319"/>
        <item m="1" x="427"/>
        <item m="1" x="414"/>
        <item m="1" x="453"/>
        <item m="1" x="393"/>
        <item m="1" x="58"/>
        <item m="1" x="1385"/>
        <item m="1" x="544"/>
        <item m="1" x="773"/>
        <item m="1" x="673"/>
        <item m="1" x="515"/>
        <item m="1" x="847"/>
        <item m="1" x="502"/>
        <item m="1" x="371"/>
        <item m="1" x="282"/>
        <item m="1" x="690"/>
        <item m="1" x="982"/>
        <item m="1" x="196"/>
        <item m="1" x="214"/>
        <item m="1" x="222"/>
        <item m="1" x="1267"/>
        <item m="1" x="924"/>
        <item m="1" x="473"/>
        <item m="1" x="171"/>
        <item m="1" x="1149"/>
        <item m="1" x="1148"/>
        <item m="1" x="920"/>
        <item m="1" x="82"/>
        <item m="1" x="892"/>
        <item m="1" x="1039"/>
        <item m="1" x="968"/>
        <item m="1" x="952"/>
        <item m="1" x="426"/>
        <item m="1" x="696"/>
        <item m="1" x="566"/>
        <item m="1" x="1313"/>
        <item m="1" x="775"/>
        <item m="1" x="478"/>
        <item m="1" x="15"/>
        <item m="1" x="224"/>
        <item m="1" x="596"/>
        <item m="1" x="88"/>
        <item m="1" x="862"/>
        <item m="1" x="1155"/>
        <item m="1" x="1170"/>
        <item m="1" x="1056"/>
        <item m="1" x="103"/>
        <item m="1" x="261"/>
        <item m="1" x="134"/>
        <item m="1" x="649"/>
        <item m="1" x="1359"/>
        <item m="1" x="670"/>
        <item m="1" x="1167"/>
        <item m="1" x="956"/>
        <item m="1" x="869"/>
        <item m="1" x="1002"/>
        <item m="1" x="925"/>
        <item m="1" x="54"/>
        <item m="1" x="303"/>
        <item m="1" x="971"/>
        <item m="1" x="724"/>
        <item m="1" x="630"/>
        <item m="1" x="117"/>
        <item m="1" x="1244"/>
        <item m="1" x="861"/>
        <item m="1" x="1032"/>
        <item m="1" x="1144"/>
        <item m="1" x="1133"/>
        <item m="1" x="612"/>
        <item m="1" x="700"/>
        <item m="1" x="802"/>
        <item m="1" x="1352"/>
        <item m="1" x="237"/>
        <item m="1" x="860"/>
        <item m="1" x="623"/>
        <item m="1" x="1321"/>
        <item m="1" x="575"/>
        <item m="1" x="1254"/>
        <item m="1" x="385"/>
        <item m="1" x="787"/>
        <item m="1" x="59"/>
        <item m="1" x="1143"/>
        <item m="1" x="182"/>
        <item m="1" x="1230"/>
        <item m="1" x="258"/>
        <item m="1" x="1142"/>
        <item m="1" x="1207"/>
        <item m="1" x="930"/>
        <item m="1" x="304"/>
        <item m="1" x="27"/>
        <item m="1" x="969"/>
        <item m="1" x="1398"/>
        <item m="1" x="687"/>
        <item m="1" x="522"/>
        <item m="1" x="1307"/>
        <item m="1" x="1407"/>
        <item m="1" x="953"/>
        <item m="1" x="452"/>
        <item m="1" x="1011"/>
        <item m="1" x="903"/>
        <item m="1" x="531"/>
        <item m="1" x="274"/>
        <item m="1" x="715"/>
        <item m="1" x="343"/>
        <item m="1" x="1290"/>
        <item m="1" x="597"/>
        <item m="1" x="57"/>
        <item m="1" x="1201"/>
        <item m="1" x="1331"/>
        <item m="1" x="1322"/>
        <item m="1" x="1336"/>
        <item m="1" x="1238"/>
        <item m="1" x="1110"/>
        <item m="1" x="942"/>
        <item m="1" x="1199"/>
        <item m="1" x="962"/>
        <item m="1" x="167"/>
        <item m="1" x="1153"/>
        <item m="1" x="1375"/>
        <item m="1" x="491"/>
        <item m="1" x="905"/>
        <item m="1" x="1182"/>
        <item m="1" x="1389"/>
        <item m="1" x="680"/>
        <item m="1" x="921"/>
        <item m="1" x="1243"/>
        <item m="1" x="1081"/>
        <item m="1" x="1249"/>
        <item m="1" x="1099"/>
        <item m="1" x="592"/>
        <item m="1" x="44"/>
        <item m="1" x="1041"/>
        <item m="1" x="707"/>
        <item m="1" x="1346"/>
        <item m="1" x="743"/>
        <item m="1" x="1383"/>
        <item m="1" x="504"/>
        <item m="1" x="733"/>
        <item m="1" x="1342"/>
        <item m="1" x="814"/>
        <item m="1" x="409"/>
        <item m="1" x="851"/>
        <item m="1" x="1292"/>
        <item m="1" x="838"/>
        <item m="1" x="1082"/>
        <item m="1" x="915"/>
        <item m="1" x="1345"/>
        <item m="1" x="149"/>
        <item m="1" x="239"/>
        <item m="1" x="1317"/>
        <item m="1" x="404"/>
        <item m="1" x="577"/>
        <item m="1" x="56"/>
        <item m="1" x="1387"/>
        <item m="1" x="97"/>
        <item m="1" x="736"/>
        <item m="1" x="987"/>
        <item m="1" x="1111"/>
        <item m="1" x="1271"/>
        <item m="1" x="613"/>
        <item m="1" x="754"/>
        <item m="1" x="457"/>
        <item m="1" x="932"/>
        <item m="1" x="1188"/>
        <item m="1" x="1265"/>
        <item m="1" x="556"/>
        <item m="1" x="908"/>
        <item m="1" x="292"/>
        <item m="1" x="656"/>
        <item m="1" x="877"/>
        <item m="1" x="1304"/>
        <item m="1" x="848"/>
        <item m="1" x="1369"/>
        <item m="1" x="1282"/>
        <item m="1" x="249"/>
        <item m="1" x="1399"/>
        <item m="1" x="450"/>
        <item m="1" x="530"/>
        <item m="1" x="549"/>
        <item m="1" x="159"/>
        <item m="1" x="493"/>
        <item m="1" x="567"/>
        <item m="1" x="840"/>
        <item m="1" x="863"/>
        <item m="1" x="662"/>
        <item m="1" x="1078"/>
        <item m="1" x="372"/>
        <item m="1" x="740"/>
        <item m="1" x="829"/>
        <item m="1" x="1356"/>
        <item m="1" x="490"/>
        <item m="1" x="716"/>
        <item m="1" x="1393"/>
        <item m="1" x="845"/>
        <item m="1" x="410"/>
        <item m="1" x="1260"/>
        <item m="1" x="1206"/>
        <item m="1" x="570"/>
        <item m="1" x="948"/>
        <item m="1" x="1320"/>
        <item m="1" x="1126"/>
        <item m="1" x="950"/>
        <item m="1" x="361"/>
        <item m="1" x="1042"/>
        <item m="1" x="424"/>
        <item m="1" x="941"/>
        <item m="1" x="89"/>
        <item m="1" x="1219"/>
        <item m="1" x="425"/>
        <item m="1" x="1279"/>
        <item m="1" x="50"/>
        <item m="1" x="834"/>
        <item m="1" x="1008"/>
        <item m="1" x="168"/>
        <item m="1" x="615"/>
        <item m="1" x="202"/>
        <item m="1" x="1372"/>
        <item m="1" x="571"/>
        <item m="1" x="717"/>
        <item m="1" x="1138"/>
        <item m="1" x="866"/>
        <item m="1" x="382"/>
        <item m="1" x="460"/>
        <item m="1" x="357"/>
        <item m="1" x="1390"/>
        <item m="1" x="804"/>
        <item m="1" x="578"/>
        <item m="1" x="669"/>
        <item m="1" x="193"/>
        <item m="1" x="960"/>
        <item m="1" x="542"/>
        <item m="1" x="795"/>
        <item m="1" x="731"/>
        <item m="1" x="565"/>
        <item m="1" x="321"/>
        <item m="1" x="499"/>
        <item m="1" x="667"/>
        <item m="1" x="327"/>
        <item m="1" x="445"/>
        <item m="1" x="345"/>
        <item m="1" x="514"/>
        <item m="1" x="254"/>
        <item m="1" x="693"/>
        <item m="1" x="257"/>
        <item m="1" x="1411"/>
        <item m="1" x="438"/>
        <item m="1" x="993"/>
        <item m="1" x="122"/>
        <item m="1" x="165"/>
        <item m="1" x="128"/>
        <item m="1" x="1301"/>
        <item m="1" x="279"/>
        <item m="1" x="572"/>
        <item m="1" x="835"/>
        <item m="1" x="129"/>
        <item m="1" x="1117"/>
        <item m="1" x="338"/>
        <item m="1" x="91"/>
        <item m="1" x="8"/>
        <item m="1" x="702"/>
        <item m="1" x="1335"/>
        <item m="1" x="194"/>
        <item m="1" x="163"/>
        <item m="1" x="1228"/>
        <item m="1" x="111"/>
        <item m="1" x="788"/>
        <item m="1" x="95"/>
        <item m="1" x="538"/>
        <item m="1" x="94"/>
        <item m="1" x="728"/>
        <item m="1" x="1412"/>
        <item m="1" x="392"/>
        <item m="1" x="1250"/>
        <item m="1" x="368"/>
        <item m="1" x="408"/>
        <item m="1" x="646"/>
        <item m="1" x="563"/>
        <item m="1" x="1251"/>
        <item m="1" x="164"/>
        <item m="1" x="568"/>
        <item m="1" x="169"/>
        <item m="1" x="1060"/>
        <item m="1" x="1334"/>
        <item m="1" x="1235"/>
        <item m="1" x="620"/>
        <item m="1" x="1200"/>
        <item m="1" x="1245"/>
        <item m="1" x="633"/>
        <item m="1" x="39"/>
        <item m="1" x="402"/>
        <item m="1" x="313"/>
        <item m="1" x="979"/>
        <item m="1" x="1296"/>
        <item m="1" x="893"/>
        <item m="1" x="816"/>
        <item m="1" x="33"/>
        <item m="1" x="1164"/>
        <item m="1" x="70"/>
        <item m="1" x="789"/>
        <item m="1" x="306"/>
        <item m="1" x="334"/>
        <item m="1" x="1297"/>
        <item m="1" x="139"/>
        <item m="1" x="650"/>
        <item m="1" x="330"/>
        <item m="1" x="1213"/>
        <item m="1" x="762"/>
        <item m="1" x="1354"/>
        <item m="1" x="1404"/>
        <item m="1" x="1049"/>
        <item m="1" x="246"/>
        <item m="1" x="470"/>
        <item m="1" x="221"/>
        <item m="1" x="705"/>
        <item m="1" x="703"/>
        <item m="1" x="1125"/>
        <item m="1" x="813"/>
        <item m="1" x="1020"/>
        <item m="1" x="749"/>
        <item m="1" x="487"/>
        <item m="1" x="833"/>
        <item m="1" x="796"/>
        <item m="1" x="432"/>
        <item m="1" x="741"/>
        <item m="1" x="636"/>
        <item m="1" x="1337"/>
        <item m="1" x="383"/>
        <item m="1" x="391"/>
        <item m="1" x="84"/>
        <item m="1" x="858"/>
        <item m="1" x="1308"/>
        <item m="1" x="98"/>
        <item m="1" x="985"/>
        <item m="1" x="1197"/>
        <item m="1" x="576"/>
        <item m="1" x="593"/>
        <item m="1" x="682"/>
        <item m="1" x="928"/>
        <item m="1" x="16"/>
        <item m="1" x="121"/>
        <item m="1" x="739"/>
        <item m="1" x="926"/>
        <item m="1" x="259"/>
        <item m="1" x="964"/>
        <item m="1" x="1166"/>
        <item m="1" x="297"/>
        <item m="1" x="1417"/>
        <item m="1" x="600"/>
        <item m="1" x="1202"/>
        <item m="1" x="463"/>
        <item m="1" x="898"/>
        <item m="1" x="973"/>
        <item m="1" x="661"/>
        <item m="1" x="104"/>
        <item m="1" x="283"/>
        <item m="1" x="598"/>
        <item m="1" x="589"/>
        <item m="1" x="590"/>
        <item m="1" x="943"/>
        <item m="1" x="480"/>
        <item m="1" x="588"/>
        <item m="1" x="434"/>
        <item m="1" x="651"/>
        <item m="1" x="300"/>
        <item m="1" x="35"/>
        <item m="1" x="1004"/>
        <item m="1" x="782"/>
        <item m="1" x="513"/>
        <item m="1" x="479"/>
        <item m="1" x="508"/>
        <item m="1" x="419"/>
        <item m="1" x="413"/>
        <item m="1" x="1384"/>
        <item m="1" x="708"/>
        <item m="1" x="763"/>
        <item m="1" x="1220"/>
        <item m="1" x="697"/>
        <item m="1" x="1093"/>
        <item m="1" x="663"/>
        <item m="1" x="83"/>
        <item m="1" x="888"/>
        <item m="1" x="1223"/>
        <item m="1" x="1194"/>
        <item m="1" x="752"/>
        <item m="1" x="988"/>
        <item m="1" x="1084"/>
        <item m="1" x="664"/>
        <item m="1" x="532"/>
        <item m="1" x="76"/>
        <item m="1" x="307"/>
        <item m="1" x="142"/>
        <item m="1" x="5"/>
        <item m="1" x="102"/>
        <item m="1" x="186"/>
        <item m="1" x="769"/>
        <item m="1" x="1186"/>
        <item m="1" x="800"/>
        <item m="1" x="783"/>
        <item m="1" x="691"/>
        <item m="1" x="1168"/>
        <item m="1" x="831"/>
        <item m="1" x="471"/>
        <item m="1" x="828"/>
        <item m="1" x="511"/>
        <item m="1" x="1017"/>
        <item m="1" x="449"/>
        <item m="1" x="285"/>
        <item m="1" x="240"/>
        <item m="1" x="406"/>
        <item m="1" x="1065"/>
        <item m="1" x="21"/>
        <item m="1" x="160"/>
        <item m="1" x="709"/>
        <item m="1" x="38"/>
        <item m="1" x="34"/>
        <item m="1" x="1211"/>
        <item m="1" x="322"/>
        <item m="1" x="518"/>
        <item m="1" x="526"/>
        <item m="1" x="66"/>
        <item m="1" x="1291"/>
        <item m="1" x="71"/>
        <item m="1" x="484"/>
        <item m="1" x="954"/>
        <item m="1" x="1102"/>
        <item m="1" x="1214"/>
        <item m="1" x="1350"/>
        <item m="1" x="1255"/>
        <item m="1" x="140"/>
        <item m="1" x="1130"/>
        <item m="1" x="1400"/>
        <item m="1" x="1217"/>
        <item m="1" x="1327"/>
        <item m="1" x="86"/>
        <item m="1" x="768"/>
        <item m="1" x="312"/>
        <item m="1" x="1115"/>
        <item m="1" x="1119"/>
        <item m="1" x="899"/>
        <item m="1" x="481"/>
        <item m="1" x="256"/>
        <item m="1" x="482"/>
        <item m="1" x="913"/>
        <item m="1" x="229"/>
        <item m="1" x="1370"/>
        <item m="1" x="344"/>
        <item m="1" x="657"/>
        <item m="1" x="198"/>
        <item m="1" x="1003"/>
        <item m="1" x="260"/>
        <item m="1" x="184"/>
        <item m="1" x="865"/>
        <item m="1" x="92"/>
        <item m="1" x="276"/>
        <item m="1" x="1371"/>
        <item m="1" x="1085"/>
        <item m="1" x="517"/>
        <item m="1" x="1091"/>
        <item m="1" x="857"/>
        <item m="1" x="821"/>
        <item m="1" x="119"/>
        <item m="1" x="1348"/>
        <item m="1" x="701"/>
        <item m="1" x="441"/>
        <item m="1" x="20"/>
        <item m="1" x="40"/>
        <item m="1" x="937"/>
        <item m="1" x="1160"/>
        <item m="1" x="1026"/>
        <item m="1" x="832"/>
        <item m="1" x="1106"/>
        <item m="1" x="1236"/>
        <item m="1" x="187"/>
        <item m="1" x="770"/>
        <item m="1" x="634"/>
        <item m="1" x="1061"/>
        <item m="1" x="141"/>
        <item m="1" x="1205"/>
        <item m="1" x="1196"/>
        <item m="1" x="205"/>
        <item m="1" x="271"/>
        <item m="1" x="1237"/>
        <item m="1" x="1300"/>
        <item m="1" x="75"/>
        <item m="1" x="29"/>
        <item m="1" x="210"/>
        <item m="1" x="692"/>
        <item m="1" x="295"/>
        <item m="1" x="904"/>
        <item m="1" x="130"/>
        <item m="1" x="541"/>
        <item m="1" x="746"/>
        <item m="1" x="652"/>
        <item m="1" x="1009"/>
        <item m="1" x="36"/>
        <item m="1" x="677"/>
        <item m="1" x="381"/>
        <item m="1" x="1386"/>
        <item m="1" x="1058"/>
        <item m="1" x="1100"/>
        <item m="1" x="451"/>
        <item m="1" x="894"/>
        <item m="1" x="1256"/>
        <item m="1" x="1005"/>
        <item m="1" x="1118"/>
        <item m="1" x="674"/>
        <item m="1" x="599"/>
        <item m="1" x="323"/>
        <item m="1" x="280"/>
        <item m="1" x="185"/>
        <item m="1" x="902"/>
        <item m="1" x="747"/>
        <item m="1" x="582"/>
        <item m="1" x="1029"/>
        <item m="1" x="546"/>
        <item m="1" x="1252"/>
        <item m="1" x="6"/>
        <item m="1" x="1189"/>
        <item m="1" x="1006"/>
        <item m="1" x="349"/>
        <item m="1" x="9"/>
        <item m="1" x="1324"/>
        <item m="1" x="1079"/>
        <item m="1" x="1174"/>
        <item m="1" x="916"/>
        <item m="1" x="1030"/>
        <item m="1" x="1050"/>
        <item m="1" x="719"/>
        <item m="1" x="509"/>
        <item m="1" x="1340"/>
        <item m="1" x="1190"/>
        <item m="1" x="1007"/>
        <item m="1" x="1048"/>
        <item m="1" x="231"/>
        <item m="1" x="878"/>
        <item m="1" x="918"/>
        <item m="1" x="991"/>
        <item m="1" x="1273"/>
        <item m="1" x="957"/>
        <item m="1" x="604"/>
        <item m="1" x="153"/>
        <item m="1" x="378"/>
        <item m="1" x="955"/>
        <item m="1" x="1363"/>
        <item m="1" x="852"/>
        <item m="1" x="1365"/>
        <item m="1" x="718"/>
        <item m="1" x="742"/>
        <item m="1" x="1019"/>
        <item m="1" x="809"/>
        <item m="1" x="1027"/>
        <item m="1" x="1154"/>
        <item m="1" x="603"/>
        <item m="1" x="934"/>
        <item m="1" x="919"/>
        <item m="1" x="278"/>
        <item m="1" x="1349"/>
        <item m="1" x="1323"/>
        <item m="1" x="655"/>
        <item m="1" x="974"/>
        <item m="1" x="1047"/>
        <item m="1" x="136"/>
        <item m="1" x="11"/>
        <item m="1" x="1103"/>
        <item m="1" x="826"/>
        <item m="1" x="428"/>
        <item m="1" x="706"/>
        <item m="1" x="228"/>
        <item m="1" x="727"/>
        <item m="1" x="429"/>
        <item m="1" x="435"/>
        <item m="1" x="284"/>
        <item m="1" x="721"/>
        <item m="1" x="1040"/>
        <item m="1" x="325"/>
        <item m="1" x="41"/>
        <item m="1" x="444"/>
        <item m="1" x="616"/>
        <item m="1" x="849"/>
        <item m="1" x="397"/>
        <item m="1" x="1198"/>
        <item m="1" x="910"/>
        <item m="1" x="557"/>
        <item m="1" x="614"/>
        <item m="1" x="1062"/>
        <item m="1" x="1319"/>
        <item m="1" x="22"/>
        <item m="1" x="990"/>
        <item m="1" x="415"/>
        <item m="1" x="1362"/>
        <item m="1" x="199"/>
        <item m="1" x="732"/>
        <item m="1" x="1071"/>
        <item m="1" x="823"/>
        <item m="1" x="262"/>
        <item m="1" x="777"/>
        <item m="1" x="1325"/>
        <item m="1" x="1338"/>
        <item m="1" x="1193"/>
        <item m="1" x="533"/>
        <item m="1" x="268"/>
        <item m="1" x="922"/>
        <item m="1" x="844"/>
        <item m="1" x="726"/>
        <item m="1" x="679"/>
        <item m="1" x="405"/>
        <item m="1" x="1086"/>
        <item m="1" x="837"/>
        <item m="1" x="1181"/>
        <item m="1" x="301"/>
        <item m="1" x="803"/>
        <item m="1" x="755"/>
        <item m="1" x="1163"/>
        <item m="1" x="811"/>
        <item m="1" x="824"/>
        <item m="1" x="601"/>
        <item m="1" x="1187"/>
        <item m="1" x="1108"/>
        <item m="1" x="1272"/>
        <item m="1" x="1175"/>
        <item m="1" x="150"/>
        <item m="1" x="367"/>
        <item m="1" x="1263"/>
        <item m="1" x="329"/>
        <item m="1" x="583"/>
        <item m="1" x="173"/>
        <item m="1" x="610"/>
        <item m="1" x="825"/>
        <item m="1" x="784"/>
        <item m="1" x="1139"/>
        <item m="1" x="1293"/>
        <item m="1" x="1286"/>
        <item m="1" x="983"/>
        <item m="1" x="1268"/>
        <item m="1" x="1264"/>
        <item m="1" x="1280"/>
        <item m="1" x="672"/>
        <item m="1" x="586"/>
        <item m="1" x="208"/>
        <item m="1" x="355"/>
        <item m="1" x="143"/>
        <item m="1" x="1266"/>
        <item m="1" x="1031"/>
        <item m="1" x="1044"/>
        <item m="1" x="644"/>
        <item m="1" x="467"/>
        <item m="1" x="500"/>
        <item m="1" x="512"/>
        <item m="1" x="1364"/>
        <item m="1" x="790"/>
        <item m="1" x="213"/>
        <item m="1" x="468"/>
        <item m="1" x="209"/>
        <item m="1" x="1083"/>
        <item m="1" x="628"/>
        <item m="1" x="99"/>
        <item m="1" x="346"/>
        <item m="1" x="1203"/>
        <item m="1" x="554"/>
        <item m="1" x="528"/>
        <item m="1" x="1216"/>
        <item m="1" x="874"/>
        <item m="1" x="1309"/>
        <item m="1" x="1077"/>
        <item m="1" x="1303"/>
        <item m="1" x="147"/>
        <item m="1" x="1176"/>
        <item m="1" x="819"/>
        <item m="1" x="525"/>
        <item m="1" x="433"/>
        <item m="1" x="876"/>
        <item m="1" x="830"/>
        <item m="1" x="580"/>
        <item m="1" x="801"/>
        <item m="1" x="1218"/>
        <item m="1" x="510"/>
        <item m="1" x="308"/>
        <item m="1" x="1173"/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6" outline="0" showAll="0" defaultSubtotal="0">
      <items count="386">
        <item m="1" x="165"/>
        <item m="1" x="328"/>
        <item m="1" x="111"/>
        <item m="1" x="50"/>
        <item m="1" x="381"/>
        <item m="1" x="105"/>
        <item m="1" x="205"/>
        <item m="1" x="268"/>
        <item m="1" x="367"/>
        <item m="1" x="146"/>
        <item m="1" x="305"/>
        <item m="1" x="88"/>
        <item m="1" x="251"/>
        <item m="1" x="26"/>
        <item m="1" x="187"/>
        <item m="1" x="218"/>
        <item m="1" x="377"/>
        <item m="1" x="158"/>
        <item m="1" x="317"/>
        <item m="1" x="101"/>
        <item m="1" x="263"/>
        <item m="1" x="39"/>
        <item m="1" x="199"/>
        <item m="1" x="362"/>
        <item m="1" x="142"/>
        <item m="1" x="301"/>
        <item m="1" x="82"/>
        <item m="1" x="245"/>
        <item m="1" x="19"/>
        <item m="1" x="182"/>
        <item m="1" x="346"/>
        <item m="1" x="129"/>
        <item m="1" x="286"/>
        <item m="1" x="66"/>
        <item m="1" x="228"/>
        <item m="1" x="2"/>
        <item m="1" x="166"/>
        <item m="1" x="329"/>
        <item m="1" x="112"/>
        <item m="1" x="273"/>
        <item m="1" x="51"/>
        <item m="1" x="240"/>
        <item m="1" x="14"/>
        <item m="1" x="177"/>
        <item m="1" x="341"/>
        <item m="1" x="281"/>
        <item m="1" x="61"/>
        <item m="1" x="382"/>
        <item m="1" x="160"/>
        <item m="1" x="323"/>
        <item m="1" x="106"/>
        <item m="1" x="269"/>
        <item m="1" x="206"/>
        <item m="1" x="368"/>
        <item m="1" x="147"/>
        <item m="1" x="306"/>
        <item m="1" x="89"/>
        <item m="1" x="252"/>
        <item m="1" x="188"/>
        <item m="1" x="352"/>
        <item m="1" x="292"/>
        <item m="1" x="72"/>
        <item m="1" x="233"/>
        <item m="1" x="172"/>
        <item m="1" x="335"/>
        <item m="1" x="119"/>
        <item m="1" x="200"/>
        <item m="1" x="83"/>
        <item m="1" x="246"/>
        <item m="1" x="20"/>
        <item m="1" x="183"/>
        <item m="1" x="347"/>
        <item m="1" x="130"/>
        <item m="1" x="67"/>
        <item m="1" x="229"/>
        <item m="1" x="3"/>
        <item m="1" x="167"/>
        <item m="1" x="330"/>
        <item m="1" x="113"/>
        <item m="1" x="52"/>
        <item m="1" x="212"/>
        <item m="1" x="372"/>
        <item m="1" x="152"/>
        <item m="1" x="311"/>
        <item m="1" x="96"/>
        <item m="1" x="258"/>
        <item m="1" x="33"/>
        <item m="1" x="195"/>
        <item m="1" x="358"/>
        <item m="1" x="139"/>
        <item m="1" x="297"/>
        <item m="1" x="161"/>
        <item m="1" x="324"/>
        <item m="1" x="45"/>
        <item m="1" x="369"/>
        <item m="1" x="148"/>
        <item m="1" x="90"/>
        <item m="1" x="253"/>
        <item m="1" x="27"/>
        <item m="1" x="189"/>
        <item m="1" x="353"/>
        <item m="1" x="135"/>
        <item m="1" x="73"/>
        <item m="1" x="234"/>
        <item m="1" x="9"/>
        <item m="1" x="173"/>
        <item m="1" x="336"/>
        <item m="1" x="120"/>
        <item m="1" x="278"/>
        <item m="1" x="56"/>
        <item m="1" x="219"/>
        <item m="1" x="378"/>
        <item m="1" x="159"/>
        <item m="1" x="318"/>
        <item m="1" x="102"/>
        <item m="1" x="264"/>
        <item m="1" x="40"/>
        <item m="1" x="131"/>
        <item m="1" x="287"/>
        <item m="1" x="68"/>
        <item m="1" x="4"/>
        <item m="1" x="331"/>
        <item m="1" x="114"/>
        <item m="1" x="274"/>
        <item m="1" x="53"/>
        <item m="1" x="213"/>
        <item m="1" x="373"/>
        <item m="1" x="153"/>
        <item m="1" x="312"/>
        <item m="1" x="97"/>
        <item m="1" x="259"/>
        <item m="1" x="34"/>
        <item m="1" x="196"/>
        <item m="1" x="359"/>
        <item m="1" x="298"/>
        <item m="1" x="241"/>
        <item m="1" x="15"/>
        <item m="1" x="178"/>
        <item m="1" x="342"/>
        <item m="1" x="125"/>
        <item m="1" x="282"/>
        <item m="1" x="62"/>
        <item m="1" x="223"/>
        <item m="1" x="91"/>
        <item m="1" x="254"/>
        <item m="1" x="28"/>
        <item m="1" x="190"/>
        <item m="1" x="354"/>
        <item m="1" x="136"/>
        <item m="1" x="293"/>
        <item m="1" x="74"/>
        <item m="1" x="235"/>
        <item m="1" x="279"/>
        <item m="1" x="57"/>
        <item m="1" x="220"/>
        <item m="1" x="379"/>
        <item m="1" x="319"/>
        <item m="1" x="103"/>
        <item m="1" x="265"/>
        <item m="1" x="41"/>
        <item m="1" x="201"/>
        <item m="1" x="363"/>
        <item m="1" x="143"/>
        <item m="1" x="84"/>
        <item m="1" x="247"/>
        <item m="1" x="21"/>
        <item m="1" x="348"/>
        <item m="1" x="214"/>
        <item m="1" x="374"/>
        <item m="1" x="154"/>
        <item m="1" x="313"/>
        <item m="1" x="98"/>
        <item m="1" x="260"/>
        <item m="1" x="35"/>
        <item m="1" x="140"/>
        <item m="1" x="299"/>
        <item m="1" x="79"/>
        <item m="1" x="242"/>
        <item m="1" x="16"/>
        <item m="1" x="179"/>
        <item m="1" x="343"/>
        <item m="1" x="126"/>
        <item m="1" x="283"/>
        <item m="1" x="63"/>
        <item m="1" x="224"/>
        <item m="1" x="162"/>
        <item m="1" x="325"/>
        <item m="1" x="107"/>
        <item m="1" x="270"/>
        <item m="1" x="46"/>
        <item m="1" x="207"/>
        <item m="1" x="149"/>
        <item m="1" x="307"/>
        <item m="1" x="10"/>
        <item m="1" x="337"/>
        <item m="1" x="121"/>
        <item m="1" x="58"/>
        <item m="1" x="221"/>
        <item m="1" x="320"/>
        <item m="1" x="104"/>
        <item m="1" x="42"/>
        <item m="1" x="202"/>
        <item m="1" x="364"/>
        <item m="1" x="144"/>
        <item m="1" x="302"/>
        <item m="1" x="85"/>
        <item m="1" x="248"/>
        <item m="1" x="22"/>
        <item m="1" x="184"/>
        <item m="1" x="132"/>
        <item m="1" x="288"/>
        <item m="1" x="69"/>
        <item m="1" x="5"/>
        <item m="1" x="168"/>
        <item m="1" x="332"/>
        <item m="1" x="115"/>
        <item m="1" x="360"/>
        <item m="1" x="80"/>
        <item m="1" x="243"/>
        <item m="1" x="17"/>
        <item m="1" x="180"/>
        <item m="1" x="344"/>
        <item m="1" x="127"/>
        <item m="1" x="64"/>
        <item m="1" x="225"/>
        <item m="1" x="383"/>
        <item m="1" x="163"/>
        <item m="1" x="326"/>
        <item m="1" x="108"/>
        <item m="1" x="47"/>
        <item m="1" x="208"/>
        <item m="1" x="150"/>
        <item m="1" x="308"/>
        <item m="1" x="92"/>
        <item m="1" x="29"/>
        <item m="1" x="191"/>
        <item m="1" x="355"/>
        <item m="1" x="137"/>
        <item m="1" x="294"/>
        <item m="1" x="75"/>
        <item m="1" x="236"/>
        <item m="1" x="321"/>
        <item m="1" x="266"/>
        <item m="1" x="43"/>
        <item m="1" x="203"/>
        <item m="1" x="365"/>
        <item m="1" x="303"/>
        <item m="1" x="86"/>
        <item m="1" x="249"/>
        <item m="1" x="23"/>
        <item m="1" x="185"/>
        <item m="1" x="349"/>
        <item m="1" x="289"/>
        <item m="1" x="70"/>
        <item m="1" x="230"/>
        <item m="1" x="6"/>
        <item m="1" x="169"/>
        <item m="1" x="333"/>
        <item m="1" x="116"/>
        <item m="1" x="275"/>
        <item m="1" x="54"/>
        <item m="1" x="215"/>
        <item m="1" x="155"/>
        <item m="1" x="314"/>
        <item m="1" x="261"/>
        <item m="1" x="284"/>
        <item m="1" x="36"/>
        <item m="1" x="65"/>
        <item m="1" x="226"/>
        <item m="1" x="384"/>
        <item m="1" x="327"/>
        <item m="1" x="109"/>
        <item m="1" x="271"/>
        <item m="1" x="48"/>
        <item m="1" x="209"/>
        <item m="1" x="370"/>
        <item m="1" x="309"/>
        <item m="1" x="93"/>
        <item m="1" x="255"/>
        <item m="1" x="30"/>
        <item m="1" x="192"/>
        <item m="1" x="356"/>
        <item m="1" x="295"/>
        <item m="1" x="76"/>
        <item m="1" x="237"/>
        <item m="1" x="11"/>
        <item m="1" x="174"/>
        <item m="1" x="338"/>
        <item m="1" x="122"/>
        <item m="1" x="280"/>
        <item m="1" x="59"/>
        <item m="1" x="222"/>
        <item m="1" x="380"/>
        <item m="1" x="322"/>
        <item m="1" x="267"/>
        <item m="1" x="44"/>
        <item m="1" x="204"/>
        <item m="1" x="366"/>
        <item m="1" x="145"/>
        <item m="1" x="304"/>
        <item m="1" x="87"/>
        <item m="1" x="24"/>
        <item m="1" x="350"/>
        <item m="1" x="133"/>
        <item m="1" x="290"/>
        <item m="1" x="231"/>
        <item m="1" x="7"/>
        <item m="1" x="170"/>
        <item m="1" x="117"/>
        <item m="1" x="276"/>
        <item m="1" x="216"/>
        <item m="1" x="375"/>
        <item m="1" x="156"/>
        <item m="1" x="99"/>
        <item m="1" x="315"/>
        <item m="1" x="262"/>
        <item m="1" x="37"/>
        <item m="1" x="197"/>
        <item m="1" x="285"/>
        <item m="1" x="227"/>
        <item m="1" x="385"/>
        <item m="1" x="164"/>
        <item m="1" x="110"/>
        <item m="1" x="272"/>
        <item m="1" x="49"/>
        <item m="1" x="210"/>
        <item m="1" x="371"/>
        <item m="1" x="151"/>
        <item m="1" x="94"/>
        <item m="1" x="256"/>
        <item m="1" x="31"/>
        <item m="1" x="193"/>
        <item m="1" x="357"/>
        <item m="1" x="77"/>
        <item m="1" x="238"/>
        <item m="1" x="12"/>
        <item m="1" x="175"/>
        <item m="1" x="339"/>
        <item m="1" x="123"/>
        <item m="1" x="60"/>
        <item m="1" x="250"/>
        <item m="1" x="25"/>
        <item m="1" x="186"/>
        <item m="1" x="351"/>
        <item m="1" x="134"/>
        <item m="1" x="291"/>
        <item m="1" x="71"/>
        <item m="1" x="232"/>
        <item m="1" x="8"/>
        <item m="1" x="171"/>
        <item m="1" x="334"/>
        <item m="1" x="118"/>
        <item m="1" x="277"/>
        <item m="1" x="55"/>
        <item m="1" x="217"/>
        <item m="1" x="376"/>
        <item m="1" x="157"/>
        <item m="1" x="316"/>
        <item m="1" x="100"/>
        <item m="1" x="38"/>
        <item m="1" x="198"/>
        <item m="1" x="361"/>
        <item m="1" x="141"/>
        <item m="1" x="300"/>
        <item m="1" x="81"/>
        <item m="1" x="244"/>
        <item m="1" x="18"/>
        <item m="1" x="181"/>
        <item m="1" x="345"/>
        <item m="1" x="128"/>
        <item m="1" x="211"/>
        <item m="1" x="310"/>
        <item m="1" x="95"/>
        <item m="1" x="257"/>
        <item m="1" x="32"/>
        <item m="1" x="194"/>
        <item m="1" x="138"/>
        <item m="1" x="296"/>
        <item m="1" x="78"/>
        <item m="1" x="239"/>
        <item m="1" x="13"/>
        <item m="1" x="176"/>
        <item m="1" x="340"/>
        <item m="1" x="124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52">
        <item m="1" x="344"/>
        <item m="1" x="598"/>
        <item m="1" x="640"/>
        <item m="1" x="734"/>
        <item m="1" x="163"/>
        <item m="1" x="130"/>
        <item m="1" x="257"/>
        <item m="1" x="96"/>
        <item m="1" x="371"/>
        <item m="1" x="273"/>
        <item m="1" x="380"/>
        <item m="1" x="590"/>
        <item m="1" x="154"/>
        <item m="1" x="4"/>
        <item m="1" x="433"/>
        <item m="1" x="551"/>
        <item m="1" x="376"/>
        <item m="1" x="395"/>
        <item m="1" x="357"/>
        <item m="1" x="1203"/>
        <item m="1" x="75"/>
        <item m="1" x="186"/>
        <item m="1" x="1037"/>
        <item m="1" x="258"/>
        <item m="1" x="296"/>
        <item m="1" x="517"/>
        <item m="1" x="155"/>
        <item m="1" x="737"/>
        <item m="1" x="152"/>
        <item m="1" x="348"/>
        <item m="1" x="386"/>
        <item m="1" x="202"/>
        <item m="1" x="206"/>
        <item m="1" x="222"/>
        <item m="1" x="1216"/>
        <item m="1" x="1112"/>
        <item m="1" x="542"/>
        <item m="1" x="848"/>
        <item m="1" x="218"/>
        <item m="1" x="486"/>
        <item m="1" x="510"/>
        <item m="1" x="777"/>
        <item m="1" x="649"/>
        <item m="1" x="167"/>
        <item m="1" x="753"/>
        <item m="1" x="732"/>
        <item m="1" x="713"/>
        <item m="1" x="574"/>
        <item m="1" x="746"/>
        <item m="1" x="663"/>
        <item m="1" x="76"/>
        <item m="1" x="150"/>
        <item m="1" x="1026"/>
        <item m="1" x="1168"/>
        <item m="1" x="774"/>
        <item m="1" x="233"/>
        <item m="1" x="1011"/>
        <item m="1" x="1139"/>
        <item m="1" x="290"/>
        <item m="1" x="938"/>
        <item m="1" x="416"/>
        <item m="1" x="184"/>
        <item m="1" x="509"/>
        <item m="1" x="618"/>
        <item m="1" x="404"/>
        <item m="1" x="918"/>
        <item m="1" x="111"/>
        <item m="1" x="966"/>
        <item m="1" x="173"/>
        <item m="1" x="792"/>
        <item m="1" x="482"/>
        <item m="1" x="424"/>
        <item m="1" x="592"/>
        <item m="1" x="566"/>
        <item m="1" x="361"/>
        <item m="1" x="61"/>
        <item m="1" x="1070"/>
        <item m="1" x="124"/>
        <item m="1" x="106"/>
        <item m="1" x="716"/>
        <item m="1" x="1120"/>
        <item m="1" x="698"/>
        <item m="1" x="744"/>
        <item m="1" x="812"/>
        <item m="1" x="568"/>
        <item m="1" x="805"/>
        <item m="1" x="109"/>
        <item m="1" x="799"/>
        <item m="1" x="1222"/>
        <item m="1" x="507"/>
        <item m="1" x="483"/>
        <item m="1" x="557"/>
        <item m="1" x="1163"/>
        <item m="1" x="487"/>
        <item m="1" x="563"/>
        <item m="1" x="283"/>
        <item m="1" x="491"/>
        <item m="1" x="340"/>
        <item m="1" x="321"/>
        <item m="1" x="364"/>
        <item m="1" x="1050"/>
        <item m="1" x="307"/>
        <item m="1" x="1229"/>
        <item m="1" x="125"/>
        <item m="1" x="393"/>
        <item m="1" x="250"/>
        <item m="1" x="213"/>
        <item m="1" x="1005"/>
        <item m="1" x="198"/>
        <item m="1" x="1235"/>
        <item m="1" x="411"/>
        <item m="1" x="402"/>
        <item m="1" x="605"/>
        <item m="1" x="695"/>
        <item m="1" x="1223"/>
        <item m="1" x="704"/>
        <item m="1" x="940"/>
        <item m="1" x="333"/>
        <item m="1" x="1210"/>
        <item m="1" x="811"/>
        <item m="1" x="789"/>
        <item m="1" x="500"/>
        <item m="1" x="902"/>
        <item m="1" x="651"/>
        <item m="1" x="729"/>
        <item m="1" x="564"/>
        <item m="1" x="581"/>
        <item m="1" x="98"/>
        <item m="1" x="917"/>
        <item m="1" x="711"/>
        <item m="1" x="1233"/>
        <item m="1" x="1123"/>
        <item m="1" x="442"/>
        <item m="1" x="815"/>
        <item m="1" x="153"/>
        <item m="1" x="790"/>
        <item m="1" x="354"/>
        <item m="1" x="829"/>
        <item m="1" x="699"/>
        <item m="1" x="60"/>
        <item m="1" x="1065"/>
        <item m="1" x="246"/>
        <item m="1" x="977"/>
        <item m="1" x="784"/>
        <item m="1" x="1054"/>
        <item m="1" x="276"/>
        <item m="1" x="872"/>
        <item m="1" x="1178"/>
        <item m="1" x="976"/>
        <item m="1" x="722"/>
        <item m="1" x="874"/>
        <item m="1" x="831"/>
        <item m="1" x="766"/>
        <item m="1" x="28"/>
        <item m="1" x="705"/>
        <item m="1" x="871"/>
        <item m="1" x="453"/>
        <item m="1" x="814"/>
        <item m="1" x="832"/>
        <item m="1" x="865"/>
        <item m="1" x="1152"/>
        <item m="1" x="1062"/>
        <item m="1" x="843"/>
        <item m="1" x="733"/>
        <item m="1" x="1048"/>
        <item m="1" x="1182"/>
        <item m="1" x="536"/>
        <item m="1" x="676"/>
        <item m="1" x="498"/>
        <item m="1" x="912"/>
        <item m="1" x="1030"/>
        <item m="1" x="751"/>
        <item m="1" x="588"/>
        <item m="1" x="59"/>
        <item m="1" x="1006"/>
        <item m="1" x="1191"/>
        <item m="1" x="546"/>
        <item m="1" x="992"/>
        <item m="1" x="923"/>
        <item m="1" x="1117"/>
        <item m="1" x="1073"/>
        <item m="1" x="1161"/>
        <item m="1" x="1147"/>
        <item m="1" x="1240"/>
        <item m="1" x="1102"/>
        <item m="1" x="650"/>
        <item m="1" x="981"/>
        <item m="1" x="1000"/>
        <item m="1" x="387"/>
        <item m="1" x="242"/>
        <item m="1" x="576"/>
        <item m="1" x="315"/>
        <item m="1" x="368"/>
        <item m="1" x="942"/>
        <item m="1" x="856"/>
        <item m="1" x="1071"/>
        <item m="1" x="203"/>
        <item m="1" x="631"/>
        <item m="1" x="873"/>
        <item m="1" x="1217"/>
        <item m="1" x="129"/>
        <item m="1" x="151"/>
        <item m="1" x="261"/>
        <item m="1" x="280"/>
        <item m="1" x="136"/>
        <item m="1" x="1075"/>
        <item m="1" x="1084"/>
        <item m="1" x="157"/>
        <item m="1" x="1045"/>
        <item m="1" x="176"/>
        <item m="1" x="458"/>
        <item m="1" x="352"/>
        <item m="1" x="161"/>
        <item m="1" x="336"/>
        <item m="1" x="998"/>
        <item m="1" x="1206"/>
        <item m="1" x="1174"/>
        <item m="1" x="1068"/>
        <item m="1" x="1131"/>
        <item m="1" x="91"/>
        <item m="1" x="205"/>
        <item m="1" x="201"/>
        <item m="1" x="24"/>
        <item m="1" x="379"/>
        <item m="1" x="50"/>
        <item m="1" x="70"/>
        <item m="1" x="1042"/>
        <item m="1" x="573"/>
        <item m="1" x="489"/>
        <item m="1" x="469"/>
        <item m="1" x="495"/>
        <item m="1" x="541"/>
        <item m="1" x="558"/>
        <item m="1" x="417"/>
        <item m="1" x="466"/>
        <item m="1" x="776"/>
        <item m="1" x="317"/>
        <item m="1" x="74"/>
        <item m="1" x="145"/>
        <item m="1" x="381"/>
        <item m="1" x="936"/>
        <item m="1" x="437"/>
        <item m="1" x="208"/>
        <item m="1" x="1188"/>
        <item m="1" x="37"/>
        <item m="1" x="617"/>
        <item m="1" x="622"/>
        <item m="1" x="10"/>
        <item m="1" x="1113"/>
        <item m="1" x="324"/>
        <item m="1" x="582"/>
        <item m="1" x="630"/>
        <item m="1" x="785"/>
        <item m="1" x="1106"/>
        <item m="1" x="660"/>
        <item m="1" x="968"/>
        <item m="1" x="1074"/>
        <item m="1" x="781"/>
        <item m="1" x="826"/>
        <item m="1" x="808"/>
        <item m="1" x="802"/>
        <item m="1" x="757"/>
        <item m="1" x="937"/>
        <item m="1" x="960"/>
        <item m="1" x="1028"/>
        <item m="1" x="996"/>
        <item m="1" x="1055"/>
        <item m="1" x="980"/>
        <item m="1" x="1205"/>
        <item m="1" x="714"/>
        <item m="1" x="1200"/>
        <item m="1" x="979"/>
        <item m="1" x="585"/>
        <item m="1" x="893"/>
        <item m="1" x="1114"/>
        <item m="1" x="982"/>
        <item m="1" x="1170"/>
        <item m="1" x="796"/>
        <item m="1" x="608"/>
        <item m="1" x="890"/>
        <item m="1" x="1081"/>
        <item m="1" x="956"/>
        <item m="1" x="434"/>
        <item m="1" x="284"/>
        <item m="1" x="703"/>
        <item m="1" x="39"/>
        <item m="1" x="816"/>
        <item m="1" x="791"/>
        <item m="1" x="461"/>
        <item m="1" x="388"/>
        <item m="1" x="1179"/>
        <item m="1" x="903"/>
        <item m="1" x="174"/>
        <item m="1" x="673"/>
        <item m="1" x="655"/>
        <item m="1" x="997"/>
        <item m="1" x="772"/>
        <item m="1" x="514"/>
        <item m="1" x="866"/>
        <item m="1" x="906"/>
        <item m="1" x="638"/>
        <item m="1" x="501"/>
        <item m="1" x="880"/>
        <item m="1" x="963"/>
        <item m="1" x="565"/>
        <item m="1" x="1059"/>
        <item m="1" x="1002"/>
        <item m="1" x="1127"/>
        <item m="1" x="885"/>
        <item m="1" x="901"/>
        <item m="1" x="926"/>
        <item m="1" x="855"/>
        <item m="1" x="970"/>
        <item m="1" x="1092"/>
        <item m="1" x="985"/>
        <item m="1" x="854"/>
        <item m="1" x="771"/>
        <item m="1" x="920"/>
        <item m="1" x="372"/>
        <item m="1" x="731"/>
        <item m="1" x="1158"/>
        <item m="1" x="1137"/>
        <item m="1" x="900"/>
        <item m="1" x="941"/>
        <item m="1" x="971"/>
        <item m="1" x="990"/>
        <item m="1" x="137"/>
        <item m="1" x="355"/>
        <item m="1" x="925"/>
        <item m="1" x="758"/>
        <item m="1" x="665"/>
        <item m="1" x="26"/>
        <item m="1" x="522"/>
        <item m="1" x="580"/>
        <item m="1" x="119"/>
        <item m="1" x="1186"/>
        <item m="1" x="86"/>
        <item m="1" x="367"/>
        <item m="1" x="1201"/>
        <item m="1" x="718"/>
        <item m="1" x="736"/>
        <item m="1" x="768"/>
        <item m="1" x="1038"/>
        <item m="1" x="1234"/>
        <item m="1" x="1183"/>
        <item m="1" x="87"/>
        <item m="1" x="1010"/>
        <item m="1" x="1076"/>
        <item m="1" x="759"/>
        <item m="1" x="1032"/>
        <item m="1" x="1140"/>
        <item m="1" x="783"/>
        <item m="1" x="1031"/>
        <item m="1" x="1040"/>
        <item m="1" x="1046"/>
        <item m="1" x="474"/>
        <item m="1" x="412"/>
        <item m="1" x="562"/>
        <item m="1" x="178"/>
        <item m="1" x="1133"/>
        <item m="1" x="428"/>
        <item m="1" x="225"/>
        <item m="1" x="391"/>
        <item m="1" x="165"/>
        <item m="1" x="712"/>
        <item m="1" x="1125"/>
        <item m="1" x="42"/>
        <item m="1" x="1145"/>
        <item m="1" x="342"/>
        <item m="1" x="262"/>
        <item m="1" x="103"/>
        <item m="1" x="519"/>
        <item m="1" x="41"/>
        <item m="1" x="143"/>
        <item m="1" x="646"/>
        <item m="1" x="625"/>
        <item m="1" x="248"/>
        <item m="1" x="190"/>
        <item m="1" x="1007"/>
        <item m="1" x="43"/>
        <item m="1" x="78"/>
        <item m="1" x="370"/>
        <item m="1" x="408"/>
        <item m="1" x="1111"/>
        <item m="1" x="743"/>
        <item m="1" x="497"/>
        <item m="1" x="81"/>
        <item m="1" x="747"/>
        <item m="1" x="320"/>
        <item m="1" x="169"/>
        <item m="1" x="409"/>
        <item m="1" x="1236"/>
        <item m="1" x="1136"/>
        <item m="1" x="116"/>
        <item m="1" x="1121"/>
        <item m="1" x="362"/>
        <item m="1" x="1093"/>
        <item m="1" x="11"/>
        <item m="1" x="1072"/>
        <item m="1" x="1215"/>
        <item m="1" x="1193"/>
        <item m="1" x="319"/>
        <item m="1" x="219"/>
        <item m="1" x="1251"/>
        <item m="1" x="285"/>
        <item m="1" x="272"/>
        <item m="1" x="140"/>
        <item m="1" x="1034"/>
        <item m="1" x="471"/>
        <item m="1" x="476"/>
        <item m="1" x="870"/>
        <item m="1" x="518"/>
        <item m="1" x="133"/>
        <item m="1" x="239"/>
        <item m="1" x="252"/>
        <item m="1" x="683"/>
        <item m="1" x="148"/>
        <item m="1" x="1157"/>
        <item m="1" x="659"/>
        <item m="1" x="413"/>
        <item m="1" x="432"/>
        <item m="1" x="102"/>
        <item m="1" x="267"/>
        <item m="1" x="468"/>
        <item m="1" x="316"/>
        <item m="1" x="123"/>
        <item m="1" x="944"/>
        <item m="1" x="1164"/>
        <item m="1" x="1020"/>
        <item m="1" x="30"/>
        <item m="1" x="989"/>
        <item m="1" x="661"/>
        <item m="1" x="967"/>
        <item m="1" x="794"/>
        <item m="1" x="1185"/>
        <item m="1" x="334"/>
        <item m="1" x="282"/>
        <item m="1" x="249"/>
        <item m="1" x="858"/>
        <item m="1" x="951"/>
        <item m="1" x="786"/>
        <item m="1" x="887"/>
        <item m="1" x="601"/>
        <item m="1" x="575"/>
        <item m="1" x="949"/>
        <item m="1" x="300"/>
        <item m="1" x="278"/>
        <item m="1" x="1159"/>
        <item m="1" x="927"/>
        <item m="1" x="1138"/>
        <item m="1" x="606"/>
        <item m="1" x="830"/>
        <item m="1" x="929"/>
        <item m="1" x="721"/>
        <item m="1" x="975"/>
        <item m="1" x="1094"/>
        <item m="1" x="881"/>
        <item m="1" x="957"/>
        <item m="1" x="467"/>
        <item m="1" x="739"/>
        <item m="1" x="570"/>
        <item m="1" x="1196"/>
        <item m="1" x="946"/>
        <item m="1" x="1143"/>
        <item m="1" x="44"/>
        <item m="1" x="965"/>
        <item m="1" x="236"/>
        <item m="1" x="964"/>
        <item m="1" x="494"/>
        <item m="1" x="1165"/>
        <item m="1" x="1013"/>
        <item m="1" x="800"/>
        <item m="1" x="373"/>
        <item m="1" x="770"/>
        <item m="1" x="961"/>
        <item m="1" x="577"/>
        <item m="1" x="610"/>
        <item m="1" x="993"/>
        <item m="1" x="679"/>
        <item m="1" x="674"/>
        <item m="1" x="1228"/>
        <item m="1" x="675"/>
        <item m="1" x="104"/>
        <item m="1" x="1134"/>
        <item m="1" x="291"/>
        <item m="1" x="141"/>
        <item m="1" x="778"/>
        <item m="1" x="211"/>
        <item m="1" x="700"/>
        <item m="1" x="490"/>
        <item m="1" x="1118"/>
        <item m="1" x="748"/>
        <item m="1" x="681"/>
        <item m="1" x="642"/>
        <item m="1" x="594"/>
        <item m="1" x="656"/>
        <item m="1" x="822"/>
        <item m="1" x="1089"/>
        <item m="1" x="629"/>
        <item m="1" x="331"/>
        <item m="1" x="788"/>
        <item m="1" x="356"/>
        <item m="1" x="349"/>
        <item m="1" x="297"/>
        <item m="1" x="1141"/>
        <item m="1" x="251"/>
        <item m="1" x="584"/>
        <item m="1" x="343"/>
        <item m="1" x="844"/>
        <item m="1" x="972"/>
        <item m="1" x="53"/>
        <item m="1" x="359"/>
        <item m="1" x="875"/>
        <item m="1" x="69"/>
        <item m="1" x="5"/>
        <item m="1" x="825"/>
        <item m="1" x="401"/>
        <item m="1" x="131"/>
        <item m="1" x="1218"/>
        <item m="1" x="97"/>
        <item m="1" x="99"/>
        <item m="1" x="520"/>
        <item m="1" x="787"/>
        <item m="1" x="1027"/>
        <item m="1" x="62"/>
        <item m="1" x="327"/>
        <item m="1" x="310"/>
        <item m="1" x="894"/>
        <item m="1" x="847"/>
        <item m="1" x="511"/>
        <item m="1" x="823"/>
        <item m="1" x="440"/>
        <item m="1" x="1103"/>
        <item m="1" x="1063"/>
        <item m="1" x="1129"/>
        <item m="1" x="350"/>
        <item m="1" x="449"/>
        <item m="1" x="25"/>
        <item m="1" x="281"/>
        <item m="1" x="484"/>
        <item m="1" x="726"/>
        <item m="1" x="1172"/>
        <item m="1" x="988"/>
        <item m="1" x="1231"/>
        <item m="1" x="71"/>
        <item m="1" x="117"/>
        <item m="1" x="430"/>
        <item m="1" x="612"/>
        <item m="1" x="986"/>
        <item m="1" x="347"/>
        <item m="1" x="508"/>
        <item m="1" x="529"/>
        <item m="1" x="149"/>
        <item m="1" x="134"/>
        <item m="1" x="633"/>
        <item m="1" x="910"/>
        <item m="1" x="1122"/>
        <item m="1" x="1024"/>
        <item m="1" x="189"/>
        <item m="1" x="254"/>
        <item m="1" x="727"/>
        <item m="1" x="1099"/>
        <item m="1" x="303"/>
        <item m="1" x="623"/>
        <item m="1" x="516"/>
        <item m="1" x="555"/>
        <item m="1" x="289"/>
        <item m="1" x="227"/>
        <item m="1" x="524"/>
        <item m="1" x="544"/>
        <item m="1" x="974"/>
        <item m="1" x="755"/>
        <item m="1" x="859"/>
        <item m="1" x="456"/>
        <item m="1" x="911"/>
        <item m="1" x="933"/>
        <item m="1" x="724"/>
        <item m="1" x="647"/>
        <item m="1" x="690"/>
        <item m="1" x="682"/>
        <item m="1" x="399"/>
        <item m="1" x="715"/>
        <item m="1" x="644"/>
        <item m="1" x="543"/>
        <item m="1" x="572"/>
        <item m="1" x="560"/>
        <item m="1" x="553"/>
        <item m="1" x="685"/>
        <item m="1" x="599"/>
        <item m="1" x="31"/>
        <item m="1" x="895"/>
        <item m="1" x="662"/>
        <item m="1" x="559"/>
        <item m="1" x="597"/>
        <item m="1" x="1066"/>
        <item m="1" x="760"/>
        <item m="1" x="838"/>
        <item m="1" x="666"/>
        <item m="1" x="740"/>
        <item m="1" x="502"/>
        <item m="1" x="684"/>
        <item m="1" x="954"/>
        <item m="1" x="100"/>
        <item m="1" x="298"/>
        <item m="1" x="648"/>
        <item m="1" x="101"/>
        <item m="1" x="694"/>
        <item m="1" x="707"/>
        <item m="1" x="463"/>
        <item m="1" x="232"/>
        <item m="1" x="604"/>
        <item m="1" x="983"/>
        <item m="1" x="1057"/>
        <item m="1" x="1148"/>
        <item m="1" x="886"/>
        <item m="1" x="1124"/>
        <item m="1" x="763"/>
        <item m="1" x="1018"/>
        <item m="1" x="1014"/>
        <item m="1" x="973"/>
        <item m="1" x="578"/>
        <item m="1" x="523"/>
        <item m="1" x="626"/>
        <item m="1" x="571"/>
        <item m="1" x="66"/>
        <item m="1" x="1023"/>
        <item m="1" x="846"/>
        <item m="1" x="779"/>
        <item m="1" x="877"/>
        <item m="1" x="845"/>
        <item m="1" x="1082"/>
        <item m="1" x="338"/>
        <item m="1" x="537"/>
        <item m="1" x="719"/>
        <item m="1" x="567"/>
        <item m="1" x="680"/>
        <item m="1" x="827"/>
        <item m="1" x="860"/>
        <item m="1" x="953"/>
        <item m="1" x="1091"/>
        <item m="1" x="552"/>
        <item m="1" x="930"/>
        <item m="1" x="1135"/>
        <item m="1" x="34"/>
        <item m="1" x="1237"/>
        <item m="1" x="603"/>
        <item m="1" x="1033"/>
        <item m="1" x="1209"/>
        <item m="1" x="245"/>
        <item m="1" x="162"/>
        <item m="1" x="852"/>
        <item m="1" x="535"/>
        <item m="1" x="1116"/>
        <item m="1" x="160"/>
        <item m="1" x="244"/>
        <item m="1" x="962"/>
        <item m="1" x="204"/>
        <item m="1" x="224"/>
        <item m="1" x="868"/>
        <item m="1" x="185"/>
        <item m="1" x="1035"/>
        <item m="1" x="849"/>
        <item m="1" x="1067"/>
        <item m="1" x="995"/>
        <item m="1" x="27"/>
        <item m="1" x="1015"/>
        <item m="1" x="804"/>
        <item m="1" x="6"/>
        <item m="1" x="121"/>
        <item m="1" x="118"/>
        <item m="1" x="1016"/>
        <item m="1" x="897"/>
        <item m="1" x="882"/>
        <item m="1" x="63"/>
        <item m="1" x="314"/>
        <item m="1" x="1036"/>
        <item m="1" x="1012"/>
        <item m="1" x="1100"/>
        <item m="1" x="191"/>
        <item m="1" x="107"/>
        <item m="1" x="56"/>
        <item m="1" x="1173"/>
        <item m="1" x="1197"/>
        <item m="1" x="85"/>
        <item m="1" x="723"/>
        <item m="1" x="196"/>
        <item m="1" x="183"/>
        <item m="1" x="1247"/>
        <item m="1" x="540"/>
        <item m="1" x="504"/>
        <item m="1" x="378"/>
        <item m="1" x="499"/>
        <item m="1" x="480"/>
        <item m="1" x="670"/>
        <item m="1" x="769"/>
        <item m="1" x="45"/>
        <item m="1" x="294"/>
        <item m="1" x="29"/>
        <item m="1" x="454"/>
        <item m="1" x="878"/>
        <item m="1" x="1108"/>
        <item m="1" x="263"/>
        <item m="1" x="1104"/>
        <item m="1" x="200"/>
        <item m="1" x="810"/>
        <item m="1" x="1232"/>
        <item m="1" x="15"/>
        <item m="1" x="1077"/>
        <item m="1" x="1194"/>
        <item m="1" x="1095"/>
        <item m="1" x="1051"/>
        <item m="1" x="1243"/>
        <item m="1" x="596"/>
        <item m="1" x="752"/>
        <item m="1" x="828"/>
        <item m="1" x="639"/>
        <item m="1" x="13"/>
        <item m="1" x="593"/>
        <item m="1" x="615"/>
        <item m="1" x="534"/>
        <item m="1" x="230"/>
        <item m="1" x="105"/>
        <item m="1" x="407"/>
        <item m="1" x="384"/>
        <item m="1" x="182"/>
        <item m="1" x="360"/>
        <item m="1" x="264"/>
        <item m="1" x="607"/>
        <item m="1" x="48"/>
        <item m="1" x="403"/>
        <item m="1" x="701"/>
        <item m="1" x="1190"/>
        <item m="1" x="609"/>
        <item m="1" x="38"/>
        <item m="1" x="114"/>
        <item m="1" x="209"/>
        <item m="1" x="932"/>
        <item m="1" x="1025"/>
        <item m="1" x="228"/>
        <item m="1" x="268"/>
        <item m="1" x="652"/>
        <item m="1" x="1115"/>
        <item m="1" x="717"/>
        <item m="1" x="850"/>
        <item m="1" x="833"/>
        <item m="1" x="260"/>
        <item m="1" x="447"/>
        <item m="1" x="441"/>
        <item m="1" x="526"/>
        <item m="1" x="279"/>
        <item m="1" x="1162"/>
        <item m="1" x="238"/>
        <item m="1" x="217"/>
        <item m="1" x="1176"/>
        <item m="1" x="896"/>
        <item m="1" x="706"/>
        <item m="1" x="112"/>
        <item m="1" x="821"/>
        <item m="1" x="20"/>
        <item m="1" x="554"/>
        <item m="1" x="824"/>
        <item m="1" x="619"/>
        <item m="1" x="686"/>
        <item m="1" x="637"/>
        <item m="1" x="641"/>
        <item m="1" x="1096"/>
        <item m="1" x="1047"/>
        <item m="1" x="1119"/>
        <item m="1" x="1244"/>
        <item m="1" x="867"/>
        <item m="1" x="836"/>
        <item m="1" x="309"/>
        <item m="1" x="308"/>
        <item m="1" x="1202"/>
        <item m="1" x="864"/>
        <item m="1" x="220"/>
        <item m="1" x="335"/>
        <item m="1" x="235"/>
        <item m="1" x="730"/>
        <item m="1" x="1212"/>
        <item m="1" x="1238"/>
        <item m="1" x="90"/>
        <item m="1" x="797"/>
        <item m="1" x="135"/>
        <item m="1" x="780"/>
        <item m="1" x="243"/>
        <item m="1" x="108"/>
        <item m="1" x="127"/>
        <item m="1" x="431"/>
        <item m="1" x="138"/>
        <item m="1" x="122"/>
        <item m="1" x="1097"/>
        <item m="1" x="406"/>
        <item m="1" x="210"/>
        <item m="1" x="1199"/>
        <item m="1" x="93"/>
        <item m="1" x="1142"/>
        <item m="1" x="363"/>
        <item m="1" x="9"/>
        <item m="1" x="215"/>
        <item m="1" x="240"/>
        <item m="1" x="1105"/>
        <item m="1" x="1177"/>
        <item m="1" x="952"/>
        <item m="1" x="366"/>
        <item m="1" x="8"/>
        <item m="1" x="1085"/>
        <item m="1" x="179"/>
        <item m="1" x="530"/>
        <item m="1" x="1248"/>
        <item m="1" x="146"/>
        <item m="1" x="1181"/>
        <item m="1" x="438"/>
        <item m="1" x="32"/>
        <item m="1" x="533"/>
        <item m="1" x="892"/>
        <item m="1" x="339"/>
        <item m="1" x="351"/>
        <item m="1" x="485"/>
        <item m="1" x="602"/>
        <item m="1" x="400"/>
        <item m="1" x="156"/>
        <item m="1" x="237"/>
        <item m="1" x="643"/>
        <item m="1" x="1207"/>
        <item m="1" x="1150"/>
        <item m="1" x="1225"/>
        <item m="1" x="891"/>
        <item m="1" x="382"/>
        <item m="1" x="422"/>
        <item m="1" x="634"/>
        <item m="1" x="457"/>
        <item m="1" x="556"/>
        <item m="1" x="1249"/>
        <item m="1" x="328"/>
        <item m="1" x="935"/>
        <item m="1" x="1204"/>
        <item m="1" x="1224"/>
        <item m="1" x="46"/>
        <item m="1" x="1149"/>
        <item m="1" x="126"/>
        <item m="1" x="113"/>
        <item m="1" x="888"/>
        <item m="1" x="21"/>
        <item m="1" x="775"/>
        <item m="1" x="947"/>
        <item m="1" x="472"/>
        <item m="1" x="92"/>
        <item m="1" x="312"/>
        <item m="1" x="913"/>
        <item m="1" x="798"/>
        <item m="1" x="905"/>
        <item m="1" x="292"/>
        <item m="1" x="475"/>
        <item m="1" x="583"/>
        <item m="1" x="657"/>
        <item m="1" x="668"/>
        <item m="1" x="862"/>
        <item m="1" x="326"/>
        <item m="1" x="275"/>
        <item m="1" x="274"/>
        <item m="1" x="1128"/>
        <item m="1" x="1160"/>
        <item m="1" x="88"/>
        <item m="1" x="839"/>
        <item m="1" x="1017"/>
        <item m="1" x="741"/>
        <item m="1" x="586"/>
        <item m="1" x="898"/>
        <item m="1" x="1166"/>
        <item m="1" x="742"/>
        <item m="1" x="569"/>
        <item m="1" x="329"/>
        <item m="1" x="840"/>
        <item m="1" x="306"/>
        <item m="1" x="621"/>
        <item m="1" x="47"/>
        <item m="1" x="253"/>
        <item m="1" x="67"/>
        <item m="1" x="515"/>
        <item m="1" x="1008"/>
        <item m="1" x="934"/>
        <item m="1" x="1189"/>
        <item m="1" x="1049"/>
        <item m="1" x="465"/>
        <item m="1" x="658"/>
        <item m="1" x="1004"/>
        <item m="1" x="806"/>
        <item m="1" x="620"/>
        <item m="1" x="1043"/>
        <item m="1" x="1180"/>
        <item m="1" x="1080"/>
        <item m="1" x="226"/>
        <item m="1" x="420"/>
        <item m="1" x="7"/>
        <item m="1" x="33"/>
        <item m="1" x="52"/>
        <item m="1" x="773"/>
        <item m="1" x="756"/>
        <item m="1" x="943"/>
        <item m="1" x="1184"/>
        <item m="1" x="77"/>
        <item m="1" x="271"/>
        <item m="1" x="817"/>
        <item m="1" x="1053"/>
        <item m="1" x="383"/>
        <item m="1" x="444"/>
        <item m="1" x="1130"/>
        <item m="1" x="73"/>
        <item m="1" x="1086"/>
        <item m="1" x="1153"/>
        <item m="1" x="419"/>
        <item m="1" x="313"/>
        <item m="1" x="110"/>
        <item m="1" x="1061"/>
        <item m="1" x="423"/>
        <item m="1" x="439"/>
        <item m="1" x="1151"/>
        <item m="1" x="627"/>
        <item m="1" x="477"/>
        <item m="1" x="1090"/>
        <item m="1" x="667"/>
        <item m="1" x="1195"/>
        <item m="1" x="385"/>
        <item m="1" x="79"/>
        <item m="1" x="446"/>
        <item m="1" x="1088"/>
        <item m="1" x="22"/>
        <item m="1" x="158"/>
        <item m="1" x="591"/>
        <item m="1" x="84"/>
        <item m="1" x="234"/>
        <item m="1" x="978"/>
        <item m="1" x="266"/>
        <item m="1" x="1056"/>
        <item m="1" x="1211"/>
        <item m="1" x="909"/>
        <item m="1" x="35"/>
        <item m="1" x="332"/>
        <item m="1" x="166"/>
        <item m="1" x="299"/>
        <item m="1" x="304"/>
        <item m="1" x="635"/>
        <item m="1" x="295"/>
        <item m="1" x="1022"/>
        <item m="1" x="749"/>
        <item m="1" x="68"/>
        <item m="1" x="82"/>
        <item m="1" x="14"/>
        <item m="1" x="448"/>
        <item m="1" x="392"/>
        <item m="1" x="323"/>
        <item m="1" x="207"/>
        <item m="1" x="168"/>
        <item m="1" x="305"/>
        <item m="1" x="255"/>
        <item m="1" x="288"/>
        <item m="1" x="187"/>
        <item m="1" x="512"/>
        <item m="1" x="89"/>
        <item m="1" x="813"/>
        <item m="1" x="919"/>
        <item m="1" x="435"/>
        <item m="1" x="65"/>
        <item m="1" x="365"/>
        <item m="1" x="414"/>
        <item m="1" x="1001"/>
        <item m="1" x="1087"/>
        <item m="1" x="958"/>
        <item m="1" x="493"/>
        <item m="1" x="1146"/>
        <item m="1" x="374"/>
        <item m="1" x="1167"/>
        <item m="1" x="216"/>
        <item m="1" x="1078"/>
        <item m="1" x="58"/>
        <item m="1" x="1220"/>
        <item m="1" x="548"/>
        <item m="1" x="496"/>
        <item m="1" x="538"/>
        <item m="1" x="851"/>
        <item m="1" x="1126"/>
        <item m="1" x="1079"/>
        <item m="1" x="987"/>
        <item m="1" x="628"/>
        <item m="1" x="1064"/>
        <item m="1" x="735"/>
        <item m="1" x="1029"/>
        <item m="1" x="939"/>
        <item m="1" x="876"/>
        <item m="1" x="837"/>
        <item m="1" x="1198"/>
        <item m="1" x="904"/>
        <item m="1" x="531"/>
        <item m="1" x="931"/>
        <item m="1" x="613"/>
        <item m="1" x="318"/>
        <item m="1" x="1221"/>
        <item m="1" x="180"/>
        <item m="1" x="728"/>
        <item m="1" x="915"/>
        <item m="1" x="1069"/>
        <item m="1" x="672"/>
        <item m="1" x="879"/>
        <item m="1" x="955"/>
        <item m="1" x="889"/>
        <item m="1" x="782"/>
        <item m="1" x="1132"/>
        <item m="1" x="425"/>
        <item m="1" x="443"/>
        <item m="1" x="636"/>
        <item m="1" x="505"/>
        <item m="1" x="725"/>
        <item m="1" x="1241"/>
        <item m="1" x="984"/>
        <item m="1" x="818"/>
        <item m="1" x="390"/>
        <item m="1" x="1208"/>
        <item m="1" x="653"/>
        <item m="1" x="883"/>
        <item m="1" x="869"/>
        <item m="1" x="853"/>
        <item m="1" x="793"/>
        <item m="1" x="835"/>
        <item m="1" x="945"/>
        <item m="1" x="884"/>
        <item m="1" x="765"/>
        <item m="1" x="738"/>
        <item m="1" x="197"/>
        <item m="1" x="1044"/>
        <item m="1" x="322"/>
        <item m="1" x="587"/>
        <item m="1" x="325"/>
        <item m="1" x="907"/>
        <item m="1" x="842"/>
        <item m="1" x="801"/>
        <item m="1" x="539"/>
        <item m="1" x="144"/>
        <item m="1" x="1021"/>
        <item m="1" x="677"/>
        <item m="1" x="916"/>
        <item m="1" x="192"/>
        <item m="1" x="545"/>
        <item m="1" x="561"/>
        <item m="1" x="301"/>
        <item m="1" x="1245"/>
        <item m="1" x="863"/>
        <item m="1" x="761"/>
        <item m="1" x="1019"/>
        <item m="1" x="914"/>
        <item m="1" x="754"/>
        <item m="1" x="164"/>
        <item m="1" x="397"/>
        <item m="1" x="527"/>
        <item m="1" x="341"/>
        <item m="1" x="49"/>
        <item m="1" x="654"/>
        <item m="1" x="861"/>
        <item m="1" x="959"/>
        <item m="1" x="921"/>
        <item m="1" x="72"/>
        <item m="1" x="256"/>
        <item m="1" x="803"/>
        <item m="1" x="478"/>
        <item m="1" x="287"/>
        <item m="1" x="1219"/>
        <item m="1" x="1107"/>
        <item m="1" x="436"/>
        <item m="1" x="286"/>
        <item m="1" x="1083"/>
        <item m="1" x="595"/>
        <item m="1" x="616"/>
        <item m="1" x="421"/>
        <item m="1" x="377"/>
        <item m="1" x="17"/>
        <item m="1" x="1060"/>
        <item m="1" x="195"/>
        <item m="1" x="18"/>
        <item m="1" x="709"/>
        <item m="1" x="194"/>
        <item m="1" x="115"/>
        <item m="1" x="994"/>
        <item m="1" x="948"/>
        <item m="1" x="632"/>
        <item m="1" x="506"/>
        <item m="1" x="688"/>
        <item m="1" x="460"/>
        <item m="1" x="277"/>
        <item m="1" x="1156"/>
        <item m="1" x="40"/>
        <item m="1" x="1250"/>
        <item m="1" x="445"/>
        <item m="1" x="396"/>
        <item m="1" x="375"/>
        <item m="1" x="181"/>
        <item m="1" x="51"/>
        <item m="1" x="83"/>
        <item m="1" x="23"/>
        <item m="1" x="398"/>
        <item m="1" x="671"/>
        <item m="1" x="528"/>
        <item m="1" x="330"/>
        <item m="1" x="1109"/>
        <item m="1" x="229"/>
        <item m="1" x="702"/>
        <item m="1" x="269"/>
        <item m="1" x="36"/>
        <item m="1" x="188"/>
        <item m="1" x="429"/>
        <item m="1" x="139"/>
        <item m="1" x="120"/>
        <item m="1" x="415"/>
        <item m="1" x="450"/>
        <item m="1" x="147"/>
        <item m="1" x="132"/>
        <item m="1" x="745"/>
        <item m="1" x="212"/>
        <item m="1" x="1175"/>
        <item m="1" x="451"/>
        <item m="1" x="171"/>
        <item m="1" x="12"/>
        <item m="1" x="1246"/>
        <item m="1" x="521"/>
        <item m="1" x="492"/>
        <item m="1" x="231"/>
        <item m="1" x="159"/>
        <item m="1" x="1110"/>
        <item m="1" x="170"/>
        <item m="1" x="807"/>
        <item m="1" x="750"/>
        <item m="1" x="764"/>
        <item m="1" x="64"/>
        <item m="1" x="247"/>
        <item m="1" x="426"/>
        <item m="1" x="708"/>
        <item m="1" x="455"/>
        <item m="1" x="418"/>
        <item m="1" x="470"/>
        <item m="1" x="1003"/>
        <item m="1" x="687"/>
        <item m="1" x="710"/>
        <item m="1" x="624"/>
        <item m="1" x="720"/>
        <item m="1" x="669"/>
        <item m="1" x="1242"/>
        <item m="1" x="1009"/>
        <item m="1" x="1187"/>
        <item m="1" x="525"/>
        <item m="1" x="54"/>
        <item m="1" x="696"/>
        <item m="1" x="265"/>
        <item m="1" x="547"/>
        <item m="1" x="589"/>
        <item m="1" x="1227"/>
        <item m="1" x="1169"/>
        <item m="1" x="1039"/>
        <item m="1" x="697"/>
        <item m="1" x="969"/>
        <item m="1" x="1101"/>
        <item m="1" x="693"/>
        <item m="1" x="922"/>
        <item m="1" x="841"/>
        <item m="1" x="678"/>
        <item m="1" x="481"/>
        <item m="1" x="600"/>
        <item m="1" x="462"/>
        <item m="1" x="611"/>
        <item m="1" x="809"/>
        <item m="1" x="427"/>
        <item m="1" x="549"/>
        <item m="1" x="664"/>
        <item m="1" x="762"/>
        <item m="1" x="128"/>
        <item m="1" x="513"/>
        <item m="1" x="259"/>
        <item m="1" x="899"/>
        <item m="1" x="1154"/>
        <item m="1" x="459"/>
        <item m="1" x="473"/>
        <item m="1" x="1052"/>
        <item m="1" x="834"/>
        <item m="1" x="1058"/>
        <item m="1" x="142"/>
        <item m="1" x="999"/>
        <item m="1" x="689"/>
        <item m="1" x="405"/>
        <item m="1" x="645"/>
        <item m="1" x="924"/>
        <item m="1" x="579"/>
        <item m="1" x="452"/>
        <item m="1" x="241"/>
        <item m="1" x="991"/>
        <item m="1" x="928"/>
        <item m="1" x="908"/>
        <item m="1" x="767"/>
        <item m="1" x="692"/>
        <item m="1" x="311"/>
        <item m="1" x="302"/>
        <item m="1" x="94"/>
        <item m="1" x="950"/>
        <item m="1" x="80"/>
        <item m="1" x="293"/>
        <item m="1" x="16"/>
        <item m="1" x="175"/>
        <item m="1" x="57"/>
        <item m="1" x="1192"/>
        <item m="1" x="1226"/>
        <item m="1" x="337"/>
        <item m="1" x="223"/>
        <item m="1" x="1144"/>
        <item m="1" x="1239"/>
        <item m="1" x="389"/>
        <item m="1" x="857"/>
        <item m="1" x="193"/>
        <item m="1" x="270"/>
        <item m="1" x="346"/>
        <item m="1" x="819"/>
        <item m="1" x="795"/>
        <item m="1" x="691"/>
        <item m="1" x="1171"/>
        <item m="1" x="214"/>
        <item m="1" x="503"/>
        <item m="1" x="345"/>
        <item m="1" x="177"/>
        <item m="1" x="369"/>
        <item m="1" x="19"/>
        <item m="1" x="95"/>
        <item m="1" x="1041"/>
        <item m="1" x="532"/>
        <item m="1" x="394"/>
        <item m="1" x="221"/>
        <item m="1" x="1214"/>
        <item m="1" x="550"/>
        <item m="1" x="410"/>
        <item m="1" x="1155"/>
        <item m="1" x="199"/>
        <item m="1" x="464"/>
        <item m="1" x="1213"/>
        <item m="1" x="820"/>
        <item m="1" x="353"/>
        <item m="1" x="1230"/>
        <item m="1" x="488"/>
        <item m="1" x="614"/>
        <item m="1" x="1098"/>
        <item m="1" x="479"/>
        <item m="1" x="55"/>
        <item m="1" x="358"/>
        <item m="1" x="172"/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5" outline="0" showAll="0" defaultSubtotal="0">
      <items count="1302">
        <item m="1" x="953"/>
        <item m="1" x="505"/>
        <item m="1" x="59"/>
        <item m="1" x="959"/>
        <item m="1" x="642"/>
        <item m="1" x="768"/>
        <item m="1" x="1244"/>
        <item m="1" x="514"/>
        <item m="1" x="254"/>
        <item m="1" x="1273"/>
        <item m="1" x="108"/>
        <item m="1" x="1230"/>
        <item m="1" x="1088"/>
        <item m="1" x="50"/>
        <item m="1" x="42"/>
        <item m="1" x="173"/>
        <item m="1" x="660"/>
        <item m="1" x="937"/>
        <item m="1" x="86"/>
        <item m="1" x="535"/>
        <item m="1" x="546"/>
        <item m="1" x="958"/>
        <item m="1" x="332"/>
        <item m="1" x="509"/>
        <item m="1" x="595"/>
        <item m="1" x="981"/>
        <item m="1" x="197"/>
        <item m="1" x="739"/>
        <item m="1" x="1189"/>
        <item m="1" x="447"/>
        <item m="1" x="1060"/>
        <item m="1" x="67"/>
        <item m="1" x="818"/>
        <item m="1" x="724"/>
        <item m="1" x="31"/>
        <item m="1" x="152"/>
        <item m="1" x="347"/>
        <item m="1" x="655"/>
        <item m="1" x="882"/>
        <item m="1" x="186"/>
        <item m="1" x="1225"/>
        <item m="1" x="276"/>
        <item m="1" x="188"/>
        <item m="1" x="1093"/>
        <item m="1" x="1184"/>
        <item m="1" x="127"/>
        <item m="1" x="301"/>
        <item m="1" x="997"/>
        <item m="1" x="1031"/>
        <item m="1" x="352"/>
        <item m="1" x="1038"/>
        <item m="1" x="57"/>
        <item m="1" x="465"/>
        <item m="1" x="970"/>
        <item m="1" x="584"/>
        <item m="1" x="877"/>
        <item m="1" x="824"/>
        <item m="1" x="464"/>
        <item m="1" x="1248"/>
        <item m="1" x="120"/>
        <item m="1" x="1040"/>
        <item m="1" x="1250"/>
        <item m="1" x="58"/>
        <item m="1" x="631"/>
        <item m="1" x="733"/>
        <item m="1" x="1048"/>
        <item m="1" x="1022"/>
        <item m="1" x="107"/>
        <item m="1" x="208"/>
        <item m="1" x="581"/>
        <item m="1" x="596"/>
        <item m="1" x="838"/>
        <item m="1" x="766"/>
        <item m="1" x="835"/>
        <item m="1" x="1095"/>
        <item m="1" x="889"/>
        <item m="1" x="562"/>
        <item m="1" x="892"/>
        <item m="1" x="111"/>
        <item m="1" x="605"/>
        <item m="1" x="478"/>
        <item m="1" x="1070"/>
        <item m="1" x="148"/>
        <item m="1" x="868"/>
        <item m="1" x="1279"/>
        <item m="1" x="833"/>
        <item m="1" x="798"/>
        <item m="1" x="48"/>
        <item m="1" x="805"/>
        <item m="1" x="1079"/>
        <item m="1" x="379"/>
        <item m="1" x="521"/>
        <item m="1" x="898"/>
        <item m="1" x="671"/>
        <item m="1" x="608"/>
        <item m="1" x="409"/>
        <item m="1" x="1276"/>
        <item m="1" x="775"/>
        <item m="1" x="943"/>
        <item m="1" x="859"/>
        <item m="1" x="1216"/>
        <item m="1" x="1288"/>
        <item m="1" x="1106"/>
        <item m="1" x="121"/>
        <item m="1" x="411"/>
        <item m="1" x="948"/>
        <item m="1" x="936"/>
        <item m="1" x="1206"/>
        <item m="1" x="1161"/>
        <item m="1" x="161"/>
        <item m="1" x="1151"/>
        <item m="1" x="1059"/>
        <item m="1" x="1037"/>
        <item m="1" x="381"/>
        <item m="1" x="774"/>
        <item m="1" x="539"/>
        <item m="1" x="1249"/>
        <item m="1" x="902"/>
        <item m="1" x="860"/>
        <item m="1" x="729"/>
        <item m="1" x="199"/>
        <item m="1" x="493"/>
        <item m="1" x="481"/>
        <item m="1" x="1183"/>
        <item m="1" x="1052"/>
        <item m="1" x="1009"/>
        <item m="1" x="337"/>
        <item m="1" x="282"/>
        <item m="1" x="1209"/>
        <item m="1" x="71"/>
        <item m="1" x="955"/>
        <item m="1" x="452"/>
        <item m="1" x="629"/>
        <item m="1" x="590"/>
        <item m="1" x="82"/>
        <item m="1" x="1017"/>
        <item m="1" x="1235"/>
        <item m="1" x="878"/>
        <item m="1" x="693"/>
        <item m="1" x="782"/>
        <item m="1" x="279"/>
        <item m="1" x="167"/>
        <item m="1" x="756"/>
        <item m="1" x="504"/>
        <item m="1" x="1164"/>
        <item m="1" x="1167"/>
        <item m="1" x="951"/>
        <item m="1" x="961"/>
        <item m="1" x="816"/>
        <item m="1" x="203"/>
        <item m="1" x="141"/>
        <item m="1" x="612"/>
        <item m="1" x="743"/>
        <item m="1" x="517"/>
        <item m="1" x="872"/>
        <item m="1" x="318"/>
        <item m="1" x="830"/>
        <item m="1" x="200"/>
        <item m="1" x="929"/>
        <item m="1" x="489"/>
        <item m="1" x="323"/>
        <item m="1" x="1211"/>
        <item m="1" x="14"/>
        <item m="1" x="368"/>
        <item m="1" x="834"/>
        <item m="1" x="355"/>
        <item m="1" x="484"/>
        <item m="1" x="540"/>
        <item m="1" x="234"/>
        <item m="1" x="130"/>
        <item m="1" x="731"/>
        <item m="1" x="928"/>
        <item m="1" x="752"/>
        <item m="1" x="117"/>
        <item m="1" x="691"/>
        <item m="1" x="363"/>
        <item m="1" x="134"/>
        <item m="1" x="118"/>
        <item m="1" x="90"/>
        <item m="1" x="81"/>
        <item m="1" x="616"/>
        <item m="1" x="861"/>
        <item m="1" x="1122"/>
        <item m="1" x="634"/>
        <item m="1" x="576"/>
        <item m="1" x="879"/>
        <item m="1" x="226"/>
        <item m="1" x="1146"/>
        <item m="1" x="1064"/>
        <item m="1" x="983"/>
        <item m="1" x="257"/>
        <item m="1" x="287"/>
        <item m="1" x="673"/>
        <item m="1" x="707"/>
        <item m="1" x="393"/>
        <item m="1" x="947"/>
        <item m="1" x="243"/>
        <item m="1" x="1207"/>
        <item m="1" x="492"/>
        <item m="1" x="570"/>
        <item m="1" x="757"/>
        <item m="1" x="548"/>
        <item m="1" x="613"/>
        <item m="1" x="641"/>
        <item m="1" x="1007"/>
        <item m="1" x="145"/>
        <item m="1" x="421"/>
        <item m="1" x="978"/>
        <item m="1" x="1166"/>
        <item m="1" x="1035"/>
        <item m="1" x="333"/>
        <item m="1" x="640"/>
        <item m="1" x="681"/>
        <item m="1" x="619"/>
        <item m="1" x="146"/>
        <item m="1" x="1214"/>
        <item m="1" x="1121"/>
        <item m="1" x="126"/>
        <item m="1" x="1012"/>
        <item m="1" x="992"/>
        <item m="1" x="291"/>
        <item m="1" x="402"/>
        <item m="1" x="253"/>
        <item m="1" x="501"/>
        <item m="1" x="94"/>
        <item m="1" x="810"/>
        <item m="1" x="513"/>
        <item m="1" x="603"/>
        <item m="1" x="73"/>
        <item m="1" x="538"/>
        <item m="1" x="935"/>
        <item m="1" x="289"/>
        <item m="1" x="791"/>
        <item m="1" x="789"/>
        <item m="1" x="497"/>
        <item m="1" x="215"/>
        <item m="1" x="734"/>
        <item m="1" x="356"/>
        <item m="1" x="433"/>
        <item m="1" x="220"/>
        <item m="1" x="392"/>
        <item m="1" x="1226"/>
        <item m="1" x="258"/>
        <item m="1" x="648"/>
        <item m="1" x="966"/>
        <item m="1" x="856"/>
        <item m="1" x="1042"/>
        <item m="1" x="769"/>
        <item m="1" x="1253"/>
        <item m="1" x="396"/>
        <item m="1" x="41"/>
        <item m="1" x="79"/>
        <item m="1" x="815"/>
        <item m="1" x="697"/>
        <item m="1" x="755"/>
        <item m="1" x="500"/>
        <item m="1" x="422"/>
        <item m="1" x="349"/>
        <item m="1" x="801"/>
        <item m="1" x="972"/>
        <item m="1" x="1224"/>
        <item m="1" x="1131"/>
        <item m="1" x="884"/>
        <item m="1" x="1132"/>
        <item m="1" x="321"/>
        <item m="1" x="790"/>
        <item m="1" x="192"/>
        <item m="1" x="51"/>
        <item m="1" x="819"/>
        <item m="1" x="55"/>
        <item m="1" x="1051"/>
        <item m="1" x="425"/>
        <item m="1" x="445"/>
        <item m="1" x="531"/>
        <item m="1" x="1145"/>
        <item m="1" x="1026"/>
        <item m="1" x="193"/>
        <item m="1" x="1120"/>
        <item m="1" x="735"/>
        <item m="1" x="686"/>
        <item m="1" x="572"/>
        <item m="1" x="251"/>
        <item m="1" x="244"/>
        <item m="1" x="160"/>
        <item m="1" x="88"/>
        <item m="1" x="1218"/>
        <item m="1" x="397"/>
        <item m="1" x="963"/>
        <item m="1" x="78"/>
        <item m="1" x="1149"/>
        <item m="1" x="122"/>
        <item m="1" x="436"/>
        <item m="1" x="453"/>
        <item m="1" x="920"/>
        <item m="1" x="1043"/>
        <item m="1" x="1027"/>
        <item m="1" x="543"/>
        <item m="1" x="29"/>
        <item m="1" x="43"/>
        <item m="1" x="417"/>
        <item m="1" x="1238"/>
        <item m="1" x="1301"/>
        <item m="1" x="698"/>
        <item m="1" x="1128"/>
        <item m="1" x="1297"/>
        <item m="1" x="443"/>
        <item m="1" x="1222"/>
        <item m="1" x="346"/>
        <item m="1" x="904"/>
        <item m="1" x="1200"/>
        <item m="1" x="524"/>
        <item m="1" x="722"/>
        <item m="1" x="744"/>
        <item m="1" x="202"/>
        <item m="1" x="907"/>
        <item m="1" x="934"/>
        <item m="1" x="187"/>
        <item m="1" x="316"/>
        <item m="1" x="1205"/>
        <item m="1" x="380"/>
        <item m="1" x="140"/>
        <item m="1" x="828"/>
        <item m="1" x="406"/>
        <item m="1" x="563"/>
        <item m="1" x="1241"/>
        <item m="1" x="246"/>
        <item m="1" x="502"/>
        <item m="1" x="177"/>
        <item m="1" x="852"/>
        <item m="1" x="163"/>
        <item m="1" x="307"/>
        <item m="1" x="712"/>
        <item m="1" x="993"/>
        <item m="1" x="762"/>
        <item m="1" x="232"/>
        <item m="1" x="1221"/>
        <item m="1" x="250"/>
        <item m="1" x="1190"/>
        <item m="1" x="1029"/>
        <item m="1" x="811"/>
        <item m="1" x="507"/>
        <item m="1" x="597"/>
        <item m="1" x="271"/>
        <item m="1" x="598"/>
        <item m="1" x="553"/>
        <item m="1" x="520"/>
        <item m="1" x="369"/>
        <item m="1" x="1119"/>
        <item m="1" x="74"/>
        <item m="1" x="891"/>
        <item m="1" x="617"/>
        <item m="1" x="248"/>
        <item m="1" x="1014"/>
        <item m="1" x="925"/>
        <item m="1" x="495"/>
        <item m="1" x="994"/>
        <item m="1" x="849"/>
        <item m="1" x="270"/>
        <item m="1" x="1227"/>
        <item m="1" x="119"/>
        <item m="1" x="1173"/>
        <item m="1" x="931"/>
        <item m="1" x="112"/>
        <item m="1" x="536"/>
        <item m="1" x="862"/>
        <item m="1" x="329"/>
        <item m="1" x="1220"/>
        <item m="1" x="264"/>
        <item m="1" x="780"/>
        <item m="1" x="429"/>
        <item m="1" x="558"/>
        <item m="1" x="474"/>
        <item m="1" x="191"/>
        <item m="1" x="779"/>
        <item m="1" x="330"/>
        <item m="1" x="131"/>
        <item m="1" x="683"/>
        <item m="1" x="1010"/>
        <item m="1" x="325"/>
        <item m="1" x="334"/>
        <item m="1" x="853"/>
        <item m="1" x="1021"/>
        <item m="1" x="171"/>
        <item m="1" x="783"/>
        <item m="1" x="312"/>
        <item m="1" x="1136"/>
        <item m="1" x="319"/>
        <item m="1" x="34"/>
        <item m="1" x="599"/>
        <item m="1" x="466"/>
        <item m="1" x="667"/>
        <item m="1" x="1144"/>
        <item m="1" x="721"/>
        <item m="1" x="1172"/>
        <item m="1" x="703"/>
        <item m="1" x="1157"/>
        <item m="1" x="21"/>
        <item m="1" x="888"/>
        <item m="1" x="61"/>
        <item m="1" x="924"/>
        <item m="1" x="221"/>
        <item m="1" x="256"/>
        <item m="1" x="1163"/>
        <item m="1" x="1103"/>
        <item m="1" x="1291"/>
        <item m="1" x="933"/>
        <item m="1" x="705"/>
        <item m="1" x="158"/>
        <item m="1" x="39"/>
        <item m="1" x="557"/>
        <item m="1" x="1261"/>
        <item m="1" x="1188"/>
        <item m="1" x="1033"/>
        <item m="1" x="65"/>
        <item m="1" x="903"/>
        <item m="1" x="1139"/>
        <item m="1" x="1072"/>
        <item m="1" x="265"/>
        <item m="1" x="718"/>
        <item m="1" x="675"/>
        <item m="1" x="1196"/>
        <item m="1" x="353"/>
        <item m="1" x="164"/>
        <item m="1" x="1298"/>
        <item m="1" x="274"/>
        <item m="1" x="607"/>
        <item m="1" x="765"/>
        <item m="1" x="1232"/>
        <item m="1" x="87"/>
        <item m="1" x="863"/>
        <item m="1" x="615"/>
        <item m="1" x="296"/>
        <item m="1" x="99"/>
        <item m="1" x="1195"/>
        <item m="1" x="269"/>
        <item m="1" x="1204"/>
        <item m="1" x="990"/>
        <item m="1" x="753"/>
        <item m="1" x="1236"/>
        <item m="1" x="700"/>
        <item m="1" x="267"/>
        <item m="1" x="486"/>
        <item m="1" x="518"/>
        <item m="1" x="1186"/>
        <item m="1" x="300"/>
        <item m="1" x="138"/>
        <item m="1" x="375"/>
        <item m="1" x="357"/>
        <item m="1" x="435"/>
        <item m="1" x="345"/>
        <item m="1" x="591"/>
        <item m="1" x="463"/>
        <item m="1" x="154"/>
        <item m="1" x="462"/>
        <item m="1" x="1229"/>
        <item m="1" x="420"/>
        <item m="1" x="115"/>
        <item m="1" x="912"/>
        <item m="1" x="1083"/>
        <item m="1" x="626"/>
        <item m="1" x="473"/>
        <item m="1" x="1118"/>
        <item m="1" x="165"/>
        <item m="1" x="68"/>
        <item m="1" x="114"/>
        <item m="1" x="1282"/>
        <item m="1" x="796"/>
        <item m="1" x="763"/>
        <item m="1" x="45"/>
        <item m="1" x="964"/>
        <item m="1" x="1005"/>
        <item m="1" x="1193"/>
        <item m="1" x="66"/>
        <item m="1" x="695"/>
        <item m="1" x="1176"/>
        <item m="1" x="645"/>
        <item m="1" x="28"/>
        <item m="1" x="494"/>
        <item m="1" x="519"/>
        <item m="1" x="382"/>
        <item m="1" x="305"/>
        <item m="1" x="378"/>
        <item m="1" x="523"/>
        <item m="1" x="941"/>
        <item m="1" x="886"/>
        <item m="1" x="736"/>
        <item m="1" x="670"/>
        <item m="1" x="240"/>
        <item m="1" x="432"/>
        <item m="1" x="989"/>
        <item m="1" x="939"/>
        <item m="1" x="1110"/>
        <item m="1" x="47"/>
        <item m="1" x="230"/>
        <item m="1" x="150"/>
        <item m="1" x="911"/>
        <item m="1" x="183"/>
        <item m="1" x="438"/>
        <item m="1" x="876"/>
        <item m="1" x="1015"/>
        <item m="1" x="748"/>
        <item m="1" x="614"/>
        <item m="1" x="788"/>
        <item m="1" x="918"/>
        <item m="1" x="1061"/>
        <item m="1" x="44"/>
        <item m="1" x="857"/>
        <item m="1" x="434"/>
        <item m="1" x="198"/>
        <item m="1" x="442"/>
        <item m="1" x="91"/>
        <item m="1" x="1105"/>
        <item m="1" x="1219"/>
        <item m="1" x="758"/>
        <item m="1" x="1138"/>
        <item m="1" x="241"/>
        <item m="1" x="185"/>
        <item m="1" x="653"/>
        <item m="1" x="829"/>
        <item m="1" x="658"/>
        <item m="1" x="974"/>
        <item m="1" x="1000"/>
        <item m="1" x="728"/>
        <item m="1" x="350"/>
        <item m="1" x="416"/>
        <item m="1" x="388"/>
        <item m="1" x="286"/>
        <item m="1" x="450"/>
        <item m="1" x="328"/>
        <item m="1" x="893"/>
        <item m="1" x="25"/>
        <item m="1" x="589"/>
        <item m="1" x="609"/>
        <item m="1" x="727"/>
        <item m="1" x="1086"/>
        <item m="1" x="214"/>
        <item m="1" x="1116"/>
        <item m="1" x="566"/>
        <item m="1" x="580"/>
        <item m="1" x="1274"/>
        <item m="1" x="16"/>
        <item m="1" x="516"/>
        <item m="1" x="577"/>
        <item m="1" x="310"/>
        <item m="1" x="1295"/>
        <item m="1" x="827"/>
        <item m="1" x="714"/>
        <item m="1" x="210"/>
        <item m="1" x="549"/>
        <item m="1" x="1058"/>
        <item m="1" x="1162"/>
        <item m="1" x="754"/>
        <item m="1" x="747"/>
        <item m="1" x="262"/>
        <item m="1" x="1036"/>
        <item m="1" x="870"/>
        <item m="1" x="373"/>
        <item m="1" x="404"/>
        <item m="1" x="106"/>
        <item m="1" x="11"/>
        <item m="1" x="654"/>
        <item m="1" x="913"/>
        <item m="1" x="10"/>
        <item m="1" x="848"/>
        <item m="1" x="921"/>
        <item m="1" x="582"/>
        <item m="1" x="804"/>
        <item m="1" x="1148"/>
        <item m="1" x="663"/>
        <item m="1" x="1080"/>
        <item m="1" x="668"/>
        <item m="1" x="968"/>
        <item m="1" x="444"/>
        <item m="1" x="278"/>
        <item m="1" x="195"/>
        <item m="1" x="1142"/>
        <item m="1" x="954"/>
        <item m="1" x="110"/>
        <item m="1" x="720"/>
        <item m="1" x="76"/>
        <item m="1" x="288"/>
        <item m="1" x="475"/>
        <item m="1" x="480"/>
        <item m="1" x="1006"/>
        <item m="1" x="624"/>
        <item m="1" x="1290"/>
        <item m="1" x="13"/>
        <item m="1" x="242"/>
        <item m="1" x="261"/>
        <item m="1" x="1109"/>
        <item m="1" x="528"/>
        <item m="1" x="1130"/>
        <item m="1" x="35"/>
        <item m="1" x="455"/>
        <item m="1" x="785"/>
        <item m="1" x="408"/>
        <item m="1" x="719"/>
        <item m="1" x="147"/>
        <item m="1" x="169"/>
        <item m="1" x="1125"/>
        <item m="1" x="1091"/>
        <item m="1" x="980"/>
        <item m="1" x="1252"/>
        <item m="1" x="399"/>
        <item m="1" x="157"/>
        <item m="1" x="135"/>
        <item m="1" x="159"/>
        <item m="1" x="1213"/>
        <item m="1" x="322"/>
        <item m="1" x="1202"/>
        <item m="1" x="664"/>
        <item m="1" x="52"/>
        <item m="1" x="224"/>
        <item m="1" x="1114"/>
        <item m="1" x="800"/>
        <item m="1" x="479"/>
        <item m="1" x="652"/>
        <item m="1" x="1062"/>
        <item m="1" x="1260"/>
        <item m="1" x="1047"/>
        <item m="1" x="672"/>
        <item m="1" x="965"/>
        <item m="1" x="1174"/>
        <item m="1" x="1170"/>
        <item m="1" x="627"/>
        <item m="1" x="209"/>
        <item m="1" x="428"/>
        <item m="1" x="711"/>
        <item m="1" x="9"/>
        <item m="1" x="807"/>
        <item m="1" x="275"/>
        <item m="1" x="571"/>
        <item m="1" x="1245"/>
        <item m="1" x="1169"/>
        <item m="1" x="96"/>
        <item m="1" x="792"/>
        <item m="1" x="919"/>
        <item m="1" x="618"/>
        <item m="1" x="685"/>
        <item m="1" x="940"/>
        <item m="1" x="129"/>
        <item m="1" x="957"/>
        <item m="1" x="36"/>
        <item m="1" x="1269"/>
        <item m="1" x="1133"/>
        <item m="1" x="1073"/>
        <item m="1" x="219"/>
        <item m="1" x="649"/>
        <item m="1" x="109"/>
        <item m="1" x="238"/>
        <item m="1" x="610"/>
        <item m="1" x="227"/>
        <item m="1" x="1251"/>
        <item m="1" x="999"/>
        <item m="1" x="1094"/>
        <item m="1" x="469"/>
        <item m="1" x="1194"/>
        <item m="1" x="1069"/>
        <item m="1" x="973"/>
        <item m="1" x="594"/>
        <item m="1" x="260"/>
        <item m="1" x="412"/>
        <item m="1" x="400"/>
        <item m="1" x="995"/>
        <item m="1" x="1257"/>
        <item m="1" x="1185"/>
        <item m="1" x="46"/>
        <item m="1" x="471"/>
        <item m="1" x="1084"/>
        <item m="1" x="449"/>
        <item m="1" x="439"/>
        <item m="1" x="846"/>
        <item m="1" x="204"/>
        <item m="1" x="1101"/>
        <item m="1" x="561"/>
        <item m="1" x="1263"/>
        <item m="1" x="1243"/>
        <item m="1" x="814"/>
        <item m="1" x="1140"/>
        <item m="1" x="1228"/>
        <item m="1" x="510"/>
        <item m="1" x="40"/>
        <item m="1" x="95"/>
        <item m="1" x="696"/>
        <item m="1" x="132"/>
        <item m="1" x="285"/>
        <item m="1" x="926"/>
        <item m="1" x="483"/>
        <item m="1" x="133"/>
        <item m="1" x="604"/>
        <item m="1" x="15"/>
        <item m="1" x="370"/>
        <item m="1" x="761"/>
        <item m="1" x="1020"/>
        <item m="1" x="1191"/>
        <item m="1" x="845"/>
        <item m="1" x="236"/>
        <item m="1" x="706"/>
        <item m="1" x="956"/>
        <item m="1" x="344"/>
        <item m="1" x="53"/>
        <item m="1" x="787"/>
        <item m="1" x="263"/>
        <item m="1" x="4"/>
        <item m="1" x="578"/>
        <item m="1" x="1159"/>
        <item m="1" x="180"/>
        <item m="1" x="737"/>
        <item m="1" x="1053"/>
        <item m="1" x="883"/>
        <item m="1" x="281"/>
        <item m="1" x="231"/>
        <item m="1" x="1283"/>
        <item m="1" x="137"/>
        <item m="1" x="809"/>
        <item m="1" x="682"/>
        <item m="1" x="49"/>
        <item m="1" x="1203"/>
        <item m="1" x="690"/>
        <item m="1" x="1041"/>
        <item m="1" x="415"/>
        <item m="1" x="1135"/>
        <item m="1" x="717"/>
        <item m="1" x="496"/>
        <item m="1" x="1217"/>
        <item m="1" x="871"/>
        <item m="1" x="515"/>
        <item m="1" x="18"/>
        <item m="1" x="665"/>
        <item m="1" x="575"/>
        <item m="1" x="394"/>
        <item m="1" x="430"/>
        <item m="1" x="1201"/>
        <item m="1" x="946"/>
        <item m="1" x="184"/>
        <item m="1" x="551"/>
        <item m="1" x="923"/>
        <item m="1" x="532"/>
        <item m="1" x="587"/>
        <item m="1" x="168"/>
        <item m="1" x="1197"/>
        <item m="1" x="585"/>
        <item m="1" x="842"/>
        <item m="1" x="1284"/>
        <item m="1" x="866"/>
        <item m="1" x="847"/>
        <item m="1" x="659"/>
        <item m="1" x="19"/>
        <item m="1" x="694"/>
        <item m="1" x="1293"/>
        <item m="1" x="62"/>
        <item m="1" x="643"/>
        <item m="1" x="760"/>
        <item m="1" x="1124"/>
        <item m="1" x="650"/>
        <item m="1" x="1168"/>
        <item m="1" x="812"/>
        <item m="1" x="476"/>
        <item m="1" x="97"/>
        <item m="1" x="387"/>
        <item m="1" x="905"/>
        <item m="1" x="704"/>
        <item m="1" x="1300"/>
        <item m="1" x="413"/>
        <item m="1" x="1160"/>
        <item m="1" x="579"/>
        <item m="1" x="331"/>
        <item m="1" x="1267"/>
        <item m="1" x="676"/>
        <item m="1" x="472"/>
        <item m="1" x="932"/>
        <item m="1" x="98"/>
        <item m="1" x="684"/>
        <item m="1" x="383"/>
        <item m="1" x="916"/>
        <item m="1" x="170"/>
        <item m="1" x="1011"/>
        <item m="1" x="1242"/>
        <item m="1" x="938"/>
        <item m="1" x="410"/>
        <item m="1" x="1001"/>
        <item m="1" x="390"/>
        <item m="1" x="1090"/>
        <item m="1" x="725"/>
        <item m="1" x="1247"/>
        <item m="1" x="1299"/>
        <item m="1" x="797"/>
        <item m="1" x="522"/>
        <item m="1" x="560"/>
        <item m="1" x="746"/>
        <item m="1" x="6"/>
        <item m="1" x="823"/>
        <item m="1" x="702"/>
        <item m="1" x="488"/>
        <item m="1" x="385"/>
        <item m="1" x="1100"/>
        <item m="1" x="799"/>
        <item m="1" x="340"/>
        <item m="1" x="569"/>
        <item m="1" x="341"/>
        <item m="1" x="277"/>
        <item m="1" x="525"/>
        <item m="1" x="541"/>
        <item m="1" x="773"/>
        <item m="1" x="30"/>
        <item m="1" x="292"/>
        <item m="1" x="533"/>
        <item m="1" x="113"/>
        <item m="1" x="623"/>
        <item m="1" x="1154"/>
        <item m="1" x="1117"/>
        <item m="1" x="1285"/>
        <item m="1" x="1126"/>
        <item m="1" x="917"/>
        <item m="1" x="194"/>
        <item m="1" x="1240"/>
        <item m="1" x="803"/>
        <item m="1" x="327"/>
        <item m="1" x="284"/>
        <item m="1" x="945"/>
        <item m="1" x="971"/>
        <item m="1" x="1233"/>
        <item m="1" x="1003"/>
        <item m="1" x="225"/>
        <item m="1" x="542"/>
        <item m="1" x="630"/>
        <item m="1" x="646"/>
        <item m="1" x="1008"/>
        <item m="1" x="56"/>
        <item m="1" x="802"/>
        <item m="1" x="622"/>
        <item m="1" x="1278"/>
        <item m="1" x="991"/>
        <item m="1" x="678"/>
        <item m="1" x="418"/>
        <item m="1" x="890"/>
        <item m="1" x="1028"/>
        <item m="1" x="69"/>
        <item m="1" x="424"/>
        <item m="1" x="778"/>
        <item m="1" x="223"/>
        <item m="1" x="817"/>
        <item m="1" x="1071"/>
        <item m="1" x="182"/>
        <item m="1" x="832"/>
        <item m="1" x="977"/>
        <item m="1" x="767"/>
        <item m="1" x="451"/>
        <item m="1" x="8"/>
        <item m="1" x="986"/>
        <item m="1" x="358"/>
        <item m="1" x="142"/>
        <item m="1" x="950"/>
        <item m="1" x="710"/>
        <item m="1" x="661"/>
        <item m="1" x="554"/>
        <item m="1" x="374"/>
        <item m="1" x="784"/>
        <item m="1" x="962"/>
        <item m="1" x="298"/>
        <item m="1" x="606"/>
        <item m="1" x="139"/>
        <item m="1" x="1107"/>
        <item m="1" x="1270"/>
        <item m="1" x="894"/>
        <item m="1" x="1275"/>
        <item m="1" x="1210"/>
        <item m="1" x="545"/>
        <item m="1" x="1013"/>
        <item m="1" x="534"/>
        <item m="1" x="901"/>
        <item m="1" x="511"/>
        <item m="1" x="386"/>
        <item m="1" x="233"/>
        <item m="1" x="910"/>
        <item m="1" x="822"/>
        <item m="1" x="564"/>
        <item m="1" x="1281"/>
        <item m="1" x="311"/>
        <item m="1" x="529"/>
        <item m="1" x="294"/>
        <item m="1" x="880"/>
        <item m="1" x="60"/>
        <item m="1" x="477"/>
        <item m="1" x="105"/>
        <item m="1" x="975"/>
        <item m="1" x="742"/>
        <item m="1" x="401"/>
        <item m="1" x="1032"/>
        <item m="1" x="336"/>
        <item m="1" x="308"/>
        <item m="1" x="855"/>
        <item m="1" x="1085"/>
        <item m="1" x="354"/>
        <item m="1" x="1078"/>
        <item m="1" x="144"/>
        <item m="1" x="701"/>
        <item m="1" x="1024"/>
        <item m="1" x="1049"/>
        <item m="1" x="63"/>
        <item m="1" x="1147"/>
        <item m="1" x="468"/>
        <item m="1" x="149"/>
        <item m="1" x="499"/>
        <item m="1" x="687"/>
        <item m="1" x="786"/>
        <item m="1" x="460"/>
        <item m="1" x="885"/>
        <item m="1" x="908"/>
        <item m="1" x="128"/>
        <item m="1" x="806"/>
        <item m="1" x="1081"/>
        <item m="1" x="172"/>
        <item m="1" x="864"/>
        <item m="1" x="1089"/>
        <item m="1" x="299"/>
        <item m="1" x="759"/>
        <item m="1" x="391"/>
        <item m="1" x="440"/>
        <item m="1" x="364"/>
        <item m="1" x="1112"/>
        <item m="1" x="239"/>
        <item m="1" x="1098"/>
        <item m="1" x="498"/>
        <item m="1" x="1104"/>
        <item x="1"/>
        <item m="1" x="692"/>
        <item m="1" x="359"/>
        <item m="1" x="1004"/>
        <item m="1" x="83"/>
        <item m="1" x="512"/>
        <item m="1" x="1179"/>
        <item m="1" x="1259"/>
        <item m="1" x="1057"/>
        <item m="1" x="1068"/>
        <item m="1" x="361"/>
        <item m="1" x="909"/>
        <item m="1" x="104"/>
        <item m="1" x="389"/>
        <item m="1" x="708"/>
        <item m="1" x="1294"/>
        <item m="1" x="979"/>
        <item m="1" x="821"/>
        <item m="1" x="218"/>
        <item m="1" x="1175"/>
        <item m="1" x="179"/>
        <item m="1" x="820"/>
        <item m="1" x="216"/>
        <item m="1" x="726"/>
        <item m="1" x="1277"/>
        <item m="1" x="530"/>
        <item m="1" x="738"/>
        <item m="1" x="969"/>
        <item m="1" x="922"/>
        <item m="1" x="869"/>
        <item m="1" x="620"/>
        <item m="1" x="1208"/>
        <item m="1" x="123"/>
        <item m="1" x="586"/>
        <item m="1" x="503"/>
        <item m="1" x="423"/>
        <item m="1" x="485"/>
        <item m="1" x="457"/>
        <item m="1" x="1287"/>
        <item m="1" x="1152"/>
        <item m="1" x="222"/>
        <item m="1" x="674"/>
        <item m="1" x="80"/>
        <item m="1" x="949"/>
        <item m="1" x="837"/>
        <item m="1" x="1067"/>
        <item m="1" x="176"/>
        <item m="1" x="1286"/>
        <item m="1" x="1271"/>
        <item m="1" x="162"/>
        <item m="1" x="831"/>
        <item m="1" x="906"/>
        <item m="1" x="656"/>
        <item m="1" x="1199"/>
        <item m="1" x="153"/>
        <item m="1" x="899"/>
        <item m="1" x="1045"/>
        <item m="1" x="339"/>
        <item m="1" x="709"/>
        <item m="1" x="306"/>
        <item m="1" x="461"/>
        <item m="1" x="740"/>
        <item m="1" x="1155"/>
        <item m="1" x="228"/>
        <item m="1" x="1019"/>
        <item m="1" x="813"/>
        <item m="1" x="12"/>
        <item m="1" x="22"/>
        <item m="1" x="601"/>
        <item m="1" x="602"/>
        <item m="1" x="874"/>
        <item m="1" x="217"/>
        <item m="1" x="1234"/>
        <item m="1" x="881"/>
        <item m="1" x="527"/>
        <item m="1" x="403"/>
        <item m="1" x="84"/>
        <item m="1" x="201"/>
        <item m="1" x="750"/>
        <item m="1" x="1187"/>
        <item m="1" x="283"/>
        <item m="1" x="320"/>
        <item m="1" x="470"/>
        <item m="1" x="625"/>
        <item m="1" x="272"/>
        <item m="1" x="771"/>
        <item m="1" x="1127"/>
        <item m="1" x="419"/>
        <item m="1" x="1030"/>
        <item m="1" x="268"/>
        <item m="1" x="583"/>
        <item m="1" x="537"/>
        <item m="1" x="781"/>
        <item m="1" x="777"/>
        <item m="1" x="723"/>
        <item m="1" x="865"/>
        <item m="1" x="547"/>
        <item m="1" x="967"/>
        <item m="1" x="181"/>
        <item m="1" x="487"/>
        <item m="1" x="1113"/>
        <item m="1" x="125"/>
        <item m="1" x="273"/>
        <item m="1" x="1075"/>
        <item m="1" x="635"/>
        <item m="1" x="1292"/>
        <item m="1" x="343"/>
        <item m="1" x="1129"/>
        <item m="1" x="638"/>
        <item m="1" x="1255"/>
        <item m="1" x="446"/>
        <item m="1" x="1108"/>
        <item m="1" x="985"/>
        <item m="1" x="573"/>
        <item m="1" x="17"/>
        <item m="1" x="335"/>
        <item m="1" x="136"/>
        <item m="1" x="280"/>
        <item m="1" x="245"/>
        <item m="1" x="716"/>
        <item m="1" x="915"/>
        <item m="1" x="259"/>
        <item m="1" x="482"/>
        <item m="1" x="103"/>
        <item m="1" x="324"/>
        <item m="1" x="437"/>
        <item m="1" x="559"/>
        <item m="1" x="987"/>
        <item m="1" x="77"/>
        <item m="1" x="1268"/>
        <item m="1" x="647"/>
        <item m="1" x="1237"/>
        <item m="1" x="467"/>
        <item m="1" x="1254"/>
        <item m="1" x="448"/>
        <item m="1" x="1134"/>
        <item m="1" x="405"/>
        <item m="1" x="490"/>
        <item m="1" x="1158"/>
        <item m="1" x="1018"/>
        <item m="1" x="252"/>
        <item m="1" x="426"/>
        <item m="1" x="93"/>
        <item m="1" x="70"/>
        <item m="1" x="1231"/>
        <item m="1" x="873"/>
        <item m="1" x="657"/>
        <item m="1" x="1171"/>
        <item m="1" x="699"/>
        <item m="1" x="552"/>
        <item m="1" x="858"/>
        <item m="1" x="100"/>
        <item m="1" x="5"/>
        <item m="1" x="151"/>
        <item m="1" x="1141"/>
        <item m="1" x="189"/>
        <item m="1" x="544"/>
        <item m="1" x="1180"/>
        <item m="1" x="313"/>
        <item m="1" x="689"/>
        <item m="1" x="1063"/>
        <item m="1" x="1115"/>
        <item m="1" x="988"/>
        <item m="1" x="1025"/>
        <item m="1" x="384"/>
        <item m="1" x="1039"/>
        <item m="1" x="914"/>
        <item m="1" x="156"/>
        <item m="1" x="632"/>
        <item m="1" x="592"/>
        <item m="1" x="1092"/>
        <item m="1" x="1156"/>
        <item m="1" x="1181"/>
        <item m="1" x="414"/>
        <item m="1" x="887"/>
        <item m="1" x="843"/>
        <item m="1" x="776"/>
        <item m="1" x="255"/>
        <item m="1" x="1096"/>
        <item m="1" x="1215"/>
        <item m="1" x="628"/>
        <item m="1" x="1054"/>
        <item m="1" x="175"/>
        <item m="1" x="567"/>
        <item m="1" x="459"/>
        <item m="1" x="190"/>
        <item m="1" x="85"/>
        <item m="1" x="20"/>
        <item m="1" x="795"/>
        <item m="1" x="174"/>
        <item m="1" x="1023"/>
        <item m="1" x="372"/>
        <item m="1" x="351"/>
        <item m="1" x="998"/>
        <item m="1" x="367"/>
        <item m="1" x="377"/>
        <item m="1" x="794"/>
        <item m="1" x="1266"/>
        <item m="1" x="713"/>
        <item m="1" x="211"/>
        <item m="1" x="639"/>
        <item m="1" x="1055"/>
        <item m="1" x="867"/>
        <item m="1" x="27"/>
        <item m="1" x="441"/>
        <item m="1" x="315"/>
        <item m="1" x="1123"/>
        <item m="1" x="1056"/>
        <item m="1" x="1182"/>
        <item m="1" x="1076"/>
        <item m="1" x="840"/>
        <item m="1" x="75"/>
        <item m="1" x="407"/>
        <item m="1" x="611"/>
        <item m="1" x="229"/>
        <item m="1" x="637"/>
        <item m="1" x="508"/>
        <item m="1" x="491"/>
        <item m="1" x="297"/>
        <item m="1" x="427"/>
        <item m="1" x="89"/>
        <item m="1" x="732"/>
        <item m="1" x="850"/>
        <item m="1" x="1280"/>
        <item m="1" x="1034"/>
        <item m="1" x="621"/>
        <item m="1" x="960"/>
        <item m="1" x="37"/>
        <item m="1" x="600"/>
        <item m="1" x="155"/>
        <item m="1" x="304"/>
        <item m="1" x="793"/>
        <item m="1" x="1097"/>
        <item m="1" x="825"/>
        <item m="1" x="550"/>
        <item m="1" x="745"/>
        <item m="1" x="317"/>
        <item m="1" x="1066"/>
        <item m="1" x="730"/>
        <item m="1" x="376"/>
        <item m="1" x="770"/>
        <item m="1" x="314"/>
        <item m="1" x="1153"/>
        <item m="1" x="1102"/>
        <item m="1" x="588"/>
        <item m="1" x="772"/>
        <item m="1" x="984"/>
        <item m="1" x="1137"/>
        <item m="1" x="38"/>
        <item m="1" x="116"/>
        <item m="1" x="348"/>
        <item m="1" x="1178"/>
        <item m="1" x="1296"/>
        <item m="1" x="808"/>
        <item m="1" x="900"/>
        <item m="1" x="895"/>
        <item m="1" x="395"/>
        <item m="1" x="854"/>
        <item m="1" x="196"/>
        <item m="1" x="1192"/>
        <item m="1" x="555"/>
        <item m="1" x="715"/>
        <item m="1" x="458"/>
        <item m="1" x="206"/>
        <item m="1" x="326"/>
        <item m="1" x="7"/>
        <item m="1" x="266"/>
        <item m="1" x="24"/>
        <item m="1" x="751"/>
        <item m="1" x="644"/>
        <item m="1" x="1111"/>
        <item m="1" x="102"/>
        <item m="1" x="593"/>
        <item m="1" x="1065"/>
        <item m="1" x="836"/>
        <item m="1" x="749"/>
        <item m="1" x="1272"/>
        <item m="1" x="362"/>
        <item m="1" x="666"/>
        <item m="1" x="1246"/>
        <item m="1" x="212"/>
        <item m="1" x="1262"/>
        <item m="1" x="1165"/>
        <item m="1" x="207"/>
        <item m="1" x="235"/>
        <item m="1" x="1258"/>
        <item m="1" x="1016"/>
        <item m="1" x="26"/>
        <item m="1" x="124"/>
        <item m="1" x="574"/>
        <item m="1" x="826"/>
        <item m="1" x="249"/>
        <item m="1" x="371"/>
        <item m="1" x="688"/>
        <item m="1" x="456"/>
        <item m="1" x="565"/>
        <item m="1" x="302"/>
        <item m="1" x="92"/>
        <item m="1" x="365"/>
        <item m="1" x="1198"/>
        <item m="1" x="309"/>
        <item m="1" x="23"/>
        <item m="1" x="839"/>
        <item m="1" x="54"/>
        <item m="1" x="1150"/>
        <item m="1" x="741"/>
        <item m="1" x="1256"/>
        <item m="1" x="1223"/>
        <item m="1" x="237"/>
        <item m="1" x="506"/>
        <item m="1" x="166"/>
        <item m="1" x="293"/>
        <item m="1" x="1143"/>
        <item m="1" x="680"/>
        <item m="1" x="897"/>
        <item m="1" x="944"/>
        <item m="1" x="360"/>
        <item m="1" x="662"/>
        <item m="1" x="431"/>
        <item m="1" x="930"/>
        <item m="1" x="996"/>
        <item m="1" x="72"/>
        <item m="1" x="101"/>
        <item m="1" x="844"/>
        <item m="1" x="213"/>
        <item m="1" x="526"/>
        <item m="1" x="295"/>
        <item m="1" x="454"/>
        <item m="1" x="679"/>
        <item m="1" x="677"/>
        <item m="1" x="1044"/>
        <item m="1" x="1082"/>
        <item m="1" x="1050"/>
        <item m="1" x="290"/>
        <item m="1" x="764"/>
        <item m="1" x="556"/>
        <item m="1" x="64"/>
        <item m="1" x="875"/>
        <item m="1" x="366"/>
        <item m="1" x="633"/>
        <item m="1" x="303"/>
        <item m="1" x="1212"/>
        <item m="1" x="976"/>
        <item m="1" x="1289"/>
        <item m="1" x="178"/>
        <item m="1" x="568"/>
        <item m="1" x="1077"/>
        <item m="1" x="1177"/>
        <item m="1" x="1002"/>
        <item m="1" x="398"/>
        <item m="1" x="1264"/>
        <item m="1" x="33"/>
        <item m="1" x="342"/>
        <item m="1" x="247"/>
        <item m="1" x="982"/>
        <item m="1" x="927"/>
        <item m="1" x="1074"/>
        <item m="1" x="1265"/>
        <item m="1" x="651"/>
        <item m="1" x="669"/>
        <item m="1" x="636"/>
        <item m="1" x="942"/>
        <item m="1" x="952"/>
        <item m="1" x="1046"/>
        <item m="1" x="1087"/>
        <item m="1" x="1239"/>
        <item m="1" x="338"/>
        <item m="1" x="143"/>
        <item m="1" x="205"/>
        <item m="1" x="1099"/>
        <item m="1" x="896"/>
        <item m="1" x="32"/>
        <item m="1" x="841"/>
        <item m="1" x="851"/>
        <item x="0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ubtotalCaption="Total" compact="0" outline="0" showAll="0">
      <items count="754">
        <item m="1" x="40"/>
        <item m="1" x="41"/>
        <item m="1" x="248"/>
        <item m="1" x="454"/>
        <item m="1" x="456"/>
        <item m="1" x="170"/>
        <item m="1" x="386"/>
        <item m="1" x="355"/>
        <item m="1" x="546"/>
        <item m="1" x="134"/>
        <item m="1" x="135"/>
        <item m="1" x="136"/>
        <item m="1" x="650"/>
        <item m="1" x="749"/>
        <item m="1" x="750"/>
        <item m="1" x="708"/>
        <item m="1" x="354"/>
        <item m="1" x="137"/>
        <item m="1" x="699"/>
        <item m="1" x="38"/>
        <item m="1" x="16"/>
        <item m="1" x="534"/>
        <item m="1" x="88"/>
        <item m="1" x="535"/>
        <item m="1" x="702"/>
        <item m="1" x="234"/>
        <item m="1" x="665"/>
        <item m="1" x="156"/>
        <item m="1" x="381"/>
        <item m="1" x="226"/>
        <item m="1" x="606"/>
        <item m="1" x="424"/>
        <item m="1" x="227"/>
        <item m="1" x="497"/>
        <item m="1" x="445"/>
        <item m="1" x="498"/>
        <item m="1" x="191"/>
        <item m="1" x="751"/>
        <item m="1" x="700"/>
        <item m="1" x="446"/>
        <item m="1" x="190"/>
        <item m="1" x="581"/>
        <item m="1" x="518"/>
        <item m="1" x="505"/>
        <item m="1" x="195"/>
        <item m="1" x="444"/>
        <item m="1" x="570"/>
        <item m="1" x="556"/>
        <item m="1" x="488"/>
        <item m="1" x="502"/>
        <item m="1" x="365"/>
        <item m="1" x="238"/>
        <item m="1" x="567"/>
        <item m="1" x="389"/>
        <item m="1" x="561"/>
        <item m="1" x="272"/>
        <item m="1" x="443"/>
        <item m="1" x="582"/>
        <item m="1" x="649"/>
        <item m="1" x="516"/>
        <item m="1" x="648"/>
        <item m="1" x="366"/>
        <item m="1" x="192"/>
        <item m="1" x="752"/>
        <item m="1" x="243"/>
        <item m="1" x="363"/>
        <item m="1" x="188"/>
        <item m="1" x="540"/>
        <item m="1" x="532"/>
        <item m="1" x="609"/>
        <item m="1" x="121"/>
        <item m="1" x="639"/>
        <item m="1" x="527"/>
        <item m="1" x="71"/>
        <item m="1" x="262"/>
        <item m="1" x="77"/>
        <item m="1" x="605"/>
        <item m="1" x="364"/>
        <item m="1" x="78"/>
        <item m="1" x="210"/>
        <item m="1" x="562"/>
        <item m="1" x="73"/>
        <item m="1" x="638"/>
        <item m="1" x="270"/>
        <item m="1" x="584"/>
        <item m="1" x="588"/>
        <item m="1" x="587"/>
        <item m="1" x="586"/>
        <item m="1" x="585"/>
        <item m="1" x="620"/>
        <item m="1" x="745"/>
        <item m="1" x="209"/>
        <item m="1" x="558"/>
        <item m="1" x="460"/>
        <item m="1" x="39"/>
        <item m="1" x="122"/>
        <item m="1" x="70"/>
        <item m="1" x="626"/>
        <item m="1" x="618"/>
        <item m="1" x="579"/>
        <item m="1" x="461"/>
        <item m="1" x="339"/>
        <item m="1" x="530"/>
        <item m="1" x="120"/>
        <item m="1" x="628"/>
        <item m="1" x="166"/>
        <item m="1" x="528"/>
        <item m="1" x="54"/>
        <item m="1" x="701"/>
        <item m="1" x="559"/>
        <item m="1" x="280"/>
        <item m="1" x="632"/>
        <item m="1" x="462"/>
        <item m="1" x="651"/>
        <item m="1" x="223"/>
        <item m="1" x="577"/>
        <item m="1" x="307"/>
        <item m="1" x="278"/>
        <item m="1" x="277"/>
        <item m="1" x="592"/>
        <item m="1" x="308"/>
        <item m="1" x="512"/>
        <item m="1" x="276"/>
        <item m="1" x="279"/>
        <item m="1" x="589"/>
        <item m="1" x="332"/>
        <item m="1" x="333"/>
        <item m="1" x="24"/>
        <item m="1" x="25"/>
        <item m="1" x="740"/>
        <item m="1" x="29"/>
        <item m="1" x="603"/>
        <item m="1" x="704"/>
        <item m="1" x="631"/>
        <item m="1" x="358"/>
        <item m="1" x="619"/>
        <item m="1" x="28"/>
        <item m="1" x="551"/>
        <item m="1" x="541"/>
        <item m="1" x="233"/>
        <item m="1" x="475"/>
        <item m="1" x="126"/>
        <item m="1" x="357"/>
        <item m="1" x="464"/>
        <item m="1" x="526"/>
        <item m="1" x="52"/>
        <item m="1" x="239"/>
        <item m="1" x="633"/>
        <item m="1" x="507"/>
        <item m="1" x="165"/>
        <item m="1" x="742"/>
        <item m="1" x="573"/>
        <item m="1" x="506"/>
        <item m="1" x="529"/>
        <item m="1" x="552"/>
        <item m="1" x="634"/>
        <item m="1" x="463"/>
        <item m="1" x="746"/>
        <item m="1" x="696"/>
        <item m="1" x="253"/>
        <item m="1" x="43"/>
        <item m="1" x="254"/>
        <item m="1" x="451"/>
        <item m="1" x="44"/>
        <item m="1" x="255"/>
        <item m="1" x="450"/>
        <item m="1" x="359"/>
        <item m="1" x="635"/>
        <item m="1" x="281"/>
        <item m="1" x="150"/>
        <item m="1" x="707"/>
        <item m="1" x="147"/>
        <item m="1" x="151"/>
        <item m="1" x="636"/>
        <item m="1" x="658"/>
        <item m="1" x="146"/>
        <item m="1" x="154"/>
        <item m="1" x="142"/>
        <item m="1" x="144"/>
        <item m="1" x="476"/>
        <item m="1" x="492"/>
        <item m="1" x="477"/>
        <item m="1" x="489"/>
        <item m="1" x="652"/>
        <item m="1" x="494"/>
        <item m="1" x="148"/>
        <item m="1" x="149"/>
        <item m="1" x="143"/>
        <item m="1" x="145"/>
        <item m="1" x="706"/>
        <item m="1" x="74"/>
        <item m="1" x="493"/>
        <item m="1" x="69"/>
        <item m="1" x="495"/>
        <item m="1" x="178"/>
        <item m="1" x="549"/>
        <item m="1" x="487"/>
        <item m="1" x="289"/>
        <item m="1" x="111"/>
        <item m="1" x="356"/>
        <item m="1" x="33"/>
        <item m="1" x="35"/>
        <item m="1" x="58"/>
        <item m="1" x="152"/>
        <item m="1" x="30"/>
        <item m="1" x="153"/>
        <item m="1" x="180"/>
        <item m="1" x="34"/>
        <item m="1" x="256"/>
        <item m="1" x="32"/>
        <item m="1" x="164"/>
        <item m="1" x="45"/>
        <item m="1" x="732"/>
        <item m="1" x="542"/>
        <item m="1" x="698"/>
        <item m="1" x="304"/>
        <item m="1" x="655"/>
        <item m="1" x="483"/>
        <item m="1" x="595"/>
        <item m="1" x="637"/>
        <item m="1" x="55"/>
        <item m="1" x="630"/>
        <item m="1" x="228"/>
        <item m="1" x="572"/>
        <item m="1" x="550"/>
        <item m="1" x="484"/>
        <item m="1" x="161"/>
        <item m="1" x="629"/>
        <item m="1" x="482"/>
        <item m="1" x="249"/>
        <item m="1" x="602"/>
        <item m="1" x="31"/>
        <item m="1" x="271"/>
        <item m="1" x="616"/>
        <item m="1" x="26"/>
        <item m="1" x="617"/>
        <item m="1" x="174"/>
        <item m="1" x="56"/>
        <item m="1" x="229"/>
        <item m="1" x="36"/>
        <item m="1" x="390"/>
        <item m="1" x="259"/>
        <item m="1" x="257"/>
        <item m="1" x="457"/>
        <item m="1" x="185"/>
        <item m="1" x="748"/>
        <item m="1" x="611"/>
        <item m="1" x="468"/>
        <item m="1" x="167"/>
        <item m="1" x="653"/>
        <item m="1" x="17"/>
        <item m="1" x="94"/>
        <item m="1" x="657"/>
        <item m="1" x="46"/>
        <item m="1" x="61"/>
        <item m="1" x="189"/>
        <item m="1" x="348"/>
        <item m="1" x="60"/>
        <item m="1" x="260"/>
        <item m="1" x="83"/>
        <item m="1" x="181"/>
        <item m="1" x="469"/>
        <item m="1" x="82"/>
        <item m="1" x="470"/>
        <item m="1" x="53"/>
        <item m="1" x="378"/>
        <item m="1" x="471"/>
        <item m="1" x="96"/>
        <item m="1" x="251"/>
        <item m="1" x="250"/>
        <item m="1" x="265"/>
        <item m="1" x="288"/>
        <item m="1" x="485"/>
        <item m="1" x="554"/>
        <item m="1" x="92"/>
        <item m="1" x="258"/>
        <item m="1" x="640"/>
        <item m="1" x="621"/>
        <item m="1" x="93"/>
        <item m="1" x="612"/>
        <item m="1" x="705"/>
        <item m="1" x="714"/>
        <item m="1" x="715"/>
        <item m="1" x="72"/>
        <item m="1" x="478"/>
        <item m="1" x="95"/>
        <item m="1" x="382"/>
        <item m="1" x="596"/>
        <item m="1" x="187"/>
        <item m="1" x="607"/>
        <item m="1" x="481"/>
        <item m="1" x="295"/>
        <item m="1" x="186"/>
        <item m="1" x="491"/>
        <item m="1" x="490"/>
        <item m="1" x="344"/>
        <item m="1" x="360"/>
        <item m="1" x="659"/>
        <item m="1" x="48"/>
        <item m="1" x="290"/>
        <item m="1" x="654"/>
        <item m="1" x="49"/>
        <item m="1" x="547"/>
        <item m="1" x="668"/>
        <item m="1" x="197"/>
        <item m="1" x="608"/>
        <item m="1" x="324"/>
        <item m="1" x="199"/>
        <item m="1" x="309"/>
        <item m="1" x="84"/>
        <item m="1" x="343"/>
        <item m="1" x="47"/>
        <item m="1" x="622"/>
        <item m="1" x="310"/>
        <item m="1" x="642"/>
        <item m="1" x="67"/>
        <item m="1" x="311"/>
        <item m="1" x="66"/>
        <item m="1" x="296"/>
        <item m="1" x="391"/>
        <item m="1" x="643"/>
        <item m="1" x="676"/>
        <item m="1" x="721"/>
        <item m="1" x="312"/>
        <item m="1" x="65"/>
        <item m="1" x="86"/>
        <item m="1" x="407"/>
        <item m="1" x="198"/>
        <item m="1" x="644"/>
        <item m="1" x="641"/>
        <item m="1" x="645"/>
        <item m="1" x="719"/>
        <item m="1" x="718"/>
        <item m="1" x="720"/>
        <item m="1" x="521"/>
        <item m="1" x="560"/>
        <item m="1" x="327"/>
        <item m="1" x="555"/>
        <item m="1" x="647"/>
        <item m="1" x="273"/>
        <item m="1" x="182"/>
        <item m="1" x="97"/>
        <item m="1" x="313"/>
        <item m="1" x="717"/>
        <item m="1" x="716"/>
        <item m="1" x="737"/>
        <item m="1" x="80"/>
        <item m="1" x="62"/>
        <item m="1" x="326"/>
        <item m="1" x="100"/>
        <item m="1" x="102"/>
        <item m="1" x="393"/>
        <item m="1" x="394"/>
        <item m="1" x="395"/>
        <item m="1" x="353"/>
        <item m="1" x="160"/>
        <item m="1" x="325"/>
        <item m="1" x="346"/>
        <item m="1" x="103"/>
        <item m="1" x="293"/>
        <item m="1" x="660"/>
        <item m="1" x="85"/>
        <item m="1" x="98"/>
        <item m="1" x="89"/>
        <item m="1" x="691"/>
        <item m="1" x="292"/>
        <item m="1" x="76"/>
        <item m="1" x="68"/>
        <item m="1" x="656"/>
        <item m="1" x="557"/>
        <item m="1" x="99"/>
        <item m="1" x="173"/>
        <item m="1" x="183"/>
        <item m="1" x="201"/>
        <item m="1" x="101"/>
        <item m="1" x="597"/>
        <item m="1" x="503"/>
        <item m="1" x="499"/>
        <item m="1" x="500"/>
        <item m="1" x="646"/>
        <item m="1" x="670"/>
        <item m="1" x="334"/>
        <item m="1" x="301"/>
        <item m="1" x="392"/>
        <item m="1" x="537"/>
        <item m="1" x="302"/>
        <item m="1" x="155"/>
        <item m="1" x="396"/>
        <item m="1" x="213"/>
        <item m="1" x="671"/>
        <item m="1" x="669"/>
        <item m="1" x="37"/>
        <item m="1" x="345"/>
        <item m="1" x="398"/>
        <item m="1" x="397"/>
        <item m="1" x="106"/>
        <item m="1" x="300"/>
        <item m="1" x="283"/>
        <item m="1" x="568"/>
        <item m="1" x="299"/>
        <item m="1" x="217"/>
        <item m="1" x="200"/>
        <item m="1" x="731"/>
        <item m="1" x="63"/>
        <item m="1" x="725"/>
        <item m="1" x="544"/>
        <item m="1" x="342"/>
        <item m="1" x="522"/>
        <item m="1" x="172"/>
        <item m="1" x="328"/>
        <item m="1" x="722"/>
        <item m="1" x="511"/>
        <item m="1" x="329"/>
        <item m="1" x="330"/>
        <item m="1" x="724"/>
        <item m="1" x="341"/>
        <item m="1" x="723"/>
        <item m="1" x="662"/>
        <item m="1" x="379"/>
        <item m="1" x="204"/>
        <item m="1" x="427"/>
        <item m="1" x="193"/>
        <item m="1" x="614"/>
        <item x="0"/>
        <item m="1" x="675"/>
        <item m="1" x="661"/>
        <item m="1" x="538"/>
        <item m="1" x="50"/>
        <item m="1" x="663"/>
        <item m="1" x="664"/>
        <item m="1" x="51"/>
        <item m="1" x="171"/>
        <item m="1" x="57"/>
        <item m="1" x="130"/>
        <item m="1" x="131"/>
        <item m="1" x="318"/>
        <item m="1" x="331"/>
        <item m="1" x="428"/>
        <item m="1" x="695"/>
        <item m="1" x="196"/>
        <item m="1" x="175"/>
        <item m="1" x="107"/>
        <item m="1" x="380"/>
        <item m="1" x="64"/>
        <item m="1" x="678"/>
        <item m="1" x="306"/>
        <item m="1" x="305"/>
        <item m="1" x="410"/>
        <item m="1" x="411"/>
        <item m="1" x="624"/>
        <item m="1" x="677"/>
        <item m="1" x="472"/>
        <item m="1" x="666"/>
        <item m="1" x="517"/>
        <item m="1" x="116"/>
        <item m="1" x="513"/>
        <item m="1" x="514"/>
        <item m="1" x="105"/>
        <item m="1" x="426"/>
        <item m="1" x="425"/>
        <item m="1" x="692"/>
        <item m="1" x="317"/>
        <item m="1" x="264"/>
        <item m="1" x="480"/>
        <item m="1" x="75"/>
        <item m="1" x="747"/>
        <item m="1" x="372"/>
        <item m="1" x="744"/>
        <item m="1" x="566"/>
        <item m="1" x="509"/>
        <item m="1" x="408"/>
        <item m="1" x="202"/>
        <item m="1" x="473"/>
        <item m="1" x="625"/>
        <item m="1" x="623"/>
        <item m="1" x="479"/>
        <item m="1" x="453"/>
        <item m="1" x="682"/>
        <item m="1" x="683"/>
        <item m="1" x="298"/>
        <item m="1" x="501"/>
        <item m="1" x="141"/>
        <item m="1" x="414"/>
        <item m="1" x="316"/>
        <item m="1" x="613"/>
        <item m="1" x="520"/>
        <item m="1" x="690"/>
        <item m="1" x="615"/>
        <item m="1" x="369"/>
        <item m="1" x="405"/>
        <item m="1" x="429"/>
        <item m="1" x="409"/>
        <item m="1" x="275"/>
        <item m="1" x="519"/>
        <item m="1" x="412"/>
        <item m="1" x="113"/>
        <item m="1" x="127"/>
        <item m="1" x="433"/>
        <item m="1" x="297"/>
        <item m="1" x="338"/>
        <item m="1" x="435"/>
        <item m="1" x="685"/>
        <item m="1" x="416"/>
        <item m="1" x="337"/>
        <item m="1" x="684"/>
        <item m="1" x="417"/>
        <item m="1" x="112"/>
        <item m="1" x="104"/>
        <item m="1" x="679"/>
        <item m="1" x="436"/>
        <item m="1" x="565"/>
        <item m="1" x="128"/>
        <item m="1" x="432"/>
        <item m="1" x="415"/>
        <item m="1" x="87"/>
        <item m="1" x="693"/>
        <item m="1" x="738"/>
        <item m="1" x="350"/>
        <item m="1" x="709"/>
        <item m="1" x="474"/>
        <item m="1" x="374"/>
        <item m="1" x="510"/>
        <item m="1" x="315"/>
        <item m="1" x="314"/>
        <item m="1" x="284"/>
        <item m="1" x="319"/>
        <item m="1" x="352"/>
        <item m="1" x="285"/>
        <item m="1" x="294"/>
        <item m="1" x="591"/>
        <item m="1" x="351"/>
        <item m="1" x="340"/>
        <item m="1" x="703"/>
        <item m="1" x="368"/>
        <item m="1" x="686"/>
        <item m="1" x="672"/>
        <item m="1" x="194"/>
        <item m="1" x="575"/>
        <item m="1" x="710"/>
        <item m="1" x="574"/>
        <item m="1" x="440"/>
        <item m="1" x="734"/>
        <item m="1" x="739"/>
        <item m="1" x="218"/>
        <item m="1" x="590"/>
        <item m="1" x="667"/>
        <item m="1" x="439"/>
        <item m="1" x="437"/>
        <item m="1" x="158"/>
        <item m="1" x="157"/>
        <item m="1" x="220"/>
        <item m="1" x="286"/>
        <item m="1" x="388"/>
        <item m="1" x="221"/>
        <item m="1" x="119"/>
        <item m="1" x="569"/>
        <item m="1" x="274"/>
        <item m="1" x="438"/>
        <item m="1" x="735"/>
        <item m="1" x="205"/>
        <item m="1" x="241"/>
        <item m="1" x="129"/>
        <item m="1" x="688"/>
        <item m="1" x="598"/>
        <item m="1" x="545"/>
        <item m="1" x="681"/>
        <item m="1" x="423"/>
        <item m="1" x="736"/>
        <item m="1" x="399"/>
        <item m="1" x="712"/>
        <item m="1" x="593"/>
        <item m="1" x="594"/>
        <item m="1" x="385"/>
        <item m="1" x="159"/>
        <item m="1" x="733"/>
        <item m="1" x="169"/>
        <item m="1" x="402"/>
        <item m="1" x="168"/>
        <item m="1" x="536"/>
        <item m="1" x="133"/>
        <item m="1" x="727"/>
        <item m="1" x="219"/>
        <item m="1" x="431"/>
        <item m="1" x="418"/>
        <item m="1" x="419"/>
        <item m="1" x="222"/>
        <item m="1" x="371"/>
        <item m="1" x="15"/>
        <item m="1" x="687"/>
        <item m="1" x="496"/>
        <item m="1" x="430"/>
        <item m="1" x="515"/>
        <item m="1" x="177"/>
        <item m="1" x="680"/>
        <item m="1" x="263"/>
        <item m="1" x="320"/>
        <item m="1" x="370"/>
        <item m="1" x="422"/>
        <item m="1" x="21"/>
        <item m="1" x="711"/>
        <item m="1" x="413"/>
        <item m="1" x="583"/>
        <item m="1" x="321"/>
        <item m="1" x="211"/>
        <item m="1" x="531"/>
        <item m="1" x="117"/>
        <item m="1" x="207"/>
        <item m="1" x="22"/>
        <item m="1" x="347"/>
        <item m="1" x="163"/>
        <item m="1" x="564"/>
        <item m="1" x="336"/>
        <item m="1" x="335"/>
        <item m="1" x="539"/>
        <item m="1" x="403"/>
        <item m="1" x="406"/>
        <item m="1" x="362"/>
        <item m="1" x="81"/>
        <item m="1" x="694"/>
        <item m="1" x="404"/>
        <item m="1" x="580"/>
        <item m="1" x="240"/>
        <item m="1" x="383"/>
        <item m="1" x="375"/>
        <item m="1" x="203"/>
        <item m="1" x="728"/>
        <item m="1" x="730"/>
        <item m="1" x="118"/>
        <item m="1" x="224"/>
        <item m="1" x="674"/>
        <item m="1" x="367"/>
        <item m="1" x="726"/>
        <item m="1" x="524"/>
        <item m="1" x="400"/>
        <item m="1" x="206"/>
        <item m="1" x="447"/>
        <item m="1" x="553"/>
        <item m="1" x="697"/>
        <item m="1" x="741"/>
        <item m="1" x="361"/>
        <item m="1" x="459"/>
        <item m="1" x="601"/>
        <item m="1" x="421"/>
        <item m="1" x="215"/>
        <item m="1" x="235"/>
        <item m="1" x="373"/>
        <item m="1" x="599"/>
        <item m="1" x="420"/>
        <item m="1" x="563"/>
        <item m="1" x="576"/>
        <item m="1" x="384"/>
        <item m="1" x="291"/>
        <item m="1" x="387"/>
        <item m="1" x="525"/>
        <item m="1" x="401"/>
        <item m="1" x="323"/>
        <item m="1" x="268"/>
        <item m="1" x="600"/>
        <item m="1" x="729"/>
        <item m="1" x="20"/>
        <item m="1" x="376"/>
        <item m="1" x="441"/>
        <item m="1" x="216"/>
        <item m="1" x="261"/>
        <item m="1" x="377"/>
        <item m="1" x="713"/>
        <item m="1" x="523"/>
        <item m="1" x="19"/>
        <item m="1" x="114"/>
        <item m="1" x="115"/>
        <item m="1" x="184"/>
        <item m="1" x="124"/>
        <item m="1" x="18"/>
        <item m="1" x="449"/>
        <item m="1" x="434"/>
        <item m="1" x="236"/>
        <item m="1" x="604"/>
        <item m="1" x="673"/>
        <item m="1" x="269"/>
        <item m="1" x="27"/>
        <item m="1" x="455"/>
        <item m="1" x="504"/>
        <item m="1" x="208"/>
        <item m="1" x="533"/>
        <item m="1" x="123"/>
        <item m="1" x="266"/>
        <item m="1" x="139"/>
        <item m="1" x="125"/>
        <item m="1" x="140"/>
        <item m="1" x="214"/>
        <item m="1" x="237"/>
        <item m="1" x="610"/>
        <item x="1"/>
        <item m="1" x="267"/>
        <item m="1" x="23"/>
        <item m="1" x="448"/>
        <item m="1" x="458"/>
        <item m="1" x="287"/>
        <item m="1" x="543"/>
        <item m="1" x="508"/>
        <item m="1" x="466"/>
        <item m="1" x="247"/>
        <item m="1" x="225"/>
        <item m="1" x="110"/>
        <item m="1" x="244"/>
        <item m="1" x="176"/>
        <item m="1" x="548"/>
        <item m="1" x="42"/>
        <item m="1" x="109"/>
        <item m="1" x="90"/>
        <item m="1" x="138"/>
        <item m="1" x="571"/>
        <item m="1" x="486"/>
        <item x="8"/>
        <item m="1" x="467"/>
        <item m="1" x="59"/>
        <item m="1" x="743"/>
        <item m="1" x="230"/>
        <item m="1" x="465"/>
        <item m="1" x="578"/>
        <item m="1" x="246"/>
        <item m="1" x="322"/>
        <item m="1" x="162"/>
        <item m="1" x="231"/>
        <item m="1" x="232"/>
        <item m="1" x="242"/>
        <item m="1" x="245"/>
        <item m="1" x="108"/>
        <item m="1" x="79"/>
        <item m="1" x="91"/>
        <item m="1" x="689"/>
        <item m="1" x="627"/>
        <item x="7"/>
        <item m="1" x="442"/>
        <item x="2"/>
        <item m="1" x="252"/>
        <item m="1" x="282"/>
        <item x="3"/>
        <item m="1" x="132"/>
        <item m="1" x="179"/>
        <item m="1" x="212"/>
        <item m="1" x="303"/>
        <item m="1" x="452"/>
        <item x="4"/>
        <item x="5"/>
        <item m="1" x="349"/>
        <item x="6"/>
        <item x="9"/>
        <item x="10"/>
        <item x="11"/>
        <item x="12"/>
        <item x="13"/>
        <item x="1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1">
        <item m="1" x="80"/>
        <item x="0"/>
        <item x="2"/>
        <item m="1" x="42"/>
        <item m="1" x="22"/>
        <item x="6"/>
        <item m="1" x="20"/>
        <item m="1" x="26"/>
        <item m="1" x="79"/>
        <item m="1" x="78"/>
        <item m="1" x="51"/>
        <item m="1" x="54"/>
        <item x="1"/>
        <item x="5"/>
        <item m="1" x="65"/>
        <item x="10"/>
        <item m="1" x="37"/>
        <item m="1" x="32"/>
        <item x="7"/>
        <item m="1" x="15"/>
        <item m="1" x="49"/>
        <item m="1" x="45"/>
        <item m="1" x="13"/>
        <item m="1" x="69"/>
        <item m="1" x="19"/>
        <item m="1" x="47"/>
        <item m="1" x="38"/>
        <item x="8"/>
        <item m="1" x="25"/>
        <item m="1" x="11"/>
        <item m="1" x="46"/>
        <item m="1" x="61"/>
        <item m="1" x="14"/>
        <item m="1" x="31"/>
        <item m="1" x="67"/>
        <item m="1" x="53"/>
        <item m="1" x="30"/>
        <item x="9"/>
        <item m="1" x="34"/>
        <item m="1" x="21"/>
        <item m="1" x="62"/>
        <item m="1" x="27"/>
        <item m="1" x="72"/>
        <item m="1" x="58"/>
        <item m="1" x="70"/>
        <item m="1" x="43"/>
        <item m="1" x="36"/>
        <item m="1" x="18"/>
        <item m="1" x="71"/>
        <item m="1" x="64"/>
        <item m="1" x="66"/>
        <item m="1" x="29"/>
        <item m="1" x="50"/>
        <item x="3"/>
        <item m="1" x="40"/>
        <item m="1" x="68"/>
        <item m="1" x="41"/>
        <item m="1" x="59"/>
        <item m="1" x="35"/>
        <item x="4"/>
        <item m="1" x="24"/>
        <item m="1" x="23"/>
        <item m="1" x="73"/>
        <item m="1" x="17"/>
        <item m="1" x="44"/>
        <item m="1" x="76"/>
        <item m="1" x="75"/>
        <item m="1" x="16"/>
        <item m="1" x="48"/>
        <item m="1" x="39"/>
        <item m="1" x="57"/>
        <item m="1" x="56"/>
        <item m="1" x="60"/>
        <item m="1" x="55"/>
        <item m="1" x="28"/>
        <item m="1" x="74"/>
        <item m="1" x="12"/>
        <item m="1" x="77"/>
        <item m="1" x="33"/>
        <item m="1" x="52"/>
        <item m="1" x="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6">
        <item x="2"/>
        <item m="1" x="94"/>
        <item m="1" x="25"/>
        <item m="1" x="49"/>
        <item m="1" x="154"/>
        <item x="9"/>
        <item x="10"/>
        <item m="1" x="96"/>
        <item m="1" x="180"/>
        <item m="1" x="146"/>
        <item m="1" x="119"/>
        <item m="1" x="141"/>
        <item m="1" x="28"/>
        <item m="1" x="242"/>
        <item m="1" x="165"/>
        <item m="1" x="73"/>
        <item m="1" x="101"/>
        <item m="1" x="196"/>
        <item m="1" x="91"/>
        <item m="1" x="232"/>
        <item m="1" x="182"/>
        <item m="1" x="88"/>
        <item m="1" x="35"/>
        <item m="1" x="156"/>
        <item m="1" x="219"/>
        <item m="1" x="120"/>
        <item m="1" x="62"/>
        <item m="1" x="171"/>
        <item m="1" x="103"/>
        <item m="1" x="187"/>
        <item m="1" x="131"/>
        <item m="1" x="63"/>
        <item m="1" x="199"/>
        <item m="1" x="163"/>
        <item m="1" x="106"/>
        <item m="1" x="72"/>
        <item m="1" x="183"/>
        <item m="1" x="150"/>
        <item m="1" x="188"/>
        <item m="1" x="161"/>
        <item m="1" x="200"/>
        <item m="1" x="47"/>
        <item m="1" x="155"/>
        <item m="1" x="140"/>
        <item m="1" x="202"/>
        <item m="1" x="66"/>
        <item m="1" x="85"/>
        <item m="1" x="117"/>
        <item m="1" x="19"/>
        <item m="1" x="229"/>
        <item m="1" x="194"/>
        <item m="1" x="74"/>
        <item m="1" x="176"/>
        <item m="1" x="173"/>
        <item m="1" x="166"/>
        <item m="1" x="189"/>
        <item m="1" x="224"/>
        <item m="1" x="45"/>
        <item m="1" x="226"/>
        <item m="1" x="109"/>
        <item m="1" x="241"/>
        <item m="1" x="139"/>
        <item m="1" x="151"/>
        <item m="1" x="170"/>
        <item m="1" x="153"/>
        <item m="1" x="174"/>
        <item m="1" x="110"/>
        <item m="1" x="195"/>
        <item m="1" x="198"/>
        <item m="1" x="203"/>
        <item m="1" x="216"/>
        <item m="1" x="227"/>
        <item m="1" x="27"/>
        <item m="1" x="204"/>
        <item m="1" x="126"/>
        <item m="1" x="82"/>
        <item m="1" x="186"/>
        <item m="1" x="77"/>
        <item m="1" x="100"/>
        <item m="1" x="57"/>
        <item m="1" x="211"/>
        <item m="1" x="42"/>
        <item m="1" x="39"/>
        <item m="1" x="133"/>
        <item m="1" x="185"/>
        <item x="1"/>
        <item m="1" x="41"/>
        <item m="1" x="234"/>
        <item m="1" x="81"/>
        <item m="1" x="225"/>
        <item m="1" x="167"/>
        <item m="1" x="76"/>
        <item m="1" x="24"/>
        <item m="1" x="184"/>
        <item m="1" x="193"/>
        <item m="1" x="54"/>
        <item m="1" x="15"/>
        <item m="1" x="191"/>
        <item m="1" x="213"/>
        <item m="1" x="159"/>
        <item m="1" x="38"/>
        <item m="1" x="53"/>
        <item m="1" x="26"/>
        <item m="1" x="43"/>
        <item m="1" x="212"/>
        <item m="1" x="243"/>
        <item m="1" x="244"/>
        <item m="1" x="33"/>
        <item m="1" x="59"/>
        <item m="1" x="237"/>
        <item m="1" x="230"/>
        <item m="1" x="51"/>
        <item m="1" x="68"/>
        <item m="1" x="93"/>
        <item m="1" x="30"/>
        <item m="1" x="52"/>
        <item m="1" x="14"/>
        <item m="1" x="123"/>
        <item m="1" x="114"/>
        <item m="1" x="18"/>
        <item m="1" x="70"/>
        <item m="1" x="122"/>
        <item m="1" x="69"/>
        <item m="1" x="158"/>
        <item m="1" x="148"/>
        <item m="1" x="197"/>
        <item m="1" x="169"/>
        <item m="1" x="147"/>
        <item x="13"/>
        <item m="1" x="157"/>
        <item m="1" x="98"/>
        <item m="1" x="34"/>
        <item m="1" x="218"/>
        <item m="1" x="118"/>
        <item m="1" x="228"/>
        <item m="1" x="175"/>
        <item m="1" x="44"/>
        <item m="1" x="32"/>
        <item m="1" x="206"/>
        <item m="1" x="164"/>
        <item m="1" x="40"/>
        <item m="1" x="75"/>
        <item m="1" x="95"/>
        <item m="1" x="233"/>
        <item m="1" x="210"/>
        <item m="1" x="23"/>
        <item m="1" x="99"/>
        <item m="1" x="231"/>
        <item m="1" x="89"/>
        <item m="1" x="162"/>
        <item m="1" x="86"/>
        <item m="1" x="239"/>
        <item m="1" x="160"/>
        <item m="1" x="83"/>
        <item m="1" x="190"/>
        <item m="1" x="136"/>
        <item m="1" x="217"/>
        <item m="1" x="22"/>
        <item m="1" x="149"/>
        <item m="1" x="20"/>
        <item m="1" x="67"/>
        <item m="1" x="79"/>
        <item m="1" x="168"/>
        <item m="1" x="84"/>
        <item m="1" x="102"/>
        <item m="1" x="87"/>
        <item m="1" x="215"/>
        <item m="1" x="208"/>
        <item m="1" x="145"/>
        <item m="1" x="50"/>
        <item m="1" x="245"/>
        <item m="1" x="21"/>
        <item m="1" x="142"/>
        <item m="1" x="55"/>
        <item m="1" x="36"/>
        <item m="1" x="238"/>
        <item m="1" x="207"/>
        <item m="1" x="222"/>
        <item m="1" x="31"/>
        <item m="1" x="137"/>
        <item m="1" x="16"/>
        <item m="1" x="111"/>
        <item m="1" x="65"/>
        <item m="1" x="107"/>
        <item m="1" x="192"/>
        <item m="1" x="108"/>
        <item m="1" x="64"/>
        <item m="1" x="127"/>
        <item m="1" x="130"/>
        <item m="1" x="152"/>
        <item x="7"/>
        <item x="8"/>
        <item m="1" x="37"/>
        <item m="1" x="236"/>
        <item m="1" x="221"/>
        <item m="1" x="138"/>
        <item m="1" x="144"/>
        <item m="1" x="172"/>
        <item m="1" x="143"/>
        <item m="1" x="112"/>
        <item m="1" x="209"/>
        <item m="1" x="116"/>
        <item x="3"/>
        <item x="4"/>
        <item m="1" x="17"/>
        <item m="1" x="124"/>
        <item x="0"/>
        <item m="1" x="80"/>
        <item m="1" x="78"/>
        <item m="1" x="223"/>
        <item m="1" x="129"/>
        <item m="1" x="104"/>
        <item x="11"/>
        <item x="12"/>
        <item m="1" x="240"/>
        <item m="1" x="60"/>
        <item m="1" x="46"/>
        <item m="1" x="178"/>
        <item m="1" x="29"/>
        <item m="1" x="179"/>
        <item m="1" x="90"/>
        <item m="1" x="92"/>
        <item m="1" x="205"/>
        <item m="1" x="48"/>
        <item m="1" x="134"/>
        <item m="1" x="177"/>
        <item m="1" x="201"/>
        <item m="1" x="214"/>
        <item m="1" x="220"/>
        <item m="1" x="58"/>
        <item m="1" x="125"/>
        <item m="1" x="121"/>
        <item m="1" x="181"/>
        <item m="1" x="235"/>
        <item m="1" x="97"/>
        <item x="5"/>
        <item x="6"/>
        <item m="1" x="105"/>
        <item m="1" x="115"/>
        <item m="1" x="113"/>
        <item m="1" x="71"/>
        <item m="1" x="135"/>
        <item m="1" x="61"/>
        <item m="1" x="128"/>
        <item m="1" x="132"/>
        <item m="1" x="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412">
        <item m="1" x="940"/>
        <item m="1" x="576"/>
        <item m="1" x="535"/>
        <item m="1" x="666"/>
        <item m="1" x="1294"/>
        <item m="1" x="208"/>
        <item m="1" x="854"/>
        <item m="1" x="399"/>
        <item m="1" x="253"/>
        <item m="1" x="552"/>
        <item m="1" x="467"/>
        <item m="1" x="1071"/>
        <item m="1" x="963"/>
        <item m="1" x="1238"/>
        <item m="1" x="704"/>
        <item m="1" x="121"/>
        <item m="1" x="1327"/>
        <item m="1" x="302"/>
        <item m="1" x="404"/>
        <item m="1" x="350"/>
        <item m="1" x="1015"/>
        <item m="1" x="584"/>
        <item m="1" x="1006"/>
        <item m="1" x="1149"/>
        <item m="1" x="106"/>
        <item m="1" x="255"/>
        <item m="1" x="689"/>
        <item m="1" x="824"/>
        <item m="1" x="13"/>
        <item m="1" x="1398"/>
        <item m="1" x="918"/>
        <item m="1" x="663"/>
        <item m="1" x="727"/>
        <item m="1" x="732"/>
        <item m="1" x="120"/>
        <item m="1" x="475"/>
        <item m="1" x="1038"/>
        <item m="1" x="423"/>
        <item m="1" x="932"/>
        <item m="1" x="349"/>
        <item m="1" x="992"/>
        <item m="1" x="1229"/>
        <item m="1" x="310"/>
        <item m="1" x="190"/>
        <item m="1" x="1180"/>
        <item m="1" x="592"/>
        <item m="1" x="945"/>
        <item m="1" x="129"/>
        <item m="1" x="950"/>
        <item m="1" x="449"/>
        <item m="1" x="1342"/>
        <item m="1" x="1281"/>
        <item m="1" x="353"/>
        <item m="1" x="25"/>
        <item m="1" x="49"/>
        <item m="1" x="247"/>
        <item m="1" x="1167"/>
        <item m="1" x="504"/>
        <item m="1" x="1088"/>
        <item m="1" x="889"/>
        <item m="1" x="541"/>
        <item m="1" x="1401"/>
        <item m="1" x="569"/>
        <item m="1" x="614"/>
        <item m="1" x="1034"/>
        <item m="1" x="1028"/>
        <item m="1" x="203"/>
        <item m="1" x="138"/>
        <item m="1" x="157"/>
        <item m="1" x="697"/>
        <item m="1" x="897"/>
        <item m="1" x="210"/>
        <item m="1" x="1279"/>
        <item m="1" x="1018"/>
        <item m="1" x="1126"/>
        <item m="1" x="1370"/>
        <item sd="0" m="1" x="414"/>
        <item m="1" x="766"/>
        <item m="1" x="882"/>
        <item m="1" x="274"/>
        <item m="1" x="344"/>
        <item m="1" x="104"/>
        <item m="1" x="761"/>
        <item m="1" x="211"/>
        <item m="1" x="1145"/>
        <item m="1" x="673"/>
        <item m="1" x="571"/>
        <item m="1" x="1405"/>
        <item m="1" x="847"/>
        <item m="1" x="568"/>
        <item m="1" x="401"/>
        <item m="1" x="863"/>
        <item m="1" x="808"/>
        <item m="1" x="819"/>
        <item m="1" x="1368"/>
        <item m="1" x="899"/>
        <item m="1" x="214"/>
        <item m="1" x="1101"/>
        <item m="1" x="737"/>
        <item m="1" x="44"/>
        <item m="1" x="1009"/>
        <item m="1" x="100"/>
        <item m="1" x="1074"/>
        <item m="1" x="413"/>
        <item m="1" x="78"/>
        <item m="1" x="890"/>
        <item m="1" x="1070"/>
        <item m="1" x="1337"/>
        <item m="1" x="460"/>
        <item m="1" x="1347"/>
        <item m="1" x="790"/>
        <item m="1" x="329"/>
        <item m="1" x="437"/>
        <item m="1" x="4"/>
        <item m="1" x="828"/>
        <item m="1" x="1065"/>
        <item m="1" x="1303"/>
        <item m="1" x="931"/>
        <item m="1" x="1044"/>
        <item m="1" x="741"/>
        <item m="1" x="1198"/>
        <item m="1" x="333"/>
        <item m="1" x="50"/>
        <item m="1" x="1019"/>
        <item m="1" x="720"/>
        <item m="1" x="784"/>
        <item m="1" x="91"/>
        <item m="1" x="729"/>
        <item m="1" x="1357"/>
        <item m="1" x="53"/>
        <item m="1" x="422"/>
        <item m="1" x="1125"/>
        <item m="1" x="97"/>
        <item m="1" x="340"/>
        <item m="1" x="54"/>
        <item m="1" x="270"/>
        <item m="1" x="494"/>
        <item m="1" x="1001"/>
        <item m="1" x="913"/>
        <item m="1" x="634"/>
        <item m="1" x="857"/>
        <item m="1" x="132"/>
        <item m="1" x="685"/>
        <item m="1" x="431"/>
        <item m="1" x="1026"/>
        <item m="1" x="607"/>
        <item m="1" x="1332"/>
        <item m="1" x="599"/>
        <item m="1" x="476"/>
        <item m="1" x="469"/>
        <item m="1" x="844"/>
        <item m="1" x="539"/>
        <item m="1" x="825"/>
        <item m="1" x="250"/>
        <item m="1" x="171"/>
        <item m="1" x="1022"/>
        <item m="1" x="1057"/>
        <item m="1" x="538"/>
        <item m="1" x="519"/>
        <item m="1" x="156"/>
        <item m="1" x="297"/>
        <item m="1" x="1349"/>
        <item m="1" x="630"/>
        <item m="1" x="676"/>
        <item m="1" x="339"/>
        <item m="1" x="911"/>
        <item m="1" x="706"/>
        <item m="1" x="1213"/>
        <item m="1" x="792"/>
        <item m="1" x="150"/>
        <item m="1" x="127"/>
        <item m="1" x="374"/>
        <item m="1" x="63"/>
        <item m="1" x="313"/>
        <item m="1" x="473"/>
        <item m="1" x="531"/>
        <item m="1" x="1152"/>
        <item m="1" x="1245"/>
        <item m="1" x="285"/>
        <item m="1" x="898"/>
        <item m="1" x="1091"/>
        <item m="1" x="281"/>
        <item m="1" x="522"/>
        <item m="1" x="956"/>
        <item m="1" x="979"/>
        <item m="1" x="1381"/>
        <item m="1" x="1146"/>
        <item m="1" x="1179"/>
        <item m="1" x="1383"/>
        <item m="1" x="1062"/>
        <item m="1" x="1063"/>
        <item m="1" x="1251"/>
        <item m="1" x="441"/>
        <item m="1" x="41"/>
        <item m="1" x="369"/>
        <item m="1" x="243"/>
        <item m="1" x="68"/>
        <item m="1" x="1084"/>
        <item m="1" x="994"/>
        <item m="1" x="981"/>
        <item m="1" x="1029"/>
        <item m="1" x="108"/>
        <item m="1" x="455"/>
        <item m="1" x="525"/>
        <item m="1" x="334"/>
        <item m="1" x="1375"/>
        <item m="1" x="970"/>
        <item m="1" x="408"/>
        <item m="1" x="303"/>
        <item m="1" x="153"/>
        <item m="1" x="254"/>
        <item m="1" x="1012"/>
        <item m="1" x="578"/>
        <item m="1" x="674"/>
        <item m="1" x="1067"/>
        <item m="1" x="236"/>
        <item m="1" x="48"/>
        <item m="1" x="917"/>
        <item m="1" x="193"/>
        <item m="1" x="463"/>
        <item m="1" x="375"/>
        <item m="1" x="988"/>
        <item m="1" x="604"/>
        <item m="1" x="224"/>
        <item m="1" x="547"/>
        <item m="1" x="380"/>
        <item m="1" x="319"/>
        <item m="1" x="836"/>
        <item m="1" x="239"/>
        <item m="1" x="114"/>
        <item m="1" x="645"/>
        <item m="1" x="72"/>
        <item m="1" x="856"/>
        <item m="1" x="389"/>
        <item m="1" x="1403"/>
        <item m="1" x="1410"/>
        <item m="1" x="895"/>
        <item m="1" x="902"/>
        <item m="1" x="85"/>
        <item m="1" x="1408"/>
        <item m="1" x="1108"/>
        <item m="1" x="617"/>
        <item m="1" x="131"/>
        <item m="1" x="1059"/>
        <item m="1" x="781"/>
        <item m="1" x="619"/>
        <item m="1" x="834"/>
        <item m="1" x="1399"/>
        <item m="1" x="563"/>
        <item m="1" x="942"/>
        <item m="1" x="1380"/>
        <item m="1" x="271"/>
        <item m="1" x="1244"/>
        <item m="1" x="1261"/>
        <item m="1" x="754"/>
        <item m="1" x="335"/>
        <item m="1" x="1085"/>
        <item m="1" x="55"/>
        <item m="1" x="1109"/>
        <item m="1" x="582"/>
        <item m="1" x="1275"/>
        <item m="1" x="176"/>
        <item m="1" x="972"/>
        <item m="1" x="786"/>
        <item m="1" x="259"/>
        <item m="1" x="928"/>
        <item m="1" x="116"/>
        <item m="1" x="1340"/>
        <item m="1" x="1409"/>
        <item m="1" x="262"/>
        <item m="1" x="1287"/>
        <item m="1" x="495"/>
        <item m="1" x="1269"/>
        <item m="1" x="933"/>
        <item m="1" x="1351"/>
        <item m="1" x="379"/>
        <item m="1" x="1075"/>
        <item m="1" x="21"/>
        <item m="1" x="137"/>
        <item m="1" x="381"/>
        <item m="1" x="115"/>
        <item m="1" x="711"/>
        <item m="1" x="943"/>
        <item m="1" x="678"/>
        <item m="1" x="291"/>
        <item m="1" x="602"/>
        <item m="1" x="204"/>
        <item m="1" x="393"/>
        <item m="1" x="442"/>
        <item m="1" x="627"/>
        <item m="1" x="625"/>
        <item m="1" x="765"/>
        <item m="1" x="896"/>
        <item m="1" x="31"/>
        <item m="1" x="434"/>
        <item m="1" x="818"/>
        <item m="1" x="418"/>
        <item m="1" x="1367"/>
        <item m="1" x="1319"/>
        <item m="1" x="842"/>
        <item m="1" x="620"/>
        <item m="1" x="86"/>
        <item m="1" x="446"/>
        <item m="1" x="315"/>
        <item m="1" x="1040"/>
        <item m="1" x="1333"/>
        <item m="1" x="717"/>
        <item m="1" x="1329"/>
        <item m="1" x="136"/>
        <item m="1" x="111"/>
        <item m="1" x="734"/>
        <item m="1" x="36"/>
        <item m="1" x="368"/>
        <item m="1" x="65"/>
        <item m="1" x="1194"/>
        <item m="1" x="1227"/>
        <item m="1" x="1082"/>
        <item m="1" x="27"/>
        <item m="1" x="515"/>
        <item m="1" x="159"/>
        <item m="1" x="500"/>
        <item m="1" x="1100"/>
        <item m="1" x="566"/>
        <item m="1" x="52"/>
        <item m="1" x="1382"/>
        <item m="1" x="512"/>
        <item m="1" x="1321"/>
        <item m="1" x="263"/>
        <item m="1" x="739"/>
        <item m="1" x="267"/>
        <item m="1" x="1400"/>
        <item m="1" x="1114"/>
        <item m="1" x="9"/>
        <item m="1" x="45"/>
        <item m="1" x="185"/>
        <item m="1" x="505"/>
        <item m="1" x="908"/>
        <item m="1" x="1293"/>
        <item m="1" x="548"/>
        <item m="1" x="234"/>
        <item m="1" x="1187"/>
        <item m="1" x="191"/>
        <item m="1" x="1166"/>
        <item m="1" x="1054"/>
        <item m="1" x="1378"/>
        <item m="1" x="322"/>
        <item m="1" x="603"/>
        <item m="1" x="677"/>
        <item m="1" x="118"/>
        <item m="1" x="587"/>
        <item m="1" x="520"/>
        <item m="1" x="1406"/>
        <item m="1" x="771"/>
        <item m="1" x="1005"/>
        <item m="1" x="238"/>
        <item m="1" x="880"/>
        <item m="1" x="589"/>
        <item m="1" x="833"/>
        <item m="1" x="1050"/>
        <item m="1" x="1041"/>
        <item m="1" x="28"/>
        <item m="1" x="152"/>
        <item m="1" x="753"/>
        <item m="1" x="1233"/>
        <item m="1" x="457"/>
        <item m="1" x="1161"/>
        <item m="1" x="135"/>
        <item m="1" x="1225"/>
        <item m="1" x="953"/>
        <item m="1" x="926"/>
        <item m="1" x="626"/>
        <item m="1" x="1153"/>
        <item m="1" x="464"/>
        <item m="1" x="577"/>
        <item m="1" x="205"/>
        <item m="1" x="498"/>
        <item m="1" x="1030"/>
        <item m="1" x="425"/>
        <item m="1" x="1397"/>
        <item m="1" x="1362"/>
        <item m="1" x="998"/>
        <item m="1" x="675"/>
        <item m="1" x="133"/>
        <item m="1" x="989"/>
        <item m="1" x="892"/>
        <item m="1" x="878"/>
        <item m="1" x="305"/>
        <item m="1" x="16"/>
        <item m="1" x="1064"/>
        <item m="1" x="835"/>
        <item m="1" x="961"/>
        <item m="1" x="56"/>
        <item m="1" x="1200"/>
        <item m="1" x="189"/>
        <item m="1" x="1202"/>
        <item m="1" x="1013"/>
        <item m="1" x="794"/>
        <item m="1" x="937"/>
        <item m="1" x="314"/>
        <item m="1" x="151"/>
        <item m="1" x="830"/>
        <item m="1" x="1205"/>
        <item m="1" x="456"/>
        <item m="1" x="840"/>
        <item m="1" x="1273"/>
        <item m="1" x="1201"/>
        <item m="1" x="202"/>
        <item m="1" x="125"/>
        <item m="1" x="638"/>
        <item m="1" x="1002"/>
        <item m="1" x="1086"/>
        <item m="1" x="421"/>
        <item m="1" x="83"/>
        <item m="1" x="287"/>
        <item m="1" x="665"/>
        <item m="1" x="367"/>
        <item m="1" x="1282"/>
        <item m="1" x="886"/>
        <item m="1" x="1154"/>
        <item m="1" x="371"/>
        <item m="1" x="1391"/>
        <item m="1" x="87"/>
        <item m="1" x="71"/>
        <item m="1" x="283"/>
        <item m="1" x="812"/>
        <item m="1" x="1165"/>
        <item m="1" x="930"/>
        <item m="1" x="268"/>
        <item m="1" x="1189"/>
        <item m="1" x="149"/>
        <item m="1" x="740"/>
        <item m="1" x="105"/>
        <item m="1" x="705"/>
        <item m="1" x="478"/>
        <item m="1" x="260"/>
        <item m="1" x="406"/>
        <item m="1" x="703"/>
        <item m="1" x="264"/>
        <item m="1" x="1104"/>
        <item m="1" x="1112"/>
        <item m="1" x="361"/>
        <item m="1" x="910"/>
        <item m="1" x="491"/>
        <item m="1" x="564"/>
        <item m="1" x="609"/>
        <item m="1" x="1105"/>
        <item m="1" x="624"/>
        <item m="1" x="1036"/>
        <item m="1" x="1346"/>
        <item m="1" x="1292"/>
        <item m="1" x="780"/>
        <item m="1" x="1339"/>
        <item m="1" x="290"/>
        <item m="1" x="1353"/>
        <item m="1" x="872"/>
        <item m="1" x="654"/>
        <item m="1" x="1250"/>
        <item m="1" x="195"/>
        <item m="1" x="40"/>
        <item m="1" x="343"/>
        <item m="1" x="1047"/>
        <item m="1" x="708"/>
        <item m="1" x="1223"/>
        <item m="1" x="983"/>
        <item m="1" x="558"/>
        <item m="1" x="726"/>
        <item m="1" x="915"/>
        <item m="1" x="701"/>
        <item m="1" x="430"/>
        <item m="1" x="596"/>
        <item m="1" x="633"/>
        <item m="1" x="327"/>
        <item m="1" x="947"/>
        <item m="1" x="1204"/>
        <item m="1" x="1186"/>
        <item m="1" x="968"/>
        <item m="1" x="735"/>
        <item m="1" x="88"/>
        <item m="1" x="447"/>
        <item m="1" x="772"/>
        <item m="1" x="354"/>
        <item m="1" x="22"/>
        <item m="1" x="275"/>
        <item m="1" x="758"/>
        <item m="1" x="280"/>
        <item m="1" x="935"/>
        <item m="1" x="30"/>
        <item m="1" x="679"/>
        <item m="1" x="219"/>
        <item m="1" x="217"/>
        <item m="1" x="853"/>
        <item m="1" x="20"/>
        <item m="1" x="451"/>
        <item m="1" x="364"/>
        <item m="1" x="1157"/>
        <item m="1" x="1155"/>
        <item m="1" x="680"/>
        <item m="1" x="1396"/>
        <item m="1" x="511"/>
        <item m="1" x="200"/>
        <item m="1" x="228"/>
        <item m="1" x="851"/>
        <item m="1" x="1210"/>
        <item m="1" x="736"/>
        <item m="1" x="265"/>
        <item m="1" x="650"/>
        <item m="1" x="995"/>
        <item m="1" x="1252"/>
        <item m="1" x="230"/>
        <item m="1" x="1313"/>
        <item m="1" x="644"/>
        <item m="1" x="1182"/>
        <item m="1" x="1330"/>
        <item m="1" x="555"/>
        <item m="1" x="1265"/>
        <item m="1" x="1324"/>
        <item m="1" x="472"/>
        <item m="1" x="1350"/>
        <item m="1" x="793"/>
        <item m="1" x="695"/>
        <item m="1" x="251"/>
        <item m="1" x="716"/>
        <item m="1" x="477"/>
        <item m="1" x="1055"/>
        <item m="1" x="747"/>
        <item m="1" x="420"/>
        <item m="1" x="187"/>
        <item m="1" x="764"/>
        <item m="1" x="791"/>
        <item m="1" x="304"/>
        <item m="1" x="84"/>
        <item m="1" x="1181"/>
        <item m="1" x="1046"/>
        <item m="1" x="1311"/>
        <item m="1" x="51"/>
        <item m="1" x="728"/>
        <item m="1" x="1308"/>
        <item m="1" x="269"/>
        <item m="1" x="242"/>
        <item m="1" x="1138"/>
        <item m="1" x="1188"/>
        <item m="1" x="338"/>
        <item m="1" x="1051"/>
        <item m="1" x="1247"/>
        <item m="1" x="145"/>
        <item m="1" x="366"/>
        <item m="1" x="1290"/>
        <item m="1" x="164"/>
        <item m="1" x="183"/>
        <item m="1" x="714"/>
        <item m="1" x="1240"/>
        <item m="1" x="359"/>
        <item m="1" x="308"/>
        <item m="1" x="508"/>
        <item m="1" x="610"/>
        <item m="1" x="651"/>
        <item m="1" x="1384"/>
        <item m="1" x="962"/>
        <item m="1" x="155"/>
        <item m="1" x="162"/>
        <item m="1" x="616"/>
        <item m="1" x="725"/>
        <item m="1" x="837"/>
        <item m="1" x="461"/>
        <item m="1" x="1258"/>
        <item m="1" x="800"/>
        <item m="1" x="1268"/>
        <item m="1" x="832"/>
        <item m="1" x="496"/>
        <item m="1" x="1348"/>
        <item m="1" x="184"/>
        <item m="1" x="888"/>
        <item m="1" x="731"/>
        <item m="1" x="386"/>
        <item m="1" x="18"/>
        <item m="1" x="524"/>
        <item m="1" x="632"/>
        <item m="1" x="744"/>
        <item m="1" x="922"/>
        <item m="1" x="29"/>
        <item m="1" x="497"/>
        <item m="1" x="864"/>
        <item m="1" x="11"/>
        <item m="1" x="317"/>
        <item m="1" x="1037"/>
        <item m="1" x="1206"/>
        <item m="1" x="802"/>
        <item m="1" x="827"/>
        <item m="1" x="1379"/>
        <item m="1" x="1236"/>
        <item m="1" x="920"/>
        <item m="1" x="330"/>
        <item m="1" x="148"/>
        <item m="1" x="903"/>
        <item m="1" x="482"/>
        <item m="1" x="428"/>
        <item m="1" x="382"/>
        <item m="1" x="1184"/>
        <item m="1" x="1011"/>
        <item m="1" x="277"/>
        <item m="1" x="24"/>
        <item m="1" x="776"/>
        <item m="1" x="403"/>
        <item m="1" x="671"/>
        <item m="1" x="426"/>
        <item m="1" x="453"/>
        <item m="1" x="1076"/>
        <item m="1" x="521"/>
        <item m="1" x="822"/>
        <item m="1" x="342"/>
        <item m="1" x="1097"/>
        <item m="1" x="783"/>
        <item m="1" x="1343"/>
        <item m="1" x="1301"/>
        <item m="1" x="946"/>
        <item m="1" x="326"/>
        <item m="1" x="394"/>
        <item m="1" x="820"/>
        <item m="1" x="788"/>
        <item m="1" x="103"/>
        <item m="1" x="1235"/>
        <item m="1" x="1124"/>
        <item m="1" x="1014"/>
        <item m="1" x="223"/>
        <item m="1" x="1212"/>
        <item m="1" x="700"/>
        <item m="1" x="581"/>
        <item m="1" x="419"/>
        <item m="1" x="158"/>
        <item m="1" x="1042"/>
        <item m="1" x="1175"/>
        <item m="1" x="479"/>
        <item m="1" x="14"/>
        <item m="1" x="378"/>
        <item m="1" x="901"/>
        <item m="1" x="160"/>
        <item m="1" x="384"/>
        <item m="1" x="698"/>
        <item m="1" x="1262"/>
        <item m="1" x="279"/>
        <item m="1" x="395"/>
        <item m="1" x="656"/>
        <item m="1" x="233"/>
        <item m="1" x="42"/>
        <item m="1" x="623"/>
        <item m="1" x="1373"/>
        <item m="1" x="686"/>
        <item m="1" x="73"/>
        <item m="1" x="533"/>
        <item m="1" x="1048"/>
        <item m="1" x="1411"/>
        <item m="1" x="6"/>
        <item m="1" x="565"/>
        <item m="1" x="1119"/>
        <item m="1" x="696"/>
        <item m="1" x="815"/>
        <item m="1" x="561"/>
        <item m="1" x="1173"/>
        <item m="1" x="64"/>
        <item m="1" x="1386"/>
        <item m="1" x="194"/>
        <item m="1" x="1073"/>
        <item m="1" x="1031"/>
        <item m="1" x="775"/>
        <item m="1" x="690"/>
        <item m="1" x="1127"/>
        <item m="1" x="141"/>
        <item m="1" x="985"/>
        <item m="1" x="1242"/>
        <item m="1" x="955"/>
        <item m="1" x="585"/>
        <item m="1" x="843"/>
        <item m="1" x="1316"/>
        <item m="1" x="1243"/>
        <item m="1" x="862"/>
        <item m="1" x="43"/>
        <item m="1" x="694"/>
        <item m="1" x="845"/>
        <item m="1" x="311"/>
        <item m="1" x="444"/>
        <item m="1" x="1309"/>
        <item m="1" x="588"/>
        <item m="1" x="770"/>
        <item m="1" x="216"/>
        <item m="1" x="249"/>
        <item m="1" x="1007"/>
        <item m="1" x="1090"/>
        <item m="1" x="74"/>
        <item m="1" x="1115"/>
        <item m="1" x="503"/>
        <item m="1" x="1098"/>
        <item m="1" x="641"/>
        <item m="1" x="80"/>
        <item m="1" x="659"/>
        <item m="1" x="122"/>
        <item m="1" x="724"/>
        <item m="1" x="600"/>
        <item m="1" x="1128"/>
        <item m="1" x="96"/>
        <item m="1" x="1039"/>
        <item m="1" x="388"/>
        <item m="1" x="640"/>
        <item m="1" x="502"/>
        <item m="1" x="199"/>
        <item m="1" x="448"/>
        <item m="1" x="1110"/>
        <item m="1" x="1139"/>
        <item m="1" x="876"/>
        <item m="1" x="1069"/>
        <item m="1" x="429"/>
        <item m="1" x="372"/>
        <item m="1" x="974"/>
        <item m="1" x="1280"/>
        <item m="1" x="1231"/>
        <item m="1" x="1191"/>
        <item m="1" x="320"/>
        <item m="1" x="487"/>
        <item m="1" x="738"/>
        <item m="1" x="293"/>
        <item m="1" x="879"/>
        <item m="1" x="8"/>
        <item m="1" x="715"/>
        <item m="1" x="47"/>
        <item m="1" x="1356"/>
        <item m="1" x="61"/>
        <item m="1" x="328"/>
        <item m="1" x="58"/>
        <item m="1" x="523"/>
        <item m="1" x="459"/>
        <item m="1" x="1043"/>
        <item m="1" x="1137"/>
        <item m="1" x="657"/>
        <item m="1" x="90"/>
        <item m="1" x="925"/>
        <item m="1" x="1083"/>
        <item m="1" x="919"/>
        <item m="1" x="248"/>
        <item m="1" x="1203"/>
        <item m="1" x="803"/>
        <item m="1" x="227"/>
        <item m="1" x="554"/>
        <item m="1" x="1000"/>
        <item m="1" x="1256"/>
        <item m="1" x="909"/>
        <item m="1" x="1010"/>
        <item m="1" x="178"/>
        <item m="1" x="777"/>
        <item m="1" x="201"/>
        <item m="1" x="1129"/>
        <item m="1" x="964"/>
        <item m="1" x="212"/>
        <item m="1" x="12"/>
        <item m="1" x="811"/>
        <item m="1" x="870"/>
        <item m="1" x="341"/>
        <item m="1" x="1107"/>
        <item m="1" x="877"/>
        <item m="1" x="707"/>
        <item m="1" x="146"/>
        <item m="1" x="893"/>
        <item m="1" x="207"/>
        <item m="1" x="220"/>
        <item m="1" x="81"/>
        <item m="1" x="652"/>
        <item m="1" x="826"/>
        <item m="1" x="646"/>
        <item m="1" x="1334"/>
        <item m="1" x="1133"/>
        <item m="1" x="1087"/>
        <item m="1" x="559"/>
        <item m="1" x="546"/>
        <item m="1" x="66"/>
        <item m="1" x="1271"/>
        <item m="1" x="95"/>
        <item m="1" x="337"/>
        <item m="1" x="1248"/>
        <item m="1" x="934"/>
        <item m="1" x="140"/>
        <item m="1" x="226"/>
        <item m="1" x="142"/>
        <item m="1" x="615"/>
        <item m="1" x="1260"/>
        <item m="1" x="1239"/>
        <item m="1" x="618"/>
        <item m="1" x="1219"/>
        <item m="1" x="112"/>
        <item m="1" x="859"/>
        <item m="1" x="347"/>
        <item m="1" x="1025"/>
        <item m="1" x="318"/>
        <item m="1" x="235"/>
        <item m="1" x="324"/>
        <item m="1" x="709"/>
        <item m="1" x="92"/>
        <item m="1" x="298"/>
        <item m="1" x="427"/>
        <item m="1" x="209"/>
        <item m="1" x="282"/>
        <item m="1" x="990"/>
        <item m="1" x="875"/>
        <item m="1" x="517"/>
        <item m="1" x="664"/>
        <item m="1" x="595"/>
        <item m="1" x="179"/>
        <item m="1" x="76"/>
        <item m="1" x="256"/>
        <item m="1" x="971"/>
        <item m="1" x="33"/>
        <item m="1" x="7"/>
        <item m="1" x="590"/>
        <item m="1" x="1270"/>
        <item m="1" x="486"/>
        <item m="1" x="527"/>
        <item m="1" x="991"/>
        <item m="1" x="483"/>
        <item m="1" x="817"/>
        <item m="1" x="1209"/>
        <item m="1" x="1264"/>
        <item m="1" x="1135"/>
        <item m="1" x="1295"/>
        <item m="1" x="1151"/>
        <item m="1" x="580"/>
        <item m="1" x="829"/>
        <item m="1" x="733"/>
        <item m="1" x="1193"/>
        <item m="1" x="1003"/>
        <item m="1" x="300"/>
        <item m="1" x="1234"/>
        <item m="1" x="959"/>
        <item m="1" x="299"/>
        <item m="1" x="1033"/>
        <item m="1" x="1222"/>
        <item m="1" x="1393"/>
        <item m="1" x="346"/>
        <item m="1" x="593"/>
        <item m="1" x="1371"/>
        <item m="1" x="307"/>
        <item m="1" x="702"/>
        <item m="1" x="1249"/>
        <item m="1" x="101"/>
        <item m="1" x="59"/>
        <item m="1" x="357"/>
        <item m="1" x="144"/>
        <item m="1" x="1296"/>
        <item m="1" x="438"/>
        <item m="1" x="760"/>
        <item m="1" x="952"/>
        <item m="1" x="813"/>
        <item m="1" x="1392"/>
        <item m="1" x="1320"/>
        <item m="1" x="1241"/>
        <item m="1" x="424"/>
        <item m="1" x="530"/>
        <item m="1" x="79"/>
        <item m="1" x="417"/>
        <item m="1" x="966"/>
        <item m="1" x="301"/>
        <item m="1" x="23"/>
        <item m="1" x="1160"/>
        <item m="1" x="1131"/>
        <item m="1" x="332"/>
        <item m="1" x="540"/>
        <item m="1" x="649"/>
        <item m="1" x="1168"/>
        <item m="1" x="166"/>
        <item m="1" x="147"/>
        <item m="1" x="400"/>
        <item m="1" x="699"/>
        <item m="1" x="119"/>
        <item m="1" x="613"/>
        <item m="1" x="139"/>
        <item m="1" x="767"/>
        <item m="1" x="936"/>
        <item m="1" x="252"/>
        <item m="1" x="537"/>
        <item m="1" x="1385"/>
        <item m="1" x="1092"/>
        <item m="1" x="560"/>
        <item m="1" x="941"/>
        <item m="1" x="1263"/>
        <item m="1" x="1297"/>
        <item m="1" x="692"/>
        <item m="1" x="225"/>
        <item m="1" x="1118"/>
        <item m="1" x="272"/>
        <item m="1" x="439"/>
        <item m="1" x="528"/>
        <item m="1" x="257"/>
        <item m="1" x="358"/>
        <item m="1" x="128"/>
        <item m="1" x="1259"/>
        <item m="1" x="336"/>
        <item m="1" x="883"/>
        <item m="1" x="492"/>
        <item m="1" x="1307"/>
        <item m="1" x="797"/>
        <item m="1" x="923"/>
        <item m="1" x="682"/>
        <item m="1" x="177"/>
        <item m="1" x="814"/>
        <item m="1" x="1315"/>
        <item m="1" x="1224"/>
        <item m="1" x="850"/>
        <item m="1" x="567"/>
        <item m="1" x="1228"/>
        <item m="1" x="38"/>
        <item m="1" x="323"/>
        <item m="1" x="643"/>
        <item m="1" x="1310"/>
        <item m="1" x="1216"/>
        <item m="1" x="841"/>
        <item m="1" x="1394"/>
        <item m="1" x="691"/>
        <item m="1" x="769"/>
        <item m="1" x="1221"/>
        <item m="1" x="99"/>
        <item m="1" x="755"/>
        <item m="1" x="94"/>
        <item m="1" x="1089"/>
        <item m="1" x="1207"/>
        <item m="1" x="905"/>
        <item m="1" x="756"/>
        <item m="1" x="351"/>
        <item m="1" x="383"/>
        <item m="1" x="170"/>
        <item m="1" x="1323"/>
        <item m="1" x="1338"/>
        <item m="1" x="1134"/>
        <item m="1" x="355"/>
        <item m="1" x="1388"/>
        <item m="1" x="1174"/>
        <item m="1" x="1361"/>
        <item m="1" x="352"/>
        <item m="1" x="628"/>
        <item m="1" x="93"/>
        <item m="1" x="278"/>
        <item m="1" x="110"/>
        <item m="1" x="1164"/>
        <item m="1" x="904"/>
        <item m="1" x="484"/>
        <item m="1" x="240"/>
        <item m="1" x="77"/>
        <item m="1" x="1214"/>
        <item m="1" x="838"/>
        <item m="1" x="779"/>
        <item m="1" x="948"/>
        <item m="1" x="1376"/>
        <item m="1" x="597"/>
        <item m="1" x="109"/>
        <item m="1" x="1142"/>
        <item m="1" x="258"/>
        <item m="1" x="1377"/>
        <item m="1" x="629"/>
        <item m="1" x="1170"/>
        <item m="1" x="969"/>
        <item m="1" x="474"/>
        <item m="1" x="1053"/>
        <item m="1" x="1257"/>
        <item m="1" x="996"/>
        <item m="1" x="292"/>
        <item m="1" x="445"/>
        <item m="1" x="1369"/>
        <item m="1" x="1299"/>
        <item m="1" x="102"/>
        <item m="1" x="1208"/>
        <item m="1" x="1122"/>
        <item m="1" x="839"/>
        <item m="1" x="481"/>
        <item m="1" x="1052"/>
        <item m="1" x="1049"/>
        <item m="1" x="1318"/>
        <item m="1" x="906"/>
        <item m="1" x="712"/>
        <item m="1" x="730"/>
        <item m="1" x="385"/>
        <item m="1" x="799"/>
        <item m="1" x="798"/>
        <item m="1" x="831"/>
        <item m="1" x="1217"/>
        <item m="1" x="1402"/>
        <item m="1" x="1159"/>
        <item m="1" x="1325"/>
        <item m="1" x="1183"/>
        <item m="1" x="231"/>
        <item m="1" x="1276"/>
        <item m="1" x="914"/>
        <item m="1" x="550"/>
        <item m="1" x="167"/>
        <item m="1" x="536"/>
        <item m="1" x="1395"/>
        <item m="1" x="1094"/>
        <item m="1" x="984"/>
        <item m="1" x="921"/>
        <item m="1" x="1197"/>
        <item m="1" x="887"/>
        <item m="1" x="997"/>
        <item m="1" x="15"/>
        <item m="1" x="82"/>
        <item m="1" x="1056"/>
        <item m="1" x="1190"/>
        <item m="1" x="598"/>
        <item m="1" x="1215"/>
        <item m="1" x="1345"/>
        <item m="1" x="409"/>
        <item m="1" x="745"/>
        <item m="1" x="718"/>
        <item m="1" x="1358"/>
        <item m="1" x="387"/>
        <item m="1" x="1317"/>
        <item m="1" x="489"/>
        <item m="1" x="636"/>
        <item m="1" x="975"/>
        <item m="1" x="1360"/>
        <item m="1" x="1246"/>
        <item m="1" x="470"/>
        <item m="1" x="999"/>
        <item m="1" x="1314"/>
        <item m="1" x="750"/>
        <item m="1" x="544"/>
        <item m="1" x="637"/>
        <item m="1" x="46"/>
        <item m="1" x="316"/>
        <item m="1" x="454"/>
        <item m="1" x="1140"/>
        <item m="1" x="173"/>
        <item m="1" x="743"/>
        <item m="1" x="534"/>
        <item m="1" x="804"/>
        <item m="1" x="163"/>
        <item m="1" x="1335"/>
        <item m="1" x="392"/>
        <item m="1" x="294"/>
        <item m="1" x="667"/>
        <item m="1" x="169"/>
        <item m="1" x="1322"/>
        <item m="1" x="1344"/>
        <item m="1" x="412"/>
        <item m="1" x="405"/>
        <item m="1" x="891"/>
        <item m="1" x="518"/>
        <item m="1" x="612"/>
        <item m="1" x="218"/>
        <item m="1" x="810"/>
        <item m="1" x="1364"/>
        <item m="1" x="295"/>
        <item m="1" x="938"/>
        <item m="1" x="927"/>
        <item m="1" x="229"/>
        <item m="1" x="35"/>
        <item m="1" x="1306"/>
        <item m="1" x="1130"/>
        <item m="1" x="1121"/>
        <item m="1" x="1365"/>
        <item m="1" x="471"/>
        <item m="1" x="1081"/>
        <item m="1" x="575"/>
        <item m="1" x="1304"/>
        <item m="1" x="10"/>
        <item m="1" x="134"/>
        <item m="1" x="1136"/>
        <item m="1" x="345"/>
        <item m="1" x="276"/>
        <item m="1" x="416"/>
        <item m="1" x="757"/>
        <item m="1" x="1230"/>
        <item m="1" x="986"/>
        <item m="1" x="684"/>
        <item m="1" x="296"/>
        <item m="1" x="509"/>
        <item m="1" x="586"/>
        <item m="1" x="1300"/>
        <item m="1" x="611"/>
        <item m="1" x="1407"/>
        <item m="1" x="1331"/>
        <item m="1" x="1035"/>
        <item m="1" x="848"/>
        <item m="1" x="1288"/>
        <item m="1" x="1232"/>
        <item m="1" x="672"/>
        <item m="1" x="273"/>
        <item m="1" x="980"/>
        <item m="1" x="432"/>
        <item m="1" x="348"/>
        <item m="1" x="172"/>
        <item m="1" x="688"/>
        <item m="1" x="1196"/>
        <item m="1" x="1185"/>
        <item m="1" x="1363"/>
        <item m="1" x="605"/>
        <item m="1" x="19"/>
        <item m="1" x="466"/>
        <item m="1" x="1080"/>
        <item m="1" x="1253"/>
        <item m="1" x="759"/>
        <item m="1" x="929"/>
        <item m="1" x="206"/>
        <item m="1" x="1274"/>
        <item m="1" x="331"/>
        <item m="1" x="723"/>
        <item m="1" x="1328"/>
        <item m="1" x="658"/>
        <item m="1" x="499"/>
        <item m="1" x="188"/>
        <item m="1" x="286"/>
        <item m="1" x="873"/>
        <item m="1" x="377"/>
        <item m="1" x="973"/>
        <item m="1" x="551"/>
        <item m="1" x="861"/>
        <item m="1" x="458"/>
        <item m="1" x="858"/>
        <item m="1" x="1171"/>
        <item m="1" x="192"/>
        <item m="1" x="480"/>
        <item m="1" x="1120"/>
        <item m="1" x="1255"/>
        <item m="1" x="1144"/>
        <item m="1" x="198"/>
        <item m="1" x="1117"/>
        <item m="1" x="440"/>
        <item m="1" x="450"/>
        <item m="1" x="774"/>
        <item m="1" x="161"/>
        <item m="1" x="37"/>
        <item m="1" x="1178"/>
        <item m="1" x="468"/>
        <item m="1" x="1141"/>
        <item m="1" x="1132"/>
        <item m="1" x="816"/>
        <item m="1" x="398"/>
        <item m="1" x="1389"/>
        <item m="1" x="807"/>
        <item m="1" x="402"/>
        <item m="1" x="69"/>
        <item m="1" x="1195"/>
        <item m="1" x="557"/>
        <item m="1" x="621"/>
        <item m="1" x="397"/>
        <item m="1" x="978"/>
        <item m="1" x="787"/>
        <item m="1" x="196"/>
        <item m="1" x="513"/>
        <item m="1" x="1147"/>
        <item m="1" x="782"/>
        <item m="1" x="912"/>
        <item m="1" x="390"/>
        <item m="1" x="639"/>
        <item m="1" x="244"/>
        <item m="1" x="181"/>
        <item m="1" x="1226"/>
        <item m="1" x="67"/>
        <item m="1" x="325"/>
        <item m="1" x="1305"/>
        <item m="1" x="670"/>
        <item m="1" x="1272"/>
        <item m="1" x="796"/>
        <item m="1" x="982"/>
        <item m="1" x="488"/>
        <item m="1" x="868"/>
        <item m="1" x="124"/>
        <item m="1" x="954"/>
        <item m="1" x="1326"/>
        <item m="1" x="749"/>
        <item m="1" x="967"/>
        <item m="1" x="894"/>
        <item m="1" x="579"/>
        <item m="1" x="719"/>
        <item m="1" x="1220"/>
        <item m="1" x="1113"/>
        <item m="1" x="647"/>
        <item m="1" x="1172"/>
        <item m="1" x="510"/>
        <item m="1" x="884"/>
        <item m="1" x="662"/>
        <item m="1" x="356"/>
        <item m="1" x="309"/>
        <item m="1" x="1021"/>
        <item m="1" x="1283"/>
        <item m="1" x="186"/>
        <item m="1" x="693"/>
        <item m="1" x="1079"/>
        <item m="1" x="543"/>
        <item m="1" x="514"/>
        <item m="1" x="1024"/>
        <item m="1" x="1278"/>
        <item m="1" x="1103"/>
        <item m="1" x="60"/>
        <item m="1" x="98"/>
        <item m="1" x="778"/>
        <item m="1" x="594"/>
        <item m="1" x="362"/>
        <item m="1" x="1211"/>
        <item m="1" x="261"/>
        <item m="1" x="1267"/>
        <item m="1" x="1004"/>
        <item m="1" x="113"/>
        <item m="1" x="174"/>
        <item m="1" x="1218"/>
        <item m="1" x="573"/>
        <item m="1" x="542"/>
        <item m="1" x="823"/>
        <item m="1" x="213"/>
        <item m="1" x="866"/>
        <item m="1" x="751"/>
        <item m="1" x="944"/>
        <item m="1" x="710"/>
        <item m="1" x="1023"/>
        <item m="1" x="773"/>
        <item m="1" x="1312"/>
        <item m="1" x="924"/>
        <item m="1" x="900"/>
        <item m="1" x="1291"/>
        <item m="1" x="1102"/>
        <item m="1" x="763"/>
        <item m="1" x="852"/>
        <item m="1" x="855"/>
        <item m="1" x="867"/>
        <item m="1" x="562"/>
        <item m="1" x="443"/>
        <item m="1" x="681"/>
        <item m="1" x="746"/>
        <item m="1" x="660"/>
        <item m="1" x="516"/>
        <item m="1" x="363"/>
        <item m="1" x="532"/>
        <item m="1" x="288"/>
        <item m="1" x="376"/>
        <item m="1" x="1066"/>
        <item m="1" x="570"/>
        <item m="1" x="1148"/>
        <item m="1" x="436"/>
        <item m="1" x="1008"/>
        <item m="1" x="987"/>
        <item m="1" x="556"/>
        <item m="1" x="396"/>
        <item m="1" x="881"/>
        <item m="1" x="1077"/>
        <item m="1" x="154"/>
        <item m="1" x="501"/>
        <item m="1" x="433"/>
        <item m="1" x="958"/>
        <item m="1" x="583"/>
        <item m="1" x="1158"/>
        <item m="1" x="1162"/>
        <item m="1" x="821"/>
        <item m="1" x="221"/>
        <item m="1" x="391"/>
        <item m="1" x="284"/>
        <item m="1" x="312"/>
        <item m="1" x="805"/>
        <item m="1" x="1060"/>
        <item m="1" x="462"/>
        <item m="1" x="89"/>
        <item m="1" x="606"/>
        <item m="1" x="1058"/>
        <item m="1" x="1266"/>
        <item m="1" x="916"/>
        <item m="1" x="26"/>
        <item m="1" x="631"/>
        <item m="1" x="493"/>
        <item m="1" x="1176"/>
        <item m="1" x="1032"/>
        <item m="1" x="415"/>
        <item m="1" x="1111"/>
        <item m="1" x="246"/>
        <item m="1" x="306"/>
        <item m="1" x="407"/>
        <item m="1" x="668"/>
        <item m="1" x="222"/>
        <item m="1" x="960"/>
        <item m="1" x="669"/>
        <item m="1" x="1277"/>
        <item m="1" x="661"/>
        <item m="1" x="1336"/>
        <item m="1" x="215"/>
        <item m="1" x="1387"/>
        <item m="1" x="795"/>
        <item m="1" x="572"/>
        <item m="1" x="1150"/>
        <item m="1" x="549"/>
        <item m="1" x="5"/>
        <item m="1" x="1390"/>
        <item m="1" x="1341"/>
        <item m="1" x="655"/>
        <item m="1" x="34"/>
        <item m="1" x="321"/>
        <item m="1" x="648"/>
        <item m="1" x="809"/>
        <item m="1" x="806"/>
        <item m="1" x="849"/>
        <item m="1" x="370"/>
        <item m="1" x="591"/>
        <item m="1" x="622"/>
        <item m="1" x="1020"/>
        <item m="1" x="410"/>
        <item m="1" x="869"/>
        <item m="1" x="1354"/>
        <item m="1" x="411"/>
        <item m="1" x="506"/>
        <item m="1" x="1123"/>
        <item m="1" x="1404"/>
        <item m="1" x="768"/>
        <item m="1" x="957"/>
        <item m="1" x="608"/>
        <item m="1" x="1359"/>
        <item m="1" x="1016"/>
        <item m="1" x="1045"/>
        <item m="1" x="752"/>
        <item m="1" x="635"/>
        <item m="1" x="1169"/>
        <item m="1" x="289"/>
        <item m="1" x="874"/>
        <item m="1" x="553"/>
        <item m="1" x="949"/>
        <item m="1" x="465"/>
        <item m="1" x="123"/>
        <item m="1" x="143"/>
        <item m="1" x="17"/>
        <item m="1" x="748"/>
        <item m="1" x="1017"/>
        <item m="1" x="1068"/>
        <item m="1" x="976"/>
        <item m="1" x="245"/>
        <item m="1" x="266"/>
        <item m="1" x="642"/>
        <item m="1" x="435"/>
        <item m="1" x="1289"/>
        <item m="1" x="1156"/>
        <item m="1" x="939"/>
        <item m="1" x="490"/>
        <item m="1" x="57"/>
        <item m="1" x="785"/>
        <item m="1" x="993"/>
        <item m="1" x="1093"/>
        <item m="1" x="117"/>
        <item m="1" x="871"/>
        <item m="1" x="1366"/>
        <item m="1" x="39"/>
        <item m="1" x="1237"/>
        <item m="1" x="32"/>
        <item m="1" x="62"/>
        <item m="1" x="168"/>
        <item m="1" x="1285"/>
        <item m="1" x="907"/>
        <item m="1" x="721"/>
        <item m="1" x="485"/>
        <item m="1" x="722"/>
        <item m="1" x="165"/>
        <item m="1" x="1192"/>
        <item m="1" x="1352"/>
        <item m="1" x="574"/>
        <item m="1" x="75"/>
        <item m="1" x="182"/>
        <item m="1" x="526"/>
        <item m="1" x="1286"/>
        <item m="1" x="1106"/>
        <item m="1" x="885"/>
        <item m="1" x="846"/>
        <item m="1" x="452"/>
        <item m="1" x="126"/>
        <item m="1" x="545"/>
        <item m="1" x="683"/>
        <item m="1" x="365"/>
        <item m="1" x="1163"/>
        <item m="1" x="1298"/>
        <item m="1" x="1096"/>
        <item m="1" x="1143"/>
        <item m="1" x="653"/>
        <item m="1" x="742"/>
        <item m="1" x="241"/>
        <item m="1" x="1374"/>
        <item m="1" x="687"/>
        <item m="1" x="1027"/>
        <item m="1" x="951"/>
        <item m="1" x="130"/>
        <item m="1" x="70"/>
        <item m="1" x="180"/>
        <item m="1" x="860"/>
        <item m="1" x="1254"/>
        <item m="1" x="865"/>
        <item m="1" x="360"/>
        <item m="1" x="1072"/>
        <item m="1" x="977"/>
        <item m="1" x="107"/>
        <item m="1" x="373"/>
        <item m="1" x="965"/>
        <item m="1" x="1099"/>
        <item m="1" x="529"/>
        <item m="1" x="1284"/>
        <item m="1" x="1078"/>
        <item m="1" x="1061"/>
        <item m="1" x="232"/>
        <item m="1" x="1355"/>
        <item m="1" x="801"/>
        <item m="1" x="1372"/>
        <item m="1" x="175"/>
        <item m="1" x="601"/>
        <item m="1" x="197"/>
        <item m="1" x="1302"/>
        <item m="1" x="762"/>
        <item m="1" x="237"/>
        <item m="1" x="507"/>
        <item m="1" x="1199"/>
        <item m="1" x="713"/>
        <item m="1" x="1116"/>
        <item m="1" x="1177"/>
        <item m="1" x="1095"/>
        <item m="1" x="789"/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3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8"/>
    <field x="1"/>
    <field x="7"/>
    <field x="9"/>
    <field x="5"/>
    <field x="3"/>
    <field x="4"/>
    <field x="13"/>
    <field x="12"/>
  </rowFields>
  <rowItems count="54">
    <i>
      <x v="423"/>
      <x v="1"/>
      <x v="1299"/>
      <x v="1"/>
      <x v="1248"/>
      <x v="1417"/>
      <x v="385"/>
      <x v="1408"/>
      <x v="206"/>
    </i>
    <i r="1">
      <x v="2"/>
      <x v="925"/>
      <x v="1"/>
      <x v="1249"/>
      <x v="1418"/>
      <x v="384"/>
      <x v="1409"/>
      <x v="206"/>
    </i>
    <i r="1">
      <x v="3"/>
      <x v="1300"/>
      <x v="1"/>
      <x v="1250"/>
      <x v="1419"/>
      <x v="384"/>
      <x v="1410"/>
      <x v="206"/>
    </i>
    <i r="1">
      <x v="4"/>
      <x v="1301"/>
      <x v="1"/>
      <x v="1251"/>
      <x v="1420"/>
      <x v="385"/>
      <x v="1411"/>
      <x v="128"/>
    </i>
    <i r="8">
      <x v="206"/>
    </i>
    <i t="default">
      <x v="423"/>
    </i>
    <i>
      <x v="692"/>
      <x v="1"/>
      <x v="1299"/>
      <x v="12"/>
      <x v="1248"/>
      <x v="1417"/>
      <x v="385"/>
      <x v="1408"/>
      <x v="85"/>
    </i>
    <i r="1">
      <x v="2"/>
      <x v="925"/>
      <x v="12"/>
      <x v="1249"/>
      <x v="1418"/>
      <x v="384"/>
      <x v="1409"/>
      <x v="85"/>
    </i>
    <i r="1">
      <x v="3"/>
      <x v="1300"/>
      <x v="12"/>
      <x v="1250"/>
      <x v="1419"/>
      <x v="384"/>
      <x v="1410"/>
      <x v="85"/>
    </i>
    <i r="1">
      <x v="4"/>
      <x v="1301"/>
      <x v="12"/>
      <x v="1251"/>
      <x v="1420"/>
      <x v="385"/>
      <x v="1411"/>
      <x v="85"/>
    </i>
    <i t="default">
      <x v="692"/>
    </i>
    <i>
      <x v="713"/>
      <x v="2"/>
      <x v="925"/>
      <x v="59"/>
      <x v="1249"/>
      <x v="1418"/>
      <x v="384"/>
      <x v="1409"/>
      <x v="190"/>
    </i>
    <i t="default">
      <x v="713"/>
    </i>
    <i>
      <x v="732"/>
      <x v="2"/>
      <x v="925"/>
      <x v="5"/>
      <x v="1249"/>
      <x v="1418"/>
      <x v="384"/>
      <x v="1409"/>
      <x v="191"/>
    </i>
    <i r="8">
      <x v="236"/>
    </i>
    <i r="1">
      <x v="3"/>
      <x v="1300"/>
      <x v="5"/>
      <x v="1250"/>
      <x v="1419"/>
      <x v="384"/>
      <x v="1410"/>
      <x v="213"/>
    </i>
    <i t="default">
      <x v="732"/>
    </i>
    <i>
      <x v="734"/>
      <x v="1"/>
      <x v="1299"/>
      <x v="2"/>
      <x v="1248"/>
      <x v="1417"/>
      <x v="385"/>
      <x v="1408"/>
      <x/>
    </i>
    <i r="1">
      <x v="2"/>
      <x v="925"/>
      <x v="2"/>
      <x v="1249"/>
      <x v="1418"/>
      <x v="384"/>
      <x v="1409"/>
      <x/>
    </i>
    <i r="1">
      <x v="3"/>
      <x v="1300"/>
      <x v="2"/>
      <x v="1250"/>
      <x v="1419"/>
      <x v="384"/>
      <x v="1410"/>
      <x/>
    </i>
    <i r="1">
      <x v="4"/>
      <x v="1301"/>
      <x v="2"/>
      <x v="1251"/>
      <x v="1420"/>
      <x v="385"/>
      <x v="1411"/>
      <x/>
    </i>
    <i t="default">
      <x v="734"/>
    </i>
    <i>
      <x v="737"/>
      <x v="1"/>
      <x v="1299"/>
      <x v="53"/>
      <x v="1248"/>
      <x v="1417"/>
      <x v="385"/>
      <x v="1408"/>
      <x/>
    </i>
    <i r="1">
      <x v="2"/>
      <x v="925"/>
      <x v="53"/>
      <x v="1249"/>
      <x v="1418"/>
      <x v="384"/>
      <x v="1409"/>
      <x/>
    </i>
    <i r="1">
      <x v="3"/>
      <x v="1300"/>
      <x v="53"/>
      <x v="1250"/>
      <x v="1419"/>
      <x v="384"/>
      <x v="1410"/>
      <x/>
    </i>
    <i r="1">
      <x v="4"/>
      <x v="1301"/>
      <x v="53"/>
      <x v="1251"/>
      <x v="1420"/>
      <x v="385"/>
      <x v="1411"/>
      <x/>
    </i>
    <i t="default">
      <x v="737"/>
    </i>
    <i>
      <x v="743"/>
      <x v="1"/>
      <x v="1299"/>
      <x v="59"/>
      <x v="1248"/>
      <x v="1417"/>
      <x v="385"/>
      <x v="1408"/>
      <x v="202"/>
    </i>
    <i r="1">
      <x v="2"/>
      <x v="925"/>
      <x v="59"/>
      <x v="1249"/>
      <x v="1418"/>
      <x v="384"/>
      <x v="1409"/>
      <x v="190"/>
    </i>
    <i r="8">
      <x v="235"/>
    </i>
    <i r="1">
      <x v="3"/>
      <x v="1300"/>
      <x v="59"/>
      <x v="1250"/>
      <x v="1419"/>
      <x v="384"/>
      <x v="1410"/>
      <x v="6"/>
    </i>
    <i r="8">
      <x v="190"/>
    </i>
    <i r="8">
      <x v="212"/>
    </i>
    <i t="default">
      <x v="743"/>
    </i>
    <i>
      <x v="744"/>
      <x v="1"/>
      <x v="1299"/>
      <x v="13"/>
      <x v="1248"/>
      <x v="1417"/>
      <x v="385"/>
      <x v="1408"/>
      <x v="203"/>
    </i>
    <i r="1">
      <x v="3"/>
      <x v="1300"/>
      <x v="13"/>
      <x v="1250"/>
      <x v="1419"/>
      <x v="384"/>
      <x v="1410"/>
      <x v="191"/>
    </i>
    <i t="default">
      <x v="744"/>
    </i>
    <i>
      <x v="746"/>
      <x v="1"/>
      <x v="1299"/>
      <x v="13"/>
      <x v="1248"/>
      <x v="1417"/>
      <x v="385"/>
      <x v="1408"/>
      <x v="203"/>
    </i>
    <i r="1">
      <x v="4"/>
      <x v="1301"/>
      <x v="13"/>
      <x v="1251"/>
      <x v="1420"/>
      <x v="385"/>
      <x v="1411"/>
      <x v="6"/>
    </i>
    <i t="default">
      <x v="746"/>
    </i>
    <i>
      <x v="747"/>
      <x v="2"/>
      <x v="925"/>
      <x v="18"/>
      <x v="1249"/>
      <x v="1418"/>
      <x v="384"/>
      <x v="1409"/>
      <x v="5"/>
    </i>
    <i r="1">
      <x v="3"/>
      <x v="1300"/>
      <x v="18"/>
      <x v="1250"/>
      <x v="1419"/>
      <x v="384"/>
      <x v="1410"/>
      <x v="5"/>
    </i>
    <i t="default">
      <x v="747"/>
    </i>
    <i>
      <x v="748"/>
      <x v="3"/>
      <x v="1300"/>
      <x v="18"/>
      <x v="1250"/>
      <x v="1419"/>
      <x v="384"/>
      <x v="1410"/>
      <x v="5"/>
    </i>
    <i t="default">
      <x v="748"/>
    </i>
    <i>
      <x v="749"/>
      <x v="4"/>
      <x v="1301"/>
      <x v="27"/>
      <x v="1251"/>
      <x v="1420"/>
      <x v="385"/>
      <x v="1411"/>
      <x v="6"/>
    </i>
    <i t="default">
      <x v="749"/>
    </i>
    <i>
      <x v="750"/>
      <x v="4"/>
      <x v="1301"/>
      <x v="27"/>
      <x v="1251"/>
      <x v="1420"/>
      <x v="385"/>
      <x v="1411"/>
      <x v="6"/>
    </i>
    <i t="default">
      <x v="750"/>
    </i>
    <i>
      <x v="751"/>
      <x v="4"/>
      <x v="1301"/>
      <x v="37"/>
      <x v="1251"/>
      <x v="1420"/>
      <x v="385"/>
      <x v="1411"/>
      <x v="5"/>
    </i>
    <i t="default">
      <x v="751"/>
    </i>
    <i>
      <x v="752"/>
      <x v="4"/>
      <x v="1301"/>
      <x v="15"/>
      <x v="1251"/>
      <x v="1420"/>
      <x v="385"/>
      <x v="1411"/>
      <x v="5"/>
    </i>
    <i t="default">
      <x v="752"/>
    </i>
    <i t="grand">
      <x/>
    </i>
  </rowItems>
  <colFields count="1">
    <field x="-2"/>
  </colFields>
  <colItems count="2">
    <i>
      <x/>
    </i>
    <i i="1">
      <x v="1"/>
    </i>
  </colItems>
  <dataFields count="2">
    <dataField name="Cons" fld="10" baseField="0" baseItem="0"/>
    <dataField name="Qty." fld="11" baseField="0" baseItem="0"/>
  </dataFields>
  <formats count="362">
    <format dxfId="486">
      <pivotArea dataOnly="0" labelOnly="1" outline="0" fieldPosition="0">
        <references count="1">
          <reference field="4" count="0"/>
        </references>
      </pivotArea>
    </format>
    <format dxfId="485">
      <pivotArea outline="0" collapsedLevelsAreSubtotals="1" fieldPosition="0">
        <references count="2">
          <reference field="4294967294" count="1" selected="0">
            <x v="1"/>
          </reference>
          <reference field="8" count="1" selected="0" defaultSubtotal="1">
            <x v="6"/>
          </reference>
        </references>
      </pivotArea>
    </format>
    <format dxfId="484">
      <pivotArea outline="0" collapsedLevelsAreSubtotals="1" fieldPosition="0">
        <references count="2">
          <reference field="4294967294" count="1" selected="0">
            <x v="1"/>
          </reference>
          <reference field="8" count="1" selected="0" defaultSubtotal="1">
            <x v="7"/>
          </reference>
        </references>
      </pivotArea>
    </format>
    <format dxfId="483">
      <pivotArea outline="0" collapsedLevelsAreSubtotals="1" fieldPosition="0">
        <references count="2">
          <reference field="4294967294" count="1" selected="0">
            <x v="1"/>
          </reference>
          <reference field="8" count="1" selected="0" defaultSubtotal="1">
            <x v="9"/>
          </reference>
        </references>
      </pivotArea>
    </format>
    <format dxfId="482">
      <pivotArea outline="0" collapsedLevelsAreSubtotals="1" fieldPosition="0">
        <references count="2">
          <reference field="4294967294" count="1" selected="0">
            <x v="1"/>
          </reference>
          <reference field="8" count="1" selected="0" defaultSubtotal="1">
            <x v="8"/>
          </reference>
        </references>
      </pivotArea>
    </format>
    <format dxfId="481">
      <pivotArea outline="0" collapsedLevelsAreSubtotals="1" fieldPosition="0">
        <references count="2">
          <reference field="4294967294" count="1" selected="0">
            <x v="1"/>
          </reference>
          <reference field="8" count="1" selected="0" defaultSubtotal="1">
            <x v="11"/>
          </reference>
        </references>
      </pivotArea>
    </format>
    <format dxfId="480">
      <pivotArea outline="0" collapsedLevelsAreSubtotals="1" fieldPosition="0">
        <references count="2">
          <reference field="4294967294" count="1" selected="0">
            <x v="1"/>
          </reference>
          <reference field="8" count="1" selected="0" defaultSubtotal="1">
            <x v="10"/>
          </reference>
        </references>
      </pivotArea>
    </format>
    <format dxfId="479">
      <pivotArea outline="0" collapsedLevelsAreSubtotals="1" fieldPosition="0">
        <references count="2">
          <reference field="4294967294" count="1" selected="0">
            <x v="1"/>
          </reference>
          <reference field="8" count="1" selected="0" defaultSubtotal="1">
            <x v="12"/>
          </reference>
        </references>
      </pivotArea>
    </format>
    <format dxfId="478">
      <pivotArea outline="0" collapsedLevelsAreSubtotals="1" fieldPosition="0">
        <references count="2">
          <reference field="4294967294" count="1" selected="0">
            <x v="0"/>
          </reference>
          <reference field="8" count="1" selected="0" defaultSubtotal="1">
            <x v="2"/>
          </reference>
        </references>
      </pivotArea>
    </format>
    <format dxfId="477">
      <pivotArea outline="0" collapsedLevelsAreSubtotals="1" fieldPosition="0">
        <references count="2">
          <reference field="4294967294" count="1" selected="0">
            <x v="0"/>
          </reference>
          <reference field="8" count="1" selected="0" defaultSubtotal="1">
            <x v="15"/>
          </reference>
        </references>
      </pivotArea>
    </format>
    <format dxfId="476">
      <pivotArea outline="0" collapsedLevelsAreSubtotals="1" fieldPosition="0">
        <references count="2">
          <reference field="4294967294" count="1" selected="0">
            <x v="0"/>
          </reference>
          <reference field="8" count="1" selected="0" defaultSubtotal="1">
            <x v="16"/>
          </reference>
        </references>
      </pivotArea>
    </format>
    <format dxfId="475">
      <pivotArea outline="0" collapsedLevelsAreSubtotals="1" fieldPosition="0">
        <references count="2">
          <reference field="4294967294" count="1" selected="0">
            <x v="0"/>
          </reference>
          <reference field="8" count="1" selected="0" defaultSubtotal="1">
            <x v="18"/>
          </reference>
        </references>
      </pivotArea>
    </format>
    <format dxfId="474">
      <pivotArea outline="0" collapsedLevelsAreSubtotals="1" fieldPosition="0"/>
    </format>
    <format dxfId="47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72">
      <pivotArea dataOnly="0" labelOnly="1" outline="0" fieldPosition="0">
        <references count="1">
          <reference field="7" count="0"/>
        </references>
      </pivotArea>
    </format>
    <format dxfId="471">
      <pivotArea dataOnly="0" labelOnly="1" outline="0" fieldPosition="0">
        <references count="1">
          <reference field="7" count="0"/>
        </references>
      </pivotArea>
    </format>
    <format dxfId="470">
      <pivotArea dataOnly="0" labelOnly="1" outline="0" fieldPosition="0">
        <references count="1">
          <reference field="12" count="0"/>
        </references>
      </pivotArea>
    </format>
    <format dxfId="469">
      <pivotArea dataOnly="0" labelOnly="1" outline="0" fieldPosition="0">
        <references count="1">
          <reference field="12" count="0"/>
        </references>
      </pivotArea>
    </format>
    <format dxfId="468">
      <pivotArea dataOnly="0" labelOnly="1" outline="0" fieldPosition="0">
        <references count="1">
          <reference field="8" count="1" defaultSubtotal="1">
            <x v="24"/>
          </reference>
        </references>
      </pivotArea>
    </format>
    <format dxfId="467">
      <pivotArea dataOnly="0" labelOnly="1" outline="0" fieldPosition="0">
        <references count="1">
          <reference field="8" count="1" defaultSubtotal="1">
            <x v="54"/>
          </reference>
        </references>
      </pivotArea>
    </format>
    <format dxfId="466">
      <pivotArea dataOnly="0" labelOnly="1" outline="0" fieldPosition="0">
        <references count="1">
          <reference field="8" count="1" defaultSubtotal="1">
            <x v="66"/>
          </reference>
        </references>
      </pivotArea>
    </format>
    <format dxfId="465">
      <pivotArea dataOnly="0" labelOnly="1" outline="0" fieldPosition="0">
        <references count="1">
          <reference field="8" count="1" defaultSubtotal="1">
            <x v="84"/>
          </reference>
        </references>
      </pivotArea>
    </format>
    <format dxfId="464">
      <pivotArea dataOnly="0" labelOnly="1" outline="0" fieldPosition="0">
        <references count="1">
          <reference field="8" count="1" defaultSubtotal="1">
            <x v="85"/>
          </reference>
        </references>
      </pivotArea>
    </format>
    <format dxfId="463">
      <pivotArea dataOnly="0" labelOnly="1" outline="0" fieldPosition="0">
        <references count="1">
          <reference field="8" count="1" defaultSubtotal="1">
            <x v="86"/>
          </reference>
        </references>
      </pivotArea>
    </format>
    <format dxfId="462">
      <pivotArea dataOnly="0" labelOnly="1" outline="0" fieldPosition="0">
        <references count="1">
          <reference field="8" count="1" defaultSubtotal="1">
            <x v="87"/>
          </reference>
        </references>
      </pivotArea>
    </format>
    <format dxfId="461">
      <pivotArea dataOnly="0" labelOnly="1" outline="0" fieldPosition="0">
        <references count="1">
          <reference field="8" count="1" defaultSubtotal="1">
            <x v="88"/>
          </reference>
        </references>
      </pivotArea>
    </format>
    <format dxfId="460">
      <pivotArea dataOnly="0" labelOnly="1" outline="0" fieldPosition="0">
        <references count="1">
          <reference field="8" count="1">
            <x v="86"/>
          </reference>
        </references>
      </pivotArea>
    </format>
    <format dxfId="459">
      <pivotArea dataOnly="0" labelOnly="1" outline="0" fieldPosition="0">
        <references count="1">
          <reference field="8" count="1">
            <x v="87"/>
          </reference>
        </references>
      </pivotArea>
    </format>
    <format dxfId="458">
      <pivotArea dataOnly="0" labelOnly="1" outline="0" fieldPosition="0">
        <references count="1">
          <reference field="8" count="1">
            <x v="88"/>
          </reference>
        </references>
      </pivotArea>
    </format>
    <format dxfId="457">
      <pivotArea dataOnly="0" labelOnly="1" outline="0" fieldPosition="0">
        <references count="1">
          <reference field="8" count="1">
            <x v="86"/>
          </reference>
        </references>
      </pivotArea>
    </format>
    <format dxfId="456">
      <pivotArea dataOnly="0" labelOnly="1" outline="0" fieldPosition="0">
        <references count="1">
          <reference field="8" count="1">
            <x v="87"/>
          </reference>
        </references>
      </pivotArea>
    </format>
    <format dxfId="455">
      <pivotArea dataOnly="0" labelOnly="1" outline="0" fieldPosition="0">
        <references count="1">
          <reference field="8" count="1">
            <x v="88"/>
          </reference>
        </references>
      </pivotArea>
    </format>
    <format dxfId="454">
      <pivotArea dataOnly="0" labelOnly="1" outline="0" fieldPosition="0">
        <references count="1">
          <reference field="8" count="1" defaultSubtotal="1">
            <x v="15"/>
          </reference>
        </references>
      </pivotArea>
    </format>
    <format dxfId="453">
      <pivotArea dataOnly="0" labelOnly="1" outline="0" fieldPosition="0">
        <references count="1">
          <reference field="8" count="1" defaultSubtotal="1">
            <x v="30"/>
          </reference>
        </references>
      </pivotArea>
    </format>
    <format dxfId="452">
      <pivotArea dataOnly="0" labelOnly="1" outline="0" fieldPosition="0">
        <references count="1">
          <reference field="8" count="1" defaultSubtotal="1">
            <x v="47"/>
          </reference>
        </references>
      </pivotArea>
    </format>
    <format dxfId="451">
      <pivotArea dataOnly="0" labelOnly="1" outline="0" fieldPosition="0">
        <references count="1">
          <reference field="8" count="1" defaultSubtotal="1">
            <x v="48"/>
          </reference>
        </references>
      </pivotArea>
    </format>
    <format dxfId="450">
      <pivotArea dataOnly="0" labelOnly="1" outline="0" fieldPosition="0">
        <references count="1">
          <reference field="8" count="1" defaultSubtotal="1">
            <x v="50"/>
          </reference>
        </references>
      </pivotArea>
    </format>
    <format dxfId="449">
      <pivotArea dataOnly="0" labelOnly="1" outline="0" fieldPosition="0">
        <references count="1">
          <reference field="8" count="1" defaultSubtotal="1">
            <x v="58"/>
          </reference>
        </references>
      </pivotArea>
    </format>
    <format dxfId="448">
      <pivotArea field="12" type="button" dataOnly="0" labelOnly="1" outline="0" axis="axisRow" fieldPosition="8"/>
    </format>
    <format dxfId="447">
      <pivotArea dataOnly="0" labelOnly="1" grandRow="1" outline="0" fieldPosition="0"/>
    </format>
    <format dxfId="446">
      <pivotArea field="12" type="button" dataOnly="0" labelOnly="1" outline="0" axis="axisRow" fieldPosition="8"/>
    </format>
    <format dxfId="445">
      <pivotArea dataOnly="0" labelOnly="1" outline="0" fieldPosition="0">
        <references count="1">
          <reference field="8" count="1" defaultSubtotal="1">
            <x v="15"/>
          </reference>
        </references>
      </pivotArea>
    </format>
    <format dxfId="444">
      <pivotArea dataOnly="0" labelOnly="1" outline="0" fieldPosition="0">
        <references count="1">
          <reference field="8" count="1" defaultSubtotal="1">
            <x v="43"/>
          </reference>
        </references>
      </pivotArea>
    </format>
    <format dxfId="443">
      <pivotArea dataOnly="0" labelOnly="1" outline="0" fieldPosition="0">
        <references count="1">
          <reference field="8" count="1" defaultSubtotal="1">
            <x v="47"/>
          </reference>
        </references>
      </pivotArea>
    </format>
    <format dxfId="442">
      <pivotArea dataOnly="0" labelOnly="1" outline="0" fieldPosition="0">
        <references count="1">
          <reference field="8" count="1" defaultSubtotal="1">
            <x v="50"/>
          </reference>
        </references>
      </pivotArea>
    </format>
    <format dxfId="441">
      <pivotArea dataOnly="0" labelOnly="1" outline="0" fieldPosition="0">
        <references count="1">
          <reference field="8" count="1" defaultSubtotal="1">
            <x v="53"/>
          </reference>
        </references>
      </pivotArea>
    </format>
    <format dxfId="440">
      <pivotArea dataOnly="0" labelOnly="1" outline="0" fieldPosition="0">
        <references count="1">
          <reference field="8" count="1" defaultSubtotal="1">
            <x v="54"/>
          </reference>
        </references>
      </pivotArea>
    </format>
    <format dxfId="439">
      <pivotArea dataOnly="0" labelOnly="1" outline="0" fieldPosition="0">
        <references count="1">
          <reference field="8" count="1" defaultSubtotal="1">
            <x v="89"/>
          </reference>
        </references>
      </pivotArea>
    </format>
    <format dxfId="438">
      <pivotArea dataOnly="0" labelOnly="1" outline="0" fieldPosition="0">
        <references count="1">
          <reference field="8" count="1" defaultSubtotal="1">
            <x v="90"/>
          </reference>
        </references>
      </pivotArea>
    </format>
    <format dxfId="437">
      <pivotArea dataOnly="0" labelOnly="1" outline="0" fieldPosition="0">
        <references count="1">
          <reference field="8" count="1" defaultSubtotal="1">
            <x v="91"/>
          </reference>
        </references>
      </pivotArea>
    </format>
    <format dxfId="436">
      <pivotArea dataOnly="0" labelOnly="1" outline="0" fieldPosition="0">
        <references count="1">
          <reference field="8" count="1" defaultSubtotal="1">
            <x v="92"/>
          </reference>
        </references>
      </pivotArea>
    </format>
    <format dxfId="435">
      <pivotArea dataOnly="0" labelOnly="1" grandRow="1" outline="0" fieldPosition="0"/>
    </format>
    <format dxfId="434">
      <pivotArea dataOnly="0" labelOnly="1" outline="0" fieldPosition="0">
        <references count="1">
          <reference field="12" count="0"/>
        </references>
      </pivotArea>
    </format>
    <format dxfId="433">
      <pivotArea dataOnly="0" labelOnly="1" outline="0" fieldPosition="0">
        <references count="1">
          <reference field="9" count="0"/>
        </references>
      </pivotArea>
    </format>
    <format dxfId="432">
      <pivotArea dataOnly="0" labelOnly="1" outline="0" fieldPosition="0">
        <references count="1">
          <reference field="9" count="0"/>
        </references>
      </pivotArea>
    </format>
    <format dxfId="431">
      <pivotArea outline="0" fieldPosition="0">
        <references count="2">
          <reference field="4294967294" count="1" selected="0">
            <x v="1"/>
          </reference>
          <reference field="8" count="1" selected="0" defaultSubtotal="1">
            <x v="89"/>
          </reference>
        </references>
      </pivotArea>
    </format>
    <format dxfId="430">
      <pivotArea outline="0" fieldPosition="0">
        <references count="2">
          <reference field="4294967294" count="1" selected="0">
            <x v="1"/>
          </reference>
          <reference field="8" count="1" selected="0" defaultSubtotal="1">
            <x v="89"/>
          </reference>
        </references>
      </pivotArea>
    </format>
    <format dxfId="429">
      <pivotArea dataOnly="0" labelOnly="1" outline="0" fieldPosition="0">
        <references count="1">
          <reference field="1" count="0"/>
        </references>
      </pivotArea>
    </format>
    <format dxfId="428">
      <pivotArea dataOnly="0" labelOnly="1" outline="0" fieldPosition="0">
        <references count="1">
          <reference field="1" count="0"/>
        </references>
      </pivotArea>
    </format>
    <format dxfId="427">
      <pivotArea field="1" type="button" dataOnly="0" labelOnly="1" outline="0" axis="axisRow" fieldPosition="1"/>
    </format>
    <format dxfId="426">
      <pivotArea dataOnly="0" labelOnly="1" outline="0" offset="B256" fieldPosition="0">
        <references count="1">
          <reference field="8" count="1" defaultSubtotal="1">
            <x v="137"/>
          </reference>
        </references>
      </pivotArea>
    </format>
    <format dxfId="425">
      <pivotArea dataOnly="0" labelOnly="1" outline="0" offset="B256" fieldPosition="0">
        <references count="1">
          <reference field="8" count="1" defaultSubtotal="1">
            <x v="146"/>
          </reference>
        </references>
      </pivotArea>
    </format>
    <format dxfId="424">
      <pivotArea dataOnly="0" labelOnly="1" outline="0" offset="B256" fieldPosition="0">
        <references count="1">
          <reference field="8" count="1" defaultSubtotal="1">
            <x v="147"/>
          </reference>
        </references>
      </pivotArea>
    </format>
    <format dxfId="423">
      <pivotArea dataOnly="0" labelOnly="1" grandRow="1" outline="0" offset="B256" fieldPosition="0"/>
    </format>
    <format dxfId="422">
      <pivotArea dataOnly="0" labelOnly="1" outline="0" fieldPosition="0">
        <references count="2">
          <reference field="1" count="0"/>
          <reference field="8" count="1" selected="0">
            <x v="137"/>
          </reference>
        </references>
      </pivotArea>
    </format>
    <format dxfId="421">
      <pivotArea dataOnly="0" labelOnly="1" outline="0" fieldPosition="0">
        <references count="2">
          <reference field="1" count="0"/>
          <reference field="8" count="1" selected="0">
            <x v="146"/>
          </reference>
        </references>
      </pivotArea>
    </format>
    <format dxfId="420">
      <pivotArea dataOnly="0" labelOnly="1" outline="0" fieldPosition="0">
        <references count="2">
          <reference field="1" count="0"/>
          <reference field="8" count="1" selected="0">
            <x v="147"/>
          </reference>
        </references>
      </pivotArea>
    </format>
    <format dxfId="419">
      <pivotArea dataOnly="0" labelOnly="1" outline="0" fieldPosition="0">
        <references count="2">
          <reference field="1" count="0"/>
          <reference field="8" count="1" selected="0">
            <x v="137"/>
          </reference>
        </references>
      </pivotArea>
    </format>
    <format dxfId="418">
      <pivotArea dataOnly="0" labelOnly="1" outline="0" fieldPosition="0">
        <references count="2">
          <reference field="1" count="0"/>
          <reference field="8" count="1" selected="0">
            <x v="146"/>
          </reference>
        </references>
      </pivotArea>
    </format>
    <format dxfId="417">
      <pivotArea dataOnly="0" labelOnly="1" outline="0" offset="IV1" fieldPosition="0">
        <references count="2">
          <reference field="1" count="0"/>
          <reference field="8" count="1" selected="0">
            <x v="147"/>
          </reference>
        </references>
      </pivotArea>
    </format>
    <format dxfId="416">
      <pivotArea dataOnly="0" labelOnly="1" outline="0" offset="IV2" fieldPosition="0">
        <references count="2">
          <reference field="1" count="0"/>
          <reference field="8" count="1" selected="0">
            <x v="147"/>
          </reference>
        </references>
      </pivotArea>
    </format>
    <format dxfId="415">
      <pivotArea dataOnly="0" labelOnly="1" outline="0" offset="IV256" fieldPosition="0">
        <references count="2">
          <reference field="1" count="0"/>
          <reference field="8" count="1" selected="0">
            <x v="147"/>
          </reference>
        </references>
      </pivotArea>
    </format>
    <format dxfId="414">
      <pivotArea dataOnly="0" labelOnly="1" outline="0" fieldPosition="0">
        <references count="2">
          <reference field="1" count="0"/>
          <reference field="8" count="1" selected="0">
            <x v="137"/>
          </reference>
        </references>
      </pivotArea>
    </format>
    <format dxfId="413">
      <pivotArea dataOnly="0" labelOnly="1" outline="0" fieldPosition="0">
        <references count="2">
          <reference field="1" count="0"/>
          <reference field="8" count="1" selected="0">
            <x v="146"/>
          </reference>
        </references>
      </pivotArea>
    </format>
    <format dxfId="412">
      <pivotArea dataOnly="0" labelOnly="1" outline="0" offset="IV1" fieldPosition="0">
        <references count="2">
          <reference field="1" count="0"/>
          <reference field="8" count="1" selected="0">
            <x v="147"/>
          </reference>
        </references>
      </pivotArea>
    </format>
    <format dxfId="411">
      <pivotArea dataOnly="0" labelOnly="1" outline="0" offset="IV2" fieldPosition="0">
        <references count="2">
          <reference field="1" count="0"/>
          <reference field="8" count="1" selected="0">
            <x v="147"/>
          </reference>
        </references>
      </pivotArea>
    </format>
    <format dxfId="410">
      <pivotArea dataOnly="0" labelOnly="1" outline="0" offset="IV256" fieldPosition="0">
        <references count="2">
          <reference field="1" count="0"/>
          <reference field="8" count="1" selected="0">
            <x v="147"/>
          </reference>
        </references>
      </pivotArea>
    </format>
    <format dxfId="409">
      <pivotArea field="1" type="button" dataOnly="0" labelOnly="1" outline="0" axis="axisRow" fieldPosition="1"/>
    </format>
    <format dxfId="408">
      <pivotArea dataOnly="0" labelOnly="1" outline="0" offset="B256" fieldPosition="0">
        <references count="1">
          <reference field="8" count="1" defaultSubtotal="1">
            <x v="137"/>
          </reference>
        </references>
      </pivotArea>
    </format>
    <format dxfId="407">
      <pivotArea dataOnly="0" labelOnly="1" outline="0" offset="B256" fieldPosition="0">
        <references count="1">
          <reference field="8" count="1" defaultSubtotal="1">
            <x v="146"/>
          </reference>
        </references>
      </pivotArea>
    </format>
    <format dxfId="406">
      <pivotArea dataOnly="0" labelOnly="1" outline="0" offset="B256" fieldPosition="0">
        <references count="1">
          <reference field="8" count="1" defaultSubtotal="1">
            <x v="147"/>
          </reference>
        </references>
      </pivotArea>
    </format>
    <format dxfId="405">
      <pivotArea dataOnly="0" labelOnly="1" grandRow="1" outline="0" offset="B256" fieldPosition="0"/>
    </format>
    <format dxfId="404">
      <pivotArea dataOnly="0" labelOnly="1" outline="0" fieldPosition="0">
        <references count="2">
          <reference field="1" count="0"/>
          <reference field="8" count="1" selected="0">
            <x v="137"/>
          </reference>
        </references>
      </pivotArea>
    </format>
    <format dxfId="403">
      <pivotArea dataOnly="0" labelOnly="1" outline="0" fieldPosition="0">
        <references count="2">
          <reference field="1" count="0"/>
          <reference field="8" count="1" selected="0">
            <x v="146"/>
          </reference>
        </references>
      </pivotArea>
    </format>
    <format dxfId="402">
      <pivotArea dataOnly="0" labelOnly="1" outline="0" fieldPosition="0">
        <references count="2">
          <reference field="1" count="0"/>
          <reference field="8" count="1" selected="0">
            <x v="147"/>
          </reference>
        </references>
      </pivotArea>
    </format>
    <format dxfId="401">
      <pivotArea dataOnly="0" labelOnly="1" outline="0" fieldPosition="0">
        <references count="2">
          <reference field="1" count="0"/>
          <reference field="8" count="1" selected="0">
            <x v="137"/>
          </reference>
        </references>
      </pivotArea>
    </format>
    <format dxfId="400">
      <pivotArea dataOnly="0" labelOnly="1" outline="0" fieldPosition="0">
        <references count="2">
          <reference field="1" count="0"/>
          <reference field="8" count="1" selected="0">
            <x v="137"/>
          </reference>
        </references>
      </pivotArea>
    </format>
    <format dxfId="399">
      <pivotArea dataOnly="0" labelOnly="1" outline="0" fieldPosition="0">
        <references count="2">
          <reference field="1" count="0"/>
          <reference field="8" count="1" selected="0">
            <x v="146"/>
          </reference>
        </references>
      </pivotArea>
    </format>
    <format dxfId="398">
      <pivotArea dataOnly="0" labelOnly="1" outline="0" fieldPosition="0">
        <references count="2">
          <reference field="1" count="0"/>
          <reference field="8" count="1" selected="0">
            <x v="146"/>
          </reference>
        </references>
      </pivotArea>
    </format>
    <format dxfId="397">
      <pivotArea dataOnly="0" labelOnly="1" outline="0" offset="IV1" fieldPosition="0">
        <references count="2">
          <reference field="1" count="0"/>
          <reference field="8" count="1" selected="0">
            <x v="147"/>
          </reference>
        </references>
      </pivotArea>
    </format>
    <format dxfId="396">
      <pivotArea dataOnly="0" labelOnly="1" outline="0" offset="IV1" fieldPosition="0">
        <references count="2">
          <reference field="1" count="0"/>
          <reference field="8" count="1" selected="0">
            <x v="147"/>
          </reference>
        </references>
      </pivotArea>
    </format>
    <format dxfId="395">
      <pivotArea dataOnly="0" labelOnly="1" outline="0" offset="IV2" fieldPosition="0">
        <references count="2">
          <reference field="1" count="0"/>
          <reference field="8" count="1" selected="0">
            <x v="147"/>
          </reference>
        </references>
      </pivotArea>
    </format>
    <format dxfId="394">
      <pivotArea dataOnly="0" labelOnly="1" outline="0" offset="IV2" fieldPosition="0">
        <references count="2">
          <reference field="1" count="0"/>
          <reference field="8" count="1" selected="0">
            <x v="147"/>
          </reference>
        </references>
      </pivotArea>
    </format>
    <format dxfId="393">
      <pivotArea dataOnly="0" labelOnly="1" outline="0" offset="IV256" fieldPosition="0">
        <references count="2">
          <reference field="1" count="0"/>
          <reference field="8" count="1" selected="0">
            <x v="147"/>
          </reference>
        </references>
      </pivotArea>
    </format>
    <format dxfId="392">
      <pivotArea dataOnly="0" labelOnly="1" outline="0" offset="IV256" fieldPosition="0">
        <references count="2">
          <reference field="1" count="0"/>
          <reference field="8" count="1" selected="0">
            <x v="147"/>
          </reference>
        </references>
      </pivotArea>
    </format>
    <format dxfId="391">
      <pivotArea dataOnly="0" labelOnly="1" outline="0" fieldPosition="0">
        <references count="1">
          <reference field="1" count="0"/>
        </references>
      </pivotArea>
    </format>
    <format dxfId="390">
      <pivotArea dataOnly="0" labelOnly="1" outline="0" fieldPosition="0">
        <references count="3">
          <reference field="1" count="0" selected="0"/>
          <reference field="7" count="0"/>
          <reference field="8" count="1" selected="0">
            <x v="156"/>
          </reference>
        </references>
      </pivotArea>
    </format>
    <format dxfId="389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7"/>
          </reference>
          <reference field="4" count="1" selected="0">
            <x v="88"/>
          </reference>
          <reference field="5" count="1" selected="0">
            <x v="332"/>
          </reference>
          <reference field="7" count="1" selected="0">
            <x v="350"/>
          </reference>
          <reference field="8" count="1" selected="0">
            <x v="213"/>
          </reference>
          <reference field="9" count="1" selected="0">
            <x v="11"/>
          </reference>
          <reference field="12" count="1" selected="0">
            <x v="50"/>
          </reference>
          <reference field="13" count="1" selected="0">
            <x v="402"/>
          </reference>
        </references>
      </pivotArea>
    </format>
    <format dxfId="388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7"/>
          </reference>
          <reference field="4" count="1" selected="0">
            <x v="88"/>
          </reference>
          <reference field="5" count="1" selected="0">
            <x v="332"/>
          </reference>
          <reference field="7" count="1" selected="0">
            <x v="350"/>
          </reference>
          <reference field="8" count="1" selected="0">
            <x v="213"/>
          </reference>
          <reference field="9" count="1" selected="0">
            <x v="11"/>
          </reference>
          <reference field="12" count="1" selected="0">
            <x v="50"/>
          </reference>
          <reference field="13" count="1" selected="0">
            <x v="402"/>
          </reference>
        </references>
      </pivotArea>
    </format>
    <format dxfId="387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7"/>
          </reference>
          <reference field="4" count="1" selected="0">
            <x v="88"/>
          </reference>
          <reference field="5" count="1" selected="0">
            <x v="332"/>
          </reference>
          <reference field="7" count="1" selected="0">
            <x v="350"/>
          </reference>
          <reference field="8" count="1" selected="0">
            <x v="234"/>
          </reference>
          <reference field="9" count="1" selected="0">
            <x v="7"/>
          </reference>
          <reference field="12" count="1" selected="0">
            <x v="0"/>
          </reference>
          <reference field="13" count="1" selected="0">
            <x v="402"/>
          </reference>
        </references>
      </pivotArea>
    </format>
    <format dxfId="386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7"/>
          </reference>
          <reference field="4" count="1" selected="0">
            <x v="88"/>
          </reference>
          <reference field="5" count="1" selected="0">
            <x v="332"/>
          </reference>
          <reference field="7" count="1" selected="0">
            <x v="350"/>
          </reference>
          <reference field="8" count="1" selected="0">
            <x v="234"/>
          </reference>
          <reference field="9" count="1" selected="0">
            <x v="7"/>
          </reference>
          <reference field="12" count="1" selected="0">
            <x v="0"/>
          </reference>
          <reference field="13" count="1" selected="0">
            <x v="402"/>
          </reference>
        </references>
      </pivotArea>
    </format>
    <format dxfId="385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9"/>
          </reference>
          <reference field="4" count="1" selected="0">
            <x v="89"/>
          </reference>
          <reference field="5" count="1" selected="0">
            <x v="334"/>
          </reference>
          <reference field="7" count="1" selected="0">
            <x v="352"/>
          </reference>
          <reference field="8" count="1" selected="0">
            <x v="225"/>
          </reference>
          <reference field="9" count="1" selected="0">
            <x v="0"/>
          </reference>
          <reference field="12" count="1" selected="0">
            <x v="0"/>
          </reference>
          <reference field="13" count="1" selected="0">
            <x v="404"/>
          </reference>
        </references>
      </pivotArea>
    </format>
    <format dxfId="384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9"/>
          </reference>
          <reference field="4" count="1" selected="0">
            <x v="89"/>
          </reference>
          <reference field="5" count="1" selected="0">
            <x v="334"/>
          </reference>
          <reference field="7" count="1" selected="0">
            <x v="352"/>
          </reference>
          <reference field="8" count="1" selected="0">
            <x v="225"/>
          </reference>
          <reference field="9" count="1" selected="0">
            <x v="0"/>
          </reference>
          <reference field="12" count="1" selected="0">
            <x v="0"/>
          </reference>
          <reference field="13" count="1" selected="0">
            <x v="404"/>
          </reference>
        </references>
      </pivotArea>
    </format>
    <format dxfId="383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9"/>
          </reference>
          <reference field="4" count="1" selected="0">
            <x v="89"/>
          </reference>
          <reference field="5" count="1" selected="0">
            <x v="334"/>
          </reference>
          <reference field="7" count="1" selected="0">
            <x v="352"/>
          </reference>
          <reference field="8" count="1" selected="0">
            <x v="237"/>
          </reference>
          <reference field="9" count="1" selected="0">
            <x v="3"/>
          </reference>
          <reference field="12" count="1" selected="0">
            <x v="0"/>
          </reference>
          <reference field="13" count="1" selected="0">
            <x v="404"/>
          </reference>
        </references>
      </pivotArea>
    </format>
    <format dxfId="382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9"/>
          </reference>
          <reference field="4" count="1" selected="0">
            <x v="89"/>
          </reference>
          <reference field="5" count="1" selected="0">
            <x v="334"/>
          </reference>
          <reference field="7" count="1" selected="0">
            <x v="352"/>
          </reference>
          <reference field="8" count="1" selected="0">
            <x v="237"/>
          </reference>
          <reference field="9" count="1" selected="0">
            <x v="3"/>
          </reference>
          <reference field="12" count="1" selected="0">
            <x v="0"/>
          </reference>
          <reference field="13" count="1" selected="0">
            <x v="404"/>
          </reference>
        </references>
      </pivotArea>
    </format>
    <format dxfId="381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9"/>
          </reference>
          <reference field="4" count="1" selected="0">
            <x v="89"/>
          </reference>
          <reference field="5" count="1" selected="0">
            <x v="334"/>
          </reference>
          <reference field="7" count="1" selected="0">
            <x v="352"/>
          </reference>
          <reference field="8" count="1" selected="0">
            <x v="244"/>
          </reference>
          <reference field="9" count="1" selected="0">
            <x v="5"/>
          </reference>
          <reference field="12" count="1" selected="0">
            <x v="36"/>
          </reference>
          <reference field="13" count="1" selected="0">
            <x v="404"/>
          </reference>
        </references>
      </pivotArea>
    </format>
    <format dxfId="380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9"/>
          </reference>
          <reference field="4" count="1" selected="0">
            <x v="89"/>
          </reference>
          <reference field="5" count="1" selected="0">
            <x v="334"/>
          </reference>
          <reference field="7" count="1" selected="0">
            <x v="352"/>
          </reference>
          <reference field="8" count="1" selected="0">
            <x v="244"/>
          </reference>
          <reference field="9" count="1" selected="0">
            <x v="5"/>
          </reference>
          <reference field="12" count="1" selected="0">
            <x v="36"/>
          </reference>
          <reference field="13" count="1" selected="0">
            <x v="404"/>
          </reference>
        </references>
      </pivotArea>
    </format>
    <format dxfId="379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9"/>
          </reference>
          <reference field="4" count="1" selected="0">
            <x v="89"/>
          </reference>
          <reference field="5" count="1" selected="0">
            <x v="334"/>
          </reference>
          <reference field="7" count="1" selected="0">
            <x v="352"/>
          </reference>
          <reference field="8" count="1" selected="0">
            <x v="245"/>
          </reference>
          <reference field="9" count="1" selected="0">
            <x v="1"/>
          </reference>
          <reference field="12" count="1" selected="0">
            <x v="52"/>
          </reference>
          <reference field="13" count="1" selected="0">
            <x v="404"/>
          </reference>
        </references>
      </pivotArea>
    </format>
    <format dxfId="378">
      <pivotArea outline="0" fieldPosition="0">
        <references count="10">
          <reference field="4294967294" count="1" selected="0">
            <x v="0"/>
          </reference>
          <reference field="1" count="0" selected="0"/>
          <reference field="3" count="1" selected="0">
            <x v="409"/>
          </reference>
          <reference field="4" count="1" selected="0">
            <x v="89"/>
          </reference>
          <reference field="5" count="1" selected="0">
            <x v="334"/>
          </reference>
          <reference field="7" count="1" selected="0">
            <x v="352"/>
          </reference>
          <reference field="8" count="1" selected="0">
            <x v="245"/>
          </reference>
          <reference field="9" count="1" selected="0">
            <x v="1"/>
          </reference>
          <reference field="12" count="1" selected="0">
            <x v="52"/>
          </reference>
          <reference field="13" count="1" selected="0">
            <x v="404"/>
          </reference>
        </references>
      </pivotArea>
    </format>
    <format dxfId="377">
      <pivotArea dataOnly="0" labelOnly="1" outline="0" fieldPosition="0">
        <references count="1">
          <reference field="8" count="1">
            <x v="293"/>
          </reference>
        </references>
      </pivotArea>
    </format>
    <format dxfId="376">
      <pivotArea dataOnly="0" labelOnly="1" outline="0" fieldPosition="0">
        <references count="1">
          <reference field="8" count="1">
            <x v="293"/>
          </reference>
        </references>
      </pivotArea>
    </format>
    <format dxfId="375">
      <pivotArea dataOnly="0" labelOnly="1" outline="0" fieldPosition="0">
        <references count="1">
          <reference field="8" count="1">
            <x v="298"/>
          </reference>
        </references>
      </pivotArea>
    </format>
    <format dxfId="374">
      <pivotArea dataOnly="0" labelOnly="1" outline="0" fieldPosition="0">
        <references count="1">
          <reference field="8" count="1">
            <x v="298"/>
          </reference>
        </references>
      </pivotArea>
    </format>
    <format dxfId="373">
      <pivotArea dataOnly="0" labelOnly="1" outline="0" fieldPosition="0">
        <references count="1">
          <reference field="8" count="1">
            <x v="298"/>
          </reference>
        </references>
      </pivotArea>
    </format>
    <format dxfId="372">
      <pivotArea dataOnly="0" labelOnly="1" outline="0" fieldPosition="0">
        <references count="2">
          <reference field="1" count="0"/>
          <reference field="8" count="1" selected="0">
            <x v="292"/>
          </reference>
        </references>
      </pivotArea>
    </format>
    <format dxfId="371">
      <pivotArea dataOnly="0" labelOnly="1" outline="0" fieldPosition="0">
        <references count="2">
          <reference field="1" count="0"/>
          <reference field="8" count="1" selected="0">
            <x v="292"/>
          </reference>
        </references>
      </pivotArea>
    </format>
    <format dxfId="370">
      <pivotArea dataOnly="0" labelOnly="1" outline="0" fieldPosition="0">
        <references count="2">
          <reference field="1" count="0"/>
          <reference field="8" count="1" selected="0">
            <x v="291"/>
          </reference>
        </references>
      </pivotArea>
    </format>
    <format dxfId="369">
      <pivotArea dataOnly="0" labelOnly="1" outline="0" fieldPosition="0">
        <references count="2">
          <reference field="1" count="0"/>
          <reference field="8" count="1" selected="0">
            <x v="291"/>
          </reference>
        </references>
      </pivotArea>
    </format>
    <format dxfId="368">
      <pivotArea dataOnly="0" labelOnly="1" outline="0" fieldPosition="0">
        <references count="2">
          <reference field="1" count="0"/>
          <reference field="8" count="1" selected="0">
            <x v="289"/>
          </reference>
        </references>
      </pivotArea>
    </format>
    <format dxfId="367">
      <pivotArea dataOnly="0" labelOnly="1" outline="0" fieldPosition="0">
        <references count="2">
          <reference field="1" count="0"/>
          <reference field="8" count="1" selected="0">
            <x v="289"/>
          </reference>
        </references>
      </pivotArea>
    </format>
    <format dxfId="366">
      <pivotArea dataOnly="0" labelOnly="1" outline="0" fieldPosition="0">
        <references count="2">
          <reference field="1" count="0"/>
          <reference field="8" count="1" selected="0">
            <x v="288"/>
          </reference>
        </references>
      </pivotArea>
    </format>
    <format dxfId="365">
      <pivotArea dataOnly="0" labelOnly="1" outline="0" fieldPosition="0">
        <references count="2">
          <reference field="1" count="0"/>
          <reference field="8" count="1" selected="0">
            <x v="288"/>
          </reference>
        </references>
      </pivotArea>
    </format>
    <format dxfId="364">
      <pivotArea dataOnly="0" labelOnly="1" outline="0" fieldPosition="0">
        <references count="1">
          <reference field="1" count="0"/>
        </references>
      </pivotArea>
    </format>
    <format dxfId="363">
      <pivotArea dataOnly="0" labelOnly="1" outline="0" fieldPosition="0">
        <references count="1">
          <reference field="1" count="0"/>
        </references>
      </pivotArea>
    </format>
    <format dxfId="362">
      <pivotArea dataOnly="0" labelOnly="1" outline="0" fieldPosition="0">
        <references count="1">
          <reference field="1" count="0"/>
        </references>
      </pivotArea>
    </format>
    <format dxfId="361">
      <pivotArea field="1" type="button" dataOnly="0" labelOnly="1" outline="0" axis="axisRow" fieldPosition="1"/>
    </format>
    <format dxfId="360">
      <pivotArea dataOnly="0" labelOnly="1" outline="0" offset="B256" fieldPosition="0">
        <references count="1">
          <reference field="8" count="1" defaultSubtotal="1">
            <x v="15"/>
          </reference>
        </references>
      </pivotArea>
    </format>
    <format dxfId="359">
      <pivotArea dataOnly="0" labelOnly="1" outline="0" offset="B256" fieldPosition="0">
        <references count="1">
          <reference field="8" count="1" defaultSubtotal="1">
            <x v="54"/>
          </reference>
        </references>
      </pivotArea>
    </format>
    <format dxfId="358">
      <pivotArea dataOnly="0" labelOnly="1" outline="0" offset="B256" fieldPosition="0">
        <references count="1">
          <reference field="8" count="1" defaultSubtotal="1">
            <x v="212"/>
          </reference>
        </references>
      </pivotArea>
    </format>
    <format dxfId="357">
      <pivotArea dataOnly="0" labelOnly="1" outline="0" offset="B256" fieldPosition="0">
        <references count="1">
          <reference field="8" count="1" defaultSubtotal="1">
            <x v="217"/>
          </reference>
        </references>
      </pivotArea>
    </format>
    <format dxfId="356">
      <pivotArea dataOnly="0" labelOnly="1" outline="0" offset="B256" fieldPosition="0">
        <references count="1">
          <reference field="8" count="1" defaultSubtotal="1">
            <x v="234"/>
          </reference>
        </references>
      </pivotArea>
    </format>
    <format dxfId="355">
      <pivotArea dataOnly="0" labelOnly="1" outline="0" offset="B256" fieldPosition="0">
        <references count="1">
          <reference field="8" count="1" defaultSubtotal="1">
            <x v="237"/>
          </reference>
        </references>
      </pivotArea>
    </format>
    <format dxfId="354">
      <pivotArea dataOnly="0" labelOnly="1" outline="0" offset="B256" fieldPosition="0">
        <references count="1">
          <reference field="8" count="1" defaultSubtotal="1">
            <x v="287"/>
          </reference>
        </references>
      </pivotArea>
    </format>
    <format dxfId="353">
      <pivotArea dataOnly="0" labelOnly="1" outline="0" offset="B256" fieldPosition="0">
        <references count="1">
          <reference field="8" count="1" defaultSubtotal="1">
            <x v="288"/>
          </reference>
        </references>
      </pivotArea>
    </format>
    <format dxfId="352">
      <pivotArea dataOnly="0" labelOnly="1" outline="0" offset="B256" fieldPosition="0">
        <references count="1">
          <reference field="8" count="1" defaultSubtotal="1">
            <x v="289"/>
          </reference>
        </references>
      </pivotArea>
    </format>
    <format dxfId="351">
      <pivotArea dataOnly="0" labelOnly="1" outline="0" offset="B256" fieldPosition="0">
        <references count="1">
          <reference field="8" count="1" defaultSubtotal="1">
            <x v="291"/>
          </reference>
        </references>
      </pivotArea>
    </format>
    <format dxfId="350">
      <pivotArea dataOnly="0" labelOnly="1" outline="0" offset="B256" fieldPosition="0">
        <references count="1">
          <reference field="8" count="1" defaultSubtotal="1">
            <x v="292"/>
          </reference>
        </references>
      </pivotArea>
    </format>
    <format dxfId="349">
      <pivotArea dataOnly="0" labelOnly="1" outline="0" offset="B256" fieldPosition="0">
        <references count="1">
          <reference field="8" count="1" defaultSubtotal="1">
            <x v="306"/>
          </reference>
        </references>
      </pivotArea>
    </format>
    <format dxfId="348">
      <pivotArea dataOnly="0" labelOnly="1" outline="0" offset="B256" fieldPosition="0">
        <references count="1">
          <reference field="8" count="1" defaultSubtotal="1">
            <x v="329"/>
          </reference>
        </references>
      </pivotArea>
    </format>
    <format dxfId="347">
      <pivotArea dataOnly="0" labelOnly="1" outline="0" offset="B256" fieldPosition="0">
        <references count="1">
          <reference field="8" count="1" defaultSubtotal="1">
            <x v="330"/>
          </reference>
        </references>
      </pivotArea>
    </format>
    <format dxfId="346">
      <pivotArea dataOnly="0" labelOnly="1" grandRow="1" outline="0" offset="B256" fieldPosition="0"/>
    </format>
    <format dxfId="345">
      <pivotArea outline="0" fieldPosition="0">
        <references count="1">
          <reference field="4294967294" count="1" selected="0">
            <x v="1"/>
          </reference>
        </references>
      </pivotArea>
    </format>
    <format dxfId="3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3">
      <pivotArea dataOnly="0" labelOnly="1" outline="0" fieldPosition="0">
        <references count="2">
          <reference field="1" count="0"/>
          <reference field="8" count="1" selected="0">
            <x v="15"/>
          </reference>
        </references>
      </pivotArea>
    </format>
    <format dxfId="342">
      <pivotArea dataOnly="0" labelOnly="1" outline="0" fieldPosition="0">
        <references count="2">
          <reference field="1" count="0"/>
          <reference field="8" count="1" selected="0">
            <x v="15"/>
          </reference>
        </references>
      </pivotArea>
    </format>
    <format dxfId="341">
      <pivotArea dataOnly="0" labelOnly="1" outline="0" fieldPosition="0">
        <references count="2">
          <reference field="1" count="0"/>
          <reference field="8" count="1" selected="0">
            <x v="292"/>
          </reference>
        </references>
      </pivotArea>
    </format>
    <format dxfId="340">
      <pivotArea dataOnly="0" labelOnly="1" outline="0" fieldPosition="0">
        <references count="2">
          <reference field="1" count="0"/>
          <reference field="8" count="1" selected="0">
            <x v="292"/>
          </reference>
        </references>
      </pivotArea>
    </format>
    <format dxfId="339">
      <pivotArea dataOnly="0" labelOnly="1" outline="0" fieldPosition="0">
        <references count="2">
          <reference field="1" count="0"/>
          <reference field="8" count="1" selected="0">
            <x v="351"/>
          </reference>
        </references>
      </pivotArea>
    </format>
    <format dxfId="338">
      <pivotArea dataOnly="0" labelOnly="1" outline="0" fieldPosition="0">
        <references count="2">
          <reference field="1" count="0"/>
          <reference field="8" count="1" selected="0">
            <x v="351"/>
          </reference>
        </references>
      </pivotArea>
    </format>
    <format dxfId="337">
      <pivotArea dataOnly="0" labelOnly="1" outline="0" fieldPosition="0">
        <references count="2">
          <reference field="1" count="0"/>
          <reference field="8" count="1" selected="0">
            <x v="352"/>
          </reference>
        </references>
      </pivotArea>
    </format>
    <format dxfId="336">
      <pivotArea dataOnly="0" labelOnly="1" outline="0" fieldPosition="0">
        <references count="2">
          <reference field="1" count="0"/>
          <reference field="8" count="1" selected="0">
            <x v="352"/>
          </reference>
        </references>
      </pivotArea>
    </format>
    <format dxfId="335">
      <pivotArea dataOnly="0" labelOnly="1" outline="0" fieldPosition="0">
        <references count="2">
          <reference field="1" count="0"/>
          <reference field="8" count="1" selected="0">
            <x v="353"/>
          </reference>
        </references>
      </pivotArea>
    </format>
    <format dxfId="334">
      <pivotArea dataOnly="0" labelOnly="1" outline="0" fieldPosition="0">
        <references count="2">
          <reference field="1" count="0"/>
          <reference field="8" count="1" selected="0">
            <x v="353"/>
          </reference>
        </references>
      </pivotArea>
    </format>
    <format dxfId="333">
      <pivotArea dataOnly="0" labelOnly="1" outline="0" fieldPosition="0">
        <references count="2">
          <reference field="1" count="0"/>
          <reference field="8" count="1" selected="0">
            <x v="354"/>
          </reference>
        </references>
      </pivotArea>
    </format>
    <format dxfId="332">
      <pivotArea dataOnly="0" labelOnly="1" outline="0" fieldPosition="0">
        <references count="2">
          <reference field="1" count="0"/>
          <reference field="8" count="1" selected="0">
            <x v="354"/>
          </reference>
        </references>
      </pivotArea>
    </format>
    <format dxfId="331">
      <pivotArea dataOnly="0" labelOnly="1" outline="0" fieldPosition="0">
        <references count="2">
          <reference field="1" count="0"/>
          <reference field="8" count="1" selected="0">
            <x v="358"/>
          </reference>
        </references>
      </pivotArea>
    </format>
    <format dxfId="330">
      <pivotArea dataOnly="0" labelOnly="1" outline="0" fieldPosition="0">
        <references count="2">
          <reference field="1" count="0"/>
          <reference field="8" count="1" selected="0">
            <x v="358"/>
          </reference>
        </references>
      </pivotArea>
    </format>
    <format dxfId="329">
      <pivotArea field="1" type="button" dataOnly="0" labelOnly="1" outline="0" axis="axisRow" fieldPosition="1"/>
    </format>
    <format dxfId="328">
      <pivotArea dataOnly="0" labelOnly="1" outline="0" offset="B256" fieldPosition="0">
        <references count="1">
          <reference field="8" count="1" defaultSubtotal="1">
            <x v="15"/>
          </reference>
        </references>
      </pivotArea>
    </format>
    <format dxfId="327">
      <pivotArea dataOnly="0" labelOnly="1" outline="0" offset="B256" fieldPosition="0">
        <references count="1">
          <reference field="8" count="1" defaultSubtotal="1">
            <x v="292"/>
          </reference>
        </references>
      </pivotArea>
    </format>
    <format dxfId="326">
      <pivotArea dataOnly="0" labelOnly="1" outline="0" offset="B256" fieldPosition="0">
        <references count="1">
          <reference field="8" count="1" defaultSubtotal="1">
            <x v="351"/>
          </reference>
        </references>
      </pivotArea>
    </format>
    <format dxfId="325">
      <pivotArea dataOnly="0" labelOnly="1" outline="0" offset="B256" fieldPosition="0">
        <references count="1">
          <reference field="8" count="1" defaultSubtotal="1">
            <x v="352"/>
          </reference>
        </references>
      </pivotArea>
    </format>
    <format dxfId="324">
      <pivotArea dataOnly="0" labelOnly="1" outline="0" offset="B256" fieldPosition="0">
        <references count="1">
          <reference field="8" count="1" defaultSubtotal="1">
            <x v="353"/>
          </reference>
        </references>
      </pivotArea>
    </format>
    <format dxfId="323">
      <pivotArea dataOnly="0" labelOnly="1" outline="0" offset="B256" fieldPosition="0">
        <references count="1">
          <reference field="8" count="1" defaultSubtotal="1">
            <x v="354"/>
          </reference>
        </references>
      </pivotArea>
    </format>
    <format dxfId="322">
      <pivotArea dataOnly="0" labelOnly="1" outline="0" offset="B256" fieldPosition="0">
        <references count="1">
          <reference field="8" count="1" defaultSubtotal="1">
            <x v="358"/>
          </reference>
        </references>
      </pivotArea>
    </format>
    <format dxfId="321">
      <pivotArea dataOnly="0" labelOnly="1" grandRow="1" outline="0" offset="B256" fieldPosition="0"/>
    </format>
    <format dxfId="320">
      <pivotArea dataOnly="0" labelOnly="1" outline="0" fieldPosition="0">
        <references count="2">
          <reference field="1" count="0"/>
          <reference field="8" count="1" selected="0">
            <x v="15"/>
          </reference>
        </references>
      </pivotArea>
    </format>
    <format dxfId="319">
      <pivotArea dataOnly="0" labelOnly="1" outline="0" fieldPosition="0">
        <references count="2">
          <reference field="1" count="0"/>
          <reference field="8" count="1" selected="0">
            <x v="292"/>
          </reference>
        </references>
      </pivotArea>
    </format>
    <format dxfId="318">
      <pivotArea dataOnly="0" labelOnly="1" outline="0" fieldPosition="0">
        <references count="2">
          <reference field="1" count="0"/>
          <reference field="8" count="1" selected="0">
            <x v="351"/>
          </reference>
        </references>
      </pivotArea>
    </format>
    <format dxfId="317">
      <pivotArea dataOnly="0" labelOnly="1" outline="0" fieldPosition="0">
        <references count="2">
          <reference field="1" count="0"/>
          <reference field="8" count="1" selected="0">
            <x v="352"/>
          </reference>
        </references>
      </pivotArea>
    </format>
    <format dxfId="316">
      <pivotArea dataOnly="0" labelOnly="1" outline="0" fieldPosition="0">
        <references count="2">
          <reference field="1" count="0"/>
          <reference field="8" count="1" selected="0">
            <x v="353"/>
          </reference>
        </references>
      </pivotArea>
    </format>
    <format dxfId="315">
      <pivotArea dataOnly="0" labelOnly="1" outline="0" fieldPosition="0">
        <references count="2">
          <reference field="1" count="0"/>
          <reference field="8" count="1" selected="0">
            <x v="354"/>
          </reference>
        </references>
      </pivotArea>
    </format>
    <format dxfId="314">
      <pivotArea dataOnly="0" labelOnly="1" outline="0" fieldPosition="0">
        <references count="2">
          <reference field="1" count="0"/>
          <reference field="8" count="1" selected="0">
            <x v="358"/>
          </reference>
        </references>
      </pivotArea>
    </format>
    <format dxfId="313">
      <pivotArea dataOnly="0" labelOnly="1" outline="0" fieldPosition="0">
        <references count="2">
          <reference field="1" count="0"/>
          <reference field="8" count="1" selected="0">
            <x v="15"/>
          </reference>
        </references>
      </pivotArea>
    </format>
    <format dxfId="312">
      <pivotArea dataOnly="0" labelOnly="1" outline="0" fieldPosition="0">
        <references count="2">
          <reference field="1" count="0"/>
          <reference field="8" count="1" selected="0">
            <x v="15"/>
          </reference>
        </references>
      </pivotArea>
    </format>
    <format dxfId="311">
      <pivotArea dataOnly="0" labelOnly="1" outline="0" fieldPosition="0">
        <references count="2">
          <reference field="1" count="0"/>
          <reference field="8" count="1" selected="0">
            <x v="292"/>
          </reference>
        </references>
      </pivotArea>
    </format>
    <format dxfId="310">
      <pivotArea dataOnly="0" labelOnly="1" outline="0" fieldPosition="0">
        <references count="2">
          <reference field="1" count="0"/>
          <reference field="8" count="1" selected="0">
            <x v="292"/>
          </reference>
        </references>
      </pivotArea>
    </format>
    <format dxfId="309">
      <pivotArea dataOnly="0" labelOnly="1" outline="0" fieldPosition="0">
        <references count="2">
          <reference field="1" count="0"/>
          <reference field="8" count="1" selected="0">
            <x v="351"/>
          </reference>
        </references>
      </pivotArea>
    </format>
    <format dxfId="308">
      <pivotArea dataOnly="0" labelOnly="1" outline="0" fieldPosition="0">
        <references count="2">
          <reference field="1" count="0"/>
          <reference field="8" count="1" selected="0">
            <x v="351"/>
          </reference>
        </references>
      </pivotArea>
    </format>
    <format dxfId="307">
      <pivotArea dataOnly="0" labelOnly="1" outline="0" fieldPosition="0">
        <references count="2">
          <reference field="1" count="0"/>
          <reference field="8" count="1" selected="0">
            <x v="352"/>
          </reference>
        </references>
      </pivotArea>
    </format>
    <format dxfId="306">
      <pivotArea dataOnly="0" labelOnly="1" outline="0" fieldPosition="0">
        <references count="2">
          <reference field="1" count="0"/>
          <reference field="8" count="1" selected="0">
            <x v="352"/>
          </reference>
        </references>
      </pivotArea>
    </format>
    <format dxfId="305">
      <pivotArea dataOnly="0" labelOnly="1" outline="0" fieldPosition="0">
        <references count="2">
          <reference field="1" count="0"/>
          <reference field="8" count="1" selected="0">
            <x v="353"/>
          </reference>
        </references>
      </pivotArea>
    </format>
    <format dxfId="304">
      <pivotArea dataOnly="0" labelOnly="1" outline="0" fieldPosition="0">
        <references count="2">
          <reference field="1" count="0"/>
          <reference field="8" count="1" selected="0">
            <x v="353"/>
          </reference>
        </references>
      </pivotArea>
    </format>
    <format dxfId="303">
      <pivotArea dataOnly="0" labelOnly="1" outline="0" fieldPosition="0">
        <references count="2">
          <reference field="1" count="0"/>
          <reference field="8" count="1" selected="0">
            <x v="354"/>
          </reference>
        </references>
      </pivotArea>
    </format>
    <format dxfId="302">
      <pivotArea dataOnly="0" labelOnly="1" outline="0" fieldPosition="0">
        <references count="2">
          <reference field="1" count="0"/>
          <reference field="8" count="1" selected="0">
            <x v="354"/>
          </reference>
        </references>
      </pivotArea>
    </format>
    <format dxfId="301">
      <pivotArea dataOnly="0" labelOnly="1" outline="0" fieldPosition="0">
        <references count="2">
          <reference field="1" count="0"/>
          <reference field="8" count="1" selected="0">
            <x v="358"/>
          </reference>
        </references>
      </pivotArea>
    </format>
    <format dxfId="300">
      <pivotArea dataOnly="0" labelOnly="1" outline="0" fieldPosition="0">
        <references count="2">
          <reference field="1" count="0"/>
          <reference field="8" count="1" selected="0">
            <x v="358"/>
          </reference>
        </references>
      </pivotArea>
    </format>
    <format dxfId="299">
      <pivotArea dataOnly="0" labelOnly="1" outline="0" offset="B256" fieldPosition="0">
        <references count="1">
          <reference field="8" count="1" defaultSubtotal="1">
            <x v="15"/>
          </reference>
        </references>
      </pivotArea>
    </format>
    <format dxfId="298">
      <pivotArea dataOnly="0" labelOnly="1" outline="0" offset="B256" fieldPosition="0">
        <references count="1">
          <reference field="8" count="1" defaultSubtotal="1">
            <x v="292"/>
          </reference>
        </references>
      </pivotArea>
    </format>
    <format dxfId="297">
      <pivotArea dataOnly="0" labelOnly="1" outline="0" offset="B256" fieldPosition="0">
        <references count="1">
          <reference field="8" count="1" defaultSubtotal="1">
            <x v="340"/>
          </reference>
        </references>
      </pivotArea>
    </format>
    <format dxfId="296">
      <pivotArea dataOnly="0" labelOnly="1" outline="0" offset="B256" fieldPosition="0">
        <references count="1">
          <reference field="8" count="1" defaultSubtotal="1">
            <x v="341"/>
          </reference>
        </references>
      </pivotArea>
    </format>
    <format dxfId="295">
      <pivotArea dataOnly="0" labelOnly="1" outline="0" offset="B256" fieldPosition="0">
        <references count="1">
          <reference field="8" count="1" defaultSubtotal="1">
            <x v="343"/>
          </reference>
        </references>
      </pivotArea>
    </format>
    <format dxfId="294">
      <pivotArea dataOnly="0" labelOnly="1" outline="0" offset="B256" fieldPosition="0">
        <references count="1">
          <reference field="8" count="1" defaultSubtotal="1">
            <x v="344"/>
          </reference>
        </references>
      </pivotArea>
    </format>
    <format dxfId="293">
      <pivotArea dataOnly="0" labelOnly="1" outline="0" offset="B256" fieldPosition="0">
        <references count="1">
          <reference field="8" count="1" defaultSubtotal="1">
            <x v="345"/>
          </reference>
        </references>
      </pivotArea>
    </format>
    <format dxfId="292">
      <pivotArea dataOnly="0" labelOnly="1" outline="0" offset="B256" fieldPosition="0">
        <references count="1">
          <reference field="8" count="1" defaultSubtotal="1">
            <x v="351"/>
          </reference>
        </references>
      </pivotArea>
    </format>
    <format dxfId="291">
      <pivotArea dataOnly="0" labelOnly="1" outline="0" offset="B256" fieldPosition="0">
        <references count="1">
          <reference field="8" count="1" defaultSubtotal="1">
            <x v="352"/>
          </reference>
        </references>
      </pivotArea>
    </format>
    <format dxfId="290">
      <pivotArea dataOnly="0" labelOnly="1" outline="0" offset="B256" fieldPosition="0">
        <references count="1">
          <reference field="8" count="1" defaultSubtotal="1">
            <x v="353"/>
          </reference>
        </references>
      </pivotArea>
    </format>
    <format dxfId="289">
      <pivotArea dataOnly="0" labelOnly="1" outline="0" offset="B256" fieldPosition="0">
        <references count="1">
          <reference field="8" count="1" defaultSubtotal="1">
            <x v="354"/>
          </reference>
        </references>
      </pivotArea>
    </format>
    <format dxfId="288">
      <pivotArea dataOnly="0" labelOnly="1" outline="0" offset="B256" fieldPosition="0">
        <references count="1">
          <reference field="8" count="1" defaultSubtotal="1">
            <x v="357"/>
          </reference>
        </references>
      </pivotArea>
    </format>
    <format dxfId="287">
      <pivotArea field="1" type="button" dataOnly="0" labelOnly="1" outline="0" axis="axisRow" fieldPosition="1"/>
    </format>
    <format dxfId="286">
      <pivotArea dataOnly="0" labelOnly="1" outline="0" offset="B256" fieldPosition="0">
        <references count="1">
          <reference field="8" count="1" defaultSubtotal="1">
            <x v="15"/>
          </reference>
        </references>
      </pivotArea>
    </format>
    <format dxfId="285">
      <pivotArea dataOnly="0" labelOnly="1" outline="0" offset="B256" fieldPosition="0">
        <references count="1">
          <reference field="8" count="1" defaultSubtotal="1">
            <x v="343"/>
          </reference>
        </references>
      </pivotArea>
    </format>
    <format dxfId="284">
      <pivotArea dataOnly="0" labelOnly="1" outline="0" offset="B256" fieldPosition="0">
        <references count="1">
          <reference field="8" count="1" defaultSubtotal="1">
            <x v="346"/>
          </reference>
        </references>
      </pivotArea>
    </format>
    <format dxfId="283">
      <pivotArea dataOnly="0" labelOnly="1" outline="0" offset="B256" fieldPosition="0">
        <references count="1">
          <reference field="8" count="1" defaultSubtotal="1">
            <x v="351"/>
          </reference>
        </references>
      </pivotArea>
    </format>
    <format dxfId="282">
      <pivotArea dataOnly="0" labelOnly="1" outline="0" offset="B256" fieldPosition="0">
        <references count="1">
          <reference field="8" count="1" defaultSubtotal="1">
            <x v="352"/>
          </reference>
        </references>
      </pivotArea>
    </format>
    <format dxfId="281">
      <pivotArea dataOnly="0" labelOnly="1" outline="0" offset="B256" fieldPosition="0">
        <references count="1">
          <reference field="8" count="1" defaultSubtotal="1">
            <x v="353"/>
          </reference>
        </references>
      </pivotArea>
    </format>
    <format dxfId="280">
      <pivotArea dataOnly="0" labelOnly="1" outline="0" offset="B256" fieldPosition="0">
        <references count="1">
          <reference field="8" count="1" defaultSubtotal="1">
            <x v="354"/>
          </reference>
        </references>
      </pivotArea>
    </format>
    <format dxfId="279">
      <pivotArea dataOnly="0" labelOnly="1" outline="0" offset="B256" fieldPosition="0">
        <references count="1">
          <reference field="8" count="1" defaultSubtotal="1">
            <x v="356"/>
          </reference>
        </references>
      </pivotArea>
    </format>
    <format dxfId="278">
      <pivotArea dataOnly="0" labelOnly="1" outline="0" offset="B256" fieldPosition="0">
        <references count="1">
          <reference field="8" count="1" defaultSubtotal="1">
            <x v="358"/>
          </reference>
        </references>
      </pivotArea>
    </format>
    <format dxfId="277">
      <pivotArea dataOnly="0" labelOnly="1" outline="0" offset="B256" fieldPosition="0">
        <references count="1">
          <reference field="8" count="1" defaultSubtotal="1">
            <x v="363"/>
          </reference>
        </references>
      </pivotArea>
    </format>
    <format dxfId="276">
      <pivotArea dataOnly="0" labelOnly="1" grandRow="1" outline="0" offset="B256" fieldPosition="0"/>
    </format>
    <format dxfId="275">
      <pivotArea field="1" type="button" dataOnly="0" labelOnly="1" outline="0" axis="axisRow" fieldPosition="1"/>
    </format>
    <format dxfId="274">
      <pivotArea dataOnly="0" labelOnly="1" outline="0" offset="B256" fieldPosition="0">
        <references count="1">
          <reference field="8" count="1" defaultSubtotal="1">
            <x v="15"/>
          </reference>
        </references>
      </pivotArea>
    </format>
    <format dxfId="273">
      <pivotArea dataOnly="0" labelOnly="1" outline="0" offset="B256" fieldPosition="0">
        <references count="1">
          <reference field="8" count="1" defaultSubtotal="1">
            <x v="289"/>
          </reference>
        </references>
      </pivotArea>
    </format>
    <format dxfId="272">
      <pivotArea dataOnly="0" labelOnly="1" outline="0" offset="B256" fieldPosition="0">
        <references count="1">
          <reference field="8" count="1" defaultSubtotal="1">
            <x v="343"/>
          </reference>
        </references>
      </pivotArea>
    </format>
    <format dxfId="271">
      <pivotArea dataOnly="0" labelOnly="1" outline="0" offset="B256" fieldPosition="0">
        <references count="1">
          <reference field="8" count="1" defaultSubtotal="1">
            <x v="344"/>
          </reference>
        </references>
      </pivotArea>
    </format>
    <format dxfId="270">
      <pivotArea dataOnly="0" labelOnly="1" outline="0" offset="B256" fieldPosition="0">
        <references count="1">
          <reference field="8" count="1" defaultSubtotal="1">
            <x v="351"/>
          </reference>
        </references>
      </pivotArea>
    </format>
    <format dxfId="269">
      <pivotArea dataOnly="0" labelOnly="1" outline="0" offset="B256" fieldPosition="0">
        <references count="1">
          <reference field="8" count="1" defaultSubtotal="1">
            <x v="352"/>
          </reference>
        </references>
      </pivotArea>
    </format>
    <format dxfId="268">
      <pivotArea dataOnly="0" labelOnly="1" outline="0" offset="B256" fieldPosition="0">
        <references count="1">
          <reference field="8" count="1" defaultSubtotal="1">
            <x v="353"/>
          </reference>
        </references>
      </pivotArea>
    </format>
    <format dxfId="267">
      <pivotArea dataOnly="0" labelOnly="1" outline="0" offset="B256" fieldPosition="0">
        <references count="1">
          <reference field="8" count="1" defaultSubtotal="1">
            <x v="354"/>
          </reference>
        </references>
      </pivotArea>
    </format>
    <format dxfId="266">
      <pivotArea dataOnly="0" labelOnly="1" outline="0" offset="B256" fieldPosition="0">
        <references count="1">
          <reference field="8" count="1" defaultSubtotal="1">
            <x v="358"/>
          </reference>
        </references>
      </pivotArea>
    </format>
    <format dxfId="265">
      <pivotArea dataOnly="0" labelOnly="1" outline="0" offset="B256" fieldPosition="0">
        <references count="1">
          <reference field="8" count="1" defaultSubtotal="1">
            <x v="364"/>
          </reference>
        </references>
      </pivotArea>
    </format>
    <format dxfId="264">
      <pivotArea dataOnly="0" labelOnly="1" outline="0" offset="B256" fieldPosition="0">
        <references count="1">
          <reference field="8" count="1" defaultSubtotal="1">
            <x v="365"/>
          </reference>
        </references>
      </pivotArea>
    </format>
    <format dxfId="263">
      <pivotArea dataOnly="0" labelOnly="1" grandRow="1" outline="0" offset="B256" fieldPosition="0"/>
    </format>
    <format dxfId="262">
      <pivotArea field="1" type="button" dataOnly="0" labelOnly="1" outline="0" axis="axisRow" fieldPosition="1"/>
    </format>
    <format dxfId="261">
      <pivotArea dataOnly="0" labelOnly="1" outline="0" offset="B256" fieldPosition="0">
        <references count="1">
          <reference field="8" count="1" defaultSubtotal="1">
            <x v="15"/>
          </reference>
        </references>
      </pivotArea>
    </format>
    <format dxfId="260">
      <pivotArea dataOnly="0" labelOnly="1" outline="0" offset="B256" fieldPosition="0">
        <references count="1">
          <reference field="8" count="1" defaultSubtotal="1">
            <x v="289"/>
          </reference>
        </references>
      </pivotArea>
    </format>
    <format dxfId="259">
      <pivotArea dataOnly="0" labelOnly="1" outline="0" offset="B256" fieldPosition="0">
        <references count="1">
          <reference field="8" count="1" defaultSubtotal="1">
            <x v="343"/>
          </reference>
        </references>
      </pivotArea>
    </format>
    <format dxfId="258">
      <pivotArea dataOnly="0" labelOnly="1" outline="0" offset="B256" fieldPosition="0">
        <references count="1">
          <reference field="8" count="1" defaultSubtotal="1">
            <x v="344"/>
          </reference>
        </references>
      </pivotArea>
    </format>
    <format dxfId="257">
      <pivotArea dataOnly="0" labelOnly="1" outline="0" offset="B256" fieldPosition="0">
        <references count="1">
          <reference field="8" count="1" defaultSubtotal="1">
            <x v="351"/>
          </reference>
        </references>
      </pivotArea>
    </format>
    <format dxfId="256">
      <pivotArea dataOnly="0" labelOnly="1" outline="0" offset="B256" fieldPosition="0">
        <references count="1">
          <reference field="8" count="1" defaultSubtotal="1">
            <x v="352"/>
          </reference>
        </references>
      </pivotArea>
    </format>
    <format dxfId="255">
      <pivotArea dataOnly="0" labelOnly="1" outline="0" offset="B256" fieldPosition="0">
        <references count="1">
          <reference field="8" count="1" defaultSubtotal="1">
            <x v="353"/>
          </reference>
        </references>
      </pivotArea>
    </format>
    <format dxfId="254">
      <pivotArea dataOnly="0" labelOnly="1" outline="0" offset="B256" fieldPosition="0">
        <references count="1">
          <reference field="8" count="1" defaultSubtotal="1">
            <x v="354"/>
          </reference>
        </references>
      </pivotArea>
    </format>
    <format dxfId="253">
      <pivotArea dataOnly="0" labelOnly="1" outline="0" offset="B256" fieldPosition="0">
        <references count="1">
          <reference field="8" count="1" defaultSubtotal="1">
            <x v="358"/>
          </reference>
        </references>
      </pivotArea>
    </format>
    <format dxfId="252">
      <pivotArea dataOnly="0" labelOnly="1" outline="0" offset="B256" fieldPosition="0">
        <references count="1">
          <reference field="8" count="1" defaultSubtotal="1">
            <x v="364"/>
          </reference>
        </references>
      </pivotArea>
    </format>
    <format dxfId="251">
      <pivotArea dataOnly="0" labelOnly="1" outline="0" offset="B256" fieldPosition="0">
        <references count="1">
          <reference field="8" count="1" defaultSubtotal="1">
            <x v="365"/>
          </reference>
        </references>
      </pivotArea>
    </format>
    <format dxfId="250">
      <pivotArea dataOnly="0" labelOnly="1" grandRow="1" outline="0" offset="B256" fieldPosition="0"/>
    </format>
    <format dxfId="249">
      <pivotArea field="1" type="button" dataOnly="0" labelOnly="1" outline="0" axis="axisRow" fieldPosition="1"/>
    </format>
    <format dxfId="248">
      <pivotArea dataOnly="0" labelOnly="1" outline="0" offset="B256" fieldPosition="0">
        <references count="1">
          <reference field="8" count="1" defaultSubtotal="1">
            <x v="15"/>
          </reference>
        </references>
      </pivotArea>
    </format>
    <format dxfId="247">
      <pivotArea dataOnly="0" labelOnly="1" outline="0" offset="B256" fieldPosition="0">
        <references count="1">
          <reference field="8" count="1" defaultSubtotal="1">
            <x v="348"/>
          </reference>
        </references>
      </pivotArea>
    </format>
    <format dxfId="246">
      <pivotArea dataOnly="0" labelOnly="1" outline="0" offset="B256" fieldPosition="0">
        <references count="1">
          <reference field="8" count="1" defaultSubtotal="1">
            <x v="351"/>
          </reference>
        </references>
      </pivotArea>
    </format>
    <format dxfId="245">
      <pivotArea dataOnly="0" labelOnly="1" outline="0" offset="B256" fieldPosition="0">
        <references count="1">
          <reference field="8" count="1" defaultSubtotal="1">
            <x v="352"/>
          </reference>
        </references>
      </pivotArea>
    </format>
    <format dxfId="244">
      <pivotArea dataOnly="0" labelOnly="1" outline="0" offset="B256" fieldPosition="0">
        <references count="1">
          <reference field="8" count="1" defaultSubtotal="1">
            <x v="354"/>
          </reference>
        </references>
      </pivotArea>
    </format>
    <format dxfId="243">
      <pivotArea dataOnly="0" labelOnly="1" outline="0" offset="B256" fieldPosition="0">
        <references count="1">
          <reference field="8" count="1" defaultSubtotal="1">
            <x v="358"/>
          </reference>
        </references>
      </pivotArea>
    </format>
    <format dxfId="242">
      <pivotArea dataOnly="0" labelOnly="1" outline="0" offset="B256" fieldPosition="0">
        <references count="1">
          <reference field="8" count="1" defaultSubtotal="1">
            <x v="363"/>
          </reference>
        </references>
      </pivotArea>
    </format>
    <format dxfId="241">
      <pivotArea dataOnly="0" labelOnly="1" outline="0" offset="B256" fieldPosition="0">
        <references count="1">
          <reference field="8" count="1" defaultSubtotal="1">
            <x v="364"/>
          </reference>
        </references>
      </pivotArea>
    </format>
    <format dxfId="240">
      <pivotArea dataOnly="0" labelOnly="1" grandRow="1" outline="0" offset="B256" fieldPosition="0"/>
    </format>
    <format dxfId="239">
      <pivotArea dataOnly="0" labelOnly="1" outline="0" fieldPosition="0">
        <references count="1">
          <reference field="1" count="0"/>
        </references>
      </pivotArea>
    </format>
    <format dxfId="238">
      <pivotArea dataOnly="0" outline="0" fieldPosition="0">
        <references count="1">
          <reference field="8" count="0" defaultSubtotal="1"/>
        </references>
      </pivotArea>
    </format>
    <format dxfId="237">
      <pivotArea dataOnly="0" outline="0" fieldPosition="0">
        <references count="1">
          <reference field="8" count="0" defaultSubtotal="1"/>
        </references>
      </pivotArea>
    </format>
    <format dxfId="236">
      <pivotArea dataOnly="0" outline="0" fieldPosition="0">
        <references count="1">
          <reference field="8" count="0" defaultSubtotal="1"/>
        </references>
      </pivotArea>
    </format>
    <format dxfId="235">
      <pivotArea dataOnly="0" labelOnly="1" outline="0" fieldPosition="0">
        <references count="1">
          <reference field="8" count="1">
            <x v="424"/>
          </reference>
        </references>
      </pivotArea>
    </format>
    <format dxfId="234">
      <pivotArea dataOnly="0" labelOnly="1" outline="0" fieldPosition="0">
        <references count="1">
          <reference field="8" count="1">
            <x v="424"/>
          </reference>
        </references>
      </pivotArea>
    </format>
    <format dxfId="233">
      <pivotArea dataOnly="0" labelOnly="1" outline="0" fieldPosition="0">
        <references count="1">
          <reference field="8" count="1">
            <x v="429"/>
          </reference>
        </references>
      </pivotArea>
    </format>
    <format dxfId="232">
      <pivotArea dataOnly="0" labelOnly="1" outline="0" fieldPosition="0">
        <references count="1">
          <reference field="8" count="1">
            <x v="429"/>
          </reference>
        </references>
      </pivotArea>
    </format>
    <format dxfId="231">
      <pivotArea dataOnly="0" labelOnly="1" outline="0" fieldPosition="0">
        <references count="1">
          <reference field="8" count="1">
            <x v="429"/>
          </reference>
        </references>
      </pivotArea>
    </format>
    <format dxfId="230">
      <pivotArea dataOnly="0" labelOnly="1" outline="0" fieldPosition="0">
        <references count="1">
          <reference field="8" count="1">
            <x v="424"/>
          </reference>
        </references>
      </pivotArea>
    </format>
    <format dxfId="229">
      <pivotArea type="all" dataOnly="0" outline="0" fieldPosition="0"/>
    </format>
    <format dxfId="228">
      <pivotArea outline="0" collapsedLevelsAreSubtotals="1" fieldPosition="0"/>
    </format>
    <format dxfId="227">
      <pivotArea field="8" type="button" dataOnly="0" labelOnly="1" outline="0" axis="axisRow" fieldPosition="0"/>
    </format>
    <format dxfId="226">
      <pivotArea field="1" type="button" dataOnly="0" labelOnly="1" outline="0" axis="axisRow" fieldPosition="1"/>
    </format>
    <format dxfId="225">
      <pivotArea field="7" type="button" dataOnly="0" labelOnly="1" outline="0" axis="axisRow" fieldPosition="2"/>
    </format>
    <format dxfId="224">
      <pivotArea field="9" type="button" dataOnly="0" labelOnly="1" outline="0" axis="axisRow" fieldPosition="3"/>
    </format>
    <format dxfId="223">
      <pivotArea field="5" type="button" dataOnly="0" labelOnly="1" outline="0" axis="axisRow" fieldPosition="4"/>
    </format>
    <format dxfId="222">
      <pivotArea field="3" type="button" dataOnly="0" labelOnly="1" outline="0" axis="axisRow" fieldPosition="5"/>
    </format>
    <format dxfId="221">
      <pivotArea field="4" type="button" dataOnly="0" labelOnly="1" outline="0" axis="axisRow" fieldPosition="6"/>
    </format>
    <format dxfId="220">
      <pivotArea field="13" type="button" dataOnly="0" labelOnly="1" outline="0" axis="axisRow" fieldPosition="7"/>
    </format>
    <format dxfId="219">
      <pivotArea field="12" type="button" dataOnly="0" labelOnly="1" outline="0" axis="axisRow" fieldPosition="8"/>
    </format>
    <format dxfId="218">
      <pivotArea dataOnly="0" labelOnly="1" outline="0" fieldPosition="0">
        <references count="1">
          <reference field="8" count="0"/>
        </references>
      </pivotArea>
    </format>
    <format dxfId="217">
      <pivotArea dataOnly="0" labelOnly="1" outline="0" fieldPosition="0">
        <references count="1">
          <reference field="8" count="0" defaultSubtotal="1"/>
        </references>
      </pivotArea>
    </format>
    <format dxfId="216">
      <pivotArea dataOnly="0" labelOnly="1" grandRow="1" outline="0" fieldPosition="0"/>
    </format>
    <format dxfId="21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4">
      <pivotArea type="all" dataOnly="0" outline="0" fieldPosition="0"/>
    </format>
    <format dxfId="213">
      <pivotArea outline="0" collapsedLevelsAreSubtotals="1" fieldPosition="0"/>
    </format>
    <format dxfId="212">
      <pivotArea field="8" type="button" dataOnly="0" labelOnly="1" outline="0" axis="axisRow" fieldPosition="0"/>
    </format>
    <format dxfId="211">
      <pivotArea field="1" type="button" dataOnly="0" labelOnly="1" outline="0" axis="axisRow" fieldPosition="1"/>
    </format>
    <format dxfId="210">
      <pivotArea field="7" type="button" dataOnly="0" labelOnly="1" outline="0" axis="axisRow" fieldPosition="2"/>
    </format>
    <format dxfId="209">
      <pivotArea field="9" type="button" dataOnly="0" labelOnly="1" outline="0" axis="axisRow" fieldPosition="3"/>
    </format>
    <format dxfId="208">
      <pivotArea field="5" type="button" dataOnly="0" labelOnly="1" outline="0" axis="axisRow" fieldPosition="4"/>
    </format>
    <format dxfId="207">
      <pivotArea field="3" type="button" dataOnly="0" labelOnly="1" outline="0" axis="axisRow" fieldPosition="5"/>
    </format>
    <format dxfId="206">
      <pivotArea field="4" type="button" dataOnly="0" labelOnly="1" outline="0" axis="axisRow" fieldPosition="6"/>
    </format>
    <format dxfId="205">
      <pivotArea field="13" type="button" dataOnly="0" labelOnly="1" outline="0" axis="axisRow" fieldPosition="7"/>
    </format>
    <format dxfId="204">
      <pivotArea field="12" type="button" dataOnly="0" labelOnly="1" outline="0" axis="axisRow" fieldPosition="8"/>
    </format>
    <format dxfId="203">
      <pivotArea dataOnly="0" labelOnly="1" outline="0" fieldPosition="0">
        <references count="1">
          <reference field="8" count="0"/>
        </references>
      </pivotArea>
    </format>
    <format dxfId="202">
      <pivotArea dataOnly="0" labelOnly="1" outline="0" fieldPosition="0">
        <references count="1">
          <reference field="8" count="0" defaultSubtotal="1"/>
        </references>
      </pivotArea>
    </format>
    <format dxfId="201">
      <pivotArea dataOnly="0" labelOnly="1" grandRow="1" outline="0" fieldPosition="0"/>
    </format>
    <format dxfId="20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field="8" type="button" dataOnly="0" labelOnly="1" outline="0" axis="axisRow" fieldPosition="0"/>
    </format>
    <format dxfId="196">
      <pivotArea field="1" type="button" dataOnly="0" labelOnly="1" outline="0" axis="axisRow" fieldPosition="1"/>
    </format>
    <format dxfId="195">
      <pivotArea field="7" type="button" dataOnly="0" labelOnly="1" outline="0" axis="axisRow" fieldPosition="2"/>
    </format>
    <format dxfId="194">
      <pivotArea field="9" type="button" dataOnly="0" labelOnly="1" outline="0" axis="axisRow" fieldPosition="3"/>
    </format>
    <format dxfId="193">
      <pivotArea field="5" type="button" dataOnly="0" labelOnly="1" outline="0" axis="axisRow" fieldPosition="4"/>
    </format>
    <format dxfId="192">
      <pivotArea field="3" type="button" dataOnly="0" labelOnly="1" outline="0" axis="axisRow" fieldPosition="5"/>
    </format>
    <format dxfId="191">
      <pivotArea field="4" type="button" dataOnly="0" labelOnly="1" outline="0" axis="axisRow" fieldPosition="6"/>
    </format>
    <format dxfId="190">
      <pivotArea field="13" type="button" dataOnly="0" labelOnly="1" outline="0" axis="axisRow" fieldPosition="7"/>
    </format>
    <format dxfId="189">
      <pivotArea field="12" type="button" dataOnly="0" labelOnly="1" outline="0" axis="axisRow" fieldPosition="8"/>
    </format>
    <format dxfId="188">
      <pivotArea dataOnly="0" labelOnly="1" outline="0" fieldPosition="0">
        <references count="1">
          <reference field="8" count="0"/>
        </references>
      </pivotArea>
    </format>
    <format dxfId="187">
      <pivotArea dataOnly="0" labelOnly="1" outline="0" fieldPosition="0">
        <references count="1">
          <reference field="8" count="0" defaultSubtotal="1"/>
        </references>
      </pivotArea>
    </format>
    <format dxfId="186">
      <pivotArea dataOnly="0" labelOnly="1" grandRow="1" outline="0" fieldPosition="0"/>
    </format>
    <format dxfId="18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84">
      <pivotArea type="all" dataOnly="0" outline="0" fieldPosition="0"/>
    </format>
    <format dxfId="183">
      <pivotArea outline="0" collapsedLevelsAreSubtotals="1" fieldPosition="0"/>
    </format>
    <format dxfId="182">
      <pivotArea field="8" type="button" dataOnly="0" labelOnly="1" outline="0" axis="axisRow" fieldPosition="0"/>
    </format>
    <format dxfId="181">
      <pivotArea field="1" type="button" dataOnly="0" labelOnly="1" outline="0" axis="axisRow" fieldPosition="1"/>
    </format>
    <format dxfId="180">
      <pivotArea field="7" type="button" dataOnly="0" labelOnly="1" outline="0" axis="axisRow" fieldPosition="2"/>
    </format>
    <format dxfId="179">
      <pivotArea field="9" type="button" dataOnly="0" labelOnly="1" outline="0" axis="axisRow" fieldPosition="3"/>
    </format>
    <format dxfId="178">
      <pivotArea field="5" type="button" dataOnly="0" labelOnly="1" outline="0" axis="axisRow" fieldPosition="4"/>
    </format>
    <format dxfId="177">
      <pivotArea field="3" type="button" dataOnly="0" labelOnly="1" outline="0" axis="axisRow" fieldPosition="5"/>
    </format>
    <format dxfId="176">
      <pivotArea field="4" type="button" dataOnly="0" labelOnly="1" outline="0" axis="axisRow" fieldPosition="6"/>
    </format>
    <format dxfId="175">
      <pivotArea field="13" type="button" dataOnly="0" labelOnly="1" outline="0" axis="axisRow" fieldPosition="7"/>
    </format>
    <format dxfId="174">
      <pivotArea field="12" type="button" dataOnly="0" labelOnly="1" outline="0" axis="axisRow" fieldPosition="8"/>
    </format>
    <format dxfId="173">
      <pivotArea dataOnly="0" labelOnly="1" outline="0" fieldPosition="0">
        <references count="1">
          <reference field="8" count="0"/>
        </references>
      </pivotArea>
    </format>
    <format dxfId="172">
      <pivotArea dataOnly="0" labelOnly="1" outline="0" fieldPosition="0">
        <references count="1">
          <reference field="8" count="0" defaultSubtotal="1"/>
        </references>
      </pivotArea>
    </format>
    <format dxfId="171">
      <pivotArea dataOnly="0" labelOnly="1" grandRow="1" outline="0" fieldPosition="0"/>
    </format>
    <format dxfId="1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69">
      <pivotArea type="all" dataOnly="0" outline="0" fieldPosition="0"/>
    </format>
    <format dxfId="168">
      <pivotArea outline="0" collapsedLevelsAreSubtotals="1" fieldPosition="0"/>
    </format>
    <format dxfId="167">
      <pivotArea field="8" type="button" dataOnly="0" labelOnly="1" outline="0" axis="axisRow" fieldPosition="0"/>
    </format>
    <format dxfId="166">
      <pivotArea field="1" type="button" dataOnly="0" labelOnly="1" outline="0" axis="axisRow" fieldPosition="1"/>
    </format>
    <format dxfId="165">
      <pivotArea field="7" type="button" dataOnly="0" labelOnly="1" outline="0" axis="axisRow" fieldPosition="2"/>
    </format>
    <format dxfId="164">
      <pivotArea field="9" type="button" dataOnly="0" labelOnly="1" outline="0" axis="axisRow" fieldPosition="3"/>
    </format>
    <format dxfId="163">
      <pivotArea field="5" type="button" dataOnly="0" labelOnly="1" outline="0" axis="axisRow" fieldPosition="4"/>
    </format>
    <format dxfId="162">
      <pivotArea field="3" type="button" dataOnly="0" labelOnly="1" outline="0" axis="axisRow" fieldPosition="5"/>
    </format>
    <format dxfId="161">
      <pivotArea field="4" type="button" dataOnly="0" labelOnly="1" outline="0" axis="axisRow" fieldPosition="6"/>
    </format>
    <format dxfId="160">
      <pivotArea field="13" type="button" dataOnly="0" labelOnly="1" outline="0" axis="axisRow" fieldPosition="7"/>
    </format>
    <format dxfId="159">
      <pivotArea field="12" type="button" dataOnly="0" labelOnly="1" outline="0" axis="axisRow" fieldPosition="8"/>
    </format>
    <format dxfId="158">
      <pivotArea dataOnly="0" labelOnly="1" outline="0" fieldPosition="0">
        <references count="1">
          <reference field="8" count="0"/>
        </references>
      </pivotArea>
    </format>
    <format dxfId="157">
      <pivotArea dataOnly="0" labelOnly="1" outline="0" fieldPosition="0">
        <references count="1">
          <reference field="8" count="0" defaultSubtotal="1"/>
        </references>
      </pivotArea>
    </format>
    <format dxfId="156">
      <pivotArea dataOnly="0" labelOnly="1" grandRow="1" outline="0" fieldPosition="0"/>
    </format>
    <format dxfId="15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8" type="button" dataOnly="0" labelOnly="1" outline="0" axis="axisRow" fieldPosition="0"/>
    </format>
    <format dxfId="151">
      <pivotArea field="1" type="button" dataOnly="0" labelOnly="1" outline="0" axis="axisRow" fieldPosition="1"/>
    </format>
    <format dxfId="150">
      <pivotArea field="7" type="button" dataOnly="0" labelOnly="1" outline="0" axis="axisRow" fieldPosition="2"/>
    </format>
    <format dxfId="149">
      <pivotArea field="9" type="button" dataOnly="0" labelOnly="1" outline="0" axis="axisRow" fieldPosition="3"/>
    </format>
    <format dxfId="148">
      <pivotArea field="5" type="button" dataOnly="0" labelOnly="1" outline="0" axis="axisRow" fieldPosition="4"/>
    </format>
    <format dxfId="147">
      <pivotArea field="3" type="button" dataOnly="0" labelOnly="1" outline="0" axis="axisRow" fieldPosition="5"/>
    </format>
    <format dxfId="146">
      <pivotArea field="4" type="button" dataOnly="0" labelOnly="1" outline="0" axis="axisRow" fieldPosition="6"/>
    </format>
    <format dxfId="145">
      <pivotArea field="13" type="button" dataOnly="0" labelOnly="1" outline="0" axis="axisRow" fieldPosition="7"/>
    </format>
    <format dxfId="144">
      <pivotArea field="12" type="button" dataOnly="0" labelOnly="1" outline="0" axis="axisRow" fieldPosition="8"/>
    </format>
    <format dxfId="143">
      <pivotArea dataOnly="0" labelOnly="1" outline="0" fieldPosition="0">
        <references count="1">
          <reference field="8" count="0"/>
        </references>
      </pivotArea>
    </format>
    <format dxfId="142">
      <pivotArea dataOnly="0" labelOnly="1" outline="0" fieldPosition="0">
        <references count="1">
          <reference field="8" count="0" defaultSubtotal="1"/>
        </references>
      </pivotArea>
    </format>
    <format dxfId="141">
      <pivotArea dataOnly="0" labelOnly="1" grandRow="1" outline="0" fieldPosition="0"/>
    </format>
    <format dxfId="14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39">
      <pivotArea type="all" dataOnly="0" outline="0" fieldPosition="0"/>
    </format>
    <format dxfId="138">
      <pivotArea outline="0" collapsedLevelsAreSubtotals="1" fieldPosition="0"/>
    </format>
    <format dxfId="137">
      <pivotArea field="8" type="button" dataOnly="0" labelOnly="1" outline="0" axis="axisRow" fieldPosition="0"/>
    </format>
    <format dxfId="136">
      <pivotArea field="1" type="button" dataOnly="0" labelOnly="1" outline="0" axis="axisRow" fieldPosition="1"/>
    </format>
    <format dxfId="135">
      <pivotArea field="7" type="button" dataOnly="0" labelOnly="1" outline="0" axis="axisRow" fieldPosition="2"/>
    </format>
    <format dxfId="134">
      <pivotArea field="9" type="button" dataOnly="0" labelOnly="1" outline="0" axis="axisRow" fieldPosition="3"/>
    </format>
    <format dxfId="133">
      <pivotArea field="5" type="button" dataOnly="0" labelOnly="1" outline="0" axis="axisRow" fieldPosition="4"/>
    </format>
    <format dxfId="132">
      <pivotArea field="3" type="button" dataOnly="0" labelOnly="1" outline="0" axis="axisRow" fieldPosition="5"/>
    </format>
    <format dxfId="131">
      <pivotArea field="4" type="button" dataOnly="0" labelOnly="1" outline="0" axis="axisRow" fieldPosition="6"/>
    </format>
    <format dxfId="130">
      <pivotArea field="13" type="button" dataOnly="0" labelOnly="1" outline="0" axis="axisRow" fieldPosition="7"/>
    </format>
    <format dxfId="129">
      <pivotArea field="12" type="button" dataOnly="0" labelOnly="1" outline="0" axis="axisRow" fieldPosition="8"/>
    </format>
    <format dxfId="128">
      <pivotArea dataOnly="0" labelOnly="1" outline="0" fieldPosition="0">
        <references count="1">
          <reference field="8" count="0"/>
        </references>
      </pivotArea>
    </format>
    <format dxfId="127">
      <pivotArea dataOnly="0" labelOnly="1" outline="0" fieldPosition="0">
        <references count="1">
          <reference field="8" count="0" defaultSubtotal="1"/>
        </references>
      </pivotArea>
    </format>
    <format dxfId="126">
      <pivotArea dataOnly="0" labelOnly="1" grandRow="1" outline="0" fieldPosition="0"/>
    </format>
    <format dxfId="12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47" applyNumberFormats="0" applyBorderFormats="0" applyFontFormats="0" applyPatternFormats="0" applyAlignmentFormats="0" applyWidthHeightFormats="1" dataCaption="Values" updatedVersion="5" minRefreshableVersion="3" colGrandTotals="0" itemPrintTitles="1" createdVersion="6" indent="0" outline="1" outlineData="1" multipleFieldFilters="0" rowHeaderCaption="Description">
  <location ref="A4:D21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numFmtId="43" showAll="0"/>
    <pivotField numFmtId="43" showAll="0"/>
    <pivotField showAll="0" defaultSubtotal="0"/>
    <pivotField axis="axisCol" multipleItemSelectionAllowed="1" showAll="0">
      <items count="1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m="1" x="15"/>
        <item h="1" x="11"/>
        <item x="12"/>
        <item x="13"/>
        <item x="14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multipleItemSelectionAllowed="1" showAll="0">
      <items count="11">
        <item x="5"/>
        <item h="1" x="1"/>
        <item h="1" m="1" x="8"/>
        <item x="4"/>
        <item x="3"/>
        <item x="2"/>
        <item m="1" x="9"/>
        <item x="0"/>
        <item x="6"/>
        <item x="7"/>
        <item t="default"/>
      </items>
    </pivotField>
    <pivotField axis="axisRow" showAll="0">
      <items count="27">
        <item m="1" x="21"/>
        <item x="4"/>
        <item x="3"/>
        <item x="1"/>
        <item x="7"/>
        <item x="2"/>
        <item x="0"/>
        <item x="8"/>
        <item m="1" x="24"/>
        <item m="1" x="22"/>
        <item x="6"/>
        <item m="1" x="25"/>
        <item m="1" x="23"/>
        <item x="5"/>
        <item x="9"/>
        <item x="10"/>
        <item x="11"/>
        <item x="12"/>
        <item x="13"/>
        <item x="14"/>
        <item x="16"/>
        <item x="17"/>
        <item x="15"/>
        <item x="18"/>
        <item x="19"/>
        <item x="20"/>
        <item t="default"/>
      </items>
    </pivotField>
  </pivotFields>
  <rowFields count="2">
    <field x="14"/>
    <field x="18"/>
  </rowFields>
  <rowItems count="16">
    <i>
      <x/>
    </i>
    <i r="1">
      <x v="2"/>
    </i>
    <i r="1">
      <x v="3"/>
    </i>
    <i r="1">
      <x v="5"/>
    </i>
    <i r="1">
      <x v="6"/>
    </i>
    <i r="1">
      <x v="7"/>
    </i>
    <i r="1">
      <x v="14"/>
    </i>
    <i r="1">
      <x v="15"/>
    </i>
    <i r="1">
      <x v="21"/>
    </i>
    <i r="1">
      <x v="22"/>
    </i>
    <i r="1">
      <x v="23"/>
    </i>
    <i r="1">
      <x v="24"/>
    </i>
    <i r="1">
      <x v="25"/>
    </i>
    <i>
      <x v="2"/>
    </i>
    <i r="1">
      <x v="10"/>
    </i>
    <i t="grand">
      <x/>
    </i>
  </rowItems>
  <colFields count="1">
    <field x="12"/>
  </colFields>
  <colItems count="3">
    <i>
      <x v="13"/>
    </i>
    <i>
      <x v="14"/>
    </i>
    <i>
      <x v="15"/>
    </i>
  </colItems>
  <pageFields count="1">
    <pageField fld="17" hier="-1"/>
  </pageFields>
  <dataFields count="1">
    <dataField name="Sum of Cons" fld="9" baseField="0" baseItem="0" numFmtId="4"/>
  </dataFields>
  <formats count="63">
    <format dxfId="62">
      <pivotArea outline="0" collapsedLevelsAreSubtotals="1" fieldPosition="0"/>
    </format>
    <format dxfId="61">
      <pivotArea dataOnly="0" labelOnly="1" outline="0" fieldPosition="0">
        <references count="1">
          <reference field="14" count="1">
            <x v="0"/>
          </reference>
        </references>
      </pivotArea>
    </format>
    <format dxfId="60">
      <pivotArea field="12" type="button" dataOnly="0" labelOnly="1" outline="0" axis="axisCol" fieldPosition="0"/>
    </format>
    <format dxfId="59">
      <pivotArea type="topRight" dataOnly="0" labelOnly="1" outline="0" fieldPosition="0"/>
    </format>
    <format dxfId="58">
      <pivotArea dataOnly="0" labelOnly="1" fieldPosition="0">
        <references count="1">
          <reference field="12" count="0"/>
        </references>
      </pivotArea>
    </format>
    <format dxfId="57">
      <pivotArea dataOnly="0" labelOnly="1" grandCol="1" outline="0" fieldPosition="0"/>
    </format>
    <format dxfId="56">
      <pivotArea outline="0" collapsedLevelsAreSubtotals="1" fieldPosition="0"/>
    </format>
    <format dxfId="55">
      <pivotArea dataOnly="0" labelOnly="1" outline="0" fieldPosition="0">
        <references count="1">
          <reference field="14" count="1">
            <x v="0"/>
          </reference>
        </references>
      </pivotArea>
    </format>
    <format dxfId="54">
      <pivotArea field="12" type="button" dataOnly="0" labelOnly="1" outline="0" axis="axisCol" fieldPosition="0"/>
    </format>
    <format dxfId="53">
      <pivotArea type="topRight" dataOnly="0" labelOnly="1" outline="0" fieldPosition="0"/>
    </format>
    <format dxfId="52">
      <pivotArea dataOnly="0" labelOnly="1" fieldPosition="0">
        <references count="1">
          <reference field="12" count="0"/>
        </references>
      </pivotArea>
    </format>
    <format dxfId="51">
      <pivotArea dataOnly="0" labelOnly="1" grandCol="1" outline="0" fieldPosition="0"/>
    </format>
    <format dxfId="50">
      <pivotArea dataOnly="0" labelOnly="1" fieldPosition="0">
        <references count="1">
          <reference field="12" count="0"/>
        </references>
      </pivotArea>
    </format>
    <format dxfId="49">
      <pivotArea dataOnly="0" labelOnly="1" grandCol="1" outline="0" fieldPosition="0"/>
    </format>
    <format dxfId="48">
      <pivotArea outline="0" collapsedLevelsAreSubtotals="1" fieldPosition="0"/>
    </format>
    <format dxfId="47">
      <pivotArea dataOnly="0" labelOnly="1" outline="0" fieldPosition="0">
        <references count="1">
          <reference field="14" count="1">
            <x v="0"/>
          </reference>
        </references>
      </pivotArea>
    </format>
    <format dxfId="46">
      <pivotArea field="12" type="button" dataOnly="0" labelOnly="1" outline="0" axis="axisCol" fieldPosition="0"/>
    </format>
    <format dxfId="45">
      <pivotArea type="topRight" dataOnly="0" labelOnly="1" outline="0" fieldPosition="0"/>
    </format>
    <format dxfId="44">
      <pivotArea dataOnly="0" labelOnly="1" fieldPosition="0">
        <references count="1">
          <reference field="12" count="0"/>
        </references>
      </pivotArea>
    </format>
    <format dxfId="43">
      <pivotArea dataOnly="0" labelOnly="1" grandCol="1" outline="0" fieldPosition="0"/>
    </format>
    <format dxfId="42">
      <pivotArea outline="0" collapsedLevelsAreSubtotals="1" fieldPosition="0"/>
    </format>
    <format dxfId="41">
      <pivotArea dataOnly="0" labelOnly="1" outline="0" fieldPosition="0">
        <references count="1">
          <reference field="14" count="1">
            <x v="0"/>
          </reference>
        </references>
      </pivotArea>
    </format>
    <format dxfId="40">
      <pivotArea field="12" type="button" dataOnly="0" labelOnly="1" outline="0" axis="axisCol" fieldPosition="0"/>
    </format>
    <format dxfId="39">
      <pivotArea type="topRight" dataOnly="0" labelOnly="1" outline="0" fieldPosition="0"/>
    </format>
    <format dxfId="38">
      <pivotArea dataOnly="0" labelOnly="1" fieldPosition="0">
        <references count="1">
          <reference field="12" count="0"/>
        </references>
      </pivotArea>
    </format>
    <format dxfId="37">
      <pivotArea dataOnly="0" labelOnly="1" grandCol="1" outline="0" fieldPosition="0"/>
    </format>
    <format dxfId="36">
      <pivotArea outline="0" collapsedLevelsAreSubtotals="1" fieldPosition="0"/>
    </format>
    <format dxfId="35">
      <pivotArea dataOnly="0" labelOnly="1" outline="0" fieldPosition="0">
        <references count="1">
          <reference field="14" count="1">
            <x v="0"/>
          </reference>
        </references>
      </pivotArea>
    </format>
    <format dxfId="34">
      <pivotArea field="12" type="button" dataOnly="0" labelOnly="1" outline="0" axis="axisCol" fieldPosition="0"/>
    </format>
    <format dxfId="33">
      <pivotArea type="topRight" dataOnly="0" labelOnly="1" outline="0" fieldPosition="0"/>
    </format>
    <format dxfId="32">
      <pivotArea dataOnly="0" labelOnly="1" fieldPosition="0">
        <references count="1">
          <reference field="12" count="0"/>
        </references>
      </pivotArea>
    </format>
    <format dxfId="31">
      <pivotArea dataOnly="0" labelOnly="1" grandCol="1" outline="0" fieldPosition="0"/>
    </format>
    <format dxfId="30">
      <pivotArea outline="0" collapsedLevelsAreSubtotals="1" fieldPosition="0"/>
    </format>
    <format dxfId="29">
      <pivotArea dataOnly="0" labelOnly="1" outline="0" fieldPosition="0">
        <references count="1">
          <reference field="14" count="1">
            <x v="0"/>
          </reference>
        </references>
      </pivotArea>
    </format>
    <format dxfId="28">
      <pivotArea field="12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fieldPosition="0">
        <references count="1">
          <reference field="12" count="0"/>
        </references>
      </pivotArea>
    </format>
    <format dxfId="25">
      <pivotArea dataOnly="0" labelOnly="1" grandCol="1" outline="0" fieldPosition="0"/>
    </format>
    <format dxfId="24">
      <pivotArea outline="0" collapsedLevelsAreSubtotals="1" fieldPosition="0"/>
    </format>
    <format dxfId="23">
      <pivotArea dataOnly="0" labelOnly="1" outline="0" fieldPosition="0">
        <references count="1">
          <reference field="14" count="1">
            <x v="0"/>
          </reference>
        </references>
      </pivotArea>
    </format>
    <format dxfId="22">
      <pivotArea field="12" type="button" dataOnly="0" labelOnly="1" outline="0" axis="axisCol" fieldPosition="0"/>
    </format>
    <format dxfId="21">
      <pivotArea type="topRight" dataOnly="0" labelOnly="1" outline="0" fieldPosition="0"/>
    </format>
    <format dxfId="20">
      <pivotArea dataOnly="0" labelOnly="1" fieldPosition="0">
        <references count="1">
          <reference field="12" count="0"/>
        </references>
      </pivotArea>
    </format>
    <format dxfId="19">
      <pivotArea dataOnly="0" labelOnly="1" grandCol="1" outline="0" fieldPosition="0"/>
    </format>
    <format dxfId="18">
      <pivotArea field="18" type="button" dataOnly="0" labelOnly="1" outline="0" axis="axisRow" fieldPosition="1"/>
    </format>
    <format dxfId="17">
      <pivotArea dataOnly="0" labelOnly="1" fieldPosition="0">
        <references count="1">
          <reference field="12" count="0"/>
        </references>
      </pivotArea>
    </format>
    <format dxfId="16">
      <pivotArea dataOnly="0" labelOnly="1" grandCol="1" outline="0" fieldPosition="0"/>
    </format>
    <format dxfId="15">
      <pivotArea outline="0" collapsedLevelsAreSubtotals="1" fieldPosition="0"/>
    </format>
    <format dxfId="14">
      <pivotArea dataOnly="0" labelOnly="1" outline="0" fieldPosition="0">
        <references count="1">
          <reference field="14" count="1">
            <x v="0"/>
          </reference>
        </references>
      </pivotArea>
    </format>
    <format dxfId="13">
      <pivotArea field="12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12" count="0"/>
        </references>
      </pivotArea>
    </format>
    <format dxfId="10">
      <pivotArea dataOnly="0" labelOnly="1" fieldPosition="0">
        <references count="1">
          <reference field="14" count="1">
            <x v="0"/>
          </reference>
        </references>
      </pivotArea>
    </format>
    <format dxfId="9">
      <pivotArea dataOnly="0" fieldPosition="0">
        <references count="1">
          <reference field="14" count="1">
            <x v="0"/>
          </reference>
        </references>
      </pivotArea>
    </format>
    <format dxfId="8">
      <pivotArea dataOnly="0" fieldPosition="0">
        <references count="1">
          <reference field="14" count="1">
            <x v="1"/>
          </reference>
        </references>
      </pivotArea>
    </format>
    <format dxfId="7">
      <pivotArea dataOnly="0" fieldPosition="0">
        <references count="1">
          <reference field="14" count="1">
            <x v="2"/>
          </reference>
        </references>
      </pivotArea>
    </format>
    <format dxfId="6">
      <pivotArea dataOnly="0" labelOnly="1" fieldPosition="0">
        <references count="1">
          <reference field="14" count="0"/>
        </references>
      </pivotArea>
    </format>
    <format dxfId="5">
      <pivotArea dataOnly="0" labelOnly="1" fieldPosition="0">
        <references count="1">
          <reference field="14" count="0"/>
        </references>
      </pivotArea>
    </format>
    <format dxfId="4">
      <pivotArea dataOnly="0" labelOnly="1" fieldPosition="0">
        <references count="1">
          <reference field="14" count="0"/>
        </references>
      </pivotArea>
    </format>
    <format dxfId="3">
      <pivotArea dataOnly="0" labelOnly="1" fieldPosition="0">
        <references count="1">
          <reference field="14" count="0"/>
        </references>
      </pivotArea>
    </format>
    <format dxfId="2">
      <pivotArea dataOnly="0" labelOnly="1" fieldPosition="0">
        <references count="1">
          <reference field="14" count="0"/>
        </references>
      </pivotArea>
    </format>
    <format dxfId="1">
      <pivotArea dataOnly="0" labelOnly="1" fieldPosition="0">
        <references count="1">
          <reference field="18" count="0"/>
        </references>
      </pivotArea>
    </format>
    <format dxfId="0">
      <pivotArea dataOnly="0" labelOnly="1" fieldPosition="0">
        <references count="1">
          <reference field="18" count="0"/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4" cacheId="45" applyNumberFormats="0" applyBorderFormats="0" applyFontFormats="0" applyPatternFormats="0" applyAlignmentFormats="0" applyWidthHeightFormats="1" dataCaption="Values" updatedVersion="6" minRefreshableVersion="3" colGrandTotals="0" itemPrintTitles="1" createdVersion="6" indent="0" outline="1" outlineData="1" multipleFieldFilters="0" rowHeaderCaption="Description">
  <location ref="A37:C55" firstHeaderRow="0" firstDataRow="1" firstDataCol="1" rowPageCount="1" colPageCount="1"/>
  <pivotFields count="35">
    <pivotField showAll="0" defaultSubtotal="0"/>
    <pivotField showAll="0" defaultSubtotal="0"/>
    <pivotField showAll="0" defaultSubtotal="0"/>
    <pivotField axis="axisPage" multipleItemSelectionAllowed="1" showAll="0" defaultSubtotal="0">
      <items count="7">
        <item x="3"/>
        <item h="1" x="0"/>
        <item h="1" x="1"/>
        <item x="2"/>
        <item x="6"/>
        <item h="1" x="4"/>
        <item h="1" x="5"/>
      </items>
    </pivotField>
    <pivotField showAll="0" defaultSubtotal="0"/>
    <pivotField showAll="0" defaultSubtotal="0"/>
    <pivotField showAll="0" defaultSubtotal="0"/>
    <pivotField showAll="0" defaultSubtotal="0"/>
    <pivotField showAll="0"/>
    <pivotField dataField="1" showAll="0" defaultSubtotal="0"/>
    <pivotField showAll="0" defaultSubtotal="0"/>
    <pivotField axis="axisRow" showAll="0" measureFilter="1" defaultSubtotal="0">
      <items count="27">
        <item x="14"/>
        <item x="11"/>
        <item x="6"/>
        <item x="2"/>
        <item x="3"/>
        <item x="10"/>
        <item x="15"/>
        <item x="9"/>
        <item x="13"/>
        <item x="1"/>
        <item x="0"/>
        <item x="4"/>
        <item x="12"/>
        <item x="8"/>
        <item x="5"/>
        <item x="23"/>
        <item x="19"/>
        <item x="7"/>
        <item x="21"/>
        <item x="18"/>
        <item x="22"/>
        <item x="16"/>
        <item x="17"/>
        <item x="20"/>
        <item x="24"/>
        <item x="25"/>
        <item x="26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>
      <items count="10">
        <item x="6"/>
        <item x="0"/>
        <item x="1"/>
        <item x="2"/>
        <item x="3"/>
        <item x="4"/>
        <item x="5"/>
        <item x="7"/>
        <item m="1" x="8"/>
        <item t="default"/>
      </items>
    </pivotField>
    <pivotField showAll="0" defaultSubtotal="0"/>
    <pivotField showAll="0" defaultSubtotal="0"/>
    <pivotField dataField="1" showAll="0" defaultSubtotal="0"/>
  </pivotFields>
  <rowFields count="1">
    <field x="11"/>
  </rowFields>
  <rowItems count="18">
    <i>
      <x/>
    </i>
    <i>
      <x v="1"/>
    </i>
    <i>
      <x v="2"/>
    </i>
    <i>
      <x v="3"/>
    </i>
    <i>
      <x v="4"/>
    </i>
    <i>
      <x v="5"/>
    </i>
    <i>
      <x v="9"/>
    </i>
    <i>
      <x v="10"/>
    </i>
    <i>
      <x v="12"/>
    </i>
    <i>
      <x v="13"/>
    </i>
    <i>
      <x v="14"/>
    </i>
    <i>
      <x v="16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Balance Qty" fld="9" baseField="11" baseItem="1"/>
    <dataField name="Balance PDC" fld="34" baseField="11" baseItem="12"/>
  </dataFields>
  <formats count="29">
    <format dxfId="91">
      <pivotArea outline="0" collapsedLevelsAreSubtotals="1" fieldPosition="0"/>
    </format>
    <format dxfId="90">
      <pivotArea type="topRight" dataOnly="0" labelOnly="1" outline="0" fieldPosition="0"/>
    </format>
    <format dxfId="89">
      <pivotArea dataOnly="0" labelOnly="1" grandCol="1" outline="0" fieldPosition="0"/>
    </format>
    <format dxfId="88">
      <pivotArea outline="0" collapsedLevelsAreSubtotals="1" fieldPosition="0"/>
    </format>
    <format dxfId="87">
      <pivotArea type="topRight" dataOnly="0" labelOnly="1" outline="0" fieldPosition="0"/>
    </format>
    <format dxfId="86">
      <pivotArea dataOnly="0" labelOnly="1" grandCol="1" outline="0" fieldPosition="0"/>
    </format>
    <format dxfId="85">
      <pivotArea dataOnly="0" labelOnly="1" grandCol="1" outline="0" fieldPosition="0"/>
    </format>
    <format dxfId="84">
      <pivotArea outline="0" collapsedLevelsAreSubtotals="1" fieldPosition="0"/>
    </format>
    <format dxfId="83">
      <pivotArea type="topRight" dataOnly="0" labelOnly="1" outline="0" fieldPosition="0"/>
    </format>
    <format dxfId="82">
      <pivotArea dataOnly="0" labelOnly="1" grandCol="1" outline="0" fieldPosition="0"/>
    </format>
    <format dxfId="81">
      <pivotArea outline="0" collapsedLevelsAreSubtotals="1" fieldPosition="0"/>
    </format>
    <format dxfId="80">
      <pivotArea type="topRight" dataOnly="0" labelOnly="1" outline="0" fieldPosition="0"/>
    </format>
    <format dxfId="79">
      <pivotArea dataOnly="0" labelOnly="1" grandCol="1" outline="0" fieldPosition="0"/>
    </format>
    <format dxfId="78">
      <pivotArea outline="0" collapsedLevelsAreSubtotals="1" fieldPosition="0"/>
    </format>
    <format dxfId="77">
      <pivotArea type="topRight" dataOnly="0" labelOnly="1" outline="0" fieldPosition="0"/>
    </format>
    <format dxfId="76">
      <pivotArea dataOnly="0" labelOnly="1" grandCol="1" outline="0" fieldPosition="0"/>
    </format>
    <format dxfId="75">
      <pivotArea outline="0" collapsedLevelsAreSubtotals="1" fieldPosition="0"/>
    </format>
    <format dxfId="74">
      <pivotArea type="topRight" dataOnly="0" labelOnly="1" outline="0" fieldPosition="0"/>
    </format>
    <format dxfId="73">
      <pivotArea dataOnly="0" labelOnly="1" grandCol="1" outline="0" fieldPosition="0"/>
    </format>
    <format dxfId="72">
      <pivotArea outline="0" collapsedLevelsAreSubtotals="1" fieldPosition="0"/>
    </format>
    <format dxfId="71">
      <pivotArea type="topRight" dataOnly="0" labelOnly="1" outline="0" fieldPosition="0"/>
    </format>
    <format dxfId="70">
      <pivotArea dataOnly="0" labelOnly="1" grandCol="1" outline="0" fieldPosition="0"/>
    </format>
    <format dxfId="69">
      <pivotArea field="31" type="button" dataOnly="0" labelOnly="1" outline="0"/>
    </format>
    <format dxfId="68">
      <pivotArea dataOnly="0" labelOnly="1" grandCol="1" outline="0" fieldPosition="0"/>
    </format>
    <format dxfId="67">
      <pivotArea outline="0" collapsedLevelsAreSubtotals="1" fieldPosition="0"/>
    </format>
    <format dxfId="66">
      <pivotArea type="topRight" dataOnly="0" labelOnly="1" outline="0" fieldPosition="0"/>
    </format>
    <format dxfId="65">
      <pivotArea field="11" type="button" dataOnly="0" labelOnly="1" outline="0" axis="axisRow" fieldPosition="0"/>
    </format>
    <format dxfId="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3">
      <pivotArea dataOnly="0" outline="0" fieldPosition="0">
        <references count="1">
          <reference field="4294967294" count="1">
            <x v="1"/>
          </reference>
        </references>
      </pivotArea>
    </format>
  </formats>
  <pivotTableStyleInfo name="PivotStyleMedium2" showRowHeaders="1" showColHeaders="1" showRowStripes="0" showColStripes="0" showLastColumn="1"/>
  <filters count="1">
    <filter fld="11" type="valueNotEqual" evalOrder="-1" id="1" iMeasureFld="0">
      <autoFilter ref="A1">
        <filterColumn colId="0">
          <customFilters>
            <customFilter operator="notEqual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O72" totalsRowShown="0">
  <autoFilter ref="A1:O72" xr:uid="{00000000-0009-0000-0100-000001000000}"/>
  <tableColumns count="15">
    <tableColumn id="1" xr3:uid="{00000000-0010-0000-0000-000001000000}" name="S. No." dataDxfId="12027"/>
    <tableColumn id="2" xr3:uid="{00000000-0010-0000-0000-000002000000}" name="Inv. No." dataDxfId="12026"/>
    <tableColumn id="3" xr3:uid="{00000000-0010-0000-0000-000003000000}" name="Exp.GD"/>
    <tableColumn id="15" xr3:uid="{00000000-0010-0000-0000-00000F000000}" name="Exp.Gd.No" dataDxfId="12025">
      <calculatedColumnFormula>IF(Table1[[#This Row],[Exp.GD]]&lt;&gt;"",LEFT(Table1[[#This Row],[Exp.GD]],(LEN(Table1[[#This Row],[Exp.GD]])-11)),"")</calculatedColumnFormula>
    </tableColumn>
    <tableColumn id="16" xr3:uid="{00000000-0010-0000-0000-000010000000}" name="Gd.Dt" dataDxfId="12024">
      <calculatedColumnFormula>IF(Table1[[#This Row],[Exp.GD]]&lt;&gt;"",VALUE(RIGHT(Table1[[#This Row],[Exp.GD]],10)),"")</calculatedColumnFormula>
    </tableColumn>
    <tableColumn id="12" xr3:uid="{00000000-0010-0000-0000-00000C000000}" name="E-From" dataDxfId="12023"/>
    <tableColumn id="13" xr3:uid="{00000000-0010-0000-0000-00000D000000}" name="Exp-Value" dataDxfId="12022" dataCellStyle="Comma"/>
    <tableColumn id="14" xr3:uid="{00000000-0010-0000-0000-00000E000000}" name="Pcs" dataDxfId="12021" dataCellStyle="Comma"/>
    <tableColumn id="4" xr3:uid="{00000000-0010-0000-0000-000004000000}" name="BE" dataDxfId="12020"/>
    <tableColumn id="5" xr3:uid="{00000000-0010-0000-0000-000005000000}" name="HS Code" dataDxfId="12019"/>
    <tableColumn id="6" xr3:uid="{00000000-0010-0000-0000-000006000000}" name="Cons." dataDxfId="12018" dataCellStyle="Comma"/>
    <tableColumn id="7" xr3:uid="{00000000-0010-0000-0000-000007000000}" name="Qty" dataDxfId="12017" dataCellStyle="Comma"/>
    <tableColumn id="18" xr3:uid="{00000000-0010-0000-0000-000012000000}" name="rate" dataDxfId="12016">
      <calculatedColumnFormula>Table1[[#This Row],[Cons.]]/Table1[[#This Row],[Qty]]</calculatedColumnFormula>
    </tableColumn>
    <tableColumn id="19" xr3:uid="{00000000-0010-0000-0000-000013000000}" name="Exp.Value" dataDxfId="12015" dataCellStyle="Comma">
      <calculatedColumnFormula>ROUND(Table1[[#This Row],[Exp-Value]],2)</calculatedColumnFormula>
    </tableColumn>
    <tableColumn id="8" xr3:uid="{00000000-0010-0000-0000-000008000000}" name="Exp.Val.Item" dataDxfId="12014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2:S6726" headerRowDxfId="123" headerRowBorderDxfId="122" headerRowCellStyle="Comma">
  <autoFilter ref="A2:S6726" xr:uid="{00000000-0009-0000-0100-000002000000}"/>
  <tableColumns count="19">
    <tableColumn id="1" xr3:uid="{00000000-0010-0000-0100-000001000000}" name="BE" totalsRowLabel="Total" dataDxfId="121" totalsRowDxfId="120"/>
    <tableColumn id="2" xr3:uid="{00000000-0010-0000-0100-000002000000}" name="Inv. No." dataDxfId="119" totalsRowDxfId="118"/>
    <tableColumn id="3" xr3:uid="{00000000-0010-0000-0100-000003000000}" name="Pcs" dataDxfId="117" totalsRowDxfId="116" dataCellStyle="Comma"/>
    <tableColumn id="4" xr3:uid="{00000000-0010-0000-0100-000004000000}" name="HS Code" dataDxfId="115" totalsRowDxfId="114"/>
    <tableColumn id="5" xr3:uid="{00000000-0010-0000-0100-000005000000}" name="E-From"/>
    <tableColumn id="6" xr3:uid="{00000000-0010-0000-0100-000006000000}" name="Exp.Gd.No" dataDxfId="113" totalsRowDxfId="112"/>
    <tableColumn id="7" xr3:uid="{00000000-0010-0000-0100-000007000000}" name="Gd.Dt" dataDxfId="111" totalsRowDxfId="110"/>
    <tableColumn id="8" xr3:uid="{00000000-0010-0000-0100-000008000000}" name="Exp.Value" dataDxfId="109" totalsRowDxfId="108" dataCellStyle="Comma"/>
    <tableColumn id="9" xr3:uid="{00000000-0010-0000-0100-000009000000}" name="rate" dataDxfId="107" totalsRowDxfId="106"/>
    <tableColumn id="10" xr3:uid="{00000000-0010-0000-0100-00000A000000}" name="Cons" totalsRowFunction="sum" dataDxfId="105" totalsRowDxfId="104" dataCellStyle="Comma"/>
    <tableColumn id="11" xr3:uid="{00000000-0010-0000-0100-00000B000000}" name="Qty." dataDxfId="103" totalsRowDxfId="102" dataCellStyle="Comma"/>
    <tableColumn id="20" xr3:uid="{00000000-0010-0000-0100-000014000000}" name="Exp.Val.Item" dataDxfId="101" totalsRowDxfId="100" dataCellStyle="Comma"/>
    <tableColumn id="16" xr3:uid="{00000000-0010-0000-0100-000010000000}" name="Month" dataDxfId="99" totalsRowDxfId="98" dataCellStyle="Comma">
      <calculatedColumnFormula>TEXT(Table2[[#This Row],[Gd.Dt]],"mmm-yy")</calculatedColumnFormula>
    </tableColumn>
    <tableColumn id="12" xr3:uid="{00000000-0010-0000-0100-00000C000000}" name="Type" dataDxfId="97">
      <calculatedColumnFormula>MID(Table2[[#This Row],[BE]],6,2)</calculatedColumnFormula>
    </tableColumn>
    <tableColumn id="13" xr3:uid="{00000000-0010-0000-0100-00000D000000}" name="SRO" totalsRowFunction="count" dataDxfId="96">
      <calculatedColumnFormula>IF(Table2[[#This Row],[Type]]="IB","EOU",IF(Table2[[#This Row],[Type]]="MB","Local","492"))</calculatedColumnFormula>
    </tableColumn>
    <tableColumn id="14" xr3:uid="{00000000-0010-0000-0100-00000E000000}" name="Check" dataDxfId="95">
      <calculatedColumnFormula>ROUND(Table2[[#This Row],[Cons]]/Table2[[#This Row],[Qty.]],5)</calculatedColumnFormula>
    </tableColumn>
    <tableColumn id="15" xr3:uid="{00000000-0010-0000-0100-00000F000000}" name="Column1" dataDxfId="94">
      <calculatedColumnFormula>EXACT(Table2[[#This Row],[rate]],Table2[[#This Row],[Check]])</calculatedColumnFormula>
    </tableColumn>
    <tableColumn id="17" xr3:uid="{00000000-0010-0000-0100-000011000000}" name="Remarks" dataDxfId="93"/>
    <tableColumn id="18" xr3:uid="{00000000-0010-0000-0100-000012000000}" name="Prod" dataDxfId="92">
      <calculatedColumnFormula>IF(Table2[[#This Row],[SRO]]="EOU",VLOOKUP(Table2[[#This Row],[BE]],[2]GD.List!$C$3:$N$5014,12,0),IF(Table2[[#This Row],[SRO]]="Local","Polyester Staple Fibre","SRO 492"))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50"/>
  <sheetViews>
    <sheetView zoomScaleNormal="100" workbookViewId="0">
      <selection activeCell="B5" sqref="B5:B6"/>
    </sheetView>
  </sheetViews>
  <sheetFormatPr defaultRowHeight="15" x14ac:dyDescent="0.25"/>
  <cols>
    <col min="1" max="1" width="15" style="4" customWidth="1"/>
    <col min="2" max="2" width="18" style="4" bestFit="1" customWidth="1"/>
    <col min="3" max="3" width="11.5703125" bestFit="1" customWidth="1"/>
    <col min="5" max="5" width="9.5703125" bestFit="1" customWidth="1"/>
    <col min="6" max="6" width="13.28515625" bestFit="1" customWidth="1"/>
    <col min="7" max="8" width="18" bestFit="1" customWidth="1"/>
  </cols>
  <sheetData>
    <row r="1" spans="1:8" x14ac:dyDescent="0.25">
      <c r="D1" s="237"/>
      <c r="H1">
        <v>4500</v>
      </c>
    </row>
    <row r="2" spans="1:8" x14ac:dyDescent="0.25">
      <c r="H2">
        <f>H1/0.45</f>
        <v>10000</v>
      </c>
    </row>
    <row r="3" spans="1:8" x14ac:dyDescent="0.25">
      <c r="B3" s="10">
        <v>3587</v>
      </c>
      <c r="C3" s="9"/>
    </row>
    <row r="4" spans="1:8" ht="17.25" customHeight="1" x14ac:dyDescent="0.25">
      <c r="A4" s="4" t="s">
        <v>17</v>
      </c>
      <c r="B4" s="11">
        <f>SUM(A5:A50)</f>
        <v>3623.23</v>
      </c>
      <c r="C4" s="237"/>
      <c r="E4" s="723" t="s">
        <v>4019</v>
      </c>
      <c r="F4" s="11">
        <v>300</v>
      </c>
      <c r="H4" s="844">
        <f>H2*G5</f>
        <v>10098000</v>
      </c>
    </row>
    <row r="5" spans="1:8" x14ac:dyDescent="0.25">
      <c r="A5">
        <v>1000</v>
      </c>
      <c r="B5" s="66">
        <f>IFERROR(ROUND(($B$3*A5)/SUM($B$4),2),0)</f>
        <v>990</v>
      </c>
      <c r="C5" s="396">
        <f>B5*1/$B$3</f>
        <v>0.27599665458600503</v>
      </c>
      <c r="D5">
        <v>0.44</v>
      </c>
      <c r="E5">
        <v>11000</v>
      </c>
      <c r="F5" s="845">
        <f>B5*0.02</f>
        <v>19.8</v>
      </c>
      <c r="G5" s="845">
        <f>B5+F5</f>
        <v>1009.8</v>
      </c>
      <c r="H5" s="237">
        <f>H2*G6</f>
        <v>26489400</v>
      </c>
    </row>
    <row r="6" spans="1:8" x14ac:dyDescent="0.25">
      <c r="A6">
        <v>2623.23</v>
      </c>
      <c r="B6" s="66">
        <f>IFERROR(ROUND(($B$3*A6)/SUM($B$4),2),0)</f>
        <v>2597</v>
      </c>
      <c r="C6" s="396">
        <f>B6*1/$B$3</f>
        <v>0.72400334541399503</v>
      </c>
      <c r="D6">
        <v>0.01</v>
      </c>
      <c r="E6">
        <v>291.60000000000002</v>
      </c>
      <c r="F6" s="845">
        <f>B6*0.02</f>
        <v>51.94</v>
      </c>
      <c r="G6" s="845">
        <f>B6+F6</f>
        <v>2648.94</v>
      </c>
      <c r="H6" s="237"/>
    </row>
    <row r="7" spans="1:8" x14ac:dyDescent="0.25">
      <c r="A7"/>
      <c r="B7" s="12">
        <f>IFERROR(ROUND(($B$3*A7)/SUM($B$4),2),0)</f>
        <v>0</v>
      </c>
      <c r="C7" s="396"/>
      <c r="G7" s="4"/>
    </row>
    <row r="8" spans="1:8" x14ac:dyDescent="0.25">
      <c r="A8"/>
      <c r="B8" s="12">
        <f>IFERROR(ROUND(($B$3*A8)/SUM($B$4),2),0)</f>
        <v>0</v>
      </c>
      <c r="F8" s="237"/>
      <c r="G8" s="4"/>
      <c r="H8" s="237"/>
    </row>
    <row r="9" spans="1:8" x14ac:dyDescent="0.25">
      <c r="A9"/>
      <c r="B9" s="12">
        <f t="shared" ref="B9:B50" si="0">IFERROR(ROUND(($B$3*A9)/SUM($B$4),2),0)</f>
        <v>0</v>
      </c>
      <c r="F9" s="237"/>
      <c r="G9" s="4"/>
    </row>
    <row r="10" spans="1:8" x14ac:dyDescent="0.25">
      <c r="B10" s="12">
        <f t="shared" si="0"/>
        <v>0</v>
      </c>
      <c r="D10" s="847">
        <v>1</v>
      </c>
      <c r="E10" s="848">
        <v>0.98</v>
      </c>
      <c r="F10" s="846">
        <f>E10*0.0101</f>
        <v>9.8979999999999988E-3</v>
      </c>
      <c r="G10" s="849">
        <f>E10+F10</f>
        <v>0.98989799999999994</v>
      </c>
    </row>
    <row r="11" spans="1:8" x14ac:dyDescent="0.25">
      <c r="B11" s="12">
        <f t="shared" si="0"/>
        <v>0</v>
      </c>
      <c r="D11">
        <v>98</v>
      </c>
      <c r="E11">
        <v>0.96040000000000003</v>
      </c>
      <c r="F11" s="846">
        <f>E11*0.0101</f>
        <v>9.7000400000000001E-3</v>
      </c>
      <c r="G11" s="849">
        <f t="shared" ref="G11:G14" si="1">E11+F11</f>
        <v>0.97010004000000005</v>
      </c>
    </row>
    <row r="12" spans="1:8" x14ac:dyDescent="0.25">
      <c r="B12" s="12">
        <f t="shared" si="0"/>
        <v>0</v>
      </c>
      <c r="D12">
        <v>2</v>
      </c>
      <c r="E12">
        <v>1.9599999999999999E-2</v>
      </c>
      <c r="F12" s="846">
        <f>E12*0.0101</f>
        <v>1.9795999999999998E-4</v>
      </c>
      <c r="G12" s="849">
        <f t="shared" si="1"/>
        <v>1.979796E-2</v>
      </c>
    </row>
    <row r="13" spans="1:8" x14ac:dyDescent="0.25">
      <c r="B13" s="12">
        <f t="shared" si="0"/>
        <v>0</v>
      </c>
      <c r="D13">
        <v>99</v>
      </c>
      <c r="E13">
        <v>0.97019999999999995</v>
      </c>
      <c r="F13" s="846">
        <f>E13*0.0101</f>
        <v>9.7990199999999986E-3</v>
      </c>
      <c r="G13" s="849">
        <f t="shared" si="1"/>
        <v>0.97999901999999994</v>
      </c>
    </row>
    <row r="14" spans="1:8" x14ac:dyDescent="0.25">
      <c r="B14" s="12">
        <f t="shared" si="0"/>
        <v>0</v>
      </c>
      <c r="D14">
        <v>1</v>
      </c>
      <c r="E14">
        <v>9.7999999999999997E-3</v>
      </c>
      <c r="F14" s="846">
        <f>E14*0.0101</f>
        <v>9.8979999999999991E-5</v>
      </c>
      <c r="G14" s="849">
        <f t="shared" si="1"/>
        <v>9.8989799999999999E-3</v>
      </c>
    </row>
    <row r="15" spans="1:8" x14ac:dyDescent="0.25">
      <c r="B15" s="12">
        <f t="shared" si="0"/>
        <v>0</v>
      </c>
    </row>
    <row r="16" spans="1:8" x14ac:dyDescent="0.25">
      <c r="B16" s="12">
        <f t="shared" si="0"/>
        <v>0</v>
      </c>
    </row>
    <row r="17" spans="2:2" x14ac:dyDescent="0.25">
      <c r="B17" s="12">
        <f t="shared" si="0"/>
        <v>0</v>
      </c>
    </row>
    <row r="18" spans="2:2" x14ac:dyDescent="0.25">
      <c r="B18" s="12">
        <f t="shared" si="0"/>
        <v>0</v>
      </c>
    </row>
    <row r="19" spans="2:2" x14ac:dyDescent="0.25">
      <c r="B19" s="12">
        <f t="shared" si="0"/>
        <v>0</v>
      </c>
    </row>
    <row r="20" spans="2:2" x14ac:dyDescent="0.25">
      <c r="B20" s="12">
        <f t="shared" si="0"/>
        <v>0</v>
      </c>
    </row>
    <row r="21" spans="2:2" x14ac:dyDescent="0.25">
      <c r="B21" s="12">
        <f t="shared" si="0"/>
        <v>0</v>
      </c>
    </row>
    <row r="22" spans="2:2" x14ac:dyDescent="0.25">
      <c r="B22" s="12">
        <f t="shared" si="0"/>
        <v>0</v>
      </c>
    </row>
    <row r="23" spans="2:2" x14ac:dyDescent="0.25">
      <c r="B23" s="12">
        <f t="shared" si="0"/>
        <v>0</v>
      </c>
    </row>
    <row r="24" spans="2:2" x14ac:dyDescent="0.25">
      <c r="B24" s="12">
        <f t="shared" si="0"/>
        <v>0</v>
      </c>
    </row>
    <row r="25" spans="2:2" x14ac:dyDescent="0.25">
      <c r="B25" s="12">
        <f t="shared" si="0"/>
        <v>0</v>
      </c>
    </row>
    <row r="26" spans="2:2" x14ac:dyDescent="0.25">
      <c r="B26" s="12">
        <f t="shared" si="0"/>
        <v>0</v>
      </c>
    </row>
    <row r="27" spans="2:2" x14ac:dyDescent="0.25">
      <c r="B27" s="12">
        <f t="shared" si="0"/>
        <v>0</v>
      </c>
    </row>
    <row r="28" spans="2:2" x14ac:dyDescent="0.25">
      <c r="B28" s="12">
        <f t="shared" si="0"/>
        <v>0</v>
      </c>
    </row>
    <row r="29" spans="2:2" x14ac:dyDescent="0.25">
      <c r="B29" s="12">
        <f t="shared" si="0"/>
        <v>0</v>
      </c>
    </row>
    <row r="30" spans="2:2" x14ac:dyDescent="0.25">
      <c r="B30" s="12">
        <f t="shared" si="0"/>
        <v>0</v>
      </c>
    </row>
    <row r="31" spans="2:2" x14ac:dyDescent="0.25">
      <c r="B31" s="12">
        <f t="shared" si="0"/>
        <v>0</v>
      </c>
    </row>
    <row r="32" spans="2:2" x14ac:dyDescent="0.25">
      <c r="B32" s="12">
        <f t="shared" si="0"/>
        <v>0</v>
      </c>
    </row>
    <row r="33" spans="2:2" x14ac:dyDescent="0.25">
      <c r="B33" s="12">
        <f t="shared" si="0"/>
        <v>0</v>
      </c>
    </row>
    <row r="34" spans="2:2" x14ac:dyDescent="0.25">
      <c r="B34" s="12">
        <f t="shared" si="0"/>
        <v>0</v>
      </c>
    </row>
    <row r="35" spans="2:2" x14ac:dyDescent="0.25">
      <c r="B35" s="12">
        <f t="shared" si="0"/>
        <v>0</v>
      </c>
    </row>
    <row r="36" spans="2:2" x14ac:dyDescent="0.25">
      <c r="B36" s="12">
        <f t="shared" si="0"/>
        <v>0</v>
      </c>
    </row>
    <row r="37" spans="2:2" x14ac:dyDescent="0.25">
      <c r="B37" s="12">
        <f t="shared" si="0"/>
        <v>0</v>
      </c>
    </row>
    <row r="38" spans="2:2" x14ac:dyDescent="0.25">
      <c r="B38" s="12">
        <f t="shared" si="0"/>
        <v>0</v>
      </c>
    </row>
    <row r="39" spans="2:2" x14ac:dyDescent="0.25">
      <c r="B39" s="12">
        <f t="shared" si="0"/>
        <v>0</v>
      </c>
    </row>
    <row r="40" spans="2:2" x14ac:dyDescent="0.25">
      <c r="B40" s="12">
        <f t="shared" si="0"/>
        <v>0</v>
      </c>
    </row>
    <row r="41" spans="2:2" x14ac:dyDescent="0.25">
      <c r="B41" s="12">
        <f t="shared" si="0"/>
        <v>0</v>
      </c>
    </row>
    <row r="42" spans="2:2" x14ac:dyDescent="0.25">
      <c r="B42" s="12">
        <f t="shared" si="0"/>
        <v>0</v>
      </c>
    </row>
    <row r="43" spans="2:2" x14ac:dyDescent="0.25">
      <c r="B43" s="12">
        <f t="shared" si="0"/>
        <v>0</v>
      </c>
    </row>
    <row r="44" spans="2:2" x14ac:dyDescent="0.25">
      <c r="B44" s="12">
        <f t="shared" si="0"/>
        <v>0</v>
      </c>
    </row>
    <row r="45" spans="2:2" x14ac:dyDescent="0.25">
      <c r="B45" s="12">
        <f t="shared" si="0"/>
        <v>0</v>
      </c>
    </row>
    <row r="46" spans="2:2" x14ac:dyDescent="0.25">
      <c r="B46" s="12">
        <f t="shared" si="0"/>
        <v>0</v>
      </c>
    </row>
    <row r="47" spans="2:2" x14ac:dyDescent="0.25">
      <c r="B47" s="12">
        <f t="shared" si="0"/>
        <v>0</v>
      </c>
    </row>
    <row r="48" spans="2:2" x14ac:dyDescent="0.25">
      <c r="B48" s="12">
        <f t="shared" si="0"/>
        <v>0</v>
      </c>
    </row>
    <row r="49" spans="2:2" x14ac:dyDescent="0.25">
      <c r="B49" s="12">
        <f t="shared" si="0"/>
        <v>0</v>
      </c>
    </row>
    <row r="50" spans="2:2" x14ac:dyDescent="0.25">
      <c r="B50" s="12">
        <f t="shared" si="0"/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Z181"/>
  <sheetViews>
    <sheetView zoomScaleNormal="100" workbookViewId="0">
      <pane xSplit="2" ySplit="1" topLeftCell="C64" activePane="bottomRight" state="frozen"/>
      <selection pane="topRight" activeCell="C1" sqref="C1"/>
      <selection pane="bottomLeft" activeCell="A2" sqref="A2"/>
      <selection pane="bottomRight" activeCell="B76" sqref="B76"/>
    </sheetView>
  </sheetViews>
  <sheetFormatPr defaultRowHeight="15" x14ac:dyDescent="0.25"/>
  <cols>
    <col min="1" max="1" width="9.140625" style="20"/>
    <col min="2" max="2" width="19.42578125" style="68" customWidth="1"/>
    <col min="3" max="3" width="28.5703125" customWidth="1"/>
    <col min="4" max="4" width="19.85546875" hidden="1" customWidth="1"/>
    <col min="5" max="5" width="13.42578125" style="5" hidden="1" customWidth="1"/>
    <col min="6" max="6" width="15.5703125" style="14" customWidth="1"/>
    <col min="7" max="8" width="15.28515625" style="2" customWidth="1"/>
    <col min="9" max="9" width="26.5703125" customWidth="1"/>
    <col min="10" max="10" width="11" customWidth="1"/>
    <col min="11" max="11" width="16.7109375" style="4" customWidth="1"/>
    <col min="12" max="12" width="11.5703125" style="15" bestFit="1" customWidth="1"/>
    <col min="13" max="13" width="9.140625" customWidth="1"/>
    <col min="14" max="15" width="15.28515625" customWidth="1"/>
    <col min="17" max="17" width="25.28515625" customWidth="1"/>
    <col min="18" max="18" width="13.140625" customWidth="1"/>
    <col min="21" max="22" width="10.140625" bestFit="1" customWidth="1"/>
    <col min="23" max="23" width="22.85546875" customWidth="1"/>
    <col min="24" max="24" width="15.7109375" customWidth="1"/>
    <col min="25" max="25" width="14.28515625" style="4" bestFit="1" customWidth="1"/>
    <col min="26" max="26" width="13.28515625" bestFit="1" customWidth="1"/>
  </cols>
  <sheetData>
    <row r="1" spans="1:26" x14ac:dyDescent="0.25">
      <c r="A1" s="20" t="s">
        <v>1985</v>
      </c>
      <c r="B1" s="68" t="s">
        <v>5</v>
      </c>
      <c r="C1" t="s">
        <v>6</v>
      </c>
      <c r="D1" t="s">
        <v>14</v>
      </c>
      <c r="E1" s="5" t="s">
        <v>15</v>
      </c>
      <c r="F1" s="14" t="s">
        <v>12</v>
      </c>
      <c r="G1" t="s">
        <v>24</v>
      </c>
      <c r="H1" t="s">
        <v>13</v>
      </c>
      <c r="I1" t="s">
        <v>7</v>
      </c>
      <c r="J1" s="2" t="s">
        <v>0</v>
      </c>
      <c r="K1" s="15" t="s">
        <v>3</v>
      </c>
      <c r="L1" s="15" t="s">
        <v>2</v>
      </c>
      <c r="M1" t="s">
        <v>4</v>
      </c>
      <c r="N1" t="s">
        <v>11</v>
      </c>
      <c r="O1" t="s">
        <v>3066</v>
      </c>
      <c r="W1" s="738">
        <v>11594203.272</v>
      </c>
      <c r="Y1" s="603">
        <f>IF(V1&lt;&gt;0,ROUND($W$1*V1/SUM(V:V),2),0)</f>
        <v>0</v>
      </c>
    </row>
    <row r="2" spans="1:26" x14ac:dyDescent="0.25">
      <c r="A2" s="20">
        <v>1</v>
      </c>
      <c r="B2" s="68" t="s">
        <v>4551</v>
      </c>
      <c r="C2" t="s">
        <v>4547</v>
      </c>
      <c r="D2" s="6" t="str">
        <f>IF(Table1[[#This Row],[Exp.GD]]&lt;&gt;"",LEFT(Table1[[#This Row],[Exp.GD]],(LEN(Table1[[#This Row],[Exp.GD]])-11)),"")</f>
        <v>KPPE-SB-213856</v>
      </c>
      <c r="E2" s="13">
        <f>IF(Table1[[#This Row],[Exp.GD]]&lt;&gt;"",VALUE(RIGHT(Table1[[#This Row],[Exp.GD]],10)),"")</f>
        <v>45035</v>
      </c>
      <c r="F2" t="s">
        <v>4552</v>
      </c>
      <c r="G2" s="36">
        <v>19283312.459100001</v>
      </c>
      <c r="H2" s="851">
        <v>2096</v>
      </c>
      <c r="I2" s="7" t="s">
        <v>2499</v>
      </c>
      <c r="J2" s="516">
        <v>2701.12</v>
      </c>
      <c r="K2" s="15">
        <v>6452.6</v>
      </c>
      <c r="L2" s="15">
        <v>5866</v>
      </c>
      <c r="M2" s="8">
        <v>1.1000000000000001</v>
      </c>
      <c r="N2" s="110">
        <f>ROUND(Table1[[#This Row],[Exp-Value]],2)</f>
        <v>19283312.460000001</v>
      </c>
      <c r="O2" s="830">
        <v>7204723.25</v>
      </c>
      <c r="V2" s="486"/>
      <c r="Y2" s="11">
        <f t="shared" ref="Y2:Y33" si="0">IF(S2&lt;&gt;0,ROUND($W$1*S2/SUM(S:S),2),0)</f>
        <v>0</v>
      </c>
      <c r="Z2" s="4"/>
    </row>
    <row r="3" spans="1:26" x14ac:dyDescent="0.25">
      <c r="A3" s="20">
        <v>2</v>
      </c>
      <c r="B3" s="68" t="s">
        <v>4551</v>
      </c>
      <c r="C3" t="s">
        <v>4547</v>
      </c>
      <c r="D3" s="6" t="str">
        <f>IF(Table1[[#This Row],[Exp.GD]]&lt;&gt;"",LEFT(Table1[[#This Row],[Exp.GD]],(LEN(Table1[[#This Row],[Exp.GD]])-11)),"")</f>
        <v>KPPE-SB-213856</v>
      </c>
      <c r="E3" s="13">
        <f>IF(Table1[[#This Row],[Exp.GD]]&lt;&gt;"",VALUE(RIGHT(Table1[[#This Row],[Exp.GD]],10)),"")</f>
        <v>45035</v>
      </c>
      <c r="F3" t="s">
        <v>4552</v>
      </c>
      <c r="G3" s="36">
        <v>19283312.459100001</v>
      </c>
      <c r="H3" s="851">
        <v>2096</v>
      </c>
      <c r="I3" t="s">
        <v>4299</v>
      </c>
      <c r="J3" s="516">
        <v>2847</v>
      </c>
      <c r="K3" s="15">
        <v>175.98</v>
      </c>
      <c r="L3" s="15">
        <v>5866</v>
      </c>
      <c r="M3" s="8">
        <v>0.03</v>
      </c>
      <c r="N3" s="110">
        <f>ROUND(Table1[[#This Row],[Exp-Value]],2)</f>
        <v>19283312.460000001</v>
      </c>
      <c r="O3" s="15">
        <v>196492.45</v>
      </c>
      <c r="V3" s="486"/>
      <c r="Y3" s="11">
        <f t="shared" si="0"/>
        <v>0</v>
      </c>
      <c r="Z3" s="4"/>
    </row>
    <row r="4" spans="1:26" x14ac:dyDescent="0.25">
      <c r="A4" s="20">
        <v>3</v>
      </c>
      <c r="B4" s="68" t="s">
        <v>4551</v>
      </c>
      <c r="C4" t="s">
        <v>4547</v>
      </c>
      <c r="D4" s="6" t="str">
        <f>IF(Table1[[#This Row],[Exp.GD]]&lt;&gt;"",LEFT(Table1[[#This Row],[Exp.GD]],(LEN(Table1[[#This Row],[Exp.GD]])-11)),"")</f>
        <v>KPPE-SB-213856</v>
      </c>
      <c r="E4" s="13">
        <f>IF(Table1[[#This Row],[Exp.GD]]&lt;&gt;"",VALUE(RIGHT(Table1[[#This Row],[Exp.GD]],10)),"")</f>
        <v>45035</v>
      </c>
      <c r="F4" t="s">
        <v>4552</v>
      </c>
      <c r="G4" s="36">
        <v>19283312.459100001</v>
      </c>
      <c r="H4" s="851">
        <v>2096</v>
      </c>
      <c r="I4" t="s">
        <v>4539</v>
      </c>
      <c r="J4" s="516">
        <v>2915.11</v>
      </c>
      <c r="K4" s="7">
        <v>234.64</v>
      </c>
      <c r="L4" s="15">
        <v>5866</v>
      </c>
      <c r="M4" s="8">
        <v>0.04</v>
      </c>
      <c r="N4" s="110">
        <f>ROUND(Table1[[#This Row],[Exp-Value]],2)</f>
        <v>19283312.460000001</v>
      </c>
      <c r="O4" s="15">
        <v>261989.94</v>
      </c>
      <c r="V4" s="486"/>
      <c r="Y4" s="11">
        <f t="shared" si="0"/>
        <v>0</v>
      </c>
      <c r="Z4" s="4"/>
    </row>
    <row r="5" spans="1:26" x14ac:dyDescent="0.25">
      <c r="A5" s="20">
        <v>4</v>
      </c>
      <c r="B5" s="68" t="s">
        <v>4551</v>
      </c>
      <c r="C5" t="s">
        <v>4547</v>
      </c>
      <c r="D5" s="6" t="str">
        <f>IF(Table1[[#This Row],[Exp.GD]]&lt;&gt;"",LEFT(Table1[[#This Row],[Exp.GD]],(LEN(Table1[[#This Row],[Exp.GD]])-11)),"")</f>
        <v>KPPE-SB-213856</v>
      </c>
      <c r="E5" s="13">
        <f>IF(Table1[[#This Row],[Exp.GD]]&lt;&gt;"",VALUE(RIGHT(Table1[[#This Row],[Exp.GD]],10)),"")</f>
        <v>45035</v>
      </c>
      <c r="F5" t="s">
        <v>4552</v>
      </c>
      <c r="G5" s="36">
        <v>19283312.459100001</v>
      </c>
      <c r="H5" s="851">
        <v>2096</v>
      </c>
      <c r="I5" t="s">
        <v>4541</v>
      </c>
      <c r="J5" s="516">
        <v>3905.3</v>
      </c>
      <c r="K5" s="7">
        <v>234.64</v>
      </c>
      <c r="L5" s="15">
        <v>5866</v>
      </c>
      <c r="M5" s="8">
        <v>0.04</v>
      </c>
      <c r="N5" s="110">
        <f>ROUND(Table1[[#This Row],[Exp-Value]],2)</f>
        <v>19283312.460000001</v>
      </c>
      <c r="O5" s="110">
        <v>261989.94</v>
      </c>
      <c r="V5" s="486"/>
      <c r="Y5" s="11">
        <f t="shared" si="0"/>
        <v>0</v>
      </c>
      <c r="Z5" s="4"/>
    </row>
    <row r="6" spans="1:26" x14ac:dyDescent="0.25">
      <c r="A6" s="20">
        <v>5</v>
      </c>
      <c r="B6" s="68" t="s">
        <v>4551</v>
      </c>
      <c r="C6" t="s">
        <v>4547</v>
      </c>
      <c r="D6" s="6" t="str">
        <f>IF(Table1[[#This Row],[Exp.GD]]&lt;&gt;"",LEFT(Table1[[#This Row],[Exp.GD]],(LEN(Table1[[#This Row],[Exp.GD]])-11)),"")</f>
        <v>KPPE-SB-213856</v>
      </c>
      <c r="E6" s="13">
        <f>IF(Table1[[#This Row],[Exp.GD]]&lt;&gt;"",VALUE(RIGHT(Table1[[#This Row],[Exp.GD]],10)),"")</f>
        <v>45035</v>
      </c>
      <c r="F6" t="s">
        <v>4552</v>
      </c>
      <c r="G6" s="36">
        <v>19283312.459100001</v>
      </c>
      <c r="H6" s="851">
        <v>2096</v>
      </c>
      <c r="I6" t="s">
        <v>4542</v>
      </c>
      <c r="J6" s="516">
        <v>5201.009</v>
      </c>
      <c r="K6" s="7">
        <v>3555.1480000000001</v>
      </c>
      <c r="L6" s="15">
        <v>5866</v>
      </c>
      <c r="M6" s="8">
        <v>0.60606000000000004</v>
      </c>
      <c r="N6" s="110">
        <f>ROUND(Table1[[#This Row],[Exp-Value]],2)</f>
        <v>19283312.460000001</v>
      </c>
      <c r="O6" s="110">
        <v>3969540.56</v>
      </c>
      <c r="V6" s="486"/>
      <c r="Y6" s="11">
        <f t="shared" si="0"/>
        <v>0</v>
      </c>
      <c r="Z6" s="4"/>
    </row>
    <row r="7" spans="1:26" x14ac:dyDescent="0.25">
      <c r="A7" s="20">
        <v>6</v>
      </c>
      <c r="B7" s="68" t="s">
        <v>4551</v>
      </c>
      <c r="C7" t="s">
        <v>4547</v>
      </c>
      <c r="D7" s="6" t="str">
        <f>IF(Table1[[#This Row],[Exp.GD]]&lt;&gt;"",LEFT(Table1[[#This Row],[Exp.GD]],(LEN(Table1[[#This Row],[Exp.GD]])-11)),"")</f>
        <v>KPPE-SB-213856</v>
      </c>
      <c r="E7" s="13">
        <f>IF(Table1[[#This Row],[Exp.GD]]&lt;&gt;"",VALUE(RIGHT(Table1[[#This Row],[Exp.GD]],10)),"")</f>
        <v>45035</v>
      </c>
      <c r="F7" t="s">
        <v>4552</v>
      </c>
      <c r="G7" s="36">
        <v>19283312.459100001</v>
      </c>
      <c r="H7" s="851">
        <v>2096</v>
      </c>
      <c r="I7" t="s">
        <v>4543</v>
      </c>
      <c r="J7" s="516">
        <v>5402.33</v>
      </c>
      <c r="K7" s="7">
        <v>447.28</v>
      </c>
      <c r="L7" s="15">
        <v>1107.02</v>
      </c>
      <c r="M7" s="8">
        <v>0.40404000000000001</v>
      </c>
      <c r="N7" s="110">
        <f>ROUND(Table1[[#This Row],[Exp-Value]],2)</f>
        <v>19283312.460000001</v>
      </c>
      <c r="O7" s="110">
        <v>499415.52</v>
      </c>
      <c r="V7" s="486"/>
      <c r="Y7" s="11">
        <f t="shared" si="0"/>
        <v>0</v>
      </c>
      <c r="Z7" s="4"/>
    </row>
    <row r="8" spans="1:26" x14ac:dyDescent="0.25">
      <c r="A8" s="20">
        <v>7</v>
      </c>
      <c r="B8" s="68" t="s">
        <v>4551</v>
      </c>
      <c r="C8" t="s">
        <v>4547</v>
      </c>
      <c r="D8" s="6" t="str">
        <f>IF(Table1[[#This Row],[Exp.GD]]&lt;&gt;"",LEFT(Table1[[#This Row],[Exp.GD]],(LEN(Table1[[#This Row],[Exp.GD]])-11)),"")</f>
        <v>KPPE-SB-213856</v>
      </c>
      <c r="E8" s="13">
        <f>IF(Table1[[#This Row],[Exp.GD]]&lt;&gt;"",VALUE(RIGHT(Table1[[#This Row],[Exp.GD]],10)),"")</f>
        <v>45035</v>
      </c>
      <c r="F8" t="s">
        <v>4552</v>
      </c>
      <c r="G8" s="36">
        <v>19283312.459100001</v>
      </c>
      <c r="H8" s="851">
        <v>2096</v>
      </c>
      <c r="I8" t="s">
        <v>4556</v>
      </c>
      <c r="J8" s="516">
        <v>5402.33</v>
      </c>
      <c r="K8" s="7">
        <v>1922.82</v>
      </c>
      <c r="L8" s="15">
        <v>4758.9799999999996</v>
      </c>
      <c r="M8" s="8">
        <v>0.40404000000000001</v>
      </c>
      <c r="N8" s="110">
        <f>ROUND(Table1[[#This Row],[Exp-Value]],2)</f>
        <v>19283312.460000001</v>
      </c>
      <c r="O8" s="110">
        <v>2146946.34</v>
      </c>
      <c r="V8" s="486"/>
      <c r="Y8" s="11">
        <f t="shared" si="0"/>
        <v>0</v>
      </c>
      <c r="Z8" s="4"/>
    </row>
    <row r="9" spans="1:26" x14ac:dyDescent="0.25">
      <c r="A9" s="20">
        <v>8</v>
      </c>
      <c r="B9" s="68" t="s">
        <v>4551</v>
      </c>
      <c r="C9" t="s">
        <v>4547</v>
      </c>
      <c r="D9" s="6" t="str">
        <f>IF(Table1[[#This Row],[Exp.GD]]&lt;&gt;"",LEFT(Table1[[#This Row],[Exp.GD]],(LEN(Table1[[#This Row],[Exp.GD]])-11)),"")</f>
        <v>KPPE-SB-213856</v>
      </c>
      <c r="E9" s="13">
        <f>IF(Table1[[#This Row],[Exp.GD]]&lt;&gt;"",VALUE(RIGHT(Table1[[#This Row],[Exp.GD]],10)),"")</f>
        <v>45035</v>
      </c>
      <c r="F9" t="s">
        <v>4552</v>
      </c>
      <c r="G9" s="36">
        <v>19283312.459100001</v>
      </c>
      <c r="H9" s="851">
        <v>2096</v>
      </c>
      <c r="I9" t="s">
        <v>2499</v>
      </c>
      <c r="J9" s="516">
        <v>2701.12</v>
      </c>
      <c r="K9" s="7">
        <v>1868.9</v>
      </c>
      <c r="L9" s="15">
        <v>1699</v>
      </c>
      <c r="M9" s="8">
        <v>1.1000000000000001</v>
      </c>
      <c r="N9" s="110">
        <f>ROUND(Table1[[#This Row],[Exp-Value]],2)</f>
        <v>19283312.460000001</v>
      </c>
      <c r="O9" s="110">
        <v>2349644.7599999998</v>
      </c>
      <c r="V9" s="486"/>
      <c r="Y9" s="11">
        <f t="shared" si="0"/>
        <v>0</v>
      </c>
      <c r="Z9" s="4"/>
    </row>
    <row r="10" spans="1:26" x14ac:dyDescent="0.25">
      <c r="A10" s="20">
        <v>9</v>
      </c>
      <c r="B10" s="68" t="s">
        <v>4551</v>
      </c>
      <c r="C10" t="s">
        <v>4547</v>
      </c>
      <c r="D10" s="6" t="str">
        <f>IF(Table1[[#This Row],[Exp.GD]]&lt;&gt;"",LEFT(Table1[[#This Row],[Exp.GD]],(LEN(Table1[[#This Row],[Exp.GD]])-11)),"")</f>
        <v>KPPE-SB-213856</v>
      </c>
      <c r="E10" s="13">
        <f>IF(Table1[[#This Row],[Exp.GD]]&lt;&gt;"",VALUE(RIGHT(Table1[[#This Row],[Exp.GD]],10)),"")</f>
        <v>45035</v>
      </c>
      <c r="F10" t="s">
        <v>4552</v>
      </c>
      <c r="G10" s="36">
        <v>19283312.459100001</v>
      </c>
      <c r="H10" s="851">
        <v>2096</v>
      </c>
      <c r="I10" s="7" t="s">
        <v>4299</v>
      </c>
      <c r="J10" s="516">
        <v>2847</v>
      </c>
      <c r="K10" s="15">
        <v>50.97</v>
      </c>
      <c r="L10" s="15">
        <v>1699</v>
      </c>
      <c r="M10" s="8">
        <v>0.03</v>
      </c>
      <c r="N10" s="110">
        <f>ROUND(Table1[[#This Row],[Exp-Value]],2)</f>
        <v>19283312.460000001</v>
      </c>
      <c r="O10" s="110">
        <v>64081.22</v>
      </c>
      <c r="V10" s="486"/>
      <c r="Y10" s="11">
        <f t="shared" si="0"/>
        <v>0</v>
      </c>
      <c r="Z10" s="4"/>
    </row>
    <row r="11" spans="1:26" x14ac:dyDescent="0.25">
      <c r="A11" s="20">
        <v>10</v>
      </c>
      <c r="B11" s="68" t="s">
        <v>4551</v>
      </c>
      <c r="C11" t="s">
        <v>4547</v>
      </c>
      <c r="D11" s="6" t="str">
        <f>IF(Table1[[#This Row],[Exp.GD]]&lt;&gt;"",LEFT(Table1[[#This Row],[Exp.GD]],(LEN(Table1[[#This Row],[Exp.GD]])-11)),"")</f>
        <v>KPPE-SB-213856</v>
      </c>
      <c r="E11" s="13">
        <f>IF(Table1[[#This Row],[Exp.GD]]&lt;&gt;"",VALUE(RIGHT(Table1[[#This Row],[Exp.GD]],10)),"")</f>
        <v>45035</v>
      </c>
      <c r="F11" t="s">
        <v>4552</v>
      </c>
      <c r="G11" s="36">
        <v>19283312.459100001</v>
      </c>
      <c r="H11" s="851">
        <v>2096</v>
      </c>
      <c r="I11" s="7" t="s">
        <v>4539</v>
      </c>
      <c r="J11" s="516">
        <v>2915.11</v>
      </c>
      <c r="K11" s="15">
        <v>67.959999999999994</v>
      </c>
      <c r="L11" s="15">
        <v>1699</v>
      </c>
      <c r="M11" s="8">
        <v>0.04</v>
      </c>
      <c r="N11" s="110">
        <f>ROUND(Table1[[#This Row],[Exp-Value]],2)</f>
        <v>19283312.460000001</v>
      </c>
      <c r="O11" s="110">
        <v>85441.63</v>
      </c>
      <c r="V11" s="486"/>
      <c r="Y11" s="11">
        <f t="shared" si="0"/>
        <v>0</v>
      </c>
      <c r="Z11" s="4"/>
    </row>
    <row r="12" spans="1:26" x14ac:dyDescent="0.25">
      <c r="A12" s="20">
        <v>11</v>
      </c>
      <c r="B12" s="68" t="s">
        <v>4551</v>
      </c>
      <c r="C12" t="s">
        <v>4547</v>
      </c>
      <c r="D12" s="6" t="str">
        <f>IF(Table1[[#This Row],[Exp.GD]]&lt;&gt;"",LEFT(Table1[[#This Row],[Exp.GD]],(LEN(Table1[[#This Row],[Exp.GD]])-11)),"")</f>
        <v>KPPE-SB-213856</v>
      </c>
      <c r="E12" s="13">
        <f>IF(Table1[[#This Row],[Exp.GD]]&lt;&gt;"",VALUE(RIGHT(Table1[[#This Row],[Exp.GD]],10)),"")</f>
        <v>45035</v>
      </c>
      <c r="F12" t="s">
        <v>4552</v>
      </c>
      <c r="G12" s="36">
        <v>19283312.459100001</v>
      </c>
      <c r="H12" s="851">
        <v>2096</v>
      </c>
      <c r="I12" s="7" t="s">
        <v>4541</v>
      </c>
      <c r="J12" s="516">
        <v>3905.3</v>
      </c>
      <c r="K12" s="15">
        <v>67.959999999999994</v>
      </c>
      <c r="L12" s="15">
        <v>1699</v>
      </c>
      <c r="M12" s="8">
        <v>0.04</v>
      </c>
      <c r="N12" s="110">
        <f>ROUND(Table1[[#This Row],[Exp-Value]],2)</f>
        <v>19283312.460000001</v>
      </c>
      <c r="O12" s="110">
        <v>85441.63</v>
      </c>
      <c r="V12" s="486"/>
      <c r="Y12" s="11">
        <f t="shared" si="0"/>
        <v>0</v>
      </c>
      <c r="Z12" s="4"/>
    </row>
    <row r="13" spans="1:26" x14ac:dyDescent="0.25">
      <c r="A13" s="20">
        <v>12</v>
      </c>
      <c r="B13" s="68" t="s">
        <v>4551</v>
      </c>
      <c r="C13" t="s">
        <v>4547</v>
      </c>
      <c r="D13" s="6" t="str">
        <f>IF(Table1[[#This Row],[Exp.GD]]&lt;&gt;"",LEFT(Table1[[#This Row],[Exp.GD]],(LEN(Table1[[#This Row],[Exp.GD]])-11)),"")</f>
        <v>KPPE-SB-213856</v>
      </c>
      <c r="E13" s="13">
        <f>IF(Table1[[#This Row],[Exp.GD]]&lt;&gt;"",VALUE(RIGHT(Table1[[#This Row],[Exp.GD]],10)),"")</f>
        <v>45035</v>
      </c>
      <c r="F13" t="s">
        <v>4552</v>
      </c>
      <c r="G13" s="36">
        <v>19283312.459100001</v>
      </c>
      <c r="H13" s="851">
        <v>2096</v>
      </c>
      <c r="I13" s="7" t="s">
        <v>4542</v>
      </c>
      <c r="J13" s="516">
        <v>5201.009</v>
      </c>
      <c r="K13" s="15">
        <v>1029.692</v>
      </c>
      <c r="L13" s="15">
        <v>1699</v>
      </c>
      <c r="M13" s="8">
        <v>0.60606000000000004</v>
      </c>
      <c r="N13" s="110">
        <f>ROUND(Table1[[#This Row],[Exp-Value]],2)</f>
        <v>19283312.460000001</v>
      </c>
      <c r="O13" s="110">
        <v>1294563.8700000001</v>
      </c>
      <c r="V13" s="486"/>
      <c r="Y13" s="11">
        <f t="shared" si="0"/>
        <v>0</v>
      </c>
      <c r="Z13" s="4"/>
    </row>
    <row r="14" spans="1:26" x14ac:dyDescent="0.25">
      <c r="A14" s="20">
        <v>13</v>
      </c>
      <c r="B14" s="68" t="s">
        <v>4551</v>
      </c>
      <c r="C14" t="s">
        <v>4547</v>
      </c>
      <c r="D14" s="6" t="str">
        <f>IF(Table1[[#This Row],[Exp.GD]]&lt;&gt;"",LEFT(Table1[[#This Row],[Exp.GD]],(LEN(Table1[[#This Row],[Exp.GD]])-11)),"")</f>
        <v>KPPE-SB-213856</v>
      </c>
      <c r="E14" s="13">
        <f>IF(Table1[[#This Row],[Exp.GD]]&lt;&gt;"",VALUE(RIGHT(Table1[[#This Row],[Exp.GD]],10)),"")</f>
        <v>45035</v>
      </c>
      <c r="F14" t="s">
        <v>4552</v>
      </c>
      <c r="G14" s="36">
        <v>19283312.459100001</v>
      </c>
      <c r="H14" s="851">
        <v>2096</v>
      </c>
      <c r="I14" s="7" t="s">
        <v>4556</v>
      </c>
      <c r="J14" s="516">
        <v>5402.33</v>
      </c>
      <c r="K14" s="15">
        <v>686.46</v>
      </c>
      <c r="L14" s="15">
        <v>1699</v>
      </c>
      <c r="M14" s="8">
        <v>0.40404000000000001</v>
      </c>
      <c r="N14" s="110">
        <f>ROUND(Table1[[#This Row],[Exp-Value]],2)</f>
        <v>19283312.460000001</v>
      </c>
      <c r="O14" s="110">
        <v>863040.9</v>
      </c>
      <c r="P14" s="7"/>
      <c r="S14" s="7"/>
      <c r="U14" s="7"/>
      <c r="V14" s="644"/>
      <c r="Y14" s="11">
        <f t="shared" si="0"/>
        <v>0</v>
      </c>
      <c r="Z14" s="4"/>
    </row>
    <row r="15" spans="1:26" x14ac:dyDescent="0.25">
      <c r="A15" s="20">
        <v>14</v>
      </c>
      <c r="B15" s="68" t="s">
        <v>4549</v>
      </c>
      <c r="C15" t="s">
        <v>4545</v>
      </c>
      <c r="D15" s="6" t="str">
        <f>IF(Table1[[#This Row],[Exp.GD]]&lt;&gt;"",LEFT(Table1[[#This Row],[Exp.GD]],(LEN(Table1[[#This Row],[Exp.GD]])-11)),"")</f>
        <v>KPEX-SB-135918</v>
      </c>
      <c r="E15" s="13">
        <f>IF(Table1[[#This Row],[Exp.GD]]&lt;&gt;"",VALUE(RIGHT(Table1[[#This Row],[Exp.GD]],10)),"")</f>
        <v>45034</v>
      </c>
      <c r="F15" s="378" t="s">
        <v>4553</v>
      </c>
      <c r="G15" s="36">
        <v>34742704.254699998</v>
      </c>
      <c r="H15" s="851">
        <v>20160</v>
      </c>
      <c r="I15" s="7" t="s">
        <v>2499</v>
      </c>
      <c r="J15" s="516">
        <v>2701.12</v>
      </c>
      <c r="K15" s="15">
        <v>12301.3</v>
      </c>
      <c r="L15" s="15">
        <v>11183</v>
      </c>
      <c r="M15" s="8">
        <v>1.1000000000000001</v>
      </c>
      <c r="N15" s="110">
        <f>ROUND(Table1[[#This Row],[Exp-Value]],2)</f>
        <v>34742704.25</v>
      </c>
      <c r="O15" s="110">
        <v>13401282.09</v>
      </c>
      <c r="P15" s="7"/>
      <c r="U15" s="7"/>
      <c r="V15" s="644"/>
      <c r="Y15" s="11">
        <f t="shared" si="0"/>
        <v>0</v>
      </c>
      <c r="Z15" s="4"/>
    </row>
    <row r="16" spans="1:26" x14ac:dyDescent="0.25">
      <c r="A16" s="20">
        <v>15</v>
      </c>
      <c r="B16" s="68" t="s">
        <v>4549</v>
      </c>
      <c r="C16" t="s">
        <v>4545</v>
      </c>
      <c r="D16" s="6" t="str">
        <f>IF(Table1[[#This Row],[Exp.GD]]&lt;&gt;"",LEFT(Table1[[#This Row],[Exp.GD]],(LEN(Table1[[#This Row],[Exp.GD]])-11)),"")</f>
        <v>KPEX-SB-135918</v>
      </c>
      <c r="E16" s="13">
        <f>IF(Table1[[#This Row],[Exp.GD]]&lt;&gt;"",VALUE(RIGHT(Table1[[#This Row],[Exp.GD]],10)),"")</f>
        <v>45034</v>
      </c>
      <c r="F16" s="378" t="s">
        <v>4553</v>
      </c>
      <c r="G16" s="36">
        <v>34742704.254699998</v>
      </c>
      <c r="H16" s="851">
        <v>20160</v>
      </c>
      <c r="I16" s="7" t="s">
        <v>4299</v>
      </c>
      <c r="J16" s="516">
        <v>2847</v>
      </c>
      <c r="K16" s="15">
        <v>335.49</v>
      </c>
      <c r="L16" s="15">
        <v>11183</v>
      </c>
      <c r="M16" s="8">
        <v>0.03</v>
      </c>
      <c r="N16" s="110">
        <f>ROUND(Table1[[#This Row],[Exp-Value]],2)</f>
        <v>34742704.25</v>
      </c>
      <c r="O16" s="110">
        <v>365489.51</v>
      </c>
      <c r="P16" s="7"/>
      <c r="U16" s="7"/>
      <c r="V16" s="644"/>
      <c r="Y16" s="11">
        <f t="shared" si="0"/>
        <v>0</v>
      </c>
      <c r="Z16" s="4"/>
    </row>
    <row r="17" spans="1:26" x14ac:dyDescent="0.25">
      <c r="A17" s="20">
        <v>16</v>
      </c>
      <c r="B17" s="68" t="s">
        <v>4549</v>
      </c>
      <c r="C17" t="s">
        <v>4545</v>
      </c>
      <c r="D17" s="6" t="str">
        <f>IF(Table1[[#This Row],[Exp.GD]]&lt;&gt;"",LEFT(Table1[[#This Row],[Exp.GD]],(LEN(Table1[[#This Row],[Exp.GD]])-11)),"")</f>
        <v>KPEX-SB-135918</v>
      </c>
      <c r="E17" s="13">
        <f>IF(Table1[[#This Row],[Exp.GD]]&lt;&gt;"",VALUE(RIGHT(Table1[[#This Row],[Exp.GD]],10)),"")</f>
        <v>45034</v>
      </c>
      <c r="F17" s="378" t="s">
        <v>4553</v>
      </c>
      <c r="G17" s="36">
        <v>34742704.254699998</v>
      </c>
      <c r="H17" s="851">
        <v>20160</v>
      </c>
      <c r="I17" s="7" t="s">
        <v>4539</v>
      </c>
      <c r="J17" s="516">
        <v>2915.11</v>
      </c>
      <c r="K17" s="15">
        <v>447.32</v>
      </c>
      <c r="L17" s="15">
        <v>11183</v>
      </c>
      <c r="M17" s="8">
        <v>0.04</v>
      </c>
      <c r="N17" s="110">
        <f>ROUND(Table1[[#This Row],[Exp-Value]],2)</f>
        <v>34742704.25</v>
      </c>
      <c r="O17" s="110">
        <v>487319.35</v>
      </c>
      <c r="P17" s="7"/>
      <c r="U17" s="7"/>
      <c r="V17" s="644"/>
      <c r="Y17" s="11">
        <f t="shared" si="0"/>
        <v>0</v>
      </c>
      <c r="Z17" s="4"/>
    </row>
    <row r="18" spans="1:26" x14ac:dyDescent="0.25">
      <c r="A18" s="20">
        <v>17</v>
      </c>
      <c r="B18" s="68" t="s">
        <v>4549</v>
      </c>
      <c r="C18" t="s">
        <v>4545</v>
      </c>
      <c r="D18" s="6" t="str">
        <f>IF(Table1[[#This Row],[Exp.GD]]&lt;&gt;"",LEFT(Table1[[#This Row],[Exp.GD]],(LEN(Table1[[#This Row],[Exp.GD]])-11)),"")</f>
        <v>KPEX-SB-135918</v>
      </c>
      <c r="E18" s="13">
        <f>IF(Table1[[#This Row],[Exp.GD]]&lt;&gt;"",VALUE(RIGHT(Table1[[#This Row],[Exp.GD]],10)),"")</f>
        <v>45034</v>
      </c>
      <c r="F18" s="378" t="s">
        <v>4553</v>
      </c>
      <c r="G18" s="36">
        <v>34742704.254699998</v>
      </c>
      <c r="H18" s="851">
        <v>20160</v>
      </c>
      <c r="I18" s="7" t="s">
        <v>4541</v>
      </c>
      <c r="J18" s="516">
        <v>3905.3</v>
      </c>
      <c r="K18" s="15">
        <v>447.32</v>
      </c>
      <c r="L18" s="15">
        <v>11183</v>
      </c>
      <c r="M18" s="8">
        <v>0.04</v>
      </c>
      <c r="N18" s="110">
        <f>ROUND(Table1[[#This Row],[Exp-Value]],2)</f>
        <v>34742704.25</v>
      </c>
      <c r="O18" s="110">
        <v>487319.35</v>
      </c>
      <c r="P18" s="7"/>
      <c r="S18" s="7"/>
      <c r="U18" s="7"/>
      <c r="V18" s="644"/>
      <c r="Y18" s="11">
        <f t="shared" si="0"/>
        <v>0</v>
      </c>
      <c r="Z18" s="4"/>
    </row>
    <row r="19" spans="1:26" x14ac:dyDescent="0.25">
      <c r="A19" s="20">
        <v>18</v>
      </c>
      <c r="B19" s="68" t="s">
        <v>4549</v>
      </c>
      <c r="C19" t="s">
        <v>4545</v>
      </c>
      <c r="D19" s="6" t="str">
        <f>IF(Table1[[#This Row],[Exp.GD]]&lt;&gt;"",LEFT(Table1[[#This Row],[Exp.GD]],(LEN(Table1[[#This Row],[Exp.GD]])-11)),"")</f>
        <v>KPEX-SB-135918</v>
      </c>
      <c r="E19" s="13">
        <f>IF(Table1[[#This Row],[Exp.GD]]&lt;&gt;"",VALUE(RIGHT(Table1[[#This Row],[Exp.GD]],10)),"")</f>
        <v>45034</v>
      </c>
      <c r="F19" s="378" t="s">
        <v>4553</v>
      </c>
      <c r="G19" s="36">
        <v>34742704.254699998</v>
      </c>
      <c r="H19" s="851">
        <v>20160</v>
      </c>
      <c r="I19" s="7" t="s">
        <v>4542</v>
      </c>
      <c r="J19" s="516">
        <v>5201.009</v>
      </c>
      <c r="K19" s="15">
        <v>9149.7099999999991</v>
      </c>
      <c r="L19" s="15">
        <v>11183</v>
      </c>
      <c r="M19" s="8">
        <v>0.81818000000000002</v>
      </c>
      <c r="N19" s="110">
        <f>ROUND(Table1[[#This Row],[Exp-Value]],2)</f>
        <v>34742704.25</v>
      </c>
      <c r="O19" s="110">
        <v>9967876.9499999993</v>
      </c>
      <c r="P19" s="7"/>
      <c r="S19" s="7"/>
      <c r="U19" s="7"/>
      <c r="V19" s="644"/>
      <c r="Y19" s="11">
        <f t="shared" si="0"/>
        <v>0</v>
      </c>
      <c r="Z19" s="4"/>
    </row>
    <row r="20" spans="1:26" x14ac:dyDescent="0.25">
      <c r="A20" s="20">
        <v>19</v>
      </c>
      <c r="B20" s="68" t="s">
        <v>4549</v>
      </c>
      <c r="C20" t="s">
        <v>4545</v>
      </c>
      <c r="D20" s="6" t="str">
        <f>IF(Table1[[#This Row],[Exp.GD]]&lt;&gt;"",LEFT(Table1[[#This Row],[Exp.GD]],(LEN(Table1[[#This Row],[Exp.GD]])-11)),"")</f>
        <v>KPEX-SB-135918</v>
      </c>
      <c r="E20" s="13">
        <f>IF(Table1[[#This Row],[Exp.GD]]&lt;&gt;"",VALUE(RIGHT(Table1[[#This Row],[Exp.GD]],10)),"")</f>
        <v>45034</v>
      </c>
      <c r="F20" s="378" t="s">
        <v>4553</v>
      </c>
      <c r="G20" s="36">
        <v>34742704.254699998</v>
      </c>
      <c r="H20" s="851">
        <v>20160</v>
      </c>
      <c r="I20" s="7" t="s">
        <v>4538</v>
      </c>
      <c r="J20" s="516">
        <v>5503.201</v>
      </c>
      <c r="K20" s="15">
        <v>2146.2399999999998</v>
      </c>
      <c r="L20" s="15">
        <v>11183</v>
      </c>
      <c r="M20" s="8">
        <v>0.19192000000000001</v>
      </c>
      <c r="N20" s="110">
        <f>ROUND(Table1[[#This Row],[Exp-Value]],2)</f>
        <v>34742704.25</v>
      </c>
      <c r="O20" s="110">
        <v>2338156.75</v>
      </c>
      <c r="P20" s="7"/>
      <c r="S20" s="7"/>
      <c r="U20" s="7"/>
      <c r="V20" s="644"/>
      <c r="Y20" s="11">
        <f t="shared" si="0"/>
        <v>0</v>
      </c>
      <c r="Z20" s="4"/>
    </row>
    <row r="21" spans="1:26" x14ac:dyDescent="0.25">
      <c r="A21" s="20">
        <v>20</v>
      </c>
      <c r="B21" s="68" t="s">
        <v>4549</v>
      </c>
      <c r="C21" t="s">
        <v>4545</v>
      </c>
      <c r="D21" s="6" t="str">
        <f>IF(Table1[[#This Row],[Exp.GD]]&lt;&gt;"",LEFT(Table1[[#This Row],[Exp.GD]],(LEN(Table1[[#This Row],[Exp.GD]])-11)),"")</f>
        <v>KPEX-SB-135918</v>
      </c>
      <c r="E21" s="13">
        <f>IF(Table1[[#This Row],[Exp.GD]]&lt;&gt;"",VALUE(RIGHT(Table1[[#This Row],[Exp.GD]],10)),"")</f>
        <v>45034</v>
      </c>
      <c r="F21" s="378" t="s">
        <v>4553</v>
      </c>
      <c r="G21" s="36">
        <v>34742704.254699998</v>
      </c>
      <c r="H21" s="851">
        <v>20160</v>
      </c>
      <c r="I21" s="7" t="s">
        <v>2499</v>
      </c>
      <c r="J21" s="516">
        <v>2701.12</v>
      </c>
      <c r="K21" s="15">
        <v>2898.5</v>
      </c>
      <c r="L21" s="15">
        <v>2635</v>
      </c>
      <c r="M21" s="8">
        <v>1.1000000000000001</v>
      </c>
      <c r="N21" s="110">
        <f>ROUND(Table1[[#This Row],[Exp-Value]],2)</f>
        <v>34742704.25</v>
      </c>
      <c r="O21" s="110">
        <v>1883338.31</v>
      </c>
      <c r="P21" s="7"/>
      <c r="R21" s="7"/>
      <c r="S21" s="7"/>
      <c r="T21" s="7"/>
      <c r="U21" s="7"/>
      <c r="V21" s="644"/>
      <c r="Y21" s="11">
        <f t="shared" si="0"/>
        <v>0</v>
      </c>
      <c r="Z21" s="4"/>
    </row>
    <row r="22" spans="1:26" x14ac:dyDescent="0.25">
      <c r="A22" s="20">
        <v>21</v>
      </c>
      <c r="B22" s="68" t="s">
        <v>4549</v>
      </c>
      <c r="C22" t="s">
        <v>4545</v>
      </c>
      <c r="D22" s="6" t="str">
        <f>IF(Table1[[#This Row],[Exp.GD]]&lt;&gt;"",LEFT(Table1[[#This Row],[Exp.GD]],(LEN(Table1[[#This Row],[Exp.GD]])-11)),"")</f>
        <v>KPEX-SB-135918</v>
      </c>
      <c r="E22" s="13">
        <f>IF(Table1[[#This Row],[Exp.GD]]&lt;&gt;"",VALUE(RIGHT(Table1[[#This Row],[Exp.GD]],10)),"")</f>
        <v>45034</v>
      </c>
      <c r="F22" s="378" t="s">
        <v>4553</v>
      </c>
      <c r="G22" s="36">
        <v>34742704.254699998</v>
      </c>
      <c r="H22" s="851">
        <v>20160</v>
      </c>
      <c r="I22" s="7" t="s">
        <v>4299</v>
      </c>
      <c r="J22" s="516">
        <v>2847</v>
      </c>
      <c r="K22" s="15">
        <v>79.05</v>
      </c>
      <c r="L22" s="15">
        <v>2635</v>
      </c>
      <c r="M22" s="8">
        <v>0.03</v>
      </c>
      <c r="N22" s="110">
        <f>ROUND(Table1[[#This Row],[Exp-Value]],2)</f>
        <v>34742704.25</v>
      </c>
      <c r="O22" s="110">
        <v>51363.77</v>
      </c>
      <c r="T22" s="7"/>
      <c r="V22" s="486"/>
      <c r="Y22" s="11">
        <f t="shared" si="0"/>
        <v>0</v>
      </c>
      <c r="Z22" s="4"/>
    </row>
    <row r="23" spans="1:26" x14ac:dyDescent="0.25">
      <c r="A23" s="20">
        <v>22</v>
      </c>
      <c r="B23" s="68" t="s">
        <v>4549</v>
      </c>
      <c r="C23" t="s">
        <v>4545</v>
      </c>
      <c r="D23" s="6" t="str">
        <f>IF(Table1[[#This Row],[Exp.GD]]&lt;&gt;"",LEFT(Table1[[#This Row],[Exp.GD]],(LEN(Table1[[#This Row],[Exp.GD]])-11)),"")</f>
        <v>KPEX-SB-135918</v>
      </c>
      <c r="E23" s="13">
        <f>IF(Table1[[#This Row],[Exp.GD]]&lt;&gt;"",VALUE(RIGHT(Table1[[#This Row],[Exp.GD]],10)),"")</f>
        <v>45034</v>
      </c>
      <c r="F23" s="378" t="s">
        <v>4553</v>
      </c>
      <c r="G23" s="36">
        <v>34742704.254699998</v>
      </c>
      <c r="H23" s="851">
        <v>20160</v>
      </c>
      <c r="I23" s="7" t="s">
        <v>4539</v>
      </c>
      <c r="J23" s="516">
        <v>2915.11</v>
      </c>
      <c r="K23" s="15">
        <v>105.4</v>
      </c>
      <c r="L23" s="15">
        <v>2635</v>
      </c>
      <c r="M23" s="8">
        <v>0.04</v>
      </c>
      <c r="N23" s="110">
        <f>ROUND(Table1[[#This Row],[Exp-Value]],2)</f>
        <v>34742704.25</v>
      </c>
      <c r="O23" s="110">
        <v>68485.03</v>
      </c>
      <c r="T23" s="7"/>
      <c r="V23" s="486"/>
      <c r="Y23" s="11">
        <f t="shared" si="0"/>
        <v>0</v>
      </c>
      <c r="Z23" s="4"/>
    </row>
    <row r="24" spans="1:26" x14ac:dyDescent="0.25">
      <c r="A24" s="20">
        <v>23</v>
      </c>
      <c r="B24" s="68" t="s">
        <v>4549</v>
      </c>
      <c r="C24" t="s">
        <v>4545</v>
      </c>
      <c r="D24" s="6" t="str">
        <f>IF(Table1[[#This Row],[Exp.GD]]&lt;&gt;"",LEFT(Table1[[#This Row],[Exp.GD]],(LEN(Table1[[#This Row],[Exp.GD]])-11)),"")</f>
        <v>KPEX-SB-135918</v>
      </c>
      <c r="E24" s="13">
        <f>IF(Table1[[#This Row],[Exp.GD]]&lt;&gt;"",VALUE(RIGHT(Table1[[#This Row],[Exp.GD]],10)),"")</f>
        <v>45034</v>
      </c>
      <c r="F24" s="378" t="s">
        <v>4553</v>
      </c>
      <c r="G24" s="36">
        <v>34742704.254699998</v>
      </c>
      <c r="H24" s="851">
        <v>20160</v>
      </c>
      <c r="I24" s="7" t="s">
        <v>4541</v>
      </c>
      <c r="J24" s="516">
        <v>3905.3</v>
      </c>
      <c r="K24" s="15">
        <v>105.4</v>
      </c>
      <c r="L24" s="15">
        <v>2635</v>
      </c>
      <c r="M24" s="8">
        <v>0.04</v>
      </c>
      <c r="N24" s="110">
        <f>ROUND(Table1[[#This Row],[Exp-Value]],2)</f>
        <v>34742704.25</v>
      </c>
      <c r="O24" s="110">
        <v>68485.03</v>
      </c>
      <c r="T24" s="7"/>
      <c r="V24" s="486"/>
      <c r="Y24" s="11">
        <f t="shared" si="0"/>
        <v>0</v>
      </c>
      <c r="Z24" s="4"/>
    </row>
    <row r="25" spans="1:26" x14ac:dyDescent="0.25">
      <c r="A25" s="20">
        <v>24</v>
      </c>
      <c r="B25" s="68" t="s">
        <v>4549</v>
      </c>
      <c r="C25" t="s">
        <v>4545</v>
      </c>
      <c r="D25" s="6" t="str">
        <f>IF(Table1[[#This Row],[Exp.GD]]&lt;&gt;"",LEFT(Table1[[#This Row],[Exp.GD]],(LEN(Table1[[#This Row],[Exp.GD]])-11)),"")</f>
        <v>KPEX-SB-135918</v>
      </c>
      <c r="E25" s="13">
        <f>IF(Table1[[#This Row],[Exp.GD]]&lt;&gt;"",VALUE(RIGHT(Table1[[#This Row],[Exp.GD]],10)),"")</f>
        <v>45034</v>
      </c>
      <c r="F25" s="378" t="s">
        <v>4553</v>
      </c>
      <c r="G25" s="36">
        <v>34742704.254699998</v>
      </c>
      <c r="H25" s="851">
        <v>20160</v>
      </c>
      <c r="I25" s="7" t="s">
        <v>4421</v>
      </c>
      <c r="J25" s="516">
        <v>5201.009</v>
      </c>
      <c r="K25" s="15">
        <v>102.0333</v>
      </c>
      <c r="L25" s="15">
        <v>210.44</v>
      </c>
      <c r="M25" s="8">
        <v>0.48485</v>
      </c>
      <c r="N25" s="110">
        <f>ROUND(Table1[[#This Row],[Exp-Value]],2)</f>
        <v>34742704.25</v>
      </c>
      <c r="O25" s="110">
        <v>66297.47</v>
      </c>
      <c r="T25" s="7"/>
      <c r="V25" s="486"/>
      <c r="Y25" s="11">
        <f t="shared" si="0"/>
        <v>0</v>
      </c>
      <c r="Z25" s="4"/>
    </row>
    <row r="26" spans="1:26" x14ac:dyDescent="0.25">
      <c r="A26" s="20">
        <v>25</v>
      </c>
      <c r="B26" s="68" t="s">
        <v>4549</v>
      </c>
      <c r="C26" t="s">
        <v>4545</v>
      </c>
      <c r="D26" s="6" t="str">
        <f>IF(Table1[[#This Row],[Exp.GD]]&lt;&gt;"",LEFT(Table1[[#This Row],[Exp.GD]],(LEN(Table1[[#This Row],[Exp.GD]])-11)),"")</f>
        <v>KPEX-SB-135918</v>
      </c>
      <c r="E26" s="13">
        <f>IF(Table1[[#This Row],[Exp.GD]]&lt;&gt;"",VALUE(RIGHT(Table1[[#This Row],[Exp.GD]],10)),"")</f>
        <v>45034</v>
      </c>
      <c r="F26" s="378" t="s">
        <v>4553</v>
      </c>
      <c r="G26" s="36">
        <v>34742704.254699998</v>
      </c>
      <c r="H26" s="851">
        <v>20160</v>
      </c>
      <c r="I26" s="7" t="s">
        <v>4542</v>
      </c>
      <c r="J26" s="516">
        <v>5201.009</v>
      </c>
      <c r="K26" s="15">
        <v>1175.55</v>
      </c>
      <c r="L26" s="15">
        <v>2424.56</v>
      </c>
      <c r="M26" s="8">
        <v>0.48485</v>
      </c>
      <c r="N26" s="110">
        <f>ROUND(Table1[[#This Row],[Exp-Value]],2)</f>
        <v>34742704.25</v>
      </c>
      <c r="O26" s="110">
        <v>763829</v>
      </c>
      <c r="R26" s="7"/>
      <c r="T26" s="7"/>
      <c r="V26" s="486"/>
      <c r="Y26" s="11">
        <f t="shared" si="0"/>
        <v>0</v>
      </c>
      <c r="Z26" s="4"/>
    </row>
    <row r="27" spans="1:26" x14ac:dyDescent="0.25">
      <c r="A27" s="20">
        <v>26</v>
      </c>
      <c r="B27" s="68" t="s">
        <v>4549</v>
      </c>
      <c r="C27" s="14" t="s">
        <v>4545</v>
      </c>
      <c r="D27" s="6" t="str">
        <f>IF(Table1[[#This Row],[Exp.GD]]&lt;&gt;"",LEFT(Table1[[#This Row],[Exp.GD]],(LEN(Table1[[#This Row],[Exp.GD]])-11)),"")</f>
        <v>KPEX-SB-135918</v>
      </c>
      <c r="E27" s="13">
        <f>IF(Table1[[#This Row],[Exp.GD]]&lt;&gt;"",VALUE(RIGHT(Table1[[#This Row],[Exp.GD]],10)),"")</f>
        <v>45034</v>
      </c>
      <c r="F27" s="378" t="s">
        <v>4553</v>
      </c>
      <c r="G27" s="36">
        <v>34742704.254699998</v>
      </c>
      <c r="H27" s="851">
        <v>20160</v>
      </c>
      <c r="I27" s="7" t="s">
        <v>4538</v>
      </c>
      <c r="J27" s="516">
        <v>5503.201</v>
      </c>
      <c r="K27" s="15">
        <v>1384.03</v>
      </c>
      <c r="L27" s="15">
        <v>2635</v>
      </c>
      <c r="M27" s="8">
        <v>0.52524999999999999</v>
      </c>
      <c r="N27" s="110">
        <f>ROUND(Table1[[#This Row],[Exp-Value]],2)</f>
        <v>34742704.25</v>
      </c>
      <c r="O27" s="110">
        <v>899291.61</v>
      </c>
      <c r="T27" s="7"/>
      <c r="V27" s="486"/>
      <c r="Y27" s="11">
        <f t="shared" si="0"/>
        <v>0</v>
      </c>
      <c r="Z27" s="4"/>
    </row>
    <row r="28" spans="1:26" x14ac:dyDescent="0.25">
      <c r="A28" s="20">
        <v>27</v>
      </c>
      <c r="B28" s="68" t="s">
        <v>4549</v>
      </c>
      <c r="C28" s="14" t="s">
        <v>4545</v>
      </c>
      <c r="D28" s="6" t="str">
        <f>IF(Table1[[#This Row],[Exp.GD]]&lt;&gt;"",LEFT(Table1[[#This Row],[Exp.GD]],(LEN(Table1[[#This Row],[Exp.GD]])-11)),"")</f>
        <v>KPEX-SB-135918</v>
      </c>
      <c r="E28" s="13">
        <f>IF(Table1[[#This Row],[Exp.GD]]&lt;&gt;"",VALUE(RIGHT(Table1[[#This Row],[Exp.GD]],10)),"")</f>
        <v>45034</v>
      </c>
      <c r="F28" s="378" t="s">
        <v>4553</v>
      </c>
      <c r="G28" s="36">
        <v>34742704.254699998</v>
      </c>
      <c r="H28" s="851">
        <v>20160</v>
      </c>
      <c r="I28" s="7" t="s">
        <v>4557</v>
      </c>
      <c r="J28" s="516">
        <v>8523.5990000000002</v>
      </c>
      <c r="K28" s="15">
        <v>3040</v>
      </c>
      <c r="L28" s="15">
        <v>3040</v>
      </c>
      <c r="M28" s="8">
        <v>1</v>
      </c>
      <c r="N28" s="110">
        <f>ROUND(Table1[[#This Row],[Exp-Value]],2)</f>
        <v>34742704.25</v>
      </c>
      <c r="O28" s="110">
        <v>1975279.79</v>
      </c>
      <c r="T28" s="7"/>
      <c r="V28" s="486"/>
      <c r="Y28" s="11">
        <f t="shared" si="0"/>
        <v>0</v>
      </c>
      <c r="Z28" s="4"/>
    </row>
    <row r="29" spans="1:26" x14ac:dyDescent="0.25">
      <c r="A29" s="20">
        <v>28</v>
      </c>
      <c r="B29" s="68" t="s">
        <v>4549</v>
      </c>
      <c r="C29" s="14" t="s">
        <v>4545</v>
      </c>
      <c r="D29" s="6" t="str">
        <f>IF(Table1[[#This Row],[Exp.GD]]&lt;&gt;"",LEFT(Table1[[#This Row],[Exp.GD]],(LEN(Table1[[#This Row],[Exp.GD]])-11)),"")</f>
        <v>KPEX-SB-135918</v>
      </c>
      <c r="E29" s="13">
        <f>IF(Table1[[#This Row],[Exp.GD]]&lt;&gt;"",VALUE(RIGHT(Table1[[#This Row],[Exp.GD]],10)),"")</f>
        <v>45034</v>
      </c>
      <c r="F29" s="378" t="s">
        <v>4553</v>
      </c>
      <c r="G29" s="36">
        <v>34742704.254699998</v>
      </c>
      <c r="H29" s="851">
        <v>20160</v>
      </c>
      <c r="I29" s="7" t="s">
        <v>2499</v>
      </c>
      <c r="J29" s="516">
        <v>2701.12</v>
      </c>
      <c r="K29" s="15">
        <v>916.3</v>
      </c>
      <c r="L29" s="15">
        <v>833</v>
      </c>
      <c r="M29" s="8">
        <v>1.1000000000000001</v>
      </c>
      <c r="N29" s="110">
        <f>ROUND(Table1[[#This Row],[Exp-Value]],2)</f>
        <v>34742704.25</v>
      </c>
      <c r="O29" s="110">
        <v>210588.72</v>
      </c>
      <c r="V29" s="486"/>
      <c r="Y29" s="11">
        <f t="shared" si="0"/>
        <v>0</v>
      </c>
      <c r="Z29" s="4"/>
    </row>
    <row r="30" spans="1:26" x14ac:dyDescent="0.25">
      <c r="A30" s="20">
        <v>29</v>
      </c>
      <c r="B30" s="68" t="s">
        <v>4549</v>
      </c>
      <c r="C30" s="14" t="s">
        <v>4545</v>
      </c>
      <c r="D30" s="6" t="str">
        <f>IF(Table1[[#This Row],[Exp.GD]]&lt;&gt;"",LEFT(Table1[[#This Row],[Exp.GD]],(LEN(Table1[[#This Row],[Exp.GD]])-11)),"")</f>
        <v>KPEX-SB-135918</v>
      </c>
      <c r="E30" s="13">
        <f>IF(Table1[[#This Row],[Exp.GD]]&lt;&gt;"",VALUE(RIGHT(Table1[[#This Row],[Exp.GD]],10)),"")</f>
        <v>45034</v>
      </c>
      <c r="F30" s="378" t="s">
        <v>4553</v>
      </c>
      <c r="G30" s="36">
        <v>34742704.254699998</v>
      </c>
      <c r="H30" s="851">
        <v>20160</v>
      </c>
      <c r="I30" s="7" t="s">
        <v>4299</v>
      </c>
      <c r="J30" s="516">
        <v>2847</v>
      </c>
      <c r="K30" s="15">
        <v>24.99</v>
      </c>
      <c r="L30" s="15">
        <v>833</v>
      </c>
      <c r="M30" s="8">
        <v>0.03</v>
      </c>
      <c r="N30" s="110">
        <f>ROUND(Table1[[#This Row],[Exp-Value]],2)</f>
        <v>34742704.25</v>
      </c>
      <c r="O30" s="110">
        <v>5743.33</v>
      </c>
      <c r="V30" s="486"/>
      <c r="Y30" s="11">
        <f t="shared" si="0"/>
        <v>0</v>
      </c>
      <c r="Z30" s="4"/>
    </row>
    <row r="31" spans="1:26" x14ac:dyDescent="0.25">
      <c r="A31" s="20">
        <v>30</v>
      </c>
      <c r="B31" s="68" t="s">
        <v>4549</v>
      </c>
      <c r="C31" s="14" t="s">
        <v>4545</v>
      </c>
      <c r="D31" s="6" t="str">
        <f>IF(Table1[[#This Row],[Exp.GD]]&lt;&gt;"",LEFT(Table1[[#This Row],[Exp.GD]],(LEN(Table1[[#This Row],[Exp.GD]])-11)),"")</f>
        <v>KPEX-SB-135918</v>
      </c>
      <c r="E31" s="13">
        <f>IF(Table1[[#This Row],[Exp.GD]]&lt;&gt;"",VALUE(RIGHT(Table1[[#This Row],[Exp.GD]],10)),"")</f>
        <v>45034</v>
      </c>
      <c r="F31" s="378" t="s">
        <v>4553</v>
      </c>
      <c r="G31" s="36">
        <v>34742704.254699998</v>
      </c>
      <c r="H31" s="851">
        <v>20160</v>
      </c>
      <c r="I31" s="7" t="s">
        <v>4539</v>
      </c>
      <c r="J31" s="516">
        <v>2915.11</v>
      </c>
      <c r="K31" s="15">
        <v>33.32</v>
      </c>
      <c r="L31" s="15">
        <v>833</v>
      </c>
      <c r="M31" s="8">
        <v>0.04</v>
      </c>
      <c r="N31" s="110">
        <f>ROUND(Table1[[#This Row],[Exp-Value]],2)</f>
        <v>34742704.25</v>
      </c>
      <c r="O31" s="110">
        <v>7657.77</v>
      </c>
      <c r="V31" s="486"/>
      <c r="Y31" s="11">
        <f t="shared" si="0"/>
        <v>0</v>
      </c>
      <c r="Z31" s="4"/>
    </row>
    <row r="32" spans="1:26" x14ac:dyDescent="0.25">
      <c r="A32" s="20">
        <v>31</v>
      </c>
      <c r="B32" s="68" t="s">
        <v>4549</v>
      </c>
      <c r="C32" s="14" t="s">
        <v>4545</v>
      </c>
      <c r="D32" s="6" t="str">
        <f>IF(Table1[[#This Row],[Exp.GD]]&lt;&gt;"",LEFT(Table1[[#This Row],[Exp.GD]],(LEN(Table1[[#This Row],[Exp.GD]])-11)),"")</f>
        <v>KPEX-SB-135918</v>
      </c>
      <c r="E32" s="13">
        <f>IF(Table1[[#This Row],[Exp.GD]]&lt;&gt;"",VALUE(RIGHT(Table1[[#This Row],[Exp.GD]],10)),"")</f>
        <v>45034</v>
      </c>
      <c r="F32" s="378" t="s">
        <v>4553</v>
      </c>
      <c r="G32" s="36">
        <v>34742704.254699998</v>
      </c>
      <c r="H32" s="851">
        <v>20160</v>
      </c>
      <c r="I32" s="7" t="s">
        <v>4541</v>
      </c>
      <c r="J32" s="516">
        <v>3905.3</v>
      </c>
      <c r="K32" s="15">
        <v>33.32</v>
      </c>
      <c r="L32" s="15">
        <v>833</v>
      </c>
      <c r="M32" s="8">
        <v>0.04</v>
      </c>
      <c r="N32" s="110">
        <f>ROUND(Table1[[#This Row],[Exp-Value]],2)</f>
        <v>34742704.25</v>
      </c>
      <c r="O32" s="110">
        <v>7657.77</v>
      </c>
      <c r="V32" s="486"/>
      <c r="Y32" s="11">
        <f t="shared" si="0"/>
        <v>0</v>
      </c>
      <c r="Z32" s="4"/>
    </row>
    <row r="33" spans="1:26" x14ac:dyDescent="0.25">
      <c r="A33" s="20">
        <v>32</v>
      </c>
      <c r="B33" s="68" t="s">
        <v>4549</v>
      </c>
      <c r="C33" s="14" t="s">
        <v>4545</v>
      </c>
      <c r="D33" s="6" t="str">
        <f>IF(Table1[[#This Row],[Exp.GD]]&lt;&gt;"",LEFT(Table1[[#This Row],[Exp.GD]],(LEN(Table1[[#This Row],[Exp.GD]])-11)),"")</f>
        <v>KPEX-SB-135918</v>
      </c>
      <c r="E33" s="13">
        <f>IF(Table1[[#This Row],[Exp.GD]]&lt;&gt;"",VALUE(RIGHT(Table1[[#This Row],[Exp.GD]],10)),"")</f>
        <v>45034</v>
      </c>
      <c r="F33" s="378" t="s">
        <v>4553</v>
      </c>
      <c r="G33" s="36">
        <v>34742704.254699998</v>
      </c>
      <c r="H33" s="851">
        <v>20160</v>
      </c>
      <c r="I33" s="7" t="s">
        <v>4542</v>
      </c>
      <c r="J33" s="516">
        <v>5201.009</v>
      </c>
      <c r="K33" s="15">
        <v>403.88</v>
      </c>
      <c r="L33" s="15">
        <v>833</v>
      </c>
      <c r="M33" s="8">
        <v>0.48485</v>
      </c>
      <c r="N33" s="110">
        <f>ROUND(Table1[[#This Row],[Exp-Value]],2)</f>
        <v>34742704.25</v>
      </c>
      <c r="O33" s="110">
        <v>92821.75</v>
      </c>
      <c r="V33" s="486"/>
      <c r="Y33" s="11">
        <f t="shared" si="0"/>
        <v>0</v>
      </c>
      <c r="Z33" s="4"/>
    </row>
    <row r="34" spans="1:26" x14ac:dyDescent="0.25">
      <c r="A34" s="20">
        <v>33</v>
      </c>
      <c r="B34" s="68" t="s">
        <v>4549</v>
      </c>
      <c r="C34" s="14" t="s">
        <v>4545</v>
      </c>
      <c r="D34" s="6" t="str">
        <f>IF(Table1[[#This Row],[Exp.GD]]&lt;&gt;"",LEFT(Table1[[#This Row],[Exp.GD]],(LEN(Table1[[#This Row],[Exp.GD]])-11)),"")</f>
        <v>KPEX-SB-135918</v>
      </c>
      <c r="E34" s="13">
        <f>IF(Table1[[#This Row],[Exp.GD]]&lt;&gt;"",VALUE(RIGHT(Table1[[#This Row],[Exp.GD]],10)),"")</f>
        <v>45034</v>
      </c>
      <c r="F34" s="378" t="s">
        <v>4553</v>
      </c>
      <c r="G34" s="36">
        <v>34742704.254699998</v>
      </c>
      <c r="H34" s="851">
        <v>20160</v>
      </c>
      <c r="I34" s="7" t="s">
        <v>4538</v>
      </c>
      <c r="J34" s="516">
        <v>5503.201</v>
      </c>
      <c r="K34" s="15">
        <v>437.54</v>
      </c>
      <c r="L34" s="15">
        <v>833</v>
      </c>
      <c r="M34" s="8">
        <v>0.52524999999999999</v>
      </c>
      <c r="N34" s="110">
        <f>ROUND(Table1[[#This Row],[Exp-Value]],2)</f>
        <v>34742704.25</v>
      </c>
      <c r="O34" s="110">
        <v>100557.66</v>
      </c>
      <c r="V34" s="486"/>
      <c r="Y34" s="11">
        <f t="shared" ref="Y34:Y58" si="1">IF(S34&lt;&gt;0,ROUND($W$1*S34/SUM(S:S),2),0)</f>
        <v>0</v>
      </c>
      <c r="Z34" s="4"/>
    </row>
    <row r="35" spans="1:26" x14ac:dyDescent="0.25">
      <c r="A35" s="20">
        <v>34</v>
      </c>
      <c r="B35" s="68" t="s">
        <v>4549</v>
      </c>
      <c r="C35" s="14" t="s">
        <v>4545</v>
      </c>
      <c r="D35" s="6" t="str">
        <f>IF(Table1[[#This Row],[Exp.GD]]&lt;&gt;"",LEFT(Table1[[#This Row],[Exp.GD]],(LEN(Table1[[#This Row],[Exp.GD]])-11)),"")</f>
        <v>KPEX-SB-135918</v>
      </c>
      <c r="E35" s="13">
        <f>IF(Table1[[#This Row],[Exp.GD]]&lt;&gt;"",VALUE(RIGHT(Table1[[#This Row],[Exp.GD]],10)),"")</f>
        <v>45034</v>
      </c>
      <c r="F35" s="378" t="s">
        <v>4553</v>
      </c>
      <c r="G35" s="36">
        <v>34742704.254699998</v>
      </c>
      <c r="H35" s="851">
        <v>20160</v>
      </c>
      <c r="I35" s="7" t="s">
        <v>4557</v>
      </c>
      <c r="J35" s="516">
        <v>8523.5990000000002</v>
      </c>
      <c r="K35" s="15">
        <v>6500</v>
      </c>
      <c r="L35" s="15">
        <v>6500</v>
      </c>
      <c r="M35" s="8">
        <v>1</v>
      </c>
      <c r="N35" s="110">
        <f>ROUND(Table1[[#This Row],[Exp-Value]],2)</f>
        <v>34742704.25</v>
      </c>
      <c r="O35" s="110">
        <v>1493863</v>
      </c>
      <c r="V35" s="486"/>
      <c r="Y35" s="11">
        <f t="shared" si="1"/>
        <v>0</v>
      </c>
      <c r="Z35" s="4"/>
    </row>
    <row r="36" spans="1:26" x14ac:dyDescent="0.25">
      <c r="A36" s="20">
        <v>35</v>
      </c>
      <c r="B36" s="68" t="s">
        <v>4548</v>
      </c>
      <c r="C36" s="14" t="s">
        <v>4544</v>
      </c>
      <c r="D36" s="6" t="str">
        <f>IF(Table1[[#This Row],[Exp.GD]]&lt;&gt;"",LEFT(Table1[[#This Row],[Exp.GD]],(LEN(Table1[[#This Row],[Exp.GD]])-11)),"")</f>
        <v>KPEX-SB-135914</v>
      </c>
      <c r="E36" s="13">
        <f>IF(Table1[[#This Row],[Exp.GD]]&lt;&gt;"",VALUE(RIGHT(Table1[[#This Row],[Exp.GD]],10)),"")</f>
        <v>45034</v>
      </c>
      <c r="F36" s="378" t="s">
        <v>4554</v>
      </c>
      <c r="G36" s="36">
        <v>39696892.1646</v>
      </c>
      <c r="H36" s="851">
        <v>23255</v>
      </c>
      <c r="I36" s="7" t="s">
        <v>2499</v>
      </c>
      <c r="J36" s="516">
        <v>2701.12</v>
      </c>
      <c r="K36" s="15">
        <v>6792.5</v>
      </c>
      <c r="L36" s="15">
        <v>6175</v>
      </c>
      <c r="M36" s="8">
        <v>1.1000000000000001</v>
      </c>
      <c r="N36" s="110">
        <f>ROUND(Table1[[#This Row],[Exp-Value]],2)</f>
        <v>39696892.159999996</v>
      </c>
      <c r="O36" s="110">
        <v>7984723.5700000003</v>
      </c>
      <c r="R36" s="7"/>
      <c r="V36" s="486"/>
      <c r="Y36" s="11">
        <f t="shared" si="1"/>
        <v>0</v>
      </c>
      <c r="Z36" s="4"/>
    </row>
    <row r="37" spans="1:26" x14ac:dyDescent="0.25">
      <c r="A37" s="20">
        <v>36</v>
      </c>
      <c r="B37" s="68" t="s">
        <v>4548</v>
      </c>
      <c r="C37" s="14" t="s">
        <v>4544</v>
      </c>
      <c r="D37" s="6" t="str">
        <f>IF(Table1[[#This Row],[Exp.GD]]&lt;&gt;"",LEFT(Table1[[#This Row],[Exp.GD]],(LEN(Table1[[#This Row],[Exp.GD]])-11)),"")</f>
        <v>KPEX-SB-135914</v>
      </c>
      <c r="E37" s="13">
        <f>IF(Table1[[#This Row],[Exp.GD]]&lt;&gt;"",VALUE(RIGHT(Table1[[#This Row],[Exp.GD]],10)),"")</f>
        <v>45034</v>
      </c>
      <c r="F37" s="378" t="s">
        <v>4554</v>
      </c>
      <c r="G37" s="36">
        <v>39696892.1646</v>
      </c>
      <c r="H37" s="851">
        <v>23255</v>
      </c>
      <c r="I37" s="7" t="s">
        <v>4299</v>
      </c>
      <c r="J37" s="516">
        <v>2847</v>
      </c>
      <c r="K37" s="15">
        <v>185.25</v>
      </c>
      <c r="L37" s="850">
        <v>6175</v>
      </c>
      <c r="M37" s="8">
        <v>0.03</v>
      </c>
      <c r="N37" s="110">
        <f>ROUND(Table1[[#This Row],[Exp-Value]],2)</f>
        <v>39696892.159999996</v>
      </c>
      <c r="O37" s="110">
        <v>217765.19</v>
      </c>
      <c r="R37" s="7"/>
      <c r="V37" s="486"/>
      <c r="Y37" s="11">
        <f t="shared" si="1"/>
        <v>0</v>
      </c>
      <c r="Z37" s="4"/>
    </row>
    <row r="38" spans="1:26" x14ac:dyDescent="0.25">
      <c r="A38" s="20">
        <v>37</v>
      </c>
      <c r="B38" s="68" t="s">
        <v>4548</v>
      </c>
      <c r="C38" s="14" t="s">
        <v>4544</v>
      </c>
      <c r="D38" s="6" t="str">
        <f>IF(Table1[[#This Row],[Exp.GD]]&lt;&gt;"",LEFT(Table1[[#This Row],[Exp.GD]],(LEN(Table1[[#This Row],[Exp.GD]])-11)),"")</f>
        <v>KPEX-SB-135914</v>
      </c>
      <c r="E38" s="13">
        <f>IF(Table1[[#This Row],[Exp.GD]]&lt;&gt;"",VALUE(RIGHT(Table1[[#This Row],[Exp.GD]],10)),"")</f>
        <v>45034</v>
      </c>
      <c r="F38" s="378" t="s">
        <v>4554</v>
      </c>
      <c r="G38" s="36">
        <v>39696892.1646</v>
      </c>
      <c r="H38" s="851">
        <v>23255</v>
      </c>
      <c r="I38" s="7" t="s">
        <v>4539</v>
      </c>
      <c r="J38" s="516">
        <v>2915.11</v>
      </c>
      <c r="K38" s="15">
        <v>247</v>
      </c>
      <c r="L38" s="15">
        <v>6175</v>
      </c>
      <c r="M38" s="8">
        <v>0.04</v>
      </c>
      <c r="N38" s="110">
        <f>ROUND(Table1[[#This Row],[Exp-Value]],2)</f>
        <v>39696892.159999996</v>
      </c>
      <c r="O38" s="110">
        <v>290353.58</v>
      </c>
      <c r="Y38" s="11">
        <f t="shared" si="1"/>
        <v>0</v>
      </c>
    </row>
    <row r="39" spans="1:26" x14ac:dyDescent="0.25">
      <c r="A39" s="20">
        <v>38</v>
      </c>
      <c r="B39" s="68" t="s">
        <v>4548</v>
      </c>
      <c r="C39" t="s">
        <v>4544</v>
      </c>
      <c r="D39" s="6" t="str">
        <f>IF(Table1[[#This Row],[Exp.GD]]&lt;&gt;"",LEFT(Table1[[#This Row],[Exp.GD]],(LEN(Table1[[#This Row],[Exp.GD]])-11)),"")</f>
        <v>KPEX-SB-135914</v>
      </c>
      <c r="E39" s="13">
        <f>IF(Table1[[#This Row],[Exp.GD]]&lt;&gt;"",VALUE(RIGHT(Table1[[#This Row],[Exp.GD]],10)),"")</f>
        <v>45034</v>
      </c>
      <c r="F39" s="378" t="s">
        <v>4554</v>
      </c>
      <c r="G39" s="36">
        <v>39696892.1646</v>
      </c>
      <c r="H39" s="851">
        <v>23255</v>
      </c>
      <c r="I39" s="7" t="s">
        <v>4541</v>
      </c>
      <c r="J39" s="516">
        <v>3905.3</v>
      </c>
      <c r="K39" s="15">
        <v>247</v>
      </c>
      <c r="L39" s="15">
        <v>6175</v>
      </c>
      <c r="M39" s="8">
        <v>0.04</v>
      </c>
      <c r="N39" s="110">
        <f>ROUND(Table1[[#This Row],[Exp-Value]],2)</f>
        <v>39696892.159999996</v>
      </c>
      <c r="O39" s="110">
        <v>290353.58</v>
      </c>
      <c r="Y39" s="11">
        <f t="shared" si="1"/>
        <v>0</v>
      </c>
      <c r="Z39" s="4"/>
    </row>
    <row r="40" spans="1:26" x14ac:dyDescent="0.25">
      <c r="A40" s="20">
        <v>39</v>
      </c>
      <c r="B40" s="68" t="s">
        <v>4548</v>
      </c>
      <c r="C40" t="s">
        <v>4544</v>
      </c>
      <c r="D40" s="6" t="str">
        <f>IF(Table1[[#This Row],[Exp.GD]]&lt;&gt;"",LEFT(Table1[[#This Row],[Exp.GD]],(LEN(Table1[[#This Row],[Exp.GD]])-11)),"")</f>
        <v>KPEX-SB-135914</v>
      </c>
      <c r="E40" s="13">
        <f>IF(Table1[[#This Row],[Exp.GD]]&lt;&gt;"",VALUE(RIGHT(Table1[[#This Row],[Exp.GD]],10)),"")</f>
        <v>45034</v>
      </c>
      <c r="F40" s="378" t="s">
        <v>4554</v>
      </c>
      <c r="G40" s="36">
        <v>39696892.1646</v>
      </c>
      <c r="H40" s="851">
        <v>23255</v>
      </c>
      <c r="I40" s="7" t="s">
        <v>4542</v>
      </c>
      <c r="J40" s="516">
        <v>5201.009</v>
      </c>
      <c r="K40" s="15">
        <v>6237.36</v>
      </c>
      <c r="L40" s="15">
        <v>6175</v>
      </c>
      <c r="M40" s="8">
        <v>1.0101</v>
      </c>
      <c r="N40" s="110">
        <f>ROUND(Table1[[#This Row],[Exp-Value]],2)</f>
        <v>39696892.159999996</v>
      </c>
      <c r="O40" s="110">
        <v>7332145.0700000003</v>
      </c>
      <c r="Y40" s="11">
        <f t="shared" si="1"/>
        <v>0</v>
      </c>
      <c r="Z40" s="4"/>
    </row>
    <row r="41" spans="1:26" x14ac:dyDescent="0.25">
      <c r="A41" s="20">
        <v>40</v>
      </c>
      <c r="B41" s="68" t="s">
        <v>4548</v>
      </c>
      <c r="C41" t="s">
        <v>4544</v>
      </c>
      <c r="D41" s="6" t="str">
        <f>IF(Table1[[#This Row],[Exp.GD]]&lt;&gt;"",LEFT(Table1[[#This Row],[Exp.GD]],(LEN(Table1[[#This Row],[Exp.GD]])-11)),"")</f>
        <v>KPEX-SB-135914</v>
      </c>
      <c r="E41" s="13">
        <f>IF(Table1[[#This Row],[Exp.GD]]&lt;&gt;"",VALUE(RIGHT(Table1[[#This Row],[Exp.GD]],10)),"")</f>
        <v>45034</v>
      </c>
      <c r="F41" s="378" t="s">
        <v>4554</v>
      </c>
      <c r="G41" s="36">
        <v>39696892.1646</v>
      </c>
      <c r="H41" s="851">
        <v>23255</v>
      </c>
      <c r="I41" s="7" t="s">
        <v>2499</v>
      </c>
      <c r="J41" s="516">
        <v>2701.12</v>
      </c>
      <c r="K41" s="15">
        <v>1391.5</v>
      </c>
      <c r="L41" s="15">
        <v>1265</v>
      </c>
      <c r="M41" s="8">
        <v>1.1000000000000001</v>
      </c>
      <c r="N41" s="110">
        <f>ROUND(Table1[[#This Row],[Exp-Value]],2)</f>
        <v>39696892.159999996</v>
      </c>
      <c r="O41" s="110">
        <v>2201719.0299999998</v>
      </c>
      <c r="Y41" s="11">
        <f t="shared" si="1"/>
        <v>0</v>
      </c>
      <c r="Z41" s="4"/>
    </row>
    <row r="42" spans="1:26" x14ac:dyDescent="0.25">
      <c r="A42" s="20">
        <v>41</v>
      </c>
      <c r="B42" s="68" t="s">
        <v>4548</v>
      </c>
      <c r="C42" t="s">
        <v>4544</v>
      </c>
      <c r="D42" s="6" t="str">
        <f>IF(Table1[[#This Row],[Exp.GD]]&lt;&gt;"",LEFT(Table1[[#This Row],[Exp.GD]],(LEN(Table1[[#This Row],[Exp.GD]])-11)),"")</f>
        <v>KPEX-SB-135914</v>
      </c>
      <c r="E42" s="13">
        <f>IF(Table1[[#This Row],[Exp.GD]]&lt;&gt;"",VALUE(RIGHT(Table1[[#This Row],[Exp.GD]],10)),"")</f>
        <v>45034</v>
      </c>
      <c r="F42" s="378" t="s">
        <v>4554</v>
      </c>
      <c r="G42" s="36">
        <v>39696892.1646</v>
      </c>
      <c r="H42" s="851">
        <v>23255</v>
      </c>
      <c r="I42" s="7" t="s">
        <v>4299</v>
      </c>
      <c r="J42" s="516">
        <v>2847</v>
      </c>
      <c r="K42" s="15">
        <v>37.950000000000003</v>
      </c>
      <c r="L42" s="15">
        <v>1265</v>
      </c>
      <c r="M42" s="8">
        <v>0.03</v>
      </c>
      <c r="N42" s="110">
        <f>ROUND(Table1[[#This Row],[Exp-Value]],2)</f>
        <v>39696892.159999996</v>
      </c>
      <c r="O42" s="110">
        <v>60046.879999999997</v>
      </c>
      <c r="R42" s="7"/>
      <c r="Y42" s="11">
        <f t="shared" si="1"/>
        <v>0</v>
      </c>
      <c r="Z42" s="4"/>
    </row>
    <row r="43" spans="1:26" x14ac:dyDescent="0.25">
      <c r="A43" s="20">
        <v>42</v>
      </c>
      <c r="B43" s="68" t="s">
        <v>4548</v>
      </c>
      <c r="C43" t="s">
        <v>4544</v>
      </c>
      <c r="D43" s="6" t="str">
        <f>IF(Table1[[#This Row],[Exp.GD]]&lt;&gt;"",LEFT(Table1[[#This Row],[Exp.GD]],(LEN(Table1[[#This Row],[Exp.GD]])-11)),"")</f>
        <v>KPEX-SB-135914</v>
      </c>
      <c r="E43" s="13">
        <f>IF(Table1[[#This Row],[Exp.GD]]&lt;&gt;"",VALUE(RIGHT(Table1[[#This Row],[Exp.GD]],10)),"")</f>
        <v>45034</v>
      </c>
      <c r="F43" s="378" t="s">
        <v>4554</v>
      </c>
      <c r="G43" s="36">
        <v>39696892.1646</v>
      </c>
      <c r="H43" s="851">
        <v>23255</v>
      </c>
      <c r="I43" s="7" t="s">
        <v>4539</v>
      </c>
      <c r="J43" s="516">
        <v>2915.11</v>
      </c>
      <c r="K43" s="15">
        <v>50.6</v>
      </c>
      <c r="L43" s="15">
        <v>1265</v>
      </c>
      <c r="M43" s="8">
        <v>0.04</v>
      </c>
      <c r="N43" s="110">
        <f>ROUND(Table1[[#This Row],[Exp-Value]],2)</f>
        <v>39696892.159999996</v>
      </c>
      <c r="O43" s="110">
        <v>80062.509999999995</v>
      </c>
      <c r="Y43" s="11">
        <f t="shared" si="1"/>
        <v>0</v>
      </c>
      <c r="Z43" s="4"/>
    </row>
    <row r="44" spans="1:26" x14ac:dyDescent="0.25">
      <c r="A44" s="20">
        <v>43</v>
      </c>
      <c r="B44" s="617" t="s">
        <v>4548</v>
      </c>
      <c r="C44" s="14" t="s">
        <v>4544</v>
      </c>
      <c r="D44" s="6" t="str">
        <f>IF(Table1[[#This Row],[Exp.GD]]&lt;&gt;"",LEFT(Table1[[#This Row],[Exp.GD]],(LEN(Table1[[#This Row],[Exp.GD]])-11)),"")</f>
        <v>KPEX-SB-135914</v>
      </c>
      <c r="E44" s="13">
        <f>IF(Table1[[#This Row],[Exp.GD]]&lt;&gt;"",VALUE(RIGHT(Table1[[#This Row],[Exp.GD]],10)),"")</f>
        <v>45034</v>
      </c>
      <c r="F44" s="378" t="s">
        <v>4554</v>
      </c>
      <c r="G44" s="36">
        <v>39696892.1646</v>
      </c>
      <c r="H44" s="851">
        <v>23255</v>
      </c>
      <c r="I44" s="7" t="s">
        <v>4541</v>
      </c>
      <c r="J44" s="516">
        <v>3905.3</v>
      </c>
      <c r="K44" s="15">
        <v>50.6</v>
      </c>
      <c r="L44" s="15">
        <v>1265</v>
      </c>
      <c r="M44" s="8">
        <v>0.04</v>
      </c>
      <c r="N44" s="110">
        <f>ROUND(Table1[[#This Row],[Exp-Value]],2)</f>
        <v>39696892.159999996</v>
      </c>
      <c r="O44" s="110">
        <v>80062.509999999995</v>
      </c>
      <c r="Y44" s="11">
        <f t="shared" si="1"/>
        <v>0</v>
      </c>
      <c r="Z44" s="4"/>
    </row>
    <row r="45" spans="1:26" x14ac:dyDescent="0.25">
      <c r="A45" s="20">
        <v>44</v>
      </c>
      <c r="B45" s="68" t="s">
        <v>4548</v>
      </c>
      <c r="C45" t="s">
        <v>4544</v>
      </c>
      <c r="D45" s="6" t="str">
        <f>IF(Table1[[#This Row],[Exp.GD]]&lt;&gt;"",LEFT(Table1[[#This Row],[Exp.GD]],(LEN(Table1[[#This Row],[Exp.GD]])-11)),"")</f>
        <v>KPEX-SB-135914</v>
      </c>
      <c r="E45" s="13">
        <f>IF(Table1[[#This Row],[Exp.GD]]&lt;&gt;"",VALUE(RIGHT(Table1[[#This Row],[Exp.GD]],10)),"")</f>
        <v>45034</v>
      </c>
      <c r="F45" s="378" t="s">
        <v>4554</v>
      </c>
      <c r="G45" s="36">
        <v>39696892.1646</v>
      </c>
      <c r="H45" s="851">
        <v>23255</v>
      </c>
      <c r="I45" s="7" t="s">
        <v>4542</v>
      </c>
      <c r="J45" s="516">
        <v>5201.009</v>
      </c>
      <c r="K45" s="15">
        <v>1277.78</v>
      </c>
      <c r="L45" s="15">
        <v>1265</v>
      </c>
      <c r="M45" s="8">
        <v>1.0101</v>
      </c>
      <c r="N45" s="110">
        <f>ROUND(Table1[[#This Row],[Exp-Value]],2)</f>
        <v>39696892.159999996</v>
      </c>
      <c r="O45" s="110">
        <v>2021784.07</v>
      </c>
      <c r="Y45" s="11">
        <f t="shared" si="1"/>
        <v>0</v>
      </c>
      <c r="Z45" s="4"/>
    </row>
    <row r="46" spans="1:26" x14ac:dyDescent="0.25">
      <c r="A46" s="20">
        <v>45</v>
      </c>
      <c r="B46" s="617" t="s">
        <v>4548</v>
      </c>
      <c r="C46" t="s">
        <v>4544</v>
      </c>
      <c r="D46" s="6" t="str">
        <f>IF(Table1[[#This Row],[Exp.GD]]&lt;&gt;"",LEFT(Table1[[#This Row],[Exp.GD]],(LEN(Table1[[#This Row],[Exp.GD]])-11)),"")</f>
        <v>KPEX-SB-135914</v>
      </c>
      <c r="E46" s="13">
        <f>IF(Table1[[#This Row],[Exp.GD]]&lt;&gt;"",VALUE(RIGHT(Table1[[#This Row],[Exp.GD]],10)),"")</f>
        <v>45034</v>
      </c>
      <c r="F46" s="378" t="s">
        <v>4554</v>
      </c>
      <c r="G46" s="36">
        <v>39696892.1646</v>
      </c>
      <c r="H46" s="851">
        <v>23255</v>
      </c>
      <c r="I46" s="7" t="s">
        <v>2499</v>
      </c>
      <c r="J46" s="516">
        <v>2701.12</v>
      </c>
      <c r="K46" s="15">
        <v>6461.4</v>
      </c>
      <c r="L46" s="15">
        <v>5874</v>
      </c>
      <c r="M46" s="8">
        <v>1.1000000000000001</v>
      </c>
      <c r="N46" s="110">
        <f>ROUND(Table1[[#This Row],[Exp-Value]],2)</f>
        <v>39696892.159999996</v>
      </c>
      <c r="O46" s="110">
        <v>5845311.9299999997</v>
      </c>
      <c r="Y46" s="11">
        <f t="shared" si="1"/>
        <v>0</v>
      </c>
      <c r="Z46" s="4"/>
    </row>
    <row r="47" spans="1:26" x14ac:dyDescent="0.25">
      <c r="A47" s="20">
        <v>46</v>
      </c>
      <c r="B47" s="617" t="s">
        <v>4548</v>
      </c>
      <c r="C47" s="14" t="s">
        <v>4544</v>
      </c>
      <c r="D47" s="6" t="str">
        <f>IF(Table1[[#This Row],[Exp.GD]]&lt;&gt;"",LEFT(Table1[[#This Row],[Exp.GD]],(LEN(Table1[[#This Row],[Exp.GD]])-11)),"")</f>
        <v>KPEX-SB-135914</v>
      </c>
      <c r="E47" s="13">
        <f>IF(Table1[[#This Row],[Exp.GD]]&lt;&gt;"",VALUE(RIGHT(Table1[[#This Row],[Exp.GD]],10)),"")</f>
        <v>45034</v>
      </c>
      <c r="F47" s="378" t="s">
        <v>4554</v>
      </c>
      <c r="G47" s="36">
        <v>39696892.1646</v>
      </c>
      <c r="H47" s="851">
        <v>23255</v>
      </c>
      <c r="I47" s="7" t="s">
        <v>4299</v>
      </c>
      <c r="J47" s="516">
        <v>2847</v>
      </c>
      <c r="K47" s="15">
        <v>176.22</v>
      </c>
      <c r="L47" s="15">
        <v>5874</v>
      </c>
      <c r="M47" s="8">
        <v>0.03</v>
      </c>
      <c r="N47" s="110">
        <f>ROUND(Table1[[#This Row],[Exp-Value]],2)</f>
        <v>39696892.159999996</v>
      </c>
      <c r="O47" s="110">
        <v>159417.60000000001</v>
      </c>
      <c r="Y47" s="11">
        <f t="shared" si="1"/>
        <v>0</v>
      </c>
      <c r="Z47" s="4"/>
    </row>
    <row r="48" spans="1:26" x14ac:dyDescent="0.25">
      <c r="A48" s="20">
        <v>47</v>
      </c>
      <c r="B48" s="617" t="s">
        <v>4548</v>
      </c>
      <c r="C48" s="14" t="s">
        <v>4544</v>
      </c>
      <c r="D48" s="6" t="str">
        <f>IF(Table1[[#This Row],[Exp.GD]]&lt;&gt;"",LEFT(Table1[[#This Row],[Exp.GD]],(LEN(Table1[[#This Row],[Exp.GD]])-11)),"")</f>
        <v>KPEX-SB-135914</v>
      </c>
      <c r="E48" s="13">
        <f>IF(Table1[[#This Row],[Exp.GD]]&lt;&gt;"",VALUE(RIGHT(Table1[[#This Row],[Exp.GD]],10)),"")</f>
        <v>45034</v>
      </c>
      <c r="F48" s="378" t="s">
        <v>4554</v>
      </c>
      <c r="G48" s="36">
        <v>39696892.1646</v>
      </c>
      <c r="H48" s="851">
        <v>23255</v>
      </c>
      <c r="I48" s="7" t="s">
        <v>4539</v>
      </c>
      <c r="J48" s="516">
        <v>2915.11</v>
      </c>
      <c r="K48" s="15">
        <v>234.96</v>
      </c>
      <c r="L48" s="15">
        <v>5874</v>
      </c>
      <c r="M48" s="8">
        <v>0.04</v>
      </c>
      <c r="N48" s="110">
        <f>ROUND(Table1[[#This Row],[Exp-Value]],2)</f>
        <v>39696892.159999996</v>
      </c>
      <c r="O48" s="110">
        <v>212556.79999999999</v>
      </c>
      <c r="Y48" s="11">
        <f t="shared" si="1"/>
        <v>0</v>
      </c>
      <c r="Z48" s="4"/>
    </row>
    <row r="49" spans="1:26" x14ac:dyDescent="0.25">
      <c r="A49" s="20">
        <v>48</v>
      </c>
      <c r="B49" s="617" t="s">
        <v>4548</v>
      </c>
      <c r="C49" s="14" t="s">
        <v>4544</v>
      </c>
      <c r="D49" s="6" t="str">
        <f>IF(Table1[[#This Row],[Exp.GD]]&lt;&gt;"",LEFT(Table1[[#This Row],[Exp.GD]],(LEN(Table1[[#This Row],[Exp.GD]])-11)),"")</f>
        <v>KPEX-SB-135914</v>
      </c>
      <c r="E49" s="13">
        <f>IF(Table1[[#This Row],[Exp.GD]]&lt;&gt;"",VALUE(RIGHT(Table1[[#This Row],[Exp.GD]],10)),"")</f>
        <v>45034</v>
      </c>
      <c r="F49" s="378" t="s">
        <v>4554</v>
      </c>
      <c r="G49" s="36">
        <v>39696892.1646</v>
      </c>
      <c r="H49" s="851">
        <v>23255</v>
      </c>
      <c r="I49" s="7" t="s">
        <v>4541</v>
      </c>
      <c r="J49" s="516">
        <v>3905.3</v>
      </c>
      <c r="K49" s="15">
        <v>234.96</v>
      </c>
      <c r="L49" s="15">
        <v>5874</v>
      </c>
      <c r="M49" s="8">
        <v>0.04</v>
      </c>
      <c r="N49" s="110">
        <f>ROUND(Table1[[#This Row],[Exp-Value]],2)</f>
        <v>39696892.159999996</v>
      </c>
      <c r="O49" s="110">
        <v>212556.79999999999</v>
      </c>
      <c r="Y49" s="11">
        <f t="shared" si="1"/>
        <v>0</v>
      </c>
      <c r="Z49" s="4"/>
    </row>
    <row r="50" spans="1:26" x14ac:dyDescent="0.25">
      <c r="A50" s="20">
        <v>49</v>
      </c>
      <c r="B50" s="617" t="s">
        <v>4548</v>
      </c>
      <c r="C50" s="14" t="s">
        <v>4544</v>
      </c>
      <c r="D50" s="6" t="str">
        <f>IF(Table1[[#This Row],[Exp.GD]]&lt;&gt;"",LEFT(Table1[[#This Row],[Exp.GD]],(LEN(Table1[[#This Row],[Exp.GD]])-11)),"")</f>
        <v>KPEX-SB-135914</v>
      </c>
      <c r="E50" s="13">
        <f>IF(Table1[[#This Row],[Exp.GD]]&lt;&gt;"",VALUE(RIGHT(Table1[[#This Row],[Exp.GD]],10)),"")</f>
        <v>45034</v>
      </c>
      <c r="F50" s="378" t="s">
        <v>4554</v>
      </c>
      <c r="G50" s="36">
        <v>39696892.1646</v>
      </c>
      <c r="H50" s="851">
        <v>23255</v>
      </c>
      <c r="I50" s="7" t="s">
        <v>4542</v>
      </c>
      <c r="J50" s="516">
        <v>5201.009</v>
      </c>
      <c r="K50" s="15">
        <v>2848.01</v>
      </c>
      <c r="L50" s="15">
        <v>5874</v>
      </c>
      <c r="M50" s="8">
        <v>0.48485</v>
      </c>
      <c r="N50" s="110">
        <f>ROUND(Table1[[#This Row],[Exp-Value]],2)</f>
        <v>39696892.159999996</v>
      </c>
      <c r="O50" s="110">
        <v>2576455.08</v>
      </c>
      <c r="Y50" s="11">
        <f t="shared" si="1"/>
        <v>0</v>
      </c>
      <c r="Z50" s="4"/>
    </row>
    <row r="51" spans="1:26" x14ac:dyDescent="0.25">
      <c r="A51" s="20">
        <v>50</v>
      </c>
      <c r="B51" s="617" t="s">
        <v>4548</v>
      </c>
      <c r="C51" s="14" t="s">
        <v>4544</v>
      </c>
      <c r="D51" s="6" t="str">
        <f>IF(Table1[[#This Row],[Exp.GD]]&lt;&gt;"",LEFT(Table1[[#This Row],[Exp.GD]],(LEN(Table1[[#This Row],[Exp.GD]])-11)),"")</f>
        <v>KPEX-SB-135914</v>
      </c>
      <c r="E51" s="13">
        <f>IF(Table1[[#This Row],[Exp.GD]]&lt;&gt;"",VALUE(RIGHT(Table1[[#This Row],[Exp.GD]],10)),"")</f>
        <v>45034</v>
      </c>
      <c r="F51" s="378" t="s">
        <v>4554</v>
      </c>
      <c r="G51" s="36">
        <v>39696892.1646</v>
      </c>
      <c r="H51" s="851">
        <v>23255</v>
      </c>
      <c r="I51" s="7" t="s">
        <v>4543</v>
      </c>
      <c r="J51" s="516">
        <v>5402.33</v>
      </c>
      <c r="K51" s="15">
        <v>3085.32</v>
      </c>
      <c r="L51" s="15">
        <v>5874</v>
      </c>
      <c r="M51" s="8">
        <v>0.52524999999999999</v>
      </c>
      <c r="N51" s="110">
        <f>ROUND(Table1[[#This Row],[Exp-Value]],2)</f>
        <v>39696892.159999996</v>
      </c>
      <c r="O51" s="110">
        <v>2791137.8</v>
      </c>
      <c r="Y51" s="11">
        <f t="shared" si="1"/>
        <v>0</v>
      </c>
      <c r="Z51" s="4"/>
    </row>
    <row r="52" spans="1:26" x14ac:dyDescent="0.25">
      <c r="A52" s="20">
        <v>51</v>
      </c>
      <c r="B52" s="617" t="s">
        <v>4548</v>
      </c>
      <c r="C52" s="14" t="s">
        <v>4544</v>
      </c>
      <c r="D52" s="6" t="str">
        <f>IF(Table1[[#This Row],[Exp.GD]]&lt;&gt;"",LEFT(Table1[[#This Row],[Exp.GD]],(LEN(Table1[[#This Row],[Exp.GD]])-11)),"")</f>
        <v>KPEX-SB-135914</v>
      </c>
      <c r="E52" s="13">
        <f>IF(Table1[[#This Row],[Exp.GD]]&lt;&gt;"",VALUE(RIGHT(Table1[[#This Row],[Exp.GD]],10)),"")</f>
        <v>45034</v>
      </c>
      <c r="F52" s="378" t="s">
        <v>4554</v>
      </c>
      <c r="G52" s="36">
        <v>39696892.1646</v>
      </c>
      <c r="H52" s="851">
        <v>23255</v>
      </c>
      <c r="I52" s="7" t="s">
        <v>2499</v>
      </c>
      <c r="J52" s="516">
        <v>2701.12</v>
      </c>
      <c r="K52" s="15">
        <v>4862</v>
      </c>
      <c r="L52" s="15">
        <v>4420</v>
      </c>
      <c r="M52" s="8">
        <v>1.1000000000000001</v>
      </c>
      <c r="N52" s="110">
        <f>ROUND(Table1[[#This Row],[Exp-Value]],2)</f>
        <v>39696892.159999996</v>
      </c>
      <c r="O52" s="110">
        <v>2701100.93</v>
      </c>
      <c r="Y52" s="11">
        <f t="shared" si="1"/>
        <v>0</v>
      </c>
      <c r="Z52" s="4"/>
    </row>
    <row r="53" spans="1:26" x14ac:dyDescent="0.25">
      <c r="A53" s="20">
        <v>52</v>
      </c>
      <c r="B53" s="617" t="s">
        <v>4548</v>
      </c>
      <c r="C53" s="14" t="s">
        <v>4544</v>
      </c>
      <c r="D53" s="6" t="str">
        <f>IF(Table1[[#This Row],[Exp.GD]]&lt;&gt;"",LEFT(Table1[[#This Row],[Exp.GD]],(LEN(Table1[[#This Row],[Exp.GD]])-11)),"")</f>
        <v>KPEX-SB-135914</v>
      </c>
      <c r="E53" s="13">
        <f>IF(Table1[[#This Row],[Exp.GD]]&lt;&gt;"",VALUE(RIGHT(Table1[[#This Row],[Exp.GD]],10)),"")</f>
        <v>45034</v>
      </c>
      <c r="F53" s="378" t="s">
        <v>4554</v>
      </c>
      <c r="G53" s="36">
        <v>39696892.1646</v>
      </c>
      <c r="H53" s="851">
        <v>23255</v>
      </c>
      <c r="I53" s="7" t="s">
        <v>4299</v>
      </c>
      <c r="J53" s="516">
        <v>2847</v>
      </c>
      <c r="K53" s="15">
        <v>132.6</v>
      </c>
      <c r="L53" s="15">
        <v>4420</v>
      </c>
      <c r="M53" s="8">
        <v>0.03</v>
      </c>
      <c r="N53" s="110">
        <f>ROUND(Table1[[#This Row],[Exp-Value]],2)</f>
        <v>39696892.159999996</v>
      </c>
      <c r="O53" s="110">
        <v>73666.39</v>
      </c>
      <c r="Y53" s="11">
        <f t="shared" si="1"/>
        <v>0</v>
      </c>
      <c r="Z53" s="4"/>
    </row>
    <row r="54" spans="1:26" x14ac:dyDescent="0.25">
      <c r="A54" s="20">
        <v>53</v>
      </c>
      <c r="B54" s="617" t="s">
        <v>4548</v>
      </c>
      <c r="C54" s="14" t="s">
        <v>4544</v>
      </c>
      <c r="D54" s="6" t="str">
        <f>IF(Table1[[#This Row],[Exp.GD]]&lt;&gt;"",LEFT(Table1[[#This Row],[Exp.GD]],(LEN(Table1[[#This Row],[Exp.GD]])-11)),"")</f>
        <v>KPEX-SB-135914</v>
      </c>
      <c r="E54" s="13">
        <f>IF(Table1[[#This Row],[Exp.GD]]&lt;&gt;"",VALUE(RIGHT(Table1[[#This Row],[Exp.GD]],10)),"")</f>
        <v>45034</v>
      </c>
      <c r="F54" s="378" t="s">
        <v>4554</v>
      </c>
      <c r="G54" s="36">
        <v>39696892.1646</v>
      </c>
      <c r="H54" s="851">
        <v>23255</v>
      </c>
      <c r="I54" s="7" t="s">
        <v>4539</v>
      </c>
      <c r="J54" s="516">
        <v>2915.11</v>
      </c>
      <c r="K54" s="15">
        <v>176.8</v>
      </c>
      <c r="L54" s="15">
        <v>4420</v>
      </c>
      <c r="M54" s="8">
        <v>0.04</v>
      </c>
      <c r="N54" s="110">
        <f>ROUND(Table1[[#This Row],[Exp-Value]],2)</f>
        <v>39696892.159999996</v>
      </c>
      <c r="O54" s="110">
        <v>98221.85</v>
      </c>
      <c r="Y54" s="11">
        <f t="shared" si="1"/>
        <v>0</v>
      </c>
      <c r="Z54" s="4"/>
    </row>
    <row r="55" spans="1:26" x14ac:dyDescent="0.25">
      <c r="A55" s="20">
        <v>54</v>
      </c>
      <c r="B55" s="617" t="s">
        <v>4548</v>
      </c>
      <c r="C55" s="14" t="s">
        <v>4544</v>
      </c>
      <c r="D55" s="6" t="str">
        <f>IF(Table1[[#This Row],[Exp.GD]]&lt;&gt;"",LEFT(Table1[[#This Row],[Exp.GD]],(LEN(Table1[[#This Row],[Exp.GD]])-11)),"")</f>
        <v>KPEX-SB-135914</v>
      </c>
      <c r="E55" s="13">
        <f>IF(Table1[[#This Row],[Exp.GD]]&lt;&gt;"",VALUE(RIGHT(Table1[[#This Row],[Exp.GD]],10)),"")</f>
        <v>45034</v>
      </c>
      <c r="F55" s="378" t="s">
        <v>4554</v>
      </c>
      <c r="G55" s="36">
        <v>39696892.1646</v>
      </c>
      <c r="H55" s="851">
        <v>23255</v>
      </c>
      <c r="I55" s="7" t="s">
        <v>4541</v>
      </c>
      <c r="J55" s="516">
        <v>3905.3</v>
      </c>
      <c r="K55" s="15">
        <v>176.8</v>
      </c>
      <c r="L55" s="15">
        <v>4420</v>
      </c>
      <c r="M55" s="8">
        <v>0.04</v>
      </c>
      <c r="N55" s="110">
        <f>ROUND(Table1[[#This Row],[Exp-Value]],2)</f>
        <v>39696892.159999996</v>
      </c>
      <c r="O55" s="110">
        <v>98221.85</v>
      </c>
      <c r="Y55" s="11">
        <f t="shared" si="1"/>
        <v>0</v>
      </c>
      <c r="Z55" s="4"/>
    </row>
    <row r="56" spans="1:26" x14ac:dyDescent="0.25">
      <c r="A56" s="20">
        <v>55</v>
      </c>
      <c r="B56" s="617" t="s">
        <v>4548</v>
      </c>
      <c r="C56" s="14" t="s">
        <v>4544</v>
      </c>
      <c r="D56" s="6" t="str">
        <f>IF(Table1[[#This Row],[Exp.GD]]&lt;&gt;"",LEFT(Table1[[#This Row],[Exp.GD]],(LEN(Table1[[#This Row],[Exp.GD]])-11)),"")</f>
        <v>KPEX-SB-135914</v>
      </c>
      <c r="E56" s="13">
        <f>IF(Table1[[#This Row],[Exp.GD]]&lt;&gt;"",VALUE(RIGHT(Table1[[#This Row],[Exp.GD]],10)),"")</f>
        <v>45034</v>
      </c>
      <c r="F56" s="378" t="s">
        <v>4554</v>
      </c>
      <c r="G56" s="36">
        <v>39696892.1646</v>
      </c>
      <c r="H56" s="851">
        <v>23255</v>
      </c>
      <c r="I56" s="7" t="s">
        <v>4542</v>
      </c>
      <c r="J56" s="516">
        <v>5201.009</v>
      </c>
      <c r="K56" s="15">
        <v>3348.46</v>
      </c>
      <c r="L56" s="15">
        <v>4420</v>
      </c>
      <c r="M56" s="8">
        <v>0.75756999999999997</v>
      </c>
      <c r="N56" s="110">
        <f>ROUND(Table1[[#This Row],[Exp-Value]],2)</f>
        <v>39696892.159999996</v>
      </c>
      <c r="O56" s="110">
        <v>1860248.54</v>
      </c>
      <c r="Y56" s="11">
        <f t="shared" si="1"/>
        <v>0</v>
      </c>
      <c r="Z56" s="4"/>
    </row>
    <row r="57" spans="1:26" x14ac:dyDescent="0.25">
      <c r="A57" s="20">
        <v>56</v>
      </c>
      <c r="B57" s="617" t="s">
        <v>4548</v>
      </c>
      <c r="C57" s="14" t="s">
        <v>4544</v>
      </c>
      <c r="D57" s="6" t="str">
        <f>IF(Table1[[#This Row],[Exp.GD]]&lt;&gt;"",LEFT(Table1[[#This Row],[Exp.GD]],(LEN(Table1[[#This Row],[Exp.GD]])-11)),"")</f>
        <v>KPEX-SB-135914</v>
      </c>
      <c r="E57" s="13">
        <f>IF(Table1[[#This Row],[Exp.GD]]&lt;&gt;"",VALUE(RIGHT(Table1[[#This Row],[Exp.GD]],10)),"")</f>
        <v>45034</v>
      </c>
      <c r="F57" s="378" t="s">
        <v>4554</v>
      </c>
      <c r="G57" s="36">
        <v>39696892.1646</v>
      </c>
      <c r="H57" s="851">
        <v>23255</v>
      </c>
      <c r="I57" s="7" t="s">
        <v>4538</v>
      </c>
      <c r="J57" s="516">
        <v>5503.201</v>
      </c>
      <c r="K57" s="15">
        <v>1116.18</v>
      </c>
      <c r="L57" s="15">
        <v>4420</v>
      </c>
      <c r="M57" s="8">
        <v>0.25252999999999998</v>
      </c>
      <c r="N57" s="110">
        <f>ROUND(Table1[[#This Row],[Exp-Value]],2)</f>
        <v>39696892.159999996</v>
      </c>
      <c r="O57" s="110">
        <v>620097.66</v>
      </c>
      <c r="Y57" s="11">
        <f t="shared" si="1"/>
        <v>0</v>
      </c>
      <c r="Z57" s="4"/>
    </row>
    <row r="58" spans="1:26" x14ac:dyDescent="0.25">
      <c r="A58" s="20">
        <v>57</v>
      </c>
      <c r="B58" s="617" t="s">
        <v>4548</v>
      </c>
      <c r="C58" s="14" t="s">
        <v>4544</v>
      </c>
      <c r="D58" s="6" t="str">
        <f>IF(Table1[[#This Row],[Exp.GD]]&lt;&gt;"",LEFT(Table1[[#This Row],[Exp.GD]],(LEN(Table1[[#This Row],[Exp.GD]])-11)),"")</f>
        <v>KPEX-SB-135914</v>
      </c>
      <c r="E58" s="13">
        <f>IF(Table1[[#This Row],[Exp.GD]]&lt;&gt;"",VALUE(RIGHT(Table1[[#This Row],[Exp.GD]],10)),"")</f>
        <v>45034</v>
      </c>
      <c r="F58" s="378" t="s">
        <v>4554</v>
      </c>
      <c r="G58" s="36">
        <v>39696892.1646</v>
      </c>
      <c r="H58" s="851">
        <v>23255</v>
      </c>
      <c r="I58" s="7" t="s">
        <v>4557</v>
      </c>
      <c r="J58" s="516">
        <v>8523.5990000000002</v>
      </c>
      <c r="K58" s="15">
        <v>2960</v>
      </c>
      <c r="L58" s="15">
        <v>2960</v>
      </c>
      <c r="M58" s="8">
        <v>1</v>
      </c>
      <c r="N58" s="110">
        <f>ROUND(Table1[[#This Row],[Exp-Value]],2)</f>
        <v>39696892.159999996</v>
      </c>
      <c r="O58" s="110">
        <v>1644438.25</v>
      </c>
      <c r="Y58" s="11">
        <f t="shared" si="1"/>
        <v>0</v>
      </c>
      <c r="Z58" s="4"/>
    </row>
    <row r="59" spans="1:26" x14ac:dyDescent="0.25">
      <c r="A59" s="20">
        <v>58</v>
      </c>
      <c r="B59" s="617" t="s">
        <v>4548</v>
      </c>
      <c r="C59" s="14" t="s">
        <v>4544</v>
      </c>
      <c r="D59" s="6" t="str">
        <f>IF(Table1[[#This Row],[Exp.GD]]&lt;&gt;"",LEFT(Table1[[#This Row],[Exp.GD]],(LEN(Table1[[#This Row],[Exp.GD]])-11)),"")</f>
        <v>KPEX-SB-135914</v>
      </c>
      <c r="E59" s="13">
        <f>IF(Table1[[#This Row],[Exp.GD]]&lt;&gt;"",VALUE(RIGHT(Table1[[#This Row],[Exp.GD]],10)),"")</f>
        <v>45034</v>
      </c>
      <c r="F59" s="378" t="s">
        <v>4554</v>
      </c>
      <c r="G59" s="36">
        <v>39696892.1646</v>
      </c>
      <c r="H59" s="851">
        <v>23255</v>
      </c>
      <c r="I59" s="7" t="s">
        <v>4558</v>
      </c>
      <c r="J59" s="516">
        <v>8523.5990000000002</v>
      </c>
      <c r="K59" s="15">
        <v>440</v>
      </c>
      <c r="L59" s="15">
        <v>440</v>
      </c>
      <c r="M59" s="8">
        <v>1</v>
      </c>
      <c r="N59" s="110">
        <f>ROUND(Table1[[#This Row],[Exp-Value]],2)</f>
        <v>39696892.159999996</v>
      </c>
      <c r="O59" s="110">
        <v>244443.51999999999</v>
      </c>
      <c r="Y59" s="11"/>
      <c r="Z59" s="4"/>
    </row>
    <row r="60" spans="1:26" x14ac:dyDescent="0.25">
      <c r="A60" s="20">
        <v>59</v>
      </c>
      <c r="B60" s="617" t="s">
        <v>4550</v>
      </c>
      <c r="C60" s="14" t="s">
        <v>4546</v>
      </c>
      <c r="D60" s="6" t="str">
        <f>IF(Table1[[#This Row],[Exp.GD]]&lt;&gt;"",LEFT(Table1[[#This Row],[Exp.GD]],(LEN(Table1[[#This Row],[Exp.GD]])-11)),"")</f>
        <v>KPPE-SB-213843</v>
      </c>
      <c r="E60" s="13">
        <f>IF(Table1[[#This Row],[Exp.GD]]&lt;&gt;"",VALUE(RIGHT(Table1[[#This Row],[Exp.GD]],10)),"")</f>
        <v>45035</v>
      </c>
      <c r="F60" s="378" t="s">
        <v>4555</v>
      </c>
      <c r="G60" s="36">
        <v>24524658.495200001</v>
      </c>
      <c r="H60" s="165">
        <v>4860</v>
      </c>
      <c r="I60" s="7" t="s">
        <v>2499</v>
      </c>
      <c r="J60" s="516">
        <v>2701.12</v>
      </c>
      <c r="K60" s="15">
        <v>2869.6</v>
      </c>
      <c r="L60" s="15">
        <v>3587</v>
      </c>
      <c r="M60" s="8">
        <v>0.8</v>
      </c>
      <c r="N60" s="110">
        <f>ROUND(Table1[[#This Row],[Exp-Value]],2)</f>
        <v>24524658.5</v>
      </c>
      <c r="O60" s="110">
        <v>5152471.1100000003</v>
      </c>
      <c r="Y60" s="11">
        <f>IF(S60&lt;&gt;0,ROUND($W$1*S60/SUM(S:S),2),0)</f>
        <v>0</v>
      </c>
      <c r="Z60" s="4"/>
    </row>
    <row r="61" spans="1:26" x14ac:dyDescent="0.25">
      <c r="A61" s="20">
        <v>60</v>
      </c>
      <c r="B61" s="617" t="s">
        <v>4550</v>
      </c>
      <c r="C61" s="14" t="s">
        <v>4546</v>
      </c>
      <c r="D61" s="6" t="str">
        <f>IF(Table1[[#This Row],[Exp.GD]]&lt;&gt;"",LEFT(Table1[[#This Row],[Exp.GD]],(LEN(Table1[[#This Row],[Exp.GD]])-11)),"")</f>
        <v>KPPE-SB-213843</v>
      </c>
      <c r="E61" s="13">
        <f>IF(Table1[[#This Row],[Exp.GD]]&lt;&gt;"",VALUE(RIGHT(Table1[[#This Row],[Exp.GD]],10)),"")</f>
        <v>45035</v>
      </c>
      <c r="F61" s="378" t="s">
        <v>4555</v>
      </c>
      <c r="G61" s="36">
        <v>24524658.495200001</v>
      </c>
      <c r="H61" s="165">
        <v>4860</v>
      </c>
      <c r="I61" s="7" t="s">
        <v>4299</v>
      </c>
      <c r="J61" s="516">
        <v>2847</v>
      </c>
      <c r="K61" s="15">
        <v>107.61</v>
      </c>
      <c r="L61" s="15">
        <v>3587</v>
      </c>
      <c r="M61" s="8">
        <v>0.03</v>
      </c>
      <c r="N61" s="110">
        <f>ROUND(Table1[[#This Row],[Exp-Value]],2)</f>
        <v>24524658.5</v>
      </c>
      <c r="O61" s="110">
        <v>193217.67</v>
      </c>
      <c r="Y61" s="11">
        <f>IF(S61&lt;&gt;0,ROUND($W$1*S61/SUM(S:S),2),0)</f>
        <v>0</v>
      </c>
      <c r="Z61" s="4"/>
    </row>
    <row r="62" spans="1:26" x14ac:dyDescent="0.25">
      <c r="A62" s="20">
        <v>61</v>
      </c>
      <c r="B62" s="617" t="s">
        <v>4550</v>
      </c>
      <c r="C62" s="14" t="s">
        <v>4546</v>
      </c>
      <c r="D62" s="6" t="str">
        <f>IF(Table1[[#This Row],[Exp.GD]]&lt;&gt;"",LEFT(Table1[[#This Row],[Exp.GD]],(LEN(Table1[[#This Row],[Exp.GD]])-11)),"")</f>
        <v>KPPE-SB-213843</v>
      </c>
      <c r="E62" s="13">
        <f>IF(Table1[[#This Row],[Exp.GD]]&lt;&gt;"",VALUE(RIGHT(Table1[[#This Row],[Exp.GD]],10)),"")</f>
        <v>45035</v>
      </c>
      <c r="F62" s="378" t="s">
        <v>4555</v>
      </c>
      <c r="G62" s="36">
        <v>24524658.495200001</v>
      </c>
      <c r="H62" s="165">
        <v>4860</v>
      </c>
      <c r="I62" s="7" t="s">
        <v>4539</v>
      </c>
      <c r="J62" s="516">
        <v>2915.11</v>
      </c>
      <c r="K62" s="15">
        <v>143.47999999999999</v>
      </c>
      <c r="L62" s="15">
        <v>3587</v>
      </c>
      <c r="M62" s="8">
        <v>0.04</v>
      </c>
      <c r="N62" s="110">
        <f>ROUND(Table1[[#This Row],[Exp-Value]],2)</f>
        <v>24524658.5</v>
      </c>
      <c r="O62" s="110">
        <v>257623.56</v>
      </c>
      <c r="Y62" s="11">
        <f>IF(S62&lt;&gt;0,ROUND($W$1*S62/SUM(S:S),2),0)</f>
        <v>0</v>
      </c>
      <c r="Z62" s="4"/>
    </row>
    <row r="63" spans="1:26" x14ac:dyDescent="0.25">
      <c r="A63" s="20">
        <v>62</v>
      </c>
      <c r="B63" s="617" t="s">
        <v>4550</v>
      </c>
      <c r="C63" s="14" t="s">
        <v>4546</v>
      </c>
      <c r="D63" s="6" t="str">
        <f>IF(Table1[[#This Row],[Exp.GD]]&lt;&gt;"",LEFT(Table1[[#This Row],[Exp.GD]],(LEN(Table1[[#This Row],[Exp.GD]])-11)),"")</f>
        <v>KPPE-SB-213843</v>
      </c>
      <c r="E63" s="13">
        <f>IF(Table1[[#This Row],[Exp.GD]]&lt;&gt;"",VALUE(RIGHT(Table1[[#This Row],[Exp.GD]],10)),"")</f>
        <v>45035</v>
      </c>
      <c r="F63" s="378" t="s">
        <v>4555</v>
      </c>
      <c r="G63" s="36">
        <v>24524658.495200001</v>
      </c>
      <c r="H63" s="165">
        <v>4860</v>
      </c>
      <c r="I63" s="7" t="s">
        <v>4541</v>
      </c>
      <c r="J63" s="516">
        <v>3905.3</v>
      </c>
      <c r="K63" s="15">
        <v>143.47999999999999</v>
      </c>
      <c r="L63" s="15">
        <v>3587</v>
      </c>
      <c r="M63" s="8">
        <v>0.04</v>
      </c>
      <c r="N63" s="110">
        <f>ROUND(Table1[[#This Row],[Exp-Value]],2)</f>
        <v>24524658.5</v>
      </c>
      <c r="O63" s="110">
        <v>257623.56</v>
      </c>
      <c r="Y63" s="11">
        <f>IF(S63&lt;&gt;0,ROUND($W$1*S63/SUM(S:S),2),0)</f>
        <v>0</v>
      </c>
      <c r="Z63" s="4"/>
    </row>
    <row r="64" spans="1:26" x14ac:dyDescent="0.25">
      <c r="A64" s="20">
        <v>63</v>
      </c>
      <c r="B64" s="617" t="s">
        <v>4550</v>
      </c>
      <c r="C64" s="14" t="s">
        <v>4546</v>
      </c>
      <c r="D64" s="6" t="str">
        <f>IF(Table1[[#This Row],[Exp.GD]]&lt;&gt;"",LEFT(Table1[[#This Row],[Exp.GD]],(LEN(Table1[[#This Row],[Exp.GD]])-11)),"")</f>
        <v>KPPE-SB-213843</v>
      </c>
      <c r="E64" s="13">
        <f>IF(Table1[[#This Row],[Exp.GD]]&lt;&gt;"",VALUE(RIGHT(Table1[[#This Row],[Exp.GD]],10)),"")</f>
        <v>45035</v>
      </c>
      <c r="F64" s="378" t="s">
        <v>4555</v>
      </c>
      <c r="G64" s="36">
        <v>24524658.495200001</v>
      </c>
      <c r="H64" s="165">
        <v>4860</v>
      </c>
      <c r="I64" s="7" t="s">
        <v>4559</v>
      </c>
      <c r="J64" s="516">
        <v>5407.52</v>
      </c>
      <c r="K64" s="15">
        <v>1000</v>
      </c>
      <c r="L64" s="15">
        <v>990</v>
      </c>
      <c r="M64" s="8">
        <v>1.0101</v>
      </c>
      <c r="N64" s="110">
        <f>ROUND(Table1[[#This Row],[Exp-Value]],2)</f>
        <v>24524658.5</v>
      </c>
      <c r="O64" s="110">
        <v>1795536.35</v>
      </c>
      <c r="Y64" s="11">
        <f>IF(S64&lt;&gt;0,ROUND($W$1*S64/SUM(S:S),2),0)</f>
        <v>0</v>
      </c>
      <c r="Z64" s="4"/>
    </row>
    <row r="65" spans="1:26" x14ac:dyDescent="0.25">
      <c r="A65" s="20">
        <v>64</v>
      </c>
      <c r="B65" s="617" t="s">
        <v>4550</v>
      </c>
      <c r="C65" s="14" t="s">
        <v>4546</v>
      </c>
      <c r="D65" s="6" t="str">
        <f>IF(Table1[[#This Row],[Exp.GD]]&lt;&gt;"",LEFT(Table1[[#This Row],[Exp.GD]],(LEN(Table1[[#This Row],[Exp.GD]])-11)),"")</f>
        <v>KPPE-SB-213843</v>
      </c>
      <c r="E65" s="13">
        <f>IF(Table1[[#This Row],[Exp.GD]]&lt;&gt;"",VALUE(RIGHT(Table1[[#This Row],[Exp.GD]],10)),"")</f>
        <v>45035</v>
      </c>
      <c r="F65" s="378" t="s">
        <v>4555</v>
      </c>
      <c r="G65" s="36">
        <v>24524658.495200001</v>
      </c>
      <c r="H65" s="165">
        <v>4860</v>
      </c>
      <c r="I65" s="7" t="s">
        <v>4560</v>
      </c>
      <c r="J65" s="516">
        <v>5407.52</v>
      </c>
      <c r="K65" s="15">
        <v>2623.23</v>
      </c>
      <c r="L65" s="15">
        <v>2597</v>
      </c>
      <c r="M65" s="8">
        <v>1.0101</v>
      </c>
      <c r="N65" s="110">
        <f>ROUND(Table1[[#This Row],[Exp-Value]],2)</f>
        <v>24524658.5</v>
      </c>
      <c r="O65" s="110">
        <v>4710104.82</v>
      </c>
      <c r="Y65" s="11"/>
      <c r="Z65" s="4"/>
    </row>
    <row r="66" spans="1:26" x14ac:dyDescent="0.25">
      <c r="A66" s="20">
        <v>65</v>
      </c>
      <c r="B66" s="617" t="s">
        <v>4550</v>
      </c>
      <c r="C66" s="14" t="s">
        <v>4546</v>
      </c>
      <c r="D66" s="6" t="str">
        <f>IF(Table1[[#This Row],[Exp.GD]]&lt;&gt;"",LEFT(Table1[[#This Row],[Exp.GD]],(LEN(Table1[[#This Row],[Exp.GD]])-11)),"")</f>
        <v>KPPE-SB-213843</v>
      </c>
      <c r="E66" s="13">
        <f>IF(Table1[[#This Row],[Exp.GD]]&lt;&gt;"",VALUE(RIGHT(Table1[[#This Row],[Exp.GD]],10)),"")</f>
        <v>45035</v>
      </c>
      <c r="F66" s="378" t="s">
        <v>4555</v>
      </c>
      <c r="G66" s="36">
        <v>24524658.495200001</v>
      </c>
      <c r="H66" s="165">
        <v>4860</v>
      </c>
      <c r="I66" s="7" t="s">
        <v>4561</v>
      </c>
      <c r="J66" s="516">
        <v>9606.1</v>
      </c>
      <c r="K66" s="15">
        <v>20</v>
      </c>
      <c r="L66" s="15">
        <v>20</v>
      </c>
      <c r="M66" s="8">
        <v>1</v>
      </c>
      <c r="N66" s="110">
        <f>ROUND(Table1[[#This Row],[Exp-Value]],2)</f>
        <v>24524658.5</v>
      </c>
      <c r="O66" s="110">
        <v>35910.730000000003</v>
      </c>
      <c r="Y66" s="11">
        <f t="shared" ref="Y66:Y78" si="2">IF(S66&lt;&gt;0,ROUND($W$1*S66/SUM(S:S),2),0)</f>
        <v>0</v>
      </c>
      <c r="Z66" s="4"/>
    </row>
    <row r="67" spans="1:26" x14ac:dyDescent="0.25">
      <c r="A67" s="20">
        <v>66</v>
      </c>
      <c r="B67" s="617" t="s">
        <v>4550</v>
      </c>
      <c r="C67" s="14" t="s">
        <v>4546</v>
      </c>
      <c r="D67" s="6" t="str">
        <f>IF(Table1[[#This Row],[Exp.GD]]&lt;&gt;"",LEFT(Table1[[#This Row],[Exp.GD]],(LEN(Table1[[#This Row],[Exp.GD]])-11)),"")</f>
        <v>KPPE-SB-213843</v>
      </c>
      <c r="E67" s="13">
        <f>IF(Table1[[#This Row],[Exp.GD]]&lt;&gt;"",VALUE(RIGHT(Table1[[#This Row],[Exp.GD]],10)),"")</f>
        <v>45035</v>
      </c>
      <c r="F67" s="378" t="s">
        <v>4555</v>
      </c>
      <c r="G67" s="36">
        <v>24524658.495200001</v>
      </c>
      <c r="H67" s="165">
        <v>4860</v>
      </c>
      <c r="I67" s="7" t="s">
        <v>4562</v>
      </c>
      <c r="J67" s="516">
        <v>4821.8999999999996</v>
      </c>
      <c r="K67" s="15">
        <v>6</v>
      </c>
      <c r="L67" s="15">
        <v>6</v>
      </c>
      <c r="M67" s="8">
        <v>1</v>
      </c>
      <c r="N67" s="110">
        <f>ROUND(Table1[[#This Row],[Exp-Value]],2)</f>
        <v>24524658.5</v>
      </c>
      <c r="O67" s="110">
        <v>10773.22</v>
      </c>
      <c r="Y67" s="11">
        <f t="shared" si="2"/>
        <v>0</v>
      </c>
      <c r="Z67" s="4"/>
    </row>
    <row r="68" spans="1:26" x14ac:dyDescent="0.25">
      <c r="A68" s="20">
        <v>67</v>
      </c>
      <c r="B68" s="617" t="s">
        <v>4550</v>
      </c>
      <c r="C68" s="14" t="s">
        <v>4546</v>
      </c>
      <c r="D68" s="6" t="str">
        <f>IF(Table1[[#This Row],[Exp.GD]]&lt;&gt;"",LEFT(Table1[[#This Row],[Exp.GD]],(LEN(Table1[[#This Row],[Exp.GD]])-11)),"")</f>
        <v>KPPE-SB-213843</v>
      </c>
      <c r="E68" s="13">
        <f>IF(Table1[[#This Row],[Exp.GD]]&lt;&gt;"",VALUE(RIGHT(Table1[[#This Row],[Exp.GD]],10)),"")</f>
        <v>45035</v>
      </c>
      <c r="F68" s="378" t="s">
        <v>4555</v>
      </c>
      <c r="G68" s="36">
        <v>24524658.495200001</v>
      </c>
      <c r="H68" s="165">
        <v>4860</v>
      </c>
      <c r="I68" s="7" t="s">
        <v>2499</v>
      </c>
      <c r="J68" s="516">
        <v>2701.12</v>
      </c>
      <c r="K68" s="15">
        <v>6487.8</v>
      </c>
      <c r="L68" s="15">
        <v>5898</v>
      </c>
      <c r="M68" s="8">
        <v>1.1000000000000001</v>
      </c>
      <c r="N68" s="110">
        <f>ROUND(Table1[[#This Row],[Exp-Value]],2)</f>
        <v>24524658.5</v>
      </c>
      <c r="O68" s="110">
        <v>5489878.3899999997</v>
      </c>
      <c r="Y68" s="11">
        <f t="shared" si="2"/>
        <v>0</v>
      </c>
      <c r="Z68" s="4"/>
    </row>
    <row r="69" spans="1:26" x14ac:dyDescent="0.25">
      <c r="A69" s="20">
        <v>68</v>
      </c>
      <c r="B69" s="617" t="s">
        <v>4550</v>
      </c>
      <c r="C69" s="14" t="s">
        <v>4546</v>
      </c>
      <c r="D69" s="6" t="str">
        <f>IF(Table1[[#This Row],[Exp.GD]]&lt;&gt;"",LEFT(Table1[[#This Row],[Exp.GD]],(LEN(Table1[[#This Row],[Exp.GD]])-11)),"")</f>
        <v>KPPE-SB-213843</v>
      </c>
      <c r="E69" s="13">
        <f>IF(Table1[[#This Row],[Exp.GD]]&lt;&gt;"",VALUE(RIGHT(Table1[[#This Row],[Exp.GD]],10)),"")</f>
        <v>45035</v>
      </c>
      <c r="F69" s="378" t="s">
        <v>4555</v>
      </c>
      <c r="G69" s="36">
        <v>24524658.495200001</v>
      </c>
      <c r="H69" s="165">
        <v>4860</v>
      </c>
      <c r="I69" s="7" t="s">
        <v>4299</v>
      </c>
      <c r="J69" s="516">
        <v>2847</v>
      </c>
      <c r="K69" s="15">
        <v>176.94</v>
      </c>
      <c r="L69" s="15">
        <v>5898</v>
      </c>
      <c r="M69" s="8">
        <v>0.03</v>
      </c>
      <c r="N69" s="110">
        <f>ROUND(Table1[[#This Row],[Exp-Value]],2)</f>
        <v>24524658.5</v>
      </c>
      <c r="O69" s="110">
        <v>149723.96</v>
      </c>
      <c r="Y69" s="11">
        <f t="shared" si="2"/>
        <v>0</v>
      </c>
      <c r="Z69" s="4"/>
    </row>
    <row r="70" spans="1:26" x14ac:dyDescent="0.25">
      <c r="A70" s="20">
        <v>69</v>
      </c>
      <c r="B70" s="617" t="s">
        <v>4550</v>
      </c>
      <c r="C70" s="14" t="s">
        <v>4546</v>
      </c>
      <c r="D70" s="6" t="str">
        <f>IF(Table1[[#This Row],[Exp.GD]]&lt;&gt;"",LEFT(Table1[[#This Row],[Exp.GD]],(LEN(Table1[[#This Row],[Exp.GD]])-11)),"")</f>
        <v>KPPE-SB-213843</v>
      </c>
      <c r="E70" s="13">
        <f>IF(Table1[[#This Row],[Exp.GD]]&lt;&gt;"",VALUE(RIGHT(Table1[[#This Row],[Exp.GD]],10)),"")</f>
        <v>45035</v>
      </c>
      <c r="F70" s="378" t="s">
        <v>4555</v>
      </c>
      <c r="G70" s="36">
        <v>24524658.495200001</v>
      </c>
      <c r="H70" s="165">
        <v>4860</v>
      </c>
      <c r="I70" s="7" t="s">
        <v>4539</v>
      </c>
      <c r="J70" s="516">
        <v>2915.11</v>
      </c>
      <c r="K70" s="15">
        <v>235.92</v>
      </c>
      <c r="L70" s="15">
        <v>5898</v>
      </c>
      <c r="M70" s="8">
        <v>0.04</v>
      </c>
      <c r="N70" s="110">
        <f>ROUND(Table1[[#This Row],[Exp-Value]],2)</f>
        <v>24524658.5</v>
      </c>
      <c r="O70" s="110">
        <v>199631.94</v>
      </c>
      <c r="Y70" s="11">
        <f t="shared" si="2"/>
        <v>0</v>
      </c>
      <c r="Z70" s="4"/>
    </row>
    <row r="71" spans="1:26" x14ac:dyDescent="0.25">
      <c r="A71" s="20">
        <v>70</v>
      </c>
      <c r="B71" s="617" t="s">
        <v>4550</v>
      </c>
      <c r="C71" s="14" t="s">
        <v>4546</v>
      </c>
      <c r="D71" s="6" t="str">
        <f>IF(Table1[[#This Row],[Exp.GD]]&lt;&gt;"",LEFT(Table1[[#This Row],[Exp.GD]],(LEN(Table1[[#This Row],[Exp.GD]])-11)),"")</f>
        <v>KPPE-SB-213843</v>
      </c>
      <c r="E71" s="13">
        <f>IF(Table1[[#This Row],[Exp.GD]]&lt;&gt;"",VALUE(RIGHT(Table1[[#This Row],[Exp.GD]],10)),"")</f>
        <v>45035</v>
      </c>
      <c r="F71" s="378" t="s">
        <v>4555</v>
      </c>
      <c r="G71" s="36">
        <v>24524658.495200001</v>
      </c>
      <c r="H71" s="165">
        <v>4860</v>
      </c>
      <c r="I71" s="7" t="s">
        <v>4541</v>
      </c>
      <c r="J71" s="516">
        <v>3905.3</v>
      </c>
      <c r="K71" s="15">
        <v>235.92</v>
      </c>
      <c r="L71" s="15">
        <v>5898</v>
      </c>
      <c r="M71" s="8">
        <v>0.04</v>
      </c>
      <c r="N71" s="110">
        <f>ROUND(Table1[[#This Row],[Exp-Value]],2)</f>
        <v>24524658.5</v>
      </c>
      <c r="O71" s="110">
        <v>199631.94</v>
      </c>
      <c r="Y71" s="11">
        <f t="shared" si="2"/>
        <v>0</v>
      </c>
      <c r="Z71" s="4"/>
    </row>
    <row r="72" spans="1:26" x14ac:dyDescent="0.25">
      <c r="A72" s="20">
        <v>71</v>
      </c>
      <c r="B72" s="617" t="s">
        <v>4550</v>
      </c>
      <c r="C72" s="14" t="s">
        <v>4546</v>
      </c>
      <c r="D72" s="6" t="str">
        <f>IF(Table1[[#This Row],[Exp.GD]]&lt;&gt;"",LEFT(Table1[[#This Row],[Exp.GD]],(LEN(Table1[[#This Row],[Exp.GD]])-11)),"")</f>
        <v>KPPE-SB-213843</v>
      </c>
      <c r="E72" s="13">
        <f>IF(Table1[[#This Row],[Exp.GD]]&lt;&gt;"",VALUE(RIGHT(Table1[[#This Row],[Exp.GD]],10)),"")</f>
        <v>45035</v>
      </c>
      <c r="F72" s="378" t="s">
        <v>4555</v>
      </c>
      <c r="G72" s="36">
        <v>24524658.495200001</v>
      </c>
      <c r="H72" s="165">
        <v>4860</v>
      </c>
      <c r="I72" s="7" t="s">
        <v>4556</v>
      </c>
      <c r="J72" s="516">
        <v>5402.33</v>
      </c>
      <c r="K72" s="15">
        <v>5957.57</v>
      </c>
      <c r="L72" s="15">
        <v>5898</v>
      </c>
      <c r="M72" s="8">
        <v>1.0101</v>
      </c>
      <c r="N72" s="110">
        <f>ROUND(Table1[[#This Row],[Exp-Value]],2)</f>
        <v>24524658.5</v>
      </c>
      <c r="O72" s="110">
        <v>5041205.7699999996</v>
      </c>
      <c r="Y72" s="11">
        <f t="shared" si="2"/>
        <v>0</v>
      </c>
      <c r="Z72" s="4"/>
    </row>
    <row r="73" spans="1:26" x14ac:dyDescent="0.25">
      <c r="B73" s="617"/>
      <c r="C73" s="14"/>
      <c r="Y73" s="11">
        <f t="shared" si="2"/>
        <v>0</v>
      </c>
      <c r="Z73" s="4"/>
    </row>
    <row r="74" spans="1:26" x14ac:dyDescent="0.25">
      <c r="B74" s="617"/>
      <c r="C74" s="14"/>
      <c r="Y74" s="11">
        <f t="shared" si="2"/>
        <v>0</v>
      </c>
      <c r="Z74" s="4"/>
    </row>
    <row r="75" spans="1:26" x14ac:dyDescent="0.25">
      <c r="B75" s="617"/>
      <c r="C75" s="14"/>
      <c r="Y75" s="11">
        <f t="shared" si="2"/>
        <v>0</v>
      </c>
      <c r="Z75" s="4"/>
    </row>
    <row r="76" spans="1:26" x14ac:dyDescent="0.25">
      <c r="B76" s="617"/>
      <c r="Y76" s="11">
        <f t="shared" si="2"/>
        <v>0</v>
      </c>
      <c r="Z76" s="4"/>
    </row>
    <row r="77" spans="1:26" x14ac:dyDescent="0.25">
      <c r="B77" s="617"/>
      <c r="Y77" s="11">
        <f t="shared" si="2"/>
        <v>0</v>
      </c>
      <c r="Z77" s="4"/>
    </row>
    <row r="78" spans="1:26" x14ac:dyDescent="0.25">
      <c r="B78" s="617"/>
      <c r="C78" s="14"/>
      <c r="Y78" s="11">
        <f t="shared" si="2"/>
        <v>0</v>
      </c>
      <c r="Z78" s="4"/>
    </row>
    <row r="79" spans="1:26" x14ac:dyDescent="0.25">
      <c r="B79" s="617"/>
      <c r="C79" s="14"/>
      <c r="Y79" s="11"/>
      <c r="Z79" s="4"/>
    </row>
    <row r="80" spans="1:26" x14ac:dyDescent="0.25">
      <c r="B80" s="617" t="s">
        <v>4550</v>
      </c>
      <c r="C80" s="14" t="s">
        <v>932</v>
      </c>
      <c r="Y80" s="11"/>
      <c r="Z80" s="4"/>
    </row>
    <row r="81" spans="2:26" x14ac:dyDescent="0.25">
      <c r="B81" s="617" t="s">
        <v>4551</v>
      </c>
      <c r="C81" s="14" t="s">
        <v>932</v>
      </c>
      <c r="Y81" s="11"/>
      <c r="Z81" s="4"/>
    </row>
    <row r="82" spans="2:26" x14ac:dyDescent="0.25">
      <c r="Y82" s="11"/>
      <c r="Z82" s="4"/>
    </row>
    <row r="83" spans="2:26" x14ac:dyDescent="0.25">
      <c r="Y83" s="11"/>
      <c r="Z83" s="4"/>
    </row>
    <row r="84" spans="2:26" x14ac:dyDescent="0.25">
      <c r="Y84" s="11"/>
      <c r="Z84" s="4"/>
    </row>
    <row r="85" spans="2:26" x14ac:dyDescent="0.25">
      <c r="Y85" s="11">
        <f t="shared" ref="Y85:Y111" si="3">IF(S85&lt;&gt;0,ROUND($W$1*S85/SUM(S:S),2),0)</f>
        <v>0</v>
      </c>
      <c r="Z85" s="4"/>
    </row>
    <row r="86" spans="2:26" x14ac:dyDescent="0.25">
      <c r="Y86" s="11">
        <f t="shared" si="3"/>
        <v>0</v>
      </c>
      <c r="Z86" s="4"/>
    </row>
    <row r="87" spans="2:26" x14ac:dyDescent="0.25">
      <c r="Y87" s="11">
        <f t="shared" si="3"/>
        <v>0</v>
      </c>
      <c r="Z87" s="4"/>
    </row>
    <row r="88" spans="2:26" x14ac:dyDescent="0.25">
      <c r="Y88" s="11">
        <f t="shared" si="3"/>
        <v>0</v>
      </c>
      <c r="Z88" s="4"/>
    </row>
    <row r="89" spans="2:26" x14ac:dyDescent="0.25">
      <c r="Y89" s="11">
        <f t="shared" si="3"/>
        <v>0</v>
      </c>
      <c r="Z89" s="4"/>
    </row>
    <row r="90" spans="2:26" x14ac:dyDescent="0.25">
      <c r="Y90" s="11">
        <f t="shared" si="3"/>
        <v>0</v>
      </c>
      <c r="Z90" s="4"/>
    </row>
    <row r="91" spans="2:26" x14ac:dyDescent="0.25">
      <c r="Y91" s="11">
        <f t="shared" si="3"/>
        <v>0</v>
      </c>
      <c r="Z91" s="4"/>
    </row>
    <row r="92" spans="2:26" x14ac:dyDescent="0.25">
      <c r="Y92" s="11">
        <f t="shared" si="3"/>
        <v>0</v>
      </c>
      <c r="Z92" s="4"/>
    </row>
    <row r="93" spans="2:26" x14ac:dyDescent="0.25">
      <c r="Y93" s="11">
        <f t="shared" si="3"/>
        <v>0</v>
      </c>
      <c r="Z93" s="4"/>
    </row>
    <row r="94" spans="2:26" x14ac:dyDescent="0.25">
      <c r="Y94" s="11">
        <f t="shared" si="3"/>
        <v>0</v>
      </c>
      <c r="Z94" s="4"/>
    </row>
    <row r="95" spans="2:26" x14ac:dyDescent="0.25">
      <c r="Y95" s="11">
        <f t="shared" si="3"/>
        <v>0</v>
      </c>
      <c r="Z95" s="4"/>
    </row>
    <row r="96" spans="2:26" x14ac:dyDescent="0.25">
      <c r="Y96" s="11">
        <f t="shared" si="3"/>
        <v>0</v>
      </c>
      <c r="Z96" s="4"/>
    </row>
    <row r="97" spans="25:25" x14ac:dyDescent="0.25">
      <c r="Y97" s="11">
        <f t="shared" si="3"/>
        <v>0</v>
      </c>
    </row>
    <row r="98" spans="25:25" x14ac:dyDescent="0.25">
      <c r="Y98" s="11">
        <f t="shared" si="3"/>
        <v>0</v>
      </c>
    </row>
    <row r="99" spans="25:25" x14ac:dyDescent="0.25">
      <c r="Y99" s="11">
        <f t="shared" si="3"/>
        <v>0</v>
      </c>
    </row>
    <row r="100" spans="25:25" x14ac:dyDescent="0.25">
      <c r="Y100" s="11">
        <f t="shared" si="3"/>
        <v>0</v>
      </c>
    </row>
    <row r="101" spans="25:25" x14ac:dyDescent="0.25">
      <c r="Y101" s="11">
        <f t="shared" si="3"/>
        <v>0</v>
      </c>
    </row>
    <row r="102" spans="25:25" x14ac:dyDescent="0.25">
      <c r="Y102" s="11">
        <f t="shared" si="3"/>
        <v>0</v>
      </c>
    </row>
    <row r="103" spans="25:25" x14ac:dyDescent="0.25">
      <c r="Y103" s="11">
        <f t="shared" si="3"/>
        <v>0</v>
      </c>
    </row>
    <row r="104" spans="25:25" x14ac:dyDescent="0.25">
      <c r="Y104" s="11">
        <f t="shared" si="3"/>
        <v>0</v>
      </c>
    </row>
    <row r="105" spans="25:25" x14ac:dyDescent="0.25">
      <c r="Y105" s="11">
        <f t="shared" si="3"/>
        <v>0</v>
      </c>
    </row>
    <row r="106" spans="25:25" x14ac:dyDescent="0.25">
      <c r="Y106" s="11">
        <f t="shared" si="3"/>
        <v>0</v>
      </c>
    </row>
    <row r="107" spans="25:25" x14ac:dyDescent="0.25">
      <c r="Y107" s="11">
        <f t="shared" si="3"/>
        <v>0</v>
      </c>
    </row>
    <row r="108" spans="25:25" x14ac:dyDescent="0.25">
      <c r="Y108" s="11">
        <f t="shared" si="3"/>
        <v>0</v>
      </c>
    </row>
    <row r="109" spans="25:25" x14ac:dyDescent="0.25">
      <c r="Y109" s="11">
        <f t="shared" si="3"/>
        <v>0</v>
      </c>
    </row>
    <row r="110" spans="25:25" x14ac:dyDescent="0.25">
      <c r="Y110" s="11">
        <f t="shared" si="3"/>
        <v>0</v>
      </c>
    </row>
    <row r="111" spans="25:25" x14ac:dyDescent="0.25">
      <c r="Y111" s="11">
        <f t="shared" si="3"/>
        <v>0</v>
      </c>
    </row>
    <row r="112" spans="25:25" x14ac:dyDescent="0.25">
      <c r="Y112" s="11"/>
    </row>
    <row r="113" spans="25:25" x14ac:dyDescent="0.25">
      <c r="Y113" s="11">
        <f t="shared" ref="Y113:Y144" si="4">IF(S113&lt;&gt;0,ROUND($W$1*S113/SUM(S:S),2),0)</f>
        <v>0</v>
      </c>
    </row>
    <row r="114" spans="25:25" x14ac:dyDescent="0.25">
      <c r="Y114" s="11">
        <f t="shared" si="4"/>
        <v>0</v>
      </c>
    </row>
    <row r="115" spans="25:25" x14ac:dyDescent="0.25">
      <c r="Y115" s="11">
        <f t="shared" si="4"/>
        <v>0</v>
      </c>
    </row>
    <row r="116" spans="25:25" x14ac:dyDescent="0.25">
      <c r="Y116" s="11">
        <f t="shared" si="4"/>
        <v>0</v>
      </c>
    </row>
    <row r="117" spans="25:25" x14ac:dyDescent="0.25">
      <c r="Y117" s="11">
        <f t="shared" si="4"/>
        <v>0</v>
      </c>
    </row>
    <row r="118" spans="25:25" x14ac:dyDescent="0.25">
      <c r="Y118" s="11">
        <f t="shared" si="4"/>
        <v>0</v>
      </c>
    </row>
    <row r="119" spans="25:25" x14ac:dyDescent="0.25">
      <c r="Y119" s="11">
        <f t="shared" si="4"/>
        <v>0</v>
      </c>
    </row>
    <row r="120" spans="25:25" x14ac:dyDescent="0.25">
      <c r="Y120" s="11">
        <f t="shared" si="4"/>
        <v>0</v>
      </c>
    </row>
    <row r="121" spans="25:25" x14ac:dyDescent="0.25">
      <c r="Y121" s="11">
        <f t="shared" si="4"/>
        <v>0</v>
      </c>
    </row>
    <row r="122" spans="25:25" x14ac:dyDescent="0.25">
      <c r="Y122" s="11">
        <f t="shared" si="4"/>
        <v>0</v>
      </c>
    </row>
    <row r="123" spans="25:25" x14ac:dyDescent="0.25">
      <c r="Y123" s="11">
        <f t="shared" si="4"/>
        <v>0</v>
      </c>
    </row>
    <row r="124" spans="25:25" x14ac:dyDescent="0.25">
      <c r="Y124" s="11">
        <f t="shared" si="4"/>
        <v>0</v>
      </c>
    </row>
    <row r="125" spans="25:25" x14ac:dyDescent="0.25">
      <c r="Y125" s="11">
        <f t="shared" si="4"/>
        <v>0</v>
      </c>
    </row>
    <row r="126" spans="25:25" x14ac:dyDescent="0.25">
      <c r="Y126" s="11">
        <f t="shared" si="4"/>
        <v>0</v>
      </c>
    </row>
    <row r="127" spans="25:25" x14ac:dyDescent="0.25">
      <c r="Y127" s="11">
        <f t="shared" si="4"/>
        <v>0</v>
      </c>
    </row>
    <row r="128" spans="25:25" x14ac:dyDescent="0.25">
      <c r="Y128" s="11">
        <f t="shared" si="4"/>
        <v>0</v>
      </c>
    </row>
    <row r="129" spans="25:25" x14ac:dyDescent="0.25">
      <c r="Y129" s="11">
        <f t="shared" si="4"/>
        <v>0</v>
      </c>
    </row>
    <row r="130" spans="25:25" x14ac:dyDescent="0.25">
      <c r="Y130" s="11">
        <f t="shared" si="4"/>
        <v>0</v>
      </c>
    </row>
    <row r="131" spans="25:25" x14ac:dyDescent="0.25">
      <c r="Y131" s="11">
        <f t="shared" si="4"/>
        <v>0</v>
      </c>
    </row>
    <row r="132" spans="25:25" x14ac:dyDescent="0.25">
      <c r="Y132" s="11">
        <f t="shared" si="4"/>
        <v>0</v>
      </c>
    </row>
    <row r="133" spans="25:25" x14ac:dyDescent="0.25">
      <c r="Y133" s="11">
        <f t="shared" si="4"/>
        <v>0</v>
      </c>
    </row>
    <row r="134" spans="25:25" x14ac:dyDescent="0.25">
      <c r="Y134" s="11">
        <f t="shared" si="4"/>
        <v>0</v>
      </c>
    </row>
    <row r="135" spans="25:25" x14ac:dyDescent="0.25">
      <c r="Y135" s="11">
        <f t="shared" si="4"/>
        <v>0</v>
      </c>
    </row>
    <row r="136" spans="25:25" x14ac:dyDescent="0.25">
      <c r="Y136" s="11">
        <f t="shared" si="4"/>
        <v>0</v>
      </c>
    </row>
    <row r="137" spans="25:25" x14ac:dyDescent="0.25">
      <c r="Y137" s="11">
        <f t="shared" si="4"/>
        <v>0</v>
      </c>
    </row>
    <row r="138" spans="25:25" x14ac:dyDescent="0.25">
      <c r="Y138" s="11">
        <f t="shared" si="4"/>
        <v>0</v>
      </c>
    </row>
    <row r="139" spans="25:25" x14ac:dyDescent="0.25">
      <c r="Y139" s="11">
        <f t="shared" si="4"/>
        <v>0</v>
      </c>
    </row>
    <row r="140" spans="25:25" x14ac:dyDescent="0.25">
      <c r="Y140" s="11">
        <f t="shared" si="4"/>
        <v>0</v>
      </c>
    </row>
    <row r="141" spans="25:25" x14ac:dyDescent="0.25">
      <c r="Y141" s="11">
        <f t="shared" si="4"/>
        <v>0</v>
      </c>
    </row>
    <row r="142" spans="25:25" x14ac:dyDescent="0.25">
      <c r="Y142" s="11">
        <f t="shared" si="4"/>
        <v>0</v>
      </c>
    </row>
    <row r="143" spans="25:25" x14ac:dyDescent="0.25">
      <c r="Y143" s="11">
        <f t="shared" si="4"/>
        <v>0</v>
      </c>
    </row>
    <row r="144" spans="25:25" x14ac:dyDescent="0.25">
      <c r="Y144" s="11">
        <f t="shared" si="4"/>
        <v>0</v>
      </c>
    </row>
    <row r="145" spans="25:25" x14ac:dyDescent="0.25">
      <c r="Y145" s="11">
        <f t="shared" ref="Y145:Y181" si="5">IF(S145&lt;&gt;0,ROUND($W$1*S145/SUM(S:S),2),0)</f>
        <v>0</v>
      </c>
    </row>
    <row r="146" spans="25:25" x14ac:dyDescent="0.25">
      <c r="Y146" s="11">
        <f t="shared" si="5"/>
        <v>0</v>
      </c>
    </row>
    <row r="147" spans="25:25" x14ac:dyDescent="0.25">
      <c r="Y147" s="11">
        <f t="shared" si="5"/>
        <v>0</v>
      </c>
    </row>
    <row r="148" spans="25:25" x14ac:dyDescent="0.25">
      <c r="Y148" s="11">
        <f t="shared" si="5"/>
        <v>0</v>
      </c>
    </row>
    <row r="149" spans="25:25" x14ac:dyDescent="0.25">
      <c r="Y149" s="11">
        <f t="shared" si="5"/>
        <v>0</v>
      </c>
    </row>
    <row r="150" spans="25:25" x14ac:dyDescent="0.25">
      <c r="Y150" s="11">
        <f t="shared" si="5"/>
        <v>0</v>
      </c>
    </row>
    <row r="151" spans="25:25" x14ac:dyDescent="0.25">
      <c r="Y151" s="11">
        <f t="shared" si="5"/>
        <v>0</v>
      </c>
    </row>
    <row r="152" spans="25:25" x14ac:dyDescent="0.25">
      <c r="Y152" s="11">
        <f t="shared" si="5"/>
        <v>0</v>
      </c>
    </row>
    <row r="153" spans="25:25" x14ac:dyDescent="0.25">
      <c r="Y153" s="11">
        <f t="shared" si="5"/>
        <v>0</v>
      </c>
    </row>
    <row r="154" spans="25:25" x14ac:dyDescent="0.25">
      <c r="Y154" s="11">
        <f t="shared" si="5"/>
        <v>0</v>
      </c>
    </row>
    <row r="155" spans="25:25" x14ac:dyDescent="0.25">
      <c r="Y155" s="11">
        <f t="shared" si="5"/>
        <v>0</v>
      </c>
    </row>
    <row r="156" spans="25:25" x14ac:dyDescent="0.25">
      <c r="Y156" s="11">
        <f t="shared" si="5"/>
        <v>0</v>
      </c>
    </row>
    <row r="157" spans="25:25" x14ac:dyDescent="0.25">
      <c r="Y157" s="11">
        <f t="shared" si="5"/>
        <v>0</v>
      </c>
    </row>
    <row r="158" spans="25:25" x14ac:dyDescent="0.25">
      <c r="Y158" s="11">
        <f t="shared" si="5"/>
        <v>0</v>
      </c>
    </row>
    <row r="159" spans="25:25" x14ac:dyDescent="0.25">
      <c r="Y159" s="11">
        <f t="shared" si="5"/>
        <v>0</v>
      </c>
    </row>
    <row r="160" spans="25:25" x14ac:dyDescent="0.25">
      <c r="Y160" s="11">
        <f t="shared" si="5"/>
        <v>0</v>
      </c>
    </row>
    <row r="161" spans="25:25" x14ac:dyDescent="0.25">
      <c r="Y161" s="11">
        <f t="shared" si="5"/>
        <v>0</v>
      </c>
    </row>
    <row r="162" spans="25:25" x14ac:dyDescent="0.25">
      <c r="Y162" s="11">
        <f t="shared" si="5"/>
        <v>0</v>
      </c>
    </row>
    <row r="163" spans="25:25" x14ac:dyDescent="0.25">
      <c r="Y163" s="11">
        <f t="shared" si="5"/>
        <v>0</v>
      </c>
    </row>
    <row r="164" spans="25:25" x14ac:dyDescent="0.25">
      <c r="Y164" s="11">
        <f t="shared" si="5"/>
        <v>0</v>
      </c>
    </row>
    <row r="165" spans="25:25" x14ac:dyDescent="0.25">
      <c r="Y165" s="11">
        <f t="shared" si="5"/>
        <v>0</v>
      </c>
    </row>
    <row r="166" spans="25:25" x14ac:dyDescent="0.25">
      <c r="Y166" s="11">
        <f t="shared" si="5"/>
        <v>0</v>
      </c>
    </row>
    <row r="167" spans="25:25" x14ac:dyDescent="0.25">
      <c r="Y167" s="11">
        <f t="shared" si="5"/>
        <v>0</v>
      </c>
    </row>
    <row r="168" spans="25:25" x14ac:dyDescent="0.25">
      <c r="Y168" s="11">
        <f t="shared" si="5"/>
        <v>0</v>
      </c>
    </row>
    <row r="169" spans="25:25" x14ac:dyDescent="0.25">
      <c r="Y169" s="11">
        <f t="shared" si="5"/>
        <v>0</v>
      </c>
    </row>
    <row r="170" spans="25:25" x14ac:dyDescent="0.25">
      <c r="Y170" s="11">
        <f t="shared" si="5"/>
        <v>0</v>
      </c>
    </row>
    <row r="171" spans="25:25" x14ac:dyDescent="0.25">
      <c r="Y171" s="11">
        <f t="shared" si="5"/>
        <v>0</v>
      </c>
    </row>
    <row r="172" spans="25:25" x14ac:dyDescent="0.25">
      <c r="Y172" s="11">
        <f t="shared" si="5"/>
        <v>0</v>
      </c>
    </row>
    <row r="173" spans="25:25" x14ac:dyDescent="0.25">
      <c r="Y173" s="11">
        <f t="shared" si="5"/>
        <v>0</v>
      </c>
    </row>
    <row r="174" spans="25:25" x14ac:dyDescent="0.25">
      <c r="Y174" s="11">
        <f t="shared" si="5"/>
        <v>0</v>
      </c>
    </row>
    <row r="175" spans="25:25" x14ac:dyDescent="0.25">
      <c r="Y175" s="11">
        <f t="shared" si="5"/>
        <v>0</v>
      </c>
    </row>
    <row r="176" spans="25:25" x14ac:dyDescent="0.25">
      <c r="Y176" s="11">
        <f t="shared" si="5"/>
        <v>0</v>
      </c>
    </row>
    <row r="177" spans="25:25" x14ac:dyDescent="0.25">
      <c r="Y177" s="11">
        <f t="shared" si="5"/>
        <v>0</v>
      </c>
    </row>
    <row r="178" spans="25:25" x14ac:dyDescent="0.25">
      <c r="Y178" s="11">
        <f t="shared" si="5"/>
        <v>0</v>
      </c>
    </row>
    <row r="179" spans="25:25" x14ac:dyDescent="0.25">
      <c r="Y179" s="11">
        <f t="shared" si="5"/>
        <v>0</v>
      </c>
    </row>
    <row r="180" spans="25:25" x14ac:dyDescent="0.25">
      <c r="Y180" s="11">
        <f t="shared" si="5"/>
        <v>0</v>
      </c>
    </row>
    <row r="181" spans="25:25" x14ac:dyDescent="0.25">
      <c r="Y181" s="11">
        <f t="shared" si="5"/>
        <v>0</v>
      </c>
    </row>
  </sheetData>
  <conditionalFormatting sqref="Q89:Q94 Q1 Q108:Q1048576">
    <cfRule type="duplicateValues" dxfId="12028" priority="49043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R47"/>
  <sheetViews>
    <sheetView topLeftCell="A28" zoomScaleNormal="100" workbookViewId="0">
      <selection activeCell="D41" sqref="D41"/>
    </sheetView>
  </sheetViews>
  <sheetFormatPr defaultRowHeight="15" x14ac:dyDescent="0.25"/>
  <cols>
    <col min="1" max="2" width="26.7109375" customWidth="1"/>
    <col min="3" max="3" width="12.28515625" customWidth="1"/>
    <col min="4" max="4" width="11.42578125" customWidth="1"/>
    <col min="5" max="6" width="15.7109375" customWidth="1"/>
    <col min="7" max="7" width="10.140625" customWidth="1"/>
    <col min="9" max="9" width="12.140625" customWidth="1"/>
    <col min="11" max="11" width="13.28515625" bestFit="1" customWidth="1"/>
    <col min="14" max="14" width="10.5703125" style="34" bestFit="1" customWidth="1"/>
  </cols>
  <sheetData>
    <row r="3" spans="1:18" x14ac:dyDescent="0.25">
      <c r="A3" s="1" t="s">
        <v>5</v>
      </c>
      <c r="B3" s="1" t="s">
        <v>7</v>
      </c>
      <c r="C3" s="1" t="s">
        <v>0</v>
      </c>
      <c r="D3" s="1" t="s">
        <v>4</v>
      </c>
      <c r="E3" s="7" t="s">
        <v>9</v>
      </c>
      <c r="F3" s="7" t="s">
        <v>8</v>
      </c>
    </row>
    <row r="4" spans="1:18" x14ac:dyDescent="0.25">
      <c r="A4" t="s">
        <v>4551</v>
      </c>
      <c r="B4" t="s">
        <v>2499</v>
      </c>
      <c r="C4" s="2">
        <v>2701.12</v>
      </c>
      <c r="D4">
        <v>1.1000000000000001</v>
      </c>
      <c r="E4" s="8">
        <v>8321.5</v>
      </c>
      <c r="F4" s="8">
        <v>7565</v>
      </c>
      <c r="H4">
        <f t="shared" ref="H4" si="0">IF(A4&lt;&gt;"Total",ROUND(E4/F4,6),"")</f>
        <v>1.1000000000000001</v>
      </c>
      <c r="I4" t="b">
        <f t="shared" ref="I4" si="1">IF(A4&lt;&gt;"Total",EXACT(D4,H4),"")</f>
        <v>1</v>
      </c>
      <c r="K4" s="34"/>
      <c r="L4" t="s">
        <v>3631</v>
      </c>
      <c r="M4" s="642"/>
      <c r="O4" s="643"/>
      <c r="P4" s="643"/>
      <c r="Q4" s="643"/>
      <c r="R4" s="643"/>
    </row>
    <row r="5" spans="1:18" x14ac:dyDescent="0.25">
      <c r="A5" t="s">
        <v>4551</v>
      </c>
      <c r="B5" t="s">
        <v>4299</v>
      </c>
      <c r="C5" s="2">
        <v>2847</v>
      </c>
      <c r="D5">
        <v>0.03</v>
      </c>
      <c r="E5" s="8">
        <v>226.95</v>
      </c>
      <c r="F5" s="8">
        <v>7565</v>
      </c>
      <c r="H5">
        <f t="shared" ref="H5:H12" si="2">IF(A5&lt;&gt;"Total",ROUND(E5/F5,6),"")</f>
        <v>0.03</v>
      </c>
      <c r="I5" t="b">
        <f t="shared" ref="I5:I12" si="3">IF(A5&lt;&gt;"Total",EXACT(D5,H5),"")</f>
        <v>1</v>
      </c>
      <c r="K5" s="34"/>
      <c r="L5" t="s">
        <v>3632</v>
      </c>
      <c r="M5" s="642"/>
      <c r="O5" s="643"/>
      <c r="P5" s="643"/>
      <c r="Q5" s="643"/>
      <c r="R5" s="643"/>
    </row>
    <row r="6" spans="1:18" x14ac:dyDescent="0.25">
      <c r="A6" t="s">
        <v>4551</v>
      </c>
      <c r="B6" t="s">
        <v>4539</v>
      </c>
      <c r="C6" s="2">
        <v>2915.11</v>
      </c>
      <c r="D6">
        <v>0.04</v>
      </c>
      <c r="E6" s="8">
        <v>302.59999999999997</v>
      </c>
      <c r="F6" s="8">
        <v>7565</v>
      </c>
      <c r="H6">
        <f t="shared" si="2"/>
        <v>0.04</v>
      </c>
      <c r="I6" t="b">
        <f t="shared" si="3"/>
        <v>1</v>
      </c>
      <c r="K6" s="34"/>
      <c r="L6" t="s">
        <v>3633</v>
      </c>
      <c r="M6" s="642"/>
      <c r="O6" s="643"/>
      <c r="P6" s="643"/>
      <c r="Q6" s="643"/>
      <c r="R6" s="643"/>
    </row>
    <row r="7" spans="1:18" x14ac:dyDescent="0.25">
      <c r="A7" t="s">
        <v>4551</v>
      </c>
      <c r="B7" t="s">
        <v>4541</v>
      </c>
      <c r="C7" s="2">
        <v>3905.3</v>
      </c>
      <c r="D7">
        <v>0.04</v>
      </c>
      <c r="E7" s="8">
        <v>302.59999999999997</v>
      </c>
      <c r="F7" s="8">
        <v>7565</v>
      </c>
      <c r="H7">
        <f t="shared" si="2"/>
        <v>0.04</v>
      </c>
      <c r="I7" t="b">
        <f t="shared" si="3"/>
        <v>1</v>
      </c>
      <c r="K7" s="34"/>
      <c r="L7" t="s">
        <v>3634</v>
      </c>
      <c r="M7" s="642"/>
      <c r="O7" s="643"/>
      <c r="P7" s="643"/>
      <c r="Q7" s="643"/>
      <c r="R7" s="643"/>
    </row>
    <row r="8" spans="1:18" x14ac:dyDescent="0.25">
      <c r="A8" t="s">
        <v>4551</v>
      </c>
      <c r="B8" t="s">
        <v>4542</v>
      </c>
      <c r="C8" s="2">
        <v>5201.009</v>
      </c>
      <c r="D8">
        <v>0.60606000000000004</v>
      </c>
      <c r="E8" s="8">
        <v>4584.84</v>
      </c>
      <c r="F8" s="8">
        <v>7565</v>
      </c>
      <c r="H8">
        <f t="shared" si="2"/>
        <v>0.60605900000000001</v>
      </c>
      <c r="I8" t="b">
        <f t="shared" si="3"/>
        <v>0</v>
      </c>
      <c r="K8" s="34"/>
      <c r="L8" t="s">
        <v>3635</v>
      </c>
      <c r="M8" s="642"/>
      <c r="P8" s="643"/>
    </row>
    <row r="9" spans="1:18" x14ac:dyDescent="0.25">
      <c r="A9" t="s">
        <v>4551</v>
      </c>
      <c r="B9" t="s">
        <v>4543</v>
      </c>
      <c r="C9" s="2">
        <v>5402.33</v>
      </c>
      <c r="D9">
        <v>0.40404000000000001</v>
      </c>
      <c r="E9" s="8">
        <v>447.28</v>
      </c>
      <c r="F9" s="8">
        <v>1107.02</v>
      </c>
      <c r="H9">
        <f t="shared" si="2"/>
        <v>0.40404000000000001</v>
      </c>
      <c r="I9" t="b">
        <f t="shared" si="3"/>
        <v>1</v>
      </c>
      <c r="K9" s="34"/>
    </row>
    <row r="10" spans="1:18" x14ac:dyDescent="0.25">
      <c r="A10" t="s">
        <v>4551</v>
      </c>
      <c r="B10" t="s">
        <v>4556</v>
      </c>
      <c r="C10" s="2">
        <v>5402.33</v>
      </c>
      <c r="D10">
        <v>0.40404000000000001</v>
      </c>
      <c r="E10" s="8">
        <v>2609.2799999999997</v>
      </c>
      <c r="F10" s="8">
        <v>6457.98</v>
      </c>
      <c r="H10">
        <f t="shared" si="2"/>
        <v>0.40404000000000001</v>
      </c>
      <c r="I10" t="b">
        <f t="shared" si="3"/>
        <v>1</v>
      </c>
    </row>
    <row r="11" spans="1:18" x14ac:dyDescent="0.25">
      <c r="A11" t="s">
        <v>10</v>
      </c>
      <c r="E11" s="8">
        <v>16795.050000000003</v>
      </c>
      <c r="F11" s="8">
        <v>45390</v>
      </c>
      <c r="H11" t="str">
        <f t="shared" si="2"/>
        <v/>
      </c>
      <c r="I11" t="str">
        <f t="shared" si="3"/>
        <v/>
      </c>
    </row>
    <row r="12" spans="1:18" x14ac:dyDescent="0.25">
      <c r="A12" t="s">
        <v>4549</v>
      </c>
      <c r="B12" t="s">
        <v>2499</v>
      </c>
      <c r="C12" s="2">
        <v>2701.12</v>
      </c>
      <c r="D12">
        <v>1.1000000000000001</v>
      </c>
      <c r="E12" s="8">
        <v>16116.099999999999</v>
      </c>
      <c r="F12" s="8">
        <v>14651</v>
      </c>
      <c r="H12">
        <f t="shared" si="2"/>
        <v>1.1000000000000001</v>
      </c>
      <c r="I12" t="b">
        <f t="shared" si="3"/>
        <v>1</v>
      </c>
    </row>
    <row r="13" spans="1:18" x14ac:dyDescent="0.25">
      <c r="A13" t="s">
        <v>4549</v>
      </c>
      <c r="B13" t="s">
        <v>4299</v>
      </c>
      <c r="C13" s="2">
        <v>2847</v>
      </c>
      <c r="D13">
        <v>0.03</v>
      </c>
      <c r="E13" s="8">
        <v>439.53000000000003</v>
      </c>
      <c r="F13" s="8">
        <v>14651</v>
      </c>
      <c r="H13">
        <f t="shared" ref="H13:H15" si="4">IF(A13&lt;&gt;"Total",ROUND(E13/F13,6),"")</f>
        <v>0.03</v>
      </c>
      <c r="I13" t="b">
        <f t="shared" ref="I13:I15" si="5">IF(A13&lt;&gt;"Total",EXACT(D13,H13),"")</f>
        <v>1</v>
      </c>
    </row>
    <row r="14" spans="1:18" x14ac:dyDescent="0.25">
      <c r="A14" t="s">
        <v>4549</v>
      </c>
      <c r="B14" t="s">
        <v>4421</v>
      </c>
      <c r="C14" s="2">
        <v>5201.009</v>
      </c>
      <c r="D14">
        <v>0.48485</v>
      </c>
      <c r="E14" s="8">
        <v>102.0333</v>
      </c>
      <c r="F14" s="8">
        <v>210.44</v>
      </c>
      <c r="H14">
        <f t="shared" si="4"/>
        <v>0.48485699999999998</v>
      </c>
      <c r="I14" t="b">
        <f t="shared" si="5"/>
        <v>0</v>
      </c>
    </row>
    <row r="15" spans="1:18" x14ac:dyDescent="0.25">
      <c r="A15" t="s">
        <v>4549</v>
      </c>
      <c r="B15" t="s">
        <v>4538</v>
      </c>
      <c r="C15" s="2">
        <v>5503.201</v>
      </c>
      <c r="D15">
        <v>0.52524999999999999</v>
      </c>
      <c r="E15" s="8">
        <v>1821.57</v>
      </c>
      <c r="F15" s="8">
        <v>3468</v>
      </c>
      <c r="H15">
        <f t="shared" si="4"/>
        <v>0.52525100000000002</v>
      </c>
      <c r="I15" t="b">
        <f t="shared" si="5"/>
        <v>0</v>
      </c>
    </row>
    <row r="16" spans="1:18" x14ac:dyDescent="0.25">
      <c r="A16" t="s">
        <v>4549</v>
      </c>
      <c r="B16" t="s">
        <v>4538</v>
      </c>
      <c r="C16" s="2">
        <v>5503.201</v>
      </c>
      <c r="D16">
        <v>0.19192000000000001</v>
      </c>
      <c r="E16" s="8">
        <v>2146.2399999999998</v>
      </c>
      <c r="F16" s="8">
        <v>11183</v>
      </c>
      <c r="H16">
        <f t="shared" ref="H16:H18" si="6">IF(A16&lt;&gt;"Total",ROUND(E16/F16,6),"")</f>
        <v>0.19192000000000001</v>
      </c>
      <c r="I16" t="b">
        <f t="shared" ref="I16:I18" si="7">IF(A16&lt;&gt;"Total",EXACT(D16,H16),"")</f>
        <v>1</v>
      </c>
    </row>
    <row r="17" spans="1:10" x14ac:dyDescent="0.25">
      <c r="A17" t="s">
        <v>4549</v>
      </c>
      <c r="B17" t="s">
        <v>4539</v>
      </c>
      <c r="C17" s="2">
        <v>2915.11</v>
      </c>
      <c r="D17">
        <v>0.04</v>
      </c>
      <c r="E17" s="8">
        <v>586.04000000000008</v>
      </c>
      <c r="F17" s="8">
        <v>14651</v>
      </c>
      <c r="H17">
        <f t="shared" si="6"/>
        <v>0.04</v>
      </c>
      <c r="I17" t="b">
        <f t="shared" si="7"/>
        <v>1</v>
      </c>
    </row>
    <row r="18" spans="1:10" x14ac:dyDescent="0.25">
      <c r="A18" t="s">
        <v>4549</v>
      </c>
      <c r="B18" t="s">
        <v>4541</v>
      </c>
      <c r="C18" s="2">
        <v>3905.3</v>
      </c>
      <c r="D18">
        <v>0.04</v>
      </c>
      <c r="E18" s="8">
        <v>586.04000000000008</v>
      </c>
      <c r="F18" s="8">
        <v>14651</v>
      </c>
      <c r="H18">
        <f t="shared" si="6"/>
        <v>0.04</v>
      </c>
      <c r="I18" t="b">
        <f t="shared" si="7"/>
        <v>1</v>
      </c>
      <c r="J18" s="7"/>
    </row>
    <row r="19" spans="1:10" x14ac:dyDescent="0.25">
      <c r="A19" t="s">
        <v>4549</v>
      </c>
      <c r="B19" t="s">
        <v>4542</v>
      </c>
      <c r="C19" s="2">
        <v>5201.009</v>
      </c>
      <c r="D19">
        <v>0.48485</v>
      </c>
      <c r="E19" s="8">
        <v>1579.4299999999998</v>
      </c>
      <c r="F19" s="8">
        <v>3257.56</v>
      </c>
      <c r="H19">
        <f t="shared" ref="H19:H27" si="8">IF(A19&lt;&gt;"Total",ROUND(E19/F19,6),"")</f>
        <v>0.48485099999999998</v>
      </c>
      <c r="I19" t="b">
        <f t="shared" ref="I19:I27" si="9">IF(A19&lt;&gt;"Total",EXACT(D19,H19),"")</f>
        <v>0</v>
      </c>
    </row>
    <row r="20" spans="1:10" x14ac:dyDescent="0.25">
      <c r="A20" t="s">
        <v>4549</v>
      </c>
      <c r="B20" t="s">
        <v>4542</v>
      </c>
      <c r="C20" s="2">
        <v>5201.009</v>
      </c>
      <c r="D20">
        <v>0.81818000000000002</v>
      </c>
      <c r="E20" s="8">
        <v>9149.7099999999991</v>
      </c>
      <c r="F20" s="8">
        <v>11183</v>
      </c>
      <c r="H20">
        <f t="shared" si="8"/>
        <v>0.81818000000000002</v>
      </c>
      <c r="I20" t="b">
        <f t="shared" si="9"/>
        <v>1</v>
      </c>
    </row>
    <row r="21" spans="1:10" x14ac:dyDescent="0.25">
      <c r="A21" t="s">
        <v>4549</v>
      </c>
      <c r="B21" t="s">
        <v>4557</v>
      </c>
      <c r="C21" s="2">
        <v>8523.5990000000002</v>
      </c>
      <c r="D21">
        <v>1</v>
      </c>
      <c r="E21" s="8">
        <v>9540</v>
      </c>
      <c r="F21" s="8">
        <v>9540</v>
      </c>
      <c r="H21">
        <f t="shared" si="8"/>
        <v>1</v>
      </c>
      <c r="I21" t="b">
        <f t="shared" si="9"/>
        <v>1</v>
      </c>
    </row>
    <row r="22" spans="1:10" x14ac:dyDescent="0.25">
      <c r="A22" t="s">
        <v>10</v>
      </c>
      <c r="E22" s="8">
        <v>42066.693299999999</v>
      </c>
      <c r="F22" s="8">
        <v>97446</v>
      </c>
      <c r="H22" t="str">
        <f t="shared" si="8"/>
        <v/>
      </c>
      <c r="I22" t="str">
        <f t="shared" si="9"/>
        <v/>
      </c>
    </row>
    <row r="23" spans="1:10" x14ac:dyDescent="0.25">
      <c r="A23" t="s">
        <v>4548</v>
      </c>
      <c r="B23" t="s">
        <v>2499</v>
      </c>
      <c r="C23" s="2">
        <v>2701.12</v>
      </c>
      <c r="D23">
        <v>1.1000000000000001</v>
      </c>
      <c r="E23" s="8">
        <v>19507.400000000001</v>
      </c>
      <c r="F23" s="8">
        <v>17734</v>
      </c>
      <c r="H23">
        <f t="shared" si="8"/>
        <v>1.1000000000000001</v>
      </c>
      <c r="I23" t="b">
        <f t="shared" si="9"/>
        <v>1</v>
      </c>
    </row>
    <row r="24" spans="1:10" x14ac:dyDescent="0.25">
      <c r="A24" t="s">
        <v>4548</v>
      </c>
      <c r="B24" t="s">
        <v>4299</v>
      </c>
      <c r="C24" s="2">
        <v>2847</v>
      </c>
      <c r="D24">
        <v>0.03</v>
      </c>
      <c r="E24" s="8">
        <v>532.02</v>
      </c>
      <c r="F24" s="8">
        <v>17734</v>
      </c>
      <c r="H24">
        <f t="shared" si="8"/>
        <v>0.03</v>
      </c>
      <c r="I24" t="b">
        <f t="shared" si="9"/>
        <v>1</v>
      </c>
    </row>
    <row r="25" spans="1:10" x14ac:dyDescent="0.25">
      <c r="A25" t="s">
        <v>4548</v>
      </c>
      <c r="B25" t="s">
        <v>4538</v>
      </c>
      <c r="C25" s="2">
        <v>5503.201</v>
      </c>
      <c r="D25">
        <v>0.25252999999999998</v>
      </c>
      <c r="E25" s="8">
        <v>1116.18</v>
      </c>
      <c r="F25" s="8">
        <v>4420</v>
      </c>
      <c r="H25">
        <f t="shared" si="8"/>
        <v>0.252529</v>
      </c>
      <c r="I25" t="b">
        <f t="shared" si="9"/>
        <v>0</v>
      </c>
    </row>
    <row r="26" spans="1:10" x14ac:dyDescent="0.25">
      <c r="A26" t="s">
        <v>4548</v>
      </c>
      <c r="B26" t="s">
        <v>4539</v>
      </c>
      <c r="C26" s="2">
        <v>2915.11</v>
      </c>
      <c r="D26">
        <v>0.04</v>
      </c>
      <c r="E26" s="8">
        <v>709.36000000000013</v>
      </c>
      <c r="F26" s="8">
        <v>17734</v>
      </c>
      <c r="H26">
        <f t="shared" si="8"/>
        <v>0.04</v>
      </c>
      <c r="I26" t="b">
        <f t="shared" si="9"/>
        <v>1</v>
      </c>
    </row>
    <row r="27" spans="1:10" x14ac:dyDescent="0.25">
      <c r="A27" t="s">
        <v>4548</v>
      </c>
      <c r="B27" t="s">
        <v>4541</v>
      </c>
      <c r="C27" s="2">
        <v>3905.3</v>
      </c>
      <c r="D27">
        <v>0.04</v>
      </c>
      <c r="E27" s="8">
        <v>709.36000000000013</v>
      </c>
      <c r="F27" s="8">
        <v>17734</v>
      </c>
      <c r="H27">
        <f t="shared" si="8"/>
        <v>0.04</v>
      </c>
      <c r="I27" t="b">
        <f t="shared" si="9"/>
        <v>1</v>
      </c>
    </row>
    <row r="28" spans="1:10" x14ac:dyDescent="0.25">
      <c r="A28" t="s">
        <v>4548</v>
      </c>
      <c r="B28" t="s">
        <v>4542</v>
      </c>
      <c r="C28" s="2">
        <v>5201.009</v>
      </c>
      <c r="D28">
        <v>1.0101</v>
      </c>
      <c r="E28" s="8">
        <v>7515.1399999999994</v>
      </c>
      <c r="F28" s="8">
        <v>7440</v>
      </c>
      <c r="H28">
        <f t="shared" ref="H28:H31" si="10">IF(A28&lt;&gt;"Total",ROUND(E28/F28,6),"")</f>
        <v>1.0100990000000001</v>
      </c>
      <c r="I28" t="b">
        <f t="shared" ref="I28:I31" si="11">IF(A28&lt;&gt;"Total",EXACT(D28,H28),"")</f>
        <v>0</v>
      </c>
    </row>
    <row r="29" spans="1:10" x14ac:dyDescent="0.25">
      <c r="A29" t="s">
        <v>4548</v>
      </c>
      <c r="B29" t="s">
        <v>4542</v>
      </c>
      <c r="C29" s="2">
        <v>5201.009</v>
      </c>
      <c r="D29">
        <v>0.48485</v>
      </c>
      <c r="E29" s="8">
        <v>2848.01</v>
      </c>
      <c r="F29" s="8">
        <v>5874</v>
      </c>
      <c r="H29">
        <f t="shared" si="10"/>
        <v>0.48485</v>
      </c>
      <c r="I29" t="b">
        <f t="shared" si="11"/>
        <v>1</v>
      </c>
    </row>
    <row r="30" spans="1:10" x14ac:dyDescent="0.25">
      <c r="A30" t="s">
        <v>4548</v>
      </c>
      <c r="B30" t="s">
        <v>4542</v>
      </c>
      <c r="C30" s="2">
        <v>5201.009</v>
      </c>
      <c r="D30">
        <v>0.75756999999999997</v>
      </c>
      <c r="E30" s="8">
        <v>3348.46</v>
      </c>
      <c r="F30" s="8">
        <v>4420</v>
      </c>
      <c r="H30">
        <f t="shared" si="10"/>
        <v>0.75756999999999997</v>
      </c>
      <c r="I30" t="b">
        <f t="shared" si="11"/>
        <v>1</v>
      </c>
    </row>
    <row r="31" spans="1:10" x14ac:dyDescent="0.25">
      <c r="A31" t="s">
        <v>4548</v>
      </c>
      <c r="B31" t="s">
        <v>4543</v>
      </c>
      <c r="C31" s="2">
        <v>5402.33</v>
      </c>
      <c r="D31">
        <v>0.52524999999999999</v>
      </c>
      <c r="E31" s="8">
        <v>3085.32</v>
      </c>
      <c r="F31" s="8">
        <v>5874</v>
      </c>
      <c r="H31">
        <f t="shared" si="10"/>
        <v>0.52524999999999999</v>
      </c>
      <c r="I31" t="b">
        <f t="shared" si="11"/>
        <v>1</v>
      </c>
    </row>
    <row r="32" spans="1:10" x14ac:dyDescent="0.25">
      <c r="A32" t="s">
        <v>4548</v>
      </c>
      <c r="B32" t="s">
        <v>4557</v>
      </c>
      <c r="C32" s="2">
        <v>8523.5990000000002</v>
      </c>
      <c r="D32">
        <v>1</v>
      </c>
      <c r="E32" s="8">
        <v>2960</v>
      </c>
      <c r="F32" s="8">
        <v>2960</v>
      </c>
      <c r="H32">
        <f t="shared" ref="H32" si="12">IF(A32&lt;&gt;"Total",ROUND(E32/F32,6),"")</f>
        <v>1</v>
      </c>
      <c r="I32" t="b">
        <f t="shared" ref="I32" si="13">IF(A32&lt;&gt;"Total",EXACT(D32,H32),"")</f>
        <v>1</v>
      </c>
    </row>
    <row r="33" spans="1:9" x14ac:dyDescent="0.25">
      <c r="A33" t="s">
        <v>4548</v>
      </c>
      <c r="B33" t="s">
        <v>4558</v>
      </c>
      <c r="C33" s="2">
        <v>8523.5990000000002</v>
      </c>
      <c r="D33">
        <v>1</v>
      </c>
      <c r="E33" s="8">
        <v>440</v>
      </c>
      <c r="F33" s="8">
        <v>440</v>
      </c>
      <c r="H33">
        <f t="shared" ref="H33:H37" si="14">IF(A33&lt;&gt;"Total",ROUND(E33/F33,6),"")</f>
        <v>1</v>
      </c>
      <c r="I33" t="b">
        <f t="shared" ref="I33:I37" si="15">IF(A33&lt;&gt;"Total",EXACT(D33,H33),"")</f>
        <v>1</v>
      </c>
    </row>
    <row r="34" spans="1:9" x14ac:dyDescent="0.25">
      <c r="A34" t="s">
        <v>10</v>
      </c>
      <c r="E34" s="8">
        <v>42771.25</v>
      </c>
      <c r="F34" s="8">
        <v>102364</v>
      </c>
      <c r="H34" t="str">
        <f t="shared" si="14"/>
        <v/>
      </c>
      <c r="I34" t="str">
        <f t="shared" si="15"/>
        <v/>
      </c>
    </row>
    <row r="35" spans="1:9" x14ac:dyDescent="0.25">
      <c r="A35" t="s">
        <v>4550</v>
      </c>
      <c r="B35" t="s">
        <v>2499</v>
      </c>
      <c r="C35" s="2">
        <v>2701.12</v>
      </c>
      <c r="D35">
        <v>0.8</v>
      </c>
      <c r="E35" s="8">
        <v>2869.6</v>
      </c>
      <c r="F35" s="8">
        <v>3587</v>
      </c>
      <c r="H35">
        <f t="shared" si="14"/>
        <v>0.8</v>
      </c>
      <c r="I35" t="b">
        <f t="shared" si="15"/>
        <v>1</v>
      </c>
    </row>
    <row r="36" spans="1:9" x14ac:dyDescent="0.25">
      <c r="A36" t="s">
        <v>4550</v>
      </c>
      <c r="B36" t="s">
        <v>2499</v>
      </c>
      <c r="C36" s="2">
        <v>2701.12</v>
      </c>
      <c r="D36">
        <v>1.1000000000000001</v>
      </c>
      <c r="E36" s="8">
        <v>6487.8</v>
      </c>
      <c r="F36" s="8">
        <v>5898</v>
      </c>
      <c r="H36">
        <f t="shared" si="14"/>
        <v>1.1000000000000001</v>
      </c>
      <c r="I36" t="b">
        <f t="shared" si="15"/>
        <v>1</v>
      </c>
    </row>
    <row r="37" spans="1:9" x14ac:dyDescent="0.25">
      <c r="A37" t="s">
        <v>4550</v>
      </c>
      <c r="B37" t="s">
        <v>4299</v>
      </c>
      <c r="C37" s="2">
        <v>2847</v>
      </c>
      <c r="D37">
        <v>0.03</v>
      </c>
      <c r="E37" s="8">
        <v>284.55</v>
      </c>
      <c r="F37" s="8">
        <v>9485</v>
      </c>
      <c r="H37">
        <f t="shared" si="14"/>
        <v>0.03</v>
      </c>
      <c r="I37" t="b">
        <f t="shared" si="15"/>
        <v>1</v>
      </c>
    </row>
    <row r="38" spans="1:9" x14ac:dyDescent="0.25">
      <c r="A38" t="s">
        <v>4550</v>
      </c>
      <c r="B38" t="s">
        <v>4539</v>
      </c>
      <c r="C38" s="2">
        <v>2915.11</v>
      </c>
      <c r="D38">
        <v>0.04</v>
      </c>
      <c r="E38" s="8">
        <v>379.4</v>
      </c>
      <c r="F38" s="8">
        <v>9485</v>
      </c>
      <c r="H38">
        <f t="shared" ref="H38:H47" si="16">IF(A38&lt;&gt;"Total",ROUND(E38/F38,6),"")</f>
        <v>0.04</v>
      </c>
      <c r="I38" t="b">
        <f t="shared" ref="I38:I47" si="17">IF(A38&lt;&gt;"Total",EXACT(D38,H38),"")</f>
        <v>1</v>
      </c>
    </row>
    <row r="39" spans="1:9" x14ac:dyDescent="0.25">
      <c r="A39" t="s">
        <v>4550</v>
      </c>
      <c r="B39" t="s">
        <v>4541</v>
      </c>
      <c r="C39" s="2">
        <v>3905.3</v>
      </c>
      <c r="D39">
        <v>0.04</v>
      </c>
      <c r="E39" s="8">
        <v>379.4</v>
      </c>
      <c r="F39" s="8">
        <v>9485</v>
      </c>
      <c r="H39">
        <f t="shared" si="16"/>
        <v>0.04</v>
      </c>
      <c r="I39" t="b">
        <f t="shared" si="17"/>
        <v>1</v>
      </c>
    </row>
    <row r="40" spans="1:9" x14ac:dyDescent="0.25">
      <c r="A40" t="s">
        <v>4550</v>
      </c>
      <c r="B40" t="s">
        <v>4556</v>
      </c>
      <c r="C40" s="2">
        <v>5402.33</v>
      </c>
      <c r="D40">
        <v>1.0101</v>
      </c>
      <c r="E40" s="8">
        <v>5957.57</v>
      </c>
      <c r="F40" s="8">
        <v>5898</v>
      </c>
      <c r="H40">
        <f t="shared" si="16"/>
        <v>1.0101</v>
      </c>
      <c r="I40" t="b">
        <f t="shared" si="17"/>
        <v>1</v>
      </c>
    </row>
    <row r="41" spans="1:9" x14ac:dyDescent="0.25">
      <c r="A41" t="s">
        <v>4550</v>
      </c>
      <c r="B41" t="s">
        <v>4559</v>
      </c>
      <c r="C41" s="2">
        <v>5407.52</v>
      </c>
      <c r="D41">
        <v>1.0101</v>
      </c>
      <c r="E41" s="8">
        <v>1000</v>
      </c>
      <c r="F41" s="8">
        <v>990</v>
      </c>
      <c r="H41">
        <f t="shared" si="16"/>
        <v>1.0101009999999999</v>
      </c>
      <c r="I41" t="b">
        <f t="shared" si="17"/>
        <v>0</v>
      </c>
    </row>
    <row r="42" spans="1:9" x14ac:dyDescent="0.25">
      <c r="A42" t="s">
        <v>4550</v>
      </c>
      <c r="B42" t="s">
        <v>4560</v>
      </c>
      <c r="C42" s="2">
        <v>5407.52</v>
      </c>
      <c r="D42">
        <v>1.0101</v>
      </c>
      <c r="E42" s="8">
        <v>2623.23</v>
      </c>
      <c r="F42" s="8">
        <v>2597</v>
      </c>
      <c r="H42">
        <f t="shared" si="16"/>
        <v>1.0101</v>
      </c>
      <c r="I42" t="b">
        <f t="shared" si="17"/>
        <v>1</v>
      </c>
    </row>
    <row r="43" spans="1:9" x14ac:dyDescent="0.25">
      <c r="A43" t="s">
        <v>4550</v>
      </c>
      <c r="B43" t="s">
        <v>4561</v>
      </c>
      <c r="C43" s="2">
        <v>9606.1</v>
      </c>
      <c r="D43">
        <v>1</v>
      </c>
      <c r="E43" s="8">
        <v>20</v>
      </c>
      <c r="F43" s="8">
        <v>20</v>
      </c>
      <c r="H43">
        <f t="shared" si="16"/>
        <v>1</v>
      </c>
      <c r="I43" t="b">
        <f t="shared" si="17"/>
        <v>1</v>
      </c>
    </row>
    <row r="44" spans="1:9" x14ac:dyDescent="0.25">
      <c r="A44" t="s">
        <v>4550</v>
      </c>
      <c r="B44" t="s">
        <v>4562</v>
      </c>
      <c r="C44" s="2">
        <v>4821.8999999999996</v>
      </c>
      <c r="D44">
        <v>1</v>
      </c>
      <c r="E44" s="8">
        <v>6</v>
      </c>
      <c r="F44" s="8">
        <v>6</v>
      </c>
      <c r="H44">
        <f t="shared" si="16"/>
        <v>1</v>
      </c>
      <c r="I44" t="b">
        <f t="shared" si="17"/>
        <v>1</v>
      </c>
    </row>
    <row r="45" spans="1:9" x14ac:dyDescent="0.25">
      <c r="A45" t="s">
        <v>10</v>
      </c>
      <c r="E45" s="8">
        <v>20007.55</v>
      </c>
      <c r="F45" s="8">
        <v>47451</v>
      </c>
      <c r="H45" t="str">
        <f t="shared" si="16"/>
        <v/>
      </c>
      <c r="I45" t="str">
        <f t="shared" si="17"/>
        <v/>
      </c>
    </row>
    <row r="46" spans="1:9" x14ac:dyDescent="0.25">
      <c r="A46" t="s">
        <v>10</v>
      </c>
      <c r="E46" s="8">
        <v>121640.5433</v>
      </c>
      <c r="F46" s="8">
        <v>292651</v>
      </c>
      <c r="H46" t="str">
        <f t="shared" si="16"/>
        <v/>
      </c>
      <c r="I46" t="str">
        <f t="shared" si="17"/>
        <v/>
      </c>
    </row>
    <row r="47" spans="1:9" x14ac:dyDescent="0.25">
      <c r="H47" t="e">
        <f t="shared" si="16"/>
        <v>#DIV/0!</v>
      </c>
      <c r="I47" t="e">
        <f t="shared" si="17"/>
        <v>#DIV/0!</v>
      </c>
    </row>
  </sheetData>
  <conditionalFormatting sqref="I111:I1048576 I1:I15">
    <cfRule type="cellIs" dxfId="12013" priority="49042" operator="equal">
      <formula>FALSE</formula>
    </cfRule>
  </conditionalFormatting>
  <conditionalFormatting sqref="I100:I110">
    <cfRule type="cellIs" dxfId="12012" priority="49000" operator="equal">
      <formula>FALSE</formula>
    </cfRule>
  </conditionalFormatting>
  <conditionalFormatting sqref="I4:I15">
    <cfRule type="cellIs" dxfId="12011" priority="48997" operator="equal">
      <formula>FALSE</formula>
    </cfRule>
  </conditionalFormatting>
  <conditionalFormatting sqref="I93:I99">
    <cfRule type="cellIs" dxfId="12010" priority="48992" operator="equal">
      <formula>FALSE</formula>
    </cfRule>
  </conditionalFormatting>
  <conditionalFormatting sqref="I93:I99">
    <cfRule type="cellIs" dxfId="12009" priority="48991" operator="equal">
      <formula>FALSE</formula>
    </cfRule>
  </conditionalFormatting>
  <conditionalFormatting sqref="I4:I15">
    <cfRule type="cellIs" dxfId="12008" priority="48988" operator="equal">
      <formula>FALSE</formula>
    </cfRule>
  </conditionalFormatting>
  <conditionalFormatting sqref="I4:I15">
    <cfRule type="cellIs" dxfId="12007" priority="48987" operator="equal">
      <formula>FALSE</formula>
    </cfRule>
  </conditionalFormatting>
  <conditionalFormatting sqref="I93:I102 I4:I15">
    <cfRule type="cellIs" dxfId="12006" priority="48972" operator="equal">
      <formula>FALSE</formula>
    </cfRule>
  </conditionalFormatting>
  <conditionalFormatting sqref="I93:I102 I4:I15">
    <cfRule type="cellIs" dxfId="12005" priority="48971" operator="equal">
      <formula>FALSE</formula>
    </cfRule>
  </conditionalFormatting>
  <conditionalFormatting sqref="I93:I102 I4:I15">
    <cfRule type="cellIs" dxfId="12004" priority="48970" operator="equal">
      <formula>FALSE</formula>
    </cfRule>
  </conditionalFormatting>
  <conditionalFormatting sqref="I93:I102 I4:I15">
    <cfRule type="cellIs" dxfId="12003" priority="48969" operator="equal">
      <formula>FALSE</formula>
    </cfRule>
  </conditionalFormatting>
  <conditionalFormatting sqref="I4:I15">
    <cfRule type="cellIs" dxfId="12002" priority="48960" operator="equal">
      <formula>FALSE</formula>
    </cfRule>
  </conditionalFormatting>
  <conditionalFormatting sqref="I4:I15">
    <cfRule type="cellIs" dxfId="12001" priority="48959" operator="equal">
      <formula>FALSE</formula>
    </cfRule>
  </conditionalFormatting>
  <conditionalFormatting sqref="I4:I15">
    <cfRule type="cellIs" dxfId="12000" priority="48958" operator="equal">
      <formula>FALSE</formula>
    </cfRule>
  </conditionalFormatting>
  <conditionalFormatting sqref="I4:I15">
    <cfRule type="cellIs" dxfId="11999" priority="48957" operator="equal">
      <formula>FALSE</formula>
    </cfRule>
  </conditionalFormatting>
  <conditionalFormatting sqref="I4:I15">
    <cfRule type="cellIs" dxfId="11998" priority="48956" operator="equal">
      <formula>FALSE</formula>
    </cfRule>
  </conditionalFormatting>
  <conditionalFormatting sqref="I4:I15">
    <cfRule type="cellIs" dxfId="11997" priority="48955" operator="equal">
      <formula>FALSE</formula>
    </cfRule>
  </conditionalFormatting>
  <conditionalFormatting sqref="I4:I15">
    <cfRule type="cellIs" dxfId="11996" priority="48954" operator="equal">
      <formula>FALSE</formula>
    </cfRule>
  </conditionalFormatting>
  <conditionalFormatting sqref="I4:I15">
    <cfRule type="cellIs" dxfId="11995" priority="48953" operator="equal">
      <formula>FALSE</formula>
    </cfRule>
  </conditionalFormatting>
  <conditionalFormatting sqref="I4:I15">
    <cfRule type="cellIs" dxfId="11994" priority="48944" operator="equal">
      <formula>FALSE</formula>
    </cfRule>
  </conditionalFormatting>
  <conditionalFormatting sqref="I4:I15">
    <cfRule type="cellIs" dxfId="11993" priority="48943" operator="equal">
      <formula>FALSE</formula>
    </cfRule>
  </conditionalFormatting>
  <conditionalFormatting sqref="I4:I15">
    <cfRule type="cellIs" dxfId="11992" priority="48942" operator="equal">
      <formula>FALSE</formula>
    </cfRule>
  </conditionalFormatting>
  <conditionalFormatting sqref="I4:I15">
    <cfRule type="cellIs" dxfId="11991" priority="48941" operator="equal">
      <formula>FALSE</formula>
    </cfRule>
  </conditionalFormatting>
  <conditionalFormatting sqref="I4:I15">
    <cfRule type="cellIs" dxfId="11990" priority="48940" operator="equal">
      <formula>FALSE</formula>
    </cfRule>
  </conditionalFormatting>
  <conditionalFormatting sqref="I4:I15">
    <cfRule type="cellIs" dxfId="11989" priority="48939" operator="equal">
      <formula>FALSE</formula>
    </cfRule>
  </conditionalFormatting>
  <conditionalFormatting sqref="I4:I15">
    <cfRule type="cellIs" dxfId="11988" priority="48938" operator="equal">
      <formula>FALSE</formula>
    </cfRule>
  </conditionalFormatting>
  <conditionalFormatting sqref="I4:I15">
    <cfRule type="cellIs" dxfId="11987" priority="48937" operator="equal">
      <formula>FALSE</formula>
    </cfRule>
  </conditionalFormatting>
  <conditionalFormatting sqref="I4:I15">
    <cfRule type="cellIs" dxfId="11986" priority="48888" operator="equal">
      <formula>FALSE</formula>
    </cfRule>
  </conditionalFormatting>
  <conditionalFormatting sqref="I4:I15">
    <cfRule type="cellIs" dxfId="11985" priority="48887" operator="equal">
      <formula>FALSE</formula>
    </cfRule>
  </conditionalFormatting>
  <conditionalFormatting sqref="I4:I15">
    <cfRule type="cellIs" dxfId="11984" priority="48886" operator="equal">
      <formula>FALSE</formula>
    </cfRule>
  </conditionalFormatting>
  <conditionalFormatting sqref="I4:I15">
    <cfRule type="cellIs" dxfId="11983" priority="48885" operator="equal">
      <formula>FALSE</formula>
    </cfRule>
  </conditionalFormatting>
  <conditionalFormatting sqref="I4:I15">
    <cfRule type="cellIs" dxfId="11982" priority="48884" operator="equal">
      <formula>FALSE</formula>
    </cfRule>
  </conditionalFormatting>
  <conditionalFormatting sqref="I4:I15">
    <cfRule type="cellIs" dxfId="11981" priority="48883" operator="equal">
      <formula>FALSE</formula>
    </cfRule>
  </conditionalFormatting>
  <conditionalFormatting sqref="I4:I15">
    <cfRule type="cellIs" dxfId="11980" priority="48882" operator="equal">
      <formula>FALSE</formula>
    </cfRule>
  </conditionalFormatting>
  <conditionalFormatting sqref="I4:I15">
    <cfRule type="cellIs" dxfId="11979" priority="48881" operator="equal">
      <formula>FALSE</formula>
    </cfRule>
  </conditionalFormatting>
  <conditionalFormatting sqref="I4:I15">
    <cfRule type="cellIs" dxfId="11978" priority="48880" operator="equal">
      <formula>FALSE</formula>
    </cfRule>
  </conditionalFormatting>
  <conditionalFormatting sqref="I4:I15">
    <cfRule type="cellIs" dxfId="11977" priority="48879" operator="equal">
      <formula>FALSE</formula>
    </cfRule>
  </conditionalFormatting>
  <conditionalFormatting sqref="I4:I15">
    <cfRule type="cellIs" dxfId="11976" priority="48878" operator="equal">
      <formula>FALSE</formula>
    </cfRule>
  </conditionalFormatting>
  <conditionalFormatting sqref="I4:I15">
    <cfRule type="cellIs" dxfId="11975" priority="48877" operator="equal">
      <formula>FALSE</formula>
    </cfRule>
  </conditionalFormatting>
  <conditionalFormatting sqref="I4:I15">
    <cfRule type="cellIs" dxfId="11974" priority="48876" operator="equal">
      <formula>FALSE</formula>
    </cfRule>
  </conditionalFormatting>
  <conditionalFormatting sqref="I4:I15">
    <cfRule type="cellIs" dxfId="11973" priority="48875" operator="equal">
      <formula>FALSE</formula>
    </cfRule>
  </conditionalFormatting>
  <conditionalFormatting sqref="I4:I15">
    <cfRule type="cellIs" dxfId="11972" priority="48874" operator="equal">
      <formula>FALSE</formula>
    </cfRule>
  </conditionalFormatting>
  <conditionalFormatting sqref="I4:I15">
    <cfRule type="cellIs" dxfId="11971" priority="48873" operator="equal">
      <formula>FALSE</formula>
    </cfRule>
  </conditionalFormatting>
  <conditionalFormatting sqref="I4:I15">
    <cfRule type="cellIs" dxfId="11970" priority="48872" operator="equal">
      <formula>FALSE</formula>
    </cfRule>
  </conditionalFormatting>
  <conditionalFormatting sqref="I4:I15">
    <cfRule type="cellIs" dxfId="11969" priority="48871" operator="equal">
      <formula>FALSE</formula>
    </cfRule>
  </conditionalFormatting>
  <conditionalFormatting sqref="I4:I15">
    <cfRule type="cellIs" dxfId="11968" priority="48870" operator="equal">
      <formula>FALSE</formula>
    </cfRule>
  </conditionalFormatting>
  <conditionalFormatting sqref="I4:I15">
    <cfRule type="cellIs" dxfId="11967" priority="48869" operator="equal">
      <formula>FALSE</formula>
    </cfRule>
  </conditionalFormatting>
  <conditionalFormatting sqref="I4:I15">
    <cfRule type="cellIs" dxfId="11966" priority="48868" operator="equal">
      <formula>FALSE</formula>
    </cfRule>
  </conditionalFormatting>
  <conditionalFormatting sqref="I4:I15">
    <cfRule type="cellIs" dxfId="11965" priority="48867" operator="equal">
      <formula>FALSE</formula>
    </cfRule>
  </conditionalFormatting>
  <conditionalFormatting sqref="I4:I15">
    <cfRule type="cellIs" dxfId="11964" priority="48866" operator="equal">
      <formula>FALSE</formula>
    </cfRule>
  </conditionalFormatting>
  <conditionalFormatting sqref="I4:I15">
    <cfRule type="cellIs" dxfId="11963" priority="48865" operator="equal">
      <formula>FALSE</formula>
    </cfRule>
  </conditionalFormatting>
  <conditionalFormatting sqref="I93:I94 I4:I15">
    <cfRule type="cellIs" dxfId="11962" priority="48864" operator="equal">
      <formula>FALSE</formula>
    </cfRule>
  </conditionalFormatting>
  <conditionalFormatting sqref="I93:I94 I4:I15">
    <cfRule type="cellIs" dxfId="11961" priority="48863" operator="equal">
      <formula>FALSE</formula>
    </cfRule>
  </conditionalFormatting>
  <conditionalFormatting sqref="I93:I94 I4:I15">
    <cfRule type="cellIs" dxfId="11960" priority="48862" operator="equal">
      <formula>FALSE</formula>
    </cfRule>
  </conditionalFormatting>
  <conditionalFormatting sqref="I93:I94 I4:I15">
    <cfRule type="cellIs" dxfId="11959" priority="48861" operator="equal">
      <formula>FALSE</formula>
    </cfRule>
  </conditionalFormatting>
  <conditionalFormatting sqref="I93:I94 I4:I15">
    <cfRule type="cellIs" dxfId="11958" priority="48860" operator="equal">
      <formula>FALSE</formula>
    </cfRule>
  </conditionalFormatting>
  <conditionalFormatting sqref="I93:I94 I4:I15">
    <cfRule type="cellIs" dxfId="11957" priority="48859" operator="equal">
      <formula>FALSE</formula>
    </cfRule>
  </conditionalFormatting>
  <conditionalFormatting sqref="I93:I94 I4:I15">
    <cfRule type="cellIs" dxfId="11956" priority="48858" operator="equal">
      <formula>FALSE</formula>
    </cfRule>
  </conditionalFormatting>
  <conditionalFormatting sqref="I93:I94 I4:I15">
    <cfRule type="cellIs" dxfId="11955" priority="48857" operator="equal">
      <formula>FALSE</formula>
    </cfRule>
  </conditionalFormatting>
  <conditionalFormatting sqref="I93:I94 I4:I15">
    <cfRule type="cellIs" dxfId="11954" priority="48856" operator="equal">
      <formula>FALSE</formula>
    </cfRule>
  </conditionalFormatting>
  <conditionalFormatting sqref="I93:I94 I4:I15">
    <cfRule type="cellIs" dxfId="11953" priority="48855" operator="equal">
      <formula>FALSE</formula>
    </cfRule>
  </conditionalFormatting>
  <conditionalFormatting sqref="I93:I94 I4:I15">
    <cfRule type="cellIs" dxfId="11952" priority="48854" operator="equal">
      <formula>FALSE</formula>
    </cfRule>
  </conditionalFormatting>
  <conditionalFormatting sqref="I93:I94 I4:I15">
    <cfRule type="cellIs" dxfId="11951" priority="48853" operator="equal">
      <formula>FALSE</formula>
    </cfRule>
  </conditionalFormatting>
  <conditionalFormatting sqref="I93:I94 I4:I15">
    <cfRule type="cellIs" dxfId="11950" priority="48852" operator="equal">
      <formula>FALSE</formula>
    </cfRule>
  </conditionalFormatting>
  <conditionalFormatting sqref="I93:I94 I4:I15">
    <cfRule type="cellIs" dxfId="11949" priority="48851" operator="equal">
      <formula>FALSE</formula>
    </cfRule>
  </conditionalFormatting>
  <conditionalFormatting sqref="I93:I94 I4:I15">
    <cfRule type="cellIs" dxfId="11948" priority="48850" operator="equal">
      <formula>FALSE</formula>
    </cfRule>
  </conditionalFormatting>
  <conditionalFormatting sqref="I93:I94 I4:I15">
    <cfRule type="cellIs" dxfId="11947" priority="48849" operator="equal">
      <formula>FALSE</formula>
    </cfRule>
  </conditionalFormatting>
  <conditionalFormatting sqref="I93:I94 I4:I15">
    <cfRule type="cellIs" dxfId="11946" priority="48848" operator="equal">
      <formula>FALSE</formula>
    </cfRule>
  </conditionalFormatting>
  <conditionalFormatting sqref="I93:I94 I4:I15">
    <cfRule type="cellIs" dxfId="11945" priority="48847" operator="equal">
      <formula>FALSE</formula>
    </cfRule>
  </conditionalFormatting>
  <conditionalFormatting sqref="I93:I94 I4:I15">
    <cfRule type="cellIs" dxfId="11944" priority="48846" operator="equal">
      <formula>FALSE</formula>
    </cfRule>
  </conditionalFormatting>
  <conditionalFormatting sqref="I93:I94 I4:I15">
    <cfRule type="cellIs" dxfId="11943" priority="48845" operator="equal">
      <formula>FALSE</formula>
    </cfRule>
  </conditionalFormatting>
  <conditionalFormatting sqref="I93:I94 I4:I15">
    <cfRule type="cellIs" dxfId="11942" priority="48844" operator="equal">
      <formula>FALSE</formula>
    </cfRule>
  </conditionalFormatting>
  <conditionalFormatting sqref="I93:I94 I4:I15">
    <cfRule type="cellIs" dxfId="11941" priority="48843" operator="equal">
      <formula>FALSE</formula>
    </cfRule>
  </conditionalFormatting>
  <conditionalFormatting sqref="I93:I94 I4:I15">
    <cfRule type="cellIs" dxfId="11940" priority="48842" operator="equal">
      <formula>FALSE</formula>
    </cfRule>
  </conditionalFormatting>
  <conditionalFormatting sqref="I93:I94 I4:I15">
    <cfRule type="cellIs" dxfId="11939" priority="48841" operator="equal">
      <formula>FALSE</formula>
    </cfRule>
  </conditionalFormatting>
  <conditionalFormatting sqref="I93:I94 I4:I15">
    <cfRule type="cellIs" dxfId="11938" priority="48840" operator="equal">
      <formula>FALSE</formula>
    </cfRule>
  </conditionalFormatting>
  <conditionalFormatting sqref="I93:I94 I4:I15">
    <cfRule type="cellIs" dxfId="11937" priority="48839" operator="equal">
      <formula>FALSE</formula>
    </cfRule>
  </conditionalFormatting>
  <conditionalFormatting sqref="I93:I94 I4:I15">
    <cfRule type="cellIs" dxfId="11936" priority="48838" operator="equal">
      <formula>FALSE</formula>
    </cfRule>
  </conditionalFormatting>
  <conditionalFormatting sqref="I93:I94 I4:I15">
    <cfRule type="cellIs" dxfId="11935" priority="48837" operator="equal">
      <formula>FALSE</formula>
    </cfRule>
  </conditionalFormatting>
  <conditionalFormatting sqref="I93:I94 I4:I15">
    <cfRule type="cellIs" dxfId="11934" priority="48836" operator="equal">
      <formula>FALSE</formula>
    </cfRule>
  </conditionalFormatting>
  <conditionalFormatting sqref="I93:I94 I4:I15">
    <cfRule type="cellIs" dxfId="11933" priority="48835" operator="equal">
      <formula>FALSE</formula>
    </cfRule>
  </conditionalFormatting>
  <conditionalFormatting sqref="I93:I94 I4:I15">
    <cfRule type="cellIs" dxfId="11932" priority="48834" operator="equal">
      <formula>FALSE</formula>
    </cfRule>
  </conditionalFormatting>
  <conditionalFormatting sqref="I93:I94 I4:I15">
    <cfRule type="cellIs" dxfId="11931" priority="48833" operator="equal">
      <formula>FALSE</formula>
    </cfRule>
  </conditionalFormatting>
  <conditionalFormatting sqref="I93:I94 I4:I15">
    <cfRule type="cellIs" dxfId="11930" priority="48832" operator="equal">
      <formula>FALSE</formula>
    </cfRule>
  </conditionalFormatting>
  <conditionalFormatting sqref="I93:I94 I4:I15">
    <cfRule type="cellIs" dxfId="11929" priority="48831" operator="equal">
      <formula>FALSE</formula>
    </cfRule>
  </conditionalFormatting>
  <conditionalFormatting sqref="I93:I94 I4:I15">
    <cfRule type="cellIs" dxfId="11928" priority="48830" operator="equal">
      <formula>FALSE</formula>
    </cfRule>
  </conditionalFormatting>
  <conditionalFormatting sqref="I93:I94 I4:I15">
    <cfRule type="cellIs" dxfId="11927" priority="48829" operator="equal">
      <formula>FALSE</formula>
    </cfRule>
  </conditionalFormatting>
  <conditionalFormatting sqref="I93:I94 I4:I15">
    <cfRule type="cellIs" dxfId="11926" priority="48828" operator="equal">
      <formula>FALSE</formula>
    </cfRule>
  </conditionalFormatting>
  <conditionalFormatting sqref="I93:I94 I4:I15">
    <cfRule type="cellIs" dxfId="11925" priority="48827" operator="equal">
      <formula>FALSE</formula>
    </cfRule>
  </conditionalFormatting>
  <conditionalFormatting sqref="I93:I94 I4:I15">
    <cfRule type="cellIs" dxfId="11924" priority="48826" operator="equal">
      <formula>FALSE</formula>
    </cfRule>
  </conditionalFormatting>
  <conditionalFormatting sqref="I93:I94 I4:I15">
    <cfRule type="cellIs" dxfId="11923" priority="48825" operator="equal">
      <formula>FALSE</formula>
    </cfRule>
  </conditionalFormatting>
  <conditionalFormatting sqref="I93:I94 I4:I15">
    <cfRule type="cellIs" dxfId="11922" priority="48824" operator="equal">
      <formula>FALSE</formula>
    </cfRule>
  </conditionalFormatting>
  <conditionalFormatting sqref="I93:I94 I4:I15">
    <cfRule type="cellIs" dxfId="11921" priority="48823" operator="equal">
      <formula>FALSE</formula>
    </cfRule>
  </conditionalFormatting>
  <conditionalFormatting sqref="I93:I94 I4:I15">
    <cfRule type="cellIs" dxfId="11920" priority="48822" operator="equal">
      <formula>FALSE</formula>
    </cfRule>
  </conditionalFormatting>
  <conditionalFormatting sqref="I93:I94 I4:I15">
    <cfRule type="cellIs" dxfId="11919" priority="48821" operator="equal">
      <formula>FALSE</formula>
    </cfRule>
  </conditionalFormatting>
  <conditionalFormatting sqref="I93:I94 I4:I15">
    <cfRule type="cellIs" dxfId="11918" priority="48820" operator="equal">
      <formula>FALSE</formula>
    </cfRule>
  </conditionalFormatting>
  <conditionalFormatting sqref="I93:I94 I4:I15">
    <cfRule type="cellIs" dxfId="11917" priority="48819" operator="equal">
      <formula>FALSE</formula>
    </cfRule>
  </conditionalFormatting>
  <conditionalFormatting sqref="I93:I94 I4:I15">
    <cfRule type="cellIs" dxfId="11916" priority="48818" operator="equal">
      <formula>FALSE</formula>
    </cfRule>
  </conditionalFormatting>
  <conditionalFormatting sqref="I93:I94 I4:I15">
    <cfRule type="cellIs" dxfId="11915" priority="48817" operator="equal">
      <formula>FALSE</formula>
    </cfRule>
  </conditionalFormatting>
  <conditionalFormatting sqref="I4:I15">
    <cfRule type="cellIs" dxfId="11914" priority="48288" operator="equal">
      <formula>FALSE</formula>
    </cfRule>
  </conditionalFormatting>
  <conditionalFormatting sqref="I4:I15">
    <cfRule type="cellIs" dxfId="11913" priority="48287" operator="equal">
      <formula>FALSE</formula>
    </cfRule>
  </conditionalFormatting>
  <conditionalFormatting sqref="I4:I15">
    <cfRule type="cellIs" dxfId="11912" priority="48286" operator="equal">
      <formula>FALSE</formula>
    </cfRule>
  </conditionalFormatting>
  <conditionalFormatting sqref="I4:I15">
    <cfRule type="cellIs" dxfId="11911" priority="48285" operator="equal">
      <formula>FALSE</formula>
    </cfRule>
  </conditionalFormatting>
  <conditionalFormatting sqref="I4:I15">
    <cfRule type="cellIs" dxfId="11910" priority="48284" operator="equal">
      <formula>FALSE</formula>
    </cfRule>
  </conditionalFormatting>
  <conditionalFormatting sqref="I4:I15">
    <cfRule type="cellIs" dxfId="11909" priority="48283" operator="equal">
      <formula>FALSE</formula>
    </cfRule>
  </conditionalFormatting>
  <conditionalFormatting sqref="I4:I15">
    <cfRule type="cellIs" dxfId="11908" priority="48282" operator="equal">
      <formula>FALSE</formula>
    </cfRule>
  </conditionalFormatting>
  <conditionalFormatting sqref="I4:I15">
    <cfRule type="cellIs" dxfId="11907" priority="48281" operator="equal">
      <formula>FALSE</formula>
    </cfRule>
  </conditionalFormatting>
  <conditionalFormatting sqref="I4:I15">
    <cfRule type="cellIs" dxfId="11906" priority="48280" operator="equal">
      <formula>FALSE</formula>
    </cfRule>
  </conditionalFormatting>
  <conditionalFormatting sqref="I4:I15">
    <cfRule type="cellIs" dxfId="11905" priority="48279" operator="equal">
      <formula>FALSE</formula>
    </cfRule>
  </conditionalFormatting>
  <conditionalFormatting sqref="I4:I15">
    <cfRule type="cellIs" dxfId="11904" priority="48278" operator="equal">
      <formula>FALSE</formula>
    </cfRule>
  </conditionalFormatting>
  <conditionalFormatting sqref="I4:I15">
    <cfRule type="cellIs" dxfId="11903" priority="48277" operator="equal">
      <formula>FALSE</formula>
    </cfRule>
  </conditionalFormatting>
  <conditionalFormatting sqref="I4:I15">
    <cfRule type="cellIs" dxfId="11902" priority="48276" operator="equal">
      <formula>FALSE</formula>
    </cfRule>
  </conditionalFormatting>
  <conditionalFormatting sqref="I4:I15">
    <cfRule type="cellIs" dxfId="11901" priority="48275" operator="equal">
      <formula>FALSE</formula>
    </cfRule>
  </conditionalFormatting>
  <conditionalFormatting sqref="I4:I15">
    <cfRule type="cellIs" dxfId="11900" priority="48274" operator="equal">
      <formula>FALSE</formula>
    </cfRule>
  </conditionalFormatting>
  <conditionalFormatting sqref="I4:I15">
    <cfRule type="cellIs" dxfId="11899" priority="48273" operator="equal">
      <formula>FALSE</formula>
    </cfRule>
  </conditionalFormatting>
  <conditionalFormatting sqref="I4:I15">
    <cfRule type="cellIs" dxfId="11898" priority="48272" operator="equal">
      <formula>FALSE</formula>
    </cfRule>
  </conditionalFormatting>
  <conditionalFormatting sqref="I4:I15">
    <cfRule type="cellIs" dxfId="11897" priority="48271" operator="equal">
      <formula>FALSE</formula>
    </cfRule>
  </conditionalFormatting>
  <conditionalFormatting sqref="I4:I15">
    <cfRule type="cellIs" dxfId="11896" priority="48270" operator="equal">
      <formula>FALSE</formula>
    </cfRule>
  </conditionalFormatting>
  <conditionalFormatting sqref="I4:I15">
    <cfRule type="cellIs" dxfId="11895" priority="48269" operator="equal">
      <formula>FALSE</formula>
    </cfRule>
  </conditionalFormatting>
  <conditionalFormatting sqref="I4:I15">
    <cfRule type="cellIs" dxfId="11894" priority="48268" operator="equal">
      <formula>FALSE</formula>
    </cfRule>
  </conditionalFormatting>
  <conditionalFormatting sqref="I4:I15">
    <cfRule type="cellIs" dxfId="11893" priority="48267" operator="equal">
      <formula>FALSE</formula>
    </cfRule>
  </conditionalFormatting>
  <conditionalFormatting sqref="I4:I15">
    <cfRule type="cellIs" dxfId="11892" priority="48266" operator="equal">
      <formula>FALSE</formula>
    </cfRule>
  </conditionalFormatting>
  <conditionalFormatting sqref="I4:I15">
    <cfRule type="cellIs" dxfId="11891" priority="48265" operator="equal">
      <formula>FALSE</formula>
    </cfRule>
  </conditionalFormatting>
  <conditionalFormatting sqref="I4:I15">
    <cfRule type="cellIs" dxfId="11890" priority="48264" operator="equal">
      <formula>FALSE</formula>
    </cfRule>
  </conditionalFormatting>
  <conditionalFormatting sqref="I4:I15">
    <cfRule type="cellIs" dxfId="11889" priority="48263" operator="equal">
      <formula>FALSE</formula>
    </cfRule>
  </conditionalFormatting>
  <conditionalFormatting sqref="I4:I15">
    <cfRule type="cellIs" dxfId="11888" priority="48262" operator="equal">
      <formula>FALSE</formula>
    </cfRule>
  </conditionalFormatting>
  <conditionalFormatting sqref="I4:I15">
    <cfRule type="cellIs" dxfId="11887" priority="48261" operator="equal">
      <formula>FALSE</formula>
    </cfRule>
  </conditionalFormatting>
  <conditionalFormatting sqref="I4:I15">
    <cfRule type="cellIs" dxfId="11886" priority="48260" operator="equal">
      <formula>FALSE</formula>
    </cfRule>
  </conditionalFormatting>
  <conditionalFormatting sqref="I4:I15">
    <cfRule type="cellIs" dxfId="11885" priority="48259" operator="equal">
      <formula>FALSE</formula>
    </cfRule>
  </conditionalFormatting>
  <conditionalFormatting sqref="I4:I15">
    <cfRule type="cellIs" dxfId="11884" priority="48258" operator="equal">
      <formula>FALSE</formula>
    </cfRule>
  </conditionalFormatting>
  <conditionalFormatting sqref="I4:I15">
    <cfRule type="cellIs" dxfId="11883" priority="48257" operator="equal">
      <formula>FALSE</formula>
    </cfRule>
  </conditionalFormatting>
  <conditionalFormatting sqref="I4:I15">
    <cfRule type="cellIs" dxfId="11882" priority="48256" operator="equal">
      <formula>FALSE</formula>
    </cfRule>
  </conditionalFormatting>
  <conditionalFormatting sqref="I4:I15">
    <cfRule type="cellIs" dxfId="11881" priority="48255" operator="equal">
      <formula>FALSE</formula>
    </cfRule>
  </conditionalFormatting>
  <conditionalFormatting sqref="I4:I15">
    <cfRule type="cellIs" dxfId="11880" priority="48254" operator="equal">
      <formula>FALSE</formula>
    </cfRule>
  </conditionalFormatting>
  <conditionalFormatting sqref="I4:I15">
    <cfRule type="cellIs" dxfId="11879" priority="48253" operator="equal">
      <formula>FALSE</formula>
    </cfRule>
  </conditionalFormatting>
  <conditionalFormatting sqref="I4:I15">
    <cfRule type="cellIs" dxfId="11878" priority="48252" operator="equal">
      <formula>FALSE</formula>
    </cfRule>
  </conditionalFormatting>
  <conditionalFormatting sqref="I4:I15">
    <cfRule type="cellIs" dxfId="11877" priority="48251" operator="equal">
      <formula>FALSE</formula>
    </cfRule>
  </conditionalFormatting>
  <conditionalFormatting sqref="I4:I15">
    <cfRule type="cellIs" dxfId="11876" priority="48250" operator="equal">
      <formula>FALSE</formula>
    </cfRule>
  </conditionalFormatting>
  <conditionalFormatting sqref="I4:I15">
    <cfRule type="cellIs" dxfId="11875" priority="48249" operator="equal">
      <formula>FALSE</formula>
    </cfRule>
  </conditionalFormatting>
  <conditionalFormatting sqref="I4:I15">
    <cfRule type="cellIs" dxfId="11874" priority="48248" operator="equal">
      <formula>FALSE</formula>
    </cfRule>
  </conditionalFormatting>
  <conditionalFormatting sqref="I4:I15">
    <cfRule type="cellIs" dxfId="11873" priority="48247" operator="equal">
      <formula>FALSE</formula>
    </cfRule>
  </conditionalFormatting>
  <conditionalFormatting sqref="I4:I15">
    <cfRule type="cellIs" dxfId="11872" priority="48246" operator="equal">
      <formula>FALSE</formula>
    </cfRule>
  </conditionalFormatting>
  <conditionalFormatting sqref="I4:I15">
    <cfRule type="cellIs" dxfId="11871" priority="48245" operator="equal">
      <formula>FALSE</formula>
    </cfRule>
  </conditionalFormatting>
  <conditionalFormatting sqref="I4:I15">
    <cfRule type="cellIs" dxfId="11870" priority="48244" operator="equal">
      <formula>FALSE</formula>
    </cfRule>
  </conditionalFormatting>
  <conditionalFormatting sqref="I4:I15">
    <cfRule type="cellIs" dxfId="11869" priority="48243" operator="equal">
      <formula>FALSE</formula>
    </cfRule>
  </conditionalFormatting>
  <conditionalFormatting sqref="I4:I15">
    <cfRule type="cellIs" dxfId="11868" priority="48242" operator="equal">
      <formula>FALSE</formula>
    </cfRule>
  </conditionalFormatting>
  <conditionalFormatting sqref="I4:I15">
    <cfRule type="cellIs" dxfId="11867" priority="48241" operator="equal">
      <formula>FALSE</formula>
    </cfRule>
  </conditionalFormatting>
  <conditionalFormatting sqref="I4:I15">
    <cfRule type="cellIs" dxfId="11866" priority="48240" operator="equal">
      <formula>FALSE</formula>
    </cfRule>
  </conditionalFormatting>
  <conditionalFormatting sqref="I4:I15">
    <cfRule type="cellIs" dxfId="11865" priority="48239" operator="equal">
      <formula>FALSE</formula>
    </cfRule>
  </conditionalFormatting>
  <conditionalFormatting sqref="I4:I15">
    <cfRule type="cellIs" dxfId="11864" priority="48238" operator="equal">
      <formula>FALSE</formula>
    </cfRule>
  </conditionalFormatting>
  <conditionalFormatting sqref="I4:I15">
    <cfRule type="cellIs" dxfId="11863" priority="48237" operator="equal">
      <formula>FALSE</formula>
    </cfRule>
  </conditionalFormatting>
  <conditionalFormatting sqref="I4:I15">
    <cfRule type="cellIs" dxfId="11862" priority="48236" operator="equal">
      <formula>FALSE</formula>
    </cfRule>
  </conditionalFormatting>
  <conditionalFormatting sqref="I4:I15">
    <cfRule type="cellIs" dxfId="11861" priority="48235" operator="equal">
      <formula>FALSE</formula>
    </cfRule>
  </conditionalFormatting>
  <conditionalFormatting sqref="I4:I15">
    <cfRule type="cellIs" dxfId="11860" priority="48234" operator="equal">
      <formula>FALSE</formula>
    </cfRule>
  </conditionalFormatting>
  <conditionalFormatting sqref="I4:I15">
    <cfRule type="cellIs" dxfId="11859" priority="48233" operator="equal">
      <formula>FALSE</formula>
    </cfRule>
  </conditionalFormatting>
  <conditionalFormatting sqref="I4:I15">
    <cfRule type="cellIs" dxfId="11858" priority="48232" operator="equal">
      <formula>FALSE</formula>
    </cfRule>
  </conditionalFormatting>
  <conditionalFormatting sqref="I4:I15">
    <cfRule type="cellIs" dxfId="11857" priority="48231" operator="equal">
      <formula>FALSE</formula>
    </cfRule>
  </conditionalFormatting>
  <conditionalFormatting sqref="I4:I15">
    <cfRule type="cellIs" dxfId="11856" priority="48230" operator="equal">
      <formula>FALSE</formula>
    </cfRule>
  </conditionalFormatting>
  <conditionalFormatting sqref="I4:I15">
    <cfRule type="cellIs" dxfId="11855" priority="48229" operator="equal">
      <formula>FALSE</formula>
    </cfRule>
  </conditionalFormatting>
  <conditionalFormatting sqref="I4:I15">
    <cfRule type="cellIs" dxfId="11854" priority="48228" operator="equal">
      <formula>FALSE</formula>
    </cfRule>
  </conditionalFormatting>
  <conditionalFormatting sqref="I4:I15">
    <cfRule type="cellIs" dxfId="11853" priority="48227" operator="equal">
      <formula>FALSE</formula>
    </cfRule>
  </conditionalFormatting>
  <conditionalFormatting sqref="I4:I15">
    <cfRule type="cellIs" dxfId="11852" priority="48226" operator="equal">
      <formula>FALSE</formula>
    </cfRule>
  </conditionalFormatting>
  <conditionalFormatting sqref="I4:I15">
    <cfRule type="cellIs" dxfId="11851" priority="48225" operator="equal">
      <formula>FALSE</formula>
    </cfRule>
  </conditionalFormatting>
  <conditionalFormatting sqref="I4:I15">
    <cfRule type="cellIs" dxfId="11850" priority="48224" operator="equal">
      <formula>FALSE</formula>
    </cfRule>
  </conditionalFormatting>
  <conditionalFormatting sqref="I4:I15">
    <cfRule type="cellIs" dxfId="11849" priority="48223" operator="equal">
      <formula>FALSE</formula>
    </cfRule>
  </conditionalFormatting>
  <conditionalFormatting sqref="I4:I15">
    <cfRule type="cellIs" dxfId="11848" priority="48222" operator="equal">
      <formula>FALSE</formula>
    </cfRule>
  </conditionalFormatting>
  <conditionalFormatting sqref="I4:I15">
    <cfRule type="cellIs" dxfId="11847" priority="48221" operator="equal">
      <formula>FALSE</formula>
    </cfRule>
  </conditionalFormatting>
  <conditionalFormatting sqref="I4:I15">
    <cfRule type="cellIs" dxfId="11846" priority="48220" operator="equal">
      <formula>FALSE</formula>
    </cfRule>
  </conditionalFormatting>
  <conditionalFormatting sqref="I4:I15">
    <cfRule type="cellIs" dxfId="11845" priority="48219" operator="equal">
      <formula>FALSE</formula>
    </cfRule>
  </conditionalFormatting>
  <conditionalFormatting sqref="I4:I15">
    <cfRule type="cellIs" dxfId="11844" priority="48218" operator="equal">
      <formula>FALSE</formula>
    </cfRule>
  </conditionalFormatting>
  <conditionalFormatting sqref="I4:I15">
    <cfRule type="cellIs" dxfId="11843" priority="48217" operator="equal">
      <formula>FALSE</formula>
    </cfRule>
  </conditionalFormatting>
  <conditionalFormatting sqref="I4:I15">
    <cfRule type="cellIs" dxfId="11842" priority="48216" operator="equal">
      <formula>FALSE</formula>
    </cfRule>
  </conditionalFormatting>
  <conditionalFormatting sqref="I4:I15">
    <cfRule type="cellIs" dxfId="11841" priority="48215" operator="equal">
      <formula>FALSE</formula>
    </cfRule>
  </conditionalFormatting>
  <conditionalFormatting sqref="I4:I15">
    <cfRule type="cellIs" dxfId="11840" priority="48214" operator="equal">
      <formula>FALSE</formula>
    </cfRule>
  </conditionalFormatting>
  <conditionalFormatting sqref="I4:I15">
    <cfRule type="cellIs" dxfId="11839" priority="48213" operator="equal">
      <formula>FALSE</formula>
    </cfRule>
  </conditionalFormatting>
  <conditionalFormatting sqref="I4:I15">
    <cfRule type="cellIs" dxfId="11838" priority="48212" operator="equal">
      <formula>FALSE</formula>
    </cfRule>
  </conditionalFormatting>
  <conditionalFormatting sqref="I4:I15">
    <cfRule type="cellIs" dxfId="11837" priority="48211" operator="equal">
      <formula>FALSE</formula>
    </cfRule>
  </conditionalFormatting>
  <conditionalFormatting sqref="I4:I15">
    <cfRule type="cellIs" dxfId="11836" priority="48210" operator="equal">
      <formula>FALSE</formula>
    </cfRule>
  </conditionalFormatting>
  <conditionalFormatting sqref="I4:I15">
    <cfRule type="cellIs" dxfId="11835" priority="48209" operator="equal">
      <formula>FALSE</formula>
    </cfRule>
  </conditionalFormatting>
  <conditionalFormatting sqref="I4:I15">
    <cfRule type="cellIs" dxfId="11834" priority="48208" operator="equal">
      <formula>FALSE</formula>
    </cfRule>
  </conditionalFormatting>
  <conditionalFormatting sqref="I4:I15">
    <cfRule type="cellIs" dxfId="11833" priority="48207" operator="equal">
      <formula>FALSE</formula>
    </cfRule>
  </conditionalFormatting>
  <conditionalFormatting sqref="I4:I15">
    <cfRule type="cellIs" dxfId="11832" priority="48206" operator="equal">
      <formula>FALSE</formula>
    </cfRule>
  </conditionalFormatting>
  <conditionalFormatting sqref="I4:I15">
    <cfRule type="cellIs" dxfId="11831" priority="48205" operator="equal">
      <formula>FALSE</formula>
    </cfRule>
  </conditionalFormatting>
  <conditionalFormatting sqref="I4:I15">
    <cfRule type="cellIs" dxfId="11830" priority="48204" operator="equal">
      <formula>FALSE</formula>
    </cfRule>
  </conditionalFormatting>
  <conditionalFormatting sqref="I4:I15">
    <cfRule type="cellIs" dxfId="11829" priority="48203" operator="equal">
      <formula>FALSE</formula>
    </cfRule>
  </conditionalFormatting>
  <conditionalFormatting sqref="I4:I15">
    <cfRule type="cellIs" dxfId="11828" priority="48202" operator="equal">
      <formula>FALSE</formula>
    </cfRule>
  </conditionalFormatting>
  <conditionalFormatting sqref="I4:I15">
    <cfRule type="cellIs" dxfId="11827" priority="48201" operator="equal">
      <formula>FALSE</formula>
    </cfRule>
  </conditionalFormatting>
  <conditionalFormatting sqref="I4:I15">
    <cfRule type="cellIs" dxfId="11826" priority="48200" operator="equal">
      <formula>FALSE</formula>
    </cfRule>
  </conditionalFormatting>
  <conditionalFormatting sqref="I4:I15">
    <cfRule type="cellIs" dxfId="11825" priority="48199" operator="equal">
      <formula>FALSE</formula>
    </cfRule>
  </conditionalFormatting>
  <conditionalFormatting sqref="I4:I15">
    <cfRule type="cellIs" dxfId="11824" priority="48198" operator="equal">
      <formula>FALSE</formula>
    </cfRule>
  </conditionalFormatting>
  <conditionalFormatting sqref="I4:I15">
    <cfRule type="cellIs" dxfId="11823" priority="48197" operator="equal">
      <formula>FALSE</formula>
    </cfRule>
  </conditionalFormatting>
  <conditionalFormatting sqref="I4:I15">
    <cfRule type="cellIs" dxfId="11822" priority="48196" operator="equal">
      <formula>FALSE</formula>
    </cfRule>
  </conditionalFormatting>
  <conditionalFormatting sqref="I4:I15">
    <cfRule type="cellIs" dxfId="11821" priority="48195" operator="equal">
      <formula>FALSE</formula>
    </cfRule>
  </conditionalFormatting>
  <conditionalFormatting sqref="I4:I15">
    <cfRule type="cellIs" dxfId="11820" priority="48194" operator="equal">
      <formula>FALSE</formula>
    </cfRule>
  </conditionalFormatting>
  <conditionalFormatting sqref="I4:I15">
    <cfRule type="cellIs" dxfId="11819" priority="48193" operator="equal">
      <formula>FALSE</formula>
    </cfRule>
  </conditionalFormatting>
  <conditionalFormatting sqref="I4:I15">
    <cfRule type="cellIs" dxfId="11818" priority="42048" operator="equal">
      <formula>FALSE</formula>
    </cfRule>
  </conditionalFormatting>
  <conditionalFormatting sqref="I4:I15">
    <cfRule type="cellIs" dxfId="11817" priority="42047" operator="equal">
      <formula>FALSE</formula>
    </cfRule>
  </conditionalFormatting>
  <conditionalFormatting sqref="I4:I15">
    <cfRule type="cellIs" dxfId="11816" priority="42046" operator="equal">
      <formula>FALSE</formula>
    </cfRule>
  </conditionalFormatting>
  <conditionalFormatting sqref="I4:I15">
    <cfRule type="cellIs" dxfId="11815" priority="42045" operator="equal">
      <formula>FALSE</formula>
    </cfRule>
  </conditionalFormatting>
  <conditionalFormatting sqref="I4:I15">
    <cfRule type="cellIs" dxfId="11814" priority="42044" operator="equal">
      <formula>FALSE</formula>
    </cfRule>
  </conditionalFormatting>
  <conditionalFormatting sqref="I4:I15">
    <cfRule type="cellIs" dxfId="11813" priority="42043" operator="equal">
      <formula>FALSE</formula>
    </cfRule>
  </conditionalFormatting>
  <conditionalFormatting sqref="I4:I15">
    <cfRule type="cellIs" dxfId="11812" priority="42042" operator="equal">
      <formula>FALSE</formula>
    </cfRule>
  </conditionalFormatting>
  <conditionalFormatting sqref="I4:I15">
    <cfRule type="cellIs" dxfId="11811" priority="42041" operator="equal">
      <formula>FALSE</formula>
    </cfRule>
  </conditionalFormatting>
  <conditionalFormatting sqref="I4:I15">
    <cfRule type="cellIs" dxfId="11810" priority="42040" operator="equal">
      <formula>FALSE</formula>
    </cfRule>
  </conditionalFormatting>
  <conditionalFormatting sqref="I4:I15">
    <cfRule type="cellIs" dxfId="11809" priority="42039" operator="equal">
      <formula>FALSE</formula>
    </cfRule>
  </conditionalFormatting>
  <conditionalFormatting sqref="I4:I15">
    <cfRule type="cellIs" dxfId="11808" priority="42038" operator="equal">
      <formula>FALSE</formula>
    </cfRule>
  </conditionalFormatting>
  <conditionalFormatting sqref="I4:I15">
    <cfRule type="cellIs" dxfId="11807" priority="42037" operator="equal">
      <formula>FALSE</formula>
    </cfRule>
  </conditionalFormatting>
  <conditionalFormatting sqref="I4:I15">
    <cfRule type="cellIs" dxfId="11806" priority="42036" operator="equal">
      <formula>FALSE</formula>
    </cfRule>
  </conditionalFormatting>
  <conditionalFormatting sqref="I4:I15">
    <cfRule type="cellIs" dxfId="11805" priority="42035" operator="equal">
      <formula>FALSE</formula>
    </cfRule>
  </conditionalFormatting>
  <conditionalFormatting sqref="I4:I15">
    <cfRule type="cellIs" dxfId="11804" priority="42034" operator="equal">
      <formula>FALSE</formula>
    </cfRule>
  </conditionalFormatting>
  <conditionalFormatting sqref="I4:I15">
    <cfRule type="cellIs" dxfId="11803" priority="42033" operator="equal">
      <formula>FALSE</formula>
    </cfRule>
  </conditionalFormatting>
  <conditionalFormatting sqref="I4:I15">
    <cfRule type="cellIs" dxfId="11802" priority="42032" operator="equal">
      <formula>FALSE</formula>
    </cfRule>
  </conditionalFormatting>
  <conditionalFormatting sqref="I4:I15">
    <cfRule type="cellIs" dxfId="11801" priority="42031" operator="equal">
      <formula>FALSE</formula>
    </cfRule>
  </conditionalFormatting>
  <conditionalFormatting sqref="I4:I15">
    <cfRule type="cellIs" dxfId="11800" priority="42030" operator="equal">
      <formula>FALSE</formula>
    </cfRule>
  </conditionalFormatting>
  <conditionalFormatting sqref="I4:I15">
    <cfRule type="cellIs" dxfId="11799" priority="42029" operator="equal">
      <formula>FALSE</formula>
    </cfRule>
  </conditionalFormatting>
  <conditionalFormatting sqref="I4:I15">
    <cfRule type="cellIs" dxfId="11798" priority="42028" operator="equal">
      <formula>FALSE</formula>
    </cfRule>
  </conditionalFormatting>
  <conditionalFormatting sqref="I4:I15">
    <cfRule type="cellIs" dxfId="11797" priority="42027" operator="equal">
      <formula>FALSE</formula>
    </cfRule>
  </conditionalFormatting>
  <conditionalFormatting sqref="I4:I15">
    <cfRule type="cellIs" dxfId="11796" priority="42026" operator="equal">
      <formula>FALSE</formula>
    </cfRule>
  </conditionalFormatting>
  <conditionalFormatting sqref="I4:I15">
    <cfRule type="cellIs" dxfId="11795" priority="42025" operator="equal">
      <formula>FALSE</formula>
    </cfRule>
  </conditionalFormatting>
  <conditionalFormatting sqref="I4:I15">
    <cfRule type="cellIs" dxfId="11794" priority="42024" operator="equal">
      <formula>FALSE</formula>
    </cfRule>
  </conditionalFormatting>
  <conditionalFormatting sqref="I4:I15">
    <cfRule type="cellIs" dxfId="11793" priority="42023" operator="equal">
      <formula>FALSE</formula>
    </cfRule>
  </conditionalFormatting>
  <conditionalFormatting sqref="I4:I15">
    <cfRule type="cellIs" dxfId="11792" priority="42022" operator="equal">
      <formula>FALSE</formula>
    </cfRule>
  </conditionalFormatting>
  <conditionalFormatting sqref="I4:I15">
    <cfRule type="cellIs" dxfId="11791" priority="42021" operator="equal">
      <formula>FALSE</formula>
    </cfRule>
  </conditionalFormatting>
  <conditionalFormatting sqref="I4:I15">
    <cfRule type="cellIs" dxfId="11790" priority="42020" operator="equal">
      <formula>FALSE</formula>
    </cfRule>
  </conditionalFormatting>
  <conditionalFormatting sqref="I4:I15">
    <cfRule type="cellIs" dxfId="11789" priority="42019" operator="equal">
      <formula>FALSE</formula>
    </cfRule>
  </conditionalFormatting>
  <conditionalFormatting sqref="I4:I15">
    <cfRule type="cellIs" dxfId="11788" priority="42018" operator="equal">
      <formula>FALSE</formula>
    </cfRule>
  </conditionalFormatting>
  <conditionalFormatting sqref="I4:I15">
    <cfRule type="cellIs" dxfId="11787" priority="42017" operator="equal">
      <formula>FALSE</formula>
    </cfRule>
  </conditionalFormatting>
  <conditionalFormatting sqref="I4:I15">
    <cfRule type="cellIs" dxfId="11786" priority="42016" operator="equal">
      <formula>FALSE</formula>
    </cfRule>
  </conditionalFormatting>
  <conditionalFormatting sqref="I4:I15">
    <cfRule type="cellIs" dxfId="11785" priority="42015" operator="equal">
      <formula>FALSE</formula>
    </cfRule>
  </conditionalFormatting>
  <conditionalFormatting sqref="I4:I15">
    <cfRule type="cellIs" dxfId="11784" priority="42014" operator="equal">
      <formula>FALSE</formula>
    </cfRule>
  </conditionalFormatting>
  <conditionalFormatting sqref="I4:I15">
    <cfRule type="cellIs" dxfId="11783" priority="42013" operator="equal">
      <formula>FALSE</formula>
    </cfRule>
  </conditionalFormatting>
  <conditionalFormatting sqref="I4:I15">
    <cfRule type="cellIs" dxfId="11782" priority="42012" operator="equal">
      <formula>FALSE</formula>
    </cfRule>
  </conditionalFormatting>
  <conditionalFormatting sqref="I4:I15">
    <cfRule type="cellIs" dxfId="11781" priority="42011" operator="equal">
      <formula>FALSE</formula>
    </cfRule>
  </conditionalFormatting>
  <conditionalFormatting sqref="I4:I15">
    <cfRule type="cellIs" dxfId="11780" priority="42010" operator="equal">
      <formula>FALSE</formula>
    </cfRule>
  </conditionalFormatting>
  <conditionalFormatting sqref="I4:I15">
    <cfRule type="cellIs" dxfId="11779" priority="42009" operator="equal">
      <formula>FALSE</formula>
    </cfRule>
  </conditionalFormatting>
  <conditionalFormatting sqref="I4:I15">
    <cfRule type="cellIs" dxfId="11778" priority="42008" operator="equal">
      <formula>FALSE</formula>
    </cfRule>
  </conditionalFormatting>
  <conditionalFormatting sqref="I4:I15">
    <cfRule type="cellIs" dxfId="11777" priority="42007" operator="equal">
      <formula>FALSE</formula>
    </cfRule>
  </conditionalFormatting>
  <conditionalFormatting sqref="I4:I15">
    <cfRule type="cellIs" dxfId="11776" priority="42006" operator="equal">
      <formula>FALSE</formula>
    </cfRule>
  </conditionalFormatting>
  <conditionalFormatting sqref="I4:I15">
    <cfRule type="cellIs" dxfId="11775" priority="42005" operator="equal">
      <formula>FALSE</formula>
    </cfRule>
  </conditionalFormatting>
  <conditionalFormatting sqref="I4:I15">
    <cfRule type="cellIs" dxfId="11774" priority="42004" operator="equal">
      <formula>FALSE</formula>
    </cfRule>
  </conditionalFormatting>
  <conditionalFormatting sqref="I4:I15">
    <cfRule type="cellIs" dxfId="11773" priority="42003" operator="equal">
      <formula>FALSE</formula>
    </cfRule>
  </conditionalFormatting>
  <conditionalFormatting sqref="I4:I15">
    <cfRule type="cellIs" dxfId="11772" priority="42002" operator="equal">
      <formula>FALSE</formula>
    </cfRule>
  </conditionalFormatting>
  <conditionalFormatting sqref="I4:I15">
    <cfRule type="cellIs" dxfId="11771" priority="42001" operator="equal">
      <formula>FALSE</formula>
    </cfRule>
  </conditionalFormatting>
  <conditionalFormatting sqref="I4:I15">
    <cfRule type="cellIs" dxfId="11770" priority="42000" operator="equal">
      <formula>FALSE</formula>
    </cfRule>
  </conditionalFormatting>
  <conditionalFormatting sqref="I4:I15">
    <cfRule type="cellIs" dxfId="11769" priority="41999" operator="equal">
      <formula>FALSE</formula>
    </cfRule>
  </conditionalFormatting>
  <conditionalFormatting sqref="I4:I15">
    <cfRule type="cellIs" dxfId="11768" priority="41998" operator="equal">
      <formula>FALSE</formula>
    </cfRule>
  </conditionalFormatting>
  <conditionalFormatting sqref="I4:I15">
    <cfRule type="cellIs" dxfId="11767" priority="41997" operator="equal">
      <formula>FALSE</formula>
    </cfRule>
  </conditionalFormatting>
  <conditionalFormatting sqref="I4:I15">
    <cfRule type="cellIs" dxfId="11766" priority="41996" operator="equal">
      <formula>FALSE</formula>
    </cfRule>
  </conditionalFormatting>
  <conditionalFormatting sqref="I4:I15">
    <cfRule type="cellIs" dxfId="11765" priority="41995" operator="equal">
      <formula>FALSE</formula>
    </cfRule>
  </conditionalFormatting>
  <conditionalFormatting sqref="I4:I15">
    <cfRule type="cellIs" dxfId="11764" priority="41994" operator="equal">
      <formula>FALSE</formula>
    </cfRule>
  </conditionalFormatting>
  <conditionalFormatting sqref="I4:I15">
    <cfRule type="cellIs" dxfId="11763" priority="41993" operator="equal">
      <formula>FALSE</formula>
    </cfRule>
  </conditionalFormatting>
  <conditionalFormatting sqref="I4:I15">
    <cfRule type="cellIs" dxfId="11762" priority="41992" operator="equal">
      <formula>FALSE</formula>
    </cfRule>
  </conditionalFormatting>
  <conditionalFormatting sqref="I4:I15">
    <cfRule type="cellIs" dxfId="11761" priority="41991" operator="equal">
      <formula>FALSE</formula>
    </cfRule>
  </conditionalFormatting>
  <conditionalFormatting sqref="I4:I15">
    <cfRule type="cellIs" dxfId="11760" priority="41990" operator="equal">
      <formula>FALSE</formula>
    </cfRule>
  </conditionalFormatting>
  <conditionalFormatting sqref="I4:I15">
    <cfRule type="cellIs" dxfId="11759" priority="41989" operator="equal">
      <formula>FALSE</formula>
    </cfRule>
  </conditionalFormatting>
  <conditionalFormatting sqref="I4:I15">
    <cfRule type="cellIs" dxfId="11758" priority="41988" operator="equal">
      <formula>FALSE</formula>
    </cfRule>
  </conditionalFormatting>
  <conditionalFormatting sqref="I4:I15">
    <cfRule type="cellIs" dxfId="11757" priority="41987" operator="equal">
      <formula>FALSE</formula>
    </cfRule>
  </conditionalFormatting>
  <conditionalFormatting sqref="I4:I15">
    <cfRule type="cellIs" dxfId="11756" priority="41986" operator="equal">
      <formula>FALSE</formula>
    </cfRule>
  </conditionalFormatting>
  <conditionalFormatting sqref="I4:I15">
    <cfRule type="cellIs" dxfId="11755" priority="41985" operator="equal">
      <formula>FALSE</formula>
    </cfRule>
  </conditionalFormatting>
  <conditionalFormatting sqref="I4:I15">
    <cfRule type="cellIs" dxfId="11754" priority="41984" operator="equal">
      <formula>FALSE</formula>
    </cfRule>
  </conditionalFormatting>
  <conditionalFormatting sqref="I4:I15">
    <cfRule type="cellIs" dxfId="11753" priority="41983" operator="equal">
      <formula>FALSE</formula>
    </cfRule>
  </conditionalFormatting>
  <conditionalFormatting sqref="I4:I15">
    <cfRule type="cellIs" dxfId="11752" priority="41982" operator="equal">
      <formula>FALSE</formula>
    </cfRule>
  </conditionalFormatting>
  <conditionalFormatting sqref="I4:I15">
    <cfRule type="cellIs" dxfId="11751" priority="41981" operator="equal">
      <formula>FALSE</formula>
    </cfRule>
  </conditionalFormatting>
  <conditionalFormatting sqref="I4:I15">
    <cfRule type="cellIs" dxfId="11750" priority="41980" operator="equal">
      <formula>FALSE</formula>
    </cfRule>
  </conditionalFormatting>
  <conditionalFormatting sqref="I4:I15">
    <cfRule type="cellIs" dxfId="11749" priority="41979" operator="equal">
      <formula>FALSE</formula>
    </cfRule>
  </conditionalFormatting>
  <conditionalFormatting sqref="I4:I15">
    <cfRule type="cellIs" dxfId="11748" priority="41978" operator="equal">
      <formula>FALSE</formula>
    </cfRule>
  </conditionalFormatting>
  <conditionalFormatting sqref="I4:I15">
    <cfRule type="cellIs" dxfId="11747" priority="41977" operator="equal">
      <formula>FALSE</formula>
    </cfRule>
  </conditionalFormatting>
  <conditionalFormatting sqref="I4:I15">
    <cfRule type="cellIs" dxfId="11746" priority="41976" operator="equal">
      <formula>FALSE</formula>
    </cfRule>
  </conditionalFormatting>
  <conditionalFormatting sqref="I4:I15">
    <cfRule type="cellIs" dxfId="11745" priority="41975" operator="equal">
      <formula>FALSE</formula>
    </cfRule>
  </conditionalFormatting>
  <conditionalFormatting sqref="I4:I15">
    <cfRule type="cellIs" dxfId="11744" priority="41974" operator="equal">
      <formula>FALSE</formula>
    </cfRule>
  </conditionalFormatting>
  <conditionalFormatting sqref="I4:I15">
    <cfRule type="cellIs" dxfId="11743" priority="41973" operator="equal">
      <formula>FALSE</formula>
    </cfRule>
  </conditionalFormatting>
  <conditionalFormatting sqref="I4:I15">
    <cfRule type="cellIs" dxfId="11742" priority="41972" operator="equal">
      <formula>FALSE</formula>
    </cfRule>
  </conditionalFormatting>
  <conditionalFormatting sqref="I4:I15">
    <cfRule type="cellIs" dxfId="11741" priority="41971" operator="equal">
      <formula>FALSE</formula>
    </cfRule>
  </conditionalFormatting>
  <conditionalFormatting sqref="I4:I15">
    <cfRule type="cellIs" dxfId="11740" priority="41970" operator="equal">
      <formula>FALSE</formula>
    </cfRule>
  </conditionalFormatting>
  <conditionalFormatting sqref="I4:I15">
    <cfRule type="cellIs" dxfId="11739" priority="41969" operator="equal">
      <formula>FALSE</formula>
    </cfRule>
  </conditionalFormatting>
  <conditionalFormatting sqref="I4:I15">
    <cfRule type="cellIs" dxfId="11738" priority="41968" operator="equal">
      <formula>FALSE</formula>
    </cfRule>
  </conditionalFormatting>
  <conditionalFormatting sqref="I4:I15">
    <cfRule type="cellIs" dxfId="11737" priority="41967" operator="equal">
      <formula>FALSE</formula>
    </cfRule>
  </conditionalFormatting>
  <conditionalFormatting sqref="I4:I15">
    <cfRule type="cellIs" dxfId="11736" priority="41966" operator="equal">
      <formula>FALSE</formula>
    </cfRule>
  </conditionalFormatting>
  <conditionalFormatting sqref="I4:I15">
    <cfRule type="cellIs" dxfId="11735" priority="41965" operator="equal">
      <formula>FALSE</formula>
    </cfRule>
  </conditionalFormatting>
  <conditionalFormatting sqref="I4:I15">
    <cfRule type="cellIs" dxfId="11734" priority="41964" operator="equal">
      <formula>FALSE</formula>
    </cfRule>
  </conditionalFormatting>
  <conditionalFormatting sqref="I4:I15">
    <cfRule type="cellIs" dxfId="11733" priority="41963" operator="equal">
      <formula>FALSE</formula>
    </cfRule>
  </conditionalFormatting>
  <conditionalFormatting sqref="I4:I15">
    <cfRule type="cellIs" dxfId="11732" priority="41962" operator="equal">
      <formula>FALSE</formula>
    </cfRule>
  </conditionalFormatting>
  <conditionalFormatting sqref="I4:I15">
    <cfRule type="cellIs" dxfId="11731" priority="41961" operator="equal">
      <formula>FALSE</formula>
    </cfRule>
  </conditionalFormatting>
  <conditionalFormatting sqref="I4:I15">
    <cfRule type="cellIs" dxfId="11730" priority="41960" operator="equal">
      <formula>FALSE</formula>
    </cfRule>
  </conditionalFormatting>
  <conditionalFormatting sqref="I4:I15">
    <cfRule type="cellIs" dxfId="11729" priority="41959" operator="equal">
      <formula>FALSE</formula>
    </cfRule>
  </conditionalFormatting>
  <conditionalFormatting sqref="I4:I15">
    <cfRule type="cellIs" dxfId="11728" priority="41958" operator="equal">
      <formula>FALSE</formula>
    </cfRule>
  </conditionalFormatting>
  <conditionalFormatting sqref="I4:I15">
    <cfRule type="cellIs" dxfId="11727" priority="41957" operator="equal">
      <formula>FALSE</formula>
    </cfRule>
  </conditionalFormatting>
  <conditionalFormatting sqref="I4:I15">
    <cfRule type="cellIs" dxfId="11726" priority="41956" operator="equal">
      <formula>FALSE</formula>
    </cfRule>
  </conditionalFormatting>
  <conditionalFormatting sqref="I4:I15">
    <cfRule type="cellIs" dxfId="11725" priority="41955" operator="equal">
      <formula>FALSE</formula>
    </cfRule>
  </conditionalFormatting>
  <conditionalFormatting sqref="I4:I15">
    <cfRule type="cellIs" dxfId="11724" priority="41954" operator="equal">
      <formula>FALSE</formula>
    </cfRule>
  </conditionalFormatting>
  <conditionalFormatting sqref="I4:I15">
    <cfRule type="cellIs" dxfId="11723" priority="41953" operator="equal">
      <formula>FALSE</formula>
    </cfRule>
  </conditionalFormatting>
  <conditionalFormatting sqref="I4:I15">
    <cfRule type="cellIs" dxfId="11722" priority="41952" operator="equal">
      <formula>FALSE</formula>
    </cfRule>
  </conditionalFormatting>
  <conditionalFormatting sqref="I4:I15">
    <cfRule type="cellIs" dxfId="11721" priority="41951" operator="equal">
      <formula>FALSE</formula>
    </cfRule>
  </conditionalFormatting>
  <conditionalFormatting sqref="I4:I15">
    <cfRule type="cellIs" dxfId="11720" priority="41950" operator="equal">
      <formula>FALSE</formula>
    </cfRule>
  </conditionalFormatting>
  <conditionalFormatting sqref="I4:I15">
    <cfRule type="cellIs" dxfId="11719" priority="41949" operator="equal">
      <formula>FALSE</formula>
    </cfRule>
  </conditionalFormatting>
  <conditionalFormatting sqref="I4:I15">
    <cfRule type="cellIs" dxfId="11718" priority="41948" operator="equal">
      <formula>FALSE</formula>
    </cfRule>
  </conditionalFormatting>
  <conditionalFormatting sqref="I4:I15">
    <cfRule type="cellIs" dxfId="11717" priority="41947" operator="equal">
      <formula>FALSE</formula>
    </cfRule>
  </conditionalFormatting>
  <conditionalFormatting sqref="I4:I15">
    <cfRule type="cellIs" dxfId="11716" priority="41946" operator="equal">
      <formula>FALSE</formula>
    </cfRule>
  </conditionalFormatting>
  <conditionalFormatting sqref="I4:I15">
    <cfRule type="cellIs" dxfId="11715" priority="41945" operator="equal">
      <formula>FALSE</formula>
    </cfRule>
  </conditionalFormatting>
  <conditionalFormatting sqref="I4:I15">
    <cfRule type="cellIs" dxfId="11714" priority="41944" operator="equal">
      <formula>FALSE</formula>
    </cfRule>
  </conditionalFormatting>
  <conditionalFormatting sqref="I4:I15">
    <cfRule type="cellIs" dxfId="11713" priority="41943" operator="equal">
      <formula>FALSE</formula>
    </cfRule>
  </conditionalFormatting>
  <conditionalFormatting sqref="I4:I15">
    <cfRule type="cellIs" dxfId="11712" priority="41942" operator="equal">
      <formula>FALSE</formula>
    </cfRule>
  </conditionalFormatting>
  <conditionalFormatting sqref="I4:I15">
    <cfRule type="cellIs" dxfId="11711" priority="41941" operator="equal">
      <formula>FALSE</formula>
    </cfRule>
  </conditionalFormatting>
  <conditionalFormatting sqref="I4:I15">
    <cfRule type="cellIs" dxfId="11710" priority="41940" operator="equal">
      <formula>FALSE</formula>
    </cfRule>
  </conditionalFormatting>
  <conditionalFormatting sqref="I4:I15">
    <cfRule type="cellIs" dxfId="11709" priority="41939" operator="equal">
      <formula>FALSE</formula>
    </cfRule>
  </conditionalFormatting>
  <conditionalFormatting sqref="I4:I15">
    <cfRule type="cellIs" dxfId="11708" priority="41938" operator="equal">
      <formula>FALSE</formula>
    </cfRule>
  </conditionalFormatting>
  <conditionalFormatting sqref="I4:I15">
    <cfRule type="cellIs" dxfId="11707" priority="41937" operator="equal">
      <formula>FALSE</formula>
    </cfRule>
  </conditionalFormatting>
  <conditionalFormatting sqref="I4:I15">
    <cfRule type="cellIs" dxfId="11706" priority="41936" operator="equal">
      <formula>FALSE</formula>
    </cfRule>
  </conditionalFormatting>
  <conditionalFormatting sqref="I4:I15">
    <cfRule type="cellIs" dxfId="11705" priority="41935" operator="equal">
      <formula>FALSE</formula>
    </cfRule>
  </conditionalFormatting>
  <conditionalFormatting sqref="I4:I15">
    <cfRule type="cellIs" dxfId="11704" priority="41934" operator="equal">
      <formula>FALSE</formula>
    </cfRule>
  </conditionalFormatting>
  <conditionalFormatting sqref="I4:I15">
    <cfRule type="cellIs" dxfId="11703" priority="41933" operator="equal">
      <formula>FALSE</formula>
    </cfRule>
  </conditionalFormatting>
  <conditionalFormatting sqref="I4:I15">
    <cfRule type="cellIs" dxfId="11702" priority="41932" operator="equal">
      <formula>FALSE</formula>
    </cfRule>
  </conditionalFormatting>
  <conditionalFormatting sqref="I4:I15">
    <cfRule type="cellIs" dxfId="11701" priority="41931" operator="equal">
      <formula>FALSE</formula>
    </cfRule>
  </conditionalFormatting>
  <conditionalFormatting sqref="I4:I15">
    <cfRule type="cellIs" dxfId="11700" priority="41930" operator="equal">
      <formula>FALSE</formula>
    </cfRule>
  </conditionalFormatting>
  <conditionalFormatting sqref="I4:I15">
    <cfRule type="cellIs" dxfId="11699" priority="41929" operator="equal">
      <formula>FALSE</formula>
    </cfRule>
  </conditionalFormatting>
  <conditionalFormatting sqref="I4:I15">
    <cfRule type="cellIs" dxfId="11698" priority="41928" operator="equal">
      <formula>FALSE</formula>
    </cfRule>
  </conditionalFormatting>
  <conditionalFormatting sqref="I4:I15">
    <cfRule type="cellIs" dxfId="11697" priority="41927" operator="equal">
      <formula>FALSE</formula>
    </cfRule>
  </conditionalFormatting>
  <conditionalFormatting sqref="I4:I15">
    <cfRule type="cellIs" dxfId="11696" priority="41926" operator="equal">
      <formula>FALSE</formula>
    </cfRule>
  </conditionalFormatting>
  <conditionalFormatting sqref="I4:I15">
    <cfRule type="cellIs" dxfId="11695" priority="41925" operator="equal">
      <formula>FALSE</formula>
    </cfRule>
  </conditionalFormatting>
  <conditionalFormatting sqref="I4:I15">
    <cfRule type="cellIs" dxfId="11694" priority="41924" operator="equal">
      <formula>FALSE</formula>
    </cfRule>
  </conditionalFormatting>
  <conditionalFormatting sqref="I4:I15">
    <cfRule type="cellIs" dxfId="11693" priority="41923" operator="equal">
      <formula>FALSE</formula>
    </cfRule>
  </conditionalFormatting>
  <conditionalFormatting sqref="I4:I15">
    <cfRule type="cellIs" dxfId="11692" priority="41922" operator="equal">
      <formula>FALSE</formula>
    </cfRule>
  </conditionalFormatting>
  <conditionalFormatting sqref="I4:I15">
    <cfRule type="cellIs" dxfId="11691" priority="41921" operator="equal">
      <formula>FALSE</formula>
    </cfRule>
  </conditionalFormatting>
  <conditionalFormatting sqref="I4:I15">
    <cfRule type="cellIs" dxfId="11690" priority="41920" operator="equal">
      <formula>FALSE</formula>
    </cfRule>
  </conditionalFormatting>
  <conditionalFormatting sqref="I4:I15">
    <cfRule type="cellIs" dxfId="11689" priority="41919" operator="equal">
      <formula>FALSE</formula>
    </cfRule>
  </conditionalFormatting>
  <conditionalFormatting sqref="I4:I15">
    <cfRule type="cellIs" dxfId="11688" priority="41918" operator="equal">
      <formula>FALSE</formula>
    </cfRule>
  </conditionalFormatting>
  <conditionalFormatting sqref="I4:I15">
    <cfRule type="cellIs" dxfId="11687" priority="41917" operator="equal">
      <formula>FALSE</formula>
    </cfRule>
  </conditionalFormatting>
  <conditionalFormatting sqref="I4:I15">
    <cfRule type="cellIs" dxfId="11686" priority="41916" operator="equal">
      <formula>FALSE</formula>
    </cfRule>
  </conditionalFormatting>
  <conditionalFormatting sqref="I4:I15">
    <cfRule type="cellIs" dxfId="11685" priority="41915" operator="equal">
      <formula>FALSE</formula>
    </cfRule>
  </conditionalFormatting>
  <conditionalFormatting sqref="I4:I15">
    <cfRule type="cellIs" dxfId="11684" priority="41914" operator="equal">
      <formula>FALSE</formula>
    </cfRule>
  </conditionalFormatting>
  <conditionalFormatting sqref="I4:I15">
    <cfRule type="cellIs" dxfId="11683" priority="41913" operator="equal">
      <formula>FALSE</formula>
    </cfRule>
  </conditionalFormatting>
  <conditionalFormatting sqref="I4:I15">
    <cfRule type="cellIs" dxfId="11682" priority="41912" operator="equal">
      <formula>FALSE</formula>
    </cfRule>
  </conditionalFormatting>
  <conditionalFormatting sqref="I4:I15">
    <cfRule type="cellIs" dxfId="11681" priority="41911" operator="equal">
      <formula>FALSE</formula>
    </cfRule>
  </conditionalFormatting>
  <conditionalFormatting sqref="I4:I15">
    <cfRule type="cellIs" dxfId="11680" priority="41910" operator="equal">
      <formula>FALSE</formula>
    </cfRule>
  </conditionalFormatting>
  <conditionalFormatting sqref="I4:I15">
    <cfRule type="cellIs" dxfId="11679" priority="41909" operator="equal">
      <formula>FALSE</formula>
    </cfRule>
  </conditionalFormatting>
  <conditionalFormatting sqref="I4:I15">
    <cfRule type="cellIs" dxfId="11678" priority="41908" operator="equal">
      <formula>FALSE</formula>
    </cfRule>
  </conditionalFormatting>
  <conditionalFormatting sqref="I4:I15">
    <cfRule type="cellIs" dxfId="11677" priority="41907" operator="equal">
      <formula>FALSE</formula>
    </cfRule>
  </conditionalFormatting>
  <conditionalFormatting sqref="I4:I15">
    <cfRule type="cellIs" dxfId="11676" priority="41906" operator="equal">
      <formula>FALSE</formula>
    </cfRule>
  </conditionalFormatting>
  <conditionalFormatting sqref="I4:I15">
    <cfRule type="cellIs" dxfId="11675" priority="41905" operator="equal">
      <formula>FALSE</formula>
    </cfRule>
  </conditionalFormatting>
  <conditionalFormatting sqref="I4:I15">
    <cfRule type="cellIs" dxfId="11674" priority="41904" operator="equal">
      <formula>FALSE</formula>
    </cfRule>
  </conditionalFormatting>
  <conditionalFormatting sqref="I4:I15">
    <cfRule type="cellIs" dxfId="11673" priority="41903" operator="equal">
      <formula>FALSE</formula>
    </cfRule>
  </conditionalFormatting>
  <conditionalFormatting sqref="I4:I15">
    <cfRule type="cellIs" dxfId="11672" priority="41902" operator="equal">
      <formula>FALSE</formula>
    </cfRule>
  </conditionalFormatting>
  <conditionalFormatting sqref="I4:I15">
    <cfRule type="cellIs" dxfId="11671" priority="41901" operator="equal">
      <formula>FALSE</formula>
    </cfRule>
  </conditionalFormatting>
  <conditionalFormatting sqref="I4:I15">
    <cfRule type="cellIs" dxfId="11670" priority="41900" operator="equal">
      <formula>FALSE</formula>
    </cfRule>
  </conditionalFormatting>
  <conditionalFormatting sqref="I4:I15">
    <cfRule type="cellIs" dxfId="11669" priority="41899" operator="equal">
      <formula>FALSE</formula>
    </cfRule>
  </conditionalFormatting>
  <conditionalFormatting sqref="I4:I15">
    <cfRule type="cellIs" dxfId="11668" priority="41898" operator="equal">
      <formula>FALSE</formula>
    </cfRule>
  </conditionalFormatting>
  <conditionalFormatting sqref="I4:I15">
    <cfRule type="cellIs" dxfId="11667" priority="41897" operator="equal">
      <formula>FALSE</formula>
    </cfRule>
  </conditionalFormatting>
  <conditionalFormatting sqref="I4:I15">
    <cfRule type="cellIs" dxfId="11666" priority="41896" operator="equal">
      <formula>FALSE</formula>
    </cfRule>
  </conditionalFormatting>
  <conditionalFormatting sqref="I4:I15">
    <cfRule type="cellIs" dxfId="11665" priority="41895" operator="equal">
      <formula>FALSE</formula>
    </cfRule>
  </conditionalFormatting>
  <conditionalFormatting sqref="I4:I15">
    <cfRule type="cellIs" dxfId="11664" priority="41894" operator="equal">
      <formula>FALSE</formula>
    </cfRule>
  </conditionalFormatting>
  <conditionalFormatting sqref="I4:I15">
    <cfRule type="cellIs" dxfId="11663" priority="41893" operator="equal">
      <formula>FALSE</formula>
    </cfRule>
  </conditionalFormatting>
  <conditionalFormatting sqref="I4:I15">
    <cfRule type="cellIs" dxfId="11662" priority="41892" operator="equal">
      <formula>FALSE</formula>
    </cfRule>
  </conditionalFormatting>
  <conditionalFormatting sqref="I4:I15">
    <cfRule type="cellIs" dxfId="11661" priority="41891" operator="equal">
      <formula>FALSE</formula>
    </cfRule>
  </conditionalFormatting>
  <conditionalFormatting sqref="I4:I15">
    <cfRule type="cellIs" dxfId="11660" priority="41890" operator="equal">
      <formula>FALSE</formula>
    </cfRule>
  </conditionalFormatting>
  <conditionalFormatting sqref="I4:I15">
    <cfRule type="cellIs" dxfId="11659" priority="41889" operator="equal">
      <formula>FALSE</formula>
    </cfRule>
  </conditionalFormatting>
  <conditionalFormatting sqref="I4:I15">
    <cfRule type="cellIs" dxfId="11658" priority="41888" operator="equal">
      <formula>FALSE</formula>
    </cfRule>
  </conditionalFormatting>
  <conditionalFormatting sqref="I4:I15">
    <cfRule type="cellIs" dxfId="11657" priority="41887" operator="equal">
      <formula>FALSE</formula>
    </cfRule>
  </conditionalFormatting>
  <conditionalFormatting sqref="I4:I15">
    <cfRule type="cellIs" dxfId="11656" priority="41886" operator="equal">
      <formula>FALSE</formula>
    </cfRule>
  </conditionalFormatting>
  <conditionalFormatting sqref="I4:I15">
    <cfRule type="cellIs" dxfId="11655" priority="41885" operator="equal">
      <formula>FALSE</formula>
    </cfRule>
  </conditionalFormatting>
  <conditionalFormatting sqref="I4:I15">
    <cfRule type="cellIs" dxfId="11654" priority="41884" operator="equal">
      <formula>FALSE</formula>
    </cfRule>
  </conditionalFormatting>
  <conditionalFormatting sqref="I4:I15">
    <cfRule type="cellIs" dxfId="11653" priority="41883" operator="equal">
      <formula>FALSE</formula>
    </cfRule>
  </conditionalFormatting>
  <conditionalFormatting sqref="I4:I15">
    <cfRule type="cellIs" dxfId="11652" priority="41882" operator="equal">
      <formula>FALSE</formula>
    </cfRule>
  </conditionalFormatting>
  <conditionalFormatting sqref="I4:I15">
    <cfRule type="cellIs" dxfId="11651" priority="41881" operator="equal">
      <formula>FALSE</formula>
    </cfRule>
  </conditionalFormatting>
  <conditionalFormatting sqref="I4:I15">
    <cfRule type="cellIs" dxfId="11650" priority="41880" operator="equal">
      <formula>FALSE</formula>
    </cfRule>
  </conditionalFormatting>
  <conditionalFormatting sqref="I4:I15">
    <cfRule type="cellIs" dxfId="11649" priority="41879" operator="equal">
      <formula>FALSE</formula>
    </cfRule>
  </conditionalFormatting>
  <conditionalFormatting sqref="I4:I15">
    <cfRule type="cellIs" dxfId="11648" priority="41878" operator="equal">
      <formula>FALSE</formula>
    </cfRule>
  </conditionalFormatting>
  <conditionalFormatting sqref="I4:I15">
    <cfRule type="cellIs" dxfId="11647" priority="41877" operator="equal">
      <formula>FALSE</formula>
    </cfRule>
  </conditionalFormatting>
  <conditionalFormatting sqref="I4:I15">
    <cfRule type="cellIs" dxfId="11646" priority="41876" operator="equal">
      <formula>FALSE</formula>
    </cfRule>
  </conditionalFormatting>
  <conditionalFormatting sqref="I4:I15">
    <cfRule type="cellIs" dxfId="11645" priority="41875" operator="equal">
      <formula>FALSE</formula>
    </cfRule>
  </conditionalFormatting>
  <conditionalFormatting sqref="I4:I15">
    <cfRule type="cellIs" dxfId="11644" priority="41874" operator="equal">
      <formula>FALSE</formula>
    </cfRule>
  </conditionalFormatting>
  <conditionalFormatting sqref="I4:I15">
    <cfRule type="cellIs" dxfId="11643" priority="41873" operator="equal">
      <formula>FALSE</formula>
    </cfRule>
  </conditionalFormatting>
  <conditionalFormatting sqref="I4:I15">
    <cfRule type="cellIs" dxfId="11642" priority="41872" operator="equal">
      <formula>FALSE</formula>
    </cfRule>
  </conditionalFormatting>
  <conditionalFormatting sqref="I4:I15">
    <cfRule type="cellIs" dxfId="11641" priority="41871" operator="equal">
      <formula>FALSE</formula>
    </cfRule>
  </conditionalFormatting>
  <conditionalFormatting sqref="I4:I15">
    <cfRule type="cellIs" dxfId="11640" priority="41870" operator="equal">
      <formula>FALSE</formula>
    </cfRule>
  </conditionalFormatting>
  <conditionalFormatting sqref="I4:I15">
    <cfRule type="cellIs" dxfId="11639" priority="41869" operator="equal">
      <formula>FALSE</formula>
    </cfRule>
  </conditionalFormatting>
  <conditionalFormatting sqref="I4:I15">
    <cfRule type="cellIs" dxfId="11638" priority="41868" operator="equal">
      <formula>FALSE</formula>
    </cfRule>
  </conditionalFormatting>
  <conditionalFormatting sqref="I4:I15">
    <cfRule type="cellIs" dxfId="11637" priority="41867" operator="equal">
      <formula>FALSE</formula>
    </cfRule>
  </conditionalFormatting>
  <conditionalFormatting sqref="I4:I15">
    <cfRule type="cellIs" dxfId="11636" priority="41866" operator="equal">
      <formula>FALSE</formula>
    </cfRule>
  </conditionalFormatting>
  <conditionalFormatting sqref="I4:I15">
    <cfRule type="cellIs" dxfId="11635" priority="41865" operator="equal">
      <formula>FALSE</formula>
    </cfRule>
  </conditionalFormatting>
  <conditionalFormatting sqref="I4:I15">
    <cfRule type="cellIs" dxfId="11634" priority="41864" operator="equal">
      <formula>FALSE</formula>
    </cfRule>
  </conditionalFormatting>
  <conditionalFormatting sqref="I4:I15">
    <cfRule type="cellIs" dxfId="11633" priority="41863" operator="equal">
      <formula>FALSE</formula>
    </cfRule>
  </conditionalFormatting>
  <conditionalFormatting sqref="I4:I15">
    <cfRule type="cellIs" dxfId="11632" priority="41862" operator="equal">
      <formula>FALSE</formula>
    </cfRule>
  </conditionalFormatting>
  <conditionalFormatting sqref="I4:I15">
    <cfRule type="cellIs" dxfId="11631" priority="41861" operator="equal">
      <formula>FALSE</formula>
    </cfRule>
  </conditionalFormatting>
  <conditionalFormatting sqref="I4:I15">
    <cfRule type="cellIs" dxfId="11630" priority="41860" operator="equal">
      <formula>FALSE</formula>
    </cfRule>
  </conditionalFormatting>
  <conditionalFormatting sqref="I4:I15">
    <cfRule type="cellIs" dxfId="11629" priority="41859" operator="equal">
      <formula>FALSE</formula>
    </cfRule>
  </conditionalFormatting>
  <conditionalFormatting sqref="I4:I15">
    <cfRule type="cellIs" dxfId="11628" priority="41858" operator="equal">
      <formula>FALSE</formula>
    </cfRule>
  </conditionalFormatting>
  <conditionalFormatting sqref="I4:I15">
    <cfRule type="cellIs" dxfId="11627" priority="41857" operator="equal">
      <formula>FALSE</formula>
    </cfRule>
  </conditionalFormatting>
  <conditionalFormatting sqref="I4:I15">
    <cfRule type="cellIs" dxfId="11626" priority="29952" operator="equal">
      <formula>FALSE</formula>
    </cfRule>
  </conditionalFormatting>
  <conditionalFormatting sqref="I4:I15">
    <cfRule type="cellIs" dxfId="11625" priority="29951" operator="equal">
      <formula>FALSE</formula>
    </cfRule>
  </conditionalFormatting>
  <conditionalFormatting sqref="I4:I15">
    <cfRule type="cellIs" dxfId="11624" priority="29950" operator="equal">
      <formula>FALSE</formula>
    </cfRule>
  </conditionalFormatting>
  <conditionalFormatting sqref="I4:I15">
    <cfRule type="cellIs" dxfId="11623" priority="29949" operator="equal">
      <formula>FALSE</formula>
    </cfRule>
  </conditionalFormatting>
  <conditionalFormatting sqref="I4:I15">
    <cfRule type="cellIs" dxfId="11622" priority="29948" operator="equal">
      <formula>FALSE</formula>
    </cfRule>
  </conditionalFormatting>
  <conditionalFormatting sqref="I4:I15">
    <cfRule type="cellIs" dxfId="11621" priority="29947" operator="equal">
      <formula>FALSE</formula>
    </cfRule>
  </conditionalFormatting>
  <conditionalFormatting sqref="I4:I15">
    <cfRule type="cellIs" dxfId="11620" priority="29946" operator="equal">
      <formula>FALSE</formula>
    </cfRule>
  </conditionalFormatting>
  <conditionalFormatting sqref="I4:I15">
    <cfRule type="cellIs" dxfId="11619" priority="29945" operator="equal">
      <formula>FALSE</formula>
    </cfRule>
  </conditionalFormatting>
  <conditionalFormatting sqref="I4:I15">
    <cfRule type="cellIs" dxfId="11618" priority="29944" operator="equal">
      <formula>FALSE</formula>
    </cfRule>
  </conditionalFormatting>
  <conditionalFormatting sqref="I4:I15">
    <cfRule type="cellIs" dxfId="11617" priority="29943" operator="equal">
      <formula>FALSE</formula>
    </cfRule>
  </conditionalFormatting>
  <conditionalFormatting sqref="I4:I15">
    <cfRule type="cellIs" dxfId="11616" priority="29942" operator="equal">
      <formula>FALSE</formula>
    </cfRule>
  </conditionalFormatting>
  <conditionalFormatting sqref="I4:I15">
    <cfRule type="cellIs" dxfId="11615" priority="29941" operator="equal">
      <formula>FALSE</formula>
    </cfRule>
  </conditionalFormatting>
  <conditionalFormatting sqref="I4:I15">
    <cfRule type="cellIs" dxfId="11614" priority="29940" operator="equal">
      <formula>FALSE</formula>
    </cfRule>
  </conditionalFormatting>
  <conditionalFormatting sqref="I4:I15">
    <cfRule type="cellIs" dxfId="11613" priority="29939" operator="equal">
      <formula>FALSE</formula>
    </cfRule>
  </conditionalFormatting>
  <conditionalFormatting sqref="I4:I15">
    <cfRule type="cellIs" dxfId="11612" priority="29938" operator="equal">
      <formula>FALSE</formula>
    </cfRule>
  </conditionalFormatting>
  <conditionalFormatting sqref="I4:I15">
    <cfRule type="cellIs" dxfId="11611" priority="29937" operator="equal">
      <formula>FALSE</formula>
    </cfRule>
  </conditionalFormatting>
  <conditionalFormatting sqref="I4:I15">
    <cfRule type="cellIs" dxfId="11610" priority="29936" operator="equal">
      <formula>FALSE</formula>
    </cfRule>
  </conditionalFormatting>
  <conditionalFormatting sqref="I4:I15">
    <cfRule type="cellIs" dxfId="11609" priority="29935" operator="equal">
      <formula>FALSE</formula>
    </cfRule>
  </conditionalFormatting>
  <conditionalFormatting sqref="I4:I15">
    <cfRule type="cellIs" dxfId="11608" priority="29934" operator="equal">
      <formula>FALSE</formula>
    </cfRule>
  </conditionalFormatting>
  <conditionalFormatting sqref="I4:I15">
    <cfRule type="cellIs" dxfId="11607" priority="29933" operator="equal">
      <formula>FALSE</formula>
    </cfRule>
  </conditionalFormatting>
  <conditionalFormatting sqref="I4:I15">
    <cfRule type="cellIs" dxfId="11606" priority="29932" operator="equal">
      <formula>FALSE</formula>
    </cfRule>
  </conditionalFormatting>
  <conditionalFormatting sqref="I4:I15">
    <cfRule type="cellIs" dxfId="11605" priority="29931" operator="equal">
      <formula>FALSE</formula>
    </cfRule>
  </conditionalFormatting>
  <conditionalFormatting sqref="I4:I15">
    <cfRule type="cellIs" dxfId="11604" priority="29930" operator="equal">
      <formula>FALSE</formula>
    </cfRule>
  </conditionalFormatting>
  <conditionalFormatting sqref="I4:I15">
    <cfRule type="cellIs" dxfId="11603" priority="29929" operator="equal">
      <formula>FALSE</formula>
    </cfRule>
  </conditionalFormatting>
  <conditionalFormatting sqref="I4:I15">
    <cfRule type="cellIs" dxfId="11602" priority="29928" operator="equal">
      <formula>FALSE</formula>
    </cfRule>
  </conditionalFormatting>
  <conditionalFormatting sqref="I4:I15">
    <cfRule type="cellIs" dxfId="11601" priority="29927" operator="equal">
      <formula>FALSE</formula>
    </cfRule>
  </conditionalFormatting>
  <conditionalFormatting sqref="I4:I15">
    <cfRule type="cellIs" dxfId="11600" priority="29926" operator="equal">
      <formula>FALSE</formula>
    </cfRule>
  </conditionalFormatting>
  <conditionalFormatting sqref="I4:I15">
    <cfRule type="cellIs" dxfId="11599" priority="29925" operator="equal">
      <formula>FALSE</formula>
    </cfRule>
  </conditionalFormatting>
  <conditionalFormatting sqref="I4:I15">
    <cfRule type="cellIs" dxfId="11598" priority="29924" operator="equal">
      <formula>FALSE</formula>
    </cfRule>
  </conditionalFormatting>
  <conditionalFormatting sqref="I4:I15">
    <cfRule type="cellIs" dxfId="11597" priority="29923" operator="equal">
      <formula>FALSE</formula>
    </cfRule>
  </conditionalFormatting>
  <conditionalFormatting sqref="I4:I15">
    <cfRule type="cellIs" dxfId="11596" priority="29922" operator="equal">
      <formula>FALSE</formula>
    </cfRule>
  </conditionalFormatting>
  <conditionalFormatting sqref="I4:I15">
    <cfRule type="cellIs" dxfId="11595" priority="29921" operator="equal">
      <formula>FALSE</formula>
    </cfRule>
  </conditionalFormatting>
  <conditionalFormatting sqref="I4:I15">
    <cfRule type="cellIs" dxfId="11594" priority="29920" operator="equal">
      <formula>FALSE</formula>
    </cfRule>
  </conditionalFormatting>
  <conditionalFormatting sqref="I4:I15">
    <cfRule type="cellIs" dxfId="11593" priority="29919" operator="equal">
      <formula>FALSE</formula>
    </cfRule>
  </conditionalFormatting>
  <conditionalFormatting sqref="I4:I15">
    <cfRule type="cellIs" dxfId="11592" priority="29918" operator="equal">
      <formula>FALSE</formula>
    </cfRule>
  </conditionalFormatting>
  <conditionalFormatting sqref="I4:I15">
    <cfRule type="cellIs" dxfId="11591" priority="29917" operator="equal">
      <formula>FALSE</formula>
    </cfRule>
  </conditionalFormatting>
  <conditionalFormatting sqref="I4:I15">
    <cfRule type="cellIs" dxfId="11590" priority="29916" operator="equal">
      <formula>FALSE</formula>
    </cfRule>
  </conditionalFormatting>
  <conditionalFormatting sqref="I4:I15">
    <cfRule type="cellIs" dxfId="11589" priority="29915" operator="equal">
      <formula>FALSE</formula>
    </cfRule>
  </conditionalFormatting>
  <conditionalFormatting sqref="I4:I15">
    <cfRule type="cellIs" dxfId="11588" priority="29914" operator="equal">
      <formula>FALSE</formula>
    </cfRule>
  </conditionalFormatting>
  <conditionalFormatting sqref="I4:I15">
    <cfRule type="cellIs" dxfId="11587" priority="29913" operator="equal">
      <formula>FALSE</formula>
    </cfRule>
  </conditionalFormatting>
  <conditionalFormatting sqref="I4:I15">
    <cfRule type="cellIs" dxfId="11586" priority="29912" operator="equal">
      <formula>FALSE</formula>
    </cfRule>
  </conditionalFormatting>
  <conditionalFormatting sqref="I4:I15">
    <cfRule type="cellIs" dxfId="11585" priority="29911" operator="equal">
      <formula>FALSE</formula>
    </cfRule>
  </conditionalFormatting>
  <conditionalFormatting sqref="I4:I15">
    <cfRule type="cellIs" dxfId="11584" priority="29910" operator="equal">
      <formula>FALSE</formula>
    </cfRule>
  </conditionalFormatting>
  <conditionalFormatting sqref="I4:I15">
    <cfRule type="cellIs" dxfId="11583" priority="29909" operator="equal">
      <formula>FALSE</formula>
    </cfRule>
  </conditionalFormatting>
  <conditionalFormatting sqref="I4:I15">
    <cfRule type="cellIs" dxfId="11582" priority="29908" operator="equal">
      <formula>FALSE</formula>
    </cfRule>
  </conditionalFormatting>
  <conditionalFormatting sqref="I4:I15">
    <cfRule type="cellIs" dxfId="11581" priority="29907" operator="equal">
      <formula>FALSE</formula>
    </cfRule>
  </conditionalFormatting>
  <conditionalFormatting sqref="I4:I15">
    <cfRule type="cellIs" dxfId="11580" priority="29906" operator="equal">
      <formula>FALSE</formula>
    </cfRule>
  </conditionalFormatting>
  <conditionalFormatting sqref="I4:I15">
    <cfRule type="cellIs" dxfId="11579" priority="29905" operator="equal">
      <formula>FALSE</formula>
    </cfRule>
  </conditionalFormatting>
  <conditionalFormatting sqref="I4:I15">
    <cfRule type="cellIs" dxfId="11578" priority="29904" operator="equal">
      <formula>FALSE</formula>
    </cfRule>
  </conditionalFormatting>
  <conditionalFormatting sqref="I4:I15">
    <cfRule type="cellIs" dxfId="11577" priority="29903" operator="equal">
      <formula>FALSE</formula>
    </cfRule>
  </conditionalFormatting>
  <conditionalFormatting sqref="I4:I15">
    <cfRule type="cellIs" dxfId="11576" priority="29902" operator="equal">
      <formula>FALSE</formula>
    </cfRule>
  </conditionalFormatting>
  <conditionalFormatting sqref="I4:I15">
    <cfRule type="cellIs" dxfId="11575" priority="29901" operator="equal">
      <formula>FALSE</formula>
    </cfRule>
  </conditionalFormatting>
  <conditionalFormatting sqref="I4:I15">
    <cfRule type="cellIs" dxfId="11574" priority="29900" operator="equal">
      <formula>FALSE</formula>
    </cfRule>
  </conditionalFormatting>
  <conditionalFormatting sqref="I4:I15">
    <cfRule type="cellIs" dxfId="11573" priority="29899" operator="equal">
      <formula>FALSE</formula>
    </cfRule>
  </conditionalFormatting>
  <conditionalFormatting sqref="I4:I15">
    <cfRule type="cellIs" dxfId="11572" priority="29898" operator="equal">
      <formula>FALSE</formula>
    </cfRule>
  </conditionalFormatting>
  <conditionalFormatting sqref="I4:I15">
    <cfRule type="cellIs" dxfId="11571" priority="29897" operator="equal">
      <formula>FALSE</formula>
    </cfRule>
  </conditionalFormatting>
  <conditionalFormatting sqref="I4:I15">
    <cfRule type="cellIs" dxfId="11570" priority="29896" operator="equal">
      <formula>FALSE</formula>
    </cfRule>
  </conditionalFormatting>
  <conditionalFormatting sqref="I4:I15">
    <cfRule type="cellIs" dxfId="11569" priority="29895" operator="equal">
      <formula>FALSE</formula>
    </cfRule>
  </conditionalFormatting>
  <conditionalFormatting sqref="I4:I15">
    <cfRule type="cellIs" dxfId="11568" priority="29894" operator="equal">
      <formula>FALSE</formula>
    </cfRule>
  </conditionalFormatting>
  <conditionalFormatting sqref="I4:I15">
    <cfRule type="cellIs" dxfId="11567" priority="29893" operator="equal">
      <formula>FALSE</formula>
    </cfRule>
  </conditionalFormatting>
  <conditionalFormatting sqref="I4:I15">
    <cfRule type="cellIs" dxfId="11566" priority="29892" operator="equal">
      <formula>FALSE</formula>
    </cfRule>
  </conditionalFormatting>
  <conditionalFormatting sqref="I4:I15">
    <cfRule type="cellIs" dxfId="11565" priority="29891" operator="equal">
      <formula>FALSE</formula>
    </cfRule>
  </conditionalFormatting>
  <conditionalFormatting sqref="I4:I15">
    <cfRule type="cellIs" dxfId="11564" priority="29890" operator="equal">
      <formula>FALSE</formula>
    </cfRule>
  </conditionalFormatting>
  <conditionalFormatting sqref="I4:I15">
    <cfRule type="cellIs" dxfId="11563" priority="29889" operator="equal">
      <formula>FALSE</formula>
    </cfRule>
  </conditionalFormatting>
  <conditionalFormatting sqref="I4:I15">
    <cfRule type="cellIs" dxfId="11562" priority="29888" operator="equal">
      <formula>FALSE</formula>
    </cfRule>
  </conditionalFormatting>
  <conditionalFormatting sqref="I4:I15">
    <cfRule type="cellIs" dxfId="11561" priority="29887" operator="equal">
      <formula>FALSE</formula>
    </cfRule>
  </conditionalFormatting>
  <conditionalFormatting sqref="I4:I15">
    <cfRule type="cellIs" dxfId="11560" priority="29886" operator="equal">
      <formula>FALSE</formula>
    </cfRule>
  </conditionalFormatting>
  <conditionalFormatting sqref="I4:I15">
    <cfRule type="cellIs" dxfId="11559" priority="29885" operator="equal">
      <formula>FALSE</formula>
    </cfRule>
  </conditionalFormatting>
  <conditionalFormatting sqref="I4:I15">
    <cfRule type="cellIs" dxfId="11558" priority="29884" operator="equal">
      <formula>FALSE</formula>
    </cfRule>
  </conditionalFormatting>
  <conditionalFormatting sqref="I4:I15">
    <cfRule type="cellIs" dxfId="11557" priority="29883" operator="equal">
      <formula>FALSE</formula>
    </cfRule>
  </conditionalFormatting>
  <conditionalFormatting sqref="I4:I15">
    <cfRule type="cellIs" dxfId="11556" priority="29882" operator="equal">
      <formula>FALSE</formula>
    </cfRule>
  </conditionalFormatting>
  <conditionalFormatting sqref="I4:I15">
    <cfRule type="cellIs" dxfId="11555" priority="29881" operator="equal">
      <formula>FALSE</formula>
    </cfRule>
  </conditionalFormatting>
  <conditionalFormatting sqref="I4:I15">
    <cfRule type="cellIs" dxfId="11554" priority="29880" operator="equal">
      <formula>FALSE</formula>
    </cfRule>
  </conditionalFormatting>
  <conditionalFormatting sqref="I4:I15">
    <cfRule type="cellIs" dxfId="11553" priority="29879" operator="equal">
      <formula>FALSE</formula>
    </cfRule>
  </conditionalFormatting>
  <conditionalFormatting sqref="I4:I15">
    <cfRule type="cellIs" dxfId="11552" priority="29878" operator="equal">
      <formula>FALSE</formula>
    </cfRule>
  </conditionalFormatting>
  <conditionalFormatting sqref="I4:I15">
    <cfRule type="cellIs" dxfId="11551" priority="29877" operator="equal">
      <formula>FALSE</formula>
    </cfRule>
  </conditionalFormatting>
  <conditionalFormatting sqref="I4:I15">
    <cfRule type="cellIs" dxfId="11550" priority="29876" operator="equal">
      <formula>FALSE</formula>
    </cfRule>
  </conditionalFormatting>
  <conditionalFormatting sqref="I4:I15">
    <cfRule type="cellIs" dxfId="11549" priority="29875" operator="equal">
      <formula>FALSE</formula>
    </cfRule>
  </conditionalFormatting>
  <conditionalFormatting sqref="I4:I15">
    <cfRule type="cellIs" dxfId="11548" priority="29874" operator="equal">
      <formula>FALSE</formula>
    </cfRule>
  </conditionalFormatting>
  <conditionalFormatting sqref="I4:I15">
    <cfRule type="cellIs" dxfId="11547" priority="29873" operator="equal">
      <formula>FALSE</formula>
    </cfRule>
  </conditionalFormatting>
  <conditionalFormatting sqref="I4:I15">
    <cfRule type="cellIs" dxfId="11546" priority="29872" operator="equal">
      <formula>FALSE</formula>
    </cfRule>
  </conditionalFormatting>
  <conditionalFormatting sqref="I4:I15">
    <cfRule type="cellIs" dxfId="11545" priority="29871" operator="equal">
      <formula>FALSE</formula>
    </cfRule>
  </conditionalFormatting>
  <conditionalFormatting sqref="I4:I15">
    <cfRule type="cellIs" dxfId="11544" priority="29870" operator="equal">
      <formula>FALSE</formula>
    </cfRule>
  </conditionalFormatting>
  <conditionalFormatting sqref="I4:I15">
    <cfRule type="cellIs" dxfId="11543" priority="29869" operator="equal">
      <formula>FALSE</formula>
    </cfRule>
  </conditionalFormatting>
  <conditionalFormatting sqref="I4:I15">
    <cfRule type="cellIs" dxfId="11542" priority="29868" operator="equal">
      <formula>FALSE</formula>
    </cfRule>
  </conditionalFormatting>
  <conditionalFormatting sqref="I4:I15">
    <cfRule type="cellIs" dxfId="11541" priority="29867" operator="equal">
      <formula>FALSE</formula>
    </cfRule>
  </conditionalFormatting>
  <conditionalFormatting sqref="I4:I15">
    <cfRule type="cellIs" dxfId="11540" priority="29866" operator="equal">
      <formula>FALSE</formula>
    </cfRule>
  </conditionalFormatting>
  <conditionalFormatting sqref="I4:I15">
    <cfRule type="cellIs" dxfId="11539" priority="29865" operator="equal">
      <formula>FALSE</formula>
    </cfRule>
  </conditionalFormatting>
  <conditionalFormatting sqref="I4:I15">
    <cfRule type="cellIs" dxfId="11538" priority="29864" operator="equal">
      <formula>FALSE</formula>
    </cfRule>
  </conditionalFormatting>
  <conditionalFormatting sqref="I4:I15">
    <cfRule type="cellIs" dxfId="11537" priority="29863" operator="equal">
      <formula>FALSE</formula>
    </cfRule>
  </conditionalFormatting>
  <conditionalFormatting sqref="I4:I15">
    <cfRule type="cellIs" dxfId="11536" priority="29862" operator="equal">
      <formula>FALSE</formula>
    </cfRule>
  </conditionalFormatting>
  <conditionalFormatting sqref="I4:I15">
    <cfRule type="cellIs" dxfId="11535" priority="29861" operator="equal">
      <formula>FALSE</formula>
    </cfRule>
  </conditionalFormatting>
  <conditionalFormatting sqref="I4:I15">
    <cfRule type="cellIs" dxfId="11534" priority="29860" operator="equal">
      <formula>FALSE</formula>
    </cfRule>
  </conditionalFormatting>
  <conditionalFormatting sqref="I4:I15">
    <cfRule type="cellIs" dxfId="11533" priority="29859" operator="equal">
      <formula>FALSE</formula>
    </cfRule>
  </conditionalFormatting>
  <conditionalFormatting sqref="I4:I15">
    <cfRule type="cellIs" dxfId="11532" priority="29858" operator="equal">
      <formula>FALSE</formula>
    </cfRule>
  </conditionalFormatting>
  <conditionalFormatting sqref="I4:I15">
    <cfRule type="cellIs" dxfId="11531" priority="29857" operator="equal">
      <formula>FALSE</formula>
    </cfRule>
  </conditionalFormatting>
  <conditionalFormatting sqref="I4:I15">
    <cfRule type="cellIs" dxfId="11530" priority="29856" operator="equal">
      <formula>FALSE</formula>
    </cfRule>
  </conditionalFormatting>
  <conditionalFormatting sqref="I4:I15">
    <cfRule type="cellIs" dxfId="11529" priority="29855" operator="equal">
      <formula>FALSE</formula>
    </cfRule>
  </conditionalFormatting>
  <conditionalFormatting sqref="I4:I15">
    <cfRule type="cellIs" dxfId="11528" priority="29854" operator="equal">
      <formula>FALSE</formula>
    </cfRule>
  </conditionalFormatting>
  <conditionalFormatting sqref="I4:I15">
    <cfRule type="cellIs" dxfId="11527" priority="29853" operator="equal">
      <formula>FALSE</formula>
    </cfRule>
  </conditionalFormatting>
  <conditionalFormatting sqref="I4:I15">
    <cfRule type="cellIs" dxfId="11526" priority="29852" operator="equal">
      <formula>FALSE</formula>
    </cfRule>
  </conditionalFormatting>
  <conditionalFormatting sqref="I4:I15">
    <cfRule type="cellIs" dxfId="11525" priority="29851" operator="equal">
      <formula>FALSE</formula>
    </cfRule>
  </conditionalFormatting>
  <conditionalFormatting sqref="I4:I15">
    <cfRule type="cellIs" dxfId="11524" priority="29850" operator="equal">
      <formula>FALSE</formula>
    </cfRule>
  </conditionalFormatting>
  <conditionalFormatting sqref="I4:I15">
    <cfRule type="cellIs" dxfId="11523" priority="29849" operator="equal">
      <formula>FALSE</formula>
    </cfRule>
  </conditionalFormatting>
  <conditionalFormatting sqref="I4:I15">
    <cfRule type="cellIs" dxfId="11522" priority="29848" operator="equal">
      <formula>FALSE</formula>
    </cfRule>
  </conditionalFormatting>
  <conditionalFormatting sqref="I4:I15">
    <cfRule type="cellIs" dxfId="11521" priority="29847" operator="equal">
      <formula>FALSE</formula>
    </cfRule>
  </conditionalFormatting>
  <conditionalFormatting sqref="I4:I15">
    <cfRule type="cellIs" dxfId="11520" priority="29846" operator="equal">
      <formula>FALSE</formula>
    </cfRule>
  </conditionalFormatting>
  <conditionalFormatting sqref="I4:I15">
    <cfRule type="cellIs" dxfId="11519" priority="29845" operator="equal">
      <formula>FALSE</formula>
    </cfRule>
  </conditionalFormatting>
  <conditionalFormatting sqref="I4:I15">
    <cfRule type="cellIs" dxfId="11518" priority="29844" operator="equal">
      <formula>FALSE</formula>
    </cfRule>
  </conditionalFormatting>
  <conditionalFormatting sqref="I4:I15">
    <cfRule type="cellIs" dxfId="11517" priority="29843" operator="equal">
      <formula>FALSE</formula>
    </cfRule>
  </conditionalFormatting>
  <conditionalFormatting sqref="I4:I15">
    <cfRule type="cellIs" dxfId="11516" priority="29842" operator="equal">
      <formula>FALSE</formula>
    </cfRule>
  </conditionalFormatting>
  <conditionalFormatting sqref="I4:I15">
    <cfRule type="cellIs" dxfId="11515" priority="29841" operator="equal">
      <formula>FALSE</formula>
    </cfRule>
  </conditionalFormatting>
  <conditionalFormatting sqref="I4:I15">
    <cfRule type="cellIs" dxfId="11514" priority="29840" operator="equal">
      <formula>FALSE</formula>
    </cfRule>
  </conditionalFormatting>
  <conditionalFormatting sqref="I4:I15">
    <cfRule type="cellIs" dxfId="11513" priority="29839" operator="equal">
      <formula>FALSE</formula>
    </cfRule>
  </conditionalFormatting>
  <conditionalFormatting sqref="I4:I15">
    <cfRule type="cellIs" dxfId="11512" priority="29838" operator="equal">
      <formula>FALSE</formula>
    </cfRule>
  </conditionalFormatting>
  <conditionalFormatting sqref="I4:I15">
    <cfRule type="cellIs" dxfId="11511" priority="29837" operator="equal">
      <formula>FALSE</formula>
    </cfRule>
  </conditionalFormatting>
  <conditionalFormatting sqref="I4:I15">
    <cfRule type="cellIs" dxfId="11510" priority="29836" operator="equal">
      <formula>FALSE</formula>
    </cfRule>
  </conditionalFormatting>
  <conditionalFormatting sqref="I4:I15">
    <cfRule type="cellIs" dxfId="11509" priority="29835" operator="equal">
      <formula>FALSE</formula>
    </cfRule>
  </conditionalFormatting>
  <conditionalFormatting sqref="I4:I15">
    <cfRule type="cellIs" dxfId="11508" priority="29834" operator="equal">
      <formula>FALSE</formula>
    </cfRule>
  </conditionalFormatting>
  <conditionalFormatting sqref="I4:I15">
    <cfRule type="cellIs" dxfId="11507" priority="29833" operator="equal">
      <formula>FALSE</formula>
    </cfRule>
  </conditionalFormatting>
  <conditionalFormatting sqref="I4:I15">
    <cfRule type="cellIs" dxfId="11506" priority="29832" operator="equal">
      <formula>FALSE</formula>
    </cfRule>
  </conditionalFormatting>
  <conditionalFormatting sqref="I4:I15">
    <cfRule type="cellIs" dxfId="11505" priority="29831" operator="equal">
      <formula>FALSE</formula>
    </cfRule>
  </conditionalFormatting>
  <conditionalFormatting sqref="I4:I15">
    <cfRule type="cellIs" dxfId="11504" priority="29830" operator="equal">
      <formula>FALSE</formula>
    </cfRule>
  </conditionalFormatting>
  <conditionalFormatting sqref="I4:I15">
    <cfRule type="cellIs" dxfId="11503" priority="29829" operator="equal">
      <formula>FALSE</formula>
    </cfRule>
  </conditionalFormatting>
  <conditionalFormatting sqref="I4:I15">
    <cfRule type="cellIs" dxfId="11502" priority="29828" operator="equal">
      <formula>FALSE</formula>
    </cfRule>
  </conditionalFormatting>
  <conditionalFormatting sqref="I4:I15">
    <cfRule type="cellIs" dxfId="11501" priority="29827" operator="equal">
      <formula>FALSE</formula>
    </cfRule>
  </conditionalFormatting>
  <conditionalFormatting sqref="I4:I15">
    <cfRule type="cellIs" dxfId="11500" priority="29826" operator="equal">
      <formula>FALSE</formula>
    </cfRule>
  </conditionalFormatting>
  <conditionalFormatting sqref="I4:I15">
    <cfRule type="cellIs" dxfId="11499" priority="29825" operator="equal">
      <formula>FALSE</formula>
    </cfRule>
  </conditionalFormatting>
  <conditionalFormatting sqref="I4:I15">
    <cfRule type="cellIs" dxfId="11498" priority="29824" operator="equal">
      <formula>FALSE</formula>
    </cfRule>
  </conditionalFormatting>
  <conditionalFormatting sqref="I4:I15">
    <cfRule type="cellIs" dxfId="11497" priority="29823" operator="equal">
      <formula>FALSE</formula>
    </cfRule>
  </conditionalFormatting>
  <conditionalFormatting sqref="I4:I15">
    <cfRule type="cellIs" dxfId="11496" priority="29822" operator="equal">
      <formula>FALSE</formula>
    </cfRule>
  </conditionalFormatting>
  <conditionalFormatting sqref="I4:I15">
    <cfRule type="cellIs" dxfId="11495" priority="29821" operator="equal">
      <formula>FALSE</formula>
    </cfRule>
  </conditionalFormatting>
  <conditionalFormatting sqref="I4:I15">
    <cfRule type="cellIs" dxfId="11494" priority="29820" operator="equal">
      <formula>FALSE</formula>
    </cfRule>
  </conditionalFormatting>
  <conditionalFormatting sqref="I4:I15">
    <cfRule type="cellIs" dxfId="11493" priority="29819" operator="equal">
      <formula>FALSE</formula>
    </cfRule>
  </conditionalFormatting>
  <conditionalFormatting sqref="I4:I15">
    <cfRule type="cellIs" dxfId="11492" priority="29818" operator="equal">
      <formula>FALSE</formula>
    </cfRule>
  </conditionalFormatting>
  <conditionalFormatting sqref="I4:I15">
    <cfRule type="cellIs" dxfId="11491" priority="29817" operator="equal">
      <formula>FALSE</formula>
    </cfRule>
  </conditionalFormatting>
  <conditionalFormatting sqref="I4:I15">
    <cfRule type="cellIs" dxfId="11490" priority="29816" operator="equal">
      <formula>FALSE</formula>
    </cfRule>
  </conditionalFormatting>
  <conditionalFormatting sqref="I4:I15">
    <cfRule type="cellIs" dxfId="11489" priority="29815" operator="equal">
      <formula>FALSE</formula>
    </cfRule>
  </conditionalFormatting>
  <conditionalFormatting sqref="I4:I15">
    <cfRule type="cellIs" dxfId="11488" priority="29814" operator="equal">
      <formula>FALSE</formula>
    </cfRule>
  </conditionalFormatting>
  <conditionalFormatting sqref="I4:I15">
    <cfRule type="cellIs" dxfId="11487" priority="29813" operator="equal">
      <formula>FALSE</formula>
    </cfRule>
  </conditionalFormatting>
  <conditionalFormatting sqref="I4:I15">
    <cfRule type="cellIs" dxfId="11486" priority="29812" operator="equal">
      <formula>FALSE</formula>
    </cfRule>
  </conditionalFormatting>
  <conditionalFormatting sqref="I4:I15">
    <cfRule type="cellIs" dxfId="11485" priority="29811" operator="equal">
      <formula>FALSE</formula>
    </cfRule>
  </conditionalFormatting>
  <conditionalFormatting sqref="I4:I15">
    <cfRule type="cellIs" dxfId="11484" priority="29810" operator="equal">
      <formula>FALSE</formula>
    </cfRule>
  </conditionalFormatting>
  <conditionalFormatting sqref="I4:I15">
    <cfRule type="cellIs" dxfId="11483" priority="29809" operator="equal">
      <formula>FALSE</formula>
    </cfRule>
  </conditionalFormatting>
  <conditionalFormatting sqref="I4:I15">
    <cfRule type="cellIs" dxfId="11482" priority="29808" operator="equal">
      <formula>FALSE</formula>
    </cfRule>
  </conditionalFormatting>
  <conditionalFormatting sqref="I4:I15">
    <cfRule type="cellIs" dxfId="11481" priority="29807" operator="equal">
      <formula>FALSE</formula>
    </cfRule>
  </conditionalFormatting>
  <conditionalFormatting sqref="I4:I15">
    <cfRule type="cellIs" dxfId="11480" priority="29806" operator="equal">
      <formula>FALSE</formula>
    </cfRule>
  </conditionalFormatting>
  <conditionalFormatting sqref="I4:I15">
    <cfRule type="cellIs" dxfId="11479" priority="29805" operator="equal">
      <formula>FALSE</formula>
    </cfRule>
  </conditionalFormatting>
  <conditionalFormatting sqref="I4:I15">
    <cfRule type="cellIs" dxfId="11478" priority="29804" operator="equal">
      <formula>FALSE</formula>
    </cfRule>
  </conditionalFormatting>
  <conditionalFormatting sqref="I4:I15">
    <cfRule type="cellIs" dxfId="11477" priority="29803" operator="equal">
      <formula>FALSE</formula>
    </cfRule>
  </conditionalFormatting>
  <conditionalFormatting sqref="I4:I15">
    <cfRule type="cellIs" dxfId="11476" priority="29802" operator="equal">
      <formula>FALSE</formula>
    </cfRule>
  </conditionalFormatting>
  <conditionalFormatting sqref="I4:I15">
    <cfRule type="cellIs" dxfId="11475" priority="29801" operator="equal">
      <formula>FALSE</formula>
    </cfRule>
  </conditionalFormatting>
  <conditionalFormatting sqref="I4:I15">
    <cfRule type="cellIs" dxfId="11474" priority="29800" operator="equal">
      <formula>FALSE</formula>
    </cfRule>
  </conditionalFormatting>
  <conditionalFormatting sqref="I4:I15">
    <cfRule type="cellIs" dxfId="11473" priority="29799" operator="equal">
      <formula>FALSE</formula>
    </cfRule>
  </conditionalFormatting>
  <conditionalFormatting sqref="I4:I15">
    <cfRule type="cellIs" dxfId="11472" priority="29798" operator="equal">
      <formula>FALSE</formula>
    </cfRule>
  </conditionalFormatting>
  <conditionalFormatting sqref="I4:I15">
    <cfRule type="cellIs" dxfId="11471" priority="29797" operator="equal">
      <formula>FALSE</formula>
    </cfRule>
  </conditionalFormatting>
  <conditionalFormatting sqref="I4:I15">
    <cfRule type="cellIs" dxfId="11470" priority="29796" operator="equal">
      <formula>FALSE</formula>
    </cfRule>
  </conditionalFormatting>
  <conditionalFormatting sqref="I4:I15">
    <cfRule type="cellIs" dxfId="11469" priority="29795" operator="equal">
      <formula>FALSE</formula>
    </cfRule>
  </conditionalFormatting>
  <conditionalFormatting sqref="I4:I15">
    <cfRule type="cellIs" dxfId="11468" priority="29794" operator="equal">
      <formula>FALSE</formula>
    </cfRule>
  </conditionalFormatting>
  <conditionalFormatting sqref="I4:I15">
    <cfRule type="cellIs" dxfId="11467" priority="29793" operator="equal">
      <formula>FALSE</formula>
    </cfRule>
  </conditionalFormatting>
  <conditionalFormatting sqref="I4:I15">
    <cfRule type="cellIs" dxfId="11466" priority="29792" operator="equal">
      <formula>FALSE</formula>
    </cfRule>
  </conditionalFormatting>
  <conditionalFormatting sqref="I4:I15">
    <cfRule type="cellIs" dxfId="11465" priority="29791" operator="equal">
      <formula>FALSE</formula>
    </cfRule>
  </conditionalFormatting>
  <conditionalFormatting sqref="I4:I15">
    <cfRule type="cellIs" dxfId="11464" priority="29790" operator="equal">
      <formula>FALSE</formula>
    </cfRule>
  </conditionalFormatting>
  <conditionalFormatting sqref="I4:I15">
    <cfRule type="cellIs" dxfId="11463" priority="29789" operator="equal">
      <formula>FALSE</formula>
    </cfRule>
  </conditionalFormatting>
  <conditionalFormatting sqref="I4:I15">
    <cfRule type="cellIs" dxfId="11462" priority="29788" operator="equal">
      <formula>FALSE</formula>
    </cfRule>
  </conditionalFormatting>
  <conditionalFormatting sqref="I4:I15">
    <cfRule type="cellIs" dxfId="11461" priority="29787" operator="equal">
      <formula>FALSE</formula>
    </cfRule>
  </conditionalFormatting>
  <conditionalFormatting sqref="I4:I15">
    <cfRule type="cellIs" dxfId="11460" priority="29786" operator="equal">
      <formula>FALSE</formula>
    </cfRule>
  </conditionalFormatting>
  <conditionalFormatting sqref="I4:I15">
    <cfRule type="cellIs" dxfId="11459" priority="29785" operator="equal">
      <formula>FALSE</formula>
    </cfRule>
  </conditionalFormatting>
  <conditionalFormatting sqref="I4:I15">
    <cfRule type="cellIs" dxfId="11458" priority="29784" operator="equal">
      <formula>FALSE</formula>
    </cfRule>
  </conditionalFormatting>
  <conditionalFormatting sqref="I4:I15">
    <cfRule type="cellIs" dxfId="11457" priority="29783" operator="equal">
      <formula>FALSE</formula>
    </cfRule>
  </conditionalFormatting>
  <conditionalFormatting sqref="I4:I15">
    <cfRule type="cellIs" dxfId="11456" priority="29782" operator="equal">
      <formula>FALSE</formula>
    </cfRule>
  </conditionalFormatting>
  <conditionalFormatting sqref="I4:I15">
    <cfRule type="cellIs" dxfId="11455" priority="29781" operator="equal">
      <formula>FALSE</formula>
    </cfRule>
  </conditionalFormatting>
  <conditionalFormatting sqref="I4:I15">
    <cfRule type="cellIs" dxfId="11454" priority="29780" operator="equal">
      <formula>FALSE</formula>
    </cfRule>
  </conditionalFormatting>
  <conditionalFormatting sqref="I4:I15">
    <cfRule type="cellIs" dxfId="11453" priority="29779" operator="equal">
      <formula>FALSE</formula>
    </cfRule>
  </conditionalFormatting>
  <conditionalFormatting sqref="I4:I15">
    <cfRule type="cellIs" dxfId="11452" priority="29778" operator="equal">
      <formula>FALSE</formula>
    </cfRule>
  </conditionalFormatting>
  <conditionalFormatting sqref="I4:I15">
    <cfRule type="cellIs" dxfId="11451" priority="29777" operator="equal">
      <formula>FALSE</formula>
    </cfRule>
  </conditionalFormatting>
  <conditionalFormatting sqref="I4:I15">
    <cfRule type="cellIs" dxfId="11450" priority="29776" operator="equal">
      <formula>FALSE</formula>
    </cfRule>
  </conditionalFormatting>
  <conditionalFormatting sqref="I4:I15">
    <cfRule type="cellIs" dxfId="11449" priority="29775" operator="equal">
      <formula>FALSE</formula>
    </cfRule>
  </conditionalFormatting>
  <conditionalFormatting sqref="I4:I15">
    <cfRule type="cellIs" dxfId="11448" priority="29774" operator="equal">
      <formula>FALSE</formula>
    </cfRule>
  </conditionalFormatting>
  <conditionalFormatting sqref="I4:I15">
    <cfRule type="cellIs" dxfId="11447" priority="29773" operator="equal">
      <formula>FALSE</formula>
    </cfRule>
  </conditionalFormatting>
  <conditionalFormatting sqref="I4:I15">
    <cfRule type="cellIs" dxfId="11446" priority="29772" operator="equal">
      <formula>FALSE</formula>
    </cfRule>
  </conditionalFormatting>
  <conditionalFormatting sqref="I4:I15">
    <cfRule type="cellIs" dxfId="11445" priority="29771" operator="equal">
      <formula>FALSE</formula>
    </cfRule>
  </conditionalFormatting>
  <conditionalFormatting sqref="I4:I15">
    <cfRule type="cellIs" dxfId="11444" priority="29770" operator="equal">
      <formula>FALSE</formula>
    </cfRule>
  </conditionalFormatting>
  <conditionalFormatting sqref="I4:I15">
    <cfRule type="cellIs" dxfId="11443" priority="29769" operator="equal">
      <formula>FALSE</formula>
    </cfRule>
  </conditionalFormatting>
  <conditionalFormatting sqref="I4:I15">
    <cfRule type="cellIs" dxfId="11442" priority="29768" operator="equal">
      <formula>FALSE</formula>
    </cfRule>
  </conditionalFormatting>
  <conditionalFormatting sqref="I4:I15">
    <cfRule type="cellIs" dxfId="11441" priority="29767" operator="equal">
      <formula>FALSE</formula>
    </cfRule>
  </conditionalFormatting>
  <conditionalFormatting sqref="I4:I15">
    <cfRule type="cellIs" dxfId="11440" priority="29766" operator="equal">
      <formula>FALSE</formula>
    </cfRule>
  </conditionalFormatting>
  <conditionalFormatting sqref="I4:I15">
    <cfRule type="cellIs" dxfId="11439" priority="29765" operator="equal">
      <formula>FALSE</formula>
    </cfRule>
  </conditionalFormatting>
  <conditionalFormatting sqref="I4:I15">
    <cfRule type="cellIs" dxfId="11438" priority="29764" operator="equal">
      <formula>FALSE</formula>
    </cfRule>
  </conditionalFormatting>
  <conditionalFormatting sqref="I4:I15">
    <cfRule type="cellIs" dxfId="11437" priority="29763" operator="equal">
      <formula>FALSE</formula>
    </cfRule>
  </conditionalFormatting>
  <conditionalFormatting sqref="I4:I15">
    <cfRule type="cellIs" dxfId="11436" priority="29762" operator="equal">
      <formula>FALSE</formula>
    </cfRule>
  </conditionalFormatting>
  <conditionalFormatting sqref="I4:I15">
    <cfRule type="cellIs" dxfId="11435" priority="29761" operator="equal">
      <formula>FALSE</formula>
    </cfRule>
  </conditionalFormatting>
  <conditionalFormatting sqref="I4:I15">
    <cfRule type="cellIs" dxfId="11434" priority="29760" operator="equal">
      <formula>FALSE</formula>
    </cfRule>
  </conditionalFormatting>
  <conditionalFormatting sqref="I4:I15">
    <cfRule type="cellIs" dxfId="11433" priority="29759" operator="equal">
      <formula>FALSE</formula>
    </cfRule>
  </conditionalFormatting>
  <conditionalFormatting sqref="I4:I15">
    <cfRule type="cellIs" dxfId="11432" priority="29758" operator="equal">
      <formula>FALSE</formula>
    </cfRule>
  </conditionalFormatting>
  <conditionalFormatting sqref="I4:I15">
    <cfRule type="cellIs" dxfId="11431" priority="29757" operator="equal">
      <formula>FALSE</formula>
    </cfRule>
  </conditionalFormatting>
  <conditionalFormatting sqref="I4:I15">
    <cfRule type="cellIs" dxfId="11430" priority="29756" operator="equal">
      <formula>FALSE</formula>
    </cfRule>
  </conditionalFormatting>
  <conditionalFormatting sqref="I4:I15">
    <cfRule type="cellIs" dxfId="11429" priority="29755" operator="equal">
      <formula>FALSE</formula>
    </cfRule>
  </conditionalFormatting>
  <conditionalFormatting sqref="I4:I15">
    <cfRule type="cellIs" dxfId="11428" priority="29754" operator="equal">
      <formula>FALSE</formula>
    </cfRule>
  </conditionalFormatting>
  <conditionalFormatting sqref="I4:I15">
    <cfRule type="cellIs" dxfId="11427" priority="29753" operator="equal">
      <formula>FALSE</formula>
    </cfRule>
  </conditionalFormatting>
  <conditionalFormatting sqref="I4:I15">
    <cfRule type="cellIs" dxfId="11426" priority="29752" operator="equal">
      <formula>FALSE</formula>
    </cfRule>
  </conditionalFormatting>
  <conditionalFormatting sqref="I4:I15">
    <cfRule type="cellIs" dxfId="11425" priority="29751" operator="equal">
      <formula>FALSE</formula>
    </cfRule>
  </conditionalFormatting>
  <conditionalFormatting sqref="I4:I15">
    <cfRule type="cellIs" dxfId="11424" priority="29750" operator="equal">
      <formula>FALSE</formula>
    </cfRule>
  </conditionalFormatting>
  <conditionalFormatting sqref="I4:I15">
    <cfRule type="cellIs" dxfId="11423" priority="29749" operator="equal">
      <formula>FALSE</formula>
    </cfRule>
  </conditionalFormatting>
  <conditionalFormatting sqref="I4:I15">
    <cfRule type="cellIs" dxfId="11422" priority="29748" operator="equal">
      <formula>FALSE</formula>
    </cfRule>
  </conditionalFormatting>
  <conditionalFormatting sqref="I4:I15">
    <cfRule type="cellIs" dxfId="11421" priority="29747" operator="equal">
      <formula>FALSE</formula>
    </cfRule>
  </conditionalFormatting>
  <conditionalFormatting sqref="I4:I15">
    <cfRule type="cellIs" dxfId="11420" priority="29746" operator="equal">
      <formula>FALSE</formula>
    </cfRule>
  </conditionalFormatting>
  <conditionalFormatting sqref="I4:I15">
    <cfRule type="cellIs" dxfId="11419" priority="29745" operator="equal">
      <formula>FALSE</formula>
    </cfRule>
  </conditionalFormatting>
  <conditionalFormatting sqref="I4:I15">
    <cfRule type="cellIs" dxfId="11418" priority="29744" operator="equal">
      <formula>FALSE</formula>
    </cfRule>
  </conditionalFormatting>
  <conditionalFormatting sqref="I4:I15">
    <cfRule type="cellIs" dxfId="11417" priority="29743" operator="equal">
      <formula>FALSE</formula>
    </cfRule>
  </conditionalFormatting>
  <conditionalFormatting sqref="I4:I15">
    <cfRule type="cellIs" dxfId="11416" priority="29742" operator="equal">
      <formula>FALSE</formula>
    </cfRule>
  </conditionalFormatting>
  <conditionalFormatting sqref="I4:I15">
    <cfRule type="cellIs" dxfId="11415" priority="29741" operator="equal">
      <formula>FALSE</formula>
    </cfRule>
  </conditionalFormatting>
  <conditionalFormatting sqref="I4:I15">
    <cfRule type="cellIs" dxfId="11414" priority="29740" operator="equal">
      <formula>FALSE</formula>
    </cfRule>
  </conditionalFormatting>
  <conditionalFormatting sqref="I4:I15">
    <cfRule type="cellIs" dxfId="11413" priority="29739" operator="equal">
      <formula>FALSE</formula>
    </cfRule>
  </conditionalFormatting>
  <conditionalFormatting sqref="I4:I15">
    <cfRule type="cellIs" dxfId="11412" priority="29738" operator="equal">
      <formula>FALSE</formula>
    </cfRule>
  </conditionalFormatting>
  <conditionalFormatting sqref="I4:I15">
    <cfRule type="cellIs" dxfId="11411" priority="29737" operator="equal">
      <formula>FALSE</formula>
    </cfRule>
  </conditionalFormatting>
  <conditionalFormatting sqref="I4:I15">
    <cfRule type="cellIs" dxfId="11410" priority="29736" operator="equal">
      <formula>FALSE</formula>
    </cfRule>
  </conditionalFormatting>
  <conditionalFormatting sqref="I4:I15">
    <cfRule type="cellIs" dxfId="11409" priority="29735" operator="equal">
      <formula>FALSE</formula>
    </cfRule>
  </conditionalFormatting>
  <conditionalFormatting sqref="I4:I15">
    <cfRule type="cellIs" dxfId="11408" priority="29734" operator="equal">
      <formula>FALSE</formula>
    </cfRule>
  </conditionalFormatting>
  <conditionalFormatting sqref="I4:I15">
    <cfRule type="cellIs" dxfId="11407" priority="29733" operator="equal">
      <formula>FALSE</formula>
    </cfRule>
  </conditionalFormatting>
  <conditionalFormatting sqref="I4:I15">
    <cfRule type="cellIs" dxfId="11406" priority="29732" operator="equal">
      <formula>FALSE</formula>
    </cfRule>
  </conditionalFormatting>
  <conditionalFormatting sqref="I4:I15">
    <cfRule type="cellIs" dxfId="11405" priority="29731" operator="equal">
      <formula>FALSE</formula>
    </cfRule>
  </conditionalFormatting>
  <conditionalFormatting sqref="I4:I15">
    <cfRule type="cellIs" dxfId="11404" priority="29730" operator="equal">
      <formula>FALSE</formula>
    </cfRule>
  </conditionalFormatting>
  <conditionalFormatting sqref="I4:I15">
    <cfRule type="cellIs" dxfId="11403" priority="29729" operator="equal">
      <formula>FALSE</formula>
    </cfRule>
  </conditionalFormatting>
  <conditionalFormatting sqref="I4:I15">
    <cfRule type="cellIs" dxfId="11402" priority="29728" operator="equal">
      <formula>FALSE</formula>
    </cfRule>
  </conditionalFormatting>
  <conditionalFormatting sqref="I4:I15">
    <cfRule type="cellIs" dxfId="11401" priority="29727" operator="equal">
      <formula>FALSE</formula>
    </cfRule>
  </conditionalFormatting>
  <conditionalFormatting sqref="I4:I15">
    <cfRule type="cellIs" dxfId="11400" priority="29726" operator="equal">
      <formula>FALSE</formula>
    </cfRule>
  </conditionalFormatting>
  <conditionalFormatting sqref="I4:I15">
    <cfRule type="cellIs" dxfId="11399" priority="29725" operator="equal">
      <formula>FALSE</formula>
    </cfRule>
  </conditionalFormatting>
  <conditionalFormatting sqref="I4:I15">
    <cfRule type="cellIs" dxfId="11398" priority="29724" operator="equal">
      <formula>FALSE</formula>
    </cfRule>
  </conditionalFormatting>
  <conditionalFormatting sqref="I4:I15">
    <cfRule type="cellIs" dxfId="11397" priority="29723" operator="equal">
      <formula>FALSE</formula>
    </cfRule>
  </conditionalFormatting>
  <conditionalFormatting sqref="I4:I15">
    <cfRule type="cellIs" dxfId="11396" priority="29722" operator="equal">
      <formula>FALSE</formula>
    </cfRule>
  </conditionalFormatting>
  <conditionalFormatting sqref="I4:I15">
    <cfRule type="cellIs" dxfId="11395" priority="29721" operator="equal">
      <formula>FALSE</formula>
    </cfRule>
  </conditionalFormatting>
  <conditionalFormatting sqref="I4:I15">
    <cfRule type="cellIs" dxfId="11394" priority="29720" operator="equal">
      <formula>FALSE</formula>
    </cfRule>
  </conditionalFormatting>
  <conditionalFormatting sqref="I4:I15">
    <cfRule type="cellIs" dxfId="11393" priority="29719" operator="equal">
      <formula>FALSE</formula>
    </cfRule>
  </conditionalFormatting>
  <conditionalFormatting sqref="I4:I15">
    <cfRule type="cellIs" dxfId="11392" priority="29718" operator="equal">
      <formula>FALSE</formula>
    </cfRule>
  </conditionalFormatting>
  <conditionalFormatting sqref="I4:I15">
    <cfRule type="cellIs" dxfId="11391" priority="29717" operator="equal">
      <formula>FALSE</formula>
    </cfRule>
  </conditionalFormatting>
  <conditionalFormatting sqref="I4:I15">
    <cfRule type="cellIs" dxfId="11390" priority="29716" operator="equal">
      <formula>FALSE</formula>
    </cfRule>
  </conditionalFormatting>
  <conditionalFormatting sqref="I4:I15">
    <cfRule type="cellIs" dxfId="11389" priority="29715" operator="equal">
      <formula>FALSE</formula>
    </cfRule>
  </conditionalFormatting>
  <conditionalFormatting sqref="I4:I15">
    <cfRule type="cellIs" dxfId="11388" priority="29714" operator="equal">
      <formula>FALSE</formula>
    </cfRule>
  </conditionalFormatting>
  <conditionalFormatting sqref="I4:I15">
    <cfRule type="cellIs" dxfId="11387" priority="29713" operator="equal">
      <formula>FALSE</formula>
    </cfRule>
  </conditionalFormatting>
  <conditionalFormatting sqref="I4:I15">
    <cfRule type="cellIs" dxfId="11386" priority="29712" operator="equal">
      <formula>FALSE</formula>
    </cfRule>
  </conditionalFormatting>
  <conditionalFormatting sqref="I4:I15">
    <cfRule type="cellIs" dxfId="11385" priority="29711" operator="equal">
      <formula>FALSE</formula>
    </cfRule>
  </conditionalFormatting>
  <conditionalFormatting sqref="I4:I15">
    <cfRule type="cellIs" dxfId="11384" priority="29710" operator="equal">
      <formula>FALSE</formula>
    </cfRule>
  </conditionalFormatting>
  <conditionalFormatting sqref="I4:I15">
    <cfRule type="cellIs" dxfId="11383" priority="29709" operator="equal">
      <formula>FALSE</formula>
    </cfRule>
  </conditionalFormatting>
  <conditionalFormatting sqref="I4:I15">
    <cfRule type="cellIs" dxfId="11382" priority="29708" operator="equal">
      <formula>FALSE</formula>
    </cfRule>
  </conditionalFormatting>
  <conditionalFormatting sqref="I4:I15">
    <cfRule type="cellIs" dxfId="11381" priority="29707" operator="equal">
      <formula>FALSE</formula>
    </cfRule>
  </conditionalFormatting>
  <conditionalFormatting sqref="I4:I15">
    <cfRule type="cellIs" dxfId="11380" priority="29706" operator="equal">
      <formula>FALSE</formula>
    </cfRule>
  </conditionalFormatting>
  <conditionalFormatting sqref="I4:I15">
    <cfRule type="cellIs" dxfId="11379" priority="29705" operator="equal">
      <formula>FALSE</formula>
    </cfRule>
  </conditionalFormatting>
  <conditionalFormatting sqref="I4:I15">
    <cfRule type="cellIs" dxfId="11378" priority="29704" operator="equal">
      <formula>FALSE</formula>
    </cfRule>
  </conditionalFormatting>
  <conditionalFormatting sqref="I4:I15">
    <cfRule type="cellIs" dxfId="11377" priority="29703" operator="equal">
      <formula>FALSE</formula>
    </cfRule>
  </conditionalFormatting>
  <conditionalFormatting sqref="I4:I15">
    <cfRule type="cellIs" dxfId="11376" priority="29702" operator="equal">
      <formula>FALSE</formula>
    </cfRule>
  </conditionalFormatting>
  <conditionalFormatting sqref="I4:I15">
    <cfRule type="cellIs" dxfId="11375" priority="29701" operator="equal">
      <formula>FALSE</formula>
    </cfRule>
  </conditionalFormatting>
  <conditionalFormatting sqref="I4:I15">
    <cfRule type="cellIs" dxfId="11374" priority="29700" operator="equal">
      <formula>FALSE</formula>
    </cfRule>
  </conditionalFormatting>
  <conditionalFormatting sqref="I4:I15">
    <cfRule type="cellIs" dxfId="11373" priority="29699" operator="equal">
      <formula>FALSE</formula>
    </cfRule>
  </conditionalFormatting>
  <conditionalFormatting sqref="I4:I15">
    <cfRule type="cellIs" dxfId="11372" priority="29698" operator="equal">
      <formula>FALSE</formula>
    </cfRule>
  </conditionalFormatting>
  <conditionalFormatting sqref="I4:I15">
    <cfRule type="cellIs" dxfId="11371" priority="29697" operator="equal">
      <formula>FALSE</formula>
    </cfRule>
  </conditionalFormatting>
  <conditionalFormatting sqref="I4:I15">
    <cfRule type="cellIs" dxfId="11370" priority="29696" operator="equal">
      <formula>FALSE</formula>
    </cfRule>
  </conditionalFormatting>
  <conditionalFormatting sqref="I4:I15">
    <cfRule type="cellIs" dxfId="11369" priority="29695" operator="equal">
      <formula>FALSE</formula>
    </cfRule>
  </conditionalFormatting>
  <conditionalFormatting sqref="I4:I15">
    <cfRule type="cellIs" dxfId="11368" priority="29694" operator="equal">
      <formula>FALSE</formula>
    </cfRule>
  </conditionalFormatting>
  <conditionalFormatting sqref="I4:I15">
    <cfRule type="cellIs" dxfId="11367" priority="29693" operator="equal">
      <formula>FALSE</formula>
    </cfRule>
  </conditionalFormatting>
  <conditionalFormatting sqref="I4:I15">
    <cfRule type="cellIs" dxfId="11366" priority="29692" operator="equal">
      <formula>FALSE</formula>
    </cfRule>
  </conditionalFormatting>
  <conditionalFormatting sqref="I4:I15">
    <cfRule type="cellIs" dxfId="11365" priority="29691" operator="equal">
      <formula>FALSE</formula>
    </cfRule>
  </conditionalFormatting>
  <conditionalFormatting sqref="I4:I15">
    <cfRule type="cellIs" dxfId="11364" priority="29690" operator="equal">
      <formula>FALSE</formula>
    </cfRule>
  </conditionalFormatting>
  <conditionalFormatting sqref="I4:I15">
    <cfRule type="cellIs" dxfId="11363" priority="29689" operator="equal">
      <formula>FALSE</formula>
    </cfRule>
  </conditionalFormatting>
  <conditionalFormatting sqref="I4:I15">
    <cfRule type="cellIs" dxfId="11362" priority="29688" operator="equal">
      <formula>FALSE</formula>
    </cfRule>
  </conditionalFormatting>
  <conditionalFormatting sqref="I4:I15">
    <cfRule type="cellIs" dxfId="11361" priority="29687" operator="equal">
      <formula>FALSE</formula>
    </cfRule>
  </conditionalFormatting>
  <conditionalFormatting sqref="I4:I15">
    <cfRule type="cellIs" dxfId="11360" priority="29686" operator="equal">
      <formula>FALSE</formula>
    </cfRule>
  </conditionalFormatting>
  <conditionalFormatting sqref="I4:I15">
    <cfRule type="cellIs" dxfId="11359" priority="29685" operator="equal">
      <formula>FALSE</formula>
    </cfRule>
  </conditionalFormatting>
  <conditionalFormatting sqref="I4:I15">
    <cfRule type="cellIs" dxfId="11358" priority="29684" operator="equal">
      <formula>FALSE</formula>
    </cfRule>
  </conditionalFormatting>
  <conditionalFormatting sqref="I4:I15">
    <cfRule type="cellIs" dxfId="11357" priority="29683" operator="equal">
      <formula>FALSE</formula>
    </cfRule>
  </conditionalFormatting>
  <conditionalFormatting sqref="I4:I15">
    <cfRule type="cellIs" dxfId="11356" priority="29682" operator="equal">
      <formula>FALSE</formula>
    </cfRule>
  </conditionalFormatting>
  <conditionalFormatting sqref="I4:I15">
    <cfRule type="cellIs" dxfId="11355" priority="29681" operator="equal">
      <formula>FALSE</formula>
    </cfRule>
  </conditionalFormatting>
  <conditionalFormatting sqref="I4:I15">
    <cfRule type="cellIs" dxfId="11354" priority="29680" operator="equal">
      <formula>FALSE</formula>
    </cfRule>
  </conditionalFormatting>
  <conditionalFormatting sqref="I4:I15">
    <cfRule type="cellIs" dxfId="11353" priority="29679" operator="equal">
      <formula>FALSE</formula>
    </cfRule>
  </conditionalFormatting>
  <conditionalFormatting sqref="I4:I15">
    <cfRule type="cellIs" dxfId="11352" priority="29678" operator="equal">
      <formula>FALSE</formula>
    </cfRule>
  </conditionalFormatting>
  <conditionalFormatting sqref="I4:I15">
    <cfRule type="cellIs" dxfId="11351" priority="29677" operator="equal">
      <formula>FALSE</formula>
    </cfRule>
  </conditionalFormatting>
  <conditionalFormatting sqref="I4:I15">
    <cfRule type="cellIs" dxfId="11350" priority="29676" operator="equal">
      <formula>FALSE</formula>
    </cfRule>
  </conditionalFormatting>
  <conditionalFormatting sqref="I4:I15">
    <cfRule type="cellIs" dxfId="11349" priority="29675" operator="equal">
      <formula>FALSE</formula>
    </cfRule>
  </conditionalFormatting>
  <conditionalFormatting sqref="I4:I15">
    <cfRule type="cellIs" dxfId="11348" priority="29674" operator="equal">
      <formula>FALSE</formula>
    </cfRule>
  </conditionalFormatting>
  <conditionalFormatting sqref="I4:I15">
    <cfRule type="cellIs" dxfId="11347" priority="29673" operator="equal">
      <formula>FALSE</formula>
    </cfRule>
  </conditionalFormatting>
  <conditionalFormatting sqref="I4:I15">
    <cfRule type="cellIs" dxfId="11346" priority="29672" operator="equal">
      <formula>FALSE</formula>
    </cfRule>
  </conditionalFormatting>
  <conditionalFormatting sqref="I4:I15">
    <cfRule type="cellIs" dxfId="11345" priority="29671" operator="equal">
      <formula>FALSE</formula>
    </cfRule>
  </conditionalFormatting>
  <conditionalFormatting sqref="I4:I15">
    <cfRule type="cellIs" dxfId="11344" priority="29670" operator="equal">
      <formula>FALSE</formula>
    </cfRule>
  </conditionalFormatting>
  <conditionalFormatting sqref="I4:I15">
    <cfRule type="cellIs" dxfId="11343" priority="29669" operator="equal">
      <formula>FALSE</formula>
    </cfRule>
  </conditionalFormatting>
  <conditionalFormatting sqref="I4:I15">
    <cfRule type="cellIs" dxfId="11342" priority="29668" operator="equal">
      <formula>FALSE</formula>
    </cfRule>
  </conditionalFormatting>
  <conditionalFormatting sqref="I4:I15">
    <cfRule type="cellIs" dxfId="11341" priority="29667" operator="equal">
      <formula>FALSE</formula>
    </cfRule>
  </conditionalFormatting>
  <conditionalFormatting sqref="I4:I15">
    <cfRule type="cellIs" dxfId="11340" priority="29666" operator="equal">
      <formula>FALSE</formula>
    </cfRule>
  </conditionalFormatting>
  <conditionalFormatting sqref="I4:I15">
    <cfRule type="cellIs" dxfId="11339" priority="29665" operator="equal">
      <formula>FALSE</formula>
    </cfRule>
  </conditionalFormatting>
  <conditionalFormatting sqref="I4:I15">
    <cfRule type="cellIs" dxfId="11338" priority="29664" operator="equal">
      <formula>FALSE</formula>
    </cfRule>
  </conditionalFormatting>
  <conditionalFormatting sqref="I4:I15">
    <cfRule type="cellIs" dxfId="11337" priority="29663" operator="equal">
      <formula>FALSE</formula>
    </cfRule>
  </conditionalFormatting>
  <conditionalFormatting sqref="I4:I15">
    <cfRule type="cellIs" dxfId="11336" priority="29662" operator="equal">
      <formula>FALSE</formula>
    </cfRule>
  </conditionalFormatting>
  <conditionalFormatting sqref="I4:I15">
    <cfRule type="cellIs" dxfId="11335" priority="29661" operator="equal">
      <formula>FALSE</formula>
    </cfRule>
  </conditionalFormatting>
  <conditionalFormatting sqref="I4:I15">
    <cfRule type="cellIs" dxfId="11334" priority="29660" operator="equal">
      <formula>FALSE</formula>
    </cfRule>
  </conditionalFormatting>
  <conditionalFormatting sqref="I4:I15">
    <cfRule type="cellIs" dxfId="11333" priority="29659" operator="equal">
      <formula>FALSE</formula>
    </cfRule>
  </conditionalFormatting>
  <conditionalFormatting sqref="I4:I15">
    <cfRule type="cellIs" dxfId="11332" priority="29658" operator="equal">
      <formula>FALSE</formula>
    </cfRule>
  </conditionalFormatting>
  <conditionalFormatting sqref="I4:I15">
    <cfRule type="cellIs" dxfId="11331" priority="29657" operator="equal">
      <formula>FALSE</formula>
    </cfRule>
  </conditionalFormatting>
  <conditionalFormatting sqref="I4:I15">
    <cfRule type="cellIs" dxfId="11330" priority="29656" operator="equal">
      <formula>FALSE</formula>
    </cfRule>
  </conditionalFormatting>
  <conditionalFormatting sqref="I4:I15">
    <cfRule type="cellIs" dxfId="11329" priority="29655" operator="equal">
      <formula>FALSE</formula>
    </cfRule>
  </conditionalFormatting>
  <conditionalFormatting sqref="I4:I15">
    <cfRule type="cellIs" dxfId="11328" priority="29654" operator="equal">
      <formula>FALSE</formula>
    </cfRule>
  </conditionalFormatting>
  <conditionalFormatting sqref="I4:I15">
    <cfRule type="cellIs" dxfId="11327" priority="29653" operator="equal">
      <formula>FALSE</formula>
    </cfRule>
  </conditionalFormatting>
  <conditionalFormatting sqref="I4:I15">
    <cfRule type="cellIs" dxfId="11326" priority="29652" operator="equal">
      <formula>FALSE</formula>
    </cfRule>
  </conditionalFormatting>
  <conditionalFormatting sqref="I4:I15">
    <cfRule type="cellIs" dxfId="11325" priority="29651" operator="equal">
      <formula>FALSE</formula>
    </cfRule>
  </conditionalFormatting>
  <conditionalFormatting sqref="I4:I15">
    <cfRule type="cellIs" dxfId="11324" priority="29650" operator="equal">
      <formula>FALSE</formula>
    </cfRule>
  </conditionalFormatting>
  <conditionalFormatting sqref="I4:I15">
    <cfRule type="cellIs" dxfId="11323" priority="29649" operator="equal">
      <formula>FALSE</formula>
    </cfRule>
  </conditionalFormatting>
  <conditionalFormatting sqref="I4:I15">
    <cfRule type="cellIs" dxfId="11322" priority="29648" operator="equal">
      <formula>FALSE</formula>
    </cfRule>
  </conditionalFormatting>
  <conditionalFormatting sqref="I4:I15">
    <cfRule type="cellIs" dxfId="11321" priority="29647" operator="equal">
      <formula>FALSE</formula>
    </cfRule>
  </conditionalFormatting>
  <conditionalFormatting sqref="I4:I15">
    <cfRule type="cellIs" dxfId="11320" priority="29646" operator="equal">
      <formula>FALSE</formula>
    </cfRule>
  </conditionalFormatting>
  <conditionalFormatting sqref="I4:I15">
    <cfRule type="cellIs" dxfId="11319" priority="29645" operator="equal">
      <formula>FALSE</formula>
    </cfRule>
  </conditionalFormatting>
  <conditionalFormatting sqref="I4:I15">
    <cfRule type="cellIs" dxfId="11318" priority="29644" operator="equal">
      <formula>FALSE</formula>
    </cfRule>
  </conditionalFormatting>
  <conditionalFormatting sqref="I4:I15">
    <cfRule type="cellIs" dxfId="11317" priority="29643" operator="equal">
      <formula>FALSE</formula>
    </cfRule>
  </conditionalFormatting>
  <conditionalFormatting sqref="I4:I15">
    <cfRule type="cellIs" dxfId="11316" priority="29642" operator="equal">
      <formula>FALSE</formula>
    </cfRule>
  </conditionalFormatting>
  <conditionalFormatting sqref="I4:I15">
    <cfRule type="cellIs" dxfId="11315" priority="29641" operator="equal">
      <formula>FALSE</formula>
    </cfRule>
  </conditionalFormatting>
  <conditionalFormatting sqref="I4:I15">
    <cfRule type="cellIs" dxfId="11314" priority="29640" operator="equal">
      <formula>FALSE</formula>
    </cfRule>
  </conditionalFormatting>
  <conditionalFormatting sqref="I4:I15">
    <cfRule type="cellIs" dxfId="11313" priority="29639" operator="equal">
      <formula>FALSE</formula>
    </cfRule>
  </conditionalFormatting>
  <conditionalFormatting sqref="I4:I15">
    <cfRule type="cellIs" dxfId="11312" priority="29638" operator="equal">
      <formula>FALSE</formula>
    </cfRule>
  </conditionalFormatting>
  <conditionalFormatting sqref="I4:I15">
    <cfRule type="cellIs" dxfId="11311" priority="29637" operator="equal">
      <formula>FALSE</formula>
    </cfRule>
  </conditionalFormatting>
  <conditionalFormatting sqref="I4:I15">
    <cfRule type="cellIs" dxfId="11310" priority="29636" operator="equal">
      <formula>FALSE</formula>
    </cfRule>
  </conditionalFormatting>
  <conditionalFormatting sqref="I4:I15">
    <cfRule type="cellIs" dxfId="11309" priority="29635" operator="equal">
      <formula>FALSE</formula>
    </cfRule>
  </conditionalFormatting>
  <conditionalFormatting sqref="I4:I15">
    <cfRule type="cellIs" dxfId="11308" priority="29634" operator="equal">
      <formula>FALSE</formula>
    </cfRule>
  </conditionalFormatting>
  <conditionalFormatting sqref="I4:I15">
    <cfRule type="cellIs" dxfId="11307" priority="29633" operator="equal">
      <formula>FALSE</formula>
    </cfRule>
  </conditionalFormatting>
  <conditionalFormatting sqref="I4:I15">
    <cfRule type="cellIs" dxfId="11306" priority="29632" operator="equal">
      <formula>FALSE</formula>
    </cfRule>
  </conditionalFormatting>
  <conditionalFormatting sqref="I4:I15">
    <cfRule type="cellIs" dxfId="11305" priority="29631" operator="equal">
      <formula>FALSE</formula>
    </cfRule>
  </conditionalFormatting>
  <conditionalFormatting sqref="I4:I15">
    <cfRule type="cellIs" dxfId="11304" priority="29630" operator="equal">
      <formula>FALSE</formula>
    </cfRule>
  </conditionalFormatting>
  <conditionalFormatting sqref="I4:I15">
    <cfRule type="cellIs" dxfId="11303" priority="29629" operator="equal">
      <formula>FALSE</formula>
    </cfRule>
  </conditionalFormatting>
  <conditionalFormatting sqref="I4:I15">
    <cfRule type="cellIs" dxfId="11302" priority="29628" operator="equal">
      <formula>FALSE</formula>
    </cfRule>
  </conditionalFormatting>
  <conditionalFormatting sqref="I4:I15">
    <cfRule type="cellIs" dxfId="11301" priority="29627" operator="equal">
      <formula>FALSE</formula>
    </cfRule>
  </conditionalFormatting>
  <conditionalFormatting sqref="I4:I15">
    <cfRule type="cellIs" dxfId="11300" priority="29626" operator="equal">
      <formula>FALSE</formula>
    </cfRule>
  </conditionalFormatting>
  <conditionalFormatting sqref="I4:I15">
    <cfRule type="cellIs" dxfId="11299" priority="29625" operator="equal">
      <formula>FALSE</formula>
    </cfRule>
  </conditionalFormatting>
  <conditionalFormatting sqref="I4:I15">
    <cfRule type="cellIs" dxfId="11298" priority="29624" operator="equal">
      <formula>FALSE</formula>
    </cfRule>
  </conditionalFormatting>
  <conditionalFormatting sqref="I4:I15">
    <cfRule type="cellIs" dxfId="11297" priority="29623" operator="equal">
      <formula>FALSE</formula>
    </cfRule>
  </conditionalFormatting>
  <conditionalFormatting sqref="I4:I15">
    <cfRule type="cellIs" dxfId="11296" priority="29622" operator="equal">
      <formula>FALSE</formula>
    </cfRule>
  </conditionalFormatting>
  <conditionalFormatting sqref="I4:I15">
    <cfRule type="cellIs" dxfId="11295" priority="29621" operator="equal">
      <formula>FALSE</formula>
    </cfRule>
  </conditionalFormatting>
  <conditionalFormatting sqref="I4:I15">
    <cfRule type="cellIs" dxfId="11294" priority="29620" operator="equal">
      <formula>FALSE</formula>
    </cfRule>
  </conditionalFormatting>
  <conditionalFormatting sqref="I4:I15">
    <cfRule type="cellIs" dxfId="11293" priority="29619" operator="equal">
      <formula>FALSE</formula>
    </cfRule>
  </conditionalFormatting>
  <conditionalFormatting sqref="I4:I15">
    <cfRule type="cellIs" dxfId="11292" priority="29618" operator="equal">
      <formula>FALSE</formula>
    </cfRule>
  </conditionalFormatting>
  <conditionalFormatting sqref="I4:I15">
    <cfRule type="cellIs" dxfId="11291" priority="29617" operator="equal">
      <formula>FALSE</formula>
    </cfRule>
  </conditionalFormatting>
  <conditionalFormatting sqref="I4:I15">
    <cfRule type="cellIs" dxfId="11290" priority="29616" operator="equal">
      <formula>FALSE</formula>
    </cfRule>
  </conditionalFormatting>
  <conditionalFormatting sqref="I4:I15">
    <cfRule type="cellIs" dxfId="11289" priority="29615" operator="equal">
      <formula>FALSE</formula>
    </cfRule>
  </conditionalFormatting>
  <conditionalFormatting sqref="I4:I15">
    <cfRule type="cellIs" dxfId="11288" priority="29614" operator="equal">
      <formula>FALSE</formula>
    </cfRule>
  </conditionalFormatting>
  <conditionalFormatting sqref="I4:I15">
    <cfRule type="cellIs" dxfId="11287" priority="29613" operator="equal">
      <formula>FALSE</formula>
    </cfRule>
  </conditionalFormatting>
  <conditionalFormatting sqref="I4:I15">
    <cfRule type="cellIs" dxfId="11286" priority="29612" operator="equal">
      <formula>FALSE</formula>
    </cfRule>
  </conditionalFormatting>
  <conditionalFormatting sqref="I4:I15">
    <cfRule type="cellIs" dxfId="11285" priority="29611" operator="equal">
      <formula>FALSE</formula>
    </cfRule>
  </conditionalFormatting>
  <conditionalFormatting sqref="I4:I15">
    <cfRule type="cellIs" dxfId="11284" priority="29610" operator="equal">
      <formula>FALSE</formula>
    </cfRule>
  </conditionalFormatting>
  <conditionalFormatting sqref="I4:I15">
    <cfRule type="cellIs" dxfId="11283" priority="29609" operator="equal">
      <formula>FALSE</formula>
    </cfRule>
  </conditionalFormatting>
  <conditionalFormatting sqref="I4:I15">
    <cfRule type="cellIs" dxfId="11282" priority="29608" operator="equal">
      <formula>FALSE</formula>
    </cfRule>
  </conditionalFormatting>
  <conditionalFormatting sqref="I4:I15">
    <cfRule type="cellIs" dxfId="11281" priority="29607" operator="equal">
      <formula>FALSE</formula>
    </cfRule>
  </conditionalFormatting>
  <conditionalFormatting sqref="I4:I15">
    <cfRule type="cellIs" dxfId="11280" priority="29606" operator="equal">
      <formula>FALSE</formula>
    </cfRule>
  </conditionalFormatting>
  <conditionalFormatting sqref="I4:I15">
    <cfRule type="cellIs" dxfId="11279" priority="29605" operator="equal">
      <formula>FALSE</formula>
    </cfRule>
  </conditionalFormatting>
  <conditionalFormatting sqref="I4:I15">
    <cfRule type="cellIs" dxfId="11278" priority="29604" operator="equal">
      <formula>FALSE</formula>
    </cfRule>
  </conditionalFormatting>
  <conditionalFormatting sqref="I4:I15">
    <cfRule type="cellIs" dxfId="11277" priority="29603" operator="equal">
      <formula>FALSE</formula>
    </cfRule>
  </conditionalFormatting>
  <conditionalFormatting sqref="I4:I15">
    <cfRule type="cellIs" dxfId="11276" priority="29602" operator="equal">
      <formula>FALSE</formula>
    </cfRule>
  </conditionalFormatting>
  <conditionalFormatting sqref="I4:I15">
    <cfRule type="cellIs" dxfId="11275" priority="29601" operator="equal">
      <formula>FALSE</formula>
    </cfRule>
  </conditionalFormatting>
  <conditionalFormatting sqref="I4:I15">
    <cfRule type="cellIs" dxfId="11274" priority="29600" operator="equal">
      <formula>FALSE</formula>
    </cfRule>
  </conditionalFormatting>
  <conditionalFormatting sqref="I4:I15">
    <cfRule type="cellIs" dxfId="11273" priority="29599" operator="equal">
      <formula>FALSE</formula>
    </cfRule>
  </conditionalFormatting>
  <conditionalFormatting sqref="I4:I15">
    <cfRule type="cellIs" dxfId="11272" priority="29598" operator="equal">
      <formula>FALSE</formula>
    </cfRule>
  </conditionalFormatting>
  <conditionalFormatting sqref="I4:I15">
    <cfRule type="cellIs" dxfId="11271" priority="29597" operator="equal">
      <formula>FALSE</formula>
    </cfRule>
  </conditionalFormatting>
  <conditionalFormatting sqref="I4:I15">
    <cfRule type="cellIs" dxfId="11270" priority="29596" operator="equal">
      <formula>FALSE</formula>
    </cfRule>
  </conditionalFormatting>
  <conditionalFormatting sqref="I4:I15">
    <cfRule type="cellIs" dxfId="11269" priority="29595" operator="equal">
      <formula>FALSE</formula>
    </cfRule>
  </conditionalFormatting>
  <conditionalFormatting sqref="I4:I15">
    <cfRule type="cellIs" dxfId="11268" priority="29594" operator="equal">
      <formula>FALSE</formula>
    </cfRule>
  </conditionalFormatting>
  <conditionalFormatting sqref="I4:I15">
    <cfRule type="cellIs" dxfId="11267" priority="29593" operator="equal">
      <formula>FALSE</formula>
    </cfRule>
  </conditionalFormatting>
  <conditionalFormatting sqref="I4:I15">
    <cfRule type="cellIs" dxfId="11266" priority="29592" operator="equal">
      <formula>FALSE</formula>
    </cfRule>
  </conditionalFormatting>
  <conditionalFormatting sqref="I4:I15">
    <cfRule type="cellIs" dxfId="11265" priority="29591" operator="equal">
      <formula>FALSE</formula>
    </cfRule>
  </conditionalFormatting>
  <conditionalFormatting sqref="I4:I15">
    <cfRule type="cellIs" dxfId="11264" priority="29590" operator="equal">
      <formula>FALSE</formula>
    </cfRule>
  </conditionalFormatting>
  <conditionalFormatting sqref="I4:I15">
    <cfRule type="cellIs" dxfId="11263" priority="29589" operator="equal">
      <formula>FALSE</formula>
    </cfRule>
  </conditionalFormatting>
  <conditionalFormatting sqref="I4:I15">
    <cfRule type="cellIs" dxfId="11262" priority="29588" operator="equal">
      <formula>FALSE</formula>
    </cfRule>
  </conditionalFormatting>
  <conditionalFormatting sqref="I4:I15">
    <cfRule type="cellIs" dxfId="11261" priority="29587" operator="equal">
      <formula>FALSE</formula>
    </cfRule>
  </conditionalFormatting>
  <conditionalFormatting sqref="I4:I15">
    <cfRule type="cellIs" dxfId="11260" priority="29586" operator="equal">
      <formula>FALSE</formula>
    </cfRule>
  </conditionalFormatting>
  <conditionalFormatting sqref="I4:I15">
    <cfRule type="cellIs" dxfId="11259" priority="29585" operator="equal">
      <formula>FALSE</formula>
    </cfRule>
  </conditionalFormatting>
  <conditionalFormatting sqref="I4:I15">
    <cfRule type="cellIs" dxfId="11258" priority="29584" operator="equal">
      <formula>FALSE</formula>
    </cfRule>
  </conditionalFormatting>
  <conditionalFormatting sqref="I4:I15">
    <cfRule type="cellIs" dxfId="11257" priority="29583" operator="equal">
      <formula>FALSE</formula>
    </cfRule>
  </conditionalFormatting>
  <conditionalFormatting sqref="I4:I15">
    <cfRule type="cellIs" dxfId="11256" priority="29582" operator="equal">
      <formula>FALSE</formula>
    </cfRule>
  </conditionalFormatting>
  <conditionalFormatting sqref="I4:I15">
    <cfRule type="cellIs" dxfId="11255" priority="29581" operator="equal">
      <formula>FALSE</formula>
    </cfRule>
  </conditionalFormatting>
  <conditionalFormatting sqref="I4:I15">
    <cfRule type="cellIs" dxfId="11254" priority="29580" operator="equal">
      <formula>FALSE</formula>
    </cfRule>
  </conditionalFormatting>
  <conditionalFormatting sqref="I4:I15">
    <cfRule type="cellIs" dxfId="11253" priority="29579" operator="equal">
      <formula>FALSE</formula>
    </cfRule>
  </conditionalFormatting>
  <conditionalFormatting sqref="I4:I15">
    <cfRule type="cellIs" dxfId="11252" priority="29578" operator="equal">
      <formula>FALSE</formula>
    </cfRule>
  </conditionalFormatting>
  <conditionalFormatting sqref="I4:I15">
    <cfRule type="cellIs" dxfId="11251" priority="29577" operator="equal">
      <formula>FALSE</formula>
    </cfRule>
  </conditionalFormatting>
  <conditionalFormatting sqref="I4:I15">
    <cfRule type="cellIs" dxfId="11250" priority="29576" operator="equal">
      <formula>FALSE</formula>
    </cfRule>
  </conditionalFormatting>
  <conditionalFormatting sqref="I4:I15">
    <cfRule type="cellIs" dxfId="11249" priority="29575" operator="equal">
      <formula>FALSE</formula>
    </cfRule>
  </conditionalFormatting>
  <conditionalFormatting sqref="I4:I15">
    <cfRule type="cellIs" dxfId="11248" priority="29574" operator="equal">
      <formula>FALSE</formula>
    </cfRule>
  </conditionalFormatting>
  <conditionalFormatting sqref="I4:I15">
    <cfRule type="cellIs" dxfId="11247" priority="29573" operator="equal">
      <formula>FALSE</formula>
    </cfRule>
  </conditionalFormatting>
  <conditionalFormatting sqref="I4:I15">
    <cfRule type="cellIs" dxfId="11246" priority="29572" operator="equal">
      <formula>FALSE</formula>
    </cfRule>
  </conditionalFormatting>
  <conditionalFormatting sqref="I4:I15">
    <cfRule type="cellIs" dxfId="11245" priority="29571" operator="equal">
      <formula>FALSE</formula>
    </cfRule>
  </conditionalFormatting>
  <conditionalFormatting sqref="I4:I15">
    <cfRule type="cellIs" dxfId="11244" priority="29570" operator="equal">
      <formula>FALSE</formula>
    </cfRule>
  </conditionalFormatting>
  <conditionalFormatting sqref="I4:I15">
    <cfRule type="cellIs" dxfId="11243" priority="29569" operator="equal">
      <formula>FALSE</formula>
    </cfRule>
  </conditionalFormatting>
  <conditionalFormatting sqref="I5:I9 I74:I92 I12:I15">
    <cfRule type="cellIs" dxfId="11242" priority="23040" operator="equal">
      <formula>FALSE</formula>
    </cfRule>
  </conditionalFormatting>
  <conditionalFormatting sqref="I5:I9 I74:I92 I12:I15">
    <cfRule type="cellIs" dxfId="11241" priority="23039" operator="equal">
      <formula>FALSE</formula>
    </cfRule>
  </conditionalFormatting>
  <conditionalFormatting sqref="I5:I9 I74:I92 I12:I15">
    <cfRule type="cellIs" dxfId="11240" priority="23038" operator="equal">
      <formula>FALSE</formula>
    </cfRule>
  </conditionalFormatting>
  <conditionalFormatting sqref="I5:I9 I74:I92 I12:I15">
    <cfRule type="cellIs" dxfId="11239" priority="23037" operator="equal">
      <formula>FALSE</formula>
    </cfRule>
  </conditionalFormatting>
  <conditionalFormatting sqref="I5:I9 I74:I92 I12:I15">
    <cfRule type="cellIs" dxfId="11238" priority="23036" operator="equal">
      <formula>FALSE</formula>
    </cfRule>
  </conditionalFormatting>
  <conditionalFormatting sqref="I5:I9 I74:I92 I12:I15">
    <cfRule type="cellIs" dxfId="11237" priority="23035" operator="equal">
      <formula>FALSE</formula>
    </cfRule>
  </conditionalFormatting>
  <conditionalFormatting sqref="I5:I9 I74:I92 I12:I15">
    <cfRule type="cellIs" dxfId="11236" priority="23034" operator="equal">
      <formula>FALSE</formula>
    </cfRule>
  </conditionalFormatting>
  <conditionalFormatting sqref="I5:I9 I74:I92 I12:I15">
    <cfRule type="cellIs" dxfId="11235" priority="23033" operator="equal">
      <formula>FALSE</formula>
    </cfRule>
  </conditionalFormatting>
  <conditionalFormatting sqref="I5:I9 I74:I92 I12:I15">
    <cfRule type="cellIs" dxfId="11234" priority="23032" operator="equal">
      <formula>FALSE</formula>
    </cfRule>
  </conditionalFormatting>
  <conditionalFormatting sqref="I5:I9 I74:I92 I12:I15">
    <cfRule type="cellIs" dxfId="11233" priority="23031" operator="equal">
      <formula>FALSE</formula>
    </cfRule>
  </conditionalFormatting>
  <conditionalFormatting sqref="I5:I9 I74:I92 I12:I15">
    <cfRule type="cellIs" dxfId="11232" priority="23030" operator="equal">
      <formula>FALSE</formula>
    </cfRule>
  </conditionalFormatting>
  <conditionalFormatting sqref="I5:I9 I74:I92 I12:I15">
    <cfRule type="cellIs" dxfId="11231" priority="23029" operator="equal">
      <formula>FALSE</formula>
    </cfRule>
  </conditionalFormatting>
  <conditionalFormatting sqref="I5:I9 I74:I92 I12:I15">
    <cfRule type="cellIs" dxfId="11230" priority="23028" operator="equal">
      <formula>FALSE</formula>
    </cfRule>
  </conditionalFormatting>
  <conditionalFormatting sqref="I5:I9 I74:I92 I12:I15">
    <cfRule type="cellIs" dxfId="11229" priority="23027" operator="equal">
      <formula>FALSE</formula>
    </cfRule>
  </conditionalFormatting>
  <conditionalFormatting sqref="I5:I9 I74:I92 I12:I15">
    <cfRule type="cellIs" dxfId="11228" priority="23026" operator="equal">
      <formula>FALSE</formula>
    </cfRule>
  </conditionalFormatting>
  <conditionalFormatting sqref="I5:I9 I74:I92 I12:I15">
    <cfRule type="cellIs" dxfId="11227" priority="23025" operator="equal">
      <formula>FALSE</formula>
    </cfRule>
  </conditionalFormatting>
  <conditionalFormatting sqref="I5:I9 I74:I92 I12:I15">
    <cfRule type="cellIs" dxfId="11226" priority="23024" operator="equal">
      <formula>FALSE</formula>
    </cfRule>
  </conditionalFormatting>
  <conditionalFormatting sqref="I5:I9 I74:I92 I12:I15">
    <cfRule type="cellIs" dxfId="11225" priority="23023" operator="equal">
      <formula>FALSE</formula>
    </cfRule>
  </conditionalFormatting>
  <conditionalFormatting sqref="I5:I9 I74:I92 I12:I15">
    <cfRule type="cellIs" dxfId="11224" priority="23022" operator="equal">
      <formula>FALSE</formula>
    </cfRule>
  </conditionalFormatting>
  <conditionalFormatting sqref="I5:I9 I74:I92 I12:I15">
    <cfRule type="cellIs" dxfId="11223" priority="23021" operator="equal">
      <formula>FALSE</formula>
    </cfRule>
  </conditionalFormatting>
  <conditionalFormatting sqref="I5:I9 I74:I92 I12:I15">
    <cfRule type="cellIs" dxfId="11222" priority="23020" operator="equal">
      <formula>FALSE</formula>
    </cfRule>
  </conditionalFormatting>
  <conditionalFormatting sqref="I5:I9 I74:I92 I12:I15">
    <cfRule type="cellIs" dxfId="11221" priority="23019" operator="equal">
      <formula>FALSE</formula>
    </cfRule>
  </conditionalFormatting>
  <conditionalFormatting sqref="I5:I9 I74:I92 I12:I15">
    <cfRule type="cellIs" dxfId="11220" priority="23018" operator="equal">
      <formula>FALSE</formula>
    </cfRule>
  </conditionalFormatting>
  <conditionalFormatting sqref="I5:I9 I74:I92 I12:I15">
    <cfRule type="cellIs" dxfId="11219" priority="23017" operator="equal">
      <formula>FALSE</formula>
    </cfRule>
  </conditionalFormatting>
  <conditionalFormatting sqref="I5:I9 I74:I92 I12:I15">
    <cfRule type="cellIs" dxfId="11218" priority="23016" operator="equal">
      <formula>FALSE</formula>
    </cfRule>
  </conditionalFormatting>
  <conditionalFormatting sqref="I5:I9 I74:I92 I12:I15">
    <cfRule type="cellIs" dxfId="11217" priority="23015" operator="equal">
      <formula>FALSE</formula>
    </cfRule>
  </conditionalFormatting>
  <conditionalFormatting sqref="I5:I9 I74:I92 I12:I15">
    <cfRule type="cellIs" dxfId="11216" priority="23014" operator="equal">
      <formula>FALSE</formula>
    </cfRule>
  </conditionalFormatting>
  <conditionalFormatting sqref="I5:I9 I74:I92 I12:I15">
    <cfRule type="cellIs" dxfId="11215" priority="23013" operator="equal">
      <formula>FALSE</formula>
    </cfRule>
  </conditionalFormatting>
  <conditionalFormatting sqref="I5:I9 I74:I92 I12:I15">
    <cfRule type="cellIs" dxfId="11214" priority="23012" operator="equal">
      <formula>FALSE</formula>
    </cfRule>
  </conditionalFormatting>
  <conditionalFormatting sqref="I5:I9 I74:I92 I12:I15">
    <cfRule type="cellIs" dxfId="11213" priority="23011" operator="equal">
      <formula>FALSE</formula>
    </cfRule>
  </conditionalFormatting>
  <conditionalFormatting sqref="I5:I9 I74:I92 I12:I15">
    <cfRule type="cellIs" dxfId="11212" priority="23010" operator="equal">
      <formula>FALSE</formula>
    </cfRule>
  </conditionalFormatting>
  <conditionalFormatting sqref="I5:I9 I74:I92 I12:I15">
    <cfRule type="cellIs" dxfId="11211" priority="23009" operator="equal">
      <formula>FALSE</formula>
    </cfRule>
  </conditionalFormatting>
  <conditionalFormatting sqref="I5:I9 I74:I92 I12:I15">
    <cfRule type="cellIs" dxfId="11210" priority="23008" operator="equal">
      <formula>FALSE</formula>
    </cfRule>
  </conditionalFormatting>
  <conditionalFormatting sqref="I5:I9 I74:I92 I12:I15">
    <cfRule type="cellIs" dxfId="11209" priority="23007" operator="equal">
      <formula>FALSE</formula>
    </cfRule>
  </conditionalFormatting>
  <conditionalFormatting sqref="I5:I9 I74:I92 I12:I15">
    <cfRule type="cellIs" dxfId="11208" priority="23006" operator="equal">
      <formula>FALSE</formula>
    </cfRule>
  </conditionalFormatting>
  <conditionalFormatting sqref="I5:I9 I74:I92 I12:I15">
    <cfRule type="cellIs" dxfId="11207" priority="23005" operator="equal">
      <formula>FALSE</formula>
    </cfRule>
  </conditionalFormatting>
  <conditionalFormatting sqref="I5:I9 I74:I92 I12:I15">
    <cfRule type="cellIs" dxfId="11206" priority="23004" operator="equal">
      <formula>FALSE</formula>
    </cfRule>
  </conditionalFormatting>
  <conditionalFormatting sqref="I5:I9 I74:I92 I12:I15">
    <cfRule type="cellIs" dxfId="11205" priority="23003" operator="equal">
      <formula>FALSE</formula>
    </cfRule>
  </conditionalFormatting>
  <conditionalFormatting sqref="I5:I9 I74:I92 I12:I15">
    <cfRule type="cellIs" dxfId="11204" priority="23002" operator="equal">
      <formula>FALSE</formula>
    </cfRule>
  </conditionalFormatting>
  <conditionalFormatting sqref="I5:I9 I74:I92 I12:I15">
    <cfRule type="cellIs" dxfId="11203" priority="23001" operator="equal">
      <formula>FALSE</formula>
    </cfRule>
  </conditionalFormatting>
  <conditionalFormatting sqref="I5:I9 I74:I92 I12:I15">
    <cfRule type="cellIs" dxfId="11202" priority="23000" operator="equal">
      <formula>FALSE</formula>
    </cfRule>
  </conditionalFormatting>
  <conditionalFormatting sqref="I5:I9 I74:I92 I12:I15">
    <cfRule type="cellIs" dxfId="11201" priority="22999" operator="equal">
      <formula>FALSE</formula>
    </cfRule>
  </conditionalFormatting>
  <conditionalFormatting sqref="I5:I9 I74:I92 I12:I15">
    <cfRule type="cellIs" dxfId="11200" priority="22998" operator="equal">
      <formula>FALSE</formula>
    </cfRule>
  </conditionalFormatting>
  <conditionalFormatting sqref="I5:I9 I74:I92 I12:I15">
    <cfRule type="cellIs" dxfId="11199" priority="22997" operator="equal">
      <formula>FALSE</formula>
    </cfRule>
  </conditionalFormatting>
  <conditionalFormatting sqref="I5:I9 I74:I92 I12:I15">
    <cfRule type="cellIs" dxfId="11198" priority="22996" operator="equal">
      <formula>FALSE</formula>
    </cfRule>
  </conditionalFormatting>
  <conditionalFormatting sqref="I5:I9 I74:I92 I12:I15">
    <cfRule type="cellIs" dxfId="11197" priority="22995" operator="equal">
      <formula>FALSE</formula>
    </cfRule>
  </conditionalFormatting>
  <conditionalFormatting sqref="I5:I9 I74:I92 I12:I15">
    <cfRule type="cellIs" dxfId="11196" priority="22994" operator="equal">
      <formula>FALSE</formula>
    </cfRule>
  </conditionalFormatting>
  <conditionalFormatting sqref="I5:I9 I74:I92 I12:I15">
    <cfRule type="cellIs" dxfId="11195" priority="22993" operator="equal">
      <formula>FALSE</formula>
    </cfRule>
  </conditionalFormatting>
  <conditionalFormatting sqref="I5:I9 I74:I92 I12:I15">
    <cfRule type="cellIs" dxfId="11194" priority="22992" operator="equal">
      <formula>FALSE</formula>
    </cfRule>
  </conditionalFormatting>
  <conditionalFormatting sqref="I5:I9 I74:I92 I12:I15">
    <cfRule type="cellIs" dxfId="11193" priority="22991" operator="equal">
      <formula>FALSE</formula>
    </cfRule>
  </conditionalFormatting>
  <conditionalFormatting sqref="I5:I9 I74:I92 I12:I15">
    <cfRule type="cellIs" dxfId="11192" priority="22990" operator="equal">
      <formula>FALSE</formula>
    </cfRule>
  </conditionalFormatting>
  <conditionalFormatting sqref="I5:I9 I74:I92 I12:I15">
    <cfRule type="cellIs" dxfId="11191" priority="22989" operator="equal">
      <formula>FALSE</formula>
    </cfRule>
  </conditionalFormatting>
  <conditionalFormatting sqref="I5:I9 I74:I92 I12:I15">
    <cfRule type="cellIs" dxfId="11190" priority="22988" operator="equal">
      <formula>FALSE</formula>
    </cfRule>
  </conditionalFormatting>
  <conditionalFormatting sqref="I5:I9 I74:I92 I12:I15">
    <cfRule type="cellIs" dxfId="11189" priority="22987" operator="equal">
      <formula>FALSE</formula>
    </cfRule>
  </conditionalFormatting>
  <conditionalFormatting sqref="I5:I9 I74:I92 I12:I15">
    <cfRule type="cellIs" dxfId="11188" priority="22986" operator="equal">
      <formula>FALSE</formula>
    </cfRule>
  </conditionalFormatting>
  <conditionalFormatting sqref="I5:I9 I74:I92 I12:I15">
    <cfRule type="cellIs" dxfId="11187" priority="22985" operator="equal">
      <formula>FALSE</formula>
    </cfRule>
  </conditionalFormatting>
  <conditionalFormatting sqref="I5:I9 I74:I92 I12:I15">
    <cfRule type="cellIs" dxfId="11186" priority="22984" operator="equal">
      <formula>FALSE</formula>
    </cfRule>
  </conditionalFormatting>
  <conditionalFormatting sqref="I5:I9 I74:I92 I12:I15">
    <cfRule type="cellIs" dxfId="11185" priority="22983" operator="equal">
      <formula>FALSE</formula>
    </cfRule>
  </conditionalFormatting>
  <conditionalFormatting sqref="I5:I9 I74:I92 I12:I15">
    <cfRule type="cellIs" dxfId="11184" priority="22982" operator="equal">
      <formula>FALSE</formula>
    </cfRule>
  </conditionalFormatting>
  <conditionalFormatting sqref="I5:I9 I74:I92 I12:I15">
    <cfRule type="cellIs" dxfId="11183" priority="22981" operator="equal">
      <formula>FALSE</formula>
    </cfRule>
  </conditionalFormatting>
  <conditionalFormatting sqref="I5:I9 I74:I92 I12:I15">
    <cfRule type="cellIs" dxfId="11182" priority="22980" operator="equal">
      <formula>FALSE</formula>
    </cfRule>
  </conditionalFormatting>
  <conditionalFormatting sqref="I5:I9 I74:I92 I12:I15">
    <cfRule type="cellIs" dxfId="11181" priority="22979" operator="equal">
      <formula>FALSE</formula>
    </cfRule>
  </conditionalFormatting>
  <conditionalFormatting sqref="I5:I9 I74:I92 I12:I15">
    <cfRule type="cellIs" dxfId="11180" priority="22978" operator="equal">
      <formula>FALSE</formula>
    </cfRule>
  </conditionalFormatting>
  <conditionalFormatting sqref="I5:I9 I74:I92 I12:I15">
    <cfRule type="cellIs" dxfId="11179" priority="22977" operator="equal">
      <formula>FALSE</formula>
    </cfRule>
  </conditionalFormatting>
  <conditionalFormatting sqref="I5:I9 I74:I92 I12:I15">
    <cfRule type="cellIs" dxfId="11178" priority="22976" operator="equal">
      <formula>FALSE</formula>
    </cfRule>
  </conditionalFormatting>
  <conditionalFormatting sqref="I5:I9 I74:I92 I12:I15">
    <cfRule type="cellIs" dxfId="11177" priority="22975" operator="equal">
      <formula>FALSE</formula>
    </cfRule>
  </conditionalFormatting>
  <conditionalFormatting sqref="I5:I9 I74:I92 I12:I15">
    <cfRule type="cellIs" dxfId="11176" priority="22974" operator="equal">
      <formula>FALSE</formula>
    </cfRule>
  </conditionalFormatting>
  <conditionalFormatting sqref="I5:I9 I74:I92 I12:I15">
    <cfRule type="cellIs" dxfId="11175" priority="22973" operator="equal">
      <formula>FALSE</formula>
    </cfRule>
  </conditionalFormatting>
  <conditionalFormatting sqref="I5:I9 I74:I92 I12:I15">
    <cfRule type="cellIs" dxfId="11174" priority="22972" operator="equal">
      <formula>FALSE</formula>
    </cfRule>
  </conditionalFormatting>
  <conditionalFormatting sqref="I5:I9 I74:I92 I12:I15">
    <cfRule type="cellIs" dxfId="11173" priority="22971" operator="equal">
      <formula>FALSE</formula>
    </cfRule>
  </conditionalFormatting>
  <conditionalFormatting sqref="I5:I9 I74:I92 I12:I15">
    <cfRule type="cellIs" dxfId="11172" priority="22970" operator="equal">
      <formula>FALSE</formula>
    </cfRule>
  </conditionalFormatting>
  <conditionalFormatting sqref="I5:I9 I74:I92 I12:I15">
    <cfRule type="cellIs" dxfId="11171" priority="22969" operator="equal">
      <formula>FALSE</formula>
    </cfRule>
  </conditionalFormatting>
  <conditionalFormatting sqref="I5:I9 I74:I92 I12:I15">
    <cfRule type="cellIs" dxfId="11170" priority="22968" operator="equal">
      <formula>FALSE</formula>
    </cfRule>
  </conditionalFormatting>
  <conditionalFormatting sqref="I5:I9 I74:I92 I12:I15">
    <cfRule type="cellIs" dxfId="11169" priority="22967" operator="equal">
      <formula>FALSE</formula>
    </cfRule>
  </conditionalFormatting>
  <conditionalFormatting sqref="I5:I9 I74:I92 I12:I15">
    <cfRule type="cellIs" dxfId="11168" priority="22966" operator="equal">
      <formula>FALSE</formula>
    </cfRule>
  </conditionalFormatting>
  <conditionalFormatting sqref="I5:I9 I74:I92 I12:I15">
    <cfRule type="cellIs" dxfId="11167" priority="22965" operator="equal">
      <formula>FALSE</formula>
    </cfRule>
  </conditionalFormatting>
  <conditionalFormatting sqref="I5:I9 I74:I92 I12:I15">
    <cfRule type="cellIs" dxfId="11166" priority="22964" operator="equal">
      <formula>FALSE</formula>
    </cfRule>
  </conditionalFormatting>
  <conditionalFormatting sqref="I5:I9 I74:I92 I12:I15">
    <cfRule type="cellIs" dxfId="11165" priority="22963" operator="equal">
      <formula>FALSE</formula>
    </cfRule>
  </conditionalFormatting>
  <conditionalFormatting sqref="I5:I9 I74:I92 I12:I15">
    <cfRule type="cellIs" dxfId="11164" priority="22962" operator="equal">
      <formula>FALSE</formula>
    </cfRule>
  </conditionalFormatting>
  <conditionalFormatting sqref="I5:I9 I74:I92 I12:I15">
    <cfRule type="cellIs" dxfId="11163" priority="22961" operator="equal">
      <formula>FALSE</formula>
    </cfRule>
  </conditionalFormatting>
  <conditionalFormatting sqref="I5:I9 I74:I92 I12:I15">
    <cfRule type="cellIs" dxfId="11162" priority="22960" operator="equal">
      <formula>FALSE</formula>
    </cfRule>
  </conditionalFormatting>
  <conditionalFormatting sqref="I5:I9 I74:I92 I12:I15">
    <cfRule type="cellIs" dxfId="11161" priority="22959" operator="equal">
      <formula>FALSE</formula>
    </cfRule>
  </conditionalFormatting>
  <conditionalFormatting sqref="I5:I9 I74:I92 I12:I15">
    <cfRule type="cellIs" dxfId="11160" priority="22958" operator="equal">
      <formula>FALSE</formula>
    </cfRule>
  </conditionalFormatting>
  <conditionalFormatting sqref="I5:I9 I74:I92 I12:I15">
    <cfRule type="cellIs" dxfId="11159" priority="22957" operator="equal">
      <formula>FALSE</formula>
    </cfRule>
  </conditionalFormatting>
  <conditionalFormatting sqref="I5:I9 I74:I92 I12:I15">
    <cfRule type="cellIs" dxfId="11158" priority="22956" operator="equal">
      <formula>FALSE</formula>
    </cfRule>
  </conditionalFormatting>
  <conditionalFormatting sqref="I5:I9 I74:I92 I12:I15">
    <cfRule type="cellIs" dxfId="11157" priority="22955" operator="equal">
      <formula>FALSE</formula>
    </cfRule>
  </conditionalFormatting>
  <conditionalFormatting sqref="I5:I9 I74:I92 I12:I15">
    <cfRule type="cellIs" dxfId="11156" priority="22954" operator="equal">
      <formula>FALSE</formula>
    </cfRule>
  </conditionalFormatting>
  <conditionalFormatting sqref="I5:I9 I74:I92 I12:I15">
    <cfRule type="cellIs" dxfId="11155" priority="22953" operator="equal">
      <formula>FALSE</formula>
    </cfRule>
  </conditionalFormatting>
  <conditionalFormatting sqref="I5:I9 I74:I92 I12:I15">
    <cfRule type="cellIs" dxfId="11154" priority="22952" operator="equal">
      <formula>FALSE</formula>
    </cfRule>
  </conditionalFormatting>
  <conditionalFormatting sqref="I5:I9 I74:I92 I12:I15">
    <cfRule type="cellIs" dxfId="11153" priority="22951" operator="equal">
      <formula>FALSE</formula>
    </cfRule>
  </conditionalFormatting>
  <conditionalFormatting sqref="I5:I9 I74:I92 I12:I15">
    <cfRule type="cellIs" dxfId="11152" priority="22950" operator="equal">
      <formula>FALSE</formula>
    </cfRule>
  </conditionalFormatting>
  <conditionalFormatting sqref="I5:I9 I74:I92 I12:I15">
    <cfRule type="cellIs" dxfId="11151" priority="22949" operator="equal">
      <formula>FALSE</formula>
    </cfRule>
  </conditionalFormatting>
  <conditionalFormatting sqref="I5:I9 I74:I92 I12:I15">
    <cfRule type="cellIs" dxfId="11150" priority="22948" operator="equal">
      <formula>FALSE</formula>
    </cfRule>
  </conditionalFormatting>
  <conditionalFormatting sqref="I5:I9 I74:I92 I12:I15">
    <cfRule type="cellIs" dxfId="11149" priority="22947" operator="equal">
      <formula>FALSE</formula>
    </cfRule>
  </conditionalFormatting>
  <conditionalFormatting sqref="I5:I9 I74:I92 I12:I15">
    <cfRule type="cellIs" dxfId="11148" priority="22946" operator="equal">
      <formula>FALSE</formula>
    </cfRule>
  </conditionalFormatting>
  <conditionalFormatting sqref="I5:I9 I74:I92 I12:I15">
    <cfRule type="cellIs" dxfId="11147" priority="22945" operator="equal">
      <formula>FALSE</formula>
    </cfRule>
  </conditionalFormatting>
  <conditionalFormatting sqref="I5:I9 I74:I92 I12:I15">
    <cfRule type="cellIs" dxfId="11146" priority="22944" operator="equal">
      <formula>FALSE</formula>
    </cfRule>
  </conditionalFormatting>
  <conditionalFormatting sqref="I5:I9 I74:I92 I12:I15">
    <cfRule type="cellIs" dxfId="11145" priority="22943" operator="equal">
      <formula>FALSE</formula>
    </cfRule>
  </conditionalFormatting>
  <conditionalFormatting sqref="I5:I9 I74:I92 I12:I15">
    <cfRule type="cellIs" dxfId="11144" priority="22942" operator="equal">
      <formula>FALSE</formula>
    </cfRule>
  </conditionalFormatting>
  <conditionalFormatting sqref="I5:I9 I74:I92 I12:I15">
    <cfRule type="cellIs" dxfId="11143" priority="22941" operator="equal">
      <formula>FALSE</formula>
    </cfRule>
  </conditionalFormatting>
  <conditionalFormatting sqref="I5:I9 I74:I92 I12:I15">
    <cfRule type="cellIs" dxfId="11142" priority="22940" operator="equal">
      <formula>FALSE</formula>
    </cfRule>
  </conditionalFormatting>
  <conditionalFormatting sqref="I5:I9 I74:I92 I12:I15">
    <cfRule type="cellIs" dxfId="11141" priority="22939" operator="equal">
      <formula>FALSE</formula>
    </cfRule>
  </conditionalFormatting>
  <conditionalFormatting sqref="I5:I9 I74:I92 I12:I15">
    <cfRule type="cellIs" dxfId="11140" priority="22938" operator="equal">
      <formula>FALSE</formula>
    </cfRule>
  </conditionalFormatting>
  <conditionalFormatting sqref="I5:I9 I74:I92 I12:I15">
    <cfRule type="cellIs" dxfId="11139" priority="22937" operator="equal">
      <formula>FALSE</formula>
    </cfRule>
  </conditionalFormatting>
  <conditionalFormatting sqref="I5:I9 I74:I92 I12:I15">
    <cfRule type="cellIs" dxfId="11138" priority="22936" operator="equal">
      <formula>FALSE</formula>
    </cfRule>
  </conditionalFormatting>
  <conditionalFormatting sqref="I5:I9 I74:I92 I12:I15">
    <cfRule type="cellIs" dxfId="11137" priority="22935" operator="equal">
      <formula>FALSE</formula>
    </cfRule>
  </conditionalFormatting>
  <conditionalFormatting sqref="I5:I9 I74:I92 I12:I15">
    <cfRule type="cellIs" dxfId="11136" priority="22934" operator="equal">
      <formula>FALSE</formula>
    </cfRule>
  </conditionalFormatting>
  <conditionalFormatting sqref="I5:I9 I74:I92 I12:I15">
    <cfRule type="cellIs" dxfId="11135" priority="22933" operator="equal">
      <formula>FALSE</formula>
    </cfRule>
  </conditionalFormatting>
  <conditionalFormatting sqref="I5:I9 I74:I92 I12:I15">
    <cfRule type="cellIs" dxfId="11134" priority="22932" operator="equal">
      <formula>FALSE</formula>
    </cfRule>
  </conditionalFormatting>
  <conditionalFormatting sqref="I5:I9 I74:I92 I12:I15">
    <cfRule type="cellIs" dxfId="11133" priority="22931" operator="equal">
      <formula>FALSE</formula>
    </cfRule>
  </conditionalFormatting>
  <conditionalFormatting sqref="I5:I9 I74:I92 I12:I15">
    <cfRule type="cellIs" dxfId="11132" priority="22930" operator="equal">
      <formula>FALSE</formula>
    </cfRule>
  </conditionalFormatting>
  <conditionalFormatting sqref="I5:I9 I74:I92 I12:I15">
    <cfRule type="cellIs" dxfId="11131" priority="22929" operator="equal">
      <formula>FALSE</formula>
    </cfRule>
  </conditionalFormatting>
  <conditionalFormatting sqref="I5:I9 I74:I92 I12:I15">
    <cfRule type="cellIs" dxfId="11130" priority="22928" operator="equal">
      <formula>FALSE</formula>
    </cfRule>
  </conditionalFormatting>
  <conditionalFormatting sqref="I5:I9 I74:I92 I12:I15">
    <cfRule type="cellIs" dxfId="11129" priority="22927" operator="equal">
      <formula>FALSE</formula>
    </cfRule>
  </conditionalFormatting>
  <conditionalFormatting sqref="I5:I9 I74:I92 I12:I15">
    <cfRule type="cellIs" dxfId="11128" priority="22926" operator="equal">
      <formula>FALSE</formula>
    </cfRule>
  </conditionalFormatting>
  <conditionalFormatting sqref="I5:I9 I74:I92 I12:I15">
    <cfRule type="cellIs" dxfId="11127" priority="22925" operator="equal">
      <formula>FALSE</formula>
    </cfRule>
  </conditionalFormatting>
  <conditionalFormatting sqref="I5:I9 I74:I92 I12:I15">
    <cfRule type="cellIs" dxfId="11126" priority="22924" operator="equal">
      <formula>FALSE</formula>
    </cfRule>
  </conditionalFormatting>
  <conditionalFormatting sqref="I5:I9 I74:I92 I12:I15">
    <cfRule type="cellIs" dxfId="11125" priority="22923" operator="equal">
      <formula>FALSE</formula>
    </cfRule>
  </conditionalFormatting>
  <conditionalFormatting sqref="I5:I9 I74:I92 I12:I15">
    <cfRule type="cellIs" dxfId="11124" priority="22922" operator="equal">
      <formula>FALSE</formula>
    </cfRule>
  </conditionalFormatting>
  <conditionalFormatting sqref="I5:I9 I74:I92 I12:I15">
    <cfRule type="cellIs" dxfId="11123" priority="22921" operator="equal">
      <formula>FALSE</formula>
    </cfRule>
  </conditionalFormatting>
  <conditionalFormatting sqref="I5:I9 I74:I92 I12:I15">
    <cfRule type="cellIs" dxfId="11122" priority="22920" operator="equal">
      <formula>FALSE</formula>
    </cfRule>
  </conditionalFormatting>
  <conditionalFormatting sqref="I5:I9 I74:I92 I12:I15">
    <cfRule type="cellIs" dxfId="11121" priority="22919" operator="equal">
      <formula>FALSE</formula>
    </cfRule>
  </conditionalFormatting>
  <conditionalFormatting sqref="I5:I9 I74:I92 I12:I15">
    <cfRule type="cellIs" dxfId="11120" priority="22918" operator="equal">
      <formula>FALSE</formula>
    </cfRule>
  </conditionalFormatting>
  <conditionalFormatting sqref="I5:I9 I74:I92 I12:I15">
    <cfRule type="cellIs" dxfId="11119" priority="22917" operator="equal">
      <formula>FALSE</formula>
    </cfRule>
  </conditionalFormatting>
  <conditionalFormatting sqref="I5:I9 I74:I92 I12:I15">
    <cfRule type="cellIs" dxfId="11118" priority="22916" operator="equal">
      <formula>FALSE</formula>
    </cfRule>
  </conditionalFormatting>
  <conditionalFormatting sqref="I5:I9 I74:I92 I12:I15">
    <cfRule type="cellIs" dxfId="11117" priority="22915" operator="equal">
      <formula>FALSE</formula>
    </cfRule>
  </conditionalFormatting>
  <conditionalFormatting sqref="I5:I9 I74:I92 I12:I15">
    <cfRule type="cellIs" dxfId="11116" priority="22914" operator="equal">
      <formula>FALSE</formula>
    </cfRule>
  </conditionalFormatting>
  <conditionalFormatting sqref="I5:I9 I74:I92 I12:I15">
    <cfRule type="cellIs" dxfId="11115" priority="22913" operator="equal">
      <formula>FALSE</formula>
    </cfRule>
  </conditionalFormatting>
  <conditionalFormatting sqref="I5:I9 I74:I92 I12:I15">
    <cfRule type="cellIs" dxfId="11114" priority="22912" operator="equal">
      <formula>FALSE</formula>
    </cfRule>
  </conditionalFormatting>
  <conditionalFormatting sqref="I5:I9 I74:I92 I12:I15">
    <cfRule type="cellIs" dxfId="11113" priority="22911" operator="equal">
      <formula>FALSE</formula>
    </cfRule>
  </conditionalFormatting>
  <conditionalFormatting sqref="I5:I9 I74:I92 I12:I15">
    <cfRule type="cellIs" dxfId="11112" priority="22910" operator="equal">
      <formula>FALSE</formula>
    </cfRule>
  </conditionalFormatting>
  <conditionalFormatting sqref="I5:I9 I74:I92 I12:I15">
    <cfRule type="cellIs" dxfId="11111" priority="22909" operator="equal">
      <formula>FALSE</formula>
    </cfRule>
  </conditionalFormatting>
  <conditionalFormatting sqref="I5:I9 I74:I92 I12:I15">
    <cfRule type="cellIs" dxfId="11110" priority="22908" operator="equal">
      <formula>FALSE</formula>
    </cfRule>
  </conditionalFormatting>
  <conditionalFormatting sqref="I5:I9 I74:I92 I12:I15">
    <cfRule type="cellIs" dxfId="11109" priority="22907" operator="equal">
      <formula>FALSE</formula>
    </cfRule>
  </conditionalFormatting>
  <conditionalFormatting sqref="I5:I9 I74:I92 I12:I15">
    <cfRule type="cellIs" dxfId="11108" priority="22906" operator="equal">
      <formula>FALSE</formula>
    </cfRule>
  </conditionalFormatting>
  <conditionalFormatting sqref="I5:I9 I74:I92 I12:I15">
    <cfRule type="cellIs" dxfId="11107" priority="22905" operator="equal">
      <formula>FALSE</formula>
    </cfRule>
  </conditionalFormatting>
  <conditionalFormatting sqref="I5:I9 I74:I92 I12:I15">
    <cfRule type="cellIs" dxfId="11106" priority="22904" operator="equal">
      <formula>FALSE</formula>
    </cfRule>
  </conditionalFormatting>
  <conditionalFormatting sqref="I5:I9 I74:I92 I12:I15">
    <cfRule type="cellIs" dxfId="11105" priority="22903" operator="equal">
      <formula>FALSE</formula>
    </cfRule>
  </conditionalFormatting>
  <conditionalFormatting sqref="I5:I9 I74:I92 I12:I15">
    <cfRule type="cellIs" dxfId="11104" priority="22902" operator="equal">
      <formula>FALSE</formula>
    </cfRule>
  </conditionalFormatting>
  <conditionalFormatting sqref="I5:I9 I74:I92 I12:I15">
    <cfRule type="cellIs" dxfId="11103" priority="22901" operator="equal">
      <formula>FALSE</formula>
    </cfRule>
  </conditionalFormatting>
  <conditionalFormatting sqref="I5:I9 I74:I92 I12:I15">
    <cfRule type="cellIs" dxfId="11102" priority="22900" operator="equal">
      <formula>FALSE</formula>
    </cfRule>
  </conditionalFormatting>
  <conditionalFormatting sqref="I5:I9 I74:I92 I12:I15">
    <cfRule type="cellIs" dxfId="11101" priority="22899" operator="equal">
      <formula>FALSE</formula>
    </cfRule>
  </conditionalFormatting>
  <conditionalFormatting sqref="I5:I9 I74:I92 I12:I15">
    <cfRule type="cellIs" dxfId="11100" priority="22898" operator="equal">
      <formula>FALSE</formula>
    </cfRule>
  </conditionalFormatting>
  <conditionalFormatting sqref="I5:I9 I74:I92 I12:I15">
    <cfRule type="cellIs" dxfId="11099" priority="22897" operator="equal">
      <formula>FALSE</formula>
    </cfRule>
  </conditionalFormatting>
  <conditionalFormatting sqref="I5:I9 I74:I92 I12:I15">
    <cfRule type="cellIs" dxfId="11098" priority="22896" operator="equal">
      <formula>FALSE</formula>
    </cfRule>
  </conditionalFormatting>
  <conditionalFormatting sqref="I5:I9 I74:I92 I12:I15">
    <cfRule type="cellIs" dxfId="11097" priority="22895" operator="equal">
      <formula>FALSE</formula>
    </cfRule>
  </conditionalFormatting>
  <conditionalFormatting sqref="I5:I9 I74:I92 I12:I15">
    <cfRule type="cellIs" dxfId="11096" priority="22894" operator="equal">
      <formula>FALSE</formula>
    </cfRule>
  </conditionalFormatting>
  <conditionalFormatting sqref="I5:I9 I74:I92 I12:I15">
    <cfRule type="cellIs" dxfId="11095" priority="22893" operator="equal">
      <formula>FALSE</formula>
    </cfRule>
  </conditionalFormatting>
  <conditionalFormatting sqref="I5:I9 I74:I92 I12:I15">
    <cfRule type="cellIs" dxfId="11094" priority="22892" operator="equal">
      <formula>FALSE</formula>
    </cfRule>
  </conditionalFormatting>
  <conditionalFormatting sqref="I5:I9 I74:I92 I12:I15">
    <cfRule type="cellIs" dxfId="11093" priority="22891" operator="equal">
      <formula>FALSE</formula>
    </cfRule>
  </conditionalFormatting>
  <conditionalFormatting sqref="I5:I9 I74:I92 I12:I15">
    <cfRule type="cellIs" dxfId="11092" priority="22890" operator="equal">
      <formula>FALSE</formula>
    </cfRule>
  </conditionalFormatting>
  <conditionalFormatting sqref="I5:I9 I74:I92 I12:I15">
    <cfRule type="cellIs" dxfId="11091" priority="22889" operator="equal">
      <formula>FALSE</formula>
    </cfRule>
  </conditionalFormatting>
  <conditionalFormatting sqref="I5:I9 I74:I92 I12:I15">
    <cfRule type="cellIs" dxfId="11090" priority="22888" operator="equal">
      <formula>FALSE</formula>
    </cfRule>
  </conditionalFormatting>
  <conditionalFormatting sqref="I5:I9 I74:I92 I12:I15">
    <cfRule type="cellIs" dxfId="11089" priority="22887" operator="equal">
      <formula>FALSE</formula>
    </cfRule>
  </conditionalFormatting>
  <conditionalFormatting sqref="I5:I9 I74:I92 I12:I15">
    <cfRule type="cellIs" dxfId="11088" priority="22886" operator="equal">
      <formula>FALSE</formula>
    </cfRule>
  </conditionalFormatting>
  <conditionalFormatting sqref="I5:I9 I74:I92 I12:I15">
    <cfRule type="cellIs" dxfId="11087" priority="22885" operator="equal">
      <formula>FALSE</formula>
    </cfRule>
  </conditionalFormatting>
  <conditionalFormatting sqref="I5:I9 I74:I92 I12:I15">
    <cfRule type="cellIs" dxfId="11086" priority="22884" operator="equal">
      <formula>FALSE</formula>
    </cfRule>
  </conditionalFormatting>
  <conditionalFormatting sqref="I5:I9 I74:I92 I12:I15">
    <cfRule type="cellIs" dxfId="11085" priority="22883" operator="equal">
      <formula>FALSE</formula>
    </cfRule>
  </conditionalFormatting>
  <conditionalFormatting sqref="I5:I9 I74:I92 I12:I15">
    <cfRule type="cellIs" dxfId="11084" priority="22882" operator="equal">
      <formula>FALSE</formula>
    </cfRule>
  </conditionalFormatting>
  <conditionalFormatting sqref="I5:I9 I74:I92 I12:I15">
    <cfRule type="cellIs" dxfId="11083" priority="22881" operator="equal">
      <formula>FALSE</formula>
    </cfRule>
  </conditionalFormatting>
  <conditionalFormatting sqref="I5:I9 I74:I92 I12:I15">
    <cfRule type="cellIs" dxfId="11082" priority="22880" operator="equal">
      <formula>FALSE</formula>
    </cfRule>
  </conditionalFormatting>
  <conditionalFormatting sqref="I5:I9 I74:I92 I12:I15">
    <cfRule type="cellIs" dxfId="11081" priority="22879" operator="equal">
      <formula>FALSE</formula>
    </cfRule>
  </conditionalFormatting>
  <conditionalFormatting sqref="I5:I9 I74:I92 I12:I15">
    <cfRule type="cellIs" dxfId="11080" priority="22878" operator="equal">
      <formula>FALSE</formula>
    </cfRule>
  </conditionalFormatting>
  <conditionalFormatting sqref="I5:I9 I74:I92 I12:I15">
    <cfRule type="cellIs" dxfId="11079" priority="22877" operator="equal">
      <formula>FALSE</formula>
    </cfRule>
  </conditionalFormatting>
  <conditionalFormatting sqref="I5:I9 I74:I92 I12:I15">
    <cfRule type="cellIs" dxfId="11078" priority="22876" operator="equal">
      <formula>FALSE</formula>
    </cfRule>
  </conditionalFormatting>
  <conditionalFormatting sqref="I5:I9 I74:I92 I12:I15">
    <cfRule type="cellIs" dxfId="11077" priority="22875" operator="equal">
      <formula>FALSE</formula>
    </cfRule>
  </conditionalFormatting>
  <conditionalFormatting sqref="I5:I9 I74:I92 I12:I15">
    <cfRule type="cellIs" dxfId="11076" priority="22874" operator="equal">
      <formula>FALSE</formula>
    </cfRule>
  </conditionalFormatting>
  <conditionalFormatting sqref="I5:I9 I74:I92 I12:I15">
    <cfRule type="cellIs" dxfId="11075" priority="22873" operator="equal">
      <formula>FALSE</formula>
    </cfRule>
  </conditionalFormatting>
  <conditionalFormatting sqref="I5:I9 I74:I92 I12:I15">
    <cfRule type="cellIs" dxfId="11074" priority="22872" operator="equal">
      <formula>FALSE</formula>
    </cfRule>
  </conditionalFormatting>
  <conditionalFormatting sqref="I5:I9 I74:I92 I12:I15">
    <cfRule type="cellIs" dxfId="11073" priority="22871" operator="equal">
      <formula>FALSE</formula>
    </cfRule>
  </conditionalFormatting>
  <conditionalFormatting sqref="I5:I9 I74:I92 I12:I15">
    <cfRule type="cellIs" dxfId="11072" priority="22870" operator="equal">
      <formula>FALSE</formula>
    </cfRule>
  </conditionalFormatting>
  <conditionalFormatting sqref="I5:I9 I74:I92 I12:I15">
    <cfRule type="cellIs" dxfId="11071" priority="22869" operator="equal">
      <formula>FALSE</formula>
    </cfRule>
  </conditionalFormatting>
  <conditionalFormatting sqref="I5:I9 I74:I92 I12:I15">
    <cfRule type="cellIs" dxfId="11070" priority="22868" operator="equal">
      <formula>FALSE</formula>
    </cfRule>
  </conditionalFormatting>
  <conditionalFormatting sqref="I5:I9 I74:I92 I12:I15">
    <cfRule type="cellIs" dxfId="11069" priority="22867" operator="equal">
      <formula>FALSE</formula>
    </cfRule>
  </conditionalFormatting>
  <conditionalFormatting sqref="I5:I9 I74:I92 I12:I15">
    <cfRule type="cellIs" dxfId="11068" priority="22866" operator="equal">
      <formula>FALSE</formula>
    </cfRule>
  </conditionalFormatting>
  <conditionalFormatting sqref="I5:I9 I74:I92 I12:I15">
    <cfRule type="cellIs" dxfId="11067" priority="22865" operator="equal">
      <formula>FALSE</formula>
    </cfRule>
  </conditionalFormatting>
  <conditionalFormatting sqref="I5:I9 I74:I92 I12:I15">
    <cfRule type="cellIs" dxfId="11066" priority="22864" operator="equal">
      <formula>FALSE</formula>
    </cfRule>
  </conditionalFormatting>
  <conditionalFormatting sqref="I5:I9 I74:I92 I12:I15">
    <cfRule type="cellIs" dxfId="11065" priority="22863" operator="equal">
      <formula>FALSE</formula>
    </cfRule>
  </conditionalFormatting>
  <conditionalFormatting sqref="I5:I9 I74:I92 I12:I15">
    <cfRule type="cellIs" dxfId="11064" priority="22862" operator="equal">
      <formula>FALSE</formula>
    </cfRule>
  </conditionalFormatting>
  <conditionalFormatting sqref="I5:I9 I74:I92 I12:I15">
    <cfRule type="cellIs" dxfId="11063" priority="22861" operator="equal">
      <formula>FALSE</formula>
    </cfRule>
  </conditionalFormatting>
  <conditionalFormatting sqref="I5:I9 I74:I92 I12:I15">
    <cfRule type="cellIs" dxfId="11062" priority="22860" operator="equal">
      <formula>FALSE</formula>
    </cfRule>
  </conditionalFormatting>
  <conditionalFormatting sqref="I5:I9 I74:I92 I12:I15">
    <cfRule type="cellIs" dxfId="11061" priority="22859" operator="equal">
      <formula>FALSE</formula>
    </cfRule>
  </conditionalFormatting>
  <conditionalFormatting sqref="I5:I9 I74:I92 I12:I15">
    <cfRule type="cellIs" dxfId="11060" priority="22858" operator="equal">
      <formula>FALSE</formula>
    </cfRule>
  </conditionalFormatting>
  <conditionalFormatting sqref="I5:I9 I74:I92 I12:I15">
    <cfRule type="cellIs" dxfId="11059" priority="22857" operator="equal">
      <formula>FALSE</formula>
    </cfRule>
  </conditionalFormatting>
  <conditionalFormatting sqref="I5:I9 I74:I92 I12:I15">
    <cfRule type="cellIs" dxfId="11058" priority="22856" operator="equal">
      <formula>FALSE</formula>
    </cfRule>
  </conditionalFormatting>
  <conditionalFormatting sqref="I5:I9 I74:I92 I12:I15">
    <cfRule type="cellIs" dxfId="11057" priority="22855" operator="equal">
      <formula>FALSE</formula>
    </cfRule>
  </conditionalFormatting>
  <conditionalFormatting sqref="I5:I9 I74:I92 I12:I15">
    <cfRule type="cellIs" dxfId="11056" priority="22854" operator="equal">
      <formula>FALSE</formula>
    </cfRule>
  </conditionalFormatting>
  <conditionalFormatting sqref="I5:I9 I74:I92 I12:I15">
    <cfRule type="cellIs" dxfId="11055" priority="22853" operator="equal">
      <formula>FALSE</formula>
    </cfRule>
  </conditionalFormatting>
  <conditionalFormatting sqref="I5:I9 I74:I92 I12:I15">
    <cfRule type="cellIs" dxfId="11054" priority="22852" operator="equal">
      <formula>FALSE</formula>
    </cfRule>
  </conditionalFormatting>
  <conditionalFormatting sqref="I5:I9 I74:I92 I12:I15">
    <cfRule type="cellIs" dxfId="11053" priority="22851" operator="equal">
      <formula>FALSE</formula>
    </cfRule>
  </conditionalFormatting>
  <conditionalFormatting sqref="I5:I9 I74:I92 I12:I15">
    <cfRule type="cellIs" dxfId="11052" priority="22850" operator="equal">
      <formula>FALSE</formula>
    </cfRule>
  </conditionalFormatting>
  <conditionalFormatting sqref="I5:I9 I74:I92 I12:I15">
    <cfRule type="cellIs" dxfId="11051" priority="22849" operator="equal">
      <formula>FALSE</formula>
    </cfRule>
  </conditionalFormatting>
  <conditionalFormatting sqref="I5:I9 I74:I92 I12:I15">
    <cfRule type="cellIs" dxfId="11050" priority="22848" operator="equal">
      <formula>FALSE</formula>
    </cfRule>
  </conditionalFormatting>
  <conditionalFormatting sqref="I5:I9 I74:I92 I12:I15">
    <cfRule type="cellIs" dxfId="11049" priority="22847" operator="equal">
      <formula>FALSE</formula>
    </cfRule>
  </conditionalFormatting>
  <conditionalFormatting sqref="I5:I9 I74:I92 I12:I15">
    <cfRule type="cellIs" dxfId="11048" priority="22846" operator="equal">
      <formula>FALSE</formula>
    </cfRule>
  </conditionalFormatting>
  <conditionalFormatting sqref="I5:I9 I74:I92 I12:I15">
    <cfRule type="cellIs" dxfId="11047" priority="22845" operator="equal">
      <formula>FALSE</formula>
    </cfRule>
  </conditionalFormatting>
  <conditionalFormatting sqref="I5:I9 I74:I92 I12:I15">
    <cfRule type="cellIs" dxfId="11046" priority="22844" operator="equal">
      <formula>FALSE</formula>
    </cfRule>
  </conditionalFormatting>
  <conditionalFormatting sqref="I5:I9 I74:I92 I12:I15">
    <cfRule type="cellIs" dxfId="11045" priority="22843" operator="equal">
      <formula>FALSE</formula>
    </cfRule>
  </conditionalFormatting>
  <conditionalFormatting sqref="I5:I9 I74:I92 I12:I15">
    <cfRule type="cellIs" dxfId="11044" priority="22842" operator="equal">
      <formula>FALSE</formula>
    </cfRule>
  </conditionalFormatting>
  <conditionalFormatting sqref="I5:I9 I74:I92 I12:I15">
    <cfRule type="cellIs" dxfId="11043" priority="22841" operator="equal">
      <formula>FALSE</formula>
    </cfRule>
  </conditionalFormatting>
  <conditionalFormatting sqref="I5:I9 I74:I92 I12:I15">
    <cfRule type="cellIs" dxfId="11042" priority="22840" operator="equal">
      <formula>FALSE</formula>
    </cfRule>
  </conditionalFormatting>
  <conditionalFormatting sqref="I5:I9 I74:I92 I12:I15">
    <cfRule type="cellIs" dxfId="11041" priority="22839" operator="equal">
      <formula>FALSE</formula>
    </cfRule>
  </conditionalFormatting>
  <conditionalFormatting sqref="I5:I9 I74:I92 I12:I15">
    <cfRule type="cellIs" dxfId="11040" priority="22838" operator="equal">
      <formula>FALSE</formula>
    </cfRule>
  </conditionalFormatting>
  <conditionalFormatting sqref="I5:I9 I74:I92 I12:I15">
    <cfRule type="cellIs" dxfId="11039" priority="22837" operator="equal">
      <formula>FALSE</formula>
    </cfRule>
  </conditionalFormatting>
  <conditionalFormatting sqref="I5:I9 I74:I92 I12:I15">
    <cfRule type="cellIs" dxfId="11038" priority="22836" operator="equal">
      <formula>FALSE</formula>
    </cfRule>
  </conditionalFormatting>
  <conditionalFormatting sqref="I5:I9 I74:I92 I12:I15">
    <cfRule type="cellIs" dxfId="11037" priority="22835" operator="equal">
      <formula>FALSE</formula>
    </cfRule>
  </conditionalFormatting>
  <conditionalFormatting sqref="I5:I9 I74:I92 I12:I15">
    <cfRule type="cellIs" dxfId="11036" priority="22834" operator="equal">
      <formula>FALSE</formula>
    </cfRule>
  </conditionalFormatting>
  <conditionalFormatting sqref="I5:I9 I74:I92 I12:I15">
    <cfRule type="cellIs" dxfId="11035" priority="22833" operator="equal">
      <formula>FALSE</formula>
    </cfRule>
  </conditionalFormatting>
  <conditionalFormatting sqref="I5:I9 I74:I92 I12:I15">
    <cfRule type="cellIs" dxfId="11034" priority="22832" operator="equal">
      <formula>FALSE</formula>
    </cfRule>
  </conditionalFormatting>
  <conditionalFormatting sqref="I5:I9 I74:I92 I12:I15">
    <cfRule type="cellIs" dxfId="11033" priority="22831" operator="equal">
      <formula>FALSE</formula>
    </cfRule>
  </conditionalFormatting>
  <conditionalFormatting sqref="I5:I9 I74:I92 I12:I15">
    <cfRule type="cellIs" dxfId="11032" priority="22830" operator="equal">
      <formula>FALSE</formula>
    </cfRule>
  </conditionalFormatting>
  <conditionalFormatting sqref="I5:I9 I74:I92 I12:I15">
    <cfRule type="cellIs" dxfId="11031" priority="22829" operator="equal">
      <formula>FALSE</formula>
    </cfRule>
  </conditionalFormatting>
  <conditionalFormatting sqref="I5:I9 I74:I92 I12:I15">
    <cfRule type="cellIs" dxfId="11030" priority="22828" operator="equal">
      <formula>FALSE</formula>
    </cfRule>
  </conditionalFormatting>
  <conditionalFormatting sqref="I5:I9 I74:I92 I12:I15">
    <cfRule type="cellIs" dxfId="11029" priority="22827" operator="equal">
      <formula>FALSE</formula>
    </cfRule>
  </conditionalFormatting>
  <conditionalFormatting sqref="I5:I9 I74:I92 I12:I15">
    <cfRule type="cellIs" dxfId="11028" priority="22826" operator="equal">
      <formula>FALSE</formula>
    </cfRule>
  </conditionalFormatting>
  <conditionalFormatting sqref="I5:I9 I74:I92 I12:I15">
    <cfRule type="cellIs" dxfId="11027" priority="22825" operator="equal">
      <formula>FALSE</formula>
    </cfRule>
  </conditionalFormatting>
  <conditionalFormatting sqref="I5:I9 I74:I92 I12:I15">
    <cfRule type="cellIs" dxfId="11026" priority="22824" operator="equal">
      <formula>FALSE</formula>
    </cfRule>
  </conditionalFormatting>
  <conditionalFormatting sqref="I5:I9 I74:I92 I12:I15">
    <cfRule type="cellIs" dxfId="11025" priority="22823" operator="equal">
      <formula>FALSE</formula>
    </cfRule>
  </conditionalFormatting>
  <conditionalFormatting sqref="I5:I9 I74:I92 I12:I15">
    <cfRule type="cellIs" dxfId="11024" priority="22822" operator="equal">
      <formula>FALSE</formula>
    </cfRule>
  </conditionalFormatting>
  <conditionalFormatting sqref="I5:I9 I74:I92 I12:I15">
    <cfRule type="cellIs" dxfId="11023" priority="22821" operator="equal">
      <formula>FALSE</formula>
    </cfRule>
  </conditionalFormatting>
  <conditionalFormatting sqref="I5:I9 I74:I92 I12:I15">
    <cfRule type="cellIs" dxfId="11022" priority="22820" operator="equal">
      <formula>FALSE</formula>
    </cfRule>
  </conditionalFormatting>
  <conditionalFormatting sqref="I5:I9 I74:I92 I12:I15">
    <cfRule type="cellIs" dxfId="11021" priority="22819" operator="equal">
      <formula>FALSE</formula>
    </cfRule>
  </conditionalFormatting>
  <conditionalFormatting sqref="I5:I9 I74:I92 I12:I15">
    <cfRule type="cellIs" dxfId="11020" priority="22818" operator="equal">
      <formula>FALSE</formula>
    </cfRule>
  </conditionalFormatting>
  <conditionalFormatting sqref="I5:I9 I74:I92 I12:I15">
    <cfRule type="cellIs" dxfId="11019" priority="22817" operator="equal">
      <formula>FALSE</formula>
    </cfRule>
  </conditionalFormatting>
  <conditionalFormatting sqref="I5:I9 I74:I92 I12:I15">
    <cfRule type="cellIs" dxfId="11018" priority="22816" operator="equal">
      <formula>FALSE</formula>
    </cfRule>
  </conditionalFormatting>
  <conditionalFormatting sqref="I5:I9 I74:I92 I12:I15">
    <cfRule type="cellIs" dxfId="11017" priority="22815" operator="equal">
      <formula>FALSE</formula>
    </cfRule>
  </conditionalFormatting>
  <conditionalFormatting sqref="I5:I9 I74:I92 I12:I15">
    <cfRule type="cellIs" dxfId="11016" priority="22814" operator="equal">
      <formula>FALSE</formula>
    </cfRule>
  </conditionalFormatting>
  <conditionalFormatting sqref="I5:I9 I74:I92 I12:I15">
    <cfRule type="cellIs" dxfId="11015" priority="22813" operator="equal">
      <formula>FALSE</formula>
    </cfRule>
  </conditionalFormatting>
  <conditionalFormatting sqref="I5:I9 I74:I92 I12:I15">
    <cfRule type="cellIs" dxfId="11014" priority="22812" operator="equal">
      <formula>FALSE</formula>
    </cfRule>
  </conditionalFormatting>
  <conditionalFormatting sqref="I5:I9 I74:I92 I12:I15">
    <cfRule type="cellIs" dxfId="11013" priority="22811" operator="equal">
      <formula>FALSE</formula>
    </cfRule>
  </conditionalFormatting>
  <conditionalFormatting sqref="I5:I9 I74:I92 I12:I15">
    <cfRule type="cellIs" dxfId="11012" priority="22810" operator="equal">
      <formula>FALSE</formula>
    </cfRule>
  </conditionalFormatting>
  <conditionalFormatting sqref="I5:I9 I74:I92 I12:I15">
    <cfRule type="cellIs" dxfId="11011" priority="22809" operator="equal">
      <formula>FALSE</formula>
    </cfRule>
  </conditionalFormatting>
  <conditionalFormatting sqref="I5:I9 I74:I92 I12:I15">
    <cfRule type="cellIs" dxfId="11010" priority="22808" operator="equal">
      <formula>FALSE</formula>
    </cfRule>
  </conditionalFormatting>
  <conditionalFormatting sqref="I5:I9 I74:I92 I12:I15">
    <cfRule type="cellIs" dxfId="11009" priority="22807" operator="equal">
      <formula>FALSE</formula>
    </cfRule>
  </conditionalFormatting>
  <conditionalFormatting sqref="I5:I9 I74:I92 I12:I15">
    <cfRule type="cellIs" dxfId="11008" priority="22806" operator="equal">
      <formula>FALSE</formula>
    </cfRule>
  </conditionalFormatting>
  <conditionalFormatting sqref="I5:I9 I74:I92 I12:I15">
    <cfRule type="cellIs" dxfId="11007" priority="22805" operator="equal">
      <formula>FALSE</formula>
    </cfRule>
  </conditionalFormatting>
  <conditionalFormatting sqref="I5:I9 I74:I92 I12:I15">
    <cfRule type="cellIs" dxfId="11006" priority="22804" operator="equal">
      <formula>FALSE</formula>
    </cfRule>
  </conditionalFormatting>
  <conditionalFormatting sqref="I5:I9 I74:I92 I12:I15">
    <cfRule type="cellIs" dxfId="11005" priority="22803" operator="equal">
      <formula>FALSE</formula>
    </cfRule>
  </conditionalFormatting>
  <conditionalFormatting sqref="I5:I9 I74:I92 I12:I15">
    <cfRule type="cellIs" dxfId="11004" priority="22802" operator="equal">
      <formula>FALSE</formula>
    </cfRule>
  </conditionalFormatting>
  <conditionalFormatting sqref="I5:I9 I74:I92 I12:I15">
    <cfRule type="cellIs" dxfId="11003" priority="22801" operator="equal">
      <formula>FALSE</formula>
    </cfRule>
  </conditionalFormatting>
  <conditionalFormatting sqref="I5:I9 I74:I92 I12:I15">
    <cfRule type="cellIs" dxfId="11002" priority="22800" operator="equal">
      <formula>FALSE</formula>
    </cfRule>
  </conditionalFormatting>
  <conditionalFormatting sqref="I5:I9 I74:I92 I12:I15">
    <cfRule type="cellIs" dxfId="11001" priority="22799" operator="equal">
      <formula>FALSE</formula>
    </cfRule>
  </conditionalFormatting>
  <conditionalFormatting sqref="I5:I9 I74:I92 I12:I15">
    <cfRule type="cellIs" dxfId="11000" priority="22798" operator="equal">
      <formula>FALSE</formula>
    </cfRule>
  </conditionalFormatting>
  <conditionalFormatting sqref="I5:I9 I74:I92 I12:I15">
    <cfRule type="cellIs" dxfId="10999" priority="22797" operator="equal">
      <formula>FALSE</formula>
    </cfRule>
  </conditionalFormatting>
  <conditionalFormatting sqref="I5:I9 I74:I92 I12:I15">
    <cfRule type="cellIs" dxfId="10998" priority="22796" operator="equal">
      <formula>FALSE</formula>
    </cfRule>
  </conditionalFormatting>
  <conditionalFormatting sqref="I5:I9 I74:I92 I12:I15">
    <cfRule type="cellIs" dxfId="10997" priority="22795" operator="equal">
      <formula>FALSE</formula>
    </cfRule>
  </conditionalFormatting>
  <conditionalFormatting sqref="I5:I9 I74:I92 I12:I15">
    <cfRule type="cellIs" dxfId="10996" priority="22794" operator="equal">
      <formula>FALSE</formula>
    </cfRule>
  </conditionalFormatting>
  <conditionalFormatting sqref="I5:I9 I74:I92 I12:I15">
    <cfRule type="cellIs" dxfId="10995" priority="22793" operator="equal">
      <formula>FALSE</formula>
    </cfRule>
  </conditionalFormatting>
  <conditionalFormatting sqref="I5:I9 I74:I92 I12:I15">
    <cfRule type="cellIs" dxfId="10994" priority="22792" operator="equal">
      <formula>FALSE</formula>
    </cfRule>
  </conditionalFormatting>
  <conditionalFormatting sqref="I5:I9 I74:I92 I12:I15">
    <cfRule type="cellIs" dxfId="10993" priority="22791" operator="equal">
      <formula>FALSE</formula>
    </cfRule>
  </conditionalFormatting>
  <conditionalFormatting sqref="I5:I9 I74:I92 I12:I15">
    <cfRule type="cellIs" dxfId="10992" priority="22790" operator="equal">
      <formula>FALSE</formula>
    </cfRule>
  </conditionalFormatting>
  <conditionalFormatting sqref="I5:I9 I74:I92 I12:I15">
    <cfRule type="cellIs" dxfId="10991" priority="22789" operator="equal">
      <formula>FALSE</formula>
    </cfRule>
  </conditionalFormatting>
  <conditionalFormatting sqref="I5:I9 I74:I92 I12:I15">
    <cfRule type="cellIs" dxfId="10990" priority="22788" operator="equal">
      <formula>FALSE</formula>
    </cfRule>
  </conditionalFormatting>
  <conditionalFormatting sqref="I5:I9 I74:I92 I12:I15">
    <cfRule type="cellIs" dxfId="10989" priority="22787" operator="equal">
      <formula>FALSE</formula>
    </cfRule>
  </conditionalFormatting>
  <conditionalFormatting sqref="I5:I9 I74:I92 I12:I15">
    <cfRule type="cellIs" dxfId="10988" priority="22786" operator="equal">
      <formula>FALSE</formula>
    </cfRule>
  </conditionalFormatting>
  <conditionalFormatting sqref="I5:I9 I74:I92 I12:I15">
    <cfRule type="cellIs" dxfId="10987" priority="22785" operator="equal">
      <formula>FALSE</formula>
    </cfRule>
  </conditionalFormatting>
  <conditionalFormatting sqref="I5:I9 I74:I92 I12:I15">
    <cfRule type="cellIs" dxfId="10986" priority="22784" operator="equal">
      <formula>FALSE</formula>
    </cfRule>
  </conditionalFormatting>
  <conditionalFormatting sqref="I5:I9 I74:I92 I12:I15">
    <cfRule type="cellIs" dxfId="10985" priority="22783" operator="equal">
      <formula>FALSE</formula>
    </cfRule>
  </conditionalFormatting>
  <conditionalFormatting sqref="I5:I9 I74:I92 I12:I15">
    <cfRule type="cellIs" dxfId="10984" priority="22782" operator="equal">
      <formula>FALSE</formula>
    </cfRule>
  </conditionalFormatting>
  <conditionalFormatting sqref="I5:I9 I74:I92 I12:I15">
    <cfRule type="cellIs" dxfId="10983" priority="22781" operator="equal">
      <formula>FALSE</formula>
    </cfRule>
  </conditionalFormatting>
  <conditionalFormatting sqref="I5:I9 I74:I92 I12:I15">
    <cfRule type="cellIs" dxfId="10982" priority="22780" operator="equal">
      <formula>FALSE</formula>
    </cfRule>
  </conditionalFormatting>
  <conditionalFormatting sqref="I5:I9 I74:I92 I12:I15">
    <cfRule type="cellIs" dxfId="10981" priority="22779" operator="equal">
      <formula>FALSE</formula>
    </cfRule>
  </conditionalFormatting>
  <conditionalFormatting sqref="I5:I9 I74:I92 I12:I15">
    <cfRule type="cellIs" dxfId="10980" priority="22778" operator="equal">
      <formula>FALSE</formula>
    </cfRule>
  </conditionalFormatting>
  <conditionalFormatting sqref="I5:I9 I74:I92 I12:I15">
    <cfRule type="cellIs" dxfId="10979" priority="22777" operator="equal">
      <formula>FALSE</formula>
    </cfRule>
  </conditionalFormatting>
  <conditionalFormatting sqref="I5:I9 I74:I92 I12:I15">
    <cfRule type="cellIs" dxfId="10978" priority="22776" operator="equal">
      <formula>FALSE</formula>
    </cfRule>
  </conditionalFormatting>
  <conditionalFormatting sqref="I5:I9 I74:I92 I12:I15">
    <cfRule type="cellIs" dxfId="10977" priority="22775" operator="equal">
      <formula>FALSE</formula>
    </cfRule>
  </conditionalFormatting>
  <conditionalFormatting sqref="I5:I9 I74:I92 I12:I15">
    <cfRule type="cellIs" dxfId="10976" priority="22774" operator="equal">
      <formula>FALSE</formula>
    </cfRule>
  </conditionalFormatting>
  <conditionalFormatting sqref="I5:I9 I74:I92 I12:I15">
    <cfRule type="cellIs" dxfId="10975" priority="22773" operator="equal">
      <formula>FALSE</formula>
    </cfRule>
  </conditionalFormatting>
  <conditionalFormatting sqref="I5:I9 I74:I92 I12:I15">
    <cfRule type="cellIs" dxfId="10974" priority="22772" operator="equal">
      <formula>FALSE</formula>
    </cfRule>
  </conditionalFormatting>
  <conditionalFormatting sqref="I5:I9 I74:I92 I12:I15">
    <cfRule type="cellIs" dxfId="10973" priority="22771" operator="equal">
      <formula>FALSE</formula>
    </cfRule>
  </conditionalFormatting>
  <conditionalFormatting sqref="I5:I9 I74:I92 I12:I15">
    <cfRule type="cellIs" dxfId="10972" priority="22770" operator="equal">
      <formula>FALSE</formula>
    </cfRule>
  </conditionalFormatting>
  <conditionalFormatting sqref="I5:I9 I74:I92 I12:I15">
    <cfRule type="cellIs" dxfId="10971" priority="22769" operator="equal">
      <formula>FALSE</formula>
    </cfRule>
  </conditionalFormatting>
  <conditionalFormatting sqref="I5:I9 I74:I92 I12:I15">
    <cfRule type="cellIs" dxfId="10970" priority="22768" operator="equal">
      <formula>FALSE</formula>
    </cfRule>
  </conditionalFormatting>
  <conditionalFormatting sqref="I5:I9 I74:I92 I12:I15">
    <cfRule type="cellIs" dxfId="10969" priority="22767" operator="equal">
      <formula>FALSE</formula>
    </cfRule>
  </conditionalFormatting>
  <conditionalFormatting sqref="I5:I9 I74:I92 I12:I15">
    <cfRule type="cellIs" dxfId="10968" priority="22766" operator="equal">
      <formula>FALSE</formula>
    </cfRule>
  </conditionalFormatting>
  <conditionalFormatting sqref="I5:I9 I74:I92 I12:I15">
    <cfRule type="cellIs" dxfId="10967" priority="22765" operator="equal">
      <formula>FALSE</formula>
    </cfRule>
  </conditionalFormatting>
  <conditionalFormatting sqref="I5:I9 I74:I92 I12:I15">
    <cfRule type="cellIs" dxfId="10966" priority="22764" operator="equal">
      <formula>FALSE</formula>
    </cfRule>
  </conditionalFormatting>
  <conditionalFormatting sqref="I5:I9 I74:I92 I12:I15">
    <cfRule type="cellIs" dxfId="10965" priority="22763" operator="equal">
      <formula>FALSE</formula>
    </cfRule>
  </conditionalFormatting>
  <conditionalFormatting sqref="I5:I9 I74:I92 I12:I15">
    <cfRule type="cellIs" dxfId="10964" priority="22762" operator="equal">
      <formula>FALSE</formula>
    </cfRule>
  </conditionalFormatting>
  <conditionalFormatting sqref="I5:I9 I74:I92 I12:I15">
    <cfRule type="cellIs" dxfId="10963" priority="22761" operator="equal">
      <formula>FALSE</formula>
    </cfRule>
  </conditionalFormatting>
  <conditionalFormatting sqref="I5:I9 I74:I92 I12:I15">
    <cfRule type="cellIs" dxfId="10962" priority="22760" operator="equal">
      <formula>FALSE</formula>
    </cfRule>
  </conditionalFormatting>
  <conditionalFormatting sqref="I5:I9 I74:I92 I12:I15">
    <cfRule type="cellIs" dxfId="10961" priority="22759" operator="equal">
      <formula>FALSE</formula>
    </cfRule>
  </conditionalFormatting>
  <conditionalFormatting sqref="I5:I9 I74:I92 I12:I15">
    <cfRule type="cellIs" dxfId="10960" priority="22758" operator="equal">
      <formula>FALSE</formula>
    </cfRule>
  </conditionalFormatting>
  <conditionalFormatting sqref="I5:I9 I74:I92 I12:I15">
    <cfRule type="cellIs" dxfId="10959" priority="22757" operator="equal">
      <formula>FALSE</formula>
    </cfRule>
  </conditionalFormatting>
  <conditionalFormatting sqref="I5:I9 I74:I92 I12:I15">
    <cfRule type="cellIs" dxfId="10958" priority="22756" operator="equal">
      <formula>FALSE</formula>
    </cfRule>
  </conditionalFormatting>
  <conditionalFormatting sqref="I5:I9 I74:I92 I12:I15">
    <cfRule type="cellIs" dxfId="10957" priority="22755" operator="equal">
      <formula>FALSE</formula>
    </cfRule>
  </conditionalFormatting>
  <conditionalFormatting sqref="I5:I9 I74:I92 I12:I15">
    <cfRule type="cellIs" dxfId="10956" priority="22754" operator="equal">
      <formula>FALSE</formula>
    </cfRule>
  </conditionalFormatting>
  <conditionalFormatting sqref="I5:I9 I74:I92 I12:I15">
    <cfRule type="cellIs" dxfId="10955" priority="22753" operator="equal">
      <formula>FALSE</formula>
    </cfRule>
  </conditionalFormatting>
  <conditionalFormatting sqref="I5:I9 I74:I92 I12:I15">
    <cfRule type="cellIs" dxfId="10954" priority="22752" operator="equal">
      <formula>FALSE</formula>
    </cfRule>
  </conditionalFormatting>
  <conditionalFormatting sqref="I5:I9 I74:I92 I12:I15">
    <cfRule type="cellIs" dxfId="10953" priority="22751" operator="equal">
      <formula>FALSE</formula>
    </cfRule>
  </conditionalFormatting>
  <conditionalFormatting sqref="I5:I9 I74:I92 I12:I15">
    <cfRule type="cellIs" dxfId="10952" priority="22750" operator="equal">
      <formula>FALSE</formula>
    </cfRule>
  </conditionalFormatting>
  <conditionalFormatting sqref="I5:I9 I74:I92 I12:I15">
    <cfRule type="cellIs" dxfId="10951" priority="22749" operator="equal">
      <formula>FALSE</formula>
    </cfRule>
  </conditionalFormatting>
  <conditionalFormatting sqref="I5:I9 I74:I92 I12:I15">
    <cfRule type="cellIs" dxfId="10950" priority="22748" operator="equal">
      <formula>FALSE</formula>
    </cfRule>
  </conditionalFormatting>
  <conditionalFormatting sqref="I5:I9 I74:I92 I12:I15">
    <cfRule type="cellIs" dxfId="10949" priority="22747" operator="equal">
      <formula>FALSE</formula>
    </cfRule>
  </conditionalFormatting>
  <conditionalFormatting sqref="I5:I9 I74:I92 I12:I15">
    <cfRule type="cellIs" dxfId="10948" priority="22746" operator="equal">
      <formula>FALSE</formula>
    </cfRule>
  </conditionalFormatting>
  <conditionalFormatting sqref="I5:I9 I74:I92 I12:I15">
    <cfRule type="cellIs" dxfId="10947" priority="22745" operator="equal">
      <formula>FALSE</formula>
    </cfRule>
  </conditionalFormatting>
  <conditionalFormatting sqref="I5:I9 I74:I92 I12:I15">
    <cfRule type="cellIs" dxfId="10946" priority="22744" operator="equal">
      <formula>FALSE</formula>
    </cfRule>
  </conditionalFormatting>
  <conditionalFormatting sqref="I5:I9 I74:I92 I12:I15">
    <cfRule type="cellIs" dxfId="10945" priority="22743" operator="equal">
      <formula>FALSE</formula>
    </cfRule>
  </conditionalFormatting>
  <conditionalFormatting sqref="I5:I9 I74:I92 I12:I15">
    <cfRule type="cellIs" dxfId="10944" priority="22742" operator="equal">
      <formula>FALSE</formula>
    </cfRule>
  </conditionalFormatting>
  <conditionalFormatting sqref="I5:I9 I74:I92 I12:I15">
    <cfRule type="cellIs" dxfId="10943" priority="22741" operator="equal">
      <formula>FALSE</formula>
    </cfRule>
  </conditionalFormatting>
  <conditionalFormatting sqref="I5:I9 I74:I92 I12:I15">
    <cfRule type="cellIs" dxfId="10942" priority="22740" operator="equal">
      <formula>FALSE</formula>
    </cfRule>
  </conditionalFormatting>
  <conditionalFormatting sqref="I5:I9 I74:I92 I12:I15">
    <cfRule type="cellIs" dxfId="10941" priority="22739" operator="equal">
      <formula>FALSE</formula>
    </cfRule>
  </conditionalFormatting>
  <conditionalFormatting sqref="I5:I9 I74:I92 I12:I15">
    <cfRule type="cellIs" dxfId="10940" priority="22738" operator="equal">
      <formula>FALSE</formula>
    </cfRule>
  </conditionalFormatting>
  <conditionalFormatting sqref="I5:I9 I74:I92 I12:I15">
    <cfRule type="cellIs" dxfId="10939" priority="22737" operator="equal">
      <formula>FALSE</formula>
    </cfRule>
  </conditionalFormatting>
  <conditionalFormatting sqref="I5:I9 I74:I92 I12:I15">
    <cfRule type="cellIs" dxfId="10938" priority="22736" operator="equal">
      <formula>FALSE</formula>
    </cfRule>
  </conditionalFormatting>
  <conditionalFormatting sqref="I5:I9 I74:I92 I12:I15">
    <cfRule type="cellIs" dxfId="10937" priority="22735" operator="equal">
      <formula>FALSE</formula>
    </cfRule>
  </conditionalFormatting>
  <conditionalFormatting sqref="I5:I9 I74:I92 I12:I15">
    <cfRule type="cellIs" dxfId="10936" priority="22734" operator="equal">
      <formula>FALSE</formula>
    </cfRule>
  </conditionalFormatting>
  <conditionalFormatting sqref="I5:I9 I74:I92 I12:I15">
    <cfRule type="cellIs" dxfId="10935" priority="22733" operator="equal">
      <formula>FALSE</formula>
    </cfRule>
  </conditionalFormatting>
  <conditionalFormatting sqref="I5:I9 I74:I92 I12:I15">
    <cfRule type="cellIs" dxfId="10934" priority="22732" operator="equal">
      <formula>FALSE</formula>
    </cfRule>
  </conditionalFormatting>
  <conditionalFormatting sqref="I5:I9 I74:I92 I12:I15">
    <cfRule type="cellIs" dxfId="10933" priority="22731" operator="equal">
      <formula>FALSE</formula>
    </cfRule>
  </conditionalFormatting>
  <conditionalFormatting sqref="I5:I9 I74:I92 I12:I15">
    <cfRule type="cellIs" dxfId="10932" priority="22730" operator="equal">
      <formula>FALSE</formula>
    </cfRule>
  </conditionalFormatting>
  <conditionalFormatting sqref="I5:I9 I74:I92 I12:I15">
    <cfRule type="cellIs" dxfId="10931" priority="22729" operator="equal">
      <formula>FALSE</formula>
    </cfRule>
  </conditionalFormatting>
  <conditionalFormatting sqref="I5:I9 I74:I92 I12:I15">
    <cfRule type="cellIs" dxfId="10930" priority="22728" operator="equal">
      <formula>FALSE</formula>
    </cfRule>
  </conditionalFormatting>
  <conditionalFormatting sqref="I5:I9 I74:I92 I12:I15">
    <cfRule type="cellIs" dxfId="10929" priority="22727" operator="equal">
      <formula>FALSE</formula>
    </cfRule>
  </conditionalFormatting>
  <conditionalFormatting sqref="I5:I9 I74:I92 I12:I15">
    <cfRule type="cellIs" dxfId="10928" priority="22726" operator="equal">
      <formula>FALSE</formula>
    </cfRule>
  </conditionalFormatting>
  <conditionalFormatting sqref="I5:I9 I74:I92 I12:I15">
    <cfRule type="cellIs" dxfId="10927" priority="22725" operator="equal">
      <formula>FALSE</formula>
    </cfRule>
  </conditionalFormatting>
  <conditionalFormatting sqref="I5:I9 I74:I92 I12:I15">
    <cfRule type="cellIs" dxfId="10926" priority="22724" operator="equal">
      <formula>FALSE</formula>
    </cfRule>
  </conditionalFormatting>
  <conditionalFormatting sqref="I5:I9 I74:I92 I12:I15">
    <cfRule type="cellIs" dxfId="10925" priority="22723" operator="equal">
      <formula>FALSE</formula>
    </cfRule>
  </conditionalFormatting>
  <conditionalFormatting sqref="I5:I9 I74:I92 I12:I15">
    <cfRule type="cellIs" dxfId="10924" priority="22722" operator="equal">
      <formula>FALSE</formula>
    </cfRule>
  </conditionalFormatting>
  <conditionalFormatting sqref="I5:I9 I74:I92 I12:I15">
    <cfRule type="cellIs" dxfId="10923" priority="22721" operator="equal">
      <formula>FALSE</formula>
    </cfRule>
  </conditionalFormatting>
  <conditionalFormatting sqref="I5:I9 I74:I92 I12:I15">
    <cfRule type="cellIs" dxfId="10922" priority="22720" operator="equal">
      <formula>FALSE</formula>
    </cfRule>
  </conditionalFormatting>
  <conditionalFormatting sqref="I5:I9 I74:I92 I12:I15">
    <cfRule type="cellIs" dxfId="10921" priority="22719" operator="equal">
      <formula>FALSE</formula>
    </cfRule>
  </conditionalFormatting>
  <conditionalFormatting sqref="I5:I9 I74:I92 I12:I15">
    <cfRule type="cellIs" dxfId="10920" priority="22718" operator="equal">
      <formula>FALSE</formula>
    </cfRule>
  </conditionalFormatting>
  <conditionalFormatting sqref="I5:I9 I74:I92 I12:I15">
    <cfRule type="cellIs" dxfId="10919" priority="22717" operator="equal">
      <formula>FALSE</formula>
    </cfRule>
  </conditionalFormatting>
  <conditionalFormatting sqref="I5:I9 I74:I92 I12:I15">
    <cfRule type="cellIs" dxfId="10918" priority="22716" operator="equal">
      <formula>FALSE</formula>
    </cfRule>
  </conditionalFormatting>
  <conditionalFormatting sqref="I5:I9 I74:I92 I12:I15">
    <cfRule type="cellIs" dxfId="10917" priority="22715" operator="equal">
      <formula>FALSE</formula>
    </cfRule>
  </conditionalFormatting>
  <conditionalFormatting sqref="I5:I9 I74:I92 I12:I15">
    <cfRule type="cellIs" dxfId="10916" priority="22714" operator="equal">
      <formula>FALSE</formula>
    </cfRule>
  </conditionalFormatting>
  <conditionalFormatting sqref="I5:I9 I74:I92 I12:I15">
    <cfRule type="cellIs" dxfId="10915" priority="22713" operator="equal">
      <formula>FALSE</formula>
    </cfRule>
  </conditionalFormatting>
  <conditionalFormatting sqref="I5:I9 I74:I92 I12:I15">
    <cfRule type="cellIs" dxfId="10914" priority="22712" operator="equal">
      <formula>FALSE</formula>
    </cfRule>
  </conditionalFormatting>
  <conditionalFormatting sqref="I5:I9 I74:I92 I12:I15">
    <cfRule type="cellIs" dxfId="10913" priority="22711" operator="equal">
      <formula>FALSE</formula>
    </cfRule>
  </conditionalFormatting>
  <conditionalFormatting sqref="I5:I9 I74:I92 I12:I15">
    <cfRule type="cellIs" dxfId="10912" priority="22710" operator="equal">
      <formula>FALSE</formula>
    </cfRule>
  </conditionalFormatting>
  <conditionalFormatting sqref="I5:I9 I74:I92 I12:I15">
    <cfRule type="cellIs" dxfId="10911" priority="22709" operator="equal">
      <formula>FALSE</formula>
    </cfRule>
  </conditionalFormatting>
  <conditionalFormatting sqref="I5:I9 I74:I92 I12:I15">
    <cfRule type="cellIs" dxfId="10910" priority="22708" operator="equal">
      <formula>FALSE</formula>
    </cfRule>
  </conditionalFormatting>
  <conditionalFormatting sqref="I5:I9 I74:I92 I12:I15">
    <cfRule type="cellIs" dxfId="10909" priority="22707" operator="equal">
      <formula>FALSE</formula>
    </cfRule>
  </conditionalFormatting>
  <conditionalFormatting sqref="I5:I9 I74:I92 I12:I15">
    <cfRule type="cellIs" dxfId="10908" priority="22706" operator="equal">
      <formula>FALSE</formula>
    </cfRule>
  </conditionalFormatting>
  <conditionalFormatting sqref="I5:I9 I74:I92 I12:I15">
    <cfRule type="cellIs" dxfId="10907" priority="22705" operator="equal">
      <formula>FALSE</formula>
    </cfRule>
  </conditionalFormatting>
  <conditionalFormatting sqref="I5:I9 I74:I92 I12:I15">
    <cfRule type="cellIs" dxfId="10906" priority="22704" operator="equal">
      <formula>FALSE</formula>
    </cfRule>
  </conditionalFormatting>
  <conditionalFormatting sqref="I5:I9 I74:I92 I12:I15">
    <cfRule type="cellIs" dxfId="10905" priority="22703" operator="equal">
      <formula>FALSE</formula>
    </cfRule>
  </conditionalFormatting>
  <conditionalFormatting sqref="I5:I9 I74:I92 I12:I15">
    <cfRule type="cellIs" dxfId="10904" priority="22702" operator="equal">
      <formula>FALSE</formula>
    </cfRule>
  </conditionalFormatting>
  <conditionalFormatting sqref="I5:I9 I74:I92 I12:I15">
    <cfRule type="cellIs" dxfId="10903" priority="22701" operator="equal">
      <formula>FALSE</formula>
    </cfRule>
  </conditionalFormatting>
  <conditionalFormatting sqref="I5:I9 I74:I92 I12:I15">
    <cfRule type="cellIs" dxfId="10902" priority="22700" operator="equal">
      <formula>FALSE</formula>
    </cfRule>
  </conditionalFormatting>
  <conditionalFormatting sqref="I5:I9 I74:I92 I12:I15">
    <cfRule type="cellIs" dxfId="10901" priority="22699" operator="equal">
      <formula>FALSE</formula>
    </cfRule>
  </conditionalFormatting>
  <conditionalFormatting sqref="I5:I9 I74:I92 I12:I15">
    <cfRule type="cellIs" dxfId="10900" priority="22698" operator="equal">
      <formula>FALSE</formula>
    </cfRule>
  </conditionalFormatting>
  <conditionalFormatting sqref="I5:I9 I74:I92 I12:I15">
    <cfRule type="cellIs" dxfId="10899" priority="22697" operator="equal">
      <formula>FALSE</formula>
    </cfRule>
  </conditionalFormatting>
  <conditionalFormatting sqref="I5:I9 I74:I92 I12:I15">
    <cfRule type="cellIs" dxfId="10898" priority="22696" operator="equal">
      <formula>FALSE</formula>
    </cfRule>
  </conditionalFormatting>
  <conditionalFormatting sqref="I5:I9 I74:I92 I12:I15">
    <cfRule type="cellIs" dxfId="10897" priority="22695" operator="equal">
      <formula>FALSE</formula>
    </cfRule>
  </conditionalFormatting>
  <conditionalFormatting sqref="I5:I9 I74:I92 I12:I15">
    <cfRule type="cellIs" dxfId="10896" priority="22694" operator="equal">
      <formula>FALSE</formula>
    </cfRule>
  </conditionalFormatting>
  <conditionalFormatting sqref="I5:I9 I74:I92 I12:I15">
    <cfRule type="cellIs" dxfId="10895" priority="22693" operator="equal">
      <formula>FALSE</formula>
    </cfRule>
  </conditionalFormatting>
  <conditionalFormatting sqref="I5:I9 I74:I92 I12:I15">
    <cfRule type="cellIs" dxfId="10894" priority="22692" operator="equal">
      <formula>FALSE</formula>
    </cfRule>
  </conditionalFormatting>
  <conditionalFormatting sqref="I5:I9 I74:I92 I12:I15">
    <cfRule type="cellIs" dxfId="10893" priority="22691" operator="equal">
      <formula>FALSE</formula>
    </cfRule>
  </conditionalFormatting>
  <conditionalFormatting sqref="I5:I9 I74:I92 I12:I15">
    <cfRule type="cellIs" dxfId="10892" priority="22690" operator="equal">
      <formula>FALSE</formula>
    </cfRule>
  </conditionalFormatting>
  <conditionalFormatting sqref="I5:I9 I74:I92 I12:I15">
    <cfRule type="cellIs" dxfId="10891" priority="22689" operator="equal">
      <formula>FALSE</formula>
    </cfRule>
  </conditionalFormatting>
  <conditionalFormatting sqref="I5:I9 I74:I92 I12:I15">
    <cfRule type="cellIs" dxfId="10890" priority="22688" operator="equal">
      <formula>FALSE</formula>
    </cfRule>
  </conditionalFormatting>
  <conditionalFormatting sqref="I5:I9 I74:I92 I12:I15">
    <cfRule type="cellIs" dxfId="10889" priority="22687" operator="equal">
      <formula>FALSE</formula>
    </cfRule>
  </conditionalFormatting>
  <conditionalFormatting sqref="I5:I9 I74:I92 I12:I15">
    <cfRule type="cellIs" dxfId="10888" priority="22686" operator="equal">
      <formula>FALSE</formula>
    </cfRule>
  </conditionalFormatting>
  <conditionalFormatting sqref="I5:I9 I74:I92 I12:I15">
    <cfRule type="cellIs" dxfId="10887" priority="22685" operator="equal">
      <formula>FALSE</formula>
    </cfRule>
  </conditionalFormatting>
  <conditionalFormatting sqref="I5:I9 I74:I92 I12:I15">
    <cfRule type="cellIs" dxfId="10886" priority="22684" operator="equal">
      <formula>FALSE</formula>
    </cfRule>
  </conditionalFormatting>
  <conditionalFormatting sqref="I5:I9 I74:I92 I12:I15">
    <cfRule type="cellIs" dxfId="10885" priority="22683" operator="equal">
      <formula>FALSE</formula>
    </cfRule>
  </conditionalFormatting>
  <conditionalFormatting sqref="I5:I9 I74:I92 I12:I15">
    <cfRule type="cellIs" dxfId="10884" priority="22682" operator="equal">
      <formula>FALSE</formula>
    </cfRule>
  </conditionalFormatting>
  <conditionalFormatting sqref="I5:I9 I74:I92 I12:I15">
    <cfRule type="cellIs" dxfId="10883" priority="22681" operator="equal">
      <formula>FALSE</formula>
    </cfRule>
  </conditionalFormatting>
  <conditionalFormatting sqref="I5:I9 I74:I92 I12:I15">
    <cfRule type="cellIs" dxfId="10882" priority="22680" operator="equal">
      <formula>FALSE</formula>
    </cfRule>
  </conditionalFormatting>
  <conditionalFormatting sqref="I5:I9 I74:I92 I12:I15">
    <cfRule type="cellIs" dxfId="10881" priority="22679" operator="equal">
      <formula>FALSE</formula>
    </cfRule>
  </conditionalFormatting>
  <conditionalFormatting sqref="I5:I9 I74:I92 I12:I15">
    <cfRule type="cellIs" dxfId="10880" priority="22678" operator="equal">
      <formula>FALSE</formula>
    </cfRule>
  </conditionalFormatting>
  <conditionalFormatting sqref="I5:I9 I74:I92 I12:I15">
    <cfRule type="cellIs" dxfId="10879" priority="22677" operator="equal">
      <formula>FALSE</formula>
    </cfRule>
  </conditionalFormatting>
  <conditionalFormatting sqref="I5:I9 I74:I92 I12:I15">
    <cfRule type="cellIs" dxfId="10878" priority="22676" operator="equal">
      <formula>FALSE</formula>
    </cfRule>
  </conditionalFormatting>
  <conditionalFormatting sqref="I5:I9 I74:I92 I12:I15">
    <cfRule type="cellIs" dxfId="10877" priority="22675" operator="equal">
      <formula>FALSE</formula>
    </cfRule>
  </conditionalFormatting>
  <conditionalFormatting sqref="I5:I9 I74:I92 I12:I15">
    <cfRule type="cellIs" dxfId="10876" priority="22674" operator="equal">
      <formula>FALSE</formula>
    </cfRule>
  </conditionalFormatting>
  <conditionalFormatting sqref="I5:I9 I74:I92 I12:I15">
    <cfRule type="cellIs" dxfId="10875" priority="22673" operator="equal">
      <formula>FALSE</formula>
    </cfRule>
  </conditionalFormatting>
  <conditionalFormatting sqref="I5:I9 I74:I92 I12:I15">
    <cfRule type="cellIs" dxfId="10874" priority="22672" operator="equal">
      <formula>FALSE</formula>
    </cfRule>
  </conditionalFormatting>
  <conditionalFormatting sqref="I5:I9 I74:I92 I12:I15">
    <cfRule type="cellIs" dxfId="10873" priority="22671" operator="equal">
      <formula>FALSE</formula>
    </cfRule>
  </conditionalFormatting>
  <conditionalFormatting sqref="I5:I9 I74:I92 I12:I15">
    <cfRule type="cellIs" dxfId="10872" priority="22670" operator="equal">
      <formula>FALSE</formula>
    </cfRule>
  </conditionalFormatting>
  <conditionalFormatting sqref="I5:I9 I74:I92 I12:I15">
    <cfRule type="cellIs" dxfId="10871" priority="22669" operator="equal">
      <formula>FALSE</formula>
    </cfRule>
  </conditionalFormatting>
  <conditionalFormatting sqref="I5:I9 I74:I92 I12:I15">
    <cfRule type="cellIs" dxfId="10870" priority="22668" operator="equal">
      <formula>FALSE</formula>
    </cfRule>
  </conditionalFormatting>
  <conditionalFormatting sqref="I5:I9 I74:I92 I12:I15">
    <cfRule type="cellIs" dxfId="10869" priority="22667" operator="equal">
      <formula>FALSE</formula>
    </cfRule>
  </conditionalFormatting>
  <conditionalFormatting sqref="I5:I9 I74:I92 I12:I15">
    <cfRule type="cellIs" dxfId="10868" priority="22666" operator="equal">
      <formula>FALSE</formula>
    </cfRule>
  </conditionalFormatting>
  <conditionalFormatting sqref="I5:I9 I74:I92 I12:I15">
    <cfRule type="cellIs" dxfId="10867" priority="22665" operator="equal">
      <formula>FALSE</formula>
    </cfRule>
  </conditionalFormatting>
  <conditionalFormatting sqref="I5:I9 I74:I92 I12:I15">
    <cfRule type="cellIs" dxfId="10866" priority="22664" operator="equal">
      <formula>FALSE</formula>
    </cfRule>
  </conditionalFormatting>
  <conditionalFormatting sqref="I5:I9 I74:I92 I12:I15">
    <cfRule type="cellIs" dxfId="10865" priority="22663" operator="equal">
      <formula>FALSE</formula>
    </cfRule>
  </conditionalFormatting>
  <conditionalFormatting sqref="I5:I9 I74:I92 I12:I15">
    <cfRule type="cellIs" dxfId="10864" priority="22662" operator="equal">
      <formula>FALSE</formula>
    </cfRule>
  </conditionalFormatting>
  <conditionalFormatting sqref="I5:I9 I74:I92 I12:I15">
    <cfRule type="cellIs" dxfId="10863" priority="22661" operator="equal">
      <formula>FALSE</formula>
    </cfRule>
  </conditionalFormatting>
  <conditionalFormatting sqref="I5:I9 I74:I92 I12:I15">
    <cfRule type="cellIs" dxfId="10862" priority="22660" operator="equal">
      <formula>FALSE</formula>
    </cfRule>
  </conditionalFormatting>
  <conditionalFormatting sqref="I5:I9 I74:I92 I12:I15">
    <cfRule type="cellIs" dxfId="10861" priority="22659" operator="equal">
      <formula>FALSE</formula>
    </cfRule>
  </conditionalFormatting>
  <conditionalFormatting sqref="I5:I9 I74:I92 I12:I15">
    <cfRule type="cellIs" dxfId="10860" priority="22658" operator="equal">
      <formula>FALSE</formula>
    </cfRule>
  </conditionalFormatting>
  <conditionalFormatting sqref="I5:I9 I74:I92 I12:I15">
    <cfRule type="cellIs" dxfId="10859" priority="22657" operator="equal">
      <formula>FALSE</formula>
    </cfRule>
  </conditionalFormatting>
  <conditionalFormatting sqref="I5:I9 I74:I92 I12:I15">
    <cfRule type="cellIs" dxfId="10858" priority="22656" operator="equal">
      <formula>FALSE</formula>
    </cfRule>
  </conditionalFormatting>
  <conditionalFormatting sqref="I5:I9 I74:I92 I12:I15">
    <cfRule type="cellIs" dxfId="10857" priority="22655" operator="equal">
      <formula>FALSE</formula>
    </cfRule>
  </conditionalFormatting>
  <conditionalFormatting sqref="I5:I9 I74:I92 I12:I15">
    <cfRule type="cellIs" dxfId="10856" priority="22654" operator="equal">
      <formula>FALSE</formula>
    </cfRule>
  </conditionalFormatting>
  <conditionalFormatting sqref="I5:I9 I74:I92 I12:I15">
    <cfRule type="cellIs" dxfId="10855" priority="22653" operator="equal">
      <formula>FALSE</formula>
    </cfRule>
  </conditionalFormatting>
  <conditionalFormatting sqref="I5:I9 I74:I92 I12:I15">
    <cfRule type="cellIs" dxfId="10854" priority="22652" operator="equal">
      <formula>FALSE</formula>
    </cfRule>
  </conditionalFormatting>
  <conditionalFormatting sqref="I5:I9 I74:I92 I12:I15">
    <cfRule type="cellIs" dxfId="10853" priority="22651" operator="equal">
      <formula>FALSE</formula>
    </cfRule>
  </conditionalFormatting>
  <conditionalFormatting sqref="I5:I9 I74:I92 I12:I15">
    <cfRule type="cellIs" dxfId="10852" priority="22650" operator="equal">
      <formula>FALSE</formula>
    </cfRule>
  </conditionalFormatting>
  <conditionalFormatting sqref="I5:I9 I74:I92 I12:I15">
    <cfRule type="cellIs" dxfId="10851" priority="22649" operator="equal">
      <formula>FALSE</formula>
    </cfRule>
  </conditionalFormatting>
  <conditionalFormatting sqref="I5:I9 I74:I92 I12:I15">
    <cfRule type="cellIs" dxfId="10850" priority="22648" operator="equal">
      <formula>FALSE</formula>
    </cfRule>
  </conditionalFormatting>
  <conditionalFormatting sqref="I5:I9 I74:I92 I12:I15">
    <cfRule type="cellIs" dxfId="10849" priority="22647" operator="equal">
      <formula>FALSE</formula>
    </cfRule>
  </conditionalFormatting>
  <conditionalFormatting sqref="I5:I9 I74:I92 I12:I15">
    <cfRule type="cellIs" dxfId="10848" priority="22646" operator="equal">
      <formula>FALSE</formula>
    </cfRule>
  </conditionalFormatting>
  <conditionalFormatting sqref="I5:I9 I74:I92 I12:I15">
    <cfRule type="cellIs" dxfId="10847" priority="22645" operator="equal">
      <formula>FALSE</formula>
    </cfRule>
  </conditionalFormatting>
  <conditionalFormatting sqref="I5:I9 I74:I92 I12:I15">
    <cfRule type="cellIs" dxfId="10846" priority="22644" operator="equal">
      <formula>FALSE</formula>
    </cfRule>
  </conditionalFormatting>
  <conditionalFormatting sqref="I5:I9 I74:I92 I12:I15">
    <cfRule type="cellIs" dxfId="10845" priority="22643" operator="equal">
      <formula>FALSE</formula>
    </cfRule>
  </conditionalFormatting>
  <conditionalFormatting sqref="I5:I9 I74:I92 I12:I15">
    <cfRule type="cellIs" dxfId="10844" priority="22642" operator="equal">
      <formula>FALSE</formula>
    </cfRule>
  </conditionalFormatting>
  <conditionalFormatting sqref="I5:I9 I74:I92 I12:I15">
    <cfRule type="cellIs" dxfId="10843" priority="22641" operator="equal">
      <formula>FALSE</formula>
    </cfRule>
  </conditionalFormatting>
  <conditionalFormatting sqref="I5:I9 I74:I92 I12:I15">
    <cfRule type="cellIs" dxfId="10842" priority="22640" operator="equal">
      <formula>FALSE</formula>
    </cfRule>
  </conditionalFormatting>
  <conditionalFormatting sqref="I5:I9 I74:I92 I12:I15">
    <cfRule type="cellIs" dxfId="10841" priority="22639" operator="equal">
      <formula>FALSE</formula>
    </cfRule>
  </conditionalFormatting>
  <conditionalFormatting sqref="I5:I9 I74:I92 I12:I15">
    <cfRule type="cellIs" dxfId="10840" priority="22638" operator="equal">
      <formula>FALSE</formula>
    </cfRule>
  </conditionalFormatting>
  <conditionalFormatting sqref="I5:I9 I74:I92 I12:I15">
    <cfRule type="cellIs" dxfId="10839" priority="22637" operator="equal">
      <formula>FALSE</formula>
    </cfRule>
  </conditionalFormatting>
  <conditionalFormatting sqref="I5:I9 I74:I92 I12:I15">
    <cfRule type="cellIs" dxfId="10838" priority="22636" operator="equal">
      <formula>FALSE</formula>
    </cfRule>
  </conditionalFormatting>
  <conditionalFormatting sqref="I5:I9 I74:I92 I12:I15">
    <cfRule type="cellIs" dxfId="10837" priority="22635" operator="equal">
      <formula>FALSE</formula>
    </cfRule>
  </conditionalFormatting>
  <conditionalFormatting sqref="I5:I9 I74:I92 I12:I15">
    <cfRule type="cellIs" dxfId="10836" priority="22634" operator="equal">
      <formula>FALSE</formula>
    </cfRule>
  </conditionalFormatting>
  <conditionalFormatting sqref="I5:I9 I74:I92 I12:I15">
    <cfRule type="cellIs" dxfId="10835" priority="22633" operator="equal">
      <formula>FALSE</formula>
    </cfRule>
  </conditionalFormatting>
  <conditionalFormatting sqref="I5:I9 I74:I92 I12:I15">
    <cfRule type="cellIs" dxfId="10834" priority="22632" operator="equal">
      <formula>FALSE</formula>
    </cfRule>
  </conditionalFormatting>
  <conditionalFormatting sqref="I5:I9 I74:I92 I12:I15">
    <cfRule type="cellIs" dxfId="10833" priority="22631" operator="equal">
      <formula>FALSE</formula>
    </cfRule>
  </conditionalFormatting>
  <conditionalFormatting sqref="I5:I9 I74:I92 I12:I15">
    <cfRule type="cellIs" dxfId="10832" priority="22630" operator="equal">
      <formula>FALSE</formula>
    </cfRule>
  </conditionalFormatting>
  <conditionalFormatting sqref="I5:I9 I74:I92 I12:I15">
    <cfRule type="cellIs" dxfId="10831" priority="22629" operator="equal">
      <formula>FALSE</formula>
    </cfRule>
  </conditionalFormatting>
  <conditionalFormatting sqref="I5:I9 I74:I92 I12:I15">
    <cfRule type="cellIs" dxfId="10830" priority="22628" operator="equal">
      <formula>FALSE</formula>
    </cfRule>
  </conditionalFormatting>
  <conditionalFormatting sqref="I5:I9 I74:I92 I12:I15">
    <cfRule type="cellIs" dxfId="10829" priority="22627" operator="equal">
      <formula>FALSE</formula>
    </cfRule>
  </conditionalFormatting>
  <conditionalFormatting sqref="I5:I9 I74:I92 I12:I15">
    <cfRule type="cellIs" dxfId="10828" priority="22626" operator="equal">
      <formula>FALSE</formula>
    </cfRule>
  </conditionalFormatting>
  <conditionalFormatting sqref="I5:I9 I74:I92 I12:I15">
    <cfRule type="cellIs" dxfId="10827" priority="22625" operator="equal">
      <formula>FALSE</formula>
    </cfRule>
  </conditionalFormatting>
  <conditionalFormatting sqref="I5:I9 I74:I92 I12:I15">
    <cfRule type="cellIs" dxfId="10826" priority="22624" operator="equal">
      <formula>FALSE</formula>
    </cfRule>
  </conditionalFormatting>
  <conditionalFormatting sqref="I5:I9 I74:I92 I12:I15">
    <cfRule type="cellIs" dxfId="10825" priority="22623" operator="equal">
      <formula>FALSE</formula>
    </cfRule>
  </conditionalFormatting>
  <conditionalFormatting sqref="I5:I9 I74:I92 I12:I15">
    <cfRule type="cellIs" dxfId="10824" priority="22622" operator="equal">
      <formula>FALSE</formula>
    </cfRule>
  </conditionalFormatting>
  <conditionalFormatting sqref="I5:I9 I74:I92 I12:I15">
    <cfRule type="cellIs" dxfId="10823" priority="22621" operator="equal">
      <formula>FALSE</formula>
    </cfRule>
  </conditionalFormatting>
  <conditionalFormatting sqref="I5:I9 I74:I92 I12:I15">
    <cfRule type="cellIs" dxfId="10822" priority="22620" operator="equal">
      <formula>FALSE</formula>
    </cfRule>
  </conditionalFormatting>
  <conditionalFormatting sqref="I5:I9 I74:I92 I12:I15">
    <cfRule type="cellIs" dxfId="10821" priority="22619" operator="equal">
      <formula>FALSE</formula>
    </cfRule>
  </conditionalFormatting>
  <conditionalFormatting sqref="I5:I9 I74:I92 I12:I15">
    <cfRule type="cellIs" dxfId="10820" priority="22618" operator="equal">
      <formula>FALSE</formula>
    </cfRule>
  </conditionalFormatting>
  <conditionalFormatting sqref="I5:I9 I74:I92 I12:I15">
    <cfRule type="cellIs" dxfId="10819" priority="22617" operator="equal">
      <formula>FALSE</formula>
    </cfRule>
  </conditionalFormatting>
  <conditionalFormatting sqref="I5:I9 I74:I92 I12:I15">
    <cfRule type="cellIs" dxfId="10818" priority="22616" operator="equal">
      <formula>FALSE</formula>
    </cfRule>
  </conditionalFormatting>
  <conditionalFormatting sqref="I5:I9 I74:I92 I12:I15">
    <cfRule type="cellIs" dxfId="10817" priority="22615" operator="equal">
      <formula>FALSE</formula>
    </cfRule>
  </conditionalFormatting>
  <conditionalFormatting sqref="I5:I9 I74:I92 I12:I15">
    <cfRule type="cellIs" dxfId="10816" priority="22614" operator="equal">
      <formula>FALSE</formula>
    </cfRule>
  </conditionalFormatting>
  <conditionalFormatting sqref="I5:I9 I74:I92 I12:I15">
    <cfRule type="cellIs" dxfId="10815" priority="22613" operator="equal">
      <formula>FALSE</formula>
    </cfRule>
  </conditionalFormatting>
  <conditionalFormatting sqref="I5:I9 I74:I92 I12:I15">
    <cfRule type="cellIs" dxfId="10814" priority="22612" operator="equal">
      <formula>FALSE</formula>
    </cfRule>
  </conditionalFormatting>
  <conditionalFormatting sqref="I5:I9 I74:I92 I12:I15">
    <cfRule type="cellIs" dxfId="10813" priority="22611" operator="equal">
      <formula>FALSE</formula>
    </cfRule>
  </conditionalFormatting>
  <conditionalFormatting sqref="I5:I9 I74:I92 I12:I15">
    <cfRule type="cellIs" dxfId="10812" priority="22610" operator="equal">
      <formula>FALSE</formula>
    </cfRule>
  </conditionalFormatting>
  <conditionalFormatting sqref="I5:I9 I74:I92 I12:I15">
    <cfRule type="cellIs" dxfId="10811" priority="22609" operator="equal">
      <formula>FALSE</formula>
    </cfRule>
  </conditionalFormatting>
  <conditionalFormatting sqref="I5:I9 I74:I92 I12:I15">
    <cfRule type="cellIs" dxfId="10810" priority="22608" operator="equal">
      <formula>FALSE</formula>
    </cfRule>
  </conditionalFormatting>
  <conditionalFormatting sqref="I5:I9 I74:I92 I12:I15">
    <cfRule type="cellIs" dxfId="10809" priority="22607" operator="equal">
      <formula>FALSE</formula>
    </cfRule>
  </conditionalFormatting>
  <conditionalFormatting sqref="I5:I9 I74:I92 I12:I15">
    <cfRule type="cellIs" dxfId="10808" priority="22606" operator="equal">
      <formula>FALSE</formula>
    </cfRule>
  </conditionalFormatting>
  <conditionalFormatting sqref="I5:I9 I74:I92 I12:I15">
    <cfRule type="cellIs" dxfId="10807" priority="22605" operator="equal">
      <formula>FALSE</formula>
    </cfRule>
  </conditionalFormatting>
  <conditionalFormatting sqref="I5:I9 I74:I92 I12:I15">
    <cfRule type="cellIs" dxfId="10806" priority="22604" operator="equal">
      <formula>FALSE</formula>
    </cfRule>
  </conditionalFormatting>
  <conditionalFormatting sqref="I5:I9 I74:I92 I12:I15">
    <cfRule type="cellIs" dxfId="10805" priority="22603" operator="equal">
      <formula>FALSE</formula>
    </cfRule>
  </conditionalFormatting>
  <conditionalFormatting sqref="I5:I9 I74:I92 I12:I15">
    <cfRule type="cellIs" dxfId="10804" priority="22602" operator="equal">
      <formula>FALSE</formula>
    </cfRule>
  </conditionalFormatting>
  <conditionalFormatting sqref="I5:I9 I74:I92 I12:I15">
    <cfRule type="cellIs" dxfId="10803" priority="22601" operator="equal">
      <formula>FALSE</formula>
    </cfRule>
  </conditionalFormatting>
  <conditionalFormatting sqref="I5:I9 I74:I92 I12:I15">
    <cfRule type="cellIs" dxfId="10802" priority="22600" operator="equal">
      <formula>FALSE</formula>
    </cfRule>
  </conditionalFormatting>
  <conditionalFormatting sqref="I5:I9 I74:I92 I12:I15">
    <cfRule type="cellIs" dxfId="10801" priority="22599" operator="equal">
      <formula>FALSE</formula>
    </cfRule>
  </conditionalFormatting>
  <conditionalFormatting sqref="I5:I9 I74:I92 I12:I15">
    <cfRule type="cellIs" dxfId="10800" priority="22598" operator="equal">
      <formula>FALSE</formula>
    </cfRule>
  </conditionalFormatting>
  <conditionalFormatting sqref="I5:I9 I74:I92 I12:I15">
    <cfRule type="cellIs" dxfId="10799" priority="22597" operator="equal">
      <formula>FALSE</formula>
    </cfRule>
  </conditionalFormatting>
  <conditionalFormatting sqref="I5:I9 I74:I92 I12:I15">
    <cfRule type="cellIs" dxfId="10798" priority="22596" operator="equal">
      <formula>FALSE</formula>
    </cfRule>
  </conditionalFormatting>
  <conditionalFormatting sqref="I5:I9 I74:I92 I12:I15">
    <cfRule type="cellIs" dxfId="10797" priority="22595" operator="equal">
      <formula>FALSE</formula>
    </cfRule>
  </conditionalFormatting>
  <conditionalFormatting sqref="I5:I9 I74:I92 I12:I15">
    <cfRule type="cellIs" dxfId="10796" priority="22594" operator="equal">
      <formula>FALSE</formula>
    </cfRule>
  </conditionalFormatting>
  <conditionalFormatting sqref="I5:I9 I74:I92 I12:I15">
    <cfRule type="cellIs" dxfId="10795" priority="22593" operator="equal">
      <formula>FALSE</formula>
    </cfRule>
  </conditionalFormatting>
  <conditionalFormatting sqref="I5:I9 I74:I92 I12:I15">
    <cfRule type="cellIs" dxfId="10794" priority="22592" operator="equal">
      <formula>FALSE</formula>
    </cfRule>
  </conditionalFormatting>
  <conditionalFormatting sqref="I5:I9 I74:I92 I12:I15">
    <cfRule type="cellIs" dxfId="10793" priority="22591" operator="equal">
      <formula>FALSE</formula>
    </cfRule>
  </conditionalFormatting>
  <conditionalFormatting sqref="I5:I9 I74:I92 I12:I15">
    <cfRule type="cellIs" dxfId="10792" priority="22590" operator="equal">
      <formula>FALSE</formula>
    </cfRule>
  </conditionalFormatting>
  <conditionalFormatting sqref="I5:I9 I74:I92 I12:I15">
    <cfRule type="cellIs" dxfId="10791" priority="22589" operator="equal">
      <formula>FALSE</formula>
    </cfRule>
  </conditionalFormatting>
  <conditionalFormatting sqref="I5:I9 I74:I92 I12:I15">
    <cfRule type="cellIs" dxfId="10790" priority="22588" operator="equal">
      <formula>FALSE</formula>
    </cfRule>
  </conditionalFormatting>
  <conditionalFormatting sqref="I5:I9 I74:I92 I12:I15">
    <cfRule type="cellIs" dxfId="10789" priority="22587" operator="equal">
      <formula>FALSE</formula>
    </cfRule>
  </conditionalFormatting>
  <conditionalFormatting sqref="I5:I9 I74:I92 I12:I15">
    <cfRule type="cellIs" dxfId="10788" priority="22586" operator="equal">
      <formula>FALSE</formula>
    </cfRule>
  </conditionalFormatting>
  <conditionalFormatting sqref="I5:I9 I74:I92 I12:I15">
    <cfRule type="cellIs" dxfId="10787" priority="22585" operator="equal">
      <formula>FALSE</formula>
    </cfRule>
  </conditionalFormatting>
  <conditionalFormatting sqref="I5:I9 I74:I92 I12:I15">
    <cfRule type="cellIs" dxfId="10786" priority="22584" operator="equal">
      <formula>FALSE</formula>
    </cfRule>
  </conditionalFormatting>
  <conditionalFormatting sqref="I5:I9 I74:I92 I12:I15">
    <cfRule type="cellIs" dxfId="10785" priority="22583" operator="equal">
      <formula>FALSE</formula>
    </cfRule>
  </conditionalFormatting>
  <conditionalFormatting sqref="I5:I9 I74:I92 I12:I15">
    <cfRule type="cellIs" dxfId="10784" priority="22582" operator="equal">
      <formula>FALSE</formula>
    </cfRule>
  </conditionalFormatting>
  <conditionalFormatting sqref="I5:I9 I74:I92 I12:I15">
    <cfRule type="cellIs" dxfId="10783" priority="22581" operator="equal">
      <formula>FALSE</formula>
    </cfRule>
  </conditionalFormatting>
  <conditionalFormatting sqref="I5:I9 I74:I92 I12:I15">
    <cfRule type="cellIs" dxfId="10782" priority="22580" operator="equal">
      <formula>FALSE</formula>
    </cfRule>
  </conditionalFormatting>
  <conditionalFormatting sqref="I5:I9 I74:I92 I12:I15">
    <cfRule type="cellIs" dxfId="10781" priority="22579" operator="equal">
      <formula>FALSE</formula>
    </cfRule>
  </conditionalFormatting>
  <conditionalFormatting sqref="I5:I9 I74:I92 I12:I15">
    <cfRule type="cellIs" dxfId="10780" priority="22578" operator="equal">
      <formula>FALSE</formula>
    </cfRule>
  </conditionalFormatting>
  <conditionalFormatting sqref="I5:I9 I74:I92 I12:I15">
    <cfRule type="cellIs" dxfId="10779" priority="22577" operator="equal">
      <formula>FALSE</formula>
    </cfRule>
  </conditionalFormatting>
  <conditionalFormatting sqref="I5:I9 I74:I92 I12:I15">
    <cfRule type="cellIs" dxfId="10778" priority="22576" operator="equal">
      <formula>FALSE</formula>
    </cfRule>
  </conditionalFormatting>
  <conditionalFormatting sqref="I5:I9 I74:I92 I12:I15">
    <cfRule type="cellIs" dxfId="10777" priority="22575" operator="equal">
      <formula>FALSE</formula>
    </cfRule>
  </conditionalFormatting>
  <conditionalFormatting sqref="I5:I9 I74:I92 I12:I15">
    <cfRule type="cellIs" dxfId="10776" priority="22574" operator="equal">
      <formula>FALSE</formula>
    </cfRule>
  </conditionalFormatting>
  <conditionalFormatting sqref="I5:I9 I74:I92 I12:I15">
    <cfRule type="cellIs" dxfId="10775" priority="22573" operator="equal">
      <formula>FALSE</formula>
    </cfRule>
  </conditionalFormatting>
  <conditionalFormatting sqref="I5:I9 I74:I92 I12:I15">
    <cfRule type="cellIs" dxfId="10774" priority="22572" operator="equal">
      <formula>FALSE</formula>
    </cfRule>
  </conditionalFormatting>
  <conditionalFormatting sqref="I5:I9 I74:I92 I12:I15">
    <cfRule type="cellIs" dxfId="10773" priority="22571" operator="equal">
      <formula>FALSE</formula>
    </cfRule>
  </conditionalFormatting>
  <conditionalFormatting sqref="I5:I9 I74:I92 I12:I15">
    <cfRule type="cellIs" dxfId="10772" priority="22570" operator="equal">
      <formula>FALSE</formula>
    </cfRule>
  </conditionalFormatting>
  <conditionalFormatting sqref="I5:I9 I74:I92 I12:I15">
    <cfRule type="cellIs" dxfId="10771" priority="22569" operator="equal">
      <formula>FALSE</formula>
    </cfRule>
  </conditionalFormatting>
  <conditionalFormatting sqref="I5:I9 I74:I92 I12:I15">
    <cfRule type="cellIs" dxfId="10770" priority="22568" operator="equal">
      <formula>FALSE</formula>
    </cfRule>
  </conditionalFormatting>
  <conditionalFormatting sqref="I5:I9 I74:I92 I12:I15">
    <cfRule type="cellIs" dxfId="10769" priority="22567" operator="equal">
      <formula>FALSE</formula>
    </cfRule>
  </conditionalFormatting>
  <conditionalFormatting sqref="I5:I9 I74:I92 I12:I15">
    <cfRule type="cellIs" dxfId="10768" priority="22566" operator="equal">
      <formula>FALSE</formula>
    </cfRule>
  </conditionalFormatting>
  <conditionalFormatting sqref="I5:I9 I74:I92 I12:I15">
    <cfRule type="cellIs" dxfId="10767" priority="22565" operator="equal">
      <formula>FALSE</formula>
    </cfRule>
  </conditionalFormatting>
  <conditionalFormatting sqref="I5:I9 I74:I92 I12:I15">
    <cfRule type="cellIs" dxfId="10766" priority="22564" operator="equal">
      <formula>FALSE</formula>
    </cfRule>
  </conditionalFormatting>
  <conditionalFormatting sqref="I5:I9 I74:I92 I12:I15">
    <cfRule type="cellIs" dxfId="10765" priority="22563" operator="equal">
      <formula>FALSE</formula>
    </cfRule>
  </conditionalFormatting>
  <conditionalFormatting sqref="I5:I9 I74:I92 I12:I15">
    <cfRule type="cellIs" dxfId="10764" priority="22562" operator="equal">
      <formula>FALSE</formula>
    </cfRule>
  </conditionalFormatting>
  <conditionalFormatting sqref="I5:I9 I74:I92 I12:I15">
    <cfRule type="cellIs" dxfId="10763" priority="22561" operator="equal">
      <formula>FALSE</formula>
    </cfRule>
  </conditionalFormatting>
  <conditionalFormatting sqref="I5:I9 I74:I92 I12:I15">
    <cfRule type="cellIs" dxfId="10762" priority="22560" operator="equal">
      <formula>FALSE</formula>
    </cfRule>
  </conditionalFormatting>
  <conditionalFormatting sqref="I5:I9 I74:I92 I12:I15">
    <cfRule type="cellIs" dxfId="10761" priority="22559" operator="equal">
      <formula>FALSE</formula>
    </cfRule>
  </conditionalFormatting>
  <conditionalFormatting sqref="I5:I9 I74:I92 I12:I15">
    <cfRule type="cellIs" dxfId="10760" priority="22558" operator="equal">
      <formula>FALSE</formula>
    </cfRule>
  </conditionalFormatting>
  <conditionalFormatting sqref="I5:I9 I74:I92 I12:I15">
    <cfRule type="cellIs" dxfId="10759" priority="22557" operator="equal">
      <formula>FALSE</formula>
    </cfRule>
  </conditionalFormatting>
  <conditionalFormatting sqref="I5:I9 I74:I92 I12:I15">
    <cfRule type="cellIs" dxfId="10758" priority="22556" operator="equal">
      <formula>FALSE</formula>
    </cfRule>
  </conditionalFormatting>
  <conditionalFormatting sqref="I5:I9 I74:I92 I12:I15">
    <cfRule type="cellIs" dxfId="10757" priority="22555" operator="equal">
      <formula>FALSE</formula>
    </cfRule>
  </conditionalFormatting>
  <conditionalFormatting sqref="I5:I9 I74:I92 I12:I15">
    <cfRule type="cellIs" dxfId="10756" priority="22554" operator="equal">
      <formula>FALSE</formula>
    </cfRule>
  </conditionalFormatting>
  <conditionalFormatting sqref="I5:I9 I74:I92 I12:I15">
    <cfRule type="cellIs" dxfId="10755" priority="22553" operator="equal">
      <formula>FALSE</formula>
    </cfRule>
  </conditionalFormatting>
  <conditionalFormatting sqref="I5:I9 I74:I92 I12:I15">
    <cfRule type="cellIs" dxfId="10754" priority="22552" operator="equal">
      <formula>FALSE</formula>
    </cfRule>
  </conditionalFormatting>
  <conditionalFormatting sqref="I5:I9 I74:I92 I12:I15">
    <cfRule type="cellIs" dxfId="10753" priority="22551" operator="equal">
      <formula>FALSE</formula>
    </cfRule>
  </conditionalFormatting>
  <conditionalFormatting sqref="I5:I9 I74:I92 I12:I15">
    <cfRule type="cellIs" dxfId="10752" priority="22550" operator="equal">
      <formula>FALSE</formula>
    </cfRule>
  </conditionalFormatting>
  <conditionalFormatting sqref="I5:I9 I74:I92 I12:I15">
    <cfRule type="cellIs" dxfId="10751" priority="22549" operator="equal">
      <formula>FALSE</formula>
    </cfRule>
  </conditionalFormatting>
  <conditionalFormatting sqref="I5:I9 I74:I92 I12:I15">
    <cfRule type="cellIs" dxfId="10750" priority="22548" operator="equal">
      <formula>FALSE</formula>
    </cfRule>
  </conditionalFormatting>
  <conditionalFormatting sqref="I5:I9 I74:I92 I12:I15">
    <cfRule type="cellIs" dxfId="10749" priority="22547" operator="equal">
      <formula>FALSE</formula>
    </cfRule>
  </conditionalFormatting>
  <conditionalFormatting sqref="I5:I9 I74:I92 I12:I15">
    <cfRule type="cellIs" dxfId="10748" priority="22546" operator="equal">
      <formula>FALSE</formula>
    </cfRule>
  </conditionalFormatting>
  <conditionalFormatting sqref="I5:I9 I74:I92 I12:I15">
    <cfRule type="cellIs" dxfId="10747" priority="22545" operator="equal">
      <formula>FALSE</formula>
    </cfRule>
  </conditionalFormatting>
  <conditionalFormatting sqref="I5:I9 I74:I92 I12:I15">
    <cfRule type="cellIs" dxfId="10746" priority="22544" operator="equal">
      <formula>FALSE</formula>
    </cfRule>
  </conditionalFormatting>
  <conditionalFormatting sqref="I5:I9 I74:I92 I12:I15">
    <cfRule type="cellIs" dxfId="10745" priority="22543" operator="equal">
      <formula>FALSE</formula>
    </cfRule>
  </conditionalFormatting>
  <conditionalFormatting sqref="I5:I9 I74:I92 I12:I15">
    <cfRule type="cellIs" dxfId="10744" priority="22542" operator="equal">
      <formula>FALSE</formula>
    </cfRule>
  </conditionalFormatting>
  <conditionalFormatting sqref="I5:I9 I74:I92 I12:I15">
    <cfRule type="cellIs" dxfId="10743" priority="22541" operator="equal">
      <formula>FALSE</formula>
    </cfRule>
  </conditionalFormatting>
  <conditionalFormatting sqref="I5:I9 I74:I92 I12:I15">
    <cfRule type="cellIs" dxfId="10742" priority="22540" operator="equal">
      <formula>FALSE</formula>
    </cfRule>
  </conditionalFormatting>
  <conditionalFormatting sqref="I5:I9 I74:I92 I12:I15">
    <cfRule type="cellIs" dxfId="10741" priority="22539" operator="equal">
      <formula>FALSE</formula>
    </cfRule>
  </conditionalFormatting>
  <conditionalFormatting sqref="I5:I9 I74:I92 I12:I15">
    <cfRule type="cellIs" dxfId="10740" priority="22538" operator="equal">
      <formula>FALSE</formula>
    </cfRule>
  </conditionalFormatting>
  <conditionalFormatting sqref="I5:I9 I74:I92 I12:I15">
    <cfRule type="cellIs" dxfId="10739" priority="22537" operator="equal">
      <formula>FALSE</formula>
    </cfRule>
  </conditionalFormatting>
  <conditionalFormatting sqref="I5:I9 I74:I92 I12:I15">
    <cfRule type="cellIs" dxfId="10738" priority="22536" operator="equal">
      <formula>FALSE</formula>
    </cfRule>
  </conditionalFormatting>
  <conditionalFormatting sqref="I5:I9 I74:I92 I12:I15">
    <cfRule type="cellIs" dxfId="10737" priority="22535" operator="equal">
      <formula>FALSE</formula>
    </cfRule>
  </conditionalFormatting>
  <conditionalFormatting sqref="I5:I9 I74:I92 I12:I15">
    <cfRule type="cellIs" dxfId="10736" priority="22534" operator="equal">
      <formula>FALSE</formula>
    </cfRule>
  </conditionalFormatting>
  <conditionalFormatting sqref="I5:I9 I74:I92 I12:I15">
    <cfRule type="cellIs" dxfId="10735" priority="22533" operator="equal">
      <formula>FALSE</formula>
    </cfRule>
  </conditionalFormatting>
  <conditionalFormatting sqref="I5:I9 I74:I92 I12:I15">
    <cfRule type="cellIs" dxfId="10734" priority="22532" operator="equal">
      <formula>FALSE</formula>
    </cfRule>
  </conditionalFormatting>
  <conditionalFormatting sqref="I5:I9 I74:I92 I12:I15">
    <cfRule type="cellIs" dxfId="10733" priority="22531" operator="equal">
      <formula>FALSE</formula>
    </cfRule>
  </conditionalFormatting>
  <conditionalFormatting sqref="I5:I9 I74:I92 I12:I15">
    <cfRule type="cellIs" dxfId="10732" priority="22530" operator="equal">
      <formula>FALSE</formula>
    </cfRule>
  </conditionalFormatting>
  <conditionalFormatting sqref="I5:I9 I74:I92 I12:I15">
    <cfRule type="cellIs" dxfId="10731" priority="22529" operator="equal">
      <formula>FALSE</formula>
    </cfRule>
  </conditionalFormatting>
  <conditionalFormatting sqref="I5:I9 I74:I92 I12:I15">
    <cfRule type="cellIs" dxfId="10730" priority="22528" operator="equal">
      <formula>FALSE</formula>
    </cfRule>
  </conditionalFormatting>
  <conditionalFormatting sqref="I5:I9 I74:I92 I12:I15">
    <cfRule type="cellIs" dxfId="10729" priority="22527" operator="equal">
      <formula>FALSE</formula>
    </cfRule>
  </conditionalFormatting>
  <conditionalFormatting sqref="I5:I9 I74:I92 I12:I15">
    <cfRule type="cellIs" dxfId="10728" priority="22526" operator="equal">
      <formula>FALSE</formula>
    </cfRule>
  </conditionalFormatting>
  <conditionalFormatting sqref="I5:I9 I74:I92 I12:I15">
    <cfRule type="cellIs" dxfId="10727" priority="22525" operator="equal">
      <formula>FALSE</formula>
    </cfRule>
  </conditionalFormatting>
  <conditionalFormatting sqref="I5:I9 I74:I92 I12:I15">
    <cfRule type="cellIs" dxfId="10726" priority="22524" operator="equal">
      <formula>FALSE</formula>
    </cfRule>
  </conditionalFormatting>
  <conditionalFormatting sqref="I5:I9 I74:I92 I12:I15">
    <cfRule type="cellIs" dxfId="10725" priority="22523" operator="equal">
      <formula>FALSE</formula>
    </cfRule>
  </conditionalFormatting>
  <conditionalFormatting sqref="I5:I9 I74:I92 I12:I15">
    <cfRule type="cellIs" dxfId="10724" priority="22522" operator="equal">
      <formula>FALSE</formula>
    </cfRule>
  </conditionalFormatting>
  <conditionalFormatting sqref="I5:I9 I74:I92 I12:I15">
    <cfRule type="cellIs" dxfId="10723" priority="22521" operator="equal">
      <formula>FALSE</formula>
    </cfRule>
  </conditionalFormatting>
  <conditionalFormatting sqref="I5:I9 I74:I92 I12:I15">
    <cfRule type="cellIs" dxfId="10722" priority="22520" operator="equal">
      <formula>FALSE</formula>
    </cfRule>
  </conditionalFormatting>
  <conditionalFormatting sqref="I5:I9 I74:I92 I12:I15">
    <cfRule type="cellIs" dxfId="10721" priority="22519" operator="equal">
      <formula>FALSE</formula>
    </cfRule>
  </conditionalFormatting>
  <conditionalFormatting sqref="I5:I9 I74:I92 I12:I15">
    <cfRule type="cellIs" dxfId="10720" priority="22518" operator="equal">
      <formula>FALSE</formula>
    </cfRule>
  </conditionalFormatting>
  <conditionalFormatting sqref="I5:I9 I74:I92 I12:I15">
    <cfRule type="cellIs" dxfId="10719" priority="22517" operator="equal">
      <formula>FALSE</formula>
    </cfRule>
  </conditionalFormatting>
  <conditionalFormatting sqref="I5:I9 I74:I92 I12:I15">
    <cfRule type="cellIs" dxfId="10718" priority="22516" operator="equal">
      <formula>FALSE</formula>
    </cfRule>
  </conditionalFormatting>
  <conditionalFormatting sqref="I5:I9 I74:I92 I12:I15">
    <cfRule type="cellIs" dxfId="10717" priority="22515" operator="equal">
      <formula>FALSE</formula>
    </cfRule>
  </conditionalFormatting>
  <conditionalFormatting sqref="I5:I9 I74:I92 I12:I15">
    <cfRule type="cellIs" dxfId="10716" priority="22514" operator="equal">
      <formula>FALSE</formula>
    </cfRule>
  </conditionalFormatting>
  <conditionalFormatting sqref="I5:I9 I74:I92 I12:I15">
    <cfRule type="cellIs" dxfId="10715" priority="22513" operator="equal">
      <formula>FALSE</formula>
    </cfRule>
  </conditionalFormatting>
  <conditionalFormatting sqref="I5:I9 I74:I92 I12:I15">
    <cfRule type="cellIs" dxfId="10714" priority="22512" operator="equal">
      <formula>FALSE</formula>
    </cfRule>
  </conditionalFormatting>
  <conditionalFormatting sqref="I5:I9 I74:I92 I12:I15">
    <cfRule type="cellIs" dxfId="10713" priority="22511" operator="equal">
      <formula>FALSE</formula>
    </cfRule>
  </conditionalFormatting>
  <conditionalFormatting sqref="I5:I9 I74:I92 I12:I15">
    <cfRule type="cellIs" dxfId="10712" priority="22510" operator="equal">
      <formula>FALSE</formula>
    </cfRule>
  </conditionalFormatting>
  <conditionalFormatting sqref="I5:I9 I74:I92 I12:I15">
    <cfRule type="cellIs" dxfId="10711" priority="22509" operator="equal">
      <formula>FALSE</formula>
    </cfRule>
  </conditionalFormatting>
  <conditionalFormatting sqref="I5:I9 I74:I92 I12:I15">
    <cfRule type="cellIs" dxfId="10710" priority="22508" operator="equal">
      <formula>FALSE</formula>
    </cfRule>
  </conditionalFormatting>
  <conditionalFormatting sqref="I5:I9 I74:I92 I12:I15">
    <cfRule type="cellIs" dxfId="10709" priority="22507" operator="equal">
      <formula>FALSE</formula>
    </cfRule>
  </conditionalFormatting>
  <conditionalFormatting sqref="I5:I9 I74:I92 I12:I15">
    <cfRule type="cellIs" dxfId="10708" priority="22506" operator="equal">
      <formula>FALSE</formula>
    </cfRule>
  </conditionalFormatting>
  <conditionalFormatting sqref="I5:I9 I74:I92 I12:I15">
    <cfRule type="cellIs" dxfId="10707" priority="22505" operator="equal">
      <formula>FALSE</formula>
    </cfRule>
  </conditionalFormatting>
  <conditionalFormatting sqref="I5:I9 I74:I92 I12:I15">
    <cfRule type="cellIs" dxfId="10706" priority="22504" operator="equal">
      <formula>FALSE</formula>
    </cfRule>
  </conditionalFormatting>
  <conditionalFormatting sqref="I5:I9 I74:I92 I12:I15">
    <cfRule type="cellIs" dxfId="10705" priority="22503" operator="equal">
      <formula>FALSE</formula>
    </cfRule>
  </conditionalFormatting>
  <conditionalFormatting sqref="I5:I9 I74:I92 I12:I15">
    <cfRule type="cellIs" dxfId="10704" priority="22502" operator="equal">
      <formula>FALSE</formula>
    </cfRule>
  </conditionalFormatting>
  <conditionalFormatting sqref="I5:I9 I74:I92 I12:I15">
    <cfRule type="cellIs" dxfId="10703" priority="22501" operator="equal">
      <formula>FALSE</formula>
    </cfRule>
  </conditionalFormatting>
  <conditionalFormatting sqref="I5:I9 I74:I92 I12:I15">
    <cfRule type="cellIs" dxfId="10702" priority="22500" operator="equal">
      <formula>FALSE</formula>
    </cfRule>
  </conditionalFormatting>
  <conditionalFormatting sqref="I5:I9 I74:I92 I12:I15">
    <cfRule type="cellIs" dxfId="10701" priority="22499" operator="equal">
      <formula>FALSE</formula>
    </cfRule>
  </conditionalFormatting>
  <conditionalFormatting sqref="I5:I9 I74:I92 I12:I15">
    <cfRule type="cellIs" dxfId="10700" priority="22498" operator="equal">
      <formula>FALSE</formula>
    </cfRule>
  </conditionalFormatting>
  <conditionalFormatting sqref="I5:I9 I74:I92 I12:I15">
    <cfRule type="cellIs" dxfId="10699" priority="22497" operator="equal">
      <formula>FALSE</formula>
    </cfRule>
  </conditionalFormatting>
  <conditionalFormatting sqref="I5:I9 I74:I92 I12:I15">
    <cfRule type="cellIs" dxfId="10698" priority="22496" operator="equal">
      <formula>FALSE</formula>
    </cfRule>
  </conditionalFormatting>
  <conditionalFormatting sqref="I5:I9 I74:I92 I12:I15">
    <cfRule type="cellIs" dxfId="10697" priority="22495" operator="equal">
      <formula>FALSE</formula>
    </cfRule>
  </conditionalFormatting>
  <conditionalFormatting sqref="I5:I9 I74:I92 I12:I15">
    <cfRule type="cellIs" dxfId="10696" priority="22494" operator="equal">
      <formula>FALSE</formula>
    </cfRule>
  </conditionalFormatting>
  <conditionalFormatting sqref="I5:I9 I74:I92 I12:I15">
    <cfRule type="cellIs" dxfId="10695" priority="22493" operator="equal">
      <formula>FALSE</formula>
    </cfRule>
  </conditionalFormatting>
  <conditionalFormatting sqref="I5:I9 I74:I92 I12:I15">
    <cfRule type="cellIs" dxfId="10694" priority="22492" operator="equal">
      <formula>FALSE</formula>
    </cfRule>
  </conditionalFormatting>
  <conditionalFormatting sqref="I5:I9 I74:I92 I12:I15">
    <cfRule type="cellIs" dxfId="10693" priority="22491" operator="equal">
      <formula>FALSE</formula>
    </cfRule>
  </conditionalFormatting>
  <conditionalFormatting sqref="I5:I9 I74:I92 I12:I15">
    <cfRule type="cellIs" dxfId="10692" priority="22490" operator="equal">
      <formula>FALSE</formula>
    </cfRule>
  </conditionalFormatting>
  <conditionalFormatting sqref="I5:I9 I74:I92 I12:I15">
    <cfRule type="cellIs" dxfId="10691" priority="22489" operator="equal">
      <formula>FALSE</formula>
    </cfRule>
  </conditionalFormatting>
  <conditionalFormatting sqref="I5:I9 I74:I92 I12:I15">
    <cfRule type="cellIs" dxfId="10690" priority="22488" operator="equal">
      <formula>FALSE</formula>
    </cfRule>
  </conditionalFormatting>
  <conditionalFormatting sqref="I5:I9 I74:I92 I12:I15">
    <cfRule type="cellIs" dxfId="10689" priority="22487" operator="equal">
      <formula>FALSE</formula>
    </cfRule>
  </conditionalFormatting>
  <conditionalFormatting sqref="I5:I9 I74:I92 I12:I15">
    <cfRule type="cellIs" dxfId="10688" priority="22486" operator="equal">
      <formula>FALSE</formula>
    </cfRule>
  </conditionalFormatting>
  <conditionalFormatting sqref="I5:I9 I74:I92 I12:I15">
    <cfRule type="cellIs" dxfId="10687" priority="22485" operator="equal">
      <formula>FALSE</formula>
    </cfRule>
  </conditionalFormatting>
  <conditionalFormatting sqref="I5:I9 I74:I92 I12:I15">
    <cfRule type="cellIs" dxfId="10686" priority="22484" operator="equal">
      <formula>FALSE</formula>
    </cfRule>
  </conditionalFormatting>
  <conditionalFormatting sqref="I5:I9 I74:I92 I12:I15">
    <cfRule type="cellIs" dxfId="10685" priority="22483" operator="equal">
      <formula>FALSE</formula>
    </cfRule>
  </conditionalFormatting>
  <conditionalFormatting sqref="I5:I9 I74:I92 I12:I15">
    <cfRule type="cellIs" dxfId="10684" priority="22482" operator="equal">
      <formula>FALSE</formula>
    </cfRule>
  </conditionalFormatting>
  <conditionalFormatting sqref="I5:I9 I74:I92 I12:I15">
    <cfRule type="cellIs" dxfId="10683" priority="22481" operator="equal">
      <formula>FALSE</formula>
    </cfRule>
  </conditionalFormatting>
  <conditionalFormatting sqref="I5:I9 I74:I92 I12:I15">
    <cfRule type="cellIs" dxfId="10682" priority="22480" operator="equal">
      <formula>FALSE</formula>
    </cfRule>
  </conditionalFormatting>
  <conditionalFormatting sqref="I5:I9 I74:I92 I12:I15">
    <cfRule type="cellIs" dxfId="10681" priority="22479" operator="equal">
      <formula>FALSE</formula>
    </cfRule>
  </conditionalFormatting>
  <conditionalFormatting sqref="I5:I9 I74:I92 I12:I15">
    <cfRule type="cellIs" dxfId="10680" priority="22478" operator="equal">
      <formula>FALSE</formula>
    </cfRule>
  </conditionalFormatting>
  <conditionalFormatting sqref="I5:I9 I74:I92 I12:I15">
    <cfRule type="cellIs" dxfId="10679" priority="22477" operator="equal">
      <formula>FALSE</formula>
    </cfRule>
  </conditionalFormatting>
  <conditionalFormatting sqref="I5:I9 I74:I92 I12:I15">
    <cfRule type="cellIs" dxfId="10678" priority="22476" operator="equal">
      <formula>FALSE</formula>
    </cfRule>
  </conditionalFormatting>
  <conditionalFormatting sqref="I5:I9 I74:I92 I12:I15">
    <cfRule type="cellIs" dxfId="10677" priority="22475" operator="equal">
      <formula>FALSE</formula>
    </cfRule>
  </conditionalFormatting>
  <conditionalFormatting sqref="I5:I9 I74:I92 I12:I15">
    <cfRule type="cellIs" dxfId="10676" priority="22474" operator="equal">
      <formula>FALSE</formula>
    </cfRule>
  </conditionalFormatting>
  <conditionalFormatting sqref="I5:I9 I74:I92 I12:I15">
    <cfRule type="cellIs" dxfId="10675" priority="22473" operator="equal">
      <formula>FALSE</formula>
    </cfRule>
  </conditionalFormatting>
  <conditionalFormatting sqref="I5:I9 I74:I92 I12:I15">
    <cfRule type="cellIs" dxfId="10674" priority="22472" operator="equal">
      <formula>FALSE</formula>
    </cfRule>
  </conditionalFormatting>
  <conditionalFormatting sqref="I5:I9 I74:I92 I12:I15">
    <cfRule type="cellIs" dxfId="10673" priority="22471" operator="equal">
      <formula>FALSE</formula>
    </cfRule>
  </conditionalFormatting>
  <conditionalFormatting sqref="I5:I9 I74:I92 I12:I15">
    <cfRule type="cellIs" dxfId="10672" priority="22470" operator="equal">
      <formula>FALSE</formula>
    </cfRule>
  </conditionalFormatting>
  <conditionalFormatting sqref="I5:I9 I74:I92 I12:I15">
    <cfRule type="cellIs" dxfId="10671" priority="22469" operator="equal">
      <formula>FALSE</formula>
    </cfRule>
  </conditionalFormatting>
  <conditionalFormatting sqref="I5:I9 I74:I92 I12:I15">
    <cfRule type="cellIs" dxfId="10670" priority="22468" operator="equal">
      <formula>FALSE</formula>
    </cfRule>
  </conditionalFormatting>
  <conditionalFormatting sqref="I5:I9 I74:I92 I12:I15">
    <cfRule type="cellIs" dxfId="10669" priority="22467" operator="equal">
      <formula>FALSE</formula>
    </cfRule>
  </conditionalFormatting>
  <conditionalFormatting sqref="I5:I9 I74:I92 I12:I15">
    <cfRule type="cellIs" dxfId="10668" priority="22466" operator="equal">
      <formula>FALSE</formula>
    </cfRule>
  </conditionalFormatting>
  <conditionalFormatting sqref="I5:I9 I74:I92 I12:I15">
    <cfRule type="cellIs" dxfId="10667" priority="22465" operator="equal">
      <formula>FALSE</formula>
    </cfRule>
  </conditionalFormatting>
  <conditionalFormatting sqref="I5:I9 I74:I92 I12:I15">
    <cfRule type="cellIs" dxfId="10666" priority="22464" operator="equal">
      <formula>FALSE</formula>
    </cfRule>
  </conditionalFormatting>
  <conditionalFormatting sqref="I5:I9 I74:I92 I12:I15">
    <cfRule type="cellIs" dxfId="10665" priority="22463" operator="equal">
      <formula>FALSE</formula>
    </cfRule>
  </conditionalFormatting>
  <conditionalFormatting sqref="I5:I9 I74:I92 I12:I15">
    <cfRule type="cellIs" dxfId="10664" priority="22462" operator="equal">
      <formula>FALSE</formula>
    </cfRule>
  </conditionalFormatting>
  <conditionalFormatting sqref="I5:I9 I74:I92 I12:I15">
    <cfRule type="cellIs" dxfId="10663" priority="22461" operator="equal">
      <formula>FALSE</formula>
    </cfRule>
  </conditionalFormatting>
  <conditionalFormatting sqref="I5:I9 I74:I92 I12:I15">
    <cfRule type="cellIs" dxfId="10662" priority="22460" operator="equal">
      <formula>FALSE</formula>
    </cfRule>
  </conditionalFormatting>
  <conditionalFormatting sqref="I5:I9 I74:I92 I12:I15">
    <cfRule type="cellIs" dxfId="10661" priority="22459" operator="equal">
      <formula>FALSE</formula>
    </cfRule>
  </conditionalFormatting>
  <conditionalFormatting sqref="I5:I9 I74:I92 I12:I15">
    <cfRule type="cellIs" dxfId="10660" priority="22458" operator="equal">
      <formula>FALSE</formula>
    </cfRule>
  </conditionalFormatting>
  <conditionalFormatting sqref="I5:I9 I74:I92 I12:I15">
    <cfRule type="cellIs" dxfId="10659" priority="22457" operator="equal">
      <formula>FALSE</formula>
    </cfRule>
  </conditionalFormatting>
  <conditionalFormatting sqref="I5:I9 I74:I92 I12:I15">
    <cfRule type="cellIs" dxfId="10658" priority="22456" operator="equal">
      <formula>FALSE</formula>
    </cfRule>
  </conditionalFormatting>
  <conditionalFormatting sqref="I5:I9 I74:I92 I12:I15">
    <cfRule type="cellIs" dxfId="10657" priority="22455" operator="equal">
      <formula>FALSE</formula>
    </cfRule>
  </conditionalFormatting>
  <conditionalFormatting sqref="I5:I9 I74:I92 I12:I15">
    <cfRule type="cellIs" dxfId="10656" priority="22454" operator="equal">
      <formula>FALSE</formula>
    </cfRule>
  </conditionalFormatting>
  <conditionalFormatting sqref="I5:I9 I74:I92 I12:I15">
    <cfRule type="cellIs" dxfId="10655" priority="22453" operator="equal">
      <formula>FALSE</formula>
    </cfRule>
  </conditionalFormatting>
  <conditionalFormatting sqref="I5:I9 I74:I92 I12:I15">
    <cfRule type="cellIs" dxfId="10654" priority="22452" operator="equal">
      <formula>FALSE</formula>
    </cfRule>
  </conditionalFormatting>
  <conditionalFormatting sqref="I5:I9 I74:I92 I12:I15">
    <cfRule type="cellIs" dxfId="10653" priority="22451" operator="equal">
      <formula>FALSE</formula>
    </cfRule>
  </conditionalFormatting>
  <conditionalFormatting sqref="I5:I9 I74:I92 I12:I15">
    <cfRule type="cellIs" dxfId="10652" priority="22450" operator="equal">
      <formula>FALSE</formula>
    </cfRule>
  </conditionalFormatting>
  <conditionalFormatting sqref="I5:I9 I74:I92 I12:I15">
    <cfRule type="cellIs" dxfId="10651" priority="22449" operator="equal">
      <formula>FALSE</formula>
    </cfRule>
  </conditionalFormatting>
  <conditionalFormatting sqref="I5:I9 I74:I92 I12:I15">
    <cfRule type="cellIs" dxfId="10650" priority="22448" operator="equal">
      <formula>FALSE</formula>
    </cfRule>
  </conditionalFormatting>
  <conditionalFormatting sqref="I5:I9 I74:I92 I12:I15">
    <cfRule type="cellIs" dxfId="10649" priority="22447" operator="equal">
      <formula>FALSE</formula>
    </cfRule>
  </conditionalFormatting>
  <conditionalFormatting sqref="I5:I9 I74:I92 I12:I15">
    <cfRule type="cellIs" dxfId="10648" priority="22446" operator="equal">
      <formula>FALSE</formula>
    </cfRule>
  </conditionalFormatting>
  <conditionalFormatting sqref="I5:I9 I74:I92 I12:I15">
    <cfRule type="cellIs" dxfId="10647" priority="22445" operator="equal">
      <formula>FALSE</formula>
    </cfRule>
  </conditionalFormatting>
  <conditionalFormatting sqref="I5:I9 I74:I92 I12:I15">
    <cfRule type="cellIs" dxfId="10646" priority="22444" operator="equal">
      <formula>FALSE</formula>
    </cfRule>
  </conditionalFormatting>
  <conditionalFormatting sqref="I5:I9 I74:I92 I12:I15">
    <cfRule type="cellIs" dxfId="10645" priority="22443" operator="equal">
      <formula>FALSE</formula>
    </cfRule>
  </conditionalFormatting>
  <conditionalFormatting sqref="I5:I9 I74:I92 I12:I15">
    <cfRule type="cellIs" dxfId="10644" priority="22442" operator="equal">
      <formula>FALSE</formula>
    </cfRule>
  </conditionalFormatting>
  <conditionalFormatting sqref="I5:I9 I74:I92 I12:I15">
    <cfRule type="cellIs" dxfId="10643" priority="22441" operator="equal">
      <formula>FALSE</formula>
    </cfRule>
  </conditionalFormatting>
  <conditionalFormatting sqref="I5:I9 I74:I92 I12:I15">
    <cfRule type="cellIs" dxfId="10642" priority="22440" operator="equal">
      <formula>FALSE</formula>
    </cfRule>
  </conditionalFormatting>
  <conditionalFormatting sqref="I5:I9 I74:I92 I12:I15">
    <cfRule type="cellIs" dxfId="10641" priority="22439" operator="equal">
      <formula>FALSE</formula>
    </cfRule>
  </conditionalFormatting>
  <conditionalFormatting sqref="I5:I9 I74:I92 I12:I15">
    <cfRule type="cellIs" dxfId="10640" priority="22438" operator="equal">
      <formula>FALSE</formula>
    </cfRule>
  </conditionalFormatting>
  <conditionalFormatting sqref="I5:I9 I74:I92 I12:I15">
    <cfRule type="cellIs" dxfId="10639" priority="22437" operator="equal">
      <formula>FALSE</formula>
    </cfRule>
  </conditionalFormatting>
  <conditionalFormatting sqref="I5:I9 I74:I92 I12:I15">
    <cfRule type="cellIs" dxfId="10638" priority="22436" operator="equal">
      <formula>FALSE</formula>
    </cfRule>
  </conditionalFormatting>
  <conditionalFormatting sqref="I5:I9 I74:I92 I12:I15">
    <cfRule type="cellIs" dxfId="10637" priority="22435" operator="equal">
      <formula>FALSE</formula>
    </cfRule>
  </conditionalFormatting>
  <conditionalFormatting sqref="I5:I9 I74:I92 I12:I15">
    <cfRule type="cellIs" dxfId="10636" priority="22434" operator="equal">
      <formula>FALSE</formula>
    </cfRule>
  </conditionalFormatting>
  <conditionalFormatting sqref="I5:I9 I74:I92 I12:I15">
    <cfRule type="cellIs" dxfId="10635" priority="22433" operator="equal">
      <formula>FALSE</formula>
    </cfRule>
  </conditionalFormatting>
  <conditionalFormatting sqref="I5:I9 I74:I92 I12:I15">
    <cfRule type="cellIs" dxfId="10634" priority="22432" operator="equal">
      <formula>FALSE</formula>
    </cfRule>
  </conditionalFormatting>
  <conditionalFormatting sqref="I5:I9 I74:I92 I12:I15">
    <cfRule type="cellIs" dxfId="10633" priority="22431" operator="equal">
      <formula>FALSE</formula>
    </cfRule>
  </conditionalFormatting>
  <conditionalFormatting sqref="I5:I9 I74:I92 I12:I15">
    <cfRule type="cellIs" dxfId="10632" priority="22430" operator="equal">
      <formula>FALSE</formula>
    </cfRule>
  </conditionalFormatting>
  <conditionalFormatting sqref="I5:I9 I74:I92 I12:I15">
    <cfRule type="cellIs" dxfId="10631" priority="22429" operator="equal">
      <formula>FALSE</formula>
    </cfRule>
  </conditionalFormatting>
  <conditionalFormatting sqref="I5:I9 I74:I92 I12:I15">
    <cfRule type="cellIs" dxfId="10630" priority="22428" operator="equal">
      <formula>FALSE</formula>
    </cfRule>
  </conditionalFormatting>
  <conditionalFormatting sqref="I5:I9 I74:I92 I12:I15">
    <cfRule type="cellIs" dxfId="10629" priority="22427" operator="equal">
      <formula>FALSE</formula>
    </cfRule>
  </conditionalFormatting>
  <conditionalFormatting sqref="I5:I9 I74:I92 I12:I15">
    <cfRule type="cellIs" dxfId="10628" priority="22426" operator="equal">
      <formula>FALSE</formula>
    </cfRule>
  </conditionalFormatting>
  <conditionalFormatting sqref="I5:I9 I74:I92 I12:I15">
    <cfRule type="cellIs" dxfId="10627" priority="22425" operator="equal">
      <formula>FALSE</formula>
    </cfRule>
  </conditionalFormatting>
  <conditionalFormatting sqref="I5:I9 I74:I92 I12:I15">
    <cfRule type="cellIs" dxfId="10626" priority="22424" operator="equal">
      <formula>FALSE</formula>
    </cfRule>
  </conditionalFormatting>
  <conditionalFormatting sqref="I5:I9 I74:I92 I12:I15">
    <cfRule type="cellIs" dxfId="10625" priority="22423" operator="equal">
      <formula>FALSE</formula>
    </cfRule>
  </conditionalFormatting>
  <conditionalFormatting sqref="I5:I9 I74:I92 I12:I15">
    <cfRule type="cellIs" dxfId="10624" priority="22422" operator="equal">
      <formula>FALSE</formula>
    </cfRule>
  </conditionalFormatting>
  <conditionalFormatting sqref="I5:I9 I74:I92 I12:I15">
    <cfRule type="cellIs" dxfId="10623" priority="22421" operator="equal">
      <formula>FALSE</formula>
    </cfRule>
  </conditionalFormatting>
  <conditionalFormatting sqref="I5:I9 I74:I92 I12:I15">
    <cfRule type="cellIs" dxfId="10622" priority="22420" operator="equal">
      <formula>FALSE</formula>
    </cfRule>
  </conditionalFormatting>
  <conditionalFormatting sqref="I5:I9 I74:I92 I12:I15">
    <cfRule type="cellIs" dxfId="10621" priority="22419" operator="equal">
      <formula>FALSE</formula>
    </cfRule>
  </conditionalFormatting>
  <conditionalFormatting sqref="I5:I9 I74:I92 I12:I15">
    <cfRule type="cellIs" dxfId="10620" priority="22418" operator="equal">
      <formula>FALSE</formula>
    </cfRule>
  </conditionalFormatting>
  <conditionalFormatting sqref="I5:I9 I74:I92 I12:I15">
    <cfRule type="cellIs" dxfId="10619" priority="22417" operator="equal">
      <formula>FALSE</formula>
    </cfRule>
  </conditionalFormatting>
  <conditionalFormatting sqref="I5:I9 I74:I92 I12:I15">
    <cfRule type="cellIs" dxfId="10618" priority="22416" operator="equal">
      <formula>FALSE</formula>
    </cfRule>
  </conditionalFormatting>
  <conditionalFormatting sqref="I5:I9 I74:I92 I12:I15">
    <cfRule type="cellIs" dxfId="10617" priority="22415" operator="equal">
      <formula>FALSE</formula>
    </cfRule>
  </conditionalFormatting>
  <conditionalFormatting sqref="I5:I9 I74:I92 I12:I15">
    <cfRule type="cellIs" dxfId="10616" priority="22414" operator="equal">
      <formula>FALSE</formula>
    </cfRule>
  </conditionalFormatting>
  <conditionalFormatting sqref="I5:I9 I74:I92 I12:I15">
    <cfRule type="cellIs" dxfId="10615" priority="22413" operator="equal">
      <formula>FALSE</formula>
    </cfRule>
  </conditionalFormatting>
  <conditionalFormatting sqref="I5:I9 I74:I92 I12:I15">
    <cfRule type="cellIs" dxfId="10614" priority="22412" operator="equal">
      <formula>FALSE</formula>
    </cfRule>
  </conditionalFormatting>
  <conditionalFormatting sqref="I5:I9 I74:I92 I12:I15">
    <cfRule type="cellIs" dxfId="10613" priority="22411" operator="equal">
      <formula>FALSE</formula>
    </cfRule>
  </conditionalFormatting>
  <conditionalFormatting sqref="I5:I9 I74:I92 I12:I15">
    <cfRule type="cellIs" dxfId="10612" priority="22410" operator="equal">
      <formula>FALSE</formula>
    </cfRule>
  </conditionalFormatting>
  <conditionalFormatting sqref="I5:I9 I74:I92 I12:I15">
    <cfRule type="cellIs" dxfId="10611" priority="22409" operator="equal">
      <formula>FALSE</formula>
    </cfRule>
  </conditionalFormatting>
  <conditionalFormatting sqref="I5:I9 I74:I92 I12:I15">
    <cfRule type="cellIs" dxfId="10610" priority="22408" operator="equal">
      <formula>FALSE</formula>
    </cfRule>
  </conditionalFormatting>
  <conditionalFormatting sqref="I5:I9 I74:I92 I12:I15">
    <cfRule type="cellIs" dxfId="10609" priority="22407" operator="equal">
      <formula>FALSE</formula>
    </cfRule>
  </conditionalFormatting>
  <conditionalFormatting sqref="I5:I9 I74:I92 I12:I15">
    <cfRule type="cellIs" dxfId="10608" priority="22406" operator="equal">
      <formula>FALSE</formula>
    </cfRule>
  </conditionalFormatting>
  <conditionalFormatting sqref="I5:I9 I74:I92 I12:I15">
    <cfRule type="cellIs" dxfId="10607" priority="22405" operator="equal">
      <formula>FALSE</formula>
    </cfRule>
  </conditionalFormatting>
  <conditionalFormatting sqref="I5:I9 I74:I92 I12:I15">
    <cfRule type="cellIs" dxfId="10606" priority="22404" operator="equal">
      <formula>FALSE</formula>
    </cfRule>
  </conditionalFormatting>
  <conditionalFormatting sqref="I5:I9 I74:I92 I12:I15">
    <cfRule type="cellIs" dxfId="10605" priority="22403" operator="equal">
      <formula>FALSE</formula>
    </cfRule>
  </conditionalFormatting>
  <conditionalFormatting sqref="I5:I9 I74:I92 I12:I15">
    <cfRule type="cellIs" dxfId="10604" priority="22402" operator="equal">
      <formula>FALSE</formula>
    </cfRule>
  </conditionalFormatting>
  <conditionalFormatting sqref="I5:I9 I74:I92 I12:I15">
    <cfRule type="cellIs" dxfId="10603" priority="22401" operator="equal">
      <formula>FALSE</formula>
    </cfRule>
  </conditionalFormatting>
  <conditionalFormatting sqref="I5:I9 I74:I92 I12:I15">
    <cfRule type="cellIs" dxfId="10602" priority="22400" operator="equal">
      <formula>FALSE</formula>
    </cfRule>
  </conditionalFormatting>
  <conditionalFormatting sqref="I5:I9 I74:I92 I12:I15">
    <cfRule type="cellIs" dxfId="10601" priority="22399" operator="equal">
      <formula>FALSE</formula>
    </cfRule>
  </conditionalFormatting>
  <conditionalFormatting sqref="I5:I9 I74:I92 I12:I15">
    <cfRule type="cellIs" dxfId="10600" priority="22398" operator="equal">
      <formula>FALSE</formula>
    </cfRule>
  </conditionalFormatting>
  <conditionalFormatting sqref="I5:I9 I74:I92 I12:I15">
    <cfRule type="cellIs" dxfId="10599" priority="22397" operator="equal">
      <formula>FALSE</formula>
    </cfRule>
  </conditionalFormatting>
  <conditionalFormatting sqref="I5:I9 I74:I92 I12:I15">
    <cfRule type="cellIs" dxfId="10598" priority="22396" operator="equal">
      <formula>FALSE</formula>
    </cfRule>
  </conditionalFormatting>
  <conditionalFormatting sqref="I5:I9 I74:I92 I12:I15">
    <cfRule type="cellIs" dxfId="10597" priority="22395" operator="equal">
      <formula>FALSE</formula>
    </cfRule>
  </conditionalFormatting>
  <conditionalFormatting sqref="I5:I9 I74:I92 I12:I15">
    <cfRule type="cellIs" dxfId="10596" priority="22394" operator="equal">
      <formula>FALSE</formula>
    </cfRule>
  </conditionalFormatting>
  <conditionalFormatting sqref="I5:I9 I74:I92 I12:I15">
    <cfRule type="cellIs" dxfId="10595" priority="22393" operator="equal">
      <formula>FALSE</formula>
    </cfRule>
  </conditionalFormatting>
  <conditionalFormatting sqref="I5:I9 I74:I92 I12:I15">
    <cfRule type="cellIs" dxfId="10594" priority="22392" operator="equal">
      <formula>FALSE</formula>
    </cfRule>
  </conditionalFormatting>
  <conditionalFormatting sqref="I5:I9 I74:I92 I12:I15">
    <cfRule type="cellIs" dxfId="10593" priority="22391" operator="equal">
      <formula>FALSE</formula>
    </cfRule>
  </conditionalFormatting>
  <conditionalFormatting sqref="I5:I9 I74:I92 I12:I15">
    <cfRule type="cellIs" dxfId="10592" priority="22390" operator="equal">
      <formula>FALSE</formula>
    </cfRule>
  </conditionalFormatting>
  <conditionalFormatting sqref="I5:I9 I74:I92 I12:I15">
    <cfRule type="cellIs" dxfId="10591" priority="22389" operator="equal">
      <formula>FALSE</formula>
    </cfRule>
  </conditionalFormatting>
  <conditionalFormatting sqref="I5:I9 I74:I92 I12:I15">
    <cfRule type="cellIs" dxfId="10590" priority="22388" operator="equal">
      <formula>FALSE</formula>
    </cfRule>
  </conditionalFormatting>
  <conditionalFormatting sqref="I5:I9 I74:I92 I12:I15">
    <cfRule type="cellIs" dxfId="10589" priority="22387" operator="equal">
      <formula>FALSE</formula>
    </cfRule>
  </conditionalFormatting>
  <conditionalFormatting sqref="I5:I9 I74:I92 I12:I15">
    <cfRule type="cellIs" dxfId="10588" priority="22386" operator="equal">
      <formula>FALSE</formula>
    </cfRule>
  </conditionalFormatting>
  <conditionalFormatting sqref="I5:I9 I74:I92 I12:I15">
    <cfRule type="cellIs" dxfId="10587" priority="22385" operator="equal">
      <formula>FALSE</formula>
    </cfRule>
  </conditionalFormatting>
  <conditionalFormatting sqref="I5:I9 I74:I92 I12:I15">
    <cfRule type="cellIs" dxfId="10586" priority="22384" operator="equal">
      <formula>FALSE</formula>
    </cfRule>
  </conditionalFormatting>
  <conditionalFormatting sqref="I5:I9 I74:I92 I12:I15">
    <cfRule type="cellIs" dxfId="10585" priority="22383" operator="equal">
      <formula>FALSE</formula>
    </cfRule>
  </conditionalFormatting>
  <conditionalFormatting sqref="I5:I9 I74:I92 I12:I15">
    <cfRule type="cellIs" dxfId="10584" priority="22382" operator="equal">
      <formula>FALSE</formula>
    </cfRule>
  </conditionalFormatting>
  <conditionalFormatting sqref="I5:I9 I74:I92 I12:I15">
    <cfRule type="cellIs" dxfId="10583" priority="22381" operator="equal">
      <formula>FALSE</formula>
    </cfRule>
  </conditionalFormatting>
  <conditionalFormatting sqref="I5:I9 I74:I92 I12:I15">
    <cfRule type="cellIs" dxfId="10582" priority="22380" operator="equal">
      <formula>FALSE</formula>
    </cfRule>
  </conditionalFormatting>
  <conditionalFormatting sqref="I5:I9 I74:I92 I12:I15">
    <cfRule type="cellIs" dxfId="10581" priority="22379" operator="equal">
      <formula>FALSE</formula>
    </cfRule>
  </conditionalFormatting>
  <conditionalFormatting sqref="I5:I9 I74:I92 I12:I15">
    <cfRule type="cellIs" dxfId="10580" priority="22378" operator="equal">
      <formula>FALSE</formula>
    </cfRule>
  </conditionalFormatting>
  <conditionalFormatting sqref="I5:I9 I74:I92 I12:I15">
    <cfRule type="cellIs" dxfId="10579" priority="22377" operator="equal">
      <formula>FALSE</formula>
    </cfRule>
  </conditionalFormatting>
  <conditionalFormatting sqref="I5:I9 I74:I92 I12:I15">
    <cfRule type="cellIs" dxfId="10578" priority="22376" operator="equal">
      <formula>FALSE</formula>
    </cfRule>
  </conditionalFormatting>
  <conditionalFormatting sqref="I5:I9 I74:I92 I12:I15">
    <cfRule type="cellIs" dxfId="10577" priority="22375" operator="equal">
      <formula>FALSE</formula>
    </cfRule>
  </conditionalFormatting>
  <conditionalFormatting sqref="I5:I9 I74:I92 I12:I15">
    <cfRule type="cellIs" dxfId="10576" priority="22374" operator="equal">
      <formula>FALSE</formula>
    </cfRule>
  </conditionalFormatting>
  <conditionalFormatting sqref="I5:I9 I74:I92 I12:I15">
    <cfRule type="cellIs" dxfId="10575" priority="22373" operator="equal">
      <formula>FALSE</formula>
    </cfRule>
  </conditionalFormatting>
  <conditionalFormatting sqref="I5:I9 I74:I92 I12:I15">
    <cfRule type="cellIs" dxfId="10574" priority="22372" operator="equal">
      <formula>FALSE</formula>
    </cfRule>
  </conditionalFormatting>
  <conditionalFormatting sqref="I5:I9 I74:I92 I12:I15">
    <cfRule type="cellIs" dxfId="10573" priority="22371" operator="equal">
      <formula>FALSE</formula>
    </cfRule>
  </conditionalFormatting>
  <conditionalFormatting sqref="I5:I9 I74:I92 I12:I15">
    <cfRule type="cellIs" dxfId="10572" priority="22370" operator="equal">
      <formula>FALSE</formula>
    </cfRule>
  </conditionalFormatting>
  <conditionalFormatting sqref="I5:I9 I74:I92 I12:I15">
    <cfRule type="cellIs" dxfId="10571" priority="22369" operator="equal">
      <formula>FALSE</formula>
    </cfRule>
  </conditionalFormatting>
  <conditionalFormatting sqref="I5:I9 I74:I92 I12:I15">
    <cfRule type="cellIs" dxfId="10570" priority="22368" operator="equal">
      <formula>FALSE</formula>
    </cfRule>
  </conditionalFormatting>
  <conditionalFormatting sqref="I5:I9 I74:I92 I12:I15">
    <cfRule type="cellIs" dxfId="10569" priority="22367" operator="equal">
      <formula>FALSE</formula>
    </cfRule>
  </conditionalFormatting>
  <conditionalFormatting sqref="I5:I9 I74:I92 I12:I15">
    <cfRule type="cellIs" dxfId="10568" priority="22366" operator="equal">
      <formula>FALSE</formula>
    </cfRule>
  </conditionalFormatting>
  <conditionalFormatting sqref="I5:I9 I74:I92 I12:I15">
    <cfRule type="cellIs" dxfId="10567" priority="22365" operator="equal">
      <formula>FALSE</formula>
    </cfRule>
  </conditionalFormatting>
  <conditionalFormatting sqref="I5:I9 I74:I92 I12:I15">
    <cfRule type="cellIs" dxfId="10566" priority="22364" operator="equal">
      <formula>FALSE</formula>
    </cfRule>
  </conditionalFormatting>
  <conditionalFormatting sqref="I5:I9 I74:I92 I12:I15">
    <cfRule type="cellIs" dxfId="10565" priority="22363" operator="equal">
      <formula>FALSE</formula>
    </cfRule>
  </conditionalFormatting>
  <conditionalFormatting sqref="I5:I9 I74:I92 I12:I15">
    <cfRule type="cellIs" dxfId="10564" priority="22362" operator="equal">
      <formula>FALSE</formula>
    </cfRule>
  </conditionalFormatting>
  <conditionalFormatting sqref="I5:I9 I74:I92 I12:I15">
    <cfRule type="cellIs" dxfId="10563" priority="22361" operator="equal">
      <formula>FALSE</formula>
    </cfRule>
  </conditionalFormatting>
  <conditionalFormatting sqref="I5:I9 I74:I92 I12:I15">
    <cfRule type="cellIs" dxfId="10562" priority="22360" operator="equal">
      <formula>FALSE</formula>
    </cfRule>
  </conditionalFormatting>
  <conditionalFormatting sqref="I5:I9 I74:I92 I12:I15">
    <cfRule type="cellIs" dxfId="10561" priority="22359" operator="equal">
      <formula>FALSE</formula>
    </cfRule>
  </conditionalFormatting>
  <conditionalFormatting sqref="I5:I9 I74:I92 I12:I15">
    <cfRule type="cellIs" dxfId="10560" priority="22358" operator="equal">
      <formula>FALSE</formula>
    </cfRule>
  </conditionalFormatting>
  <conditionalFormatting sqref="I5:I9 I74:I92 I12:I15">
    <cfRule type="cellIs" dxfId="10559" priority="22357" operator="equal">
      <formula>FALSE</formula>
    </cfRule>
  </conditionalFormatting>
  <conditionalFormatting sqref="I5:I9 I74:I92 I12:I15">
    <cfRule type="cellIs" dxfId="10558" priority="22356" operator="equal">
      <formula>FALSE</formula>
    </cfRule>
  </conditionalFormatting>
  <conditionalFormatting sqref="I5:I9 I74:I92 I12:I15">
    <cfRule type="cellIs" dxfId="10557" priority="22355" operator="equal">
      <formula>FALSE</formula>
    </cfRule>
  </conditionalFormatting>
  <conditionalFormatting sqref="I5:I9 I74:I92 I12:I15">
    <cfRule type="cellIs" dxfId="10556" priority="22354" operator="equal">
      <formula>FALSE</formula>
    </cfRule>
  </conditionalFormatting>
  <conditionalFormatting sqref="I5:I9 I74:I92 I12:I15">
    <cfRule type="cellIs" dxfId="10555" priority="22353" operator="equal">
      <formula>FALSE</formula>
    </cfRule>
  </conditionalFormatting>
  <conditionalFormatting sqref="I5:I9 I74:I92 I12:I15">
    <cfRule type="cellIs" dxfId="10554" priority="22352" operator="equal">
      <formula>FALSE</formula>
    </cfRule>
  </conditionalFormatting>
  <conditionalFormatting sqref="I5:I9 I74:I92 I12:I15">
    <cfRule type="cellIs" dxfId="10553" priority="22351" operator="equal">
      <formula>FALSE</formula>
    </cfRule>
  </conditionalFormatting>
  <conditionalFormatting sqref="I5:I9 I74:I92 I12:I15">
    <cfRule type="cellIs" dxfId="10552" priority="22350" operator="equal">
      <formula>FALSE</formula>
    </cfRule>
  </conditionalFormatting>
  <conditionalFormatting sqref="I5:I9 I74:I92 I12:I15">
    <cfRule type="cellIs" dxfId="10551" priority="22349" operator="equal">
      <formula>FALSE</formula>
    </cfRule>
  </conditionalFormatting>
  <conditionalFormatting sqref="I5:I9 I74:I92 I12:I15">
    <cfRule type="cellIs" dxfId="10550" priority="22348" operator="equal">
      <formula>FALSE</formula>
    </cfRule>
  </conditionalFormatting>
  <conditionalFormatting sqref="I5:I9 I74:I92 I12:I15">
    <cfRule type="cellIs" dxfId="10549" priority="22347" operator="equal">
      <formula>FALSE</formula>
    </cfRule>
  </conditionalFormatting>
  <conditionalFormatting sqref="I5:I9 I74:I92 I12:I15">
    <cfRule type="cellIs" dxfId="10548" priority="22346" operator="equal">
      <formula>FALSE</formula>
    </cfRule>
  </conditionalFormatting>
  <conditionalFormatting sqref="I5:I9 I74:I92 I12:I15">
    <cfRule type="cellIs" dxfId="10547" priority="22345" operator="equal">
      <formula>FALSE</formula>
    </cfRule>
  </conditionalFormatting>
  <conditionalFormatting sqref="I5:I9 I74:I92 I12:I15">
    <cfRule type="cellIs" dxfId="10546" priority="22344" operator="equal">
      <formula>FALSE</formula>
    </cfRule>
  </conditionalFormatting>
  <conditionalFormatting sqref="I5:I9 I74:I92 I12:I15">
    <cfRule type="cellIs" dxfId="10545" priority="22343" operator="equal">
      <formula>FALSE</formula>
    </cfRule>
  </conditionalFormatting>
  <conditionalFormatting sqref="I5:I9 I74:I92 I12:I15">
    <cfRule type="cellIs" dxfId="10544" priority="22342" operator="equal">
      <formula>FALSE</formula>
    </cfRule>
  </conditionalFormatting>
  <conditionalFormatting sqref="I5:I9 I74:I92 I12:I15">
    <cfRule type="cellIs" dxfId="10543" priority="22341" operator="equal">
      <formula>FALSE</formula>
    </cfRule>
  </conditionalFormatting>
  <conditionalFormatting sqref="I5:I9 I74:I92 I12:I15">
    <cfRule type="cellIs" dxfId="10542" priority="22340" operator="equal">
      <formula>FALSE</formula>
    </cfRule>
  </conditionalFormatting>
  <conditionalFormatting sqref="I5:I9 I74:I92 I12:I15">
    <cfRule type="cellIs" dxfId="10541" priority="22339" operator="equal">
      <formula>FALSE</formula>
    </cfRule>
  </conditionalFormatting>
  <conditionalFormatting sqref="I5:I9 I74:I92 I12:I15">
    <cfRule type="cellIs" dxfId="10540" priority="22338" operator="equal">
      <formula>FALSE</formula>
    </cfRule>
  </conditionalFormatting>
  <conditionalFormatting sqref="I5:I9 I74:I92 I12:I15">
    <cfRule type="cellIs" dxfId="10539" priority="22337" operator="equal">
      <formula>FALSE</formula>
    </cfRule>
  </conditionalFormatting>
  <conditionalFormatting sqref="I5:I9 I74:I92 I12:I15">
    <cfRule type="cellIs" dxfId="10538" priority="22336" operator="equal">
      <formula>FALSE</formula>
    </cfRule>
  </conditionalFormatting>
  <conditionalFormatting sqref="I5:I9 I74:I92 I12:I15">
    <cfRule type="cellIs" dxfId="10537" priority="22335" operator="equal">
      <formula>FALSE</formula>
    </cfRule>
  </conditionalFormatting>
  <conditionalFormatting sqref="I5:I9 I74:I92 I12:I15">
    <cfRule type="cellIs" dxfId="10536" priority="22334" operator="equal">
      <formula>FALSE</formula>
    </cfRule>
  </conditionalFormatting>
  <conditionalFormatting sqref="I5:I9 I74:I92 I12:I15">
    <cfRule type="cellIs" dxfId="10535" priority="22333" operator="equal">
      <formula>FALSE</formula>
    </cfRule>
  </conditionalFormatting>
  <conditionalFormatting sqref="I5:I9 I74:I92 I12:I15">
    <cfRule type="cellIs" dxfId="10534" priority="22332" operator="equal">
      <formula>FALSE</formula>
    </cfRule>
  </conditionalFormatting>
  <conditionalFormatting sqref="I5:I9 I74:I92 I12:I15">
    <cfRule type="cellIs" dxfId="10533" priority="22331" operator="equal">
      <formula>FALSE</formula>
    </cfRule>
  </conditionalFormatting>
  <conditionalFormatting sqref="I5:I9 I74:I92 I12:I15">
    <cfRule type="cellIs" dxfId="10532" priority="22330" operator="equal">
      <formula>FALSE</formula>
    </cfRule>
  </conditionalFormatting>
  <conditionalFormatting sqref="I5:I9 I74:I92 I12:I15">
    <cfRule type="cellIs" dxfId="10531" priority="22329" operator="equal">
      <formula>FALSE</formula>
    </cfRule>
  </conditionalFormatting>
  <conditionalFormatting sqref="I5:I9 I74:I92 I12:I15">
    <cfRule type="cellIs" dxfId="10530" priority="22328" operator="equal">
      <formula>FALSE</formula>
    </cfRule>
  </conditionalFormatting>
  <conditionalFormatting sqref="I5:I9 I74:I92 I12:I15">
    <cfRule type="cellIs" dxfId="10529" priority="22327" operator="equal">
      <formula>FALSE</formula>
    </cfRule>
  </conditionalFormatting>
  <conditionalFormatting sqref="I5:I9 I74:I92 I12:I15">
    <cfRule type="cellIs" dxfId="10528" priority="22326" operator="equal">
      <formula>FALSE</formula>
    </cfRule>
  </conditionalFormatting>
  <conditionalFormatting sqref="I5:I9 I74:I92 I12:I15">
    <cfRule type="cellIs" dxfId="10527" priority="22325" operator="equal">
      <formula>FALSE</formula>
    </cfRule>
  </conditionalFormatting>
  <conditionalFormatting sqref="I5:I9 I74:I92 I12:I15">
    <cfRule type="cellIs" dxfId="10526" priority="22324" operator="equal">
      <formula>FALSE</formula>
    </cfRule>
  </conditionalFormatting>
  <conditionalFormatting sqref="I5:I9 I74:I92 I12:I15">
    <cfRule type="cellIs" dxfId="10525" priority="22323" operator="equal">
      <formula>FALSE</formula>
    </cfRule>
  </conditionalFormatting>
  <conditionalFormatting sqref="I5:I9 I74:I92 I12:I15">
    <cfRule type="cellIs" dxfId="10524" priority="22322" operator="equal">
      <formula>FALSE</formula>
    </cfRule>
  </conditionalFormatting>
  <conditionalFormatting sqref="I5:I9 I74:I92 I12:I15">
    <cfRule type="cellIs" dxfId="10523" priority="22321" operator="equal">
      <formula>FALSE</formula>
    </cfRule>
  </conditionalFormatting>
  <conditionalFormatting sqref="I5:I9 I74:I92 I12:I15">
    <cfRule type="cellIs" dxfId="10522" priority="22320" operator="equal">
      <formula>FALSE</formula>
    </cfRule>
  </conditionalFormatting>
  <conditionalFormatting sqref="I5:I9 I74:I92 I12:I15">
    <cfRule type="cellIs" dxfId="10521" priority="22319" operator="equal">
      <formula>FALSE</formula>
    </cfRule>
  </conditionalFormatting>
  <conditionalFormatting sqref="I5:I9 I74:I92 I12:I15">
    <cfRule type="cellIs" dxfId="10520" priority="22318" operator="equal">
      <formula>FALSE</formula>
    </cfRule>
  </conditionalFormatting>
  <conditionalFormatting sqref="I5:I9 I74:I92 I12:I15">
    <cfRule type="cellIs" dxfId="10519" priority="22317" operator="equal">
      <formula>FALSE</formula>
    </cfRule>
  </conditionalFormatting>
  <conditionalFormatting sqref="I5:I9 I74:I92 I12:I15">
    <cfRule type="cellIs" dxfId="10518" priority="22316" operator="equal">
      <formula>FALSE</formula>
    </cfRule>
  </conditionalFormatting>
  <conditionalFormatting sqref="I5:I9 I74:I92 I12:I15">
    <cfRule type="cellIs" dxfId="10517" priority="22315" operator="equal">
      <formula>FALSE</formula>
    </cfRule>
  </conditionalFormatting>
  <conditionalFormatting sqref="I5:I9 I74:I92 I12:I15">
    <cfRule type="cellIs" dxfId="10516" priority="22314" operator="equal">
      <formula>FALSE</formula>
    </cfRule>
  </conditionalFormatting>
  <conditionalFormatting sqref="I5:I9 I74:I92 I12:I15">
    <cfRule type="cellIs" dxfId="10515" priority="22313" operator="equal">
      <formula>FALSE</formula>
    </cfRule>
  </conditionalFormatting>
  <conditionalFormatting sqref="I5:I9 I74:I92 I12:I15">
    <cfRule type="cellIs" dxfId="10514" priority="22312" operator="equal">
      <formula>FALSE</formula>
    </cfRule>
  </conditionalFormatting>
  <conditionalFormatting sqref="I5:I9 I74:I92 I12:I15">
    <cfRule type="cellIs" dxfId="10513" priority="22311" operator="equal">
      <formula>FALSE</formula>
    </cfRule>
  </conditionalFormatting>
  <conditionalFormatting sqref="I5:I9 I74:I92 I12:I15">
    <cfRule type="cellIs" dxfId="10512" priority="22310" operator="equal">
      <formula>FALSE</formula>
    </cfRule>
  </conditionalFormatting>
  <conditionalFormatting sqref="I5:I9 I74:I92 I12:I15">
    <cfRule type="cellIs" dxfId="10511" priority="22309" operator="equal">
      <formula>FALSE</formula>
    </cfRule>
  </conditionalFormatting>
  <conditionalFormatting sqref="I5:I9 I74:I92 I12:I15">
    <cfRule type="cellIs" dxfId="10510" priority="22308" operator="equal">
      <formula>FALSE</formula>
    </cfRule>
  </conditionalFormatting>
  <conditionalFormatting sqref="I5:I9 I74:I92 I12:I15">
    <cfRule type="cellIs" dxfId="10509" priority="22307" operator="equal">
      <formula>FALSE</formula>
    </cfRule>
  </conditionalFormatting>
  <conditionalFormatting sqref="I5:I9 I74:I92 I12:I15">
    <cfRule type="cellIs" dxfId="10508" priority="22306" operator="equal">
      <formula>FALSE</formula>
    </cfRule>
  </conditionalFormatting>
  <conditionalFormatting sqref="I5:I9 I74:I92 I12:I15">
    <cfRule type="cellIs" dxfId="10507" priority="22305" operator="equal">
      <formula>FALSE</formula>
    </cfRule>
  </conditionalFormatting>
  <conditionalFormatting sqref="I5:I9 I74:I92 I12:I15">
    <cfRule type="cellIs" dxfId="10506" priority="22304" operator="equal">
      <formula>FALSE</formula>
    </cfRule>
  </conditionalFormatting>
  <conditionalFormatting sqref="I5:I9 I74:I92 I12:I15">
    <cfRule type="cellIs" dxfId="10505" priority="22303" operator="equal">
      <formula>FALSE</formula>
    </cfRule>
  </conditionalFormatting>
  <conditionalFormatting sqref="I5:I9 I74:I92 I12:I15">
    <cfRule type="cellIs" dxfId="10504" priority="22302" operator="equal">
      <formula>FALSE</formula>
    </cfRule>
  </conditionalFormatting>
  <conditionalFormatting sqref="I5:I9 I74:I92 I12:I15">
    <cfRule type="cellIs" dxfId="10503" priority="22301" operator="equal">
      <formula>FALSE</formula>
    </cfRule>
  </conditionalFormatting>
  <conditionalFormatting sqref="I5:I9 I74:I92 I12:I15">
    <cfRule type="cellIs" dxfId="10502" priority="22300" operator="equal">
      <formula>FALSE</formula>
    </cfRule>
  </conditionalFormatting>
  <conditionalFormatting sqref="I5:I9 I74:I92 I12:I15">
    <cfRule type="cellIs" dxfId="10501" priority="22299" operator="equal">
      <formula>FALSE</formula>
    </cfRule>
  </conditionalFormatting>
  <conditionalFormatting sqref="I5:I9 I74:I92 I12:I15">
    <cfRule type="cellIs" dxfId="10500" priority="22298" operator="equal">
      <formula>FALSE</formula>
    </cfRule>
  </conditionalFormatting>
  <conditionalFormatting sqref="I5:I9 I74:I92 I12:I15">
    <cfRule type="cellIs" dxfId="10499" priority="22297" operator="equal">
      <formula>FALSE</formula>
    </cfRule>
  </conditionalFormatting>
  <conditionalFormatting sqref="I5:I9 I74:I92 I12:I15">
    <cfRule type="cellIs" dxfId="10498" priority="22296" operator="equal">
      <formula>FALSE</formula>
    </cfRule>
  </conditionalFormatting>
  <conditionalFormatting sqref="I5:I9 I74:I92 I12:I15">
    <cfRule type="cellIs" dxfId="10497" priority="22295" operator="equal">
      <formula>FALSE</formula>
    </cfRule>
  </conditionalFormatting>
  <conditionalFormatting sqref="I5:I9 I74:I92 I12:I15">
    <cfRule type="cellIs" dxfId="10496" priority="22294" operator="equal">
      <formula>FALSE</formula>
    </cfRule>
  </conditionalFormatting>
  <conditionalFormatting sqref="I5:I9 I74:I92 I12:I15">
    <cfRule type="cellIs" dxfId="10495" priority="22293" operator="equal">
      <formula>FALSE</formula>
    </cfRule>
  </conditionalFormatting>
  <conditionalFormatting sqref="I5:I9 I74:I92 I12:I15">
    <cfRule type="cellIs" dxfId="10494" priority="22292" operator="equal">
      <formula>FALSE</formula>
    </cfRule>
  </conditionalFormatting>
  <conditionalFormatting sqref="I5:I9 I74:I92 I12:I15">
    <cfRule type="cellIs" dxfId="10493" priority="22291" operator="equal">
      <formula>FALSE</formula>
    </cfRule>
  </conditionalFormatting>
  <conditionalFormatting sqref="I5:I9 I74:I92 I12:I15">
    <cfRule type="cellIs" dxfId="10492" priority="22290" operator="equal">
      <formula>FALSE</formula>
    </cfRule>
  </conditionalFormatting>
  <conditionalFormatting sqref="I5:I9 I74:I92 I12:I15">
    <cfRule type="cellIs" dxfId="10491" priority="22289" operator="equal">
      <formula>FALSE</formula>
    </cfRule>
  </conditionalFormatting>
  <conditionalFormatting sqref="I5:I9 I74:I92 I12:I15">
    <cfRule type="cellIs" dxfId="10490" priority="22288" operator="equal">
      <formula>FALSE</formula>
    </cfRule>
  </conditionalFormatting>
  <conditionalFormatting sqref="I5:I9 I74:I92 I12:I15">
    <cfRule type="cellIs" dxfId="10489" priority="22287" operator="equal">
      <formula>FALSE</formula>
    </cfRule>
  </conditionalFormatting>
  <conditionalFormatting sqref="I5:I9 I74:I92 I12:I15">
    <cfRule type="cellIs" dxfId="10488" priority="22286" operator="equal">
      <formula>FALSE</formula>
    </cfRule>
  </conditionalFormatting>
  <conditionalFormatting sqref="I5:I9 I74:I92 I12:I15">
    <cfRule type="cellIs" dxfId="10487" priority="22285" operator="equal">
      <formula>FALSE</formula>
    </cfRule>
  </conditionalFormatting>
  <conditionalFormatting sqref="I5:I9 I74:I92 I12:I15">
    <cfRule type="cellIs" dxfId="10486" priority="22284" operator="equal">
      <formula>FALSE</formula>
    </cfRule>
  </conditionalFormatting>
  <conditionalFormatting sqref="I5:I9 I74:I92 I12:I15">
    <cfRule type="cellIs" dxfId="10485" priority="22283" operator="equal">
      <formula>FALSE</formula>
    </cfRule>
  </conditionalFormatting>
  <conditionalFormatting sqref="I5:I9 I74:I92 I12:I15">
    <cfRule type="cellIs" dxfId="10484" priority="22282" operator="equal">
      <formula>FALSE</formula>
    </cfRule>
  </conditionalFormatting>
  <conditionalFormatting sqref="I5:I9 I74:I92 I12:I15">
    <cfRule type="cellIs" dxfId="10483" priority="22281" operator="equal">
      <formula>FALSE</formula>
    </cfRule>
  </conditionalFormatting>
  <conditionalFormatting sqref="I5:I9 I74:I92 I12:I15">
    <cfRule type="cellIs" dxfId="10482" priority="22280" operator="equal">
      <formula>FALSE</formula>
    </cfRule>
  </conditionalFormatting>
  <conditionalFormatting sqref="I5:I9 I74:I92 I12:I15">
    <cfRule type="cellIs" dxfId="10481" priority="22279" operator="equal">
      <formula>FALSE</formula>
    </cfRule>
  </conditionalFormatting>
  <conditionalFormatting sqref="I5:I9 I74:I92 I12:I15">
    <cfRule type="cellIs" dxfId="10480" priority="22278" operator="equal">
      <formula>FALSE</formula>
    </cfRule>
  </conditionalFormatting>
  <conditionalFormatting sqref="I5:I9 I74:I92 I12:I15">
    <cfRule type="cellIs" dxfId="10479" priority="22277" operator="equal">
      <formula>FALSE</formula>
    </cfRule>
  </conditionalFormatting>
  <conditionalFormatting sqref="I5:I9 I74:I92 I12:I15">
    <cfRule type="cellIs" dxfId="10478" priority="22276" operator="equal">
      <formula>FALSE</formula>
    </cfRule>
  </conditionalFormatting>
  <conditionalFormatting sqref="I5:I9 I74:I92 I12:I15">
    <cfRule type="cellIs" dxfId="10477" priority="22275" operator="equal">
      <formula>FALSE</formula>
    </cfRule>
  </conditionalFormatting>
  <conditionalFormatting sqref="I5:I9 I74:I92 I12:I15">
    <cfRule type="cellIs" dxfId="10476" priority="22274" operator="equal">
      <formula>FALSE</formula>
    </cfRule>
  </conditionalFormatting>
  <conditionalFormatting sqref="I5:I9 I74:I92 I12:I15">
    <cfRule type="cellIs" dxfId="10475" priority="22273" operator="equal">
      <formula>FALSE</formula>
    </cfRule>
  </conditionalFormatting>
  <conditionalFormatting sqref="I10:I11">
    <cfRule type="cellIs" dxfId="10474" priority="22272" operator="equal">
      <formula>FALSE</formula>
    </cfRule>
  </conditionalFormatting>
  <conditionalFormatting sqref="I10:I11">
    <cfRule type="cellIs" dxfId="10473" priority="22271" operator="equal">
      <formula>FALSE</formula>
    </cfRule>
  </conditionalFormatting>
  <conditionalFormatting sqref="I10:I11">
    <cfRule type="cellIs" dxfId="10472" priority="22270" operator="equal">
      <formula>FALSE</formula>
    </cfRule>
  </conditionalFormatting>
  <conditionalFormatting sqref="I10:I11">
    <cfRule type="cellIs" dxfId="10471" priority="22269" operator="equal">
      <formula>FALSE</formula>
    </cfRule>
  </conditionalFormatting>
  <conditionalFormatting sqref="I10:I11">
    <cfRule type="cellIs" dxfId="10470" priority="22268" operator="equal">
      <formula>FALSE</formula>
    </cfRule>
  </conditionalFormatting>
  <conditionalFormatting sqref="I10:I11">
    <cfRule type="cellIs" dxfId="10469" priority="22267" operator="equal">
      <formula>FALSE</formula>
    </cfRule>
  </conditionalFormatting>
  <conditionalFormatting sqref="I10:I11">
    <cfRule type="cellIs" dxfId="10468" priority="22266" operator="equal">
      <formula>FALSE</formula>
    </cfRule>
  </conditionalFormatting>
  <conditionalFormatting sqref="I10:I11">
    <cfRule type="cellIs" dxfId="10467" priority="22265" operator="equal">
      <formula>FALSE</formula>
    </cfRule>
  </conditionalFormatting>
  <conditionalFormatting sqref="I10:I11">
    <cfRule type="cellIs" dxfId="10466" priority="22264" operator="equal">
      <formula>FALSE</formula>
    </cfRule>
  </conditionalFormatting>
  <conditionalFormatting sqref="I10:I11">
    <cfRule type="cellIs" dxfId="10465" priority="22263" operator="equal">
      <formula>FALSE</formula>
    </cfRule>
  </conditionalFormatting>
  <conditionalFormatting sqref="I10:I11">
    <cfRule type="cellIs" dxfId="10464" priority="22262" operator="equal">
      <formula>FALSE</formula>
    </cfRule>
  </conditionalFormatting>
  <conditionalFormatting sqref="I10:I11">
    <cfRule type="cellIs" dxfId="10463" priority="22261" operator="equal">
      <formula>FALSE</formula>
    </cfRule>
  </conditionalFormatting>
  <conditionalFormatting sqref="I10:I11">
    <cfRule type="cellIs" dxfId="10462" priority="22260" operator="equal">
      <formula>FALSE</formula>
    </cfRule>
  </conditionalFormatting>
  <conditionalFormatting sqref="I10:I11">
    <cfRule type="cellIs" dxfId="10461" priority="22259" operator="equal">
      <formula>FALSE</formula>
    </cfRule>
  </conditionalFormatting>
  <conditionalFormatting sqref="I10:I11">
    <cfRule type="cellIs" dxfId="10460" priority="22258" operator="equal">
      <formula>FALSE</formula>
    </cfRule>
  </conditionalFormatting>
  <conditionalFormatting sqref="I10:I11">
    <cfRule type="cellIs" dxfId="10459" priority="22257" operator="equal">
      <formula>FALSE</formula>
    </cfRule>
  </conditionalFormatting>
  <conditionalFormatting sqref="I10:I11">
    <cfRule type="cellIs" dxfId="10458" priority="22256" operator="equal">
      <formula>FALSE</formula>
    </cfRule>
  </conditionalFormatting>
  <conditionalFormatting sqref="I10:I11">
    <cfRule type="cellIs" dxfId="10457" priority="22255" operator="equal">
      <formula>FALSE</formula>
    </cfRule>
  </conditionalFormatting>
  <conditionalFormatting sqref="I10:I11">
    <cfRule type="cellIs" dxfId="10456" priority="22254" operator="equal">
      <formula>FALSE</formula>
    </cfRule>
  </conditionalFormatting>
  <conditionalFormatting sqref="I10:I11">
    <cfRule type="cellIs" dxfId="10455" priority="22253" operator="equal">
      <formula>FALSE</formula>
    </cfRule>
  </conditionalFormatting>
  <conditionalFormatting sqref="I10:I11">
    <cfRule type="cellIs" dxfId="10454" priority="22252" operator="equal">
      <formula>FALSE</formula>
    </cfRule>
  </conditionalFormatting>
  <conditionalFormatting sqref="I10:I11">
    <cfRule type="cellIs" dxfId="10453" priority="22251" operator="equal">
      <formula>FALSE</formula>
    </cfRule>
  </conditionalFormatting>
  <conditionalFormatting sqref="I10:I11">
    <cfRule type="cellIs" dxfId="10452" priority="22250" operator="equal">
      <formula>FALSE</formula>
    </cfRule>
  </conditionalFormatting>
  <conditionalFormatting sqref="I10:I11">
    <cfRule type="cellIs" dxfId="10451" priority="22249" operator="equal">
      <formula>FALSE</formula>
    </cfRule>
  </conditionalFormatting>
  <conditionalFormatting sqref="I10:I11">
    <cfRule type="cellIs" dxfId="10450" priority="22248" operator="equal">
      <formula>FALSE</formula>
    </cfRule>
  </conditionalFormatting>
  <conditionalFormatting sqref="I10:I11">
    <cfRule type="cellIs" dxfId="10449" priority="22247" operator="equal">
      <formula>FALSE</formula>
    </cfRule>
  </conditionalFormatting>
  <conditionalFormatting sqref="I10:I11">
    <cfRule type="cellIs" dxfId="10448" priority="22246" operator="equal">
      <formula>FALSE</formula>
    </cfRule>
  </conditionalFormatting>
  <conditionalFormatting sqref="I10:I11">
    <cfRule type="cellIs" dxfId="10447" priority="22245" operator="equal">
      <formula>FALSE</formula>
    </cfRule>
  </conditionalFormatting>
  <conditionalFormatting sqref="I10:I11">
    <cfRule type="cellIs" dxfId="10446" priority="22244" operator="equal">
      <formula>FALSE</formula>
    </cfRule>
  </conditionalFormatting>
  <conditionalFormatting sqref="I10:I11">
    <cfRule type="cellIs" dxfId="10445" priority="22243" operator="equal">
      <formula>FALSE</formula>
    </cfRule>
  </conditionalFormatting>
  <conditionalFormatting sqref="I10:I11">
    <cfRule type="cellIs" dxfId="10444" priority="22242" operator="equal">
      <formula>FALSE</formula>
    </cfRule>
  </conditionalFormatting>
  <conditionalFormatting sqref="I10:I11">
    <cfRule type="cellIs" dxfId="10443" priority="22241" operator="equal">
      <formula>FALSE</formula>
    </cfRule>
  </conditionalFormatting>
  <conditionalFormatting sqref="I10:I11">
    <cfRule type="cellIs" dxfId="10442" priority="22240" operator="equal">
      <formula>FALSE</formula>
    </cfRule>
  </conditionalFormatting>
  <conditionalFormatting sqref="I10:I11">
    <cfRule type="cellIs" dxfId="10441" priority="22239" operator="equal">
      <formula>FALSE</formula>
    </cfRule>
  </conditionalFormatting>
  <conditionalFormatting sqref="I10:I11">
    <cfRule type="cellIs" dxfId="10440" priority="22238" operator="equal">
      <formula>FALSE</formula>
    </cfRule>
  </conditionalFormatting>
  <conditionalFormatting sqref="I10:I11">
    <cfRule type="cellIs" dxfId="10439" priority="22237" operator="equal">
      <formula>FALSE</formula>
    </cfRule>
  </conditionalFormatting>
  <conditionalFormatting sqref="I10:I11">
    <cfRule type="cellIs" dxfId="10438" priority="22236" operator="equal">
      <formula>FALSE</formula>
    </cfRule>
  </conditionalFormatting>
  <conditionalFormatting sqref="I10:I11">
    <cfRule type="cellIs" dxfId="10437" priority="22235" operator="equal">
      <formula>FALSE</formula>
    </cfRule>
  </conditionalFormatting>
  <conditionalFormatting sqref="I10:I11">
    <cfRule type="cellIs" dxfId="10436" priority="22234" operator="equal">
      <formula>FALSE</formula>
    </cfRule>
  </conditionalFormatting>
  <conditionalFormatting sqref="I10:I11">
    <cfRule type="cellIs" dxfId="10435" priority="22233" operator="equal">
      <formula>FALSE</formula>
    </cfRule>
  </conditionalFormatting>
  <conditionalFormatting sqref="I10:I11">
    <cfRule type="cellIs" dxfId="10434" priority="22232" operator="equal">
      <formula>FALSE</formula>
    </cfRule>
  </conditionalFormatting>
  <conditionalFormatting sqref="I10:I11">
    <cfRule type="cellIs" dxfId="10433" priority="22231" operator="equal">
      <formula>FALSE</formula>
    </cfRule>
  </conditionalFormatting>
  <conditionalFormatting sqref="I10:I11">
    <cfRule type="cellIs" dxfId="10432" priority="22230" operator="equal">
      <formula>FALSE</formula>
    </cfRule>
  </conditionalFormatting>
  <conditionalFormatting sqref="I10:I11">
    <cfRule type="cellIs" dxfId="10431" priority="22229" operator="equal">
      <formula>FALSE</formula>
    </cfRule>
  </conditionalFormatting>
  <conditionalFormatting sqref="I10:I11">
    <cfRule type="cellIs" dxfId="10430" priority="22228" operator="equal">
      <formula>FALSE</formula>
    </cfRule>
  </conditionalFormatting>
  <conditionalFormatting sqref="I10:I11">
    <cfRule type="cellIs" dxfId="10429" priority="22227" operator="equal">
      <formula>FALSE</formula>
    </cfRule>
  </conditionalFormatting>
  <conditionalFormatting sqref="I10:I11">
    <cfRule type="cellIs" dxfId="10428" priority="22226" operator="equal">
      <formula>FALSE</formula>
    </cfRule>
  </conditionalFormatting>
  <conditionalFormatting sqref="I10:I11">
    <cfRule type="cellIs" dxfId="10427" priority="22225" operator="equal">
      <formula>FALSE</formula>
    </cfRule>
  </conditionalFormatting>
  <conditionalFormatting sqref="I10:I11">
    <cfRule type="cellIs" dxfId="10426" priority="22224" operator="equal">
      <formula>FALSE</formula>
    </cfRule>
  </conditionalFormatting>
  <conditionalFormatting sqref="I10:I11">
    <cfRule type="cellIs" dxfId="10425" priority="22223" operator="equal">
      <formula>FALSE</formula>
    </cfRule>
  </conditionalFormatting>
  <conditionalFormatting sqref="I10:I11">
    <cfRule type="cellIs" dxfId="10424" priority="22222" operator="equal">
      <formula>FALSE</formula>
    </cfRule>
  </conditionalFormatting>
  <conditionalFormatting sqref="I10:I11">
    <cfRule type="cellIs" dxfId="10423" priority="22221" operator="equal">
      <formula>FALSE</formula>
    </cfRule>
  </conditionalFormatting>
  <conditionalFormatting sqref="I10:I11">
    <cfRule type="cellIs" dxfId="10422" priority="22220" operator="equal">
      <formula>FALSE</formula>
    </cfRule>
  </conditionalFormatting>
  <conditionalFormatting sqref="I10:I11">
    <cfRule type="cellIs" dxfId="10421" priority="22219" operator="equal">
      <formula>FALSE</formula>
    </cfRule>
  </conditionalFormatting>
  <conditionalFormatting sqref="I10:I11">
    <cfRule type="cellIs" dxfId="10420" priority="22218" operator="equal">
      <formula>FALSE</formula>
    </cfRule>
  </conditionalFormatting>
  <conditionalFormatting sqref="I10:I11">
    <cfRule type="cellIs" dxfId="10419" priority="22217" operator="equal">
      <formula>FALSE</formula>
    </cfRule>
  </conditionalFormatting>
  <conditionalFormatting sqref="I10:I11">
    <cfRule type="cellIs" dxfId="10418" priority="22216" operator="equal">
      <formula>FALSE</formula>
    </cfRule>
  </conditionalFormatting>
  <conditionalFormatting sqref="I10:I11">
    <cfRule type="cellIs" dxfId="10417" priority="22215" operator="equal">
      <formula>FALSE</formula>
    </cfRule>
  </conditionalFormatting>
  <conditionalFormatting sqref="I10:I11">
    <cfRule type="cellIs" dxfId="10416" priority="22214" operator="equal">
      <formula>FALSE</formula>
    </cfRule>
  </conditionalFormatting>
  <conditionalFormatting sqref="I10:I11">
    <cfRule type="cellIs" dxfId="10415" priority="22213" operator="equal">
      <formula>FALSE</formula>
    </cfRule>
  </conditionalFormatting>
  <conditionalFormatting sqref="I10:I11">
    <cfRule type="cellIs" dxfId="10414" priority="22212" operator="equal">
      <formula>FALSE</formula>
    </cfRule>
  </conditionalFormatting>
  <conditionalFormatting sqref="I10:I11">
    <cfRule type="cellIs" dxfId="10413" priority="22211" operator="equal">
      <formula>FALSE</formula>
    </cfRule>
  </conditionalFormatting>
  <conditionalFormatting sqref="I10:I11">
    <cfRule type="cellIs" dxfId="10412" priority="22210" operator="equal">
      <formula>FALSE</formula>
    </cfRule>
  </conditionalFormatting>
  <conditionalFormatting sqref="I10:I11">
    <cfRule type="cellIs" dxfId="10411" priority="22209" operator="equal">
      <formula>FALSE</formula>
    </cfRule>
  </conditionalFormatting>
  <conditionalFormatting sqref="I10:I11">
    <cfRule type="cellIs" dxfId="10410" priority="22208" operator="equal">
      <formula>FALSE</formula>
    </cfRule>
  </conditionalFormatting>
  <conditionalFormatting sqref="I10:I11">
    <cfRule type="cellIs" dxfId="10409" priority="22207" operator="equal">
      <formula>FALSE</formula>
    </cfRule>
  </conditionalFormatting>
  <conditionalFormatting sqref="I10:I11">
    <cfRule type="cellIs" dxfId="10408" priority="22206" operator="equal">
      <formula>FALSE</formula>
    </cfRule>
  </conditionalFormatting>
  <conditionalFormatting sqref="I10:I11">
    <cfRule type="cellIs" dxfId="10407" priority="22205" operator="equal">
      <formula>FALSE</formula>
    </cfRule>
  </conditionalFormatting>
  <conditionalFormatting sqref="I10:I11">
    <cfRule type="cellIs" dxfId="10406" priority="22204" operator="equal">
      <formula>FALSE</formula>
    </cfRule>
  </conditionalFormatting>
  <conditionalFormatting sqref="I10:I11">
    <cfRule type="cellIs" dxfId="10405" priority="22203" operator="equal">
      <formula>FALSE</formula>
    </cfRule>
  </conditionalFormatting>
  <conditionalFormatting sqref="I10:I11">
    <cfRule type="cellIs" dxfId="10404" priority="22202" operator="equal">
      <formula>FALSE</formula>
    </cfRule>
  </conditionalFormatting>
  <conditionalFormatting sqref="I10:I11">
    <cfRule type="cellIs" dxfId="10403" priority="22201" operator="equal">
      <formula>FALSE</formula>
    </cfRule>
  </conditionalFormatting>
  <conditionalFormatting sqref="I10:I11">
    <cfRule type="cellIs" dxfId="10402" priority="22200" operator="equal">
      <formula>FALSE</formula>
    </cfRule>
  </conditionalFormatting>
  <conditionalFormatting sqref="I10:I11">
    <cfRule type="cellIs" dxfId="10401" priority="22199" operator="equal">
      <formula>FALSE</formula>
    </cfRule>
  </conditionalFormatting>
  <conditionalFormatting sqref="I10:I11">
    <cfRule type="cellIs" dxfId="10400" priority="22198" operator="equal">
      <formula>FALSE</formula>
    </cfRule>
  </conditionalFormatting>
  <conditionalFormatting sqref="I10:I11">
    <cfRule type="cellIs" dxfId="10399" priority="22197" operator="equal">
      <formula>FALSE</formula>
    </cfRule>
  </conditionalFormatting>
  <conditionalFormatting sqref="I10:I11">
    <cfRule type="cellIs" dxfId="10398" priority="22196" operator="equal">
      <formula>FALSE</formula>
    </cfRule>
  </conditionalFormatting>
  <conditionalFormatting sqref="I10:I11">
    <cfRule type="cellIs" dxfId="10397" priority="22195" operator="equal">
      <formula>FALSE</formula>
    </cfRule>
  </conditionalFormatting>
  <conditionalFormatting sqref="I10:I11">
    <cfRule type="cellIs" dxfId="10396" priority="22194" operator="equal">
      <formula>FALSE</formula>
    </cfRule>
  </conditionalFormatting>
  <conditionalFormatting sqref="I10:I11">
    <cfRule type="cellIs" dxfId="10395" priority="22193" operator="equal">
      <formula>FALSE</formula>
    </cfRule>
  </conditionalFormatting>
  <conditionalFormatting sqref="I10:I11">
    <cfRule type="cellIs" dxfId="10394" priority="22192" operator="equal">
      <formula>FALSE</formula>
    </cfRule>
  </conditionalFormatting>
  <conditionalFormatting sqref="I10:I11">
    <cfRule type="cellIs" dxfId="10393" priority="22191" operator="equal">
      <formula>FALSE</formula>
    </cfRule>
  </conditionalFormatting>
  <conditionalFormatting sqref="I10:I11">
    <cfRule type="cellIs" dxfId="10392" priority="22190" operator="equal">
      <formula>FALSE</formula>
    </cfRule>
  </conditionalFormatting>
  <conditionalFormatting sqref="I10:I11">
    <cfRule type="cellIs" dxfId="10391" priority="22189" operator="equal">
      <formula>FALSE</formula>
    </cfRule>
  </conditionalFormatting>
  <conditionalFormatting sqref="I10:I11">
    <cfRule type="cellIs" dxfId="10390" priority="22188" operator="equal">
      <formula>FALSE</formula>
    </cfRule>
  </conditionalFormatting>
  <conditionalFormatting sqref="I10:I11">
    <cfRule type="cellIs" dxfId="10389" priority="22187" operator="equal">
      <formula>FALSE</formula>
    </cfRule>
  </conditionalFormatting>
  <conditionalFormatting sqref="I10:I11">
    <cfRule type="cellIs" dxfId="10388" priority="22186" operator="equal">
      <formula>FALSE</formula>
    </cfRule>
  </conditionalFormatting>
  <conditionalFormatting sqref="I10:I11">
    <cfRule type="cellIs" dxfId="10387" priority="22185" operator="equal">
      <formula>FALSE</formula>
    </cfRule>
  </conditionalFormatting>
  <conditionalFormatting sqref="I10:I11">
    <cfRule type="cellIs" dxfId="10386" priority="22184" operator="equal">
      <formula>FALSE</formula>
    </cfRule>
  </conditionalFormatting>
  <conditionalFormatting sqref="I10:I11">
    <cfRule type="cellIs" dxfId="10385" priority="22183" operator="equal">
      <formula>FALSE</formula>
    </cfRule>
  </conditionalFormatting>
  <conditionalFormatting sqref="I10:I11">
    <cfRule type="cellIs" dxfId="10384" priority="22182" operator="equal">
      <formula>FALSE</formula>
    </cfRule>
  </conditionalFormatting>
  <conditionalFormatting sqref="I10:I11">
    <cfRule type="cellIs" dxfId="10383" priority="22181" operator="equal">
      <formula>FALSE</formula>
    </cfRule>
  </conditionalFormatting>
  <conditionalFormatting sqref="I10:I11">
    <cfRule type="cellIs" dxfId="10382" priority="22180" operator="equal">
      <formula>FALSE</formula>
    </cfRule>
  </conditionalFormatting>
  <conditionalFormatting sqref="I10:I11">
    <cfRule type="cellIs" dxfId="10381" priority="22179" operator="equal">
      <formula>FALSE</formula>
    </cfRule>
  </conditionalFormatting>
  <conditionalFormatting sqref="I10:I11">
    <cfRule type="cellIs" dxfId="10380" priority="22178" operator="equal">
      <formula>FALSE</formula>
    </cfRule>
  </conditionalFormatting>
  <conditionalFormatting sqref="I10:I11">
    <cfRule type="cellIs" dxfId="10379" priority="22177" operator="equal">
      <formula>FALSE</formula>
    </cfRule>
  </conditionalFormatting>
  <conditionalFormatting sqref="I10:I11">
    <cfRule type="cellIs" dxfId="10378" priority="22176" operator="equal">
      <formula>FALSE</formula>
    </cfRule>
  </conditionalFormatting>
  <conditionalFormatting sqref="I10:I11">
    <cfRule type="cellIs" dxfId="10377" priority="22175" operator="equal">
      <formula>FALSE</formula>
    </cfRule>
  </conditionalFormatting>
  <conditionalFormatting sqref="I10:I11">
    <cfRule type="cellIs" dxfId="10376" priority="22174" operator="equal">
      <formula>FALSE</formula>
    </cfRule>
  </conditionalFormatting>
  <conditionalFormatting sqref="I10:I11">
    <cfRule type="cellIs" dxfId="10375" priority="22173" operator="equal">
      <formula>FALSE</formula>
    </cfRule>
  </conditionalFormatting>
  <conditionalFormatting sqref="I10:I11">
    <cfRule type="cellIs" dxfId="10374" priority="22172" operator="equal">
      <formula>FALSE</formula>
    </cfRule>
  </conditionalFormatting>
  <conditionalFormatting sqref="I10:I11">
    <cfRule type="cellIs" dxfId="10373" priority="22171" operator="equal">
      <formula>FALSE</formula>
    </cfRule>
  </conditionalFormatting>
  <conditionalFormatting sqref="I10:I11">
    <cfRule type="cellIs" dxfId="10372" priority="22170" operator="equal">
      <formula>FALSE</formula>
    </cfRule>
  </conditionalFormatting>
  <conditionalFormatting sqref="I10:I11">
    <cfRule type="cellIs" dxfId="10371" priority="22169" operator="equal">
      <formula>FALSE</formula>
    </cfRule>
  </conditionalFormatting>
  <conditionalFormatting sqref="I10:I11">
    <cfRule type="cellIs" dxfId="10370" priority="22168" operator="equal">
      <formula>FALSE</formula>
    </cfRule>
  </conditionalFormatting>
  <conditionalFormatting sqref="I10:I11">
    <cfRule type="cellIs" dxfId="10369" priority="22167" operator="equal">
      <formula>FALSE</formula>
    </cfRule>
  </conditionalFormatting>
  <conditionalFormatting sqref="I10:I11">
    <cfRule type="cellIs" dxfId="10368" priority="22166" operator="equal">
      <formula>FALSE</formula>
    </cfRule>
  </conditionalFormatting>
  <conditionalFormatting sqref="I10:I11">
    <cfRule type="cellIs" dxfId="10367" priority="22165" operator="equal">
      <formula>FALSE</formula>
    </cfRule>
  </conditionalFormatting>
  <conditionalFormatting sqref="I10:I11">
    <cfRule type="cellIs" dxfId="10366" priority="22164" operator="equal">
      <formula>FALSE</formula>
    </cfRule>
  </conditionalFormatting>
  <conditionalFormatting sqref="I10:I11">
    <cfRule type="cellIs" dxfId="10365" priority="22163" operator="equal">
      <formula>FALSE</formula>
    </cfRule>
  </conditionalFormatting>
  <conditionalFormatting sqref="I10:I11">
    <cfRule type="cellIs" dxfId="10364" priority="22162" operator="equal">
      <formula>FALSE</formula>
    </cfRule>
  </conditionalFormatting>
  <conditionalFormatting sqref="I10:I11">
    <cfRule type="cellIs" dxfId="10363" priority="22161" operator="equal">
      <formula>FALSE</formula>
    </cfRule>
  </conditionalFormatting>
  <conditionalFormatting sqref="I10:I11">
    <cfRule type="cellIs" dxfId="10362" priority="22160" operator="equal">
      <formula>FALSE</formula>
    </cfRule>
  </conditionalFormatting>
  <conditionalFormatting sqref="I10:I11">
    <cfRule type="cellIs" dxfId="10361" priority="22159" operator="equal">
      <formula>FALSE</formula>
    </cfRule>
  </conditionalFormatting>
  <conditionalFormatting sqref="I10:I11">
    <cfRule type="cellIs" dxfId="10360" priority="22158" operator="equal">
      <formula>FALSE</formula>
    </cfRule>
  </conditionalFormatting>
  <conditionalFormatting sqref="I10:I11">
    <cfRule type="cellIs" dxfId="10359" priority="22157" operator="equal">
      <formula>FALSE</formula>
    </cfRule>
  </conditionalFormatting>
  <conditionalFormatting sqref="I10:I11">
    <cfRule type="cellIs" dxfId="10358" priority="22156" operator="equal">
      <formula>FALSE</formula>
    </cfRule>
  </conditionalFormatting>
  <conditionalFormatting sqref="I10:I11">
    <cfRule type="cellIs" dxfId="10357" priority="22155" operator="equal">
      <formula>FALSE</formula>
    </cfRule>
  </conditionalFormatting>
  <conditionalFormatting sqref="I10:I11">
    <cfRule type="cellIs" dxfId="10356" priority="22154" operator="equal">
      <formula>FALSE</formula>
    </cfRule>
  </conditionalFormatting>
  <conditionalFormatting sqref="I10:I11">
    <cfRule type="cellIs" dxfId="10355" priority="22153" operator="equal">
      <formula>FALSE</formula>
    </cfRule>
  </conditionalFormatting>
  <conditionalFormatting sqref="I10:I11">
    <cfRule type="cellIs" dxfId="10354" priority="22152" operator="equal">
      <formula>FALSE</formula>
    </cfRule>
  </conditionalFormatting>
  <conditionalFormatting sqref="I10:I11">
    <cfRule type="cellIs" dxfId="10353" priority="22151" operator="equal">
      <formula>FALSE</formula>
    </cfRule>
  </conditionalFormatting>
  <conditionalFormatting sqref="I10:I11">
    <cfRule type="cellIs" dxfId="10352" priority="22150" operator="equal">
      <formula>FALSE</formula>
    </cfRule>
  </conditionalFormatting>
  <conditionalFormatting sqref="I10:I11">
    <cfRule type="cellIs" dxfId="10351" priority="22149" operator="equal">
      <formula>FALSE</formula>
    </cfRule>
  </conditionalFormatting>
  <conditionalFormatting sqref="I10:I11">
    <cfRule type="cellIs" dxfId="10350" priority="22148" operator="equal">
      <formula>FALSE</formula>
    </cfRule>
  </conditionalFormatting>
  <conditionalFormatting sqref="I10:I11">
    <cfRule type="cellIs" dxfId="10349" priority="22147" operator="equal">
      <formula>FALSE</formula>
    </cfRule>
  </conditionalFormatting>
  <conditionalFormatting sqref="I10:I11">
    <cfRule type="cellIs" dxfId="10348" priority="22146" operator="equal">
      <formula>FALSE</formula>
    </cfRule>
  </conditionalFormatting>
  <conditionalFormatting sqref="I10:I11">
    <cfRule type="cellIs" dxfId="10347" priority="22145" operator="equal">
      <formula>FALSE</formula>
    </cfRule>
  </conditionalFormatting>
  <conditionalFormatting sqref="I10:I11">
    <cfRule type="cellIs" dxfId="10346" priority="22144" operator="equal">
      <formula>FALSE</formula>
    </cfRule>
  </conditionalFormatting>
  <conditionalFormatting sqref="I10:I11">
    <cfRule type="cellIs" dxfId="10345" priority="22143" operator="equal">
      <formula>FALSE</formula>
    </cfRule>
  </conditionalFormatting>
  <conditionalFormatting sqref="I10:I11">
    <cfRule type="cellIs" dxfId="10344" priority="22142" operator="equal">
      <formula>FALSE</formula>
    </cfRule>
  </conditionalFormatting>
  <conditionalFormatting sqref="I10:I11">
    <cfRule type="cellIs" dxfId="10343" priority="22141" operator="equal">
      <formula>FALSE</formula>
    </cfRule>
  </conditionalFormatting>
  <conditionalFormatting sqref="I10:I11">
    <cfRule type="cellIs" dxfId="10342" priority="22140" operator="equal">
      <formula>FALSE</formula>
    </cfRule>
  </conditionalFormatting>
  <conditionalFormatting sqref="I10:I11">
    <cfRule type="cellIs" dxfId="10341" priority="22139" operator="equal">
      <formula>FALSE</formula>
    </cfRule>
  </conditionalFormatting>
  <conditionalFormatting sqref="I10:I11">
    <cfRule type="cellIs" dxfId="10340" priority="22138" operator="equal">
      <formula>FALSE</formula>
    </cfRule>
  </conditionalFormatting>
  <conditionalFormatting sqref="I10:I11">
    <cfRule type="cellIs" dxfId="10339" priority="22137" operator="equal">
      <formula>FALSE</formula>
    </cfRule>
  </conditionalFormatting>
  <conditionalFormatting sqref="I10:I11">
    <cfRule type="cellIs" dxfId="10338" priority="22136" operator="equal">
      <formula>FALSE</formula>
    </cfRule>
  </conditionalFormatting>
  <conditionalFormatting sqref="I10:I11">
    <cfRule type="cellIs" dxfId="10337" priority="22135" operator="equal">
      <formula>FALSE</formula>
    </cfRule>
  </conditionalFormatting>
  <conditionalFormatting sqref="I10:I11">
    <cfRule type="cellIs" dxfId="10336" priority="22134" operator="equal">
      <formula>FALSE</formula>
    </cfRule>
  </conditionalFormatting>
  <conditionalFormatting sqref="I10:I11">
    <cfRule type="cellIs" dxfId="10335" priority="22133" operator="equal">
      <formula>FALSE</formula>
    </cfRule>
  </conditionalFormatting>
  <conditionalFormatting sqref="I10:I11">
    <cfRule type="cellIs" dxfId="10334" priority="22132" operator="equal">
      <formula>FALSE</formula>
    </cfRule>
  </conditionalFormatting>
  <conditionalFormatting sqref="I10:I11">
    <cfRule type="cellIs" dxfId="10333" priority="22131" operator="equal">
      <formula>FALSE</formula>
    </cfRule>
  </conditionalFormatting>
  <conditionalFormatting sqref="I10:I11">
    <cfRule type="cellIs" dxfId="10332" priority="22130" operator="equal">
      <formula>FALSE</formula>
    </cfRule>
  </conditionalFormatting>
  <conditionalFormatting sqref="I10:I11">
    <cfRule type="cellIs" dxfId="10331" priority="22129" operator="equal">
      <formula>FALSE</formula>
    </cfRule>
  </conditionalFormatting>
  <conditionalFormatting sqref="I10:I11">
    <cfRule type="cellIs" dxfId="10330" priority="22128" operator="equal">
      <formula>FALSE</formula>
    </cfRule>
  </conditionalFormatting>
  <conditionalFormatting sqref="I10:I11">
    <cfRule type="cellIs" dxfId="10329" priority="22127" operator="equal">
      <formula>FALSE</formula>
    </cfRule>
  </conditionalFormatting>
  <conditionalFormatting sqref="I10:I11">
    <cfRule type="cellIs" dxfId="10328" priority="22126" operator="equal">
      <formula>FALSE</formula>
    </cfRule>
  </conditionalFormatting>
  <conditionalFormatting sqref="I10:I11">
    <cfRule type="cellIs" dxfId="10327" priority="22125" operator="equal">
      <formula>FALSE</formula>
    </cfRule>
  </conditionalFormatting>
  <conditionalFormatting sqref="I10:I11">
    <cfRule type="cellIs" dxfId="10326" priority="22124" operator="equal">
      <formula>FALSE</formula>
    </cfRule>
  </conditionalFormatting>
  <conditionalFormatting sqref="I10:I11">
    <cfRule type="cellIs" dxfId="10325" priority="22123" operator="equal">
      <formula>FALSE</formula>
    </cfRule>
  </conditionalFormatting>
  <conditionalFormatting sqref="I10:I11">
    <cfRule type="cellIs" dxfId="10324" priority="22122" operator="equal">
      <formula>FALSE</formula>
    </cfRule>
  </conditionalFormatting>
  <conditionalFormatting sqref="I10:I11">
    <cfRule type="cellIs" dxfId="10323" priority="22121" operator="equal">
      <formula>FALSE</formula>
    </cfRule>
  </conditionalFormatting>
  <conditionalFormatting sqref="I10:I11">
    <cfRule type="cellIs" dxfId="10322" priority="22120" operator="equal">
      <formula>FALSE</formula>
    </cfRule>
  </conditionalFormatting>
  <conditionalFormatting sqref="I10:I11">
    <cfRule type="cellIs" dxfId="10321" priority="22119" operator="equal">
      <formula>FALSE</formula>
    </cfRule>
  </conditionalFormatting>
  <conditionalFormatting sqref="I10:I11">
    <cfRule type="cellIs" dxfId="10320" priority="22118" operator="equal">
      <formula>FALSE</formula>
    </cfRule>
  </conditionalFormatting>
  <conditionalFormatting sqref="I10:I11">
    <cfRule type="cellIs" dxfId="10319" priority="22117" operator="equal">
      <formula>FALSE</formula>
    </cfRule>
  </conditionalFormatting>
  <conditionalFormatting sqref="I10:I11">
    <cfRule type="cellIs" dxfId="10318" priority="22116" operator="equal">
      <formula>FALSE</formula>
    </cfRule>
  </conditionalFormatting>
  <conditionalFormatting sqref="I10:I11">
    <cfRule type="cellIs" dxfId="10317" priority="22115" operator="equal">
      <formula>FALSE</formula>
    </cfRule>
  </conditionalFormatting>
  <conditionalFormatting sqref="I10:I11">
    <cfRule type="cellIs" dxfId="10316" priority="22114" operator="equal">
      <formula>FALSE</formula>
    </cfRule>
  </conditionalFormatting>
  <conditionalFormatting sqref="I10:I11">
    <cfRule type="cellIs" dxfId="10315" priority="22113" operator="equal">
      <formula>FALSE</formula>
    </cfRule>
  </conditionalFormatting>
  <conditionalFormatting sqref="I10:I11">
    <cfRule type="cellIs" dxfId="10314" priority="22112" operator="equal">
      <formula>FALSE</formula>
    </cfRule>
  </conditionalFormatting>
  <conditionalFormatting sqref="I10:I11">
    <cfRule type="cellIs" dxfId="10313" priority="22111" operator="equal">
      <formula>FALSE</formula>
    </cfRule>
  </conditionalFormatting>
  <conditionalFormatting sqref="I10:I11">
    <cfRule type="cellIs" dxfId="10312" priority="22110" operator="equal">
      <formula>FALSE</formula>
    </cfRule>
  </conditionalFormatting>
  <conditionalFormatting sqref="I10:I11">
    <cfRule type="cellIs" dxfId="10311" priority="22109" operator="equal">
      <formula>FALSE</formula>
    </cfRule>
  </conditionalFormatting>
  <conditionalFormatting sqref="I10:I11">
    <cfRule type="cellIs" dxfId="10310" priority="22108" operator="equal">
      <formula>FALSE</formula>
    </cfRule>
  </conditionalFormatting>
  <conditionalFormatting sqref="I10:I11">
    <cfRule type="cellIs" dxfId="10309" priority="22107" operator="equal">
      <formula>FALSE</formula>
    </cfRule>
  </conditionalFormatting>
  <conditionalFormatting sqref="I10:I11">
    <cfRule type="cellIs" dxfId="10308" priority="22106" operator="equal">
      <formula>FALSE</formula>
    </cfRule>
  </conditionalFormatting>
  <conditionalFormatting sqref="I10:I11">
    <cfRule type="cellIs" dxfId="10307" priority="22105" operator="equal">
      <formula>FALSE</formula>
    </cfRule>
  </conditionalFormatting>
  <conditionalFormatting sqref="I10:I11">
    <cfRule type="cellIs" dxfId="10306" priority="22104" operator="equal">
      <formula>FALSE</formula>
    </cfRule>
  </conditionalFormatting>
  <conditionalFormatting sqref="I10:I11">
    <cfRule type="cellIs" dxfId="10305" priority="22103" operator="equal">
      <formula>FALSE</formula>
    </cfRule>
  </conditionalFormatting>
  <conditionalFormatting sqref="I10:I11">
    <cfRule type="cellIs" dxfId="10304" priority="22102" operator="equal">
      <formula>FALSE</formula>
    </cfRule>
  </conditionalFormatting>
  <conditionalFormatting sqref="I10:I11">
    <cfRule type="cellIs" dxfId="10303" priority="22101" operator="equal">
      <formula>FALSE</formula>
    </cfRule>
  </conditionalFormatting>
  <conditionalFormatting sqref="I10:I11">
    <cfRule type="cellIs" dxfId="10302" priority="22100" operator="equal">
      <formula>FALSE</formula>
    </cfRule>
  </conditionalFormatting>
  <conditionalFormatting sqref="I10:I11">
    <cfRule type="cellIs" dxfId="10301" priority="22099" operator="equal">
      <formula>FALSE</formula>
    </cfRule>
  </conditionalFormatting>
  <conditionalFormatting sqref="I10:I11">
    <cfRule type="cellIs" dxfId="10300" priority="22098" operator="equal">
      <formula>FALSE</formula>
    </cfRule>
  </conditionalFormatting>
  <conditionalFormatting sqref="I10:I11">
    <cfRule type="cellIs" dxfId="10299" priority="22097" operator="equal">
      <formula>FALSE</formula>
    </cfRule>
  </conditionalFormatting>
  <conditionalFormatting sqref="I10:I11">
    <cfRule type="cellIs" dxfId="10298" priority="22096" operator="equal">
      <formula>FALSE</formula>
    </cfRule>
  </conditionalFormatting>
  <conditionalFormatting sqref="I10:I11">
    <cfRule type="cellIs" dxfId="10297" priority="22095" operator="equal">
      <formula>FALSE</formula>
    </cfRule>
  </conditionalFormatting>
  <conditionalFormatting sqref="I10:I11">
    <cfRule type="cellIs" dxfId="10296" priority="22094" operator="equal">
      <formula>FALSE</formula>
    </cfRule>
  </conditionalFormatting>
  <conditionalFormatting sqref="I10:I11">
    <cfRule type="cellIs" dxfId="10295" priority="22093" operator="equal">
      <formula>FALSE</formula>
    </cfRule>
  </conditionalFormatting>
  <conditionalFormatting sqref="I10:I11">
    <cfRule type="cellIs" dxfId="10294" priority="22092" operator="equal">
      <formula>FALSE</formula>
    </cfRule>
  </conditionalFormatting>
  <conditionalFormatting sqref="I10:I11">
    <cfRule type="cellIs" dxfId="10293" priority="22091" operator="equal">
      <formula>FALSE</formula>
    </cfRule>
  </conditionalFormatting>
  <conditionalFormatting sqref="I10:I11">
    <cfRule type="cellIs" dxfId="10292" priority="22090" operator="equal">
      <formula>FALSE</formula>
    </cfRule>
  </conditionalFormatting>
  <conditionalFormatting sqref="I10:I11">
    <cfRule type="cellIs" dxfId="10291" priority="22089" operator="equal">
      <formula>FALSE</formula>
    </cfRule>
  </conditionalFormatting>
  <conditionalFormatting sqref="I10:I11">
    <cfRule type="cellIs" dxfId="10290" priority="22088" operator="equal">
      <formula>FALSE</formula>
    </cfRule>
  </conditionalFormatting>
  <conditionalFormatting sqref="I10:I11">
    <cfRule type="cellIs" dxfId="10289" priority="22087" operator="equal">
      <formula>FALSE</formula>
    </cfRule>
  </conditionalFormatting>
  <conditionalFormatting sqref="I10:I11">
    <cfRule type="cellIs" dxfId="10288" priority="22086" operator="equal">
      <formula>FALSE</formula>
    </cfRule>
  </conditionalFormatting>
  <conditionalFormatting sqref="I10:I11">
    <cfRule type="cellIs" dxfId="10287" priority="22085" operator="equal">
      <formula>FALSE</formula>
    </cfRule>
  </conditionalFormatting>
  <conditionalFormatting sqref="I10:I11">
    <cfRule type="cellIs" dxfId="10286" priority="22084" operator="equal">
      <formula>FALSE</formula>
    </cfRule>
  </conditionalFormatting>
  <conditionalFormatting sqref="I10:I11">
    <cfRule type="cellIs" dxfId="10285" priority="22083" operator="equal">
      <formula>FALSE</formula>
    </cfRule>
  </conditionalFormatting>
  <conditionalFormatting sqref="I10:I11">
    <cfRule type="cellIs" dxfId="10284" priority="22082" operator="equal">
      <formula>FALSE</formula>
    </cfRule>
  </conditionalFormatting>
  <conditionalFormatting sqref="I10:I11">
    <cfRule type="cellIs" dxfId="10283" priority="22081" operator="equal">
      <formula>FALSE</formula>
    </cfRule>
  </conditionalFormatting>
  <conditionalFormatting sqref="I10:I11">
    <cfRule type="cellIs" dxfId="10282" priority="22080" operator="equal">
      <formula>FALSE</formula>
    </cfRule>
  </conditionalFormatting>
  <conditionalFormatting sqref="I10:I11">
    <cfRule type="cellIs" dxfId="10281" priority="22079" operator="equal">
      <formula>FALSE</formula>
    </cfRule>
  </conditionalFormatting>
  <conditionalFormatting sqref="I10:I11">
    <cfRule type="cellIs" dxfId="10280" priority="22078" operator="equal">
      <formula>FALSE</formula>
    </cfRule>
  </conditionalFormatting>
  <conditionalFormatting sqref="I10:I11">
    <cfRule type="cellIs" dxfId="10279" priority="22077" operator="equal">
      <formula>FALSE</formula>
    </cfRule>
  </conditionalFormatting>
  <conditionalFormatting sqref="I10:I11">
    <cfRule type="cellIs" dxfId="10278" priority="22076" operator="equal">
      <formula>FALSE</formula>
    </cfRule>
  </conditionalFormatting>
  <conditionalFormatting sqref="I10:I11">
    <cfRule type="cellIs" dxfId="10277" priority="22075" operator="equal">
      <formula>FALSE</formula>
    </cfRule>
  </conditionalFormatting>
  <conditionalFormatting sqref="I10:I11">
    <cfRule type="cellIs" dxfId="10276" priority="22074" operator="equal">
      <formula>FALSE</formula>
    </cfRule>
  </conditionalFormatting>
  <conditionalFormatting sqref="I10:I11">
    <cfRule type="cellIs" dxfId="10275" priority="22073" operator="equal">
      <formula>FALSE</formula>
    </cfRule>
  </conditionalFormatting>
  <conditionalFormatting sqref="I10:I11">
    <cfRule type="cellIs" dxfId="10274" priority="22072" operator="equal">
      <formula>FALSE</formula>
    </cfRule>
  </conditionalFormatting>
  <conditionalFormatting sqref="I10:I11">
    <cfRule type="cellIs" dxfId="10273" priority="22071" operator="equal">
      <formula>FALSE</formula>
    </cfRule>
  </conditionalFormatting>
  <conditionalFormatting sqref="I10:I11">
    <cfRule type="cellIs" dxfId="10272" priority="22070" operator="equal">
      <formula>FALSE</formula>
    </cfRule>
  </conditionalFormatting>
  <conditionalFormatting sqref="I10:I11">
    <cfRule type="cellIs" dxfId="10271" priority="22069" operator="equal">
      <formula>FALSE</formula>
    </cfRule>
  </conditionalFormatting>
  <conditionalFormatting sqref="I10:I11">
    <cfRule type="cellIs" dxfId="10270" priority="22068" operator="equal">
      <formula>FALSE</formula>
    </cfRule>
  </conditionalFormatting>
  <conditionalFormatting sqref="I10:I11">
    <cfRule type="cellIs" dxfId="10269" priority="22067" operator="equal">
      <formula>FALSE</formula>
    </cfRule>
  </conditionalFormatting>
  <conditionalFormatting sqref="I10:I11">
    <cfRule type="cellIs" dxfId="10268" priority="22066" operator="equal">
      <formula>FALSE</formula>
    </cfRule>
  </conditionalFormatting>
  <conditionalFormatting sqref="I10:I11">
    <cfRule type="cellIs" dxfId="10267" priority="22065" operator="equal">
      <formula>FALSE</formula>
    </cfRule>
  </conditionalFormatting>
  <conditionalFormatting sqref="I10:I11">
    <cfRule type="cellIs" dxfId="10266" priority="22064" operator="equal">
      <formula>FALSE</formula>
    </cfRule>
  </conditionalFormatting>
  <conditionalFormatting sqref="I10:I11">
    <cfRule type="cellIs" dxfId="10265" priority="22063" operator="equal">
      <formula>FALSE</formula>
    </cfRule>
  </conditionalFormatting>
  <conditionalFormatting sqref="I10:I11">
    <cfRule type="cellIs" dxfId="10264" priority="22062" operator="equal">
      <formula>FALSE</formula>
    </cfRule>
  </conditionalFormatting>
  <conditionalFormatting sqref="I10:I11">
    <cfRule type="cellIs" dxfId="10263" priority="22061" operator="equal">
      <formula>FALSE</formula>
    </cfRule>
  </conditionalFormatting>
  <conditionalFormatting sqref="I10:I11">
    <cfRule type="cellIs" dxfId="10262" priority="22060" operator="equal">
      <formula>FALSE</formula>
    </cfRule>
  </conditionalFormatting>
  <conditionalFormatting sqref="I10:I11">
    <cfRule type="cellIs" dxfId="10261" priority="22059" operator="equal">
      <formula>FALSE</formula>
    </cfRule>
  </conditionalFormatting>
  <conditionalFormatting sqref="I10:I11">
    <cfRule type="cellIs" dxfId="10260" priority="22058" operator="equal">
      <formula>FALSE</formula>
    </cfRule>
  </conditionalFormatting>
  <conditionalFormatting sqref="I10:I11">
    <cfRule type="cellIs" dxfId="10259" priority="22057" operator="equal">
      <formula>FALSE</formula>
    </cfRule>
  </conditionalFormatting>
  <conditionalFormatting sqref="I10:I11">
    <cfRule type="cellIs" dxfId="10258" priority="22056" operator="equal">
      <formula>FALSE</formula>
    </cfRule>
  </conditionalFormatting>
  <conditionalFormatting sqref="I10:I11">
    <cfRule type="cellIs" dxfId="10257" priority="22055" operator="equal">
      <formula>FALSE</formula>
    </cfRule>
  </conditionalFormatting>
  <conditionalFormatting sqref="I10:I11">
    <cfRule type="cellIs" dxfId="10256" priority="22054" operator="equal">
      <formula>FALSE</formula>
    </cfRule>
  </conditionalFormatting>
  <conditionalFormatting sqref="I10:I11">
    <cfRule type="cellIs" dxfId="10255" priority="22053" operator="equal">
      <formula>FALSE</formula>
    </cfRule>
  </conditionalFormatting>
  <conditionalFormatting sqref="I10:I11">
    <cfRule type="cellIs" dxfId="10254" priority="22052" operator="equal">
      <formula>FALSE</formula>
    </cfRule>
  </conditionalFormatting>
  <conditionalFormatting sqref="I10:I11">
    <cfRule type="cellIs" dxfId="10253" priority="22051" operator="equal">
      <formula>FALSE</formula>
    </cfRule>
  </conditionalFormatting>
  <conditionalFormatting sqref="I10:I11">
    <cfRule type="cellIs" dxfId="10252" priority="22050" operator="equal">
      <formula>FALSE</formula>
    </cfRule>
  </conditionalFormatting>
  <conditionalFormatting sqref="I10:I11">
    <cfRule type="cellIs" dxfId="10251" priority="22049" operator="equal">
      <formula>FALSE</formula>
    </cfRule>
  </conditionalFormatting>
  <conditionalFormatting sqref="I10:I11">
    <cfRule type="cellIs" dxfId="10250" priority="22048" operator="equal">
      <formula>FALSE</formula>
    </cfRule>
  </conditionalFormatting>
  <conditionalFormatting sqref="I10:I11">
    <cfRule type="cellIs" dxfId="10249" priority="22047" operator="equal">
      <formula>FALSE</formula>
    </cfRule>
  </conditionalFormatting>
  <conditionalFormatting sqref="I10:I11">
    <cfRule type="cellIs" dxfId="10248" priority="22046" operator="equal">
      <formula>FALSE</formula>
    </cfRule>
  </conditionalFormatting>
  <conditionalFormatting sqref="I10:I11">
    <cfRule type="cellIs" dxfId="10247" priority="22045" operator="equal">
      <formula>FALSE</formula>
    </cfRule>
  </conditionalFormatting>
  <conditionalFormatting sqref="I10:I11">
    <cfRule type="cellIs" dxfId="10246" priority="22044" operator="equal">
      <formula>FALSE</formula>
    </cfRule>
  </conditionalFormatting>
  <conditionalFormatting sqref="I10:I11">
    <cfRule type="cellIs" dxfId="10245" priority="22043" operator="equal">
      <formula>FALSE</formula>
    </cfRule>
  </conditionalFormatting>
  <conditionalFormatting sqref="I10:I11">
    <cfRule type="cellIs" dxfId="10244" priority="22042" operator="equal">
      <formula>FALSE</formula>
    </cfRule>
  </conditionalFormatting>
  <conditionalFormatting sqref="I10:I11">
    <cfRule type="cellIs" dxfId="10243" priority="22041" operator="equal">
      <formula>FALSE</formula>
    </cfRule>
  </conditionalFormatting>
  <conditionalFormatting sqref="I10:I11">
    <cfRule type="cellIs" dxfId="10242" priority="22040" operator="equal">
      <formula>FALSE</formula>
    </cfRule>
  </conditionalFormatting>
  <conditionalFormatting sqref="I10:I11">
    <cfRule type="cellIs" dxfId="10241" priority="22039" operator="equal">
      <formula>FALSE</formula>
    </cfRule>
  </conditionalFormatting>
  <conditionalFormatting sqref="I10:I11">
    <cfRule type="cellIs" dxfId="10240" priority="22038" operator="equal">
      <formula>FALSE</formula>
    </cfRule>
  </conditionalFormatting>
  <conditionalFormatting sqref="I10:I11">
    <cfRule type="cellIs" dxfId="10239" priority="22037" operator="equal">
      <formula>FALSE</formula>
    </cfRule>
  </conditionalFormatting>
  <conditionalFormatting sqref="I10:I11">
    <cfRule type="cellIs" dxfId="10238" priority="22036" operator="equal">
      <formula>FALSE</formula>
    </cfRule>
  </conditionalFormatting>
  <conditionalFormatting sqref="I10:I11">
    <cfRule type="cellIs" dxfId="10237" priority="22035" operator="equal">
      <formula>FALSE</formula>
    </cfRule>
  </conditionalFormatting>
  <conditionalFormatting sqref="I10:I11">
    <cfRule type="cellIs" dxfId="10236" priority="22034" operator="equal">
      <formula>FALSE</formula>
    </cfRule>
  </conditionalFormatting>
  <conditionalFormatting sqref="I10:I11">
    <cfRule type="cellIs" dxfId="10235" priority="22033" operator="equal">
      <formula>FALSE</formula>
    </cfRule>
  </conditionalFormatting>
  <conditionalFormatting sqref="I10:I11">
    <cfRule type="cellIs" dxfId="10234" priority="22032" operator="equal">
      <formula>FALSE</formula>
    </cfRule>
  </conditionalFormatting>
  <conditionalFormatting sqref="I10:I11">
    <cfRule type="cellIs" dxfId="10233" priority="22031" operator="equal">
      <formula>FALSE</formula>
    </cfRule>
  </conditionalFormatting>
  <conditionalFormatting sqref="I10:I11">
    <cfRule type="cellIs" dxfId="10232" priority="22030" operator="equal">
      <formula>FALSE</formula>
    </cfRule>
  </conditionalFormatting>
  <conditionalFormatting sqref="I10:I11">
    <cfRule type="cellIs" dxfId="10231" priority="22029" operator="equal">
      <formula>FALSE</formula>
    </cfRule>
  </conditionalFormatting>
  <conditionalFormatting sqref="I10:I11">
    <cfRule type="cellIs" dxfId="10230" priority="22028" operator="equal">
      <formula>FALSE</formula>
    </cfRule>
  </conditionalFormatting>
  <conditionalFormatting sqref="I10:I11">
    <cfRule type="cellIs" dxfId="10229" priority="22027" operator="equal">
      <formula>FALSE</formula>
    </cfRule>
  </conditionalFormatting>
  <conditionalFormatting sqref="I10:I11">
    <cfRule type="cellIs" dxfId="10228" priority="22026" operator="equal">
      <formula>FALSE</formula>
    </cfRule>
  </conditionalFormatting>
  <conditionalFormatting sqref="I10:I11">
    <cfRule type="cellIs" dxfId="10227" priority="22025" operator="equal">
      <formula>FALSE</formula>
    </cfRule>
  </conditionalFormatting>
  <conditionalFormatting sqref="I10:I11">
    <cfRule type="cellIs" dxfId="10226" priority="22024" operator="equal">
      <formula>FALSE</formula>
    </cfRule>
  </conditionalFormatting>
  <conditionalFormatting sqref="I10:I11">
    <cfRule type="cellIs" dxfId="10225" priority="22023" operator="equal">
      <formula>FALSE</formula>
    </cfRule>
  </conditionalFormatting>
  <conditionalFormatting sqref="I10:I11">
    <cfRule type="cellIs" dxfId="10224" priority="22022" operator="equal">
      <formula>FALSE</formula>
    </cfRule>
  </conditionalFormatting>
  <conditionalFormatting sqref="I10:I11">
    <cfRule type="cellIs" dxfId="10223" priority="22021" operator="equal">
      <formula>FALSE</formula>
    </cfRule>
  </conditionalFormatting>
  <conditionalFormatting sqref="I10:I11">
    <cfRule type="cellIs" dxfId="10222" priority="22020" operator="equal">
      <formula>FALSE</formula>
    </cfRule>
  </conditionalFormatting>
  <conditionalFormatting sqref="I10:I11">
    <cfRule type="cellIs" dxfId="10221" priority="22019" operator="equal">
      <formula>FALSE</formula>
    </cfRule>
  </conditionalFormatting>
  <conditionalFormatting sqref="I10:I11">
    <cfRule type="cellIs" dxfId="10220" priority="22018" operator="equal">
      <formula>FALSE</formula>
    </cfRule>
  </conditionalFormatting>
  <conditionalFormatting sqref="I10:I11">
    <cfRule type="cellIs" dxfId="10219" priority="22017" operator="equal">
      <formula>FALSE</formula>
    </cfRule>
  </conditionalFormatting>
  <conditionalFormatting sqref="I10:I11">
    <cfRule type="cellIs" dxfId="10218" priority="22016" operator="equal">
      <formula>FALSE</formula>
    </cfRule>
  </conditionalFormatting>
  <conditionalFormatting sqref="I10:I11">
    <cfRule type="cellIs" dxfId="10217" priority="22015" operator="equal">
      <formula>FALSE</formula>
    </cfRule>
  </conditionalFormatting>
  <conditionalFormatting sqref="I10:I11">
    <cfRule type="cellIs" dxfId="10216" priority="22014" operator="equal">
      <formula>FALSE</formula>
    </cfRule>
  </conditionalFormatting>
  <conditionalFormatting sqref="I10:I11">
    <cfRule type="cellIs" dxfId="10215" priority="22013" operator="equal">
      <formula>FALSE</formula>
    </cfRule>
  </conditionalFormatting>
  <conditionalFormatting sqref="I10:I11">
    <cfRule type="cellIs" dxfId="10214" priority="22012" operator="equal">
      <formula>FALSE</formula>
    </cfRule>
  </conditionalFormatting>
  <conditionalFormatting sqref="I10:I11">
    <cfRule type="cellIs" dxfId="10213" priority="22011" operator="equal">
      <formula>FALSE</formula>
    </cfRule>
  </conditionalFormatting>
  <conditionalFormatting sqref="I10:I11">
    <cfRule type="cellIs" dxfId="10212" priority="22010" operator="equal">
      <formula>FALSE</formula>
    </cfRule>
  </conditionalFormatting>
  <conditionalFormatting sqref="I10:I11">
    <cfRule type="cellIs" dxfId="10211" priority="22009" operator="equal">
      <formula>FALSE</formula>
    </cfRule>
  </conditionalFormatting>
  <conditionalFormatting sqref="I10:I11">
    <cfRule type="cellIs" dxfId="10210" priority="22008" operator="equal">
      <formula>FALSE</formula>
    </cfRule>
  </conditionalFormatting>
  <conditionalFormatting sqref="I10:I11">
    <cfRule type="cellIs" dxfId="10209" priority="22007" operator="equal">
      <formula>FALSE</formula>
    </cfRule>
  </conditionalFormatting>
  <conditionalFormatting sqref="I10:I11">
    <cfRule type="cellIs" dxfId="10208" priority="22006" operator="equal">
      <formula>FALSE</formula>
    </cfRule>
  </conditionalFormatting>
  <conditionalFormatting sqref="I10:I11">
    <cfRule type="cellIs" dxfId="10207" priority="22005" operator="equal">
      <formula>FALSE</formula>
    </cfRule>
  </conditionalFormatting>
  <conditionalFormatting sqref="I10:I11">
    <cfRule type="cellIs" dxfId="10206" priority="22004" operator="equal">
      <formula>FALSE</formula>
    </cfRule>
  </conditionalFormatting>
  <conditionalFormatting sqref="I10:I11">
    <cfRule type="cellIs" dxfId="10205" priority="22003" operator="equal">
      <formula>FALSE</formula>
    </cfRule>
  </conditionalFormatting>
  <conditionalFormatting sqref="I10:I11">
    <cfRule type="cellIs" dxfId="10204" priority="22002" operator="equal">
      <formula>FALSE</formula>
    </cfRule>
  </conditionalFormatting>
  <conditionalFormatting sqref="I10:I11">
    <cfRule type="cellIs" dxfId="10203" priority="22001" operator="equal">
      <formula>FALSE</formula>
    </cfRule>
  </conditionalFormatting>
  <conditionalFormatting sqref="I10:I11">
    <cfRule type="cellIs" dxfId="10202" priority="22000" operator="equal">
      <formula>FALSE</formula>
    </cfRule>
  </conditionalFormatting>
  <conditionalFormatting sqref="I10:I11">
    <cfRule type="cellIs" dxfId="10201" priority="21999" operator="equal">
      <formula>FALSE</formula>
    </cfRule>
  </conditionalFormatting>
  <conditionalFormatting sqref="I10:I11">
    <cfRule type="cellIs" dxfId="10200" priority="21998" operator="equal">
      <formula>FALSE</formula>
    </cfRule>
  </conditionalFormatting>
  <conditionalFormatting sqref="I10:I11">
    <cfRule type="cellIs" dxfId="10199" priority="21997" operator="equal">
      <formula>FALSE</formula>
    </cfRule>
  </conditionalFormatting>
  <conditionalFormatting sqref="I10:I11">
    <cfRule type="cellIs" dxfId="10198" priority="21996" operator="equal">
      <formula>FALSE</formula>
    </cfRule>
  </conditionalFormatting>
  <conditionalFormatting sqref="I10:I11">
    <cfRule type="cellIs" dxfId="10197" priority="21995" operator="equal">
      <formula>FALSE</formula>
    </cfRule>
  </conditionalFormatting>
  <conditionalFormatting sqref="I10:I11">
    <cfRule type="cellIs" dxfId="10196" priority="21994" operator="equal">
      <formula>FALSE</formula>
    </cfRule>
  </conditionalFormatting>
  <conditionalFormatting sqref="I10:I11">
    <cfRule type="cellIs" dxfId="10195" priority="21993" operator="equal">
      <formula>FALSE</formula>
    </cfRule>
  </conditionalFormatting>
  <conditionalFormatting sqref="I10:I11">
    <cfRule type="cellIs" dxfId="10194" priority="21992" operator="equal">
      <formula>FALSE</formula>
    </cfRule>
  </conditionalFormatting>
  <conditionalFormatting sqref="I10:I11">
    <cfRule type="cellIs" dxfId="10193" priority="21991" operator="equal">
      <formula>FALSE</formula>
    </cfRule>
  </conditionalFormatting>
  <conditionalFormatting sqref="I10:I11">
    <cfRule type="cellIs" dxfId="10192" priority="21990" operator="equal">
      <formula>FALSE</formula>
    </cfRule>
  </conditionalFormatting>
  <conditionalFormatting sqref="I10:I11">
    <cfRule type="cellIs" dxfId="10191" priority="21989" operator="equal">
      <formula>FALSE</formula>
    </cfRule>
  </conditionalFormatting>
  <conditionalFormatting sqref="I10:I11">
    <cfRule type="cellIs" dxfId="10190" priority="21988" operator="equal">
      <formula>FALSE</formula>
    </cfRule>
  </conditionalFormatting>
  <conditionalFormatting sqref="I10:I11">
    <cfRule type="cellIs" dxfId="10189" priority="21987" operator="equal">
      <formula>FALSE</formula>
    </cfRule>
  </conditionalFormatting>
  <conditionalFormatting sqref="I10:I11">
    <cfRule type="cellIs" dxfId="10188" priority="21986" operator="equal">
      <formula>FALSE</formula>
    </cfRule>
  </conditionalFormatting>
  <conditionalFormatting sqref="I10:I11">
    <cfRule type="cellIs" dxfId="10187" priority="21985" operator="equal">
      <formula>FALSE</formula>
    </cfRule>
  </conditionalFormatting>
  <conditionalFormatting sqref="I10:I11">
    <cfRule type="cellIs" dxfId="10186" priority="21984" operator="equal">
      <formula>FALSE</formula>
    </cfRule>
  </conditionalFormatting>
  <conditionalFormatting sqref="I10:I11">
    <cfRule type="cellIs" dxfId="10185" priority="21983" operator="equal">
      <formula>FALSE</formula>
    </cfRule>
  </conditionalFormatting>
  <conditionalFormatting sqref="I10:I11">
    <cfRule type="cellIs" dxfId="10184" priority="21982" operator="equal">
      <formula>FALSE</formula>
    </cfRule>
  </conditionalFormatting>
  <conditionalFormatting sqref="I10:I11">
    <cfRule type="cellIs" dxfId="10183" priority="21981" operator="equal">
      <formula>FALSE</formula>
    </cfRule>
  </conditionalFormatting>
  <conditionalFormatting sqref="I10:I11">
    <cfRule type="cellIs" dxfId="10182" priority="21980" operator="equal">
      <formula>FALSE</formula>
    </cfRule>
  </conditionalFormatting>
  <conditionalFormatting sqref="I10:I11">
    <cfRule type="cellIs" dxfId="10181" priority="21979" operator="equal">
      <formula>FALSE</formula>
    </cfRule>
  </conditionalFormatting>
  <conditionalFormatting sqref="I10:I11">
    <cfRule type="cellIs" dxfId="10180" priority="21978" operator="equal">
      <formula>FALSE</formula>
    </cfRule>
  </conditionalFormatting>
  <conditionalFormatting sqref="I10:I11">
    <cfRule type="cellIs" dxfId="10179" priority="21977" operator="equal">
      <formula>FALSE</formula>
    </cfRule>
  </conditionalFormatting>
  <conditionalFormatting sqref="I10:I11">
    <cfRule type="cellIs" dxfId="10178" priority="21976" operator="equal">
      <formula>FALSE</formula>
    </cfRule>
  </conditionalFormatting>
  <conditionalFormatting sqref="I10:I11">
    <cfRule type="cellIs" dxfId="10177" priority="21975" operator="equal">
      <formula>FALSE</formula>
    </cfRule>
  </conditionalFormatting>
  <conditionalFormatting sqref="I10:I11">
    <cfRule type="cellIs" dxfId="10176" priority="21974" operator="equal">
      <formula>FALSE</formula>
    </cfRule>
  </conditionalFormatting>
  <conditionalFormatting sqref="I10:I11">
    <cfRule type="cellIs" dxfId="10175" priority="21973" operator="equal">
      <formula>FALSE</formula>
    </cfRule>
  </conditionalFormatting>
  <conditionalFormatting sqref="I10:I11">
    <cfRule type="cellIs" dxfId="10174" priority="21972" operator="equal">
      <formula>FALSE</formula>
    </cfRule>
  </conditionalFormatting>
  <conditionalFormatting sqref="I10:I11">
    <cfRule type="cellIs" dxfId="10173" priority="21971" operator="equal">
      <formula>FALSE</formula>
    </cfRule>
  </conditionalFormatting>
  <conditionalFormatting sqref="I10:I11">
    <cfRule type="cellIs" dxfId="10172" priority="21970" operator="equal">
      <formula>FALSE</formula>
    </cfRule>
  </conditionalFormatting>
  <conditionalFormatting sqref="I10:I11">
    <cfRule type="cellIs" dxfId="10171" priority="21969" operator="equal">
      <formula>FALSE</formula>
    </cfRule>
  </conditionalFormatting>
  <conditionalFormatting sqref="I10:I11">
    <cfRule type="cellIs" dxfId="10170" priority="21968" operator="equal">
      <formula>FALSE</formula>
    </cfRule>
  </conditionalFormatting>
  <conditionalFormatting sqref="I10:I11">
    <cfRule type="cellIs" dxfId="10169" priority="21967" operator="equal">
      <formula>FALSE</formula>
    </cfRule>
  </conditionalFormatting>
  <conditionalFormatting sqref="I10:I11">
    <cfRule type="cellIs" dxfId="10168" priority="21966" operator="equal">
      <formula>FALSE</formula>
    </cfRule>
  </conditionalFormatting>
  <conditionalFormatting sqref="I10:I11">
    <cfRule type="cellIs" dxfId="10167" priority="21965" operator="equal">
      <formula>FALSE</formula>
    </cfRule>
  </conditionalFormatting>
  <conditionalFormatting sqref="I10:I11">
    <cfRule type="cellIs" dxfId="10166" priority="21964" operator="equal">
      <formula>FALSE</formula>
    </cfRule>
  </conditionalFormatting>
  <conditionalFormatting sqref="I10:I11">
    <cfRule type="cellIs" dxfId="10165" priority="21963" operator="equal">
      <formula>FALSE</formula>
    </cfRule>
  </conditionalFormatting>
  <conditionalFormatting sqref="I10:I11">
    <cfRule type="cellIs" dxfId="10164" priority="21962" operator="equal">
      <formula>FALSE</formula>
    </cfRule>
  </conditionalFormatting>
  <conditionalFormatting sqref="I10:I11">
    <cfRule type="cellIs" dxfId="10163" priority="21961" operator="equal">
      <formula>FALSE</formula>
    </cfRule>
  </conditionalFormatting>
  <conditionalFormatting sqref="I10:I11">
    <cfRule type="cellIs" dxfId="10162" priority="21960" operator="equal">
      <formula>FALSE</formula>
    </cfRule>
  </conditionalFormatting>
  <conditionalFormatting sqref="I10:I11">
    <cfRule type="cellIs" dxfId="10161" priority="21959" operator="equal">
      <formula>FALSE</formula>
    </cfRule>
  </conditionalFormatting>
  <conditionalFormatting sqref="I10:I11">
    <cfRule type="cellIs" dxfId="10160" priority="21958" operator="equal">
      <formula>FALSE</formula>
    </cfRule>
  </conditionalFormatting>
  <conditionalFormatting sqref="I10:I11">
    <cfRule type="cellIs" dxfId="10159" priority="21957" operator="equal">
      <formula>FALSE</formula>
    </cfRule>
  </conditionalFormatting>
  <conditionalFormatting sqref="I10:I11">
    <cfRule type="cellIs" dxfId="10158" priority="21956" operator="equal">
      <formula>FALSE</formula>
    </cfRule>
  </conditionalFormatting>
  <conditionalFormatting sqref="I10:I11">
    <cfRule type="cellIs" dxfId="10157" priority="21955" operator="equal">
      <formula>FALSE</formula>
    </cfRule>
  </conditionalFormatting>
  <conditionalFormatting sqref="I10:I11">
    <cfRule type="cellIs" dxfId="10156" priority="21954" operator="equal">
      <formula>FALSE</formula>
    </cfRule>
  </conditionalFormatting>
  <conditionalFormatting sqref="I10:I11">
    <cfRule type="cellIs" dxfId="10155" priority="21953" operator="equal">
      <formula>FALSE</formula>
    </cfRule>
  </conditionalFormatting>
  <conditionalFormatting sqref="I10:I11">
    <cfRule type="cellIs" dxfId="10154" priority="21952" operator="equal">
      <formula>FALSE</formula>
    </cfRule>
  </conditionalFormatting>
  <conditionalFormatting sqref="I10:I11">
    <cfRule type="cellIs" dxfId="10153" priority="21951" operator="equal">
      <formula>FALSE</formula>
    </cfRule>
  </conditionalFormatting>
  <conditionalFormatting sqref="I10:I11">
    <cfRule type="cellIs" dxfId="10152" priority="21950" operator="equal">
      <formula>FALSE</formula>
    </cfRule>
  </conditionalFormatting>
  <conditionalFormatting sqref="I10:I11">
    <cfRule type="cellIs" dxfId="10151" priority="21949" operator="equal">
      <formula>FALSE</formula>
    </cfRule>
  </conditionalFormatting>
  <conditionalFormatting sqref="I10:I11">
    <cfRule type="cellIs" dxfId="10150" priority="21948" operator="equal">
      <formula>FALSE</formula>
    </cfRule>
  </conditionalFormatting>
  <conditionalFormatting sqref="I10:I11">
    <cfRule type="cellIs" dxfId="10149" priority="21947" operator="equal">
      <formula>FALSE</formula>
    </cfRule>
  </conditionalFormatting>
  <conditionalFormatting sqref="I10:I11">
    <cfRule type="cellIs" dxfId="10148" priority="21946" operator="equal">
      <formula>FALSE</formula>
    </cfRule>
  </conditionalFormatting>
  <conditionalFormatting sqref="I10:I11">
    <cfRule type="cellIs" dxfId="10147" priority="21945" operator="equal">
      <formula>FALSE</formula>
    </cfRule>
  </conditionalFormatting>
  <conditionalFormatting sqref="I10:I11">
    <cfRule type="cellIs" dxfId="10146" priority="21944" operator="equal">
      <formula>FALSE</formula>
    </cfRule>
  </conditionalFormatting>
  <conditionalFormatting sqref="I10:I11">
    <cfRule type="cellIs" dxfId="10145" priority="21943" operator="equal">
      <formula>FALSE</formula>
    </cfRule>
  </conditionalFormatting>
  <conditionalFormatting sqref="I10:I11">
    <cfRule type="cellIs" dxfId="10144" priority="21942" operator="equal">
      <formula>FALSE</formula>
    </cfRule>
  </conditionalFormatting>
  <conditionalFormatting sqref="I10:I11">
    <cfRule type="cellIs" dxfId="10143" priority="21941" operator="equal">
      <formula>FALSE</formula>
    </cfRule>
  </conditionalFormatting>
  <conditionalFormatting sqref="I10:I11">
    <cfRule type="cellIs" dxfId="10142" priority="21940" operator="equal">
      <formula>FALSE</formula>
    </cfRule>
  </conditionalFormatting>
  <conditionalFormatting sqref="I10:I11">
    <cfRule type="cellIs" dxfId="10141" priority="21939" operator="equal">
      <formula>FALSE</formula>
    </cfRule>
  </conditionalFormatting>
  <conditionalFormatting sqref="I10:I11">
    <cfRule type="cellIs" dxfId="10140" priority="21938" operator="equal">
      <formula>FALSE</formula>
    </cfRule>
  </conditionalFormatting>
  <conditionalFormatting sqref="I10:I11">
    <cfRule type="cellIs" dxfId="10139" priority="21937" operator="equal">
      <formula>FALSE</formula>
    </cfRule>
  </conditionalFormatting>
  <conditionalFormatting sqref="I10:I11">
    <cfRule type="cellIs" dxfId="10138" priority="21936" operator="equal">
      <formula>FALSE</formula>
    </cfRule>
  </conditionalFormatting>
  <conditionalFormatting sqref="I10:I11">
    <cfRule type="cellIs" dxfId="10137" priority="21935" operator="equal">
      <formula>FALSE</formula>
    </cfRule>
  </conditionalFormatting>
  <conditionalFormatting sqref="I10:I11">
    <cfRule type="cellIs" dxfId="10136" priority="21934" operator="equal">
      <formula>FALSE</formula>
    </cfRule>
  </conditionalFormatting>
  <conditionalFormatting sqref="I10:I11">
    <cfRule type="cellIs" dxfId="10135" priority="21933" operator="equal">
      <formula>FALSE</formula>
    </cfRule>
  </conditionalFormatting>
  <conditionalFormatting sqref="I10:I11">
    <cfRule type="cellIs" dxfId="10134" priority="21932" operator="equal">
      <formula>FALSE</formula>
    </cfRule>
  </conditionalFormatting>
  <conditionalFormatting sqref="I10:I11">
    <cfRule type="cellIs" dxfId="10133" priority="21931" operator="equal">
      <formula>FALSE</formula>
    </cfRule>
  </conditionalFormatting>
  <conditionalFormatting sqref="I10:I11">
    <cfRule type="cellIs" dxfId="10132" priority="21930" operator="equal">
      <formula>FALSE</formula>
    </cfRule>
  </conditionalFormatting>
  <conditionalFormatting sqref="I10:I11">
    <cfRule type="cellIs" dxfId="10131" priority="21929" operator="equal">
      <formula>FALSE</formula>
    </cfRule>
  </conditionalFormatting>
  <conditionalFormatting sqref="I10:I11">
    <cfRule type="cellIs" dxfId="10130" priority="21928" operator="equal">
      <formula>FALSE</formula>
    </cfRule>
  </conditionalFormatting>
  <conditionalFormatting sqref="I10:I11">
    <cfRule type="cellIs" dxfId="10129" priority="21927" operator="equal">
      <formula>FALSE</formula>
    </cfRule>
  </conditionalFormatting>
  <conditionalFormatting sqref="I10:I11">
    <cfRule type="cellIs" dxfId="10128" priority="21926" operator="equal">
      <formula>FALSE</formula>
    </cfRule>
  </conditionalFormatting>
  <conditionalFormatting sqref="I10:I11">
    <cfRule type="cellIs" dxfId="10127" priority="21925" operator="equal">
      <formula>FALSE</formula>
    </cfRule>
  </conditionalFormatting>
  <conditionalFormatting sqref="I10:I11">
    <cfRule type="cellIs" dxfId="10126" priority="21924" operator="equal">
      <formula>FALSE</formula>
    </cfRule>
  </conditionalFormatting>
  <conditionalFormatting sqref="I10:I11">
    <cfRule type="cellIs" dxfId="10125" priority="21923" operator="equal">
      <formula>FALSE</formula>
    </cfRule>
  </conditionalFormatting>
  <conditionalFormatting sqref="I10:I11">
    <cfRule type="cellIs" dxfId="10124" priority="21922" operator="equal">
      <formula>FALSE</formula>
    </cfRule>
  </conditionalFormatting>
  <conditionalFormatting sqref="I10:I11">
    <cfRule type="cellIs" dxfId="10123" priority="21921" operator="equal">
      <formula>FALSE</formula>
    </cfRule>
  </conditionalFormatting>
  <conditionalFormatting sqref="I10:I11">
    <cfRule type="cellIs" dxfId="10122" priority="21920" operator="equal">
      <formula>FALSE</formula>
    </cfRule>
  </conditionalFormatting>
  <conditionalFormatting sqref="I10:I11">
    <cfRule type="cellIs" dxfId="10121" priority="21919" operator="equal">
      <formula>FALSE</formula>
    </cfRule>
  </conditionalFormatting>
  <conditionalFormatting sqref="I10:I11">
    <cfRule type="cellIs" dxfId="10120" priority="21918" operator="equal">
      <formula>FALSE</formula>
    </cfRule>
  </conditionalFormatting>
  <conditionalFormatting sqref="I10:I11">
    <cfRule type="cellIs" dxfId="10119" priority="21917" operator="equal">
      <formula>FALSE</formula>
    </cfRule>
  </conditionalFormatting>
  <conditionalFormatting sqref="I10:I11">
    <cfRule type="cellIs" dxfId="10118" priority="21916" operator="equal">
      <formula>FALSE</formula>
    </cfRule>
  </conditionalFormatting>
  <conditionalFormatting sqref="I10:I11">
    <cfRule type="cellIs" dxfId="10117" priority="21915" operator="equal">
      <formula>FALSE</formula>
    </cfRule>
  </conditionalFormatting>
  <conditionalFormatting sqref="I10:I11">
    <cfRule type="cellIs" dxfId="10116" priority="21914" operator="equal">
      <formula>FALSE</formula>
    </cfRule>
  </conditionalFormatting>
  <conditionalFormatting sqref="I10:I11">
    <cfRule type="cellIs" dxfId="10115" priority="21913" operator="equal">
      <formula>FALSE</formula>
    </cfRule>
  </conditionalFormatting>
  <conditionalFormatting sqref="I10:I11">
    <cfRule type="cellIs" dxfId="10114" priority="21912" operator="equal">
      <formula>FALSE</formula>
    </cfRule>
  </conditionalFormatting>
  <conditionalFormatting sqref="I10:I11">
    <cfRule type="cellIs" dxfId="10113" priority="21911" operator="equal">
      <formula>FALSE</formula>
    </cfRule>
  </conditionalFormatting>
  <conditionalFormatting sqref="I10:I11">
    <cfRule type="cellIs" dxfId="10112" priority="21910" operator="equal">
      <formula>FALSE</formula>
    </cfRule>
  </conditionalFormatting>
  <conditionalFormatting sqref="I10:I11">
    <cfRule type="cellIs" dxfId="10111" priority="21909" operator="equal">
      <formula>FALSE</formula>
    </cfRule>
  </conditionalFormatting>
  <conditionalFormatting sqref="I10:I11">
    <cfRule type="cellIs" dxfId="10110" priority="21908" operator="equal">
      <formula>FALSE</formula>
    </cfRule>
  </conditionalFormatting>
  <conditionalFormatting sqref="I10:I11">
    <cfRule type="cellIs" dxfId="10109" priority="21907" operator="equal">
      <formula>FALSE</formula>
    </cfRule>
  </conditionalFormatting>
  <conditionalFormatting sqref="I10:I11">
    <cfRule type="cellIs" dxfId="10108" priority="21906" operator="equal">
      <formula>FALSE</formula>
    </cfRule>
  </conditionalFormatting>
  <conditionalFormatting sqref="I10:I11">
    <cfRule type="cellIs" dxfId="10107" priority="21905" operator="equal">
      <formula>FALSE</formula>
    </cfRule>
  </conditionalFormatting>
  <conditionalFormatting sqref="I10:I11">
    <cfRule type="cellIs" dxfId="10106" priority="21904" operator="equal">
      <formula>FALSE</formula>
    </cfRule>
  </conditionalFormatting>
  <conditionalFormatting sqref="I10:I11">
    <cfRule type="cellIs" dxfId="10105" priority="21903" operator="equal">
      <formula>FALSE</formula>
    </cfRule>
  </conditionalFormatting>
  <conditionalFormatting sqref="I10:I11">
    <cfRule type="cellIs" dxfId="10104" priority="21902" operator="equal">
      <formula>FALSE</formula>
    </cfRule>
  </conditionalFormatting>
  <conditionalFormatting sqref="I10:I11">
    <cfRule type="cellIs" dxfId="10103" priority="21901" operator="equal">
      <formula>FALSE</formula>
    </cfRule>
  </conditionalFormatting>
  <conditionalFormatting sqref="I10:I11">
    <cfRule type="cellIs" dxfId="10102" priority="21900" operator="equal">
      <formula>FALSE</formula>
    </cfRule>
  </conditionalFormatting>
  <conditionalFormatting sqref="I10:I11">
    <cfRule type="cellIs" dxfId="10101" priority="21899" operator="equal">
      <formula>FALSE</formula>
    </cfRule>
  </conditionalFormatting>
  <conditionalFormatting sqref="I10:I11">
    <cfRule type="cellIs" dxfId="10100" priority="21898" operator="equal">
      <formula>FALSE</formula>
    </cfRule>
  </conditionalFormatting>
  <conditionalFormatting sqref="I10:I11">
    <cfRule type="cellIs" dxfId="10099" priority="21897" operator="equal">
      <formula>FALSE</formula>
    </cfRule>
  </conditionalFormatting>
  <conditionalFormatting sqref="I10:I11">
    <cfRule type="cellIs" dxfId="10098" priority="21896" operator="equal">
      <formula>FALSE</formula>
    </cfRule>
  </conditionalFormatting>
  <conditionalFormatting sqref="I10:I11">
    <cfRule type="cellIs" dxfId="10097" priority="21895" operator="equal">
      <formula>FALSE</formula>
    </cfRule>
  </conditionalFormatting>
  <conditionalFormatting sqref="I10:I11">
    <cfRule type="cellIs" dxfId="10096" priority="21894" operator="equal">
      <formula>FALSE</formula>
    </cfRule>
  </conditionalFormatting>
  <conditionalFormatting sqref="I10:I11">
    <cfRule type="cellIs" dxfId="10095" priority="21893" operator="equal">
      <formula>FALSE</formula>
    </cfRule>
  </conditionalFormatting>
  <conditionalFormatting sqref="I10:I11">
    <cfRule type="cellIs" dxfId="10094" priority="21892" operator="equal">
      <formula>FALSE</formula>
    </cfRule>
  </conditionalFormatting>
  <conditionalFormatting sqref="I10:I11">
    <cfRule type="cellIs" dxfId="10093" priority="21891" operator="equal">
      <formula>FALSE</formula>
    </cfRule>
  </conditionalFormatting>
  <conditionalFormatting sqref="I10:I11">
    <cfRule type="cellIs" dxfId="10092" priority="21890" operator="equal">
      <formula>FALSE</formula>
    </cfRule>
  </conditionalFormatting>
  <conditionalFormatting sqref="I10:I11">
    <cfRule type="cellIs" dxfId="10091" priority="21889" operator="equal">
      <formula>FALSE</formula>
    </cfRule>
  </conditionalFormatting>
  <conditionalFormatting sqref="I10:I11">
    <cfRule type="cellIs" dxfId="10090" priority="21888" operator="equal">
      <formula>FALSE</formula>
    </cfRule>
  </conditionalFormatting>
  <conditionalFormatting sqref="I10:I11">
    <cfRule type="cellIs" dxfId="10089" priority="21887" operator="equal">
      <formula>FALSE</formula>
    </cfRule>
  </conditionalFormatting>
  <conditionalFormatting sqref="I10:I11">
    <cfRule type="cellIs" dxfId="10088" priority="21886" operator="equal">
      <formula>FALSE</formula>
    </cfRule>
  </conditionalFormatting>
  <conditionalFormatting sqref="I10:I11">
    <cfRule type="cellIs" dxfId="10087" priority="21885" operator="equal">
      <formula>FALSE</formula>
    </cfRule>
  </conditionalFormatting>
  <conditionalFormatting sqref="I10:I11">
    <cfRule type="cellIs" dxfId="10086" priority="21884" operator="equal">
      <formula>FALSE</formula>
    </cfRule>
  </conditionalFormatting>
  <conditionalFormatting sqref="I10:I11">
    <cfRule type="cellIs" dxfId="10085" priority="21883" operator="equal">
      <formula>FALSE</formula>
    </cfRule>
  </conditionalFormatting>
  <conditionalFormatting sqref="I10:I11">
    <cfRule type="cellIs" dxfId="10084" priority="21882" operator="equal">
      <formula>FALSE</formula>
    </cfRule>
  </conditionalFormatting>
  <conditionalFormatting sqref="I10:I11">
    <cfRule type="cellIs" dxfId="10083" priority="21881" operator="equal">
      <formula>FALSE</formula>
    </cfRule>
  </conditionalFormatting>
  <conditionalFormatting sqref="I10:I11">
    <cfRule type="cellIs" dxfId="10082" priority="21880" operator="equal">
      <formula>FALSE</formula>
    </cfRule>
  </conditionalFormatting>
  <conditionalFormatting sqref="I10:I11">
    <cfRule type="cellIs" dxfId="10081" priority="21879" operator="equal">
      <formula>FALSE</formula>
    </cfRule>
  </conditionalFormatting>
  <conditionalFormatting sqref="I10:I11">
    <cfRule type="cellIs" dxfId="10080" priority="21878" operator="equal">
      <formula>FALSE</formula>
    </cfRule>
  </conditionalFormatting>
  <conditionalFormatting sqref="I10:I11">
    <cfRule type="cellIs" dxfId="10079" priority="21877" operator="equal">
      <formula>FALSE</formula>
    </cfRule>
  </conditionalFormatting>
  <conditionalFormatting sqref="I10:I11">
    <cfRule type="cellIs" dxfId="10078" priority="21876" operator="equal">
      <formula>FALSE</formula>
    </cfRule>
  </conditionalFormatting>
  <conditionalFormatting sqref="I10:I11">
    <cfRule type="cellIs" dxfId="10077" priority="21875" operator="equal">
      <formula>FALSE</formula>
    </cfRule>
  </conditionalFormatting>
  <conditionalFormatting sqref="I10:I11">
    <cfRule type="cellIs" dxfId="10076" priority="21874" operator="equal">
      <formula>FALSE</formula>
    </cfRule>
  </conditionalFormatting>
  <conditionalFormatting sqref="I10:I11">
    <cfRule type="cellIs" dxfId="10075" priority="21873" operator="equal">
      <formula>FALSE</formula>
    </cfRule>
  </conditionalFormatting>
  <conditionalFormatting sqref="I10:I11">
    <cfRule type="cellIs" dxfId="10074" priority="21872" operator="equal">
      <formula>FALSE</formula>
    </cfRule>
  </conditionalFormatting>
  <conditionalFormatting sqref="I10:I11">
    <cfRule type="cellIs" dxfId="10073" priority="21871" operator="equal">
      <formula>FALSE</formula>
    </cfRule>
  </conditionalFormatting>
  <conditionalFormatting sqref="I10:I11">
    <cfRule type="cellIs" dxfId="10072" priority="21870" operator="equal">
      <formula>FALSE</formula>
    </cfRule>
  </conditionalFormatting>
  <conditionalFormatting sqref="I10:I11">
    <cfRule type="cellIs" dxfId="10071" priority="21869" operator="equal">
      <formula>FALSE</formula>
    </cfRule>
  </conditionalFormatting>
  <conditionalFormatting sqref="I10:I11">
    <cfRule type="cellIs" dxfId="10070" priority="21868" operator="equal">
      <formula>FALSE</formula>
    </cfRule>
  </conditionalFormatting>
  <conditionalFormatting sqref="I10:I11">
    <cfRule type="cellIs" dxfId="10069" priority="21867" operator="equal">
      <formula>FALSE</formula>
    </cfRule>
  </conditionalFormatting>
  <conditionalFormatting sqref="I10:I11">
    <cfRule type="cellIs" dxfId="10068" priority="21866" operator="equal">
      <formula>FALSE</formula>
    </cfRule>
  </conditionalFormatting>
  <conditionalFormatting sqref="I10:I11">
    <cfRule type="cellIs" dxfId="10067" priority="21865" operator="equal">
      <formula>FALSE</formula>
    </cfRule>
  </conditionalFormatting>
  <conditionalFormatting sqref="I10:I11">
    <cfRule type="cellIs" dxfId="10066" priority="21864" operator="equal">
      <formula>FALSE</formula>
    </cfRule>
  </conditionalFormatting>
  <conditionalFormatting sqref="I10:I11">
    <cfRule type="cellIs" dxfId="10065" priority="21863" operator="equal">
      <formula>FALSE</formula>
    </cfRule>
  </conditionalFormatting>
  <conditionalFormatting sqref="I10:I11">
    <cfRule type="cellIs" dxfId="10064" priority="21862" operator="equal">
      <formula>FALSE</formula>
    </cfRule>
  </conditionalFormatting>
  <conditionalFormatting sqref="I10:I11">
    <cfRule type="cellIs" dxfId="10063" priority="21861" operator="equal">
      <formula>FALSE</formula>
    </cfRule>
  </conditionalFormatting>
  <conditionalFormatting sqref="I10:I11">
    <cfRule type="cellIs" dxfId="10062" priority="21860" operator="equal">
      <formula>FALSE</formula>
    </cfRule>
  </conditionalFormatting>
  <conditionalFormatting sqref="I10:I11">
    <cfRule type="cellIs" dxfId="10061" priority="21859" operator="equal">
      <formula>FALSE</formula>
    </cfRule>
  </conditionalFormatting>
  <conditionalFormatting sqref="I10:I11">
    <cfRule type="cellIs" dxfId="10060" priority="21858" operator="equal">
      <formula>FALSE</formula>
    </cfRule>
  </conditionalFormatting>
  <conditionalFormatting sqref="I10:I11">
    <cfRule type="cellIs" dxfId="10059" priority="21857" operator="equal">
      <formula>FALSE</formula>
    </cfRule>
  </conditionalFormatting>
  <conditionalFormatting sqref="I10:I11">
    <cfRule type="cellIs" dxfId="10058" priority="21856" operator="equal">
      <formula>FALSE</formula>
    </cfRule>
  </conditionalFormatting>
  <conditionalFormatting sqref="I10:I11">
    <cfRule type="cellIs" dxfId="10057" priority="21855" operator="equal">
      <formula>FALSE</formula>
    </cfRule>
  </conditionalFormatting>
  <conditionalFormatting sqref="I10:I11">
    <cfRule type="cellIs" dxfId="10056" priority="21854" operator="equal">
      <formula>FALSE</formula>
    </cfRule>
  </conditionalFormatting>
  <conditionalFormatting sqref="I10:I11">
    <cfRule type="cellIs" dxfId="10055" priority="21853" operator="equal">
      <formula>FALSE</formula>
    </cfRule>
  </conditionalFormatting>
  <conditionalFormatting sqref="I10:I11">
    <cfRule type="cellIs" dxfId="10054" priority="21852" operator="equal">
      <formula>FALSE</formula>
    </cfRule>
  </conditionalFormatting>
  <conditionalFormatting sqref="I10:I11">
    <cfRule type="cellIs" dxfId="10053" priority="21851" operator="equal">
      <formula>FALSE</formula>
    </cfRule>
  </conditionalFormatting>
  <conditionalFormatting sqref="I10:I11">
    <cfRule type="cellIs" dxfId="10052" priority="21850" operator="equal">
      <formula>FALSE</formula>
    </cfRule>
  </conditionalFormatting>
  <conditionalFormatting sqref="I10:I11">
    <cfRule type="cellIs" dxfId="10051" priority="21849" operator="equal">
      <formula>FALSE</formula>
    </cfRule>
  </conditionalFormatting>
  <conditionalFormatting sqref="I10:I11">
    <cfRule type="cellIs" dxfId="10050" priority="21848" operator="equal">
      <formula>FALSE</formula>
    </cfRule>
  </conditionalFormatting>
  <conditionalFormatting sqref="I10:I11">
    <cfRule type="cellIs" dxfId="10049" priority="21847" operator="equal">
      <formula>FALSE</formula>
    </cfRule>
  </conditionalFormatting>
  <conditionalFormatting sqref="I10:I11">
    <cfRule type="cellIs" dxfId="10048" priority="21846" operator="equal">
      <formula>FALSE</formula>
    </cfRule>
  </conditionalFormatting>
  <conditionalFormatting sqref="I10:I11">
    <cfRule type="cellIs" dxfId="10047" priority="21845" operator="equal">
      <formula>FALSE</formula>
    </cfRule>
  </conditionalFormatting>
  <conditionalFormatting sqref="I10:I11">
    <cfRule type="cellIs" dxfId="10046" priority="21844" operator="equal">
      <formula>FALSE</formula>
    </cfRule>
  </conditionalFormatting>
  <conditionalFormatting sqref="I10:I11">
    <cfRule type="cellIs" dxfId="10045" priority="21843" operator="equal">
      <formula>FALSE</formula>
    </cfRule>
  </conditionalFormatting>
  <conditionalFormatting sqref="I10:I11">
    <cfRule type="cellIs" dxfId="10044" priority="21842" operator="equal">
      <formula>FALSE</formula>
    </cfRule>
  </conditionalFormatting>
  <conditionalFormatting sqref="I10:I11">
    <cfRule type="cellIs" dxfId="10043" priority="21841" operator="equal">
      <formula>FALSE</formula>
    </cfRule>
  </conditionalFormatting>
  <conditionalFormatting sqref="I10:I11">
    <cfRule type="cellIs" dxfId="10042" priority="21840" operator="equal">
      <formula>FALSE</formula>
    </cfRule>
  </conditionalFormatting>
  <conditionalFormatting sqref="I10:I11">
    <cfRule type="cellIs" dxfId="10041" priority="21839" operator="equal">
      <formula>FALSE</formula>
    </cfRule>
  </conditionalFormatting>
  <conditionalFormatting sqref="I10:I11">
    <cfRule type="cellIs" dxfId="10040" priority="21838" operator="equal">
      <formula>FALSE</formula>
    </cfRule>
  </conditionalFormatting>
  <conditionalFormatting sqref="I10:I11">
    <cfRule type="cellIs" dxfId="10039" priority="21837" operator="equal">
      <formula>FALSE</formula>
    </cfRule>
  </conditionalFormatting>
  <conditionalFormatting sqref="I10:I11">
    <cfRule type="cellIs" dxfId="10038" priority="21836" operator="equal">
      <formula>FALSE</formula>
    </cfRule>
  </conditionalFormatting>
  <conditionalFormatting sqref="I10:I11">
    <cfRule type="cellIs" dxfId="10037" priority="21835" operator="equal">
      <formula>FALSE</formula>
    </cfRule>
  </conditionalFormatting>
  <conditionalFormatting sqref="I10:I11">
    <cfRule type="cellIs" dxfId="10036" priority="21834" operator="equal">
      <formula>FALSE</formula>
    </cfRule>
  </conditionalFormatting>
  <conditionalFormatting sqref="I10:I11">
    <cfRule type="cellIs" dxfId="10035" priority="21833" operator="equal">
      <formula>FALSE</formula>
    </cfRule>
  </conditionalFormatting>
  <conditionalFormatting sqref="I10:I11">
    <cfRule type="cellIs" dxfId="10034" priority="21832" operator="equal">
      <formula>FALSE</formula>
    </cfRule>
  </conditionalFormatting>
  <conditionalFormatting sqref="I10:I11">
    <cfRule type="cellIs" dxfId="10033" priority="21831" operator="equal">
      <formula>FALSE</formula>
    </cfRule>
  </conditionalFormatting>
  <conditionalFormatting sqref="I10:I11">
    <cfRule type="cellIs" dxfId="10032" priority="21830" operator="equal">
      <formula>FALSE</formula>
    </cfRule>
  </conditionalFormatting>
  <conditionalFormatting sqref="I10:I11">
    <cfRule type="cellIs" dxfId="10031" priority="21829" operator="equal">
      <formula>FALSE</formula>
    </cfRule>
  </conditionalFormatting>
  <conditionalFormatting sqref="I10:I11">
    <cfRule type="cellIs" dxfId="10030" priority="21828" operator="equal">
      <formula>FALSE</formula>
    </cfRule>
  </conditionalFormatting>
  <conditionalFormatting sqref="I10:I11">
    <cfRule type="cellIs" dxfId="10029" priority="21827" operator="equal">
      <formula>FALSE</formula>
    </cfRule>
  </conditionalFormatting>
  <conditionalFormatting sqref="I10:I11">
    <cfRule type="cellIs" dxfId="10028" priority="21826" operator="equal">
      <formula>FALSE</formula>
    </cfRule>
  </conditionalFormatting>
  <conditionalFormatting sqref="I10:I11">
    <cfRule type="cellIs" dxfId="10027" priority="21825" operator="equal">
      <formula>FALSE</formula>
    </cfRule>
  </conditionalFormatting>
  <conditionalFormatting sqref="I10:I11">
    <cfRule type="cellIs" dxfId="10026" priority="21824" operator="equal">
      <formula>FALSE</formula>
    </cfRule>
  </conditionalFormatting>
  <conditionalFormatting sqref="I10:I11">
    <cfRule type="cellIs" dxfId="10025" priority="21823" operator="equal">
      <formula>FALSE</formula>
    </cfRule>
  </conditionalFormatting>
  <conditionalFormatting sqref="I10:I11">
    <cfRule type="cellIs" dxfId="10024" priority="21822" operator="equal">
      <formula>FALSE</formula>
    </cfRule>
  </conditionalFormatting>
  <conditionalFormatting sqref="I10:I11">
    <cfRule type="cellIs" dxfId="10023" priority="21821" operator="equal">
      <formula>FALSE</formula>
    </cfRule>
  </conditionalFormatting>
  <conditionalFormatting sqref="I10:I11">
    <cfRule type="cellIs" dxfId="10022" priority="21820" operator="equal">
      <formula>FALSE</formula>
    </cfRule>
  </conditionalFormatting>
  <conditionalFormatting sqref="I10:I11">
    <cfRule type="cellIs" dxfId="10021" priority="21819" operator="equal">
      <formula>FALSE</formula>
    </cfRule>
  </conditionalFormatting>
  <conditionalFormatting sqref="I10:I11">
    <cfRule type="cellIs" dxfId="10020" priority="21818" operator="equal">
      <formula>FALSE</formula>
    </cfRule>
  </conditionalFormatting>
  <conditionalFormatting sqref="I10:I11">
    <cfRule type="cellIs" dxfId="10019" priority="21817" operator="equal">
      <formula>FALSE</formula>
    </cfRule>
  </conditionalFormatting>
  <conditionalFormatting sqref="I10:I11">
    <cfRule type="cellIs" dxfId="10018" priority="21816" operator="equal">
      <formula>FALSE</formula>
    </cfRule>
  </conditionalFormatting>
  <conditionalFormatting sqref="I10:I11">
    <cfRule type="cellIs" dxfId="10017" priority="21815" operator="equal">
      <formula>FALSE</formula>
    </cfRule>
  </conditionalFormatting>
  <conditionalFormatting sqref="I10:I11">
    <cfRule type="cellIs" dxfId="10016" priority="21814" operator="equal">
      <formula>FALSE</formula>
    </cfRule>
  </conditionalFormatting>
  <conditionalFormatting sqref="I10:I11">
    <cfRule type="cellIs" dxfId="10015" priority="21813" operator="equal">
      <formula>FALSE</formula>
    </cfRule>
  </conditionalFormatting>
  <conditionalFormatting sqref="I10:I11">
    <cfRule type="cellIs" dxfId="10014" priority="21812" operator="equal">
      <formula>FALSE</formula>
    </cfRule>
  </conditionalFormatting>
  <conditionalFormatting sqref="I10:I11">
    <cfRule type="cellIs" dxfId="10013" priority="21811" operator="equal">
      <formula>FALSE</formula>
    </cfRule>
  </conditionalFormatting>
  <conditionalFormatting sqref="I10:I11">
    <cfRule type="cellIs" dxfId="10012" priority="21810" operator="equal">
      <formula>FALSE</formula>
    </cfRule>
  </conditionalFormatting>
  <conditionalFormatting sqref="I10:I11">
    <cfRule type="cellIs" dxfId="10011" priority="21809" operator="equal">
      <formula>FALSE</formula>
    </cfRule>
  </conditionalFormatting>
  <conditionalFormatting sqref="I10:I11">
    <cfRule type="cellIs" dxfId="10010" priority="21808" operator="equal">
      <formula>FALSE</formula>
    </cfRule>
  </conditionalFormatting>
  <conditionalFormatting sqref="I10:I11">
    <cfRule type="cellIs" dxfId="10009" priority="21807" operator="equal">
      <formula>FALSE</formula>
    </cfRule>
  </conditionalFormatting>
  <conditionalFormatting sqref="I10:I11">
    <cfRule type="cellIs" dxfId="10008" priority="21806" operator="equal">
      <formula>FALSE</formula>
    </cfRule>
  </conditionalFormatting>
  <conditionalFormatting sqref="I10:I11">
    <cfRule type="cellIs" dxfId="10007" priority="21805" operator="equal">
      <formula>FALSE</formula>
    </cfRule>
  </conditionalFormatting>
  <conditionalFormatting sqref="I10:I11">
    <cfRule type="cellIs" dxfId="10006" priority="21804" operator="equal">
      <formula>FALSE</formula>
    </cfRule>
  </conditionalFormatting>
  <conditionalFormatting sqref="I10:I11">
    <cfRule type="cellIs" dxfId="10005" priority="21803" operator="equal">
      <formula>FALSE</formula>
    </cfRule>
  </conditionalFormatting>
  <conditionalFormatting sqref="I10:I11">
    <cfRule type="cellIs" dxfId="10004" priority="21802" operator="equal">
      <formula>FALSE</formula>
    </cfRule>
  </conditionalFormatting>
  <conditionalFormatting sqref="I10:I11">
    <cfRule type="cellIs" dxfId="10003" priority="21801" operator="equal">
      <formula>FALSE</formula>
    </cfRule>
  </conditionalFormatting>
  <conditionalFormatting sqref="I10:I11">
    <cfRule type="cellIs" dxfId="10002" priority="21800" operator="equal">
      <formula>FALSE</formula>
    </cfRule>
  </conditionalFormatting>
  <conditionalFormatting sqref="I10:I11">
    <cfRule type="cellIs" dxfId="10001" priority="21799" operator="equal">
      <formula>FALSE</formula>
    </cfRule>
  </conditionalFormatting>
  <conditionalFormatting sqref="I10:I11">
    <cfRule type="cellIs" dxfId="10000" priority="21798" operator="equal">
      <formula>FALSE</formula>
    </cfRule>
  </conditionalFormatting>
  <conditionalFormatting sqref="I10:I11">
    <cfRule type="cellIs" dxfId="9999" priority="21797" operator="equal">
      <formula>FALSE</formula>
    </cfRule>
  </conditionalFormatting>
  <conditionalFormatting sqref="I10:I11">
    <cfRule type="cellIs" dxfId="9998" priority="21796" operator="equal">
      <formula>FALSE</formula>
    </cfRule>
  </conditionalFormatting>
  <conditionalFormatting sqref="I10:I11">
    <cfRule type="cellIs" dxfId="9997" priority="21795" operator="equal">
      <formula>FALSE</formula>
    </cfRule>
  </conditionalFormatting>
  <conditionalFormatting sqref="I10:I11">
    <cfRule type="cellIs" dxfId="9996" priority="21794" operator="equal">
      <formula>FALSE</formula>
    </cfRule>
  </conditionalFormatting>
  <conditionalFormatting sqref="I10:I11">
    <cfRule type="cellIs" dxfId="9995" priority="21793" operator="equal">
      <formula>FALSE</formula>
    </cfRule>
  </conditionalFormatting>
  <conditionalFormatting sqref="I10:I11">
    <cfRule type="cellIs" dxfId="9994" priority="21792" operator="equal">
      <formula>FALSE</formula>
    </cfRule>
  </conditionalFormatting>
  <conditionalFormatting sqref="I10:I11">
    <cfRule type="cellIs" dxfId="9993" priority="21791" operator="equal">
      <formula>FALSE</formula>
    </cfRule>
  </conditionalFormatting>
  <conditionalFormatting sqref="I10:I11">
    <cfRule type="cellIs" dxfId="9992" priority="21790" operator="equal">
      <formula>FALSE</formula>
    </cfRule>
  </conditionalFormatting>
  <conditionalFormatting sqref="I10:I11">
    <cfRule type="cellIs" dxfId="9991" priority="21789" operator="equal">
      <formula>FALSE</formula>
    </cfRule>
  </conditionalFormatting>
  <conditionalFormatting sqref="I10:I11">
    <cfRule type="cellIs" dxfId="9990" priority="21788" operator="equal">
      <formula>FALSE</formula>
    </cfRule>
  </conditionalFormatting>
  <conditionalFormatting sqref="I10:I11">
    <cfRule type="cellIs" dxfId="9989" priority="21787" operator="equal">
      <formula>FALSE</formula>
    </cfRule>
  </conditionalFormatting>
  <conditionalFormatting sqref="I10:I11">
    <cfRule type="cellIs" dxfId="9988" priority="21786" operator="equal">
      <formula>FALSE</formula>
    </cfRule>
  </conditionalFormatting>
  <conditionalFormatting sqref="I10:I11">
    <cfRule type="cellIs" dxfId="9987" priority="21785" operator="equal">
      <formula>FALSE</formula>
    </cfRule>
  </conditionalFormatting>
  <conditionalFormatting sqref="I10:I11">
    <cfRule type="cellIs" dxfId="9986" priority="21784" operator="equal">
      <formula>FALSE</formula>
    </cfRule>
  </conditionalFormatting>
  <conditionalFormatting sqref="I10:I11">
    <cfRule type="cellIs" dxfId="9985" priority="21783" operator="equal">
      <formula>FALSE</formula>
    </cfRule>
  </conditionalFormatting>
  <conditionalFormatting sqref="I10:I11">
    <cfRule type="cellIs" dxfId="9984" priority="21782" operator="equal">
      <formula>FALSE</formula>
    </cfRule>
  </conditionalFormatting>
  <conditionalFormatting sqref="I10:I11">
    <cfRule type="cellIs" dxfId="9983" priority="21781" operator="equal">
      <formula>FALSE</formula>
    </cfRule>
  </conditionalFormatting>
  <conditionalFormatting sqref="I10:I11">
    <cfRule type="cellIs" dxfId="9982" priority="21780" operator="equal">
      <formula>FALSE</formula>
    </cfRule>
  </conditionalFormatting>
  <conditionalFormatting sqref="I10:I11">
    <cfRule type="cellIs" dxfId="9981" priority="21779" operator="equal">
      <formula>FALSE</formula>
    </cfRule>
  </conditionalFormatting>
  <conditionalFormatting sqref="I10:I11">
    <cfRule type="cellIs" dxfId="9980" priority="21778" operator="equal">
      <formula>FALSE</formula>
    </cfRule>
  </conditionalFormatting>
  <conditionalFormatting sqref="I10:I11">
    <cfRule type="cellIs" dxfId="9979" priority="21777" operator="equal">
      <formula>FALSE</formula>
    </cfRule>
  </conditionalFormatting>
  <conditionalFormatting sqref="I10:I11">
    <cfRule type="cellIs" dxfId="9978" priority="21776" operator="equal">
      <formula>FALSE</formula>
    </cfRule>
  </conditionalFormatting>
  <conditionalFormatting sqref="I10:I11">
    <cfRule type="cellIs" dxfId="9977" priority="21775" operator="equal">
      <formula>FALSE</formula>
    </cfRule>
  </conditionalFormatting>
  <conditionalFormatting sqref="I10:I11">
    <cfRule type="cellIs" dxfId="9976" priority="21774" operator="equal">
      <formula>FALSE</formula>
    </cfRule>
  </conditionalFormatting>
  <conditionalFormatting sqref="I10:I11">
    <cfRule type="cellIs" dxfId="9975" priority="21773" operator="equal">
      <formula>FALSE</formula>
    </cfRule>
  </conditionalFormatting>
  <conditionalFormatting sqref="I10:I11">
    <cfRule type="cellIs" dxfId="9974" priority="21772" operator="equal">
      <formula>FALSE</formula>
    </cfRule>
  </conditionalFormatting>
  <conditionalFormatting sqref="I10:I11">
    <cfRule type="cellIs" dxfId="9973" priority="21771" operator="equal">
      <formula>FALSE</formula>
    </cfRule>
  </conditionalFormatting>
  <conditionalFormatting sqref="I10:I11">
    <cfRule type="cellIs" dxfId="9972" priority="21770" operator="equal">
      <formula>FALSE</formula>
    </cfRule>
  </conditionalFormatting>
  <conditionalFormatting sqref="I10:I11">
    <cfRule type="cellIs" dxfId="9971" priority="21769" operator="equal">
      <formula>FALSE</formula>
    </cfRule>
  </conditionalFormatting>
  <conditionalFormatting sqref="I10:I11">
    <cfRule type="cellIs" dxfId="9970" priority="21768" operator="equal">
      <formula>FALSE</formula>
    </cfRule>
  </conditionalFormatting>
  <conditionalFormatting sqref="I10:I11">
    <cfRule type="cellIs" dxfId="9969" priority="21767" operator="equal">
      <formula>FALSE</formula>
    </cfRule>
  </conditionalFormatting>
  <conditionalFormatting sqref="I10:I11">
    <cfRule type="cellIs" dxfId="9968" priority="21766" operator="equal">
      <formula>FALSE</formula>
    </cfRule>
  </conditionalFormatting>
  <conditionalFormatting sqref="I10:I11">
    <cfRule type="cellIs" dxfId="9967" priority="21765" operator="equal">
      <formula>FALSE</formula>
    </cfRule>
  </conditionalFormatting>
  <conditionalFormatting sqref="I10:I11">
    <cfRule type="cellIs" dxfId="9966" priority="21764" operator="equal">
      <formula>FALSE</formula>
    </cfRule>
  </conditionalFormatting>
  <conditionalFormatting sqref="I10:I11">
    <cfRule type="cellIs" dxfId="9965" priority="21763" operator="equal">
      <formula>FALSE</formula>
    </cfRule>
  </conditionalFormatting>
  <conditionalFormatting sqref="I10:I11">
    <cfRule type="cellIs" dxfId="9964" priority="21762" operator="equal">
      <formula>FALSE</formula>
    </cfRule>
  </conditionalFormatting>
  <conditionalFormatting sqref="I10:I11">
    <cfRule type="cellIs" dxfId="9963" priority="21761" operator="equal">
      <formula>FALSE</formula>
    </cfRule>
  </conditionalFormatting>
  <conditionalFormatting sqref="I10:I11">
    <cfRule type="cellIs" dxfId="9962" priority="21760" operator="equal">
      <formula>FALSE</formula>
    </cfRule>
  </conditionalFormatting>
  <conditionalFormatting sqref="I10:I11">
    <cfRule type="cellIs" dxfId="9961" priority="21759" operator="equal">
      <formula>FALSE</formula>
    </cfRule>
  </conditionalFormatting>
  <conditionalFormatting sqref="I10:I11">
    <cfRule type="cellIs" dxfId="9960" priority="21758" operator="equal">
      <formula>FALSE</formula>
    </cfRule>
  </conditionalFormatting>
  <conditionalFormatting sqref="I10:I11">
    <cfRule type="cellIs" dxfId="9959" priority="21757" operator="equal">
      <formula>FALSE</formula>
    </cfRule>
  </conditionalFormatting>
  <conditionalFormatting sqref="I10:I11">
    <cfRule type="cellIs" dxfId="9958" priority="21756" operator="equal">
      <formula>FALSE</formula>
    </cfRule>
  </conditionalFormatting>
  <conditionalFormatting sqref="I10:I11">
    <cfRule type="cellIs" dxfId="9957" priority="21755" operator="equal">
      <formula>FALSE</formula>
    </cfRule>
  </conditionalFormatting>
  <conditionalFormatting sqref="I10:I11">
    <cfRule type="cellIs" dxfId="9956" priority="21754" operator="equal">
      <formula>FALSE</formula>
    </cfRule>
  </conditionalFormatting>
  <conditionalFormatting sqref="I10:I11">
    <cfRule type="cellIs" dxfId="9955" priority="21753" operator="equal">
      <formula>FALSE</formula>
    </cfRule>
  </conditionalFormatting>
  <conditionalFormatting sqref="I10:I11">
    <cfRule type="cellIs" dxfId="9954" priority="21752" operator="equal">
      <formula>FALSE</formula>
    </cfRule>
  </conditionalFormatting>
  <conditionalFormatting sqref="I10:I11">
    <cfRule type="cellIs" dxfId="9953" priority="21751" operator="equal">
      <formula>FALSE</formula>
    </cfRule>
  </conditionalFormatting>
  <conditionalFormatting sqref="I10:I11">
    <cfRule type="cellIs" dxfId="9952" priority="21750" operator="equal">
      <formula>FALSE</formula>
    </cfRule>
  </conditionalFormatting>
  <conditionalFormatting sqref="I10:I11">
    <cfRule type="cellIs" dxfId="9951" priority="21749" operator="equal">
      <formula>FALSE</formula>
    </cfRule>
  </conditionalFormatting>
  <conditionalFormatting sqref="I10:I11">
    <cfRule type="cellIs" dxfId="9950" priority="21748" operator="equal">
      <formula>FALSE</formula>
    </cfRule>
  </conditionalFormatting>
  <conditionalFormatting sqref="I10:I11">
    <cfRule type="cellIs" dxfId="9949" priority="21747" operator="equal">
      <formula>FALSE</formula>
    </cfRule>
  </conditionalFormatting>
  <conditionalFormatting sqref="I10:I11">
    <cfRule type="cellIs" dxfId="9948" priority="21746" operator="equal">
      <formula>FALSE</formula>
    </cfRule>
  </conditionalFormatting>
  <conditionalFormatting sqref="I10:I11">
    <cfRule type="cellIs" dxfId="9947" priority="21745" operator="equal">
      <formula>FALSE</formula>
    </cfRule>
  </conditionalFormatting>
  <conditionalFormatting sqref="I10:I11">
    <cfRule type="cellIs" dxfId="9946" priority="21744" operator="equal">
      <formula>FALSE</formula>
    </cfRule>
  </conditionalFormatting>
  <conditionalFormatting sqref="I10:I11">
    <cfRule type="cellIs" dxfId="9945" priority="21743" operator="equal">
      <formula>FALSE</formula>
    </cfRule>
  </conditionalFormatting>
  <conditionalFormatting sqref="I10:I11">
    <cfRule type="cellIs" dxfId="9944" priority="21742" operator="equal">
      <formula>FALSE</formula>
    </cfRule>
  </conditionalFormatting>
  <conditionalFormatting sqref="I10:I11">
    <cfRule type="cellIs" dxfId="9943" priority="21741" operator="equal">
      <formula>FALSE</formula>
    </cfRule>
  </conditionalFormatting>
  <conditionalFormatting sqref="I10:I11">
    <cfRule type="cellIs" dxfId="9942" priority="21740" operator="equal">
      <formula>FALSE</formula>
    </cfRule>
  </conditionalFormatting>
  <conditionalFormatting sqref="I10:I11">
    <cfRule type="cellIs" dxfId="9941" priority="21739" operator="equal">
      <formula>FALSE</formula>
    </cfRule>
  </conditionalFormatting>
  <conditionalFormatting sqref="I10:I11">
    <cfRule type="cellIs" dxfId="9940" priority="21738" operator="equal">
      <formula>FALSE</formula>
    </cfRule>
  </conditionalFormatting>
  <conditionalFormatting sqref="I10:I11">
    <cfRule type="cellIs" dxfId="9939" priority="21737" operator="equal">
      <formula>FALSE</formula>
    </cfRule>
  </conditionalFormatting>
  <conditionalFormatting sqref="I10:I11">
    <cfRule type="cellIs" dxfId="9938" priority="21736" operator="equal">
      <formula>FALSE</formula>
    </cfRule>
  </conditionalFormatting>
  <conditionalFormatting sqref="I10:I11">
    <cfRule type="cellIs" dxfId="9937" priority="21735" operator="equal">
      <formula>FALSE</formula>
    </cfRule>
  </conditionalFormatting>
  <conditionalFormatting sqref="I10:I11">
    <cfRule type="cellIs" dxfId="9936" priority="21734" operator="equal">
      <formula>FALSE</formula>
    </cfRule>
  </conditionalFormatting>
  <conditionalFormatting sqref="I10:I11">
    <cfRule type="cellIs" dxfId="9935" priority="21733" operator="equal">
      <formula>FALSE</formula>
    </cfRule>
  </conditionalFormatting>
  <conditionalFormatting sqref="I10:I11">
    <cfRule type="cellIs" dxfId="9934" priority="21732" operator="equal">
      <formula>FALSE</formula>
    </cfRule>
  </conditionalFormatting>
  <conditionalFormatting sqref="I10:I11">
    <cfRule type="cellIs" dxfId="9933" priority="21731" operator="equal">
      <formula>FALSE</formula>
    </cfRule>
  </conditionalFormatting>
  <conditionalFormatting sqref="I10:I11">
    <cfRule type="cellIs" dxfId="9932" priority="21730" operator="equal">
      <formula>FALSE</formula>
    </cfRule>
  </conditionalFormatting>
  <conditionalFormatting sqref="I10:I11">
    <cfRule type="cellIs" dxfId="9931" priority="21729" operator="equal">
      <formula>FALSE</formula>
    </cfRule>
  </conditionalFormatting>
  <conditionalFormatting sqref="I10:I11">
    <cfRule type="cellIs" dxfId="9930" priority="21728" operator="equal">
      <formula>FALSE</formula>
    </cfRule>
  </conditionalFormatting>
  <conditionalFormatting sqref="I10:I11">
    <cfRule type="cellIs" dxfId="9929" priority="21727" operator="equal">
      <formula>FALSE</formula>
    </cfRule>
  </conditionalFormatting>
  <conditionalFormatting sqref="I10:I11">
    <cfRule type="cellIs" dxfId="9928" priority="21726" operator="equal">
      <formula>FALSE</formula>
    </cfRule>
  </conditionalFormatting>
  <conditionalFormatting sqref="I10:I11">
    <cfRule type="cellIs" dxfId="9927" priority="21725" operator="equal">
      <formula>FALSE</formula>
    </cfRule>
  </conditionalFormatting>
  <conditionalFormatting sqref="I10:I11">
    <cfRule type="cellIs" dxfId="9926" priority="21724" operator="equal">
      <formula>FALSE</formula>
    </cfRule>
  </conditionalFormatting>
  <conditionalFormatting sqref="I10:I11">
    <cfRule type="cellIs" dxfId="9925" priority="21723" operator="equal">
      <formula>FALSE</formula>
    </cfRule>
  </conditionalFormatting>
  <conditionalFormatting sqref="I10:I11">
    <cfRule type="cellIs" dxfId="9924" priority="21722" operator="equal">
      <formula>FALSE</formula>
    </cfRule>
  </conditionalFormatting>
  <conditionalFormatting sqref="I10:I11">
    <cfRule type="cellIs" dxfId="9923" priority="21721" operator="equal">
      <formula>FALSE</formula>
    </cfRule>
  </conditionalFormatting>
  <conditionalFormatting sqref="I10:I11">
    <cfRule type="cellIs" dxfId="9922" priority="21720" operator="equal">
      <formula>FALSE</formula>
    </cfRule>
  </conditionalFormatting>
  <conditionalFormatting sqref="I10:I11">
    <cfRule type="cellIs" dxfId="9921" priority="21719" operator="equal">
      <formula>FALSE</formula>
    </cfRule>
  </conditionalFormatting>
  <conditionalFormatting sqref="I10:I11">
    <cfRule type="cellIs" dxfId="9920" priority="21718" operator="equal">
      <formula>FALSE</formula>
    </cfRule>
  </conditionalFormatting>
  <conditionalFormatting sqref="I10:I11">
    <cfRule type="cellIs" dxfId="9919" priority="21717" operator="equal">
      <formula>FALSE</formula>
    </cfRule>
  </conditionalFormatting>
  <conditionalFormatting sqref="I10:I11">
    <cfRule type="cellIs" dxfId="9918" priority="21716" operator="equal">
      <formula>FALSE</formula>
    </cfRule>
  </conditionalFormatting>
  <conditionalFormatting sqref="I10:I11">
    <cfRule type="cellIs" dxfId="9917" priority="21715" operator="equal">
      <formula>FALSE</formula>
    </cfRule>
  </conditionalFormatting>
  <conditionalFormatting sqref="I10:I11">
    <cfRule type="cellIs" dxfId="9916" priority="21714" operator="equal">
      <formula>FALSE</formula>
    </cfRule>
  </conditionalFormatting>
  <conditionalFormatting sqref="I10:I11">
    <cfRule type="cellIs" dxfId="9915" priority="21713" operator="equal">
      <formula>FALSE</formula>
    </cfRule>
  </conditionalFormatting>
  <conditionalFormatting sqref="I10:I11">
    <cfRule type="cellIs" dxfId="9914" priority="21712" operator="equal">
      <formula>FALSE</formula>
    </cfRule>
  </conditionalFormatting>
  <conditionalFormatting sqref="I10:I11">
    <cfRule type="cellIs" dxfId="9913" priority="21711" operator="equal">
      <formula>FALSE</formula>
    </cfRule>
  </conditionalFormatting>
  <conditionalFormatting sqref="I10:I11">
    <cfRule type="cellIs" dxfId="9912" priority="21710" operator="equal">
      <formula>FALSE</formula>
    </cfRule>
  </conditionalFormatting>
  <conditionalFormatting sqref="I10:I11">
    <cfRule type="cellIs" dxfId="9911" priority="21709" operator="equal">
      <formula>FALSE</formula>
    </cfRule>
  </conditionalFormatting>
  <conditionalFormatting sqref="I10:I11">
    <cfRule type="cellIs" dxfId="9910" priority="21708" operator="equal">
      <formula>FALSE</formula>
    </cfRule>
  </conditionalFormatting>
  <conditionalFormatting sqref="I10:I11">
    <cfRule type="cellIs" dxfId="9909" priority="21707" operator="equal">
      <formula>FALSE</formula>
    </cfRule>
  </conditionalFormatting>
  <conditionalFormatting sqref="I10:I11">
    <cfRule type="cellIs" dxfId="9908" priority="21706" operator="equal">
      <formula>FALSE</formula>
    </cfRule>
  </conditionalFormatting>
  <conditionalFormatting sqref="I10:I11">
    <cfRule type="cellIs" dxfId="9907" priority="21705" operator="equal">
      <formula>FALSE</formula>
    </cfRule>
  </conditionalFormatting>
  <conditionalFormatting sqref="I10:I11">
    <cfRule type="cellIs" dxfId="9906" priority="21704" operator="equal">
      <formula>FALSE</formula>
    </cfRule>
  </conditionalFormatting>
  <conditionalFormatting sqref="I10:I11">
    <cfRule type="cellIs" dxfId="9905" priority="21703" operator="equal">
      <formula>FALSE</formula>
    </cfRule>
  </conditionalFormatting>
  <conditionalFormatting sqref="I10:I11">
    <cfRule type="cellIs" dxfId="9904" priority="21702" operator="equal">
      <formula>FALSE</formula>
    </cfRule>
  </conditionalFormatting>
  <conditionalFormatting sqref="I10:I11">
    <cfRule type="cellIs" dxfId="9903" priority="21701" operator="equal">
      <formula>FALSE</formula>
    </cfRule>
  </conditionalFormatting>
  <conditionalFormatting sqref="I10:I11">
    <cfRule type="cellIs" dxfId="9902" priority="21700" operator="equal">
      <formula>FALSE</formula>
    </cfRule>
  </conditionalFormatting>
  <conditionalFormatting sqref="I10:I11">
    <cfRule type="cellIs" dxfId="9901" priority="21699" operator="equal">
      <formula>FALSE</formula>
    </cfRule>
  </conditionalFormatting>
  <conditionalFormatting sqref="I10:I11">
    <cfRule type="cellIs" dxfId="9900" priority="21698" operator="equal">
      <formula>FALSE</formula>
    </cfRule>
  </conditionalFormatting>
  <conditionalFormatting sqref="I10:I11">
    <cfRule type="cellIs" dxfId="9899" priority="21697" operator="equal">
      <formula>FALSE</formula>
    </cfRule>
  </conditionalFormatting>
  <conditionalFormatting sqref="I10:I11">
    <cfRule type="cellIs" dxfId="9898" priority="21696" operator="equal">
      <formula>FALSE</formula>
    </cfRule>
  </conditionalFormatting>
  <conditionalFormatting sqref="I10:I11">
    <cfRule type="cellIs" dxfId="9897" priority="21695" operator="equal">
      <formula>FALSE</formula>
    </cfRule>
  </conditionalFormatting>
  <conditionalFormatting sqref="I10:I11">
    <cfRule type="cellIs" dxfId="9896" priority="21694" operator="equal">
      <formula>FALSE</formula>
    </cfRule>
  </conditionalFormatting>
  <conditionalFormatting sqref="I10:I11">
    <cfRule type="cellIs" dxfId="9895" priority="21693" operator="equal">
      <formula>FALSE</formula>
    </cfRule>
  </conditionalFormatting>
  <conditionalFormatting sqref="I10:I11">
    <cfRule type="cellIs" dxfId="9894" priority="21692" operator="equal">
      <formula>FALSE</formula>
    </cfRule>
  </conditionalFormatting>
  <conditionalFormatting sqref="I10:I11">
    <cfRule type="cellIs" dxfId="9893" priority="21691" operator="equal">
      <formula>FALSE</formula>
    </cfRule>
  </conditionalFormatting>
  <conditionalFormatting sqref="I10:I11">
    <cfRule type="cellIs" dxfId="9892" priority="21690" operator="equal">
      <formula>FALSE</formula>
    </cfRule>
  </conditionalFormatting>
  <conditionalFormatting sqref="I10:I11">
    <cfRule type="cellIs" dxfId="9891" priority="21689" operator="equal">
      <formula>FALSE</formula>
    </cfRule>
  </conditionalFormatting>
  <conditionalFormatting sqref="I10:I11">
    <cfRule type="cellIs" dxfId="9890" priority="21688" operator="equal">
      <formula>FALSE</formula>
    </cfRule>
  </conditionalFormatting>
  <conditionalFormatting sqref="I10:I11">
    <cfRule type="cellIs" dxfId="9889" priority="21687" operator="equal">
      <formula>FALSE</formula>
    </cfRule>
  </conditionalFormatting>
  <conditionalFormatting sqref="I10:I11">
    <cfRule type="cellIs" dxfId="9888" priority="21686" operator="equal">
      <formula>FALSE</formula>
    </cfRule>
  </conditionalFormatting>
  <conditionalFormatting sqref="I10:I11">
    <cfRule type="cellIs" dxfId="9887" priority="21685" operator="equal">
      <formula>FALSE</formula>
    </cfRule>
  </conditionalFormatting>
  <conditionalFormatting sqref="I10:I11">
    <cfRule type="cellIs" dxfId="9886" priority="21684" operator="equal">
      <formula>FALSE</formula>
    </cfRule>
  </conditionalFormatting>
  <conditionalFormatting sqref="I10:I11">
    <cfRule type="cellIs" dxfId="9885" priority="21683" operator="equal">
      <formula>FALSE</formula>
    </cfRule>
  </conditionalFormatting>
  <conditionalFormatting sqref="I10:I11">
    <cfRule type="cellIs" dxfId="9884" priority="21682" operator="equal">
      <formula>FALSE</formula>
    </cfRule>
  </conditionalFormatting>
  <conditionalFormatting sqref="I10:I11">
    <cfRule type="cellIs" dxfId="9883" priority="21681" operator="equal">
      <formula>FALSE</formula>
    </cfRule>
  </conditionalFormatting>
  <conditionalFormatting sqref="I10:I11">
    <cfRule type="cellIs" dxfId="9882" priority="21680" operator="equal">
      <formula>FALSE</formula>
    </cfRule>
  </conditionalFormatting>
  <conditionalFormatting sqref="I10:I11">
    <cfRule type="cellIs" dxfId="9881" priority="21679" operator="equal">
      <formula>FALSE</formula>
    </cfRule>
  </conditionalFormatting>
  <conditionalFormatting sqref="I10:I11">
    <cfRule type="cellIs" dxfId="9880" priority="21678" operator="equal">
      <formula>FALSE</formula>
    </cfRule>
  </conditionalFormatting>
  <conditionalFormatting sqref="I10:I11">
    <cfRule type="cellIs" dxfId="9879" priority="21677" operator="equal">
      <formula>FALSE</formula>
    </cfRule>
  </conditionalFormatting>
  <conditionalFormatting sqref="I10:I11">
    <cfRule type="cellIs" dxfId="9878" priority="21676" operator="equal">
      <formula>FALSE</formula>
    </cfRule>
  </conditionalFormatting>
  <conditionalFormatting sqref="I10:I11">
    <cfRule type="cellIs" dxfId="9877" priority="21675" operator="equal">
      <formula>FALSE</formula>
    </cfRule>
  </conditionalFormatting>
  <conditionalFormatting sqref="I10:I11">
    <cfRule type="cellIs" dxfId="9876" priority="21674" operator="equal">
      <formula>FALSE</formula>
    </cfRule>
  </conditionalFormatting>
  <conditionalFormatting sqref="I10:I11">
    <cfRule type="cellIs" dxfId="9875" priority="21673" operator="equal">
      <formula>FALSE</formula>
    </cfRule>
  </conditionalFormatting>
  <conditionalFormatting sqref="I10:I11">
    <cfRule type="cellIs" dxfId="9874" priority="21672" operator="equal">
      <formula>FALSE</formula>
    </cfRule>
  </conditionalFormatting>
  <conditionalFormatting sqref="I10:I11">
    <cfRule type="cellIs" dxfId="9873" priority="21671" operator="equal">
      <formula>FALSE</formula>
    </cfRule>
  </conditionalFormatting>
  <conditionalFormatting sqref="I10:I11">
    <cfRule type="cellIs" dxfId="9872" priority="21670" operator="equal">
      <formula>FALSE</formula>
    </cfRule>
  </conditionalFormatting>
  <conditionalFormatting sqref="I10:I11">
    <cfRule type="cellIs" dxfId="9871" priority="21669" operator="equal">
      <formula>FALSE</formula>
    </cfRule>
  </conditionalFormatting>
  <conditionalFormatting sqref="I10:I11">
    <cfRule type="cellIs" dxfId="9870" priority="21668" operator="equal">
      <formula>FALSE</formula>
    </cfRule>
  </conditionalFormatting>
  <conditionalFormatting sqref="I10:I11">
    <cfRule type="cellIs" dxfId="9869" priority="21667" operator="equal">
      <formula>FALSE</formula>
    </cfRule>
  </conditionalFormatting>
  <conditionalFormatting sqref="I10:I11">
    <cfRule type="cellIs" dxfId="9868" priority="21666" operator="equal">
      <formula>FALSE</formula>
    </cfRule>
  </conditionalFormatting>
  <conditionalFormatting sqref="I10:I11">
    <cfRule type="cellIs" dxfId="9867" priority="21665" operator="equal">
      <formula>FALSE</formula>
    </cfRule>
  </conditionalFormatting>
  <conditionalFormatting sqref="I10:I11">
    <cfRule type="cellIs" dxfId="9866" priority="21664" operator="equal">
      <formula>FALSE</formula>
    </cfRule>
  </conditionalFormatting>
  <conditionalFormatting sqref="I10:I11">
    <cfRule type="cellIs" dxfId="9865" priority="21663" operator="equal">
      <formula>FALSE</formula>
    </cfRule>
  </conditionalFormatting>
  <conditionalFormatting sqref="I10:I11">
    <cfRule type="cellIs" dxfId="9864" priority="21662" operator="equal">
      <formula>FALSE</formula>
    </cfRule>
  </conditionalFormatting>
  <conditionalFormatting sqref="I10:I11">
    <cfRule type="cellIs" dxfId="9863" priority="21661" operator="equal">
      <formula>FALSE</formula>
    </cfRule>
  </conditionalFormatting>
  <conditionalFormatting sqref="I10:I11">
    <cfRule type="cellIs" dxfId="9862" priority="21660" operator="equal">
      <formula>FALSE</formula>
    </cfRule>
  </conditionalFormatting>
  <conditionalFormatting sqref="I10:I11">
    <cfRule type="cellIs" dxfId="9861" priority="21659" operator="equal">
      <formula>FALSE</formula>
    </cfRule>
  </conditionalFormatting>
  <conditionalFormatting sqref="I10:I11">
    <cfRule type="cellIs" dxfId="9860" priority="21658" operator="equal">
      <formula>FALSE</formula>
    </cfRule>
  </conditionalFormatting>
  <conditionalFormatting sqref="I10:I11">
    <cfRule type="cellIs" dxfId="9859" priority="21657" operator="equal">
      <formula>FALSE</formula>
    </cfRule>
  </conditionalFormatting>
  <conditionalFormatting sqref="I10:I11">
    <cfRule type="cellIs" dxfId="9858" priority="21656" operator="equal">
      <formula>FALSE</formula>
    </cfRule>
  </conditionalFormatting>
  <conditionalFormatting sqref="I10:I11">
    <cfRule type="cellIs" dxfId="9857" priority="21655" operator="equal">
      <formula>FALSE</formula>
    </cfRule>
  </conditionalFormatting>
  <conditionalFormatting sqref="I10:I11">
    <cfRule type="cellIs" dxfId="9856" priority="21654" operator="equal">
      <formula>FALSE</formula>
    </cfRule>
  </conditionalFormatting>
  <conditionalFormatting sqref="I10:I11">
    <cfRule type="cellIs" dxfId="9855" priority="21653" operator="equal">
      <formula>FALSE</formula>
    </cfRule>
  </conditionalFormatting>
  <conditionalFormatting sqref="I10:I11">
    <cfRule type="cellIs" dxfId="9854" priority="21652" operator="equal">
      <formula>FALSE</formula>
    </cfRule>
  </conditionalFormatting>
  <conditionalFormatting sqref="I10:I11">
    <cfRule type="cellIs" dxfId="9853" priority="21651" operator="equal">
      <formula>FALSE</formula>
    </cfRule>
  </conditionalFormatting>
  <conditionalFormatting sqref="I10:I11">
    <cfRule type="cellIs" dxfId="9852" priority="21650" operator="equal">
      <formula>FALSE</formula>
    </cfRule>
  </conditionalFormatting>
  <conditionalFormatting sqref="I10:I11">
    <cfRule type="cellIs" dxfId="9851" priority="21649" operator="equal">
      <formula>FALSE</formula>
    </cfRule>
  </conditionalFormatting>
  <conditionalFormatting sqref="I10:I11">
    <cfRule type="cellIs" dxfId="9850" priority="21648" operator="equal">
      <formula>FALSE</formula>
    </cfRule>
  </conditionalFormatting>
  <conditionalFormatting sqref="I10:I11">
    <cfRule type="cellIs" dxfId="9849" priority="21647" operator="equal">
      <formula>FALSE</formula>
    </cfRule>
  </conditionalFormatting>
  <conditionalFormatting sqref="I10:I11">
    <cfRule type="cellIs" dxfId="9848" priority="21646" operator="equal">
      <formula>FALSE</formula>
    </cfRule>
  </conditionalFormatting>
  <conditionalFormatting sqref="I10:I11">
    <cfRule type="cellIs" dxfId="9847" priority="21645" operator="equal">
      <formula>FALSE</formula>
    </cfRule>
  </conditionalFormatting>
  <conditionalFormatting sqref="I10:I11">
    <cfRule type="cellIs" dxfId="9846" priority="21644" operator="equal">
      <formula>FALSE</formula>
    </cfRule>
  </conditionalFormatting>
  <conditionalFormatting sqref="I10:I11">
    <cfRule type="cellIs" dxfId="9845" priority="21643" operator="equal">
      <formula>FALSE</formula>
    </cfRule>
  </conditionalFormatting>
  <conditionalFormatting sqref="I10:I11">
    <cfRule type="cellIs" dxfId="9844" priority="21642" operator="equal">
      <formula>FALSE</formula>
    </cfRule>
  </conditionalFormatting>
  <conditionalFormatting sqref="I10:I11">
    <cfRule type="cellIs" dxfId="9843" priority="21641" operator="equal">
      <formula>FALSE</formula>
    </cfRule>
  </conditionalFormatting>
  <conditionalFormatting sqref="I10:I11">
    <cfRule type="cellIs" dxfId="9842" priority="21640" operator="equal">
      <formula>FALSE</formula>
    </cfRule>
  </conditionalFormatting>
  <conditionalFormatting sqref="I10:I11">
    <cfRule type="cellIs" dxfId="9841" priority="21639" operator="equal">
      <formula>FALSE</formula>
    </cfRule>
  </conditionalFormatting>
  <conditionalFormatting sqref="I10:I11">
    <cfRule type="cellIs" dxfId="9840" priority="21638" operator="equal">
      <formula>FALSE</formula>
    </cfRule>
  </conditionalFormatting>
  <conditionalFormatting sqref="I10:I11">
    <cfRule type="cellIs" dxfId="9839" priority="21637" operator="equal">
      <formula>FALSE</formula>
    </cfRule>
  </conditionalFormatting>
  <conditionalFormatting sqref="I10:I11">
    <cfRule type="cellIs" dxfId="9838" priority="21636" operator="equal">
      <formula>FALSE</formula>
    </cfRule>
  </conditionalFormatting>
  <conditionalFormatting sqref="I10:I11">
    <cfRule type="cellIs" dxfId="9837" priority="21635" operator="equal">
      <formula>FALSE</formula>
    </cfRule>
  </conditionalFormatting>
  <conditionalFormatting sqref="I10:I11">
    <cfRule type="cellIs" dxfId="9836" priority="21634" operator="equal">
      <formula>FALSE</formula>
    </cfRule>
  </conditionalFormatting>
  <conditionalFormatting sqref="I10:I11">
    <cfRule type="cellIs" dxfId="9835" priority="21633" operator="equal">
      <formula>FALSE</formula>
    </cfRule>
  </conditionalFormatting>
  <conditionalFormatting sqref="I10:I11">
    <cfRule type="cellIs" dxfId="9834" priority="21632" operator="equal">
      <formula>FALSE</formula>
    </cfRule>
  </conditionalFormatting>
  <conditionalFormatting sqref="I10:I11">
    <cfRule type="cellIs" dxfId="9833" priority="21631" operator="equal">
      <formula>FALSE</formula>
    </cfRule>
  </conditionalFormatting>
  <conditionalFormatting sqref="I10:I11">
    <cfRule type="cellIs" dxfId="9832" priority="21630" operator="equal">
      <formula>FALSE</formula>
    </cfRule>
  </conditionalFormatting>
  <conditionalFormatting sqref="I10:I11">
    <cfRule type="cellIs" dxfId="9831" priority="21629" operator="equal">
      <formula>FALSE</formula>
    </cfRule>
  </conditionalFormatting>
  <conditionalFormatting sqref="I10:I11">
    <cfRule type="cellIs" dxfId="9830" priority="21628" operator="equal">
      <formula>FALSE</formula>
    </cfRule>
  </conditionalFormatting>
  <conditionalFormatting sqref="I10:I11">
    <cfRule type="cellIs" dxfId="9829" priority="21627" operator="equal">
      <formula>FALSE</formula>
    </cfRule>
  </conditionalFormatting>
  <conditionalFormatting sqref="I10:I11">
    <cfRule type="cellIs" dxfId="9828" priority="21626" operator="equal">
      <formula>FALSE</formula>
    </cfRule>
  </conditionalFormatting>
  <conditionalFormatting sqref="I10:I11">
    <cfRule type="cellIs" dxfId="9827" priority="21625" operator="equal">
      <formula>FALSE</formula>
    </cfRule>
  </conditionalFormatting>
  <conditionalFormatting sqref="I10:I11">
    <cfRule type="cellIs" dxfId="9826" priority="21624" operator="equal">
      <formula>FALSE</formula>
    </cfRule>
  </conditionalFormatting>
  <conditionalFormatting sqref="I10:I11">
    <cfRule type="cellIs" dxfId="9825" priority="21623" operator="equal">
      <formula>FALSE</formula>
    </cfRule>
  </conditionalFormatting>
  <conditionalFormatting sqref="I10:I11">
    <cfRule type="cellIs" dxfId="9824" priority="21622" operator="equal">
      <formula>FALSE</formula>
    </cfRule>
  </conditionalFormatting>
  <conditionalFormatting sqref="I10:I11">
    <cfRule type="cellIs" dxfId="9823" priority="21621" operator="equal">
      <formula>FALSE</formula>
    </cfRule>
  </conditionalFormatting>
  <conditionalFormatting sqref="I10:I11">
    <cfRule type="cellIs" dxfId="9822" priority="21620" operator="equal">
      <formula>FALSE</formula>
    </cfRule>
  </conditionalFormatting>
  <conditionalFormatting sqref="I10:I11">
    <cfRule type="cellIs" dxfId="9821" priority="21619" operator="equal">
      <formula>FALSE</formula>
    </cfRule>
  </conditionalFormatting>
  <conditionalFormatting sqref="I10:I11">
    <cfRule type="cellIs" dxfId="9820" priority="21618" operator="equal">
      <formula>FALSE</formula>
    </cfRule>
  </conditionalFormatting>
  <conditionalFormatting sqref="I10:I11">
    <cfRule type="cellIs" dxfId="9819" priority="21617" operator="equal">
      <formula>FALSE</formula>
    </cfRule>
  </conditionalFormatting>
  <conditionalFormatting sqref="I10:I11">
    <cfRule type="cellIs" dxfId="9818" priority="21616" operator="equal">
      <formula>FALSE</formula>
    </cfRule>
  </conditionalFormatting>
  <conditionalFormatting sqref="I10:I11">
    <cfRule type="cellIs" dxfId="9817" priority="21615" operator="equal">
      <formula>FALSE</formula>
    </cfRule>
  </conditionalFormatting>
  <conditionalFormatting sqref="I10:I11">
    <cfRule type="cellIs" dxfId="9816" priority="21614" operator="equal">
      <formula>FALSE</formula>
    </cfRule>
  </conditionalFormatting>
  <conditionalFormatting sqref="I10:I11">
    <cfRule type="cellIs" dxfId="9815" priority="21613" operator="equal">
      <formula>FALSE</formula>
    </cfRule>
  </conditionalFormatting>
  <conditionalFormatting sqref="I10:I11">
    <cfRule type="cellIs" dxfId="9814" priority="21612" operator="equal">
      <formula>FALSE</formula>
    </cfRule>
  </conditionalFormatting>
  <conditionalFormatting sqref="I10:I11">
    <cfRule type="cellIs" dxfId="9813" priority="21611" operator="equal">
      <formula>FALSE</formula>
    </cfRule>
  </conditionalFormatting>
  <conditionalFormatting sqref="I10:I11">
    <cfRule type="cellIs" dxfId="9812" priority="21610" operator="equal">
      <formula>FALSE</formula>
    </cfRule>
  </conditionalFormatting>
  <conditionalFormatting sqref="I10:I11">
    <cfRule type="cellIs" dxfId="9811" priority="21609" operator="equal">
      <formula>FALSE</formula>
    </cfRule>
  </conditionalFormatting>
  <conditionalFormatting sqref="I10:I11">
    <cfRule type="cellIs" dxfId="9810" priority="21608" operator="equal">
      <formula>FALSE</formula>
    </cfRule>
  </conditionalFormatting>
  <conditionalFormatting sqref="I10:I11">
    <cfRule type="cellIs" dxfId="9809" priority="21607" operator="equal">
      <formula>FALSE</formula>
    </cfRule>
  </conditionalFormatting>
  <conditionalFormatting sqref="I10:I11">
    <cfRule type="cellIs" dxfId="9808" priority="21606" operator="equal">
      <formula>FALSE</formula>
    </cfRule>
  </conditionalFormatting>
  <conditionalFormatting sqref="I10:I11">
    <cfRule type="cellIs" dxfId="9807" priority="21605" operator="equal">
      <formula>FALSE</formula>
    </cfRule>
  </conditionalFormatting>
  <conditionalFormatting sqref="I10:I11">
    <cfRule type="cellIs" dxfId="9806" priority="21604" operator="equal">
      <formula>FALSE</formula>
    </cfRule>
  </conditionalFormatting>
  <conditionalFormatting sqref="I10:I11">
    <cfRule type="cellIs" dxfId="9805" priority="21603" operator="equal">
      <formula>FALSE</formula>
    </cfRule>
  </conditionalFormatting>
  <conditionalFormatting sqref="I10:I11">
    <cfRule type="cellIs" dxfId="9804" priority="21602" operator="equal">
      <formula>FALSE</formula>
    </cfRule>
  </conditionalFormatting>
  <conditionalFormatting sqref="I10:I11">
    <cfRule type="cellIs" dxfId="9803" priority="21601" operator="equal">
      <formula>FALSE</formula>
    </cfRule>
  </conditionalFormatting>
  <conditionalFormatting sqref="I10:I11">
    <cfRule type="cellIs" dxfId="9802" priority="21600" operator="equal">
      <formula>FALSE</formula>
    </cfRule>
  </conditionalFormatting>
  <conditionalFormatting sqref="I10:I11">
    <cfRule type="cellIs" dxfId="9801" priority="21599" operator="equal">
      <formula>FALSE</formula>
    </cfRule>
  </conditionalFormatting>
  <conditionalFormatting sqref="I10:I11">
    <cfRule type="cellIs" dxfId="9800" priority="21598" operator="equal">
      <formula>FALSE</formula>
    </cfRule>
  </conditionalFormatting>
  <conditionalFormatting sqref="I10:I11">
    <cfRule type="cellIs" dxfId="9799" priority="21597" operator="equal">
      <formula>FALSE</formula>
    </cfRule>
  </conditionalFormatting>
  <conditionalFormatting sqref="I10:I11">
    <cfRule type="cellIs" dxfId="9798" priority="21596" operator="equal">
      <formula>FALSE</formula>
    </cfRule>
  </conditionalFormatting>
  <conditionalFormatting sqref="I10:I11">
    <cfRule type="cellIs" dxfId="9797" priority="21595" operator="equal">
      <formula>FALSE</formula>
    </cfRule>
  </conditionalFormatting>
  <conditionalFormatting sqref="I10:I11">
    <cfRule type="cellIs" dxfId="9796" priority="21594" operator="equal">
      <formula>FALSE</formula>
    </cfRule>
  </conditionalFormatting>
  <conditionalFormatting sqref="I10:I11">
    <cfRule type="cellIs" dxfId="9795" priority="21593" operator="equal">
      <formula>FALSE</formula>
    </cfRule>
  </conditionalFormatting>
  <conditionalFormatting sqref="I10:I11">
    <cfRule type="cellIs" dxfId="9794" priority="21592" operator="equal">
      <formula>FALSE</formula>
    </cfRule>
  </conditionalFormatting>
  <conditionalFormatting sqref="I10:I11">
    <cfRule type="cellIs" dxfId="9793" priority="21591" operator="equal">
      <formula>FALSE</formula>
    </cfRule>
  </conditionalFormatting>
  <conditionalFormatting sqref="I10:I11">
    <cfRule type="cellIs" dxfId="9792" priority="21590" operator="equal">
      <formula>FALSE</formula>
    </cfRule>
  </conditionalFormatting>
  <conditionalFormatting sqref="I10:I11">
    <cfRule type="cellIs" dxfId="9791" priority="21589" operator="equal">
      <formula>FALSE</formula>
    </cfRule>
  </conditionalFormatting>
  <conditionalFormatting sqref="I10:I11">
    <cfRule type="cellIs" dxfId="9790" priority="21588" operator="equal">
      <formula>FALSE</formula>
    </cfRule>
  </conditionalFormatting>
  <conditionalFormatting sqref="I10:I11">
    <cfRule type="cellIs" dxfId="9789" priority="21587" operator="equal">
      <formula>FALSE</formula>
    </cfRule>
  </conditionalFormatting>
  <conditionalFormatting sqref="I10:I11">
    <cfRule type="cellIs" dxfId="9788" priority="21586" operator="equal">
      <formula>FALSE</formula>
    </cfRule>
  </conditionalFormatting>
  <conditionalFormatting sqref="I10:I11">
    <cfRule type="cellIs" dxfId="9787" priority="21585" operator="equal">
      <formula>FALSE</formula>
    </cfRule>
  </conditionalFormatting>
  <conditionalFormatting sqref="I10:I11">
    <cfRule type="cellIs" dxfId="9786" priority="21584" operator="equal">
      <formula>FALSE</formula>
    </cfRule>
  </conditionalFormatting>
  <conditionalFormatting sqref="I10:I11">
    <cfRule type="cellIs" dxfId="9785" priority="21583" operator="equal">
      <formula>FALSE</formula>
    </cfRule>
  </conditionalFormatting>
  <conditionalFormatting sqref="I10:I11">
    <cfRule type="cellIs" dxfId="9784" priority="21582" operator="equal">
      <formula>FALSE</formula>
    </cfRule>
  </conditionalFormatting>
  <conditionalFormatting sqref="I10:I11">
    <cfRule type="cellIs" dxfId="9783" priority="21581" operator="equal">
      <formula>FALSE</formula>
    </cfRule>
  </conditionalFormatting>
  <conditionalFormatting sqref="I10:I11">
    <cfRule type="cellIs" dxfId="9782" priority="21580" operator="equal">
      <formula>FALSE</formula>
    </cfRule>
  </conditionalFormatting>
  <conditionalFormatting sqref="I10:I11">
    <cfRule type="cellIs" dxfId="9781" priority="21579" operator="equal">
      <formula>FALSE</formula>
    </cfRule>
  </conditionalFormatting>
  <conditionalFormatting sqref="I10:I11">
    <cfRule type="cellIs" dxfId="9780" priority="21578" operator="equal">
      <formula>FALSE</formula>
    </cfRule>
  </conditionalFormatting>
  <conditionalFormatting sqref="I10:I11">
    <cfRule type="cellIs" dxfId="9779" priority="21577" operator="equal">
      <formula>FALSE</formula>
    </cfRule>
  </conditionalFormatting>
  <conditionalFormatting sqref="I10:I11">
    <cfRule type="cellIs" dxfId="9778" priority="21576" operator="equal">
      <formula>FALSE</formula>
    </cfRule>
  </conditionalFormatting>
  <conditionalFormatting sqref="I10:I11">
    <cfRule type="cellIs" dxfId="9777" priority="21575" operator="equal">
      <formula>FALSE</formula>
    </cfRule>
  </conditionalFormatting>
  <conditionalFormatting sqref="I10:I11">
    <cfRule type="cellIs" dxfId="9776" priority="21574" operator="equal">
      <formula>FALSE</formula>
    </cfRule>
  </conditionalFormatting>
  <conditionalFormatting sqref="I10:I11">
    <cfRule type="cellIs" dxfId="9775" priority="21573" operator="equal">
      <formula>FALSE</formula>
    </cfRule>
  </conditionalFormatting>
  <conditionalFormatting sqref="I10:I11">
    <cfRule type="cellIs" dxfId="9774" priority="21572" operator="equal">
      <formula>FALSE</formula>
    </cfRule>
  </conditionalFormatting>
  <conditionalFormatting sqref="I10:I11">
    <cfRule type="cellIs" dxfId="9773" priority="21571" operator="equal">
      <formula>FALSE</formula>
    </cfRule>
  </conditionalFormatting>
  <conditionalFormatting sqref="I10:I11">
    <cfRule type="cellIs" dxfId="9772" priority="21570" operator="equal">
      <formula>FALSE</formula>
    </cfRule>
  </conditionalFormatting>
  <conditionalFormatting sqref="I10:I11">
    <cfRule type="cellIs" dxfId="9771" priority="21569" operator="equal">
      <formula>FALSE</formula>
    </cfRule>
  </conditionalFormatting>
  <conditionalFormatting sqref="I10:I11">
    <cfRule type="cellIs" dxfId="9770" priority="21568" operator="equal">
      <formula>FALSE</formula>
    </cfRule>
  </conditionalFormatting>
  <conditionalFormatting sqref="I10:I11">
    <cfRule type="cellIs" dxfId="9769" priority="21567" operator="equal">
      <formula>FALSE</formula>
    </cfRule>
  </conditionalFormatting>
  <conditionalFormatting sqref="I10:I11">
    <cfRule type="cellIs" dxfId="9768" priority="21566" operator="equal">
      <formula>FALSE</formula>
    </cfRule>
  </conditionalFormatting>
  <conditionalFormatting sqref="I10:I11">
    <cfRule type="cellIs" dxfId="9767" priority="21565" operator="equal">
      <formula>FALSE</formula>
    </cfRule>
  </conditionalFormatting>
  <conditionalFormatting sqref="I10:I11">
    <cfRule type="cellIs" dxfId="9766" priority="21564" operator="equal">
      <formula>FALSE</formula>
    </cfRule>
  </conditionalFormatting>
  <conditionalFormatting sqref="I10:I11">
    <cfRule type="cellIs" dxfId="9765" priority="21563" operator="equal">
      <formula>FALSE</formula>
    </cfRule>
  </conditionalFormatting>
  <conditionalFormatting sqref="I10:I11">
    <cfRule type="cellIs" dxfId="9764" priority="21562" operator="equal">
      <formula>FALSE</formula>
    </cfRule>
  </conditionalFormatting>
  <conditionalFormatting sqref="I10:I11">
    <cfRule type="cellIs" dxfId="9763" priority="21561" operator="equal">
      <formula>FALSE</formula>
    </cfRule>
  </conditionalFormatting>
  <conditionalFormatting sqref="I10:I11">
    <cfRule type="cellIs" dxfId="9762" priority="21560" operator="equal">
      <formula>FALSE</formula>
    </cfRule>
  </conditionalFormatting>
  <conditionalFormatting sqref="I10:I11">
    <cfRule type="cellIs" dxfId="9761" priority="21559" operator="equal">
      <formula>FALSE</formula>
    </cfRule>
  </conditionalFormatting>
  <conditionalFormatting sqref="I10:I11">
    <cfRule type="cellIs" dxfId="9760" priority="21558" operator="equal">
      <formula>FALSE</formula>
    </cfRule>
  </conditionalFormatting>
  <conditionalFormatting sqref="I10:I11">
    <cfRule type="cellIs" dxfId="9759" priority="21557" operator="equal">
      <formula>FALSE</formula>
    </cfRule>
  </conditionalFormatting>
  <conditionalFormatting sqref="I10:I11">
    <cfRule type="cellIs" dxfId="9758" priority="21556" operator="equal">
      <formula>FALSE</formula>
    </cfRule>
  </conditionalFormatting>
  <conditionalFormatting sqref="I10:I11">
    <cfRule type="cellIs" dxfId="9757" priority="21555" operator="equal">
      <formula>FALSE</formula>
    </cfRule>
  </conditionalFormatting>
  <conditionalFormatting sqref="I10:I11">
    <cfRule type="cellIs" dxfId="9756" priority="21554" operator="equal">
      <formula>FALSE</formula>
    </cfRule>
  </conditionalFormatting>
  <conditionalFormatting sqref="I10:I11">
    <cfRule type="cellIs" dxfId="9755" priority="21553" operator="equal">
      <formula>FALSE</formula>
    </cfRule>
  </conditionalFormatting>
  <conditionalFormatting sqref="I10:I11">
    <cfRule type="cellIs" dxfId="9754" priority="21552" operator="equal">
      <formula>FALSE</formula>
    </cfRule>
  </conditionalFormatting>
  <conditionalFormatting sqref="I10:I11">
    <cfRule type="cellIs" dxfId="9753" priority="21551" operator="equal">
      <formula>FALSE</formula>
    </cfRule>
  </conditionalFormatting>
  <conditionalFormatting sqref="I10:I11">
    <cfRule type="cellIs" dxfId="9752" priority="21550" operator="equal">
      <formula>FALSE</formula>
    </cfRule>
  </conditionalFormatting>
  <conditionalFormatting sqref="I10:I11">
    <cfRule type="cellIs" dxfId="9751" priority="21549" operator="equal">
      <formula>FALSE</formula>
    </cfRule>
  </conditionalFormatting>
  <conditionalFormatting sqref="I10:I11">
    <cfRule type="cellIs" dxfId="9750" priority="21548" operator="equal">
      <formula>FALSE</formula>
    </cfRule>
  </conditionalFormatting>
  <conditionalFormatting sqref="I10:I11">
    <cfRule type="cellIs" dxfId="9749" priority="21547" operator="equal">
      <formula>FALSE</formula>
    </cfRule>
  </conditionalFormatting>
  <conditionalFormatting sqref="I10:I11">
    <cfRule type="cellIs" dxfId="9748" priority="21546" operator="equal">
      <formula>FALSE</formula>
    </cfRule>
  </conditionalFormatting>
  <conditionalFormatting sqref="I10:I11">
    <cfRule type="cellIs" dxfId="9747" priority="21545" operator="equal">
      <formula>FALSE</formula>
    </cfRule>
  </conditionalFormatting>
  <conditionalFormatting sqref="I10:I11">
    <cfRule type="cellIs" dxfId="9746" priority="21544" operator="equal">
      <formula>FALSE</formula>
    </cfRule>
  </conditionalFormatting>
  <conditionalFormatting sqref="I10:I11">
    <cfRule type="cellIs" dxfId="9745" priority="21543" operator="equal">
      <formula>FALSE</formula>
    </cfRule>
  </conditionalFormatting>
  <conditionalFormatting sqref="I10:I11">
    <cfRule type="cellIs" dxfId="9744" priority="21542" operator="equal">
      <formula>FALSE</formula>
    </cfRule>
  </conditionalFormatting>
  <conditionalFormatting sqref="I10:I11">
    <cfRule type="cellIs" dxfId="9743" priority="21541" operator="equal">
      <formula>FALSE</formula>
    </cfRule>
  </conditionalFormatting>
  <conditionalFormatting sqref="I10:I11">
    <cfRule type="cellIs" dxfId="9742" priority="21540" operator="equal">
      <formula>FALSE</formula>
    </cfRule>
  </conditionalFormatting>
  <conditionalFormatting sqref="I10:I11">
    <cfRule type="cellIs" dxfId="9741" priority="21539" operator="equal">
      <formula>FALSE</formula>
    </cfRule>
  </conditionalFormatting>
  <conditionalFormatting sqref="I10:I11">
    <cfRule type="cellIs" dxfId="9740" priority="21538" operator="equal">
      <formula>FALSE</formula>
    </cfRule>
  </conditionalFormatting>
  <conditionalFormatting sqref="I10:I11">
    <cfRule type="cellIs" dxfId="9739" priority="21537" operator="equal">
      <formula>FALSE</formula>
    </cfRule>
  </conditionalFormatting>
  <conditionalFormatting sqref="I10:I11">
    <cfRule type="cellIs" dxfId="9738" priority="21536" operator="equal">
      <formula>FALSE</formula>
    </cfRule>
  </conditionalFormatting>
  <conditionalFormatting sqref="I10:I11">
    <cfRule type="cellIs" dxfId="9737" priority="21535" operator="equal">
      <formula>FALSE</formula>
    </cfRule>
  </conditionalFormatting>
  <conditionalFormatting sqref="I10:I11">
    <cfRule type="cellIs" dxfId="9736" priority="21534" operator="equal">
      <formula>FALSE</formula>
    </cfRule>
  </conditionalFormatting>
  <conditionalFormatting sqref="I10:I11">
    <cfRule type="cellIs" dxfId="9735" priority="21533" operator="equal">
      <formula>FALSE</formula>
    </cfRule>
  </conditionalFormatting>
  <conditionalFormatting sqref="I10:I11">
    <cfRule type="cellIs" dxfId="9734" priority="21532" operator="equal">
      <formula>FALSE</formula>
    </cfRule>
  </conditionalFormatting>
  <conditionalFormatting sqref="I10:I11">
    <cfRule type="cellIs" dxfId="9733" priority="21531" operator="equal">
      <formula>FALSE</formula>
    </cfRule>
  </conditionalFormatting>
  <conditionalFormatting sqref="I10:I11">
    <cfRule type="cellIs" dxfId="9732" priority="21530" operator="equal">
      <formula>FALSE</formula>
    </cfRule>
  </conditionalFormatting>
  <conditionalFormatting sqref="I10:I11">
    <cfRule type="cellIs" dxfId="9731" priority="21529" operator="equal">
      <formula>FALSE</formula>
    </cfRule>
  </conditionalFormatting>
  <conditionalFormatting sqref="I10:I11">
    <cfRule type="cellIs" dxfId="9730" priority="21528" operator="equal">
      <formula>FALSE</formula>
    </cfRule>
  </conditionalFormatting>
  <conditionalFormatting sqref="I10:I11">
    <cfRule type="cellIs" dxfId="9729" priority="21527" operator="equal">
      <formula>FALSE</formula>
    </cfRule>
  </conditionalFormatting>
  <conditionalFormatting sqref="I10:I11">
    <cfRule type="cellIs" dxfId="9728" priority="21526" operator="equal">
      <formula>FALSE</formula>
    </cfRule>
  </conditionalFormatting>
  <conditionalFormatting sqref="I10:I11">
    <cfRule type="cellIs" dxfId="9727" priority="21525" operator="equal">
      <formula>FALSE</formula>
    </cfRule>
  </conditionalFormatting>
  <conditionalFormatting sqref="I10:I11">
    <cfRule type="cellIs" dxfId="9726" priority="21524" operator="equal">
      <formula>FALSE</formula>
    </cfRule>
  </conditionalFormatting>
  <conditionalFormatting sqref="I10:I11">
    <cfRule type="cellIs" dxfId="9725" priority="21523" operator="equal">
      <formula>FALSE</formula>
    </cfRule>
  </conditionalFormatting>
  <conditionalFormatting sqref="I10:I11">
    <cfRule type="cellIs" dxfId="9724" priority="21522" operator="equal">
      <formula>FALSE</formula>
    </cfRule>
  </conditionalFormatting>
  <conditionalFormatting sqref="I10:I11">
    <cfRule type="cellIs" dxfId="9723" priority="21521" operator="equal">
      <formula>FALSE</formula>
    </cfRule>
  </conditionalFormatting>
  <conditionalFormatting sqref="I10:I11">
    <cfRule type="cellIs" dxfId="9722" priority="21520" operator="equal">
      <formula>FALSE</formula>
    </cfRule>
  </conditionalFormatting>
  <conditionalFormatting sqref="I10:I11">
    <cfRule type="cellIs" dxfId="9721" priority="21519" operator="equal">
      <formula>FALSE</formula>
    </cfRule>
  </conditionalFormatting>
  <conditionalFormatting sqref="I10:I11">
    <cfRule type="cellIs" dxfId="9720" priority="21518" operator="equal">
      <formula>FALSE</formula>
    </cfRule>
  </conditionalFormatting>
  <conditionalFormatting sqref="I10:I11">
    <cfRule type="cellIs" dxfId="9719" priority="21517" operator="equal">
      <formula>FALSE</formula>
    </cfRule>
  </conditionalFormatting>
  <conditionalFormatting sqref="I10:I11">
    <cfRule type="cellIs" dxfId="9718" priority="21516" operator="equal">
      <formula>FALSE</formula>
    </cfRule>
  </conditionalFormatting>
  <conditionalFormatting sqref="I10:I11">
    <cfRule type="cellIs" dxfId="9717" priority="21515" operator="equal">
      <formula>FALSE</formula>
    </cfRule>
  </conditionalFormatting>
  <conditionalFormatting sqref="I10:I11">
    <cfRule type="cellIs" dxfId="9716" priority="21514" operator="equal">
      <formula>FALSE</formula>
    </cfRule>
  </conditionalFormatting>
  <conditionalFormatting sqref="I10:I11">
    <cfRule type="cellIs" dxfId="9715" priority="21513" operator="equal">
      <formula>FALSE</formula>
    </cfRule>
  </conditionalFormatting>
  <conditionalFormatting sqref="I10:I11">
    <cfRule type="cellIs" dxfId="9714" priority="21512" operator="equal">
      <formula>FALSE</formula>
    </cfRule>
  </conditionalFormatting>
  <conditionalFormatting sqref="I10:I11">
    <cfRule type="cellIs" dxfId="9713" priority="21511" operator="equal">
      <formula>FALSE</formula>
    </cfRule>
  </conditionalFormatting>
  <conditionalFormatting sqref="I10:I11">
    <cfRule type="cellIs" dxfId="9712" priority="21510" operator="equal">
      <formula>FALSE</formula>
    </cfRule>
  </conditionalFormatting>
  <conditionalFormatting sqref="I10:I11">
    <cfRule type="cellIs" dxfId="9711" priority="21509" operator="equal">
      <formula>FALSE</formula>
    </cfRule>
  </conditionalFormatting>
  <conditionalFormatting sqref="I10:I11">
    <cfRule type="cellIs" dxfId="9710" priority="21508" operator="equal">
      <formula>FALSE</formula>
    </cfRule>
  </conditionalFormatting>
  <conditionalFormatting sqref="I10:I11">
    <cfRule type="cellIs" dxfId="9709" priority="21507" operator="equal">
      <formula>FALSE</formula>
    </cfRule>
  </conditionalFormatting>
  <conditionalFormatting sqref="I10:I11">
    <cfRule type="cellIs" dxfId="9708" priority="21506" operator="equal">
      <formula>FALSE</formula>
    </cfRule>
  </conditionalFormatting>
  <conditionalFormatting sqref="I10:I11">
    <cfRule type="cellIs" dxfId="9707" priority="21505" operator="equal">
      <formula>FALSE</formula>
    </cfRule>
  </conditionalFormatting>
  <conditionalFormatting sqref="I16:I18">
    <cfRule type="cellIs" dxfId="9706" priority="10752" operator="equal">
      <formula>FALSE</formula>
    </cfRule>
  </conditionalFormatting>
  <conditionalFormatting sqref="I16:I18">
    <cfRule type="cellIs" dxfId="9705" priority="10751" operator="equal">
      <formula>FALSE</formula>
    </cfRule>
  </conditionalFormatting>
  <conditionalFormatting sqref="I16:I18">
    <cfRule type="cellIs" dxfId="9704" priority="10750" operator="equal">
      <formula>FALSE</formula>
    </cfRule>
  </conditionalFormatting>
  <conditionalFormatting sqref="I16:I18">
    <cfRule type="cellIs" dxfId="9703" priority="10749" operator="equal">
      <formula>FALSE</formula>
    </cfRule>
  </conditionalFormatting>
  <conditionalFormatting sqref="I16:I18">
    <cfRule type="cellIs" dxfId="9702" priority="10748" operator="equal">
      <formula>FALSE</formula>
    </cfRule>
  </conditionalFormatting>
  <conditionalFormatting sqref="I16:I18">
    <cfRule type="cellIs" dxfId="9701" priority="10747" operator="equal">
      <formula>FALSE</formula>
    </cfRule>
  </conditionalFormatting>
  <conditionalFormatting sqref="I16:I18">
    <cfRule type="cellIs" dxfId="9700" priority="10746" operator="equal">
      <formula>FALSE</formula>
    </cfRule>
  </conditionalFormatting>
  <conditionalFormatting sqref="I16:I18">
    <cfRule type="cellIs" dxfId="9699" priority="10745" operator="equal">
      <formula>FALSE</formula>
    </cfRule>
  </conditionalFormatting>
  <conditionalFormatting sqref="I16:I18">
    <cfRule type="cellIs" dxfId="9698" priority="10744" operator="equal">
      <formula>FALSE</formula>
    </cfRule>
  </conditionalFormatting>
  <conditionalFormatting sqref="I16:I18">
    <cfRule type="cellIs" dxfId="9697" priority="10743" operator="equal">
      <formula>FALSE</formula>
    </cfRule>
  </conditionalFormatting>
  <conditionalFormatting sqref="I16:I18">
    <cfRule type="cellIs" dxfId="9696" priority="10742" operator="equal">
      <formula>FALSE</formula>
    </cfRule>
  </conditionalFormatting>
  <conditionalFormatting sqref="I16:I18">
    <cfRule type="cellIs" dxfId="9695" priority="10741" operator="equal">
      <formula>FALSE</formula>
    </cfRule>
  </conditionalFormatting>
  <conditionalFormatting sqref="I16:I18">
    <cfRule type="cellIs" dxfId="9694" priority="10740" operator="equal">
      <formula>FALSE</formula>
    </cfRule>
  </conditionalFormatting>
  <conditionalFormatting sqref="I16:I18">
    <cfRule type="cellIs" dxfId="9693" priority="10739" operator="equal">
      <formula>FALSE</formula>
    </cfRule>
  </conditionalFormatting>
  <conditionalFormatting sqref="I16:I18">
    <cfRule type="cellIs" dxfId="9692" priority="10738" operator="equal">
      <formula>FALSE</formula>
    </cfRule>
  </conditionalFormatting>
  <conditionalFormatting sqref="I16:I18">
    <cfRule type="cellIs" dxfId="9691" priority="10737" operator="equal">
      <formula>FALSE</formula>
    </cfRule>
  </conditionalFormatting>
  <conditionalFormatting sqref="I16:I18">
    <cfRule type="cellIs" dxfId="9690" priority="10736" operator="equal">
      <formula>FALSE</formula>
    </cfRule>
  </conditionalFormatting>
  <conditionalFormatting sqref="I16:I18">
    <cfRule type="cellIs" dxfId="9689" priority="10735" operator="equal">
      <formula>FALSE</formula>
    </cfRule>
  </conditionalFormatting>
  <conditionalFormatting sqref="I16:I18">
    <cfRule type="cellIs" dxfId="9688" priority="10734" operator="equal">
      <formula>FALSE</formula>
    </cfRule>
  </conditionalFormatting>
  <conditionalFormatting sqref="I16:I18">
    <cfRule type="cellIs" dxfId="9687" priority="10733" operator="equal">
      <formula>FALSE</formula>
    </cfRule>
  </conditionalFormatting>
  <conditionalFormatting sqref="I16:I18">
    <cfRule type="cellIs" dxfId="9686" priority="10732" operator="equal">
      <formula>FALSE</formula>
    </cfRule>
  </conditionalFormatting>
  <conditionalFormatting sqref="I16:I18">
    <cfRule type="cellIs" dxfId="9685" priority="10731" operator="equal">
      <formula>FALSE</formula>
    </cfRule>
  </conditionalFormatting>
  <conditionalFormatting sqref="I16:I18">
    <cfRule type="cellIs" dxfId="9684" priority="10730" operator="equal">
      <formula>FALSE</formula>
    </cfRule>
  </conditionalFormatting>
  <conditionalFormatting sqref="I16:I18">
    <cfRule type="cellIs" dxfId="9683" priority="10729" operator="equal">
      <formula>FALSE</formula>
    </cfRule>
  </conditionalFormatting>
  <conditionalFormatting sqref="I16:I18">
    <cfRule type="cellIs" dxfId="9682" priority="10728" operator="equal">
      <formula>FALSE</formula>
    </cfRule>
  </conditionalFormatting>
  <conditionalFormatting sqref="I16:I18">
    <cfRule type="cellIs" dxfId="9681" priority="10727" operator="equal">
      <formula>FALSE</formula>
    </cfRule>
  </conditionalFormatting>
  <conditionalFormatting sqref="I16:I18">
    <cfRule type="cellIs" dxfId="9680" priority="10726" operator="equal">
      <formula>FALSE</formula>
    </cfRule>
  </conditionalFormatting>
  <conditionalFormatting sqref="I16:I18">
    <cfRule type="cellIs" dxfId="9679" priority="10725" operator="equal">
      <formula>FALSE</formula>
    </cfRule>
  </conditionalFormatting>
  <conditionalFormatting sqref="I16:I18">
    <cfRule type="cellIs" dxfId="9678" priority="10724" operator="equal">
      <formula>FALSE</formula>
    </cfRule>
  </conditionalFormatting>
  <conditionalFormatting sqref="I16:I18">
    <cfRule type="cellIs" dxfId="9677" priority="10723" operator="equal">
      <formula>FALSE</formula>
    </cfRule>
  </conditionalFormatting>
  <conditionalFormatting sqref="I16:I18">
    <cfRule type="cellIs" dxfId="9676" priority="10722" operator="equal">
      <formula>FALSE</formula>
    </cfRule>
  </conditionalFormatting>
  <conditionalFormatting sqref="I16:I18">
    <cfRule type="cellIs" dxfId="9675" priority="10721" operator="equal">
      <formula>FALSE</formula>
    </cfRule>
  </conditionalFormatting>
  <conditionalFormatting sqref="I16:I18">
    <cfRule type="cellIs" dxfId="9674" priority="10720" operator="equal">
      <formula>FALSE</formula>
    </cfRule>
  </conditionalFormatting>
  <conditionalFormatting sqref="I16:I18">
    <cfRule type="cellIs" dxfId="9673" priority="10719" operator="equal">
      <formula>FALSE</formula>
    </cfRule>
  </conditionalFormatting>
  <conditionalFormatting sqref="I16:I18">
    <cfRule type="cellIs" dxfId="9672" priority="10718" operator="equal">
      <formula>FALSE</formula>
    </cfRule>
  </conditionalFormatting>
  <conditionalFormatting sqref="I16:I18">
    <cfRule type="cellIs" dxfId="9671" priority="10717" operator="equal">
      <formula>FALSE</formula>
    </cfRule>
  </conditionalFormatting>
  <conditionalFormatting sqref="I16:I18">
    <cfRule type="cellIs" dxfId="9670" priority="10716" operator="equal">
      <formula>FALSE</formula>
    </cfRule>
  </conditionalFormatting>
  <conditionalFormatting sqref="I16:I18">
    <cfRule type="cellIs" dxfId="9669" priority="10715" operator="equal">
      <formula>FALSE</formula>
    </cfRule>
  </conditionalFormatting>
  <conditionalFormatting sqref="I16:I18">
    <cfRule type="cellIs" dxfId="9668" priority="10714" operator="equal">
      <formula>FALSE</formula>
    </cfRule>
  </conditionalFormatting>
  <conditionalFormatting sqref="I16:I18">
    <cfRule type="cellIs" dxfId="9667" priority="10713" operator="equal">
      <formula>FALSE</formula>
    </cfRule>
  </conditionalFormatting>
  <conditionalFormatting sqref="I16:I18">
    <cfRule type="cellIs" dxfId="9666" priority="10712" operator="equal">
      <formula>FALSE</formula>
    </cfRule>
  </conditionalFormatting>
  <conditionalFormatting sqref="I16:I18">
    <cfRule type="cellIs" dxfId="9665" priority="10711" operator="equal">
      <formula>FALSE</formula>
    </cfRule>
  </conditionalFormatting>
  <conditionalFormatting sqref="I16:I18">
    <cfRule type="cellIs" dxfId="9664" priority="10710" operator="equal">
      <formula>FALSE</formula>
    </cfRule>
  </conditionalFormatting>
  <conditionalFormatting sqref="I16:I18">
    <cfRule type="cellIs" dxfId="9663" priority="10709" operator="equal">
      <formula>FALSE</formula>
    </cfRule>
  </conditionalFormatting>
  <conditionalFormatting sqref="I16:I18">
    <cfRule type="cellIs" dxfId="9662" priority="10708" operator="equal">
      <formula>FALSE</formula>
    </cfRule>
  </conditionalFormatting>
  <conditionalFormatting sqref="I16:I18">
    <cfRule type="cellIs" dxfId="9661" priority="10707" operator="equal">
      <formula>FALSE</formula>
    </cfRule>
  </conditionalFormatting>
  <conditionalFormatting sqref="I16:I18">
    <cfRule type="cellIs" dxfId="9660" priority="10706" operator="equal">
      <formula>FALSE</formula>
    </cfRule>
  </conditionalFormatting>
  <conditionalFormatting sqref="I16:I18">
    <cfRule type="cellIs" dxfId="9659" priority="10705" operator="equal">
      <formula>FALSE</formula>
    </cfRule>
  </conditionalFormatting>
  <conditionalFormatting sqref="I16:I18">
    <cfRule type="cellIs" dxfId="9658" priority="10704" operator="equal">
      <formula>FALSE</formula>
    </cfRule>
  </conditionalFormatting>
  <conditionalFormatting sqref="I16:I18">
    <cfRule type="cellIs" dxfId="9657" priority="10703" operator="equal">
      <formula>FALSE</formula>
    </cfRule>
  </conditionalFormatting>
  <conditionalFormatting sqref="I16:I18">
    <cfRule type="cellIs" dxfId="9656" priority="10702" operator="equal">
      <formula>FALSE</formula>
    </cfRule>
  </conditionalFormatting>
  <conditionalFormatting sqref="I16:I18">
    <cfRule type="cellIs" dxfId="9655" priority="10701" operator="equal">
      <formula>FALSE</formula>
    </cfRule>
  </conditionalFormatting>
  <conditionalFormatting sqref="I16:I18">
    <cfRule type="cellIs" dxfId="9654" priority="10700" operator="equal">
      <formula>FALSE</formula>
    </cfRule>
  </conditionalFormatting>
  <conditionalFormatting sqref="I16:I18">
    <cfRule type="cellIs" dxfId="9653" priority="10699" operator="equal">
      <formula>FALSE</formula>
    </cfRule>
  </conditionalFormatting>
  <conditionalFormatting sqref="I16:I18">
    <cfRule type="cellIs" dxfId="9652" priority="10698" operator="equal">
      <formula>FALSE</formula>
    </cfRule>
  </conditionalFormatting>
  <conditionalFormatting sqref="I16:I18">
    <cfRule type="cellIs" dxfId="9651" priority="10697" operator="equal">
      <formula>FALSE</formula>
    </cfRule>
  </conditionalFormatting>
  <conditionalFormatting sqref="I16:I18">
    <cfRule type="cellIs" dxfId="9650" priority="10696" operator="equal">
      <formula>FALSE</formula>
    </cfRule>
  </conditionalFormatting>
  <conditionalFormatting sqref="I16:I18">
    <cfRule type="cellIs" dxfId="9649" priority="10695" operator="equal">
      <formula>FALSE</formula>
    </cfRule>
  </conditionalFormatting>
  <conditionalFormatting sqref="I16:I18">
    <cfRule type="cellIs" dxfId="9648" priority="10694" operator="equal">
      <formula>FALSE</formula>
    </cfRule>
  </conditionalFormatting>
  <conditionalFormatting sqref="I16:I18">
    <cfRule type="cellIs" dxfId="9647" priority="10693" operator="equal">
      <formula>FALSE</formula>
    </cfRule>
  </conditionalFormatting>
  <conditionalFormatting sqref="I16:I18">
    <cfRule type="cellIs" dxfId="9646" priority="10692" operator="equal">
      <formula>FALSE</formula>
    </cfRule>
  </conditionalFormatting>
  <conditionalFormatting sqref="I16:I18">
    <cfRule type="cellIs" dxfId="9645" priority="10691" operator="equal">
      <formula>FALSE</formula>
    </cfRule>
  </conditionalFormatting>
  <conditionalFormatting sqref="I16:I18">
    <cfRule type="cellIs" dxfId="9644" priority="10690" operator="equal">
      <formula>FALSE</formula>
    </cfRule>
  </conditionalFormatting>
  <conditionalFormatting sqref="I16:I18">
    <cfRule type="cellIs" dxfId="9643" priority="10689" operator="equal">
      <formula>FALSE</formula>
    </cfRule>
  </conditionalFormatting>
  <conditionalFormatting sqref="I16:I18">
    <cfRule type="cellIs" dxfId="9642" priority="10688" operator="equal">
      <formula>FALSE</formula>
    </cfRule>
  </conditionalFormatting>
  <conditionalFormatting sqref="I16:I18">
    <cfRule type="cellIs" dxfId="9641" priority="10687" operator="equal">
      <formula>FALSE</formula>
    </cfRule>
  </conditionalFormatting>
  <conditionalFormatting sqref="I16:I18">
    <cfRule type="cellIs" dxfId="9640" priority="10686" operator="equal">
      <formula>FALSE</formula>
    </cfRule>
  </conditionalFormatting>
  <conditionalFormatting sqref="I16:I18">
    <cfRule type="cellIs" dxfId="9639" priority="10685" operator="equal">
      <formula>FALSE</formula>
    </cfRule>
  </conditionalFormatting>
  <conditionalFormatting sqref="I16:I18">
    <cfRule type="cellIs" dxfId="9638" priority="10684" operator="equal">
      <formula>FALSE</formula>
    </cfRule>
  </conditionalFormatting>
  <conditionalFormatting sqref="I16:I18">
    <cfRule type="cellIs" dxfId="9637" priority="10683" operator="equal">
      <formula>FALSE</formula>
    </cfRule>
  </conditionalFormatting>
  <conditionalFormatting sqref="I16:I18">
    <cfRule type="cellIs" dxfId="9636" priority="10682" operator="equal">
      <formula>FALSE</formula>
    </cfRule>
  </conditionalFormatting>
  <conditionalFormatting sqref="I16:I18">
    <cfRule type="cellIs" dxfId="9635" priority="10681" operator="equal">
      <formula>FALSE</formula>
    </cfRule>
  </conditionalFormatting>
  <conditionalFormatting sqref="I16:I18">
    <cfRule type="cellIs" dxfId="9634" priority="10680" operator="equal">
      <formula>FALSE</formula>
    </cfRule>
  </conditionalFormatting>
  <conditionalFormatting sqref="I16:I18">
    <cfRule type="cellIs" dxfId="9633" priority="10679" operator="equal">
      <formula>FALSE</formula>
    </cfRule>
  </conditionalFormatting>
  <conditionalFormatting sqref="I16:I18">
    <cfRule type="cellIs" dxfId="9632" priority="10678" operator="equal">
      <formula>FALSE</formula>
    </cfRule>
  </conditionalFormatting>
  <conditionalFormatting sqref="I16:I18">
    <cfRule type="cellIs" dxfId="9631" priority="10677" operator="equal">
      <formula>FALSE</formula>
    </cfRule>
  </conditionalFormatting>
  <conditionalFormatting sqref="I16:I18">
    <cfRule type="cellIs" dxfId="9630" priority="10676" operator="equal">
      <formula>FALSE</formula>
    </cfRule>
  </conditionalFormatting>
  <conditionalFormatting sqref="I16:I18">
    <cfRule type="cellIs" dxfId="9629" priority="10675" operator="equal">
      <formula>FALSE</formula>
    </cfRule>
  </conditionalFormatting>
  <conditionalFormatting sqref="I16:I18">
    <cfRule type="cellIs" dxfId="9628" priority="10674" operator="equal">
      <formula>FALSE</formula>
    </cfRule>
  </conditionalFormatting>
  <conditionalFormatting sqref="I16:I18">
    <cfRule type="cellIs" dxfId="9627" priority="10673" operator="equal">
      <formula>FALSE</formula>
    </cfRule>
  </conditionalFormatting>
  <conditionalFormatting sqref="I16:I18">
    <cfRule type="cellIs" dxfId="9626" priority="10672" operator="equal">
      <formula>FALSE</formula>
    </cfRule>
  </conditionalFormatting>
  <conditionalFormatting sqref="I16:I18">
    <cfRule type="cellIs" dxfId="9625" priority="10671" operator="equal">
      <formula>FALSE</formula>
    </cfRule>
  </conditionalFormatting>
  <conditionalFormatting sqref="I16:I18">
    <cfRule type="cellIs" dxfId="9624" priority="10670" operator="equal">
      <formula>FALSE</formula>
    </cfRule>
  </conditionalFormatting>
  <conditionalFormatting sqref="I16:I18">
    <cfRule type="cellIs" dxfId="9623" priority="10669" operator="equal">
      <formula>FALSE</formula>
    </cfRule>
  </conditionalFormatting>
  <conditionalFormatting sqref="I16:I18">
    <cfRule type="cellIs" dxfId="9622" priority="10668" operator="equal">
      <formula>FALSE</formula>
    </cfRule>
  </conditionalFormatting>
  <conditionalFormatting sqref="I16:I18">
    <cfRule type="cellIs" dxfId="9621" priority="10667" operator="equal">
      <formula>FALSE</formula>
    </cfRule>
  </conditionalFormatting>
  <conditionalFormatting sqref="I16:I18">
    <cfRule type="cellIs" dxfId="9620" priority="10666" operator="equal">
      <formula>FALSE</formula>
    </cfRule>
  </conditionalFormatting>
  <conditionalFormatting sqref="I16:I18">
    <cfRule type="cellIs" dxfId="9619" priority="10665" operator="equal">
      <formula>FALSE</formula>
    </cfRule>
  </conditionalFormatting>
  <conditionalFormatting sqref="I16:I18">
    <cfRule type="cellIs" dxfId="9618" priority="10664" operator="equal">
      <formula>FALSE</formula>
    </cfRule>
  </conditionalFormatting>
  <conditionalFormatting sqref="I16:I18">
    <cfRule type="cellIs" dxfId="9617" priority="10663" operator="equal">
      <formula>FALSE</formula>
    </cfRule>
  </conditionalFormatting>
  <conditionalFormatting sqref="I16:I18">
    <cfRule type="cellIs" dxfId="9616" priority="10662" operator="equal">
      <formula>FALSE</formula>
    </cfRule>
  </conditionalFormatting>
  <conditionalFormatting sqref="I16:I18">
    <cfRule type="cellIs" dxfId="9615" priority="10661" operator="equal">
      <formula>FALSE</formula>
    </cfRule>
  </conditionalFormatting>
  <conditionalFormatting sqref="I16:I18">
    <cfRule type="cellIs" dxfId="9614" priority="10660" operator="equal">
      <formula>FALSE</formula>
    </cfRule>
  </conditionalFormatting>
  <conditionalFormatting sqref="I16:I18">
    <cfRule type="cellIs" dxfId="9613" priority="10659" operator="equal">
      <formula>FALSE</formula>
    </cfRule>
  </conditionalFormatting>
  <conditionalFormatting sqref="I16:I18">
    <cfRule type="cellIs" dxfId="9612" priority="10658" operator="equal">
      <formula>FALSE</formula>
    </cfRule>
  </conditionalFormatting>
  <conditionalFormatting sqref="I16:I18">
    <cfRule type="cellIs" dxfId="9611" priority="10657" operator="equal">
      <formula>FALSE</formula>
    </cfRule>
  </conditionalFormatting>
  <conditionalFormatting sqref="I16:I18">
    <cfRule type="cellIs" dxfId="9610" priority="10656" operator="equal">
      <formula>FALSE</formula>
    </cfRule>
  </conditionalFormatting>
  <conditionalFormatting sqref="I16:I18">
    <cfRule type="cellIs" dxfId="9609" priority="10655" operator="equal">
      <formula>FALSE</formula>
    </cfRule>
  </conditionalFormatting>
  <conditionalFormatting sqref="I16:I18">
    <cfRule type="cellIs" dxfId="9608" priority="10654" operator="equal">
      <formula>FALSE</formula>
    </cfRule>
  </conditionalFormatting>
  <conditionalFormatting sqref="I16:I18">
    <cfRule type="cellIs" dxfId="9607" priority="10653" operator="equal">
      <formula>FALSE</formula>
    </cfRule>
  </conditionalFormatting>
  <conditionalFormatting sqref="I16:I18">
    <cfRule type="cellIs" dxfId="9606" priority="10652" operator="equal">
      <formula>FALSE</formula>
    </cfRule>
  </conditionalFormatting>
  <conditionalFormatting sqref="I16:I18">
    <cfRule type="cellIs" dxfId="9605" priority="10651" operator="equal">
      <formula>FALSE</formula>
    </cfRule>
  </conditionalFormatting>
  <conditionalFormatting sqref="I16:I18">
    <cfRule type="cellIs" dxfId="9604" priority="10650" operator="equal">
      <formula>FALSE</formula>
    </cfRule>
  </conditionalFormatting>
  <conditionalFormatting sqref="I16:I18">
    <cfRule type="cellIs" dxfId="9603" priority="10649" operator="equal">
      <formula>FALSE</formula>
    </cfRule>
  </conditionalFormatting>
  <conditionalFormatting sqref="I16:I18">
    <cfRule type="cellIs" dxfId="9602" priority="10648" operator="equal">
      <formula>FALSE</formula>
    </cfRule>
  </conditionalFormatting>
  <conditionalFormatting sqref="I16:I18">
    <cfRule type="cellIs" dxfId="9601" priority="10647" operator="equal">
      <formula>FALSE</formula>
    </cfRule>
  </conditionalFormatting>
  <conditionalFormatting sqref="I16:I18">
    <cfRule type="cellIs" dxfId="9600" priority="10646" operator="equal">
      <formula>FALSE</formula>
    </cfRule>
  </conditionalFormatting>
  <conditionalFormatting sqref="I16:I18">
    <cfRule type="cellIs" dxfId="9599" priority="10645" operator="equal">
      <formula>FALSE</formula>
    </cfRule>
  </conditionalFormatting>
  <conditionalFormatting sqref="I16:I18">
    <cfRule type="cellIs" dxfId="9598" priority="10644" operator="equal">
      <formula>FALSE</formula>
    </cfRule>
  </conditionalFormatting>
  <conditionalFormatting sqref="I16:I18">
    <cfRule type="cellIs" dxfId="9597" priority="10643" operator="equal">
      <formula>FALSE</formula>
    </cfRule>
  </conditionalFormatting>
  <conditionalFormatting sqref="I16:I18">
    <cfRule type="cellIs" dxfId="9596" priority="10642" operator="equal">
      <formula>FALSE</formula>
    </cfRule>
  </conditionalFormatting>
  <conditionalFormatting sqref="I16:I18">
    <cfRule type="cellIs" dxfId="9595" priority="10641" operator="equal">
      <formula>FALSE</formula>
    </cfRule>
  </conditionalFormatting>
  <conditionalFormatting sqref="I16:I18">
    <cfRule type="cellIs" dxfId="9594" priority="10640" operator="equal">
      <formula>FALSE</formula>
    </cfRule>
  </conditionalFormatting>
  <conditionalFormatting sqref="I16:I18">
    <cfRule type="cellIs" dxfId="9593" priority="10639" operator="equal">
      <formula>FALSE</formula>
    </cfRule>
  </conditionalFormatting>
  <conditionalFormatting sqref="I16:I18">
    <cfRule type="cellIs" dxfId="9592" priority="10638" operator="equal">
      <formula>FALSE</formula>
    </cfRule>
  </conditionalFormatting>
  <conditionalFormatting sqref="I16:I18">
    <cfRule type="cellIs" dxfId="9591" priority="10637" operator="equal">
      <formula>FALSE</formula>
    </cfRule>
  </conditionalFormatting>
  <conditionalFormatting sqref="I16:I18">
    <cfRule type="cellIs" dxfId="9590" priority="10636" operator="equal">
      <formula>FALSE</formula>
    </cfRule>
  </conditionalFormatting>
  <conditionalFormatting sqref="I16:I18">
    <cfRule type="cellIs" dxfId="9589" priority="10635" operator="equal">
      <formula>FALSE</formula>
    </cfRule>
  </conditionalFormatting>
  <conditionalFormatting sqref="I16:I18">
    <cfRule type="cellIs" dxfId="9588" priority="10634" operator="equal">
      <formula>FALSE</formula>
    </cfRule>
  </conditionalFormatting>
  <conditionalFormatting sqref="I16:I18">
    <cfRule type="cellIs" dxfId="9587" priority="10633" operator="equal">
      <formula>FALSE</formula>
    </cfRule>
  </conditionalFormatting>
  <conditionalFormatting sqref="I16:I18">
    <cfRule type="cellIs" dxfId="9586" priority="10632" operator="equal">
      <formula>FALSE</formula>
    </cfRule>
  </conditionalFormatting>
  <conditionalFormatting sqref="I16:I18">
    <cfRule type="cellIs" dxfId="9585" priority="10631" operator="equal">
      <formula>FALSE</formula>
    </cfRule>
  </conditionalFormatting>
  <conditionalFormatting sqref="I16:I18">
    <cfRule type="cellIs" dxfId="9584" priority="10630" operator="equal">
      <formula>FALSE</formula>
    </cfRule>
  </conditionalFormatting>
  <conditionalFormatting sqref="I16:I18">
    <cfRule type="cellIs" dxfId="9583" priority="10629" operator="equal">
      <formula>FALSE</formula>
    </cfRule>
  </conditionalFormatting>
  <conditionalFormatting sqref="I16:I18">
    <cfRule type="cellIs" dxfId="9582" priority="10628" operator="equal">
      <formula>FALSE</formula>
    </cfRule>
  </conditionalFormatting>
  <conditionalFormatting sqref="I16:I18">
    <cfRule type="cellIs" dxfId="9581" priority="10627" operator="equal">
      <formula>FALSE</formula>
    </cfRule>
  </conditionalFormatting>
  <conditionalFormatting sqref="I16:I18">
    <cfRule type="cellIs" dxfId="9580" priority="10626" operator="equal">
      <formula>FALSE</formula>
    </cfRule>
  </conditionalFormatting>
  <conditionalFormatting sqref="I16:I18">
    <cfRule type="cellIs" dxfId="9579" priority="10625" operator="equal">
      <formula>FALSE</formula>
    </cfRule>
  </conditionalFormatting>
  <conditionalFormatting sqref="I16:I18">
    <cfRule type="cellIs" dxfId="9578" priority="10624" operator="equal">
      <formula>FALSE</formula>
    </cfRule>
  </conditionalFormatting>
  <conditionalFormatting sqref="I16:I18">
    <cfRule type="cellIs" dxfId="9577" priority="10623" operator="equal">
      <formula>FALSE</formula>
    </cfRule>
  </conditionalFormatting>
  <conditionalFormatting sqref="I16:I18">
    <cfRule type="cellIs" dxfId="9576" priority="10622" operator="equal">
      <formula>FALSE</formula>
    </cfRule>
  </conditionalFormatting>
  <conditionalFormatting sqref="I16:I18">
    <cfRule type="cellIs" dxfId="9575" priority="10621" operator="equal">
      <formula>FALSE</formula>
    </cfRule>
  </conditionalFormatting>
  <conditionalFormatting sqref="I16:I18">
    <cfRule type="cellIs" dxfId="9574" priority="10620" operator="equal">
      <formula>FALSE</formula>
    </cfRule>
  </conditionalFormatting>
  <conditionalFormatting sqref="I16:I18">
    <cfRule type="cellIs" dxfId="9573" priority="10619" operator="equal">
      <formula>FALSE</formula>
    </cfRule>
  </conditionalFormatting>
  <conditionalFormatting sqref="I16:I18">
    <cfRule type="cellIs" dxfId="9572" priority="10618" operator="equal">
      <formula>FALSE</formula>
    </cfRule>
  </conditionalFormatting>
  <conditionalFormatting sqref="I16:I18">
    <cfRule type="cellIs" dxfId="9571" priority="10617" operator="equal">
      <formula>FALSE</formula>
    </cfRule>
  </conditionalFormatting>
  <conditionalFormatting sqref="I16:I18">
    <cfRule type="cellIs" dxfId="9570" priority="10616" operator="equal">
      <formula>FALSE</formula>
    </cfRule>
  </conditionalFormatting>
  <conditionalFormatting sqref="I16:I18">
    <cfRule type="cellIs" dxfId="9569" priority="10615" operator="equal">
      <formula>FALSE</formula>
    </cfRule>
  </conditionalFormatting>
  <conditionalFormatting sqref="I16:I18">
    <cfRule type="cellIs" dxfId="9568" priority="10614" operator="equal">
      <formula>FALSE</formula>
    </cfRule>
  </conditionalFormatting>
  <conditionalFormatting sqref="I16:I18">
    <cfRule type="cellIs" dxfId="9567" priority="10613" operator="equal">
      <formula>FALSE</formula>
    </cfRule>
  </conditionalFormatting>
  <conditionalFormatting sqref="I16:I18">
    <cfRule type="cellIs" dxfId="9566" priority="10612" operator="equal">
      <formula>FALSE</formula>
    </cfRule>
  </conditionalFormatting>
  <conditionalFormatting sqref="I16:I18">
    <cfRule type="cellIs" dxfId="9565" priority="10611" operator="equal">
      <formula>FALSE</formula>
    </cfRule>
  </conditionalFormatting>
  <conditionalFormatting sqref="I16:I18">
    <cfRule type="cellIs" dxfId="9564" priority="10610" operator="equal">
      <formula>FALSE</formula>
    </cfRule>
  </conditionalFormatting>
  <conditionalFormatting sqref="I16:I18">
    <cfRule type="cellIs" dxfId="9563" priority="10609" operator="equal">
      <formula>FALSE</formula>
    </cfRule>
  </conditionalFormatting>
  <conditionalFormatting sqref="I16:I18">
    <cfRule type="cellIs" dxfId="9562" priority="10608" operator="equal">
      <formula>FALSE</formula>
    </cfRule>
  </conditionalFormatting>
  <conditionalFormatting sqref="I16:I18">
    <cfRule type="cellIs" dxfId="9561" priority="10607" operator="equal">
      <formula>FALSE</formula>
    </cfRule>
  </conditionalFormatting>
  <conditionalFormatting sqref="I16:I18">
    <cfRule type="cellIs" dxfId="9560" priority="10606" operator="equal">
      <formula>FALSE</formula>
    </cfRule>
  </conditionalFormatting>
  <conditionalFormatting sqref="I16:I18">
    <cfRule type="cellIs" dxfId="9559" priority="10605" operator="equal">
      <formula>FALSE</formula>
    </cfRule>
  </conditionalFormatting>
  <conditionalFormatting sqref="I16:I18">
    <cfRule type="cellIs" dxfId="9558" priority="10604" operator="equal">
      <formula>FALSE</formula>
    </cfRule>
  </conditionalFormatting>
  <conditionalFormatting sqref="I16:I18">
    <cfRule type="cellIs" dxfId="9557" priority="10603" operator="equal">
      <formula>FALSE</formula>
    </cfRule>
  </conditionalFormatting>
  <conditionalFormatting sqref="I16:I18">
    <cfRule type="cellIs" dxfId="9556" priority="10602" operator="equal">
      <formula>FALSE</formula>
    </cfRule>
  </conditionalFormatting>
  <conditionalFormatting sqref="I16:I18">
    <cfRule type="cellIs" dxfId="9555" priority="10601" operator="equal">
      <formula>FALSE</formula>
    </cfRule>
  </conditionalFormatting>
  <conditionalFormatting sqref="I16:I18">
    <cfRule type="cellIs" dxfId="9554" priority="10600" operator="equal">
      <formula>FALSE</formula>
    </cfRule>
  </conditionalFormatting>
  <conditionalFormatting sqref="I16:I18">
    <cfRule type="cellIs" dxfId="9553" priority="10599" operator="equal">
      <formula>FALSE</formula>
    </cfRule>
  </conditionalFormatting>
  <conditionalFormatting sqref="I16:I18">
    <cfRule type="cellIs" dxfId="9552" priority="10598" operator="equal">
      <formula>FALSE</formula>
    </cfRule>
  </conditionalFormatting>
  <conditionalFormatting sqref="I16:I18">
    <cfRule type="cellIs" dxfId="9551" priority="10597" operator="equal">
      <formula>FALSE</formula>
    </cfRule>
  </conditionalFormatting>
  <conditionalFormatting sqref="I16:I18">
    <cfRule type="cellIs" dxfId="9550" priority="10596" operator="equal">
      <formula>FALSE</formula>
    </cfRule>
  </conditionalFormatting>
  <conditionalFormatting sqref="I16:I18">
    <cfRule type="cellIs" dxfId="9549" priority="10595" operator="equal">
      <formula>FALSE</formula>
    </cfRule>
  </conditionalFormatting>
  <conditionalFormatting sqref="I16:I18">
    <cfRule type="cellIs" dxfId="9548" priority="10594" operator="equal">
      <formula>FALSE</formula>
    </cfRule>
  </conditionalFormatting>
  <conditionalFormatting sqref="I16:I18">
    <cfRule type="cellIs" dxfId="9547" priority="10593" operator="equal">
      <formula>FALSE</formula>
    </cfRule>
  </conditionalFormatting>
  <conditionalFormatting sqref="I16:I18">
    <cfRule type="cellIs" dxfId="9546" priority="10592" operator="equal">
      <formula>FALSE</formula>
    </cfRule>
  </conditionalFormatting>
  <conditionalFormatting sqref="I16:I18">
    <cfRule type="cellIs" dxfId="9545" priority="10591" operator="equal">
      <formula>FALSE</formula>
    </cfRule>
  </conditionalFormatting>
  <conditionalFormatting sqref="I16:I18">
    <cfRule type="cellIs" dxfId="9544" priority="10590" operator="equal">
      <formula>FALSE</formula>
    </cfRule>
  </conditionalFormatting>
  <conditionalFormatting sqref="I16:I18">
    <cfRule type="cellIs" dxfId="9543" priority="10589" operator="equal">
      <formula>FALSE</formula>
    </cfRule>
  </conditionalFormatting>
  <conditionalFormatting sqref="I16:I18">
    <cfRule type="cellIs" dxfId="9542" priority="10588" operator="equal">
      <formula>FALSE</formula>
    </cfRule>
  </conditionalFormatting>
  <conditionalFormatting sqref="I16:I18">
    <cfRule type="cellIs" dxfId="9541" priority="10587" operator="equal">
      <formula>FALSE</formula>
    </cfRule>
  </conditionalFormatting>
  <conditionalFormatting sqref="I16:I18">
    <cfRule type="cellIs" dxfId="9540" priority="10586" operator="equal">
      <formula>FALSE</formula>
    </cfRule>
  </conditionalFormatting>
  <conditionalFormatting sqref="I16:I18">
    <cfRule type="cellIs" dxfId="9539" priority="10585" operator="equal">
      <formula>FALSE</formula>
    </cfRule>
  </conditionalFormatting>
  <conditionalFormatting sqref="I16:I18">
    <cfRule type="cellIs" dxfId="9538" priority="10584" operator="equal">
      <formula>FALSE</formula>
    </cfRule>
  </conditionalFormatting>
  <conditionalFormatting sqref="I16:I18">
    <cfRule type="cellIs" dxfId="9537" priority="10583" operator="equal">
      <formula>FALSE</formula>
    </cfRule>
  </conditionalFormatting>
  <conditionalFormatting sqref="I16:I18">
    <cfRule type="cellIs" dxfId="9536" priority="10582" operator="equal">
      <formula>FALSE</formula>
    </cfRule>
  </conditionalFormatting>
  <conditionalFormatting sqref="I16:I18">
    <cfRule type="cellIs" dxfId="9535" priority="10581" operator="equal">
      <formula>FALSE</formula>
    </cfRule>
  </conditionalFormatting>
  <conditionalFormatting sqref="I16:I18">
    <cfRule type="cellIs" dxfId="9534" priority="10580" operator="equal">
      <formula>FALSE</formula>
    </cfRule>
  </conditionalFormatting>
  <conditionalFormatting sqref="I16:I18">
    <cfRule type="cellIs" dxfId="9533" priority="10579" operator="equal">
      <formula>FALSE</formula>
    </cfRule>
  </conditionalFormatting>
  <conditionalFormatting sqref="I16:I18">
    <cfRule type="cellIs" dxfId="9532" priority="10578" operator="equal">
      <formula>FALSE</formula>
    </cfRule>
  </conditionalFormatting>
  <conditionalFormatting sqref="I16:I18">
    <cfRule type="cellIs" dxfId="9531" priority="10577" operator="equal">
      <formula>FALSE</formula>
    </cfRule>
  </conditionalFormatting>
  <conditionalFormatting sqref="I16:I18">
    <cfRule type="cellIs" dxfId="9530" priority="10576" operator="equal">
      <formula>FALSE</formula>
    </cfRule>
  </conditionalFormatting>
  <conditionalFormatting sqref="I16:I18">
    <cfRule type="cellIs" dxfId="9529" priority="10575" operator="equal">
      <formula>FALSE</formula>
    </cfRule>
  </conditionalFormatting>
  <conditionalFormatting sqref="I16:I18">
    <cfRule type="cellIs" dxfId="9528" priority="10574" operator="equal">
      <formula>FALSE</formula>
    </cfRule>
  </conditionalFormatting>
  <conditionalFormatting sqref="I16:I18">
    <cfRule type="cellIs" dxfId="9527" priority="10573" operator="equal">
      <formula>FALSE</formula>
    </cfRule>
  </conditionalFormatting>
  <conditionalFormatting sqref="I16:I18">
    <cfRule type="cellIs" dxfId="9526" priority="10572" operator="equal">
      <formula>FALSE</formula>
    </cfRule>
  </conditionalFormatting>
  <conditionalFormatting sqref="I16:I18">
    <cfRule type="cellIs" dxfId="9525" priority="10571" operator="equal">
      <formula>FALSE</formula>
    </cfRule>
  </conditionalFormatting>
  <conditionalFormatting sqref="I16:I18">
    <cfRule type="cellIs" dxfId="9524" priority="10570" operator="equal">
      <formula>FALSE</formula>
    </cfRule>
  </conditionalFormatting>
  <conditionalFormatting sqref="I16:I18">
    <cfRule type="cellIs" dxfId="9523" priority="10569" operator="equal">
      <formula>FALSE</formula>
    </cfRule>
  </conditionalFormatting>
  <conditionalFormatting sqref="I16:I18">
    <cfRule type="cellIs" dxfId="9522" priority="10568" operator="equal">
      <formula>FALSE</formula>
    </cfRule>
  </conditionalFormatting>
  <conditionalFormatting sqref="I16:I18">
    <cfRule type="cellIs" dxfId="9521" priority="10567" operator="equal">
      <formula>FALSE</formula>
    </cfRule>
  </conditionalFormatting>
  <conditionalFormatting sqref="I16:I18">
    <cfRule type="cellIs" dxfId="9520" priority="10566" operator="equal">
      <formula>FALSE</formula>
    </cfRule>
  </conditionalFormatting>
  <conditionalFormatting sqref="I16:I18">
    <cfRule type="cellIs" dxfId="9519" priority="10565" operator="equal">
      <formula>FALSE</formula>
    </cfRule>
  </conditionalFormatting>
  <conditionalFormatting sqref="I16:I18">
    <cfRule type="cellIs" dxfId="9518" priority="10564" operator="equal">
      <formula>FALSE</formula>
    </cfRule>
  </conditionalFormatting>
  <conditionalFormatting sqref="I16:I18">
    <cfRule type="cellIs" dxfId="9517" priority="10563" operator="equal">
      <formula>FALSE</formula>
    </cfRule>
  </conditionalFormatting>
  <conditionalFormatting sqref="I16:I18">
    <cfRule type="cellIs" dxfId="9516" priority="10562" operator="equal">
      <formula>FALSE</formula>
    </cfRule>
  </conditionalFormatting>
  <conditionalFormatting sqref="I16:I18">
    <cfRule type="cellIs" dxfId="9515" priority="10561" operator="equal">
      <formula>FALSE</formula>
    </cfRule>
  </conditionalFormatting>
  <conditionalFormatting sqref="I16:I18">
    <cfRule type="cellIs" dxfId="9514" priority="10560" operator="equal">
      <formula>FALSE</formula>
    </cfRule>
  </conditionalFormatting>
  <conditionalFormatting sqref="I16:I18">
    <cfRule type="cellIs" dxfId="9513" priority="10559" operator="equal">
      <formula>FALSE</formula>
    </cfRule>
  </conditionalFormatting>
  <conditionalFormatting sqref="I16:I18">
    <cfRule type="cellIs" dxfId="9512" priority="10558" operator="equal">
      <formula>FALSE</formula>
    </cfRule>
  </conditionalFormatting>
  <conditionalFormatting sqref="I16:I18">
    <cfRule type="cellIs" dxfId="9511" priority="10557" operator="equal">
      <formula>FALSE</formula>
    </cfRule>
  </conditionalFormatting>
  <conditionalFormatting sqref="I16:I18">
    <cfRule type="cellIs" dxfId="9510" priority="10556" operator="equal">
      <formula>FALSE</formula>
    </cfRule>
  </conditionalFormatting>
  <conditionalFormatting sqref="I16:I18">
    <cfRule type="cellIs" dxfId="9509" priority="10555" operator="equal">
      <formula>FALSE</formula>
    </cfRule>
  </conditionalFormatting>
  <conditionalFormatting sqref="I16:I18">
    <cfRule type="cellIs" dxfId="9508" priority="10554" operator="equal">
      <formula>FALSE</formula>
    </cfRule>
  </conditionalFormatting>
  <conditionalFormatting sqref="I16:I18">
    <cfRule type="cellIs" dxfId="9507" priority="10553" operator="equal">
      <formula>FALSE</formula>
    </cfRule>
  </conditionalFormatting>
  <conditionalFormatting sqref="I16:I18">
    <cfRule type="cellIs" dxfId="9506" priority="10552" operator="equal">
      <formula>FALSE</formula>
    </cfRule>
  </conditionalFormatting>
  <conditionalFormatting sqref="I16:I18">
    <cfRule type="cellIs" dxfId="9505" priority="10551" operator="equal">
      <formula>FALSE</formula>
    </cfRule>
  </conditionalFormatting>
  <conditionalFormatting sqref="I16:I18">
    <cfRule type="cellIs" dxfId="9504" priority="10550" operator="equal">
      <formula>FALSE</formula>
    </cfRule>
  </conditionalFormatting>
  <conditionalFormatting sqref="I16:I18">
    <cfRule type="cellIs" dxfId="9503" priority="10549" operator="equal">
      <formula>FALSE</formula>
    </cfRule>
  </conditionalFormatting>
  <conditionalFormatting sqref="I16:I18">
    <cfRule type="cellIs" dxfId="9502" priority="10548" operator="equal">
      <formula>FALSE</formula>
    </cfRule>
  </conditionalFormatting>
  <conditionalFormatting sqref="I16:I18">
    <cfRule type="cellIs" dxfId="9501" priority="10547" operator="equal">
      <formula>FALSE</formula>
    </cfRule>
  </conditionalFormatting>
  <conditionalFormatting sqref="I16:I18">
    <cfRule type="cellIs" dxfId="9500" priority="10546" operator="equal">
      <formula>FALSE</formula>
    </cfRule>
  </conditionalFormatting>
  <conditionalFormatting sqref="I16:I18">
    <cfRule type="cellIs" dxfId="9499" priority="10545" operator="equal">
      <formula>FALSE</formula>
    </cfRule>
  </conditionalFormatting>
  <conditionalFormatting sqref="I16:I18">
    <cfRule type="cellIs" dxfId="9498" priority="10544" operator="equal">
      <formula>FALSE</formula>
    </cfRule>
  </conditionalFormatting>
  <conditionalFormatting sqref="I16:I18">
    <cfRule type="cellIs" dxfId="9497" priority="10543" operator="equal">
      <formula>FALSE</formula>
    </cfRule>
  </conditionalFormatting>
  <conditionalFormatting sqref="I16:I18">
    <cfRule type="cellIs" dxfId="9496" priority="10542" operator="equal">
      <formula>FALSE</formula>
    </cfRule>
  </conditionalFormatting>
  <conditionalFormatting sqref="I16:I18">
    <cfRule type="cellIs" dxfId="9495" priority="10541" operator="equal">
      <formula>FALSE</formula>
    </cfRule>
  </conditionalFormatting>
  <conditionalFormatting sqref="I16:I18">
    <cfRule type="cellIs" dxfId="9494" priority="10540" operator="equal">
      <formula>FALSE</formula>
    </cfRule>
  </conditionalFormatting>
  <conditionalFormatting sqref="I16:I18">
    <cfRule type="cellIs" dxfId="9493" priority="10539" operator="equal">
      <formula>FALSE</formula>
    </cfRule>
  </conditionalFormatting>
  <conditionalFormatting sqref="I16:I18">
    <cfRule type="cellIs" dxfId="9492" priority="10538" operator="equal">
      <formula>FALSE</formula>
    </cfRule>
  </conditionalFormatting>
  <conditionalFormatting sqref="I16:I18">
    <cfRule type="cellIs" dxfId="9491" priority="10537" operator="equal">
      <formula>FALSE</formula>
    </cfRule>
  </conditionalFormatting>
  <conditionalFormatting sqref="I16:I18">
    <cfRule type="cellIs" dxfId="9490" priority="10536" operator="equal">
      <formula>FALSE</formula>
    </cfRule>
  </conditionalFormatting>
  <conditionalFormatting sqref="I16:I18">
    <cfRule type="cellIs" dxfId="9489" priority="10535" operator="equal">
      <formula>FALSE</formula>
    </cfRule>
  </conditionalFormatting>
  <conditionalFormatting sqref="I16:I18">
    <cfRule type="cellIs" dxfId="9488" priority="10534" operator="equal">
      <formula>FALSE</formula>
    </cfRule>
  </conditionalFormatting>
  <conditionalFormatting sqref="I16:I18">
    <cfRule type="cellIs" dxfId="9487" priority="10533" operator="equal">
      <formula>FALSE</formula>
    </cfRule>
  </conditionalFormatting>
  <conditionalFormatting sqref="I16:I18">
    <cfRule type="cellIs" dxfId="9486" priority="10532" operator="equal">
      <formula>FALSE</formula>
    </cfRule>
  </conditionalFormatting>
  <conditionalFormatting sqref="I16:I18">
    <cfRule type="cellIs" dxfId="9485" priority="10531" operator="equal">
      <formula>FALSE</formula>
    </cfRule>
  </conditionalFormatting>
  <conditionalFormatting sqref="I16:I18">
    <cfRule type="cellIs" dxfId="9484" priority="10530" operator="equal">
      <formula>FALSE</formula>
    </cfRule>
  </conditionalFormatting>
  <conditionalFormatting sqref="I16:I18">
    <cfRule type="cellIs" dxfId="9483" priority="10529" operator="equal">
      <formula>FALSE</formula>
    </cfRule>
  </conditionalFormatting>
  <conditionalFormatting sqref="I16:I18">
    <cfRule type="cellIs" dxfId="9482" priority="10528" operator="equal">
      <formula>FALSE</formula>
    </cfRule>
  </conditionalFormatting>
  <conditionalFormatting sqref="I16:I18">
    <cfRule type="cellIs" dxfId="9481" priority="10527" operator="equal">
      <formula>FALSE</formula>
    </cfRule>
  </conditionalFormatting>
  <conditionalFormatting sqref="I16:I18">
    <cfRule type="cellIs" dxfId="9480" priority="10526" operator="equal">
      <formula>FALSE</formula>
    </cfRule>
  </conditionalFormatting>
  <conditionalFormatting sqref="I16:I18">
    <cfRule type="cellIs" dxfId="9479" priority="10525" operator="equal">
      <formula>FALSE</formula>
    </cfRule>
  </conditionalFormatting>
  <conditionalFormatting sqref="I16:I18">
    <cfRule type="cellIs" dxfId="9478" priority="10524" operator="equal">
      <formula>FALSE</formula>
    </cfRule>
  </conditionalFormatting>
  <conditionalFormatting sqref="I16:I18">
    <cfRule type="cellIs" dxfId="9477" priority="10523" operator="equal">
      <formula>FALSE</formula>
    </cfRule>
  </conditionalFormatting>
  <conditionalFormatting sqref="I16:I18">
    <cfRule type="cellIs" dxfId="9476" priority="10522" operator="equal">
      <formula>FALSE</formula>
    </cfRule>
  </conditionalFormatting>
  <conditionalFormatting sqref="I16:I18">
    <cfRule type="cellIs" dxfId="9475" priority="10521" operator="equal">
      <formula>FALSE</formula>
    </cfRule>
  </conditionalFormatting>
  <conditionalFormatting sqref="I16:I18">
    <cfRule type="cellIs" dxfId="9474" priority="10520" operator="equal">
      <formula>FALSE</formula>
    </cfRule>
  </conditionalFormatting>
  <conditionalFormatting sqref="I16:I18">
    <cfRule type="cellIs" dxfId="9473" priority="10519" operator="equal">
      <formula>FALSE</formula>
    </cfRule>
  </conditionalFormatting>
  <conditionalFormatting sqref="I16:I18">
    <cfRule type="cellIs" dxfId="9472" priority="10518" operator="equal">
      <formula>FALSE</formula>
    </cfRule>
  </conditionalFormatting>
  <conditionalFormatting sqref="I16:I18">
    <cfRule type="cellIs" dxfId="9471" priority="10517" operator="equal">
      <formula>FALSE</formula>
    </cfRule>
  </conditionalFormatting>
  <conditionalFormatting sqref="I16:I18">
    <cfRule type="cellIs" dxfId="9470" priority="10516" operator="equal">
      <formula>FALSE</formula>
    </cfRule>
  </conditionalFormatting>
  <conditionalFormatting sqref="I16:I18">
    <cfRule type="cellIs" dxfId="9469" priority="10515" operator="equal">
      <formula>FALSE</formula>
    </cfRule>
  </conditionalFormatting>
  <conditionalFormatting sqref="I16:I18">
    <cfRule type="cellIs" dxfId="9468" priority="10514" operator="equal">
      <formula>FALSE</formula>
    </cfRule>
  </conditionalFormatting>
  <conditionalFormatting sqref="I16:I18">
    <cfRule type="cellIs" dxfId="9467" priority="10513" operator="equal">
      <formula>FALSE</formula>
    </cfRule>
  </conditionalFormatting>
  <conditionalFormatting sqref="I16:I18">
    <cfRule type="cellIs" dxfId="9466" priority="10512" operator="equal">
      <formula>FALSE</formula>
    </cfRule>
  </conditionalFormatting>
  <conditionalFormatting sqref="I16:I18">
    <cfRule type="cellIs" dxfId="9465" priority="10511" operator="equal">
      <formula>FALSE</formula>
    </cfRule>
  </conditionalFormatting>
  <conditionalFormatting sqref="I16:I18">
    <cfRule type="cellIs" dxfId="9464" priority="10510" operator="equal">
      <formula>FALSE</formula>
    </cfRule>
  </conditionalFormatting>
  <conditionalFormatting sqref="I16:I18">
    <cfRule type="cellIs" dxfId="9463" priority="10509" operator="equal">
      <formula>FALSE</formula>
    </cfRule>
  </conditionalFormatting>
  <conditionalFormatting sqref="I16:I18">
    <cfRule type="cellIs" dxfId="9462" priority="10508" operator="equal">
      <formula>FALSE</formula>
    </cfRule>
  </conditionalFormatting>
  <conditionalFormatting sqref="I16:I18">
    <cfRule type="cellIs" dxfId="9461" priority="10507" operator="equal">
      <formula>FALSE</formula>
    </cfRule>
  </conditionalFormatting>
  <conditionalFormatting sqref="I16:I18">
    <cfRule type="cellIs" dxfId="9460" priority="10506" operator="equal">
      <formula>FALSE</formula>
    </cfRule>
  </conditionalFormatting>
  <conditionalFormatting sqref="I16:I18">
    <cfRule type="cellIs" dxfId="9459" priority="10505" operator="equal">
      <formula>FALSE</formula>
    </cfRule>
  </conditionalFormatting>
  <conditionalFormatting sqref="I16:I18">
    <cfRule type="cellIs" dxfId="9458" priority="10504" operator="equal">
      <formula>FALSE</formula>
    </cfRule>
  </conditionalFormatting>
  <conditionalFormatting sqref="I16:I18">
    <cfRule type="cellIs" dxfId="9457" priority="10503" operator="equal">
      <formula>FALSE</formula>
    </cfRule>
  </conditionalFormatting>
  <conditionalFormatting sqref="I16:I18">
    <cfRule type="cellIs" dxfId="9456" priority="10502" operator="equal">
      <formula>FALSE</formula>
    </cfRule>
  </conditionalFormatting>
  <conditionalFormatting sqref="I16:I18">
    <cfRule type="cellIs" dxfId="9455" priority="10501" operator="equal">
      <formula>FALSE</formula>
    </cfRule>
  </conditionalFormatting>
  <conditionalFormatting sqref="I16:I18">
    <cfRule type="cellIs" dxfId="9454" priority="10500" operator="equal">
      <formula>FALSE</formula>
    </cfRule>
  </conditionalFormatting>
  <conditionalFormatting sqref="I16:I18">
    <cfRule type="cellIs" dxfId="9453" priority="10499" operator="equal">
      <formula>FALSE</formula>
    </cfRule>
  </conditionalFormatting>
  <conditionalFormatting sqref="I16:I18">
    <cfRule type="cellIs" dxfId="9452" priority="10498" operator="equal">
      <formula>FALSE</formula>
    </cfRule>
  </conditionalFormatting>
  <conditionalFormatting sqref="I16:I18">
    <cfRule type="cellIs" dxfId="9451" priority="10497" operator="equal">
      <formula>FALSE</formula>
    </cfRule>
  </conditionalFormatting>
  <conditionalFormatting sqref="I16:I18">
    <cfRule type="cellIs" dxfId="9450" priority="10496" operator="equal">
      <formula>FALSE</formula>
    </cfRule>
  </conditionalFormatting>
  <conditionalFormatting sqref="I16:I18">
    <cfRule type="cellIs" dxfId="9449" priority="10495" operator="equal">
      <formula>FALSE</formula>
    </cfRule>
  </conditionalFormatting>
  <conditionalFormatting sqref="I16:I18">
    <cfRule type="cellIs" dxfId="9448" priority="10494" operator="equal">
      <formula>FALSE</formula>
    </cfRule>
  </conditionalFormatting>
  <conditionalFormatting sqref="I16:I18">
    <cfRule type="cellIs" dxfId="9447" priority="10493" operator="equal">
      <formula>FALSE</formula>
    </cfRule>
  </conditionalFormatting>
  <conditionalFormatting sqref="I16:I18">
    <cfRule type="cellIs" dxfId="9446" priority="10492" operator="equal">
      <formula>FALSE</formula>
    </cfRule>
  </conditionalFormatting>
  <conditionalFormatting sqref="I16:I18">
    <cfRule type="cellIs" dxfId="9445" priority="10491" operator="equal">
      <formula>FALSE</formula>
    </cfRule>
  </conditionalFormatting>
  <conditionalFormatting sqref="I16:I18">
    <cfRule type="cellIs" dxfId="9444" priority="10490" operator="equal">
      <formula>FALSE</formula>
    </cfRule>
  </conditionalFormatting>
  <conditionalFormatting sqref="I16:I18">
    <cfRule type="cellIs" dxfId="9443" priority="10489" operator="equal">
      <formula>FALSE</formula>
    </cfRule>
  </conditionalFormatting>
  <conditionalFormatting sqref="I16:I18">
    <cfRule type="cellIs" dxfId="9442" priority="10488" operator="equal">
      <formula>FALSE</formula>
    </cfRule>
  </conditionalFormatting>
  <conditionalFormatting sqref="I16:I18">
    <cfRule type="cellIs" dxfId="9441" priority="10487" operator="equal">
      <formula>FALSE</formula>
    </cfRule>
  </conditionalFormatting>
  <conditionalFormatting sqref="I16:I18">
    <cfRule type="cellIs" dxfId="9440" priority="10486" operator="equal">
      <formula>FALSE</formula>
    </cfRule>
  </conditionalFormatting>
  <conditionalFormatting sqref="I16:I18">
    <cfRule type="cellIs" dxfId="9439" priority="10485" operator="equal">
      <formula>FALSE</formula>
    </cfRule>
  </conditionalFormatting>
  <conditionalFormatting sqref="I16:I18">
    <cfRule type="cellIs" dxfId="9438" priority="10484" operator="equal">
      <formula>FALSE</formula>
    </cfRule>
  </conditionalFormatting>
  <conditionalFormatting sqref="I16:I18">
    <cfRule type="cellIs" dxfId="9437" priority="10483" operator="equal">
      <formula>FALSE</formula>
    </cfRule>
  </conditionalFormatting>
  <conditionalFormatting sqref="I16:I18">
    <cfRule type="cellIs" dxfId="9436" priority="10482" operator="equal">
      <formula>FALSE</formula>
    </cfRule>
  </conditionalFormatting>
  <conditionalFormatting sqref="I16:I18">
    <cfRule type="cellIs" dxfId="9435" priority="10481" operator="equal">
      <formula>FALSE</formula>
    </cfRule>
  </conditionalFormatting>
  <conditionalFormatting sqref="I16:I18">
    <cfRule type="cellIs" dxfId="9434" priority="10480" operator="equal">
      <formula>FALSE</formula>
    </cfRule>
  </conditionalFormatting>
  <conditionalFormatting sqref="I16:I18">
    <cfRule type="cellIs" dxfId="9433" priority="10479" operator="equal">
      <formula>FALSE</formula>
    </cfRule>
  </conditionalFormatting>
  <conditionalFormatting sqref="I16:I18">
    <cfRule type="cellIs" dxfId="9432" priority="10478" operator="equal">
      <formula>FALSE</formula>
    </cfRule>
  </conditionalFormatting>
  <conditionalFormatting sqref="I16:I18">
    <cfRule type="cellIs" dxfId="9431" priority="10477" operator="equal">
      <formula>FALSE</formula>
    </cfRule>
  </conditionalFormatting>
  <conditionalFormatting sqref="I16:I18">
    <cfRule type="cellIs" dxfId="9430" priority="10476" operator="equal">
      <formula>FALSE</formula>
    </cfRule>
  </conditionalFormatting>
  <conditionalFormatting sqref="I16:I18">
    <cfRule type="cellIs" dxfId="9429" priority="10475" operator="equal">
      <formula>FALSE</formula>
    </cfRule>
  </conditionalFormatting>
  <conditionalFormatting sqref="I16:I18">
    <cfRule type="cellIs" dxfId="9428" priority="10474" operator="equal">
      <formula>FALSE</formula>
    </cfRule>
  </conditionalFormatting>
  <conditionalFormatting sqref="I16:I18">
    <cfRule type="cellIs" dxfId="9427" priority="10473" operator="equal">
      <formula>FALSE</formula>
    </cfRule>
  </conditionalFormatting>
  <conditionalFormatting sqref="I16:I18">
    <cfRule type="cellIs" dxfId="9426" priority="10472" operator="equal">
      <formula>FALSE</formula>
    </cfRule>
  </conditionalFormatting>
  <conditionalFormatting sqref="I16:I18">
    <cfRule type="cellIs" dxfId="9425" priority="10471" operator="equal">
      <formula>FALSE</formula>
    </cfRule>
  </conditionalFormatting>
  <conditionalFormatting sqref="I16:I18">
    <cfRule type="cellIs" dxfId="9424" priority="10470" operator="equal">
      <formula>FALSE</formula>
    </cfRule>
  </conditionalFormatting>
  <conditionalFormatting sqref="I16:I18">
    <cfRule type="cellIs" dxfId="9423" priority="10469" operator="equal">
      <formula>FALSE</formula>
    </cfRule>
  </conditionalFormatting>
  <conditionalFormatting sqref="I16:I18">
    <cfRule type="cellIs" dxfId="9422" priority="10468" operator="equal">
      <formula>FALSE</formula>
    </cfRule>
  </conditionalFormatting>
  <conditionalFormatting sqref="I16:I18">
    <cfRule type="cellIs" dxfId="9421" priority="10467" operator="equal">
      <formula>FALSE</formula>
    </cfRule>
  </conditionalFormatting>
  <conditionalFormatting sqref="I16:I18">
    <cfRule type="cellIs" dxfId="9420" priority="10466" operator="equal">
      <formula>FALSE</formula>
    </cfRule>
  </conditionalFormatting>
  <conditionalFormatting sqref="I16:I18">
    <cfRule type="cellIs" dxfId="9419" priority="10465" operator="equal">
      <formula>FALSE</formula>
    </cfRule>
  </conditionalFormatting>
  <conditionalFormatting sqref="I16:I18">
    <cfRule type="cellIs" dxfId="9418" priority="10464" operator="equal">
      <formula>FALSE</formula>
    </cfRule>
  </conditionalFormatting>
  <conditionalFormatting sqref="I16:I18">
    <cfRule type="cellIs" dxfId="9417" priority="10463" operator="equal">
      <formula>FALSE</formula>
    </cfRule>
  </conditionalFormatting>
  <conditionalFormatting sqref="I16:I18">
    <cfRule type="cellIs" dxfId="9416" priority="10462" operator="equal">
      <formula>FALSE</formula>
    </cfRule>
  </conditionalFormatting>
  <conditionalFormatting sqref="I16:I18">
    <cfRule type="cellIs" dxfId="9415" priority="10461" operator="equal">
      <formula>FALSE</formula>
    </cfRule>
  </conditionalFormatting>
  <conditionalFormatting sqref="I16:I18">
    <cfRule type="cellIs" dxfId="9414" priority="10460" operator="equal">
      <formula>FALSE</formula>
    </cfRule>
  </conditionalFormatting>
  <conditionalFormatting sqref="I16:I18">
    <cfRule type="cellIs" dxfId="9413" priority="10459" operator="equal">
      <formula>FALSE</formula>
    </cfRule>
  </conditionalFormatting>
  <conditionalFormatting sqref="I16:I18">
    <cfRule type="cellIs" dxfId="9412" priority="10458" operator="equal">
      <formula>FALSE</formula>
    </cfRule>
  </conditionalFormatting>
  <conditionalFormatting sqref="I16:I18">
    <cfRule type="cellIs" dxfId="9411" priority="10457" operator="equal">
      <formula>FALSE</formula>
    </cfRule>
  </conditionalFormatting>
  <conditionalFormatting sqref="I16:I18">
    <cfRule type="cellIs" dxfId="9410" priority="10456" operator="equal">
      <formula>FALSE</formula>
    </cfRule>
  </conditionalFormatting>
  <conditionalFormatting sqref="I16:I18">
    <cfRule type="cellIs" dxfId="9409" priority="10455" operator="equal">
      <formula>FALSE</formula>
    </cfRule>
  </conditionalFormatting>
  <conditionalFormatting sqref="I16:I18">
    <cfRule type="cellIs" dxfId="9408" priority="10454" operator="equal">
      <formula>FALSE</formula>
    </cfRule>
  </conditionalFormatting>
  <conditionalFormatting sqref="I16:I18">
    <cfRule type="cellIs" dxfId="9407" priority="10453" operator="equal">
      <formula>FALSE</formula>
    </cfRule>
  </conditionalFormatting>
  <conditionalFormatting sqref="I16:I18">
    <cfRule type="cellIs" dxfId="9406" priority="10452" operator="equal">
      <formula>FALSE</formula>
    </cfRule>
  </conditionalFormatting>
  <conditionalFormatting sqref="I16:I18">
    <cfRule type="cellIs" dxfId="9405" priority="10451" operator="equal">
      <formula>FALSE</formula>
    </cfRule>
  </conditionalFormatting>
  <conditionalFormatting sqref="I16:I18">
    <cfRule type="cellIs" dxfId="9404" priority="10450" operator="equal">
      <formula>FALSE</formula>
    </cfRule>
  </conditionalFormatting>
  <conditionalFormatting sqref="I16:I18">
    <cfRule type="cellIs" dxfId="9403" priority="10449" operator="equal">
      <formula>FALSE</formula>
    </cfRule>
  </conditionalFormatting>
  <conditionalFormatting sqref="I16:I18">
    <cfRule type="cellIs" dxfId="9402" priority="10448" operator="equal">
      <formula>FALSE</formula>
    </cfRule>
  </conditionalFormatting>
  <conditionalFormatting sqref="I16:I18">
    <cfRule type="cellIs" dxfId="9401" priority="10447" operator="equal">
      <formula>FALSE</formula>
    </cfRule>
  </conditionalFormatting>
  <conditionalFormatting sqref="I16:I18">
    <cfRule type="cellIs" dxfId="9400" priority="10446" operator="equal">
      <formula>FALSE</formula>
    </cfRule>
  </conditionalFormatting>
  <conditionalFormatting sqref="I16:I18">
    <cfRule type="cellIs" dxfId="9399" priority="10445" operator="equal">
      <formula>FALSE</formula>
    </cfRule>
  </conditionalFormatting>
  <conditionalFormatting sqref="I16:I18">
    <cfRule type="cellIs" dxfId="9398" priority="10444" operator="equal">
      <formula>FALSE</formula>
    </cfRule>
  </conditionalFormatting>
  <conditionalFormatting sqref="I16:I18">
    <cfRule type="cellIs" dxfId="9397" priority="10443" operator="equal">
      <formula>FALSE</formula>
    </cfRule>
  </conditionalFormatting>
  <conditionalFormatting sqref="I16:I18">
    <cfRule type="cellIs" dxfId="9396" priority="10442" operator="equal">
      <formula>FALSE</formula>
    </cfRule>
  </conditionalFormatting>
  <conditionalFormatting sqref="I16:I18">
    <cfRule type="cellIs" dxfId="9395" priority="10441" operator="equal">
      <formula>FALSE</formula>
    </cfRule>
  </conditionalFormatting>
  <conditionalFormatting sqref="I16:I18">
    <cfRule type="cellIs" dxfId="9394" priority="10440" operator="equal">
      <formula>FALSE</formula>
    </cfRule>
  </conditionalFormatting>
  <conditionalFormatting sqref="I16:I18">
    <cfRule type="cellIs" dxfId="9393" priority="10439" operator="equal">
      <formula>FALSE</formula>
    </cfRule>
  </conditionalFormatting>
  <conditionalFormatting sqref="I16:I18">
    <cfRule type="cellIs" dxfId="9392" priority="10438" operator="equal">
      <formula>FALSE</formula>
    </cfRule>
  </conditionalFormatting>
  <conditionalFormatting sqref="I16:I18">
    <cfRule type="cellIs" dxfId="9391" priority="10437" operator="equal">
      <formula>FALSE</formula>
    </cfRule>
  </conditionalFormatting>
  <conditionalFormatting sqref="I16:I18">
    <cfRule type="cellIs" dxfId="9390" priority="10436" operator="equal">
      <formula>FALSE</formula>
    </cfRule>
  </conditionalFormatting>
  <conditionalFormatting sqref="I16:I18">
    <cfRule type="cellIs" dxfId="9389" priority="10435" operator="equal">
      <formula>FALSE</formula>
    </cfRule>
  </conditionalFormatting>
  <conditionalFormatting sqref="I16:I18">
    <cfRule type="cellIs" dxfId="9388" priority="10434" operator="equal">
      <formula>FALSE</formula>
    </cfRule>
  </conditionalFormatting>
  <conditionalFormatting sqref="I16:I18">
    <cfRule type="cellIs" dxfId="9387" priority="10433" operator="equal">
      <formula>FALSE</formula>
    </cfRule>
  </conditionalFormatting>
  <conditionalFormatting sqref="I16:I18">
    <cfRule type="cellIs" dxfId="9386" priority="10432" operator="equal">
      <formula>FALSE</formula>
    </cfRule>
  </conditionalFormatting>
  <conditionalFormatting sqref="I16:I18">
    <cfRule type="cellIs" dxfId="9385" priority="10431" operator="equal">
      <formula>FALSE</formula>
    </cfRule>
  </conditionalFormatting>
  <conditionalFormatting sqref="I16:I18">
    <cfRule type="cellIs" dxfId="9384" priority="10430" operator="equal">
      <formula>FALSE</formula>
    </cfRule>
  </conditionalFormatting>
  <conditionalFormatting sqref="I16:I18">
    <cfRule type="cellIs" dxfId="9383" priority="10429" operator="equal">
      <formula>FALSE</formula>
    </cfRule>
  </conditionalFormatting>
  <conditionalFormatting sqref="I16:I18">
    <cfRule type="cellIs" dxfId="9382" priority="10428" operator="equal">
      <formula>FALSE</formula>
    </cfRule>
  </conditionalFormatting>
  <conditionalFormatting sqref="I16:I18">
    <cfRule type="cellIs" dxfId="9381" priority="10427" operator="equal">
      <formula>FALSE</formula>
    </cfRule>
  </conditionalFormatting>
  <conditionalFormatting sqref="I16:I18">
    <cfRule type="cellIs" dxfId="9380" priority="10426" operator="equal">
      <formula>FALSE</formula>
    </cfRule>
  </conditionalFormatting>
  <conditionalFormatting sqref="I16:I18">
    <cfRule type="cellIs" dxfId="9379" priority="10425" operator="equal">
      <formula>FALSE</formula>
    </cfRule>
  </conditionalFormatting>
  <conditionalFormatting sqref="I16:I18">
    <cfRule type="cellIs" dxfId="9378" priority="10424" operator="equal">
      <formula>FALSE</formula>
    </cfRule>
  </conditionalFormatting>
  <conditionalFormatting sqref="I16:I18">
    <cfRule type="cellIs" dxfId="9377" priority="10423" operator="equal">
      <formula>FALSE</formula>
    </cfRule>
  </conditionalFormatting>
  <conditionalFormatting sqref="I16:I18">
    <cfRule type="cellIs" dxfId="9376" priority="10422" operator="equal">
      <formula>FALSE</formula>
    </cfRule>
  </conditionalFormatting>
  <conditionalFormatting sqref="I16:I18">
    <cfRule type="cellIs" dxfId="9375" priority="10421" operator="equal">
      <formula>FALSE</formula>
    </cfRule>
  </conditionalFormatting>
  <conditionalFormatting sqref="I16:I18">
    <cfRule type="cellIs" dxfId="9374" priority="10420" operator="equal">
      <formula>FALSE</formula>
    </cfRule>
  </conditionalFormatting>
  <conditionalFormatting sqref="I16:I18">
    <cfRule type="cellIs" dxfId="9373" priority="10419" operator="equal">
      <formula>FALSE</formula>
    </cfRule>
  </conditionalFormatting>
  <conditionalFormatting sqref="I16:I18">
    <cfRule type="cellIs" dxfId="9372" priority="10418" operator="equal">
      <formula>FALSE</formula>
    </cfRule>
  </conditionalFormatting>
  <conditionalFormatting sqref="I16:I18">
    <cfRule type="cellIs" dxfId="9371" priority="10417" operator="equal">
      <formula>FALSE</formula>
    </cfRule>
  </conditionalFormatting>
  <conditionalFormatting sqref="I16:I18">
    <cfRule type="cellIs" dxfId="9370" priority="10416" operator="equal">
      <formula>FALSE</formula>
    </cfRule>
  </conditionalFormatting>
  <conditionalFormatting sqref="I16:I18">
    <cfRule type="cellIs" dxfId="9369" priority="10415" operator="equal">
      <formula>FALSE</formula>
    </cfRule>
  </conditionalFormatting>
  <conditionalFormatting sqref="I16:I18">
    <cfRule type="cellIs" dxfId="9368" priority="10414" operator="equal">
      <formula>FALSE</formula>
    </cfRule>
  </conditionalFormatting>
  <conditionalFormatting sqref="I16:I18">
    <cfRule type="cellIs" dxfId="9367" priority="10413" operator="equal">
      <formula>FALSE</formula>
    </cfRule>
  </conditionalFormatting>
  <conditionalFormatting sqref="I16:I18">
    <cfRule type="cellIs" dxfId="9366" priority="10412" operator="equal">
      <formula>FALSE</formula>
    </cfRule>
  </conditionalFormatting>
  <conditionalFormatting sqref="I16:I18">
    <cfRule type="cellIs" dxfId="9365" priority="10411" operator="equal">
      <formula>FALSE</formula>
    </cfRule>
  </conditionalFormatting>
  <conditionalFormatting sqref="I16:I18">
    <cfRule type="cellIs" dxfId="9364" priority="10410" operator="equal">
      <formula>FALSE</formula>
    </cfRule>
  </conditionalFormatting>
  <conditionalFormatting sqref="I16:I18">
    <cfRule type="cellIs" dxfId="9363" priority="10409" operator="equal">
      <formula>FALSE</formula>
    </cfRule>
  </conditionalFormatting>
  <conditionalFormatting sqref="I16:I18">
    <cfRule type="cellIs" dxfId="9362" priority="10408" operator="equal">
      <formula>FALSE</formula>
    </cfRule>
  </conditionalFormatting>
  <conditionalFormatting sqref="I16:I18">
    <cfRule type="cellIs" dxfId="9361" priority="10407" operator="equal">
      <formula>FALSE</formula>
    </cfRule>
  </conditionalFormatting>
  <conditionalFormatting sqref="I16:I18">
    <cfRule type="cellIs" dxfId="9360" priority="10406" operator="equal">
      <formula>FALSE</formula>
    </cfRule>
  </conditionalFormatting>
  <conditionalFormatting sqref="I16:I18">
    <cfRule type="cellIs" dxfId="9359" priority="10405" operator="equal">
      <formula>FALSE</formula>
    </cfRule>
  </conditionalFormatting>
  <conditionalFormatting sqref="I16:I18">
    <cfRule type="cellIs" dxfId="9358" priority="10404" operator="equal">
      <formula>FALSE</formula>
    </cfRule>
  </conditionalFormatting>
  <conditionalFormatting sqref="I16:I18">
    <cfRule type="cellIs" dxfId="9357" priority="10403" operator="equal">
      <formula>FALSE</formula>
    </cfRule>
  </conditionalFormatting>
  <conditionalFormatting sqref="I16:I18">
    <cfRule type="cellIs" dxfId="9356" priority="10402" operator="equal">
      <formula>FALSE</formula>
    </cfRule>
  </conditionalFormatting>
  <conditionalFormatting sqref="I16:I18">
    <cfRule type="cellIs" dxfId="9355" priority="10401" operator="equal">
      <formula>FALSE</formula>
    </cfRule>
  </conditionalFormatting>
  <conditionalFormatting sqref="I16:I18">
    <cfRule type="cellIs" dxfId="9354" priority="10400" operator="equal">
      <formula>FALSE</formula>
    </cfRule>
  </conditionalFormatting>
  <conditionalFormatting sqref="I16:I18">
    <cfRule type="cellIs" dxfId="9353" priority="10399" operator="equal">
      <formula>FALSE</formula>
    </cfRule>
  </conditionalFormatting>
  <conditionalFormatting sqref="I16:I18">
    <cfRule type="cellIs" dxfId="9352" priority="10398" operator="equal">
      <formula>FALSE</formula>
    </cfRule>
  </conditionalFormatting>
  <conditionalFormatting sqref="I16:I18">
    <cfRule type="cellIs" dxfId="9351" priority="10397" operator="equal">
      <formula>FALSE</formula>
    </cfRule>
  </conditionalFormatting>
  <conditionalFormatting sqref="I16:I18">
    <cfRule type="cellIs" dxfId="9350" priority="10396" operator="equal">
      <formula>FALSE</formula>
    </cfRule>
  </conditionalFormatting>
  <conditionalFormatting sqref="I16:I18">
    <cfRule type="cellIs" dxfId="9349" priority="10395" operator="equal">
      <formula>FALSE</formula>
    </cfRule>
  </conditionalFormatting>
  <conditionalFormatting sqref="I16:I18">
    <cfRule type="cellIs" dxfId="9348" priority="10394" operator="equal">
      <formula>FALSE</formula>
    </cfRule>
  </conditionalFormatting>
  <conditionalFormatting sqref="I16:I18">
    <cfRule type="cellIs" dxfId="9347" priority="10393" operator="equal">
      <formula>FALSE</formula>
    </cfRule>
  </conditionalFormatting>
  <conditionalFormatting sqref="I16:I18">
    <cfRule type="cellIs" dxfId="9346" priority="10392" operator="equal">
      <formula>FALSE</formula>
    </cfRule>
  </conditionalFormatting>
  <conditionalFormatting sqref="I16:I18">
    <cfRule type="cellIs" dxfId="9345" priority="10391" operator="equal">
      <formula>FALSE</formula>
    </cfRule>
  </conditionalFormatting>
  <conditionalFormatting sqref="I16:I18">
    <cfRule type="cellIs" dxfId="9344" priority="10390" operator="equal">
      <formula>FALSE</formula>
    </cfRule>
  </conditionalFormatting>
  <conditionalFormatting sqref="I16:I18">
    <cfRule type="cellIs" dxfId="9343" priority="10389" operator="equal">
      <formula>FALSE</formula>
    </cfRule>
  </conditionalFormatting>
  <conditionalFormatting sqref="I16:I18">
    <cfRule type="cellIs" dxfId="9342" priority="10388" operator="equal">
      <formula>FALSE</formula>
    </cfRule>
  </conditionalFormatting>
  <conditionalFormatting sqref="I16:I18">
    <cfRule type="cellIs" dxfId="9341" priority="10387" operator="equal">
      <formula>FALSE</formula>
    </cfRule>
  </conditionalFormatting>
  <conditionalFormatting sqref="I16:I18">
    <cfRule type="cellIs" dxfId="9340" priority="10386" operator="equal">
      <formula>FALSE</formula>
    </cfRule>
  </conditionalFormatting>
  <conditionalFormatting sqref="I16:I18">
    <cfRule type="cellIs" dxfId="9339" priority="10385" operator="equal">
      <formula>FALSE</formula>
    </cfRule>
  </conditionalFormatting>
  <conditionalFormatting sqref="I16:I18">
    <cfRule type="cellIs" dxfId="9338" priority="10384" operator="equal">
      <formula>FALSE</formula>
    </cfRule>
  </conditionalFormatting>
  <conditionalFormatting sqref="I16:I18">
    <cfRule type="cellIs" dxfId="9337" priority="10383" operator="equal">
      <formula>FALSE</formula>
    </cfRule>
  </conditionalFormatting>
  <conditionalFormatting sqref="I16:I18">
    <cfRule type="cellIs" dxfId="9336" priority="10382" operator="equal">
      <formula>FALSE</formula>
    </cfRule>
  </conditionalFormatting>
  <conditionalFormatting sqref="I16:I18">
    <cfRule type="cellIs" dxfId="9335" priority="10381" operator="equal">
      <formula>FALSE</formula>
    </cfRule>
  </conditionalFormatting>
  <conditionalFormatting sqref="I16:I18">
    <cfRule type="cellIs" dxfId="9334" priority="10380" operator="equal">
      <formula>FALSE</formula>
    </cfRule>
  </conditionalFormatting>
  <conditionalFormatting sqref="I16:I18">
    <cfRule type="cellIs" dxfId="9333" priority="10379" operator="equal">
      <formula>FALSE</formula>
    </cfRule>
  </conditionalFormatting>
  <conditionalFormatting sqref="I16:I18">
    <cfRule type="cellIs" dxfId="9332" priority="10378" operator="equal">
      <formula>FALSE</formula>
    </cfRule>
  </conditionalFormatting>
  <conditionalFormatting sqref="I16:I18">
    <cfRule type="cellIs" dxfId="9331" priority="10377" operator="equal">
      <formula>FALSE</formula>
    </cfRule>
  </conditionalFormatting>
  <conditionalFormatting sqref="I16:I18">
    <cfRule type="cellIs" dxfId="9330" priority="10376" operator="equal">
      <formula>FALSE</formula>
    </cfRule>
  </conditionalFormatting>
  <conditionalFormatting sqref="I16:I18">
    <cfRule type="cellIs" dxfId="9329" priority="10375" operator="equal">
      <formula>FALSE</formula>
    </cfRule>
  </conditionalFormatting>
  <conditionalFormatting sqref="I16:I18">
    <cfRule type="cellIs" dxfId="9328" priority="10374" operator="equal">
      <formula>FALSE</formula>
    </cfRule>
  </conditionalFormatting>
  <conditionalFormatting sqref="I16:I18">
    <cfRule type="cellIs" dxfId="9327" priority="10373" operator="equal">
      <formula>FALSE</formula>
    </cfRule>
  </conditionalFormatting>
  <conditionalFormatting sqref="I16:I18">
    <cfRule type="cellIs" dxfId="9326" priority="10372" operator="equal">
      <formula>FALSE</formula>
    </cfRule>
  </conditionalFormatting>
  <conditionalFormatting sqref="I16:I18">
    <cfRule type="cellIs" dxfId="9325" priority="10371" operator="equal">
      <formula>FALSE</formula>
    </cfRule>
  </conditionalFormatting>
  <conditionalFormatting sqref="I16:I18">
    <cfRule type="cellIs" dxfId="9324" priority="10370" operator="equal">
      <formula>FALSE</formula>
    </cfRule>
  </conditionalFormatting>
  <conditionalFormatting sqref="I16:I18">
    <cfRule type="cellIs" dxfId="9323" priority="10369" operator="equal">
      <formula>FALSE</formula>
    </cfRule>
  </conditionalFormatting>
  <conditionalFormatting sqref="I16:I18">
    <cfRule type="cellIs" dxfId="9322" priority="10368" operator="equal">
      <formula>FALSE</formula>
    </cfRule>
  </conditionalFormatting>
  <conditionalFormatting sqref="I16:I18">
    <cfRule type="cellIs" dxfId="9321" priority="10367" operator="equal">
      <formula>FALSE</formula>
    </cfRule>
  </conditionalFormatting>
  <conditionalFormatting sqref="I16:I18">
    <cfRule type="cellIs" dxfId="9320" priority="10366" operator="equal">
      <formula>FALSE</formula>
    </cfRule>
  </conditionalFormatting>
  <conditionalFormatting sqref="I16:I18">
    <cfRule type="cellIs" dxfId="9319" priority="10365" operator="equal">
      <formula>FALSE</formula>
    </cfRule>
  </conditionalFormatting>
  <conditionalFormatting sqref="I16:I18">
    <cfRule type="cellIs" dxfId="9318" priority="10364" operator="equal">
      <formula>FALSE</formula>
    </cfRule>
  </conditionalFormatting>
  <conditionalFormatting sqref="I16:I18">
    <cfRule type="cellIs" dxfId="9317" priority="10363" operator="equal">
      <formula>FALSE</formula>
    </cfRule>
  </conditionalFormatting>
  <conditionalFormatting sqref="I16:I18">
    <cfRule type="cellIs" dxfId="9316" priority="10362" operator="equal">
      <formula>FALSE</formula>
    </cfRule>
  </conditionalFormatting>
  <conditionalFormatting sqref="I16:I18">
    <cfRule type="cellIs" dxfId="9315" priority="10361" operator="equal">
      <formula>FALSE</formula>
    </cfRule>
  </conditionalFormatting>
  <conditionalFormatting sqref="I16:I18">
    <cfRule type="cellIs" dxfId="9314" priority="10360" operator="equal">
      <formula>FALSE</formula>
    </cfRule>
  </conditionalFormatting>
  <conditionalFormatting sqref="I16:I18">
    <cfRule type="cellIs" dxfId="9313" priority="10359" operator="equal">
      <formula>FALSE</formula>
    </cfRule>
  </conditionalFormatting>
  <conditionalFormatting sqref="I16:I18">
    <cfRule type="cellIs" dxfId="9312" priority="10358" operator="equal">
      <formula>FALSE</formula>
    </cfRule>
  </conditionalFormatting>
  <conditionalFormatting sqref="I16:I18">
    <cfRule type="cellIs" dxfId="9311" priority="10357" operator="equal">
      <formula>FALSE</formula>
    </cfRule>
  </conditionalFormatting>
  <conditionalFormatting sqref="I16:I18">
    <cfRule type="cellIs" dxfId="9310" priority="10356" operator="equal">
      <formula>FALSE</formula>
    </cfRule>
  </conditionalFormatting>
  <conditionalFormatting sqref="I16:I18">
    <cfRule type="cellIs" dxfId="9309" priority="10355" operator="equal">
      <formula>FALSE</formula>
    </cfRule>
  </conditionalFormatting>
  <conditionalFormatting sqref="I16:I18">
    <cfRule type="cellIs" dxfId="9308" priority="10354" operator="equal">
      <formula>FALSE</formula>
    </cfRule>
  </conditionalFormatting>
  <conditionalFormatting sqref="I16:I18">
    <cfRule type="cellIs" dxfId="9307" priority="10353" operator="equal">
      <formula>FALSE</formula>
    </cfRule>
  </conditionalFormatting>
  <conditionalFormatting sqref="I16:I18">
    <cfRule type="cellIs" dxfId="9306" priority="10352" operator="equal">
      <formula>FALSE</formula>
    </cfRule>
  </conditionalFormatting>
  <conditionalFormatting sqref="I16:I18">
    <cfRule type="cellIs" dxfId="9305" priority="10351" operator="equal">
      <formula>FALSE</formula>
    </cfRule>
  </conditionalFormatting>
  <conditionalFormatting sqref="I16:I18">
    <cfRule type="cellIs" dxfId="9304" priority="10350" operator="equal">
      <formula>FALSE</formula>
    </cfRule>
  </conditionalFormatting>
  <conditionalFormatting sqref="I16:I18">
    <cfRule type="cellIs" dxfId="9303" priority="10349" operator="equal">
      <formula>FALSE</formula>
    </cfRule>
  </conditionalFormatting>
  <conditionalFormatting sqref="I16:I18">
    <cfRule type="cellIs" dxfId="9302" priority="10348" operator="equal">
      <formula>FALSE</formula>
    </cfRule>
  </conditionalFormatting>
  <conditionalFormatting sqref="I16:I18">
    <cfRule type="cellIs" dxfId="9301" priority="10347" operator="equal">
      <formula>FALSE</formula>
    </cfRule>
  </conditionalFormatting>
  <conditionalFormatting sqref="I16:I18">
    <cfRule type="cellIs" dxfId="9300" priority="10346" operator="equal">
      <formula>FALSE</formula>
    </cfRule>
  </conditionalFormatting>
  <conditionalFormatting sqref="I16:I18">
    <cfRule type="cellIs" dxfId="9299" priority="10345" operator="equal">
      <formula>FALSE</formula>
    </cfRule>
  </conditionalFormatting>
  <conditionalFormatting sqref="I16:I18">
    <cfRule type="cellIs" dxfId="9298" priority="10344" operator="equal">
      <formula>FALSE</formula>
    </cfRule>
  </conditionalFormatting>
  <conditionalFormatting sqref="I16:I18">
    <cfRule type="cellIs" dxfId="9297" priority="10343" operator="equal">
      <formula>FALSE</formula>
    </cfRule>
  </conditionalFormatting>
  <conditionalFormatting sqref="I16:I18">
    <cfRule type="cellIs" dxfId="9296" priority="10342" operator="equal">
      <formula>FALSE</formula>
    </cfRule>
  </conditionalFormatting>
  <conditionalFormatting sqref="I16:I18">
    <cfRule type="cellIs" dxfId="9295" priority="10341" operator="equal">
      <formula>FALSE</formula>
    </cfRule>
  </conditionalFormatting>
  <conditionalFormatting sqref="I16:I18">
    <cfRule type="cellIs" dxfId="9294" priority="10340" operator="equal">
      <formula>FALSE</formula>
    </cfRule>
  </conditionalFormatting>
  <conditionalFormatting sqref="I16:I18">
    <cfRule type="cellIs" dxfId="9293" priority="10339" operator="equal">
      <formula>FALSE</formula>
    </cfRule>
  </conditionalFormatting>
  <conditionalFormatting sqref="I16:I18">
    <cfRule type="cellIs" dxfId="9292" priority="10338" operator="equal">
      <formula>FALSE</formula>
    </cfRule>
  </conditionalFormatting>
  <conditionalFormatting sqref="I16:I18">
    <cfRule type="cellIs" dxfId="9291" priority="10337" operator="equal">
      <formula>FALSE</formula>
    </cfRule>
  </conditionalFormatting>
  <conditionalFormatting sqref="I16:I18">
    <cfRule type="cellIs" dxfId="9290" priority="10336" operator="equal">
      <formula>FALSE</formula>
    </cfRule>
  </conditionalFormatting>
  <conditionalFormatting sqref="I16:I18">
    <cfRule type="cellIs" dxfId="9289" priority="10335" operator="equal">
      <formula>FALSE</formula>
    </cfRule>
  </conditionalFormatting>
  <conditionalFormatting sqref="I16:I18">
    <cfRule type="cellIs" dxfId="9288" priority="10334" operator="equal">
      <formula>FALSE</formula>
    </cfRule>
  </conditionalFormatting>
  <conditionalFormatting sqref="I16:I18">
    <cfRule type="cellIs" dxfId="9287" priority="10333" operator="equal">
      <formula>FALSE</formula>
    </cfRule>
  </conditionalFormatting>
  <conditionalFormatting sqref="I16:I18">
    <cfRule type="cellIs" dxfId="9286" priority="10332" operator="equal">
      <formula>FALSE</formula>
    </cfRule>
  </conditionalFormatting>
  <conditionalFormatting sqref="I16:I18">
    <cfRule type="cellIs" dxfId="9285" priority="10331" operator="equal">
      <formula>FALSE</formula>
    </cfRule>
  </conditionalFormatting>
  <conditionalFormatting sqref="I16:I18">
    <cfRule type="cellIs" dxfId="9284" priority="10330" operator="equal">
      <formula>FALSE</formula>
    </cfRule>
  </conditionalFormatting>
  <conditionalFormatting sqref="I16:I18">
    <cfRule type="cellIs" dxfId="9283" priority="10329" operator="equal">
      <formula>FALSE</formula>
    </cfRule>
  </conditionalFormatting>
  <conditionalFormatting sqref="I16:I18">
    <cfRule type="cellIs" dxfId="9282" priority="10328" operator="equal">
      <formula>FALSE</formula>
    </cfRule>
  </conditionalFormatting>
  <conditionalFormatting sqref="I16:I18">
    <cfRule type="cellIs" dxfId="9281" priority="10327" operator="equal">
      <formula>FALSE</formula>
    </cfRule>
  </conditionalFormatting>
  <conditionalFormatting sqref="I16:I18">
    <cfRule type="cellIs" dxfId="9280" priority="10326" operator="equal">
      <formula>FALSE</formula>
    </cfRule>
  </conditionalFormatting>
  <conditionalFormatting sqref="I16:I18">
    <cfRule type="cellIs" dxfId="9279" priority="10325" operator="equal">
      <formula>FALSE</formula>
    </cfRule>
  </conditionalFormatting>
  <conditionalFormatting sqref="I16:I18">
    <cfRule type="cellIs" dxfId="9278" priority="10324" operator="equal">
      <formula>FALSE</formula>
    </cfRule>
  </conditionalFormatting>
  <conditionalFormatting sqref="I16:I18">
    <cfRule type="cellIs" dxfId="9277" priority="10323" operator="equal">
      <formula>FALSE</formula>
    </cfRule>
  </conditionalFormatting>
  <conditionalFormatting sqref="I16:I18">
    <cfRule type="cellIs" dxfId="9276" priority="10322" operator="equal">
      <formula>FALSE</formula>
    </cfRule>
  </conditionalFormatting>
  <conditionalFormatting sqref="I16:I18">
    <cfRule type="cellIs" dxfId="9275" priority="10321" operator="equal">
      <formula>FALSE</formula>
    </cfRule>
  </conditionalFormatting>
  <conditionalFormatting sqref="I16:I18">
    <cfRule type="cellIs" dxfId="9274" priority="10320" operator="equal">
      <formula>FALSE</formula>
    </cfRule>
  </conditionalFormatting>
  <conditionalFormatting sqref="I16:I18">
    <cfRule type="cellIs" dxfId="9273" priority="10319" operator="equal">
      <formula>FALSE</formula>
    </cfRule>
  </conditionalFormatting>
  <conditionalFormatting sqref="I16:I18">
    <cfRule type="cellIs" dxfId="9272" priority="10318" operator="equal">
      <formula>FALSE</formula>
    </cfRule>
  </conditionalFormatting>
  <conditionalFormatting sqref="I16:I18">
    <cfRule type="cellIs" dxfId="9271" priority="10317" operator="equal">
      <formula>FALSE</formula>
    </cfRule>
  </conditionalFormatting>
  <conditionalFormatting sqref="I16:I18">
    <cfRule type="cellIs" dxfId="9270" priority="10316" operator="equal">
      <formula>FALSE</formula>
    </cfRule>
  </conditionalFormatting>
  <conditionalFormatting sqref="I16:I18">
    <cfRule type="cellIs" dxfId="9269" priority="10315" operator="equal">
      <formula>FALSE</formula>
    </cfRule>
  </conditionalFormatting>
  <conditionalFormatting sqref="I16:I18">
    <cfRule type="cellIs" dxfId="9268" priority="10314" operator="equal">
      <formula>FALSE</formula>
    </cfRule>
  </conditionalFormatting>
  <conditionalFormatting sqref="I16:I18">
    <cfRule type="cellIs" dxfId="9267" priority="10313" operator="equal">
      <formula>FALSE</formula>
    </cfRule>
  </conditionalFormatting>
  <conditionalFormatting sqref="I16:I18">
    <cfRule type="cellIs" dxfId="9266" priority="10312" operator="equal">
      <formula>FALSE</formula>
    </cfRule>
  </conditionalFormatting>
  <conditionalFormatting sqref="I16:I18">
    <cfRule type="cellIs" dxfId="9265" priority="10311" operator="equal">
      <formula>FALSE</formula>
    </cfRule>
  </conditionalFormatting>
  <conditionalFormatting sqref="I16:I18">
    <cfRule type="cellIs" dxfId="9264" priority="10310" operator="equal">
      <formula>FALSE</formula>
    </cfRule>
  </conditionalFormatting>
  <conditionalFormatting sqref="I16:I18">
    <cfRule type="cellIs" dxfId="9263" priority="10309" operator="equal">
      <formula>FALSE</formula>
    </cfRule>
  </conditionalFormatting>
  <conditionalFormatting sqref="I16:I18">
    <cfRule type="cellIs" dxfId="9262" priority="10308" operator="equal">
      <formula>FALSE</formula>
    </cfRule>
  </conditionalFormatting>
  <conditionalFormatting sqref="I16:I18">
    <cfRule type="cellIs" dxfId="9261" priority="10307" operator="equal">
      <formula>FALSE</formula>
    </cfRule>
  </conditionalFormatting>
  <conditionalFormatting sqref="I16:I18">
    <cfRule type="cellIs" dxfId="9260" priority="10306" operator="equal">
      <formula>FALSE</formula>
    </cfRule>
  </conditionalFormatting>
  <conditionalFormatting sqref="I16:I18">
    <cfRule type="cellIs" dxfId="9259" priority="10305" operator="equal">
      <formula>FALSE</formula>
    </cfRule>
  </conditionalFormatting>
  <conditionalFormatting sqref="I16:I18">
    <cfRule type="cellIs" dxfId="9258" priority="10304" operator="equal">
      <formula>FALSE</formula>
    </cfRule>
  </conditionalFormatting>
  <conditionalFormatting sqref="I16:I18">
    <cfRule type="cellIs" dxfId="9257" priority="10303" operator="equal">
      <formula>FALSE</formula>
    </cfRule>
  </conditionalFormatting>
  <conditionalFormatting sqref="I16:I18">
    <cfRule type="cellIs" dxfId="9256" priority="10302" operator="equal">
      <formula>FALSE</formula>
    </cfRule>
  </conditionalFormatting>
  <conditionalFormatting sqref="I16:I18">
    <cfRule type="cellIs" dxfId="9255" priority="10301" operator="equal">
      <formula>FALSE</formula>
    </cfRule>
  </conditionalFormatting>
  <conditionalFormatting sqref="I16:I18">
    <cfRule type="cellIs" dxfId="9254" priority="10300" operator="equal">
      <formula>FALSE</formula>
    </cfRule>
  </conditionalFormatting>
  <conditionalFormatting sqref="I16:I18">
    <cfRule type="cellIs" dxfId="9253" priority="10299" operator="equal">
      <formula>FALSE</formula>
    </cfRule>
  </conditionalFormatting>
  <conditionalFormatting sqref="I16:I18">
    <cfRule type="cellIs" dxfId="9252" priority="10298" operator="equal">
      <formula>FALSE</formula>
    </cfRule>
  </conditionalFormatting>
  <conditionalFormatting sqref="I16:I18">
    <cfRule type="cellIs" dxfId="9251" priority="10297" operator="equal">
      <formula>FALSE</formula>
    </cfRule>
  </conditionalFormatting>
  <conditionalFormatting sqref="I16:I18">
    <cfRule type="cellIs" dxfId="9250" priority="10296" operator="equal">
      <formula>FALSE</formula>
    </cfRule>
  </conditionalFormatting>
  <conditionalFormatting sqref="I16:I18">
    <cfRule type="cellIs" dxfId="9249" priority="10295" operator="equal">
      <formula>FALSE</formula>
    </cfRule>
  </conditionalFormatting>
  <conditionalFormatting sqref="I16:I18">
    <cfRule type="cellIs" dxfId="9248" priority="10294" operator="equal">
      <formula>FALSE</formula>
    </cfRule>
  </conditionalFormatting>
  <conditionalFormatting sqref="I16:I18">
    <cfRule type="cellIs" dxfId="9247" priority="10293" operator="equal">
      <formula>FALSE</formula>
    </cfRule>
  </conditionalFormatting>
  <conditionalFormatting sqref="I16:I18">
    <cfRule type="cellIs" dxfId="9246" priority="10292" operator="equal">
      <formula>FALSE</formula>
    </cfRule>
  </conditionalFormatting>
  <conditionalFormatting sqref="I16:I18">
    <cfRule type="cellIs" dxfId="9245" priority="10291" operator="equal">
      <formula>FALSE</formula>
    </cfRule>
  </conditionalFormatting>
  <conditionalFormatting sqref="I16:I18">
    <cfRule type="cellIs" dxfId="9244" priority="10290" operator="equal">
      <formula>FALSE</formula>
    </cfRule>
  </conditionalFormatting>
  <conditionalFormatting sqref="I16:I18">
    <cfRule type="cellIs" dxfId="9243" priority="10289" operator="equal">
      <formula>FALSE</formula>
    </cfRule>
  </conditionalFormatting>
  <conditionalFormatting sqref="I16:I18">
    <cfRule type="cellIs" dxfId="9242" priority="10288" operator="equal">
      <formula>FALSE</formula>
    </cfRule>
  </conditionalFormatting>
  <conditionalFormatting sqref="I16:I18">
    <cfRule type="cellIs" dxfId="9241" priority="10287" operator="equal">
      <formula>FALSE</formula>
    </cfRule>
  </conditionalFormatting>
  <conditionalFormatting sqref="I16:I18">
    <cfRule type="cellIs" dxfId="9240" priority="10286" operator="equal">
      <formula>FALSE</formula>
    </cfRule>
  </conditionalFormatting>
  <conditionalFormatting sqref="I16:I18">
    <cfRule type="cellIs" dxfId="9239" priority="10285" operator="equal">
      <formula>FALSE</formula>
    </cfRule>
  </conditionalFormatting>
  <conditionalFormatting sqref="I16:I18">
    <cfRule type="cellIs" dxfId="9238" priority="10284" operator="equal">
      <formula>FALSE</formula>
    </cfRule>
  </conditionalFormatting>
  <conditionalFormatting sqref="I16:I18">
    <cfRule type="cellIs" dxfId="9237" priority="10283" operator="equal">
      <formula>FALSE</formula>
    </cfRule>
  </conditionalFormatting>
  <conditionalFormatting sqref="I16:I18">
    <cfRule type="cellIs" dxfId="9236" priority="10282" operator="equal">
      <formula>FALSE</formula>
    </cfRule>
  </conditionalFormatting>
  <conditionalFormatting sqref="I16:I18">
    <cfRule type="cellIs" dxfId="9235" priority="10281" operator="equal">
      <formula>FALSE</formula>
    </cfRule>
  </conditionalFormatting>
  <conditionalFormatting sqref="I16:I18">
    <cfRule type="cellIs" dxfId="9234" priority="10280" operator="equal">
      <formula>FALSE</formula>
    </cfRule>
  </conditionalFormatting>
  <conditionalFormatting sqref="I16:I18">
    <cfRule type="cellIs" dxfId="9233" priority="10279" operator="equal">
      <formula>FALSE</formula>
    </cfRule>
  </conditionalFormatting>
  <conditionalFormatting sqref="I16:I18">
    <cfRule type="cellIs" dxfId="9232" priority="10278" operator="equal">
      <formula>FALSE</formula>
    </cfRule>
  </conditionalFormatting>
  <conditionalFormatting sqref="I16:I18">
    <cfRule type="cellIs" dxfId="9231" priority="10277" operator="equal">
      <formula>FALSE</formula>
    </cfRule>
  </conditionalFormatting>
  <conditionalFormatting sqref="I16:I18">
    <cfRule type="cellIs" dxfId="9230" priority="10276" operator="equal">
      <formula>FALSE</formula>
    </cfRule>
  </conditionalFormatting>
  <conditionalFormatting sqref="I16:I18">
    <cfRule type="cellIs" dxfId="9229" priority="10275" operator="equal">
      <formula>FALSE</formula>
    </cfRule>
  </conditionalFormatting>
  <conditionalFormatting sqref="I16:I18">
    <cfRule type="cellIs" dxfId="9228" priority="10274" operator="equal">
      <formula>FALSE</formula>
    </cfRule>
  </conditionalFormatting>
  <conditionalFormatting sqref="I16:I18">
    <cfRule type="cellIs" dxfId="9227" priority="10273" operator="equal">
      <formula>FALSE</formula>
    </cfRule>
  </conditionalFormatting>
  <conditionalFormatting sqref="I16:I18">
    <cfRule type="cellIs" dxfId="9226" priority="10272" operator="equal">
      <formula>FALSE</formula>
    </cfRule>
  </conditionalFormatting>
  <conditionalFormatting sqref="I16:I18">
    <cfRule type="cellIs" dxfId="9225" priority="10271" operator="equal">
      <formula>FALSE</formula>
    </cfRule>
  </conditionalFormatting>
  <conditionalFormatting sqref="I16:I18">
    <cfRule type="cellIs" dxfId="9224" priority="10270" operator="equal">
      <formula>FALSE</formula>
    </cfRule>
  </conditionalFormatting>
  <conditionalFormatting sqref="I16:I18">
    <cfRule type="cellIs" dxfId="9223" priority="10269" operator="equal">
      <formula>FALSE</formula>
    </cfRule>
  </conditionalFormatting>
  <conditionalFormatting sqref="I16:I18">
    <cfRule type="cellIs" dxfId="9222" priority="10268" operator="equal">
      <formula>FALSE</formula>
    </cfRule>
  </conditionalFormatting>
  <conditionalFormatting sqref="I16:I18">
    <cfRule type="cellIs" dxfId="9221" priority="10267" operator="equal">
      <formula>FALSE</formula>
    </cfRule>
  </conditionalFormatting>
  <conditionalFormatting sqref="I16:I18">
    <cfRule type="cellIs" dxfId="9220" priority="10266" operator="equal">
      <formula>FALSE</formula>
    </cfRule>
  </conditionalFormatting>
  <conditionalFormatting sqref="I16:I18">
    <cfRule type="cellIs" dxfId="9219" priority="10265" operator="equal">
      <formula>FALSE</formula>
    </cfRule>
  </conditionalFormatting>
  <conditionalFormatting sqref="I16:I18">
    <cfRule type="cellIs" dxfId="9218" priority="10264" operator="equal">
      <formula>FALSE</formula>
    </cfRule>
  </conditionalFormatting>
  <conditionalFormatting sqref="I16:I18">
    <cfRule type="cellIs" dxfId="9217" priority="10263" operator="equal">
      <formula>FALSE</formula>
    </cfRule>
  </conditionalFormatting>
  <conditionalFormatting sqref="I16:I18">
    <cfRule type="cellIs" dxfId="9216" priority="10262" operator="equal">
      <formula>FALSE</formula>
    </cfRule>
  </conditionalFormatting>
  <conditionalFormatting sqref="I16:I18">
    <cfRule type="cellIs" dxfId="9215" priority="10261" operator="equal">
      <formula>FALSE</formula>
    </cfRule>
  </conditionalFormatting>
  <conditionalFormatting sqref="I16:I18">
    <cfRule type="cellIs" dxfId="9214" priority="10260" operator="equal">
      <formula>FALSE</formula>
    </cfRule>
  </conditionalFormatting>
  <conditionalFormatting sqref="I16:I18">
    <cfRule type="cellIs" dxfId="9213" priority="10259" operator="equal">
      <formula>FALSE</formula>
    </cfRule>
  </conditionalFormatting>
  <conditionalFormatting sqref="I16:I18">
    <cfRule type="cellIs" dxfId="9212" priority="10258" operator="equal">
      <formula>FALSE</formula>
    </cfRule>
  </conditionalFormatting>
  <conditionalFormatting sqref="I16:I18">
    <cfRule type="cellIs" dxfId="9211" priority="10257" operator="equal">
      <formula>FALSE</formula>
    </cfRule>
  </conditionalFormatting>
  <conditionalFormatting sqref="I16:I18">
    <cfRule type="cellIs" dxfId="9210" priority="10256" operator="equal">
      <formula>FALSE</formula>
    </cfRule>
  </conditionalFormatting>
  <conditionalFormatting sqref="I16:I18">
    <cfRule type="cellIs" dxfId="9209" priority="10255" operator="equal">
      <formula>FALSE</formula>
    </cfRule>
  </conditionalFormatting>
  <conditionalFormatting sqref="I16:I18">
    <cfRule type="cellIs" dxfId="9208" priority="10254" operator="equal">
      <formula>FALSE</formula>
    </cfRule>
  </conditionalFormatting>
  <conditionalFormatting sqref="I16:I18">
    <cfRule type="cellIs" dxfId="9207" priority="10253" operator="equal">
      <formula>FALSE</formula>
    </cfRule>
  </conditionalFormatting>
  <conditionalFormatting sqref="I16:I18">
    <cfRule type="cellIs" dxfId="9206" priority="10252" operator="equal">
      <formula>FALSE</formula>
    </cfRule>
  </conditionalFormatting>
  <conditionalFormatting sqref="I16:I18">
    <cfRule type="cellIs" dxfId="9205" priority="10251" operator="equal">
      <formula>FALSE</formula>
    </cfRule>
  </conditionalFormatting>
  <conditionalFormatting sqref="I16:I18">
    <cfRule type="cellIs" dxfId="9204" priority="10250" operator="equal">
      <formula>FALSE</formula>
    </cfRule>
  </conditionalFormatting>
  <conditionalFormatting sqref="I16:I18">
    <cfRule type="cellIs" dxfId="9203" priority="10249" operator="equal">
      <formula>FALSE</formula>
    </cfRule>
  </conditionalFormatting>
  <conditionalFormatting sqref="I16:I18">
    <cfRule type="cellIs" dxfId="9202" priority="10248" operator="equal">
      <formula>FALSE</formula>
    </cfRule>
  </conditionalFormatting>
  <conditionalFormatting sqref="I16:I18">
    <cfRule type="cellIs" dxfId="9201" priority="10247" operator="equal">
      <formula>FALSE</formula>
    </cfRule>
  </conditionalFormatting>
  <conditionalFormatting sqref="I16:I18">
    <cfRule type="cellIs" dxfId="9200" priority="10246" operator="equal">
      <formula>FALSE</formula>
    </cfRule>
  </conditionalFormatting>
  <conditionalFormatting sqref="I16:I18">
    <cfRule type="cellIs" dxfId="9199" priority="10245" operator="equal">
      <formula>FALSE</formula>
    </cfRule>
  </conditionalFormatting>
  <conditionalFormatting sqref="I16:I18">
    <cfRule type="cellIs" dxfId="9198" priority="10244" operator="equal">
      <formula>FALSE</formula>
    </cfRule>
  </conditionalFormatting>
  <conditionalFormatting sqref="I16:I18">
    <cfRule type="cellIs" dxfId="9197" priority="10243" operator="equal">
      <formula>FALSE</formula>
    </cfRule>
  </conditionalFormatting>
  <conditionalFormatting sqref="I16:I18">
    <cfRule type="cellIs" dxfId="9196" priority="10242" operator="equal">
      <formula>FALSE</formula>
    </cfRule>
  </conditionalFormatting>
  <conditionalFormatting sqref="I16:I18">
    <cfRule type="cellIs" dxfId="9195" priority="10241" operator="equal">
      <formula>FALSE</formula>
    </cfRule>
  </conditionalFormatting>
  <conditionalFormatting sqref="I16:I18">
    <cfRule type="cellIs" dxfId="9194" priority="10240" operator="equal">
      <formula>FALSE</formula>
    </cfRule>
  </conditionalFormatting>
  <conditionalFormatting sqref="I16:I18">
    <cfRule type="cellIs" dxfId="9193" priority="10239" operator="equal">
      <formula>FALSE</formula>
    </cfRule>
  </conditionalFormatting>
  <conditionalFormatting sqref="I16:I18">
    <cfRule type="cellIs" dxfId="9192" priority="10238" operator="equal">
      <formula>FALSE</formula>
    </cfRule>
  </conditionalFormatting>
  <conditionalFormatting sqref="I16:I18">
    <cfRule type="cellIs" dxfId="9191" priority="10237" operator="equal">
      <formula>FALSE</formula>
    </cfRule>
  </conditionalFormatting>
  <conditionalFormatting sqref="I16:I18">
    <cfRule type="cellIs" dxfId="9190" priority="10236" operator="equal">
      <formula>FALSE</formula>
    </cfRule>
  </conditionalFormatting>
  <conditionalFormatting sqref="I16:I18">
    <cfRule type="cellIs" dxfId="9189" priority="10235" operator="equal">
      <formula>FALSE</formula>
    </cfRule>
  </conditionalFormatting>
  <conditionalFormatting sqref="I16:I18">
    <cfRule type="cellIs" dxfId="9188" priority="10234" operator="equal">
      <formula>FALSE</formula>
    </cfRule>
  </conditionalFormatting>
  <conditionalFormatting sqref="I16:I18">
    <cfRule type="cellIs" dxfId="9187" priority="10233" operator="equal">
      <formula>FALSE</formula>
    </cfRule>
  </conditionalFormatting>
  <conditionalFormatting sqref="I16:I18">
    <cfRule type="cellIs" dxfId="9186" priority="10232" operator="equal">
      <formula>FALSE</formula>
    </cfRule>
  </conditionalFormatting>
  <conditionalFormatting sqref="I16:I18">
    <cfRule type="cellIs" dxfId="9185" priority="10231" operator="equal">
      <formula>FALSE</formula>
    </cfRule>
  </conditionalFormatting>
  <conditionalFormatting sqref="I16:I18">
    <cfRule type="cellIs" dxfId="9184" priority="10230" operator="equal">
      <formula>FALSE</formula>
    </cfRule>
  </conditionalFormatting>
  <conditionalFormatting sqref="I16:I18">
    <cfRule type="cellIs" dxfId="9183" priority="10229" operator="equal">
      <formula>FALSE</formula>
    </cfRule>
  </conditionalFormatting>
  <conditionalFormatting sqref="I16:I18">
    <cfRule type="cellIs" dxfId="9182" priority="10228" operator="equal">
      <formula>FALSE</formula>
    </cfRule>
  </conditionalFormatting>
  <conditionalFormatting sqref="I16:I18">
    <cfRule type="cellIs" dxfId="9181" priority="10227" operator="equal">
      <formula>FALSE</formula>
    </cfRule>
  </conditionalFormatting>
  <conditionalFormatting sqref="I16:I18">
    <cfRule type="cellIs" dxfId="9180" priority="10226" operator="equal">
      <formula>FALSE</formula>
    </cfRule>
  </conditionalFormatting>
  <conditionalFormatting sqref="I16:I18">
    <cfRule type="cellIs" dxfId="9179" priority="10225" operator="equal">
      <formula>FALSE</formula>
    </cfRule>
  </conditionalFormatting>
  <conditionalFormatting sqref="I16:I18">
    <cfRule type="cellIs" dxfId="9178" priority="10224" operator="equal">
      <formula>FALSE</formula>
    </cfRule>
  </conditionalFormatting>
  <conditionalFormatting sqref="I16:I18">
    <cfRule type="cellIs" dxfId="9177" priority="10223" operator="equal">
      <formula>FALSE</formula>
    </cfRule>
  </conditionalFormatting>
  <conditionalFormatting sqref="I16:I18">
    <cfRule type="cellIs" dxfId="9176" priority="10222" operator="equal">
      <formula>FALSE</formula>
    </cfRule>
  </conditionalFormatting>
  <conditionalFormatting sqref="I16:I18">
    <cfRule type="cellIs" dxfId="9175" priority="10221" operator="equal">
      <formula>FALSE</formula>
    </cfRule>
  </conditionalFormatting>
  <conditionalFormatting sqref="I16:I18">
    <cfRule type="cellIs" dxfId="9174" priority="10220" operator="equal">
      <formula>FALSE</formula>
    </cfRule>
  </conditionalFormatting>
  <conditionalFormatting sqref="I16:I18">
    <cfRule type="cellIs" dxfId="9173" priority="10219" operator="equal">
      <formula>FALSE</formula>
    </cfRule>
  </conditionalFormatting>
  <conditionalFormatting sqref="I16:I18">
    <cfRule type="cellIs" dxfId="9172" priority="10218" operator="equal">
      <formula>FALSE</formula>
    </cfRule>
  </conditionalFormatting>
  <conditionalFormatting sqref="I16:I18">
    <cfRule type="cellIs" dxfId="9171" priority="10217" operator="equal">
      <formula>FALSE</formula>
    </cfRule>
  </conditionalFormatting>
  <conditionalFormatting sqref="I16:I18">
    <cfRule type="cellIs" dxfId="9170" priority="10216" operator="equal">
      <formula>FALSE</formula>
    </cfRule>
  </conditionalFormatting>
  <conditionalFormatting sqref="I16:I18">
    <cfRule type="cellIs" dxfId="9169" priority="10215" operator="equal">
      <formula>FALSE</formula>
    </cfRule>
  </conditionalFormatting>
  <conditionalFormatting sqref="I16:I18">
    <cfRule type="cellIs" dxfId="9168" priority="10214" operator="equal">
      <formula>FALSE</formula>
    </cfRule>
  </conditionalFormatting>
  <conditionalFormatting sqref="I16:I18">
    <cfRule type="cellIs" dxfId="9167" priority="10213" operator="equal">
      <formula>FALSE</formula>
    </cfRule>
  </conditionalFormatting>
  <conditionalFormatting sqref="I16:I18">
    <cfRule type="cellIs" dxfId="9166" priority="10212" operator="equal">
      <formula>FALSE</formula>
    </cfRule>
  </conditionalFormatting>
  <conditionalFormatting sqref="I16:I18">
    <cfRule type="cellIs" dxfId="9165" priority="10211" operator="equal">
      <formula>FALSE</formula>
    </cfRule>
  </conditionalFormatting>
  <conditionalFormatting sqref="I16:I18">
    <cfRule type="cellIs" dxfId="9164" priority="10210" operator="equal">
      <formula>FALSE</formula>
    </cfRule>
  </conditionalFormatting>
  <conditionalFormatting sqref="I16:I18">
    <cfRule type="cellIs" dxfId="9163" priority="10209" operator="equal">
      <formula>FALSE</formula>
    </cfRule>
  </conditionalFormatting>
  <conditionalFormatting sqref="I16:I18">
    <cfRule type="cellIs" dxfId="9162" priority="10208" operator="equal">
      <formula>FALSE</formula>
    </cfRule>
  </conditionalFormatting>
  <conditionalFormatting sqref="I16:I18">
    <cfRule type="cellIs" dxfId="9161" priority="10207" operator="equal">
      <formula>FALSE</formula>
    </cfRule>
  </conditionalFormatting>
  <conditionalFormatting sqref="I16:I18">
    <cfRule type="cellIs" dxfId="9160" priority="10206" operator="equal">
      <formula>FALSE</formula>
    </cfRule>
  </conditionalFormatting>
  <conditionalFormatting sqref="I16:I18">
    <cfRule type="cellIs" dxfId="9159" priority="10205" operator="equal">
      <formula>FALSE</formula>
    </cfRule>
  </conditionalFormatting>
  <conditionalFormatting sqref="I16:I18">
    <cfRule type="cellIs" dxfId="9158" priority="10204" operator="equal">
      <formula>FALSE</formula>
    </cfRule>
  </conditionalFormatting>
  <conditionalFormatting sqref="I16:I18">
    <cfRule type="cellIs" dxfId="9157" priority="10203" operator="equal">
      <formula>FALSE</formula>
    </cfRule>
  </conditionalFormatting>
  <conditionalFormatting sqref="I16:I18">
    <cfRule type="cellIs" dxfId="9156" priority="10202" operator="equal">
      <formula>FALSE</formula>
    </cfRule>
  </conditionalFormatting>
  <conditionalFormatting sqref="I16:I18">
    <cfRule type="cellIs" dxfId="9155" priority="10201" operator="equal">
      <formula>FALSE</formula>
    </cfRule>
  </conditionalFormatting>
  <conditionalFormatting sqref="I16:I18">
    <cfRule type="cellIs" dxfId="9154" priority="10200" operator="equal">
      <formula>FALSE</formula>
    </cfRule>
  </conditionalFormatting>
  <conditionalFormatting sqref="I16:I18">
    <cfRule type="cellIs" dxfId="9153" priority="10199" operator="equal">
      <formula>FALSE</formula>
    </cfRule>
  </conditionalFormatting>
  <conditionalFormatting sqref="I16:I18">
    <cfRule type="cellIs" dxfId="9152" priority="10198" operator="equal">
      <formula>FALSE</formula>
    </cfRule>
  </conditionalFormatting>
  <conditionalFormatting sqref="I16:I18">
    <cfRule type="cellIs" dxfId="9151" priority="10197" operator="equal">
      <formula>FALSE</formula>
    </cfRule>
  </conditionalFormatting>
  <conditionalFormatting sqref="I16:I18">
    <cfRule type="cellIs" dxfId="9150" priority="10196" operator="equal">
      <formula>FALSE</formula>
    </cfRule>
  </conditionalFormatting>
  <conditionalFormatting sqref="I16:I18">
    <cfRule type="cellIs" dxfId="9149" priority="10195" operator="equal">
      <formula>FALSE</formula>
    </cfRule>
  </conditionalFormatting>
  <conditionalFormatting sqref="I16:I18">
    <cfRule type="cellIs" dxfId="9148" priority="10194" operator="equal">
      <formula>FALSE</formula>
    </cfRule>
  </conditionalFormatting>
  <conditionalFormatting sqref="I16:I18">
    <cfRule type="cellIs" dxfId="9147" priority="10193" operator="equal">
      <formula>FALSE</formula>
    </cfRule>
  </conditionalFormatting>
  <conditionalFormatting sqref="I16:I18">
    <cfRule type="cellIs" dxfId="9146" priority="10192" operator="equal">
      <formula>FALSE</formula>
    </cfRule>
  </conditionalFormatting>
  <conditionalFormatting sqref="I16:I18">
    <cfRule type="cellIs" dxfId="9145" priority="10191" operator="equal">
      <formula>FALSE</formula>
    </cfRule>
  </conditionalFormatting>
  <conditionalFormatting sqref="I16:I18">
    <cfRule type="cellIs" dxfId="9144" priority="10190" operator="equal">
      <formula>FALSE</formula>
    </cfRule>
  </conditionalFormatting>
  <conditionalFormatting sqref="I16:I18">
    <cfRule type="cellIs" dxfId="9143" priority="10189" operator="equal">
      <formula>FALSE</formula>
    </cfRule>
  </conditionalFormatting>
  <conditionalFormatting sqref="I16:I18">
    <cfRule type="cellIs" dxfId="9142" priority="10188" operator="equal">
      <formula>FALSE</formula>
    </cfRule>
  </conditionalFormatting>
  <conditionalFormatting sqref="I16:I18">
    <cfRule type="cellIs" dxfId="9141" priority="10187" operator="equal">
      <formula>FALSE</formula>
    </cfRule>
  </conditionalFormatting>
  <conditionalFormatting sqref="I16:I18">
    <cfRule type="cellIs" dxfId="9140" priority="10186" operator="equal">
      <formula>FALSE</formula>
    </cfRule>
  </conditionalFormatting>
  <conditionalFormatting sqref="I16:I18">
    <cfRule type="cellIs" dxfId="9139" priority="10185" operator="equal">
      <formula>FALSE</formula>
    </cfRule>
  </conditionalFormatting>
  <conditionalFormatting sqref="I16:I18">
    <cfRule type="cellIs" dxfId="9138" priority="10184" operator="equal">
      <formula>FALSE</formula>
    </cfRule>
  </conditionalFormatting>
  <conditionalFormatting sqref="I16:I18">
    <cfRule type="cellIs" dxfId="9137" priority="10183" operator="equal">
      <formula>FALSE</formula>
    </cfRule>
  </conditionalFormatting>
  <conditionalFormatting sqref="I16:I18">
    <cfRule type="cellIs" dxfId="9136" priority="10182" operator="equal">
      <formula>FALSE</formula>
    </cfRule>
  </conditionalFormatting>
  <conditionalFormatting sqref="I16:I18">
    <cfRule type="cellIs" dxfId="9135" priority="10181" operator="equal">
      <formula>FALSE</formula>
    </cfRule>
  </conditionalFormatting>
  <conditionalFormatting sqref="I16:I18">
    <cfRule type="cellIs" dxfId="9134" priority="10180" operator="equal">
      <formula>FALSE</formula>
    </cfRule>
  </conditionalFormatting>
  <conditionalFormatting sqref="I16:I18">
    <cfRule type="cellIs" dxfId="9133" priority="10179" operator="equal">
      <formula>FALSE</formula>
    </cfRule>
  </conditionalFormatting>
  <conditionalFormatting sqref="I16:I18">
    <cfRule type="cellIs" dxfId="9132" priority="10178" operator="equal">
      <formula>FALSE</formula>
    </cfRule>
  </conditionalFormatting>
  <conditionalFormatting sqref="I16:I18">
    <cfRule type="cellIs" dxfId="9131" priority="10177" operator="equal">
      <formula>FALSE</formula>
    </cfRule>
  </conditionalFormatting>
  <conditionalFormatting sqref="I16:I18">
    <cfRule type="cellIs" dxfId="9130" priority="10176" operator="equal">
      <formula>FALSE</formula>
    </cfRule>
  </conditionalFormatting>
  <conditionalFormatting sqref="I16:I18">
    <cfRule type="cellIs" dxfId="9129" priority="10175" operator="equal">
      <formula>FALSE</formula>
    </cfRule>
  </conditionalFormatting>
  <conditionalFormatting sqref="I16:I18">
    <cfRule type="cellIs" dxfId="9128" priority="10174" operator="equal">
      <formula>FALSE</formula>
    </cfRule>
  </conditionalFormatting>
  <conditionalFormatting sqref="I16:I18">
    <cfRule type="cellIs" dxfId="9127" priority="10173" operator="equal">
      <formula>FALSE</formula>
    </cfRule>
  </conditionalFormatting>
  <conditionalFormatting sqref="I16:I18">
    <cfRule type="cellIs" dxfId="9126" priority="10172" operator="equal">
      <formula>FALSE</formula>
    </cfRule>
  </conditionalFormatting>
  <conditionalFormatting sqref="I16:I18">
    <cfRule type="cellIs" dxfId="9125" priority="10171" operator="equal">
      <formula>FALSE</formula>
    </cfRule>
  </conditionalFormatting>
  <conditionalFormatting sqref="I16:I18">
    <cfRule type="cellIs" dxfId="9124" priority="10170" operator="equal">
      <formula>FALSE</formula>
    </cfRule>
  </conditionalFormatting>
  <conditionalFormatting sqref="I16:I18">
    <cfRule type="cellIs" dxfId="9123" priority="10169" operator="equal">
      <formula>FALSE</formula>
    </cfRule>
  </conditionalFormatting>
  <conditionalFormatting sqref="I16:I18">
    <cfRule type="cellIs" dxfId="9122" priority="10168" operator="equal">
      <formula>FALSE</formula>
    </cfRule>
  </conditionalFormatting>
  <conditionalFormatting sqref="I16:I18">
    <cfRule type="cellIs" dxfId="9121" priority="10167" operator="equal">
      <formula>FALSE</formula>
    </cfRule>
  </conditionalFormatting>
  <conditionalFormatting sqref="I16:I18">
    <cfRule type="cellIs" dxfId="9120" priority="10166" operator="equal">
      <formula>FALSE</formula>
    </cfRule>
  </conditionalFormatting>
  <conditionalFormatting sqref="I16:I18">
    <cfRule type="cellIs" dxfId="9119" priority="10165" operator="equal">
      <formula>FALSE</formula>
    </cfRule>
  </conditionalFormatting>
  <conditionalFormatting sqref="I16:I18">
    <cfRule type="cellIs" dxfId="9118" priority="10164" operator="equal">
      <formula>FALSE</formula>
    </cfRule>
  </conditionalFormatting>
  <conditionalFormatting sqref="I16:I18">
    <cfRule type="cellIs" dxfId="9117" priority="10163" operator="equal">
      <formula>FALSE</formula>
    </cfRule>
  </conditionalFormatting>
  <conditionalFormatting sqref="I16:I18">
    <cfRule type="cellIs" dxfId="9116" priority="10162" operator="equal">
      <formula>FALSE</formula>
    </cfRule>
  </conditionalFormatting>
  <conditionalFormatting sqref="I16:I18">
    <cfRule type="cellIs" dxfId="9115" priority="10161" operator="equal">
      <formula>FALSE</formula>
    </cfRule>
  </conditionalFormatting>
  <conditionalFormatting sqref="I16:I18">
    <cfRule type="cellIs" dxfId="9114" priority="10160" operator="equal">
      <formula>FALSE</formula>
    </cfRule>
  </conditionalFormatting>
  <conditionalFormatting sqref="I16:I18">
    <cfRule type="cellIs" dxfId="9113" priority="10159" operator="equal">
      <formula>FALSE</formula>
    </cfRule>
  </conditionalFormatting>
  <conditionalFormatting sqref="I16:I18">
    <cfRule type="cellIs" dxfId="9112" priority="10158" operator="equal">
      <formula>FALSE</formula>
    </cfRule>
  </conditionalFormatting>
  <conditionalFormatting sqref="I16:I18">
    <cfRule type="cellIs" dxfId="9111" priority="10157" operator="equal">
      <formula>FALSE</formula>
    </cfRule>
  </conditionalFormatting>
  <conditionalFormatting sqref="I16:I18">
    <cfRule type="cellIs" dxfId="9110" priority="10156" operator="equal">
      <formula>FALSE</formula>
    </cfRule>
  </conditionalFormatting>
  <conditionalFormatting sqref="I16:I18">
    <cfRule type="cellIs" dxfId="9109" priority="10155" operator="equal">
      <formula>FALSE</formula>
    </cfRule>
  </conditionalFormatting>
  <conditionalFormatting sqref="I16:I18">
    <cfRule type="cellIs" dxfId="9108" priority="10154" operator="equal">
      <formula>FALSE</formula>
    </cfRule>
  </conditionalFormatting>
  <conditionalFormatting sqref="I16:I18">
    <cfRule type="cellIs" dxfId="9107" priority="10153" operator="equal">
      <formula>FALSE</formula>
    </cfRule>
  </conditionalFormatting>
  <conditionalFormatting sqref="I16:I18">
    <cfRule type="cellIs" dxfId="9106" priority="10152" operator="equal">
      <formula>FALSE</formula>
    </cfRule>
  </conditionalFormatting>
  <conditionalFormatting sqref="I16:I18">
    <cfRule type="cellIs" dxfId="9105" priority="10151" operator="equal">
      <formula>FALSE</formula>
    </cfRule>
  </conditionalFormatting>
  <conditionalFormatting sqref="I16:I18">
    <cfRule type="cellIs" dxfId="9104" priority="10150" operator="equal">
      <formula>FALSE</formula>
    </cfRule>
  </conditionalFormatting>
  <conditionalFormatting sqref="I16:I18">
    <cfRule type="cellIs" dxfId="9103" priority="10149" operator="equal">
      <formula>FALSE</formula>
    </cfRule>
  </conditionalFormatting>
  <conditionalFormatting sqref="I16:I18">
    <cfRule type="cellIs" dxfId="9102" priority="10148" operator="equal">
      <formula>FALSE</formula>
    </cfRule>
  </conditionalFormatting>
  <conditionalFormatting sqref="I16:I18">
    <cfRule type="cellIs" dxfId="9101" priority="10147" operator="equal">
      <formula>FALSE</formula>
    </cfRule>
  </conditionalFormatting>
  <conditionalFormatting sqref="I16:I18">
    <cfRule type="cellIs" dxfId="9100" priority="10146" operator="equal">
      <formula>FALSE</formula>
    </cfRule>
  </conditionalFormatting>
  <conditionalFormatting sqref="I16:I18">
    <cfRule type="cellIs" dxfId="9099" priority="10145" operator="equal">
      <formula>FALSE</formula>
    </cfRule>
  </conditionalFormatting>
  <conditionalFormatting sqref="I16:I18">
    <cfRule type="cellIs" dxfId="9098" priority="10144" operator="equal">
      <formula>FALSE</formula>
    </cfRule>
  </conditionalFormatting>
  <conditionalFormatting sqref="I16:I18">
    <cfRule type="cellIs" dxfId="9097" priority="10143" operator="equal">
      <formula>FALSE</formula>
    </cfRule>
  </conditionalFormatting>
  <conditionalFormatting sqref="I16:I18">
    <cfRule type="cellIs" dxfId="9096" priority="10142" operator="equal">
      <formula>FALSE</formula>
    </cfRule>
  </conditionalFormatting>
  <conditionalFormatting sqref="I16:I18">
    <cfRule type="cellIs" dxfId="9095" priority="10141" operator="equal">
      <formula>FALSE</formula>
    </cfRule>
  </conditionalFormatting>
  <conditionalFormatting sqref="I16:I18">
    <cfRule type="cellIs" dxfId="9094" priority="10140" operator="equal">
      <formula>FALSE</formula>
    </cfRule>
  </conditionalFormatting>
  <conditionalFormatting sqref="I16:I18">
    <cfRule type="cellIs" dxfId="9093" priority="10139" operator="equal">
      <formula>FALSE</formula>
    </cfRule>
  </conditionalFormatting>
  <conditionalFormatting sqref="I16:I18">
    <cfRule type="cellIs" dxfId="9092" priority="10138" operator="equal">
      <formula>FALSE</formula>
    </cfRule>
  </conditionalFormatting>
  <conditionalFormatting sqref="I16:I18">
    <cfRule type="cellIs" dxfId="9091" priority="10137" operator="equal">
      <formula>FALSE</formula>
    </cfRule>
  </conditionalFormatting>
  <conditionalFormatting sqref="I16:I18">
    <cfRule type="cellIs" dxfId="9090" priority="10136" operator="equal">
      <formula>FALSE</formula>
    </cfRule>
  </conditionalFormatting>
  <conditionalFormatting sqref="I16:I18">
    <cfRule type="cellIs" dxfId="9089" priority="10135" operator="equal">
      <formula>FALSE</formula>
    </cfRule>
  </conditionalFormatting>
  <conditionalFormatting sqref="I16:I18">
    <cfRule type="cellIs" dxfId="9088" priority="10134" operator="equal">
      <formula>FALSE</formula>
    </cfRule>
  </conditionalFormatting>
  <conditionalFormatting sqref="I16:I18">
    <cfRule type="cellIs" dxfId="9087" priority="10133" operator="equal">
      <formula>FALSE</formula>
    </cfRule>
  </conditionalFormatting>
  <conditionalFormatting sqref="I16:I18">
    <cfRule type="cellIs" dxfId="9086" priority="10132" operator="equal">
      <formula>FALSE</formula>
    </cfRule>
  </conditionalFormatting>
  <conditionalFormatting sqref="I16:I18">
    <cfRule type="cellIs" dxfId="9085" priority="10131" operator="equal">
      <formula>FALSE</formula>
    </cfRule>
  </conditionalFormatting>
  <conditionalFormatting sqref="I16:I18">
    <cfRule type="cellIs" dxfId="9084" priority="10130" operator="equal">
      <formula>FALSE</formula>
    </cfRule>
  </conditionalFormatting>
  <conditionalFormatting sqref="I16:I18">
    <cfRule type="cellIs" dxfId="9083" priority="10129" operator="equal">
      <formula>FALSE</formula>
    </cfRule>
  </conditionalFormatting>
  <conditionalFormatting sqref="I16:I18">
    <cfRule type="cellIs" dxfId="9082" priority="10128" operator="equal">
      <formula>FALSE</formula>
    </cfRule>
  </conditionalFormatting>
  <conditionalFormatting sqref="I16:I18">
    <cfRule type="cellIs" dxfId="9081" priority="10127" operator="equal">
      <formula>FALSE</formula>
    </cfRule>
  </conditionalFormatting>
  <conditionalFormatting sqref="I16:I18">
    <cfRule type="cellIs" dxfId="9080" priority="10126" operator="equal">
      <formula>FALSE</formula>
    </cfRule>
  </conditionalFormatting>
  <conditionalFormatting sqref="I16:I18">
    <cfRule type="cellIs" dxfId="9079" priority="10125" operator="equal">
      <formula>FALSE</formula>
    </cfRule>
  </conditionalFormatting>
  <conditionalFormatting sqref="I16:I18">
    <cfRule type="cellIs" dxfId="9078" priority="10124" operator="equal">
      <formula>FALSE</formula>
    </cfRule>
  </conditionalFormatting>
  <conditionalFormatting sqref="I16:I18">
    <cfRule type="cellIs" dxfId="9077" priority="10123" operator="equal">
      <formula>FALSE</formula>
    </cfRule>
  </conditionalFormatting>
  <conditionalFormatting sqref="I16:I18">
    <cfRule type="cellIs" dxfId="9076" priority="10122" operator="equal">
      <formula>FALSE</formula>
    </cfRule>
  </conditionalFormatting>
  <conditionalFormatting sqref="I16:I18">
    <cfRule type="cellIs" dxfId="9075" priority="10121" operator="equal">
      <formula>FALSE</formula>
    </cfRule>
  </conditionalFormatting>
  <conditionalFormatting sqref="I16:I18">
    <cfRule type="cellIs" dxfId="9074" priority="10120" operator="equal">
      <formula>FALSE</formula>
    </cfRule>
  </conditionalFormatting>
  <conditionalFormatting sqref="I16:I18">
    <cfRule type="cellIs" dxfId="9073" priority="10119" operator="equal">
      <formula>FALSE</formula>
    </cfRule>
  </conditionalFormatting>
  <conditionalFormatting sqref="I16:I18">
    <cfRule type="cellIs" dxfId="9072" priority="10118" operator="equal">
      <formula>FALSE</formula>
    </cfRule>
  </conditionalFormatting>
  <conditionalFormatting sqref="I16:I18">
    <cfRule type="cellIs" dxfId="9071" priority="10117" operator="equal">
      <formula>FALSE</formula>
    </cfRule>
  </conditionalFormatting>
  <conditionalFormatting sqref="I16:I18">
    <cfRule type="cellIs" dxfId="9070" priority="10116" operator="equal">
      <formula>FALSE</formula>
    </cfRule>
  </conditionalFormatting>
  <conditionalFormatting sqref="I16:I18">
    <cfRule type="cellIs" dxfId="9069" priority="10115" operator="equal">
      <formula>FALSE</formula>
    </cfRule>
  </conditionalFormatting>
  <conditionalFormatting sqref="I16:I18">
    <cfRule type="cellIs" dxfId="9068" priority="10114" operator="equal">
      <formula>FALSE</formula>
    </cfRule>
  </conditionalFormatting>
  <conditionalFormatting sqref="I16:I18">
    <cfRule type="cellIs" dxfId="9067" priority="10113" operator="equal">
      <formula>FALSE</formula>
    </cfRule>
  </conditionalFormatting>
  <conditionalFormatting sqref="I16:I18">
    <cfRule type="cellIs" dxfId="9066" priority="10112" operator="equal">
      <formula>FALSE</formula>
    </cfRule>
  </conditionalFormatting>
  <conditionalFormatting sqref="I16:I18">
    <cfRule type="cellIs" dxfId="9065" priority="10111" operator="equal">
      <formula>FALSE</formula>
    </cfRule>
  </conditionalFormatting>
  <conditionalFormatting sqref="I16:I18">
    <cfRule type="cellIs" dxfId="9064" priority="10110" operator="equal">
      <formula>FALSE</formula>
    </cfRule>
  </conditionalFormatting>
  <conditionalFormatting sqref="I16:I18">
    <cfRule type="cellIs" dxfId="9063" priority="10109" operator="equal">
      <formula>FALSE</formula>
    </cfRule>
  </conditionalFormatting>
  <conditionalFormatting sqref="I16:I18">
    <cfRule type="cellIs" dxfId="9062" priority="10108" operator="equal">
      <formula>FALSE</formula>
    </cfRule>
  </conditionalFormatting>
  <conditionalFormatting sqref="I16:I18">
    <cfRule type="cellIs" dxfId="9061" priority="10107" operator="equal">
      <formula>FALSE</formula>
    </cfRule>
  </conditionalFormatting>
  <conditionalFormatting sqref="I16:I18">
    <cfRule type="cellIs" dxfId="9060" priority="10106" operator="equal">
      <formula>FALSE</formula>
    </cfRule>
  </conditionalFormatting>
  <conditionalFormatting sqref="I16:I18">
    <cfRule type="cellIs" dxfId="9059" priority="10105" operator="equal">
      <formula>FALSE</formula>
    </cfRule>
  </conditionalFormatting>
  <conditionalFormatting sqref="I16:I18">
    <cfRule type="cellIs" dxfId="9058" priority="10104" operator="equal">
      <formula>FALSE</formula>
    </cfRule>
  </conditionalFormatting>
  <conditionalFormatting sqref="I16:I18">
    <cfRule type="cellIs" dxfId="9057" priority="10103" operator="equal">
      <formula>FALSE</formula>
    </cfRule>
  </conditionalFormatting>
  <conditionalFormatting sqref="I16:I18">
    <cfRule type="cellIs" dxfId="9056" priority="10102" operator="equal">
      <formula>FALSE</formula>
    </cfRule>
  </conditionalFormatting>
  <conditionalFormatting sqref="I16:I18">
    <cfRule type="cellIs" dxfId="9055" priority="10101" operator="equal">
      <formula>FALSE</formula>
    </cfRule>
  </conditionalFormatting>
  <conditionalFormatting sqref="I16:I18">
    <cfRule type="cellIs" dxfId="9054" priority="10100" operator="equal">
      <formula>FALSE</formula>
    </cfRule>
  </conditionalFormatting>
  <conditionalFormatting sqref="I16:I18">
    <cfRule type="cellIs" dxfId="9053" priority="10099" operator="equal">
      <formula>FALSE</formula>
    </cfRule>
  </conditionalFormatting>
  <conditionalFormatting sqref="I16:I18">
    <cfRule type="cellIs" dxfId="9052" priority="10098" operator="equal">
      <formula>FALSE</formula>
    </cfRule>
  </conditionalFormatting>
  <conditionalFormatting sqref="I16:I18">
    <cfRule type="cellIs" dxfId="9051" priority="10097" operator="equal">
      <formula>FALSE</formula>
    </cfRule>
  </conditionalFormatting>
  <conditionalFormatting sqref="I16:I18">
    <cfRule type="cellIs" dxfId="9050" priority="10096" operator="equal">
      <formula>FALSE</formula>
    </cfRule>
  </conditionalFormatting>
  <conditionalFormatting sqref="I16:I18">
    <cfRule type="cellIs" dxfId="9049" priority="10095" operator="equal">
      <formula>FALSE</formula>
    </cfRule>
  </conditionalFormatting>
  <conditionalFormatting sqref="I16:I18">
    <cfRule type="cellIs" dxfId="9048" priority="10094" operator="equal">
      <formula>FALSE</formula>
    </cfRule>
  </conditionalFormatting>
  <conditionalFormatting sqref="I16:I18">
    <cfRule type="cellIs" dxfId="9047" priority="10093" operator="equal">
      <formula>FALSE</formula>
    </cfRule>
  </conditionalFormatting>
  <conditionalFormatting sqref="I16:I18">
    <cfRule type="cellIs" dxfId="9046" priority="10092" operator="equal">
      <formula>FALSE</formula>
    </cfRule>
  </conditionalFormatting>
  <conditionalFormatting sqref="I16:I18">
    <cfRule type="cellIs" dxfId="9045" priority="10091" operator="equal">
      <formula>FALSE</formula>
    </cfRule>
  </conditionalFormatting>
  <conditionalFormatting sqref="I16:I18">
    <cfRule type="cellIs" dxfId="9044" priority="10090" operator="equal">
      <formula>FALSE</formula>
    </cfRule>
  </conditionalFormatting>
  <conditionalFormatting sqref="I16:I18">
    <cfRule type="cellIs" dxfId="9043" priority="10089" operator="equal">
      <formula>FALSE</formula>
    </cfRule>
  </conditionalFormatting>
  <conditionalFormatting sqref="I16:I18">
    <cfRule type="cellIs" dxfId="9042" priority="10088" operator="equal">
      <formula>FALSE</formula>
    </cfRule>
  </conditionalFormatting>
  <conditionalFormatting sqref="I16:I18">
    <cfRule type="cellIs" dxfId="9041" priority="10087" operator="equal">
      <formula>FALSE</formula>
    </cfRule>
  </conditionalFormatting>
  <conditionalFormatting sqref="I16:I18">
    <cfRule type="cellIs" dxfId="9040" priority="10086" operator="equal">
      <formula>FALSE</formula>
    </cfRule>
  </conditionalFormatting>
  <conditionalFormatting sqref="I16:I18">
    <cfRule type="cellIs" dxfId="9039" priority="10085" operator="equal">
      <formula>FALSE</formula>
    </cfRule>
  </conditionalFormatting>
  <conditionalFormatting sqref="I16:I18">
    <cfRule type="cellIs" dxfId="9038" priority="10084" operator="equal">
      <formula>FALSE</formula>
    </cfRule>
  </conditionalFormatting>
  <conditionalFormatting sqref="I16:I18">
    <cfRule type="cellIs" dxfId="9037" priority="10083" operator="equal">
      <formula>FALSE</formula>
    </cfRule>
  </conditionalFormatting>
  <conditionalFormatting sqref="I16:I18">
    <cfRule type="cellIs" dxfId="9036" priority="10082" operator="equal">
      <formula>FALSE</formula>
    </cfRule>
  </conditionalFormatting>
  <conditionalFormatting sqref="I16:I18">
    <cfRule type="cellIs" dxfId="9035" priority="10081" operator="equal">
      <formula>FALSE</formula>
    </cfRule>
  </conditionalFormatting>
  <conditionalFormatting sqref="I16:I18">
    <cfRule type="cellIs" dxfId="9034" priority="10080" operator="equal">
      <formula>FALSE</formula>
    </cfRule>
  </conditionalFormatting>
  <conditionalFormatting sqref="I16:I18">
    <cfRule type="cellIs" dxfId="9033" priority="10079" operator="equal">
      <formula>FALSE</formula>
    </cfRule>
  </conditionalFormatting>
  <conditionalFormatting sqref="I16:I18">
    <cfRule type="cellIs" dxfId="9032" priority="10078" operator="equal">
      <formula>FALSE</formula>
    </cfRule>
  </conditionalFormatting>
  <conditionalFormatting sqref="I16:I18">
    <cfRule type="cellIs" dxfId="9031" priority="10077" operator="equal">
      <formula>FALSE</formula>
    </cfRule>
  </conditionalFormatting>
  <conditionalFormatting sqref="I16:I18">
    <cfRule type="cellIs" dxfId="9030" priority="10076" operator="equal">
      <formula>FALSE</formula>
    </cfRule>
  </conditionalFormatting>
  <conditionalFormatting sqref="I16:I18">
    <cfRule type="cellIs" dxfId="9029" priority="10075" operator="equal">
      <formula>FALSE</formula>
    </cfRule>
  </conditionalFormatting>
  <conditionalFormatting sqref="I16:I18">
    <cfRule type="cellIs" dxfId="9028" priority="10074" operator="equal">
      <formula>FALSE</formula>
    </cfRule>
  </conditionalFormatting>
  <conditionalFormatting sqref="I16:I18">
    <cfRule type="cellIs" dxfId="9027" priority="10073" operator="equal">
      <formula>FALSE</formula>
    </cfRule>
  </conditionalFormatting>
  <conditionalFormatting sqref="I16:I18">
    <cfRule type="cellIs" dxfId="9026" priority="10072" operator="equal">
      <formula>FALSE</formula>
    </cfRule>
  </conditionalFormatting>
  <conditionalFormatting sqref="I16:I18">
    <cfRule type="cellIs" dxfId="9025" priority="10071" operator="equal">
      <formula>FALSE</formula>
    </cfRule>
  </conditionalFormatting>
  <conditionalFormatting sqref="I16:I18">
    <cfRule type="cellIs" dxfId="9024" priority="10070" operator="equal">
      <formula>FALSE</formula>
    </cfRule>
  </conditionalFormatting>
  <conditionalFormatting sqref="I16:I18">
    <cfRule type="cellIs" dxfId="9023" priority="10069" operator="equal">
      <formula>FALSE</formula>
    </cfRule>
  </conditionalFormatting>
  <conditionalFormatting sqref="I16:I18">
    <cfRule type="cellIs" dxfId="9022" priority="10068" operator="equal">
      <formula>FALSE</formula>
    </cfRule>
  </conditionalFormatting>
  <conditionalFormatting sqref="I16:I18">
    <cfRule type="cellIs" dxfId="9021" priority="10067" operator="equal">
      <formula>FALSE</formula>
    </cfRule>
  </conditionalFormatting>
  <conditionalFormatting sqref="I16:I18">
    <cfRule type="cellIs" dxfId="9020" priority="10066" operator="equal">
      <formula>FALSE</formula>
    </cfRule>
  </conditionalFormatting>
  <conditionalFormatting sqref="I16:I18">
    <cfRule type="cellIs" dxfId="9019" priority="10065" operator="equal">
      <formula>FALSE</formula>
    </cfRule>
  </conditionalFormatting>
  <conditionalFormatting sqref="I16:I18">
    <cfRule type="cellIs" dxfId="9018" priority="10064" operator="equal">
      <formula>FALSE</formula>
    </cfRule>
  </conditionalFormatting>
  <conditionalFormatting sqref="I16:I18">
    <cfRule type="cellIs" dxfId="9017" priority="10063" operator="equal">
      <formula>FALSE</formula>
    </cfRule>
  </conditionalFormatting>
  <conditionalFormatting sqref="I16:I18">
    <cfRule type="cellIs" dxfId="9016" priority="10062" operator="equal">
      <formula>FALSE</formula>
    </cfRule>
  </conditionalFormatting>
  <conditionalFormatting sqref="I16:I18">
    <cfRule type="cellIs" dxfId="9015" priority="10061" operator="equal">
      <formula>FALSE</formula>
    </cfRule>
  </conditionalFormatting>
  <conditionalFormatting sqref="I16:I18">
    <cfRule type="cellIs" dxfId="9014" priority="10060" operator="equal">
      <formula>FALSE</formula>
    </cfRule>
  </conditionalFormatting>
  <conditionalFormatting sqref="I16:I18">
    <cfRule type="cellIs" dxfId="9013" priority="10059" operator="equal">
      <formula>FALSE</formula>
    </cfRule>
  </conditionalFormatting>
  <conditionalFormatting sqref="I16:I18">
    <cfRule type="cellIs" dxfId="9012" priority="10058" operator="equal">
      <formula>FALSE</formula>
    </cfRule>
  </conditionalFormatting>
  <conditionalFormatting sqref="I16:I18">
    <cfRule type="cellIs" dxfId="9011" priority="10057" operator="equal">
      <formula>FALSE</formula>
    </cfRule>
  </conditionalFormatting>
  <conditionalFormatting sqref="I16:I18">
    <cfRule type="cellIs" dxfId="9010" priority="10056" operator="equal">
      <formula>FALSE</formula>
    </cfRule>
  </conditionalFormatting>
  <conditionalFormatting sqref="I16:I18">
    <cfRule type="cellIs" dxfId="9009" priority="10055" operator="equal">
      <formula>FALSE</formula>
    </cfRule>
  </conditionalFormatting>
  <conditionalFormatting sqref="I16:I18">
    <cfRule type="cellIs" dxfId="9008" priority="10054" operator="equal">
      <formula>FALSE</formula>
    </cfRule>
  </conditionalFormatting>
  <conditionalFormatting sqref="I16:I18">
    <cfRule type="cellIs" dxfId="9007" priority="10053" operator="equal">
      <formula>FALSE</formula>
    </cfRule>
  </conditionalFormatting>
  <conditionalFormatting sqref="I16:I18">
    <cfRule type="cellIs" dxfId="9006" priority="10052" operator="equal">
      <formula>FALSE</formula>
    </cfRule>
  </conditionalFormatting>
  <conditionalFormatting sqref="I16:I18">
    <cfRule type="cellIs" dxfId="9005" priority="10051" operator="equal">
      <formula>FALSE</formula>
    </cfRule>
  </conditionalFormatting>
  <conditionalFormatting sqref="I16:I18">
    <cfRule type="cellIs" dxfId="9004" priority="10050" operator="equal">
      <formula>FALSE</formula>
    </cfRule>
  </conditionalFormatting>
  <conditionalFormatting sqref="I16:I18">
    <cfRule type="cellIs" dxfId="9003" priority="10049" operator="equal">
      <formula>FALSE</formula>
    </cfRule>
  </conditionalFormatting>
  <conditionalFormatting sqref="I16:I18">
    <cfRule type="cellIs" dxfId="9002" priority="10048" operator="equal">
      <formula>FALSE</formula>
    </cfRule>
  </conditionalFormatting>
  <conditionalFormatting sqref="I16:I18">
    <cfRule type="cellIs" dxfId="9001" priority="10047" operator="equal">
      <formula>FALSE</formula>
    </cfRule>
  </conditionalFormatting>
  <conditionalFormatting sqref="I16:I18">
    <cfRule type="cellIs" dxfId="9000" priority="10046" operator="equal">
      <formula>FALSE</formula>
    </cfRule>
  </conditionalFormatting>
  <conditionalFormatting sqref="I16:I18">
    <cfRule type="cellIs" dxfId="8999" priority="10045" operator="equal">
      <formula>FALSE</formula>
    </cfRule>
  </conditionalFormatting>
  <conditionalFormatting sqref="I16:I18">
    <cfRule type="cellIs" dxfId="8998" priority="10044" operator="equal">
      <formula>FALSE</formula>
    </cfRule>
  </conditionalFormatting>
  <conditionalFormatting sqref="I16:I18">
    <cfRule type="cellIs" dxfId="8997" priority="10043" operator="equal">
      <formula>FALSE</formula>
    </cfRule>
  </conditionalFormatting>
  <conditionalFormatting sqref="I16:I18">
    <cfRule type="cellIs" dxfId="8996" priority="10042" operator="equal">
      <formula>FALSE</formula>
    </cfRule>
  </conditionalFormatting>
  <conditionalFormatting sqref="I16:I18">
    <cfRule type="cellIs" dxfId="8995" priority="10041" operator="equal">
      <formula>FALSE</formula>
    </cfRule>
  </conditionalFormatting>
  <conditionalFormatting sqref="I16:I18">
    <cfRule type="cellIs" dxfId="8994" priority="10040" operator="equal">
      <formula>FALSE</formula>
    </cfRule>
  </conditionalFormatting>
  <conditionalFormatting sqref="I16:I18">
    <cfRule type="cellIs" dxfId="8993" priority="10039" operator="equal">
      <formula>FALSE</formula>
    </cfRule>
  </conditionalFormatting>
  <conditionalFormatting sqref="I16:I18">
    <cfRule type="cellIs" dxfId="8992" priority="10038" operator="equal">
      <formula>FALSE</formula>
    </cfRule>
  </conditionalFormatting>
  <conditionalFormatting sqref="I16:I18">
    <cfRule type="cellIs" dxfId="8991" priority="10037" operator="equal">
      <formula>FALSE</formula>
    </cfRule>
  </conditionalFormatting>
  <conditionalFormatting sqref="I16:I18">
    <cfRule type="cellIs" dxfId="8990" priority="10036" operator="equal">
      <formula>FALSE</formula>
    </cfRule>
  </conditionalFormatting>
  <conditionalFormatting sqref="I16:I18">
    <cfRule type="cellIs" dxfId="8989" priority="10035" operator="equal">
      <formula>FALSE</formula>
    </cfRule>
  </conditionalFormatting>
  <conditionalFormatting sqref="I16:I18">
    <cfRule type="cellIs" dxfId="8988" priority="10034" operator="equal">
      <formula>FALSE</formula>
    </cfRule>
  </conditionalFormatting>
  <conditionalFormatting sqref="I16:I18">
    <cfRule type="cellIs" dxfId="8987" priority="10033" operator="equal">
      <formula>FALSE</formula>
    </cfRule>
  </conditionalFormatting>
  <conditionalFormatting sqref="I16:I18">
    <cfRule type="cellIs" dxfId="8986" priority="10032" operator="equal">
      <formula>FALSE</formula>
    </cfRule>
  </conditionalFormatting>
  <conditionalFormatting sqref="I16:I18">
    <cfRule type="cellIs" dxfId="8985" priority="10031" operator="equal">
      <formula>FALSE</formula>
    </cfRule>
  </conditionalFormatting>
  <conditionalFormatting sqref="I16:I18">
    <cfRule type="cellIs" dxfId="8984" priority="10030" operator="equal">
      <formula>FALSE</formula>
    </cfRule>
  </conditionalFormatting>
  <conditionalFormatting sqref="I16:I18">
    <cfRule type="cellIs" dxfId="8983" priority="10029" operator="equal">
      <formula>FALSE</formula>
    </cfRule>
  </conditionalFormatting>
  <conditionalFormatting sqref="I16:I18">
    <cfRule type="cellIs" dxfId="8982" priority="10028" operator="equal">
      <formula>FALSE</formula>
    </cfRule>
  </conditionalFormatting>
  <conditionalFormatting sqref="I16:I18">
    <cfRule type="cellIs" dxfId="8981" priority="10027" operator="equal">
      <formula>FALSE</formula>
    </cfRule>
  </conditionalFormatting>
  <conditionalFormatting sqref="I16:I18">
    <cfRule type="cellIs" dxfId="8980" priority="10026" operator="equal">
      <formula>FALSE</formula>
    </cfRule>
  </conditionalFormatting>
  <conditionalFormatting sqref="I16:I18">
    <cfRule type="cellIs" dxfId="8979" priority="10025" operator="equal">
      <formula>FALSE</formula>
    </cfRule>
  </conditionalFormatting>
  <conditionalFormatting sqref="I16:I18">
    <cfRule type="cellIs" dxfId="8978" priority="10024" operator="equal">
      <formula>FALSE</formula>
    </cfRule>
  </conditionalFormatting>
  <conditionalFormatting sqref="I16:I18">
    <cfRule type="cellIs" dxfId="8977" priority="10023" operator="equal">
      <formula>FALSE</formula>
    </cfRule>
  </conditionalFormatting>
  <conditionalFormatting sqref="I16:I18">
    <cfRule type="cellIs" dxfId="8976" priority="10022" operator="equal">
      <formula>FALSE</formula>
    </cfRule>
  </conditionalFormatting>
  <conditionalFormatting sqref="I16:I18">
    <cfRule type="cellIs" dxfId="8975" priority="10021" operator="equal">
      <formula>FALSE</formula>
    </cfRule>
  </conditionalFormatting>
  <conditionalFormatting sqref="I16:I18">
    <cfRule type="cellIs" dxfId="8974" priority="10020" operator="equal">
      <formula>FALSE</formula>
    </cfRule>
  </conditionalFormatting>
  <conditionalFormatting sqref="I16:I18">
    <cfRule type="cellIs" dxfId="8973" priority="10019" operator="equal">
      <formula>FALSE</formula>
    </cfRule>
  </conditionalFormatting>
  <conditionalFormatting sqref="I16:I18">
    <cfRule type="cellIs" dxfId="8972" priority="10018" operator="equal">
      <formula>FALSE</formula>
    </cfRule>
  </conditionalFormatting>
  <conditionalFormatting sqref="I16:I18">
    <cfRule type="cellIs" dxfId="8971" priority="10017" operator="equal">
      <formula>FALSE</formula>
    </cfRule>
  </conditionalFormatting>
  <conditionalFormatting sqref="I16:I18">
    <cfRule type="cellIs" dxfId="8970" priority="10016" operator="equal">
      <formula>FALSE</formula>
    </cfRule>
  </conditionalFormatting>
  <conditionalFormatting sqref="I16:I18">
    <cfRule type="cellIs" dxfId="8969" priority="10015" operator="equal">
      <formula>FALSE</formula>
    </cfRule>
  </conditionalFormatting>
  <conditionalFormatting sqref="I16:I18">
    <cfRule type="cellIs" dxfId="8968" priority="10014" operator="equal">
      <formula>FALSE</formula>
    </cfRule>
  </conditionalFormatting>
  <conditionalFormatting sqref="I16:I18">
    <cfRule type="cellIs" dxfId="8967" priority="10013" operator="equal">
      <formula>FALSE</formula>
    </cfRule>
  </conditionalFormatting>
  <conditionalFormatting sqref="I16:I18">
    <cfRule type="cellIs" dxfId="8966" priority="10012" operator="equal">
      <formula>FALSE</formula>
    </cfRule>
  </conditionalFormatting>
  <conditionalFormatting sqref="I16:I18">
    <cfRule type="cellIs" dxfId="8965" priority="10011" operator="equal">
      <formula>FALSE</formula>
    </cfRule>
  </conditionalFormatting>
  <conditionalFormatting sqref="I16:I18">
    <cfRule type="cellIs" dxfId="8964" priority="10010" operator="equal">
      <formula>FALSE</formula>
    </cfRule>
  </conditionalFormatting>
  <conditionalFormatting sqref="I16:I18">
    <cfRule type="cellIs" dxfId="8963" priority="10009" operator="equal">
      <formula>FALSE</formula>
    </cfRule>
  </conditionalFormatting>
  <conditionalFormatting sqref="I16:I18">
    <cfRule type="cellIs" dxfId="8962" priority="10008" operator="equal">
      <formula>FALSE</formula>
    </cfRule>
  </conditionalFormatting>
  <conditionalFormatting sqref="I16:I18">
    <cfRule type="cellIs" dxfId="8961" priority="10007" operator="equal">
      <formula>FALSE</formula>
    </cfRule>
  </conditionalFormatting>
  <conditionalFormatting sqref="I16:I18">
    <cfRule type="cellIs" dxfId="8960" priority="10006" operator="equal">
      <formula>FALSE</formula>
    </cfRule>
  </conditionalFormatting>
  <conditionalFormatting sqref="I16:I18">
    <cfRule type="cellIs" dxfId="8959" priority="10005" operator="equal">
      <formula>FALSE</formula>
    </cfRule>
  </conditionalFormatting>
  <conditionalFormatting sqref="I16:I18">
    <cfRule type="cellIs" dxfId="8958" priority="10004" operator="equal">
      <formula>FALSE</formula>
    </cfRule>
  </conditionalFormatting>
  <conditionalFormatting sqref="I16:I18">
    <cfRule type="cellIs" dxfId="8957" priority="10003" operator="equal">
      <formula>FALSE</formula>
    </cfRule>
  </conditionalFormatting>
  <conditionalFormatting sqref="I16:I18">
    <cfRule type="cellIs" dxfId="8956" priority="10002" operator="equal">
      <formula>FALSE</formula>
    </cfRule>
  </conditionalFormatting>
  <conditionalFormatting sqref="I16:I18">
    <cfRule type="cellIs" dxfId="8955" priority="10001" operator="equal">
      <formula>FALSE</formula>
    </cfRule>
  </conditionalFormatting>
  <conditionalFormatting sqref="I16:I18">
    <cfRule type="cellIs" dxfId="8954" priority="10000" operator="equal">
      <formula>FALSE</formula>
    </cfRule>
  </conditionalFormatting>
  <conditionalFormatting sqref="I16:I18">
    <cfRule type="cellIs" dxfId="8953" priority="9999" operator="equal">
      <formula>FALSE</formula>
    </cfRule>
  </conditionalFormatting>
  <conditionalFormatting sqref="I16:I18">
    <cfRule type="cellIs" dxfId="8952" priority="9998" operator="equal">
      <formula>FALSE</formula>
    </cfRule>
  </conditionalFormatting>
  <conditionalFormatting sqref="I16:I18">
    <cfRule type="cellIs" dxfId="8951" priority="9997" operator="equal">
      <formula>FALSE</formula>
    </cfRule>
  </conditionalFormatting>
  <conditionalFormatting sqref="I16:I18">
    <cfRule type="cellIs" dxfId="8950" priority="9996" operator="equal">
      <formula>FALSE</formula>
    </cfRule>
  </conditionalFormatting>
  <conditionalFormatting sqref="I16:I18">
    <cfRule type="cellIs" dxfId="8949" priority="9995" operator="equal">
      <formula>FALSE</formula>
    </cfRule>
  </conditionalFormatting>
  <conditionalFormatting sqref="I16:I18">
    <cfRule type="cellIs" dxfId="8948" priority="9994" operator="equal">
      <formula>FALSE</formula>
    </cfRule>
  </conditionalFormatting>
  <conditionalFormatting sqref="I16:I18">
    <cfRule type="cellIs" dxfId="8947" priority="9993" operator="equal">
      <formula>FALSE</formula>
    </cfRule>
  </conditionalFormatting>
  <conditionalFormatting sqref="I16:I18">
    <cfRule type="cellIs" dxfId="8946" priority="9992" operator="equal">
      <formula>FALSE</formula>
    </cfRule>
  </conditionalFormatting>
  <conditionalFormatting sqref="I16:I18">
    <cfRule type="cellIs" dxfId="8945" priority="9991" operator="equal">
      <formula>FALSE</formula>
    </cfRule>
  </conditionalFormatting>
  <conditionalFormatting sqref="I16:I18">
    <cfRule type="cellIs" dxfId="8944" priority="9990" operator="equal">
      <formula>FALSE</formula>
    </cfRule>
  </conditionalFormatting>
  <conditionalFormatting sqref="I16:I18">
    <cfRule type="cellIs" dxfId="8943" priority="9989" operator="equal">
      <formula>FALSE</formula>
    </cfRule>
  </conditionalFormatting>
  <conditionalFormatting sqref="I16:I18">
    <cfRule type="cellIs" dxfId="8942" priority="9988" operator="equal">
      <formula>FALSE</formula>
    </cfRule>
  </conditionalFormatting>
  <conditionalFormatting sqref="I16:I18">
    <cfRule type="cellIs" dxfId="8941" priority="9987" operator="equal">
      <formula>FALSE</formula>
    </cfRule>
  </conditionalFormatting>
  <conditionalFormatting sqref="I16:I18">
    <cfRule type="cellIs" dxfId="8940" priority="9986" operator="equal">
      <formula>FALSE</formula>
    </cfRule>
  </conditionalFormatting>
  <conditionalFormatting sqref="I16:I18">
    <cfRule type="cellIs" dxfId="8939" priority="9985" operator="equal">
      <formula>FALSE</formula>
    </cfRule>
  </conditionalFormatting>
  <conditionalFormatting sqref="I16:I18">
    <cfRule type="cellIs" dxfId="8938" priority="9984" operator="equal">
      <formula>FALSE</formula>
    </cfRule>
  </conditionalFormatting>
  <conditionalFormatting sqref="I16:I18">
    <cfRule type="cellIs" dxfId="8937" priority="9983" operator="equal">
      <formula>FALSE</formula>
    </cfRule>
  </conditionalFormatting>
  <conditionalFormatting sqref="I16:I18">
    <cfRule type="cellIs" dxfId="8936" priority="9982" operator="equal">
      <formula>FALSE</formula>
    </cfRule>
  </conditionalFormatting>
  <conditionalFormatting sqref="I16:I18">
    <cfRule type="cellIs" dxfId="8935" priority="9981" operator="equal">
      <formula>FALSE</formula>
    </cfRule>
  </conditionalFormatting>
  <conditionalFormatting sqref="I16:I18">
    <cfRule type="cellIs" dxfId="8934" priority="9980" operator="equal">
      <formula>FALSE</formula>
    </cfRule>
  </conditionalFormatting>
  <conditionalFormatting sqref="I16:I18">
    <cfRule type="cellIs" dxfId="8933" priority="9979" operator="equal">
      <formula>FALSE</formula>
    </cfRule>
  </conditionalFormatting>
  <conditionalFormatting sqref="I16:I18">
    <cfRule type="cellIs" dxfId="8932" priority="9978" operator="equal">
      <formula>FALSE</formula>
    </cfRule>
  </conditionalFormatting>
  <conditionalFormatting sqref="I16:I18">
    <cfRule type="cellIs" dxfId="8931" priority="9977" operator="equal">
      <formula>FALSE</formula>
    </cfRule>
  </conditionalFormatting>
  <conditionalFormatting sqref="I16:I18">
    <cfRule type="cellIs" dxfId="8930" priority="9976" operator="equal">
      <formula>FALSE</formula>
    </cfRule>
  </conditionalFormatting>
  <conditionalFormatting sqref="I16:I18">
    <cfRule type="cellIs" dxfId="8929" priority="9975" operator="equal">
      <formula>FALSE</formula>
    </cfRule>
  </conditionalFormatting>
  <conditionalFormatting sqref="I16:I18">
    <cfRule type="cellIs" dxfId="8928" priority="9974" operator="equal">
      <formula>FALSE</formula>
    </cfRule>
  </conditionalFormatting>
  <conditionalFormatting sqref="I16:I18">
    <cfRule type="cellIs" dxfId="8927" priority="9973" operator="equal">
      <formula>FALSE</formula>
    </cfRule>
  </conditionalFormatting>
  <conditionalFormatting sqref="I16:I18">
    <cfRule type="cellIs" dxfId="8926" priority="9972" operator="equal">
      <formula>FALSE</formula>
    </cfRule>
  </conditionalFormatting>
  <conditionalFormatting sqref="I16:I18">
    <cfRule type="cellIs" dxfId="8925" priority="9971" operator="equal">
      <formula>FALSE</formula>
    </cfRule>
  </conditionalFormatting>
  <conditionalFormatting sqref="I16:I18">
    <cfRule type="cellIs" dxfId="8924" priority="9970" operator="equal">
      <formula>FALSE</formula>
    </cfRule>
  </conditionalFormatting>
  <conditionalFormatting sqref="I16:I18">
    <cfRule type="cellIs" dxfId="8923" priority="9969" operator="equal">
      <formula>FALSE</formula>
    </cfRule>
  </conditionalFormatting>
  <conditionalFormatting sqref="I16:I18">
    <cfRule type="cellIs" dxfId="8922" priority="9968" operator="equal">
      <formula>FALSE</formula>
    </cfRule>
  </conditionalFormatting>
  <conditionalFormatting sqref="I16:I18">
    <cfRule type="cellIs" dxfId="8921" priority="9967" operator="equal">
      <formula>FALSE</formula>
    </cfRule>
  </conditionalFormatting>
  <conditionalFormatting sqref="I16:I18">
    <cfRule type="cellIs" dxfId="8920" priority="9966" operator="equal">
      <formula>FALSE</formula>
    </cfRule>
  </conditionalFormatting>
  <conditionalFormatting sqref="I16:I18">
    <cfRule type="cellIs" dxfId="8919" priority="9965" operator="equal">
      <formula>FALSE</formula>
    </cfRule>
  </conditionalFormatting>
  <conditionalFormatting sqref="I16:I18">
    <cfRule type="cellIs" dxfId="8918" priority="9964" operator="equal">
      <formula>FALSE</formula>
    </cfRule>
  </conditionalFormatting>
  <conditionalFormatting sqref="I16:I18">
    <cfRule type="cellIs" dxfId="8917" priority="9963" operator="equal">
      <formula>FALSE</formula>
    </cfRule>
  </conditionalFormatting>
  <conditionalFormatting sqref="I16:I18">
    <cfRule type="cellIs" dxfId="8916" priority="9962" operator="equal">
      <formula>FALSE</formula>
    </cfRule>
  </conditionalFormatting>
  <conditionalFormatting sqref="I16:I18">
    <cfRule type="cellIs" dxfId="8915" priority="9961" operator="equal">
      <formula>FALSE</formula>
    </cfRule>
  </conditionalFormatting>
  <conditionalFormatting sqref="I16:I18">
    <cfRule type="cellIs" dxfId="8914" priority="9960" operator="equal">
      <formula>FALSE</formula>
    </cfRule>
  </conditionalFormatting>
  <conditionalFormatting sqref="I16:I18">
    <cfRule type="cellIs" dxfId="8913" priority="9959" operator="equal">
      <formula>FALSE</formula>
    </cfRule>
  </conditionalFormatting>
  <conditionalFormatting sqref="I16:I18">
    <cfRule type="cellIs" dxfId="8912" priority="9958" operator="equal">
      <formula>FALSE</formula>
    </cfRule>
  </conditionalFormatting>
  <conditionalFormatting sqref="I16:I18">
    <cfRule type="cellIs" dxfId="8911" priority="9957" operator="equal">
      <formula>FALSE</formula>
    </cfRule>
  </conditionalFormatting>
  <conditionalFormatting sqref="I16:I18">
    <cfRule type="cellIs" dxfId="8910" priority="9956" operator="equal">
      <formula>FALSE</formula>
    </cfRule>
  </conditionalFormatting>
  <conditionalFormatting sqref="I16:I18">
    <cfRule type="cellIs" dxfId="8909" priority="9955" operator="equal">
      <formula>FALSE</formula>
    </cfRule>
  </conditionalFormatting>
  <conditionalFormatting sqref="I16:I18">
    <cfRule type="cellIs" dxfId="8908" priority="9954" operator="equal">
      <formula>FALSE</formula>
    </cfRule>
  </conditionalFormatting>
  <conditionalFormatting sqref="I16:I18">
    <cfRule type="cellIs" dxfId="8907" priority="9953" operator="equal">
      <formula>FALSE</formula>
    </cfRule>
  </conditionalFormatting>
  <conditionalFormatting sqref="I16:I18">
    <cfRule type="cellIs" dxfId="8906" priority="9952" operator="equal">
      <formula>FALSE</formula>
    </cfRule>
  </conditionalFormatting>
  <conditionalFormatting sqref="I16:I18">
    <cfRule type="cellIs" dxfId="8905" priority="9951" operator="equal">
      <formula>FALSE</formula>
    </cfRule>
  </conditionalFormatting>
  <conditionalFormatting sqref="I16:I18">
    <cfRule type="cellIs" dxfId="8904" priority="9950" operator="equal">
      <formula>FALSE</formula>
    </cfRule>
  </conditionalFormatting>
  <conditionalFormatting sqref="I16:I18">
    <cfRule type="cellIs" dxfId="8903" priority="9949" operator="equal">
      <formula>FALSE</formula>
    </cfRule>
  </conditionalFormatting>
  <conditionalFormatting sqref="I16:I18">
    <cfRule type="cellIs" dxfId="8902" priority="9948" operator="equal">
      <formula>FALSE</formula>
    </cfRule>
  </conditionalFormatting>
  <conditionalFormatting sqref="I16:I18">
    <cfRule type="cellIs" dxfId="8901" priority="9947" operator="equal">
      <formula>FALSE</formula>
    </cfRule>
  </conditionalFormatting>
  <conditionalFormatting sqref="I16:I18">
    <cfRule type="cellIs" dxfId="8900" priority="9946" operator="equal">
      <formula>FALSE</formula>
    </cfRule>
  </conditionalFormatting>
  <conditionalFormatting sqref="I16:I18">
    <cfRule type="cellIs" dxfId="8899" priority="9945" operator="equal">
      <formula>FALSE</formula>
    </cfRule>
  </conditionalFormatting>
  <conditionalFormatting sqref="I16:I18">
    <cfRule type="cellIs" dxfId="8898" priority="9944" operator="equal">
      <formula>FALSE</formula>
    </cfRule>
  </conditionalFormatting>
  <conditionalFormatting sqref="I16:I18">
    <cfRule type="cellIs" dxfId="8897" priority="9943" operator="equal">
      <formula>FALSE</formula>
    </cfRule>
  </conditionalFormatting>
  <conditionalFormatting sqref="I16:I18">
    <cfRule type="cellIs" dxfId="8896" priority="9942" operator="equal">
      <formula>FALSE</formula>
    </cfRule>
  </conditionalFormatting>
  <conditionalFormatting sqref="I16:I18">
    <cfRule type="cellIs" dxfId="8895" priority="9941" operator="equal">
      <formula>FALSE</formula>
    </cfRule>
  </conditionalFormatting>
  <conditionalFormatting sqref="I16:I18">
    <cfRule type="cellIs" dxfId="8894" priority="9940" operator="equal">
      <formula>FALSE</formula>
    </cfRule>
  </conditionalFormatting>
  <conditionalFormatting sqref="I16:I18">
    <cfRule type="cellIs" dxfId="8893" priority="9939" operator="equal">
      <formula>FALSE</formula>
    </cfRule>
  </conditionalFormatting>
  <conditionalFormatting sqref="I16:I18">
    <cfRule type="cellIs" dxfId="8892" priority="9938" operator="equal">
      <formula>FALSE</formula>
    </cfRule>
  </conditionalFormatting>
  <conditionalFormatting sqref="I16:I18">
    <cfRule type="cellIs" dxfId="8891" priority="9937" operator="equal">
      <formula>FALSE</formula>
    </cfRule>
  </conditionalFormatting>
  <conditionalFormatting sqref="I16:I18">
    <cfRule type="cellIs" dxfId="8890" priority="9936" operator="equal">
      <formula>FALSE</formula>
    </cfRule>
  </conditionalFormatting>
  <conditionalFormatting sqref="I16:I18">
    <cfRule type="cellIs" dxfId="8889" priority="9935" operator="equal">
      <formula>FALSE</formula>
    </cfRule>
  </conditionalFormatting>
  <conditionalFormatting sqref="I16:I18">
    <cfRule type="cellIs" dxfId="8888" priority="9934" operator="equal">
      <formula>FALSE</formula>
    </cfRule>
  </conditionalFormatting>
  <conditionalFormatting sqref="I16:I18">
    <cfRule type="cellIs" dxfId="8887" priority="9933" operator="equal">
      <formula>FALSE</formula>
    </cfRule>
  </conditionalFormatting>
  <conditionalFormatting sqref="I16:I18">
    <cfRule type="cellIs" dxfId="8886" priority="9932" operator="equal">
      <formula>FALSE</formula>
    </cfRule>
  </conditionalFormatting>
  <conditionalFormatting sqref="I16:I18">
    <cfRule type="cellIs" dxfId="8885" priority="9931" operator="equal">
      <formula>FALSE</formula>
    </cfRule>
  </conditionalFormatting>
  <conditionalFormatting sqref="I16:I18">
    <cfRule type="cellIs" dxfId="8884" priority="9930" operator="equal">
      <formula>FALSE</formula>
    </cfRule>
  </conditionalFormatting>
  <conditionalFormatting sqref="I16:I18">
    <cfRule type="cellIs" dxfId="8883" priority="9929" operator="equal">
      <formula>FALSE</formula>
    </cfRule>
  </conditionalFormatting>
  <conditionalFormatting sqref="I16:I18">
    <cfRule type="cellIs" dxfId="8882" priority="9928" operator="equal">
      <formula>FALSE</formula>
    </cfRule>
  </conditionalFormatting>
  <conditionalFormatting sqref="I16:I18">
    <cfRule type="cellIs" dxfId="8881" priority="9927" operator="equal">
      <formula>FALSE</formula>
    </cfRule>
  </conditionalFormatting>
  <conditionalFormatting sqref="I16:I18">
    <cfRule type="cellIs" dxfId="8880" priority="9926" operator="equal">
      <formula>FALSE</formula>
    </cfRule>
  </conditionalFormatting>
  <conditionalFormatting sqref="I16:I18">
    <cfRule type="cellIs" dxfId="8879" priority="9925" operator="equal">
      <formula>FALSE</formula>
    </cfRule>
  </conditionalFormatting>
  <conditionalFormatting sqref="I16:I18">
    <cfRule type="cellIs" dxfId="8878" priority="9924" operator="equal">
      <formula>FALSE</formula>
    </cfRule>
  </conditionalFormatting>
  <conditionalFormatting sqref="I16:I18">
    <cfRule type="cellIs" dxfId="8877" priority="9923" operator="equal">
      <formula>FALSE</formula>
    </cfRule>
  </conditionalFormatting>
  <conditionalFormatting sqref="I16:I18">
    <cfRule type="cellIs" dxfId="8876" priority="9922" operator="equal">
      <formula>FALSE</formula>
    </cfRule>
  </conditionalFormatting>
  <conditionalFormatting sqref="I16:I18">
    <cfRule type="cellIs" dxfId="8875" priority="9921" operator="equal">
      <formula>FALSE</formula>
    </cfRule>
  </conditionalFormatting>
  <conditionalFormatting sqref="I16:I18">
    <cfRule type="cellIs" dxfId="8874" priority="9920" operator="equal">
      <formula>FALSE</formula>
    </cfRule>
  </conditionalFormatting>
  <conditionalFormatting sqref="I16:I18">
    <cfRule type="cellIs" dxfId="8873" priority="9919" operator="equal">
      <formula>FALSE</formula>
    </cfRule>
  </conditionalFormatting>
  <conditionalFormatting sqref="I16:I18">
    <cfRule type="cellIs" dxfId="8872" priority="9918" operator="equal">
      <formula>FALSE</formula>
    </cfRule>
  </conditionalFormatting>
  <conditionalFormatting sqref="I16:I18">
    <cfRule type="cellIs" dxfId="8871" priority="9917" operator="equal">
      <formula>FALSE</formula>
    </cfRule>
  </conditionalFormatting>
  <conditionalFormatting sqref="I16:I18">
    <cfRule type="cellIs" dxfId="8870" priority="9916" operator="equal">
      <formula>FALSE</formula>
    </cfRule>
  </conditionalFormatting>
  <conditionalFormatting sqref="I16:I18">
    <cfRule type="cellIs" dxfId="8869" priority="9915" operator="equal">
      <formula>FALSE</formula>
    </cfRule>
  </conditionalFormatting>
  <conditionalFormatting sqref="I16:I18">
    <cfRule type="cellIs" dxfId="8868" priority="9914" operator="equal">
      <formula>FALSE</formula>
    </cfRule>
  </conditionalFormatting>
  <conditionalFormatting sqref="I16:I18">
    <cfRule type="cellIs" dxfId="8867" priority="9913" operator="equal">
      <formula>FALSE</formula>
    </cfRule>
  </conditionalFormatting>
  <conditionalFormatting sqref="I16:I18">
    <cfRule type="cellIs" dxfId="8866" priority="9912" operator="equal">
      <formula>FALSE</formula>
    </cfRule>
  </conditionalFormatting>
  <conditionalFormatting sqref="I16:I18">
    <cfRule type="cellIs" dxfId="8865" priority="9911" operator="equal">
      <formula>FALSE</formula>
    </cfRule>
  </conditionalFormatting>
  <conditionalFormatting sqref="I16:I18">
    <cfRule type="cellIs" dxfId="8864" priority="9910" operator="equal">
      <formula>FALSE</formula>
    </cfRule>
  </conditionalFormatting>
  <conditionalFormatting sqref="I16:I18">
    <cfRule type="cellIs" dxfId="8863" priority="9909" operator="equal">
      <formula>FALSE</formula>
    </cfRule>
  </conditionalFormatting>
  <conditionalFormatting sqref="I16:I18">
    <cfRule type="cellIs" dxfId="8862" priority="9908" operator="equal">
      <formula>FALSE</formula>
    </cfRule>
  </conditionalFormatting>
  <conditionalFormatting sqref="I16:I18">
    <cfRule type="cellIs" dxfId="8861" priority="9907" operator="equal">
      <formula>FALSE</formula>
    </cfRule>
  </conditionalFormatting>
  <conditionalFormatting sqref="I16:I18">
    <cfRule type="cellIs" dxfId="8860" priority="9906" operator="equal">
      <formula>FALSE</formula>
    </cfRule>
  </conditionalFormatting>
  <conditionalFormatting sqref="I16:I18">
    <cfRule type="cellIs" dxfId="8859" priority="9905" operator="equal">
      <formula>FALSE</formula>
    </cfRule>
  </conditionalFormatting>
  <conditionalFormatting sqref="I16:I18">
    <cfRule type="cellIs" dxfId="8858" priority="9904" operator="equal">
      <formula>FALSE</formula>
    </cfRule>
  </conditionalFormatting>
  <conditionalFormatting sqref="I16:I18">
    <cfRule type="cellIs" dxfId="8857" priority="9903" operator="equal">
      <formula>FALSE</formula>
    </cfRule>
  </conditionalFormatting>
  <conditionalFormatting sqref="I16:I18">
    <cfRule type="cellIs" dxfId="8856" priority="9902" operator="equal">
      <formula>FALSE</formula>
    </cfRule>
  </conditionalFormatting>
  <conditionalFormatting sqref="I16:I18">
    <cfRule type="cellIs" dxfId="8855" priority="9901" operator="equal">
      <formula>FALSE</formula>
    </cfRule>
  </conditionalFormatting>
  <conditionalFormatting sqref="I16:I18">
    <cfRule type="cellIs" dxfId="8854" priority="9900" operator="equal">
      <formula>FALSE</formula>
    </cfRule>
  </conditionalFormatting>
  <conditionalFormatting sqref="I16:I18">
    <cfRule type="cellIs" dxfId="8853" priority="9899" operator="equal">
      <formula>FALSE</formula>
    </cfRule>
  </conditionalFormatting>
  <conditionalFormatting sqref="I16:I18">
    <cfRule type="cellIs" dxfId="8852" priority="9898" operator="equal">
      <formula>FALSE</formula>
    </cfRule>
  </conditionalFormatting>
  <conditionalFormatting sqref="I16:I18">
    <cfRule type="cellIs" dxfId="8851" priority="9897" operator="equal">
      <formula>FALSE</formula>
    </cfRule>
  </conditionalFormatting>
  <conditionalFormatting sqref="I16:I18">
    <cfRule type="cellIs" dxfId="8850" priority="9896" operator="equal">
      <formula>FALSE</formula>
    </cfRule>
  </conditionalFormatting>
  <conditionalFormatting sqref="I16:I18">
    <cfRule type="cellIs" dxfId="8849" priority="9895" operator="equal">
      <formula>FALSE</formula>
    </cfRule>
  </conditionalFormatting>
  <conditionalFormatting sqref="I16:I18">
    <cfRule type="cellIs" dxfId="8848" priority="9894" operator="equal">
      <formula>FALSE</formula>
    </cfRule>
  </conditionalFormatting>
  <conditionalFormatting sqref="I16:I18">
    <cfRule type="cellIs" dxfId="8847" priority="9893" operator="equal">
      <formula>FALSE</formula>
    </cfRule>
  </conditionalFormatting>
  <conditionalFormatting sqref="I16:I18">
    <cfRule type="cellIs" dxfId="8846" priority="9892" operator="equal">
      <formula>FALSE</formula>
    </cfRule>
  </conditionalFormatting>
  <conditionalFormatting sqref="I16:I18">
    <cfRule type="cellIs" dxfId="8845" priority="9891" operator="equal">
      <formula>FALSE</formula>
    </cfRule>
  </conditionalFormatting>
  <conditionalFormatting sqref="I16:I18">
    <cfRule type="cellIs" dxfId="8844" priority="9890" operator="equal">
      <formula>FALSE</formula>
    </cfRule>
  </conditionalFormatting>
  <conditionalFormatting sqref="I16:I18">
    <cfRule type="cellIs" dxfId="8843" priority="9889" operator="equal">
      <formula>FALSE</formula>
    </cfRule>
  </conditionalFormatting>
  <conditionalFormatting sqref="I16:I18">
    <cfRule type="cellIs" dxfId="8842" priority="9888" operator="equal">
      <formula>FALSE</formula>
    </cfRule>
  </conditionalFormatting>
  <conditionalFormatting sqref="I16:I18">
    <cfRule type="cellIs" dxfId="8841" priority="9887" operator="equal">
      <formula>FALSE</formula>
    </cfRule>
  </conditionalFormatting>
  <conditionalFormatting sqref="I16:I18">
    <cfRule type="cellIs" dxfId="8840" priority="9886" operator="equal">
      <formula>FALSE</formula>
    </cfRule>
  </conditionalFormatting>
  <conditionalFormatting sqref="I16:I18">
    <cfRule type="cellIs" dxfId="8839" priority="9885" operator="equal">
      <formula>FALSE</formula>
    </cfRule>
  </conditionalFormatting>
  <conditionalFormatting sqref="I16:I18">
    <cfRule type="cellIs" dxfId="8838" priority="9884" operator="equal">
      <formula>FALSE</formula>
    </cfRule>
  </conditionalFormatting>
  <conditionalFormatting sqref="I16:I18">
    <cfRule type="cellIs" dxfId="8837" priority="9883" operator="equal">
      <formula>FALSE</formula>
    </cfRule>
  </conditionalFormatting>
  <conditionalFormatting sqref="I16:I18">
    <cfRule type="cellIs" dxfId="8836" priority="9882" operator="equal">
      <formula>FALSE</formula>
    </cfRule>
  </conditionalFormatting>
  <conditionalFormatting sqref="I16:I18">
    <cfRule type="cellIs" dxfId="8835" priority="9881" operator="equal">
      <formula>FALSE</formula>
    </cfRule>
  </conditionalFormatting>
  <conditionalFormatting sqref="I16:I18">
    <cfRule type="cellIs" dxfId="8834" priority="9880" operator="equal">
      <formula>FALSE</formula>
    </cfRule>
  </conditionalFormatting>
  <conditionalFormatting sqref="I16:I18">
    <cfRule type="cellIs" dxfId="8833" priority="9879" operator="equal">
      <formula>FALSE</formula>
    </cfRule>
  </conditionalFormatting>
  <conditionalFormatting sqref="I16:I18">
    <cfRule type="cellIs" dxfId="8832" priority="9878" operator="equal">
      <formula>FALSE</formula>
    </cfRule>
  </conditionalFormatting>
  <conditionalFormatting sqref="I16:I18">
    <cfRule type="cellIs" dxfId="8831" priority="9877" operator="equal">
      <formula>FALSE</formula>
    </cfRule>
  </conditionalFormatting>
  <conditionalFormatting sqref="I16:I18">
    <cfRule type="cellIs" dxfId="8830" priority="9876" operator="equal">
      <formula>FALSE</formula>
    </cfRule>
  </conditionalFormatting>
  <conditionalFormatting sqref="I16:I18">
    <cfRule type="cellIs" dxfId="8829" priority="9875" operator="equal">
      <formula>FALSE</formula>
    </cfRule>
  </conditionalFormatting>
  <conditionalFormatting sqref="I16:I18">
    <cfRule type="cellIs" dxfId="8828" priority="9874" operator="equal">
      <formula>FALSE</formula>
    </cfRule>
  </conditionalFormatting>
  <conditionalFormatting sqref="I16:I18">
    <cfRule type="cellIs" dxfId="8827" priority="9873" operator="equal">
      <formula>FALSE</formula>
    </cfRule>
  </conditionalFormatting>
  <conditionalFormatting sqref="I16:I18">
    <cfRule type="cellIs" dxfId="8826" priority="9872" operator="equal">
      <formula>FALSE</formula>
    </cfRule>
  </conditionalFormatting>
  <conditionalFormatting sqref="I16:I18">
    <cfRule type="cellIs" dxfId="8825" priority="9871" operator="equal">
      <formula>FALSE</formula>
    </cfRule>
  </conditionalFormatting>
  <conditionalFormatting sqref="I16:I18">
    <cfRule type="cellIs" dxfId="8824" priority="9870" operator="equal">
      <formula>FALSE</formula>
    </cfRule>
  </conditionalFormatting>
  <conditionalFormatting sqref="I16:I18">
    <cfRule type="cellIs" dxfId="8823" priority="9869" operator="equal">
      <formula>FALSE</formula>
    </cfRule>
  </conditionalFormatting>
  <conditionalFormatting sqref="I16:I18">
    <cfRule type="cellIs" dxfId="8822" priority="9868" operator="equal">
      <formula>FALSE</formula>
    </cfRule>
  </conditionalFormatting>
  <conditionalFormatting sqref="I16:I18">
    <cfRule type="cellIs" dxfId="8821" priority="9867" operator="equal">
      <formula>FALSE</formula>
    </cfRule>
  </conditionalFormatting>
  <conditionalFormatting sqref="I16:I18">
    <cfRule type="cellIs" dxfId="8820" priority="9866" operator="equal">
      <formula>FALSE</formula>
    </cfRule>
  </conditionalFormatting>
  <conditionalFormatting sqref="I16:I18">
    <cfRule type="cellIs" dxfId="8819" priority="9865" operator="equal">
      <formula>FALSE</formula>
    </cfRule>
  </conditionalFormatting>
  <conditionalFormatting sqref="I16:I18">
    <cfRule type="cellIs" dxfId="8818" priority="9864" operator="equal">
      <formula>FALSE</formula>
    </cfRule>
  </conditionalFormatting>
  <conditionalFormatting sqref="I16:I18">
    <cfRule type="cellIs" dxfId="8817" priority="9863" operator="equal">
      <formula>FALSE</formula>
    </cfRule>
  </conditionalFormatting>
  <conditionalFormatting sqref="I16:I18">
    <cfRule type="cellIs" dxfId="8816" priority="9862" operator="equal">
      <formula>FALSE</formula>
    </cfRule>
  </conditionalFormatting>
  <conditionalFormatting sqref="I16:I18">
    <cfRule type="cellIs" dxfId="8815" priority="9861" operator="equal">
      <formula>FALSE</formula>
    </cfRule>
  </conditionalFormatting>
  <conditionalFormatting sqref="I16:I18">
    <cfRule type="cellIs" dxfId="8814" priority="9860" operator="equal">
      <formula>FALSE</formula>
    </cfRule>
  </conditionalFormatting>
  <conditionalFormatting sqref="I16:I18">
    <cfRule type="cellIs" dxfId="8813" priority="9859" operator="equal">
      <formula>FALSE</formula>
    </cfRule>
  </conditionalFormatting>
  <conditionalFormatting sqref="I16:I18">
    <cfRule type="cellIs" dxfId="8812" priority="9858" operator="equal">
      <formula>FALSE</formula>
    </cfRule>
  </conditionalFormatting>
  <conditionalFormatting sqref="I16:I18">
    <cfRule type="cellIs" dxfId="8811" priority="9857" operator="equal">
      <formula>FALSE</formula>
    </cfRule>
  </conditionalFormatting>
  <conditionalFormatting sqref="I16:I18">
    <cfRule type="cellIs" dxfId="8810" priority="9856" operator="equal">
      <formula>FALSE</formula>
    </cfRule>
  </conditionalFormatting>
  <conditionalFormatting sqref="I16:I18">
    <cfRule type="cellIs" dxfId="8809" priority="9855" operator="equal">
      <formula>FALSE</formula>
    </cfRule>
  </conditionalFormatting>
  <conditionalFormatting sqref="I16:I18">
    <cfRule type="cellIs" dxfId="8808" priority="9854" operator="equal">
      <formula>FALSE</formula>
    </cfRule>
  </conditionalFormatting>
  <conditionalFormatting sqref="I16:I18">
    <cfRule type="cellIs" dxfId="8807" priority="9853" operator="equal">
      <formula>FALSE</formula>
    </cfRule>
  </conditionalFormatting>
  <conditionalFormatting sqref="I16:I18">
    <cfRule type="cellIs" dxfId="8806" priority="9852" operator="equal">
      <formula>FALSE</formula>
    </cfRule>
  </conditionalFormatting>
  <conditionalFormatting sqref="I16:I18">
    <cfRule type="cellIs" dxfId="8805" priority="9851" operator="equal">
      <formula>FALSE</formula>
    </cfRule>
  </conditionalFormatting>
  <conditionalFormatting sqref="I16:I18">
    <cfRule type="cellIs" dxfId="8804" priority="9850" operator="equal">
      <formula>FALSE</formula>
    </cfRule>
  </conditionalFormatting>
  <conditionalFormatting sqref="I16:I18">
    <cfRule type="cellIs" dxfId="8803" priority="9849" operator="equal">
      <formula>FALSE</formula>
    </cfRule>
  </conditionalFormatting>
  <conditionalFormatting sqref="I16:I18">
    <cfRule type="cellIs" dxfId="8802" priority="9848" operator="equal">
      <formula>FALSE</formula>
    </cfRule>
  </conditionalFormatting>
  <conditionalFormatting sqref="I16:I18">
    <cfRule type="cellIs" dxfId="8801" priority="9847" operator="equal">
      <formula>FALSE</formula>
    </cfRule>
  </conditionalFormatting>
  <conditionalFormatting sqref="I16:I18">
    <cfRule type="cellIs" dxfId="8800" priority="9846" operator="equal">
      <formula>FALSE</formula>
    </cfRule>
  </conditionalFormatting>
  <conditionalFormatting sqref="I16:I18">
    <cfRule type="cellIs" dxfId="8799" priority="9845" operator="equal">
      <formula>FALSE</formula>
    </cfRule>
  </conditionalFormatting>
  <conditionalFormatting sqref="I16:I18">
    <cfRule type="cellIs" dxfId="8798" priority="9844" operator="equal">
      <formula>FALSE</formula>
    </cfRule>
  </conditionalFormatting>
  <conditionalFormatting sqref="I16:I18">
    <cfRule type="cellIs" dxfId="8797" priority="9843" operator="equal">
      <formula>FALSE</formula>
    </cfRule>
  </conditionalFormatting>
  <conditionalFormatting sqref="I16:I18">
    <cfRule type="cellIs" dxfId="8796" priority="9842" operator="equal">
      <formula>FALSE</formula>
    </cfRule>
  </conditionalFormatting>
  <conditionalFormatting sqref="I16:I18">
    <cfRule type="cellIs" dxfId="8795" priority="9841" operator="equal">
      <formula>FALSE</formula>
    </cfRule>
  </conditionalFormatting>
  <conditionalFormatting sqref="I16:I18">
    <cfRule type="cellIs" dxfId="8794" priority="9840" operator="equal">
      <formula>FALSE</formula>
    </cfRule>
  </conditionalFormatting>
  <conditionalFormatting sqref="I16:I18">
    <cfRule type="cellIs" dxfId="8793" priority="9839" operator="equal">
      <formula>FALSE</formula>
    </cfRule>
  </conditionalFormatting>
  <conditionalFormatting sqref="I16:I18">
    <cfRule type="cellIs" dxfId="8792" priority="9838" operator="equal">
      <formula>FALSE</formula>
    </cfRule>
  </conditionalFormatting>
  <conditionalFormatting sqref="I16:I18">
    <cfRule type="cellIs" dxfId="8791" priority="9837" operator="equal">
      <formula>FALSE</formula>
    </cfRule>
  </conditionalFormatting>
  <conditionalFormatting sqref="I16:I18">
    <cfRule type="cellIs" dxfId="8790" priority="9836" operator="equal">
      <formula>FALSE</formula>
    </cfRule>
  </conditionalFormatting>
  <conditionalFormatting sqref="I16:I18">
    <cfRule type="cellIs" dxfId="8789" priority="9835" operator="equal">
      <formula>FALSE</formula>
    </cfRule>
  </conditionalFormatting>
  <conditionalFormatting sqref="I16:I18">
    <cfRule type="cellIs" dxfId="8788" priority="9834" operator="equal">
      <formula>FALSE</formula>
    </cfRule>
  </conditionalFormatting>
  <conditionalFormatting sqref="I16:I18">
    <cfRule type="cellIs" dxfId="8787" priority="9833" operator="equal">
      <formula>FALSE</formula>
    </cfRule>
  </conditionalFormatting>
  <conditionalFormatting sqref="I16:I18">
    <cfRule type="cellIs" dxfId="8786" priority="9832" operator="equal">
      <formula>FALSE</formula>
    </cfRule>
  </conditionalFormatting>
  <conditionalFormatting sqref="I16:I18">
    <cfRule type="cellIs" dxfId="8785" priority="9831" operator="equal">
      <formula>FALSE</formula>
    </cfRule>
  </conditionalFormatting>
  <conditionalFormatting sqref="I16:I18">
    <cfRule type="cellIs" dxfId="8784" priority="9830" operator="equal">
      <formula>FALSE</formula>
    </cfRule>
  </conditionalFormatting>
  <conditionalFormatting sqref="I16:I18">
    <cfRule type="cellIs" dxfId="8783" priority="9829" operator="equal">
      <formula>FALSE</formula>
    </cfRule>
  </conditionalFormatting>
  <conditionalFormatting sqref="I16:I18">
    <cfRule type="cellIs" dxfId="8782" priority="9828" operator="equal">
      <formula>FALSE</formula>
    </cfRule>
  </conditionalFormatting>
  <conditionalFormatting sqref="I16:I18">
    <cfRule type="cellIs" dxfId="8781" priority="9827" operator="equal">
      <formula>FALSE</formula>
    </cfRule>
  </conditionalFormatting>
  <conditionalFormatting sqref="I16:I18">
    <cfRule type="cellIs" dxfId="8780" priority="9826" operator="equal">
      <formula>FALSE</formula>
    </cfRule>
  </conditionalFormatting>
  <conditionalFormatting sqref="I16:I18">
    <cfRule type="cellIs" dxfId="8779" priority="9825" operator="equal">
      <formula>FALSE</formula>
    </cfRule>
  </conditionalFormatting>
  <conditionalFormatting sqref="I16:I18">
    <cfRule type="cellIs" dxfId="8778" priority="9824" operator="equal">
      <formula>FALSE</formula>
    </cfRule>
  </conditionalFormatting>
  <conditionalFormatting sqref="I16:I18">
    <cfRule type="cellIs" dxfId="8777" priority="9823" operator="equal">
      <formula>FALSE</formula>
    </cfRule>
  </conditionalFormatting>
  <conditionalFormatting sqref="I16:I18">
    <cfRule type="cellIs" dxfId="8776" priority="9822" operator="equal">
      <formula>FALSE</formula>
    </cfRule>
  </conditionalFormatting>
  <conditionalFormatting sqref="I16:I18">
    <cfRule type="cellIs" dxfId="8775" priority="9821" operator="equal">
      <formula>FALSE</formula>
    </cfRule>
  </conditionalFormatting>
  <conditionalFormatting sqref="I16:I18">
    <cfRule type="cellIs" dxfId="8774" priority="9820" operator="equal">
      <formula>FALSE</formula>
    </cfRule>
  </conditionalFormatting>
  <conditionalFormatting sqref="I16:I18">
    <cfRule type="cellIs" dxfId="8773" priority="9819" operator="equal">
      <formula>FALSE</formula>
    </cfRule>
  </conditionalFormatting>
  <conditionalFormatting sqref="I16:I18">
    <cfRule type="cellIs" dxfId="8772" priority="9818" operator="equal">
      <formula>FALSE</formula>
    </cfRule>
  </conditionalFormatting>
  <conditionalFormatting sqref="I16:I18">
    <cfRule type="cellIs" dxfId="8771" priority="9817" operator="equal">
      <formula>FALSE</formula>
    </cfRule>
  </conditionalFormatting>
  <conditionalFormatting sqref="I16:I18">
    <cfRule type="cellIs" dxfId="8770" priority="9816" operator="equal">
      <formula>FALSE</formula>
    </cfRule>
  </conditionalFormatting>
  <conditionalFormatting sqref="I16:I18">
    <cfRule type="cellIs" dxfId="8769" priority="9815" operator="equal">
      <formula>FALSE</formula>
    </cfRule>
  </conditionalFormatting>
  <conditionalFormatting sqref="I16:I18">
    <cfRule type="cellIs" dxfId="8768" priority="9814" operator="equal">
      <formula>FALSE</formula>
    </cfRule>
  </conditionalFormatting>
  <conditionalFormatting sqref="I16:I18">
    <cfRule type="cellIs" dxfId="8767" priority="9813" operator="equal">
      <formula>FALSE</formula>
    </cfRule>
  </conditionalFormatting>
  <conditionalFormatting sqref="I16:I18">
    <cfRule type="cellIs" dxfId="8766" priority="9812" operator="equal">
      <formula>FALSE</formula>
    </cfRule>
  </conditionalFormatting>
  <conditionalFormatting sqref="I16:I18">
    <cfRule type="cellIs" dxfId="8765" priority="9811" operator="equal">
      <formula>FALSE</formula>
    </cfRule>
  </conditionalFormatting>
  <conditionalFormatting sqref="I16:I18">
    <cfRule type="cellIs" dxfId="8764" priority="9810" operator="equal">
      <formula>FALSE</formula>
    </cfRule>
  </conditionalFormatting>
  <conditionalFormatting sqref="I16:I18">
    <cfRule type="cellIs" dxfId="8763" priority="9809" operator="equal">
      <formula>FALSE</formula>
    </cfRule>
  </conditionalFormatting>
  <conditionalFormatting sqref="I16:I18">
    <cfRule type="cellIs" dxfId="8762" priority="9808" operator="equal">
      <formula>FALSE</formula>
    </cfRule>
  </conditionalFormatting>
  <conditionalFormatting sqref="I16:I18">
    <cfRule type="cellIs" dxfId="8761" priority="9807" operator="equal">
      <formula>FALSE</formula>
    </cfRule>
  </conditionalFormatting>
  <conditionalFormatting sqref="I16:I18">
    <cfRule type="cellIs" dxfId="8760" priority="9806" operator="equal">
      <formula>FALSE</formula>
    </cfRule>
  </conditionalFormatting>
  <conditionalFormatting sqref="I16:I18">
    <cfRule type="cellIs" dxfId="8759" priority="9805" operator="equal">
      <formula>FALSE</formula>
    </cfRule>
  </conditionalFormatting>
  <conditionalFormatting sqref="I16:I18">
    <cfRule type="cellIs" dxfId="8758" priority="9804" operator="equal">
      <formula>FALSE</formula>
    </cfRule>
  </conditionalFormatting>
  <conditionalFormatting sqref="I16:I18">
    <cfRule type="cellIs" dxfId="8757" priority="9803" operator="equal">
      <formula>FALSE</formula>
    </cfRule>
  </conditionalFormatting>
  <conditionalFormatting sqref="I16:I18">
    <cfRule type="cellIs" dxfId="8756" priority="9802" operator="equal">
      <formula>FALSE</formula>
    </cfRule>
  </conditionalFormatting>
  <conditionalFormatting sqref="I16:I18">
    <cfRule type="cellIs" dxfId="8755" priority="9801" operator="equal">
      <formula>FALSE</formula>
    </cfRule>
  </conditionalFormatting>
  <conditionalFormatting sqref="I16:I18">
    <cfRule type="cellIs" dxfId="8754" priority="9800" operator="equal">
      <formula>FALSE</formula>
    </cfRule>
  </conditionalFormatting>
  <conditionalFormatting sqref="I16:I18">
    <cfRule type="cellIs" dxfId="8753" priority="9799" operator="equal">
      <formula>FALSE</formula>
    </cfRule>
  </conditionalFormatting>
  <conditionalFormatting sqref="I16:I18">
    <cfRule type="cellIs" dxfId="8752" priority="9798" operator="equal">
      <formula>FALSE</formula>
    </cfRule>
  </conditionalFormatting>
  <conditionalFormatting sqref="I16:I18">
    <cfRule type="cellIs" dxfId="8751" priority="9797" operator="equal">
      <formula>FALSE</formula>
    </cfRule>
  </conditionalFormatting>
  <conditionalFormatting sqref="I16:I18">
    <cfRule type="cellIs" dxfId="8750" priority="9796" operator="equal">
      <formula>FALSE</formula>
    </cfRule>
  </conditionalFormatting>
  <conditionalFormatting sqref="I16:I18">
    <cfRule type="cellIs" dxfId="8749" priority="9795" operator="equal">
      <formula>FALSE</formula>
    </cfRule>
  </conditionalFormatting>
  <conditionalFormatting sqref="I16:I18">
    <cfRule type="cellIs" dxfId="8748" priority="9794" operator="equal">
      <formula>FALSE</formula>
    </cfRule>
  </conditionalFormatting>
  <conditionalFormatting sqref="I16:I18">
    <cfRule type="cellIs" dxfId="8747" priority="9793" operator="equal">
      <formula>FALSE</formula>
    </cfRule>
  </conditionalFormatting>
  <conditionalFormatting sqref="I16:I18">
    <cfRule type="cellIs" dxfId="8746" priority="9792" operator="equal">
      <formula>FALSE</formula>
    </cfRule>
  </conditionalFormatting>
  <conditionalFormatting sqref="I16:I18">
    <cfRule type="cellIs" dxfId="8745" priority="9791" operator="equal">
      <formula>FALSE</formula>
    </cfRule>
  </conditionalFormatting>
  <conditionalFormatting sqref="I16:I18">
    <cfRule type="cellIs" dxfId="8744" priority="9790" operator="equal">
      <formula>FALSE</formula>
    </cfRule>
  </conditionalFormatting>
  <conditionalFormatting sqref="I16:I18">
    <cfRule type="cellIs" dxfId="8743" priority="9789" operator="equal">
      <formula>FALSE</formula>
    </cfRule>
  </conditionalFormatting>
  <conditionalFormatting sqref="I16:I18">
    <cfRule type="cellIs" dxfId="8742" priority="9788" operator="equal">
      <formula>FALSE</formula>
    </cfRule>
  </conditionalFormatting>
  <conditionalFormatting sqref="I16:I18">
    <cfRule type="cellIs" dxfId="8741" priority="9787" operator="equal">
      <formula>FALSE</formula>
    </cfRule>
  </conditionalFormatting>
  <conditionalFormatting sqref="I16:I18">
    <cfRule type="cellIs" dxfId="8740" priority="9786" operator="equal">
      <formula>FALSE</formula>
    </cfRule>
  </conditionalFormatting>
  <conditionalFormatting sqref="I16:I18">
    <cfRule type="cellIs" dxfId="8739" priority="9785" operator="equal">
      <formula>FALSE</formula>
    </cfRule>
  </conditionalFormatting>
  <conditionalFormatting sqref="I16:I18">
    <cfRule type="cellIs" dxfId="8738" priority="9784" operator="equal">
      <formula>FALSE</formula>
    </cfRule>
  </conditionalFormatting>
  <conditionalFormatting sqref="I16:I18">
    <cfRule type="cellIs" dxfId="8737" priority="9783" operator="equal">
      <formula>FALSE</formula>
    </cfRule>
  </conditionalFormatting>
  <conditionalFormatting sqref="I16:I18">
    <cfRule type="cellIs" dxfId="8736" priority="9782" operator="equal">
      <formula>FALSE</formula>
    </cfRule>
  </conditionalFormatting>
  <conditionalFormatting sqref="I16:I18">
    <cfRule type="cellIs" dxfId="8735" priority="9781" operator="equal">
      <formula>FALSE</formula>
    </cfRule>
  </conditionalFormatting>
  <conditionalFormatting sqref="I16:I18">
    <cfRule type="cellIs" dxfId="8734" priority="9780" operator="equal">
      <formula>FALSE</formula>
    </cfRule>
  </conditionalFormatting>
  <conditionalFormatting sqref="I16:I18">
    <cfRule type="cellIs" dxfId="8733" priority="9779" operator="equal">
      <formula>FALSE</formula>
    </cfRule>
  </conditionalFormatting>
  <conditionalFormatting sqref="I16:I18">
    <cfRule type="cellIs" dxfId="8732" priority="9778" operator="equal">
      <formula>FALSE</formula>
    </cfRule>
  </conditionalFormatting>
  <conditionalFormatting sqref="I16:I18">
    <cfRule type="cellIs" dxfId="8731" priority="9777" operator="equal">
      <formula>FALSE</formula>
    </cfRule>
  </conditionalFormatting>
  <conditionalFormatting sqref="I16:I18">
    <cfRule type="cellIs" dxfId="8730" priority="9776" operator="equal">
      <formula>FALSE</formula>
    </cfRule>
  </conditionalFormatting>
  <conditionalFormatting sqref="I16:I18">
    <cfRule type="cellIs" dxfId="8729" priority="9775" operator="equal">
      <formula>FALSE</formula>
    </cfRule>
  </conditionalFormatting>
  <conditionalFormatting sqref="I16:I18">
    <cfRule type="cellIs" dxfId="8728" priority="9774" operator="equal">
      <formula>FALSE</formula>
    </cfRule>
  </conditionalFormatting>
  <conditionalFormatting sqref="I16:I18">
    <cfRule type="cellIs" dxfId="8727" priority="9773" operator="equal">
      <formula>FALSE</formula>
    </cfRule>
  </conditionalFormatting>
  <conditionalFormatting sqref="I16:I18">
    <cfRule type="cellIs" dxfId="8726" priority="9772" operator="equal">
      <formula>FALSE</formula>
    </cfRule>
  </conditionalFormatting>
  <conditionalFormatting sqref="I16:I18">
    <cfRule type="cellIs" dxfId="8725" priority="9771" operator="equal">
      <formula>FALSE</formula>
    </cfRule>
  </conditionalFormatting>
  <conditionalFormatting sqref="I16:I18">
    <cfRule type="cellIs" dxfId="8724" priority="9770" operator="equal">
      <formula>FALSE</formula>
    </cfRule>
  </conditionalFormatting>
  <conditionalFormatting sqref="I16:I18">
    <cfRule type="cellIs" dxfId="8723" priority="9769" operator="equal">
      <formula>FALSE</formula>
    </cfRule>
  </conditionalFormatting>
  <conditionalFormatting sqref="I16:I18">
    <cfRule type="cellIs" dxfId="8722" priority="9768" operator="equal">
      <formula>FALSE</formula>
    </cfRule>
  </conditionalFormatting>
  <conditionalFormatting sqref="I16:I18">
    <cfRule type="cellIs" dxfId="8721" priority="9767" operator="equal">
      <formula>FALSE</formula>
    </cfRule>
  </conditionalFormatting>
  <conditionalFormatting sqref="I16:I18">
    <cfRule type="cellIs" dxfId="8720" priority="9766" operator="equal">
      <formula>FALSE</formula>
    </cfRule>
  </conditionalFormatting>
  <conditionalFormatting sqref="I16:I18">
    <cfRule type="cellIs" dxfId="8719" priority="9765" operator="equal">
      <formula>FALSE</formula>
    </cfRule>
  </conditionalFormatting>
  <conditionalFormatting sqref="I16:I18">
    <cfRule type="cellIs" dxfId="8718" priority="9764" operator="equal">
      <formula>FALSE</formula>
    </cfRule>
  </conditionalFormatting>
  <conditionalFormatting sqref="I16:I18">
    <cfRule type="cellIs" dxfId="8717" priority="9763" operator="equal">
      <formula>FALSE</formula>
    </cfRule>
  </conditionalFormatting>
  <conditionalFormatting sqref="I16:I18">
    <cfRule type="cellIs" dxfId="8716" priority="9762" operator="equal">
      <formula>FALSE</formula>
    </cfRule>
  </conditionalFormatting>
  <conditionalFormatting sqref="I16:I18">
    <cfRule type="cellIs" dxfId="8715" priority="9761" operator="equal">
      <formula>FALSE</formula>
    </cfRule>
  </conditionalFormatting>
  <conditionalFormatting sqref="I16:I18">
    <cfRule type="cellIs" dxfId="8714" priority="9760" operator="equal">
      <formula>FALSE</formula>
    </cfRule>
  </conditionalFormatting>
  <conditionalFormatting sqref="I16:I18">
    <cfRule type="cellIs" dxfId="8713" priority="9759" operator="equal">
      <formula>FALSE</formula>
    </cfRule>
  </conditionalFormatting>
  <conditionalFormatting sqref="I16:I18">
    <cfRule type="cellIs" dxfId="8712" priority="9758" operator="equal">
      <formula>FALSE</formula>
    </cfRule>
  </conditionalFormatting>
  <conditionalFormatting sqref="I16:I18">
    <cfRule type="cellIs" dxfId="8711" priority="9757" operator="equal">
      <formula>FALSE</formula>
    </cfRule>
  </conditionalFormatting>
  <conditionalFormatting sqref="I16:I18">
    <cfRule type="cellIs" dxfId="8710" priority="9756" operator="equal">
      <formula>FALSE</formula>
    </cfRule>
  </conditionalFormatting>
  <conditionalFormatting sqref="I16:I18">
    <cfRule type="cellIs" dxfId="8709" priority="9755" operator="equal">
      <formula>FALSE</formula>
    </cfRule>
  </conditionalFormatting>
  <conditionalFormatting sqref="I16:I18">
    <cfRule type="cellIs" dxfId="8708" priority="9754" operator="equal">
      <formula>FALSE</formula>
    </cfRule>
  </conditionalFormatting>
  <conditionalFormatting sqref="I16:I18">
    <cfRule type="cellIs" dxfId="8707" priority="9753" operator="equal">
      <formula>FALSE</formula>
    </cfRule>
  </conditionalFormatting>
  <conditionalFormatting sqref="I16:I18">
    <cfRule type="cellIs" dxfId="8706" priority="9752" operator="equal">
      <formula>FALSE</formula>
    </cfRule>
  </conditionalFormatting>
  <conditionalFormatting sqref="I16:I18">
    <cfRule type="cellIs" dxfId="8705" priority="9751" operator="equal">
      <formula>FALSE</formula>
    </cfRule>
  </conditionalFormatting>
  <conditionalFormatting sqref="I16:I18">
    <cfRule type="cellIs" dxfId="8704" priority="9750" operator="equal">
      <formula>FALSE</formula>
    </cfRule>
  </conditionalFormatting>
  <conditionalFormatting sqref="I16:I18">
    <cfRule type="cellIs" dxfId="8703" priority="9749" operator="equal">
      <formula>FALSE</formula>
    </cfRule>
  </conditionalFormatting>
  <conditionalFormatting sqref="I16:I18">
    <cfRule type="cellIs" dxfId="8702" priority="9748" operator="equal">
      <formula>FALSE</formula>
    </cfRule>
  </conditionalFormatting>
  <conditionalFormatting sqref="I16:I18">
    <cfRule type="cellIs" dxfId="8701" priority="9747" operator="equal">
      <formula>FALSE</formula>
    </cfRule>
  </conditionalFormatting>
  <conditionalFormatting sqref="I16:I18">
    <cfRule type="cellIs" dxfId="8700" priority="9746" operator="equal">
      <formula>FALSE</formula>
    </cfRule>
  </conditionalFormatting>
  <conditionalFormatting sqref="I16:I18">
    <cfRule type="cellIs" dxfId="8699" priority="9745" operator="equal">
      <formula>FALSE</formula>
    </cfRule>
  </conditionalFormatting>
  <conditionalFormatting sqref="I16:I18">
    <cfRule type="cellIs" dxfId="8698" priority="9744" operator="equal">
      <formula>FALSE</formula>
    </cfRule>
  </conditionalFormatting>
  <conditionalFormatting sqref="I16:I18">
    <cfRule type="cellIs" dxfId="8697" priority="9743" operator="equal">
      <formula>FALSE</formula>
    </cfRule>
  </conditionalFormatting>
  <conditionalFormatting sqref="I16:I18">
    <cfRule type="cellIs" dxfId="8696" priority="9742" operator="equal">
      <formula>FALSE</formula>
    </cfRule>
  </conditionalFormatting>
  <conditionalFormatting sqref="I16:I18">
    <cfRule type="cellIs" dxfId="8695" priority="9741" operator="equal">
      <formula>FALSE</formula>
    </cfRule>
  </conditionalFormatting>
  <conditionalFormatting sqref="I16:I18">
    <cfRule type="cellIs" dxfId="8694" priority="9740" operator="equal">
      <formula>FALSE</formula>
    </cfRule>
  </conditionalFormatting>
  <conditionalFormatting sqref="I16:I18">
    <cfRule type="cellIs" dxfId="8693" priority="9739" operator="equal">
      <formula>FALSE</formula>
    </cfRule>
  </conditionalFormatting>
  <conditionalFormatting sqref="I16:I18">
    <cfRule type="cellIs" dxfId="8692" priority="9738" operator="equal">
      <formula>FALSE</formula>
    </cfRule>
  </conditionalFormatting>
  <conditionalFormatting sqref="I16:I18">
    <cfRule type="cellIs" dxfId="8691" priority="9737" operator="equal">
      <formula>FALSE</formula>
    </cfRule>
  </conditionalFormatting>
  <conditionalFormatting sqref="I16:I18">
    <cfRule type="cellIs" dxfId="8690" priority="9736" operator="equal">
      <formula>FALSE</formula>
    </cfRule>
  </conditionalFormatting>
  <conditionalFormatting sqref="I16:I18">
    <cfRule type="cellIs" dxfId="8689" priority="9735" operator="equal">
      <formula>FALSE</formula>
    </cfRule>
  </conditionalFormatting>
  <conditionalFormatting sqref="I16:I18">
    <cfRule type="cellIs" dxfId="8688" priority="9734" operator="equal">
      <formula>FALSE</formula>
    </cfRule>
  </conditionalFormatting>
  <conditionalFormatting sqref="I16:I18">
    <cfRule type="cellIs" dxfId="8687" priority="9733" operator="equal">
      <formula>FALSE</formula>
    </cfRule>
  </conditionalFormatting>
  <conditionalFormatting sqref="I16:I18">
    <cfRule type="cellIs" dxfId="8686" priority="9732" operator="equal">
      <formula>FALSE</formula>
    </cfRule>
  </conditionalFormatting>
  <conditionalFormatting sqref="I16:I18">
    <cfRule type="cellIs" dxfId="8685" priority="9731" operator="equal">
      <formula>FALSE</formula>
    </cfRule>
  </conditionalFormatting>
  <conditionalFormatting sqref="I16:I18">
    <cfRule type="cellIs" dxfId="8684" priority="9730" operator="equal">
      <formula>FALSE</formula>
    </cfRule>
  </conditionalFormatting>
  <conditionalFormatting sqref="I16:I18">
    <cfRule type="cellIs" dxfId="8683" priority="9729" operator="equal">
      <formula>FALSE</formula>
    </cfRule>
  </conditionalFormatting>
  <conditionalFormatting sqref="I16:I18">
    <cfRule type="cellIs" dxfId="8682" priority="9728" operator="equal">
      <formula>FALSE</formula>
    </cfRule>
  </conditionalFormatting>
  <conditionalFormatting sqref="I16:I18">
    <cfRule type="cellIs" dxfId="8681" priority="9727" operator="equal">
      <formula>FALSE</formula>
    </cfRule>
  </conditionalFormatting>
  <conditionalFormatting sqref="I16:I18">
    <cfRule type="cellIs" dxfId="8680" priority="9726" operator="equal">
      <formula>FALSE</formula>
    </cfRule>
  </conditionalFormatting>
  <conditionalFormatting sqref="I16:I18">
    <cfRule type="cellIs" dxfId="8679" priority="9725" operator="equal">
      <formula>FALSE</formula>
    </cfRule>
  </conditionalFormatting>
  <conditionalFormatting sqref="I16:I18">
    <cfRule type="cellIs" dxfId="8678" priority="9724" operator="equal">
      <formula>FALSE</formula>
    </cfRule>
  </conditionalFormatting>
  <conditionalFormatting sqref="I16:I18">
    <cfRule type="cellIs" dxfId="8677" priority="9723" operator="equal">
      <formula>FALSE</formula>
    </cfRule>
  </conditionalFormatting>
  <conditionalFormatting sqref="I16:I18">
    <cfRule type="cellIs" dxfId="8676" priority="9722" operator="equal">
      <formula>FALSE</formula>
    </cfRule>
  </conditionalFormatting>
  <conditionalFormatting sqref="I16:I18">
    <cfRule type="cellIs" dxfId="8675" priority="9721" operator="equal">
      <formula>FALSE</formula>
    </cfRule>
  </conditionalFormatting>
  <conditionalFormatting sqref="I16:I18">
    <cfRule type="cellIs" dxfId="8674" priority="9720" operator="equal">
      <formula>FALSE</formula>
    </cfRule>
  </conditionalFormatting>
  <conditionalFormatting sqref="I16:I18">
    <cfRule type="cellIs" dxfId="8673" priority="9719" operator="equal">
      <formula>FALSE</formula>
    </cfRule>
  </conditionalFormatting>
  <conditionalFormatting sqref="I16:I18">
    <cfRule type="cellIs" dxfId="8672" priority="9718" operator="equal">
      <formula>FALSE</formula>
    </cfRule>
  </conditionalFormatting>
  <conditionalFormatting sqref="I16:I18">
    <cfRule type="cellIs" dxfId="8671" priority="9717" operator="equal">
      <formula>FALSE</formula>
    </cfRule>
  </conditionalFormatting>
  <conditionalFormatting sqref="I16:I18">
    <cfRule type="cellIs" dxfId="8670" priority="9716" operator="equal">
      <formula>FALSE</formula>
    </cfRule>
  </conditionalFormatting>
  <conditionalFormatting sqref="I16:I18">
    <cfRule type="cellIs" dxfId="8669" priority="9715" operator="equal">
      <formula>FALSE</formula>
    </cfRule>
  </conditionalFormatting>
  <conditionalFormatting sqref="I16:I18">
    <cfRule type="cellIs" dxfId="8668" priority="9714" operator="equal">
      <formula>FALSE</formula>
    </cfRule>
  </conditionalFormatting>
  <conditionalFormatting sqref="I16:I18">
    <cfRule type="cellIs" dxfId="8667" priority="9713" operator="equal">
      <formula>FALSE</formula>
    </cfRule>
  </conditionalFormatting>
  <conditionalFormatting sqref="I16:I18">
    <cfRule type="cellIs" dxfId="8666" priority="9712" operator="equal">
      <formula>FALSE</formula>
    </cfRule>
  </conditionalFormatting>
  <conditionalFormatting sqref="I16:I18">
    <cfRule type="cellIs" dxfId="8665" priority="9711" operator="equal">
      <formula>FALSE</formula>
    </cfRule>
  </conditionalFormatting>
  <conditionalFormatting sqref="I16:I18">
    <cfRule type="cellIs" dxfId="8664" priority="9710" operator="equal">
      <formula>FALSE</formula>
    </cfRule>
  </conditionalFormatting>
  <conditionalFormatting sqref="I16:I18">
    <cfRule type="cellIs" dxfId="8663" priority="9709" operator="equal">
      <formula>FALSE</formula>
    </cfRule>
  </conditionalFormatting>
  <conditionalFormatting sqref="I16:I18">
    <cfRule type="cellIs" dxfId="8662" priority="9708" operator="equal">
      <formula>FALSE</formula>
    </cfRule>
  </conditionalFormatting>
  <conditionalFormatting sqref="I16:I18">
    <cfRule type="cellIs" dxfId="8661" priority="9707" operator="equal">
      <formula>FALSE</formula>
    </cfRule>
  </conditionalFormatting>
  <conditionalFormatting sqref="I16:I18">
    <cfRule type="cellIs" dxfId="8660" priority="9706" operator="equal">
      <formula>FALSE</formula>
    </cfRule>
  </conditionalFormatting>
  <conditionalFormatting sqref="I16:I18">
    <cfRule type="cellIs" dxfId="8659" priority="9705" operator="equal">
      <formula>FALSE</formula>
    </cfRule>
  </conditionalFormatting>
  <conditionalFormatting sqref="I16:I18">
    <cfRule type="cellIs" dxfId="8658" priority="9704" operator="equal">
      <formula>FALSE</formula>
    </cfRule>
  </conditionalFormatting>
  <conditionalFormatting sqref="I16:I18">
    <cfRule type="cellIs" dxfId="8657" priority="9703" operator="equal">
      <formula>FALSE</formula>
    </cfRule>
  </conditionalFormatting>
  <conditionalFormatting sqref="I16:I18">
    <cfRule type="cellIs" dxfId="8656" priority="9702" operator="equal">
      <formula>FALSE</formula>
    </cfRule>
  </conditionalFormatting>
  <conditionalFormatting sqref="I16:I18">
    <cfRule type="cellIs" dxfId="8655" priority="9701" operator="equal">
      <formula>FALSE</formula>
    </cfRule>
  </conditionalFormatting>
  <conditionalFormatting sqref="I16:I18">
    <cfRule type="cellIs" dxfId="8654" priority="9700" operator="equal">
      <formula>FALSE</formula>
    </cfRule>
  </conditionalFormatting>
  <conditionalFormatting sqref="I16:I18">
    <cfRule type="cellIs" dxfId="8653" priority="9699" operator="equal">
      <formula>FALSE</formula>
    </cfRule>
  </conditionalFormatting>
  <conditionalFormatting sqref="I16:I18">
    <cfRule type="cellIs" dxfId="8652" priority="9698" operator="equal">
      <formula>FALSE</formula>
    </cfRule>
  </conditionalFormatting>
  <conditionalFormatting sqref="I16:I18">
    <cfRule type="cellIs" dxfId="8651" priority="9697" operator="equal">
      <formula>FALSE</formula>
    </cfRule>
  </conditionalFormatting>
  <conditionalFormatting sqref="I16:I18">
    <cfRule type="cellIs" dxfId="8650" priority="9696" operator="equal">
      <formula>FALSE</formula>
    </cfRule>
  </conditionalFormatting>
  <conditionalFormatting sqref="I16:I18">
    <cfRule type="cellIs" dxfId="8649" priority="9695" operator="equal">
      <formula>FALSE</formula>
    </cfRule>
  </conditionalFormatting>
  <conditionalFormatting sqref="I16:I18">
    <cfRule type="cellIs" dxfId="8648" priority="9694" operator="equal">
      <formula>FALSE</formula>
    </cfRule>
  </conditionalFormatting>
  <conditionalFormatting sqref="I16:I18">
    <cfRule type="cellIs" dxfId="8647" priority="9693" operator="equal">
      <formula>FALSE</formula>
    </cfRule>
  </conditionalFormatting>
  <conditionalFormatting sqref="I16:I18">
    <cfRule type="cellIs" dxfId="8646" priority="9692" operator="equal">
      <formula>FALSE</formula>
    </cfRule>
  </conditionalFormatting>
  <conditionalFormatting sqref="I16:I18">
    <cfRule type="cellIs" dxfId="8645" priority="9691" operator="equal">
      <formula>FALSE</formula>
    </cfRule>
  </conditionalFormatting>
  <conditionalFormatting sqref="I16:I18">
    <cfRule type="cellIs" dxfId="8644" priority="9690" operator="equal">
      <formula>FALSE</formula>
    </cfRule>
  </conditionalFormatting>
  <conditionalFormatting sqref="I16:I18">
    <cfRule type="cellIs" dxfId="8643" priority="9689" operator="equal">
      <formula>FALSE</formula>
    </cfRule>
  </conditionalFormatting>
  <conditionalFormatting sqref="I16:I18">
    <cfRule type="cellIs" dxfId="8642" priority="9688" operator="equal">
      <formula>FALSE</formula>
    </cfRule>
  </conditionalFormatting>
  <conditionalFormatting sqref="I16:I18">
    <cfRule type="cellIs" dxfId="8641" priority="9687" operator="equal">
      <formula>FALSE</formula>
    </cfRule>
  </conditionalFormatting>
  <conditionalFormatting sqref="I16:I18">
    <cfRule type="cellIs" dxfId="8640" priority="9686" operator="equal">
      <formula>FALSE</formula>
    </cfRule>
  </conditionalFormatting>
  <conditionalFormatting sqref="I16:I18">
    <cfRule type="cellIs" dxfId="8639" priority="9685" operator="equal">
      <formula>FALSE</formula>
    </cfRule>
  </conditionalFormatting>
  <conditionalFormatting sqref="I16:I18">
    <cfRule type="cellIs" dxfId="8638" priority="9684" operator="equal">
      <formula>FALSE</formula>
    </cfRule>
  </conditionalFormatting>
  <conditionalFormatting sqref="I16:I18">
    <cfRule type="cellIs" dxfId="8637" priority="9683" operator="equal">
      <formula>FALSE</formula>
    </cfRule>
  </conditionalFormatting>
  <conditionalFormatting sqref="I16:I18">
    <cfRule type="cellIs" dxfId="8636" priority="9682" operator="equal">
      <formula>FALSE</formula>
    </cfRule>
  </conditionalFormatting>
  <conditionalFormatting sqref="I16:I18">
    <cfRule type="cellIs" dxfId="8635" priority="9681" operator="equal">
      <formula>FALSE</formula>
    </cfRule>
  </conditionalFormatting>
  <conditionalFormatting sqref="I16:I18">
    <cfRule type="cellIs" dxfId="8634" priority="9680" operator="equal">
      <formula>FALSE</formula>
    </cfRule>
  </conditionalFormatting>
  <conditionalFormatting sqref="I16:I18">
    <cfRule type="cellIs" dxfId="8633" priority="9679" operator="equal">
      <formula>FALSE</formula>
    </cfRule>
  </conditionalFormatting>
  <conditionalFormatting sqref="I16:I18">
    <cfRule type="cellIs" dxfId="8632" priority="9678" operator="equal">
      <formula>FALSE</formula>
    </cfRule>
  </conditionalFormatting>
  <conditionalFormatting sqref="I16:I18">
    <cfRule type="cellIs" dxfId="8631" priority="9677" operator="equal">
      <formula>FALSE</formula>
    </cfRule>
  </conditionalFormatting>
  <conditionalFormatting sqref="I16:I18">
    <cfRule type="cellIs" dxfId="8630" priority="9676" operator="equal">
      <formula>FALSE</formula>
    </cfRule>
  </conditionalFormatting>
  <conditionalFormatting sqref="I16:I18">
    <cfRule type="cellIs" dxfId="8629" priority="9675" operator="equal">
      <formula>FALSE</formula>
    </cfRule>
  </conditionalFormatting>
  <conditionalFormatting sqref="I16:I18">
    <cfRule type="cellIs" dxfId="8628" priority="9674" operator="equal">
      <formula>FALSE</formula>
    </cfRule>
  </conditionalFormatting>
  <conditionalFormatting sqref="I16:I18">
    <cfRule type="cellIs" dxfId="8627" priority="9673" operator="equal">
      <formula>FALSE</formula>
    </cfRule>
  </conditionalFormatting>
  <conditionalFormatting sqref="I16:I18">
    <cfRule type="cellIs" dxfId="8626" priority="9672" operator="equal">
      <formula>FALSE</formula>
    </cfRule>
  </conditionalFormatting>
  <conditionalFormatting sqref="I16:I18">
    <cfRule type="cellIs" dxfId="8625" priority="9671" operator="equal">
      <formula>FALSE</formula>
    </cfRule>
  </conditionalFormatting>
  <conditionalFormatting sqref="I16:I18">
    <cfRule type="cellIs" dxfId="8624" priority="9670" operator="equal">
      <formula>FALSE</formula>
    </cfRule>
  </conditionalFormatting>
  <conditionalFormatting sqref="I16:I18">
    <cfRule type="cellIs" dxfId="8623" priority="9669" operator="equal">
      <formula>FALSE</formula>
    </cfRule>
  </conditionalFormatting>
  <conditionalFormatting sqref="I16:I18">
    <cfRule type="cellIs" dxfId="8622" priority="9668" operator="equal">
      <formula>FALSE</formula>
    </cfRule>
  </conditionalFormatting>
  <conditionalFormatting sqref="I16:I18">
    <cfRule type="cellIs" dxfId="8621" priority="9667" operator="equal">
      <formula>FALSE</formula>
    </cfRule>
  </conditionalFormatting>
  <conditionalFormatting sqref="I16:I18">
    <cfRule type="cellIs" dxfId="8620" priority="9666" operator="equal">
      <formula>FALSE</formula>
    </cfRule>
  </conditionalFormatting>
  <conditionalFormatting sqref="I16:I18">
    <cfRule type="cellIs" dxfId="8619" priority="9665" operator="equal">
      <formula>FALSE</formula>
    </cfRule>
  </conditionalFormatting>
  <conditionalFormatting sqref="I16:I18">
    <cfRule type="cellIs" dxfId="8618" priority="9664" operator="equal">
      <formula>FALSE</formula>
    </cfRule>
  </conditionalFormatting>
  <conditionalFormatting sqref="I16:I18">
    <cfRule type="cellIs" dxfId="8617" priority="9663" operator="equal">
      <formula>FALSE</formula>
    </cfRule>
  </conditionalFormatting>
  <conditionalFormatting sqref="I16:I18">
    <cfRule type="cellIs" dxfId="8616" priority="9662" operator="equal">
      <formula>FALSE</formula>
    </cfRule>
  </conditionalFormatting>
  <conditionalFormatting sqref="I16:I18">
    <cfRule type="cellIs" dxfId="8615" priority="9661" operator="equal">
      <formula>FALSE</formula>
    </cfRule>
  </conditionalFormatting>
  <conditionalFormatting sqref="I16:I18">
    <cfRule type="cellIs" dxfId="8614" priority="9660" operator="equal">
      <formula>FALSE</formula>
    </cfRule>
  </conditionalFormatting>
  <conditionalFormatting sqref="I16:I18">
    <cfRule type="cellIs" dxfId="8613" priority="9659" operator="equal">
      <formula>FALSE</formula>
    </cfRule>
  </conditionalFormatting>
  <conditionalFormatting sqref="I16:I18">
    <cfRule type="cellIs" dxfId="8612" priority="9658" operator="equal">
      <formula>FALSE</formula>
    </cfRule>
  </conditionalFormatting>
  <conditionalFormatting sqref="I16:I18">
    <cfRule type="cellIs" dxfId="8611" priority="9657" operator="equal">
      <formula>FALSE</formula>
    </cfRule>
  </conditionalFormatting>
  <conditionalFormatting sqref="I16:I18">
    <cfRule type="cellIs" dxfId="8610" priority="9656" operator="equal">
      <formula>FALSE</formula>
    </cfRule>
  </conditionalFormatting>
  <conditionalFormatting sqref="I16:I18">
    <cfRule type="cellIs" dxfId="8609" priority="9655" operator="equal">
      <formula>FALSE</formula>
    </cfRule>
  </conditionalFormatting>
  <conditionalFormatting sqref="I16:I18">
    <cfRule type="cellIs" dxfId="8608" priority="9654" operator="equal">
      <formula>FALSE</formula>
    </cfRule>
  </conditionalFormatting>
  <conditionalFormatting sqref="I16:I18">
    <cfRule type="cellIs" dxfId="8607" priority="9653" operator="equal">
      <formula>FALSE</formula>
    </cfRule>
  </conditionalFormatting>
  <conditionalFormatting sqref="I16:I18">
    <cfRule type="cellIs" dxfId="8606" priority="9652" operator="equal">
      <formula>FALSE</formula>
    </cfRule>
  </conditionalFormatting>
  <conditionalFormatting sqref="I16:I18">
    <cfRule type="cellIs" dxfId="8605" priority="9651" operator="equal">
      <formula>FALSE</formula>
    </cfRule>
  </conditionalFormatting>
  <conditionalFormatting sqref="I16:I18">
    <cfRule type="cellIs" dxfId="8604" priority="9650" operator="equal">
      <formula>FALSE</formula>
    </cfRule>
  </conditionalFormatting>
  <conditionalFormatting sqref="I16:I18">
    <cfRule type="cellIs" dxfId="8603" priority="9649" operator="equal">
      <formula>FALSE</formula>
    </cfRule>
  </conditionalFormatting>
  <conditionalFormatting sqref="I16:I18">
    <cfRule type="cellIs" dxfId="8602" priority="9648" operator="equal">
      <formula>FALSE</formula>
    </cfRule>
  </conditionalFormatting>
  <conditionalFormatting sqref="I16:I18">
    <cfRule type="cellIs" dxfId="8601" priority="9647" operator="equal">
      <formula>FALSE</formula>
    </cfRule>
  </conditionalFormatting>
  <conditionalFormatting sqref="I16:I18">
    <cfRule type="cellIs" dxfId="8600" priority="9646" operator="equal">
      <formula>FALSE</formula>
    </cfRule>
  </conditionalFormatting>
  <conditionalFormatting sqref="I16:I18">
    <cfRule type="cellIs" dxfId="8599" priority="9645" operator="equal">
      <formula>FALSE</formula>
    </cfRule>
  </conditionalFormatting>
  <conditionalFormatting sqref="I16:I18">
    <cfRule type="cellIs" dxfId="8598" priority="9644" operator="equal">
      <formula>FALSE</formula>
    </cfRule>
  </conditionalFormatting>
  <conditionalFormatting sqref="I16:I18">
    <cfRule type="cellIs" dxfId="8597" priority="9643" operator="equal">
      <formula>FALSE</formula>
    </cfRule>
  </conditionalFormatting>
  <conditionalFormatting sqref="I16:I18">
    <cfRule type="cellIs" dxfId="8596" priority="9642" operator="equal">
      <formula>FALSE</formula>
    </cfRule>
  </conditionalFormatting>
  <conditionalFormatting sqref="I16:I18">
    <cfRule type="cellIs" dxfId="8595" priority="9641" operator="equal">
      <formula>FALSE</formula>
    </cfRule>
  </conditionalFormatting>
  <conditionalFormatting sqref="I16:I18">
    <cfRule type="cellIs" dxfId="8594" priority="9640" operator="equal">
      <formula>FALSE</formula>
    </cfRule>
  </conditionalFormatting>
  <conditionalFormatting sqref="I16:I18">
    <cfRule type="cellIs" dxfId="8593" priority="9639" operator="equal">
      <formula>FALSE</formula>
    </cfRule>
  </conditionalFormatting>
  <conditionalFormatting sqref="I16:I18">
    <cfRule type="cellIs" dxfId="8592" priority="9638" operator="equal">
      <formula>FALSE</formula>
    </cfRule>
  </conditionalFormatting>
  <conditionalFormatting sqref="I16:I18">
    <cfRule type="cellIs" dxfId="8591" priority="9637" operator="equal">
      <formula>FALSE</formula>
    </cfRule>
  </conditionalFormatting>
  <conditionalFormatting sqref="I16:I18">
    <cfRule type="cellIs" dxfId="8590" priority="9636" operator="equal">
      <formula>FALSE</formula>
    </cfRule>
  </conditionalFormatting>
  <conditionalFormatting sqref="I16:I18">
    <cfRule type="cellIs" dxfId="8589" priority="9635" operator="equal">
      <formula>FALSE</formula>
    </cfRule>
  </conditionalFormatting>
  <conditionalFormatting sqref="I16:I18">
    <cfRule type="cellIs" dxfId="8588" priority="9634" operator="equal">
      <formula>FALSE</formula>
    </cfRule>
  </conditionalFormatting>
  <conditionalFormatting sqref="I16:I18">
    <cfRule type="cellIs" dxfId="8587" priority="9633" operator="equal">
      <formula>FALSE</formula>
    </cfRule>
  </conditionalFormatting>
  <conditionalFormatting sqref="I16:I18">
    <cfRule type="cellIs" dxfId="8586" priority="9632" operator="equal">
      <formula>FALSE</formula>
    </cfRule>
  </conditionalFormatting>
  <conditionalFormatting sqref="I16:I18">
    <cfRule type="cellIs" dxfId="8585" priority="9631" operator="equal">
      <formula>FALSE</formula>
    </cfRule>
  </conditionalFormatting>
  <conditionalFormatting sqref="I16:I18">
    <cfRule type="cellIs" dxfId="8584" priority="9630" operator="equal">
      <formula>FALSE</formula>
    </cfRule>
  </conditionalFormatting>
  <conditionalFormatting sqref="I16:I18">
    <cfRule type="cellIs" dxfId="8583" priority="9629" operator="equal">
      <formula>FALSE</formula>
    </cfRule>
  </conditionalFormatting>
  <conditionalFormatting sqref="I16:I18">
    <cfRule type="cellIs" dxfId="8582" priority="9628" operator="equal">
      <formula>FALSE</formula>
    </cfRule>
  </conditionalFormatting>
  <conditionalFormatting sqref="I16:I18">
    <cfRule type="cellIs" dxfId="8581" priority="9627" operator="equal">
      <formula>FALSE</formula>
    </cfRule>
  </conditionalFormatting>
  <conditionalFormatting sqref="I16:I18">
    <cfRule type="cellIs" dxfId="8580" priority="9626" operator="equal">
      <formula>FALSE</formula>
    </cfRule>
  </conditionalFormatting>
  <conditionalFormatting sqref="I16:I18">
    <cfRule type="cellIs" dxfId="8579" priority="9625" operator="equal">
      <formula>FALSE</formula>
    </cfRule>
  </conditionalFormatting>
  <conditionalFormatting sqref="I16:I18">
    <cfRule type="cellIs" dxfId="8578" priority="9624" operator="equal">
      <formula>FALSE</formula>
    </cfRule>
  </conditionalFormatting>
  <conditionalFormatting sqref="I16:I18">
    <cfRule type="cellIs" dxfId="8577" priority="9623" operator="equal">
      <formula>FALSE</formula>
    </cfRule>
  </conditionalFormatting>
  <conditionalFormatting sqref="I16:I18">
    <cfRule type="cellIs" dxfId="8576" priority="9622" operator="equal">
      <formula>FALSE</formula>
    </cfRule>
  </conditionalFormatting>
  <conditionalFormatting sqref="I16:I18">
    <cfRule type="cellIs" dxfId="8575" priority="9621" operator="equal">
      <formula>FALSE</formula>
    </cfRule>
  </conditionalFormatting>
  <conditionalFormatting sqref="I16:I18">
    <cfRule type="cellIs" dxfId="8574" priority="9620" operator="equal">
      <formula>FALSE</formula>
    </cfRule>
  </conditionalFormatting>
  <conditionalFormatting sqref="I16:I18">
    <cfRule type="cellIs" dxfId="8573" priority="9619" operator="equal">
      <formula>FALSE</formula>
    </cfRule>
  </conditionalFormatting>
  <conditionalFormatting sqref="I16:I18">
    <cfRule type="cellIs" dxfId="8572" priority="9618" operator="equal">
      <formula>FALSE</formula>
    </cfRule>
  </conditionalFormatting>
  <conditionalFormatting sqref="I16:I18">
    <cfRule type="cellIs" dxfId="8571" priority="9617" operator="equal">
      <formula>FALSE</formula>
    </cfRule>
  </conditionalFormatting>
  <conditionalFormatting sqref="I16:I18">
    <cfRule type="cellIs" dxfId="8570" priority="9616" operator="equal">
      <formula>FALSE</formula>
    </cfRule>
  </conditionalFormatting>
  <conditionalFormatting sqref="I16:I18">
    <cfRule type="cellIs" dxfId="8569" priority="9615" operator="equal">
      <formula>FALSE</formula>
    </cfRule>
  </conditionalFormatting>
  <conditionalFormatting sqref="I16:I18">
    <cfRule type="cellIs" dxfId="8568" priority="9614" operator="equal">
      <formula>FALSE</formula>
    </cfRule>
  </conditionalFormatting>
  <conditionalFormatting sqref="I16:I18">
    <cfRule type="cellIs" dxfId="8567" priority="9613" operator="equal">
      <formula>FALSE</formula>
    </cfRule>
  </conditionalFormatting>
  <conditionalFormatting sqref="I16:I18">
    <cfRule type="cellIs" dxfId="8566" priority="9612" operator="equal">
      <formula>FALSE</formula>
    </cfRule>
  </conditionalFormatting>
  <conditionalFormatting sqref="I16:I18">
    <cfRule type="cellIs" dxfId="8565" priority="9611" operator="equal">
      <formula>FALSE</formula>
    </cfRule>
  </conditionalFormatting>
  <conditionalFormatting sqref="I16:I18">
    <cfRule type="cellIs" dxfId="8564" priority="9610" operator="equal">
      <formula>FALSE</formula>
    </cfRule>
  </conditionalFormatting>
  <conditionalFormatting sqref="I16:I18">
    <cfRule type="cellIs" dxfId="8563" priority="9609" operator="equal">
      <formula>FALSE</formula>
    </cfRule>
  </conditionalFormatting>
  <conditionalFormatting sqref="I16:I18">
    <cfRule type="cellIs" dxfId="8562" priority="9608" operator="equal">
      <formula>FALSE</formula>
    </cfRule>
  </conditionalFormatting>
  <conditionalFormatting sqref="I16:I18">
    <cfRule type="cellIs" dxfId="8561" priority="9607" operator="equal">
      <formula>FALSE</formula>
    </cfRule>
  </conditionalFormatting>
  <conditionalFormatting sqref="I16:I18">
    <cfRule type="cellIs" dxfId="8560" priority="9606" operator="equal">
      <formula>FALSE</formula>
    </cfRule>
  </conditionalFormatting>
  <conditionalFormatting sqref="I16:I18">
    <cfRule type="cellIs" dxfId="8559" priority="9605" operator="equal">
      <formula>FALSE</formula>
    </cfRule>
  </conditionalFormatting>
  <conditionalFormatting sqref="I16:I18">
    <cfRule type="cellIs" dxfId="8558" priority="9604" operator="equal">
      <formula>FALSE</formula>
    </cfRule>
  </conditionalFormatting>
  <conditionalFormatting sqref="I16:I18">
    <cfRule type="cellIs" dxfId="8557" priority="9603" operator="equal">
      <formula>FALSE</formula>
    </cfRule>
  </conditionalFormatting>
  <conditionalFormatting sqref="I16:I18">
    <cfRule type="cellIs" dxfId="8556" priority="9602" operator="equal">
      <formula>FALSE</formula>
    </cfRule>
  </conditionalFormatting>
  <conditionalFormatting sqref="I16:I18">
    <cfRule type="cellIs" dxfId="8555" priority="9601" operator="equal">
      <formula>FALSE</formula>
    </cfRule>
  </conditionalFormatting>
  <conditionalFormatting sqref="I16:I18">
    <cfRule type="cellIs" dxfId="8554" priority="9600" operator="equal">
      <formula>FALSE</formula>
    </cfRule>
  </conditionalFormatting>
  <conditionalFormatting sqref="I16:I18">
    <cfRule type="cellIs" dxfId="8553" priority="9599" operator="equal">
      <formula>FALSE</formula>
    </cfRule>
  </conditionalFormatting>
  <conditionalFormatting sqref="I16:I18">
    <cfRule type="cellIs" dxfId="8552" priority="9598" operator="equal">
      <formula>FALSE</formula>
    </cfRule>
  </conditionalFormatting>
  <conditionalFormatting sqref="I16:I18">
    <cfRule type="cellIs" dxfId="8551" priority="9597" operator="equal">
      <formula>FALSE</formula>
    </cfRule>
  </conditionalFormatting>
  <conditionalFormatting sqref="I16:I18">
    <cfRule type="cellIs" dxfId="8550" priority="9596" operator="equal">
      <formula>FALSE</formula>
    </cfRule>
  </conditionalFormatting>
  <conditionalFormatting sqref="I16:I18">
    <cfRule type="cellIs" dxfId="8549" priority="9595" operator="equal">
      <formula>FALSE</formula>
    </cfRule>
  </conditionalFormatting>
  <conditionalFormatting sqref="I16:I18">
    <cfRule type="cellIs" dxfId="8548" priority="9594" operator="equal">
      <formula>FALSE</formula>
    </cfRule>
  </conditionalFormatting>
  <conditionalFormatting sqref="I16:I18">
    <cfRule type="cellIs" dxfId="8547" priority="9593" operator="equal">
      <formula>FALSE</formula>
    </cfRule>
  </conditionalFormatting>
  <conditionalFormatting sqref="I16:I18">
    <cfRule type="cellIs" dxfId="8546" priority="9592" operator="equal">
      <formula>FALSE</formula>
    </cfRule>
  </conditionalFormatting>
  <conditionalFormatting sqref="I16:I18">
    <cfRule type="cellIs" dxfId="8545" priority="9591" operator="equal">
      <formula>FALSE</formula>
    </cfRule>
  </conditionalFormatting>
  <conditionalFormatting sqref="I16:I18">
    <cfRule type="cellIs" dxfId="8544" priority="9590" operator="equal">
      <formula>FALSE</formula>
    </cfRule>
  </conditionalFormatting>
  <conditionalFormatting sqref="I16:I18">
    <cfRule type="cellIs" dxfId="8543" priority="9589" operator="equal">
      <formula>FALSE</formula>
    </cfRule>
  </conditionalFormatting>
  <conditionalFormatting sqref="I16:I18">
    <cfRule type="cellIs" dxfId="8542" priority="9588" operator="equal">
      <formula>FALSE</formula>
    </cfRule>
  </conditionalFormatting>
  <conditionalFormatting sqref="I16:I18">
    <cfRule type="cellIs" dxfId="8541" priority="9587" operator="equal">
      <formula>FALSE</formula>
    </cfRule>
  </conditionalFormatting>
  <conditionalFormatting sqref="I16:I18">
    <cfRule type="cellIs" dxfId="8540" priority="9586" operator="equal">
      <formula>FALSE</formula>
    </cfRule>
  </conditionalFormatting>
  <conditionalFormatting sqref="I16:I18">
    <cfRule type="cellIs" dxfId="8539" priority="9585" operator="equal">
      <formula>FALSE</formula>
    </cfRule>
  </conditionalFormatting>
  <conditionalFormatting sqref="I16:I18">
    <cfRule type="cellIs" dxfId="8538" priority="9584" operator="equal">
      <formula>FALSE</formula>
    </cfRule>
  </conditionalFormatting>
  <conditionalFormatting sqref="I16:I18">
    <cfRule type="cellIs" dxfId="8537" priority="9583" operator="equal">
      <formula>FALSE</formula>
    </cfRule>
  </conditionalFormatting>
  <conditionalFormatting sqref="I16:I18">
    <cfRule type="cellIs" dxfId="8536" priority="9582" operator="equal">
      <formula>FALSE</formula>
    </cfRule>
  </conditionalFormatting>
  <conditionalFormatting sqref="I16:I18">
    <cfRule type="cellIs" dxfId="8535" priority="9581" operator="equal">
      <formula>FALSE</formula>
    </cfRule>
  </conditionalFormatting>
  <conditionalFormatting sqref="I16:I18">
    <cfRule type="cellIs" dxfId="8534" priority="9580" operator="equal">
      <formula>FALSE</formula>
    </cfRule>
  </conditionalFormatting>
  <conditionalFormatting sqref="I16:I18">
    <cfRule type="cellIs" dxfId="8533" priority="9579" operator="equal">
      <formula>FALSE</formula>
    </cfRule>
  </conditionalFormatting>
  <conditionalFormatting sqref="I16:I18">
    <cfRule type="cellIs" dxfId="8532" priority="9578" operator="equal">
      <formula>FALSE</formula>
    </cfRule>
  </conditionalFormatting>
  <conditionalFormatting sqref="I16:I18">
    <cfRule type="cellIs" dxfId="8531" priority="9577" operator="equal">
      <formula>FALSE</formula>
    </cfRule>
  </conditionalFormatting>
  <conditionalFormatting sqref="I16:I18">
    <cfRule type="cellIs" dxfId="8530" priority="9576" operator="equal">
      <formula>FALSE</formula>
    </cfRule>
  </conditionalFormatting>
  <conditionalFormatting sqref="I16:I18">
    <cfRule type="cellIs" dxfId="8529" priority="9575" operator="equal">
      <formula>FALSE</formula>
    </cfRule>
  </conditionalFormatting>
  <conditionalFormatting sqref="I16:I18">
    <cfRule type="cellIs" dxfId="8528" priority="9574" operator="equal">
      <formula>FALSE</formula>
    </cfRule>
  </conditionalFormatting>
  <conditionalFormatting sqref="I16:I18">
    <cfRule type="cellIs" dxfId="8527" priority="9573" operator="equal">
      <formula>FALSE</formula>
    </cfRule>
  </conditionalFormatting>
  <conditionalFormatting sqref="I16:I18">
    <cfRule type="cellIs" dxfId="8526" priority="9572" operator="equal">
      <formula>FALSE</formula>
    </cfRule>
  </conditionalFormatting>
  <conditionalFormatting sqref="I16:I18">
    <cfRule type="cellIs" dxfId="8525" priority="9571" operator="equal">
      <formula>FALSE</formula>
    </cfRule>
  </conditionalFormatting>
  <conditionalFormatting sqref="I16:I18">
    <cfRule type="cellIs" dxfId="8524" priority="9570" operator="equal">
      <formula>FALSE</formula>
    </cfRule>
  </conditionalFormatting>
  <conditionalFormatting sqref="I16:I18">
    <cfRule type="cellIs" dxfId="8523" priority="9569" operator="equal">
      <formula>FALSE</formula>
    </cfRule>
  </conditionalFormatting>
  <conditionalFormatting sqref="I16:I18">
    <cfRule type="cellIs" dxfId="8522" priority="9568" operator="equal">
      <formula>FALSE</formula>
    </cfRule>
  </conditionalFormatting>
  <conditionalFormatting sqref="I16:I18">
    <cfRule type="cellIs" dxfId="8521" priority="9567" operator="equal">
      <formula>FALSE</formula>
    </cfRule>
  </conditionalFormatting>
  <conditionalFormatting sqref="I16:I18">
    <cfRule type="cellIs" dxfId="8520" priority="9566" operator="equal">
      <formula>FALSE</formula>
    </cfRule>
  </conditionalFormatting>
  <conditionalFormatting sqref="I16:I18">
    <cfRule type="cellIs" dxfId="8519" priority="9565" operator="equal">
      <formula>FALSE</formula>
    </cfRule>
  </conditionalFormatting>
  <conditionalFormatting sqref="I16:I18">
    <cfRule type="cellIs" dxfId="8518" priority="9564" operator="equal">
      <formula>FALSE</formula>
    </cfRule>
  </conditionalFormatting>
  <conditionalFormatting sqref="I16:I18">
    <cfRule type="cellIs" dxfId="8517" priority="9563" operator="equal">
      <formula>FALSE</formula>
    </cfRule>
  </conditionalFormatting>
  <conditionalFormatting sqref="I16:I18">
    <cfRule type="cellIs" dxfId="8516" priority="9562" operator="equal">
      <formula>FALSE</formula>
    </cfRule>
  </conditionalFormatting>
  <conditionalFormatting sqref="I16:I18">
    <cfRule type="cellIs" dxfId="8515" priority="9561" operator="equal">
      <formula>FALSE</formula>
    </cfRule>
  </conditionalFormatting>
  <conditionalFormatting sqref="I16:I18">
    <cfRule type="cellIs" dxfId="8514" priority="9560" operator="equal">
      <formula>FALSE</formula>
    </cfRule>
  </conditionalFormatting>
  <conditionalFormatting sqref="I16:I18">
    <cfRule type="cellIs" dxfId="8513" priority="9559" operator="equal">
      <formula>FALSE</formula>
    </cfRule>
  </conditionalFormatting>
  <conditionalFormatting sqref="I16:I18">
    <cfRule type="cellIs" dxfId="8512" priority="9558" operator="equal">
      <formula>FALSE</formula>
    </cfRule>
  </conditionalFormatting>
  <conditionalFormatting sqref="I16:I18">
    <cfRule type="cellIs" dxfId="8511" priority="9557" operator="equal">
      <formula>FALSE</formula>
    </cfRule>
  </conditionalFormatting>
  <conditionalFormatting sqref="I16:I18">
    <cfRule type="cellIs" dxfId="8510" priority="9556" operator="equal">
      <formula>FALSE</formula>
    </cfRule>
  </conditionalFormatting>
  <conditionalFormatting sqref="I16:I18">
    <cfRule type="cellIs" dxfId="8509" priority="9555" operator="equal">
      <formula>FALSE</formula>
    </cfRule>
  </conditionalFormatting>
  <conditionalFormatting sqref="I16:I18">
    <cfRule type="cellIs" dxfId="8508" priority="9554" operator="equal">
      <formula>FALSE</formula>
    </cfRule>
  </conditionalFormatting>
  <conditionalFormatting sqref="I16:I18">
    <cfRule type="cellIs" dxfId="8507" priority="9553" operator="equal">
      <formula>FALSE</formula>
    </cfRule>
  </conditionalFormatting>
  <conditionalFormatting sqref="I16:I18">
    <cfRule type="cellIs" dxfId="8506" priority="9552" operator="equal">
      <formula>FALSE</formula>
    </cfRule>
  </conditionalFormatting>
  <conditionalFormatting sqref="I16:I18">
    <cfRule type="cellIs" dxfId="8505" priority="9551" operator="equal">
      <formula>FALSE</formula>
    </cfRule>
  </conditionalFormatting>
  <conditionalFormatting sqref="I16:I18">
    <cfRule type="cellIs" dxfId="8504" priority="9550" operator="equal">
      <formula>FALSE</formula>
    </cfRule>
  </conditionalFormatting>
  <conditionalFormatting sqref="I16:I18">
    <cfRule type="cellIs" dxfId="8503" priority="9549" operator="equal">
      <formula>FALSE</formula>
    </cfRule>
  </conditionalFormatting>
  <conditionalFormatting sqref="I16:I18">
    <cfRule type="cellIs" dxfId="8502" priority="9548" operator="equal">
      <formula>FALSE</formula>
    </cfRule>
  </conditionalFormatting>
  <conditionalFormatting sqref="I16:I18">
    <cfRule type="cellIs" dxfId="8501" priority="9547" operator="equal">
      <formula>FALSE</formula>
    </cfRule>
  </conditionalFormatting>
  <conditionalFormatting sqref="I16:I18">
    <cfRule type="cellIs" dxfId="8500" priority="9546" operator="equal">
      <formula>FALSE</formula>
    </cfRule>
  </conditionalFormatting>
  <conditionalFormatting sqref="I16:I18">
    <cfRule type="cellIs" dxfId="8499" priority="9545" operator="equal">
      <formula>FALSE</formula>
    </cfRule>
  </conditionalFormatting>
  <conditionalFormatting sqref="I16:I18">
    <cfRule type="cellIs" dxfId="8498" priority="9544" operator="equal">
      <formula>FALSE</formula>
    </cfRule>
  </conditionalFormatting>
  <conditionalFormatting sqref="I16:I18">
    <cfRule type="cellIs" dxfId="8497" priority="9543" operator="equal">
      <formula>FALSE</formula>
    </cfRule>
  </conditionalFormatting>
  <conditionalFormatting sqref="I16:I18">
    <cfRule type="cellIs" dxfId="8496" priority="9542" operator="equal">
      <formula>FALSE</formula>
    </cfRule>
  </conditionalFormatting>
  <conditionalFormatting sqref="I16:I18">
    <cfRule type="cellIs" dxfId="8495" priority="9541" operator="equal">
      <formula>FALSE</formula>
    </cfRule>
  </conditionalFormatting>
  <conditionalFormatting sqref="I16:I18">
    <cfRule type="cellIs" dxfId="8494" priority="9540" operator="equal">
      <formula>FALSE</formula>
    </cfRule>
  </conditionalFormatting>
  <conditionalFormatting sqref="I16:I18">
    <cfRule type="cellIs" dxfId="8493" priority="9539" operator="equal">
      <formula>FALSE</formula>
    </cfRule>
  </conditionalFormatting>
  <conditionalFormatting sqref="I16:I18">
    <cfRule type="cellIs" dxfId="8492" priority="9538" operator="equal">
      <formula>FALSE</formula>
    </cfRule>
  </conditionalFormatting>
  <conditionalFormatting sqref="I16:I18">
    <cfRule type="cellIs" dxfId="8491" priority="9537" operator="equal">
      <formula>FALSE</formula>
    </cfRule>
  </conditionalFormatting>
  <conditionalFormatting sqref="I16:I18">
    <cfRule type="cellIs" dxfId="8490" priority="9536" operator="equal">
      <formula>FALSE</formula>
    </cfRule>
  </conditionalFormatting>
  <conditionalFormatting sqref="I16:I18">
    <cfRule type="cellIs" dxfId="8489" priority="9535" operator="equal">
      <formula>FALSE</formula>
    </cfRule>
  </conditionalFormatting>
  <conditionalFormatting sqref="I16:I18">
    <cfRule type="cellIs" dxfId="8488" priority="9534" operator="equal">
      <formula>FALSE</formula>
    </cfRule>
  </conditionalFormatting>
  <conditionalFormatting sqref="I16:I18">
    <cfRule type="cellIs" dxfId="8487" priority="9533" operator="equal">
      <formula>FALSE</formula>
    </cfRule>
  </conditionalFormatting>
  <conditionalFormatting sqref="I16:I18">
    <cfRule type="cellIs" dxfId="8486" priority="9532" operator="equal">
      <formula>FALSE</formula>
    </cfRule>
  </conditionalFormatting>
  <conditionalFormatting sqref="I16:I18">
    <cfRule type="cellIs" dxfId="8485" priority="9531" operator="equal">
      <formula>FALSE</formula>
    </cfRule>
  </conditionalFormatting>
  <conditionalFormatting sqref="I16:I18">
    <cfRule type="cellIs" dxfId="8484" priority="9530" operator="equal">
      <formula>FALSE</formula>
    </cfRule>
  </conditionalFormatting>
  <conditionalFormatting sqref="I16:I18">
    <cfRule type="cellIs" dxfId="8483" priority="9529" operator="equal">
      <formula>FALSE</formula>
    </cfRule>
  </conditionalFormatting>
  <conditionalFormatting sqref="I16:I18">
    <cfRule type="cellIs" dxfId="8482" priority="9528" operator="equal">
      <formula>FALSE</formula>
    </cfRule>
  </conditionalFormatting>
  <conditionalFormatting sqref="I16:I18">
    <cfRule type="cellIs" dxfId="8481" priority="9527" operator="equal">
      <formula>FALSE</formula>
    </cfRule>
  </conditionalFormatting>
  <conditionalFormatting sqref="I16:I18">
    <cfRule type="cellIs" dxfId="8480" priority="9526" operator="equal">
      <formula>FALSE</formula>
    </cfRule>
  </conditionalFormatting>
  <conditionalFormatting sqref="I16:I18">
    <cfRule type="cellIs" dxfId="8479" priority="9525" operator="equal">
      <formula>FALSE</formula>
    </cfRule>
  </conditionalFormatting>
  <conditionalFormatting sqref="I16:I18">
    <cfRule type="cellIs" dxfId="8478" priority="9524" operator="equal">
      <formula>FALSE</formula>
    </cfRule>
  </conditionalFormatting>
  <conditionalFormatting sqref="I16:I18">
    <cfRule type="cellIs" dxfId="8477" priority="9523" operator="equal">
      <formula>FALSE</formula>
    </cfRule>
  </conditionalFormatting>
  <conditionalFormatting sqref="I16:I18">
    <cfRule type="cellIs" dxfId="8476" priority="9522" operator="equal">
      <formula>FALSE</formula>
    </cfRule>
  </conditionalFormatting>
  <conditionalFormatting sqref="I16:I18">
    <cfRule type="cellIs" dxfId="8475" priority="9521" operator="equal">
      <formula>FALSE</formula>
    </cfRule>
  </conditionalFormatting>
  <conditionalFormatting sqref="I16:I18">
    <cfRule type="cellIs" dxfId="8474" priority="9520" operator="equal">
      <formula>FALSE</formula>
    </cfRule>
  </conditionalFormatting>
  <conditionalFormatting sqref="I16:I18">
    <cfRule type="cellIs" dxfId="8473" priority="9519" operator="equal">
      <formula>FALSE</formula>
    </cfRule>
  </conditionalFormatting>
  <conditionalFormatting sqref="I16:I18">
    <cfRule type="cellIs" dxfId="8472" priority="9518" operator="equal">
      <formula>FALSE</formula>
    </cfRule>
  </conditionalFormatting>
  <conditionalFormatting sqref="I16:I18">
    <cfRule type="cellIs" dxfId="8471" priority="9517" operator="equal">
      <formula>FALSE</formula>
    </cfRule>
  </conditionalFormatting>
  <conditionalFormatting sqref="I16:I18">
    <cfRule type="cellIs" dxfId="8470" priority="9516" operator="equal">
      <formula>FALSE</formula>
    </cfRule>
  </conditionalFormatting>
  <conditionalFormatting sqref="I16:I18">
    <cfRule type="cellIs" dxfId="8469" priority="9515" operator="equal">
      <formula>FALSE</formula>
    </cfRule>
  </conditionalFormatting>
  <conditionalFormatting sqref="I16:I18">
    <cfRule type="cellIs" dxfId="8468" priority="9514" operator="equal">
      <formula>FALSE</formula>
    </cfRule>
  </conditionalFormatting>
  <conditionalFormatting sqref="I16:I18">
    <cfRule type="cellIs" dxfId="8467" priority="9513" operator="equal">
      <formula>FALSE</formula>
    </cfRule>
  </conditionalFormatting>
  <conditionalFormatting sqref="I16:I18">
    <cfRule type="cellIs" dxfId="8466" priority="9512" operator="equal">
      <formula>FALSE</formula>
    </cfRule>
  </conditionalFormatting>
  <conditionalFormatting sqref="I16:I18">
    <cfRule type="cellIs" dxfId="8465" priority="9511" operator="equal">
      <formula>FALSE</formula>
    </cfRule>
  </conditionalFormatting>
  <conditionalFormatting sqref="I16:I18">
    <cfRule type="cellIs" dxfId="8464" priority="9510" operator="equal">
      <formula>FALSE</formula>
    </cfRule>
  </conditionalFormatting>
  <conditionalFormatting sqref="I16:I18">
    <cfRule type="cellIs" dxfId="8463" priority="9509" operator="equal">
      <formula>FALSE</formula>
    </cfRule>
  </conditionalFormatting>
  <conditionalFormatting sqref="I16:I18">
    <cfRule type="cellIs" dxfId="8462" priority="9508" operator="equal">
      <formula>FALSE</formula>
    </cfRule>
  </conditionalFormatting>
  <conditionalFormatting sqref="I16:I18">
    <cfRule type="cellIs" dxfId="8461" priority="9507" operator="equal">
      <formula>FALSE</formula>
    </cfRule>
  </conditionalFormatting>
  <conditionalFormatting sqref="I16:I18">
    <cfRule type="cellIs" dxfId="8460" priority="9506" operator="equal">
      <formula>FALSE</formula>
    </cfRule>
  </conditionalFormatting>
  <conditionalFormatting sqref="I16:I18">
    <cfRule type="cellIs" dxfId="8459" priority="9505" operator="equal">
      <formula>FALSE</formula>
    </cfRule>
  </conditionalFormatting>
  <conditionalFormatting sqref="I16:I18">
    <cfRule type="cellIs" dxfId="8458" priority="9504" operator="equal">
      <formula>FALSE</formula>
    </cfRule>
  </conditionalFormatting>
  <conditionalFormatting sqref="I16:I18">
    <cfRule type="cellIs" dxfId="8457" priority="9503" operator="equal">
      <formula>FALSE</formula>
    </cfRule>
  </conditionalFormatting>
  <conditionalFormatting sqref="I16:I18">
    <cfRule type="cellIs" dxfId="8456" priority="9502" operator="equal">
      <formula>FALSE</formula>
    </cfRule>
  </conditionalFormatting>
  <conditionalFormatting sqref="I16:I18">
    <cfRule type="cellIs" dxfId="8455" priority="9501" operator="equal">
      <formula>FALSE</formula>
    </cfRule>
  </conditionalFormatting>
  <conditionalFormatting sqref="I16:I18">
    <cfRule type="cellIs" dxfId="8454" priority="9500" operator="equal">
      <formula>FALSE</formula>
    </cfRule>
  </conditionalFormatting>
  <conditionalFormatting sqref="I16:I18">
    <cfRule type="cellIs" dxfId="8453" priority="9499" operator="equal">
      <formula>FALSE</formula>
    </cfRule>
  </conditionalFormatting>
  <conditionalFormatting sqref="I16:I18">
    <cfRule type="cellIs" dxfId="8452" priority="9498" operator="equal">
      <formula>FALSE</formula>
    </cfRule>
  </conditionalFormatting>
  <conditionalFormatting sqref="I16:I18">
    <cfRule type="cellIs" dxfId="8451" priority="9497" operator="equal">
      <formula>FALSE</formula>
    </cfRule>
  </conditionalFormatting>
  <conditionalFormatting sqref="I16:I18">
    <cfRule type="cellIs" dxfId="8450" priority="9496" operator="equal">
      <formula>FALSE</formula>
    </cfRule>
  </conditionalFormatting>
  <conditionalFormatting sqref="I16:I18">
    <cfRule type="cellIs" dxfId="8449" priority="9495" operator="equal">
      <formula>FALSE</formula>
    </cfRule>
  </conditionalFormatting>
  <conditionalFormatting sqref="I16:I18">
    <cfRule type="cellIs" dxfId="8448" priority="9494" operator="equal">
      <formula>FALSE</formula>
    </cfRule>
  </conditionalFormatting>
  <conditionalFormatting sqref="I16:I18">
    <cfRule type="cellIs" dxfId="8447" priority="9493" operator="equal">
      <formula>FALSE</formula>
    </cfRule>
  </conditionalFormatting>
  <conditionalFormatting sqref="I16:I18">
    <cfRule type="cellIs" dxfId="8446" priority="9492" operator="equal">
      <formula>FALSE</formula>
    </cfRule>
  </conditionalFormatting>
  <conditionalFormatting sqref="I16:I18">
    <cfRule type="cellIs" dxfId="8445" priority="9491" operator="equal">
      <formula>FALSE</formula>
    </cfRule>
  </conditionalFormatting>
  <conditionalFormatting sqref="I16:I18">
    <cfRule type="cellIs" dxfId="8444" priority="9490" operator="equal">
      <formula>FALSE</formula>
    </cfRule>
  </conditionalFormatting>
  <conditionalFormatting sqref="I16:I18">
    <cfRule type="cellIs" dxfId="8443" priority="9489" operator="equal">
      <formula>FALSE</formula>
    </cfRule>
  </conditionalFormatting>
  <conditionalFormatting sqref="I16:I18">
    <cfRule type="cellIs" dxfId="8442" priority="9488" operator="equal">
      <formula>FALSE</formula>
    </cfRule>
  </conditionalFormatting>
  <conditionalFormatting sqref="I16:I18">
    <cfRule type="cellIs" dxfId="8441" priority="9487" operator="equal">
      <formula>FALSE</formula>
    </cfRule>
  </conditionalFormatting>
  <conditionalFormatting sqref="I16:I18">
    <cfRule type="cellIs" dxfId="8440" priority="9486" operator="equal">
      <formula>FALSE</formula>
    </cfRule>
  </conditionalFormatting>
  <conditionalFormatting sqref="I16:I18">
    <cfRule type="cellIs" dxfId="8439" priority="9485" operator="equal">
      <formula>FALSE</formula>
    </cfRule>
  </conditionalFormatting>
  <conditionalFormatting sqref="I16:I18">
    <cfRule type="cellIs" dxfId="8438" priority="9484" operator="equal">
      <formula>FALSE</formula>
    </cfRule>
  </conditionalFormatting>
  <conditionalFormatting sqref="I16:I18">
    <cfRule type="cellIs" dxfId="8437" priority="9483" operator="equal">
      <formula>FALSE</formula>
    </cfRule>
  </conditionalFormatting>
  <conditionalFormatting sqref="I16:I18">
    <cfRule type="cellIs" dxfId="8436" priority="9482" operator="equal">
      <formula>FALSE</formula>
    </cfRule>
  </conditionalFormatting>
  <conditionalFormatting sqref="I16:I18">
    <cfRule type="cellIs" dxfId="8435" priority="9481" operator="equal">
      <formula>FALSE</formula>
    </cfRule>
  </conditionalFormatting>
  <conditionalFormatting sqref="I16:I18">
    <cfRule type="cellIs" dxfId="8434" priority="9480" operator="equal">
      <formula>FALSE</formula>
    </cfRule>
  </conditionalFormatting>
  <conditionalFormatting sqref="I16:I18">
    <cfRule type="cellIs" dxfId="8433" priority="9479" operator="equal">
      <formula>FALSE</formula>
    </cfRule>
  </conditionalFormatting>
  <conditionalFormatting sqref="I16:I18">
    <cfRule type="cellIs" dxfId="8432" priority="9478" operator="equal">
      <formula>FALSE</formula>
    </cfRule>
  </conditionalFormatting>
  <conditionalFormatting sqref="I16:I18">
    <cfRule type="cellIs" dxfId="8431" priority="9477" operator="equal">
      <formula>FALSE</formula>
    </cfRule>
  </conditionalFormatting>
  <conditionalFormatting sqref="I16:I18">
    <cfRule type="cellIs" dxfId="8430" priority="9476" operator="equal">
      <formula>FALSE</formula>
    </cfRule>
  </conditionalFormatting>
  <conditionalFormatting sqref="I16:I18">
    <cfRule type="cellIs" dxfId="8429" priority="9475" operator="equal">
      <formula>FALSE</formula>
    </cfRule>
  </conditionalFormatting>
  <conditionalFormatting sqref="I16:I18">
    <cfRule type="cellIs" dxfId="8428" priority="9474" operator="equal">
      <formula>FALSE</formula>
    </cfRule>
  </conditionalFormatting>
  <conditionalFormatting sqref="I16:I18">
    <cfRule type="cellIs" dxfId="8427" priority="9473" operator="equal">
      <formula>FALSE</formula>
    </cfRule>
  </conditionalFormatting>
  <conditionalFormatting sqref="I16:I18">
    <cfRule type="cellIs" dxfId="8426" priority="9472" operator="equal">
      <formula>FALSE</formula>
    </cfRule>
  </conditionalFormatting>
  <conditionalFormatting sqref="I16:I18">
    <cfRule type="cellIs" dxfId="8425" priority="9471" operator="equal">
      <formula>FALSE</formula>
    </cfRule>
  </conditionalFormatting>
  <conditionalFormatting sqref="I16:I18">
    <cfRule type="cellIs" dxfId="8424" priority="9470" operator="equal">
      <formula>FALSE</formula>
    </cfRule>
  </conditionalFormatting>
  <conditionalFormatting sqref="I16:I18">
    <cfRule type="cellIs" dxfId="8423" priority="9469" operator="equal">
      <formula>FALSE</formula>
    </cfRule>
  </conditionalFormatting>
  <conditionalFormatting sqref="I16:I18">
    <cfRule type="cellIs" dxfId="8422" priority="9468" operator="equal">
      <formula>FALSE</formula>
    </cfRule>
  </conditionalFormatting>
  <conditionalFormatting sqref="I16:I18">
    <cfRule type="cellIs" dxfId="8421" priority="9467" operator="equal">
      <formula>FALSE</formula>
    </cfRule>
  </conditionalFormatting>
  <conditionalFormatting sqref="I16:I18">
    <cfRule type="cellIs" dxfId="8420" priority="9466" operator="equal">
      <formula>FALSE</formula>
    </cfRule>
  </conditionalFormatting>
  <conditionalFormatting sqref="I16:I18">
    <cfRule type="cellIs" dxfId="8419" priority="9465" operator="equal">
      <formula>FALSE</formula>
    </cfRule>
  </conditionalFormatting>
  <conditionalFormatting sqref="I16:I18">
    <cfRule type="cellIs" dxfId="8418" priority="9464" operator="equal">
      <formula>FALSE</formula>
    </cfRule>
  </conditionalFormatting>
  <conditionalFormatting sqref="I16:I18">
    <cfRule type="cellIs" dxfId="8417" priority="9463" operator="equal">
      <formula>FALSE</formula>
    </cfRule>
  </conditionalFormatting>
  <conditionalFormatting sqref="I16:I18">
    <cfRule type="cellIs" dxfId="8416" priority="9462" operator="equal">
      <formula>FALSE</formula>
    </cfRule>
  </conditionalFormatting>
  <conditionalFormatting sqref="I16:I18">
    <cfRule type="cellIs" dxfId="8415" priority="9461" operator="equal">
      <formula>FALSE</formula>
    </cfRule>
  </conditionalFormatting>
  <conditionalFormatting sqref="I16:I18">
    <cfRule type="cellIs" dxfId="8414" priority="9460" operator="equal">
      <formula>FALSE</formula>
    </cfRule>
  </conditionalFormatting>
  <conditionalFormatting sqref="I16:I18">
    <cfRule type="cellIs" dxfId="8413" priority="9459" operator="equal">
      <formula>FALSE</formula>
    </cfRule>
  </conditionalFormatting>
  <conditionalFormatting sqref="I16:I18">
    <cfRule type="cellIs" dxfId="8412" priority="9458" operator="equal">
      <formula>FALSE</formula>
    </cfRule>
  </conditionalFormatting>
  <conditionalFormatting sqref="I16:I18">
    <cfRule type="cellIs" dxfId="8411" priority="9457" operator="equal">
      <formula>FALSE</formula>
    </cfRule>
  </conditionalFormatting>
  <conditionalFormatting sqref="I16:I18">
    <cfRule type="cellIs" dxfId="8410" priority="9456" operator="equal">
      <formula>FALSE</formula>
    </cfRule>
  </conditionalFormatting>
  <conditionalFormatting sqref="I16:I18">
    <cfRule type="cellIs" dxfId="8409" priority="9455" operator="equal">
      <formula>FALSE</formula>
    </cfRule>
  </conditionalFormatting>
  <conditionalFormatting sqref="I16:I18">
    <cfRule type="cellIs" dxfId="8408" priority="9454" operator="equal">
      <formula>FALSE</formula>
    </cfRule>
  </conditionalFormatting>
  <conditionalFormatting sqref="I16:I18">
    <cfRule type="cellIs" dxfId="8407" priority="9453" operator="equal">
      <formula>FALSE</formula>
    </cfRule>
  </conditionalFormatting>
  <conditionalFormatting sqref="I16:I18">
    <cfRule type="cellIs" dxfId="8406" priority="9452" operator="equal">
      <formula>FALSE</formula>
    </cfRule>
  </conditionalFormatting>
  <conditionalFormatting sqref="I16:I18">
    <cfRule type="cellIs" dxfId="8405" priority="9451" operator="equal">
      <formula>FALSE</formula>
    </cfRule>
  </conditionalFormatting>
  <conditionalFormatting sqref="I16:I18">
    <cfRule type="cellIs" dxfId="8404" priority="9450" operator="equal">
      <formula>FALSE</formula>
    </cfRule>
  </conditionalFormatting>
  <conditionalFormatting sqref="I16:I18">
    <cfRule type="cellIs" dxfId="8403" priority="9449" operator="equal">
      <formula>FALSE</formula>
    </cfRule>
  </conditionalFormatting>
  <conditionalFormatting sqref="I16:I18">
    <cfRule type="cellIs" dxfId="8402" priority="9448" operator="equal">
      <formula>FALSE</formula>
    </cfRule>
  </conditionalFormatting>
  <conditionalFormatting sqref="I16:I18">
    <cfRule type="cellIs" dxfId="8401" priority="9447" operator="equal">
      <formula>FALSE</formula>
    </cfRule>
  </conditionalFormatting>
  <conditionalFormatting sqref="I16:I18">
    <cfRule type="cellIs" dxfId="8400" priority="9446" operator="equal">
      <formula>FALSE</formula>
    </cfRule>
  </conditionalFormatting>
  <conditionalFormatting sqref="I16:I18">
    <cfRule type="cellIs" dxfId="8399" priority="9445" operator="equal">
      <formula>FALSE</formula>
    </cfRule>
  </conditionalFormatting>
  <conditionalFormatting sqref="I16:I18">
    <cfRule type="cellIs" dxfId="8398" priority="9444" operator="equal">
      <formula>FALSE</formula>
    </cfRule>
  </conditionalFormatting>
  <conditionalFormatting sqref="I16:I18">
    <cfRule type="cellIs" dxfId="8397" priority="9443" operator="equal">
      <formula>FALSE</formula>
    </cfRule>
  </conditionalFormatting>
  <conditionalFormatting sqref="I16:I18">
    <cfRule type="cellIs" dxfId="8396" priority="9442" operator="equal">
      <formula>FALSE</formula>
    </cfRule>
  </conditionalFormatting>
  <conditionalFormatting sqref="I16:I18">
    <cfRule type="cellIs" dxfId="8395" priority="9441" operator="equal">
      <formula>FALSE</formula>
    </cfRule>
  </conditionalFormatting>
  <conditionalFormatting sqref="I16:I18">
    <cfRule type="cellIs" dxfId="8394" priority="9440" operator="equal">
      <formula>FALSE</formula>
    </cfRule>
  </conditionalFormatting>
  <conditionalFormatting sqref="I16:I18">
    <cfRule type="cellIs" dxfId="8393" priority="9439" operator="equal">
      <formula>FALSE</formula>
    </cfRule>
  </conditionalFormatting>
  <conditionalFormatting sqref="I16:I18">
    <cfRule type="cellIs" dxfId="8392" priority="9438" operator="equal">
      <formula>FALSE</formula>
    </cfRule>
  </conditionalFormatting>
  <conditionalFormatting sqref="I16:I18">
    <cfRule type="cellIs" dxfId="8391" priority="9437" operator="equal">
      <formula>FALSE</formula>
    </cfRule>
  </conditionalFormatting>
  <conditionalFormatting sqref="I16:I18">
    <cfRule type="cellIs" dxfId="8390" priority="9436" operator="equal">
      <formula>FALSE</formula>
    </cfRule>
  </conditionalFormatting>
  <conditionalFormatting sqref="I16:I18">
    <cfRule type="cellIs" dxfId="8389" priority="9435" operator="equal">
      <formula>FALSE</formula>
    </cfRule>
  </conditionalFormatting>
  <conditionalFormatting sqref="I16:I18">
    <cfRule type="cellIs" dxfId="8388" priority="9434" operator="equal">
      <formula>FALSE</formula>
    </cfRule>
  </conditionalFormatting>
  <conditionalFormatting sqref="I16:I18">
    <cfRule type="cellIs" dxfId="8387" priority="9433" operator="equal">
      <formula>FALSE</formula>
    </cfRule>
  </conditionalFormatting>
  <conditionalFormatting sqref="I16:I18">
    <cfRule type="cellIs" dxfId="8386" priority="9432" operator="equal">
      <formula>FALSE</formula>
    </cfRule>
  </conditionalFormatting>
  <conditionalFormatting sqref="I16:I18">
    <cfRule type="cellIs" dxfId="8385" priority="9431" operator="equal">
      <formula>FALSE</formula>
    </cfRule>
  </conditionalFormatting>
  <conditionalFormatting sqref="I16:I18">
    <cfRule type="cellIs" dxfId="8384" priority="9430" operator="equal">
      <formula>FALSE</formula>
    </cfRule>
  </conditionalFormatting>
  <conditionalFormatting sqref="I16:I18">
    <cfRule type="cellIs" dxfId="8383" priority="9429" operator="equal">
      <formula>FALSE</formula>
    </cfRule>
  </conditionalFormatting>
  <conditionalFormatting sqref="I16:I18">
    <cfRule type="cellIs" dxfId="8382" priority="9428" operator="equal">
      <formula>FALSE</formula>
    </cfRule>
  </conditionalFormatting>
  <conditionalFormatting sqref="I16:I18">
    <cfRule type="cellIs" dxfId="8381" priority="9427" operator="equal">
      <formula>FALSE</formula>
    </cfRule>
  </conditionalFormatting>
  <conditionalFormatting sqref="I16:I18">
    <cfRule type="cellIs" dxfId="8380" priority="9426" operator="equal">
      <formula>FALSE</formula>
    </cfRule>
  </conditionalFormatting>
  <conditionalFormatting sqref="I16:I18">
    <cfRule type="cellIs" dxfId="8379" priority="9425" operator="equal">
      <formula>FALSE</formula>
    </cfRule>
  </conditionalFormatting>
  <conditionalFormatting sqref="I16:I18">
    <cfRule type="cellIs" dxfId="8378" priority="9424" operator="equal">
      <formula>FALSE</formula>
    </cfRule>
  </conditionalFormatting>
  <conditionalFormatting sqref="I16:I18">
    <cfRule type="cellIs" dxfId="8377" priority="9423" operator="equal">
      <formula>FALSE</formula>
    </cfRule>
  </conditionalFormatting>
  <conditionalFormatting sqref="I16:I18">
    <cfRule type="cellIs" dxfId="8376" priority="9422" operator="equal">
      <formula>FALSE</formula>
    </cfRule>
  </conditionalFormatting>
  <conditionalFormatting sqref="I16:I18">
    <cfRule type="cellIs" dxfId="8375" priority="9421" operator="equal">
      <formula>FALSE</formula>
    </cfRule>
  </conditionalFormatting>
  <conditionalFormatting sqref="I16:I18">
    <cfRule type="cellIs" dxfId="8374" priority="9420" operator="equal">
      <formula>FALSE</formula>
    </cfRule>
  </conditionalFormatting>
  <conditionalFormatting sqref="I16:I18">
    <cfRule type="cellIs" dxfId="8373" priority="9419" operator="equal">
      <formula>FALSE</formula>
    </cfRule>
  </conditionalFormatting>
  <conditionalFormatting sqref="I16:I18">
    <cfRule type="cellIs" dxfId="8372" priority="9418" operator="equal">
      <formula>FALSE</formula>
    </cfRule>
  </conditionalFormatting>
  <conditionalFormatting sqref="I16:I18">
    <cfRule type="cellIs" dxfId="8371" priority="9417" operator="equal">
      <formula>FALSE</formula>
    </cfRule>
  </conditionalFormatting>
  <conditionalFormatting sqref="I16:I18">
    <cfRule type="cellIs" dxfId="8370" priority="9416" operator="equal">
      <formula>FALSE</formula>
    </cfRule>
  </conditionalFormatting>
  <conditionalFormatting sqref="I16:I18">
    <cfRule type="cellIs" dxfId="8369" priority="9415" operator="equal">
      <formula>FALSE</formula>
    </cfRule>
  </conditionalFormatting>
  <conditionalFormatting sqref="I16:I18">
    <cfRule type="cellIs" dxfId="8368" priority="9414" operator="equal">
      <formula>FALSE</formula>
    </cfRule>
  </conditionalFormatting>
  <conditionalFormatting sqref="I16:I18">
    <cfRule type="cellIs" dxfId="8367" priority="9413" operator="equal">
      <formula>FALSE</formula>
    </cfRule>
  </conditionalFormatting>
  <conditionalFormatting sqref="I16:I18">
    <cfRule type="cellIs" dxfId="8366" priority="9412" operator="equal">
      <formula>FALSE</formula>
    </cfRule>
  </conditionalFormatting>
  <conditionalFormatting sqref="I16:I18">
    <cfRule type="cellIs" dxfId="8365" priority="9411" operator="equal">
      <formula>FALSE</formula>
    </cfRule>
  </conditionalFormatting>
  <conditionalFormatting sqref="I16:I18">
    <cfRule type="cellIs" dxfId="8364" priority="9410" operator="equal">
      <formula>FALSE</formula>
    </cfRule>
  </conditionalFormatting>
  <conditionalFormatting sqref="I16:I18">
    <cfRule type="cellIs" dxfId="8363" priority="9409" operator="equal">
      <formula>FALSE</formula>
    </cfRule>
  </conditionalFormatting>
  <conditionalFormatting sqref="I16:I18">
    <cfRule type="cellIs" dxfId="8362" priority="9408" operator="equal">
      <formula>FALSE</formula>
    </cfRule>
  </conditionalFormatting>
  <conditionalFormatting sqref="I16:I18">
    <cfRule type="cellIs" dxfId="8361" priority="9407" operator="equal">
      <formula>FALSE</formula>
    </cfRule>
  </conditionalFormatting>
  <conditionalFormatting sqref="I16:I18">
    <cfRule type="cellIs" dxfId="8360" priority="9406" operator="equal">
      <formula>FALSE</formula>
    </cfRule>
  </conditionalFormatting>
  <conditionalFormatting sqref="I16:I18">
    <cfRule type="cellIs" dxfId="8359" priority="9405" operator="equal">
      <formula>FALSE</formula>
    </cfRule>
  </conditionalFormatting>
  <conditionalFormatting sqref="I16:I18">
    <cfRule type="cellIs" dxfId="8358" priority="9404" operator="equal">
      <formula>FALSE</formula>
    </cfRule>
  </conditionalFormatting>
  <conditionalFormatting sqref="I16:I18">
    <cfRule type="cellIs" dxfId="8357" priority="9403" operator="equal">
      <formula>FALSE</formula>
    </cfRule>
  </conditionalFormatting>
  <conditionalFormatting sqref="I16:I18">
    <cfRule type="cellIs" dxfId="8356" priority="9402" operator="equal">
      <formula>FALSE</formula>
    </cfRule>
  </conditionalFormatting>
  <conditionalFormatting sqref="I16:I18">
    <cfRule type="cellIs" dxfId="8355" priority="9401" operator="equal">
      <formula>FALSE</formula>
    </cfRule>
  </conditionalFormatting>
  <conditionalFormatting sqref="I16:I18">
    <cfRule type="cellIs" dxfId="8354" priority="9400" operator="equal">
      <formula>FALSE</formula>
    </cfRule>
  </conditionalFormatting>
  <conditionalFormatting sqref="I16:I18">
    <cfRule type="cellIs" dxfId="8353" priority="9399" operator="equal">
      <formula>FALSE</formula>
    </cfRule>
  </conditionalFormatting>
  <conditionalFormatting sqref="I16:I18">
    <cfRule type="cellIs" dxfId="8352" priority="9398" operator="equal">
      <formula>FALSE</formula>
    </cfRule>
  </conditionalFormatting>
  <conditionalFormatting sqref="I16:I18">
    <cfRule type="cellIs" dxfId="8351" priority="9397" operator="equal">
      <formula>FALSE</formula>
    </cfRule>
  </conditionalFormatting>
  <conditionalFormatting sqref="I16:I18">
    <cfRule type="cellIs" dxfId="8350" priority="9396" operator="equal">
      <formula>FALSE</formula>
    </cfRule>
  </conditionalFormatting>
  <conditionalFormatting sqref="I16:I18">
    <cfRule type="cellIs" dxfId="8349" priority="9395" operator="equal">
      <formula>FALSE</formula>
    </cfRule>
  </conditionalFormatting>
  <conditionalFormatting sqref="I16:I18">
    <cfRule type="cellIs" dxfId="8348" priority="9394" operator="equal">
      <formula>FALSE</formula>
    </cfRule>
  </conditionalFormatting>
  <conditionalFormatting sqref="I16:I18">
    <cfRule type="cellIs" dxfId="8347" priority="9393" operator="equal">
      <formula>FALSE</formula>
    </cfRule>
  </conditionalFormatting>
  <conditionalFormatting sqref="I16:I18">
    <cfRule type="cellIs" dxfId="8346" priority="9392" operator="equal">
      <formula>FALSE</formula>
    </cfRule>
  </conditionalFormatting>
  <conditionalFormatting sqref="I16:I18">
    <cfRule type="cellIs" dxfId="8345" priority="9391" operator="equal">
      <formula>FALSE</formula>
    </cfRule>
  </conditionalFormatting>
  <conditionalFormatting sqref="I16:I18">
    <cfRule type="cellIs" dxfId="8344" priority="9390" operator="equal">
      <formula>FALSE</formula>
    </cfRule>
  </conditionalFormatting>
  <conditionalFormatting sqref="I16:I18">
    <cfRule type="cellIs" dxfId="8343" priority="9389" operator="equal">
      <formula>FALSE</formula>
    </cfRule>
  </conditionalFormatting>
  <conditionalFormatting sqref="I16:I18">
    <cfRule type="cellIs" dxfId="8342" priority="9388" operator="equal">
      <formula>FALSE</formula>
    </cfRule>
  </conditionalFormatting>
  <conditionalFormatting sqref="I16:I18">
    <cfRule type="cellIs" dxfId="8341" priority="9387" operator="equal">
      <formula>FALSE</formula>
    </cfRule>
  </conditionalFormatting>
  <conditionalFormatting sqref="I16:I18">
    <cfRule type="cellIs" dxfId="8340" priority="9386" operator="equal">
      <formula>FALSE</formula>
    </cfRule>
  </conditionalFormatting>
  <conditionalFormatting sqref="I16:I18">
    <cfRule type="cellIs" dxfId="8339" priority="9385" operator="equal">
      <formula>FALSE</formula>
    </cfRule>
  </conditionalFormatting>
  <conditionalFormatting sqref="I16:I18">
    <cfRule type="cellIs" dxfId="8338" priority="9384" operator="equal">
      <formula>FALSE</formula>
    </cfRule>
  </conditionalFormatting>
  <conditionalFormatting sqref="I16:I18">
    <cfRule type="cellIs" dxfId="8337" priority="9383" operator="equal">
      <formula>FALSE</formula>
    </cfRule>
  </conditionalFormatting>
  <conditionalFormatting sqref="I16:I18">
    <cfRule type="cellIs" dxfId="8336" priority="9382" operator="equal">
      <formula>FALSE</formula>
    </cfRule>
  </conditionalFormatting>
  <conditionalFormatting sqref="I16:I18">
    <cfRule type="cellIs" dxfId="8335" priority="9381" operator="equal">
      <formula>FALSE</formula>
    </cfRule>
  </conditionalFormatting>
  <conditionalFormatting sqref="I16:I18">
    <cfRule type="cellIs" dxfId="8334" priority="9380" operator="equal">
      <formula>FALSE</formula>
    </cfRule>
  </conditionalFormatting>
  <conditionalFormatting sqref="I16:I18">
    <cfRule type="cellIs" dxfId="8333" priority="9379" operator="equal">
      <formula>FALSE</formula>
    </cfRule>
  </conditionalFormatting>
  <conditionalFormatting sqref="I16:I18">
    <cfRule type="cellIs" dxfId="8332" priority="9378" operator="equal">
      <formula>FALSE</formula>
    </cfRule>
  </conditionalFormatting>
  <conditionalFormatting sqref="I16:I18">
    <cfRule type="cellIs" dxfId="8331" priority="9377" operator="equal">
      <formula>FALSE</formula>
    </cfRule>
  </conditionalFormatting>
  <conditionalFormatting sqref="I16:I18">
    <cfRule type="cellIs" dxfId="8330" priority="9376" operator="equal">
      <formula>FALSE</formula>
    </cfRule>
  </conditionalFormatting>
  <conditionalFormatting sqref="I16:I18">
    <cfRule type="cellIs" dxfId="8329" priority="9375" operator="equal">
      <formula>FALSE</formula>
    </cfRule>
  </conditionalFormatting>
  <conditionalFormatting sqref="I16:I18">
    <cfRule type="cellIs" dxfId="8328" priority="9374" operator="equal">
      <formula>FALSE</formula>
    </cfRule>
  </conditionalFormatting>
  <conditionalFormatting sqref="I16:I18">
    <cfRule type="cellIs" dxfId="8327" priority="9373" operator="equal">
      <formula>FALSE</formula>
    </cfRule>
  </conditionalFormatting>
  <conditionalFormatting sqref="I16:I18">
    <cfRule type="cellIs" dxfId="8326" priority="9372" operator="equal">
      <formula>FALSE</formula>
    </cfRule>
  </conditionalFormatting>
  <conditionalFormatting sqref="I16:I18">
    <cfRule type="cellIs" dxfId="8325" priority="9371" operator="equal">
      <formula>FALSE</formula>
    </cfRule>
  </conditionalFormatting>
  <conditionalFormatting sqref="I16:I18">
    <cfRule type="cellIs" dxfId="8324" priority="9370" operator="equal">
      <formula>FALSE</formula>
    </cfRule>
  </conditionalFormatting>
  <conditionalFormatting sqref="I16:I18">
    <cfRule type="cellIs" dxfId="8323" priority="9369" operator="equal">
      <formula>FALSE</formula>
    </cfRule>
  </conditionalFormatting>
  <conditionalFormatting sqref="I16:I18">
    <cfRule type="cellIs" dxfId="8322" priority="9368" operator="equal">
      <formula>FALSE</formula>
    </cfRule>
  </conditionalFormatting>
  <conditionalFormatting sqref="I16:I18">
    <cfRule type="cellIs" dxfId="8321" priority="9367" operator="equal">
      <formula>FALSE</formula>
    </cfRule>
  </conditionalFormatting>
  <conditionalFormatting sqref="I16:I18">
    <cfRule type="cellIs" dxfId="8320" priority="9366" operator="equal">
      <formula>FALSE</formula>
    </cfRule>
  </conditionalFormatting>
  <conditionalFormatting sqref="I16:I18">
    <cfRule type="cellIs" dxfId="8319" priority="9365" operator="equal">
      <formula>FALSE</formula>
    </cfRule>
  </conditionalFormatting>
  <conditionalFormatting sqref="I16:I18">
    <cfRule type="cellIs" dxfId="8318" priority="9364" operator="equal">
      <formula>FALSE</formula>
    </cfRule>
  </conditionalFormatting>
  <conditionalFormatting sqref="I16:I18">
    <cfRule type="cellIs" dxfId="8317" priority="9363" operator="equal">
      <formula>FALSE</formula>
    </cfRule>
  </conditionalFormatting>
  <conditionalFormatting sqref="I16:I18">
    <cfRule type="cellIs" dxfId="8316" priority="9362" operator="equal">
      <formula>FALSE</formula>
    </cfRule>
  </conditionalFormatting>
  <conditionalFormatting sqref="I16:I18">
    <cfRule type="cellIs" dxfId="8315" priority="9361" operator="equal">
      <formula>FALSE</formula>
    </cfRule>
  </conditionalFormatting>
  <conditionalFormatting sqref="I16:I18">
    <cfRule type="cellIs" dxfId="8314" priority="9360" operator="equal">
      <formula>FALSE</formula>
    </cfRule>
  </conditionalFormatting>
  <conditionalFormatting sqref="I16:I18">
    <cfRule type="cellIs" dxfId="8313" priority="9359" operator="equal">
      <formula>FALSE</formula>
    </cfRule>
  </conditionalFormatting>
  <conditionalFormatting sqref="I16:I18">
    <cfRule type="cellIs" dxfId="8312" priority="9358" operator="equal">
      <formula>FALSE</formula>
    </cfRule>
  </conditionalFormatting>
  <conditionalFormatting sqref="I16:I18">
    <cfRule type="cellIs" dxfId="8311" priority="9357" operator="equal">
      <formula>FALSE</formula>
    </cfRule>
  </conditionalFormatting>
  <conditionalFormatting sqref="I16:I18">
    <cfRule type="cellIs" dxfId="8310" priority="9356" operator="equal">
      <formula>FALSE</formula>
    </cfRule>
  </conditionalFormatting>
  <conditionalFormatting sqref="I16:I18">
    <cfRule type="cellIs" dxfId="8309" priority="9355" operator="equal">
      <formula>FALSE</formula>
    </cfRule>
  </conditionalFormatting>
  <conditionalFormatting sqref="I16:I18">
    <cfRule type="cellIs" dxfId="8308" priority="9354" operator="equal">
      <formula>FALSE</formula>
    </cfRule>
  </conditionalFormatting>
  <conditionalFormatting sqref="I16:I18">
    <cfRule type="cellIs" dxfId="8307" priority="9353" operator="equal">
      <formula>FALSE</formula>
    </cfRule>
  </conditionalFormatting>
  <conditionalFormatting sqref="I16:I18">
    <cfRule type="cellIs" dxfId="8306" priority="9352" operator="equal">
      <formula>FALSE</formula>
    </cfRule>
  </conditionalFormatting>
  <conditionalFormatting sqref="I16:I18">
    <cfRule type="cellIs" dxfId="8305" priority="9351" operator="equal">
      <formula>FALSE</formula>
    </cfRule>
  </conditionalFormatting>
  <conditionalFormatting sqref="I16:I18">
    <cfRule type="cellIs" dxfId="8304" priority="9350" operator="equal">
      <formula>FALSE</formula>
    </cfRule>
  </conditionalFormatting>
  <conditionalFormatting sqref="I16:I18">
    <cfRule type="cellIs" dxfId="8303" priority="9349" operator="equal">
      <formula>FALSE</formula>
    </cfRule>
  </conditionalFormatting>
  <conditionalFormatting sqref="I16:I18">
    <cfRule type="cellIs" dxfId="8302" priority="9348" operator="equal">
      <formula>FALSE</formula>
    </cfRule>
  </conditionalFormatting>
  <conditionalFormatting sqref="I16:I18">
    <cfRule type="cellIs" dxfId="8301" priority="9347" operator="equal">
      <formula>FALSE</formula>
    </cfRule>
  </conditionalFormatting>
  <conditionalFormatting sqref="I16:I18">
    <cfRule type="cellIs" dxfId="8300" priority="9346" operator="equal">
      <formula>FALSE</formula>
    </cfRule>
  </conditionalFormatting>
  <conditionalFormatting sqref="I16:I18">
    <cfRule type="cellIs" dxfId="8299" priority="9345" operator="equal">
      <formula>FALSE</formula>
    </cfRule>
  </conditionalFormatting>
  <conditionalFormatting sqref="I16:I18">
    <cfRule type="cellIs" dxfId="8298" priority="9344" operator="equal">
      <formula>FALSE</formula>
    </cfRule>
  </conditionalFormatting>
  <conditionalFormatting sqref="I16:I18">
    <cfRule type="cellIs" dxfId="8297" priority="9343" operator="equal">
      <formula>FALSE</formula>
    </cfRule>
  </conditionalFormatting>
  <conditionalFormatting sqref="I16:I18">
    <cfRule type="cellIs" dxfId="8296" priority="9342" operator="equal">
      <formula>FALSE</formula>
    </cfRule>
  </conditionalFormatting>
  <conditionalFormatting sqref="I16:I18">
    <cfRule type="cellIs" dxfId="8295" priority="9341" operator="equal">
      <formula>FALSE</formula>
    </cfRule>
  </conditionalFormatting>
  <conditionalFormatting sqref="I16:I18">
    <cfRule type="cellIs" dxfId="8294" priority="9340" operator="equal">
      <formula>FALSE</formula>
    </cfRule>
  </conditionalFormatting>
  <conditionalFormatting sqref="I16:I18">
    <cfRule type="cellIs" dxfId="8293" priority="9339" operator="equal">
      <formula>FALSE</formula>
    </cfRule>
  </conditionalFormatting>
  <conditionalFormatting sqref="I16:I18">
    <cfRule type="cellIs" dxfId="8292" priority="9338" operator="equal">
      <formula>FALSE</formula>
    </cfRule>
  </conditionalFormatting>
  <conditionalFormatting sqref="I16:I18">
    <cfRule type="cellIs" dxfId="8291" priority="9337" operator="equal">
      <formula>FALSE</formula>
    </cfRule>
  </conditionalFormatting>
  <conditionalFormatting sqref="I16:I18">
    <cfRule type="cellIs" dxfId="8290" priority="9336" operator="equal">
      <formula>FALSE</formula>
    </cfRule>
  </conditionalFormatting>
  <conditionalFormatting sqref="I16:I18">
    <cfRule type="cellIs" dxfId="8289" priority="9335" operator="equal">
      <formula>FALSE</formula>
    </cfRule>
  </conditionalFormatting>
  <conditionalFormatting sqref="I16:I18">
    <cfRule type="cellIs" dxfId="8288" priority="9334" operator="equal">
      <formula>FALSE</formula>
    </cfRule>
  </conditionalFormatting>
  <conditionalFormatting sqref="I16:I18">
    <cfRule type="cellIs" dxfId="8287" priority="9333" operator="equal">
      <formula>FALSE</formula>
    </cfRule>
  </conditionalFormatting>
  <conditionalFormatting sqref="I16:I18">
    <cfRule type="cellIs" dxfId="8286" priority="9332" operator="equal">
      <formula>FALSE</formula>
    </cfRule>
  </conditionalFormatting>
  <conditionalFormatting sqref="I16:I18">
    <cfRule type="cellIs" dxfId="8285" priority="9331" operator="equal">
      <formula>FALSE</formula>
    </cfRule>
  </conditionalFormatting>
  <conditionalFormatting sqref="I16:I18">
    <cfRule type="cellIs" dxfId="8284" priority="9330" operator="equal">
      <formula>FALSE</formula>
    </cfRule>
  </conditionalFormatting>
  <conditionalFormatting sqref="I16:I18">
    <cfRule type="cellIs" dxfId="8283" priority="9329" operator="equal">
      <formula>FALSE</formula>
    </cfRule>
  </conditionalFormatting>
  <conditionalFormatting sqref="I16:I18">
    <cfRule type="cellIs" dxfId="8282" priority="9328" operator="equal">
      <formula>FALSE</formula>
    </cfRule>
  </conditionalFormatting>
  <conditionalFormatting sqref="I16:I18">
    <cfRule type="cellIs" dxfId="8281" priority="9327" operator="equal">
      <formula>FALSE</formula>
    </cfRule>
  </conditionalFormatting>
  <conditionalFormatting sqref="I16:I18">
    <cfRule type="cellIs" dxfId="8280" priority="9326" operator="equal">
      <formula>FALSE</formula>
    </cfRule>
  </conditionalFormatting>
  <conditionalFormatting sqref="I16:I18">
    <cfRule type="cellIs" dxfId="8279" priority="9325" operator="equal">
      <formula>FALSE</formula>
    </cfRule>
  </conditionalFormatting>
  <conditionalFormatting sqref="I16:I18">
    <cfRule type="cellIs" dxfId="8278" priority="9324" operator="equal">
      <formula>FALSE</formula>
    </cfRule>
  </conditionalFormatting>
  <conditionalFormatting sqref="I16:I18">
    <cfRule type="cellIs" dxfId="8277" priority="9323" operator="equal">
      <formula>FALSE</formula>
    </cfRule>
  </conditionalFormatting>
  <conditionalFormatting sqref="I16:I18">
    <cfRule type="cellIs" dxfId="8276" priority="9322" operator="equal">
      <formula>FALSE</formula>
    </cfRule>
  </conditionalFormatting>
  <conditionalFormatting sqref="I16:I18">
    <cfRule type="cellIs" dxfId="8275" priority="9321" operator="equal">
      <formula>FALSE</formula>
    </cfRule>
  </conditionalFormatting>
  <conditionalFormatting sqref="I16:I18">
    <cfRule type="cellIs" dxfId="8274" priority="9320" operator="equal">
      <formula>FALSE</formula>
    </cfRule>
  </conditionalFormatting>
  <conditionalFormatting sqref="I16:I18">
    <cfRule type="cellIs" dxfId="8273" priority="9319" operator="equal">
      <formula>FALSE</formula>
    </cfRule>
  </conditionalFormatting>
  <conditionalFormatting sqref="I16:I18">
    <cfRule type="cellIs" dxfId="8272" priority="9318" operator="equal">
      <formula>FALSE</formula>
    </cfRule>
  </conditionalFormatting>
  <conditionalFormatting sqref="I16:I18">
    <cfRule type="cellIs" dxfId="8271" priority="9317" operator="equal">
      <formula>FALSE</formula>
    </cfRule>
  </conditionalFormatting>
  <conditionalFormatting sqref="I16:I18">
    <cfRule type="cellIs" dxfId="8270" priority="9316" operator="equal">
      <formula>FALSE</formula>
    </cfRule>
  </conditionalFormatting>
  <conditionalFormatting sqref="I16:I18">
    <cfRule type="cellIs" dxfId="8269" priority="9315" operator="equal">
      <formula>FALSE</formula>
    </cfRule>
  </conditionalFormatting>
  <conditionalFormatting sqref="I16:I18">
    <cfRule type="cellIs" dxfId="8268" priority="9314" operator="equal">
      <formula>FALSE</formula>
    </cfRule>
  </conditionalFormatting>
  <conditionalFormatting sqref="I16:I18">
    <cfRule type="cellIs" dxfId="8267" priority="9313" operator="equal">
      <formula>FALSE</formula>
    </cfRule>
  </conditionalFormatting>
  <conditionalFormatting sqref="I16:I18">
    <cfRule type="cellIs" dxfId="8266" priority="9312" operator="equal">
      <formula>FALSE</formula>
    </cfRule>
  </conditionalFormatting>
  <conditionalFormatting sqref="I16:I18">
    <cfRule type="cellIs" dxfId="8265" priority="9311" operator="equal">
      <formula>FALSE</formula>
    </cfRule>
  </conditionalFormatting>
  <conditionalFormatting sqref="I16:I18">
    <cfRule type="cellIs" dxfId="8264" priority="9310" operator="equal">
      <formula>FALSE</formula>
    </cfRule>
  </conditionalFormatting>
  <conditionalFormatting sqref="I16:I18">
    <cfRule type="cellIs" dxfId="8263" priority="9309" operator="equal">
      <formula>FALSE</formula>
    </cfRule>
  </conditionalFormatting>
  <conditionalFormatting sqref="I16:I18">
    <cfRule type="cellIs" dxfId="8262" priority="9308" operator="equal">
      <formula>FALSE</formula>
    </cfRule>
  </conditionalFormatting>
  <conditionalFormatting sqref="I16:I18">
    <cfRule type="cellIs" dxfId="8261" priority="9307" operator="equal">
      <formula>FALSE</formula>
    </cfRule>
  </conditionalFormatting>
  <conditionalFormatting sqref="I16:I18">
    <cfRule type="cellIs" dxfId="8260" priority="9306" operator="equal">
      <formula>FALSE</formula>
    </cfRule>
  </conditionalFormatting>
  <conditionalFormatting sqref="I16:I18">
    <cfRule type="cellIs" dxfId="8259" priority="9305" operator="equal">
      <formula>FALSE</formula>
    </cfRule>
  </conditionalFormatting>
  <conditionalFormatting sqref="I16:I18">
    <cfRule type="cellIs" dxfId="8258" priority="9304" operator="equal">
      <formula>FALSE</formula>
    </cfRule>
  </conditionalFormatting>
  <conditionalFormatting sqref="I16:I18">
    <cfRule type="cellIs" dxfId="8257" priority="9303" operator="equal">
      <formula>FALSE</formula>
    </cfRule>
  </conditionalFormatting>
  <conditionalFormatting sqref="I16:I18">
    <cfRule type="cellIs" dxfId="8256" priority="9302" operator="equal">
      <formula>FALSE</formula>
    </cfRule>
  </conditionalFormatting>
  <conditionalFormatting sqref="I16:I18">
    <cfRule type="cellIs" dxfId="8255" priority="9301" operator="equal">
      <formula>FALSE</formula>
    </cfRule>
  </conditionalFormatting>
  <conditionalFormatting sqref="I16:I18">
    <cfRule type="cellIs" dxfId="8254" priority="9300" operator="equal">
      <formula>FALSE</formula>
    </cfRule>
  </conditionalFormatting>
  <conditionalFormatting sqref="I16:I18">
    <cfRule type="cellIs" dxfId="8253" priority="9299" operator="equal">
      <formula>FALSE</formula>
    </cfRule>
  </conditionalFormatting>
  <conditionalFormatting sqref="I16:I18">
    <cfRule type="cellIs" dxfId="8252" priority="9298" operator="equal">
      <formula>FALSE</formula>
    </cfRule>
  </conditionalFormatting>
  <conditionalFormatting sqref="I16:I18">
    <cfRule type="cellIs" dxfId="8251" priority="9297" operator="equal">
      <formula>FALSE</formula>
    </cfRule>
  </conditionalFormatting>
  <conditionalFormatting sqref="I16:I18">
    <cfRule type="cellIs" dxfId="8250" priority="9296" operator="equal">
      <formula>FALSE</formula>
    </cfRule>
  </conditionalFormatting>
  <conditionalFormatting sqref="I16:I18">
    <cfRule type="cellIs" dxfId="8249" priority="9295" operator="equal">
      <formula>FALSE</formula>
    </cfRule>
  </conditionalFormatting>
  <conditionalFormatting sqref="I16:I18">
    <cfRule type="cellIs" dxfId="8248" priority="9294" operator="equal">
      <formula>FALSE</formula>
    </cfRule>
  </conditionalFormatting>
  <conditionalFormatting sqref="I16:I18">
    <cfRule type="cellIs" dxfId="8247" priority="9293" operator="equal">
      <formula>FALSE</formula>
    </cfRule>
  </conditionalFormatting>
  <conditionalFormatting sqref="I16:I18">
    <cfRule type="cellIs" dxfId="8246" priority="9292" operator="equal">
      <formula>FALSE</formula>
    </cfRule>
  </conditionalFormatting>
  <conditionalFormatting sqref="I16:I18">
    <cfRule type="cellIs" dxfId="8245" priority="9291" operator="equal">
      <formula>FALSE</formula>
    </cfRule>
  </conditionalFormatting>
  <conditionalFormatting sqref="I16:I18">
    <cfRule type="cellIs" dxfId="8244" priority="9290" operator="equal">
      <formula>FALSE</formula>
    </cfRule>
  </conditionalFormatting>
  <conditionalFormatting sqref="I16:I18">
    <cfRule type="cellIs" dxfId="8243" priority="9289" operator="equal">
      <formula>FALSE</formula>
    </cfRule>
  </conditionalFormatting>
  <conditionalFormatting sqref="I16:I18">
    <cfRule type="cellIs" dxfId="8242" priority="9288" operator="equal">
      <formula>FALSE</formula>
    </cfRule>
  </conditionalFormatting>
  <conditionalFormatting sqref="I16:I18">
    <cfRule type="cellIs" dxfId="8241" priority="9287" operator="equal">
      <formula>FALSE</formula>
    </cfRule>
  </conditionalFormatting>
  <conditionalFormatting sqref="I16:I18">
    <cfRule type="cellIs" dxfId="8240" priority="9286" operator="equal">
      <formula>FALSE</formula>
    </cfRule>
  </conditionalFormatting>
  <conditionalFormatting sqref="I16:I18">
    <cfRule type="cellIs" dxfId="8239" priority="9285" operator="equal">
      <formula>FALSE</formula>
    </cfRule>
  </conditionalFormatting>
  <conditionalFormatting sqref="I16:I18">
    <cfRule type="cellIs" dxfId="8238" priority="9284" operator="equal">
      <formula>FALSE</formula>
    </cfRule>
  </conditionalFormatting>
  <conditionalFormatting sqref="I16:I18">
    <cfRule type="cellIs" dxfId="8237" priority="9283" operator="equal">
      <formula>FALSE</formula>
    </cfRule>
  </conditionalFormatting>
  <conditionalFormatting sqref="I16:I18">
    <cfRule type="cellIs" dxfId="8236" priority="9282" operator="equal">
      <formula>FALSE</formula>
    </cfRule>
  </conditionalFormatting>
  <conditionalFormatting sqref="I16:I18">
    <cfRule type="cellIs" dxfId="8235" priority="9281" operator="equal">
      <formula>FALSE</formula>
    </cfRule>
  </conditionalFormatting>
  <conditionalFormatting sqref="I16:I18">
    <cfRule type="cellIs" dxfId="8234" priority="9280" operator="equal">
      <formula>FALSE</formula>
    </cfRule>
  </conditionalFormatting>
  <conditionalFormatting sqref="I16:I18">
    <cfRule type="cellIs" dxfId="8233" priority="9279" operator="equal">
      <formula>FALSE</formula>
    </cfRule>
  </conditionalFormatting>
  <conditionalFormatting sqref="I16:I18">
    <cfRule type="cellIs" dxfId="8232" priority="9278" operator="equal">
      <formula>FALSE</formula>
    </cfRule>
  </conditionalFormatting>
  <conditionalFormatting sqref="I16:I18">
    <cfRule type="cellIs" dxfId="8231" priority="9277" operator="equal">
      <formula>FALSE</formula>
    </cfRule>
  </conditionalFormatting>
  <conditionalFormatting sqref="I16:I18">
    <cfRule type="cellIs" dxfId="8230" priority="9276" operator="equal">
      <formula>FALSE</formula>
    </cfRule>
  </conditionalFormatting>
  <conditionalFormatting sqref="I16:I18">
    <cfRule type="cellIs" dxfId="8229" priority="9275" operator="equal">
      <formula>FALSE</formula>
    </cfRule>
  </conditionalFormatting>
  <conditionalFormatting sqref="I16:I18">
    <cfRule type="cellIs" dxfId="8228" priority="9274" operator="equal">
      <formula>FALSE</formula>
    </cfRule>
  </conditionalFormatting>
  <conditionalFormatting sqref="I16:I18">
    <cfRule type="cellIs" dxfId="8227" priority="9273" operator="equal">
      <formula>FALSE</formula>
    </cfRule>
  </conditionalFormatting>
  <conditionalFormatting sqref="I16:I18">
    <cfRule type="cellIs" dxfId="8226" priority="9272" operator="equal">
      <formula>FALSE</formula>
    </cfRule>
  </conditionalFormatting>
  <conditionalFormatting sqref="I16:I18">
    <cfRule type="cellIs" dxfId="8225" priority="9271" operator="equal">
      <formula>FALSE</formula>
    </cfRule>
  </conditionalFormatting>
  <conditionalFormatting sqref="I16:I18">
    <cfRule type="cellIs" dxfId="8224" priority="9270" operator="equal">
      <formula>FALSE</formula>
    </cfRule>
  </conditionalFormatting>
  <conditionalFormatting sqref="I16:I18">
    <cfRule type="cellIs" dxfId="8223" priority="9269" operator="equal">
      <formula>FALSE</formula>
    </cfRule>
  </conditionalFormatting>
  <conditionalFormatting sqref="I16:I18">
    <cfRule type="cellIs" dxfId="8222" priority="9268" operator="equal">
      <formula>FALSE</formula>
    </cfRule>
  </conditionalFormatting>
  <conditionalFormatting sqref="I16:I18">
    <cfRule type="cellIs" dxfId="8221" priority="9267" operator="equal">
      <formula>FALSE</formula>
    </cfRule>
  </conditionalFormatting>
  <conditionalFormatting sqref="I16:I18">
    <cfRule type="cellIs" dxfId="8220" priority="9266" operator="equal">
      <formula>FALSE</formula>
    </cfRule>
  </conditionalFormatting>
  <conditionalFormatting sqref="I16:I18">
    <cfRule type="cellIs" dxfId="8219" priority="9265" operator="equal">
      <formula>FALSE</formula>
    </cfRule>
  </conditionalFormatting>
  <conditionalFormatting sqref="I16:I18">
    <cfRule type="cellIs" dxfId="8218" priority="9264" operator="equal">
      <formula>FALSE</formula>
    </cfRule>
  </conditionalFormatting>
  <conditionalFormatting sqref="I16:I18">
    <cfRule type="cellIs" dxfId="8217" priority="9263" operator="equal">
      <formula>FALSE</formula>
    </cfRule>
  </conditionalFormatting>
  <conditionalFormatting sqref="I16:I18">
    <cfRule type="cellIs" dxfId="8216" priority="9262" operator="equal">
      <formula>FALSE</formula>
    </cfRule>
  </conditionalFormatting>
  <conditionalFormatting sqref="I16:I18">
    <cfRule type="cellIs" dxfId="8215" priority="9261" operator="equal">
      <formula>FALSE</formula>
    </cfRule>
  </conditionalFormatting>
  <conditionalFormatting sqref="I16:I18">
    <cfRule type="cellIs" dxfId="8214" priority="9260" operator="equal">
      <formula>FALSE</formula>
    </cfRule>
  </conditionalFormatting>
  <conditionalFormatting sqref="I16:I18">
    <cfRule type="cellIs" dxfId="8213" priority="9259" operator="equal">
      <formula>FALSE</formula>
    </cfRule>
  </conditionalFormatting>
  <conditionalFormatting sqref="I16:I18">
    <cfRule type="cellIs" dxfId="8212" priority="9258" operator="equal">
      <formula>FALSE</formula>
    </cfRule>
  </conditionalFormatting>
  <conditionalFormatting sqref="I16:I18">
    <cfRule type="cellIs" dxfId="8211" priority="9257" operator="equal">
      <formula>FALSE</formula>
    </cfRule>
  </conditionalFormatting>
  <conditionalFormatting sqref="I16:I18">
    <cfRule type="cellIs" dxfId="8210" priority="9256" operator="equal">
      <formula>FALSE</formula>
    </cfRule>
  </conditionalFormatting>
  <conditionalFormatting sqref="I16:I18">
    <cfRule type="cellIs" dxfId="8209" priority="9255" operator="equal">
      <formula>FALSE</formula>
    </cfRule>
  </conditionalFormatting>
  <conditionalFormatting sqref="I16:I18">
    <cfRule type="cellIs" dxfId="8208" priority="9254" operator="equal">
      <formula>FALSE</formula>
    </cfRule>
  </conditionalFormatting>
  <conditionalFormatting sqref="I16:I18">
    <cfRule type="cellIs" dxfId="8207" priority="9253" operator="equal">
      <formula>FALSE</formula>
    </cfRule>
  </conditionalFormatting>
  <conditionalFormatting sqref="I16:I18">
    <cfRule type="cellIs" dxfId="8206" priority="9252" operator="equal">
      <formula>FALSE</formula>
    </cfRule>
  </conditionalFormatting>
  <conditionalFormatting sqref="I16:I18">
    <cfRule type="cellIs" dxfId="8205" priority="9251" operator="equal">
      <formula>FALSE</formula>
    </cfRule>
  </conditionalFormatting>
  <conditionalFormatting sqref="I16:I18">
    <cfRule type="cellIs" dxfId="8204" priority="9250" operator="equal">
      <formula>FALSE</formula>
    </cfRule>
  </conditionalFormatting>
  <conditionalFormatting sqref="I16:I18">
    <cfRule type="cellIs" dxfId="8203" priority="9249" operator="equal">
      <formula>FALSE</formula>
    </cfRule>
  </conditionalFormatting>
  <conditionalFormatting sqref="I16:I18">
    <cfRule type="cellIs" dxfId="8202" priority="9248" operator="equal">
      <formula>FALSE</formula>
    </cfRule>
  </conditionalFormatting>
  <conditionalFormatting sqref="I16:I18">
    <cfRule type="cellIs" dxfId="8201" priority="9247" operator="equal">
      <formula>FALSE</formula>
    </cfRule>
  </conditionalFormatting>
  <conditionalFormatting sqref="I16:I18">
    <cfRule type="cellIs" dxfId="8200" priority="9246" operator="equal">
      <formula>FALSE</formula>
    </cfRule>
  </conditionalFormatting>
  <conditionalFormatting sqref="I16:I18">
    <cfRule type="cellIs" dxfId="8199" priority="9245" operator="equal">
      <formula>FALSE</formula>
    </cfRule>
  </conditionalFormatting>
  <conditionalFormatting sqref="I16:I18">
    <cfRule type="cellIs" dxfId="8198" priority="9244" operator="equal">
      <formula>FALSE</formula>
    </cfRule>
  </conditionalFormatting>
  <conditionalFormatting sqref="I16:I18">
    <cfRule type="cellIs" dxfId="8197" priority="9243" operator="equal">
      <formula>FALSE</formula>
    </cfRule>
  </conditionalFormatting>
  <conditionalFormatting sqref="I16:I18">
    <cfRule type="cellIs" dxfId="8196" priority="9242" operator="equal">
      <formula>FALSE</formula>
    </cfRule>
  </conditionalFormatting>
  <conditionalFormatting sqref="I16:I18">
    <cfRule type="cellIs" dxfId="8195" priority="9241" operator="equal">
      <formula>FALSE</formula>
    </cfRule>
  </conditionalFormatting>
  <conditionalFormatting sqref="I16:I18">
    <cfRule type="cellIs" dxfId="8194" priority="9240" operator="equal">
      <formula>FALSE</formula>
    </cfRule>
  </conditionalFormatting>
  <conditionalFormatting sqref="I16:I18">
    <cfRule type="cellIs" dxfId="8193" priority="9239" operator="equal">
      <formula>FALSE</formula>
    </cfRule>
  </conditionalFormatting>
  <conditionalFormatting sqref="I16:I18">
    <cfRule type="cellIs" dxfId="8192" priority="9238" operator="equal">
      <formula>FALSE</formula>
    </cfRule>
  </conditionalFormatting>
  <conditionalFormatting sqref="I16:I18">
    <cfRule type="cellIs" dxfId="8191" priority="9237" operator="equal">
      <formula>FALSE</formula>
    </cfRule>
  </conditionalFormatting>
  <conditionalFormatting sqref="I16:I18">
    <cfRule type="cellIs" dxfId="8190" priority="9236" operator="equal">
      <formula>FALSE</formula>
    </cfRule>
  </conditionalFormatting>
  <conditionalFormatting sqref="I16:I18">
    <cfRule type="cellIs" dxfId="8189" priority="9235" operator="equal">
      <formula>FALSE</formula>
    </cfRule>
  </conditionalFormatting>
  <conditionalFormatting sqref="I16:I18">
    <cfRule type="cellIs" dxfId="8188" priority="9234" operator="equal">
      <formula>FALSE</formula>
    </cfRule>
  </conditionalFormatting>
  <conditionalFormatting sqref="I16:I18">
    <cfRule type="cellIs" dxfId="8187" priority="9233" operator="equal">
      <formula>FALSE</formula>
    </cfRule>
  </conditionalFormatting>
  <conditionalFormatting sqref="I16:I18">
    <cfRule type="cellIs" dxfId="8186" priority="9232" operator="equal">
      <formula>FALSE</formula>
    </cfRule>
  </conditionalFormatting>
  <conditionalFormatting sqref="I16:I18">
    <cfRule type="cellIs" dxfId="8185" priority="9231" operator="equal">
      <formula>FALSE</formula>
    </cfRule>
  </conditionalFormatting>
  <conditionalFormatting sqref="I16:I18">
    <cfRule type="cellIs" dxfId="8184" priority="9230" operator="equal">
      <formula>FALSE</formula>
    </cfRule>
  </conditionalFormatting>
  <conditionalFormatting sqref="I16:I18">
    <cfRule type="cellIs" dxfId="8183" priority="9229" operator="equal">
      <formula>FALSE</formula>
    </cfRule>
  </conditionalFormatting>
  <conditionalFormatting sqref="I16:I18">
    <cfRule type="cellIs" dxfId="8182" priority="9228" operator="equal">
      <formula>FALSE</formula>
    </cfRule>
  </conditionalFormatting>
  <conditionalFormatting sqref="I16:I18">
    <cfRule type="cellIs" dxfId="8181" priority="9227" operator="equal">
      <formula>FALSE</formula>
    </cfRule>
  </conditionalFormatting>
  <conditionalFormatting sqref="I16:I18">
    <cfRule type="cellIs" dxfId="8180" priority="9226" operator="equal">
      <formula>FALSE</formula>
    </cfRule>
  </conditionalFormatting>
  <conditionalFormatting sqref="I16:I18">
    <cfRule type="cellIs" dxfId="8179" priority="9225" operator="equal">
      <formula>FALSE</formula>
    </cfRule>
  </conditionalFormatting>
  <conditionalFormatting sqref="I16:I18">
    <cfRule type="cellIs" dxfId="8178" priority="9224" operator="equal">
      <formula>FALSE</formula>
    </cfRule>
  </conditionalFormatting>
  <conditionalFormatting sqref="I16:I18">
    <cfRule type="cellIs" dxfId="8177" priority="9223" operator="equal">
      <formula>FALSE</formula>
    </cfRule>
  </conditionalFormatting>
  <conditionalFormatting sqref="I16:I18">
    <cfRule type="cellIs" dxfId="8176" priority="9222" operator="equal">
      <formula>FALSE</formula>
    </cfRule>
  </conditionalFormatting>
  <conditionalFormatting sqref="I16:I18">
    <cfRule type="cellIs" dxfId="8175" priority="9221" operator="equal">
      <formula>FALSE</formula>
    </cfRule>
  </conditionalFormatting>
  <conditionalFormatting sqref="I16:I18">
    <cfRule type="cellIs" dxfId="8174" priority="9220" operator="equal">
      <formula>FALSE</formula>
    </cfRule>
  </conditionalFormatting>
  <conditionalFormatting sqref="I16:I18">
    <cfRule type="cellIs" dxfId="8173" priority="9219" operator="equal">
      <formula>FALSE</formula>
    </cfRule>
  </conditionalFormatting>
  <conditionalFormatting sqref="I16:I18">
    <cfRule type="cellIs" dxfId="8172" priority="9218" operator="equal">
      <formula>FALSE</formula>
    </cfRule>
  </conditionalFormatting>
  <conditionalFormatting sqref="I16:I18">
    <cfRule type="cellIs" dxfId="8171" priority="9217" operator="equal">
      <formula>FALSE</formula>
    </cfRule>
  </conditionalFormatting>
  <conditionalFormatting sqref="I19:I27">
    <cfRule type="cellIs" dxfId="8170" priority="7680" operator="equal">
      <formula>FALSE</formula>
    </cfRule>
  </conditionalFormatting>
  <conditionalFormatting sqref="I19:I27">
    <cfRule type="cellIs" dxfId="8169" priority="7679" operator="equal">
      <formula>FALSE</formula>
    </cfRule>
  </conditionalFormatting>
  <conditionalFormatting sqref="I19:I27">
    <cfRule type="cellIs" dxfId="8168" priority="7678" operator="equal">
      <formula>FALSE</formula>
    </cfRule>
  </conditionalFormatting>
  <conditionalFormatting sqref="I19:I27">
    <cfRule type="cellIs" dxfId="8167" priority="7677" operator="equal">
      <formula>FALSE</formula>
    </cfRule>
  </conditionalFormatting>
  <conditionalFormatting sqref="I19:I27">
    <cfRule type="cellIs" dxfId="8166" priority="7676" operator="equal">
      <formula>FALSE</formula>
    </cfRule>
  </conditionalFormatting>
  <conditionalFormatting sqref="I19:I27">
    <cfRule type="cellIs" dxfId="8165" priority="7675" operator="equal">
      <formula>FALSE</formula>
    </cfRule>
  </conditionalFormatting>
  <conditionalFormatting sqref="I19:I27">
    <cfRule type="cellIs" dxfId="8164" priority="7674" operator="equal">
      <formula>FALSE</formula>
    </cfRule>
  </conditionalFormatting>
  <conditionalFormatting sqref="I19:I27">
    <cfRule type="cellIs" dxfId="8163" priority="7673" operator="equal">
      <formula>FALSE</formula>
    </cfRule>
  </conditionalFormatting>
  <conditionalFormatting sqref="I19:I27">
    <cfRule type="cellIs" dxfId="8162" priority="7672" operator="equal">
      <formula>FALSE</formula>
    </cfRule>
  </conditionalFormatting>
  <conditionalFormatting sqref="I19:I27">
    <cfRule type="cellIs" dxfId="8161" priority="7671" operator="equal">
      <formula>FALSE</formula>
    </cfRule>
  </conditionalFormatting>
  <conditionalFormatting sqref="I19:I27">
    <cfRule type="cellIs" dxfId="8160" priority="7670" operator="equal">
      <formula>FALSE</formula>
    </cfRule>
  </conditionalFormatting>
  <conditionalFormatting sqref="I19:I27">
    <cfRule type="cellIs" dxfId="8159" priority="7669" operator="equal">
      <formula>FALSE</formula>
    </cfRule>
  </conditionalFormatting>
  <conditionalFormatting sqref="I19:I27">
    <cfRule type="cellIs" dxfId="8158" priority="7668" operator="equal">
      <formula>FALSE</formula>
    </cfRule>
  </conditionalFormatting>
  <conditionalFormatting sqref="I19:I27">
    <cfRule type="cellIs" dxfId="8157" priority="7667" operator="equal">
      <formula>FALSE</formula>
    </cfRule>
  </conditionalFormatting>
  <conditionalFormatting sqref="I19:I27">
    <cfRule type="cellIs" dxfId="8156" priority="7666" operator="equal">
      <formula>FALSE</formula>
    </cfRule>
  </conditionalFormatting>
  <conditionalFormatting sqref="I19:I27">
    <cfRule type="cellIs" dxfId="8155" priority="7665" operator="equal">
      <formula>FALSE</formula>
    </cfRule>
  </conditionalFormatting>
  <conditionalFormatting sqref="I19:I27">
    <cfRule type="cellIs" dxfId="8154" priority="7664" operator="equal">
      <formula>FALSE</formula>
    </cfRule>
  </conditionalFormatting>
  <conditionalFormatting sqref="I19:I27">
    <cfRule type="cellIs" dxfId="8153" priority="7663" operator="equal">
      <formula>FALSE</formula>
    </cfRule>
  </conditionalFormatting>
  <conditionalFormatting sqref="I19:I27">
    <cfRule type="cellIs" dxfId="8152" priority="7662" operator="equal">
      <formula>FALSE</formula>
    </cfRule>
  </conditionalFormatting>
  <conditionalFormatting sqref="I19:I27">
    <cfRule type="cellIs" dxfId="8151" priority="7661" operator="equal">
      <formula>FALSE</formula>
    </cfRule>
  </conditionalFormatting>
  <conditionalFormatting sqref="I19:I27">
    <cfRule type="cellIs" dxfId="8150" priority="7660" operator="equal">
      <formula>FALSE</formula>
    </cfRule>
  </conditionalFormatting>
  <conditionalFormatting sqref="I19:I27">
    <cfRule type="cellIs" dxfId="8149" priority="7659" operator="equal">
      <formula>FALSE</formula>
    </cfRule>
  </conditionalFormatting>
  <conditionalFormatting sqref="I19:I27">
    <cfRule type="cellIs" dxfId="8148" priority="7658" operator="equal">
      <formula>FALSE</formula>
    </cfRule>
  </conditionalFormatting>
  <conditionalFormatting sqref="I19:I27">
    <cfRule type="cellIs" dxfId="8147" priority="7657" operator="equal">
      <formula>FALSE</formula>
    </cfRule>
  </conditionalFormatting>
  <conditionalFormatting sqref="I19:I27">
    <cfRule type="cellIs" dxfId="8146" priority="7656" operator="equal">
      <formula>FALSE</formula>
    </cfRule>
  </conditionalFormatting>
  <conditionalFormatting sqref="I19:I27">
    <cfRule type="cellIs" dxfId="8145" priority="7655" operator="equal">
      <formula>FALSE</formula>
    </cfRule>
  </conditionalFormatting>
  <conditionalFormatting sqref="I19:I27">
    <cfRule type="cellIs" dxfId="8144" priority="7654" operator="equal">
      <formula>FALSE</formula>
    </cfRule>
  </conditionalFormatting>
  <conditionalFormatting sqref="I19:I27">
    <cfRule type="cellIs" dxfId="8143" priority="7653" operator="equal">
      <formula>FALSE</formula>
    </cfRule>
  </conditionalFormatting>
  <conditionalFormatting sqref="I19:I27">
    <cfRule type="cellIs" dxfId="8142" priority="7652" operator="equal">
      <formula>FALSE</formula>
    </cfRule>
  </conditionalFormatting>
  <conditionalFormatting sqref="I19:I27">
    <cfRule type="cellIs" dxfId="8141" priority="7651" operator="equal">
      <formula>FALSE</formula>
    </cfRule>
  </conditionalFormatting>
  <conditionalFormatting sqref="I19:I27">
    <cfRule type="cellIs" dxfId="8140" priority="7650" operator="equal">
      <formula>FALSE</formula>
    </cfRule>
  </conditionalFormatting>
  <conditionalFormatting sqref="I19:I27">
    <cfRule type="cellIs" dxfId="8139" priority="7649" operator="equal">
      <formula>FALSE</formula>
    </cfRule>
  </conditionalFormatting>
  <conditionalFormatting sqref="I19:I27">
    <cfRule type="cellIs" dxfId="8138" priority="7648" operator="equal">
      <formula>FALSE</formula>
    </cfRule>
  </conditionalFormatting>
  <conditionalFormatting sqref="I19:I27">
    <cfRule type="cellIs" dxfId="8137" priority="7647" operator="equal">
      <formula>FALSE</formula>
    </cfRule>
  </conditionalFormatting>
  <conditionalFormatting sqref="I19:I27">
    <cfRule type="cellIs" dxfId="8136" priority="7646" operator="equal">
      <formula>FALSE</formula>
    </cfRule>
  </conditionalFormatting>
  <conditionalFormatting sqref="I19:I27">
    <cfRule type="cellIs" dxfId="8135" priority="7645" operator="equal">
      <formula>FALSE</formula>
    </cfRule>
  </conditionalFormatting>
  <conditionalFormatting sqref="I19:I27">
    <cfRule type="cellIs" dxfId="8134" priority="7644" operator="equal">
      <formula>FALSE</formula>
    </cfRule>
  </conditionalFormatting>
  <conditionalFormatting sqref="I19:I27">
    <cfRule type="cellIs" dxfId="8133" priority="7643" operator="equal">
      <formula>FALSE</formula>
    </cfRule>
  </conditionalFormatting>
  <conditionalFormatting sqref="I19:I27">
    <cfRule type="cellIs" dxfId="8132" priority="7642" operator="equal">
      <formula>FALSE</formula>
    </cfRule>
  </conditionalFormatting>
  <conditionalFormatting sqref="I19:I27">
    <cfRule type="cellIs" dxfId="8131" priority="7641" operator="equal">
      <formula>FALSE</formula>
    </cfRule>
  </conditionalFormatting>
  <conditionalFormatting sqref="I19:I27">
    <cfRule type="cellIs" dxfId="8130" priority="7640" operator="equal">
      <formula>FALSE</formula>
    </cfRule>
  </conditionalFormatting>
  <conditionalFormatting sqref="I19:I27">
    <cfRule type="cellIs" dxfId="8129" priority="7639" operator="equal">
      <formula>FALSE</formula>
    </cfRule>
  </conditionalFormatting>
  <conditionalFormatting sqref="I19:I27">
    <cfRule type="cellIs" dxfId="8128" priority="7638" operator="equal">
      <formula>FALSE</formula>
    </cfRule>
  </conditionalFormatting>
  <conditionalFormatting sqref="I19:I27">
    <cfRule type="cellIs" dxfId="8127" priority="7637" operator="equal">
      <formula>FALSE</formula>
    </cfRule>
  </conditionalFormatting>
  <conditionalFormatting sqref="I19:I27">
    <cfRule type="cellIs" dxfId="8126" priority="7636" operator="equal">
      <formula>FALSE</formula>
    </cfRule>
  </conditionalFormatting>
  <conditionalFormatting sqref="I19:I27">
    <cfRule type="cellIs" dxfId="8125" priority="7635" operator="equal">
      <formula>FALSE</formula>
    </cfRule>
  </conditionalFormatting>
  <conditionalFormatting sqref="I19:I27">
    <cfRule type="cellIs" dxfId="8124" priority="7634" operator="equal">
      <formula>FALSE</formula>
    </cfRule>
  </conditionalFormatting>
  <conditionalFormatting sqref="I19:I27">
    <cfRule type="cellIs" dxfId="8123" priority="7633" operator="equal">
      <formula>FALSE</formula>
    </cfRule>
  </conditionalFormatting>
  <conditionalFormatting sqref="I19:I27">
    <cfRule type="cellIs" dxfId="8122" priority="7632" operator="equal">
      <formula>FALSE</formula>
    </cfRule>
  </conditionalFormatting>
  <conditionalFormatting sqref="I19:I27">
    <cfRule type="cellIs" dxfId="8121" priority="7631" operator="equal">
      <formula>FALSE</formula>
    </cfRule>
  </conditionalFormatting>
  <conditionalFormatting sqref="I19:I27">
    <cfRule type="cellIs" dxfId="8120" priority="7630" operator="equal">
      <formula>FALSE</formula>
    </cfRule>
  </conditionalFormatting>
  <conditionalFormatting sqref="I19:I27">
    <cfRule type="cellIs" dxfId="8119" priority="7629" operator="equal">
      <formula>FALSE</formula>
    </cfRule>
  </conditionalFormatting>
  <conditionalFormatting sqref="I19:I27">
    <cfRule type="cellIs" dxfId="8118" priority="7628" operator="equal">
      <formula>FALSE</formula>
    </cfRule>
  </conditionalFormatting>
  <conditionalFormatting sqref="I19:I27">
    <cfRule type="cellIs" dxfId="8117" priority="7627" operator="equal">
      <formula>FALSE</formula>
    </cfRule>
  </conditionalFormatting>
  <conditionalFormatting sqref="I19:I27">
    <cfRule type="cellIs" dxfId="8116" priority="7626" operator="equal">
      <formula>FALSE</formula>
    </cfRule>
  </conditionalFormatting>
  <conditionalFormatting sqref="I19:I27">
    <cfRule type="cellIs" dxfId="8115" priority="7625" operator="equal">
      <formula>FALSE</formula>
    </cfRule>
  </conditionalFormatting>
  <conditionalFormatting sqref="I19:I27">
    <cfRule type="cellIs" dxfId="8114" priority="7624" operator="equal">
      <formula>FALSE</formula>
    </cfRule>
  </conditionalFormatting>
  <conditionalFormatting sqref="I19:I27">
    <cfRule type="cellIs" dxfId="8113" priority="7623" operator="equal">
      <formula>FALSE</formula>
    </cfRule>
  </conditionalFormatting>
  <conditionalFormatting sqref="I19:I27">
    <cfRule type="cellIs" dxfId="8112" priority="7622" operator="equal">
      <formula>FALSE</formula>
    </cfRule>
  </conditionalFormatting>
  <conditionalFormatting sqref="I19:I27">
    <cfRule type="cellIs" dxfId="8111" priority="7621" operator="equal">
      <formula>FALSE</formula>
    </cfRule>
  </conditionalFormatting>
  <conditionalFormatting sqref="I19:I27">
    <cfRule type="cellIs" dxfId="8110" priority="7620" operator="equal">
      <formula>FALSE</formula>
    </cfRule>
  </conditionalFormatting>
  <conditionalFormatting sqref="I19:I27">
    <cfRule type="cellIs" dxfId="8109" priority="7619" operator="equal">
      <formula>FALSE</formula>
    </cfRule>
  </conditionalFormatting>
  <conditionalFormatting sqref="I19:I27">
    <cfRule type="cellIs" dxfId="8108" priority="7618" operator="equal">
      <formula>FALSE</formula>
    </cfRule>
  </conditionalFormatting>
  <conditionalFormatting sqref="I19:I27">
    <cfRule type="cellIs" dxfId="8107" priority="7617" operator="equal">
      <formula>FALSE</formula>
    </cfRule>
  </conditionalFormatting>
  <conditionalFormatting sqref="I19:I27">
    <cfRule type="cellIs" dxfId="8106" priority="7616" operator="equal">
      <formula>FALSE</formula>
    </cfRule>
  </conditionalFormatting>
  <conditionalFormatting sqref="I19:I27">
    <cfRule type="cellIs" dxfId="8105" priority="7615" operator="equal">
      <formula>FALSE</formula>
    </cfRule>
  </conditionalFormatting>
  <conditionalFormatting sqref="I19:I27">
    <cfRule type="cellIs" dxfId="8104" priority="7614" operator="equal">
      <formula>FALSE</formula>
    </cfRule>
  </conditionalFormatting>
  <conditionalFormatting sqref="I19:I27">
    <cfRule type="cellIs" dxfId="8103" priority="7613" operator="equal">
      <formula>FALSE</formula>
    </cfRule>
  </conditionalFormatting>
  <conditionalFormatting sqref="I19:I27">
    <cfRule type="cellIs" dxfId="8102" priority="7612" operator="equal">
      <formula>FALSE</formula>
    </cfRule>
  </conditionalFormatting>
  <conditionalFormatting sqref="I19:I27">
    <cfRule type="cellIs" dxfId="8101" priority="7611" operator="equal">
      <formula>FALSE</formula>
    </cfRule>
  </conditionalFormatting>
  <conditionalFormatting sqref="I19:I27">
    <cfRule type="cellIs" dxfId="8100" priority="7610" operator="equal">
      <formula>FALSE</formula>
    </cfRule>
  </conditionalFormatting>
  <conditionalFormatting sqref="I19:I27">
    <cfRule type="cellIs" dxfId="8099" priority="7609" operator="equal">
      <formula>FALSE</formula>
    </cfRule>
  </conditionalFormatting>
  <conditionalFormatting sqref="I19:I27">
    <cfRule type="cellIs" dxfId="8098" priority="7608" operator="equal">
      <formula>FALSE</formula>
    </cfRule>
  </conditionalFormatting>
  <conditionalFormatting sqref="I19:I27">
    <cfRule type="cellIs" dxfId="8097" priority="7607" operator="equal">
      <formula>FALSE</formula>
    </cfRule>
  </conditionalFormatting>
  <conditionalFormatting sqref="I19:I27">
    <cfRule type="cellIs" dxfId="8096" priority="7606" operator="equal">
      <formula>FALSE</formula>
    </cfRule>
  </conditionalFormatting>
  <conditionalFormatting sqref="I19:I27">
    <cfRule type="cellIs" dxfId="8095" priority="7605" operator="equal">
      <formula>FALSE</formula>
    </cfRule>
  </conditionalFormatting>
  <conditionalFormatting sqref="I19:I27">
    <cfRule type="cellIs" dxfId="8094" priority="7604" operator="equal">
      <formula>FALSE</formula>
    </cfRule>
  </conditionalFormatting>
  <conditionalFormatting sqref="I19:I27">
    <cfRule type="cellIs" dxfId="8093" priority="7603" operator="equal">
      <formula>FALSE</formula>
    </cfRule>
  </conditionalFormatting>
  <conditionalFormatting sqref="I19:I27">
    <cfRule type="cellIs" dxfId="8092" priority="7602" operator="equal">
      <formula>FALSE</formula>
    </cfRule>
  </conditionalFormatting>
  <conditionalFormatting sqref="I19:I27">
    <cfRule type="cellIs" dxfId="8091" priority="7601" operator="equal">
      <formula>FALSE</formula>
    </cfRule>
  </conditionalFormatting>
  <conditionalFormatting sqref="I19:I27">
    <cfRule type="cellIs" dxfId="8090" priority="7600" operator="equal">
      <formula>FALSE</formula>
    </cfRule>
  </conditionalFormatting>
  <conditionalFormatting sqref="I19:I27">
    <cfRule type="cellIs" dxfId="8089" priority="7599" operator="equal">
      <formula>FALSE</formula>
    </cfRule>
  </conditionalFormatting>
  <conditionalFormatting sqref="I19:I27">
    <cfRule type="cellIs" dxfId="8088" priority="7598" operator="equal">
      <formula>FALSE</formula>
    </cfRule>
  </conditionalFormatting>
  <conditionalFormatting sqref="I19:I27">
    <cfRule type="cellIs" dxfId="8087" priority="7597" operator="equal">
      <formula>FALSE</formula>
    </cfRule>
  </conditionalFormatting>
  <conditionalFormatting sqref="I19:I27">
    <cfRule type="cellIs" dxfId="8086" priority="7596" operator="equal">
      <formula>FALSE</formula>
    </cfRule>
  </conditionalFormatting>
  <conditionalFormatting sqref="I19:I27">
    <cfRule type="cellIs" dxfId="8085" priority="7595" operator="equal">
      <formula>FALSE</formula>
    </cfRule>
  </conditionalFormatting>
  <conditionalFormatting sqref="I19:I27">
    <cfRule type="cellIs" dxfId="8084" priority="7594" operator="equal">
      <formula>FALSE</formula>
    </cfRule>
  </conditionalFormatting>
  <conditionalFormatting sqref="I19:I27">
    <cfRule type="cellIs" dxfId="8083" priority="7593" operator="equal">
      <formula>FALSE</formula>
    </cfRule>
  </conditionalFormatting>
  <conditionalFormatting sqref="I19:I27">
    <cfRule type="cellIs" dxfId="8082" priority="7592" operator="equal">
      <formula>FALSE</formula>
    </cfRule>
  </conditionalFormatting>
  <conditionalFormatting sqref="I19:I27">
    <cfRule type="cellIs" dxfId="8081" priority="7591" operator="equal">
      <formula>FALSE</formula>
    </cfRule>
  </conditionalFormatting>
  <conditionalFormatting sqref="I19:I27">
    <cfRule type="cellIs" dxfId="8080" priority="7590" operator="equal">
      <formula>FALSE</formula>
    </cfRule>
  </conditionalFormatting>
  <conditionalFormatting sqref="I19:I27">
    <cfRule type="cellIs" dxfId="8079" priority="7589" operator="equal">
      <formula>FALSE</formula>
    </cfRule>
  </conditionalFormatting>
  <conditionalFormatting sqref="I19:I27">
    <cfRule type="cellIs" dxfId="8078" priority="7588" operator="equal">
      <formula>FALSE</formula>
    </cfRule>
  </conditionalFormatting>
  <conditionalFormatting sqref="I19:I27">
    <cfRule type="cellIs" dxfId="8077" priority="7587" operator="equal">
      <formula>FALSE</formula>
    </cfRule>
  </conditionalFormatting>
  <conditionalFormatting sqref="I19:I27">
    <cfRule type="cellIs" dxfId="8076" priority="7586" operator="equal">
      <formula>FALSE</formula>
    </cfRule>
  </conditionalFormatting>
  <conditionalFormatting sqref="I19:I27">
    <cfRule type="cellIs" dxfId="8075" priority="7585" operator="equal">
      <formula>FALSE</formula>
    </cfRule>
  </conditionalFormatting>
  <conditionalFormatting sqref="I19:I27">
    <cfRule type="cellIs" dxfId="8074" priority="7584" operator="equal">
      <formula>FALSE</formula>
    </cfRule>
  </conditionalFormatting>
  <conditionalFormatting sqref="I19:I27">
    <cfRule type="cellIs" dxfId="8073" priority="7583" operator="equal">
      <formula>FALSE</formula>
    </cfRule>
  </conditionalFormatting>
  <conditionalFormatting sqref="I19:I27">
    <cfRule type="cellIs" dxfId="8072" priority="7582" operator="equal">
      <formula>FALSE</formula>
    </cfRule>
  </conditionalFormatting>
  <conditionalFormatting sqref="I19:I27">
    <cfRule type="cellIs" dxfId="8071" priority="7581" operator="equal">
      <formula>FALSE</formula>
    </cfRule>
  </conditionalFormatting>
  <conditionalFormatting sqref="I19:I27">
    <cfRule type="cellIs" dxfId="8070" priority="7580" operator="equal">
      <formula>FALSE</formula>
    </cfRule>
  </conditionalFormatting>
  <conditionalFormatting sqref="I19:I27">
    <cfRule type="cellIs" dxfId="8069" priority="7579" operator="equal">
      <formula>FALSE</formula>
    </cfRule>
  </conditionalFormatting>
  <conditionalFormatting sqref="I19:I27">
    <cfRule type="cellIs" dxfId="8068" priority="7578" operator="equal">
      <formula>FALSE</formula>
    </cfRule>
  </conditionalFormatting>
  <conditionalFormatting sqref="I19:I27">
    <cfRule type="cellIs" dxfId="8067" priority="7577" operator="equal">
      <formula>FALSE</formula>
    </cfRule>
  </conditionalFormatting>
  <conditionalFormatting sqref="I19:I27">
    <cfRule type="cellIs" dxfId="8066" priority="7576" operator="equal">
      <formula>FALSE</formula>
    </cfRule>
  </conditionalFormatting>
  <conditionalFormatting sqref="I19:I27">
    <cfRule type="cellIs" dxfId="8065" priority="7575" operator="equal">
      <formula>FALSE</formula>
    </cfRule>
  </conditionalFormatting>
  <conditionalFormatting sqref="I19:I27">
    <cfRule type="cellIs" dxfId="8064" priority="7574" operator="equal">
      <formula>FALSE</formula>
    </cfRule>
  </conditionalFormatting>
  <conditionalFormatting sqref="I19:I27">
    <cfRule type="cellIs" dxfId="8063" priority="7573" operator="equal">
      <formula>FALSE</formula>
    </cfRule>
  </conditionalFormatting>
  <conditionalFormatting sqref="I19:I27">
    <cfRule type="cellIs" dxfId="8062" priority="7572" operator="equal">
      <formula>FALSE</formula>
    </cfRule>
  </conditionalFormatting>
  <conditionalFormatting sqref="I19:I27">
    <cfRule type="cellIs" dxfId="8061" priority="7571" operator="equal">
      <formula>FALSE</formula>
    </cfRule>
  </conditionalFormatting>
  <conditionalFormatting sqref="I19:I27">
    <cfRule type="cellIs" dxfId="8060" priority="7570" operator="equal">
      <formula>FALSE</formula>
    </cfRule>
  </conditionalFormatting>
  <conditionalFormatting sqref="I19:I27">
    <cfRule type="cellIs" dxfId="8059" priority="7569" operator="equal">
      <formula>FALSE</formula>
    </cfRule>
  </conditionalFormatting>
  <conditionalFormatting sqref="I19:I27">
    <cfRule type="cellIs" dxfId="8058" priority="7568" operator="equal">
      <formula>FALSE</formula>
    </cfRule>
  </conditionalFormatting>
  <conditionalFormatting sqref="I19:I27">
    <cfRule type="cellIs" dxfId="8057" priority="7567" operator="equal">
      <formula>FALSE</formula>
    </cfRule>
  </conditionalFormatting>
  <conditionalFormatting sqref="I19:I27">
    <cfRule type="cellIs" dxfId="8056" priority="7566" operator="equal">
      <formula>FALSE</formula>
    </cfRule>
  </conditionalFormatting>
  <conditionalFormatting sqref="I19:I27">
    <cfRule type="cellIs" dxfId="8055" priority="7565" operator="equal">
      <formula>FALSE</formula>
    </cfRule>
  </conditionalFormatting>
  <conditionalFormatting sqref="I19:I27">
    <cfRule type="cellIs" dxfId="8054" priority="7564" operator="equal">
      <formula>FALSE</formula>
    </cfRule>
  </conditionalFormatting>
  <conditionalFormatting sqref="I19:I27">
    <cfRule type="cellIs" dxfId="8053" priority="7563" operator="equal">
      <formula>FALSE</formula>
    </cfRule>
  </conditionalFormatting>
  <conditionalFormatting sqref="I19:I27">
    <cfRule type="cellIs" dxfId="8052" priority="7562" operator="equal">
      <formula>FALSE</formula>
    </cfRule>
  </conditionalFormatting>
  <conditionalFormatting sqref="I19:I27">
    <cfRule type="cellIs" dxfId="8051" priority="7561" operator="equal">
      <formula>FALSE</formula>
    </cfRule>
  </conditionalFormatting>
  <conditionalFormatting sqref="I19:I27">
    <cfRule type="cellIs" dxfId="8050" priority="7560" operator="equal">
      <formula>FALSE</formula>
    </cfRule>
  </conditionalFormatting>
  <conditionalFormatting sqref="I19:I27">
    <cfRule type="cellIs" dxfId="8049" priority="7559" operator="equal">
      <formula>FALSE</formula>
    </cfRule>
  </conditionalFormatting>
  <conditionalFormatting sqref="I19:I27">
    <cfRule type="cellIs" dxfId="8048" priority="7558" operator="equal">
      <formula>FALSE</formula>
    </cfRule>
  </conditionalFormatting>
  <conditionalFormatting sqref="I19:I27">
    <cfRule type="cellIs" dxfId="8047" priority="7557" operator="equal">
      <formula>FALSE</formula>
    </cfRule>
  </conditionalFormatting>
  <conditionalFormatting sqref="I19:I27">
    <cfRule type="cellIs" dxfId="8046" priority="7556" operator="equal">
      <formula>FALSE</formula>
    </cfRule>
  </conditionalFormatting>
  <conditionalFormatting sqref="I19:I27">
    <cfRule type="cellIs" dxfId="8045" priority="7555" operator="equal">
      <formula>FALSE</formula>
    </cfRule>
  </conditionalFormatting>
  <conditionalFormatting sqref="I19:I27">
    <cfRule type="cellIs" dxfId="8044" priority="7554" operator="equal">
      <formula>FALSE</formula>
    </cfRule>
  </conditionalFormatting>
  <conditionalFormatting sqref="I19:I27">
    <cfRule type="cellIs" dxfId="8043" priority="7553" operator="equal">
      <formula>FALSE</formula>
    </cfRule>
  </conditionalFormatting>
  <conditionalFormatting sqref="I19:I27">
    <cfRule type="cellIs" dxfId="8042" priority="7552" operator="equal">
      <formula>FALSE</formula>
    </cfRule>
  </conditionalFormatting>
  <conditionalFormatting sqref="I19:I27">
    <cfRule type="cellIs" dxfId="8041" priority="7551" operator="equal">
      <formula>FALSE</formula>
    </cfRule>
  </conditionalFormatting>
  <conditionalFormatting sqref="I19:I27">
    <cfRule type="cellIs" dxfId="8040" priority="7550" operator="equal">
      <formula>FALSE</formula>
    </cfRule>
  </conditionalFormatting>
  <conditionalFormatting sqref="I19:I27">
    <cfRule type="cellIs" dxfId="8039" priority="7549" operator="equal">
      <formula>FALSE</formula>
    </cfRule>
  </conditionalFormatting>
  <conditionalFormatting sqref="I19:I27">
    <cfRule type="cellIs" dxfId="8038" priority="7548" operator="equal">
      <formula>FALSE</formula>
    </cfRule>
  </conditionalFormatting>
  <conditionalFormatting sqref="I19:I27">
    <cfRule type="cellIs" dxfId="8037" priority="7547" operator="equal">
      <formula>FALSE</formula>
    </cfRule>
  </conditionalFormatting>
  <conditionalFormatting sqref="I19:I27">
    <cfRule type="cellIs" dxfId="8036" priority="7546" operator="equal">
      <formula>FALSE</formula>
    </cfRule>
  </conditionalFormatting>
  <conditionalFormatting sqref="I19:I27">
    <cfRule type="cellIs" dxfId="8035" priority="7545" operator="equal">
      <formula>FALSE</formula>
    </cfRule>
  </conditionalFormatting>
  <conditionalFormatting sqref="I19:I27">
    <cfRule type="cellIs" dxfId="8034" priority="7544" operator="equal">
      <formula>FALSE</formula>
    </cfRule>
  </conditionalFormatting>
  <conditionalFormatting sqref="I19:I27">
    <cfRule type="cellIs" dxfId="8033" priority="7543" operator="equal">
      <formula>FALSE</formula>
    </cfRule>
  </conditionalFormatting>
  <conditionalFormatting sqref="I19:I27">
    <cfRule type="cellIs" dxfId="8032" priority="7542" operator="equal">
      <formula>FALSE</formula>
    </cfRule>
  </conditionalFormatting>
  <conditionalFormatting sqref="I19:I27">
    <cfRule type="cellIs" dxfId="8031" priority="7541" operator="equal">
      <formula>FALSE</formula>
    </cfRule>
  </conditionalFormatting>
  <conditionalFormatting sqref="I19:I27">
    <cfRule type="cellIs" dxfId="8030" priority="7540" operator="equal">
      <formula>FALSE</formula>
    </cfRule>
  </conditionalFormatting>
  <conditionalFormatting sqref="I19:I27">
    <cfRule type="cellIs" dxfId="8029" priority="7539" operator="equal">
      <formula>FALSE</formula>
    </cfRule>
  </conditionalFormatting>
  <conditionalFormatting sqref="I19:I27">
    <cfRule type="cellIs" dxfId="8028" priority="7538" operator="equal">
      <formula>FALSE</formula>
    </cfRule>
  </conditionalFormatting>
  <conditionalFormatting sqref="I19:I27">
    <cfRule type="cellIs" dxfId="8027" priority="7537" operator="equal">
      <formula>FALSE</formula>
    </cfRule>
  </conditionalFormatting>
  <conditionalFormatting sqref="I19:I27">
    <cfRule type="cellIs" dxfId="8026" priority="7536" operator="equal">
      <formula>FALSE</formula>
    </cfRule>
  </conditionalFormatting>
  <conditionalFormatting sqref="I19:I27">
    <cfRule type="cellIs" dxfId="8025" priority="7535" operator="equal">
      <formula>FALSE</formula>
    </cfRule>
  </conditionalFormatting>
  <conditionalFormatting sqref="I19:I27">
    <cfRule type="cellIs" dxfId="8024" priority="7534" operator="equal">
      <formula>FALSE</formula>
    </cfRule>
  </conditionalFormatting>
  <conditionalFormatting sqref="I19:I27">
    <cfRule type="cellIs" dxfId="8023" priority="7533" operator="equal">
      <formula>FALSE</formula>
    </cfRule>
  </conditionalFormatting>
  <conditionalFormatting sqref="I19:I27">
    <cfRule type="cellIs" dxfId="8022" priority="7532" operator="equal">
      <formula>FALSE</formula>
    </cfRule>
  </conditionalFormatting>
  <conditionalFormatting sqref="I19:I27">
    <cfRule type="cellIs" dxfId="8021" priority="7531" operator="equal">
      <formula>FALSE</formula>
    </cfRule>
  </conditionalFormatting>
  <conditionalFormatting sqref="I19:I27">
    <cfRule type="cellIs" dxfId="8020" priority="7530" operator="equal">
      <formula>FALSE</formula>
    </cfRule>
  </conditionalFormatting>
  <conditionalFormatting sqref="I19:I27">
    <cfRule type="cellIs" dxfId="8019" priority="7529" operator="equal">
      <formula>FALSE</formula>
    </cfRule>
  </conditionalFormatting>
  <conditionalFormatting sqref="I19:I27">
    <cfRule type="cellIs" dxfId="8018" priority="7528" operator="equal">
      <formula>FALSE</formula>
    </cfRule>
  </conditionalFormatting>
  <conditionalFormatting sqref="I19:I27">
    <cfRule type="cellIs" dxfId="8017" priority="7527" operator="equal">
      <formula>FALSE</formula>
    </cfRule>
  </conditionalFormatting>
  <conditionalFormatting sqref="I19:I27">
    <cfRule type="cellIs" dxfId="8016" priority="7526" operator="equal">
      <formula>FALSE</formula>
    </cfRule>
  </conditionalFormatting>
  <conditionalFormatting sqref="I19:I27">
    <cfRule type="cellIs" dxfId="8015" priority="7525" operator="equal">
      <formula>FALSE</formula>
    </cfRule>
  </conditionalFormatting>
  <conditionalFormatting sqref="I19:I27">
    <cfRule type="cellIs" dxfId="8014" priority="7524" operator="equal">
      <formula>FALSE</formula>
    </cfRule>
  </conditionalFormatting>
  <conditionalFormatting sqref="I19:I27">
    <cfRule type="cellIs" dxfId="8013" priority="7523" operator="equal">
      <formula>FALSE</formula>
    </cfRule>
  </conditionalFormatting>
  <conditionalFormatting sqref="I19:I27">
    <cfRule type="cellIs" dxfId="8012" priority="7522" operator="equal">
      <formula>FALSE</formula>
    </cfRule>
  </conditionalFormatting>
  <conditionalFormatting sqref="I19:I27">
    <cfRule type="cellIs" dxfId="8011" priority="7521" operator="equal">
      <formula>FALSE</formula>
    </cfRule>
  </conditionalFormatting>
  <conditionalFormatting sqref="I19:I27">
    <cfRule type="cellIs" dxfId="8010" priority="7520" operator="equal">
      <formula>FALSE</formula>
    </cfRule>
  </conditionalFormatting>
  <conditionalFormatting sqref="I19:I27">
    <cfRule type="cellIs" dxfId="8009" priority="7519" operator="equal">
      <formula>FALSE</formula>
    </cfRule>
  </conditionalFormatting>
  <conditionalFormatting sqref="I19:I27">
    <cfRule type="cellIs" dxfId="8008" priority="7518" operator="equal">
      <formula>FALSE</formula>
    </cfRule>
  </conditionalFormatting>
  <conditionalFormatting sqref="I19:I27">
    <cfRule type="cellIs" dxfId="8007" priority="7517" operator="equal">
      <formula>FALSE</formula>
    </cfRule>
  </conditionalFormatting>
  <conditionalFormatting sqref="I19:I27">
    <cfRule type="cellIs" dxfId="8006" priority="7516" operator="equal">
      <formula>FALSE</formula>
    </cfRule>
  </conditionalFormatting>
  <conditionalFormatting sqref="I19:I27">
    <cfRule type="cellIs" dxfId="8005" priority="7515" operator="equal">
      <formula>FALSE</formula>
    </cfRule>
  </conditionalFormatting>
  <conditionalFormatting sqref="I19:I27">
    <cfRule type="cellIs" dxfId="8004" priority="7514" operator="equal">
      <formula>FALSE</formula>
    </cfRule>
  </conditionalFormatting>
  <conditionalFormatting sqref="I19:I27">
    <cfRule type="cellIs" dxfId="8003" priority="7513" operator="equal">
      <formula>FALSE</formula>
    </cfRule>
  </conditionalFormatting>
  <conditionalFormatting sqref="I19:I27">
    <cfRule type="cellIs" dxfId="8002" priority="7512" operator="equal">
      <formula>FALSE</formula>
    </cfRule>
  </conditionalFormatting>
  <conditionalFormatting sqref="I19:I27">
    <cfRule type="cellIs" dxfId="8001" priority="7511" operator="equal">
      <formula>FALSE</formula>
    </cfRule>
  </conditionalFormatting>
  <conditionalFormatting sqref="I19:I27">
    <cfRule type="cellIs" dxfId="8000" priority="7510" operator="equal">
      <formula>FALSE</formula>
    </cfRule>
  </conditionalFormatting>
  <conditionalFormatting sqref="I19:I27">
    <cfRule type="cellIs" dxfId="7999" priority="7509" operator="equal">
      <formula>FALSE</formula>
    </cfRule>
  </conditionalFormatting>
  <conditionalFormatting sqref="I19:I27">
    <cfRule type="cellIs" dxfId="7998" priority="7508" operator="equal">
      <formula>FALSE</formula>
    </cfRule>
  </conditionalFormatting>
  <conditionalFormatting sqref="I19:I27">
    <cfRule type="cellIs" dxfId="7997" priority="7507" operator="equal">
      <formula>FALSE</formula>
    </cfRule>
  </conditionalFormatting>
  <conditionalFormatting sqref="I19:I27">
    <cfRule type="cellIs" dxfId="7996" priority="7506" operator="equal">
      <formula>FALSE</formula>
    </cfRule>
  </conditionalFormatting>
  <conditionalFormatting sqref="I19:I27">
    <cfRule type="cellIs" dxfId="7995" priority="7505" operator="equal">
      <formula>FALSE</formula>
    </cfRule>
  </conditionalFormatting>
  <conditionalFormatting sqref="I19:I27">
    <cfRule type="cellIs" dxfId="7994" priority="7504" operator="equal">
      <formula>FALSE</formula>
    </cfRule>
  </conditionalFormatting>
  <conditionalFormatting sqref="I19:I27">
    <cfRule type="cellIs" dxfId="7993" priority="7503" operator="equal">
      <formula>FALSE</formula>
    </cfRule>
  </conditionalFormatting>
  <conditionalFormatting sqref="I19:I27">
    <cfRule type="cellIs" dxfId="7992" priority="7502" operator="equal">
      <formula>FALSE</formula>
    </cfRule>
  </conditionalFormatting>
  <conditionalFormatting sqref="I19:I27">
    <cfRule type="cellIs" dxfId="7991" priority="7501" operator="equal">
      <formula>FALSE</formula>
    </cfRule>
  </conditionalFormatting>
  <conditionalFormatting sqref="I19:I27">
    <cfRule type="cellIs" dxfId="7990" priority="7500" operator="equal">
      <formula>FALSE</formula>
    </cfRule>
  </conditionalFormatting>
  <conditionalFormatting sqref="I19:I27">
    <cfRule type="cellIs" dxfId="7989" priority="7499" operator="equal">
      <formula>FALSE</formula>
    </cfRule>
  </conditionalFormatting>
  <conditionalFormatting sqref="I19:I27">
    <cfRule type="cellIs" dxfId="7988" priority="7498" operator="equal">
      <formula>FALSE</formula>
    </cfRule>
  </conditionalFormatting>
  <conditionalFormatting sqref="I19:I27">
    <cfRule type="cellIs" dxfId="7987" priority="7497" operator="equal">
      <formula>FALSE</formula>
    </cfRule>
  </conditionalFormatting>
  <conditionalFormatting sqref="I19:I27">
    <cfRule type="cellIs" dxfId="7986" priority="7496" operator="equal">
      <formula>FALSE</formula>
    </cfRule>
  </conditionalFormatting>
  <conditionalFormatting sqref="I19:I27">
    <cfRule type="cellIs" dxfId="7985" priority="7495" operator="equal">
      <formula>FALSE</formula>
    </cfRule>
  </conditionalFormatting>
  <conditionalFormatting sqref="I19:I27">
    <cfRule type="cellIs" dxfId="7984" priority="7494" operator="equal">
      <formula>FALSE</formula>
    </cfRule>
  </conditionalFormatting>
  <conditionalFormatting sqref="I19:I27">
    <cfRule type="cellIs" dxfId="7983" priority="7493" operator="equal">
      <formula>FALSE</formula>
    </cfRule>
  </conditionalFormatting>
  <conditionalFormatting sqref="I19:I27">
    <cfRule type="cellIs" dxfId="7982" priority="7492" operator="equal">
      <formula>FALSE</formula>
    </cfRule>
  </conditionalFormatting>
  <conditionalFormatting sqref="I19:I27">
    <cfRule type="cellIs" dxfId="7981" priority="7491" operator="equal">
      <formula>FALSE</formula>
    </cfRule>
  </conditionalFormatting>
  <conditionalFormatting sqref="I19:I27">
    <cfRule type="cellIs" dxfId="7980" priority="7490" operator="equal">
      <formula>FALSE</formula>
    </cfRule>
  </conditionalFormatting>
  <conditionalFormatting sqref="I19:I27">
    <cfRule type="cellIs" dxfId="7979" priority="7489" operator="equal">
      <formula>FALSE</formula>
    </cfRule>
  </conditionalFormatting>
  <conditionalFormatting sqref="I19:I27">
    <cfRule type="cellIs" dxfId="7978" priority="7488" operator="equal">
      <formula>FALSE</formula>
    </cfRule>
  </conditionalFormatting>
  <conditionalFormatting sqref="I19:I27">
    <cfRule type="cellIs" dxfId="7977" priority="7487" operator="equal">
      <formula>FALSE</formula>
    </cfRule>
  </conditionalFormatting>
  <conditionalFormatting sqref="I19:I27">
    <cfRule type="cellIs" dxfId="7976" priority="7486" operator="equal">
      <formula>FALSE</formula>
    </cfRule>
  </conditionalFormatting>
  <conditionalFormatting sqref="I19:I27">
    <cfRule type="cellIs" dxfId="7975" priority="7485" operator="equal">
      <formula>FALSE</formula>
    </cfRule>
  </conditionalFormatting>
  <conditionalFormatting sqref="I19:I27">
    <cfRule type="cellIs" dxfId="7974" priority="7484" operator="equal">
      <formula>FALSE</formula>
    </cfRule>
  </conditionalFormatting>
  <conditionalFormatting sqref="I19:I27">
    <cfRule type="cellIs" dxfId="7973" priority="7483" operator="equal">
      <formula>FALSE</formula>
    </cfRule>
  </conditionalFormatting>
  <conditionalFormatting sqref="I19:I27">
    <cfRule type="cellIs" dxfId="7972" priority="7482" operator="equal">
      <formula>FALSE</formula>
    </cfRule>
  </conditionalFormatting>
  <conditionalFormatting sqref="I19:I27">
    <cfRule type="cellIs" dxfId="7971" priority="7481" operator="equal">
      <formula>FALSE</formula>
    </cfRule>
  </conditionalFormatting>
  <conditionalFormatting sqref="I19:I27">
    <cfRule type="cellIs" dxfId="7970" priority="7480" operator="equal">
      <formula>FALSE</formula>
    </cfRule>
  </conditionalFormatting>
  <conditionalFormatting sqref="I19:I27">
    <cfRule type="cellIs" dxfId="7969" priority="7479" operator="equal">
      <formula>FALSE</formula>
    </cfRule>
  </conditionalFormatting>
  <conditionalFormatting sqref="I19:I27">
    <cfRule type="cellIs" dxfId="7968" priority="7478" operator="equal">
      <formula>FALSE</formula>
    </cfRule>
  </conditionalFormatting>
  <conditionalFormatting sqref="I19:I27">
    <cfRule type="cellIs" dxfId="7967" priority="7477" operator="equal">
      <formula>FALSE</formula>
    </cfRule>
  </conditionalFormatting>
  <conditionalFormatting sqref="I19:I27">
    <cfRule type="cellIs" dxfId="7966" priority="7476" operator="equal">
      <formula>FALSE</formula>
    </cfRule>
  </conditionalFormatting>
  <conditionalFormatting sqref="I19:I27">
    <cfRule type="cellIs" dxfId="7965" priority="7475" operator="equal">
      <formula>FALSE</formula>
    </cfRule>
  </conditionalFormatting>
  <conditionalFormatting sqref="I19:I27">
    <cfRule type="cellIs" dxfId="7964" priority="7474" operator="equal">
      <formula>FALSE</formula>
    </cfRule>
  </conditionalFormatting>
  <conditionalFormatting sqref="I19:I27">
    <cfRule type="cellIs" dxfId="7963" priority="7473" operator="equal">
      <formula>FALSE</formula>
    </cfRule>
  </conditionalFormatting>
  <conditionalFormatting sqref="I19:I27">
    <cfRule type="cellIs" dxfId="7962" priority="7472" operator="equal">
      <formula>FALSE</formula>
    </cfRule>
  </conditionalFormatting>
  <conditionalFormatting sqref="I19:I27">
    <cfRule type="cellIs" dxfId="7961" priority="7471" operator="equal">
      <formula>FALSE</formula>
    </cfRule>
  </conditionalFormatting>
  <conditionalFormatting sqref="I19:I27">
    <cfRule type="cellIs" dxfId="7960" priority="7470" operator="equal">
      <formula>FALSE</formula>
    </cfRule>
  </conditionalFormatting>
  <conditionalFormatting sqref="I19:I27">
    <cfRule type="cellIs" dxfId="7959" priority="7469" operator="equal">
      <formula>FALSE</formula>
    </cfRule>
  </conditionalFormatting>
  <conditionalFormatting sqref="I19:I27">
    <cfRule type="cellIs" dxfId="7958" priority="7468" operator="equal">
      <formula>FALSE</formula>
    </cfRule>
  </conditionalFormatting>
  <conditionalFormatting sqref="I19:I27">
    <cfRule type="cellIs" dxfId="7957" priority="7467" operator="equal">
      <formula>FALSE</formula>
    </cfRule>
  </conditionalFormatting>
  <conditionalFormatting sqref="I19:I27">
    <cfRule type="cellIs" dxfId="7956" priority="7466" operator="equal">
      <formula>FALSE</formula>
    </cfRule>
  </conditionalFormatting>
  <conditionalFormatting sqref="I19:I27">
    <cfRule type="cellIs" dxfId="7955" priority="7465" operator="equal">
      <formula>FALSE</formula>
    </cfRule>
  </conditionalFormatting>
  <conditionalFormatting sqref="I19:I27">
    <cfRule type="cellIs" dxfId="7954" priority="7464" operator="equal">
      <formula>FALSE</formula>
    </cfRule>
  </conditionalFormatting>
  <conditionalFormatting sqref="I19:I27">
    <cfRule type="cellIs" dxfId="7953" priority="7463" operator="equal">
      <formula>FALSE</formula>
    </cfRule>
  </conditionalFormatting>
  <conditionalFormatting sqref="I19:I27">
    <cfRule type="cellIs" dxfId="7952" priority="7462" operator="equal">
      <formula>FALSE</formula>
    </cfRule>
  </conditionalFormatting>
  <conditionalFormatting sqref="I19:I27">
    <cfRule type="cellIs" dxfId="7951" priority="7461" operator="equal">
      <formula>FALSE</formula>
    </cfRule>
  </conditionalFormatting>
  <conditionalFormatting sqref="I19:I27">
    <cfRule type="cellIs" dxfId="7950" priority="7460" operator="equal">
      <formula>FALSE</formula>
    </cfRule>
  </conditionalFormatting>
  <conditionalFormatting sqref="I19:I27">
    <cfRule type="cellIs" dxfId="7949" priority="7459" operator="equal">
      <formula>FALSE</formula>
    </cfRule>
  </conditionalFormatting>
  <conditionalFormatting sqref="I19:I27">
    <cfRule type="cellIs" dxfId="7948" priority="7458" operator="equal">
      <formula>FALSE</formula>
    </cfRule>
  </conditionalFormatting>
  <conditionalFormatting sqref="I19:I27">
    <cfRule type="cellIs" dxfId="7947" priority="7457" operator="equal">
      <formula>FALSE</formula>
    </cfRule>
  </conditionalFormatting>
  <conditionalFormatting sqref="I19:I27">
    <cfRule type="cellIs" dxfId="7946" priority="7456" operator="equal">
      <formula>FALSE</formula>
    </cfRule>
  </conditionalFormatting>
  <conditionalFormatting sqref="I19:I27">
    <cfRule type="cellIs" dxfId="7945" priority="7455" operator="equal">
      <formula>FALSE</formula>
    </cfRule>
  </conditionalFormatting>
  <conditionalFormatting sqref="I19:I27">
    <cfRule type="cellIs" dxfId="7944" priority="7454" operator="equal">
      <formula>FALSE</formula>
    </cfRule>
  </conditionalFormatting>
  <conditionalFormatting sqref="I19:I27">
    <cfRule type="cellIs" dxfId="7943" priority="7453" operator="equal">
      <formula>FALSE</formula>
    </cfRule>
  </conditionalFormatting>
  <conditionalFormatting sqref="I19:I27">
    <cfRule type="cellIs" dxfId="7942" priority="7452" operator="equal">
      <formula>FALSE</formula>
    </cfRule>
  </conditionalFormatting>
  <conditionalFormatting sqref="I19:I27">
    <cfRule type="cellIs" dxfId="7941" priority="7451" operator="equal">
      <formula>FALSE</formula>
    </cfRule>
  </conditionalFormatting>
  <conditionalFormatting sqref="I19:I27">
    <cfRule type="cellIs" dxfId="7940" priority="7450" operator="equal">
      <formula>FALSE</formula>
    </cfRule>
  </conditionalFormatting>
  <conditionalFormatting sqref="I19:I27">
    <cfRule type="cellIs" dxfId="7939" priority="7449" operator="equal">
      <formula>FALSE</formula>
    </cfRule>
  </conditionalFormatting>
  <conditionalFormatting sqref="I19:I27">
    <cfRule type="cellIs" dxfId="7938" priority="7448" operator="equal">
      <formula>FALSE</formula>
    </cfRule>
  </conditionalFormatting>
  <conditionalFormatting sqref="I19:I27">
    <cfRule type="cellIs" dxfId="7937" priority="7447" operator="equal">
      <formula>FALSE</formula>
    </cfRule>
  </conditionalFormatting>
  <conditionalFormatting sqref="I19:I27">
    <cfRule type="cellIs" dxfId="7936" priority="7446" operator="equal">
      <formula>FALSE</formula>
    </cfRule>
  </conditionalFormatting>
  <conditionalFormatting sqref="I19:I27">
    <cfRule type="cellIs" dxfId="7935" priority="7445" operator="equal">
      <formula>FALSE</formula>
    </cfRule>
  </conditionalFormatting>
  <conditionalFormatting sqref="I19:I27">
    <cfRule type="cellIs" dxfId="7934" priority="7444" operator="equal">
      <formula>FALSE</formula>
    </cfRule>
  </conditionalFormatting>
  <conditionalFormatting sqref="I19:I27">
    <cfRule type="cellIs" dxfId="7933" priority="7443" operator="equal">
      <formula>FALSE</formula>
    </cfRule>
  </conditionalFormatting>
  <conditionalFormatting sqref="I19:I27">
    <cfRule type="cellIs" dxfId="7932" priority="7442" operator="equal">
      <formula>FALSE</formula>
    </cfRule>
  </conditionalFormatting>
  <conditionalFormatting sqref="I19:I27">
    <cfRule type="cellIs" dxfId="7931" priority="7441" operator="equal">
      <formula>FALSE</formula>
    </cfRule>
  </conditionalFormatting>
  <conditionalFormatting sqref="I19:I27">
    <cfRule type="cellIs" dxfId="7930" priority="7440" operator="equal">
      <formula>FALSE</formula>
    </cfRule>
  </conditionalFormatting>
  <conditionalFormatting sqref="I19:I27">
    <cfRule type="cellIs" dxfId="7929" priority="7439" operator="equal">
      <formula>FALSE</formula>
    </cfRule>
  </conditionalFormatting>
  <conditionalFormatting sqref="I19:I27">
    <cfRule type="cellIs" dxfId="7928" priority="7438" operator="equal">
      <formula>FALSE</formula>
    </cfRule>
  </conditionalFormatting>
  <conditionalFormatting sqref="I19:I27">
    <cfRule type="cellIs" dxfId="7927" priority="7437" operator="equal">
      <formula>FALSE</formula>
    </cfRule>
  </conditionalFormatting>
  <conditionalFormatting sqref="I19:I27">
    <cfRule type="cellIs" dxfId="7926" priority="7436" operator="equal">
      <formula>FALSE</formula>
    </cfRule>
  </conditionalFormatting>
  <conditionalFormatting sqref="I19:I27">
    <cfRule type="cellIs" dxfId="7925" priority="7435" operator="equal">
      <formula>FALSE</formula>
    </cfRule>
  </conditionalFormatting>
  <conditionalFormatting sqref="I19:I27">
    <cfRule type="cellIs" dxfId="7924" priority="7434" operator="equal">
      <formula>FALSE</formula>
    </cfRule>
  </conditionalFormatting>
  <conditionalFormatting sqref="I19:I27">
    <cfRule type="cellIs" dxfId="7923" priority="7433" operator="equal">
      <formula>FALSE</formula>
    </cfRule>
  </conditionalFormatting>
  <conditionalFormatting sqref="I19:I27">
    <cfRule type="cellIs" dxfId="7922" priority="7432" operator="equal">
      <formula>FALSE</formula>
    </cfRule>
  </conditionalFormatting>
  <conditionalFormatting sqref="I19:I27">
    <cfRule type="cellIs" dxfId="7921" priority="7431" operator="equal">
      <formula>FALSE</formula>
    </cfRule>
  </conditionalFormatting>
  <conditionalFormatting sqref="I19:I27">
    <cfRule type="cellIs" dxfId="7920" priority="7430" operator="equal">
      <formula>FALSE</formula>
    </cfRule>
  </conditionalFormatting>
  <conditionalFormatting sqref="I19:I27">
    <cfRule type="cellIs" dxfId="7919" priority="7429" operator="equal">
      <formula>FALSE</formula>
    </cfRule>
  </conditionalFormatting>
  <conditionalFormatting sqref="I19:I27">
    <cfRule type="cellIs" dxfId="7918" priority="7428" operator="equal">
      <formula>FALSE</formula>
    </cfRule>
  </conditionalFormatting>
  <conditionalFormatting sqref="I19:I27">
    <cfRule type="cellIs" dxfId="7917" priority="7427" operator="equal">
      <formula>FALSE</formula>
    </cfRule>
  </conditionalFormatting>
  <conditionalFormatting sqref="I19:I27">
    <cfRule type="cellIs" dxfId="7916" priority="7426" operator="equal">
      <formula>FALSE</formula>
    </cfRule>
  </conditionalFormatting>
  <conditionalFormatting sqref="I19:I27">
    <cfRule type="cellIs" dxfId="7915" priority="7425" operator="equal">
      <formula>FALSE</formula>
    </cfRule>
  </conditionalFormatting>
  <conditionalFormatting sqref="I19:I27">
    <cfRule type="cellIs" dxfId="7914" priority="7424" operator="equal">
      <formula>FALSE</formula>
    </cfRule>
  </conditionalFormatting>
  <conditionalFormatting sqref="I19:I27">
    <cfRule type="cellIs" dxfId="7913" priority="7423" operator="equal">
      <formula>FALSE</formula>
    </cfRule>
  </conditionalFormatting>
  <conditionalFormatting sqref="I19:I27">
    <cfRule type="cellIs" dxfId="7912" priority="7422" operator="equal">
      <formula>FALSE</formula>
    </cfRule>
  </conditionalFormatting>
  <conditionalFormatting sqref="I19:I27">
    <cfRule type="cellIs" dxfId="7911" priority="7421" operator="equal">
      <formula>FALSE</formula>
    </cfRule>
  </conditionalFormatting>
  <conditionalFormatting sqref="I19:I27">
    <cfRule type="cellIs" dxfId="7910" priority="7420" operator="equal">
      <formula>FALSE</formula>
    </cfRule>
  </conditionalFormatting>
  <conditionalFormatting sqref="I19:I27">
    <cfRule type="cellIs" dxfId="7909" priority="7419" operator="equal">
      <formula>FALSE</formula>
    </cfRule>
  </conditionalFormatting>
  <conditionalFormatting sqref="I19:I27">
    <cfRule type="cellIs" dxfId="7908" priority="7418" operator="equal">
      <formula>FALSE</formula>
    </cfRule>
  </conditionalFormatting>
  <conditionalFormatting sqref="I19:I27">
    <cfRule type="cellIs" dxfId="7907" priority="7417" operator="equal">
      <formula>FALSE</formula>
    </cfRule>
  </conditionalFormatting>
  <conditionalFormatting sqref="I19:I27">
    <cfRule type="cellIs" dxfId="7906" priority="7416" operator="equal">
      <formula>FALSE</formula>
    </cfRule>
  </conditionalFormatting>
  <conditionalFormatting sqref="I19:I27">
    <cfRule type="cellIs" dxfId="7905" priority="7415" operator="equal">
      <formula>FALSE</formula>
    </cfRule>
  </conditionalFormatting>
  <conditionalFormatting sqref="I19:I27">
    <cfRule type="cellIs" dxfId="7904" priority="7414" operator="equal">
      <formula>FALSE</formula>
    </cfRule>
  </conditionalFormatting>
  <conditionalFormatting sqref="I19:I27">
    <cfRule type="cellIs" dxfId="7903" priority="7413" operator="equal">
      <formula>FALSE</formula>
    </cfRule>
  </conditionalFormatting>
  <conditionalFormatting sqref="I19:I27">
    <cfRule type="cellIs" dxfId="7902" priority="7412" operator="equal">
      <formula>FALSE</formula>
    </cfRule>
  </conditionalFormatting>
  <conditionalFormatting sqref="I19:I27">
    <cfRule type="cellIs" dxfId="7901" priority="7411" operator="equal">
      <formula>FALSE</formula>
    </cfRule>
  </conditionalFormatting>
  <conditionalFormatting sqref="I19:I27">
    <cfRule type="cellIs" dxfId="7900" priority="7410" operator="equal">
      <formula>FALSE</formula>
    </cfRule>
  </conditionalFormatting>
  <conditionalFormatting sqref="I19:I27">
    <cfRule type="cellIs" dxfId="7899" priority="7409" operator="equal">
      <formula>FALSE</formula>
    </cfRule>
  </conditionalFormatting>
  <conditionalFormatting sqref="I19:I27">
    <cfRule type="cellIs" dxfId="7898" priority="7408" operator="equal">
      <formula>FALSE</formula>
    </cfRule>
  </conditionalFormatting>
  <conditionalFormatting sqref="I19:I27">
    <cfRule type="cellIs" dxfId="7897" priority="7407" operator="equal">
      <formula>FALSE</formula>
    </cfRule>
  </conditionalFormatting>
  <conditionalFormatting sqref="I19:I27">
    <cfRule type="cellIs" dxfId="7896" priority="7406" operator="equal">
      <formula>FALSE</formula>
    </cfRule>
  </conditionalFormatting>
  <conditionalFormatting sqref="I19:I27">
    <cfRule type="cellIs" dxfId="7895" priority="7405" operator="equal">
      <formula>FALSE</formula>
    </cfRule>
  </conditionalFormatting>
  <conditionalFormatting sqref="I19:I27">
    <cfRule type="cellIs" dxfId="7894" priority="7404" operator="equal">
      <formula>FALSE</formula>
    </cfRule>
  </conditionalFormatting>
  <conditionalFormatting sqref="I19:I27">
    <cfRule type="cellIs" dxfId="7893" priority="7403" operator="equal">
      <formula>FALSE</formula>
    </cfRule>
  </conditionalFormatting>
  <conditionalFormatting sqref="I19:I27">
    <cfRule type="cellIs" dxfId="7892" priority="7402" operator="equal">
      <formula>FALSE</formula>
    </cfRule>
  </conditionalFormatting>
  <conditionalFormatting sqref="I19:I27">
    <cfRule type="cellIs" dxfId="7891" priority="7401" operator="equal">
      <formula>FALSE</formula>
    </cfRule>
  </conditionalFormatting>
  <conditionalFormatting sqref="I19:I27">
    <cfRule type="cellIs" dxfId="7890" priority="7400" operator="equal">
      <formula>FALSE</formula>
    </cfRule>
  </conditionalFormatting>
  <conditionalFormatting sqref="I19:I27">
    <cfRule type="cellIs" dxfId="7889" priority="7399" operator="equal">
      <formula>FALSE</formula>
    </cfRule>
  </conditionalFormatting>
  <conditionalFormatting sqref="I19:I27">
    <cfRule type="cellIs" dxfId="7888" priority="7398" operator="equal">
      <formula>FALSE</formula>
    </cfRule>
  </conditionalFormatting>
  <conditionalFormatting sqref="I19:I27">
    <cfRule type="cellIs" dxfId="7887" priority="7397" operator="equal">
      <formula>FALSE</formula>
    </cfRule>
  </conditionalFormatting>
  <conditionalFormatting sqref="I19:I27">
    <cfRule type="cellIs" dxfId="7886" priority="7396" operator="equal">
      <formula>FALSE</formula>
    </cfRule>
  </conditionalFormatting>
  <conditionalFormatting sqref="I19:I27">
    <cfRule type="cellIs" dxfId="7885" priority="7395" operator="equal">
      <formula>FALSE</formula>
    </cfRule>
  </conditionalFormatting>
  <conditionalFormatting sqref="I19:I27">
    <cfRule type="cellIs" dxfId="7884" priority="7394" operator="equal">
      <formula>FALSE</formula>
    </cfRule>
  </conditionalFormatting>
  <conditionalFormatting sqref="I19:I27">
    <cfRule type="cellIs" dxfId="7883" priority="7393" operator="equal">
      <formula>FALSE</formula>
    </cfRule>
  </conditionalFormatting>
  <conditionalFormatting sqref="I19:I27">
    <cfRule type="cellIs" dxfId="7882" priority="7392" operator="equal">
      <formula>FALSE</formula>
    </cfRule>
  </conditionalFormatting>
  <conditionalFormatting sqref="I19:I27">
    <cfRule type="cellIs" dxfId="7881" priority="7391" operator="equal">
      <formula>FALSE</formula>
    </cfRule>
  </conditionalFormatting>
  <conditionalFormatting sqref="I19:I27">
    <cfRule type="cellIs" dxfId="7880" priority="7390" operator="equal">
      <formula>FALSE</formula>
    </cfRule>
  </conditionalFormatting>
  <conditionalFormatting sqref="I19:I27">
    <cfRule type="cellIs" dxfId="7879" priority="7389" operator="equal">
      <formula>FALSE</formula>
    </cfRule>
  </conditionalFormatting>
  <conditionalFormatting sqref="I19:I27">
    <cfRule type="cellIs" dxfId="7878" priority="7388" operator="equal">
      <formula>FALSE</formula>
    </cfRule>
  </conditionalFormatting>
  <conditionalFormatting sqref="I19:I27">
    <cfRule type="cellIs" dxfId="7877" priority="7387" operator="equal">
      <formula>FALSE</formula>
    </cfRule>
  </conditionalFormatting>
  <conditionalFormatting sqref="I19:I27">
    <cfRule type="cellIs" dxfId="7876" priority="7386" operator="equal">
      <formula>FALSE</formula>
    </cfRule>
  </conditionalFormatting>
  <conditionalFormatting sqref="I19:I27">
    <cfRule type="cellIs" dxfId="7875" priority="7385" operator="equal">
      <formula>FALSE</formula>
    </cfRule>
  </conditionalFormatting>
  <conditionalFormatting sqref="I19:I27">
    <cfRule type="cellIs" dxfId="7874" priority="7384" operator="equal">
      <formula>FALSE</formula>
    </cfRule>
  </conditionalFormatting>
  <conditionalFormatting sqref="I19:I27">
    <cfRule type="cellIs" dxfId="7873" priority="7383" operator="equal">
      <formula>FALSE</formula>
    </cfRule>
  </conditionalFormatting>
  <conditionalFormatting sqref="I19:I27">
    <cfRule type="cellIs" dxfId="7872" priority="7382" operator="equal">
      <formula>FALSE</formula>
    </cfRule>
  </conditionalFormatting>
  <conditionalFormatting sqref="I19:I27">
    <cfRule type="cellIs" dxfId="7871" priority="7381" operator="equal">
      <formula>FALSE</formula>
    </cfRule>
  </conditionalFormatting>
  <conditionalFormatting sqref="I19:I27">
    <cfRule type="cellIs" dxfId="7870" priority="7380" operator="equal">
      <formula>FALSE</formula>
    </cfRule>
  </conditionalFormatting>
  <conditionalFormatting sqref="I19:I27">
    <cfRule type="cellIs" dxfId="7869" priority="7379" operator="equal">
      <formula>FALSE</formula>
    </cfRule>
  </conditionalFormatting>
  <conditionalFormatting sqref="I19:I27">
    <cfRule type="cellIs" dxfId="7868" priority="7378" operator="equal">
      <formula>FALSE</formula>
    </cfRule>
  </conditionalFormatting>
  <conditionalFormatting sqref="I19:I27">
    <cfRule type="cellIs" dxfId="7867" priority="7377" operator="equal">
      <formula>FALSE</formula>
    </cfRule>
  </conditionalFormatting>
  <conditionalFormatting sqref="I19:I27">
    <cfRule type="cellIs" dxfId="7866" priority="7376" operator="equal">
      <formula>FALSE</formula>
    </cfRule>
  </conditionalFormatting>
  <conditionalFormatting sqref="I19:I27">
    <cfRule type="cellIs" dxfId="7865" priority="7375" operator="equal">
      <formula>FALSE</formula>
    </cfRule>
  </conditionalFormatting>
  <conditionalFormatting sqref="I19:I27">
    <cfRule type="cellIs" dxfId="7864" priority="7374" operator="equal">
      <formula>FALSE</formula>
    </cfRule>
  </conditionalFormatting>
  <conditionalFormatting sqref="I19:I27">
    <cfRule type="cellIs" dxfId="7863" priority="7373" operator="equal">
      <formula>FALSE</formula>
    </cfRule>
  </conditionalFormatting>
  <conditionalFormatting sqref="I19:I27">
    <cfRule type="cellIs" dxfId="7862" priority="7372" operator="equal">
      <formula>FALSE</formula>
    </cfRule>
  </conditionalFormatting>
  <conditionalFormatting sqref="I19:I27">
    <cfRule type="cellIs" dxfId="7861" priority="7371" operator="equal">
      <formula>FALSE</formula>
    </cfRule>
  </conditionalFormatting>
  <conditionalFormatting sqref="I19:I27">
    <cfRule type="cellIs" dxfId="7860" priority="7370" operator="equal">
      <formula>FALSE</formula>
    </cfRule>
  </conditionalFormatting>
  <conditionalFormatting sqref="I19:I27">
    <cfRule type="cellIs" dxfId="7859" priority="7369" operator="equal">
      <formula>FALSE</formula>
    </cfRule>
  </conditionalFormatting>
  <conditionalFormatting sqref="I19:I27">
    <cfRule type="cellIs" dxfId="7858" priority="7368" operator="equal">
      <formula>FALSE</formula>
    </cfRule>
  </conditionalFormatting>
  <conditionalFormatting sqref="I19:I27">
    <cfRule type="cellIs" dxfId="7857" priority="7367" operator="equal">
      <formula>FALSE</formula>
    </cfRule>
  </conditionalFormatting>
  <conditionalFormatting sqref="I19:I27">
    <cfRule type="cellIs" dxfId="7856" priority="7366" operator="equal">
      <formula>FALSE</formula>
    </cfRule>
  </conditionalFormatting>
  <conditionalFormatting sqref="I19:I27">
    <cfRule type="cellIs" dxfId="7855" priority="7365" operator="equal">
      <formula>FALSE</formula>
    </cfRule>
  </conditionalFormatting>
  <conditionalFormatting sqref="I19:I27">
    <cfRule type="cellIs" dxfId="7854" priority="7364" operator="equal">
      <formula>FALSE</formula>
    </cfRule>
  </conditionalFormatting>
  <conditionalFormatting sqref="I19:I27">
    <cfRule type="cellIs" dxfId="7853" priority="7363" operator="equal">
      <formula>FALSE</formula>
    </cfRule>
  </conditionalFormatting>
  <conditionalFormatting sqref="I19:I27">
    <cfRule type="cellIs" dxfId="7852" priority="7362" operator="equal">
      <formula>FALSE</formula>
    </cfRule>
  </conditionalFormatting>
  <conditionalFormatting sqref="I19:I27">
    <cfRule type="cellIs" dxfId="7851" priority="7361" operator="equal">
      <formula>FALSE</formula>
    </cfRule>
  </conditionalFormatting>
  <conditionalFormatting sqref="I19:I27">
    <cfRule type="cellIs" dxfId="7850" priority="7360" operator="equal">
      <formula>FALSE</formula>
    </cfRule>
  </conditionalFormatting>
  <conditionalFormatting sqref="I19:I27">
    <cfRule type="cellIs" dxfId="7849" priority="7359" operator="equal">
      <formula>FALSE</formula>
    </cfRule>
  </conditionalFormatting>
  <conditionalFormatting sqref="I19:I27">
    <cfRule type="cellIs" dxfId="7848" priority="7358" operator="equal">
      <formula>FALSE</formula>
    </cfRule>
  </conditionalFormatting>
  <conditionalFormatting sqref="I19:I27">
    <cfRule type="cellIs" dxfId="7847" priority="7357" operator="equal">
      <formula>FALSE</formula>
    </cfRule>
  </conditionalFormatting>
  <conditionalFormatting sqref="I19:I27">
    <cfRule type="cellIs" dxfId="7846" priority="7356" operator="equal">
      <formula>FALSE</formula>
    </cfRule>
  </conditionalFormatting>
  <conditionalFormatting sqref="I19:I27">
    <cfRule type="cellIs" dxfId="7845" priority="7355" operator="equal">
      <formula>FALSE</formula>
    </cfRule>
  </conditionalFormatting>
  <conditionalFormatting sqref="I19:I27">
    <cfRule type="cellIs" dxfId="7844" priority="7354" operator="equal">
      <formula>FALSE</formula>
    </cfRule>
  </conditionalFormatting>
  <conditionalFormatting sqref="I19:I27">
    <cfRule type="cellIs" dxfId="7843" priority="7353" operator="equal">
      <formula>FALSE</formula>
    </cfRule>
  </conditionalFormatting>
  <conditionalFormatting sqref="I19:I27">
    <cfRule type="cellIs" dxfId="7842" priority="7352" operator="equal">
      <formula>FALSE</formula>
    </cfRule>
  </conditionalFormatting>
  <conditionalFormatting sqref="I19:I27">
    <cfRule type="cellIs" dxfId="7841" priority="7351" operator="equal">
      <formula>FALSE</formula>
    </cfRule>
  </conditionalFormatting>
  <conditionalFormatting sqref="I19:I27">
    <cfRule type="cellIs" dxfId="7840" priority="7350" operator="equal">
      <formula>FALSE</formula>
    </cfRule>
  </conditionalFormatting>
  <conditionalFormatting sqref="I19:I27">
    <cfRule type="cellIs" dxfId="7839" priority="7349" operator="equal">
      <formula>FALSE</formula>
    </cfRule>
  </conditionalFormatting>
  <conditionalFormatting sqref="I19:I27">
    <cfRule type="cellIs" dxfId="7838" priority="7348" operator="equal">
      <formula>FALSE</formula>
    </cfRule>
  </conditionalFormatting>
  <conditionalFormatting sqref="I19:I27">
    <cfRule type="cellIs" dxfId="7837" priority="7347" operator="equal">
      <formula>FALSE</formula>
    </cfRule>
  </conditionalFormatting>
  <conditionalFormatting sqref="I19:I27">
    <cfRule type="cellIs" dxfId="7836" priority="7346" operator="equal">
      <formula>FALSE</formula>
    </cfRule>
  </conditionalFormatting>
  <conditionalFormatting sqref="I19:I27">
    <cfRule type="cellIs" dxfId="7835" priority="7345" operator="equal">
      <formula>FALSE</formula>
    </cfRule>
  </conditionalFormatting>
  <conditionalFormatting sqref="I19:I27">
    <cfRule type="cellIs" dxfId="7834" priority="7344" operator="equal">
      <formula>FALSE</formula>
    </cfRule>
  </conditionalFormatting>
  <conditionalFormatting sqref="I19:I27">
    <cfRule type="cellIs" dxfId="7833" priority="7343" operator="equal">
      <formula>FALSE</formula>
    </cfRule>
  </conditionalFormatting>
  <conditionalFormatting sqref="I19:I27">
    <cfRule type="cellIs" dxfId="7832" priority="7342" operator="equal">
      <formula>FALSE</formula>
    </cfRule>
  </conditionalFormatting>
  <conditionalFormatting sqref="I19:I27">
    <cfRule type="cellIs" dxfId="7831" priority="7341" operator="equal">
      <formula>FALSE</formula>
    </cfRule>
  </conditionalFormatting>
  <conditionalFormatting sqref="I19:I27">
    <cfRule type="cellIs" dxfId="7830" priority="7340" operator="equal">
      <formula>FALSE</formula>
    </cfRule>
  </conditionalFormatting>
  <conditionalFormatting sqref="I19:I27">
    <cfRule type="cellIs" dxfId="7829" priority="7339" operator="equal">
      <formula>FALSE</formula>
    </cfRule>
  </conditionalFormatting>
  <conditionalFormatting sqref="I19:I27">
    <cfRule type="cellIs" dxfId="7828" priority="7338" operator="equal">
      <formula>FALSE</formula>
    </cfRule>
  </conditionalFormatting>
  <conditionalFormatting sqref="I19:I27">
    <cfRule type="cellIs" dxfId="7827" priority="7337" operator="equal">
      <formula>FALSE</formula>
    </cfRule>
  </conditionalFormatting>
  <conditionalFormatting sqref="I19:I27">
    <cfRule type="cellIs" dxfId="7826" priority="7336" operator="equal">
      <formula>FALSE</formula>
    </cfRule>
  </conditionalFormatting>
  <conditionalFormatting sqref="I19:I27">
    <cfRule type="cellIs" dxfId="7825" priority="7335" operator="equal">
      <formula>FALSE</formula>
    </cfRule>
  </conditionalFormatting>
  <conditionalFormatting sqref="I19:I27">
    <cfRule type="cellIs" dxfId="7824" priority="7334" operator="equal">
      <formula>FALSE</formula>
    </cfRule>
  </conditionalFormatting>
  <conditionalFormatting sqref="I19:I27">
    <cfRule type="cellIs" dxfId="7823" priority="7333" operator="equal">
      <formula>FALSE</formula>
    </cfRule>
  </conditionalFormatting>
  <conditionalFormatting sqref="I19:I27">
    <cfRule type="cellIs" dxfId="7822" priority="7332" operator="equal">
      <formula>FALSE</formula>
    </cfRule>
  </conditionalFormatting>
  <conditionalFormatting sqref="I19:I27">
    <cfRule type="cellIs" dxfId="7821" priority="7331" operator="equal">
      <formula>FALSE</formula>
    </cfRule>
  </conditionalFormatting>
  <conditionalFormatting sqref="I19:I27">
    <cfRule type="cellIs" dxfId="7820" priority="7330" operator="equal">
      <formula>FALSE</formula>
    </cfRule>
  </conditionalFormatting>
  <conditionalFormatting sqref="I19:I27">
    <cfRule type="cellIs" dxfId="7819" priority="7329" operator="equal">
      <formula>FALSE</formula>
    </cfRule>
  </conditionalFormatting>
  <conditionalFormatting sqref="I19:I27">
    <cfRule type="cellIs" dxfId="7818" priority="7328" operator="equal">
      <formula>FALSE</formula>
    </cfRule>
  </conditionalFormatting>
  <conditionalFormatting sqref="I19:I27">
    <cfRule type="cellIs" dxfId="7817" priority="7327" operator="equal">
      <formula>FALSE</formula>
    </cfRule>
  </conditionalFormatting>
  <conditionalFormatting sqref="I19:I27">
    <cfRule type="cellIs" dxfId="7816" priority="7326" operator="equal">
      <formula>FALSE</formula>
    </cfRule>
  </conditionalFormatting>
  <conditionalFormatting sqref="I19:I27">
    <cfRule type="cellIs" dxfId="7815" priority="7325" operator="equal">
      <formula>FALSE</formula>
    </cfRule>
  </conditionalFormatting>
  <conditionalFormatting sqref="I19:I27">
    <cfRule type="cellIs" dxfId="7814" priority="7324" operator="equal">
      <formula>FALSE</formula>
    </cfRule>
  </conditionalFormatting>
  <conditionalFormatting sqref="I19:I27">
    <cfRule type="cellIs" dxfId="7813" priority="7323" operator="equal">
      <formula>FALSE</formula>
    </cfRule>
  </conditionalFormatting>
  <conditionalFormatting sqref="I19:I27">
    <cfRule type="cellIs" dxfId="7812" priority="7322" operator="equal">
      <formula>FALSE</formula>
    </cfRule>
  </conditionalFormatting>
  <conditionalFormatting sqref="I19:I27">
    <cfRule type="cellIs" dxfId="7811" priority="7321" operator="equal">
      <formula>FALSE</formula>
    </cfRule>
  </conditionalFormatting>
  <conditionalFormatting sqref="I19:I27">
    <cfRule type="cellIs" dxfId="7810" priority="7320" operator="equal">
      <formula>FALSE</formula>
    </cfRule>
  </conditionalFormatting>
  <conditionalFormatting sqref="I19:I27">
    <cfRule type="cellIs" dxfId="7809" priority="7319" operator="equal">
      <formula>FALSE</formula>
    </cfRule>
  </conditionalFormatting>
  <conditionalFormatting sqref="I19:I27">
    <cfRule type="cellIs" dxfId="7808" priority="7318" operator="equal">
      <formula>FALSE</formula>
    </cfRule>
  </conditionalFormatting>
  <conditionalFormatting sqref="I19:I27">
    <cfRule type="cellIs" dxfId="7807" priority="7317" operator="equal">
      <formula>FALSE</formula>
    </cfRule>
  </conditionalFormatting>
  <conditionalFormatting sqref="I19:I27">
    <cfRule type="cellIs" dxfId="7806" priority="7316" operator="equal">
      <formula>FALSE</formula>
    </cfRule>
  </conditionalFormatting>
  <conditionalFormatting sqref="I19:I27">
    <cfRule type="cellIs" dxfId="7805" priority="7315" operator="equal">
      <formula>FALSE</formula>
    </cfRule>
  </conditionalFormatting>
  <conditionalFormatting sqref="I19:I27">
    <cfRule type="cellIs" dxfId="7804" priority="7314" operator="equal">
      <formula>FALSE</formula>
    </cfRule>
  </conditionalFormatting>
  <conditionalFormatting sqref="I19:I27">
    <cfRule type="cellIs" dxfId="7803" priority="7313" operator="equal">
      <formula>FALSE</formula>
    </cfRule>
  </conditionalFormatting>
  <conditionalFormatting sqref="I19:I27">
    <cfRule type="cellIs" dxfId="7802" priority="7312" operator="equal">
      <formula>FALSE</formula>
    </cfRule>
  </conditionalFormatting>
  <conditionalFormatting sqref="I19:I27">
    <cfRule type="cellIs" dxfId="7801" priority="7311" operator="equal">
      <formula>FALSE</formula>
    </cfRule>
  </conditionalFormatting>
  <conditionalFormatting sqref="I19:I27">
    <cfRule type="cellIs" dxfId="7800" priority="7310" operator="equal">
      <formula>FALSE</formula>
    </cfRule>
  </conditionalFormatting>
  <conditionalFormatting sqref="I19:I27">
    <cfRule type="cellIs" dxfId="7799" priority="7309" operator="equal">
      <formula>FALSE</formula>
    </cfRule>
  </conditionalFormatting>
  <conditionalFormatting sqref="I19:I27">
    <cfRule type="cellIs" dxfId="7798" priority="7308" operator="equal">
      <formula>FALSE</formula>
    </cfRule>
  </conditionalFormatting>
  <conditionalFormatting sqref="I19:I27">
    <cfRule type="cellIs" dxfId="7797" priority="7307" operator="equal">
      <formula>FALSE</formula>
    </cfRule>
  </conditionalFormatting>
  <conditionalFormatting sqref="I19:I27">
    <cfRule type="cellIs" dxfId="7796" priority="7306" operator="equal">
      <formula>FALSE</formula>
    </cfRule>
  </conditionalFormatting>
  <conditionalFormatting sqref="I19:I27">
    <cfRule type="cellIs" dxfId="7795" priority="7305" operator="equal">
      <formula>FALSE</formula>
    </cfRule>
  </conditionalFormatting>
  <conditionalFormatting sqref="I19:I27">
    <cfRule type="cellIs" dxfId="7794" priority="7304" operator="equal">
      <formula>FALSE</formula>
    </cfRule>
  </conditionalFormatting>
  <conditionalFormatting sqref="I19:I27">
    <cfRule type="cellIs" dxfId="7793" priority="7303" operator="equal">
      <formula>FALSE</formula>
    </cfRule>
  </conditionalFormatting>
  <conditionalFormatting sqref="I19:I27">
    <cfRule type="cellIs" dxfId="7792" priority="7302" operator="equal">
      <formula>FALSE</formula>
    </cfRule>
  </conditionalFormatting>
  <conditionalFormatting sqref="I19:I27">
    <cfRule type="cellIs" dxfId="7791" priority="7301" operator="equal">
      <formula>FALSE</formula>
    </cfRule>
  </conditionalFormatting>
  <conditionalFormatting sqref="I19:I27">
    <cfRule type="cellIs" dxfId="7790" priority="7300" operator="equal">
      <formula>FALSE</formula>
    </cfRule>
  </conditionalFormatting>
  <conditionalFormatting sqref="I19:I27">
    <cfRule type="cellIs" dxfId="7789" priority="7299" operator="equal">
      <formula>FALSE</formula>
    </cfRule>
  </conditionalFormatting>
  <conditionalFormatting sqref="I19:I27">
    <cfRule type="cellIs" dxfId="7788" priority="7298" operator="equal">
      <formula>FALSE</formula>
    </cfRule>
  </conditionalFormatting>
  <conditionalFormatting sqref="I19:I27">
    <cfRule type="cellIs" dxfId="7787" priority="7297" operator="equal">
      <formula>FALSE</formula>
    </cfRule>
  </conditionalFormatting>
  <conditionalFormatting sqref="I19:I27">
    <cfRule type="cellIs" dxfId="7786" priority="7296" operator="equal">
      <formula>FALSE</formula>
    </cfRule>
  </conditionalFormatting>
  <conditionalFormatting sqref="I19:I27">
    <cfRule type="cellIs" dxfId="7785" priority="7295" operator="equal">
      <formula>FALSE</formula>
    </cfRule>
  </conditionalFormatting>
  <conditionalFormatting sqref="I19:I27">
    <cfRule type="cellIs" dxfId="7784" priority="7294" operator="equal">
      <formula>FALSE</formula>
    </cfRule>
  </conditionalFormatting>
  <conditionalFormatting sqref="I19:I27">
    <cfRule type="cellIs" dxfId="7783" priority="7293" operator="equal">
      <formula>FALSE</formula>
    </cfRule>
  </conditionalFormatting>
  <conditionalFormatting sqref="I19:I27">
    <cfRule type="cellIs" dxfId="7782" priority="7292" operator="equal">
      <formula>FALSE</formula>
    </cfRule>
  </conditionalFormatting>
  <conditionalFormatting sqref="I19:I27">
    <cfRule type="cellIs" dxfId="7781" priority="7291" operator="equal">
      <formula>FALSE</formula>
    </cfRule>
  </conditionalFormatting>
  <conditionalFormatting sqref="I19:I27">
    <cfRule type="cellIs" dxfId="7780" priority="7290" operator="equal">
      <formula>FALSE</formula>
    </cfRule>
  </conditionalFormatting>
  <conditionalFormatting sqref="I19:I27">
    <cfRule type="cellIs" dxfId="7779" priority="7289" operator="equal">
      <formula>FALSE</formula>
    </cfRule>
  </conditionalFormatting>
  <conditionalFormatting sqref="I19:I27">
    <cfRule type="cellIs" dxfId="7778" priority="7288" operator="equal">
      <formula>FALSE</formula>
    </cfRule>
  </conditionalFormatting>
  <conditionalFormatting sqref="I19:I27">
    <cfRule type="cellIs" dxfId="7777" priority="7287" operator="equal">
      <formula>FALSE</formula>
    </cfRule>
  </conditionalFormatting>
  <conditionalFormatting sqref="I19:I27">
    <cfRule type="cellIs" dxfId="7776" priority="7286" operator="equal">
      <formula>FALSE</formula>
    </cfRule>
  </conditionalFormatting>
  <conditionalFormatting sqref="I19:I27">
    <cfRule type="cellIs" dxfId="7775" priority="7285" operator="equal">
      <formula>FALSE</formula>
    </cfRule>
  </conditionalFormatting>
  <conditionalFormatting sqref="I19:I27">
    <cfRule type="cellIs" dxfId="7774" priority="7284" operator="equal">
      <formula>FALSE</formula>
    </cfRule>
  </conditionalFormatting>
  <conditionalFormatting sqref="I19:I27">
    <cfRule type="cellIs" dxfId="7773" priority="7283" operator="equal">
      <formula>FALSE</formula>
    </cfRule>
  </conditionalFormatting>
  <conditionalFormatting sqref="I19:I27">
    <cfRule type="cellIs" dxfId="7772" priority="7282" operator="equal">
      <formula>FALSE</formula>
    </cfRule>
  </conditionalFormatting>
  <conditionalFormatting sqref="I19:I27">
    <cfRule type="cellIs" dxfId="7771" priority="7281" operator="equal">
      <formula>FALSE</formula>
    </cfRule>
  </conditionalFormatting>
  <conditionalFormatting sqref="I19:I27">
    <cfRule type="cellIs" dxfId="7770" priority="7280" operator="equal">
      <formula>FALSE</formula>
    </cfRule>
  </conditionalFormatting>
  <conditionalFormatting sqref="I19:I27">
    <cfRule type="cellIs" dxfId="7769" priority="7279" operator="equal">
      <formula>FALSE</formula>
    </cfRule>
  </conditionalFormatting>
  <conditionalFormatting sqref="I19:I27">
    <cfRule type="cellIs" dxfId="7768" priority="7278" operator="equal">
      <formula>FALSE</formula>
    </cfRule>
  </conditionalFormatting>
  <conditionalFormatting sqref="I19:I27">
    <cfRule type="cellIs" dxfId="7767" priority="7277" operator="equal">
      <formula>FALSE</formula>
    </cfRule>
  </conditionalFormatting>
  <conditionalFormatting sqref="I19:I27">
    <cfRule type="cellIs" dxfId="7766" priority="7276" operator="equal">
      <formula>FALSE</formula>
    </cfRule>
  </conditionalFormatting>
  <conditionalFormatting sqref="I19:I27">
    <cfRule type="cellIs" dxfId="7765" priority="7275" operator="equal">
      <formula>FALSE</formula>
    </cfRule>
  </conditionalFormatting>
  <conditionalFormatting sqref="I19:I27">
    <cfRule type="cellIs" dxfId="7764" priority="7274" operator="equal">
      <formula>FALSE</formula>
    </cfRule>
  </conditionalFormatting>
  <conditionalFormatting sqref="I19:I27">
    <cfRule type="cellIs" dxfId="7763" priority="7273" operator="equal">
      <formula>FALSE</formula>
    </cfRule>
  </conditionalFormatting>
  <conditionalFormatting sqref="I19:I27">
    <cfRule type="cellIs" dxfId="7762" priority="7272" operator="equal">
      <formula>FALSE</formula>
    </cfRule>
  </conditionalFormatting>
  <conditionalFormatting sqref="I19:I27">
    <cfRule type="cellIs" dxfId="7761" priority="7271" operator="equal">
      <formula>FALSE</formula>
    </cfRule>
  </conditionalFormatting>
  <conditionalFormatting sqref="I19:I27">
    <cfRule type="cellIs" dxfId="7760" priority="7270" operator="equal">
      <formula>FALSE</formula>
    </cfRule>
  </conditionalFormatting>
  <conditionalFormatting sqref="I19:I27">
    <cfRule type="cellIs" dxfId="7759" priority="7269" operator="equal">
      <formula>FALSE</formula>
    </cfRule>
  </conditionalFormatting>
  <conditionalFormatting sqref="I19:I27">
    <cfRule type="cellIs" dxfId="7758" priority="7268" operator="equal">
      <formula>FALSE</formula>
    </cfRule>
  </conditionalFormatting>
  <conditionalFormatting sqref="I19:I27">
    <cfRule type="cellIs" dxfId="7757" priority="7267" operator="equal">
      <formula>FALSE</formula>
    </cfRule>
  </conditionalFormatting>
  <conditionalFormatting sqref="I19:I27">
    <cfRule type="cellIs" dxfId="7756" priority="7266" operator="equal">
      <formula>FALSE</formula>
    </cfRule>
  </conditionalFormatting>
  <conditionalFormatting sqref="I19:I27">
    <cfRule type="cellIs" dxfId="7755" priority="7265" operator="equal">
      <formula>FALSE</formula>
    </cfRule>
  </conditionalFormatting>
  <conditionalFormatting sqref="I19:I27">
    <cfRule type="cellIs" dxfId="7754" priority="7264" operator="equal">
      <formula>FALSE</formula>
    </cfRule>
  </conditionalFormatting>
  <conditionalFormatting sqref="I19:I27">
    <cfRule type="cellIs" dxfId="7753" priority="7263" operator="equal">
      <formula>FALSE</formula>
    </cfRule>
  </conditionalFormatting>
  <conditionalFormatting sqref="I19:I27">
    <cfRule type="cellIs" dxfId="7752" priority="7262" operator="equal">
      <formula>FALSE</formula>
    </cfRule>
  </conditionalFormatting>
  <conditionalFormatting sqref="I19:I27">
    <cfRule type="cellIs" dxfId="7751" priority="7261" operator="equal">
      <formula>FALSE</formula>
    </cfRule>
  </conditionalFormatting>
  <conditionalFormatting sqref="I19:I27">
    <cfRule type="cellIs" dxfId="7750" priority="7260" operator="equal">
      <formula>FALSE</formula>
    </cfRule>
  </conditionalFormatting>
  <conditionalFormatting sqref="I19:I27">
    <cfRule type="cellIs" dxfId="7749" priority="7259" operator="equal">
      <formula>FALSE</formula>
    </cfRule>
  </conditionalFormatting>
  <conditionalFormatting sqref="I19:I27">
    <cfRule type="cellIs" dxfId="7748" priority="7258" operator="equal">
      <formula>FALSE</formula>
    </cfRule>
  </conditionalFormatting>
  <conditionalFormatting sqref="I19:I27">
    <cfRule type="cellIs" dxfId="7747" priority="7257" operator="equal">
      <formula>FALSE</formula>
    </cfRule>
  </conditionalFormatting>
  <conditionalFormatting sqref="I19:I27">
    <cfRule type="cellIs" dxfId="7746" priority="7256" operator="equal">
      <formula>FALSE</formula>
    </cfRule>
  </conditionalFormatting>
  <conditionalFormatting sqref="I19:I27">
    <cfRule type="cellIs" dxfId="7745" priority="7255" operator="equal">
      <formula>FALSE</formula>
    </cfRule>
  </conditionalFormatting>
  <conditionalFormatting sqref="I19:I27">
    <cfRule type="cellIs" dxfId="7744" priority="7254" operator="equal">
      <formula>FALSE</formula>
    </cfRule>
  </conditionalFormatting>
  <conditionalFormatting sqref="I19:I27">
    <cfRule type="cellIs" dxfId="7743" priority="7253" operator="equal">
      <formula>FALSE</formula>
    </cfRule>
  </conditionalFormatting>
  <conditionalFormatting sqref="I19:I27">
    <cfRule type="cellIs" dxfId="7742" priority="7252" operator="equal">
      <formula>FALSE</formula>
    </cfRule>
  </conditionalFormatting>
  <conditionalFormatting sqref="I19:I27">
    <cfRule type="cellIs" dxfId="7741" priority="7251" operator="equal">
      <formula>FALSE</formula>
    </cfRule>
  </conditionalFormatting>
  <conditionalFormatting sqref="I19:I27">
    <cfRule type="cellIs" dxfId="7740" priority="7250" operator="equal">
      <formula>FALSE</formula>
    </cfRule>
  </conditionalFormatting>
  <conditionalFormatting sqref="I19:I27">
    <cfRule type="cellIs" dxfId="7739" priority="7249" operator="equal">
      <formula>FALSE</formula>
    </cfRule>
  </conditionalFormatting>
  <conditionalFormatting sqref="I19:I27">
    <cfRule type="cellIs" dxfId="7738" priority="7248" operator="equal">
      <formula>FALSE</formula>
    </cfRule>
  </conditionalFormatting>
  <conditionalFormatting sqref="I19:I27">
    <cfRule type="cellIs" dxfId="7737" priority="7247" operator="equal">
      <formula>FALSE</formula>
    </cfRule>
  </conditionalFormatting>
  <conditionalFormatting sqref="I19:I27">
    <cfRule type="cellIs" dxfId="7736" priority="7246" operator="equal">
      <formula>FALSE</formula>
    </cfRule>
  </conditionalFormatting>
  <conditionalFormatting sqref="I19:I27">
    <cfRule type="cellIs" dxfId="7735" priority="7245" operator="equal">
      <formula>FALSE</formula>
    </cfRule>
  </conditionalFormatting>
  <conditionalFormatting sqref="I19:I27">
    <cfRule type="cellIs" dxfId="7734" priority="7244" operator="equal">
      <formula>FALSE</formula>
    </cfRule>
  </conditionalFormatting>
  <conditionalFormatting sqref="I19:I27">
    <cfRule type="cellIs" dxfId="7733" priority="7243" operator="equal">
      <formula>FALSE</formula>
    </cfRule>
  </conditionalFormatting>
  <conditionalFormatting sqref="I19:I27">
    <cfRule type="cellIs" dxfId="7732" priority="7242" operator="equal">
      <formula>FALSE</formula>
    </cfRule>
  </conditionalFormatting>
  <conditionalFormatting sqref="I19:I27">
    <cfRule type="cellIs" dxfId="7731" priority="7241" operator="equal">
      <formula>FALSE</formula>
    </cfRule>
  </conditionalFormatting>
  <conditionalFormatting sqref="I19:I27">
    <cfRule type="cellIs" dxfId="7730" priority="7240" operator="equal">
      <formula>FALSE</formula>
    </cfRule>
  </conditionalFormatting>
  <conditionalFormatting sqref="I19:I27">
    <cfRule type="cellIs" dxfId="7729" priority="7239" operator="equal">
      <formula>FALSE</formula>
    </cfRule>
  </conditionalFormatting>
  <conditionalFormatting sqref="I19:I27">
    <cfRule type="cellIs" dxfId="7728" priority="7238" operator="equal">
      <formula>FALSE</formula>
    </cfRule>
  </conditionalFormatting>
  <conditionalFormatting sqref="I19:I27">
    <cfRule type="cellIs" dxfId="7727" priority="7237" operator="equal">
      <formula>FALSE</formula>
    </cfRule>
  </conditionalFormatting>
  <conditionalFormatting sqref="I19:I27">
    <cfRule type="cellIs" dxfId="7726" priority="7236" operator="equal">
      <formula>FALSE</formula>
    </cfRule>
  </conditionalFormatting>
  <conditionalFormatting sqref="I19:I27">
    <cfRule type="cellIs" dxfId="7725" priority="7235" operator="equal">
      <formula>FALSE</formula>
    </cfRule>
  </conditionalFormatting>
  <conditionalFormatting sqref="I19:I27">
    <cfRule type="cellIs" dxfId="7724" priority="7234" operator="equal">
      <formula>FALSE</formula>
    </cfRule>
  </conditionalFormatting>
  <conditionalFormatting sqref="I19:I27">
    <cfRule type="cellIs" dxfId="7723" priority="7233" operator="equal">
      <formula>FALSE</formula>
    </cfRule>
  </conditionalFormatting>
  <conditionalFormatting sqref="I19:I27">
    <cfRule type="cellIs" dxfId="7722" priority="7232" operator="equal">
      <formula>FALSE</formula>
    </cfRule>
  </conditionalFormatting>
  <conditionalFormatting sqref="I19:I27">
    <cfRule type="cellIs" dxfId="7721" priority="7231" operator="equal">
      <formula>FALSE</formula>
    </cfRule>
  </conditionalFormatting>
  <conditionalFormatting sqref="I19:I27">
    <cfRule type="cellIs" dxfId="7720" priority="7230" operator="equal">
      <formula>FALSE</formula>
    </cfRule>
  </conditionalFormatting>
  <conditionalFormatting sqref="I19:I27">
    <cfRule type="cellIs" dxfId="7719" priority="7229" operator="equal">
      <formula>FALSE</formula>
    </cfRule>
  </conditionalFormatting>
  <conditionalFormatting sqref="I19:I27">
    <cfRule type="cellIs" dxfId="7718" priority="7228" operator="equal">
      <formula>FALSE</formula>
    </cfRule>
  </conditionalFormatting>
  <conditionalFormatting sqref="I19:I27">
    <cfRule type="cellIs" dxfId="7717" priority="7227" operator="equal">
      <formula>FALSE</formula>
    </cfRule>
  </conditionalFormatting>
  <conditionalFormatting sqref="I19:I27">
    <cfRule type="cellIs" dxfId="7716" priority="7226" operator="equal">
      <formula>FALSE</formula>
    </cfRule>
  </conditionalFormatting>
  <conditionalFormatting sqref="I19:I27">
    <cfRule type="cellIs" dxfId="7715" priority="7225" operator="equal">
      <formula>FALSE</formula>
    </cfRule>
  </conditionalFormatting>
  <conditionalFormatting sqref="I19:I27">
    <cfRule type="cellIs" dxfId="7714" priority="7224" operator="equal">
      <formula>FALSE</formula>
    </cfRule>
  </conditionalFormatting>
  <conditionalFormatting sqref="I19:I27">
    <cfRule type="cellIs" dxfId="7713" priority="7223" operator="equal">
      <formula>FALSE</formula>
    </cfRule>
  </conditionalFormatting>
  <conditionalFormatting sqref="I19:I27">
    <cfRule type="cellIs" dxfId="7712" priority="7222" operator="equal">
      <formula>FALSE</formula>
    </cfRule>
  </conditionalFormatting>
  <conditionalFormatting sqref="I19:I27">
    <cfRule type="cellIs" dxfId="7711" priority="7221" operator="equal">
      <formula>FALSE</formula>
    </cfRule>
  </conditionalFormatting>
  <conditionalFormatting sqref="I19:I27">
    <cfRule type="cellIs" dxfId="7710" priority="7220" operator="equal">
      <formula>FALSE</formula>
    </cfRule>
  </conditionalFormatting>
  <conditionalFormatting sqref="I19:I27">
    <cfRule type="cellIs" dxfId="7709" priority="7219" operator="equal">
      <formula>FALSE</formula>
    </cfRule>
  </conditionalFormatting>
  <conditionalFormatting sqref="I19:I27">
    <cfRule type="cellIs" dxfId="7708" priority="7218" operator="equal">
      <formula>FALSE</formula>
    </cfRule>
  </conditionalFormatting>
  <conditionalFormatting sqref="I19:I27">
    <cfRule type="cellIs" dxfId="7707" priority="7217" operator="equal">
      <formula>FALSE</formula>
    </cfRule>
  </conditionalFormatting>
  <conditionalFormatting sqref="I19:I27">
    <cfRule type="cellIs" dxfId="7706" priority="7216" operator="equal">
      <formula>FALSE</formula>
    </cfRule>
  </conditionalFormatting>
  <conditionalFormatting sqref="I19:I27">
    <cfRule type="cellIs" dxfId="7705" priority="7215" operator="equal">
      <formula>FALSE</formula>
    </cfRule>
  </conditionalFormatting>
  <conditionalFormatting sqref="I19:I27">
    <cfRule type="cellIs" dxfId="7704" priority="7214" operator="equal">
      <formula>FALSE</formula>
    </cfRule>
  </conditionalFormatting>
  <conditionalFormatting sqref="I19:I27">
    <cfRule type="cellIs" dxfId="7703" priority="7213" operator="equal">
      <formula>FALSE</formula>
    </cfRule>
  </conditionalFormatting>
  <conditionalFormatting sqref="I19:I27">
    <cfRule type="cellIs" dxfId="7702" priority="7212" operator="equal">
      <formula>FALSE</formula>
    </cfRule>
  </conditionalFormatting>
  <conditionalFormatting sqref="I19:I27">
    <cfRule type="cellIs" dxfId="7701" priority="7211" operator="equal">
      <formula>FALSE</formula>
    </cfRule>
  </conditionalFormatting>
  <conditionalFormatting sqref="I19:I27">
    <cfRule type="cellIs" dxfId="7700" priority="7210" operator="equal">
      <formula>FALSE</formula>
    </cfRule>
  </conditionalFormatting>
  <conditionalFormatting sqref="I19:I27">
    <cfRule type="cellIs" dxfId="7699" priority="7209" operator="equal">
      <formula>FALSE</formula>
    </cfRule>
  </conditionalFormatting>
  <conditionalFormatting sqref="I19:I27">
    <cfRule type="cellIs" dxfId="7698" priority="7208" operator="equal">
      <formula>FALSE</formula>
    </cfRule>
  </conditionalFormatting>
  <conditionalFormatting sqref="I19:I27">
    <cfRule type="cellIs" dxfId="7697" priority="7207" operator="equal">
      <formula>FALSE</formula>
    </cfRule>
  </conditionalFormatting>
  <conditionalFormatting sqref="I19:I27">
    <cfRule type="cellIs" dxfId="7696" priority="7206" operator="equal">
      <formula>FALSE</formula>
    </cfRule>
  </conditionalFormatting>
  <conditionalFormatting sqref="I19:I27">
    <cfRule type="cellIs" dxfId="7695" priority="7205" operator="equal">
      <formula>FALSE</formula>
    </cfRule>
  </conditionalFormatting>
  <conditionalFormatting sqref="I19:I27">
    <cfRule type="cellIs" dxfId="7694" priority="7204" operator="equal">
      <formula>FALSE</formula>
    </cfRule>
  </conditionalFormatting>
  <conditionalFormatting sqref="I19:I27">
    <cfRule type="cellIs" dxfId="7693" priority="7203" operator="equal">
      <formula>FALSE</formula>
    </cfRule>
  </conditionalFormatting>
  <conditionalFormatting sqref="I19:I27">
    <cfRule type="cellIs" dxfId="7692" priority="7202" operator="equal">
      <formula>FALSE</formula>
    </cfRule>
  </conditionalFormatting>
  <conditionalFormatting sqref="I19:I27">
    <cfRule type="cellIs" dxfId="7691" priority="7201" operator="equal">
      <formula>FALSE</formula>
    </cfRule>
  </conditionalFormatting>
  <conditionalFormatting sqref="I19:I27">
    <cfRule type="cellIs" dxfId="7690" priority="7200" operator="equal">
      <formula>FALSE</formula>
    </cfRule>
  </conditionalFormatting>
  <conditionalFormatting sqref="I19:I27">
    <cfRule type="cellIs" dxfId="7689" priority="7199" operator="equal">
      <formula>FALSE</formula>
    </cfRule>
  </conditionalFormatting>
  <conditionalFormatting sqref="I19:I27">
    <cfRule type="cellIs" dxfId="7688" priority="7198" operator="equal">
      <formula>FALSE</formula>
    </cfRule>
  </conditionalFormatting>
  <conditionalFormatting sqref="I19:I27">
    <cfRule type="cellIs" dxfId="7687" priority="7197" operator="equal">
      <formula>FALSE</formula>
    </cfRule>
  </conditionalFormatting>
  <conditionalFormatting sqref="I19:I27">
    <cfRule type="cellIs" dxfId="7686" priority="7196" operator="equal">
      <formula>FALSE</formula>
    </cfRule>
  </conditionalFormatting>
  <conditionalFormatting sqref="I19:I27">
    <cfRule type="cellIs" dxfId="7685" priority="7195" operator="equal">
      <formula>FALSE</formula>
    </cfRule>
  </conditionalFormatting>
  <conditionalFormatting sqref="I19:I27">
    <cfRule type="cellIs" dxfId="7684" priority="7194" operator="equal">
      <formula>FALSE</formula>
    </cfRule>
  </conditionalFormatting>
  <conditionalFormatting sqref="I19:I27">
    <cfRule type="cellIs" dxfId="7683" priority="7193" operator="equal">
      <formula>FALSE</formula>
    </cfRule>
  </conditionalFormatting>
  <conditionalFormatting sqref="I19:I27">
    <cfRule type="cellIs" dxfId="7682" priority="7192" operator="equal">
      <formula>FALSE</formula>
    </cfRule>
  </conditionalFormatting>
  <conditionalFormatting sqref="I19:I27">
    <cfRule type="cellIs" dxfId="7681" priority="7191" operator="equal">
      <formula>FALSE</formula>
    </cfRule>
  </conditionalFormatting>
  <conditionalFormatting sqref="I19:I27">
    <cfRule type="cellIs" dxfId="7680" priority="7190" operator="equal">
      <formula>FALSE</formula>
    </cfRule>
  </conditionalFormatting>
  <conditionalFormatting sqref="I19:I27">
    <cfRule type="cellIs" dxfId="7679" priority="7189" operator="equal">
      <formula>FALSE</formula>
    </cfRule>
  </conditionalFormatting>
  <conditionalFormatting sqref="I19:I27">
    <cfRule type="cellIs" dxfId="7678" priority="7188" operator="equal">
      <formula>FALSE</formula>
    </cfRule>
  </conditionalFormatting>
  <conditionalFormatting sqref="I19:I27">
    <cfRule type="cellIs" dxfId="7677" priority="7187" operator="equal">
      <formula>FALSE</formula>
    </cfRule>
  </conditionalFormatting>
  <conditionalFormatting sqref="I19:I27">
    <cfRule type="cellIs" dxfId="7676" priority="7186" operator="equal">
      <formula>FALSE</formula>
    </cfRule>
  </conditionalFormatting>
  <conditionalFormatting sqref="I19:I27">
    <cfRule type="cellIs" dxfId="7675" priority="7185" operator="equal">
      <formula>FALSE</formula>
    </cfRule>
  </conditionalFormatting>
  <conditionalFormatting sqref="I19:I27">
    <cfRule type="cellIs" dxfId="7674" priority="7184" operator="equal">
      <formula>FALSE</formula>
    </cfRule>
  </conditionalFormatting>
  <conditionalFormatting sqref="I19:I27">
    <cfRule type="cellIs" dxfId="7673" priority="7183" operator="equal">
      <formula>FALSE</formula>
    </cfRule>
  </conditionalFormatting>
  <conditionalFormatting sqref="I19:I27">
    <cfRule type="cellIs" dxfId="7672" priority="7182" operator="equal">
      <formula>FALSE</formula>
    </cfRule>
  </conditionalFormatting>
  <conditionalFormatting sqref="I19:I27">
    <cfRule type="cellIs" dxfId="7671" priority="7181" operator="equal">
      <formula>FALSE</formula>
    </cfRule>
  </conditionalFormatting>
  <conditionalFormatting sqref="I19:I27">
    <cfRule type="cellIs" dxfId="7670" priority="7180" operator="equal">
      <formula>FALSE</formula>
    </cfRule>
  </conditionalFormatting>
  <conditionalFormatting sqref="I19:I27">
    <cfRule type="cellIs" dxfId="7669" priority="7179" operator="equal">
      <formula>FALSE</formula>
    </cfRule>
  </conditionalFormatting>
  <conditionalFormatting sqref="I19:I27">
    <cfRule type="cellIs" dxfId="7668" priority="7178" operator="equal">
      <formula>FALSE</formula>
    </cfRule>
  </conditionalFormatting>
  <conditionalFormatting sqref="I19:I27">
    <cfRule type="cellIs" dxfId="7667" priority="7177" operator="equal">
      <formula>FALSE</formula>
    </cfRule>
  </conditionalFormatting>
  <conditionalFormatting sqref="I19:I27">
    <cfRule type="cellIs" dxfId="7666" priority="7176" operator="equal">
      <formula>FALSE</formula>
    </cfRule>
  </conditionalFormatting>
  <conditionalFormatting sqref="I19:I27">
    <cfRule type="cellIs" dxfId="7665" priority="7175" operator="equal">
      <formula>FALSE</formula>
    </cfRule>
  </conditionalFormatting>
  <conditionalFormatting sqref="I19:I27">
    <cfRule type="cellIs" dxfId="7664" priority="7174" operator="equal">
      <formula>FALSE</formula>
    </cfRule>
  </conditionalFormatting>
  <conditionalFormatting sqref="I19:I27">
    <cfRule type="cellIs" dxfId="7663" priority="7173" operator="equal">
      <formula>FALSE</formula>
    </cfRule>
  </conditionalFormatting>
  <conditionalFormatting sqref="I19:I27">
    <cfRule type="cellIs" dxfId="7662" priority="7172" operator="equal">
      <formula>FALSE</formula>
    </cfRule>
  </conditionalFormatting>
  <conditionalFormatting sqref="I19:I27">
    <cfRule type="cellIs" dxfId="7661" priority="7171" operator="equal">
      <formula>FALSE</formula>
    </cfRule>
  </conditionalFormatting>
  <conditionalFormatting sqref="I19:I27">
    <cfRule type="cellIs" dxfId="7660" priority="7170" operator="equal">
      <formula>FALSE</formula>
    </cfRule>
  </conditionalFormatting>
  <conditionalFormatting sqref="I19:I27">
    <cfRule type="cellIs" dxfId="7659" priority="7169" operator="equal">
      <formula>FALSE</formula>
    </cfRule>
  </conditionalFormatting>
  <conditionalFormatting sqref="I19:I27">
    <cfRule type="cellIs" dxfId="7658" priority="7168" operator="equal">
      <formula>FALSE</formula>
    </cfRule>
  </conditionalFormatting>
  <conditionalFormatting sqref="I19:I27">
    <cfRule type="cellIs" dxfId="7657" priority="7167" operator="equal">
      <formula>FALSE</formula>
    </cfRule>
  </conditionalFormatting>
  <conditionalFormatting sqref="I19:I27">
    <cfRule type="cellIs" dxfId="7656" priority="7166" operator="equal">
      <formula>FALSE</formula>
    </cfRule>
  </conditionalFormatting>
  <conditionalFormatting sqref="I19:I27">
    <cfRule type="cellIs" dxfId="7655" priority="7165" operator="equal">
      <formula>FALSE</formula>
    </cfRule>
  </conditionalFormatting>
  <conditionalFormatting sqref="I19:I27">
    <cfRule type="cellIs" dxfId="7654" priority="7164" operator="equal">
      <formula>FALSE</formula>
    </cfRule>
  </conditionalFormatting>
  <conditionalFormatting sqref="I19:I27">
    <cfRule type="cellIs" dxfId="7653" priority="7163" operator="equal">
      <formula>FALSE</formula>
    </cfRule>
  </conditionalFormatting>
  <conditionalFormatting sqref="I19:I27">
    <cfRule type="cellIs" dxfId="7652" priority="7162" operator="equal">
      <formula>FALSE</formula>
    </cfRule>
  </conditionalFormatting>
  <conditionalFormatting sqref="I19:I27">
    <cfRule type="cellIs" dxfId="7651" priority="7161" operator="equal">
      <formula>FALSE</formula>
    </cfRule>
  </conditionalFormatting>
  <conditionalFormatting sqref="I19:I27">
    <cfRule type="cellIs" dxfId="7650" priority="7160" operator="equal">
      <formula>FALSE</formula>
    </cfRule>
  </conditionalFormatting>
  <conditionalFormatting sqref="I19:I27">
    <cfRule type="cellIs" dxfId="7649" priority="7159" operator="equal">
      <formula>FALSE</formula>
    </cfRule>
  </conditionalFormatting>
  <conditionalFormatting sqref="I19:I27">
    <cfRule type="cellIs" dxfId="7648" priority="7158" operator="equal">
      <formula>FALSE</formula>
    </cfRule>
  </conditionalFormatting>
  <conditionalFormatting sqref="I19:I27">
    <cfRule type="cellIs" dxfId="7647" priority="7157" operator="equal">
      <formula>FALSE</formula>
    </cfRule>
  </conditionalFormatting>
  <conditionalFormatting sqref="I19:I27">
    <cfRule type="cellIs" dxfId="7646" priority="7156" operator="equal">
      <formula>FALSE</formula>
    </cfRule>
  </conditionalFormatting>
  <conditionalFormatting sqref="I19:I27">
    <cfRule type="cellIs" dxfId="7645" priority="7155" operator="equal">
      <formula>FALSE</formula>
    </cfRule>
  </conditionalFormatting>
  <conditionalFormatting sqref="I19:I27">
    <cfRule type="cellIs" dxfId="7644" priority="7154" operator="equal">
      <formula>FALSE</formula>
    </cfRule>
  </conditionalFormatting>
  <conditionalFormatting sqref="I19:I27">
    <cfRule type="cellIs" dxfId="7643" priority="7153" operator="equal">
      <formula>FALSE</formula>
    </cfRule>
  </conditionalFormatting>
  <conditionalFormatting sqref="I19:I27">
    <cfRule type="cellIs" dxfId="7642" priority="7152" operator="equal">
      <formula>FALSE</formula>
    </cfRule>
  </conditionalFormatting>
  <conditionalFormatting sqref="I19:I27">
    <cfRule type="cellIs" dxfId="7641" priority="7151" operator="equal">
      <formula>FALSE</formula>
    </cfRule>
  </conditionalFormatting>
  <conditionalFormatting sqref="I19:I27">
    <cfRule type="cellIs" dxfId="7640" priority="7150" operator="equal">
      <formula>FALSE</formula>
    </cfRule>
  </conditionalFormatting>
  <conditionalFormatting sqref="I19:I27">
    <cfRule type="cellIs" dxfId="7639" priority="7149" operator="equal">
      <formula>FALSE</formula>
    </cfRule>
  </conditionalFormatting>
  <conditionalFormatting sqref="I19:I27">
    <cfRule type="cellIs" dxfId="7638" priority="7148" operator="equal">
      <formula>FALSE</formula>
    </cfRule>
  </conditionalFormatting>
  <conditionalFormatting sqref="I19:I27">
    <cfRule type="cellIs" dxfId="7637" priority="7147" operator="equal">
      <formula>FALSE</formula>
    </cfRule>
  </conditionalFormatting>
  <conditionalFormatting sqref="I19:I27">
    <cfRule type="cellIs" dxfId="7636" priority="7146" operator="equal">
      <formula>FALSE</formula>
    </cfRule>
  </conditionalFormatting>
  <conditionalFormatting sqref="I19:I27">
    <cfRule type="cellIs" dxfId="7635" priority="7145" operator="equal">
      <formula>FALSE</formula>
    </cfRule>
  </conditionalFormatting>
  <conditionalFormatting sqref="I19:I27">
    <cfRule type="cellIs" dxfId="7634" priority="7144" operator="equal">
      <formula>FALSE</formula>
    </cfRule>
  </conditionalFormatting>
  <conditionalFormatting sqref="I19:I27">
    <cfRule type="cellIs" dxfId="7633" priority="7143" operator="equal">
      <formula>FALSE</formula>
    </cfRule>
  </conditionalFormatting>
  <conditionalFormatting sqref="I19:I27">
    <cfRule type="cellIs" dxfId="7632" priority="7142" operator="equal">
      <formula>FALSE</formula>
    </cfRule>
  </conditionalFormatting>
  <conditionalFormatting sqref="I19:I27">
    <cfRule type="cellIs" dxfId="7631" priority="7141" operator="equal">
      <formula>FALSE</formula>
    </cfRule>
  </conditionalFormatting>
  <conditionalFormatting sqref="I19:I27">
    <cfRule type="cellIs" dxfId="7630" priority="7140" operator="equal">
      <formula>FALSE</formula>
    </cfRule>
  </conditionalFormatting>
  <conditionalFormatting sqref="I19:I27">
    <cfRule type="cellIs" dxfId="7629" priority="7139" operator="equal">
      <formula>FALSE</formula>
    </cfRule>
  </conditionalFormatting>
  <conditionalFormatting sqref="I19:I27">
    <cfRule type="cellIs" dxfId="7628" priority="7138" operator="equal">
      <formula>FALSE</formula>
    </cfRule>
  </conditionalFormatting>
  <conditionalFormatting sqref="I19:I27">
    <cfRule type="cellIs" dxfId="7627" priority="7137" operator="equal">
      <formula>FALSE</formula>
    </cfRule>
  </conditionalFormatting>
  <conditionalFormatting sqref="I19:I27">
    <cfRule type="cellIs" dxfId="7626" priority="7136" operator="equal">
      <formula>FALSE</formula>
    </cfRule>
  </conditionalFormatting>
  <conditionalFormatting sqref="I19:I27">
    <cfRule type="cellIs" dxfId="7625" priority="7135" operator="equal">
      <formula>FALSE</formula>
    </cfRule>
  </conditionalFormatting>
  <conditionalFormatting sqref="I19:I27">
    <cfRule type="cellIs" dxfId="7624" priority="7134" operator="equal">
      <formula>FALSE</formula>
    </cfRule>
  </conditionalFormatting>
  <conditionalFormatting sqref="I19:I27">
    <cfRule type="cellIs" dxfId="7623" priority="7133" operator="equal">
      <formula>FALSE</formula>
    </cfRule>
  </conditionalFormatting>
  <conditionalFormatting sqref="I19:I27">
    <cfRule type="cellIs" dxfId="7622" priority="7132" operator="equal">
      <formula>FALSE</formula>
    </cfRule>
  </conditionalFormatting>
  <conditionalFormatting sqref="I19:I27">
    <cfRule type="cellIs" dxfId="7621" priority="7131" operator="equal">
      <formula>FALSE</formula>
    </cfRule>
  </conditionalFormatting>
  <conditionalFormatting sqref="I19:I27">
    <cfRule type="cellIs" dxfId="7620" priority="7130" operator="equal">
      <formula>FALSE</formula>
    </cfRule>
  </conditionalFormatting>
  <conditionalFormatting sqref="I19:I27">
    <cfRule type="cellIs" dxfId="7619" priority="7129" operator="equal">
      <formula>FALSE</formula>
    </cfRule>
  </conditionalFormatting>
  <conditionalFormatting sqref="I19:I27">
    <cfRule type="cellIs" dxfId="7618" priority="7128" operator="equal">
      <formula>FALSE</formula>
    </cfRule>
  </conditionalFormatting>
  <conditionalFormatting sqref="I19:I27">
    <cfRule type="cellIs" dxfId="7617" priority="7127" operator="equal">
      <formula>FALSE</formula>
    </cfRule>
  </conditionalFormatting>
  <conditionalFormatting sqref="I19:I27">
    <cfRule type="cellIs" dxfId="7616" priority="7126" operator="equal">
      <formula>FALSE</formula>
    </cfRule>
  </conditionalFormatting>
  <conditionalFormatting sqref="I19:I27">
    <cfRule type="cellIs" dxfId="7615" priority="7125" operator="equal">
      <formula>FALSE</formula>
    </cfRule>
  </conditionalFormatting>
  <conditionalFormatting sqref="I19:I27">
    <cfRule type="cellIs" dxfId="7614" priority="7124" operator="equal">
      <formula>FALSE</formula>
    </cfRule>
  </conditionalFormatting>
  <conditionalFormatting sqref="I19:I27">
    <cfRule type="cellIs" dxfId="7613" priority="7123" operator="equal">
      <formula>FALSE</formula>
    </cfRule>
  </conditionalFormatting>
  <conditionalFormatting sqref="I19:I27">
    <cfRule type="cellIs" dxfId="7612" priority="7122" operator="equal">
      <formula>FALSE</formula>
    </cfRule>
  </conditionalFormatting>
  <conditionalFormatting sqref="I19:I27">
    <cfRule type="cellIs" dxfId="7611" priority="7121" operator="equal">
      <formula>FALSE</formula>
    </cfRule>
  </conditionalFormatting>
  <conditionalFormatting sqref="I19:I27">
    <cfRule type="cellIs" dxfId="7610" priority="7120" operator="equal">
      <formula>FALSE</formula>
    </cfRule>
  </conditionalFormatting>
  <conditionalFormatting sqref="I19:I27">
    <cfRule type="cellIs" dxfId="7609" priority="7119" operator="equal">
      <formula>FALSE</formula>
    </cfRule>
  </conditionalFormatting>
  <conditionalFormatting sqref="I19:I27">
    <cfRule type="cellIs" dxfId="7608" priority="7118" operator="equal">
      <formula>FALSE</formula>
    </cfRule>
  </conditionalFormatting>
  <conditionalFormatting sqref="I19:I27">
    <cfRule type="cellIs" dxfId="7607" priority="7117" operator="equal">
      <formula>FALSE</formula>
    </cfRule>
  </conditionalFormatting>
  <conditionalFormatting sqref="I19:I27">
    <cfRule type="cellIs" dxfId="7606" priority="7116" operator="equal">
      <formula>FALSE</formula>
    </cfRule>
  </conditionalFormatting>
  <conditionalFormatting sqref="I19:I27">
    <cfRule type="cellIs" dxfId="7605" priority="7115" operator="equal">
      <formula>FALSE</formula>
    </cfRule>
  </conditionalFormatting>
  <conditionalFormatting sqref="I19:I27">
    <cfRule type="cellIs" dxfId="7604" priority="7114" operator="equal">
      <formula>FALSE</formula>
    </cfRule>
  </conditionalFormatting>
  <conditionalFormatting sqref="I19:I27">
    <cfRule type="cellIs" dxfId="7603" priority="7113" operator="equal">
      <formula>FALSE</formula>
    </cfRule>
  </conditionalFormatting>
  <conditionalFormatting sqref="I19:I27">
    <cfRule type="cellIs" dxfId="7602" priority="7112" operator="equal">
      <formula>FALSE</formula>
    </cfRule>
  </conditionalFormatting>
  <conditionalFormatting sqref="I19:I27">
    <cfRule type="cellIs" dxfId="7601" priority="7111" operator="equal">
      <formula>FALSE</formula>
    </cfRule>
  </conditionalFormatting>
  <conditionalFormatting sqref="I19:I27">
    <cfRule type="cellIs" dxfId="7600" priority="7110" operator="equal">
      <formula>FALSE</formula>
    </cfRule>
  </conditionalFormatting>
  <conditionalFormatting sqref="I19:I27">
    <cfRule type="cellIs" dxfId="7599" priority="7109" operator="equal">
      <formula>FALSE</formula>
    </cfRule>
  </conditionalFormatting>
  <conditionalFormatting sqref="I19:I27">
    <cfRule type="cellIs" dxfId="7598" priority="7108" operator="equal">
      <formula>FALSE</formula>
    </cfRule>
  </conditionalFormatting>
  <conditionalFormatting sqref="I19:I27">
    <cfRule type="cellIs" dxfId="7597" priority="7107" operator="equal">
      <formula>FALSE</formula>
    </cfRule>
  </conditionalFormatting>
  <conditionalFormatting sqref="I19:I27">
    <cfRule type="cellIs" dxfId="7596" priority="7106" operator="equal">
      <formula>FALSE</formula>
    </cfRule>
  </conditionalFormatting>
  <conditionalFormatting sqref="I19:I27">
    <cfRule type="cellIs" dxfId="7595" priority="7105" operator="equal">
      <formula>FALSE</formula>
    </cfRule>
  </conditionalFormatting>
  <conditionalFormatting sqref="I19:I27">
    <cfRule type="cellIs" dxfId="7594" priority="7104" operator="equal">
      <formula>FALSE</formula>
    </cfRule>
  </conditionalFormatting>
  <conditionalFormatting sqref="I19:I27">
    <cfRule type="cellIs" dxfId="7593" priority="7103" operator="equal">
      <formula>FALSE</formula>
    </cfRule>
  </conditionalFormatting>
  <conditionalFormatting sqref="I19:I27">
    <cfRule type="cellIs" dxfId="7592" priority="7102" operator="equal">
      <formula>FALSE</formula>
    </cfRule>
  </conditionalFormatting>
  <conditionalFormatting sqref="I19:I27">
    <cfRule type="cellIs" dxfId="7591" priority="7101" operator="equal">
      <formula>FALSE</formula>
    </cfRule>
  </conditionalFormatting>
  <conditionalFormatting sqref="I19:I27">
    <cfRule type="cellIs" dxfId="7590" priority="7100" operator="equal">
      <formula>FALSE</formula>
    </cfRule>
  </conditionalFormatting>
  <conditionalFormatting sqref="I19:I27">
    <cfRule type="cellIs" dxfId="7589" priority="7099" operator="equal">
      <formula>FALSE</formula>
    </cfRule>
  </conditionalFormatting>
  <conditionalFormatting sqref="I19:I27">
    <cfRule type="cellIs" dxfId="7588" priority="7098" operator="equal">
      <formula>FALSE</formula>
    </cfRule>
  </conditionalFormatting>
  <conditionalFormatting sqref="I19:I27">
    <cfRule type="cellIs" dxfId="7587" priority="7097" operator="equal">
      <formula>FALSE</formula>
    </cfRule>
  </conditionalFormatting>
  <conditionalFormatting sqref="I19:I27">
    <cfRule type="cellIs" dxfId="7586" priority="7096" operator="equal">
      <formula>FALSE</formula>
    </cfRule>
  </conditionalFormatting>
  <conditionalFormatting sqref="I19:I27">
    <cfRule type="cellIs" dxfId="7585" priority="7095" operator="equal">
      <formula>FALSE</formula>
    </cfRule>
  </conditionalFormatting>
  <conditionalFormatting sqref="I19:I27">
    <cfRule type="cellIs" dxfId="7584" priority="7094" operator="equal">
      <formula>FALSE</formula>
    </cfRule>
  </conditionalFormatting>
  <conditionalFormatting sqref="I19:I27">
    <cfRule type="cellIs" dxfId="7583" priority="7093" operator="equal">
      <formula>FALSE</formula>
    </cfRule>
  </conditionalFormatting>
  <conditionalFormatting sqref="I19:I27">
    <cfRule type="cellIs" dxfId="7582" priority="7092" operator="equal">
      <formula>FALSE</formula>
    </cfRule>
  </conditionalFormatting>
  <conditionalFormatting sqref="I19:I27">
    <cfRule type="cellIs" dxfId="7581" priority="7091" operator="equal">
      <formula>FALSE</formula>
    </cfRule>
  </conditionalFormatting>
  <conditionalFormatting sqref="I19:I27">
    <cfRule type="cellIs" dxfId="7580" priority="7090" operator="equal">
      <formula>FALSE</formula>
    </cfRule>
  </conditionalFormatting>
  <conditionalFormatting sqref="I19:I27">
    <cfRule type="cellIs" dxfId="7579" priority="7089" operator="equal">
      <formula>FALSE</formula>
    </cfRule>
  </conditionalFormatting>
  <conditionalFormatting sqref="I19:I27">
    <cfRule type="cellIs" dxfId="7578" priority="7088" operator="equal">
      <formula>FALSE</formula>
    </cfRule>
  </conditionalFormatting>
  <conditionalFormatting sqref="I19:I27">
    <cfRule type="cellIs" dxfId="7577" priority="7087" operator="equal">
      <formula>FALSE</formula>
    </cfRule>
  </conditionalFormatting>
  <conditionalFormatting sqref="I19:I27">
    <cfRule type="cellIs" dxfId="7576" priority="7086" operator="equal">
      <formula>FALSE</formula>
    </cfRule>
  </conditionalFormatting>
  <conditionalFormatting sqref="I19:I27">
    <cfRule type="cellIs" dxfId="7575" priority="7085" operator="equal">
      <formula>FALSE</formula>
    </cfRule>
  </conditionalFormatting>
  <conditionalFormatting sqref="I19:I27">
    <cfRule type="cellIs" dxfId="7574" priority="7084" operator="equal">
      <formula>FALSE</formula>
    </cfRule>
  </conditionalFormatting>
  <conditionalFormatting sqref="I19:I27">
    <cfRule type="cellIs" dxfId="7573" priority="7083" operator="equal">
      <formula>FALSE</formula>
    </cfRule>
  </conditionalFormatting>
  <conditionalFormatting sqref="I19:I27">
    <cfRule type="cellIs" dxfId="7572" priority="7082" operator="equal">
      <formula>FALSE</formula>
    </cfRule>
  </conditionalFormatting>
  <conditionalFormatting sqref="I19:I27">
    <cfRule type="cellIs" dxfId="7571" priority="7081" operator="equal">
      <formula>FALSE</formula>
    </cfRule>
  </conditionalFormatting>
  <conditionalFormatting sqref="I19:I27">
    <cfRule type="cellIs" dxfId="7570" priority="7080" operator="equal">
      <formula>FALSE</formula>
    </cfRule>
  </conditionalFormatting>
  <conditionalFormatting sqref="I19:I27">
    <cfRule type="cellIs" dxfId="7569" priority="7079" operator="equal">
      <formula>FALSE</formula>
    </cfRule>
  </conditionalFormatting>
  <conditionalFormatting sqref="I19:I27">
    <cfRule type="cellIs" dxfId="7568" priority="7078" operator="equal">
      <formula>FALSE</formula>
    </cfRule>
  </conditionalFormatting>
  <conditionalFormatting sqref="I19:I27">
    <cfRule type="cellIs" dxfId="7567" priority="7077" operator="equal">
      <formula>FALSE</formula>
    </cfRule>
  </conditionalFormatting>
  <conditionalFormatting sqref="I19:I27">
    <cfRule type="cellIs" dxfId="7566" priority="7076" operator="equal">
      <formula>FALSE</formula>
    </cfRule>
  </conditionalFormatting>
  <conditionalFormatting sqref="I19:I27">
    <cfRule type="cellIs" dxfId="7565" priority="7075" operator="equal">
      <formula>FALSE</formula>
    </cfRule>
  </conditionalFormatting>
  <conditionalFormatting sqref="I19:I27">
    <cfRule type="cellIs" dxfId="7564" priority="7074" operator="equal">
      <formula>FALSE</formula>
    </cfRule>
  </conditionalFormatting>
  <conditionalFormatting sqref="I19:I27">
    <cfRule type="cellIs" dxfId="7563" priority="7073" operator="equal">
      <formula>FALSE</formula>
    </cfRule>
  </conditionalFormatting>
  <conditionalFormatting sqref="I19:I27">
    <cfRule type="cellIs" dxfId="7562" priority="7072" operator="equal">
      <formula>FALSE</formula>
    </cfRule>
  </conditionalFormatting>
  <conditionalFormatting sqref="I19:I27">
    <cfRule type="cellIs" dxfId="7561" priority="7071" operator="equal">
      <formula>FALSE</formula>
    </cfRule>
  </conditionalFormatting>
  <conditionalFormatting sqref="I19:I27">
    <cfRule type="cellIs" dxfId="7560" priority="7070" operator="equal">
      <formula>FALSE</formula>
    </cfRule>
  </conditionalFormatting>
  <conditionalFormatting sqref="I19:I27">
    <cfRule type="cellIs" dxfId="7559" priority="7069" operator="equal">
      <formula>FALSE</formula>
    </cfRule>
  </conditionalFormatting>
  <conditionalFormatting sqref="I19:I27">
    <cfRule type="cellIs" dxfId="7558" priority="7068" operator="equal">
      <formula>FALSE</formula>
    </cfRule>
  </conditionalFormatting>
  <conditionalFormatting sqref="I19:I27">
    <cfRule type="cellIs" dxfId="7557" priority="7067" operator="equal">
      <formula>FALSE</formula>
    </cfRule>
  </conditionalFormatting>
  <conditionalFormatting sqref="I19:I27">
    <cfRule type="cellIs" dxfId="7556" priority="7066" operator="equal">
      <formula>FALSE</formula>
    </cfRule>
  </conditionalFormatting>
  <conditionalFormatting sqref="I19:I27">
    <cfRule type="cellIs" dxfId="7555" priority="7065" operator="equal">
      <formula>FALSE</formula>
    </cfRule>
  </conditionalFormatting>
  <conditionalFormatting sqref="I19:I27">
    <cfRule type="cellIs" dxfId="7554" priority="7064" operator="equal">
      <formula>FALSE</formula>
    </cfRule>
  </conditionalFormatting>
  <conditionalFormatting sqref="I19:I27">
    <cfRule type="cellIs" dxfId="7553" priority="7063" operator="equal">
      <formula>FALSE</formula>
    </cfRule>
  </conditionalFormatting>
  <conditionalFormatting sqref="I19:I27">
    <cfRule type="cellIs" dxfId="7552" priority="7062" operator="equal">
      <formula>FALSE</formula>
    </cfRule>
  </conditionalFormatting>
  <conditionalFormatting sqref="I19:I27">
    <cfRule type="cellIs" dxfId="7551" priority="7061" operator="equal">
      <formula>FALSE</formula>
    </cfRule>
  </conditionalFormatting>
  <conditionalFormatting sqref="I19:I27">
    <cfRule type="cellIs" dxfId="7550" priority="7060" operator="equal">
      <formula>FALSE</formula>
    </cfRule>
  </conditionalFormatting>
  <conditionalFormatting sqref="I19:I27">
    <cfRule type="cellIs" dxfId="7549" priority="7059" operator="equal">
      <formula>FALSE</formula>
    </cfRule>
  </conditionalFormatting>
  <conditionalFormatting sqref="I19:I27">
    <cfRule type="cellIs" dxfId="7548" priority="7058" operator="equal">
      <formula>FALSE</formula>
    </cfRule>
  </conditionalFormatting>
  <conditionalFormatting sqref="I19:I27">
    <cfRule type="cellIs" dxfId="7547" priority="7057" operator="equal">
      <formula>FALSE</formula>
    </cfRule>
  </conditionalFormatting>
  <conditionalFormatting sqref="I19:I27">
    <cfRule type="cellIs" dxfId="7546" priority="7056" operator="equal">
      <formula>FALSE</formula>
    </cfRule>
  </conditionalFormatting>
  <conditionalFormatting sqref="I19:I27">
    <cfRule type="cellIs" dxfId="7545" priority="7055" operator="equal">
      <formula>FALSE</formula>
    </cfRule>
  </conditionalFormatting>
  <conditionalFormatting sqref="I19:I27">
    <cfRule type="cellIs" dxfId="7544" priority="7054" operator="equal">
      <formula>FALSE</formula>
    </cfRule>
  </conditionalFormatting>
  <conditionalFormatting sqref="I19:I27">
    <cfRule type="cellIs" dxfId="7543" priority="7053" operator="equal">
      <formula>FALSE</formula>
    </cfRule>
  </conditionalFormatting>
  <conditionalFormatting sqref="I19:I27">
    <cfRule type="cellIs" dxfId="7542" priority="7052" operator="equal">
      <formula>FALSE</formula>
    </cfRule>
  </conditionalFormatting>
  <conditionalFormatting sqref="I19:I27">
    <cfRule type="cellIs" dxfId="7541" priority="7051" operator="equal">
      <formula>FALSE</formula>
    </cfRule>
  </conditionalFormatting>
  <conditionalFormatting sqref="I19:I27">
    <cfRule type="cellIs" dxfId="7540" priority="7050" operator="equal">
      <formula>FALSE</formula>
    </cfRule>
  </conditionalFormatting>
  <conditionalFormatting sqref="I19:I27">
    <cfRule type="cellIs" dxfId="7539" priority="7049" operator="equal">
      <formula>FALSE</formula>
    </cfRule>
  </conditionalFormatting>
  <conditionalFormatting sqref="I19:I27">
    <cfRule type="cellIs" dxfId="7538" priority="7048" operator="equal">
      <formula>FALSE</formula>
    </cfRule>
  </conditionalFormatting>
  <conditionalFormatting sqref="I19:I27">
    <cfRule type="cellIs" dxfId="7537" priority="7047" operator="equal">
      <formula>FALSE</formula>
    </cfRule>
  </conditionalFormatting>
  <conditionalFormatting sqref="I19:I27">
    <cfRule type="cellIs" dxfId="7536" priority="7046" operator="equal">
      <formula>FALSE</formula>
    </cfRule>
  </conditionalFormatting>
  <conditionalFormatting sqref="I19:I27">
    <cfRule type="cellIs" dxfId="7535" priority="7045" operator="equal">
      <formula>FALSE</formula>
    </cfRule>
  </conditionalFormatting>
  <conditionalFormatting sqref="I19:I27">
    <cfRule type="cellIs" dxfId="7534" priority="7044" operator="equal">
      <formula>FALSE</formula>
    </cfRule>
  </conditionalFormatting>
  <conditionalFormatting sqref="I19:I27">
    <cfRule type="cellIs" dxfId="7533" priority="7043" operator="equal">
      <formula>FALSE</formula>
    </cfRule>
  </conditionalFormatting>
  <conditionalFormatting sqref="I19:I27">
    <cfRule type="cellIs" dxfId="7532" priority="7042" operator="equal">
      <formula>FALSE</formula>
    </cfRule>
  </conditionalFormatting>
  <conditionalFormatting sqref="I19:I27">
    <cfRule type="cellIs" dxfId="7531" priority="7041" operator="equal">
      <formula>FALSE</formula>
    </cfRule>
  </conditionalFormatting>
  <conditionalFormatting sqref="I19:I27">
    <cfRule type="cellIs" dxfId="7530" priority="7040" operator="equal">
      <formula>FALSE</formula>
    </cfRule>
  </conditionalFormatting>
  <conditionalFormatting sqref="I19:I27">
    <cfRule type="cellIs" dxfId="7529" priority="7039" operator="equal">
      <formula>FALSE</formula>
    </cfRule>
  </conditionalFormatting>
  <conditionalFormatting sqref="I19:I27">
    <cfRule type="cellIs" dxfId="7528" priority="7038" operator="equal">
      <formula>FALSE</formula>
    </cfRule>
  </conditionalFormatting>
  <conditionalFormatting sqref="I19:I27">
    <cfRule type="cellIs" dxfId="7527" priority="7037" operator="equal">
      <formula>FALSE</formula>
    </cfRule>
  </conditionalFormatting>
  <conditionalFormatting sqref="I19:I27">
    <cfRule type="cellIs" dxfId="7526" priority="7036" operator="equal">
      <formula>FALSE</formula>
    </cfRule>
  </conditionalFormatting>
  <conditionalFormatting sqref="I19:I27">
    <cfRule type="cellIs" dxfId="7525" priority="7035" operator="equal">
      <formula>FALSE</formula>
    </cfRule>
  </conditionalFormatting>
  <conditionalFormatting sqref="I19:I27">
    <cfRule type="cellIs" dxfId="7524" priority="7034" operator="equal">
      <formula>FALSE</formula>
    </cfRule>
  </conditionalFormatting>
  <conditionalFormatting sqref="I19:I27">
    <cfRule type="cellIs" dxfId="7523" priority="7033" operator="equal">
      <formula>FALSE</formula>
    </cfRule>
  </conditionalFormatting>
  <conditionalFormatting sqref="I19:I27">
    <cfRule type="cellIs" dxfId="7522" priority="7032" operator="equal">
      <formula>FALSE</formula>
    </cfRule>
  </conditionalFormatting>
  <conditionalFormatting sqref="I19:I27">
    <cfRule type="cellIs" dxfId="7521" priority="7031" operator="equal">
      <formula>FALSE</formula>
    </cfRule>
  </conditionalFormatting>
  <conditionalFormatting sqref="I19:I27">
    <cfRule type="cellIs" dxfId="7520" priority="7030" operator="equal">
      <formula>FALSE</formula>
    </cfRule>
  </conditionalFormatting>
  <conditionalFormatting sqref="I19:I27">
    <cfRule type="cellIs" dxfId="7519" priority="7029" operator="equal">
      <formula>FALSE</formula>
    </cfRule>
  </conditionalFormatting>
  <conditionalFormatting sqref="I19:I27">
    <cfRule type="cellIs" dxfId="7518" priority="7028" operator="equal">
      <formula>FALSE</formula>
    </cfRule>
  </conditionalFormatting>
  <conditionalFormatting sqref="I19:I27">
    <cfRule type="cellIs" dxfId="7517" priority="7027" operator="equal">
      <formula>FALSE</formula>
    </cfRule>
  </conditionalFormatting>
  <conditionalFormatting sqref="I19:I27">
    <cfRule type="cellIs" dxfId="7516" priority="7026" operator="equal">
      <formula>FALSE</formula>
    </cfRule>
  </conditionalFormatting>
  <conditionalFormatting sqref="I19:I27">
    <cfRule type="cellIs" dxfId="7515" priority="7025" operator="equal">
      <formula>FALSE</formula>
    </cfRule>
  </conditionalFormatting>
  <conditionalFormatting sqref="I19:I27">
    <cfRule type="cellIs" dxfId="7514" priority="7024" operator="equal">
      <formula>FALSE</formula>
    </cfRule>
  </conditionalFormatting>
  <conditionalFormatting sqref="I19:I27">
    <cfRule type="cellIs" dxfId="7513" priority="7023" operator="equal">
      <formula>FALSE</formula>
    </cfRule>
  </conditionalFormatting>
  <conditionalFormatting sqref="I19:I27">
    <cfRule type="cellIs" dxfId="7512" priority="7022" operator="equal">
      <formula>FALSE</formula>
    </cfRule>
  </conditionalFormatting>
  <conditionalFormatting sqref="I19:I27">
    <cfRule type="cellIs" dxfId="7511" priority="7021" operator="equal">
      <formula>FALSE</formula>
    </cfRule>
  </conditionalFormatting>
  <conditionalFormatting sqref="I19:I27">
    <cfRule type="cellIs" dxfId="7510" priority="7020" operator="equal">
      <formula>FALSE</formula>
    </cfRule>
  </conditionalFormatting>
  <conditionalFormatting sqref="I19:I27">
    <cfRule type="cellIs" dxfId="7509" priority="7019" operator="equal">
      <formula>FALSE</formula>
    </cfRule>
  </conditionalFormatting>
  <conditionalFormatting sqref="I19:I27">
    <cfRule type="cellIs" dxfId="7508" priority="7018" operator="equal">
      <formula>FALSE</formula>
    </cfRule>
  </conditionalFormatting>
  <conditionalFormatting sqref="I19:I27">
    <cfRule type="cellIs" dxfId="7507" priority="7017" operator="equal">
      <formula>FALSE</formula>
    </cfRule>
  </conditionalFormatting>
  <conditionalFormatting sqref="I19:I27">
    <cfRule type="cellIs" dxfId="7506" priority="7016" operator="equal">
      <formula>FALSE</formula>
    </cfRule>
  </conditionalFormatting>
  <conditionalFormatting sqref="I19:I27">
    <cfRule type="cellIs" dxfId="7505" priority="7015" operator="equal">
      <formula>FALSE</formula>
    </cfRule>
  </conditionalFormatting>
  <conditionalFormatting sqref="I19:I27">
    <cfRule type="cellIs" dxfId="7504" priority="7014" operator="equal">
      <formula>FALSE</formula>
    </cfRule>
  </conditionalFormatting>
  <conditionalFormatting sqref="I19:I27">
    <cfRule type="cellIs" dxfId="7503" priority="7013" operator="equal">
      <formula>FALSE</formula>
    </cfRule>
  </conditionalFormatting>
  <conditionalFormatting sqref="I19:I27">
    <cfRule type="cellIs" dxfId="7502" priority="7012" operator="equal">
      <formula>FALSE</formula>
    </cfRule>
  </conditionalFormatting>
  <conditionalFormatting sqref="I19:I27">
    <cfRule type="cellIs" dxfId="7501" priority="7011" operator="equal">
      <formula>FALSE</formula>
    </cfRule>
  </conditionalFormatting>
  <conditionalFormatting sqref="I19:I27">
    <cfRule type="cellIs" dxfId="7500" priority="7010" operator="equal">
      <formula>FALSE</formula>
    </cfRule>
  </conditionalFormatting>
  <conditionalFormatting sqref="I19:I27">
    <cfRule type="cellIs" dxfId="7499" priority="7009" operator="equal">
      <formula>FALSE</formula>
    </cfRule>
  </conditionalFormatting>
  <conditionalFormatting sqref="I19:I27">
    <cfRule type="cellIs" dxfId="7498" priority="7008" operator="equal">
      <formula>FALSE</formula>
    </cfRule>
  </conditionalFormatting>
  <conditionalFormatting sqref="I19:I27">
    <cfRule type="cellIs" dxfId="7497" priority="7007" operator="equal">
      <formula>FALSE</formula>
    </cfRule>
  </conditionalFormatting>
  <conditionalFormatting sqref="I19:I27">
    <cfRule type="cellIs" dxfId="7496" priority="7006" operator="equal">
      <formula>FALSE</formula>
    </cfRule>
  </conditionalFormatting>
  <conditionalFormatting sqref="I19:I27">
    <cfRule type="cellIs" dxfId="7495" priority="7005" operator="equal">
      <formula>FALSE</formula>
    </cfRule>
  </conditionalFormatting>
  <conditionalFormatting sqref="I19:I27">
    <cfRule type="cellIs" dxfId="7494" priority="7004" operator="equal">
      <formula>FALSE</formula>
    </cfRule>
  </conditionalFormatting>
  <conditionalFormatting sqref="I19:I27">
    <cfRule type="cellIs" dxfId="7493" priority="7003" operator="equal">
      <formula>FALSE</formula>
    </cfRule>
  </conditionalFormatting>
  <conditionalFormatting sqref="I19:I27">
    <cfRule type="cellIs" dxfId="7492" priority="7002" operator="equal">
      <formula>FALSE</formula>
    </cfRule>
  </conditionalFormatting>
  <conditionalFormatting sqref="I19:I27">
    <cfRule type="cellIs" dxfId="7491" priority="7001" operator="equal">
      <formula>FALSE</formula>
    </cfRule>
  </conditionalFormatting>
  <conditionalFormatting sqref="I19:I27">
    <cfRule type="cellIs" dxfId="7490" priority="7000" operator="equal">
      <formula>FALSE</formula>
    </cfRule>
  </conditionalFormatting>
  <conditionalFormatting sqref="I19:I27">
    <cfRule type="cellIs" dxfId="7489" priority="6999" operator="equal">
      <formula>FALSE</formula>
    </cfRule>
  </conditionalFormatting>
  <conditionalFormatting sqref="I19:I27">
    <cfRule type="cellIs" dxfId="7488" priority="6998" operator="equal">
      <formula>FALSE</formula>
    </cfRule>
  </conditionalFormatting>
  <conditionalFormatting sqref="I19:I27">
    <cfRule type="cellIs" dxfId="7487" priority="6997" operator="equal">
      <formula>FALSE</formula>
    </cfRule>
  </conditionalFormatting>
  <conditionalFormatting sqref="I19:I27">
    <cfRule type="cellIs" dxfId="7486" priority="6996" operator="equal">
      <formula>FALSE</formula>
    </cfRule>
  </conditionalFormatting>
  <conditionalFormatting sqref="I19:I27">
    <cfRule type="cellIs" dxfId="7485" priority="6995" operator="equal">
      <formula>FALSE</formula>
    </cfRule>
  </conditionalFormatting>
  <conditionalFormatting sqref="I19:I27">
    <cfRule type="cellIs" dxfId="7484" priority="6994" operator="equal">
      <formula>FALSE</formula>
    </cfRule>
  </conditionalFormatting>
  <conditionalFormatting sqref="I19:I27">
    <cfRule type="cellIs" dxfId="7483" priority="6993" operator="equal">
      <formula>FALSE</formula>
    </cfRule>
  </conditionalFormatting>
  <conditionalFormatting sqref="I19:I27">
    <cfRule type="cellIs" dxfId="7482" priority="6992" operator="equal">
      <formula>FALSE</formula>
    </cfRule>
  </conditionalFormatting>
  <conditionalFormatting sqref="I19:I27">
    <cfRule type="cellIs" dxfId="7481" priority="6991" operator="equal">
      <formula>FALSE</formula>
    </cfRule>
  </conditionalFormatting>
  <conditionalFormatting sqref="I19:I27">
    <cfRule type="cellIs" dxfId="7480" priority="6990" operator="equal">
      <formula>FALSE</formula>
    </cfRule>
  </conditionalFormatting>
  <conditionalFormatting sqref="I19:I27">
    <cfRule type="cellIs" dxfId="7479" priority="6989" operator="equal">
      <formula>FALSE</formula>
    </cfRule>
  </conditionalFormatting>
  <conditionalFormatting sqref="I19:I27">
    <cfRule type="cellIs" dxfId="7478" priority="6988" operator="equal">
      <formula>FALSE</formula>
    </cfRule>
  </conditionalFormatting>
  <conditionalFormatting sqref="I19:I27">
    <cfRule type="cellIs" dxfId="7477" priority="6987" operator="equal">
      <formula>FALSE</formula>
    </cfRule>
  </conditionalFormatting>
  <conditionalFormatting sqref="I19:I27">
    <cfRule type="cellIs" dxfId="7476" priority="6986" operator="equal">
      <formula>FALSE</formula>
    </cfRule>
  </conditionalFormatting>
  <conditionalFormatting sqref="I19:I27">
    <cfRule type="cellIs" dxfId="7475" priority="6985" operator="equal">
      <formula>FALSE</formula>
    </cfRule>
  </conditionalFormatting>
  <conditionalFormatting sqref="I19:I27">
    <cfRule type="cellIs" dxfId="7474" priority="6984" operator="equal">
      <formula>FALSE</formula>
    </cfRule>
  </conditionalFormatting>
  <conditionalFormatting sqref="I19:I27">
    <cfRule type="cellIs" dxfId="7473" priority="6983" operator="equal">
      <formula>FALSE</formula>
    </cfRule>
  </conditionalFormatting>
  <conditionalFormatting sqref="I19:I27">
    <cfRule type="cellIs" dxfId="7472" priority="6982" operator="equal">
      <formula>FALSE</formula>
    </cfRule>
  </conditionalFormatting>
  <conditionalFormatting sqref="I19:I27">
    <cfRule type="cellIs" dxfId="7471" priority="6981" operator="equal">
      <formula>FALSE</formula>
    </cfRule>
  </conditionalFormatting>
  <conditionalFormatting sqref="I19:I27">
    <cfRule type="cellIs" dxfId="7470" priority="6980" operator="equal">
      <formula>FALSE</formula>
    </cfRule>
  </conditionalFormatting>
  <conditionalFormatting sqref="I19:I27">
    <cfRule type="cellIs" dxfId="7469" priority="6979" operator="equal">
      <formula>FALSE</formula>
    </cfRule>
  </conditionalFormatting>
  <conditionalFormatting sqref="I19:I27">
    <cfRule type="cellIs" dxfId="7468" priority="6978" operator="equal">
      <formula>FALSE</formula>
    </cfRule>
  </conditionalFormatting>
  <conditionalFormatting sqref="I19:I27">
    <cfRule type="cellIs" dxfId="7467" priority="6977" operator="equal">
      <formula>FALSE</formula>
    </cfRule>
  </conditionalFormatting>
  <conditionalFormatting sqref="I19:I27">
    <cfRule type="cellIs" dxfId="7466" priority="6976" operator="equal">
      <formula>FALSE</formula>
    </cfRule>
  </conditionalFormatting>
  <conditionalFormatting sqref="I19:I27">
    <cfRule type="cellIs" dxfId="7465" priority="6975" operator="equal">
      <formula>FALSE</formula>
    </cfRule>
  </conditionalFormatting>
  <conditionalFormatting sqref="I19:I27">
    <cfRule type="cellIs" dxfId="7464" priority="6974" operator="equal">
      <formula>FALSE</formula>
    </cfRule>
  </conditionalFormatting>
  <conditionalFormatting sqref="I19:I27">
    <cfRule type="cellIs" dxfId="7463" priority="6973" operator="equal">
      <formula>FALSE</formula>
    </cfRule>
  </conditionalFormatting>
  <conditionalFormatting sqref="I19:I27">
    <cfRule type="cellIs" dxfId="7462" priority="6972" operator="equal">
      <formula>FALSE</formula>
    </cfRule>
  </conditionalFormatting>
  <conditionalFormatting sqref="I19:I27">
    <cfRule type="cellIs" dxfId="7461" priority="6971" operator="equal">
      <formula>FALSE</formula>
    </cfRule>
  </conditionalFormatting>
  <conditionalFormatting sqref="I19:I27">
    <cfRule type="cellIs" dxfId="7460" priority="6970" operator="equal">
      <formula>FALSE</formula>
    </cfRule>
  </conditionalFormatting>
  <conditionalFormatting sqref="I19:I27">
    <cfRule type="cellIs" dxfId="7459" priority="6969" operator="equal">
      <formula>FALSE</formula>
    </cfRule>
  </conditionalFormatting>
  <conditionalFormatting sqref="I19:I27">
    <cfRule type="cellIs" dxfId="7458" priority="6968" operator="equal">
      <formula>FALSE</formula>
    </cfRule>
  </conditionalFormatting>
  <conditionalFormatting sqref="I19:I27">
    <cfRule type="cellIs" dxfId="7457" priority="6967" operator="equal">
      <formula>FALSE</formula>
    </cfRule>
  </conditionalFormatting>
  <conditionalFormatting sqref="I19:I27">
    <cfRule type="cellIs" dxfId="7456" priority="6966" operator="equal">
      <formula>FALSE</formula>
    </cfRule>
  </conditionalFormatting>
  <conditionalFormatting sqref="I19:I27">
    <cfRule type="cellIs" dxfId="7455" priority="6965" operator="equal">
      <formula>FALSE</formula>
    </cfRule>
  </conditionalFormatting>
  <conditionalFormatting sqref="I19:I27">
    <cfRule type="cellIs" dxfId="7454" priority="6964" operator="equal">
      <formula>FALSE</formula>
    </cfRule>
  </conditionalFormatting>
  <conditionalFormatting sqref="I19:I27">
    <cfRule type="cellIs" dxfId="7453" priority="6963" operator="equal">
      <formula>FALSE</formula>
    </cfRule>
  </conditionalFormatting>
  <conditionalFormatting sqref="I19:I27">
    <cfRule type="cellIs" dxfId="7452" priority="6962" operator="equal">
      <formula>FALSE</formula>
    </cfRule>
  </conditionalFormatting>
  <conditionalFormatting sqref="I19:I27">
    <cfRule type="cellIs" dxfId="7451" priority="6961" operator="equal">
      <formula>FALSE</formula>
    </cfRule>
  </conditionalFormatting>
  <conditionalFormatting sqref="I19:I27">
    <cfRule type="cellIs" dxfId="7450" priority="6960" operator="equal">
      <formula>FALSE</formula>
    </cfRule>
  </conditionalFormatting>
  <conditionalFormatting sqref="I19:I27">
    <cfRule type="cellIs" dxfId="7449" priority="6959" operator="equal">
      <formula>FALSE</formula>
    </cfRule>
  </conditionalFormatting>
  <conditionalFormatting sqref="I19:I27">
    <cfRule type="cellIs" dxfId="7448" priority="6958" operator="equal">
      <formula>FALSE</formula>
    </cfRule>
  </conditionalFormatting>
  <conditionalFormatting sqref="I19:I27">
    <cfRule type="cellIs" dxfId="7447" priority="6957" operator="equal">
      <formula>FALSE</formula>
    </cfRule>
  </conditionalFormatting>
  <conditionalFormatting sqref="I19:I27">
    <cfRule type="cellIs" dxfId="7446" priority="6956" operator="equal">
      <formula>FALSE</formula>
    </cfRule>
  </conditionalFormatting>
  <conditionalFormatting sqref="I19:I27">
    <cfRule type="cellIs" dxfId="7445" priority="6955" operator="equal">
      <formula>FALSE</formula>
    </cfRule>
  </conditionalFormatting>
  <conditionalFormatting sqref="I19:I27">
    <cfRule type="cellIs" dxfId="7444" priority="6954" operator="equal">
      <formula>FALSE</formula>
    </cfRule>
  </conditionalFormatting>
  <conditionalFormatting sqref="I19:I27">
    <cfRule type="cellIs" dxfId="7443" priority="6953" operator="equal">
      <formula>FALSE</formula>
    </cfRule>
  </conditionalFormatting>
  <conditionalFormatting sqref="I19:I27">
    <cfRule type="cellIs" dxfId="7442" priority="6952" operator="equal">
      <formula>FALSE</formula>
    </cfRule>
  </conditionalFormatting>
  <conditionalFormatting sqref="I19:I27">
    <cfRule type="cellIs" dxfId="7441" priority="6951" operator="equal">
      <formula>FALSE</formula>
    </cfRule>
  </conditionalFormatting>
  <conditionalFormatting sqref="I19:I27">
    <cfRule type="cellIs" dxfId="7440" priority="6950" operator="equal">
      <formula>FALSE</formula>
    </cfRule>
  </conditionalFormatting>
  <conditionalFormatting sqref="I19:I27">
    <cfRule type="cellIs" dxfId="7439" priority="6949" operator="equal">
      <formula>FALSE</formula>
    </cfRule>
  </conditionalFormatting>
  <conditionalFormatting sqref="I19:I27">
    <cfRule type="cellIs" dxfId="7438" priority="6948" operator="equal">
      <formula>FALSE</formula>
    </cfRule>
  </conditionalFormatting>
  <conditionalFormatting sqref="I19:I27">
    <cfRule type="cellIs" dxfId="7437" priority="6947" operator="equal">
      <formula>FALSE</formula>
    </cfRule>
  </conditionalFormatting>
  <conditionalFormatting sqref="I19:I27">
    <cfRule type="cellIs" dxfId="7436" priority="6946" operator="equal">
      <formula>FALSE</formula>
    </cfRule>
  </conditionalFormatting>
  <conditionalFormatting sqref="I19:I27">
    <cfRule type="cellIs" dxfId="7435" priority="6945" operator="equal">
      <formula>FALSE</formula>
    </cfRule>
  </conditionalFormatting>
  <conditionalFormatting sqref="I19:I27">
    <cfRule type="cellIs" dxfId="7434" priority="6944" operator="equal">
      <formula>FALSE</formula>
    </cfRule>
  </conditionalFormatting>
  <conditionalFormatting sqref="I19:I27">
    <cfRule type="cellIs" dxfId="7433" priority="6943" operator="equal">
      <formula>FALSE</formula>
    </cfRule>
  </conditionalFormatting>
  <conditionalFormatting sqref="I19:I27">
    <cfRule type="cellIs" dxfId="7432" priority="6942" operator="equal">
      <formula>FALSE</formula>
    </cfRule>
  </conditionalFormatting>
  <conditionalFormatting sqref="I19:I27">
    <cfRule type="cellIs" dxfId="7431" priority="6941" operator="equal">
      <formula>FALSE</formula>
    </cfRule>
  </conditionalFormatting>
  <conditionalFormatting sqref="I19:I27">
    <cfRule type="cellIs" dxfId="7430" priority="6940" operator="equal">
      <formula>FALSE</formula>
    </cfRule>
  </conditionalFormatting>
  <conditionalFormatting sqref="I19:I27">
    <cfRule type="cellIs" dxfId="7429" priority="6939" operator="equal">
      <formula>FALSE</formula>
    </cfRule>
  </conditionalFormatting>
  <conditionalFormatting sqref="I19:I27">
    <cfRule type="cellIs" dxfId="7428" priority="6938" operator="equal">
      <formula>FALSE</formula>
    </cfRule>
  </conditionalFormatting>
  <conditionalFormatting sqref="I19:I27">
    <cfRule type="cellIs" dxfId="7427" priority="6937" operator="equal">
      <formula>FALSE</formula>
    </cfRule>
  </conditionalFormatting>
  <conditionalFormatting sqref="I19:I27">
    <cfRule type="cellIs" dxfId="7426" priority="6936" operator="equal">
      <formula>FALSE</formula>
    </cfRule>
  </conditionalFormatting>
  <conditionalFormatting sqref="I19:I27">
    <cfRule type="cellIs" dxfId="7425" priority="6935" operator="equal">
      <formula>FALSE</formula>
    </cfRule>
  </conditionalFormatting>
  <conditionalFormatting sqref="I19:I27">
    <cfRule type="cellIs" dxfId="7424" priority="6934" operator="equal">
      <formula>FALSE</formula>
    </cfRule>
  </conditionalFormatting>
  <conditionalFormatting sqref="I19:I27">
    <cfRule type="cellIs" dxfId="7423" priority="6933" operator="equal">
      <formula>FALSE</formula>
    </cfRule>
  </conditionalFormatting>
  <conditionalFormatting sqref="I19:I27">
    <cfRule type="cellIs" dxfId="7422" priority="6932" operator="equal">
      <formula>FALSE</formula>
    </cfRule>
  </conditionalFormatting>
  <conditionalFormatting sqref="I19:I27">
    <cfRule type="cellIs" dxfId="7421" priority="6931" operator="equal">
      <formula>FALSE</formula>
    </cfRule>
  </conditionalFormatting>
  <conditionalFormatting sqref="I19:I27">
    <cfRule type="cellIs" dxfId="7420" priority="6930" operator="equal">
      <formula>FALSE</formula>
    </cfRule>
  </conditionalFormatting>
  <conditionalFormatting sqref="I19:I27">
    <cfRule type="cellIs" dxfId="7419" priority="6929" operator="equal">
      <formula>FALSE</formula>
    </cfRule>
  </conditionalFormatting>
  <conditionalFormatting sqref="I19:I27">
    <cfRule type="cellIs" dxfId="7418" priority="6928" operator="equal">
      <formula>FALSE</formula>
    </cfRule>
  </conditionalFormatting>
  <conditionalFormatting sqref="I19:I27">
    <cfRule type="cellIs" dxfId="7417" priority="6927" operator="equal">
      <formula>FALSE</formula>
    </cfRule>
  </conditionalFormatting>
  <conditionalFormatting sqref="I19:I27">
    <cfRule type="cellIs" dxfId="7416" priority="6926" operator="equal">
      <formula>FALSE</formula>
    </cfRule>
  </conditionalFormatting>
  <conditionalFormatting sqref="I19:I27">
    <cfRule type="cellIs" dxfId="7415" priority="6925" operator="equal">
      <formula>FALSE</formula>
    </cfRule>
  </conditionalFormatting>
  <conditionalFormatting sqref="I19:I27">
    <cfRule type="cellIs" dxfId="7414" priority="6924" operator="equal">
      <formula>FALSE</formula>
    </cfRule>
  </conditionalFormatting>
  <conditionalFormatting sqref="I19:I27">
    <cfRule type="cellIs" dxfId="7413" priority="6923" operator="equal">
      <formula>FALSE</formula>
    </cfRule>
  </conditionalFormatting>
  <conditionalFormatting sqref="I19:I27">
    <cfRule type="cellIs" dxfId="7412" priority="6922" operator="equal">
      <formula>FALSE</formula>
    </cfRule>
  </conditionalFormatting>
  <conditionalFormatting sqref="I19:I27">
    <cfRule type="cellIs" dxfId="7411" priority="6921" operator="equal">
      <formula>FALSE</formula>
    </cfRule>
  </conditionalFormatting>
  <conditionalFormatting sqref="I19:I27">
    <cfRule type="cellIs" dxfId="7410" priority="6920" operator="equal">
      <formula>FALSE</formula>
    </cfRule>
  </conditionalFormatting>
  <conditionalFormatting sqref="I19:I27">
    <cfRule type="cellIs" dxfId="7409" priority="6919" operator="equal">
      <formula>FALSE</formula>
    </cfRule>
  </conditionalFormatting>
  <conditionalFormatting sqref="I19:I27">
    <cfRule type="cellIs" dxfId="7408" priority="6918" operator="equal">
      <formula>FALSE</formula>
    </cfRule>
  </conditionalFormatting>
  <conditionalFormatting sqref="I19:I27">
    <cfRule type="cellIs" dxfId="7407" priority="6917" operator="equal">
      <formula>FALSE</formula>
    </cfRule>
  </conditionalFormatting>
  <conditionalFormatting sqref="I19:I27">
    <cfRule type="cellIs" dxfId="7406" priority="6916" operator="equal">
      <formula>FALSE</formula>
    </cfRule>
  </conditionalFormatting>
  <conditionalFormatting sqref="I19:I27">
    <cfRule type="cellIs" dxfId="7405" priority="6915" operator="equal">
      <formula>FALSE</formula>
    </cfRule>
  </conditionalFormatting>
  <conditionalFormatting sqref="I19:I27">
    <cfRule type="cellIs" dxfId="7404" priority="6914" operator="equal">
      <formula>FALSE</formula>
    </cfRule>
  </conditionalFormatting>
  <conditionalFormatting sqref="I19:I27">
    <cfRule type="cellIs" dxfId="7403" priority="6913" operator="equal">
      <formula>FALSE</formula>
    </cfRule>
  </conditionalFormatting>
  <conditionalFormatting sqref="I19:I27">
    <cfRule type="cellIs" dxfId="7402" priority="6912" operator="equal">
      <formula>FALSE</formula>
    </cfRule>
  </conditionalFormatting>
  <conditionalFormatting sqref="I19:I27">
    <cfRule type="cellIs" dxfId="7401" priority="6911" operator="equal">
      <formula>FALSE</formula>
    </cfRule>
  </conditionalFormatting>
  <conditionalFormatting sqref="I19:I27">
    <cfRule type="cellIs" dxfId="7400" priority="6910" operator="equal">
      <formula>FALSE</formula>
    </cfRule>
  </conditionalFormatting>
  <conditionalFormatting sqref="I19:I27">
    <cfRule type="cellIs" dxfId="7399" priority="6909" operator="equal">
      <formula>FALSE</formula>
    </cfRule>
  </conditionalFormatting>
  <conditionalFormatting sqref="I19:I27">
    <cfRule type="cellIs" dxfId="7398" priority="6908" operator="equal">
      <formula>FALSE</formula>
    </cfRule>
  </conditionalFormatting>
  <conditionalFormatting sqref="I19:I27">
    <cfRule type="cellIs" dxfId="7397" priority="6907" operator="equal">
      <formula>FALSE</formula>
    </cfRule>
  </conditionalFormatting>
  <conditionalFormatting sqref="I19:I27">
    <cfRule type="cellIs" dxfId="7396" priority="6906" operator="equal">
      <formula>FALSE</formula>
    </cfRule>
  </conditionalFormatting>
  <conditionalFormatting sqref="I19:I27">
    <cfRule type="cellIs" dxfId="7395" priority="6905" operator="equal">
      <formula>FALSE</formula>
    </cfRule>
  </conditionalFormatting>
  <conditionalFormatting sqref="I19:I27">
    <cfRule type="cellIs" dxfId="7394" priority="6904" operator="equal">
      <formula>FALSE</formula>
    </cfRule>
  </conditionalFormatting>
  <conditionalFormatting sqref="I19:I27">
    <cfRule type="cellIs" dxfId="7393" priority="6903" operator="equal">
      <formula>FALSE</formula>
    </cfRule>
  </conditionalFormatting>
  <conditionalFormatting sqref="I19:I27">
    <cfRule type="cellIs" dxfId="7392" priority="6902" operator="equal">
      <formula>FALSE</formula>
    </cfRule>
  </conditionalFormatting>
  <conditionalFormatting sqref="I19:I27">
    <cfRule type="cellIs" dxfId="7391" priority="6901" operator="equal">
      <formula>FALSE</formula>
    </cfRule>
  </conditionalFormatting>
  <conditionalFormatting sqref="I19:I27">
    <cfRule type="cellIs" dxfId="7390" priority="6900" operator="equal">
      <formula>FALSE</formula>
    </cfRule>
  </conditionalFormatting>
  <conditionalFormatting sqref="I19:I27">
    <cfRule type="cellIs" dxfId="7389" priority="6899" operator="equal">
      <formula>FALSE</formula>
    </cfRule>
  </conditionalFormatting>
  <conditionalFormatting sqref="I19:I27">
    <cfRule type="cellIs" dxfId="7388" priority="6898" operator="equal">
      <formula>FALSE</formula>
    </cfRule>
  </conditionalFormatting>
  <conditionalFormatting sqref="I19:I27">
    <cfRule type="cellIs" dxfId="7387" priority="6897" operator="equal">
      <formula>FALSE</formula>
    </cfRule>
  </conditionalFormatting>
  <conditionalFormatting sqref="I19:I27">
    <cfRule type="cellIs" dxfId="7386" priority="6896" operator="equal">
      <formula>FALSE</formula>
    </cfRule>
  </conditionalFormatting>
  <conditionalFormatting sqref="I19:I27">
    <cfRule type="cellIs" dxfId="7385" priority="6895" operator="equal">
      <formula>FALSE</formula>
    </cfRule>
  </conditionalFormatting>
  <conditionalFormatting sqref="I19:I27">
    <cfRule type="cellIs" dxfId="7384" priority="6894" operator="equal">
      <formula>FALSE</formula>
    </cfRule>
  </conditionalFormatting>
  <conditionalFormatting sqref="I19:I27">
    <cfRule type="cellIs" dxfId="7383" priority="6893" operator="equal">
      <formula>FALSE</formula>
    </cfRule>
  </conditionalFormatting>
  <conditionalFormatting sqref="I19:I27">
    <cfRule type="cellIs" dxfId="7382" priority="6892" operator="equal">
      <formula>FALSE</formula>
    </cfRule>
  </conditionalFormatting>
  <conditionalFormatting sqref="I19:I27">
    <cfRule type="cellIs" dxfId="7381" priority="6891" operator="equal">
      <formula>FALSE</formula>
    </cfRule>
  </conditionalFormatting>
  <conditionalFormatting sqref="I19:I27">
    <cfRule type="cellIs" dxfId="7380" priority="6890" operator="equal">
      <formula>FALSE</formula>
    </cfRule>
  </conditionalFormatting>
  <conditionalFormatting sqref="I19:I27">
    <cfRule type="cellIs" dxfId="7379" priority="6889" operator="equal">
      <formula>FALSE</formula>
    </cfRule>
  </conditionalFormatting>
  <conditionalFormatting sqref="I19:I27">
    <cfRule type="cellIs" dxfId="7378" priority="6888" operator="equal">
      <formula>FALSE</formula>
    </cfRule>
  </conditionalFormatting>
  <conditionalFormatting sqref="I19:I27">
    <cfRule type="cellIs" dxfId="7377" priority="6887" operator="equal">
      <formula>FALSE</formula>
    </cfRule>
  </conditionalFormatting>
  <conditionalFormatting sqref="I19:I27">
    <cfRule type="cellIs" dxfId="7376" priority="6886" operator="equal">
      <formula>FALSE</formula>
    </cfRule>
  </conditionalFormatting>
  <conditionalFormatting sqref="I19:I27">
    <cfRule type="cellIs" dxfId="7375" priority="6885" operator="equal">
      <formula>FALSE</formula>
    </cfRule>
  </conditionalFormatting>
  <conditionalFormatting sqref="I19:I27">
    <cfRule type="cellIs" dxfId="7374" priority="6884" operator="equal">
      <formula>FALSE</formula>
    </cfRule>
  </conditionalFormatting>
  <conditionalFormatting sqref="I19:I27">
    <cfRule type="cellIs" dxfId="7373" priority="6883" operator="equal">
      <formula>FALSE</formula>
    </cfRule>
  </conditionalFormatting>
  <conditionalFormatting sqref="I19:I27">
    <cfRule type="cellIs" dxfId="7372" priority="6882" operator="equal">
      <formula>FALSE</formula>
    </cfRule>
  </conditionalFormatting>
  <conditionalFormatting sqref="I19:I27">
    <cfRule type="cellIs" dxfId="7371" priority="6881" operator="equal">
      <formula>FALSE</formula>
    </cfRule>
  </conditionalFormatting>
  <conditionalFormatting sqref="I19:I27">
    <cfRule type="cellIs" dxfId="7370" priority="6880" operator="equal">
      <formula>FALSE</formula>
    </cfRule>
  </conditionalFormatting>
  <conditionalFormatting sqref="I19:I27">
    <cfRule type="cellIs" dxfId="7369" priority="6879" operator="equal">
      <formula>FALSE</formula>
    </cfRule>
  </conditionalFormatting>
  <conditionalFormatting sqref="I19:I27">
    <cfRule type="cellIs" dxfId="7368" priority="6878" operator="equal">
      <formula>FALSE</formula>
    </cfRule>
  </conditionalFormatting>
  <conditionalFormatting sqref="I19:I27">
    <cfRule type="cellIs" dxfId="7367" priority="6877" operator="equal">
      <formula>FALSE</formula>
    </cfRule>
  </conditionalFormatting>
  <conditionalFormatting sqref="I19:I27">
    <cfRule type="cellIs" dxfId="7366" priority="6876" operator="equal">
      <formula>FALSE</formula>
    </cfRule>
  </conditionalFormatting>
  <conditionalFormatting sqref="I19:I27">
    <cfRule type="cellIs" dxfId="7365" priority="6875" operator="equal">
      <formula>FALSE</formula>
    </cfRule>
  </conditionalFormatting>
  <conditionalFormatting sqref="I19:I27">
    <cfRule type="cellIs" dxfId="7364" priority="6874" operator="equal">
      <formula>FALSE</formula>
    </cfRule>
  </conditionalFormatting>
  <conditionalFormatting sqref="I19:I27">
    <cfRule type="cellIs" dxfId="7363" priority="6873" operator="equal">
      <formula>FALSE</formula>
    </cfRule>
  </conditionalFormatting>
  <conditionalFormatting sqref="I19:I27">
    <cfRule type="cellIs" dxfId="7362" priority="6872" operator="equal">
      <formula>FALSE</formula>
    </cfRule>
  </conditionalFormatting>
  <conditionalFormatting sqref="I19:I27">
    <cfRule type="cellIs" dxfId="7361" priority="6871" operator="equal">
      <formula>FALSE</formula>
    </cfRule>
  </conditionalFormatting>
  <conditionalFormatting sqref="I19:I27">
    <cfRule type="cellIs" dxfId="7360" priority="6870" operator="equal">
      <formula>FALSE</formula>
    </cfRule>
  </conditionalFormatting>
  <conditionalFormatting sqref="I19:I27">
    <cfRule type="cellIs" dxfId="7359" priority="6869" operator="equal">
      <formula>FALSE</formula>
    </cfRule>
  </conditionalFormatting>
  <conditionalFormatting sqref="I19:I27">
    <cfRule type="cellIs" dxfId="7358" priority="6868" operator="equal">
      <formula>FALSE</formula>
    </cfRule>
  </conditionalFormatting>
  <conditionalFormatting sqref="I19:I27">
    <cfRule type="cellIs" dxfId="7357" priority="6867" operator="equal">
      <formula>FALSE</formula>
    </cfRule>
  </conditionalFormatting>
  <conditionalFormatting sqref="I19:I27">
    <cfRule type="cellIs" dxfId="7356" priority="6866" operator="equal">
      <formula>FALSE</formula>
    </cfRule>
  </conditionalFormatting>
  <conditionalFormatting sqref="I19:I27">
    <cfRule type="cellIs" dxfId="7355" priority="6865" operator="equal">
      <formula>FALSE</formula>
    </cfRule>
  </conditionalFormatting>
  <conditionalFormatting sqref="I19:I27">
    <cfRule type="cellIs" dxfId="7354" priority="6864" operator="equal">
      <formula>FALSE</formula>
    </cfRule>
  </conditionalFormatting>
  <conditionalFormatting sqref="I19:I27">
    <cfRule type="cellIs" dxfId="7353" priority="6863" operator="equal">
      <formula>FALSE</formula>
    </cfRule>
  </conditionalFormatting>
  <conditionalFormatting sqref="I19:I27">
    <cfRule type="cellIs" dxfId="7352" priority="6862" operator="equal">
      <formula>FALSE</formula>
    </cfRule>
  </conditionalFormatting>
  <conditionalFormatting sqref="I19:I27">
    <cfRule type="cellIs" dxfId="7351" priority="6861" operator="equal">
      <formula>FALSE</formula>
    </cfRule>
  </conditionalFormatting>
  <conditionalFormatting sqref="I19:I27">
    <cfRule type="cellIs" dxfId="7350" priority="6860" operator="equal">
      <formula>FALSE</formula>
    </cfRule>
  </conditionalFormatting>
  <conditionalFormatting sqref="I19:I27">
    <cfRule type="cellIs" dxfId="7349" priority="6859" operator="equal">
      <formula>FALSE</formula>
    </cfRule>
  </conditionalFormatting>
  <conditionalFormatting sqref="I19:I27">
    <cfRule type="cellIs" dxfId="7348" priority="6858" operator="equal">
      <formula>FALSE</formula>
    </cfRule>
  </conditionalFormatting>
  <conditionalFormatting sqref="I19:I27">
    <cfRule type="cellIs" dxfId="7347" priority="6857" operator="equal">
      <formula>FALSE</formula>
    </cfRule>
  </conditionalFormatting>
  <conditionalFormatting sqref="I19:I27">
    <cfRule type="cellIs" dxfId="7346" priority="6856" operator="equal">
      <formula>FALSE</formula>
    </cfRule>
  </conditionalFormatting>
  <conditionalFormatting sqref="I19:I27">
    <cfRule type="cellIs" dxfId="7345" priority="6855" operator="equal">
      <formula>FALSE</formula>
    </cfRule>
  </conditionalFormatting>
  <conditionalFormatting sqref="I19:I27">
    <cfRule type="cellIs" dxfId="7344" priority="6854" operator="equal">
      <formula>FALSE</formula>
    </cfRule>
  </conditionalFormatting>
  <conditionalFormatting sqref="I19:I27">
    <cfRule type="cellIs" dxfId="7343" priority="6853" operator="equal">
      <formula>FALSE</formula>
    </cfRule>
  </conditionalFormatting>
  <conditionalFormatting sqref="I19:I27">
    <cfRule type="cellIs" dxfId="7342" priority="6852" operator="equal">
      <formula>FALSE</formula>
    </cfRule>
  </conditionalFormatting>
  <conditionalFormatting sqref="I19:I27">
    <cfRule type="cellIs" dxfId="7341" priority="6851" operator="equal">
      <formula>FALSE</formula>
    </cfRule>
  </conditionalFormatting>
  <conditionalFormatting sqref="I19:I27">
    <cfRule type="cellIs" dxfId="7340" priority="6850" operator="equal">
      <formula>FALSE</formula>
    </cfRule>
  </conditionalFormatting>
  <conditionalFormatting sqref="I19:I27">
    <cfRule type="cellIs" dxfId="7339" priority="6849" operator="equal">
      <formula>FALSE</formula>
    </cfRule>
  </conditionalFormatting>
  <conditionalFormatting sqref="I19:I27">
    <cfRule type="cellIs" dxfId="7338" priority="6848" operator="equal">
      <formula>FALSE</formula>
    </cfRule>
  </conditionalFormatting>
  <conditionalFormatting sqref="I19:I27">
    <cfRule type="cellIs" dxfId="7337" priority="6847" operator="equal">
      <formula>FALSE</formula>
    </cfRule>
  </conditionalFormatting>
  <conditionalFormatting sqref="I19:I27">
    <cfRule type="cellIs" dxfId="7336" priority="6846" operator="equal">
      <formula>FALSE</formula>
    </cfRule>
  </conditionalFormatting>
  <conditionalFormatting sqref="I19:I27">
    <cfRule type="cellIs" dxfId="7335" priority="6845" operator="equal">
      <formula>FALSE</formula>
    </cfRule>
  </conditionalFormatting>
  <conditionalFormatting sqref="I19:I27">
    <cfRule type="cellIs" dxfId="7334" priority="6844" operator="equal">
      <formula>FALSE</formula>
    </cfRule>
  </conditionalFormatting>
  <conditionalFormatting sqref="I19:I27">
    <cfRule type="cellIs" dxfId="7333" priority="6843" operator="equal">
      <formula>FALSE</formula>
    </cfRule>
  </conditionalFormatting>
  <conditionalFormatting sqref="I19:I27">
    <cfRule type="cellIs" dxfId="7332" priority="6842" operator="equal">
      <formula>FALSE</formula>
    </cfRule>
  </conditionalFormatting>
  <conditionalFormatting sqref="I19:I27">
    <cfRule type="cellIs" dxfId="7331" priority="6841" operator="equal">
      <formula>FALSE</formula>
    </cfRule>
  </conditionalFormatting>
  <conditionalFormatting sqref="I19:I27">
    <cfRule type="cellIs" dxfId="7330" priority="6840" operator="equal">
      <formula>FALSE</formula>
    </cfRule>
  </conditionalFormatting>
  <conditionalFormatting sqref="I19:I27">
    <cfRule type="cellIs" dxfId="7329" priority="6839" operator="equal">
      <formula>FALSE</formula>
    </cfRule>
  </conditionalFormatting>
  <conditionalFormatting sqref="I19:I27">
    <cfRule type="cellIs" dxfId="7328" priority="6838" operator="equal">
      <formula>FALSE</formula>
    </cfRule>
  </conditionalFormatting>
  <conditionalFormatting sqref="I19:I27">
    <cfRule type="cellIs" dxfId="7327" priority="6837" operator="equal">
      <formula>FALSE</formula>
    </cfRule>
  </conditionalFormatting>
  <conditionalFormatting sqref="I19:I27">
    <cfRule type="cellIs" dxfId="7326" priority="6836" operator="equal">
      <formula>FALSE</formula>
    </cfRule>
  </conditionalFormatting>
  <conditionalFormatting sqref="I19:I27">
    <cfRule type="cellIs" dxfId="7325" priority="6835" operator="equal">
      <formula>FALSE</formula>
    </cfRule>
  </conditionalFormatting>
  <conditionalFormatting sqref="I19:I27">
    <cfRule type="cellIs" dxfId="7324" priority="6834" operator="equal">
      <formula>FALSE</formula>
    </cfRule>
  </conditionalFormatting>
  <conditionalFormatting sqref="I19:I27">
    <cfRule type="cellIs" dxfId="7323" priority="6833" operator="equal">
      <formula>FALSE</formula>
    </cfRule>
  </conditionalFormatting>
  <conditionalFormatting sqref="I19:I27">
    <cfRule type="cellIs" dxfId="7322" priority="6832" operator="equal">
      <formula>FALSE</formula>
    </cfRule>
  </conditionalFormatting>
  <conditionalFormatting sqref="I19:I27">
    <cfRule type="cellIs" dxfId="7321" priority="6831" operator="equal">
      <formula>FALSE</formula>
    </cfRule>
  </conditionalFormatting>
  <conditionalFormatting sqref="I19:I27">
    <cfRule type="cellIs" dxfId="7320" priority="6830" operator="equal">
      <formula>FALSE</formula>
    </cfRule>
  </conditionalFormatting>
  <conditionalFormatting sqref="I19:I27">
    <cfRule type="cellIs" dxfId="7319" priority="6829" operator="equal">
      <formula>FALSE</formula>
    </cfRule>
  </conditionalFormatting>
  <conditionalFormatting sqref="I19:I27">
    <cfRule type="cellIs" dxfId="7318" priority="6828" operator="equal">
      <formula>FALSE</formula>
    </cfRule>
  </conditionalFormatting>
  <conditionalFormatting sqref="I19:I27">
    <cfRule type="cellIs" dxfId="7317" priority="6827" operator="equal">
      <formula>FALSE</formula>
    </cfRule>
  </conditionalFormatting>
  <conditionalFormatting sqref="I19:I27">
    <cfRule type="cellIs" dxfId="7316" priority="6826" operator="equal">
      <formula>FALSE</formula>
    </cfRule>
  </conditionalFormatting>
  <conditionalFormatting sqref="I19:I27">
    <cfRule type="cellIs" dxfId="7315" priority="6825" operator="equal">
      <formula>FALSE</formula>
    </cfRule>
  </conditionalFormatting>
  <conditionalFormatting sqref="I19:I27">
    <cfRule type="cellIs" dxfId="7314" priority="6824" operator="equal">
      <formula>FALSE</formula>
    </cfRule>
  </conditionalFormatting>
  <conditionalFormatting sqref="I19:I27">
    <cfRule type="cellIs" dxfId="7313" priority="6823" operator="equal">
      <formula>FALSE</formula>
    </cfRule>
  </conditionalFormatting>
  <conditionalFormatting sqref="I19:I27">
    <cfRule type="cellIs" dxfId="7312" priority="6822" operator="equal">
      <formula>FALSE</formula>
    </cfRule>
  </conditionalFormatting>
  <conditionalFormatting sqref="I19:I27">
    <cfRule type="cellIs" dxfId="7311" priority="6821" operator="equal">
      <formula>FALSE</formula>
    </cfRule>
  </conditionalFormatting>
  <conditionalFormatting sqref="I19:I27">
    <cfRule type="cellIs" dxfId="7310" priority="6820" operator="equal">
      <formula>FALSE</formula>
    </cfRule>
  </conditionalFormatting>
  <conditionalFormatting sqref="I19:I27">
    <cfRule type="cellIs" dxfId="7309" priority="6819" operator="equal">
      <formula>FALSE</formula>
    </cfRule>
  </conditionalFormatting>
  <conditionalFormatting sqref="I19:I27">
    <cfRule type="cellIs" dxfId="7308" priority="6818" operator="equal">
      <formula>FALSE</formula>
    </cfRule>
  </conditionalFormatting>
  <conditionalFormatting sqref="I19:I27">
    <cfRule type="cellIs" dxfId="7307" priority="6817" operator="equal">
      <formula>FALSE</formula>
    </cfRule>
  </conditionalFormatting>
  <conditionalFormatting sqref="I19:I27">
    <cfRule type="cellIs" dxfId="7306" priority="6816" operator="equal">
      <formula>FALSE</formula>
    </cfRule>
  </conditionalFormatting>
  <conditionalFormatting sqref="I19:I27">
    <cfRule type="cellIs" dxfId="7305" priority="6815" operator="equal">
      <formula>FALSE</formula>
    </cfRule>
  </conditionalFormatting>
  <conditionalFormatting sqref="I19:I27">
    <cfRule type="cellIs" dxfId="7304" priority="6814" operator="equal">
      <formula>FALSE</formula>
    </cfRule>
  </conditionalFormatting>
  <conditionalFormatting sqref="I19:I27">
    <cfRule type="cellIs" dxfId="7303" priority="6813" operator="equal">
      <formula>FALSE</formula>
    </cfRule>
  </conditionalFormatting>
  <conditionalFormatting sqref="I19:I27">
    <cfRule type="cellIs" dxfId="7302" priority="6812" operator="equal">
      <formula>FALSE</formula>
    </cfRule>
  </conditionalFormatting>
  <conditionalFormatting sqref="I19:I27">
    <cfRule type="cellIs" dxfId="7301" priority="6811" operator="equal">
      <formula>FALSE</formula>
    </cfRule>
  </conditionalFormatting>
  <conditionalFormatting sqref="I19:I27">
    <cfRule type="cellIs" dxfId="7300" priority="6810" operator="equal">
      <formula>FALSE</formula>
    </cfRule>
  </conditionalFormatting>
  <conditionalFormatting sqref="I19:I27">
    <cfRule type="cellIs" dxfId="7299" priority="6809" operator="equal">
      <formula>FALSE</formula>
    </cfRule>
  </conditionalFormatting>
  <conditionalFormatting sqref="I19:I27">
    <cfRule type="cellIs" dxfId="7298" priority="6808" operator="equal">
      <formula>FALSE</formula>
    </cfRule>
  </conditionalFormatting>
  <conditionalFormatting sqref="I19:I27">
    <cfRule type="cellIs" dxfId="7297" priority="6807" operator="equal">
      <formula>FALSE</formula>
    </cfRule>
  </conditionalFormatting>
  <conditionalFormatting sqref="I19:I27">
    <cfRule type="cellIs" dxfId="7296" priority="6806" operator="equal">
      <formula>FALSE</formula>
    </cfRule>
  </conditionalFormatting>
  <conditionalFormatting sqref="I19:I27">
    <cfRule type="cellIs" dxfId="7295" priority="6805" operator="equal">
      <formula>FALSE</formula>
    </cfRule>
  </conditionalFormatting>
  <conditionalFormatting sqref="I19:I27">
    <cfRule type="cellIs" dxfId="7294" priority="6804" operator="equal">
      <formula>FALSE</formula>
    </cfRule>
  </conditionalFormatting>
  <conditionalFormatting sqref="I19:I27">
    <cfRule type="cellIs" dxfId="7293" priority="6803" operator="equal">
      <formula>FALSE</formula>
    </cfRule>
  </conditionalFormatting>
  <conditionalFormatting sqref="I19:I27">
    <cfRule type="cellIs" dxfId="7292" priority="6802" operator="equal">
      <formula>FALSE</formula>
    </cfRule>
  </conditionalFormatting>
  <conditionalFormatting sqref="I19:I27">
    <cfRule type="cellIs" dxfId="7291" priority="6801" operator="equal">
      <formula>FALSE</formula>
    </cfRule>
  </conditionalFormatting>
  <conditionalFormatting sqref="I19:I27">
    <cfRule type="cellIs" dxfId="7290" priority="6800" operator="equal">
      <formula>FALSE</formula>
    </cfRule>
  </conditionalFormatting>
  <conditionalFormatting sqref="I19:I27">
    <cfRule type="cellIs" dxfId="7289" priority="6799" operator="equal">
      <formula>FALSE</formula>
    </cfRule>
  </conditionalFormatting>
  <conditionalFormatting sqref="I19:I27">
    <cfRule type="cellIs" dxfId="7288" priority="6798" operator="equal">
      <formula>FALSE</formula>
    </cfRule>
  </conditionalFormatting>
  <conditionalFormatting sqref="I19:I27">
    <cfRule type="cellIs" dxfId="7287" priority="6797" operator="equal">
      <formula>FALSE</formula>
    </cfRule>
  </conditionalFormatting>
  <conditionalFormatting sqref="I19:I27">
    <cfRule type="cellIs" dxfId="7286" priority="6796" operator="equal">
      <formula>FALSE</formula>
    </cfRule>
  </conditionalFormatting>
  <conditionalFormatting sqref="I19:I27">
    <cfRule type="cellIs" dxfId="7285" priority="6795" operator="equal">
      <formula>FALSE</formula>
    </cfRule>
  </conditionalFormatting>
  <conditionalFormatting sqref="I19:I27">
    <cfRule type="cellIs" dxfId="7284" priority="6794" operator="equal">
      <formula>FALSE</formula>
    </cfRule>
  </conditionalFormatting>
  <conditionalFormatting sqref="I19:I27">
    <cfRule type="cellIs" dxfId="7283" priority="6793" operator="equal">
      <formula>FALSE</formula>
    </cfRule>
  </conditionalFormatting>
  <conditionalFormatting sqref="I19:I27">
    <cfRule type="cellIs" dxfId="7282" priority="6792" operator="equal">
      <formula>FALSE</formula>
    </cfRule>
  </conditionalFormatting>
  <conditionalFormatting sqref="I19:I27">
    <cfRule type="cellIs" dxfId="7281" priority="6791" operator="equal">
      <formula>FALSE</formula>
    </cfRule>
  </conditionalFormatting>
  <conditionalFormatting sqref="I19:I27">
    <cfRule type="cellIs" dxfId="7280" priority="6790" operator="equal">
      <formula>FALSE</formula>
    </cfRule>
  </conditionalFormatting>
  <conditionalFormatting sqref="I19:I27">
    <cfRule type="cellIs" dxfId="7279" priority="6789" operator="equal">
      <formula>FALSE</formula>
    </cfRule>
  </conditionalFormatting>
  <conditionalFormatting sqref="I19:I27">
    <cfRule type="cellIs" dxfId="7278" priority="6788" operator="equal">
      <formula>FALSE</formula>
    </cfRule>
  </conditionalFormatting>
  <conditionalFormatting sqref="I19:I27">
    <cfRule type="cellIs" dxfId="7277" priority="6787" operator="equal">
      <formula>FALSE</formula>
    </cfRule>
  </conditionalFormatting>
  <conditionalFormatting sqref="I19:I27">
    <cfRule type="cellIs" dxfId="7276" priority="6786" operator="equal">
      <formula>FALSE</formula>
    </cfRule>
  </conditionalFormatting>
  <conditionalFormatting sqref="I19:I27">
    <cfRule type="cellIs" dxfId="7275" priority="6785" operator="equal">
      <formula>FALSE</formula>
    </cfRule>
  </conditionalFormatting>
  <conditionalFormatting sqref="I19:I27">
    <cfRule type="cellIs" dxfId="7274" priority="6784" operator="equal">
      <formula>FALSE</formula>
    </cfRule>
  </conditionalFormatting>
  <conditionalFormatting sqref="I19:I27">
    <cfRule type="cellIs" dxfId="7273" priority="6783" operator="equal">
      <formula>FALSE</formula>
    </cfRule>
  </conditionalFormatting>
  <conditionalFormatting sqref="I19:I27">
    <cfRule type="cellIs" dxfId="7272" priority="6782" operator="equal">
      <formula>FALSE</formula>
    </cfRule>
  </conditionalFormatting>
  <conditionalFormatting sqref="I19:I27">
    <cfRule type="cellIs" dxfId="7271" priority="6781" operator="equal">
      <formula>FALSE</formula>
    </cfRule>
  </conditionalFormatting>
  <conditionalFormatting sqref="I19:I27">
    <cfRule type="cellIs" dxfId="7270" priority="6780" operator="equal">
      <formula>FALSE</formula>
    </cfRule>
  </conditionalFormatting>
  <conditionalFormatting sqref="I19:I27">
    <cfRule type="cellIs" dxfId="7269" priority="6779" operator="equal">
      <formula>FALSE</formula>
    </cfRule>
  </conditionalFormatting>
  <conditionalFormatting sqref="I19:I27">
    <cfRule type="cellIs" dxfId="7268" priority="6778" operator="equal">
      <formula>FALSE</formula>
    </cfRule>
  </conditionalFormatting>
  <conditionalFormatting sqref="I19:I27">
    <cfRule type="cellIs" dxfId="7267" priority="6777" operator="equal">
      <formula>FALSE</formula>
    </cfRule>
  </conditionalFormatting>
  <conditionalFormatting sqref="I19:I27">
    <cfRule type="cellIs" dxfId="7266" priority="6776" operator="equal">
      <formula>FALSE</formula>
    </cfRule>
  </conditionalFormatting>
  <conditionalFormatting sqref="I19:I27">
    <cfRule type="cellIs" dxfId="7265" priority="6775" operator="equal">
      <formula>FALSE</formula>
    </cfRule>
  </conditionalFormatting>
  <conditionalFormatting sqref="I19:I27">
    <cfRule type="cellIs" dxfId="7264" priority="6774" operator="equal">
      <formula>FALSE</formula>
    </cfRule>
  </conditionalFormatting>
  <conditionalFormatting sqref="I19:I27">
    <cfRule type="cellIs" dxfId="7263" priority="6773" operator="equal">
      <formula>FALSE</formula>
    </cfRule>
  </conditionalFormatting>
  <conditionalFormatting sqref="I19:I27">
    <cfRule type="cellIs" dxfId="7262" priority="6772" operator="equal">
      <formula>FALSE</formula>
    </cfRule>
  </conditionalFormatting>
  <conditionalFormatting sqref="I19:I27">
    <cfRule type="cellIs" dxfId="7261" priority="6771" operator="equal">
      <formula>FALSE</formula>
    </cfRule>
  </conditionalFormatting>
  <conditionalFormatting sqref="I19:I27">
    <cfRule type="cellIs" dxfId="7260" priority="6770" operator="equal">
      <formula>FALSE</formula>
    </cfRule>
  </conditionalFormatting>
  <conditionalFormatting sqref="I19:I27">
    <cfRule type="cellIs" dxfId="7259" priority="6769" operator="equal">
      <formula>FALSE</formula>
    </cfRule>
  </conditionalFormatting>
  <conditionalFormatting sqref="I19:I27">
    <cfRule type="cellIs" dxfId="7258" priority="6768" operator="equal">
      <formula>FALSE</formula>
    </cfRule>
  </conditionalFormatting>
  <conditionalFormatting sqref="I19:I27">
    <cfRule type="cellIs" dxfId="7257" priority="6767" operator="equal">
      <formula>FALSE</formula>
    </cfRule>
  </conditionalFormatting>
  <conditionalFormatting sqref="I19:I27">
    <cfRule type="cellIs" dxfId="7256" priority="6766" operator="equal">
      <formula>FALSE</formula>
    </cfRule>
  </conditionalFormatting>
  <conditionalFormatting sqref="I19:I27">
    <cfRule type="cellIs" dxfId="7255" priority="6765" operator="equal">
      <formula>FALSE</formula>
    </cfRule>
  </conditionalFormatting>
  <conditionalFormatting sqref="I19:I27">
    <cfRule type="cellIs" dxfId="7254" priority="6764" operator="equal">
      <formula>FALSE</formula>
    </cfRule>
  </conditionalFormatting>
  <conditionalFormatting sqref="I19:I27">
    <cfRule type="cellIs" dxfId="7253" priority="6763" operator="equal">
      <formula>FALSE</formula>
    </cfRule>
  </conditionalFormatting>
  <conditionalFormatting sqref="I19:I27">
    <cfRule type="cellIs" dxfId="7252" priority="6762" operator="equal">
      <formula>FALSE</formula>
    </cfRule>
  </conditionalFormatting>
  <conditionalFormatting sqref="I19:I27">
    <cfRule type="cellIs" dxfId="7251" priority="6761" operator="equal">
      <formula>FALSE</formula>
    </cfRule>
  </conditionalFormatting>
  <conditionalFormatting sqref="I19:I27">
    <cfRule type="cellIs" dxfId="7250" priority="6760" operator="equal">
      <formula>FALSE</formula>
    </cfRule>
  </conditionalFormatting>
  <conditionalFormatting sqref="I19:I27">
    <cfRule type="cellIs" dxfId="7249" priority="6759" operator="equal">
      <formula>FALSE</formula>
    </cfRule>
  </conditionalFormatting>
  <conditionalFormatting sqref="I19:I27">
    <cfRule type="cellIs" dxfId="7248" priority="6758" operator="equal">
      <formula>FALSE</formula>
    </cfRule>
  </conditionalFormatting>
  <conditionalFormatting sqref="I19:I27">
    <cfRule type="cellIs" dxfId="7247" priority="6757" operator="equal">
      <formula>FALSE</formula>
    </cfRule>
  </conditionalFormatting>
  <conditionalFormatting sqref="I19:I27">
    <cfRule type="cellIs" dxfId="7246" priority="6756" operator="equal">
      <formula>FALSE</formula>
    </cfRule>
  </conditionalFormatting>
  <conditionalFormatting sqref="I19:I27">
    <cfRule type="cellIs" dxfId="7245" priority="6755" operator="equal">
      <formula>FALSE</formula>
    </cfRule>
  </conditionalFormatting>
  <conditionalFormatting sqref="I19:I27">
    <cfRule type="cellIs" dxfId="7244" priority="6754" operator="equal">
      <formula>FALSE</formula>
    </cfRule>
  </conditionalFormatting>
  <conditionalFormatting sqref="I19:I27">
    <cfRule type="cellIs" dxfId="7243" priority="6753" operator="equal">
      <formula>FALSE</formula>
    </cfRule>
  </conditionalFormatting>
  <conditionalFormatting sqref="I19:I27">
    <cfRule type="cellIs" dxfId="7242" priority="6752" operator="equal">
      <formula>FALSE</formula>
    </cfRule>
  </conditionalFormatting>
  <conditionalFormatting sqref="I19:I27">
    <cfRule type="cellIs" dxfId="7241" priority="6751" operator="equal">
      <formula>FALSE</formula>
    </cfRule>
  </conditionalFormatting>
  <conditionalFormatting sqref="I19:I27">
    <cfRule type="cellIs" dxfId="7240" priority="6750" operator="equal">
      <formula>FALSE</formula>
    </cfRule>
  </conditionalFormatting>
  <conditionalFormatting sqref="I19:I27">
    <cfRule type="cellIs" dxfId="7239" priority="6749" operator="equal">
      <formula>FALSE</formula>
    </cfRule>
  </conditionalFormatting>
  <conditionalFormatting sqref="I19:I27">
    <cfRule type="cellIs" dxfId="7238" priority="6748" operator="equal">
      <formula>FALSE</formula>
    </cfRule>
  </conditionalFormatting>
  <conditionalFormatting sqref="I19:I27">
    <cfRule type="cellIs" dxfId="7237" priority="6747" operator="equal">
      <formula>FALSE</formula>
    </cfRule>
  </conditionalFormatting>
  <conditionalFormatting sqref="I19:I27">
    <cfRule type="cellIs" dxfId="7236" priority="6746" operator="equal">
      <formula>FALSE</formula>
    </cfRule>
  </conditionalFormatting>
  <conditionalFormatting sqref="I19:I27">
    <cfRule type="cellIs" dxfId="7235" priority="6745" operator="equal">
      <formula>FALSE</formula>
    </cfRule>
  </conditionalFormatting>
  <conditionalFormatting sqref="I19:I27">
    <cfRule type="cellIs" dxfId="7234" priority="6744" operator="equal">
      <formula>FALSE</formula>
    </cfRule>
  </conditionalFormatting>
  <conditionalFormatting sqref="I19:I27">
    <cfRule type="cellIs" dxfId="7233" priority="6743" operator="equal">
      <formula>FALSE</formula>
    </cfRule>
  </conditionalFormatting>
  <conditionalFormatting sqref="I19:I27">
    <cfRule type="cellIs" dxfId="7232" priority="6742" operator="equal">
      <formula>FALSE</formula>
    </cfRule>
  </conditionalFormatting>
  <conditionalFormatting sqref="I19:I27">
    <cfRule type="cellIs" dxfId="7231" priority="6741" operator="equal">
      <formula>FALSE</formula>
    </cfRule>
  </conditionalFormatting>
  <conditionalFormatting sqref="I19:I27">
    <cfRule type="cellIs" dxfId="7230" priority="6740" operator="equal">
      <formula>FALSE</formula>
    </cfRule>
  </conditionalFormatting>
  <conditionalFormatting sqref="I19:I27">
    <cfRule type="cellIs" dxfId="7229" priority="6739" operator="equal">
      <formula>FALSE</formula>
    </cfRule>
  </conditionalFormatting>
  <conditionalFormatting sqref="I19:I27">
    <cfRule type="cellIs" dxfId="7228" priority="6738" operator="equal">
      <formula>FALSE</formula>
    </cfRule>
  </conditionalFormatting>
  <conditionalFormatting sqref="I19:I27">
    <cfRule type="cellIs" dxfId="7227" priority="6737" operator="equal">
      <formula>FALSE</formula>
    </cfRule>
  </conditionalFormatting>
  <conditionalFormatting sqref="I19:I27">
    <cfRule type="cellIs" dxfId="7226" priority="6736" operator="equal">
      <formula>FALSE</formula>
    </cfRule>
  </conditionalFormatting>
  <conditionalFormatting sqref="I19:I27">
    <cfRule type="cellIs" dxfId="7225" priority="6735" operator="equal">
      <formula>FALSE</formula>
    </cfRule>
  </conditionalFormatting>
  <conditionalFormatting sqref="I19:I27">
    <cfRule type="cellIs" dxfId="7224" priority="6734" operator="equal">
      <formula>FALSE</formula>
    </cfRule>
  </conditionalFormatting>
  <conditionalFormatting sqref="I19:I27">
    <cfRule type="cellIs" dxfId="7223" priority="6733" operator="equal">
      <formula>FALSE</formula>
    </cfRule>
  </conditionalFormatting>
  <conditionalFormatting sqref="I19:I27">
    <cfRule type="cellIs" dxfId="7222" priority="6732" operator="equal">
      <formula>FALSE</formula>
    </cfRule>
  </conditionalFormatting>
  <conditionalFormatting sqref="I19:I27">
    <cfRule type="cellIs" dxfId="7221" priority="6731" operator="equal">
      <formula>FALSE</formula>
    </cfRule>
  </conditionalFormatting>
  <conditionalFormatting sqref="I19:I27">
    <cfRule type="cellIs" dxfId="7220" priority="6730" operator="equal">
      <formula>FALSE</formula>
    </cfRule>
  </conditionalFormatting>
  <conditionalFormatting sqref="I19:I27">
    <cfRule type="cellIs" dxfId="7219" priority="6729" operator="equal">
      <formula>FALSE</formula>
    </cfRule>
  </conditionalFormatting>
  <conditionalFormatting sqref="I19:I27">
    <cfRule type="cellIs" dxfId="7218" priority="6728" operator="equal">
      <formula>FALSE</formula>
    </cfRule>
  </conditionalFormatting>
  <conditionalFormatting sqref="I19:I27">
    <cfRule type="cellIs" dxfId="7217" priority="6727" operator="equal">
      <formula>FALSE</formula>
    </cfRule>
  </conditionalFormatting>
  <conditionalFormatting sqref="I19:I27">
    <cfRule type="cellIs" dxfId="7216" priority="6726" operator="equal">
      <formula>FALSE</formula>
    </cfRule>
  </conditionalFormatting>
  <conditionalFormatting sqref="I19:I27">
    <cfRule type="cellIs" dxfId="7215" priority="6725" operator="equal">
      <formula>FALSE</formula>
    </cfRule>
  </conditionalFormatting>
  <conditionalFormatting sqref="I19:I27">
    <cfRule type="cellIs" dxfId="7214" priority="6724" operator="equal">
      <formula>FALSE</formula>
    </cfRule>
  </conditionalFormatting>
  <conditionalFormatting sqref="I19:I27">
    <cfRule type="cellIs" dxfId="7213" priority="6723" operator="equal">
      <formula>FALSE</formula>
    </cfRule>
  </conditionalFormatting>
  <conditionalFormatting sqref="I19:I27">
    <cfRule type="cellIs" dxfId="7212" priority="6722" operator="equal">
      <formula>FALSE</formula>
    </cfRule>
  </conditionalFormatting>
  <conditionalFormatting sqref="I19:I27">
    <cfRule type="cellIs" dxfId="7211" priority="6721" operator="equal">
      <formula>FALSE</formula>
    </cfRule>
  </conditionalFormatting>
  <conditionalFormatting sqref="I19:I27">
    <cfRule type="cellIs" dxfId="7210" priority="6720" operator="equal">
      <formula>FALSE</formula>
    </cfRule>
  </conditionalFormatting>
  <conditionalFormatting sqref="I19:I27">
    <cfRule type="cellIs" dxfId="7209" priority="6719" operator="equal">
      <formula>FALSE</formula>
    </cfRule>
  </conditionalFormatting>
  <conditionalFormatting sqref="I19:I27">
    <cfRule type="cellIs" dxfId="7208" priority="6718" operator="equal">
      <formula>FALSE</formula>
    </cfRule>
  </conditionalFormatting>
  <conditionalFormatting sqref="I19:I27">
    <cfRule type="cellIs" dxfId="7207" priority="6717" operator="equal">
      <formula>FALSE</formula>
    </cfRule>
  </conditionalFormatting>
  <conditionalFormatting sqref="I19:I27">
    <cfRule type="cellIs" dxfId="7206" priority="6716" operator="equal">
      <formula>FALSE</formula>
    </cfRule>
  </conditionalFormatting>
  <conditionalFormatting sqref="I19:I27">
    <cfRule type="cellIs" dxfId="7205" priority="6715" operator="equal">
      <formula>FALSE</formula>
    </cfRule>
  </conditionalFormatting>
  <conditionalFormatting sqref="I19:I27">
    <cfRule type="cellIs" dxfId="7204" priority="6714" operator="equal">
      <formula>FALSE</formula>
    </cfRule>
  </conditionalFormatting>
  <conditionalFormatting sqref="I19:I27">
    <cfRule type="cellIs" dxfId="7203" priority="6713" operator="equal">
      <formula>FALSE</formula>
    </cfRule>
  </conditionalFormatting>
  <conditionalFormatting sqref="I19:I27">
    <cfRule type="cellIs" dxfId="7202" priority="6712" operator="equal">
      <formula>FALSE</formula>
    </cfRule>
  </conditionalFormatting>
  <conditionalFormatting sqref="I19:I27">
    <cfRule type="cellIs" dxfId="7201" priority="6711" operator="equal">
      <formula>FALSE</formula>
    </cfRule>
  </conditionalFormatting>
  <conditionalFormatting sqref="I19:I27">
    <cfRule type="cellIs" dxfId="7200" priority="6710" operator="equal">
      <formula>FALSE</formula>
    </cfRule>
  </conditionalFormatting>
  <conditionalFormatting sqref="I19:I27">
    <cfRule type="cellIs" dxfId="7199" priority="6709" operator="equal">
      <formula>FALSE</formula>
    </cfRule>
  </conditionalFormatting>
  <conditionalFormatting sqref="I19:I27">
    <cfRule type="cellIs" dxfId="7198" priority="6708" operator="equal">
      <formula>FALSE</formula>
    </cfRule>
  </conditionalFormatting>
  <conditionalFormatting sqref="I19:I27">
    <cfRule type="cellIs" dxfId="7197" priority="6707" operator="equal">
      <formula>FALSE</formula>
    </cfRule>
  </conditionalFormatting>
  <conditionalFormatting sqref="I19:I27">
    <cfRule type="cellIs" dxfId="7196" priority="6706" operator="equal">
      <formula>FALSE</formula>
    </cfRule>
  </conditionalFormatting>
  <conditionalFormatting sqref="I19:I27">
    <cfRule type="cellIs" dxfId="7195" priority="6705" operator="equal">
      <formula>FALSE</formula>
    </cfRule>
  </conditionalFormatting>
  <conditionalFormatting sqref="I19:I27">
    <cfRule type="cellIs" dxfId="7194" priority="6704" operator="equal">
      <formula>FALSE</formula>
    </cfRule>
  </conditionalFormatting>
  <conditionalFormatting sqref="I19:I27">
    <cfRule type="cellIs" dxfId="7193" priority="6703" operator="equal">
      <formula>FALSE</formula>
    </cfRule>
  </conditionalFormatting>
  <conditionalFormatting sqref="I19:I27">
    <cfRule type="cellIs" dxfId="7192" priority="6702" operator="equal">
      <formula>FALSE</formula>
    </cfRule>
  </conditionalFormatting>
  <conditionalFormatting sqref="I19:I27">
    <cfRule type="cellIs" dxfId="7191" priority="6701" operator="equal">
      <formula>FALSE</formula>
    </cfRule>
  </conditionalFormatting>
  <conditionalFormatting sqref="I19:I27">
    <cfRule type="cellIs" dxfId="7190" priority="6700" operator="equal">
      <formula>FALSE</formula>
    </cfRule>
  </conditionalFormatting>
  <conditionalFormatting sqref="I19:I27">
    <cfRule type="cellIs" dxfId="7189" priority="6699" operator="equal">
      <formula>FALSE</formula>
    </cfRule>
  </conditionalFormatting>
  <conditionalFormatting sqref="I19:I27">
    <cfRule type="cellIs" dxfId="7188" priority="6698" operator="equal">
      <formula>FALSE</formula>
    </cfRule>
  </conditionalFormatting>
  <conditionalFormatting sqref="I19:I27">
    <cfRule type="cellIs" dxfId="7187" priority="6697" operator="equal">
      <formula>FALSE</formula>
    </cfRule>
  </conditionalFormatting>
  <conditionalFormatting sqref="I19:I27">
    <cfRule type="cellIs" dxfId="7186" priority="6696" operator="equal">
      <formula>FALSE</formula>
    </cfRule>
  </conditionalFormatting>
  <conditionalFormatting sqref="I19:I27">
    <cfRule type="cellIs" dxfId="7185" priority="6695" operator="equal">
      <formula>FALSE</formula>
    </cfRule>
  </conditionalFormatting>
  <conditionalFormatting sqref="I19:I27">
    <cfRule type="cellIs" dxfId="7184" priority="6694" operator="equal">
      <formula>FALSE</formula>
    </cfRule>
  </conditionalFormatting>
  <conditionalFormatting sqref="I19:I27">
    <cfRule type="cellIs" dxfId="7183" priority="6693" operator="equal">
      <formula>FALSE</formula>
    </cfRule>
  </conditionalFormatting>
  <conditionalFormatting sqref="I19:I27">
    <cfRule type="cellIs" dxfId="7182" priority="6692" operator="equal">
      <formula>FALSE</formula>
    </cfRule>
  </conditionalFormatting>
  <conditionalFormatting sqref="I19:I27">
    <cfRule type="cellIs" dxfId="7181" priority="6691" operator="equal">
      <formula>FALSE</formula>
    </cfRule>
  </conditionalFormatting>
  <conditionalFormatting sqref="I19:I27">
    <cfRule type="cellIs" dxfId="7180" priority="6690" operator="equal">
      <formula>FALSE</formula>
    </cfRule>
  </conditionalFormatting>
  <conditionalFormatting sqref="I19:I27">
    <cfRule type="cellIs" dxfId="7179" priority="6689" operator="equal">
      <formula>FALSE</formula>
    </cfRule>
  </conditionalFormatting>
  <conditionalFormatting sqref="I19:I27">
    <cfRule type="cellIs" dxfId="7178" priority="6688" operator="equal">
      <formula>FALSE</formula>
    </cfRule>
  </conditionalFormatting>
  <conditionalFormatting sqref="I19:I27">
    <cfRule type="cellIs" dxfId="7177" priority="6687" operator="equal">
      <formula>FALSE</formula>
    </cfRule>
  </conditionalFormatting>
  <conditionalFormatting sqref="I19:I27">
    <cfRule type="cellIs" dxfId="7176" priority="6686" operator="equal">
      <formula>FALSE</formula>
    </cfRule>
  </conditionalFormatting>
  <conditionalFormatting sqref="I19:I27">
    <cfRule type="cellIs" dxfId="7175" priority="6685" operator="equal">
      <formula>FALSE</formula>
    </cfRule>
  </conditionalFormatting>
  <conditionalFormatting sqref="I19:I27">
    <cfRule type="cellIs" dxfId="7174" priority="6684" operator="equal">
      <formula>FALSE</formula>
    </cfRule>
  </conditionalFormatting>
  <conditionalFormatting sqref="I19:I27">
    <cfRule type="cellIs" dxfId="7173" priority="6683" operator="equal">
      <formula>FALSE</formula>
    </cfRule>
  </conditionalFormatting>
  <conditionalFormatting sqref="I19:I27">
    <cfRule type="cellIs" dxfId="7172" priority="6682" operator="equal">
      <formula>FALSE</formula>
    </cfRule>
  </conditionalFormatting>
  <conditionalFormatting sqref="I19:I27">
    <cfRule type="cellIs" dxfId="7171" priority="6681" operator="equal">
      <formula>FALSE</formula>
    </cfRule>
  </conditionalFormatting>
  <conditionalFormatting sqref="I19:I27">
    <cfRule type="cellIs" dxfId="7170" priority="6680" operator="equal">
      <formula>FALSE</formula>
    </cfRule>
  </conditionalFormatting>
  <conditionalFormatting sqref="I19:I27">
    <cfRule type="cellIs" dxfId="7169" priority="6679" operator="equal">
      <formula>FALSE</formula>
    </cfRule>
  </conditionalFormatting>
  <conditionalFormatting sqref="I19:I27">
    <cfRule type="cellIs" dxfId="7168" priority="6678" operator="equal">
      <formula>FALSE</formula>
    </cfRule>
  </conditionalFormatting>
  <conditionalFormatting sqref="I19:I27">
    <cfRule type="cellIs" dxfId="7167" priority="6677" operator="equal">
      <formula>FALSE</formula>
    </cfRule>
  </conditionalFormatting>
  <conditionalFormatting sqref="I19:I27">
    <cfRule type="cellIs" dxfId="7166" priority="6676" operator="equal">
      <formula>FALSE</formula>
    </cfRule>
  </conditionalFormatting>
  <conditionalFormatting sqref="I19:I27">
    <cfRule type="cellIs" dxfId="7165" priority="6675" operator="equal">
      <formula>FALSE</formula>
    </cfRule>
  </conditionalFormatting>
  <conditionalFormatting sqref="I19:I27">
    <cfRule type="cellIs" dxfId="7164" priority="6674" operator="equal">
      <formula>FALSE</formula>
    </cfRule>
  </conditionalFormatting>
  <conditionalFormatting sqref="I19:I27">
    <cfRule type="cellIs" dxfId="7163" priority="6673" operator="equal">
      <formula>FALSE</formula>
    </cfRule>
  </conditionalFormatting>
  <conditionalFormatting sqref="I19:I27">
    <cfRule type="cellIs" dxfId="7162" priority="6672" operator="equal">
      <formula>FALSE</formula>
    </cfRule>
  </conditionalFormatting>
  <conditionalFormatting sqref="I19:I27">
    <cfRule type="cellIs" dxfId="7161" priority="6671" operator="equal">
      <formula>FALSE</formula>
    </cfRule>
  </conditionalFormatting>
  <conditionalFormatting sqref="I19:I27">
    <cfRule type="cellIs" dxfId="7160" priority="6670" operator="equal">
      <formula>FALSE</formula>
    </cfRule>
  </conditionalFormatting>
  <conditionalFormatting sqref="I19:I27">
    <cfRule type="cellIs" dxfId="7159" priority="6669" operator="equal">
      <formula>FALSE</formula>
    </cfRule>
  </conditionalFormatting>
  <conditionalFormatting sqref="I19:I27">
    <cfRule type="cellIs" dxfId="7158" priority="6668" operator="equal">
      <formula>FALSE</formula>
    </cfRule>
  </conditionalFormatting>
  <conditionalFormatting sqref="I19:I27">
    <cfRule type="cellIs" dxfId="7157" priority="6667" operator="equal">
      <formula>FALSE</formula>
    </cfRule>
  </conditionalFormatting>
  <conditionalFormatting sqref="I19:I27">
    <cfRule type="cellIs" dxfId="7156" priority="6666" operator="equal">
      <formula>FALSE</formula>
    </cfRule>
  </conditionalFormatting>
  <conditionalFormatting sqref="I19:I27">
    <cfRule type="cellIs" dxfId="7155" priority="6665" operator="equal">
      <formula>FALSE</formula>
    </cfRule>
  </conditionalFormatting>
  <conditionalFormatting sqref="I19:I27">
    <cfRule type="cellIs" dxfId="7154" priority="6664" operator="equal">
      <formula>FALSE</formula>
    </cfRule>
  </conditionalFormatting>
  <conditionalFormatting sqref="I19:I27">
    <cfRule type="cellIs" dxfId="7153" priority="6663" operator="equal">
      <formula>FALSE</formula>
    </cfRule>
  </conditionalFormatting>
  <conditionalFormatting sqref="I19:I27">
    <cfRule type="cellIs" dxfId="7152" priority="6662" operator="equal">
      <formula>FALSE</formula>
    </cfRule>
  </conditionalFormatting>
  <conditionalFormatting sqref="I19:I27">
    <cfRule type="cellIs" dxfId="7151" priority="6661" operator="equal">
      <formula>FALSE</formula>
    </cfRule>
  </conditionalFormatting>
  <conditionalFormatting sqref="I19:I27">
    <cfRule type="cellIs" dxfId="7150" priority="6660" operator="equal">
      <formula>FALSE</formula>
    </cfRule>
  </conditionalFormatting>
  <conditionalFormatting sqref="I19:I27">
    <cfRule type="cellIs" dxfId="7149" priority="6659" operator="equal">
      <formula>FALSE</formula>
    </cfRule>
  </conditionalFormatting>
  <conditionalFormatting sqref="I19:I27">
    <cfRule type="cellIs" dxfId="7148" priority="6658" operator="equal">
      <formula>FALSE</formula>
    </cfRule>
  </conditionalFormatting>
  <conditionalFormatting sqref="I19:I27">
    <cfRule type="cellIs" dxfId="7147" priority="6657" operator="equal">
      <formula>FALSE</formula>
    </cfRule>
  </conditionalFormatting>
  <conditionalFormatting sqref="I19:I27">
    <cfRule type="cellIs" dxfId="7146" priority="6656" operator="equal">
      <formula>FALSE</formula>
    </cfRule>
  </conditionalFormatting>
  <conditionalFormatting sqref="I19:I27">
    <cfRule type="cellIs" dxfId="7145" priority="6655" operator="equal">
      <formula>FALSE</formula>
    </cfRule>
  </conditionalFormatting>
  <conditionalFormatting sqref="I19:I27">
    <cfRule type="cellIs" dxfId="7144" priority="6654" operator="equal">
      <formula>FALSE</formula>
    </cfRule>
  </conditionalFormatting>
  <conditionalFormatting sqref="I19:I27">
    <cfRule type="cellIs" dxfId="7143" priority="6653" operator="equal">
      <formula>FALSE</formula>
    </cfRule>
  </conditionalFormatting>
  <conditionalFormatting sqref="I19:I27">
    <cfRule type="cellIs" dxfId="7142" priority="6652" operator="equal">
      <formula>FALSE</formula>
    </cfRule>
  </conditionalFormatting>
  <conditionalFormatting sqref="I19:I27">
    <cfRule type="cellIs" dxfId="7141" priority="6651" operator="equal">
      <formula>FALSE</formula>
    </cfRule>
  </conditionalFormatting>
  <conditionalFormatting sqref="I19:I27">
    <cfRule type="cellIs" dxfId="7140" priority="6650" operator="equal">
      <formula>FALSE</formula>
    </cfRule>
  </conditionalFormatting>
  <conditionalFormatting sqref="I19:I27">
    <cfRule type="cellIs" dxfId="7139" priority="6649" operator="equal">
      <formula>FALSE</formula>
    </cfRule>
  </conditionalFormatting>
  <conditionalFormatting sqref="I19:I27">
    <cfRule type="cellIs" dxfId="7138" priority="6648" operator="equal">
      <formula>FALSE</formula>
    </cfRule>
  </conditionalFormatting>
  <conditionalFormatting sqref="I19:I27">
    <cfRule type="cellIs" dxfId="7137" priority="6647" operator="equal">
      <formula>FALSE</formula>
    </cfRule>
  </conditionalFormatting>
  <conditionalFormatting sqref="I19:I27">
    <cfRule type="cellIs" dxfId="7136" priority="6646" operator="equal">
      <formula>FALSE</formula>
    </cfRule>
  </conditionalFormatting>
  <conditionalFormatting sqref="I19:I27">
    <cfRule type="cellIs" dxfId="7135" priority="6645" operator="equal">
      <formula>FALSE</formula>
    </cfRule>
  </conditionalFormatting>
  <conditionalFormatting sqref="I19:I27">
    <cfRule type="cellIs" dxfId="7134" priority="6644" operator="equal">
      <formula>FALSE</formula>
    </cfRule>
  </conditionalFormatting>
  <conditionalFormatting sqref="I19:I27">
    <cfRule type="cellIs" dxfId="7133" priority="6643" operator="equal">
      <formula>FALSE</formula>
    </cfRule>
  </conditionalFormatting>
  <conditionalFormatting sqref="I19:I27">
    <cfRule type="cellIs" dxfId="7132" priority="6642" operator="equal">
      <formula>FALSE</formula>
    </cfRule>
  </conditionalFormatting>
  <conditionalFormatting sqref="I19:I27">
    <cfRule type="cellIs" dxfId="7131" priority="6641" operator="equal">
      <formula>FALSE</formula>
    </cfRule>
  </conditionalFormatting>
  <conditionalFormatting sqref="I19:I27">
    <cfRule type="cellIs" dxfId="7130" priority="6640" operator="equal">
      <formula>FALSE</formula>
    </cfRule>
  </conditionalFormatting>
  <conditionalFormatting sqref="I19:I27">
    <cfRule type="cellIs" dxfId="7129" priority="6639" operator="equal">
      <formula>FALSE</formula>
    </cfRule>
  </conditionalFormatting>
  <conditionalFormatting sqref="I19:I27">
    <cfRule type="cellIs" dxfId="7128" priority="6638" operator="equal">
      <formula>FALSE</formula>
    </cfRule>
  </conditionalFormatting>
  <conditionalFormatting sqref="I19:I27">
    <cfRule type="cellIs" dxfId="7127" priority="6637" operator="equal">
      <formula>FALSE</formula>
    </cfRule>
  </conditionalFormatting>
  <conditionalFormatting sqref="I19:I27">
    <cfRule type="cellIs" dxfId="7126" priority="6636" operator="equal">
      <formula>FALSE</formula>
    </cfRule>
  </conditionalFormatting>
  <conditionalFormatting sqref="I19:I27">
    <cfRule type="cellIs" dxfId="7125" priority="6635" operator="equal">
      <formula>FALSE</formula>
    </cfRule>
  </conditionalFormatting>
  <conditionalFormatting sqref="I19:I27">
    <cfRule type="cellIs" dxfId="7124" priority="6634" operator="equal">
      <formula>FALSE</formula>
    </cfRule>
  </conditionalFormatting>
  <conditionalFormatting sqref="I19:I27">
    <cfRule type="cellIs" dxfId="7123" priority="6633" operator="equal">
      <formula>FALSE</formula>
    </cfRule>
  </conditionalFormatting>
  <conditionalFormatting sqref="I19:I27">
    <cfRule type="cellIs" dxfId="7122" priority="6632" operator="equal">
      <formula>FALSE</formula>
    </cfRule>
  </conditionalFormatting>
  <conditionalFormatting sqref="I19:I27">
    <cfRule type="cellIs" dxfId="7121" priority="6631" operator="equal">
      <formula>FALSE</formula>
    </cfRule>
  </conditionalFormatting>
  <conditionalFormatting sqref="I19:I27">
    <cfRule type="cellIs" dxfId="7120" priority="6630" operator="equal">
      <formula>FALSE</formula>
    </cfRule>
  </conditionalFormatting>
  <conditionalFormatting sqref="I19:I27">
    <cfRule type="cellIs" dxfId="7119" priority="6629" operator="equal">
      <formula>FALSE</formula>
    </cfRule>
  </conditionalFormatting>
  <conditionalFormatting sqref="I19:I27">
    <cfRule type="cellIs" dxfId="7118" priority="6628" operator="equal">
      <formula>FALSE</formula>
    </cfRule>
  </conditionalFormatting>
  <conditionalFormatting sqref="I19:I27">
    <cfRule type="cellIs" dxfId="7117" priority="6627" operator="equal">
      <formula>FALSE</formula>
    </cfRule>
  </conditionalFormatting>
  <conditionalFormatting sqref="I19:I27">
    <cfRule type="cellIs" dxfId="7116" priority="6626" operator="equal">
      <formula>FALSE</formula>
    </cfRule>
  </conditionalFormatting>
  <conditionalFormatting sqref="I19:I27">
    <cfRule type="cellIs" dxfId="7115" priority="6625" operator="equal">
      <formula>FALSE</formula>
    </cfRule>
  </conditionalFormatting>
  <conditionalFormatting sqref="I19:I27">
    <cfRule type="cellIs" dxfId="7114" priority="6624" operator="equal">
      <formula>FALSE</formula>
    </cfRule>
  </conditionalFormatting>
  <conditionalFormatting sqref="I19:I27">
    <cfRule type="cellIs" dxfId="7113" priority="6623" operator="equal">
      <formula>FALSE</formula>
    </cfRule>
  </conditionalFormatting>
  <conditionalFormatting sqref="I19:I27">
    <cfRule type="cellIs" dxfId="7112" priority="6622" operator="equal">
      <formula>FALSE</formula>
    </cfRule>
  </conditionalFormatting>
  <conditionalFormatting sqref="I19:I27">
    <cfRule type="cellIs" dxfId="7111" priority="6621" operator="equal">
      <formula>FALSE</formula>
    </cfRule>
  </conditionalFormatting>
  <conditionalFormatting sqref="I19:I27">
    <cfRule type="cellIs" dxfId="7110" priority="6620" operator="equal">
      <formula>FALSE</formula>
    </cfRule>
  </conditionalFormatting>
  <conditionalFormatting sqref="I19:I27">
    <cfRule type="cellIs" dxfId="7109" priority="6619" operator="equal">
      <formula>FALSE</formula>
    </cfRule>
  </conditionalFormatting>
  <conditionalFormatting sqref="I19:I27">
    <cfRule type="cellIs" dxfId="7108" priority="6618" operator="equal">
      <formula>FALSE</formula>
    </cfRule>
  </conditionalFormatting>
  <conditionalFormatting sqref="I19:I27">
    <cfRule type="cellIs" dxfId="7107" priority="6617" operator="equal">
      <formula>FALSE</formula>
    </cfRule>
  </conditionalFormatting>
  <conditionalFormatting sqref="I19:I27">
    <cfRule type="cellIs" dxfId="7106" priority="6616" operator="equal">
      <formula>FALSE</formula>
    </cfRule>
  </conditionalFormatting>
  <conditionalFormatting sqref="I19:I27">
    <cfRule type="cellIs" dxfId="7105" priority="6615" operator="equal">
      <formula>FALSE</formula>
    </cfRule>
  </conditionalFormatting>
  <conditionalFormatting sqref="I19:I27">
    <cfRule type="cellIs" dxfId="7104" priority="6614" operator="equal">
      <formula>FALSE</formula>
    </cfRule>
  </conditionalFormatting>
  <conditionalFormatting sqref="I19:I27">
    <cfRule type="cellIs" dxfId="7103" priority="6613" operator="equal">
      <formula>FALSE</formula>
    </cfRule>
  </conditionalFormatting>
  <conditionalFormatting sqref="I19:I27">
    <cfRule type="cellIs" dxfId="7102" priority="6612" operator="equal">
      <formula>FALSE</formula>
    </cfRule>
  </conditionalFormatting>
  <conditionalFormatting sqref="I19:I27">
    <cfRule type="cellIs" dxfId="7101" priority="6611" operator="equal">
      <formula>FALSE</formula>
    </cfRule>
  </conditionalFormatting>
  <conditionalFormatting sqref="I19:I27">
    <cfRule type="cellIs" dxfId="7100" priority="6610" operator="equal">
      <formula>FALSE</formula>
    </cfRule>
  </conditionalFormatting>
  <conditionalFormatting sqref="I19:I27">
    <cfRule type="cellIs" dxfId="7099" priority="6609" operator="equal">
      <formula>FALSE</formula>
    </cfRule>
  </conditionalFormatting>
  <conditionalFormatting sqref="I19:I27">
    <cfRule type="cellIs" dxfId="7098" priority="6608" operator="equal">
      <formula>FALSE</formula>
    </cfRule>
  </conditionalFormatting>
  <conditionalFormatting sqref="I19:I27">
    <cfRule type="cellIs" dxfId="7097" priority="6607" operator="equal">
      <formula>FALSE</formula>
    </cfRule>
  </conditionalFormatting>
  <conditionalFormatting sqref="I19:I27">
    <cfRule type="cellIs" dxfId="7096" priority="6606" operator="equal">
      <formula>FALSE</formula>
    </cfRule>
  </conditionalFormatting>
  <conditionalFormatting sqref="I19:I27">
    <cfRule type="cellIs" dxfId="7095" priority="6605" operator="equal">
      <formula>FALSE</formula>
    </cfRule>
  </conditionalFormatting>
  <conditionalFormatting sqref="I19:I27">
    <cfRule type="cellIs" dxfId="7094" priority="6604" operator="equal">
      <formula>FALSE</formula>
    </cfRule>
  </conditionalFormatting>
  <conditionalFormatting sqref="I19:I27">
    <cfRule type="cellIs" dxfId="7093" priority="6603" operator="equal">
      <formula>FALSE</formula>
    </cfRule>
  </conditionalFormatting>
  <conditionalFormatting sqref="I19:I27">
    <cfRule type="cellIs" dxfId="7092" priority="6602" operator="equal">
      <formula>FALSE</formula>
    </cfRule>
  </conditionalFormatting>
  <conditionalFormatting sqref="I19:I27">
    <cfRule type="cellIs" dxfId="7091" priority="6601" operator="equal">
      <formula>FALSE</formula>
    </cfRule>
  </conditionalFormatting>
  <conditionalFormatting sqref="I19:I27">
    <cfRule type="cellIs" dxfId="7090" priority="6600" operator="equal">
      <formula>FALSE</formula>
    </cfRule>
  </conditionalFormatting>
  <conditionalFormatting sqref="I19:I27">
    <cfRule type="cellIs" dxfId="7089" priority="6599" operator="equal">
      <formula>FALSE</formula>
    </cfRule>
  </conditionalFormatting>
  <conditionalFormatting sqref="I19:I27">
    <cfRule type="cellIs" dxfId="7088" priority="6598" operator="equal">
      <formula>FALSE</formula>
    </cfRule>
  </conditionalFormatting>
  <conditionalFormatting sqref="I19:I27">
    <cfRule type="cellIs" dxfId="7087" priority="6597" operator="equal">
      <formula>FALSE</formula>
    </cfRule>
  </conditionalFormatting>
  <conditionalFormatting sqref="I19:I27">
    <cfRule type="cellIs" dxfId="7086" priority="6596" operator="equal">
      <formula>FALSE</formula>
    </cfRule>
  </conditionalFormatting>
  <conditionalFormatting sqref="I19:I27">
    <cfRule type="cellIs" dxfId="7085" priority="6595" operator="equal">
      <formula>FALSE</formula>
    </cfRule>
  </conditionalFormatting>
  <conditionalFormatting sqref="I19:I27">
    <cfRule type="cellIs" dxfId="7084" priority="6594" operator="equal">
      <formula>FALSE</formula>
    </cfRule>
  </conditionalFormatting>
  <conditionalFormatting sqref="I19:I27">
    <cfRule type="cellIs" dxfId="7083" priority="6593" operator="equal">
      <formula>FALSE</formula>
    </cfRule>
  </conditionalFormatting>
  <conditionalFormatting sqref="I19:I27">
    <cfRule type="cellIs" dxfId="7082" priority="6592" operator="equal">
      <formula>FALSE</formula>
    </cfRule>
  </conditionalFormatting>
  <conditionalFormatting sqref="I19:I27">
    <cfRule type="cellIs" dxfId="7081" priority="6591" operator="equal">
      <formula>FALSE</formula>
    </cfRule>
  </conditionalFormatting>
  <conditionalFormatting sqref="I19:I27">
    <cfRule type="cellIs" dxfId="7080" priority="6590" operator="equal">
      <formula>FALSE</formula>
    </cfRule>
  </conditionalFormatting>
  <conditionalFormatting sqref="I19:I27">
    <cfRule type="cellIs" dxfId="7079" priority="6589" operator="equal">
      <formula>FALSE</formula>
    </cfRule>
  </conditionalFormatting>
  <conditionalFormatting sqref="I19:I27">
    <cfRule type="cellIs" dxfId="7078" priority="6588" operator="equal">
      <formula>FALSE</formula>
    </cfRule>
  </conditionalFormatting>
  <conditionalFormatting sqref="I19:I27">
    <cfRule type="cellIs" dxfId="7077" priority="6587" operator="equal">
      <formula>FALSE</formula>
    </cfRule>
  </conditionalFormatting>
  <conditionalFormatting sqref="I19:I27">
    <cfRule type="cellIs" dxfId="7076" priority="6586" operator="equal">
      <formula>FALSE</formula>
    </cfRule>
  </conditionalFormatting>
  <conditionalFormatting sqref="I19:I27">
    <cfRule type="cellIs" dxfId="7075" priority="6585" operator="equal">
      <formula>FALSE</formula>
    </cfRule>
  </conditionalFormatting>
  <conditionalFormatting sqref="I19:I27">
    <cfRule type="cellIs" dxfId="7074" priority="6584" operator="equal">
      <formula>FALSE</formula>
    </cfRule>
  </conditionalFormatting>
  <conditionalFormatting sqref="I19:I27">
    <cfRule type="cellIs" dxfId="7073" priority="6583" operator="equal">
      <formula>FALSE</formula>
    </cfRule>
  </conditionalFormatting>
  <conditionalFormatting sqref="I19:I27">
    <cfRule type="cellIs" dxfId="7072" priority="6582" operator="equal">
      <formula>FALSE</formula>
    </cfRule>
  </conditionalFormatting>
  <conditionalFormatting sqref="I19:I27">
    <cfRule type="cellIs" dxfId="7071" priority="6581" operator="equal">
      <formula>FALSE</formula>
    </cfRule>
  </conditionalFormatting>
  <conditionalFormatting sqref="I19:I27">
    <cfRule type="cellIs" dxfId="7070" priority="6580" operator="equal">
      <formula>FALSE</formula>
    </cfRule>
  </conditionalFormatting>
  <conditionalFormatting sqref="I19:I27">
    <cfRule type="cellIs" dxfId="7069" priority="6579" operator="equal">
      <formula>FALSE</formula>
    </cfRule>
  </conditionalFormatting>
  <conditionalFormatting sqref="I19:I27">
    <cfRule type="cellIs" dxfId="7068" priority="6578" operator="equal">
      <formula>FALSE</formula>
    </cfRule>
  </conditionalFormatting>
  <conditionalFormatting sqref="I19:I27">
    <cfRule type="cellIs" dxfId="7067" priority="6577" operator="equal">
      <formula>FALSE</formula>
    </cfRule>
  </conditionalFormatting>
  <conditionalFormatting sqref="I19:I27">
    <cfRule type="cellIs" dxfId="7066" priority="6576" operator="equal">
      <formula>FALSE</formula>
    </cfRule>
  </conditionalFormatting>
  <conditionalFormatting sqref="I19:I27">
    <cfRule type="cellIs" dxfId="7065" priority="6575" operator="equal">
      <formula>FALSE</formula>
    </cfRule>
  </conditionalFormatting>
  <conditionalFormatting sqref="I19:I27">
    <cfRule type="cellIs" dxfId="7064" priority="6574" operator="equal">
      <formula>FALSE</formula>
    </cfRule>
  </conditionalFormatting>
  <conditionalFormatting sqref="I19:I27">
    <cfRule type="cellIs" dxfId="7063" priority="6573" operator="equal">
      <formula>FALSE</formula>
    </cfRule>
  </conditionalFormatting>
  <conditionalFormatting sqref="I19:I27">
    <cfRule type="cellIs" dxfId="7062" priority="6572" operator="equal">
      <formula>FALSE</formula>
    </cfRule>
  </conditionalFormatting>
  <conditionalFormatting sqref="I19:I27">
    <cfRule type="cellIs" dxfId="7061" priority="6571" operator="equal">
      <formula>FALSE</formula>
    </cfRule>
  </conditionalFormatting>
  <conditionalFormatting sqref="I19:I27">
    <cfRule type="cellIs" dxfId="7060" priority="6570" operator="equal">
      <formula>FALSE</formula>
    </cfRule>
  </conditionalFormatting>
  <conditionalFormatting sqref="I19:I27">
    <cfRule type="cellIs" dxfId="7059" priority="6569" operator="equal">
      <formula>FALSE</formula>
    </cfRule>
  </conditionalFormatting>
  <conditionalFormatting sqref="I19:I27">
    <cfRule type="cellIs" dxfId="7058" priority="6568" operator="equal">
      <formula>FALSE</formula>
    </cfRule>
  </conditionalFormatting>
  <conditionalFormatting sqref="I19:I27">
    <cfRule type="cellIs" dxfId="7057" priority="6567" operator="equal">
      <formula>FALSE</formula>
    </cfRule>
  </conditionalFormatting>
  <conditionalFormatting sqref="I19:I27">
    <cfRule type="cellIs" dxfId="7056" priority="6566" operator="equal">
      <formula>FALSE</formula>
    </cfRule>
  </conditionalFormatting>
  <conditionalFormatting sqref="I19:I27">
    <cfRule type="cellIs" dxfId="7055" priority="6565" operator="equal">
      <formula>FALSE</formula>
    </cfRule>
  </conditionalFormatting>
  <conditionalFormatting sqref="I19:I27">
    <cfRule type="cellIs" dxfId="7054" priority="6564" operator="equal">
      <formula>FALSE</formula>
    </cfRule>
  </conditionalFormatting>
  <conditionalFormatting sqref="I19:I27">
    <cfRule type="cellIs" dxfId="7053" priority="6563" operator="equal">
      <formula>FALSE</formula>
    </cfRule>
  </conditionalFormatting>
  <conditionalFormatting sqref="I19:I27">
    <cfRule type="cellIs" dxfId="7052" priority="6562" operator="equal">
      <formula>FALSE</formula>
    </cfRule>
  </conditionalFormatting>
  <conditionalFormatting sqref="I19:I27">
    <cfRule type="cellIs" dxfId="7051" priority="6561" operator="equal">
      <formula>FALSE</formula>
    </cfRule>
  </conditionalFormatting>
  <conditionalFormatting sqref="I19:I27">
    <cfRule type="cellIs" dxfId="7050" priority="6560" operator="equal">
      <formula>FALSE</formula>
    </cfRule>
  </conditionalFormatting>
  <conditionalFormatting sqref="I19:I27">
    <cfRule type="cellIs" dxfId="7049" priority="6559" operator="equal">
      <formula>FALSE</formula>
    </cfRule>
  </conditionalFormatting>
  <conditionalFormatting sqref="I19:I27">
    <cfRule type="cellIs" dxfId="7048" priority="6558" operator="equal">
      <formula>FALSE</formula>
    </cfRule>
  </conditionalFormatting>
  <conditionalFormatting sqref="I19:I27">
    <cfRule type="cellIs" dxfId="7047" priority="6557" operator="equal">
      <formula>FALSE</formula>
    </cfRule>
  </conditionalFormatting>
  <conditionalFormatting sqref="I19:I27">
    <cfRule type="cellIs" dxfId="7046" priority="6556" operator="equal">
      <formula>FALSE</formula>
    </cfRule>
  </conditionalFormatting>
  <conditionalFormatting sqref="I19:I27">
    <cfRule type="cellIs" dxfId="7045" priority="6555" operator="equal">
      <formula>FALSE</formula>
    </cfRule>
  </conditionalFormatting>
  <conditionalFormatting sqref="I19:I27">
    <cfRule type="cellIs" dxfId="7044" priority="6554" operator="equal">
      <formula>FALSE</formula>
    </cfRule>
  </conditionalFormatting>
  <conditionalFormatting sqref="I19:I27">
    <cfRule type="cellIs" dxfId="7043" priority="6553" operator="equal">
      <formula>FALSE</formula>
    </cfRule>
  </conditionalFormatting>
  <conditionalFormatting sqref="I19:I27">
    <cfRule type="cellIs" dxfId="7042" priority="6552" operator="equal">
      <formula>FALSE</formula>
    </cfRule>
  </conditionalFormatting>
  <conditionalFormatting sqref="I19:I27">
    <cfRule type="cellIs" dxfId="7041" priority="6551" operator="equal">
      <formula>FALSE</formula>
    </cfRule>
  </conditionalFormatting>
  <conditionalFormatting sqref="I19:I27">
    <cfRule type="cellIs" dxfId="7040" priority="6550" operator="equal">
      <formula>FALSE</formula>
    </cfRule>
  </conditionalFormatting>
  <conditionalFormatting sqref="I19:I27">
    <cfRule type="cellIs" dxfId="7039" priority="6549" operator="equal">
      <formula>FALSE</formula>
    </cfRule>
  </conditionalFormatting>
  <conditionalFormatting sqref="I19:I27">
    <cfRule type="cellIs" dxfId="7038" priority="6548" operator="equal">
      <formula>FALSE</formula>
    </cfRule>
  </conditionalFormatting>
  <conditionalFormatting sqref="I19:I27">
    <cfRule type="cellIs" dxfId="7037" priority="6547" operator="equal">
      <formula>FALSE</formula>
    </cfRule>
  </conditionalFormatting>
  <conditionalFormatting sqref="I19:I27">
    <cfRule type="cellIs" dxfId="7036" priority="6546" operator="equal">
      <formula>FALSE</formula>
    </cfRule>
  </conditionalFormatting>
  <conditionalFormatting sqref="I19:I27">
    <cfRule type="cellIs" dxfId="7035" priority="6545" operator="equal">
      <formula>FALSE</formula>
    </cfRule>
  </conditionalFormatting>
  <conditionalFormatting sqref="I19:I27">
    <cfRule type="cellIs" dxfId="7034" priority="6544" operator="equal">
      <formula>FALSE</formula>
    </cfRule>
  </conditionalFormatting>
  <conditionalFormatting sqref="I19:I27">
    <cfRule type="cellIs" dxfId="7033" priority="6543" operator="equal">
      <formula>FALSE</formula>
    </cfRule>
  </conditionalFormatting>
  <conditionalFormatting sqref="I19:I27">
    <cfRule type="cellIs" dxfId="7032" priority="6542" operator="equal">
      <formula>FALSE</formula>
    </cfRule>
  </conditionalFormatting>
  <conditionalFormatting sqref="I19:I27">
    <cfRule type="cellIs" dxfId="7031" priority="6541" operator="equal">
      <formula>FALSE</formula>
    </cfRule>
  </conditionalFormatting>
  <conditionalFormatting sqref="I19:I27">
    <cfRule type="cellIs" dxfId="7030" priority="6540" operator="equal">
      <formula>FALSE</formula>
    </cfRule>
  </conditionalFormatting>
  <conditionalFormatting sqref="I19:I27">
    <cfRule type="cellIs" dxfId="7029" priority="6539" operator="equal">
      <formula>FALSE</formula>
    </cfRule>
  </conditionalFormatting>
  <conditionalFormatting sqref="I19:I27">
    <cfRule type="cellIs" dxfId="7028" priority="6538" operator="equal">
      <formula>FALSE</formula>
    </cfRule>
  </conditionalFormatting>
  <conditionalFormatting sqref="I19:I27">
    <cfRule type="cellIs" dxfId="7027" priority="6537" operator="equal">
      <formula>FALSE</formula>
    </cfRule>
  </conditionalFormatting>
  <conditionalFormatting sqref="I19:I27">
    <cfRule type="cellIs" dxfId="7026" priority="6536" operator="equal">
      <formula>FALSE</formula>
    </cfRule>
  </conditionalFormatting>
  <conditionalFormatting sqref="I19:I27">
    <cfRule type="cellIs" dxfId="7025" priority="6535" operator="equal">
      <formula>FALSE</formula>
    </cfRule>
  </conditionalFormatting>
  <conditionalFormatting sqref="I19:I27">
    <cfRule type="cellIs" dxfId="7024" priority="6534" operator="equal">
      <formula>FALSE</formula>
    </cfRule>
  </conditionalFormatting>
  <conditionalFormatting sqref="I19:I27">
    <cfRule type="cellIs" dxfId="7023" priority="6533" operator="equal">
      <formula>FALSE</formula>
    </cfRule>
  </conditionalFormatting>
  <conditionalFormatting sqref="I19:I27">
    <cfRule type="cellIs" dxfId="7022" priority="6532" operator="equal">
      <formula>FALSE</formula>
    </cfRule>
  </conditionalFormatting>
  <conditionalFormatting sqref="I19:I27">
    <cfRule type="cellIs" dxfId="7021" priority="6531" operator="equal">
      <formula>FALSE</formula>
    </cfRule>
  </conditionalFormatting>
  <conditionalFormatting sqref="I19:I27">
    <cfRule type="cellIs" dxfId="7020" priority="6530" operator="equal">
      <formula>FALSE</formula>
    </cfRule>
  </conditionalFormatting>
  <conditionalFormatting sqref="I19:I27">
    <cfRule type="cellIs" dxfId="7019" priority="6529" operator="equal">
      <formula>FALSE</formula>
    </cfRule>
  </conditionalFormatting>
  <conditionalFormatting sqref="I19:I27">
    <cfRule type="cellIs" dxfId="7018" priority="6528" operator="equal">
      <formula>FALSE</formula>
    </cfRule>
  </conditionalFormatting>
  <conditionalFormatting sqref="I19:I27">
    <cfRule type="cellIs" dxfId="7017" priority="6527" operator="equal">
      <formula>FALSE</formula>
    </cfRule>
  </conditionalFormatting>
  <conditionalFormatting sqref="I19:I27">
    <cfRule type="cellIs" dxfId="7016" priority="6526" operator="equal">
      <formula>FALSE</formula>
    </cfRule>
  </conditionalFormatting>
  <conditionalFormatting sqref="I19:I27">
    <cfRule type="cellIs" dxfId="7015" priority="6525" operator="equal">
      <formula>FALSE</formula>
    </cfRule>
  </conditionalFormatting>
  <conditionalFormatting sqref="I19:I27">
    <cfRule type="cellIs" dxfId="7014" priority="6524" operator="equal">
      <formula>FALSE</formula>
    </cfRule>
  </conditionalFormatting>
  <conditionalFormatting sqref="I19:I27">
    <cfRule type="cellIs" dxfId="7013" priority="6523" operator="equal">
      <formula>FALSE</formula>
    </cfRule>
  </conditionalFormatting>
  <conditionalFormatting sqref="I19:I27">
    <cfRule type="cellIs" dxfId="7012" priority="6522" operator="equal">
      <formula>FALSE</formula>
    </cfRule>
  </conditionalFormatting>
  <conditionalFormatting sqref="I19:I27">
    <cfRule type="cellIs" dxfId="7011" priority="6521" operator="equal">
      <formula>FALSE</formula>
    </cfRule>
  </conditionalFormatting>
  <conditionalFormatting sqref="I19:I27">
    <cfRule type="cellIs" dxfId="7010" priority="6520" operator="equal">
      <formula>FALSE</formula>
    </cfRule>
  </conditionalFormatting>
  <conditionalFormatting sqref="I19:I27">
    <cfRule type="cellIs" dxfId="7009" priority="6519" operator="equal">
      <formula>FALSE</formula>
    </cfRule>
  </conditionalFormatting>
  <conditionalFormatting sqref="I19:I27">
    <cfRule type="cellIs" dxfId="7008" priority="6518" operator="equal">
      <formula>FALSE</formula>
    </cfRule>
  </conditionalFormatting>
  <conditionalFormatting sqref="I19:I27">
    <cfRule type="cellIs" dxfId="7007" priority="6517" operator="equal">
      <formula>FALSE</formula>
    </cfRule>
  </conditionalFormatting>
  <conditionalFormatting sqref="I19:I27">
    <cfRule type="cellIs" dxfId="7006" priority="6516" operator="equal">
      <formula>FALSE</formula>
    </cfRule>
  </conditionalFormatting>
  <conditionalFormatting sqref="I19:I27">
    <cfRule type="cellIs" dxfId="7005" priority="6515" operator="equal">
      <formula>FALSE</formula>
    </cfRule>
  </conditionalFormatting>
  <conditionalFormatting sqref="I19:I27">
    <cfRule type="cellIs" dxfId="7004" priority="6514" operator="equal">
      <formula>FALSE</formula>
    </cfRule>
  </conditionalFormatting>
  <conditionalFormatting sqref="I19:I27">
    <cfRule type="cellIs" dxfId="7003" priority="6513" operator="equal">
      <formula>FALSE</formula>
    </cfRule>
  </conditionalFormatting>
  <conditionalFormatting sqref="I19:I27">
    <cfRule type="cellIs" dxfId="7002" priority="6512" operator="equal">
      <formula>FALSE</formula>
    </cfRule>
  </conditionalFormatting>
  <conditionalFormatting sqref="I19:I27">
    <cfRule type="cellIs" dxfId="7001" priority="6511" operator="equal">
      <formula>FALSE</formula>
    </cfRule>
  </conditionalFormatting>
  <conditionalFormatting sqref="I19:I27">
    <cfRule type="cellIs" dxfId="7000" priority="6510" operator="equal">
      <formula>FALSE</formula>
    </cfRule>
  </conditionalFormatting>
  <conditionalFormatting sqref="I19:I27">
    <cfRule type="cellIs" dxfId="6999" priority="6509" operator="equal">
      <formula>FALSE</formula>
    </cfRule>
  </conditionalFormatting>
  <conditionalFormatting sqref="I19:I27">
    <cfRule type="cellIs" dxfId="6998" priority="6508" operator="equal">
      <formula>FALSE</formula>
    </cfRule>
  </conditionalFormatting>
  <conditionalFormatting sqref="I19:I27">
    <cfRule type="cellIs" dxfId="6997" priority="6507" operator="equal">
      <formula>FALSE</formula>
    </cfRule>
  </conditionalFormatting>
  <conditionalFormatting sqref="I19:I27">
    <cfRule type="cellIs" dxfId="6996" priority="6506" operator="equal">
      <formula>FALSE</formula>
    </cfRule>
  </conditionalFormatting>
  <conditionalFormatting sqref="I19:I27">
    <cfRule type="cellIs" dxfId="6995" priority="6505" operator="equal">
      <formula>FALSE</formula>
    </cfRule>
  </conditionalFormatting>
  <conditionalFormatting sqref="I19:I27">
    <cfRule type="cellIs" dxfId="6994" priority="6504" operator="equal">
      <formula>FALSE</formula>
    </cfRule>
  </conditionalFormatting>
  <conditionalFormatting sqref="I19:I27">
    <cfRule type="cellIs" dxfId="6993" priority="6503" operator="equal">
      <formula>FALSE</formula>
    </cfRule>
  </conditionalFormatting>
  <conditionalFormatting sqref="I19:I27">
    <cfRule type="cellIs" dxfId="6992" priority="6502" operator="equal">
      <formula>FALSE</formula>
    </cfRule>
  </conditionalFormatting>
  <conditionalFormatting sqref="I19:I27">
    <cfRule type="cellIs" dxfId="6991" priority="6501" operator="equal">
      <formula>FALSE</formula>
    </cfRule>
  </conditionalFormatting>
  <conditionalFormatting sqref="I19:I27">
    <cfRule type="cellIs" dxfId="6990" priority="6500" operator="equal">
      <formula>FALSE</formula>
    </cfRule>
  </conditionalFormatting>
  <conditionalFormatting sqref="I19:I27">
    <cfRule type="cellIs" dxfId="6989" priority="6499" operator="equal">
      <formula>FALSE</formula>
    </cfRule>
  </conditionalFormatting>
  <conditionalFormatting sqref="I19:I27">
    <cfRule type="cellIs" dxfId="6988" priority="6498" operator="equal">
      <formula>FALSE</formula>
    </cfRule>
  </conditionalFormatting>
  <conditionalFormatting sqref="I19:I27">
    <cfRule type="cellIs" dxfId="6987" priority="6497" operator="equal">
      <formula>FALSE</formula>
    </cfRule>
  </conditionalFormatting>
  <conditionalFormatting sqref="I19:I27">
    <cfRule type="cellIs" dxfId="6986" priority="6496" operator="equal">
      <formula>FALSE</formula>
    </cfRule>
  </conditionalFormatting>
  <conditionalFormatting sqref="I19:I27">
    <cfRule type="cellIs" dxfId="6985" priority="6495" operator="equal">
      <formula>FALSE</formula>
    </cfRule>
  </conditionalFormatting>
  <conditionalFormatting sqref="I19:I27">
    <cfRule type="cellIs" dxfId="6984" priority="6494" operator="equal">
      <formula>FALSE</formula>
    </cfRule>
  </conditionalFormatting>
  <conditionalFormatting sqref="I19:I27">
    <cfRule type="cellIs" dxfId="6983" priority="6493" operator="equal">
      <formula>FALSE</formula>
    </cfRule>
  </conditionalFormatting>
  <conditionalFormatting sqref="I19:I27">
    <cfRule type="cellIs" dxfId="6982" priority="6492" operator="equal">
      <formula>FALSE</formula>
    </cfRule>
  </conditionalFormatting>
  <conditionalFormatting sqref="I19:I27">
    <cfRule type="cellIs" dxfId="6981" priority="6491" operator="equal">
      <formula>FALSE</formula>
    </cfRule>
  </conditionalFormatting>
  <conditionalFormatting sqref="I19:I27">
    <cfRule type="cellIs" dxfId="6980" priority="6490" operator="equal">
      <formula>FALSE</formula>
    </cfRule>
  </conditionalFormatting>
  <conditionalFormatting sqref="I19:I27">
    <cfRule type="cellIs" dxfId="6979" priority="6489" operator="equal">
      <formula>FALSE</formula>
    </cfRule>
  </conditionalFormatting>
  <conditionalFormatting sqref="I19:I27">
    <cfRule type="cellIs" dxfId="6978" priority="6488" operator="equal">
      <formula>FALSE</formula>
    </cfRule>
  </conditionalFormatting>
  <conditionalFormatting sqref="I19:I27">
    <cfRule type="cellIs" dxfId="6977" priority="6487" operator="equal">
      <formula>FALSE</formula>
    </cfRule>
  </conditionalFormatting>
  <conditionalFormatting sqref="I19:I27">
    <cfRule type="cellIs" dxfId="6976" priority="6486" operator="equal">
      <formula>FALSE</formula>
    </cfRule>
  </conditionalFormatting>
  <conditionalFormatting sqref="I19:I27">
    <cfRule type="cellIs" dxfId="6975" priority="6485" operator="equal">
      <formula>FALSE</formula>
    </cfRule>
  </conditionalFormatting>
  <conditionalFormatting sqref="I19:I27">
    <cfRule type="cellIs" dxfId="6974" priority="6484" operator="equal">
      <formula>FALSE</formula>
    </cfRule>
  </conditionalFormatting>
  <conditionalFormatting sqref="I19:I27">
    <cfRule type="cellIs" dxfId="6973" priority="6483" operator="equal">
      <formula>FALSE</formula>
    </cfRule>
  </conditionalFormatting>
  <conditionalFormatting sqref="I19:I27">
    <cfRule type="cellIs" dxfId="6972" priority="6482" operator="equal">
      <formula>FALSE</formula>
    </cfRule>
  </conditionalFormatting>
  <conditionalFormatting sqref="I19:I27">
    <cfRule type="cellIs" dxfId="6971" priority="6481" operator="equal">
      <formula>FALSE</formula>
    </cfRule>
  </conditionalFormatting>
  <conditionalFormatting sqref="I19:I27">
    <cfRule type="cellIs" dxfId="6970" priority="6480" operator="equal">
      <formula>FALSE</formula>
    </cfRule>
  </conditionalFormatting>
  <conditionalFormatting sqref="I19:I27">
    <cfRule type="cellIs" dxfId="6969" priority="6479" operator="equal">
      <formula>FALSE</formula>
    </cfRule>
  </conditionalFormatting>
  <conditionalFormatting sqref="I19:I27">
    <cfRule type="cellIs" dxfId="6968" priority="6478" operator="equal">
      <formula>FALSE</formula>
    </cfRule>
  </conditionalFormatting>
  <conditionalFormatting sqref="I19:I27">
    <cfRule type="cellIs" dxfId="6967" priority="6477" operator="equal">
      <formula>FALSE</formula>
    </cfRule>
  </conditionalFormatting>
  <conditionalFormatting sqref="I19:I27">
    <cfRule type="cellIs" dxfId="6966" priority="6476" operator="equal">
      <formula>FALSE</formula>
    </cfRule>
  </conditionalFormatting>
  <conditionalFormatting sqref="I19:I27">
    <cfRule type="cellIs" dxfId="6965" priority="6475" operator="equal">
      <formula>FALSE</formula>
    </cfRule>
  </conditionalFormatting>
  <conditionalFormatting sqref="I19:I27">
    <cfRule type="cellIs" dxfId="6964" priority="6474" operator="equal">
      <formula>FALSE</formula>
    </cfRule>
  </conditionalFormatting>
  <conditionalFormatting sqref="I19:I27">
    <cfRule type="cellIs" dxfId="6963" priority="6473" operator="equal">
      <formula>FALSE</formula>
    </cfRule>
  </conditionalFormatting>
  <conditionalFormatting sqref="I19:I27">
    <cfRule type="cellIs" dxfId="6962" priority="6472" operator="equal">
      <formula>FALSE</formula>
    </cfRule>
  </conditionalFormatting>
  <conditionalFormatting sqref="I19:I27">
    <cfRule type="cellIs" dxfId="6961" priority="6471" operator="equal">
      <formula>FALSE</formula>
    </cfRule>
  </conditionalFormatting>
  <conditionalFormatting sqref="I19:I27">
    <cfRule type="cellIs" dxfId="6960" priority="6470" operator="equal">
      <formula>FALSE</formula>
    </cfRule>
  </conditionalFormatting>
  <conditionalFormatting sqref="I19:I27">
    <cfRule type="cellIs" dxfId="6959" priority="6469" operator="equal">
      <formula>FALSE</formula>
    </cfRule>
  </conditionalFormatting>
  <conditionalFormatting sqref="I19:I27">
    <cfRule type="cellIs" dxfId="6958" priority="6468" operator="equal">
      <formula>FALSE</formula>
    </cfRule>
  </conditionalFormatting>
  <conditionalFormatting sqref="I19:I27">
    <cfRule type="cellIs" dxfId="6957" priority="6467" operator="equal">
      <formula>FALSE</formula>
    </cfRule>
  </conditionalFormatting>
  <conditionalFormatting sqref="I19:I27">
    <cfRule type="cellIs" dxfId="6956" priority="6466" operator="equal">
      <formula>FALSE</formula>
    </cfRule>
  </conditionalFormatting>
  <conditionalFormatting sqref="I19:I27">
    <cfRule type="cellIs" dxfId="6955" priority="6465" operator="equal">
      <formula>FALSE</formula>
    </cfRule>
  </conditionalFormatting>
  <conditionalFormatting sqref="I19:I27">
    <cfRule type="cellIs" dxfId="6954" priority="6464" operator="equal">
      <formula>FALSE</formula>
    </cfRule>
  </conditionalFormatting>
  <conditionalFormatting sqref="I19:I27">
    <cfRule type="cellIs" dxfId="6953" priority="6463" operator="equal">
      <formula>FALSE</formula>
    </cfRule>
  </conditionalFormatting>
  <conditionalFormatting sqref="I19:I27">
    <cfRule type="cellIs" dxfId="6952" priority="6462" operator="equal">
      <formula>FALSE</formula>
    </cfRule>
  </conditionalFormatting>
  <conditionalFormatting sqref="I19:I27">
    <cfRule type="cellIs" dxfId="6951" priority="6461" operator="equal">
      <formula>FALSE</formula>
    </cfRule>
  </conditionalFormatting>
  <conditionalFormatting sqref="I19:I27">
    <cfRule type="cellIs" dxfId="6950" priority="6460" operator="equal">
      <formula>FALSE</formula>
    </cfRule>
  </conditionalFormatting>
  <conditionalFormatting sqref="I19:I27">
    <cfRule type="cellIs" dxfId="6949" priority="6459" operator="equal">
      <formula>FALSE</formula>
    </cfRule>
  </conditionalFormatting>
  <conditionalFormatting sqref="I19:I27">
    <cfRule type="cellIs" dxfId="6948" priority="6458" operator="equal">
      <formula>FALSE</formula>
    </cfRule>
  </conditionalFormatting>
  <conditionalFormatting sqref="I19:I27">
    <cfRule type="cellIs" dxfId="6947" priority="6457" operator="equal">
      <formula>FALSE</formula>
    </cfRule>
  </conditionalFormatting>
  <conditionalFormatting sqref="I19:I27">
    <cfRule type="cellIs" dxfId="6946" priority="6456" operator="equal">
      <formula>FALSE</formula>
    </cfRule>
  </conditionalFormatting>
  <conditionalFormatting sqref="I19:I27">
    <cfRule type="cellIs" dxfId="6945" priority="6455" operator="equal">
      <formula>FALSE</formula>
    </cfRule>
  </conditionalFormatting>
  <conditionalFormatting sqref="I19:I27">
    <cfRule type="cellIs" dxfId="6944" priority="6454" operator="equal">
      <formula>FALSE</formula>
    </cfRule>
  </conditionalFormatting>
  <conditionalFormatting sqref="I19:I27">
    <cfRule type="cellIs" dxfId="6943" priority="6453" operator="equal">
      <formula>FALSE</formula>
    </cfRule>
  </conditionalFormatting>
  <conditionalFormatting sqref="I19:I27">
    <cfRule type="cellIs" dxfId="6942" priority="6452" operator="equal">
      <formula>FALSE</formula>
    </cfRule>
  </conditionalFormatting>
  <conditionalFormatting sqref="I19:I27">
    <cfRule type="cellIs" dxfId="6941" priority="6451" operator="equal">
      <formula>FALSE</formula>
    </cfRule>
  </conditionalFormatting>
  <conditionalFormatting sqref="I19:I27">
    <cfRule type="cellIs" dxfId="6940" priority="6450" operator="equal">
      <formula>FALSE</formula>
    </cfRule>
  </conditionalFormatting>
  <conditionalFormatting sqref="I19:I27">
    <cfRule type="cellIs" dxfId="6939" priority="6449" operator="equal">
      <formula>FALSE</formula>
    </cfRule>
  </conditionalFormatting>
  <conditionalFormatting sqref="I19:I27">
    <cfRule type="cellIs" dxfId="6938" priority="6448" operator="equal">
      <formula>FALSE</formula>
    </cfRule>
  </conditionalFormatting>
  <conditionalFormatting sqref="I19:I27">
    <cfRule type="cellIs" dxfId="6937" priority="6447" operator="equal">
      <formula>FALSE</formula>
    </cfRule>
  </conditionalFormatting>
  <conditionalFormatting sqref="I19:I27">
    <cfRule type="cellIs" dxfId="6936" priority="6446" operator="equal">
      <formula>FALSE</formula>
    </cfRule>
  </conditionalFormatting>
  <conditionalFormatting sqref="I19:I27">
    <cfRule type="cellIs" dxfId="6935" priority="6445" operator="equal">
      <formula>FALSE</formula>
    </cfRule>
  </conditionalFormatting>
  <conditionalFormatting sqref="I19:I27">
    <cfRule type="cellIs" dxfId="6934" priority="6444" operator="equal">
      <formula>FALSE</formula>
    </cfRule>
  </conditionalFormatting>
  <conditionalFormatting sqref="I19:I27">
    <cfRule type="cellIs" dxfId="6933" priority="6443" operator="equal">
      <formula>FALSE</formula>
    </cfRule>
  </conditionalFormatting>
  <conditionalFormatting sqref="I19:I27">
    <cfRule type="cellIs" dxfId="6932" priority="6442" operator="equal">
      <formula>FALSE</formula>
    </cfRule>
  </conditionalFormatting>
  <conditionalFormatting sqref="I19:I27">
    <cfRule type="cellIs" dxfId="6931" priority="6441" operator="equal">
      <formula>FALSE</formula>
    </cfRule>
  </conditionalFormatting>
  <conditionalFormatting sqref="I19:I27">
    <cfRule type="cellIs" dxfId="6930" priority="6440" operator="equal">
      <formula>FALSE</formula>
    </cfRule>
  </conditionalFormatting>
  <conditionalFormatting sqref="I19:I27">
    <cfRule type="cellIs" dxfId="6929" priority="6439" operator="equal">
      <formula>FALSE</formula>
    </cfRule>
  </conditionalFormatting>
  <conditionalFormatting sqref="I19:I27">
    <cfRule type="cellIs" dxfId="6928" priority="6438" operator="equal">
      <formula>FALSE</formula>
    </cfRule>
  </conditionalFormatting>
  <conditionalFormatting sqref="I19:I27">
    <cfRule type="cellIs" dxfId="6927" priority="6437" operator="equal">
      <formula>FALSE</formula>
    </cfRule>
  </conditionalFormatting>
  <conditionalFormatting sqref="I19:I27">
    <cfRule type="cellIs" dxfId="6926" priority="6436" operator="equal">
      <formula>FALSE</formula>
    </cfRule>
  </conditionalFormatting>
  <conditionalFormatting sqref="I19:I27">
    <cfRule type="cellIs" dxfId="6925" priority="6435" operator="equal">
      <formula>FALSE</formula>
    </cfRule>
  </conditionalFormatting>
  <conditionalFormatting sqref="I19:I27">
    <cfRule type="cellIs" dxfId="6924" priority="6434" operator="equal">
      <formula>FALSE</formula>
    </cfRule>
  </conditionalFormatting>
  <conditionalFormatting sqref="I19:I27">
    <cfRule type="cellIs" dxfId="6923" priority="6433" operator="equal">
      <formula>FALSE</formula>
    </cfRule>
  </conditionalFormatting>
  <conditionalFormatting sqref="I19:I27">
    <cfRule type="cellIs" dxfId="6922" priority="6432" operator="equal">
      <formula>FALSE</formula>
    </cfRule>
  </conditionalFormatting>
  <conditionalFormatting sqref="I19:I27">
    <cfRule type="cellIs" dxfId="6921" priority="6431" operator="equal">
      <formula>FALSE</formula>
    </cfRule>
  </conditionalFormatting>
  <conditionalFormatting sqref="I19:I27">
    <cfRule type="cellIs" dxfId="6920" priority="6430" operator="equal">
      <formula>FALSE</formula>
    </cfRule>
  </conditionalFormatting>
  <conditionalFormatting sqref="I19:I27">
    <cfRule type="cellIs" dxfId="6919" priority="6429" operator="equal">
      <formula>FALSE</formula>
    </cfRule>
  </conditionalFormatting>
  <conditionalFormatting sqref="I19:I27">
    <cfRule type="cellIs" dxfId="6918" priority="6428" operator="equal">
      <formula>FALSE</formula>
    </cfRule>
  </conditionalFormatting>
  <conditionalFormatting sqref="I19:I27">
    <cfRule type="cellIs" dxfId="6917" priority="6427" operator="equal">
      <formula>FALSE</formula>
    </cfRule>
  </conditionalFormatting>
  <conditionalFormatting sqref="I19:I27">
    <cfRule type="cellIs" dxfId="6916" priority="6426" operator="equal">
      <formula>FALSE</formula>
    </cfRule>
  </conditionalFormatting>
  <conditionalFormatting sqref="I19:I27">
    <cfRule type="cellIs" dxfId="6915" priority="6425" operator="equal">
      <formula>FALSE</formula>
    </cfRule>
  </conditionalFormatting>
  <conditionalFormatting sqref="I19:I27">
    <cfRule type="cellIs" dxfId="6914" priority="6424" operator="equal">
      <formula>FALSE</formula>
    </cfRule>
  </conditionalFormatting>
  <conditionalFormatting sqref="I19:I27">
    <cfRule type="cellIs" dxfId="6913" priority="6423" operator="equal">
      <formula>FALSE</formula>
    </cfRule>
  </conditionalFormatting>
  <conditionalFormatting sqref="I19:I27">
    <cfRule type="cellIs" dxfId="6912" priority="6422" operator="equal">
      <formula>FALSE</formula>
    </cfRule>
  </conditionalFormatting>
  <conditionalFormatting sqref="I19:I27">
    <cfRule type="cellIs" dxfId="6911" priority="6421" operator="equal">
      <formula>FALSE</formula>
    </cfRule>
  </conditionalFormatting>
  <conditionalFormatting sqref="I19:I27">
    <cfRule type="cellIs" dxfId="6910" priority="6420" operator="equal">
      <formula>FALSE</formula>
    </cfRule>
  </conditionalFormatting>
  <conditionalFormatting sqref="I19:I27">
    <cfRule type="cellIs" dxfId="6909" priority="6419" operator="equal">
      <formula>FALSE</formula>
    </cfRule>
  </conditionalFormatting>
  <conditionalFormatting sqref="I19:I27">
    <cfRule type="cellIs" dxfId="6908" priority="6418" operator="equal">
      <formula>FALSE</formula>
    </cfRule>
  </conditionalFormatting>
  <conditionalFormatting sqref="I19:I27">
    <cfRule type="cellIs" dxfId="6907" priority="6417" operator="equal">
      <formula>FALSE</formula>
    </cfRule>
  </conditionalFormatting>
  <conditionalFormatting sqref="I19:I27">
    <cfRule type="cellIs" dxfId="6906" priority="6416" operator="equal">
      <formula>FALSE</formula>
    </cfRule>
  </conditionalFormatting>
  <conditionalFormatting sqref="I19:I27">
    <cfRule type="cellIs" dxfId="6905" priority="6415" operator="equal">
      <formula>FALSE</formula>
    </cfRule>
  </conditionalFormatting>
  <conditionalFormatting sqref="I19:I27">
    <cfRule type="cellIs" dxfId="6904" priority="6414" operator="equal">
      <formula>FALSE</formula>
    </cfRule>
  </conditionalFormatting>
  <conditionalFormatting sqref="I19:I27">
    <cfRule type="cellIs" dxfId="6903" priority="6413" operator="equal">
      <formula>FALSE</formula>
    </cfRule>
  </conditionalFormatting>
  <conditionalFormatting sqref="I19:I27">
    <cfRule type="cellIs" dxfId="6902" priority="6412" operator="equal">
      <formula>FALSE</formula>
    </cfRule>
  </conditionalFormatting>
  <conditionalFormatting sqref="I19:I27">
    <cfRule type="cellIs" dxfId="6901" priority="6411" operator="equal">
      <formula>FALSE</formula>
    </cfRule>
  </conditionalFormatting>
  <conditionalFormatting sqref="I19:I27">
    <cfRule type="cellIs" dxfId="6900" priority="6410" operator="equal">
      <formula>FALSE</formula>
    </cfRule>
  </conditionalFormatting>
  <conditionalFormatting sqref="I19:I27">
    <cfRule type="cellIs" dxfId="6899" priority="6409" operator="equal">
      <formula>FALSE</formula>
    </cfRule>
  </conditionalFormatting>
  <conditionalFormatting sqref="I19:I27">
    <cfRule type="cellIs" dxfId="6898" priority="6408" operator="equal">
      <formula>FALSE</formula>
    </cfRule>
  </conditionalFormatting>
  <conditionalFormatting sqref="I19:I27">
    <cfRule type="cellIs" dxfId="6897" priority="6407" operator="equal">
      <formula>FALSE</formula>
    </cfRule>
  </conditionalFormatting>
  <conditionalFormatting sqref="I19:I27">
    <cfRule type="cellIs" dxfId="6896" priority="6406" operator="equal">
      <formula>FALSE</formula>
    </cfRule>
  </conditionalFormatting>
  <conditionalFormatting sqref="I19:I27">
    <cfRule type="cellIs" dxfId="6895" priority="6405" operator="equal">
      <formula>FALSE</formula>
    </cfRule>
  </conditionalFormatting>
  <conditionalFormatting sqref="I19:I27">
    <cfRule type="cellIs" dxfId="6894" priority="6404" operator="equal">
      <formula>FALSE</formula>
    </cfRule>
  </conditionalFormatting>
  <conditionalFormatting sqref="I19:I27">
    <cfRule type="cellIs" dxfId="6893" priority="6403" operator="equal">
      <formula>FALSE</formula>
    </cfRule>
  </conditionalFormatting>
  <conditionalFormatting sqref="I19:I27">
    <cfRule type="cellIs" dxfId="6892" priority="6402" operator="equal">
      <formula>FALSE</formula>
    </cfRule>
  </conditionalFormatting>
  <conditionalFormatting sqref="I19:I27">
    <cfRule type="cellIs" dxfId="6891" priority="6401" operator="equal">
      <formula>FALSE</formula>
    </cfRule>
  </conditionalFormatting>
  <conditionalFormatting sqref="I19:I27">
    <cfRule type="cellIs" dxfId="6890" priority="6400" operator="equal">
      <formula>FALSE</formula>
    </cfRule>
  </conditionalFormatting>
  <conditionalFormatting sqref="I19:I27">
    <cfRule type="cellIs" dxfId="6889" priority="6399" operator="equal">
      <formula>FALSE</formula>
    </cfRule>
  </conditionalFormatting>
  <conditionalFormatting sqref="I19:I27">
    <cfRule type="cellIs" dxfId="6888" priority="6398" operator="equal">
      <formula>FALSE</formula>
    </cfRule>
  </conditionalFormatting>
  <conditionalFormatting sqref="I19:I27">
    <cfRule type="cellIs" dxfId="6887" priority="6397" operator="equal">
      <formula>FALSE</formula>
    </cfRule>
  </conditionalFormatting>
  <conditionalFormatting sqref="I19:I27">
    <cfRule type="cellIs" dxfId="6886" priority="6396" operator="equal">
      <formula>FALSE</formula>
    </cfRule>
  </conditionalFormatting>
  <conditionalFormatting sqref="I19:I27">
    <cfRule type="cellIs" dxfId="6885" priority="6395" operator="equal">
      <formula>FALSE</formula>
    </cfRule>
  </conditionalFormatting>
  <conditionalFormatting sqref="I19:I27">
    <cfRule type="cellIs" dxfId="6884" priority="6394" operator="equal">
      <formula>FALSE</formula>
    </cfRule>
  </conditionalFormatting>
  <conditionalFormatting sqref="I19:I27">
    <cfRule type="cellIs" dxfId="6883" priority="6393" operator="equal">
      <formula>FALSE</formula>
    </cfRule>
  </conditionalFormatting>
  <conditionalFormatting sqref="I19:I27">
    <cfRule type="cellIs" dxfId="6882" priority="6392" operator="equal">
      <formula>FALSE</formula>
    </cfRule>
  </conditionalFormatting>
  <conditionalFormatting sqref="I19:I27">
    <cfRule type="cellIs" dxfId="6881" priority="6391" operator="equal">
      <formula>FALSE</formula>
    </cfRule>
  </conditionalFormatting>
  <conditionalFormatting sqref="I19:I27">
    <cfRule type="cellIs" dxfId="6880" priority="6390" operator="equal">
      <formula>FALSE</formula>
    </cfRule>
  </conditionalFormatting>
  <conditionalFormatting sqref="I19:I27">
    <cfRule type="cellIs" dxfId="6879" priority="6389" operator="equal">
      <formula>FALSE</formula>
    </cfRule>
  </conditionalFormatting>
  <conditionalFormatting sqref="I19:I27">
    <cfRule type="cellIs" dxfId="6878" priority="6388" operator="equal">
      <formula>FALSE</formula>
    </cfRule>
  </conditionalFormatting>
  <conditionalFormatting sqref="I19:I27">
    <cfRule type="cellIs" dxfId="6877" priority="6387" operator="equal">
      <formula>FALSE</formula>
    </cfRule>
  </conditionalFormatting>
  <conditionalFormatting sqref="I19:I27">
    <cfRule type="cellIs" dxfId="6876" priority="6386" operator="equal">
      <formula>FALSE</formula>
    </cfRule>
  </conditionalFormatting>
  <conditionalFormatting sqref="I19:I27">
    <cfRule type="cellIs" dxfId="6875" priority="6385" operator="equal">
      <formula>FALSE</formula>
    </cfRule>
  </conditionalFormatting>
  <conditionalFormatting sqref="I19:I27">
    <cfRule type="cellIs" dxfId="6874" priority="6384" operator="equal">
      <formula>FALSE</formula>
    </cfRule>
  </conditionalFormatting>
  <conditionalFormatting sqref="I19:I27">
    <cfRule type="cellIs" dxfId="6873" priority="6383" operator="equal">
      <formula>FALSE</formula>
    </cfRule>
  </conditionalFormatting>
  <conditionalFormatting sqref="I19:I27">
    <cfRule type="cellIs" dxfId="6872" priority="6382" operator="equal">
      <formula>FALSE</formula>
    </cfRule>
  </conditionalFormatting>
  <conditionalFormatting sqref="I19:I27">
    <cfRule type="cellIs" dxfId="6871" priority="6381" operator="equal">
      <formula>FALSE</formula>
    </cfRule>
  </conditionalFormatting>
  <conditionalFormatting sqref="I19:I27">
    <cfRule type="cellIs" dxfId="6870" priority="6380" operator="equal">
      <formula>FALSE</formula>
    </cfRule>
  </conditionalFormatting>
  <conditionalFormatting sqref="I19:I27">
    <cfRule type="cellIs" dxfId="6869" priority="6379" operator="equal">
      <formula>FALSE</formula>
    </cfRule>
  </conditionalFormatting>
  <conditionalFormatting sqref="I19:I27">
    <cfRule type="cellIs" dxfId="6868" priority="6378" operator="equal">
      <formula>FALSE</formula>
    </cfRule>
  </conditionalFormatting>
  <conditionalFormatting sqref="I19:I27">
    <cfRule type="cellIs" dxfId="6867" priority="6377" operator="equal">
      <formula>FALSE</formula>
    </cfRule>
  </conditionalFormatting>
  <conditionalFormatting sqref="I19:I27">
    <cfRule type="cellIs" dxfId="6866" priority="6376" operator="equal">
      <formula>FALSE</formula>
    </cfRule>
  </conditionalFormatting>
  <conditionalFormatting sqref="I19:I27">
    <cfRule type="cellIs" dxfId="6865" priority="6375" operator="equal">
      <formula>FALSE</formula>
    </cfRule>
  </conditionalFormatting>
  <conditionalFormatting sqref="I19:I27">
    <cfRule type="cellIs" dxfId="6864" priority="6374" operator="equal">
      <formula>FALSE</formula>
    </cfRule>
  </conditionalFormatting>
  <conditionalFormatting sqref="I19:I27">
    <cfRule type="cellIs" dxfId="6863" priority="6373" operator="equal">
      <formula>FALSE</formula>
    </cfRule>
  </conditionalFormatting>
  <conditionalFormatting sqref="I19:I27">
    <cfRule type="cellIs" dxfId="6862" priority="6372" operator="equal">
      <formula>FALSE</formula>
    </cfRule>
  </conditionalFormatting>
  <conditionalFormatting sqref="I19:I27">
    <cfRule type="cellIs" dxfId="6861" priority="6371" operator="equal">
      <formula>FALSE</formula>
    </cfRule>
  </conditionalFormatting>
  <conditionalFormatting sqref="I19:I27">
    <cfRule type="cellIs" dxfId="6860" priority="6370" operator="equal">
      <formula>FALSE</formula>
    </cfRule>
  </conditionalFormatting>
  <conditionalFormatting sqref="I19:I27">
    <cfRule type="cellIs" dxfId="6859" priority="6369" operator="equal">
      <formula>FALSE</formula>
    </cfRule>
  </conditionalFormatting>
  <conditionalFormatting sqref="I19:I27">
    <cfRule type="cellIs" dxfId="6858" priority="6368" operator="equal">
      <formula>FALSE</formula>
    </cfRule>
  </conditionalFormatting>
  <conditionalFormatting sqref="I19:I27">
    <cfRule type="cellIs" dxfId="6857" priority="6367" operator="equal">
      <formula>FALSE</formula>
    </cfRule>
  </conditionalFormatting>
  <conditionalFormatting sqref="I19:I27">
    <cfRule type="cellIs" dxfId="6856" priority="6366" operator="equal">
      <formula>FALSE</formula>
    </cfRule>
  </conditionalFormatting>
  <conditionalFormatting sqref="I19:I27">
    <cfRule type="cellIs" dxfId="6855" priority="6365" operator="equal">
      <formula>FALSE</formula>
    </cfRule>
  </conditionalFormatting>
  <conditionalFormatting sqref="I19:I27">
    <cfRule type="cellIs" dxfId="6854" priority="6364" operator="equal">
      <formula>FALSE</formula>
    </cfRule>
  </conditionalFormatting>
  <conditionalFormatting sqref="I19:I27">
    <cfRule type="cellIs" dxfId="6853" priority="6363" operator="equal">
      <formula>FALSE</formula>
    </cfRule>
  </conditionalFormatting>
  <conditionalFormatting sqref="I19:I27">
    <cfRule type="cellIs" dxfId="6852" priority="6362" operator="equal">
      <formula>FALSE</formula>
    </cfRule>
  </conditionalFormatting>
  <conditionalFormatting sqref="I19:I27">
    <cfRule type="cellIs" dxfId="6851" priority="6361" operator="equal">
      <formula>FALSE</formula>
    </cfRule>
  </conditionalFormatting>
  <conditionalFormatting sqref="I19:I27">
    <cfRule type="cellIs" dxfId="6850" priority="6360" operator="equal">
      <formula>FALSE</formula>
    </cfRule>
  </conditionalFormatting>
  <conditionalFormatting sqref="I19:I27">
    <cfRule type="cellIs" dxfId="6849" priority="6359" operator="equal">
      <formula>FALSE</formula>
    </cfRule>
  </conditionalFormatting>
  <conditionalFormatting sqref="I19:I27">
    <cfRule type="cellIs" dxfId="6848" priority="6358" operator="equal">
      <formula>FALSE</formula>
    </cfRule>
  </conditionalFormatting>
  <conditionalFormatting sqref="I19:I27">
    <cfRule type="cellIs" dxfId="6847" priority="6357" operator="equal">
      <formula>FALSE</formula>
    </cfRule>
  </conditionalFormatting>
  <conditionalFormatting sqref="I19:I27">
    <cfRule type="cellIs" dxfId="6846" priority="6356" operator="equal">
      <formula>FALSE</formula>
    </cfRule>
  </conditionalFormatting>
  <conditionalFormatting sqref="I19:I27">
    <cfRule type="cellIs" dxfId="6845" priority="6355" operator="equal">
      <formula>FALSE</formula>
    </cfRule>
  </conditionalFormatting>
  <conditionalFormatting sqref="I19:I27">
    <cfRule type="cellIs" dxfId="6844" priority="6354" operator="equal">
      <formula>FALSE</formula>
    </cfRule>
  </conditionalFormatting>
  <conditionalFormatting sqref="I19:I27">
    <cfRule type="cellIs" dxfId="6843" priority="6353" operator="equal">
      <formula>FALSE</formula>
    </cfRule>
  </conditionalFormatting>
  <conditionalFormatting sqref="I19:I27">
    <cfRule type="cellIs" dxfId="6842" priority="6352" operator="equal">
      <formula>FALSE</formula>
    </cfRule>
  </conditionalFormatting>
  <conditionalFormatting sqref="I19:I27">
    <cfRule type="cellIs" dxfId="6841" priority="6351" operator="equal">
      <formula>FALSE</formula>
    </cfRule>
  </conditionalFormatting>
  <conditionalFormatting sqref="I19:I27">
    <cfRule type="cellIs" dxfId="6840" priority="6350" operator="equal">
      <formula>FALSE</formula>
    </cfRule>
  </conditionalFormatting>
  <conditionalFormatting sqref="I19:I27">
    <cfRule type="cellIs" dxfId="6839" priority="6349" operator="equal">
      <formula>FALSE</formula>
    </cfRule>
  </conditionalFormatting>
  <conditionalFormatting sqref="I19:I27">
    <cfRule type="cellIs" dxfId="6838" priority="6348" operator="equal">
      <formula>FALSE</formula>
    </cfRule>
  </conditionalFormatting>
  <conditionalFormatting sqref="I19:I27">
    <cfRule type="cellIs" dxfId="6837" priority="6347" operator="equal">
      <formula>FALSE</formula>
    </cfRule>
  </conditionalFormatting>
  <conditionalFormatting sqref="I19:I27">
    <cfRule type="cellIs" dxfId="6836" priority="6346" operator="equal">
      <formula>FALSE</formula>
    </cfRule>
  </conditionalFormatting>
  <conditionalFormatting sqref="I19:I27">
    <cfRule type="cellIs" dxfId="6835" priority="6345" operator="equal">
      <formula>FALSE</formula>
    </cfRule>
  </conditionalFormatting>
  <conditionalFormatting sqref="I19:I27">
    <cfRule type="cellIs" dxfId="6834" priority="6344" operator="equal">
      <formula>FALSE</formula>
    </cfRule>
  </conditionalFormatting>
  <conditionalFormatting sqref="I19:I27">
    <cfRule type="cellIs" dxfId="6833" priority="6343" operator="equal">
      <formula>FALSE</formula>
    </cfRule>
  </conditionalFormatting>
  <conditionalFormatting sqref="I19:I27">
    <cfRule type="cellIs" dxfId="6832" priority="6342" operator="equal">
      <formula>FALSE</formula>
    </cfRule>
  </conditionalFormatting>
  <conditionalFormatting sqref="I19:I27">
    <cfRule type="cellIs" dxfId="6831" priority="6341" operator="equal">
      <formula>FALSE</formula>
    </cfRule>
  </conditionalFormatting>
  <conditionalFormatting sqref="I19:I27">
    <cfRule type="cellIs" dxfId="6830" priority="6340" operator="equal">
      <formula>FALSE</formula>
    </cfRule>
  </conditionalFormatting>
  <conditionalFormatting sqref="I19:I27">
    <cfRule type="cellIs" dxfId="6829" priority="6339" operator="equal">
      <formula>FALSE</formula>
    </cfRule>
  </conditionalFormatting>
  <conditionalFormatting sqref="I19:I27">
    <cfRule type="cellIs" dxfId="6828" priority="6338" operator="equal">
      <formula>FALSE</formula>
    </cfRule>
  </conditionalFormatting>
  <conditionalFormatting sqref="I19:I27">
    <cfRule type="cellIs" dxfId="6827" priority="6337" operator="equal">
      <formula>FALSE</formula>
    </cfRule>
  </conditionalFormatting>
  <conditionalFormatting sqref="I19:I27">
    <cfRule type="cellIs" dxfId="6826" priority="6336" operator="equal">
      <formula>FALSE</formula>
    </cfRule>
  </conditionalFormatting>
  <conditionalFormatting sqref="I19:I27">
    <cfRule type="cellIs" dxfId="6825" priority="6335" operator="equal">
      <formula>FALSE</formula>
    </cfRule>
  </conditionalFormatting>
  <conditionalFormatting sqref="I19:I27">
    <cfRule type="cellIs" dxfId="6824" priority="6334" operator="equal">
      <formula>FALSE</formula>
    </cfRule>
  </conditionalFormatting>
  <conditionalFormatting sqref="I19:I27">
    <cfRule type="cellIs" dxfId="6823" priority="6333" operator="equal">
      <formula>FALSE</formula>
    </cfRule>
  </conditionalFormatting>
  <conditionalFormatting sqref="I19:I27">
    <cfRule type="cellIs" dxfId="6822" priority="6332" operator="equal">
      <formula>FALSE</formula>
    </cfRule>
  </conditionalFormatting>
  <conditionalFormatting sqref="I19:I27">
    <cfRule type="cellIs" dxfId="6821" priority="6331" operator="equal">
      <formula>FALSE</formula>
    </cfRule>
  </conditionalFormatting>
  <conditionalFormatting sqref="I19:I27">
    <cfRule type="cellIs" dxfId="6820" priority="6330" operator="equal">
      <formula>FALSE</formula>
    </cfRule>
  </conditionalFormatting>
  <conditionalFormatting sqref="I19:I27">
    <cfRule type="cellIs" dxfId="6819" priority="6329" operator="equal">
      <formula>FALSE</formula>
    </cfRule>
  </conditionalFormatting>
  <conditionalFormatting sqref="I19:I27">
    <cfRule type="cellIs" dxfId="6818" priority="6328" operator="equal">
      <formula>FALSE</formula>
    </cfRule>
  </conditionalFormatting>
  <conditionalFormatting sqref="I19:I27">
    <cfRule type="cellIs" dxfId="6817" priority="6327" operator="equal">
      <formula>FALSE</formula>
    </cfRule>
  </conditionalFormatting>
  <conditionalFormatting sqref="I19:I27">
    <cfRule type="cellIs" dxfId="6816" priority="6326" operator="equal">
      <formula>FALSE</formula>
    </cfRule>
  </conditionalFormatting>
  <conditionalFormatting sqref="I19:I27">
    <cfRule type="cellIs" dxfId="6815" priority="6325" operator="equal">
      <formula>FALSE</formula>
    </cfRule>
  </conditionalFormatting>
  <conditionalFormatting sqref="I19:I27">
    <cfRule type="cellIs" dxfId="6814" priority="6324" operator="equal">
      <formula>FALSE</formula>
    </cfRule>
  </conditionalFormatting>
  <conditionalFormatting sqref="I19:I27">
    <cfRule type="cellIs" dxfId="6813" priority="6323" operator="equal">
      <formula>FALSE</formula>
    </cfRule>
  </conditionalFormatting>
  <conditionalFormatting sqref="I19:I27">
    <cfRule type="cellIs" dxfId="6812" priority="6322" operator="equal">
      <formula>FALSE</formula>
    </cfRule>
  </conditionalFormatting>
  <conditionalFormatting sqref="I19:I27">
    <cfRule type="cellIs" dxfId="6811" priority="6321" operator="equal">
      <formula>FALSE</formula>
    </cfRule>
  </conditionalFormatting>
  <conditionalFormatting sqref="I19:I27">
    <cfRule type="cellIs" dxfId="6810" priority="6320" operator="equal">
      <formula>FALSE</formula>
    </cfRule>
  </conditionalFormatting>
  <conditionalFormatting sqref="I19:I27">
    <cfRule type="cellIs" dxfId="6809" priority="6319" operator="equal">
      <formula>FALSE</formula>
    </cfRule>
  </conditionalFormatting>
  <conditionalFormatting sqref="I19:I27">
    <cfRule type="cellIs" dxfId="6808" priority="6318" operator="equal">
      <formula>FALSE</formula>
    </cfRule>
  </conditionalFormatting>
  <conditionalFormatting sqref="I19:I27">
    <cfRule type="cellIs" dxfId="6807" priority="6317" operator="equal">
      <formula>FALSE</formula>
    </cfRule>
  </conditionalFormatting>
  <conditionalFormatting sqref="I19:I27">
    <cfRule type="cellIs" dxfId="6806" priority="6316" operator="equal">
      <formula>FALSE</formula>
    </cfRule>
  </conditionalFormatting>
  <conditionalFormatting sqref="I19:I27">
    <cfRule type="cellIs" dxfId="6805" priority="6315" operator="equal">
      <formula>FALSE</formula>
    </cfRule>
  </conditionalFormatting>
  <conditionalFormatting sqref="I19:I27">
    <cfRule type="cellIs" dxfId="6804" priority="6314" operator="equal">
      <formula>FALSE</formula>
    </cfRule>
  </conditionalFormatting>
  <conditionalFormatting sqref="I19:I27">
    <cfRule type="cellIs" dxfId="6803" priority="6313" operator="equal">
      <formula>FALSE</formula>
    </cfRule>
  </conditionalFormatting>
  <conditionalFormatting sqref="I19:I27">
    <cfRule type="cellIs" dxfId="6802" priority="6312" operator="equal">
      <formula>FALSE</formula>
    </cfRule>
  </conditionalFormatting>
  <conditionalFormatting sqref="I19:I27">
    <cfRule type="cellIs" dxfId="6801" priority="6311" operator="equal">
      <formula>FALSE</formula>
    </cfRule>
  </conditionalFormatting>
  <conditionalFormatting sqref="I19:I27">
    <cfRule type="cellIs" dxfId="6800" priority="6310" operator="equal">
      <formula>FALSE</formula>
    </cfRule>
  </conditionalFormatting>
  <conditionalFormatting sqref="I19:I27">
    <cfRule type="cellIs" dxfId="6799" priority="6309" operator="equal">
      <formula>FALSE</formula>
    </cfRule>
  </conditionalFormatting>
  <conditionalFormatting sqref="I19:I27">
    <cfRule type="cellIs" dxfId="6798" priority="6308" operator="equal">
      <formula>FALSE</formula>
    </cfRule>
  </conditionalFormatting>
  <conditionalFormatting sqref="I19:I27">
    <cfRule type="cellIs" dxfId="6797" priority="6307" operator="equal">
      <formula>FALSE</formula>
    </cfRule>
  </conditionalFormatting>
  <conditionalFormatting sqref="I19:I27">
    <cfRule type="cellIs" dxfId="6796" priority="6306" operator="equal">
      <formula>FALSE</formula>
    </cfRule>
  </conditionalFormatting>
  <conditionalFormatting sqref="I19:I27">
    <cfRule type="cellIs" dxfId="6795" priority="6305" operator="equal">
      <formula>FALSE</formula>
    </cfRule>
  </conditionalFormatting>
  <conditionalFormatting sqref="I19:I27">
    <cfRule type="cellIs" dxfId="6794" priority="6304" operator="equal">
      <formula>FALSE</formula>
    </cfRule>
  </conditionalFormatting>
  <conditionalFormatting sqref="I19:I27">
    <cfRule type="cellIs" dxfId="6793" priority="6303" operator="equal">
      <formula>FALSE</formula>
    </cfRule>
  </conditionalFormatting>
  <conditionalFormatting sqref="I19:I27">
    <cfRule type="cellIs" dxfId="6792" priority="6302" operator="equal">
      <formula>FALSE</formula>
    </cfRule>
  </conditionalFormatting>
  <conditionalFormatting sqref="I19:I27">
    <cfRule type="cellIs" dxfId="6791" priority="6301" operator="equal">
      <formula>FALSE</formula>
    </cfRule>
  </conditionalFormatting>
  <conditionalFormatting sqref="I19:I27">
    <cfRule type="cellIs" dxfId="6790" priority="6300" operator="equal">
      <formula>FALSE</formula>
    </cfRule>
  </conditionalFormatting>
  <conditionalFormatting sqref="I19:I27">
    <cfRule type="cellIs" dxfId="6789" priority="6299" operator="equal">
      <formula>FALSE</formula>
    </cfRule>
  </conditionalFormatting>
  <conditionalFormatting sqref="I19:I27">
    <cfRule type="cellIs" dxfId="6788" priority="6298" operator="equal">
      <formula>FALSE</formula>
    </cfRule>
  </conditionalFormatting>
  <conditionalFormatting sqref="I19:I27">
    <cfRule type="cellIs" dxfId="6787" priority="6297" operator="equal">
      <formula>FALSE</formula>
    </cfRule>
  </conditionalFormatting>
  <conditionalFormatting sqref="I19:I27">
    <cfRule type="cellIs" dxfId="6786" priority="6296" operator="equal">
      <formula>FALSE</formula>
    </cfRule>
  </conditionalFormatting>
  <conditionalFormatting sqref="I19:I27">
    <cfRule type="cellIs" dxfId="6785" priority="6295" operator="equal">
      <formula>FALSE</formula>
    </cfRule>
  </conditionalFormatting>
  <conditionalFormatting sqref="I19:I27">
    <cfRule type="cellIs" dxfId="6784" priority="6294" operator="equal">
      <formula>FALSE</formula>
    </cfRule>
  </conditionalFormatting>
  <conditionalFormatting sqref="I19:I27">
    <cfRule type="cellIs" dxfId="6783" priority="6293" operator="equal">
      <formula>FALSE</formula>
    </cfRule>
  </conditionalFormatting>
  <conditionalFormatting sqref="I19:I27">
    <cfRule type="cellIs" dxfId="6782" priority="6292" operator="equal">
      <formula>FALSE</formula>
    </cfRule>
  </conditionalFormatting>
  <conditionalFormatting sqref="I19:I27">
    <cfRule type="cellIs" dxfId="6781" priority="6291" operator="equal">
      <formula>FALSE</formula>
    </cfRule>
  </conditionalFormatting>
  <conditionalFormatting sqref="I19:I27">
    <cfRule type="cellIs" dxfId="6780" priority="6290" operator="equal">
      <formula>FALSE</formula>
    </cfRule>
  </conditionalFormatting>
  <conditionalFormatting sqref="I19:I27">
    <cfRule type="cellIs" dxfId="6779" priority="6289" operator="equal">
      <formula>FALSE</formula>
    </cfRule>
  </conditionalFormatting>
  <conditionalFormatting sqref="I19:I27">
    <cfRule type="cellIs" dxfId="6778" priority="6288" operator="equal">
      <formula>FALSE</formula>
    </cfRule>
  </conditionalFormatting>
  <conditionalFormatting sqref="I19:I27">
    <cfRule type="cellIs" dxfId="6777" priority="6287" operator="equal">
      <formula>FALSE</formula>
    </cfRule>
  </conditionalFormatting>
  <conditionalFormatting sqref="I19:I27">
    <cfRule type="cellIs" dxfId="6776" priority="6286" operator="equal">
      <formula>FALSE</formula>
    </cfRule>
  </conditionalFormatting>
  <conditionalFormatting sqref="I19:I27">
    <cfRule type="cellIs" dxfId="6775" priority="6285" operator="equal">
      <formula>FALSE</formula>
    </cfRule>
  </conditionalFormatting>
  <conditionalFormatting sqref="I19:I27">
    <cfRule type="cellIs" dxfId="6774" priority="6284" operator="equal">
      <formula>FALSE</formula>
    </cfRule>
  </conditionalFormatting>
  <conditionalFormatting sqref="I19:I27">
    <cfRule type="cellIs" dxfId="6773" priority="6283" operator="equal">
      <formula>FALSE</formula>
    </cfRule>
  </conditionalFormatting>
  <conditionalFormatting sqref="I19:I27">
    <cfRule type="cellIs" dxfId="6772" priority="6282" operator="equal">
      <formula>FALSE</formula>
    </cfRule>
  </conditionalFormatting>
  <conditionalFormatting sqref="I19:I27">
    <cfRule type="cellIs" dxfId="6771" priority="6281" operator="equal">
      <formula>FALSE</formula>
    </cfRule>
  </conditionalFormatting>
  <conditionalFormatting sqref="I19:I27">
    <cfRule type="cellIs" dxfId="6770" priority="6280" operator="equal">
      <formula>FALSE</formula>
    </cfRule>
  </conditionalFormatting>
  <conditionalFormatting sqref="I19:I27">
    <cfRule type="cellIs" dxfId="6769" priority="6279" operator="equal">
      <formula>FALSE</formula>
    </cfRule>
  </conditionalFormatting>
  <conditionalFormatting sqref="I19:I27">
    <cfRule type="cellIs" dxfId="6768" priority="6278" operator="equal">
      <formula>FALSE</formula>
    </cfRule>
  </conditionalFormatting>
  <conditionalFormatting sqref="I19:I27">
    <cfRule type="cellIs" dxfId="6767" priority="6277" operator="equal">
      <formula>FALSE</formula>
    </cfRule>
  </conditionalFormatting>
  <conditionalFormatting sqref="I19:I27">
    <cfRule type="cellIs" dxfId="6766" priority="6276" operator="equal">
      <formula>FALSE</formula>
    </cfRule>
  </conditionalFormatting>
  <conditionalFormatting sqref="I19:I27">
    <cfRule type="cellIs" dxfId="6765" priority="6275" operator="equal">
      <formula>FALSE</formula>
    </cfRule>
  </conditionalFormatting>
  <conditionalFormatting sqref="I19:I27">
    <cfRule type="cellIs" dxfId="6764" priority="6274" operator="equal">
      <formula>FALSE</formula>
    </cfRule>
  </conditionalFormatting>
  <conditionalFormatting sqref="I19:I27">
    <cfRule type="cellIs" dxfId="6763" priority="6273" operator="equal">
      <formula>FALSE</formula>
    </cfRule>
  </conditionalFormatting>
  <conditionalFormatting sqref="I19:I27">
    <cfRule type="cellIs" dxfId="6762" priority="6272" operator="equal">
      <formula>FALSE</formula>
    </cfRule>
  </conditionalFormatting>
  <conditionalFormatting sqref="I19:I27">
    <cfRule type="cellIs" dxfId="6761" priority="6271" operator="equal">
      <formula>FALSE</formula>
    </cfRule>
  </conditionalFormatting>
  <conditionalFormatting sqref="I19:I27">
    <cfRule type="cellIs" dxfId="6760" priority="6270" operator="equal">
      <formula>FALSE</formula>
    </cfRule>
  </conditionalFormatting>
  <conditionalFormatting sqref="I19:I27">
    <cfRule type="cellIs" dxfId="6759" priority="6269" operator="equal">
      <formula>FALSE</formula>
    </cfRule>
  </conditionalFormatting>
  <conditionalFormatting sqref="I19:I27">
    <cfRule type="cellIs" dxfId="6758" priority="6268" operator="equal">
      <formula>FALSE</formula>
    </cfRule>
  </conditionalFormatting>
  <conditionalFormatting sqref="I19:I27">
    <cfRule type="cellIs" dxfId="6757" priority="6267" operator="equal">
      <formula>FALSE</formula>
    </cfRule>
  </conditionalFormatting>
  <conditionalFormatting sqref="I19:I27">
    <cfRule type="cellIs" dxfId="6756" priority="6266" operator="equal">
      <formula>FALSE</formula>
    </cfRule>
  </conditionalFormatting>
  <conditionalFormatting sqref="I19:I27">
    <cfRule type="cellIs" dxfId="6755" priority="6265" operator="equal">
      <formula>FALSE</formula>
    </cfRule>
  </conditionalFormatting>
  <conditionalFormatting sqref="I19:I27">
    <cfRule type="cellIs" dxfId="6754" priority="6264" operator="equal">
      <formula>FALSE</formula>
    </cfRule>
  </conditionalFormatting>
  <conditionalFormatting sqref="I19:I27">
    <cfRule type="cellIs" dxfId="6753" priority="6263" operator="equal">
      <formula>FALSE</formula>
    </cfRule>
  </conditionalFormatting>
  <conditionalFormatting sqref="I19:I27">
    <cfRule type="cellIs" dxfId="6752" priority="6262" operator="equal">
      <formula>FALSE</formula>
    </cfRule>
  </conditionalFormatting>
  <conditionalFormatting sqref="I19:I27">
    <cfRule type="cellIs" dxfId="6751" priority="6261" operator="equal">
      <formula>FALSE</formula>
    </cfRule>
  </conditionalFormatting>
  <conditionalFormatting sqref="I19:I27">
    <cfRule type="cellIs" dxfId="6750" priority="6260" operator="equal">
      <formula>FALSE</formula>
    </cfRule>
  </conditionalFormatting>
  <conditionalFormatting sqref="I19:I27">
    <cfRule type="cellIs" dxfId="6749" priority="6259" operator="equal">
      <formula>FALSE</formula>
    </cfRule>
  </conditionalFormatting>
  <conditionalFormatting sqref="I19:I27">
    <cfRule type="cellIs" dxfId="6748" priority="6258" operator="equal">
      <formula>FALSE</formula>
    </cfRule>
  </conditionalFormatting>
  <conditionalFormatting sqref="I19:I27">
    <cfRule type="cellIs" dxfId="6747" priority="6257" operator="equal">
      <formula>FALSE</formula>
    </cfRule>
  </conditionalFormatting>
  <conditionalFormatting sqref="I19:I27">
    <cfRule type="cellIs" dxfId="6746" priority="6256" operator="equal">
      <formula>FALSE</formula>
    </cfRule>
  </conditionalFormatting>
  <conditionalFormatting sqref="I19:I27">
    <cfRule type="cellIs" dxfId="6745" priority="6255" operator="equal">
      <formula>FALSE</formula>
    </cfRule>
  </conditionalFormatting>
  <conditionalFormatting sqref="I19:I27">
    <cfRule type="cellIs" dxfId="6744" priority="6254" operator="equal">
      <formula>FALSE</formula>
    </cfRule>
  </conditionalFormatting>
  <conditionalFormatting sqref="I19:I27">
    <cfRule type="cellIs" dxfId="6743" priority="6253" operator="equal">
      <formula>FALSE</formula>
    </cfRule>
  </conditionalFormatting>
  <conditionalFormatting sqref="I19:I27">
    <cfRule type="cellIs" dxfId="6742" priority="6252" operator="equal">
      <formula>FALSE</formula>
    </cfRule>
  </conditionalFormatting>
  <conditionalFormatting sqref="I19:I27">
    <cfRule type="cellIs" dxfId="6741" priority="6251" operator="equal">
      <formula>FALSE</formula>
    </cfRule>
  </conditionalFormatting>
  <conditionalFormatting sqref="I19:I27">
    <cfRule type="cellIs" dxfId="6740" priority="6250" operator="equal">
      <formula>FALSE</formula>
    </cfRule>
  </conditionalFormatting>
  <conditionalFormatting sqref="I19:I27">
    <cfRule type="cellIs" dxfId="6739" priority="6249" operator="equal">
      <formula>FALSE</formula>
    </cfRule>
  </conditionalFormatting>
  <conditionalFormatting sqref="I19:I27">
    <cfRule type="cellIs" dxfId="6738" priority="6248" operator="equal">
      <formula>FALSE</formula>
    </cfRule>
  </conditionalFormatting>
  <conditionalFormatting sqref="I19:I27">
    <cfRule type="cellIs" dxfId="6737" priority="6247" operator="equal">
      <formula>FALSE</formula>
    </cfRule>
  </conditionalFormatting>
  <conditionalFormatting sqref="I19:I27">
    <cfRule type="cellIs" dxfId="6736" priority="6246" operator="equal">
      <formula>FALSE</formula>
    </cfRule>
  </conditionalFormatting>
  <conditionalFormatting sqref="I19:I27">
    <cfRule type="cellIs" dxfId="6735" priority="6245" operator="equal">
      <formula>FALSE</formula>
    </cfRule>
  </conditionalFormatting>
  <conditionalFormatting sqref="I19:I27">
    <cfRule type="cellIs" dxfId="6734" priority="6244" operator="equal">
      <formula>FALSE</formula>
    </cfRule>
  </conditionalFormatting>
  <conditionalFormatting sqref="I19:I27">
    <cfRule type="cellIs" dxfId="6733" priority="6243" operator="equal">
      <formula>FALSE</formula>
    </cfRule>
  </conditionalFormatting>
  <conditionalFormatting sqref="I19:I27">
    <cfRule type="cellIs" dxfId="6732" priority="6242" operator="equal">
      <formula>FALSE</formula>
    </cfRule>
  </conditionalFormatting>
  <conditionalFormatting sqref="I19:I27">
    <cfRule type="cellIs" dxfId="6731" priority="6241" operator="equal">
      <formula>FALSE</formula>
    </cfRule>
  </conditionalFormatting>
  <conditionalFormatting sqref="I19:I27">
    <cfRule type="cellIs" dxfId="6730" priority="6240" operator="equal">
      <formula>FALSE</formula>
    </cfRule>
  </conditionalFormatting>
  <conditionalFormatting sqref="I19:I27">
    <cfRule type="cellIs" dxfId="6729" priority="6239" operator="equal">
      <formula>FALSE</formula>
    </cfRule>
  </conditionalFormatting>
  <conditionalFormatting sqref="I19:I27">
    <cfRule type="cellIs" dxfId="6728" priority="6238" operator="equal">
      <formula>FALSE</formula>
    </cfRule>
  </conditionalFormatting>
  <conditionalFormatting sqref="I19:I27">
    <cfRule type="cellIs" dxfId="6727" priority="6237" operator="equal">
      <formula>FALSE</formula>
    </cfRule>
  </conditionalFormatting>
  <conditionalFormatting sqref="I19:I27">
    <cfRule type="cellIs" dxfId="6726" priority="6236" operator="equal">
      <formula>FALSE</formula>
    </cfRule>
  </conditionalFormatting>
  <conditionalFormatting sqref="I19:I27">
    <cfRule type="cellIs" dxfId="6725" priority="6235" operator="equal">
      <formula>FALSE</formula>
    </cfRule>
  </conditionalFormatting>
  <conditionalFormatting sqref="I19:I27">
    <cfRule type="cellIs" dxfId="6724" priority="6234" operator="equal">
      <formula>FALSE</formula>
    </cfRule>
  </conditionalFormatting>
  <conditionalFormatting sqref="I19:I27">
    <cfRule type="cellIs" dxfId="6723" priority="6233" operator="equal">
      <formula>FALSE</formula>
    </cfRule>
  </conditionalFormatting>
  <conditionalFormatting sqref="I19:I27">
    <cfRule type="cellIs" dxfId="6722" priority="6232" operator="equal">
      <formula>FALSE</formula>
    </cfRule>
  </conditionalFormatting>
  <conditionalFormatting sqref="I19:I27">
    <cfRule type="cellIs" dxfId="6721" priority="6231" operator="equal">
      <formula>FALSE</formula>
    </cfRule>
  </conditionalFormatting>
  <conditionalFormatting sqref="I19:I27">
    <cfRule type="cellIs" dxfId="6720" priority="6230" operator="equal">
      <formula>FALSE</formula>
    </cfRule>
  </conditionalFormatting>
  <conditionalFormatting sqref="I19:I27">
    <cfRule type="cellIs" dxfId="6719" priority="6229" operator="equal">
      <formula>FALSE</formula>
    </cfRule>
  </conditionalFormatting>
  <conditionalFormatting sqref="I19:I27">
    <cfRule type="cellIs" dxfId="6718" priority="6228" operator="equal">
      <formula>FALSE</formula>
    </cfRule>
  </conditionalFormatting>
  <conditionalFormatting sqref="I19:I27">
    <cfRule type="cellIs" dxfId="6717" priority="6227" operator="equal">
      <formula>FALSE</formula>
    </cfRule>
  </conditionalFormatting>
  <conditionalFormatting sqref="I19:I27">
    <cfRule type="cellIs" dxfId="6716" priority="6226" operator="equal">
      <formula>FALSE</formula>
    </cfRule>
  </conditionalFormatting>
  <conditionalFormatting sqref="I19:I27">
    <cfRule type="cellIs" dxfId="6715" priority="6225" operator="equal">
      <formula>FALSE</formula>
    </cfRule>
  </conditionalFormatting>
  <conditionalFormatting sqref="I19:I27">
    <cfRule type="cellIs" dxfId="6714" priority="6224" operator="equal">
      <formula>FALSE</formula>
    </cfRule>
  </conditionalFormatting>
  <conditionalFormatting sqref="I19:I27">
    <cfRule type="cellIs" dxfId="6713" priority="6223" operator="equal">
      <formula>FALSE</formula>
    </cfRule>
  </conditionalFormatting>
  <conditionalFormatting sqref="I19:I27">
    <cfRule type="cellIs" dxfId="6712" priority="6222" operator="equal">
      <formula>FALSE</formula>
    </cfRule>
  </conditionalFormatting>
  <conditionalFormatting sqref="I19:I27">
    <cfRule type="cellIs" dxfId="6711" priority="6221" operator="equal">
      <formula>FALSE</formula>
    </cfRule>
  </conditionalFormatting>
  <conditionalFormatting sqref="I19:I27">
    <cfRule type="cellIs" dxfId="6710" priority="6220" operator="equal">
      <formula>FALSE</formula>
    </cfRule>
  </conditionalFormatting>
  <conditionalFormatting sqref="I19:I27">
    <cfRule type="cellIs" dxfId="6709" priority="6219" operator="equal">
      <formula>FALSE</formula>
    </cfRule>
  </conditionalFormatting>
  <conditionalFormatting sqref="I19:I27">
    <cfRule type="cellIs" dxfId="6708" priority="6218" operator="equal">
      <formula>FALSE</formula>
    </cfRule>
  </conditionalFormatting>
  <conditionalFormatting sqref="I19:I27">
    <cfRule type="cellIs" dxfId="6707" priority="6217" operator="equal">
      <formula>FALSE</formula>
    </cfRule>
  </conditionalFormatting>
  <conditionalFormatting sqref="I19:I27">
    <cfRule type="cellIs" dxfId="6706" priority="6216" operator="equal">
      <formula>FALSE</formula>
    </cfRule>
  </conditionalFormatting>
  <conditionalFormatting sqref="I19:I27">
    <cfRule type="cellIs" dxfId="6705" priority="6215" operator="equal">
      <formula>FALSE</formula>
    </cfRule>
  </conditionalFormatting>
  <conditionalFormatting sqref="I19:I27">
    <cfRule type="cellIs" dxfId="6704" priority="6214" operator="equal">
      <formula>FALSE</formula>
    </cfRule>
  </conditionalFormatting>
  <conditionalFormatting sqref="I19:I27">
    <cfRule type="cellIs" dxfId="6703" priority="6213" operator="equal">
      <formula>FALSE</formula>
    </cfRule>
  </conditionalFormatting>
  <conditionalFormatting sqref="I19:I27">
    <cfRule type="cellIs" dxfId="6702" priority="6212" operator="equal">
      <formula>FALSE</formula>
    </cfRule>
  </conditionalFormatting>
  <conditionalFormatting sqref="I19:I27">
    <cfRule type="cellIs" dxfId="6701" priority="6211" operator="equal">
      <formula>FALSE</formula>
    </cfRule>
  </conditionalFormatting>
  <conditionalFormatting sqref="I19:I27">
    <cfRule type="cellIs" dxfId="6700" priority="6210" operator="equal">
      <formula>FALSE</formula>
    </cfRule>
  </conditionalFormatting>
  <conditionalFormatting sqref="I19:I27">
    <cfRule type="cellIs" dxfId="6699" priority="6209" operator="equal">
      <formula>FALSE</formula>
    </cfRule>
  </conditionalFormatting>
  <conditionalFormatting sqref="I19:I27">
    <cfRule type="cellIs" dxfId="6698" priority="6208" operator="equal">
      <formula>FALSE</formula>
    </cfRule>
  </conditionalFormatting>
  <conditionalFormatting sqref="I19:I27">
    <cfRule type="cellIs" dxfId="6697" priority="6207" operator="equal">
      <formula>FALSE</formula>
    </cfRule>
  </conditionalFormatting>
  <conditionalFormatting sqref="I19:I27">
    <cfRule type="cellIs" dxfId="6696" priority="6206" operator="equal">
      <formula>FALSE</formula>
    </cfRule>
  </conditionalFormatting>
  <conditionalFormatting sqref="I19:I27">
    <cfRule type="cellIs" dxfId="6695" priority="6205" operator="equal">
      <formula>FALSE</formula>
    </cfRule>
  </conditionalFormatting>
  <conditionalFormatting sqref="I19:I27">
    <cfRule type="cellIs" dxfId="6694" priority="6204" operator="equal">
      <formula>FALSE</formula>
    </cfRule>
  </conditionalFormatting>
  <conditionalFormatting sqref="I19:I27">
    <cfRule type="cellIs" dxfId="6693" priority="6203" operator="equal">
      <formula>FALSE</formula>
    </cfRule>
  </conditionalFormatting>
  <conditionalFormatting sqref="I19:I27">
    <cfRule type="cellIs" dxfId="6692" priority="6202" operator="equal">
      <formula>FALSE</formula>
    </cfRule>
  </conditionalFormatting>
  <conditionalFormatting sqref="I19:I27">
    <cfRule type="cellIs" dxfId="6691" priority="6201" operator="equal">
      <formula>FALSE</formula>
    </cfRule>
  </conditionalFormatting>
  <conditionalFormatting sqref="I19:I27">
    <cfRule type="cellIs" dxfId="6690" priority="6200" operator="equal">
      <formula>FALSE</formula>
    </cfRule>
  </conditionalFormatting>
  <conditionalFormatting sqref="I19:I27">
    <cfRule type="cellIs" dxfId="6689" priority="6199" operator="equal">
      <formula>FALSE</formula>
    </cfRule>
  </conditionalFormatting>
  <conditionalFormatting sqref="I19:I27">
    <cfRule type="cellIs" dxfId="6688" priority="6198" operator="equal">
      <formula>FALSE</formula>
    </cfRule>
  </conditionalFormatting>
  <conditionalFormatting sqref="I19:I27">
    <cfRule type="cellIs" dxfId="6687" priority="6197" operator="equal">
      <formula>FALSE</formula>
    </cfRule>
  </conditionalFormatting>
  <conditionalFormatting sqref="I19:I27">
    <cfRule type="cellIs" dxfId="6686" priority="6196" operator="equal">
      <formula>FALSE</formula>
    </cfRule>
  </conditionalFormatting>
  <conditionalFormatting sqref="I19:I27">
    <cfRule type="cellIs" dxfId="6685" priority="6195" operator="equal">
      <formula>FALSE</formula>
    </cfRule>
  </conditionalFormatting>
  <conditionalFormatting sqref="I19:I27">
    <cfRule type="cellIs" dxfId="6684" priority="6194" operator="equal">
      <formula>FALSE</formula>
    </cfRule>
  </conditionalFormatting>
  <conditionalFormatting sqref="I19:I27">
    <cfRule type="cellIs" dxfId="6683" priority="6193" operator="equal">
      <formula>FALSE</formula>
    </cfRule>
  </conditionalFormatting>
  <conditionalFormatting sqref="I19:I27">
    <cfRule type="cellIs" dxfId="6682" priority="6192" operator="equal">
      <formula>FALSE</formula>
    </cfRule>
  </conditionalFormatting>
  <conditionalFormatting sqref="I19:I27">
    <cfRule type="cellIs" dxfId="6681" priority="6191" operator="equal">
      <formula>FALSE</formula>
    </cfRule>
  </conditionalFormatting>
  <conditionalFormatting sqref="I19:I27">
    <cfRule type="cellIs" dxfId="6680" priority="6190" operator="equal">
      <formula>FALSE</formula>
    </cfRule>
  </conditionalFormatting>
  <conditionalFormatting sqref="I19:I27">
    <cfRule type="cellIs" dxfId="6679" priority="6189" operator="equal">
      <formula>FALSE</formula>
    </cfRule>
  </conditionalFormatting>
  <conditionalFormatting sqref="I19:I27">
    <cfRule type="cellIs" dxfId="6678" priority="6188" operator="equal">
      <formula>FALSE</formula>
    </cfRule>
  </conditionalFormatting>
  <conditionalFormatting sqref="I19:I27">
    <cfRule type="cellIs" dxfId="6677" priority="6187" operator="equal">
      <formula>FALSE</formula>
    </cfRule>
  </conditionalFormatting>
  <conditionalFormatting sqref="I19:I27">
    <cfRule type="cellIs" dxfId="6676" priority="6186" operator="equal">
      <formula>FALSE</formula>
    </cfRule>
  </conditionalFormatting>
  <conditionalFormatting sqref="I19:I27">
    <cfRule type="cellIs" dxfId="6675" priority="6185" operator="equal">
      <formula>FALSE</formula>
    </cfRule>
  </conditionalFormatting>
  <conditionalFormatting sqref="I19:I27">
    <cfRule type="cellIs" dxfId="6674" priority="6184" operator="equal">
      <formula>FALSE</formula>
    </cfRule>
  </conditionalFormatting>
  <conditionalFormatting sqref="I19:I27">
    <cfRule type="cellIs" dxfId="6673" priority="6183" operator="equal">
      <formula>FALSE</formula>
    </cfRule>
  </conditionalFormatting>
  <conditionalFormatting sqref="I19:I27">
    <cfRule type="cellIs" dxfId="6672" priority="6182" operator="equal">
      <formula>FALSE</formula>
    </cfRule>
  </conditionalFormatting>
  <conditionalFormatting sqref="I19:I27">
    <cfRule type="cellIs" dxfId="6671" priority="6181" operator="equal">
      <formula>FALSE</formula>
    </cfRule>
  </conditionalFormatting>
  <conditionalFormatting sqref="I19:I27">
    <cfRule type="cellIs" dxfId="6670" priority="6180" operator="equal">
      <formula>FALSE</formula>
    </cfRule>
  </conditionalFormatting>
  <conditionalFormatting sqref="I19:I27">
    <cfRule type="cellIs" dxfId="6669" priority="6179" operator="equal">
      <formula>FALSE</formula>
    </cfRule>
  </conditionalFormatting>
  <conditionalFormatting sqref="I19:I27">
    <cfRule type="cellIs" dxfId="6668" priority="6178" operator="equal">
      <formula>FALSE</formula>
    </cfRule>
  </conditionalFormatting>
  <conditionalFormatting sqref="I19:I27">
    <cfRule type="cellIs" dxfId="6667" priority="6177" operator="equal">
      <formula>FALSE</formula>
    </cfRule>
  </conditionalFormatting>
  <conditionalFormatting sqref="I19:I27">
    <cfRule type="cellIs" dxfId="6666" priority="6176" operator="equal">
      <formula>FALSE</formula>
    </cfRule>
  </conditionalFormatting>
  <conditionalFormatting sqref="I19:I27">
    <cfRule type="cellIs" dxfId="6665" priority="6175" operator="equal">
      <formula>FALSE</formula>
    </cfRule>
  </conditionalFormatting>
  <conditionalFormatting sqref="I19:I27">
    <cfRule type="cellIs" dxfId="6664" priority="6174" operator="equal">
      <formula>FALSE</formula>
    </cfRule>
  </conditionalFormatting>
  <conditionalFormatting sqref="I19:I27">
    <cfRule type="cellIs" dxfId="6663" priority="6173" operator="equal">
      <formula>FALSE</formula>
    </cfRule>
  </conditionalFormatting>
  <conditionalFormatting sqref="I19:I27">
    <cfRule type="cellIs" dxfId="6662" priority="6172" operator="equal">
      <formula>FALSE</formula>
    </cfRule>
  </conditionalFormatting>
  <conditionalFormatting sqref="I19:I27">
    <cfRule type="cellIs" dxfId="6661" priority="6171" operator="equal">
      <formula>FALSE</formula>
    </cfRule>
  </conditionalFormatting>
  <conditionalFormatting sqref="I19:I27">
    <cfRule type="cellIs" dxfId="6660" priority="6170" operator="equal">
      <formula>FALSE</formula>
    </cfRule>
  </conditionalFormatting>
  <conditionalFormatting sqref="I19:I27">
    <cfRule type="cellIs" dxfId="6659" priority="6169" operator="equal">
      <formula>FALSE</formula>
    </cfRule>
  </conditionalFormatting>
  <conditionalFormatting sqref="I19:I27">
    <cfRule type="cellIs" dxfId="6658" priority="6168" operator="equal">
      <formula>FALSE</formula>
    </cfRule>
  </conditionalFormatting>
  <conditionalFormatting sqref="I19:I27">
    <cfRule type="cellIs" dxfId="6657" priority="6167" operator="equal">
      <formula>FALSE</formula>
    </cfRule>
  </conditionalFormatting>
  <conditionalFormatting sqref="I19:I27">
    <cfRule type="cellIs" dxfId="6656" priority="6166" operator="equal">
      <formula>FALSE</formula>
    </cfRule>
  </conditionalFormatting>
  <conditionalFormatting sqref="I19:I27">
    <cfRule type="cellIs" dxfId="6655" priority="6165" operator="equal">
      <formula>FALSE</formula>
    </cfRule>
  </conditionalFormatting>
  <conditionalFormatting sqref="I19:I27">
    <cfRule type="cellIs" dxfId="6654" priority="6164" operator="equal">
      <formula>FALSE</formula>
    </cfRule>
  </conditionalFormatting>
  <conditionalFormatting sqref="I19:I27">
    <cfRule type="cellIs" dxfId="6653" priority="6163" operator="equal">
      <formula>FALSE</formula>
    </cfRule>
  </conditionalFormatting>
  <conditionalFormatting sqref="I19:I27">
    <cfRule type="cellIs" dxfId="6652" priority="6162" operator="equal">
      <formula>FALSE</formula>
    </cfRule>
  </conditionalFormatting>
  <conditionalFormatting sqref="I19:I27">
    <cfRule type="cellIs" dxfId="6651" priority="6161" operator="equal">
      <formula>FALSE</formula>
    </cfRule>
  </conditionalFormatting>
  <conditionalFormatting sqref="I19:I27">
    <cfRule type="cellIs" dxfId="6650" priority="6160" operator="equal">
      <formula>FALSE</formula>
    </cfRule>
  </conditionalFormatting>
  <conditionalFormatting sqref="I19:I27">
    <cfRule type="cellIs" dxfId="6649" priority="6159" operator="equal">
      <formula>FALSE</formula>
    </cfRule>
  </conditionalFormatting>
  <conditionalFormatting sqref="I19:I27">
    <cfRule type="cellIs" dxfId="6648" priority="6158" operator="equal">
      <formula>FALSE</formula>
    </cfRule>
  </conditionalFormatting>
  <conditionalFormatting sqref="I19:I27">
    <cfRule type="cellIs" dxfId="6647" priority="6157" operator="equal">
      <formula>FALSE</formula>
    </cfRule>
  </conditionalFormatting>
  <conditionalFormatting sqref="I19:I27">
    <cfRule type="cellIs" dxfId="6646" priority="6156" operator="equal">
      <formula>FALSE</formula>
    </cfRule>
  </conditionalFormatting>
  <conditionalFormatting sqref="I19:I27">
    <cfRule type="cellIs" dxfId="6645" priority="6155" operator="equal">
      <formula>FALSE</formula>
    </cfRule>
  </conditionalFormatting>
  <conditionalFormatting sqref="I19:I27">
    <cfRule type="cellIs" dxfId="6644" priority="6154" operator="equal">
      <formula>FALSE</formula>
    </cfRule>
  </conditionalFormatting>
  <conditionalFormatting sqref="I19:I27">
    <cfRule type="cellIs" dxfId="6643" priority="6153" operator="equal">
      <formula>FALSE</formula>
    </cfRule>
  </conditionalFormatting>
  <conditionalFormatting sqref="I19:I27">
    <cfRule type="cellIs" dxfId="6642" priority="6152" operator="equal">
      <formula>FALSE</formula>
    </cfRule>
  </conditionalFormatting>
  <conditionalFormatting sqref="I19:I27">
    <cfRule type="cellIs" dxfId="6641" priority="6151" operator="equal">
      <formula>FALSE</formula>
    </cfRule>
  </conditionalFormatting>
  <conditionalFormatting sqref="I19:I27">
    <cfRule type="cellIs" dxfId="6640" priority="6150" operator="equal">
      <formula>FALSE</formula>
    </cfRule>
  </conditionalFormatting>
  <conditionalFormatting sqref="I19:I27">
    <cfRule type="cellIs" dxfId="6639" priority="6149" operator="equal">
      <formula>FALSE</formula>
    </cfRule>
  </conditionalFormatting>
  <conditionalFormatting sqref="I19:I27">
    <cfRule type="cellIs" dxfId="6638" priority="6148" operator="equal">
      <formula>FALSE</formula>
    </cfRule>
  </conditionalFormatting>
  <conditionalFormatting sqref="I19:I27">
    <cfRule type="cellIs" dxfId="6637" priority="6147" operator="equal">
      <formula>FALSE</formula>
    </cfRule>
  </conditionalFormatting>
  <conditionalFormatting sqref="I19:I27">
    <cfRule type="cellIs" dxfId="6636" priority="6146" operator="equal">
      <formula>FALSE</formula>
    </cfRule>
  </conditionalFormatting>
  <conditionalFormatting sqref="I19:I27">
    <cfRule type="cellIs" dxfId="6635" priority="6145" operator="equal">
      <formula>FALSE</formula>
    </cfRule>
  </conditionalFormatting>
  <conditionalFormatting sqref="I28:I31 I48:I73">
    <cfRule type="cellIs" dxfId="6634" priority="6144" operator="equal">
      <formula>FALSE</formula>
    </cfRule>
  </conditionalFormatting>
  <conditionalFormatting sqref="I28:I31 I48:I73">
    <cfRule type="cellIs" dxfId="6633" priority="6143" operator="equal">
      <formula>FALSE</formula>
    </cfRule>
  </conditionalFormatting>
  <conditionalFormatting sqref="I28:I31 I48:I73">
    <cfRule type="cellIs" dxfId="6632" priority="6142" operator="equal">
      <formula>FALSE</formula>
    </cfRule>
  </conditionalFormatting>
  <conditionalFormatting sqref="I28:I31 I48:I73">
    <cfRule type="cellIs" dxfId="6631" priority="6141" operator="equal">
      <formula>FALSE</formula>
    </cfRule>
  </conditionalFormatting>
  <conditionalFormatting sqref="I28:I31 I48:I73">
    <cfRule type="cellIs" dxfId="6630" priority="6140" operator="equal">
      <formula>FALSE</formula>
    </cfRule>
  </conditionalFormatting>
  <conditionalFormatting sqref="I28:I31 I48:I73">
    <cfRule type="cellIs" dxfId="6629" priority="6139" operator="equal">
      <formula>FALSE</formula>
    </cfRule>
  </conditionalFormatting>
  <conditionalFormatting sqref="I28:I31 I48:I73">
    <cfRule type="cellIs" dxfId="6628" priority="6138" operator="equal">
      <formula>FALSE</formula>
    </cfRule>
  </conditionalFormatting>
  <conditionalFormatting sqref="I28:I31 I48:I73">
    <cfRule type="cellIs" dxfId="6627" priority="6137" operator="equal">
      <formula>FALSE</formula>
    </cfRule>
  </conditionalFormatting>
  <conditionalFormatting sqref="I28:I31 I48:I73">
    <cfRule type="cellIs" dxfId="6626" priority="6136" operator="equal">
      <formula>FALSE</formula>
    </cfRule>
  </conditionalFormatting>
  <conditionalFormatting sqref="I28:I31 I48:I73">
    <cfRule type="cellIs" dxfId="6625" priority="6135" operator="equal">
      <formula>FALSE</formula>
    </cfRule>
  </conditionalFormatting>
  <conditionalFormatting sqref="I28:I31 I48:I73">
    <cfRule type="cellIs" dxfId="6624" priority="6134" operator="equal">
      <formula>FALSE</formula>
    </cfRule>
  </conditionalFormatting>
  <conditionalFormatting sqref="I28:I31 I48:I73">
    <cfRule type="cellIs" dxfId="6623" priority="6133" operator="equal">
      <formula>FALSE</formula>
    </cfRule>
  </conditionalFormatting>
  <conditionalFormatting sqref="I28:I31 I48:I73">
    <cfRule type="cellIs" dxfId="6622" priority="6132" operator="equal">
      <formula>FALSE</formula>
    </cfRule>
  </conditionalFormatting>
  <conditionalFormatting sqref="I28:I31 I48:I73">
    <cfRule type="cellIs" dxfId="6621" priority="6131" operator="equal">
      <formula>FALSE</formula>
    </cfRule>
  </conditionalFormatting>
  <conditionalFormatting sqref="I28:I31 I48:I73">
    <cfRule type="cellIs" dxfId="6620" priority="6130" operator="equal">
      <formula>FALSE</formula>
    </cfRule>
  </conditionalFormatting>
  <conditionalFormatting sqref="I28:I31 I48:I73">
    <cfRule type="cellIs" dxfId="6619" priority="6129" operator="equal">
      <formula>FALSE</formula>
    </cfRule>
  </conditionalFormatting>
  <conditionalFormatting sqref="I28:I31 I48:I73">
    <cfRule type="cellIs" dxfId="6618" priority="6128" operator="equal">
      <formula>FALSE</formula>
    </cfRule>
  </conditionalFormatting>
  <conditionalFormatting sqref="I28:I31 I48:I73">
    <cfRule type="cellIs" dxfId="6617" priority="6127" operator="equal">
      <formula>FALSE</formula>
    </cfRule>
  </conditionalFormatting>
  <conditionalFormatting sqref="I28:I31 I48:I73">
    <cfRule type="cellIs" dxfId="6616" priority="6126" operator="equal">
      <formula>FALSE</formula>
    </cfRule>
  </conditionalFormatting>
  <conditionalFormatting sqref="I28:I31 I48:I73">
    <cfRule type="cellIs" dxfId="6615" priority="6125" operator="equal">
      <formula>FALSE</formula>
    </cfRule>
  </conditionalFormatting>
  <conditionalFormatting sqref="I28:I31 I48:I73">
    <cfRule type="cellIs" dxfId="6614" priority="6124" operator="equal">
      <formula>FALSE</formula>
    </cfRule>
  </conditionalFormatting>
  <conditionalFormatting sqref="I28:I31 I48:I73">
    <cfRule type="cellIs" dxfId="6613" priority="6123" operator="equal">
      <formula>FALSE</formula>
    </cfRule>
  </conditionalFormatting>
  <conditionalFormatting sqref="I28:I31 I48:I73">
    <cfRule type="cellIs" dxfId="6612" priority="6122" operator="equal">
      <formula>FALSE</formula>
    </cfRule>
  </conditionalFormatting>
  <conditionalFormatting sqref="I28:I31 I48:I73">
    <cfRule type="cellIs" dxfId="6611" priority="6121" operator="equal">
      <formula>FALSE</formula>
    </cfRule>
  </conditionalFormatting>
  <conditionalFormatting sqref="I28:I31 I48:I73">
    <cfRule type="cellIs" dxfId="6610" priority="6120" operator="equal">
      <formula>FALSE</formula>
    </cfRule>
  </conditionalFormatting>
  <conditionalFormatting sqref="I28:I31 I48:I73">
    <cfRule type="cellIs" dxfId="6609" priority="6119" operator="equal">
      <formula>FALSE</formula>
    </cfRule>
  </conditionalFormatting>
  <conditionalFormatting sqref="I28:I31 I48:I73">
    <cfRule type="cellIs" dxfId="6608" priority="6118" operator="equal">
      <formula>FALSE</formula>
    </cfRule>
  </conditionalFormatting>
  <conditionalFormatting sqref="I28:I31 I48:I73">
    <cfRule type="cellIs" dxfId="6607" priority="6117" operator="equal">
      <formula>FALSE</formula>
    </cfRule>
  </conditionalFormatting>
  <conditionalFormatting sqref="I28:I31 I48:I73">
    <cfRule type="cellIs" dxfId="6606" priority="6116" operator="equal">
      <formula>FALSE</formula>
    </cfRule>
  </conditionalFormatting>
  <conditionalFormatting sqref="I28:I31 I48:I73">
    <cfRule type="cellIs" dxfId="6605" priority="6115" operator="equal">
      <formula>FALSE</formula>
    </cfRule>
  </conditionalFormatting>
  <conditionalFormatting sqref="I28:I31 I48:I73">
    <cfRule type="cellIs" dxfId="6604" priority="6114" operator="equal">
      <formula>FALSE</formula>
    </cfRule>
  </conditionalFormatting>
  <conditionalFormatting sqref="I28:I31 I48:I73">
    <cfRule type="cellIs" dxfId="6603" priority="6113" operator="equal">
      <formula>FALSE</formula>
    </cfRule>
  </conditionalFormatting>
  <conditionalFormatting sqref="I28:I31 I48:I73">
    <cfRule type="cellIs" dxfId="6602" priority="6112" operator="equal">
      <formula>FALSE</formula>
    </cfRule>
  </conditionalFormatting>
  <conditionalFormatting sqref="I28:I31 I48:I73">
    <cfRule type="cellIs" dxfId="6601" priority="6111" operator="equal">
      <formula>FALSE</formula>
    </cfRule>
  </conditionalFormatting>
  <conditionalFormatting sqref="I28:I31 I48:I73">
    <cfRule type="cellIs" dxfId="6600" priority="6110" operator="equal">
      <formula>FALSE</formula>
    </cfRule>
  </conditionalFormatting>
  <conditionalFormatting sqref="I28:I31 I48:I73">
    <cfRule type="cellIs" dxfId="6599" priority="6109" operator="equal">
      <formula>FALSE</formula>
    </cfRule>
  </conditionalFormatting>
  <conditionalFormatting sqref="I28:I31 I48:I73">
    <cfRule type="cellIs" dxfId="6598" priority="6108" operator="equal">
      <formula>FALSE</formula>
    </cfRule>
  </conditionalFormatting>
  <conditionalFormatting sqref="I28:I31 I48:I73">
    <cfRule type="cellIs" dxfId="6597" priority="6107" operator="equal">
      <formula>FALSE</formula>
    </cfRule>
  </conditionalFormatting>
  <conditionalFormatting sqref="I28:I31 I48:I73">
    <cfRule type="cellIs" dxfId="6596" priority="6106" operator="equal">
      <formula>FALSE</formula>
    </cfRule>
  </conditionalFormatting>
  <conditionalFormatting sqref="I28:I31 I48:I73">
    <cfRule type="cellIs" dxfId="6595" priority="6105" operator="equal">
      <formula>FALSE</formula>
    </cfRule>
  </conditionalFormatting>
  <conditionalFormatting sqref="I28:I31 I48:I73">
    <cfRule type="cellIs" dxfId="6594" priority="6104" operator="equal">
      <formula>FALSE</formula>
    </cfRule>
  </conditionalFormatting>
  <conditionalFormatting sqref="I28:I31 I48:I73">
    <cfRule type="cellIs" dxfId="6593" priority="6103" operator="equal">
      <formula>FALSE</formula>
    </cfRule>
  </conditionalFormatting>
  <conditionalFormatting sqref="I28:I31 I48:I73">
    <cfRule type="cellIs" dxfId="6592" priority="6102" operator="equal">
      <formula>FALSE</formula>
    </cfRule>
  </conditionalFormatting>
  <conditionalFormatting sqref="I28:I31 I48:I73">
    <cfRule type="cellIs" dxfId="6591" priority="6101" operator="equal">
      <formula>FALSE</formula>
    </cfRule>
  </conditionalFormatting>
  <conditionalFormatting sqref="I28:I31 I48:I73">
    <cfRule type="cellIs" dxfId="6590" priority="6100" operator="equal">
      <formula>FALSE</formula>
    </cfRule>
  </conditionalFormatting>
  <conditionalFormatting sqref="I28:I31 I48:I73">
    <cfRule type="cellIs" dxfId="6589" priority="6099" operator="equal">
      <formula>FALSE</formula>
    </cfRule>
  </conditionalFormatting>
  <conditionalFormatting sqref="I28:I31 I48:I73">
    <cfRule type="cellIs" dxfId="6588" priority="6098" operator="equal">
      <formula>FALSE</formula>
    </cfRule>
  </conditionalFormatting>
  <conditionalFormatting sqref="I28:I31 I48:I73">
    <cfRule type="cellIs" dxfId="6587" priority="6097" operator="equal">
      <formula>FALSE</formula>
    </cfRule>
  </conditionalFormatting>
  <conditionalFormatting sqref="I28:I31 I48:I73">
    <cfRule type="cellIs" dxfId="6586" priority="6096" operator="equal">
      <formula>FALSE</formula>
    </cfRule>
  </conditionalFormatting>
  <conditionalFormatting sqref="I28:I31 I48:I73">
    <cfRule type="cellIs" dxfId="6585" priority="6095" operator="equal">
      <formula>FALSE</formula>
    </cfRule>
  </conditionalFormatting>
  <conditionalFormatting sqref="I28:I31 I48:I73">
    <cfRule type="cellIs" dxfId="6584" priority="6094" operator="equal">
      <formula>FALSE</formula>
    </cfRule>
  </conditionalFormatting>
  <conditionalFormatting sqref="I28:I31 I48:I73">
    <cfRule type="cellIs" dxfId="6583" priority="6093" operator="equal">
      <formula>FALSE</formula>
    </cfRule>
  </conditionalFormatting>
  <conditionalFormatting sqref="I28:I31 I48:I73">
    <cfRule type="cellIs" dxfId="6582" priority="6092" operator="equal">
      <formula>FALSE</formula>
    </cfRule>
  </conditionalFormatting>
  <conditionalFormatting sqref="I28:I31 I48:I73">
    <cfRule type="cellIs" dxfId="6581" priority="6091" operator="equal">
      <formula>FALSE</formula>
    </cfRule>
  </conditionalFormatting>
  <conditionalFormatting sqref="I28:I31 I48:I73">
    <cfRule type="cellIs" dxfId="6580" priority="6090" operator="equal">
      <formula>FALSE</formula>
    </cfRule>
  </conditionalFormatting>
  <conditionalFormatting sqref="I28:I31 I48:I73">
    <cfRule type="cellIs" dxfId="6579" priority="6089" operator="equal">
      <formula>FALSE</formula>
    </cfRule>
  </conditionalFormatting>
  <conditionalFormatting sqref="I28:I31 I48:I73">
    <cfRule type="cellIs" dxfId="6578" priority="6088" operator="equal">
      <formula>FALSE</formula>
    </cfRule>
  </conditionalFormatting>
  <conditionalFormatting sqref="I28:I31 I48:I73">
    <cfRule type="cellIs" dxfId="6577" priority="6087" operator="equal">
      <formula>FALSE</formula>
    </cfRule>
  </conditionalFormatting>
  <conditionalFormatting sqref="I28:I31 I48:I73">
    <cfRule type="cellIs" dxfId="6576" priority="6086" operator="equal">
      <formula>FALSE</formula>
    </cfRule>
  </conditionalFormatting>
  <conditionalFormatting sqref="I28:I31 I48:I73">
    <cfRule type="cellIs" dxfId="6575" priority="6085" operator="equal">
      <formula>FALSE</formula>
    </cfRule>
  </conditionalFormatting>
  <conditionalFormatting sqref="I28:I31 I48:I73">
    <cfRule type="cellIs" dxfId="6574" priority="6084" operator="equal">
      <formula>FALSE</formula>
    </cfRule>
  </conditionalFormatting>
  <conditionalFormatting sqref="I28:I31 I48:I73">
    <cfRule type="cellIs" dxfId="6573" priority="6083" operator="equal">
      <formula>FALSE</formula>
    </cfRule>
  </conditionalFormatting>
  <conditionalFormatting sqref="I28:I31 I48:I73">
    <cfRule type="cellIs" dxfId="6572" priority="6082" operator="equal">
      <formula>FALSE</formula>
    </cfRule>
  </conditionalFormatting>
  <conditionalFormatting sqref="I28:I31 I48:I73">
    <cfRule type="cellIs" dxfId="6571" priority="6081" operator="equal">
      <formula>FALSE</formula>
    </cfRule>
  </conditionalFormatting>
  <conditionalFormatting sqref="I28:I31 I48:I73">
    <cfRule type="cellIs" dxfId="6570" priority="6080" operator="equal">
      <formula>FALSE</formula>
    </cfRule>
  </conditionalFormatting>
  <conditionalFormatting sqref="I28:I31 I48:I73">
    <cfRule type="cellIs" dxfId="6569" priority="6079" operator="equal">
      <formula>FALSE</formula>
    </cfRule>
  </conditionalFormatting>
  <conditionalFormatting sqref="I28:I31 I48:I73">
    <cfRule type="cellIs" dxfId="6568" priority="6078" operator="equal">
      <formula>FALSE</formula>
    </cfRule>
  </conditionalFormatting>
  <conditionalFormatting sqref="I28:I31 I48:I73">
    <cfRule type="cellIs" dxfId="6567" priority="6077" operator="equal">
      <formula>FALSE</formula>
    </cfRule>
  </conditionalFormatting>
  <conditionalFormatting sqref="I28:I31 I48:I73">
    <cfRule type="cellIs" dxfId="6566" priority="6076" operator="equal">
      <formula>FALSE</formula>
    </cfRule>
  </conditionalFormatting>
  <conditionalFormatting sqref="I28:I31 I48:I73">
    <cfRule type="cellIs" dxfId="6565" priority="6075" operator="equal">
      <formula>FALSE</formula>
    </cfRule>
  </conditionalFormatting>
  <conditionalFormatting sqref="I28:I31 I48:I73">
    <cfRule type="cellIs" dxfId="6564" priority="6074" operator="equal">
      <formula>FALSE</formula>
    </cfRule>
  </conditionalFormatting>
  <conditionalFormatting sqref="I28:I31 I48:I73">
    <cfRule type="cellIs" dxfId="6563" priority="6073" operator="equal">
      <formula>FALSE</formula>
    </cfRule>
  </conditionalFormatting>
  <conditionalFormatting sqref="I28:I31 I48:I73">
    <cfRule type="cellIs" dxfId="6562" priority="6072" operator="equal">
      <formula>FALSE</formula>
    </cfRule>
  </conditionalFormatting>
  <conditionalFormatting sqref="I28:I31 I48:I73">
    <cfRule type="cellIs" dxfId="6561" priority="6071" operator="equal">
      <formula>FALSE</formula>
    </cfRule>
  </conditionalFormatting>
  <conditionalFormatting sqref="I28:I31 I48:I73">
    <cfRule type="cellIs" dxfId="6560" priority="6070" operator="equal">
      <formula>FALSE</formula>
    </cfRule>
  </conditionalFormatting>
  <conditionalFormatting sqref="I28:I31 I48:I73">
    <cfRule type="cellIs" dxfId="6559" priority="6069" operator="equal">
      <formula>FALSE</formula>
    </cfRule>
  </conditionalFormatting>
  <conditionalFormatting sqref="I28:I31 I48:I73">
    <cfRule type="cellIs" dxfId="6558" priority="6068" operator="equal">
      <formula>FALSE</formula>
    </cfRule>
  </conditionalFormatting>
  <conditionalFormatting sqref="I28:I31 I48:I73">
    <cfRule type="cellIs" dxfId="6557" priority="6067" operator="equal">
      <formula>FALSE</formula>
    </cfRule>
  </conditionalFormatting>
  <conditionalFormatting sqref="I28:I31 I48:I73">
    <cfRule type="cellIs" dxfId="6556" priority="6066" operator="equal">
      <formula>FALSE</formula>
    </cfRule>
  </conditionalFormatting>
  <conditionalFormatting sqref="I28:I31 I48:I73">
    <cfRule type="cellIs" dxfId="6555" priority="6065" operator="equal">
      <formula>FALSE</formula>
    </cfRule>
  </conditionalFormatting>
  <conditionalFormatting sqref="I28:I31 I48:I73">
    <cfRule type="cellIs" dxfId="6554" priority="6064" operator="equal">
      <formula>FALSE</formula>
    </cfRule>
  </conditionalFormatting>
  <conditionalFormatting sqref="I28:I31 I48:I73">
    <cfRule type="cellIs" dxfId="6553" priority="6063" operator="equal">
      <formula>FALSE</formula>
    </cfRule>
  </conditionalFormatting>
  <conditionalFormatting sqref="I28:I31 I48:I73">
    <cfRule type="cellIs" dxfId="6552" priority="6062" operator="equal">
      <formula>FALSE</formula>
    </cfRule>
  </conditionalFormatting>
  <conditionalFormatting sqref="I28:I31 I48:I73">
    <cfRule type="cellIs" dxfId="6551" priority="6061" operator="equal">
      <formula>FALSE</formula>
    </cfRule>
  </conditionalFormatting>
  <conditionalFormatting sqref="I28:I31 I48:I73">
    <cfRule type="cellIs" dxfId="6550" priority="6060" operator="equal">
      <formula>FALSE</formula>
    </cfRule>
  </conditionalFormatting>
  <conditionalFormatting sqref="I28:I31 I48:I73">
    <cfRule type="cellIs" dxfId="6549" priority="6059" operator="equal">
      <formula>FALSE</formula>
    </cfRule>
  </conditionalFormatting>
  <conditionalFormatting sqref="I28:I31 I48:I73">
    <cfRule type="cellIs" dxfId="6548" priority="6058" operator="equal">
      <formula>FALSE</formula>
    </cfRule>
  </conditionalFormatting>
  <conditionalFormatting sqref="I28:I31 I48:I73">
    <cfRule type="cellIs" dxfId="6547" priority="6057" operator="equal">
      <formula>FALSE</formula>
    </cfRule>
  </conditionalFormatting>
  <conditionalFormatting sqref="I28:I31 I48:I73">
    <cfRule type="cellIs" dxfId="6546" priority="6056" operator="equal">
      <formula>FALSE</formula>
    </cfRule>
  </conditionalFormatting>
  <conditionalFormatting sqref="I28:I31 I48:I73">
    <cfRule type="cellIs" dxfId="6545" priority="6055" operator="equal">
      <formula>FALSE</formula>
    </cfRule>
  </conditionalFormatting>
  <conditionalFormatting sqref="I28:I31 I48:I73">
    <cfRule type="cellIs" dxfId="6544" priority="6054" operator="equal">
      <formula>FALSE</formula>
    </cfRule>
  </conditionalFormatting>
  <conditionalFormatting sqref="I28:I31 I48:I73">
    <cfRule type="cellIs" dxfId="6543" priority="6053" operator="equal">
      <formula>FALSE</formula>
    </cfRule>
  </conditionalFormatting>
  <conditionalFormatting sqref="I28:I31 I48:I73">
    <cfRule type="cellIs" dxfId="6542" priority="6052" operator="equal">
      <formula>FALSE</formula>
    </cfRule>
  </conditionalFormatting>
  <conditionalFormatting sqref="I28:I31 I48:I73">
    <cfRule type="cellIs" dxfId="6541" priority="6051" operator="equal">
      <formula>FALSE</formula>
    </cfRule>
  </conditionalFormatting>
  <conditionalFormatting sqref="I28:I31 I48:I73">
    <cfRule type="cellIs" dxfId="6540" priority="6050" operator="equal">
      <formula>FALSE</formula>
    </cfRule>
  </conditionalFormatting>
  <conditionalFormatting sqref="I28:I31 I48:I73">
    <cfRule type="cellIs" dxfId="6539" priority="6049" operator="equal">
      <formula>FALSE</formula>
    </cfRule>
  </conditionalFormatting>
  <conditionalFormatting sqref="I28:I31 I48:I73">
    <cfRule type="cellIs" dxfId="6538" priority="6048" operator="equal">
      <formula>FALSE</formula>
    </cfRule>
  </conditionalFormatting>
  <conditionalFormatting sqref="I28:I31 I48:I73">
    <cfRule type="cellIs" dxfId="6537" priority="6047" operator="equal">
      <formula>FALSE</formula>
    </cfRule>
  </conditionalFormatting>
  <conditionalFormatting sqref="I28:I31 I48:I73">
    <cfRule type="cellIs" dxfId="6536" priority="6046" operator="equal">
      <formula>FALSE</formula>
    </cfRule>
  </conditionalFormatting>
  <conditionalFormatting sqref="I28:I31 I48:I73">
    <cfRule type="cellIs" dxfId="6535" priority="6045" operator="equal">
      <formula>FALSE</formula>
    </cfRule>
  </conditionalFormatting>
  <conditionalFormatting sqref="I28:I31 I48:I73">
    <cfRule type="cellIs" dxfId="6534" priority="6044" operator="equal">
      <formula>FALSE</formula>
    </cfRule>
  </conditionalFormatting>
  <conditionalFormatting sqref="I28:I31 I48:I73">
    <cfRule type="cellIs" dxfId="6533" priority="6043" operator="equal">
      <formula>FALSE</formula>
    </cfRule>
  </conditionalFormatting>
  <conditionalFormatting sqref="I28:I31 I48:I73">
    <cfRule type="cellIs" dxfId="6532" priority="6042" operator="equal">
      <formula>FALSE</formula>
    </cfRule>
  </conditionalFormatting>
  <conditionalFormatting sqref="I28:I31 I48:I73">
    <cfRule type="cellIs" dxfId="6531" priority="6041" operator="equal">
      <formula>FALSE</formula>
    </cfRule>
  </conditionalFormatting>
  <conditionalFormatting sqref="I28:I31 I48:I73">
    <cfRule type="cellIs" dxfId="6530" priority="6040" operator="equal">
      <formula>FALSE</formula>
    </cfRule>
  </conditionalFormatting>
  <conditionalFormatting sqref="I28:I31 I48:I73">
    <cfRule type="cellIs" dxfId="6529" priority="6039" operator="equal">
      <formula>FALSE</formula>
    </cfRule>
  </conditionalFormatting>
  <conditionalFormatting sqref="I28:I31 I48:I73">
    <cfRule type="cellIs" dxfId="6528" priority="6038" operator="equal">
      <formula>FALSE</formula>
    </cfRule>
  </conditionalFormatting>
  <conditionalFormatting sqref="I28:I31 I48:I73">
    <cfRule type="cellIs" dxfId="6527" priority="6037" operator="equal">
      <formula>FALSE</formula>
    </cfRule>
  </conditionalFormatting>
  <conditionalFormatting sqref="I28:I31 I48:I73">
    <cfRule type="cellIs" dxfId="6526" priority="6036" operator="equal">
      <formula>FALSE</formula>
    </cfRule>
  </conditionalFormatting>
  <conditionalFormatting sqref="I28:I31 I48:I73">
    <cfRule type="cellIs" dxfId="6525" priority="6035" operator="equal">
      <formula>FALSE</formula>
    </cfRule>
  </conditionalFormatting>
  <conditionalFormatting sqref="I28:I31 I48:I73">
    <cfRule type="cellIs" dxfId="6524" priority="6034" operator="equal">
      <formula>FALSE</formula>
    </cfRule>
  </conditionalFormatting>
  <conditionalFormatting sqref="I28:I31 I48:I73">
    <cfRule type="cellIs" dxfId="6523" priority="6033" operator="equal">
      <formula>FALSE</formula>
    </cfRule>
  </conditionalFormatting>
  <conditionalFormatting sqref="I28:I31 I48:I73">
    <cfRule type="cellIs" dxfId="6522" priority="6032" operator="equal">
      <formula>FALSE</formula>
    </cfRule>
  </conditionalFormatting>
  <conditionalFormatting sqref="I28:I31 I48:I73">
    <cfRule type="cellIs" dxfId="6521" priority="6031" operator="equal">
      <formula>FALSE</formula>
    </cfRule>
  </conditionalFormatting>
  <conditionalFormatting sqref="I28:I31 I48:I73">
    <cfRule type="cellIs" dxfId="6520" priority="6030" operator="equal">
      <formula>FALSE</formula>
    </cfRule>
  </conditionalFormatting>
  <conditionalFormatting sqref="I28:I31 I48:I73">
    <cfRule type="cellIs" dxfId="6519" priority="6029" operator="equal">
      <formula>FALSE</formula>
    </cfRule>
  </conditionalFormatting>
  <conditionalFormatting sqref="I28:I31 I48:I73">
    <cfRule type="cellIs" dxfId="6518" priority="6028" operator="equal">
      <formula>FALSE</formula>
    </cfRule>
  </conditionalFormatting>
  <conditionalFormatting sqref="I28:I31 I48:I73">
    <cfRule type="cellIs" dxfId="6517" priority="6027" operator="equal">
      <formula>FALSE</formula>
    </cfRule>
  </conditionalFormatting>
  <conditionalFormatting sqref="I28:I31 I48:I73">
    <cfRule type="cellIs" dxfId="6516" priority="6026" operator="equal">
      <formula>FALSE</formula>
    </cfRule>
  </conditionalFormatting>
  <conditionalFormatting sqref="I28:I31 I48:I73">
    <cfRule type="cellIs" dxfId="6515" priority="6025" operator="equal">
      <formula>FALSE</formula>
    </cfRule>
  </conditionalFormatting>
  <conditionalFormatting sqref="I28:I31 I48:I73">
    <cfRule type="cellIs" dxfId="6514" priority="6024" operator="equal">
      <formula>FALSE</formula>
    </cfRule>
  </conditionalFormatting>
  <conditionalFormatting sqref="I28:I31 I48:I73">
    <cfRule type="cellIs" dxfId="6513" priority="6023" operator="equal">
      <formula>FALSE</formula>
    </cfRule>
  </conditionalFormatting>
  <conditionalFormatting sqref="I28:I31 I48:I73">
    <cfRule type="cellIs" dxfId="6512" priority="6022" operator="equal">
      <formula>FALSE</formula>
    </cfRule>
  </conditionalFormatting>
  <conditionalFormatting sqref="I28:I31 I48:I73">
    <cfRule type="cellIs" dxfId="6511" priority="6021" operator="equal">
      <formula>FALSE</formula>
    </cfRule>
  </conditionalFormatting>
  <conditionalFormatting sqref="I28:I31 I48:I73">
    <cfRule type="cellIs" dxfId="6510" priority="6020" operator="equal">
      <formula>FALSE</formula>
    </cfRule>
  </conditionalFormatting>
  <conditionalFormatting sqref="I28:I31 I48:I73">
    <cfRule type="cellIs" dxfId="6509" priority="6019" operator="equal">
      <formula>FALSE</formula>
    </cfRule>
  </conditionalFormatting>
  <conditionalFormatting sqref="I28:I31 I48:I73">
    <cfRule type="cellIs" dxfId="6508" priority="6018" operator="equal">
      <formula>FALSE</formula>
    </cfRule>
  </conditionalFormatting>
  <conditionalFormatting sqref="I28:I31 I48:I73">
    <cfRule type="cellIs" dxfId="6507" priority="6017" operator="equal">
      <formula>FALSE</formula>
    </cfRule>
  </conditionalFormatting>
  <conditionalFormatting sqref="I28:I31 I48:I73">
    <cfRule type="cellIs" dxfId="6506" priority="6016" operator="equal">
      <formula>FALSE</formula>
    </cfRule>
  </conditionalFormatting>
  <conditionalFormatting sqref="I28:I31 I48:I73">
    <cfRule type="cellIs" dxfId="6505" priority="6015" operator="equal">
      <formula>FALSE</formula>
    </cfRule>
  </conditionalFormatting>
  <conditionalFormatting sqref="I28:I31 I48:I73">
    <cfRule type="cellIs" dxfId="6504" priority="6014" operator="equal">
      <formula>FALSE</formula>
    </cfRule>
  </conditionalFormatting>
  <conditionalFormatting sqref="I28:I31 I48:I73">
    <cfRule type="cellIs" dxfId="6503" priority="6013" operator="equal">
      <formula>FALSE</formula>
    </cfRule>
  </conditionalFormatting>
  <conditionalFormatting sqref="I28:I31 I48:I73">
    <cfRule type="cellIs" dxfId="6502" priority="6012" operator="equal">
      <formula>FALSE</formula>
    </cfRule>
  </conditionalFormatting>
  <conditionalFormatting sqref="I28:I31 I48:I73">
    <cfRule type="cellIs" dxfId="6501" priority="6011" operator="equal">
      <formula>FALSE</formula>
    </cfRule>
  </conditionalFormatting>
  <conditionalFormatting sqref="I28:I31 I48:I73">
    <cfRule type="cellIs" dxfId="6500" priority="6010" operator="equal">
      <formula>FALSE</formula>
    </cfRule>
  </conditionalFormatting>
  <conditionalFormatting sqref="I28:I31 I48:I73">
    <cfRule type="cellIs" dxfId="6499" priority="6009" operator="equal">
      <formula>FALSE</formula>
    </cfRule>
  </conditionalFormatting>
  <conditionalFormatting sqref="I28:I31 I48:I73">
    <cfRule type="cellIs" dxfId="6498" priority="6008" operator="equal">
      <formula>FALSE</formula>
    </cfRule>
  </conditionalFormatting>
  <conditionalFormatting sqref="I28:I31 I48:I73">
    <cfRule type="cellIs" dxfId="6497" priority="6007" operator="equal">
      <formula>FALSE</formula>
    </cfRule>
  </conditionalFormatting>
  <conditionalFormatting sqref="I28:I31 I48:I73">
    <cfRule type="cellIs" dxfId="6496" priority="6006" operator="equal">
      <formula>FALSE</formula>
    </cfRule>
  </conditionalFormatting>
  <conditionalFormatting sqref="I28:I31 I48:I73">
    <cfRule type="cellIs" dxfId="6495" priority="6005" operator="equal">
      <formula>FALSE</formula>
    </cfRule>
  </conditionalFormatting>
  <conditionalFormatting sqref="I28:I31 I48:I73">
    <cfRule type="cellIs" dxfId="6494" priority="6004" operator="equal">
      <formula>FALSE</formula>
    </cfRule>
  </conditionalFormatting>
  <conditionalFormatting sqref="I28:I31 I48:I73">
    <cfRule type="cellIs" dxfId="6493" priority="6003" operator="equal">
      <formula>FALSE</formula>
    </cfRule>
  </conditionalFormatting>
  <conditionalFormatting sqref="I28:I31 I48:I73">
    <cfRule type="cellIs" dxfId="6492" priority="6002" operator="equal">
      <formula>FALSE</formula>
    </cfRule>
  </conditionalFormatting>
  <conditionalFormatting sqref="I28:I31 I48:I73">
    <cfRule type="cellIs" dxfId="6491" priority="6001" operator="equal">
      <formula>FALSE</formula>
    </cfRule>
  </conditionalFormatting>
  <conditionalFormatting sqref="I28:I31 I48:I73">
    <cfRule type="cellIs" dxfId="6490" priority="6000" operator="equal">
      <formula>FALSE</formula>
    </cfRule>
  </conditionalFormatting>
  <conditionalFormatting sqref="I28:I31 I48:I73">
    <cfRule type="cellIs" dxfId="6489" priority="5999" operator="equal">
      <formula>FALSE</formula>
    </cfRule>
  </conditionalFormatting>
  <conditionalFormatting sqref="I28:I31 I48:I73">
    <cfRule type="cellIs" dxfId="6488" priority="5998" operator="equal">
      <formula>FALSE</formula>
    </cfRule>
  </conditionalFormatting>
  <conditionalFormatting sqref="I28:I31 I48:I73">
    <cfRule type="cellIs" dxfId="6487" priority="5997" operator="equal">
      <formula>FALSE</formula>
    </cfRule>
  </conditionalFormatting>
  <conditionalFormatting sqref="I28:I31 I48:I73">
    <cfRule type="cellIs" dxfId="6486" priority="5996" operator="equal">
      <formula>FALSE</formula>
    </cfRule>
  </conditionalFormatting>
  <conditionalFormatting sqref="I28:I31 I48:I73">
    <cfRule type="cellIs" dxfId="6485" priority="5995" operator="equal">
      <formula>FALSE</formula>
    </cfRule>
  </conditionalFormatting>
  <conditionalFormatting sqref="I28:I31 I48:I73">
    <cfRule type="cellIs" dxfId="6484" priority="5994" operator="equal">
      <formula>FALSE</formula>
    </cfRule>
  </conditionalFormatting>
  <conditionalFormatting sqref="I28:I31 I48:I73">
    <cfRule type="cellIs" dxfId="6483" priority="5993" operator="equal">
      <formula>FALSE</formula>
    </cfRule>
  </conditionalFormatting>
  <conditionalFormatting sqref="I28:I31 I48:I73">
    <cfRule type="cellIs" dxfId="6482" priority="5992" operator="equal">
      <formula>FALSE</formula>
    </cfRule>
  </conditionalFormatting>
  <conditionalFormatting sqref="I28:I31 I48:I73">
    <cfRule type="cellIs" dxfId="6481" priority="5991" operator="equal">
      <formula>FALSE</formula>
    </cfRule>
  </conditionalFormatting>
  <conditionalFormatting sqref="I28:I31 I48:I73">
    <cfRule type="cellIs" dxfId="6480" priority="5990" operator="equal">
      <formula>FALSE</formula>
    </cfRule>
  </conditionalFormatting>
  <conditionalFormatting sqref="I28:I31 I48:I73">
    <cfRule type="cellIs" dxfId="6479" priority="5989" operator="equal">
      <formula>FALSE</formula>
    </cfRule>
  </conditionalFormatting>
  <conditionalFormatting sqref="I28:I31 I48:I73">
    <cfRule type="cellIs" dxfId="6478" priority="5988" operator="equal">
      <formula>FALSE</formula>
    </cfRule>
  </conditionalFormatting>
  <conditionalFormatting sqref="I28:I31 I48:I73">
    <cfRule type="cellIs" dxfId="6477" priority="5987" operator="equal">
      <formula>FALSE</formula>
    </cfRule>
  </conditionalFormatting>
  <conditionalFormatting sqref="I28:I31 I48:I73">
    <cfRule type="cellIs" dxfId="6476" priority="5986" operator="equal">
      <formula>FALSE</formula>
    </cfRule>
  </conditionalFormatting>
  <conditionalFormatting sqref="I28:I31 I48:I73">
    <cfRule type="cellIs" dxfId="6475" priority="5985" operator="equal">
      <formula>FALSE</formula>
    </cfRule>
  </conditionalFormatting>
  <conditionalFormatting sqref="I28:I31 I48:I73">
    <cfRule type="cellIs" dxfId="6474" priority="5984" operator="equal">
      <formula>FALSE</formula>
    </cfRule>
  </conditionalFormatting>
  <conditionalFormatting sqref="I28:I31 I48:I73">
    <cfRule type="cellIs" dxfId="6473" priority="5983" operator="equal">
      <formula>FALSE</formula>
    </cfRule>
  </conditionalFormatting>
  <conditionalFormatting sqref="I28:I31 I48:I73">
    <cfRule type="cellIs" dxfId="6472" priority="5982" operator="equal">
      <formula>FALSE</formula>
    </cfRule>
  </conditionalFormatting>
  <conditionalFormatting sqref="I28:I31 I48:I73">
    <cfRule type="cellIs" dxfId="6471" priority="5981" operator="equal">
      <formula>FALSE</formula>
    </cfRule>
  </conditionalFormatting>
  <conditionalFormatting sqref="I28:I31 I48:I73">
    <cfRule type="cellIs" dxfId="6470" priority="5980" operator="equal">
      <formula>FALSE</formula>
    </cfRule>
  </conditionalFormatting>
  <conditionalFormatting sqref="I28:I31 I48:I73">
    <cfRule type="cellIs" dxfId="6469" priority="5979" operator="equal">
      <formula>FALSE</formula>
    </cfRule>
  </conditionalFormatting>
  <conditionalFormatting sqref="I28:I31 I48:I73">
    <cfRule type="cellIs" dxfId="6468" priority="5978" operator="equal">
      <formula>FALSE</formula>
    </cfRule>
  </conditionalFormatting>
  <conditionalFormatting sqref="I28:I31 I48:I73">
    <cfRule type="cellIs" dxfId="6467" priority="5977" operator="equal">
      <formula>FALSE</formula>
    </cfRule>
  </conditionalFormatting>
  <conditionalFormatting sqref="I28:I31 I48:I73">
    <cfRule type="cellIs" dxfId="6466" priority="5976" operator="equal">
      <formula>FALSE</formula>
    </cfRule>
  </conditionalFormatting>
  <conditionalFormatting sqref="I28:I31 I48:I73">
    <cfRule type="cellIs" dxfId="6465" priority="5975" operator="equal">
      <formula>FALSE</formula>
    </cfRule>
  </conditionalFormatting>
  <conditionalFormatting sqref="I28:I31 I48:I73">
    <cfRule type="cellIs" dxfId="6464" priority="5974" operator="equal">
      <formula>FALSE</formula>
    </cfRule>
  </conditionalFormatting>
  <conditionalFormatting sqref="I28:I31 I48:I73">
    <cfRule type="cellIs" dxfId="6463" priority="5973" operator="equal">
      <formula>FALSE</formula>
    </cfRule>
  </conditionalFormatting>
  <conditionalFormatting sqref="I28:I31 I48:I73">
    <cfRule type="cellIs" dxfId="6462" priority="5972" operator="equal">
      <formula>FALSE</formula>
    </cfRule>
  </conditionalFormatting>
  <conditionalFormatting sqref="I28:I31 I48:I73">
    <cfRule type="cellIs" dxfId="6461" priority="5971" operator="equal">
      <formula>FALSE</formula>
    </cfRule>
  </conditionalFormatting>
  <conditionalFormatting sqref="I28:I31 I48:I73">
    <cfRule type="cellIs" dxfId="6460" priority="5970" operator="equal">
      <formula>FALSE</formula>
    </cfRule>
  </conditionalFormatting>
  <conditionalFormatting sqref="I28:I31 I48:I73">
    <cfRule type="cellIs" dxfId="6459" priority="5969" operator="equal">
      <formula>FALSE</formula>
    </cfRule>
  </conditionalFormatting>
  <conditionalFormatting sqref="I28:I31 I48:I73">
    <cfRule type="cellIs" dxfId="6458" priority="5968" operator="equal">
      <formula>FALSE</formula>
    </cfRule>
  </conditionalFormatting>
  <conditionalFormatting sqref="I28:I31 I48:I73">
    <cfRule type="cellIs" dxfId="6457" priority="5967" operator="equal">
      <formula>FALSE</formula>
    </cfRule>
  </conditionalFormatting>
  <conditionalFormatting sqref="I28:I31 I48:I73">
    <cfRule type="cellIs" dxfId="6456" priority="5966" operator="equal">
      <formula>FALSE</formula>
    </cfRule>
  </conditionalFormatting>
  <conditionalFormatting sqref="I28:I31 I48:I73">
    <cfRule type="cellIs" dxfId="6455" priority="5965" operator="equal">
      <formula>FALSE</formula>
    </cfRule>
  </conditionalFormatting>
  <conditionalFormatting sqref="I28:I31 I48:I73">
    <cfRule type="cellIs" dxfId="6454" priority="5964" operator="equal">
      <formula>FALSE</formula>
    </cfRule>
  </conditionalFormatting>
  <conditionalFormatting sqref="I28:I31 I48:I73">
    <cfRule type="cellIs" dxfId="6453" priority="5963" operator="equal">
      <formula>FALSE</formula>
    </cfRule>
  </conditionalFormatting>
  <conditionalFormatting sqref="I28:I31 I48:I73">
    <cfRule type="cellIs" dxfId="6452" priority="5962" operator="equal">
      <formula>FALSE</formula>
    </cfRule>
  </conditionalFormatting>
  <conditionalFormatting sqref="I28:I31 I48:I73">
    <cfRule type="cellIs" dxfId="6451" priority="5961" operator="equal">
      <formula>FALSE</formula>
    </cfRule>
  </conditionalFormatting>
  <conditionalFormatting sqref="I28:I31 I48:I73">
    <cfRule type="cellIs" dxfId="6450" priority="5960" operator="equal">
      <formula>FALSE</formula>
    </cfRule>
  </conditionalFormatting>
  <conditionalFormatting sqref="I28:I31 I48:I73">
    <cfRule type="cellIs" dxfId="6449" priority="5959" operator="equal">
      <formula>FALSE</formula>
    </cfRule>
  </conditionalFormatting>
  <conditionalFormatting sqref="I28:I31 I48:I73">
    <cfRule type="cellIs" dxfId="6448" priority="5958" operator="equal">
      <formula>FALSE</formula>
    </cfRule>
  </conditionalFormatting>
  <conditionalFormatting sqref="I28:I31 I48:I73">
    <cfRule type="cellIs" dxfId="6447" priority="5957" operator="equal">
      <formula>FALSE</formula>
    </cfRule>
  </conditionalFormatting>
  <conditionalFormatting sqref="I28:I31 I48:I73">
    <cfRule type="cellIs" dxfId="6446" priority="5956" operator="equal">
      <formula>FALSE</formula>
    </cfRule>
  </conditionalFormatting>
  <conditionalFormatting sqref="I28:I31 I48:I73">
    <cfRule type="cellIs" dxfId="6445" priority="5955" operator="equal">
      <formula>FALSE</formula>
    </cfRule>
  </conditionalFormatting>
  <conditionalFormatting sqref="I28:I31 I48:I73">
    <cfRule type="cellIs" dxfId="6444" priority="5954" operator="equal">
      <formula>FALSE</formula>
    </cfRule>
  </conditionalFormatting>
  <conditionalFormatting sqref="I28:I31 I48:I73">
    <cfRule type="cellIs" dxfId="6443" priority="5953" operator="equal">
      <formula>FALSE</formula>
    </cfRule>
  </conditionalFormatting>
  <conditionalFormatting sqref="I28:I31 I48:I73">
    <cfRule type="cellIs" dxfId="6442" priority="5952" operator="equal">
      <formula>FALSE</formula>
    </cfRule>
  </conditionalFormatting>
  <conditionalFormatting sqref="I28:I31 I48:I73">
    <cfRule type="cellIs" dxfId="6441" priority="5951" operator="equal">
      <formula>FALSE</formula>
    </cfRule>
  </conditionalFormatting>
  <conditionalFormatting sqref="I28:I31 I48:I73">
    <cfRule type="cellIs" dxfId="6440" priority="5950" operator="equal">
      <formula>FALSE</formula>
    </cfRule>
  </conditionalFormatting>
  <conditionalFormatting sqref="I28:I31 I48:I73">
    <cfRule type="cellIs" dxfId="6439" priority="5949" operator="equal">
      <formula>FALSE</formula>
    </cfRule>
  </conditionalFormatting>
  <conditionalFormatting sqref="I28:I31 I48:I73">
    <cfRule type="cellIs" dxfId="6438" priority="5948" operator="equal">
      <formula>FALSE</formula>
    </cfRule>
  </conditionalFormatting>
  <conditionalFormatting sqref="I28:I31 I48:I73">
    <cfRule type="cellIs" dxfId="6437" priority="5947" operator="equal">
      <formula>FALSE</formula>
    </cfRule>
  </conditionalFormatting>
  <conditionalFormatting sqref="I28:I31 I48:I73">
    <cfRule type="cellIs" dxfId="6436" priority="5946" operator="equal">
      <formula>FALSE</formula>
    </cfRule>
  </conditionalFormatting>
  <conditionalFormatting sqref="I28:I31 I48:I73">
    <cfRule type="cellIs" dxfId="6435" priority="5945" operator="equal">
      <formula>FALSE</formula>
    </cfRule>
  </conditionalFormatting>
  <conditionalFormatting sqref="I28:I31 I48:I73">
    <cfRule type="cellIs" dxfId="6434" priority="5944" operator="equal">
      <formula>FALSE</formula>
    </cfRule>
  </conditionalFormatting>
  <conditionalFormatting sqref="I28:I31 I48:I73">
    <cfRule type="cellIs" dxfId="6433" priority="5943" operator="equal">
      <formula>FALSE</formula>
    </cfRule>
  </conditionalFormatting>
  <conditionalFormatting sqref="I28:I31 I48:I73">
    <cfRule type="cellIs" dxfId="6432" priority="5942" operator="equal">
      <formula>FALSE</formula>
    </cfRule>
  </conditionalFormatting>
  <conditionalFormatting sqref="I28:I31 I48:I73">
    <cfRule type="cellIs" dxfId="6431" priority="5941" operator="equal">
      <formula>FALSE</formula>
    </cfRule>
  </conditionalFormatting>
  <conditionalFormatting sqref="I28:I31 I48:I73">
    <cfRule type="cellIs" dxfId="6430" priority="5940" operator="equal">
      <formula>FALSE</formula>
    </cfRule>
  </conditionalFormatting>
  <conditionalFormatting sqref="I28:I31 I48:I73">
    <cfRule type="cellIs" dxfId="6429" priority="5939" operator="equal">
      <formula>FALSE</formula>
    </cfRule>
  </conditionalFormatting>
  <conditionalFormatting sqref="I28:I31 I48:I73">
    <cfRule type="cellIs" dxfId="6428" priority="5938" operator="equal">
      <formula>FALSE</formula>
    </cfRule>
  </conditionalFormatting>
  <conditionalFormatting sqref="I28:I31 I48:I73">
    <cfRule type="cellIs" dxfId="6427" priority="5937" operator="equal">
      <formula>FALSE</formula>
    </cfRule>
  </conditionalFormatting>
  <conditionalFormatting sqref="I28:I31 I48:I73">
    <cfRule type="cellIs" dxfId="6426" priority="5936" operator="equal">
      <formula>FALSE</formula>
    </cfRule>
  </conditionalFormatting>
  <conditionalFormatting sqref="I28:I31 I48:I73">
    <cfRule type="cellIs" dxfId="6425" priority="5935" operator="equal">
      <formula>FALSE</formula>
    </cfRule>
  </conditionalFormatting>
  <conditionalFormatting sqref="I28:I31 I48:I73">
    <cfRule type="cellIs" dxfId="6424" priority="5934" operator="equal">
      <formula>FALSE</formula>
    </cfRule>
  </conditionalFormatting>
  <conditionalFormatting sqref="I28:I31 I48:I73">
    <cfRule type="cellIs" dxfId="6423" priority="5933" operator="equal">
      <formula>FALSE</formula>
    </cfRule>
  </conditionalFormatting>
  <conditionalFormatting sqref="I28:I31 I48:I73">
    <cfRule type="cellIs" dxfId="6422" priority="5932" operator="equal">
      <formula>FALSE</formula>
    </cfRule>
  </conditionalFormatting>
  <conditionalFormatting sqref="I28:I31 I48:I73">
    <cfRule type="cellIs" dxfId="6421" priority="5931" operator="equal">
      <formula>FALSE</formula>
    </cfRule>
  </conditionalFormatting>
  <conditionalFormatting sqref="I28:I31 I48:I73">
    <cfRule type="cellIs" dxfId="6420" priority="5930" operator="equal">
      <formula>FALSE</formula>
    </cfRule>
  </conditionalFormatting>
  <conditionalFormatting sqref="I28:I31 I48:I73">
    <cfRule type="cellIs" dxfId="6419" priority="5929" operator="equal">
      <formula>FALSE</formula>
    </cfRule>
  </conditionalFormatting>
  <conditionalFormatting sqref="I28:I31 I48:I73">
    <cfRule type="cellIs" dxfId="6418" priority="5928" operator="equal">
      <formula>FALSE</formula>
    </cfRule>
  </conditionalFormatting>
  <conditionalFormatting sqref="I28:I31 I48:I73">
    <cfRule type="cellIs" dxfId="6417" priority="5927" operator="equal">
      <formula>FALSE</formula>
    </cfRule>
  </conditionalFormatting>
  <conditionalFormatting sqref="I28:I31 I48:I73">
    <cfRule type="cellIs" dxfId="6416" priority="5926" operator="equal">
      <formula>FALSE</formula>
    </cfRule>
  </conditionalFormatting>
  <conditionalFormatting sqref="I28:I31 I48:I73">
    <cfRule type="cellIs" dxfId="6415" priority="5925" operator="equal">
      <formula>FALSE</formula>
    </cfRule>
  </conditionalFormatting>
  <conditionalFormatting sqref="I28:I31 I48:I73">
    <cfRule type="cellIs" dxfId="6414" priority="5924" operator="equal">
      <formula>FALSE</formula>
    </cfRule>
  </conditionalFormatting>
  <conditionalFormatting sqref="I28:I31 I48:I73">
    <cfRule type="cellIs" dxfId="6413" priority="5923" operator="equal">
      <formula>FALSE</formula>
    </cfRule>
  </conditionalFormatting>
  <conditionalFormatting sqref="I28:I31 I48:I73">
    <cfRule type="cellIs" dxfId="6412" priority="5922" operator="equal">
      <formula>FALSE</formula>
    </cfRule>
  </conditionalFormatting>
  <conditionalFormatting sqref="I28:I31 I48:I73">
    <cfRule type="cellIs" dxfId="6411" priority="5921" operator="equal">
      <formula>FALSE</formula>
    </cfRule>
  </conditionalFormatting>
  <conditionalFormatting sqref="I28:I31 I48:I73">
    <cfRule type="cellIs" dxfId="6410" priority="5920" operator="equal">
      <formula>FALSE</formula>
    </cfRule>
  </conditionalFormatting>
  <conditionalFormatting sqref="I28:I31 I48:I73">
    <cfRule type="cellIs" dxfId="6409" priority="5919" operator="equal">
      <formula>FALSE</formula>
    </cfRule>
  </conditionalFormatting>
  <conditionalFormatting sqref="I28:I31 I48:I73">
    <cfRule type="cellIs" dxfId="6408" priority="5918" operator="equal">
      <formula>FALSE</formula>
    </cfRule>
  </conditionalFormatting>
  <conditionalFormatting sqref="I28:I31 I48:I73">
    <cfRule type="cellIs" dxfId="6407" priority="5917" operator="equal">
      <formula>FALSE</formula>
    </cfRule>
  </conditionalFormatting>
  <conditionalFormatting sqref="I28:I31 I48:I73">
    <cfRule type="cellIs" dxfId="6406" priority="5916" operator="equal">
      <formula>FALSE</formula>
    </cfRule>
  </conditionalFormatting>
  <conditionalFormatting sqref="I28:I31 I48:I73">
    <cfRule type="cellIs" dxfId="6405" priority="5915" operator="equal">
      <formula>FALSE</formula>
    </cfRule>
  </conditionalFormatting>
  <conditionalFormatting sqref="I28:I31 I48:I73">
    <cfRule type="cellIs" dxfId="6404" priority="5914" operator="equal">
      <formula>FALSE</formula>
    </cfRule>
  </conditionalFormatting>
  <conditionalFormatting sqref="I28:I31 I48:I73">
    <cfRule type="cellIs" dxfId="6403" priority="5913" operator="equal">
      <formula>FALSE</formula>
    </cfRule>
  </conditionalFormatting>
  <conditionalFormatting sqref="I28:I31 I48:I73">
    <cfRule type="cellIs" dxfId="6402" priority="5912" operator="equal">
      <formula>FALSE</formula>
    </cfRule>
  </conditionalFormatting>
  <conditionalFormatting sqref="I28:I31 I48:I73">
    <cfRule type="cellIs" dxfId="6401" priority="5911" operator="equal">
      <formula>FALSE</formula>
    </cfRule>
  </conditionalFormatting>
  <conditionalFormatting sqref="I28:I31 I48:I73">
    <cfRule type="cellIs" dxfId="6400" priority="5910" operator="equal">
      <formula>FALSE</formula>
    </cfRule>
  </conditionalFormatting>
  <conditionalFormatting sqref="I28:I31 I48:I73">
    <cfRule type="cellIs" dxfId="6399" priority="5909" operator="equal">
      <formula>FALSE</formula>
    </cfRule>
  </conditionalFormatting>
  <conditionalFormatting sqref="I28:I31 I48:I73">
    <cfRule type="cellIs" dxfId="6398" priority="5908" operator="equal">
      <formula>FALSE</formula>
    </cfRule>
  </conditionalFormatting>
  <conditionalFormatting sqref="I28:I31 I48:I73">
    <cfRule type="cellIs" dxfId="6397" priority="5907" operator="equal">
      <formula>FALSE</formula>
    </cfRule>
  </conditionalFormatting>
  <conditionalFormatting sqref="I28:I31 I48:I73">
    <cfRule type="cellIs" dxfId="6396" priority="5906" operator="equal">
      <formula>FALSE</formula>
    </cfRule>
  </conditionalFormatting>
  <conditionalFormatting sqref="I28:I31 I48:I73">
    <cfRule type="cellIs" dxfId="6395" priority="5905" operator="equal">
      <formula>FALSE</formula>
    </cfRule>
  </conditionalFormatting>
  <conditionalFormatting sqref="I28:I31 I48:I73">
    <cfRule type="cellIs" dxfId="6394" priority="5904" operator="equal">
      <formula>FALSE</formula>
    </cfRule>
  </conditionalFormatting>
  <conditionalFormatting sqref="I28:I31 I48:I73">
    <cfRule type="cellIs" dxfId="6393" priority="5903" operator="equal">
      <formula>FALSE</formula>
    </cfRule>
  </conditionalFormatting>
  <conditionalFormatting sqref="I28:I31 I48:I73">
    <cfRule type="cellIs" dxfId="6392" priority="5902" operator="equal">
      <formula>FALSE</formula>
    </cfRule>
  </conditionalFormatting>
  <conditionalFormatting sqref="I28:I31 I48:I73">
    <cfRule type="cellIs" dxfId="6391" priority="5901" operator="equal">
      <formula>FALSE</formula>
    </cfRule>
  </conditionalFormatting>
  <conditionalFormatting sqref="I28:I31 I48:I73">
    <cfRule type="cellIs" dxfId="6390" priority="5900" operator="equal">
      <formula>FALSE</formula>
    </cfRule>
  </conditionalFormatting>
  <conditionalFormatting sqref="I28:I31 I48:I73">
    <cfRule type="cellIs" dxfId="6389" priority="5899" operator="equal">
      <formula>FALSE</formula>
    </cfRule>
  </conditionalFormatting>
  <conditionalFormatting sqref="I28:I31 I48:I73">
    <cfRule type="cellIs" dxfId="6388" priority="5898" operator="equal">
      <formula>FALSE</formula>
    </cfRule>
  </conditionalFormatting>
  <conditionalFormatting sqref="I28:I31 I48:I73">
    <cfRule type="cellIs" dxfId="6387" priority="5897" operator="equal">
      <formula>FALSE</formula>
    </cfRule>
  </conditionalFormatting>
  <conditionalFormatting sqref="I28:I31 I48:I73">
    <cfRule type="cellIs" dxfId="6386" priority="5896" operator="equal">
      <formula>FALSE</formula>
    </cfRule>
  </conditionalFormatting>
  <conditionalFormatting sqref="I28:I31 I48:I73">
    <cfRule type="cellIs" dxfId="6385" priority="5895" operator="equal">
      <formula>FALSE</formula>
    </cfRule>
  </conditionalFormatting>
  <conditionalFormatting sqref="I28:I31 I48:I73">
    <cfRule type="cellIs" dxfId="6384" priority="5894" operator="equal">
      <formula>FALSE</formula>
    </cfRule>
  </conditionalFormatting>
  <conditionalFormatting sqref="I28:I31 I48:I73">
    <cfRule type="cellIs" dxfId="6383" priority="5893" operator="equal">
      <formula>FALSE</formula>
    </cfRule>
  </conditionalFormatting>
  <conditionalFormatting sqref="I28:I31 I48:I73">
    <cfRule type="cellIs" dxfId="6382" priority="5892" operator="equal">
      <formula>FALSE</formula>
    </cfRule>
  </conditionalFormatting>
  <conditionalFormatting sqref="I28:I31 I48:I73">
    <cfRule type="cellIs" dxfId="6381" priority="5891" operator="equal">
      <formula>FALSE</formula>
    </cfRule>
  </conditionalFormatting>
  <conditionalFormatting sqref="I28:I31 I48:I73">
    <cfRule type="cellIs" dxfId="6380" priority="5890" operator="equal">
      <formula>FALSE</formula>
    </cfRule>
  </conditionalFormatting>
  <conditionalFormatting sqref="I28:I31 I48:I73">
    <cfRule type="cellIs" dxfId="6379" priority="5889" operator="equal">
      <formula>FALSE</formula>
    </cfRule>
  </conditionalFormatting>
  <conditionalFormatting sqref="I28:I31 I48:I73">
    <cfRule type="cellIs" dxfId="6378" priority="5888" operator="equal">
      <formula>FALSE</formula>
    </cfRule>
  </conditionalFormatting>
  <conditionalFormatting sqref="I28:I31 I48:I73">
    <cfRule type="cellIs" dxfId="6377" priority="5887" operator="equal">
      <formula>FALSE</formula>
    </cfRule>
  </conditionalFormatting>
  <conditionalFormatting sqref="I28:I31 I48:I73">
    <cfRule type="cellIs" dxfId="6376" priority="5886" operator="equal">
      <formula>FALSE</formula>
    </cfRule>
  </conditionalFormatting>
  <conditionalFormatting sqref="I28:I31 I48:I73">
    <cfRule type="cellIs" dxfId="6375" priority="5885" operator="equal">
      <formula>FALSE</formula>
    </cfRule>
  </conditionalFormatting>
  <conditionalFormatting sqref="I28:I31 I48:I73">
    <cfRule type="cellIs" dxfId="6374" priority="5884" operator="equal">
      <formula>FALSE</formula>
    </cfRule>
  </conditionalFormatting>
  <conditionalFormatting sqref="I28:I31 I48:I73">
    <cfRule type="cellIs" dxfId="6373" priority="5883" operator="equal">
      <formula>FALSE</formula>
    </cfRule>
  </conditionalFormatting>
  <conditionalFormatting sqref="I28:I31 I48:I73">
    <cfRule type="cellIs" dxfId="6372" priority="5882" operator="equal">
      <formula>FALSE</formula>
    </cfRule>
  </conditionalFormatting>
  <conditionalFormatting sqref="I28:I31 I48:I73">
    <cfRule type="cellIs" dxfId="6371" priority="5881" operator="equal">
      <formula>FALSE</formula>
    </cfRule>
  </conditionalFormatting>
  <conditionalFormatting sqref="I28:I31 I48:I73">
    <cfRule type="cellIs" dxfId="6370" priority="5880" operator="equal">
      <formula>FALSE</formula>
    </cfRule>
  </conditionalFormatting>
  <conditionalFormatting sqref="I28:I31 I48:I73">
    <cfRule type="cellIs" dxfId="6369" priority="5879" operator="equal">
      <formula>FALSE</formula>
    </cfRule>
  </conditionalFormatting>
  <conditionalFormatting sqref="I28:I31 I48:I73">
    <cfRule type="cellIs" dxfId="6368" priority="5878" operator="equal">
      <formula>FALSE</formula>
    </cfRule>
  </conditionalFormatting>
  <conditionalFormatting sqref="I28:I31 I48:I73">
    <cfRule type="cellIs" dxfId="6367" priority="5877" operator="equal">
      <formula>FALSE</formula>
    </cfRule>
  </conditionalFormatting>
  <conditionalFormatting sqref="I28:I31 I48:I73">
    <cfRule type="cellIs" dxfId="6366" priority="5876" operator="equal">
      <formula>FALSE</formula>
    </cfRule>
  </conditionalFormatting>
  <conditionalFormatting sqref="I28:I31 I48:I73">
    <cfRule type="cellIs" dxfId="6365" priority="5875" operator="equal">
      <formula>FALSE</formula>
    </cfRule>
  </conditionalFormatting>
  <conditionalFormatting sqref="I28:I31 I48:I73">
    <cfRule type="cellIs" dxfId="6364" priority="5874" operator="equal">
      <formula>FALSE</formula>
    </cfRule>
  </conditionalFormatting>
  <conditionalFormatting sqref="I28:I31 I48:I73">
    <cfRule type="cellIs" dxfId="6363" priority="5873" operator="equal">
      <formula>FALSE</formula>
    </cfRule>
  </conditionalFormatting>
  <conditionalFormatting sqref="I28:I31 I48:I73">
    <cfRule type="cellIs" dxfId="6362" priority="5872" operator="equal">
      <formula>FALSE</formula>
    </cfRule>
  </conditionalFormatting>
  <conditionalFormatting sqref="I28:I31 I48:I73">
    <cfRule type="cellIs" dxfId="6361" priority="5871" operator="equal">
      <formula>FALSE</formula>
    </cfRule>
  </conditionalFormatting>
  <conditionalFormatting sqref="I28:I31 I48:I73">
    <cfRule type="cellIs" dxfId="6360" priority="5870" operator="equal">
      <formula>FALSE</formula>
    </cfRule>
  </conditionalFormatting>
  <conditionalFormatting sqref="I28:I31 I48:I73">
    <cfRule type="cellIs" dxfId="6359" priority="5869" operator="equal">
      <formula>FALSE</formula>
    </cfRule>
  </conditionalFormatting>
  <conditionalFormatting sqref="I28:I31 I48:I73">
    <cfRule type="cellIs" dxfId="6358" priority="5868" operator="equal">
      <formula>FALSE</formula>
    </cfRule>
  </conditionalFormatting>
  <conditionalFormatting sqref="I28:I31 I48:I73">
    <cfRule type="cellIs" dxfId="6357" priority="5867" operator="equal">
      <formula>FALSE</formula>
    </cfRule>
  </conditionalFormatting>
  <conditionalFormatting sqref="I28:I31 I48:I73">
    <cfRule type="cellIs" dxfId="6356" priority="5866" operator="equal">
      <formula>FALSE</formula>
    </cfRule>
  </conditionalFormatting>
  <conditionalFormatting sqref="I28:I31 I48:I73">
    <cfRule type="cellIs" dxfId="6355" priority="5865" operator="equal">
      <formula>FALSE</formula>
    </cfRule>
  </conditionalFormatting>
  <conditionalFormatting sqref="I28:I31 I48:I73">
    <cfRule type="cellIs" dxfId="6354" priority="5864" operator="equal">
      <formula>FALSE</formula>
    </cfRule>
  </conditionalFormatting>
  <conditionalFormatting sqref="I28:I31 I48:I73">
    <cfRule type="cellIs" dxfId="6353" priority="5863" operator="equal">
      <formula>FALSE</formula>
    </cfRule>
  </conditionalFormatting>
  <conditionalFormatting sqref="I28:I31 I48:I73">
    <cfRule type="cellIs" dxfId="6352" priority="5862" operator="equal">
      <formula>FALSE</formula>
    </cfRule>
  </conditionalFormatting>
  <conditionalFormatting sqref="I28:I31 I48:I73">
    <cfRule type="cellIs" dxfId="6351" priority="5861" operator="equal">
      <formula>FALSE</formula>
    </cfRule>
  </conditionalFormatting>
  <conditionalFormatting sqref="I28:I31 I48:I73">
    <cfRule type="cellIs" dxfId="6350" priority="5860" operator="equal">
      <formula>FALSE</formula>
    </cfRule>
  </conditionalFormatting>
  <conditionalFormatting sqref="I28:I31 I48:I73">
    <cfRule type="cellIs" dxfId="6349" priority="5859" operator="equal">
      <formula>FALSE</formula>
    </cfRule>
  </conditionalFormatting>
  <conditionalFormatting sqref="I28:I31 I48:I73">
    <cfRule type="cellIs" dxfId="6348" priority="5858" operator="equal">
      <formula>FALSE</formula>
    </cfRule>
  </conditionalFormatting>
  <conditionalFormatting sqref="I28:I31 I48:I73">
    <cfRule type="cellIs" dxfId="6347" priority="5857" operator="equal">
      <formula>FALSE</formula>
    </cfRule>
  </conditionalFormatting>
  <conditionalFormatting sqref="I28:I31 I48:I73">
    <cfRule type="cellIs" dxfId="6346" priority="5856" operator="equal">
      <formula>FALSE</formula>
    </cfRule>
  </conditionalFormatting>
  <conditionalFormatting sqref="I28:I31 I48:I73">
    <cfRule type="cellIs" dxfId="6345" priority="5855" operator="equal">
      <formula>FALSE</formula>
    </cfRule>
  </conditionalFormatting>
  <conditionalFormatting sqref="I28:I31 I48:I73">
    <cfRule type="cellIs" dxfId="6344" priority="5854" operator="equal">
      <formula>FALSE</formula>
    </cfRule>
  </conditionalFormatting>
  <conditionalFormatting sqref="I28:I31 I48:I73">
    <cfRule type="cellIs" dxfId="6343" priority="5853" operator="equal">
      <formula>FALSE</formula>
    </cfRule>
  </conditionalFormatting>
  <conditionalFormatting sqref="I28:I31 I48:I73">
    <cfRule type="cellIs" dxfId="6342" priority="5852" operator="equal">
      <formula>FALSE</formula>
    </cfRule>
  </conditionalFormatting>
  <conditionalFormatting sqref="I28:I31 I48:I73">
    <cfRule type="cellIs" dxfId="6341" priority="5851" operator="equal">
      <formula>FALSE</formula>
    </cfRule>
  </conditionalFormatting>
  <conditionalFormatting sqref="I28:I31 I48:I73">
    <cfRule type="cellIs" dxfId="6340" priority="5850" operator="equal">
      <formula>FALSE</formula>
    </cfRule>
  </conditionalFormatting>
  <conditionalFormatting sqref="I28:I31 I48:I73">
    <cfRule type="cellIs" dxfId="6339" priority="5849" operator="equal">
      <formula>FALSE</formula>
    </cfRule>
  </conditionalFormatting>
  <conditionalFormatting sqref="I28:I31 I48:I73">
    <cfRule type="cellIs" dxfId="6338" priority="5848" operator="equal">
      <formula>FALSE</formula>
    </cfRule>
  </conditionalFormatting>
  <conditionalFormatting sqref="I28:I31 I48:I73">
    <cfRule type="cellIs" dxfId="6337" priority="5847" operator="equal">
      <formula>FALSE</formula>
    </cfRule>
  </conditionalFormatting>
  <conditionalFormatting sqref="I28:I31 I48:I73">
    <cfRule type="cellIs" dxfId="6336" priority="5846" operator="equal">
      <formula>FALSE</formula>
    </cfRule>
  </conditionalFormatting>
  <conditionalFormatting sqref="I28:I31 I48:I73">
    <cfRule type="cellIs" dxfId="6335" priority="5845" operator="equal">
      <formula>FALSE</formula>
    </cfRule>
  </conditionalFormatting>
  <conditionalFormatting sqref="I28:I31 I48:I73">
    <cfRule type="cellIs" dxfId="6334" priority="5844" operator="equal">
      <formula>FALSE</formula>
    </cfRule>
  </conditionalFormatting>
  <conditionalFormatting sqref="I28:I31 I48:I73">
    <cfRule type="cellIs" dxfId="6333" priority="5843" operator="equal">
      <formula>FALSE</formula>
    </cfRule>
  </conditionalFormatting>
  <conditionalFormatting sqref="I28:I31 I48:I73">
    <cfRule type="cellIs" dxfId="6332" priority="5842" operator="equal">
      <formula>FALSE</formula>
    </cfRule>
  </conditionalFormatting>
  <conditionalFormatting sqref="I28:I31 I48:I73">
    <cfRule type="cellIs" dxfId="6331" priority="5841" operator="equal">
      <formula>FALSE</formula>
    </cfRule>
  </conditionalFormatting>
  <conditionalFormatting sqref="I28:I31 I48:I73">
    <cfRule type="cellIs" dxfId="6330" priority="5840" operator="equal">
      <formula>FALSE</formula>
    </cfRule>
  </conditionalFormatting>
  <conditionalFormatting sqref="I28:I31 I48:I73">
    <cfRule type="cellIs" dxfId="6329" priority="5839" operator="equal">
      <formula>FALSE</formula>
    </cfRule>
  </conditionalFormatting>
  <conditionalFormatting sqref="I28:I31 I48:I73">
    <cfRule type="cellIs" dxfId="6328" priority="5838" operator="equal">
      <formula>FALSE</formula>
    </cfRule>
  </conditionalFormatting>
  <conditionalFormatting sqref="I28:I31 I48:I73">
    <cfRule type="cellIs" dxfId="6327" priority="5837" operator="equal">
      <formula>FALSE</formula>
    </cfRule>
  </conditionalFormatting>
  <conditionalFormatting sqref="I28:I31 I48:I73">
    <cfRule type="cellIs" dxfId="6326" priority="5836" operator="equal">
      <formula>FALSE</formula>
    </cfRule>
  </conditionalFormatting>
  <conditionalFormatting sqref="I28:I31 I48:I73">
    <cfRule type="cellIs" dxfId="6325" priority="5835" operator="equal">
      <formula>FALSE</formula>
    </cfRule>
  </conditionalFormatting>
  <conditionalFormatting sqref="I28:I31 I48:I73">
    <cfRule type="cellIs" dxfId="6324" priority="5834" operator="equal">
      <formula>FALSE</formula>
    </cfRule>
  </conditionalFormatting>
  <conditionalFormatting sqref="I28:I31 I48:I73">
    <cfRule type="cellIs" dxfId="6323" priority="5833" operator="equal">
      <formula>FALSE</formula>
    </cfRule>
  </conditionalFormatting>
  <conditionalFormatting sqref="I28:I31 I48:I73">
    <cfRule type="cellIs" dxfId="6322" priority="5832" operator="equal">
      <formula>FALSE</formula>
    </cfRule>
  </conditionalFormatting>
  <conditionalFormatting sqref="I28:I31 I48:I73">
    <cfRule type="cellIs" dxfId="6321" priority="5831" operator="equal">
      <formula>FALSE</formula>
    </cfRule>
  </conditionalFormatting>
  <conditionalFormatting sqref="I28:I31 I48:I73">
    <cfRule type="cellIs" dxfId="6320" priority="5830" operator="equal">
      <formula>FALSE</formula>
    </cfRule>
  </conditionalFormatting>
  <conditionalFormatting sqref="I28:I31 I48:I73">
    <cfRule type="cellIs" dxfId="6319" priority="5829" operator="equal">
      <formula>FALSE</formula>
    </cfRule>
  </conditionalFormatting>
  <conditionalFormatting sqref="I28:I31 I48:I73">
    <cfRule type="cellIs" dxfId="6318" priority="5828" operator="equal">
      <formula>FALSE</formula>
    </cfRule>
  </conditionalFormatting>
  <conditionalFormatting sqref="I28:I31 I48:I73">
    <cfRule type="cellIs" dxfId="6317" priority="5827" operator="equal">
      <formula>FALSE</formula>
    </cfRule>
  </conditionalFormatting>
  <conditionalFormatting sqref="I28:I31 I48:I73">
    <cfRule type="cellIs" dxfId="6316" priority="5826" operator="equal">
      <formula>FALSE</formula>
    </cfRule>
  </conditionalFormatting>
  <conditionalFormatting sqref="I28:I31 I48:I73">
    <cfRule type="cellIs" dxfId="6315" priority="5825" operator="equal">
      <formula>FALSE</formula>
    </cfRule>
  </conditionalFormatting>
  <conditionalFormatting sqref="I28:I31 I48:I73">
    <cfRule type="cellIs" dxfId="6314" priority="5824" operator="equal">
      <formula>FALSE</formula>
    </cfRule>
  </conditionalFormatting>
  <conditionalFormatting sqref="I28:I31 I48:I73">
    <cfRule type="cellIs" dxfId="6313" priority="5823" operator="equal">
      <formula>FALSE</formula>
    </cfRule>
  </conditionalFormatting>
  <conditionalFormatting sqref="I28:I31 I48:I73">
    <cfRule type="cellIs" dxfId="6312" priority="5822" operator="equal">
      <formula>FALSE</formula>
    </cfRule>
  </conditionalFormatting>
  <conditionalFormatting sqref="I28:I31 I48:I73">
    <cfRule type="cellIs" dxfId="6311" priority="5821" operator="equal">
      <formula>FALSE</formula>
    </cfRule>
  </conditionalFormatting>
  <conditionalFormatting sqref="I28:I31 I48:I73">
    <cfRule type="cellIs" dxfId="6310" priority="5820" operator="equal">
      <formula>FALSE</formula>
    </cfRule>
  </conditionalFormatting>
  <conditionalFormatting sqref="I28:I31 I48:I73">
    <cfRule type="cellIs" dxfId="6309" priority="5819" operator="equal">
      <formula>FALSE</formula>
    </cfRule>
  </conditionalFormatting>
  <conditionalFormatting sqref="I28:I31 I48:I73">
    <cfRule type="cellIs" dxfId="6308" priority="5818" operator="equal">
      <formula>FALSE</formula>
    </cfRule>
  </conditionalFormatting>
  <conditionalFormatting sqref="I28:I31 I48:I73">
    <cfRule type="cellIs" dxfId="6307" priority="5817" operator="equal">
      <formula>FALSE</formula>
    </cfRule>
  </conditionalFormatting>
  <conditionalFormatting sqref="I28:I31 I48:I73">
    <cfRule type="cellIs" dxfId="6306" priority="5816" operator="equal">
      <formula>FALSE</formula>
    </cfRule>
  </conditionalFormatting>
  <conditionalFormatting sqref="I28:I31 I48:I73">
    <cfRule type="cellIs" dxfId="6305" priority="5815" operator="equal">
      <formula>FALSE</formula>
    </cfRule>
  </conditionalFormatting>
  <conditionalFormatting sqref="I28:I31 I48:I73">
    <cfRule type="cellIs" dxfId="6304" priority="5814" operator="equal">
      <formula>FALSE</formula>
    </cfRule>
  </conditionalFormatting>
  <conditionalFormatting sqref="I28:I31 I48:I73">
    <cfRule type="cellIs" dxfId="6303" priority="5813" operator="equal">
      <formula>FALSE</formula>
    </cfRule>
  </conditionalFormatting>
  <conditionalFormatting sqref="I28:I31 I48:I73">
    <cfRule type="cellIs" dxfId="6302" priority="5812" operator="equal">
      <formula>FALSE</formula>
    </cfRule>
  </conditionalFormatting>
  <conditionalFormatting sqref="I28:I31 I48:I73">
    <cfRule type="cellIs" dxfId="6301" priority="5811" operator="equal">
      <formula>FALSE</formula>
    </cfRule>
  </conditionalFormatting>
  <conditionalFormatting sqref="I28:I31 I48:I73">
    <cfRule type="cellIs" dxfId="6300" priority="5810" operator="equal">
      <formula>FALSE</formula>
    </cfRule>
  </conditionalFormatting>
  <conditionalFormatting sqref="I28:I31 I48:I73">
    <cfRule type="cellIs" dxfId="6299" priority="5809" operator="equal">
      <formula>FALSE</formula>
    </cfRule>
  </conditionalFormatting>
  <conditionalFormatting sqref="I28:I31 I48:I73">
    <cfRule type="cellIs" dxfId="6298" priority="5808" operator="equal">
      <formula>FALSE</formula>
    </cfRule>
  </conditionalFormatting>
  <conditionalFormatting sqref="I28:I31 I48:I73">
    <cfRule type="cellIs" dxfId="6297" priority="5807" operator="equal">
      <formula>FALSE</formula>
    </cfRule>
  </conditionalFormatting>
  <conditionalFormatting sqref="I28:I31 I48:I73">
    <cfRule type="cellIs" dxfId="6296" priority="5806" operator="equal">
      <formula>FALSE</formula>
    </cfRule>
  </conditionalFormatting>
  <conditionalFormatting sqref="I28:I31 I48:I73">
    <cfRule type="cellIs" dxfId="6295" priority="5805" operator="equal">
      <formula>FALSE</formula>
    </cfRule>
  </conditionalFormatting>
  <conditionalFormatting sqref="I28:I31 I48:I73">
    <cfRule type="cellIs" dxfId="6294" priority="5804" operator="equal">
      <formula>FALSE</formula>
    </cfRule>
  </conditionalFormatting>
  <conditionalFormatting sqref="I28:I31 I48:I73">
    <cfRule type="cellIs" dxfId="6293" priority="5803" operator="equal">
      <formula>FALSE</formula>
    </cfRule>
  </conditionalFormatting>
  <conditionalFormatting sqref="I28:I31 I48:I73">
    <cfRule type="cellIs" dxfId="6292" priority="5802" operator="equal">
      <formula>FALSE</formula>
    </cfRule>
  </conditionalFormatting>
  <conditionalFormatting sqref="I28:I31 I48:I73">
    <cfRule type="cellIs" dxfId="6291" priority="5801" operator="equal">
      <formula>FALSE</formula>
    </cfRule>
  </conditionalFormatting>
  <conditionalFormatting sqref="I28:I31 I48:I73">
    <cfRule type="cellIs" dxfId="6290" priority="5800" operator="equal">
      <formula>FALSE</formula>
    </cfRule>
  </conditionalFormatting>
  <conditionalFormatting sqref="I28:I31 I48:I73">
    <cfRule type="cellIs" dxfId="6289" priority="5799" operator="equal">
      <formula>FALSE</formula>
    </cfRule>
  </conditionalFormatting>
  <conditionalFormatting sqref="I28:I31 I48:I73">
    <cfRule type="cellIs" dxfId="6288" priority="5798" operator="equal">
      <formula>FALSE</formula>
    </cfRule>
  </conditionalFormatting>
  <conditionalFormatting sqref="I28:I31 I48:I73">
    <cfRule type="cellIs" dxfId="6287" priority="5797" operator="equal">
      <formula>FALSE</formula>
    </cfRule>
  </conditionalFormatting>
  <conditionalFormatting sqref="I28:I31 I48:I73">
    <cfRule type="cellIs" dxfId="6286" priority="5796" operator="equal">
      <formula>FALSE</formula>
    </cfRule>
  </conditionalFormatting>
  <conditionalFormatting sqref="I28:I31 I48:I73">
    <cfRule type="cellIs" dxfId="6285" priority="5795" operator="equal">
      <formula>FALSE</formula>
    </cfRule>
  </conditionalFormatting>
  <conditionalFormatting sqref="I28:I31 I48:I73">
    <cfRule type="cellIs" dxfId="6284" priority="5794" operator="equal">
      <formula>FALSE</formula>
    </cfRule>
  </conditionalFormatting>
  <conditionalFormatting sqref="I28:I31 I48:I73">
    <cfRule type="cellIs" dxfId="6283" priority="5793" operator="equal">
      <formula>FALSE</formula>
    </cfRule>
  </conditionalFormatting>
  <conditionalFormatting sqref="I28:I31 I48:I73">
    <cfRule type="cellIs" dxfId="6282" priority="5792" operator="equal">
      <formula>FALSE</formula>
    </cfRule>
  </conditionalFormatting>
  <conditionalFormatting sqref="I28:I31 I48:I73">
    <cfRule type="cellIs" dxfId="6281" priority="5791" operator="equal">
      <formula>FALSE</formula>
    </cfRule>
  </conditionalFormatting>
  <conditionalFormatting sqref="I28:I31 I48:I73">
    <cfRule type="cellIs" dxfId="6280" priority="5790" operator="equal">
      <formula>FALSE</formula>
    </cfRule>
  </conditionalFormatting>
  <conditionalFormatting sqref="I28:I31 I48:I73">
    <cfRule type="cellIs" dxfId="6279" priority="5789" operator="equal">
      <formula>FALSE</formula>
    </cfRule>
  </conditionalFormatting>
  <conditionalFormatting sqref="I28:I31 I48:I73">
    <cfRule type="cellIs" dxfId="6278" priority="5788" operator="equal">
      <formula>FALSE</formula>
    </cfRule>
  </conditionalFormatting>
  <conditionalFormatting sqref="I28:I31 I48:I73">
    <cfRule type="cellIs" dxfId="6277" priority="5787" operator="equal">
      <formula>FALSE</formula>
    </cfRule>
  </conditionalFormatting>
  <conditionalFormatting sqref="I28:I31 I48:I73">
    <cfRule type="cellIs" dxfId="6276" priority="5786" operator="equal">
      <formula>FALSE</formula>
    </cfRule>
  </conditionalFormatting>
  <conditionalFormatting sqref="I28:I31 I48:I73">
    <cfRule type="cellIs" dxfId="6275" priority="5785" operator="equal">
      <formula>FALSE</formula>
    </cfRule>
  </conditionalFormatting>
  <conditionalFormatting sqref="I28:I31 I48:I73">
    <cfRule type="cellIs" dxfId="6274" priority="5784" operator="equal">
      <formula>FALSE</formula>
    </cfRule>
  </conditionalFormatting>
  <conditionalFormatting sqref="I28:I31 I48:I73">
    <cfRule type="cellIs" dxfId="6273" priority="5783" operator="equal">
      <formula>FALSE</formula>
    </cfRule>
  </conditionalFormatting>
  <conditionalFormatting sqref="I28:I31 I48:I73">
    <cfRule type="cellIs" dxfId="6272" priority="5782" operator="equal">
      <formula>FALSE</formula>
    </cfRule>
  </conditionalFormatting>
  <conditionalFormatting sqref="I28:I31 I48:I73">
    <cfRule type="cellIs" dxfId="6271" priority="5781" operator="equal">
      <formula>FALSE</formula>
    </cfRule>
  </conditionalFormatting>
  <conditionalFormatting sqref="I28:I31 I48:I73">
    <cfRule type="cellIs" dxfId="6270" priority="5780" operator="equal">
      <formula>FALSE</formula>
    </cfRule>
  </conditionalFormatting>
  <conditionalFormatting sqref="I28:I31 I48:I73">
    <cfRule type="cellIs" dxfId="6269" priority="5779" operator="equal">
      <formula>FALSE</formula>
    </cfRule>
  </conditionalFormatting>
  <conditionalFormatting sqref="I28:I31 I48:I73">
    <cfRule type="cellIs" dxfId="6268" priority="5778" operator="equal">
      <formula>FALSE</formula>
    </cfRule>
  </conditionalFormatting>
  <conditionalFormatting sqref="I28:I31 I48:I73">
    <cfRule type="cellIs" dxfId="6267" priority="5777" operator="equal">
      <formula>FALSE</formula>
    </cfRule>
  </conditionalFormatting>
  <conditionalFormatting sqref="I28:I31 I48:I73">
    <cfRule type="cellIs" dxfId="6266" priority="5776" operator="equal">
      <formula>FALSE</formula>
    </cfRule>
  </conditionalFormatting>
  <conditionalFormatting sqref="I28:I31 I48:I73">
    <cfRule type="cellIs" dxfId="6265" priority="5775" operator="equal">
      <formula>FALSE</formula>
    </cfRule>
  </conditionalFormatting>
  <conditionalFormatting sqref="I28:I31 I48:I73">
    <cfRule type="cellIs" dxfId="6264" priority="5774" operator="equal">
      <formula>FALSE</formula>
    </cfRule>
  </conditionalFormatting>
  <conditionalFormatting sqref="I28:I31 I48:I73">
    <cfRule type="cellIs" dxfId="6263" priority="5773" operator="equal">
      <formula>FALSE</formula>
    </cfRule>
  </conditionalFormatting>
  <conditionalFormatting sqref="I28:I31 I48:I73">
    <cfRule type="cellIs" dxfId="6262" priority="5772" operator="equal">
      <formula>FALSE</formula>
    </cfRule>
  </conditionalFormatting>
  <conditionalFormatting sqref="I28:I31 I48:I73">
    <cfRule type="cellIs" dxfId="6261" priority="5771" operator="equal">
      <formula>FALSE</formula>
    </cfRule>
  </conditionalFormatting>
  <conditionalFormatting sqref="I28:I31 I48:I73">
    <cfRule type="cellIs" dxfId="6260" priority="5770" operator="equal">
      <formula>FALSE</formula>
    </cfRule>
  </conditionalFormatting>
  <conditionalFormatting sqref="I28:I31 I48:I73">
    <cfRule type="cellIs" dxfId="6259" priority="5769" operator="equal">
      <formula>FALSE</formula>
    </cfRule>
  </conditionalFormatting>
  <conditionalFormatting sqref="I28:I31 I48:I73">
    <cfRule type="cellIs" dxfId="6258" priority="5768" operator="equal">
      <formula>FALSE</formula>
    </cfRule>
  </conditionalFormatting>
  <conditionalFormatting sqref="I28:I31 I48:I73">
    <cfRule type="cellIs" dxfId="6257" priority="5767" operator="equal">
      <formula>FALSE</formula>
    </cfRule>
  </conditionalFormatting>
  <conditionalFormatting sqref="I28:I31 I48:I73">
    <cfRule type="cellIs" dxfId="6256" priority="5766" operator="equal">
      <formula>FALSE</formula>
    </cfRule>
  </conditionalFormatting>
  <conditionalFormatting sqref="I28:I31 I48:I73">
    <cfRule type="cellIs" dxfId="6255" priority="5765" operator="equal">
      <formula>FALSE</formula>
    </cfRule>
  </conditionalFormatting>
  <conditionalFormatting sqref="I28:I31 I48:I73">
    <cfRule type="cellIs" dxfId="6254" priority="5764" operator="equal">
      <formula>FALSE</formula>
    </cfRule>
  </conditionalFormatting>
  <conditionalFormatting sqref="I28:I31 I48:I73">
    <cfRule type="cellIs" dxfId="6253" priority="5763" operator="equal">
      <formula>FALSE</formula>
    </cfRule>
  </conditionalFormatting>
  <conditionalFormatting sqref="I28:I31 I48:I73">
    <cfRule type="cellIs" dxfId="6252" priority="5762" operator="equal">
      <formula>FALSE</formula>
    </cfRule>
  </conditionalFormatting>
  <conditionalFormatting sqref="I28:I31 I48:I73">
    <cfRule type="cellIs" dxfId="6251" priority="5761" operator="equal">
      <formula>FALSE</formula>
    </cfRule>
  </conditionalFormatting>
  <conditionalFormatting sqref="I28:I31 I48:I73">
    <cfRule type="cellIs" dxfId="6250" priority="5760" operator="equal">
      <formula>FALSE</formula>
    </cfRule>
  </conditionalFormatting>
  <conditionalFormatting sqref="I28:I31 I48:I73">
    <cfRule type="cellIs" dxfId="6249" priority="5759" operator="equal">
      <formula>FALSE</formula>
    </cfRule>
  </conditionalFormatting>
  <conditionalFormatting sqref="I28:I31 I48:I73">
    <cfRule type="cellIs" dxfId="6248" priority="5758" operator="equal">
      <formula>FALSE</formula>
    </cfRule>
  </conditionalFormatting>
  <conditionalFormatting sqref="I28:I31 I48:I73">
    <cfRule type="cellIs" dxfId="6247" priority="5757" operator="equal">
      <formula>FALSE</formula>
    </cfRule>
  </conditionalFormatting>
  <conditionalFormatting sqref="I28:I31 I48:I73">
    <cfRule type="cellIs" dxfId="6246" priority="5756" operator="equal">
      <formula>FALSE</formula>
    </cfRule>
  </conditionalFormatting>
  <conditionalFormatting sqref="I28:I31 I48:I73">
    <cfRule type="cellIs" dxfId="6245" priority="5755" operator="equal">
      <formula>FALSE</formula>
    </cfRule>
  </conditionalFormatting>
  <conditionalFormatting sqref="I28:I31 I48:I73">
    <cfRule type="cellIs" dxfId="6244" priority="5754" operator="equal">
      <formula>FALSE</formula>
    </cfRule>
  </conditionalFormatting>
  <conditionalFormatting sqref="I28:I31 I48:I73">
    <cfRule type="cellIs" dxfId="6243" priority="5753" operator="equal">
      <formula>FALSE</formula>
    </cfRule>
  </conditionalFormatting>
  <conditionalFormatting sqref="I28:I31 I48:I73">
    <cfRule type="cellIs" dxfId="6242" priority="5752" operator="equal">
      <formula>FALSE</formula>
    </cfRule>
  </conditionalFormatting>
  <conditionalFormatting sqref="I28:I31 I48:I73">
    <cfRule type="cellIs" dxfId="6241" priority="5751" operator="equal">
      <formula>FALSE</formula>
    </cfRule>
  </conditionalFormatting>
  <conditionalFormatting sqref="I28:I31 I48:I73">
    <cfRule type="cellIs" dxfId="6240" priority="5750" operator="equal">
      <formula>FALSE</formula>
    </cfRule>
  </conditionalFormatting>
  <conditionalFormatting sqref="I28:I31 I48:I73">
    <cfRule type="cellIs" dxfId="6239" priority="5749" operator="equal">
      <formula>FALSE</formula>
    </cfRule>
  </conditionalFormatting>
  <conditionalFormatting sqref="I28:I31 I48:I73">
    <cfRule type="cellIs" dxfId="6238" priority="5748" operator="equal">
      <formula>FALSE</formula>
    </cfRule>
  </conditionalFormatting>
  <conditionalFormatting sqref="I28:I31 I48:I73">
    <cfRule type="cellIs" dxfId="6237" priority="5747" operator="equal">
      <formula>FALSE</formula>
    </cfRule>
  </conditionalFormatting>
  <conditionalFormatting sqref="I28:I31 I48:I73">
    <cfRule type="cellIs" dxfId="6236" priority="5746" operator="equal">
      <formula>FALSE</formula>
    </cfRule>
  </conditionalFormatting>
  <conditionalFormatting sqref="I28:I31 I48:I73">
    <cfRule type="cellIs" dxfId="6235" priority="5745" operator="equal">
      <formula>FALSE</formula>
    </cfRule>
  </conditionalFormatting>
  <conditionalFormatting sqref="I28:I31 I48:I73">
    <cfRule type="cellIs" dxfId="6234" priority="5744" operator="equal">
      <formula>FALSE</formula>
    </cfRule>
  </conditionalFormatting>
  <conditionalFormatting sqref="I28:I31 I48:I73">
    <cfRule type="cellIs" dxfId="6233" priority="5743" operator="equal">
      <formula>FALSE</formula>
    </cfRule>
  </conditionalFormatting>
  <conditionalFormatting sqref="I28:I31 I48:I73">
    <cfRule type="cellIs" dxfId="6232" priority="5742" operator="equal">
      <formula>FALSE</formula>
    </cfRule>
  </conditionalFormatting>
  <conditionalFormatting sqref="I28:I31 I48:I73">
    <cfRule type="cellIs" dxfId="6231" priority="5741" operator="equal">
      <formula>FALSE</formula>
    </cfRule>
  </conditionalFormatting>
  <conditionalFormatting sqref="I28:I31 I48:I73">
    <cfRule type="cellIs" dxfId="6230" priority="5740" operator="equal">
      <formula>FALSE</formula>
    </cfRule>
  </conditionalFormatting>
  <conditionalFormatting sqref="I28:I31 I48:I73">
    <cfRule type="cellIs" dxfId="6229" priority="5739" operator="equal">
      <formula>FALSE</formula>
    </cfRule>
  </conditionalFormatting>
  <conditionalFormatting sqref="I28:I31 I48:I73">
    <cfRule type="cellIs" dxfId="6228" priority="5738" operator="equal">
      <formula>FALSE</formula>
    </cfRule>
  </conditionalFormatting>
  <conditionalFormatting sqref="I28:I31 I48:I73">
    <cfRule type="cellIs" dxfId="6227" priority="5737" operator="equal">
      <formula>FALSE</formula>
    </cfRule>
  </conditionalFormatting>
  <conditionalFormatting sqref="I28:I31 I48:I73">
    <cfRule type="cellIs" dxfId="6226" priority="5736" operator="equal">
      <formula>FALSE</formula>
    </cfRule>
  </conditionalFormatting>
  <conditionalFormatting sqref="I28:I31 I48:I73">
    <cfRule type="cellIs" dxfId="6225" priority="5735" operator="equal">
      <formula>FALSE</formula>
    </cfRule>
  </conditionalFormatting>
  <conditionalFormatting sqref="I28:I31 I48:I73">
    <cfRule type="cellIs" dxfId="6224" priority="5734" operator="equal">
      <formula>FALSE</formula>
    </cfRule>
  </conditionalFormatting>
  <conditionalFormatting sqref="I28:I31 I48:I73">
    <cfRule type="cellIs" dxfId="6223" priority="5733" operator="equal">
      <formula>FALSE</formula>
    </cfRule>
  </conditionalFormatting>
  <conditionalFormatting sqref="I28:I31 I48:I73">
    <cfRule type="cellIs" dxfId="6222" priority="5732" operator="equal">
      <formula>FALSE</formula>
    </cfRule>
  </conditionalFormatting>
  <conditionalFormatting sqref="I28:I31 I48:I73">
    <cfRule type="cellIs" dxfId="6221" priority="5731" operator="equal">
      <formula>FALSE</formula>
    </cfRule>
  </conditionalFormatting>
  <conditionalFormatting sqref="I28:I31 I48:I73">
    <cfRule type="cellIs" dxfId="6220" priority="5730" operator="equal">
      <formula>FALSE</formula>
    </cfRule>
  </conditionalFormatting>
  <conditionalFormatting sqref="I28:I31 I48:I73">
    <cfRule type="cellIs" dxfId="6219" priority="5729" operator="equal">
      <formula>FALSE</formula>
    </cfRule>
  </conditionalFormatting>
  <conditionalFormatting sqref="I28:I31 I48:I73">
    <cfRule type="cellIs" dxfId="6218" priority="5728" operator="equal">
      <formula>FALSE</formula>
    </cfRule>
  </conditionalFormatting>
  <conditionalFormatting sqref="I28:I31 I48:I73">
    <cfRule type="cellIs" dxfId="6217" priority="5727" operator="equal">
      <formula>FALSE</formula>
    </cfRule>
  </conditionalFormatting>
  <conditionalFormatting sqref="I28:I31 I48:I73">
    <cfRule type="cellIs" dxfId="6216" priority="5726" operator="equal">
      <formula>FALSE</formula>
    </cfRule>
  </conditionalFormatting>
  <conditionalFormatting sqref="I28:I31 I48:I73">
    <cfRule type="cellIs" dxfId="6215" priority="5725" operator="equal">
      <formula>FALSE</formula>
    </cfRule>
  </conditionalFormatting>
  <conditionalFormatting sqref="I28:I31 I48:I73">
    <cfRule type="cellIs" dxfId="6214" priority="5724" operator="equal">
      <formula>FALSE</formula>
    </cfRule>
  </conditionalFormatting>
  <conditionalFormatting sqref="I28:I31 I48:I73">
    <cfRule type="cellIs" dxfId="6213" priority="5723" operator="equal">
      <formula>FALSE</formula>
    </cfRule>
  </conditionalFormatting>
  <conditionalFormatting sqref="I28:I31 I48:I73">
    <cfRule type="cellIs" dxfId="6212" priority="5722" operator="equal">
      <formula>FALSE</formula>
    </cfRule>
  </conditionalFormatting>
  <conditionalFormatting sqref="I28:I31 I48:I73">
    <cfRule type="cellIs" dxfId="6211" priority="5721" operator="equal">
      <formula>FALSE</formula>
    </cfRule>
  </conditionalFormatting>
  <conditionalFormatting sqref="I28:I31 I48:I73">
    <cfRule type="cellIs" dxfId="6210" priority="5720" operator="equal">
      <formula>FALSE</formula>
    </cfRule>
  </conditionalFormatting>
  <conditionalFormatting sqref="I28:I31 I48:I73">
    <cfRule type="cellIs" dxfId="6209" priority="5719" operator="equal">
      <formula>FALSE</formula>
    </cfRule>
  </conditionalFormatting>
  <conditionalFormatting sqref="I28:I31 I48:I73">
    <cfRule type="cellIs" dxfId="6208" priority="5718" operator="equal">
      <formula>FALSE</formula>
    </cfRule>
  </conditionalFormatting>
  <conditionalFormatting sqref="I28:I31 I48:I73">
    <cfRule type="cellIs" dxfId="6207" priority="5717" operator="equal">
      <formula>FALSE</formula>
    </cfRule>
  </conditionalFormatting>
  <conditionalFormatting sqref="I28:I31 I48:I73">
    <cfRule type="cellIs" dxfId="6206" priority="5716" operator="equal">
      <formula>FALSE</formula>
    </cfRule>
  </conditionalFormatting>
  <conditionalFormatting sqref="I28:I31 I48:I73">
    <cfRule type="cellIs" dxfId="6205" priority="5715" operator="equal">
      <formula>FALSE</formula>
    </cfRule>
  </conditionalFormatting>
  <conditionalFormatting sqref="I28:I31 I48:I73">
    <cfRule type="cellIs" dxfId="6204" priority="5714" operator="equal">
      <formula>FALSE</formula>
    </cfRule>
  </conditionalFormatting>
  <conditionalFormatting sqref="I28:I31 I48:I73">
    <cfRule type="cellIs" dxfId="6203" priority="5713" operator="equal">
      <formula>FALSE</formula>
    </cfRule>
  </conditionalFormatting>
  <conditionalFormatting sqref="I28:I31 I48:I73">
    <cfRule type="cellIs" dxfId="6202" priority="5712" operator="equal">
      <formula>FALSE</formula>
    </cfRule>
  </conditionalFormatting>
  <conditionalFormatting sqref="I28:I31 I48:I73">
    <cfRule type="cellIs" dxfId="6201" priority="5711" operator="equal">
      <formula>FALSE</formula>
    </cfRule>
  </conditionalFormatting>
  <conditionalFormatting sqref="I28:I31 I48:I73">
    <cfRule type="cellIs" dxfId="6200" priority="5710" operator="equal">
      <formula>FALSE</formula>
    </cfRule>
  </conditionalFormatting>
  <conditionalFormatting sqref="I28:I31 I48:I73">
    <cfRule type="cellIs" dxfId="6199" priority="5709" operator="equal">
      <formula>FALSE</formula>
    </cfRule>
  </conditionalFormatting>
  <conditionalFormatting sqref="I28:I31 I48:I73">
    <cfRule type="cellIs" dxfId="6198" priority="5708" operator="equal">
      <formula>FALSE</formula>
    </cfRule>
  </conditionalFormatting>
  <conditionalFormatting sqref="I28:I31 I48:I73">
    <cfRule type="cellIs" dxfId="6197" priority="5707" operator="equal">
      <formula>FALSE</formula>
    </cfRule>
  </conditionalFormatting>
  <conditionalFormatting sqref="I28:I31 I48:I73">
    <cfRule type="cellIs" dxfId="6196" priority="5706" operator="equal">
      <formula>FALSE</formula>
    </cfRule>
  </conditionalFormatting>
  <conditionalFormatting sqref="I28:I31 I48:I73">
    <cfRule type="cellIs" dxfId="6195" priority="5705" operator="equal">
      <formula>FALSE</formula>
    </cfRule>
  </conditionalFormatting>
  <conditionalFormatting sqref="I28:I31 I48:I73">
    <cfRule type="cellIs" dxfId="6194" priority="5704" operator="equal">
      <formula>FALSE</formula>
    </cfRule>
  </conditionalFormatting>
  <conditionalFormatting sqref="I28:I31 I48:I73">
    <cfRule type="cellIs" dxfId="6193" priority="5703" operator="equal">
      <formula>FALSE</formula>
    </cfRule>
  </conditionalFormatting>
  <conditionalFormatting sqref="I28:I31 I48:I73">
    <cfRule type="cellIs" dxfId="6192" priority="5702" operator="equal">
      <formula>FALSE</formula>
    </cfRule>
  </conditionalFormatting>
  <conditionalFormatting sqref="I28:I31 I48:I73">
    <cfRule type="cellIs" dxfId="6191" priority="5701" operator="equal">
      <formula>FALSE</formula>
    </cfRule>
  </conditionalFormatting>
  <conditionalFormatting sqref="I28:I31 I48:I73">
    <cfRule type="cellIs" dxfId="6190" priority="5700" operator="equal">
      <formula>FALSE</formula>
    </cfRule>
  </conditionalFormatting>
  <conditionalFormatting sqref="I28:I31 I48:I73">
    <cfRule type="cellIs" dxfId="6189" priority="5699" operator="equal">
      <formula>FALSE</formula>
    </cfRule>
  </conditionalFormatting>
  <conditionalFormatting sqref="I28:I31 I48:I73">
    <cfRule type="cellIs" dxfId="6188" priority="5698" operator="equal">
      <formula>FALSE</formula>
    </cfRule>
  </conditionalFormatting>
  <conditionalFormatting sqref="I28:I31 I48:I73">
    <cfRule type="cellIs" dxfId="6187" priority="5697" operator="equal">
      <formula>FALSE</formula>
    </cfRule>
  </conditionalFormatting>
  <conditionalFormatting sqref="I28:I31 I48:I73">
    <cfRule type="cellIs" dxfId="6186" priority="5696" operator="equal">
      <formula>FALSE</formula>
    </cfRule>
  </conditionalFormatting>
  <conditionalFormatting sqref="I28:I31 I48:I73">
    <cfRule type="cellIs" dxfId="6185" priority="5695" operator="equal">
      <formula>FALSE</formula>
    </cfRule>
  </conditionalFormatting>
  <conditionalFormatting sqref="I28:I31 I48:I73">
    <cfRule type="cellIs" dxfId="6184" priority="5694" operator="equal">
      <formula>FALSE</formula>
    </cfRule>
  </conditionalFormatting>
  <conditionalFormatting sqref="I28:I31 I48:I73">
    <cfRule type="cellIs" dxfId="6183" priority="5693" operator="equal">
      <formula>FALSE</formula>
    </cfRule>
  </conditionalFormatting>
  <conditionalFormatting sqref="I28:I31 I48:I73">
    <cfRule type="cellIs" dxfId="6182" priority="5692" operator="equal">
      <formula>FALSE</formula>
    </cfRule>
  </conditionalFormatting>
  <conditionalFormatting sqref="I28:I31 I48:I73">
    <cfRule type="cellIs" dxfId="6181" priority="5691" operator="equal">
      <formula>FALSE</formula>
    </cfRule>
  </conditionalFormatting>
  <conditionalFormatting sqref="I28:I31 I48:I73">
    <cfRule type="cellIs" dxfId="6180" priority="5690" operator="equal">
      <formula>FALSE</formula>
    </cfRule>
  </conditionalFormatting>
  <conditionalFormatting sqref="I28:I31 I48:I73">
    <cfRule type="cellIs" dxfId="6179" priority="5689" operator="equal">
      <formula>FALSE</formula>
    </cfRule>
  </conditionalFormatting>
  <conditionalFormatting sqref="I28:I31 I48:I73">
    <cfRule type="cellIs" dxfId="6178" priority="5688" operator="equal">
      <formula>FALSE</formula>
    </cfRule>
  </conditionalFormatting>
  <conditionalFormatting sqref="I28:I31 I48:I73">
    <cfRule type="cellIs" dxfId="6177" priority="5687" operator="equal">
      <formula>FALSE</formula>
    </cfRule>
  </conditionalFormatting>
  <conditionalFormatting sqref="I28:I31 I48:I73">
    <cfRule type="cellIs" dxfId="6176" priority="5686" operator="equal">
      <formula>FALSE</formula>
    </cfRule>
  </conditionalFormatting>
  <conditionalFormatting sqref="I28:I31 I48:I73">
    <cfRule type="cellIs" dxfId="6175" priority="5685" operator="equal">
      <formula>FALSE</formula>
    </cfRule>
  </conditionalFormatting>
  <conditionalFormatting sqref="I28:I31 I48:I73">
    <cfRule type="cellIs" dxfId="6174" priority="5684" operator="equal">
      <formula>FALSE</formula>
    </cfRule>
  </conditionalFormatting>
  <conditionalFormatting sqref="I28:I31 I48:I73">
    <cfRule type="cellIs" dxfId="6173" priority="5683" operator="equal">
      <formula>FALSE</formula>
    </cfRule>
  </conditionalFormatting>
  <conditionalFormatting sqref="I28:I31 I48:I73">
    <cfRule type="cellIs" dxfId="6172" priority="5682" operator="equal">
      <formula>FALSE</formula>
    </cfRule>
  </conditionalFormatting>
  <conditionalFormatting sqref="I28:I31 I48:I73">
    <cfRule type="cellIs" dxfId="6171" priority="5681" operator="equal">
      <formula>FALSE</formula>
    </cfRule>
  </conditionalFormatting>
  <conditionalFormatting sqref="I28:I31 I48:I73">
    <cfRule type="cellIs" dxfId="6170" priority="5680" operator="equal">
      <formula>FALSE</formula>
    </cfRule>
  </conditionalFormatting>
  <conditionalFormatting sqref="I28:I31 I48:I73">
    <cfRule type="cellIs" dxfId="6169" priority="5679" operator="equal">
      <formula>FALSE</formula>
    </cfRule>
  </conditionalFormatting>
  <conditionalFormatting sqref="I28:I31 I48:I73">
    <cfRule type="cellIs" dxfId="6168" priority="5678" operator="equal">
      <formula>FALSE</formula>
    </cfRule>
  </conditionalFormatting>
  <conditionalFormatting sqref="I28:I31 I48:I73">
    <cfRule type="cellIs" dxfId="6167" priority="5677" operator="equal">
      <formula>FALSE</formula>
    </cfRule>
  </conditionalFormatting>
  <conditionalFormatting sqref="I28:I31 I48:I73">
    <cfRule type="cellIs" dxfId="6166" priority="5676" operator="equal">
      <formula>FALSE</formula>
    </cfRule>
  </conditionalFormatting>
  <conditionalFormatting sqref="I28:I31 I48:I73">
    <cfRule type="cellIs" dxfId="6165" priority="5675" operator="equal">
      <formula>FALSE</formula>
    </cfRule>
  </conditionalFormatting>
  <conditionalFormatting sqref="I28:I31 I48:I73">
    <cfRule type="cellIs" dxfId="6164" priority="5674" operator="equal">
      <formula>FALSE</formula>
    </cfRule>
  </conditionalFormatting>
  <conditionalFormatting sqref="I28:I31 I48:I73">
    <cfRule type="cellIs" dxfId="6163" priority="5673" operator="equal">
      <formula>FALSE</formula>
    </cfRule>
  </conditionalFormatting>
  <conditionalFormatting sqref="I28:I31 I48:I73">
    <cfRule type="cellIs" dxfId="6162" priority="5672" operator="equal">
      <formula>FALSE</formula>
    </cfRule>
  </conditionalFormatting>
  <conditionalFormatting sqref="I28:I31 I48:I73">
    <cfRule type="cellIs" dxfId="6161" priority="5671" operator="equal">
      <formula>FALSE</formula>
    </cfRule>
  </conditionalFormatting>
  <conditionalFormatting sqref="I28:I31 I48:I73">
    <cfRule type="cellIs" dxfId="6160" priority="5670" operator="equal">
      <formula>FALSE</formula>
    </cfRule>
  </conditionalFormatting>
  <conditionalFormatting sqref="I28:I31 I48:I73">
    <cfRule type="cellIs" dxfId="6159" priority="5669" operator="equal">
      <formula>FALSE</formula>
    </cfRule>
  </conditionalFormatting>
  <conditionalFormatting sqref="I28:I31 I48:I73">
    <cfRule type="cellIs" dxfId="6158" priority="5668" operator="equal">
      <formula>FALSE</formula>
    </cfRule>
  </conditionalFormatting>
  <conditionalFormatting sqref="I28:I31 I48:I73">
    <cfRule type="cellIs" dxfId="6157" priority="5667" operator="equal">
      <formula>FALSE</formula>
    </cfRule>
  </conditionalFormatting>
  <conditionalFormatting sqref="I28:I31 I48:I73">
    <cfRule type="cellIs" dxfId="6156" priority="5666" operator="equal">
      <formula>FALSE</formula>
    </cfRule>
  </conditionalFormatting>
  <conditionalFormatting sqref="I28:I31 I48:I73">
    <cfRule type="cellIs" dxfId="6155" priority="5665" operator="equal">
      <formula>FALSE</formula>
    </cfRule>
  </conditionalFormatting>
  <conditionalFormatting sqref="I28:I31 I48:I73">
    <cfRule type="cellIs" dxfId="6154" priority="5664" operator="equal">
      <formula>FALSE</formula>
    </cfRule>
  </conditionalFormatting>
  <conditionalFormatting sqref="I28:I31 I48:I73">
    <cfRule type="cellIs" dxfId="6153" priority="5663" operator="equal">
      <formula>FALSE</formula>
    </cfRule>
  </conditionalFormatting>
  <conditionalFormatting sqref="I28:I31 I48:I73">
    <cfRule type="cellIs" dxfId="6152" priority="5662" operator="equal">
      <formula>FALSE</formula>
    </cfRule>
  </conditionalFormatting>
  <conditionalFormatting sqref="I28:I31 I48:I73">
    <cfRule type="cellIs" dxfId="6151" priority="5661" operator="equal">
      <formula>FALSE</formula>
    </cfRule>
  </conditionalFormatting>
  <conditionalFormatting sqref="I28:I31 I48:I73">
    <cfRule type="cellIs" dxfId="6150" priority="5660" operator="equal">
      <formula>FALSE</formula>
    </cfRule>
  </conditionalFormatting>
  <conditionalFormatting sqref="I28:I31 I48:I73">
    <cfRule type="cellIs" dxfId="6149" priority="5659" operator="equal">
      <formula>FALSE</formula>
    </cfRule>
  </conditionalFormatting>
  <conditionalFormatting sqref="I28:I31 I48:I73">
    <cfRule type="cellIs" dxfId="6148" priority="5658" operator="equal">
      <formula>FALSE</formula>
    </cfRule>
  </conditionalFormatting>
  <conditionalFormatting sqref="I28:I31 I48:I73">
    <cfRule type="cellIs" dxfId="6147" priority="5657" operator="equal">
      <formula>FALSE</formula>
    </cfRule>
  </conditionalFormatting>
  <conditionalFormatting sqref="I28:I31 I48:I73">
    <cfRule type="cellIs" dxfId="6146" priority="5656" operator="equal">
      <formula>FALSE</formula>
    </cfRule>
  </conditionalFormatting>
  <conditionalFormatting sqref="I28:I31 I48:I73">
    <cfRule type="cellIs" dxfId="6145" priority="5655" operator="equal">
      <formula>FALSE</formula>
    </cfRule>
  </conditionalFormatting>
  <conditionalFormatting sqref="I28:I31 I48:I73">
    <cfRule type="cellIs" dxfId="6144" priority="5654" operator="equal">
      <formula>FALSE</formula>
    </cfRule>
  </conditionalFormatting>
  <conditionalFormatting sqref="I28:I31 I48:I73">
    <cfRule type="cellIs" dxfId="6143" priority="5653" operator="equal">
      <formula>FALSE</formula>
    </cfRule>
  </conditionalFormatting>
  <conditionalFormatting sqref="I28:I31 I48:I73">
    <cfRule type="cellIs" dxfId="6142" priority="5652" operator="equal">
      <formula>FALSE</formula>
    </cfRule>
  </conditionalFormatting>
  <conditionalFormatting sqref="I28:I31 I48:I73">
    <cfRule type="cellIs" dxfId="6141" priority="5651" operator="equal">
      <formula>FALSE</formula>
    </cfRule>
  </conditionalFormatting>
  <conditionalFormatting sqref="I28:I31 I48:I73">
    <cfRule type="cellIs" dxfId="6140" priority="5650" operator="equal">
      <formula>FALSE</formula>
    </cfRule>
  </conditionalFormatting>
  <conditionalFormatting sqref="I28:I31 I48:I73">
    <cfRule type="cellIs" dxfId="6139" priority="5649" operator="equal">
      <formula>FALSE</formula>
    </cfRule>
  </conditionalFormatting>
  <conditionalFormatting sqref="I28:I31 I48:I73">
    <cfRule type="cellIs" dxfId="6138" priority="5648" operator="equal">
      <formula>FALSE</formula>
    </cfRule>
  </conditionalFormatting>
  <conditionalFormatting sqref="I28:I31 I48:I73">
    <cfRule type="cellIs" dxfId="6137" priority="5647" operator="equal">
      <formula>FALSE</formula>
    </cfRule>
  </conditionalFormatting>
  <conditionalFormatting sqref="I28:I31 I48:I73">
    <cfRule type="cellIs" dxfId="6136" priority="5646" operator="equal">
      <formula>FALSE</formula>
    </cfRule>
  </conditionalFormatting>
  <conditionalFormatting sqref="I28:I31 I48:I73">
    <cfRule type="cellIs" dxfId="6135" priority="5645" operator="equal">
      <formula>FALSE</formula>
    </cfRule>
  </conditionalFormatting>
  <conditionalFormatting sqref="I28:I31 I48:I73">
    <cfRule type="cellIs" dxfId="6134" priority="5644" operator="equal">
      <formula>FALSE</formula>
    </cfRule>
  </conditionalFormatting>
  <conditionalFormatting sqref="I28:I31 I48:I73">
    <cfRule type="cellIs" dxfId="6133" priority="5643" operator="equal">
      <formula>FALSE</formula>
    </cfRule>
  </conditionalFormatting>
  <conditionalFormatting sqref="I28:I31 I48:I73">
    <cfRule type="cellIs" dxfId="6132" priority="5642" operator="equal">
      <formula>FALSE</formula>
    </cfRule>
  </conditionalFormatting>
  <conditionalFormatting sqref="I28:I31 I48:I73">
    <cfRule type="cellIs" dxfId="6131" priority="5641" operator="equal">
      <formula>FALSE</formula>
    </cfRule>
  </conditionalFormatting>
  <conditionalFormatting sqref="I28:I31 I48:I73">
    <cfRule type="cellIs" dxfId="6130" priority="5640" operator="equal">
      <formula>FALSE</formula>
    </cfRule>
  </conditionalFormatting>
  <conditionalFormatting sqref="I28:I31 I48:I73">
    <cfRule type="cellIs" dxfId="6129" priority="5639" operator="equal">
      <formula>FALSE</formula>
    </cfRule>
  </conditionalFormatting>
  <conditionalFormatting sqref="I28:I31 I48:I73">
    <cfRule type="cellIs" dxfId="6128" priority="5638" operator="equal">
      <formula>FALSE</formula>
    </cfRule>
  </conditionalFormatting>
  <conditionalFormatting sqref="I28:I31 I48:I73">
    <cfRule type="cellIs" dxfId="6127" priority="5637" operator="equal">
      <formula>FALSE</formula>
    </cfRule>
  </conditionalFormatting>
  <conditionalFormatting sqref="I28:I31 I48:I73">
    <cfRule type="cellIs" dxfId="6126" priority="5636" operator="equal">
      <formula>FALSE</formula>
    </cfRule>
  </conditionalFormatting>
  <conditionalFormatting sqref="I28:I31 I48:I73">
    <cfRule type="cellIs" dxfId="6125" priority="5635" operator="equal">
      <formula>FALSE</formula>
    </cfRule>
  </conditionalFormatting>
  <conditionalFormatting sqref="I28:I31 I48:I73">
    <cfRule type="cellIs" dxfId="6124" priority="5634" operator="equal">
      <formula>FALSE</formula>
    </cfRule>
  </conditionalFormatting>
  <conditionalFormatting sqref="I28:I31 I48:I73">
    <cfRule type="cellIs" dxfId="6123" priority="5633" operator="equal">
      <formula>FALSE</formula>
    </cfRule>
  </conditionalFormatting>
  <conditionalFormatting sqref="I28:I31 I48:I73">
    <cfRule type="cellIs" dxfId="6122" priority="5632" operator="equal">
      <formula>FALSE</formula>
    </cfRule>
  </conditionalFormatting>
  <conditionalFormatting sqref="I28:I31 I48:I73">
    <cfRule type="cellIs" dxfId="6121" priority="5631" operator="equal">
      <formula>FALSE</formula>
    </cfRule>
  </conditionalFormatting>
  <conditionalFormatting sqref="I28:I31 I48:I73">
    <cfRule type="cellIs" dxfId="6120" priority="5630" operator="equal">
      <formula>FALSE</formula>
    </cfRule>
  </conditionalFormatting>
  <conditionalFormatting sqref="I28:I31 I48:I73">
    <cfRule type="cellIs" dxfId="6119" priority="5629" operator="equal">
      <formula>FALSE</formula>
    </cfRule>
  </conditionalFormatting>
  <conditionalFormatting sqref="I28:I31 I48:I73">
    <cfRule type="cellIs" dxfId="6118" priority="5628" operator="equal">
      <formula>FALSE</formula>
    </cfRule>
  </conditionalFormatting>
  <conditionalFormatting sqref="I28:I31 I48:I73">
    <cfRule type="cellIs" dxfId="6117" priority="5627" operator="equal">
      <formula>FALSE</formula>
    </cfRule>
  </conditionalFormatting>
  <conditionalFormatting sqref="I28:I31 I48:I73">
    <cfRule type="cellIs" dxfId="6116" priority="5626" operator="equal">
      <formula>FALSE</formula>
    </cfRule>
  </conditionalFormatting>
  <conditionalFormatting sqref="I28:I31 I48:I73">
    <cfRule type="cellIs" dxfId="6115" priority="5625" operator="equal">
      <formula>FALSE</formula>
    </cfRule>
  </conditionalFormatting>
  <conditionalFormatting sqref="I28:I31 I48:I73">
    <cfRule type="cellIs" dxfId="6114" priority="5624" operator="equal">
      <formula>FALSE</formula>
    </cfRule>
  </conditionalFormatting>
  <conditionalFormatting sqref="I28:I31 I48:I73">
    <cfRule type="cellIs" dxfId="6113" priority="5623" operator="equal">
      <formula>FALSE</formula>
    </cfRule>
  </conditionalFormatting>
  <conditionalFormatting sqref="I28:I31 I48:I73">
    <cfRule type="cellIs" dxfId="6112" priority="5622" operator="equal">
      <formula>FALSE</formula>
    </cfRule>
  </conditionalFormatting>
  <conditionalFormatting sqref="I28:I31 I48:I73">
    <cfRule type="cellIs" dxfId="6111" priority="5621" operator="equal">
      <formula>FALSE</formula>
    </cfRule>
  </conditionalFormatting>
  <conditionalFormatting sqref="I28:I31 I48:I73">
    <cfRule type="cellIs" dxfId="6110" priority="5620" operator="equal">
      <formula>FALSE</formula>
    </cfRule>
  </conditionalFormatting>
  <conditionalFormatting sqref="I28:I31 I48:I73">
    <cfRule type="cellIs" dxfId="6109" priority="5619" operator="equal">
      <formula>FALSE</formula>
    </cfRule>
  </conditionalFormatting>
  <conditionalFormatting sqref="I28:I31 I48:I73">
    <cfRule type="cellIs" dxfId="6108" priority="5618" operator="equal">
      <formula>FALSE</formula>
    </cfRule>
  </conditionalFormatting>
  <conditionalFormatting sqref="I28:I31 I48:I73">
    <cfRule type="cellIs" dxfId="6107" priority="5617" operator="equal">
      <formula>FALSE</formula>
    </cfRule>
  </conditionalFormatting>
  <conditionalFormatting sqref="I28:I31 I48:I73">
    <cfRule type="cellIs" dxfId="6106" priority="5616" operator="equal">
      <formula>FALSE</formula>
    </cfRule>
  </conditionalFormatting>
  <conditionalFormatting sqref="I28:I31 I48:I73">
    <cfRule type="cellIs" dxfId="6105" priority="5615" operator="equal">
      <formula>FALSE</formula>
    </cfRule>
  </conditionalFormatting>
  <conditionalFormatting sqref="I28:I31 I48:I73">
    <cfRule type="cellIs" dxfId="6104" priority="5614" operator="equal">
      <formula>FALSE</formula>
    </cfRule>
  </conditionalFormatting>
  <conditionalFormatting sqref="I28:I31 I48:I73">
    <cfRule type="cellIs" dxfId="6103" priority="5613" operator="equal">
      <formula>FALSE</formula>
    </cfRule>
  </conditionalFormatting>
  <conditionalFormatting sqref="I28:I31 I48:I73">
    <cfRule type="cellIs" dxfId="6102" priority="5612" operator="equal">
      <formula>FALSE</formula>
    </cfRule>
  </conditionalFormatting>
  <conditionalFormatting sqref="I28:I31 I48:I73">
    <cfRule type="cellIs" dxfId="6101" priority="5611" operator="equal">
      <formula>FALSE</formula>
    </cfRule>
  </conditionalFormatting>
  <conditionalFormatting sqref="I28:I31 I48:I73">
    <cfRule type="cellIs" dxfId="6100" priority="5610" operator="equal">
      <formula>FALSE</formula>
    </cfRule>
  </conditionalFormatting>
  <conditionalFormatting sqref="I28:I31 I48:I73">
    <cfRule type="cellIs" dxfId="6099" priority="5609" operator="equal">
      <formula>FALSE</formula>
    </cfRule>
  </conditionalFormatting>
  <conditionalFormatting sqref="I28:I31 I48:I73">
    <cfRule type="cellIs" dxfId="6098" priority="5608" operator="equal">
      <formula>FALSE</formula>
    </cfRule>
  </conditionalFormatting>
  <conditionalFormatting sqref="I28:I31 I48:I73">
    <cfRule type="cellIs" dxfId="6097" priority="5607" operator="equal">
      <formula>FALSE</formula>
    </cfRule>
  </conditionalFormatting>
  <conditionalFormatting sqref="I28:I31 I48:I73">
    <cfRule type="cellIs" dxfId="6096" priority="5606" operator="equal">
      <formula>FALSE</formula>
    </cfRule>
  </conditionalFormatting>
  <conditionalFormatting sqref="I28:I31 I48:I73">
    <cfRule type="cellIs" dxfId="6095" priority="5605" operator="equal">
      <formula>FALSE</formula>
    </cfRule>
  </conditionalFormatting>
  <conditionalFormatting sqref="I28:I31 I48:I73">
    <cfRule type="cellIs" dxfId="6094" priority="5604" operator="equal">
      <formula>FALSE</formula>
    </cfRule>
  </conditionalFormatting>
  <conditionalFormatting sqref="I28:I31 I48:I73">
    <cfRule type="cellIs" dxfId="6093" priority="5603" operator="equal">
      <formula>FALSE</formula>
    </cfRule>
  </conditionalFormatting>
  <conditionalFormatting sqref="I28:I31 I48:I73">
    <cfRule type="cellIs" dxfId="6092" priority="5602" operator="equal">
      <formula>FALSE</formula>
    </cfRule>
  </conditionalFormatting>
  <conditionalFormatting sqref="I28:I31 I48:I73">
    <cfRule type="cellIs" dxfId="6091" priority="5601" operator="equal">
      <formula>FALSE</formula>
    </cfRule>
  </conditionalFormatting>
  <conditionalFormatting sqref="I28:I31 I48:I73">
    <cfRule type="cellIs" dxfId="6090" priority="5600" operator="equal">
      <formula>FALSE</formula>
    </cfRule>
  </conditionalFormatting>
  <conditionalFormatting sqref="I28:I31 I48:I73">
    <cfRule type="cellIs" dxfId="6089" priority="5599" operator="equal">
      <formula>FALSE</formula>
    </cfRule>
  </conditionalFormatting>
  <conditionalFormatting sqref="I28:I31 I48:I73">
    <cfRule type="cellIs" dxfId="6088" priority="5598" operator="equal">
      <formula>FALSE</formula>
    </cfRule>
  </conditionalFormatting>
  <conditionalFormatting sqref="I28:I31 I48:I73">
    <cfRule type="cellIs" dxfId="6087" priority="5597" operator="equal">
      <formula>FALSE</formula>
    </cfRule>
  </conditionalFormatting>
  <conditionalFormatting sqref="I28:I31 I48:I73">
    <cfRule type="cellIs" dxfId="6086" priority="5596" operator="equal">
      <formula>FALSE</formula>
    </cfRule>
  </conditionalFormatting>
  <conditionalFormatting sqref="I28:I31 I48:I73">
    <cfRule type="cellIs" dxfId="6085" priority="5595" operator="equal">
      <formula>FALSE</formula>
    </cfRule>
  </conditionalFormatting>
  <conditionalFormatting sqref="I28:I31 I48:I73">
    <cfRule type="cellIs" dxfId="6084" priority="5594" operator="equal">
      <formula>FALSE</formula>
    </cfRule>
  </conditionalFormatting>
  <conditionalFormatting sqref="I28:I31 I48:I73">
    <cfRule type="cellIs" dxfId="6083" priority="5593" operator="equal">
      <formula>FALSE</formula>
    </cfRule>
  </conditionalFormatting>
  <conditionalFormatting sqref="I28:I31 I48:I73">
    <cfRule type="cellIs" dxfId="6082" priority="5592" operator="equal">
      <formula>FALSE</formula>
    </cfRule>
  </conditionalFormatting>
  <conditionalFormatting sqref="I28:I31 I48:I73">
    <cfRule type="cellIs" dxfId="6081" priority="5591" operator="equal">
      <formula>FALSE</formula>
    </cfRule>
  </conditionalFormatting>
  <conditionalFormatting sqref="I28:I31 I48:I73">
    <cfRule type="cellIs" dxfId="6080" priority="5590" operator="equal">
      <formula>FALSE</formula>
    </cfRule>
  </conditionalFormatting>
  <conditionalFormatting sqref="I28:I31 I48:I73">
    <cfRule type="cellIs" dxfId="6079" priority="5589" operator="equal">
      <formula>FALSE</formula>
    </cfRule>
  </conditionalFormatting>
  <conditionalFormatting sqref="I28:I31 I48:I73">
    <cfRule type="cellIs" dxfId="6078" priority="5588" operator="equal">
      <formula>FALSE</formula>
    </cfRule>
  </conditionalFormatting>
  <conditionalFormatting sqref="I28:I31 I48:I73">
    <cfRule type="cellIs" dxfId="6077" priority="5587" operator="equal">
      <formula>FALSE</formula>
    </cfRule>
  </conditionalFormatting>
  <conditionalFormatting sqref="I28:I31 I48:I73">
    <cfRule type="cellIs" dxfId="6076" priority="5586" operator="equal">
      <formula>FALSE</formula>
    </cfRule>
  </conditionalFormatting>
  <conditionalFormatting sqref="I28:I31 I48:I73">
    <cfRule type="cellIs" dxfId="6075" priority="5585" operator="equal">
      <formula>FALSE</formula>
    </cfRule>
  </conditionalFormatting>
  <conditionalFormatting sqref="I28:I31 I48:I73">
    <cfRule type="cellIs" dxfId="6074" priority="5584" operator="equal">
      <formula>FALSE</formula>
    </cfRule>
  </conditionalFormatting>
  <conditionalFormatting sqref="I28:I31 I48:I73">
    <cfRule type="cellIs" dxfId="6073" priority="5583" operator="equal">
      <formula>FALSE</formula>
    </cfRule>
  </conditionalFormatting>
  <conditionalFormatting sqref="I28:I31 I48:I73">
    <cfRule type="cellIs" dxfId="6072" priority="5582" operator="equal">
      <formula>FALSE</formula>
    </cfRule>
  </conditionalFormatting>
  <conditionalFormatting sqref="I28:I31 I48:I73">
    <cfRule type="cellIs" dxfId="6071" priority="5581" operator="equal">
      <formula>FALSE</formula>
    </cfRule>
  </conditionalFormatting>
  <conditionalFormatting sqref="I28:I31 I48:I73">
    <cfRule type="cellIs" dxfId="6070" priority="5580" operator="equal">
      <formula>FALSE</formula>
    </cfRule>
  </conditionalFormatting>
  <conditionalFormatting sqref="I28:I31 I48:I73">
    <cfRule type="cellIs" dxfId="6069" priority="5579" operator="equal">
      <formula>FALSE</formula>
    </cfRule>
  </conditionalFormatting>
  <conditionalFormatting sqref="I28:I31 I48:I73">
    <cfRule type="cellIs" dxfId="6068" priority="5578" operator="equal">
      <formula>FALSE</formula>
    </cfRule>
  </conditionalFormatting>
  <conditionalFormatting sqref="I28:I31 I48:I73">
    <cfRule type="cellIs" dxfId="6067" priority="5577" operator="equal">
      <formula>FALSE</formula>
    </cfRule>
  </conditionalFormatting>
  <conditionalFormatting sqref="I28:I31 I48:I73">
    <cfRule type="cellIs" dxfId="6066" priority="5576" operator="equal">
      <formula>FALSE</formula>
    </cfRule>
  </conditionalFormatting>
  <conditionalFormatting sqref="I28:I31 I48:I73">
    <cfRule type="cellIs" dxfId="6065" priority="5575" operator="equal">
      <formula>FALSE</formula>
    </cfRule>
  </conditionalFormatting>
  <conditionalFormatting sqref="I28:I31 I48:I73">
    <cfRule type="cellIs" dxfId="6064" priority="5574" operator="equal">
      <formula>FALSE</formula>
    </cfRule>
  </conditionalFormatting>
  <conditionalFormatting sqref="I28:I31 I48:I73">
    <cfRule type="cellIs" dxfId="6063" priority="5573" operator="equal">
      <formula>FALSE</formula>
    </cfRule>
  </conditionalFormatting>
  <conditionalFormatting sqref="I28:I31 I48:I73">
    <cfRule type="cellIs" dxfId="6062" priority="5572" operator="equal">
      <formula>FALSE</formula>
    </cfRule>
  </conditionalFormatting>
  <conditionalFormatting sqref="I28:I31 I48:I73">
    <cfRule type="cellIs" dxfId="6061" priority="5571" operator="equal">
      <formula>FALSE</formula>
    </cfRule>
  </conditionalFormatting>
  <conditionalFormatting sqref="I28:I31 I48:I73">
    <cfRule type="cellIs" dxfId="6060" priority="5570" operator="equal">
      <formula>FALSE</formula>
    </cfRule>
  </conditionalFormatting>
  <conditionalFormatting sqref="I28:I31 I48:I73">
    <cfRule type="cellIs" dxfId="6059" priority="5569" operator="equal">
      <formula>FALSE</formula>
    </cfRule>
  </conditionalFormatting>
  <conditionalFormatting sqref="I28:I31 I48:I73">
    <cfRule type="cellIs" dxfId="6058" priority="5568" operator="equal">
      <formula>FALSE</formula>
    </cfRule>
  </conditionalFormatting>
  <conditionalFormatting sqref="I28:I31 I48:I73">
    <cfRule type="cellIs" dxfId="6057" priority="5567" operator="equal">
      <formula>FALSE</formula>
    </cfRule>
  </conditionalFormatting>
  <conditionalFormatting sqref="I28:I31 I48:I73">
    <cfRule type="cellIs" dxfId="6056" priority="5566" operator="equal">
      <formula>FALSE</formula>
    </cfRule>
  </conditionalFormatting>
  <conditionalFormatting sqref="I28:I31 I48:I73">
    <cfRule type="cellIs" dxfId="6055" priority="5565" operator="equal">
      <formula>FALSE</formula>
    </cfRule>
  </conditionalFormatting>
  <conditionalFormatting sqref="I28:I31 I48:I73">
    <cfRule type="cellIs" dxfId="6054" priority="5564" operator="equal">
      <formula>FALSE</formula>
    </cfRule>
  </conditionalFormatting>
  <conditionalFormatting sqref="I28:I31 I48:I73">
    <cfRule type="cellIs" dxfId="6053" priority="5563" operator="equal">
      <formula>FALSE</formula>
    </cfRule>
  </conditionalFormatting>
  <conditionalFormatting sqref="I28:I31 I48:I73">
    <cfRule type="cellIs" dxfId="6052" priority="5562" operator="equal">
      <formula>FALSE</formula>
    </cfRule>
  </conditionalFormatting>
  <conditionalFormatting sqref="I28:I31 I48:I73">
    <cfRule type="cellIs" dxfId="6051" priority="5561" operator="equal">
      <formula>FALSE</formula>
    </cfRule>
  </conditionalFormatting>
  <conditionalFormatting sqref="I28:I31 I48:I73">
    <cfRule type="cellIs" dxfId="6050" priority="5560" operator="equal">
      <formula>FALSE</formula>
    </cfRule>
  </conditionalFormatting>
  <conditionalFormatting sqref="I28:I31 I48:I73">
    <cfRule type="cellIs" dxfId="6049" priority="5559" operator="equal">
      <formula>FALSE</formula>
    </cfRule>
  </conditionalFormatting>
  <conditionalFormatting sqref="I28:I31 I48:I73">
    <cfRule type="cellIs" dxfId="6048" priority="5558" operator="equal">
      <formula>FALSE</formula>
    </cfRule>
  </conditionalFormatting>
  <conditionalFormatting sqref="I28:I31 I48:I73">
    <cfRule type="cellIs" dxfId="6047" priority="5557" operator="equal">
      <formula>FALSE</formula>
    </cfRule>
  </conditionalFormatting>
  <conditionalFormatting sqref="I28:I31 I48:I73">
    <cfRule type="cellIs" dxfId="6046" priority="5556" operator="equal">
      <formula>FALSE</formula>
    </cfRule>
  </conditionalFormatting>
  <conditionalFormatting sqref="I28:I31 I48:I73">
    <cfRule type="cellIs" dxfId="6045" priority="5555" operator="equal">
      <formula>FALSE</formula>
    </cfRule>
  </conditionalFormatting>
  <conditionalFormatting sqref="I28:I31 I48:I73">
    <cfRule type="cellIs" dxfId="6044" priority="5554" operator="equal">
      <formula>FALSE</formula>
    </cfRule>
  </conditionalFormatting>
  <conditionalFormatting sqref="I28:I31 I48:I73">
    <cfRule type="cellIs" dxfId="6043" priority="5553" operator="equal">
      <formula>FALSE</formula>
    </cfRule>
  </conditionalFormatting>
  <conditionalFormatting sqref="I28:I31 I48:I73">
    <cfRule type="cellIs" dxfId="6042" priority="5552" operator="equal">
      <formula>FALSE</formula>
    </cfRule>
  </conditionalFormatting>
  <conditionalFormatting sqref="I28:I31 I48:I73">
    <cfRule type="cellIs" dxfId="6041" priority="5551" operator="equal">
      <formula>FALSE</formula>
    </cfRule>
  </conditionalFormatting>
  <conditionalFormatting sqref="I28:I31 I48:I73">
    <cfRule type="cellIs" dxfId="6040" priority="5550" operator="equal">
      <formula>FALSE</formula>
    </cfRule>
  </conditionalFormatting>
  <conditionalFormatting sqref="I28:I31 I48:I73">
    <cfRule type="cellIs" dxfId="6039" priority="5549" operator="equal">
      <formula>FALSE</formula>
    </cfRule>
  </conditionalFormatting>
  <conditionalFormatting sqref="I28:I31 I48:I73">
    <cfRule type="cellIs" dxfId="6038" priority="5548" operator="equal">
      <formula>FALSE</formula>
    </cfRule>
  </conditionalFormatting>
  <conditionalFormatting sqref="I28:I31 I48:I73">
    <cfRule type="cellIs" dxfId="6037" priority="5547" operator="equal">
      <formula>FALSE</formula>
    </cfRule>
  </conditionalFormatting>
  <conditionalFormatting sqref="I28:I31 I48:I73">
    <cfRule type="cellIs" dxfId="6036" priority="5546" operator="equal">
      <formula>FALSE</formula>
    </cfRule>
  </conditionalFormatting>
  <conditionalFormatting sqref="I28:I31 I48:I73">
    <cfRule type="cellIs" dxfId="6035" priority="5545" operator="equal">
      <formula>FALSE</formula>
    </cfRule>
  </conditionalFormatting>
  <conditionalFormatting sqref="I28:I31 I48:I73">
    <cfRule type="cellIs" dxfId="6034" priority="5544" operator="equal">
      <formula>FALSE</formula>
    </cfRule>
  </conditionalFormatting>
  <conditionalFormatting sqref="I28:I31 I48:I73">
    <cfRule type="cellIs" dxfId="6033" priority="5543" operator="equal">
      <formula>FALSE</formula>
    </cfRule>
  </conditionalFormatting>
  <conditionalFormatting sqref="I28:I31 I48:I73">
    <cfRule type="cellIs" dxfId="6032" priority="5542" operator="equal">
      <formula>FALSE</formula>
    </cfRule>
  </conditionalFormatting>
  <conditionalFormatting sqref="I28:I31 I48:I73">
    <cfRule type="cellIs" dxfId="6031" priority="5541" operator="equal">
      <formula>FALSE</formula>
    </cfRule>
  </conditionalFormatting>
  <conditionalFormatting sqref="I28:I31 I48:I73">
    <cfRule type="cellIs" dxfId="6030" priority="5540" operator="equal">
      <formula>FALSE</formula>
    </cfRule>
  </conditionalFormatting>
  <conditionalFormatting sqref="I28:I31 I48:I73">
    <cfRule type="cellIs" dxfId="6029" priority="5539" operator="equal">
      <formula>FALSE</formula>
    </cfRule>
  </conditionalFormatting>
  <conditionalFormatting sqref="I28:I31 I48:I73">
    <cfRule type="cellIs" dxfId="6028" priority="5538" operator="equal">
      <formula>FALSE</formula>
    </cfRule>
  </conditionalFormatting>
  <conditionalFormatting sqref="I28:I31 I48:I73">
    <cfRule type="cellIs" dxfId="6027" priority="5537" operator="equal">
      <formula>FALSE</formula>
    </cfRule>
  </conditionalFormatting>
  <conditionalFormatting sqref="I28:I31 I48:I73">
    <cfRule type="cellIs" dxfId="6026" priority="5536" operator="equal">
      <formula>FALSE</formula>
    </cfRule>
  </conditionalFormatting>
  <conditionalFormatting sqref="I28:I31 I48:I73">
    <cfRule type="cellIs" dxfId="6025" priority="5535" operator="equal">
      <formula>FALSE</formula>
    </cfRule>
  </conditionalFormatting>
  <conditionalFormatting sqref="I28:I31 I48:I73">
    <cfRule type="cellIs" dxfId="6024" priority="5534" operator="equal">
      <formula>FALSE</formula>
    </cfRule>
  </conditionalFormatting>
  <conditionalFormatting sqref="I28:I31 I48:I73">
    <cfRule type="cellIs" dxfId="6023" priority="5533" operator="equal">
      <formula>FALSE</formula>
    </cfRule>
  </conditionalFormatting>
  <conditionalFormatting sqref="I28:I31 I48:I73">
    <cfRule type="cellIs" dxfId="6022" priority="5532" operator="equal">
      <formula>FALSE</formula>
    </cfRule>
  </conditionalFormatting>
  <conditionalFormatting sqref="I28:I31 I48:I73">
    <cfRule type="cellIs" dxfId="6021" priority="5531" operator="equal">
      <formula>FALSE</formula>
    </cfRule>
  </conditionalFormatting>
  <conditionalFormatting sqref="I28:I31 I48:I73">
    <cfRule type="cellIs" dxfId="6020" priority="5530" operator="equal">
      <formula>FALSE</formula>
    </cfRule>
  </conditionalFormatting>
  <conditionalFormatting sqref="I28:I31 I48:I73">
    <cfRule type="cellIs" dxfId="6019" priority="5529" operator="equal">
      <formula>FALSE</formula>
    </cfRule>
  </conditionalFormatting>
  <conditionalFormatting sqref="I28:I31 I48:I73">
    <cfRule type="cellIs" dxfId="6018" priority="5528" operator="equal">
      <formula>FALSE</formula>
    </cfRule>
  </conditionalFormatting>
  <conditionalFormatting sqref="I28:I31 I48:I73">
    <cfRule type="cellIs" dxfId="6017" priority="5527" operator="equal">
      <formula>FALSE</formula>
    </cfRule>
  </conditionalFormatting>
  <conditionalFormatting sqref="I28:I31 I48:I73">
    <cfRule type="cellIs" dxfId="6016" priority="5526" operator="equal">
      <formula>FALSE</formula>
    </cfRule>
  </conditionalFormatting>
  <conditionalFormatting sqref="I28:I31 I48:I73">
    <cfRule type="cellIs" dxfId="6015" priority="5525" operator="equal">
      <formula>FALSE</formula>
    </cfRule>
  </conditionalFormatting>
  <conditionalFormatting sqref="I28:I31 I48:I73">
    <cfRule type="cellIs" dxfId="6014" priority="5524" operator="equal">
      <formula>FALSE</formula>
    </cfRule>
  </conditionalFormatting>
  <conditionalFormatting sqref="I28:I31 I48:I73">
    <cfRule type="cellIs" dxfId="6013" priority="5523" operator="equal">
      <formula>FALSE</formula>
    </cfRule>
  </conditionalFormatting>
  <conditionalFormatting sqref="I28:I31 I48:I73">
    <cfRule type="cellIs" dxfId="6012" priority="5522" operator="equal">
      <formula>FALSE</formula>
    </cfRule>
  </conditionalFormatting>
  <conditionalFormatting sqref="I28:I31 I48:I73">
    <cfRule type="cellIs" dxfId="6011" priority="5521" operator="equal">
      <formula>FALSE</formula>
    </cfRule>
  </conditionalFormatting>
  <conditionalFormatting sqref="I28:I31 I48:I73">
    <cfRule type="cellIs" dxfId="6010" priority="5520" operator="equal">
      <formula>FALSE</formula>
    </cfRule>
  </conditionalFormatting>
  <conditionalFormatting sqref="I28:I31 I48:I73">
    <cfRule type="cellIs" dxfId="6009" priority="5519" operator="equal">
      <formula>FALSE</formula>
    </cfRule>
  </conditionalFormatting>
  <conditionalFormatting sqref="I28:I31 I48:I73">
    <cfRule type="cellIs" dxfId="6008" priority="5518" operator="equal">
      <formula>FALSE</formula>
    </cfRule>
  </conditionalFormatting>
  <conditionalFormatting sqref="I28:I31 I48:I73">
    <cfRule type="cellIs" dxfId="6007" priority="5517" operator="equal">
      <formula>FALSE</formula>
    </cfRule>
  </conditionalFormatting>
  <conditionalFormatting sqref="I28:I31 I48:I73">
    <cfRule type="cellIs" dxfId="6006" priority="5516" operator="equal">
      <formula>FALSE</formula>
    </cfRule>
  </conditionalFormatting>
  <conditionalFormatting sqref="I28:I31 I48:I73">
    <cfRule type="cellIs" dxfId="6005" priority="5515" operator="equal">
      <formula>FALSE</formula>
    </cfRule>
  </conditionalFormatting>
  <conditionalFormatting sqref="I28:I31 I48:I73">
    <cfRule type="cellIs" dxfId="6004" priority="5514" operator="equal">
      <formula>FALSE</formula>
    </cfRule>
  </conditionalFormatting>
  <conditionalFormatting sqref="I28:I31 I48:I73">
    <cfRule type="cellIs" dxfId="6003" priority="5513" operator="equal">
      <formula>FALSE</formula>
    </cfRule>
  </conditionalFormatting>
  <conditionalFormatting sqref="I28:I31 I48:I73">
    <cfRule type="cellIs" dxfId="6002" priority="5512" operator="equal">
      <formula>FALSE</formula>
    </cfRule>
  </conditionalFormatting>
  <conditionalFormatting sqref="I28:I31 I48:I73">
    <cfRule type="cellIs" dxfId="6001" priority="5511" operator="equal">
      <formula>FALSE</formula>
    </cfRule>
  </conditionalFormatting>
  <conditionalFormatting sqref="I28:I31 I48:I73">
    <cfRule type="cellIs" dxfId="6000" priority="5510" operator="equal">
      <formula>FALSE</formula>
    </cfRule>
  </conditionalFormatting>
  <conditionalFormatting sqref="I28:I31 I48:I73">
    <cfRule type="cellIs" dxfId="5999" priority="5509" operator="equal">
      <formula>FALSE</formula>
    </cfRule>
  </conditionalFormatting>
  <conditionalFormatting sqref="I28:I31 I48:I73">
    <cfRule type="cellIs" dxfId="5998" priority="5508" operator="equal">
      <formula>FALSE</formula>
    </cfRule>
  </conditionalFormatting>
  <conditionalFormatting sqref="I28:I31 I48:I73">
    <cfRule type="cellIs" dxfId="5997" priority="5507" operator="equal">
      <formula>FALSE</formula>
    </cfRule>
  </conditionalFormatting>
  <conditionalFormatting sqref="I28:I31 I48:I73">
    <cfRule type="cellIs" dxfId="5996" priority="5506" operator="equal">
      <formula>FALSE</formula>
    </cfRule>
  </conditionalFormatting>
  <conditionalFormatting sqref="I28:I31 I48:I73">
    <cfRule type="cellIs" dxfId="5995" priority="5505" operator="equal">
      <formula>FALSE</formula>
    </cfRule>
  </conditionalFormatting>
  <conditionalFormatting sqref="I28:I31 I48:I73">
    <cfRule type="cellIs" dxfId="5994" priority="5504" operator="equal">
      <formula>FALSE</formula>
    </cfRule>
  </conditionalFormatting>
  <conditionalFormatting sqref="I28:I31 I48:I73">
    <cfRule type="cellIs" dxfId="5993" priority="5503" operator="equal">
      <formula>FALSE</formula>
    </cfRule>
  </conditionalFormatting>
  <conditionalFormatting sqref="I28:I31 I48:I73">
    <cfRule type="cellIs" dxfId="5992" priority="5502" operator="equal">
      <formula>FALSE</formula>
    </cfRule>
  </conditionalFormatting>
  <conditionalFormatting sqref="I28:I31 I48:I73">
    <cfRule type="cellIs" dxfId="5991" priority="5501" operator="equal">
      <formula>FALSE</formula>
    </cfRule>
  </conditionalFormatting>
  <conditionalFormatting sqref="I28:I31 I48:I73">
    <cfRule type="cellIs" dxfId="5990" priority="5500" operator="equal">
      <formula>FALSE</formula>
    </cfRule>
  </conditionalFormatting>
  <conditionalFormatting sqref="I28:I31 I48:I73">
    <cfRule type="cellIs" dxfId="5989" priority="5499" operator="equal">
      <formula>FALSE</formula>
    </cfRule>
  </conditionalFormatting>
  <conditionalFormatting sqref="I28:I31 I48:I73">
    <cfRule type="cellIs" dxfId="5988" priority="5498" operator="equal">
      <formula>FALSE</formula>
    </cfRule>
  </conditionalFormatting>
  <conditionalFormatting sqref="I28:I31 I48:I73">
    <cfRule type="cellIs" dxfId="5987" priority="5497" operator="equal">
      <formula>FALSE</formula>
    </cfRule>
  </conditionalFormatting>
  <conditionalFormatting sqref="I28:I31 I48:I73">
    <cfRule type="cellIs" dxfId="5986" priority="5496" operator="equal">
      <formula>FALSE</formula>
    </cfRule>
  </conditionalFormatting>
  <conditionalFormatting sqref="I28:I31 I48:I73">
    <cfRule type="cellIs" dxfId="5985" priority="5495" operator="equal">
      <formula>FALSE</formula>
    </cfRule>
  </conditionalFormatting>
  <conditionalFormatting sqref="I28:I31 I48:I73">
    <cfRule type="cellIs" dxfId="5984" priority="5494" operator="equal">
      <formula>FALSE</formula>
    </cfRule>
  </conditionalFormatting>
  <conditionalFormatting sqref="I28:I31 I48:I73">
    <cfRule type="cellIs" dxfId="5983" priority="5493" operator="equal">
      <formula>FALSE</formula>
    </cfRule>
  </conditionalFormatting>
  <conditionalFormatting sqref="I28:I31 I48:I73">
    <cfRule type="cellIs" dxfId="5982" priority="5492" operator="equal">
      <formula>FALSE</formula>
    </cfRule>
  </conditionalFormatting>
  <conditionalFormatting sqref="I28:I31 I48:I73">
    <cfRule type="cellIs" dxfId="5981" priority="5491" operator="equal">
      <formula>FALSE</formula>
    </cfRule>
  </conditionalFormatting>
  <conditionalFormatting sqref="I28:I31 I48:I73">
    <cfRule type="cellIs" dxfId="5980" priority="5490" operator="equal">
      <formula>FALSE</formula>
    </cfRule>
  </conditionalFormatting>
  <conditionalFormatting sqref="I28:I31 I48:I73">
    <cfRule type="cellIs" dxfId="5979" priority="5489" operator="equal">
      <formula>FALSE</formula>
    </cfRule>
  </conditionalFormatting>
  <conditionalFormatting sqref="I28:I31 I48:I73">
    <cfRule type="cellIs" dxfId="5978" priority="5488" operator="equal">
      <formula>FALSE</formula>
    </cfRule>
  </conditionalFormatting>
  <conditionalFormatting sqref="I28:I31 I48:I73">
    <cfRule type="cellIs" dxfId="5977" priority="5487" operator="equal">
      <formula>FALSE</formula>
    </cfRule>
  </conditionalFormatting>
  <conditionalFormatting sqref="I28:I31 I48:I73">
    <cfRule type="cellIs" dxfId="5976" priority="5486" operator="equal">
      <formula>FALSE</formula>
    </cfRule>
  </conditionalFormatting>
  <conditionalFormatting sqref="I28:I31 I48:I73">
    <cfRule type="cellIs" dxfId="5975" priority="5485" operator="equal">
      <formula>FALSE</formula>
    </cfRule>
  </conditionalFormatting>
  <conditionalFormatting sqref="I28:I31 I48:I73">
    <cfRule type="cellIs" dxfId="5974" priority="5484" operator="equal">
      <formula>FALSE</formula>
    </cfRule>
  </conditionalFormatting>
  <conditionalFormatting sqref="I28:I31 I48:I73">
    <cfRule type="cellIs" dxfId="5973" priority="5483" operator="equal">
      <formula>FALSE</formula>
    </cfRule>
  </conditionalFormatting>
  <conditionalFormatting sqref="I28:I31 I48:I73">
    <cfRule type="cellIs" dxfId="5972" priority="5482" operator="equal">
      <formula>FALSE</formula>
    </cfRule>
  </conditionalFormatting>
  <conditionalFormatting sqref="I28:I31 I48:I73">
    <cfRule type="cellIs" dxfId="5971" priority="5481" operator="equal">
      <formula>FALSE</formula>
    </cfRule>
  </conditionalFormatting>
  <conditionalFormatting sqref="I28:I31 I48:I73">
    <cfRule type="cellIs" dxfId="5970" priority="5480" operator="equal">
      <formula>FALSE</formula>
    </cfRule>
  </conditionalFormatting>
  <conditionalFormatting sqref="I28:I31 I48:I73">
    <cfRule type="cellIs" dxfId="5969" priority="5479" operator="equal">
      <formula>FALSE</formula>
    </cfRule>
  </conditionalFormatting>
  <conditionalFormatting sqref="I28:I31 I48:I73">
    <cfRule type="cellIs" dxfId="5968" priority="5478" operator="equal">
      <formula>FALSE</formula>
    </cfRule>
  </conditionalFormatting>
  <conditionalFormatting sqref="I28:I31 I48:I73">
    <cfRule type="cellIs" dxfId="5967" priority="5477" operator="equal">
      <formula>FALSE</formula>
    </cfRule>
  </conditionalFormatting>
  <conditionalFormatting sqref="I28:I31 I48:I73">
    <cfRule type="cellIs" dxfId="5966" priority="5476" operator="equal">
      <formula>FALSE</formula>
    </cfRule>
  </conditionalFormatting>
  <conditionalFormatting sqref="I28:I31 I48:I73">
    <cfRule type="cellIs" dxfId="5965" priority="5475" operator="equal">
      <formula>FALSE</formula>
    </cfRule>
  </conditionalFormatting>
  <conditionalFormatting sqref="I28:I31 I48:I73">
    <cfRule type="cellIs" dxfId="5964" priority="5474" operator="equal">
      <formula>FALSE</formula>
    </cfRule>
  </conditionalFormatting>
  <conditionalFormatting sqref="I28:I31 I48:I73">
    <cfRule type="cellIs" dxfId="5963" priority="5473" operator="equal">
      <formula>FALSE</formula>
    </cfRule>
  </conditionalFormatting>
  <conditionalFormatting sqref="I28:I31 I48:I73">
    <cfRule type="cellIs" dxfId="5962" priority="5472" operator="equal">
      <formula>FALSE</formula>
    </cfRule>
  </conditionalFormatting>
  <conditionalFormatting sqref="I28:I31 I48:I73">
    <cfRule type="cellIs" dxfId="5961" priority="5471" operator="equal">
      <formula>FALSE</formula>
    </cfRule>
  </conditionalFormatting>
  <conditionalFormatting sqref="I28:I31 I48:I73">
    <cfRule type="cellIs" dxfId="5960" priority="5470" operator="equal">
      <formula>FALSE</formula>
    </cfRule>
  </conditionalFormatting>
  <conditionalFormatting sqref="I28:I31 I48:I73">
    <cfRule type="cellIs" dxfId="5959" priority="5469" operator="equal">
      <formula>FALSE</formula>
    </cfRule>
  </conditionalFormatting>
  <conditionalFormatting sqref="I28:I31 I48:I73">
    <cfRule type="cellIs" dxfId="5958" priority="5468" operator="equal">
      <formula>FALSE</formula>
    </cfRule>
  </conditionalFormatting>
  <conditionalFormatting sqref="I28:I31 I48:I73">
    <cfRule type="cellIs" dxfId="5957" priority="5467" operator="equal">
      <formula>FALSE</formula>
    </cfRule>
  </conditionalFormatting>
  <conditionalFormatting sqref="I28:I31 I48:I73">
    <cfRule type="cellIs" dxfId="5956" priority="5466" operator="equal">
      <formula>FALSE</formula>
    </cfRule>
  </conditionalFormatting>
  <conditionalFormatting sqref="I28:I31 I48:I73">
    <cfRule type="cellIs" dxfId="5955" priority="5465" operator="equal">
      <formula>FALSE</formula>
    </cfRule>
  </conditionalFormatting>
  <conditionalFormatting sqref="I28:I31 I48:I73">
    <cfRule type="cellIs" dxfId="5954" priority="5464" operator="equal">
      <formula>FALSE</formula>
    </cfRule>
  </conditionalFormatting>
  <conditionalFormatting sqref="I28:I31 I48:I73">
    <cfRule type="cellIs" dxfId="5953" priority="5463" operator="equal">
      <formula>FALSE</formula>
    </cfRule>
  </conditionalFormatting>
  <conditionalFormatting sqref="I28:I31 I48:I73">
    <cfRule type="cellIs" dxfId="5952" priority="5462" operator="equal">
      <formula>FALSE</formula>
    </cfRule>
  </conditionalFormatting>
  <conditionalFormatting sqref="I28:I31 I48:I73">
    <cfRule type="cellIs" dxfId="5951" priority="5461" operator="equal">
      <formula>FALSE</formula>
    </cfRule>
  </conditionalFormatting>
  <conditionalFormatting sqref="I28:I31 I48:I73">
    <cfRule type="cellIs" dxfId="5950" priority="5460" operator="equal">
      <formula>FALSE</formula>
    </cfRule>
  </conditionalFormatting>
  <conditionalFormatting sqref="I28:I31 I48:I73">
    <cfRule type="cellIs" dxfId="5949" priority="5459" operator="equal">
      <formula>FALSE</formula>
    </cfRule>
  </conditionalFormatting>
  <conditionalFormatting sqref="I28:I31 I48:I73">
    <cfRule type="cellIs" dxfId="5948" priority="5458" operator="equal">
      <formula>FALSE</formula>
    </cfRule>
  </conditionalFormatting>
  <conditionalFormatting sqref="I28:I31 I48:I73">
    <cfRule type="cellIs" dxfId="5947" priority="5457" operator="equal">
      <formula>FALSE</formula>
    </cfRule>
  </conditionalFormatting>
  <conditionalFormatting sqref="I28:I31 I48:I73">
    <cfRule type="cellIs" dxfId="5946" priority="5456" operator="equal">
      <formula>FALSE</formula>
    </cfRule>
  </conditionalFormatting>
  <conditionalFormatting sqref="I28:I31 I48:I73">
    <cfRule type="cellIs" dxfId="5945" priority="5455" operator="equal">
      <formula>FALSE</formula>
    </cfRule>
  </conditionalFormatting>
  <conditionalFormatting sqref="I28:I31 I48:I73">
    <cfRule type="cellIs" dxfId="5944" priority="5454" operator="equal">
      <formula>FALSE</formula>
    </cfRule>
  </conditionalFormatting>
  <conditionalFormatting sqref="I28:I31 I48:I73">
    <cfRule type="cellIs" dxfId="5943" priority="5453" operator="equal">
      <formula>FALSE</formula>
    </cfRule>
  </conditionalFormatting>
  <conditionalFormatting sqref="I28:I31 I48:I73">
    <cfRule type="cellIs" dxfId="5942" priority="5452" operator="equal">
      <formula>FALSE</formula>
    </cfRule>
  </conditionalFormatting>
  <conditionalFormatting sqref="I28:I31 I48:I73">
    <cfRule type="cellIs" dxfId="5941" priority="5451" operator="equal">
      <formula>FALSE</formula>
    </cfRule>
  </conditionalFormatting>
  <conditionalFormatting sqref="I28:I31 I48:I73">
    <cfRule type="cellIs" dxfId="5940" priority="5450" operator="equal">
      <formula>FALSE</formula>
    </cfRule>
  </conditionalFormatting>
  <conditionalFormatting sqref="I28:I31 I48:I73">
    <cfRule type="cellIs" dxfId="5939" priority="5449" operator="equal">
      <formula>FALSE</formula>
    </cfRule>
  </conditionalFormatting>
  <conditionalFormatting sqref="I28:I31 I48:I73">
    <cfRule type="cellIs" dxfId="5938" priority="5448" operator="equal">
      <formula>FALSE</formula>
    </cfRule>
  </conditionalFormatting>
  <conditionalFormatting sqref="I28:I31 I48:I73">
    <cfRule type="cellIs" dxfId="5937" priority="5447" operator="equal">
      <formula>FALSE</formula>
    </cfRule>
  </conditionalFormatting>
  <conditionalFormatting sqref="I28:I31 I48:I73">
    <cfRule type="cellIs" dxfId="5936" priority="5446" operator="equal">
      <formula>FALSE</formula>
    </cfRule>
  </conditionalFormatting>
  <conditionalFormatting sqref="I28:I31 I48:I73">
    <cfRule type="cellIs" dxfId="5935" priority="5445" operator="equal">
      <formula>FALSE</formula>
    </cfRule>
  </conditionalFormatting>
  <conditionalFormatting sqref="I28:I31 I48:I73">
    <cfRule type="cellIs" dxfId="5934" priority="5444" operator="equal">
      <formula>FALSE</formula>
    </cfRule>
  </conditionalFormatting>
  <conditionalFormatting sqref="I28:I31 I48:I73">
    <cfRule type="cellIs" dxfId="5933" priority="5443" operator="equal">
      <formula>FALSE</formula>
    </cfRule>
  </conditionalFormatting>
  <conditionalFormatting sqref="I28:I31 I48:I73">
    <cfRule type="cellIs" dxfId="5932" priority="5442" operator="equal">
      <formula>FALSE</formula>
    </cfRule>
  </conditionalFormatting>
  <conditionalFormatting sqref="I28:I31 I48:I73">
    <cfRule type="cellIs" dxfId="5931" priority="5441" operator="equal">
      <formula>FALSE</formula>
    </cfRule>
  </conditionalFormatting>
  <conditionalFormatting sqref="I28:I31 I48:I73">
    <cfRule type="cellIs" dxfId="5930" priority="5440" operator="equal">
      <formula>FALSE</formula>
    </cfRule>
  </conditionalFormatting>
  <conditionalFormatting sqref="I28:I31 I48:I73">
    <cfRule type="cellIs" dxfId="5929" priority="5439" operator="equal">
      <formula>FALSE</formula>
    </cfRule>
  </conditionalFormatting>
  <conditionalFormatting sqref="I28:I31 I48:I73">
    <cfRule type="cellIs" dxfId="5928" priority="5438" operator="equal">
      <formula>FALSE</formula>
    </cfRule>
  </conditionalFormatting>
  <conditionalFormatting sqref="I28:I31 I48:I73">
    <cfRule type="cellIs" dxfId="5927" priority="5437" operator="equal">
      <formula>FALSE</formula>
    </cfRule>
  </conditionalFormatting>
  <conditionalFormatting sqref="I28:I31 I48:I73">
    <cfRule type="cellIs" dxfId="5926" priority="5436" operator="equal">
      <formula>FALSE</formula>
    </cfRule>
  </conditionalFormatting>
  <conditionalFormatting sqref="I28:I31 I48:I73">
    <cfRule type="cellIs" dxfId="5925" priority="5435" operator="equal">
      <formula>FALSE</formula>
    </cfRule>
  </conditionalFormatting>
  <conditionalFormatting sqref="I28:I31 I48:I73">
    <cfRule type="cellIs" dxfId="5924" priority="5434" operator="equal">
      <formula>FALSE</formula>
    </cfRule>
  </conditionalFormatting>
  <conditionalFormatting sqref="I28:I31 I48:I73">
    <cfRule type="cellIs" dxfId="5923" priority="5433" operator="equal">
      <formula>FALSE</formula>
    </cfRule>
  </conditionalFormatting>
  <conditionalFormatting sqref="I28:I31 I48:I73">
    <cfRule type="cellIs" dxfId="5922" priority="5432" operator="equal">
      <formula>FALSE</formula>
    </cfRule>
  </conditionalFormatting>
  <conditionalFormatting sqref="I28:I31 I48:I73">
    <cfRule type="cellIs" dxfId="5921" priority="5431" operator="equal">
      <formula>FALSE</formula>
    </cfRule>
  </conditionalFormatting>
  <conditionalFormatting sqref="I28:I31 I48:I73">
    <cfRule type="cellIs" dxfId="5920" priority="5430" operator="equal">
      <formula>FALSE</formula>
    </cfRule>
  </conditionalFormatting>
  <conditionalFormatting sqref="I28:I31 I48:I73">
    <cfRule type="cellIs" dxfId="5919" priority="5429" operator="equal">
      <formula>FALSE</formula>
    </cfRule>
  </conditionalFormatting>
  <conditionalFormatting sqref="I28:I31 I48:I73">
    <cfRule type="cellIs" dxfId="5918" priority="5428" operator="equal">
      <formula>FALSE</formula>
    </cfRule>
  </conditionalFormatting>
  <conditionalFormatting sqref="I28:I31 I48:I73">
    <cfRule type="cellIs" dxfId="5917" priority="5427" operator="equal">
      <formula>FALSE</formula>
    </cfRule>
  </conditionalFormatting>
  <conditionalFormatting sqref="I28:I31 I48:I73">
    <cfRule type="cellIs" dxfId="5916" priority="5426" operator="equal">
      <formula>FALSE</formula>
    </cfRule>
  </conditionalFormatting>
  <conditionalFormatting sqref="I28:I31 I48:I73">
    <cfRule type="cellIs" dxfId="5915" priority="5425" operator="equal">
      <formula>FALSE</formula>
    </cfRule>
  </conditionalFormatting>
  <conditionalFormatting sqref="I28:I31 I48:I73">
    <cfRule type="cellIs" dxfId="5914" priority="5424" operator="equal">
      <formula>FALSE</formula>
    </cfRule>
  </conditionalFormatting>
  <conditionalFormatting sqref="I28:I31 I48:I73">
    <cfRule type="cellIs" dxfId="5913" priority="5423" operator="equal">
      <formula>FALSE</formula>
    </cfRule>
  </conditionalFormatting>
  <conditionalFormatting sqref="I28:I31 I48:I73">
    <cfRule type="cellIs" dxfId="5912" priority="5422" operator="equal">
      <formula>FALSE</formula>
    </cfRule>
  </conditionalFormatting>
  <conditionalFormatting sqref="I28:I31 I48:I73">
    <cfRule type="cellIs" dxfId="5911" priority="5421" operator="equal">
      <formula>FALSE</formula>
    </cfRule>
  </conditionalFormatting>
  <conditionalFormatting sqref="I28:I31 I48:I73">
    <cfRule type="cellIs" dxfId="5910" priority="5420" operator="equal">
      <formula>FALSE</formula>
    </cfRule>
  </conditionalFormatting>
  <conditionalFormatting sqref="I28:I31 I48:I73">
    <cfRule type="cellIs" dxfId="5909" priority="5419" operator="equal">
      <formula>FALSE</formula>
    </cfRule>
  </conditionalFormatting>
  <conditionalFormatting sqref="I28:I31 I48:I73">
    <cfRule type="cellIs" dxfId="5908" priority="5418" operator="equal">
      <formula>FALSE</formula>
    </cfRule>
  </conditionalFormatting>
  <conditionalFormatting sqref="I28:I31 I48:I73">
    <cfRule type="cellIs" dxfId="5907" priority="5417" operator="equal">
      <formula>FALSE</formula>
    </cfRule>
  </conditionalFormatting>
  <conditionalFormatting sqref="I28:I31 I48:I73">
    <cfRule type="cellIs" dxfId="5906" priority="5416" operator="equal">
      <formula>FALSE</formula>
    </cfRule>
  </conditionalFormatting>
  <conditionalFormatting sqref="I28:I31 I48:I73">
    <cfRule type="cellIs" dxfId="5905" priority="5415" operator="equal">
      <formula>FALSE</formula>
    </cfRule>
  </conditionalFormatting>
  <conditionalFormatting sqref="I28:I31 I48:I73">
    <cfRule type="cellIs" dxfId="5904" priority="5414" operator="equal">
      <formula>FALSE</formula>
    </cfRule>
  </conditionalFormatting>
  <conditionalFormatting sqref="I28:I31 I48:I73">
    <cfRule type="cellIs" dxfId="5903" priority="5413" operator="equal">
      <formula>FALSE</formula>
    </cfRule>
  </conditionalFormatting>
  <conditionalFormatting sqref="I28:I31 I48:I73">
    <cfRule type="cellIs" dxfId="5902" priority="5412" operator="equal">
      <formula>FALSE</formula>
    </cfRule>
  </conditionalFormatting>
  <conditionalFormatting sqref="I28:I31 I48:I73">
    <cfRule type="cellIs" dxfId="5901" priority="5411" operator="equal">
      <formula>FALSE</formula>
    </cfRule>
  </conditionalFormatting>
  <conditionalFormatting sqref="I28:I31 I48:I73">
    <cfRule type="cellIs" dxfId="5900" priority="5410" operator="equal">
      <formula>FALSE</formula>
    </cfRule>
  </conditionalFormatting>
  <conditionalFormatting sqref="I28:I31 I48:I73">
    <cfRule type="cellIs" dxfId="5899" priority="5409" operator="equal">
      <formula>FALSE</formula>
    </cfRule>
  </conditionalFormatting>
  <conditionalFormatting sqref="I28:I31 I48:I73">
    <cfRule type="cellIs" dxfId="5898" priority="5408" operator="equal">
      <formula>FALSE</formula>
    </cfRule>
  </conditionalFormatting>
  <conditionalFormatting sqref="I28:I31 I48:I73">
    <cfRule type="cellIs" dxfId="5897" priority="5407" operator="equal">
      <formula>FALSE</formula>
    </cfRule>
  </conditionalFormatting>
  <conditionalFormatting sqref="I28:I31 I48:I73">
    <cfRule type="cellIs" dxfId="5896" priority="5406" operator="equal">
      <formula>FALSE</formula>
    </cfRule>
  </conditionalFormatting>
  <conditionalFormatting sqref="I28:I31 I48:I73">
    <cfRule type="cellIs" dxfId="5895" priority="5405" operator="equal">
      <formula>FALSE</formula>
    </cfRule>
  </conditionalFormatting>
  <conditionalFormatting sqref="I28:I31 I48:I73">
    <cfRule type="cellIs" dxfId="5894" priority="5404" operator="equal">
      <formula>FALSE</formula>
    </cfRule>
  </conditionalFormatting>
  <conditionalFormatting sqref="I28:I31 I48:I73">
    <cfRule type="cellIs" dxfId="5893" priority="5403" operator="equal">
      <formula>FALSE</formula>
    </cfRule>
  </conditionalFormatting>
  <conditionalFormatting sqref="I28:I31 I48:I73">
    <cfRule type="cellIs" dxfId="5892" priority="5402" operator="equal">
      <formula>FALSE</formula>
    </cfRule>
  </conditionalFormatting>
  <conditionalFormatting sqref="I28:I31 I48:I73">
    <cfRule type="cellIs" dxfId="5891" priority="5401" operator="equal">
      <formula>FALSE</formula>
    </cfRule>
  </conditionalFormatting>
  <conditionalFormatting sqref="I28:I31 I48:I73">
    <cfRule type="cellIs" dxfId="5890" priority="5400" operator="equal">
      <formula>FALSE</formula>
    </cfRule>
  </conditionalFormatting>
  <conditionalFormatting sqref="I28:I31 I48:I73">
    <cfRule type="cellIs" dxfId="5889" priority="5399" operator="equal">
      <formula>FALSE</formula>
    </cfRule>
  </conditionalFormatting>
  <conditionalFormatting sqref="I28:I31 I48:I73">
    <cfRule type="cellIs" dxfId="5888" priority="5398" operator="equal">
      <formula>FALSE</formula>
    </cfRule>
  </conditionalFormatting>
  <conditionalFormatting sqref="I28:I31 I48:I73">
    <cfRule type="cellIs" dxfId="5887" priority="5397" operator="equal">
      <formula>FALSE</formula>
    </cfRule>
  </conditionalFormatting>
  <conditionalFormatting sqref="I28:I31 I48:I73">
    <cfRule type="cellIs" dxfId="5886" priority="5396" operator="equal">
      <formula>FALSE</formula>
    </cfRule>
  </conditionalFormatting>
  <conditionalFormatting sqref="I28:I31 I48:I73">
    <cfRule type="cellIs" dxfId="5885" priority="5395" operator="equal">
      <formula>FALSE</formula>
    </cfRule>
  </conditionalFormatting>
  <conditionalFormatting sqref="I28:I31 I48:I73">
    <cfRule type="cellIs" dxfId="5884" priority="5394" operator="equal">
      <formula>FALSE</formula>
    </cfRule>
  </conditionalFormatting>
  <conditionalFormatting sqref="I28:I31 I48:I73">
    <cfRule type="cellIs" dxfId="5883" priority="5393" operator="equal">
      <formula>FALSE</formula>
    </cfRule>
  </conditionalFormatting>
  <conditionalFormatting sqref="I28:I31 I48:I73">
    <cfRule type="cellIs" dxfId="5882" priority="5392" operator="equal">
      <formula>FALSE</formula>
    </cfRule>
  </conditionalFormatting>
  <conditionalFormatting sqref="I28:I31 I48:I73">
    <cfRule type="cellIs" dxfId="5881" priority="5391" operator="equal">
      <formula>FALSE</formula>
    </cfRule>
  </conditionalFormatting>
  <conditionalFormatting sqref="I28:I31 I48:I73">
    <cfRule type="cellIs" dxfId="5880" priority="5390" operator="equal">
      <formula>FALSE</formula>
    </cfRule>
  </conditionalFormatting>
  <conditionalFormatting sqref="I28:I31 I48:I73">
    <cfRule type="cellIs" dxfId="5879" priority="5389" operator="equal">
      <formula>FALSE</formula>
    </cfRule>
  </conditionalFormatting>
  <conditionalFormatting sqref="I28:I31 I48:I73">
    <cfRule type="cellIs" dxfId="5878" priority="5388" operator="equal">
      <formula>FALSE</formula>
    </cfRule>
  </conditionalFormatting>
  <conditionalFormatting sqref="I28:I31 I48:I73">
    <cfRule type="cellIs" dxfId="5877" priority="5387" operator="equal">
      <formula>FALSE</formula>
    </cfRule>
  </conditionalFormatting>
  <conditionalFormatting sqref="I28:I31 I48:I73">
    <cfRule type="cellIs" dxfId="5876" priority="5386" operator="equal">
      <formula>FALSE</formula>
    </cfRule>
  </conditionalFormatting>
  <conditionalFormatting sqref="I28:I31 I48:I73">
    <cfRule type="cellIs" dxfId="5875" priority="5385" operator="equal">
      <formula>FALSE</formula>
    </cfRule>
  </conditionalFormatting>
  <conditionalFormatting sqref="I28:I31 I48:I73">
    <cfRule type="cellIs" dxfId="5874" priority="5384" operator="equal">
      <formula>FALSE</formula>
    </cfRule>
  </conditionalFormatting>
  <conditionalFormatting sqref="I28:I31 I48:I73">
    <cfRule type="cellIs" dxfId="5873" priority="5383" operator="equal">
      <formula>FALSE</formula>
    </cfRule>
  </conditionalFormatting>
  <conditionalFormatting sqref="I28:I31 I48:I73">
    <cfRule type="cellIs" dxfId="5872" priority="5382" operator="equal">
      <formula>FALSE</formula>
    </cfRule>
  </conditionalFormatting>
  <conditionalFormatting sqref="I28:I31 I48:I73">
    <cfRule type="cellIs" dxfId="5871" priority="5381" operator="equal">
      <formula>FALSE</formula>
    </cfRule>
  </conditionalFormatting>
  <conditionalFormatting sqref="I28:I31 I48:I73">
    <cfRule type="cellIs" dxfId="5870" priority="5380" operator="equal">
      <formula>FALSE</formula>
    </cfRule>
  </conditionalFormatting>
  <conditionalFormatting sqref="I28:I31 I48:I73">
    <cfRule type="cellIs" dxfId="5869" priority="5379" operator="equal">
      <formula>FALSE</formula>
    </cfRule>
  </conditionalFormatting>
  <conditionalFormatting sqref="I28:I31 I48:I73">
    <cfRule type="cellIs" dxfId="5868" priority="5378" operator="equal">
      <formula>FALSE</formula>
    </cfRule>
  </conditionalFormatting>
  <conditionalFormatting sqref="I28:I31 I48:I73">
    <cfRule type="cellIs" dxfId="5867" priority="5377" operator="equal">
      <formula>FALSE</formula>
    </cfRule>
  </conditionalFormatting>
  <conditionalFormatting sqref="I28:I31 I48:I73">
    <cfRule type="cellIs" dxfId="5866" priority="5376" operator="equal">
      <formula>FALSE</formula>
    </cfRule>
  </conditionalFormatting>
  <conditionalFormatting sqref="I28:I31 I48:I73">
    <cfRule type="cellIs" dxfId="5865" priority="5375" operator="equal">
      <formula>FALSE</formula>
    </cfRule>
  </conditionalFormatting>
  <conditionalFormatting sqref="I28:I31 I48:I73">
    <cfRule type="cellIs" dxfId="5864" priority="5374" operator="equal">
      <formula>FALSE</formula>
    </cfRule>
  </conditionalFormatting>
  <conditionalFormatting sqref="I28:I31 I48:I73">
    <cfRule type="cellIs" dxfId="5863" priority="5373" operator="equal">
      <formula>FALSE</formula>
    </cfRule>
  </conditionalFormatting>
  <conditionalFormatting sqref="I28:I31 I48:I73">
    <cfRule type="cellIs" dxfId="5862" priority="5372" operator="equal">
      <formula>FALSE</formula>
    </cfRule>
  </conditionalFormatting>
  <conditionalFormatting sqref="I28:I31 I48:I73">
    <cfRule type="cellIs" dxfId="5861" priority="5371" operator="equal">
      <formula>FALSE</formula>
    </cfRule>
  </conditionalFormatting>
  <conditionalFormatting sqref="I28:I31 I48:I73">
    <cfRule type="cellIs" dxfId="5860" priority="5370" operator="equal">
      <formula>FALSE</formula>
    </cfRule>
  </conditionalFormatting>
  <conditionalFormatting sqref="I28:I31 I48:I73">
    <cfRule type="cellIs" dxfId="5859" priority="5369" operator="equal">
      <formula>FALSE</formula>
    </cfRule>
  </conditionalFormatting>
  <conditionalFormatting sqref="I28:I31 I48:I73">
    <cfRule type="cellIs" dxfId="5858" priority="5368" operator="equal">
      <formula>FALSE</formula>
    </cfRule>
  </conditionalFormatting>
  <conditionalFormatting sqref="I28:I31 I48:I73">
    <cfRule type="cellIs" dxfId="5857" priority="5367" operator="equal">
      <formula>FALSE</formula>
    </cfRule>
  </conditionalFormatting>
  <conditionalFormatting sqref="I28:I31 I48:I73">
    <cfRule type="cellIs" dxfId="5856" priority="5366" operator="equal">
      <formula>FALSE</formula>
    </cfRule>
  </conditionalFormatting>
  <conditionalFormatting sqref="I28:I31 I48:I73">
    <cfRule type="cellIs" dxfId="5855" priority="5365" operator="equal">
      <formula>FALSE</formula>
    </cfRule>
  </conditionalFormatting>
  <conditionalFormatting sqref="I28:I31 I48:I73">
    <cfRule type="cellIs" dxfId="5854" priority="5364" operator="equal">
      <formula>FALSE</formula>
    </cfRule>
  </conditionalFormatting>
  <conditionalFormatting sqref="I28:I31 I48:I73">
    <cfRule type="cellIs" dxfId="5853" priority="5363" operator="equal">
      <formula>FALSE</formula>
    </cfRule>
  </conditionalFormatting>
  <conditionalFormatting sqref="I28:I31 I48:I73">
    <cfRule type="cellIs" dxfId="5852" priority="5362" operator="equal">
      <formula>FALSE</formula>
    </cfRule>
  </conditionalFormatting>
  <conditionalFormatting sqref="I28:I31 I48:I73">
    <cfRule type="cellIs" dxfId="5851" priority="5361" operator="equal">
      <formula>FALSE</formula>
    </cfRule>
  </conditionalFormatting>
  <conditionalFormatting sqref="I28:I31 I48:I73">
    <cfRule type="cellIs" dxfId="5850" priority="5360" operator="equal">
      <formula>FALSE</formula>
    </cfRule>
  </conditionalFormatting>
  <conditionalFormatting sqref="I28:I31 I48:I73">
    <cfRule type="cellIs" dxfId="5849" priority="5359" operator="equal">
      <formula>FALSE</formula>
    </cfRule>
  </conditionalFormatting>
  <conditionalFormatting sqref="I28:I31 I48:I73">
    <cfRule type="cellIs" dxfId="5848" priority="5358" operator="equal">
      <formula>FALSE</formula>
    </cfRule>
  </conditionalFormatting>
  <conditionalFormatting sqref="I28:I31 I48:I73">
    <cfRule type="cellIs" dxfId="5847" priority="5357" operator="equal">
      <formula>FALSE</formula>
    </cfRule>
  </conditionalFormatting>
  <conditionalFormatting sqref="I28:I31 I48:I73">
    <cfRule type="cellIs" dxfId="5846" priority="5356" operator="equal">
      <formula>FALSE</formula>
    </cfRule>
  </conditionalFormatting>
  <conditionalFormatting sqref="I28:I31 I48:I73">
    <cfRule type="cellIs" dxfId="5845" priority="5355" operator="equal">
      <formula>FALSE</formula>
    </cfRule>
  </conditionalFormatting>
  <conditionalFormatting sqref="I28:I31 I48:I73">
    <cfRule type="cellIs" dxfId="5844" priority="5354" operator="equal">
      <formula>FALSE</formula>
    </cfRule>
  </conditionalFormatting>
  <conditionalFormatting sqref="I28:I31 I48:I73">
    <cfRule type="cellIs" dxfId="5843" priority="5353" operator="equal">
      <formula>FALSE</formula>
    </cfRule>
  </conditionalFormatting>
  <conditionalFormatting sqref="I28:I31 I48:I73">
    <cfRule type="cellIs" dxfId="5842" priority="5352" operator="equal">
      <formula>FALSE</formula>
    </cfRule>
  </conditionalFormatting>
  <conditionalFormatting sqref="I28:I31 I48:I73">
    <cfRule type="cellIs" dxfId="5841" priority="5351" operator="equal">
      <formula>FALSE</formula>
    </cfRule>
  </conditionalFormatting>
  <conditionalFormatting sqref="I28:I31 I48:I73">
    <cfRule type="cellIs" dxfId="5840" priority="5350" operator="equal">
      <formula>FALSE</formula>
    </cfRule>
  </conditionalFormatting>
  <conditionalFormatting sqref="I28:I31 I48:I73">
    <cfRule type="cellIs" dxfId="5839" priority="5349" operator="equal">
      <formula>FALSE</formula>
    </cfRule>
  </conditionalFormatting>
  <conditionalFormatting sqref="I28:I31 I48:I73">
    <cfRule type="cellIs" dxfId="5838" priority="5348" operator="equal">
      <formula>FALSE</formula>
    </cfRule>
  </conditionalFormatting>
  <conditionalFormatting sqref="I28:I31 I48:I73">
    <cfRule type="cellIs" dxfId="5837" priority="5347" operator="equal">
      <formula>FALSE</formula>
    </cfRule>
  </conditionalFormatting>
  <conditionalFormatting sqref="I28:I31 I48:I73">
    <cfRule type="cellIs" dxfId="5836" priority="5346" operator="equal">
      <formula>FALSE</formula>
    </cfRule>
  </conditionalFormatting>
  <conditionalFormatting sqref="I28:I31 I48:I73">
    <cfRule type="cellIs" dxfId="5835" priority="5345" operator="equal">
      <formula>FALSE</formula>
    </cfRule>
  </conditionalFormatting>
  <conditionalFormatting sqref="I28:I31 I48:I73">
    <cfRule type="cellIs" dxfId="5834" priority="5344" operator="equal">
      <formula>FALSE</formula>
    </cfRule>
  </conditionalFormatting>
  <conditionalFormatting sqref="I28:I31 I48:I73">
    <cfRule type="cellIs" dxfId="5833" priority="5343" operator="equal">
      <formula>FALSE</formula>
    </cfRule>
  </conditionalFormatting>
  <conditionalFormatting sqref="I28:I31 I48:I73">
    <cfRule type="cellIs" dxfId="5832" priority="5342" operator="equal">
      <formula>FALSE</formula>
    </cfRule>
  </conditionalFormatting>
  <conditionalFormatting sqref="I28:I31 I48:I73">
    <cfRule type="cellIs" dxfId="5831" priority="5341" operator="equal">
      <formula>FALSE</formula>
    </cfRule>
  </conditionalFormatting>
  <conditionalFormatting sqref="I28:I31 I48:I73">
    <cfRule type="cellIs" dxfId="5830" priority="5340" operator="equal">
      <formula>FALSE</formula>
    </cfRule>
  </conditionalFormatting>
  <conditionalFormatting sqref="I28:I31 I48:I73">
    <cfRule type="cellIs" dxfId="5829" priority="5339" operator="equal">
      <formula>FALSE</formula>
    </cfRule>
  </conditionalFormatting>
  <conditionalFormatting sqref="I28:I31 I48:I73">
    <cfRule type="cellIs" dxfId="5828" priority="5338" operator="equal">
      <formula>FALSE</formula>
    </cfRule>
  </conditionalFormatting>
  <conditionalFormatting sqref="I28:I31 I48:I73">
    <cfRule type="cellIs" dxfId="5827" priority="5337" operator="equal">
      <formula>FALSE</formula>
    </cfRule>
  </conditionalFormatting>
  <conditionalFormatting sqref="I28:I31 I48:I73">
    <cfRule type="cellIs" dxfId="5826" priority="5336" operator="equal">
      <formula>FALSE</formula>
    </cfRule>
  </conditionalFormatting>
  <conditionalFormatting sqref="I28:I31 I48:I73">
    <cfRule type="cellIs" dxfId="5825" priority="5335" operator="equal">
      <formula>FALSE</formula>
    </cfRule>
  </conditionalFormatting>
  <conditionalFormatting sqref="I28:I31 I48:I73">
    <cfRule type="cellIs" dxfId="5824" priority="5334" operator="equal">
      <formula>FALSE</formula>
    </cfRule>
  </conditionalFormatting>
  <conditionalFormatting sqref="I28:I31 I48:I73">
    <cfRule type="cellIs" dxfId="5823" priority="5333" operator="equal">
      <formula>FALSE</formula>
    </cfRule>
  </conditionalFormatting>
  <conditionalFormatting sqref="I28:I31 I48:I73">
    <cfRule type="cellIs" dxfId="5822" priority="5332" operator="equal">
      <formula>FALSE</formula>
    </cfRule>
  </conditionalFormatting>
  <conditionalFormatting sqref="I28:I31 I48:I73">
    <cfRule type="cellIs" dxfId="5821" priority="5331" operator="equal">
      <formula>FALSE</formula>
    </cfRule>
  </conditionalFormatting>
  <conditionalFormatting sqref="I28:I31 I48:I73">
    <cfRule type="cellIs" dxfId="5820" priority="5330" operator="equal">
      <formula>FALSE</formula>
    </cfRule>
  </conditionalFormatting>
  <conditionalFormatting sqref="I28:I31 I48:I73">
    <cfRule type="cellIs" dxfId="5819" priority="5329" operator="equal">
      <formula>FALSE</formula>
    </cfRule>
  </conditionalFormatting>
  <conditionalFormatting sqref="I28:I31 I48:I73">
    <cfRule type="cellIs" dxfId="5818" priority="5328" operator="equal">
      <formula>FALSE</formula>
    </cfRule>
  </conditionalFormatting>
  <conditionalFormatting sqref="I28:I31 I48:I73">
    <cfRule type="cellIs" dxfId="5817" priority="5327" operator="equal">
      <formula>FALSE</formula>
    </cfRule>
  </conditionalFormatting>
  <conditionalFormatting sqref="I28:I31 I48:I73">
    <cfRule type="cellIs" dxfId="5816" priority="5326" operator="equal">
      <formula>FALSE</formula>
    </cfRule>
  </conditionalFormatting>
  <conditionalFormatting sqref="I28:I31 I48:I73">
    <cfRule type="cellIs" dxfId="5815" priority="5325" operator="equal">
      <formula>FALSE</formula>
    </cfRule>
  </conditionalFormatting>
  <conditionalFormatting sqref="I28:I31 I48:I73">
    <cfRule type="cellIs" dxfId="5814" priority="5324" operator="equal">
      <formula>FALSE</formula>
    </cfRule>
  </conditionalFormatting>
  <conditionalFormatting sqref="I28:I31 I48:I73">
    <cfRule type="cellIs" dxfId="5813" priority="5323" operator="equal">
      <formula>FALSE</formula>
    </cfRule>
  </conditionalFormatting>
  <conditionalFormatting sqref="I28:I31 I48:I73">
    <cfRule type="cellIs" dxfId="5812" priority="5322" operator="equal">
      <formula>FALSE</formula>
    </cfRule>
  </conditionalFormatting>
  <conditionalFormatting sqref="I28:I31 I48:I73">
    <cfRule type="cellIs" dxfId="5811" priority="5321" operator="equal">
      <formula>FALSE</formula>
    </cfRule>
  </conditionalFormatting>
  <conditionalFormatting sqref="I28:I31 I48:I73">
    <cfRule type="cellIs" dxfId="5810" priority="5320" operator="equal">
      <formula>FALSE</formula>
    </cfRule>
  </conditionalFormatting>
  <conditionalFormatting sqref="I28:I31 I48:I73">
    <cfRule type="cellIs" dxfId="5809" priority="5319" operator="equal">
      <formula>FALSE</formula>
    </cfRule>
  </conditionalFormatting>
  <conditionalFormatting sqref="I28:I31 I48:I73">
    <cfRule type="cellIs" dxfId="5808" priority="5318" operator="equal">
      <formula>FALSE</formula>
    </cfRule>
  </conditionalFormatting>
  <conditionalFormatting sqref="I28:I31 I48:I73">
    <cfRule type="cellIs" dxfId="5807" priority="5317" operator="equal">
      <formula>FALSE</formula>
    </cfRule>
  </conditionalFormatting>
  <conditionalFormatting sqref="I28:I31 I48:I73">
    <cfRule type="cellIs" dxfId="5806" priority="5316" operator="equal">
      <formula>FALSE</formula>
    </cfRule>
  </conditionalFormatting>
  <conditionalFormatting sqref="I28:I31 I48:I73">
    <cfRule type="cellIs" dxfId="5805" priority="5315" operator="equal">
      <formula>FALSE</formula>
    </cfRule>
  </conditionalFormatting>
  <conditionalFormatting sqref="I28:I31 I48:I73">
    <cfRule type="cellIs" dxfId="5804" priority="5314" operator="equal">
      <formula>FALSE</formula>
    </cfRule>
  </conditionalFormatting>
  <conditionalFormatting sqref="I28:I31 I48:I73">
    <cfRule type="cellIs" dxfId="5803" priority="5313" operator="equal">
      <formula>FALSE</formula>
    </cfRule>
  </conditionalFormatting>
  <conditionalFormatting sqref="I28:I31 I48:I73">
    <cfRule type="cellIs" dxfId="5802" priority="5312" operator="equal">
      <formula>FALSE</formula>
    </cfRule>
  </conditionalFormatting>
  <conditionalFormatting sqref="I28:I31 I48:I73">
    <cfRule type="cellIs" dxfId="5801" priority="5311" operator="equal">
      <formula>FALSE</formula>
    </cfRule>
  </conditionalFormatting>
  <conditionalFormatting sqref="I28:I31 I48:I73">
    <cfRule type="cellIs" dxfId="5800" priority="5310" operator="equal">
      <formula>FALSE</formula>
    </cfRule>
  </conditionalFormatting>
  <conditionalFormatting sqref="I28:I31 I48:I73">
    <cfRule type="cellIs" dxfId="5799" priority="5309" operator="equal">
      <formula>FALSE</formula>
    </cfRule>
  </conditionalFormatting>
  <conditionalFormatting sqref="I28:I31 I48:I73">
    <cfRule type="cellIs" dxfId="5798" priority="5308" operator="equal">
      <formula>FALSE</formula>
    </cfRule>
  </conditionalFormatting>
  <conditionalFormatting sqref="I28:I31 I48:I73">
    <cfRule type="cellIs" dxfId="5797" priority="5307" operator="equal">
      <formula>FALSE</formula>
    </cfRule>
  </conditionalFormatting>
  <conditionalFormatting sqref="I28:I31 I48:I73">
    <cfRule type="cellIs" dxfId="5796" priority="5306" operator="equal">
      <formula>FALSE</formula>
    </cfRule>
  </conditionalFormatting>
  <conditionalFormatting sqref="I28:I31 I48:I73">
    <cfRule type="cellIs" dxfId="5795" priority="5305" operator="equal">
      <formula>FALSE</formula>
    </cfRule>
  </conditionalFormatting>
  <conditionalFormatting sqref="I28:I31 I48:I73">
    <cfRule type="cellIs" dxfId="5794" priority="5304" operator="equal">
      <formula>FALSE</formula>
    </cfRule>
  </conditionalFormatting>
  <conditionalFormatting sqref="I28:I31 I48:I73">
    <cfRule type="cellIs" dxfId="5793" priority="5303" operator="equal">
      <formula>FALSE</formula>
    </cfRule>
  </conditionalFormatting>
  <conditionalFormatting sqref="I28:I31 I48:I73">
    <cfRule type="cellIs" dxfId="5792" priority="5302" operator="equal">
      <formula>FALSE</formula>
    </cfRule>
  </conditionalFormatting>
  <conditionalFormatting sqref="I28:I31 I48:I73">
    <cfRule type="cellIs" dxfId="5791" priority="5301" operator="equal">
      <formula>FALSE</formula>
    </cfRule>
  </conditionalFormatting>
  <conditionalFormatting sqref="I28:I31 I48:I73">
    <cfRule type="cellIs" dxfId="5790" priority="5300" operator="equal">
      <formula>FALSE</formula>
    </cfRule>
  </conditionalFormatting>
  <conditionalFormatting sqref="I28:I31 I48:I73">
    <cfRule type="cellIs" dxfId="5789" priority="5299" operator="equal">
      <formula>FALSE</formula>
    </cfRule>
  </conditionalFormatting>
  <conditionalFormatting sqref="I28:I31 I48:I73">
    <cfRule type="cellIs" dxfId="5788" priority="5298" operator="equal">
      <formula>FALSE</formula>
    </cfRule>
  </conditionalFormatting>
  <conditionalFormatting sqref="I28:I31 I48:I73">
    <cfRule type="cellIs" dxfId="5787" priority="5297" operator="equal">
      <formula>FALSE</formula>
    </cfRule>
  </conditionalFormatting>
  <conditionalFormatting sqref="I28:I31 I48:I73">
    <cfRule type="cellIs" dxfId="5786" priority="5296" operator="equal">
      <formula>FALSE</formula>
    </cfRule>
  </conditionalFormatting>
  <conditionalFormatting sqref="I28:I31 I48:I73">
    <cfRule type="cellIs" dxfId="5785" priority="5295" operator="equal">
      <formula>FALSE</formula>
    </cfRule>
  </conditionalFormatting>
  <conditionalFormatting sqref="I28:I31 I48:I73">
    <cfRule type="cellIs" dxfId="5784" priority="5294" operator="equal">
      <formula>FALSE</formula>
    </cfRule>
  </conditionalFormatting>
  <conditionalFormatting sqref="I28:I31 I48:I73">
    <cfRule type="cellIs" dxfId="5783" priority="5293" operator="equal">
      <formula>FALSE</formula>
    </cfRule>
  </conditionalFormatting>
  <conditionalFormatting sqref="I28:I31 I48:I73">
    <cfRule type="cellIs" dxfId="5782" priority="5292" operator="equal">
      <formula>FALSE</formula>
    </cfRule>
  </conditionalFormatting>
  <conditionalFormatting sqref="I28:I31 I48:I73">
    <cfRule type="cellIs" dxfId="5781" priority="5291" operator="equal">
      <formula>FALSE</formula>
    </cfRule>
  </conditionalFormatting>
  <conditionalFormatting sqref="I28:I31 I48:I73">
    <cfRule type="cellIs" dxfId="5780" priority="5290" operator="equal">
      <formula>FALSE</formula>
    </cfRule>
  </conditionalFormatting>
  <conditionalFormatting sqref="I28:I31 I48:I73">
    <cfRule type="cellIs" dxfId="5779" priority="5289" operator="equal">
      <formula>FALSE</formula>
    </cfRule>
  </conditionalFormatting>
  <conditionalFormatting sqref="I28:I31 I48:I73">
    <cfRule type="cellIs" dxfId="5778" priority="5288" operator="equal">
      <formula>FALSE</formula>
    </cfRule>
  </conditionalFormatting>
  <conditionalFormatting sqref="I28:I31 I48:I73">
    <cfRule type="cellIs" dxfId="5777" priority="5287" operator="equal">
      <formula>FALSE</formula>
    </cfRule>
  </conditionalFormatting>
  <conditionalFormatting sqref="I28:I31 I48:I73">
    <cfRule type="cellIs" dxfId="5776" priority="5286" operator="equal">
      <formula>FALSE</formula>
    </cfRule>
  </conditionalFormatting>
  <conditionalFormatting sqref="I28:I31 I48:I73">
    <cfRule type="cellIs" dxfId="5775" priority="5285" operator="equal">
      <formula>FALSE</formula>
    </cfRule>
  </conditionalFormatting>
  <conditionalFormatting sqref="I28:I31 I48:I73">
    <cfRule type="cellIs" dxfId="5774" priority="5284" operator="equal">
      <formula>FALSE</formula>
    </cfRule>
  </conditionalFormatting>
  <conditionalFormatting sqref="I28:I31 I48:I73">
    <cfRule type="cellIs" dxfId="5773" priority="5283" operator="equal">
      <formula>FALSE</formula>
    </cfRule>
  </conditionalFormatting>
  <conditionalFormatting sqref="I28:I31 I48:I73">
    <cfRule type="cellIs" dxfId="5772" priority="5282" operator="equal">
      <formula>FALSE</formula>
    </cfRule>
  </conditionalFormatting>
  <conditionalFormatting sqref="I28:I31 I48:I73">
    <cfRule type="cellIs" dxfId="5771" priority="5281" operator="equal">
      <formula>FALSE</formula>
    </cfRule>
  </conditionalFormatting>
  <conditionalFormatting sqref="I28:I31 I48:I73">
    <cfRule type="cellIs" dxfId="5770" priority="5280" operator="equal">
      <formula>FALSE</formula>
    </cfRule>
  </conditionalFormatting>
  <conditionalFormatting sqref="I28:I31 I48:I73">
    <cfRule type="cellIs" dxfId="5769" priority="5279" operator="equal">
      <formula>FALSE</formula>
    </cfRule>
  </conditionalFormatting>
  <conditionalFormatting sqref="I28:I31 I48:I73">
    <cfRule type="cellIs" dxfId="5768" priority="5278" operator="equal">
      <formula>FALSE</formula>
    </cfRule>
  </conditionalFormatting>
  <conditionalFormatting sqref="I28:I31 I48:I73">
    <cfRule type="cellIs" dxfId="5767" priority="5277" operator="equal">
      <formula>FALSE</formula>
    </cfRule>
  </conditionalFormatting>
  <conditionalFormatting sqref="I28:I31 I48:I73">
    <cfRule type="cellIs" dxfId="5766" priority="5276" operator="equal">
      <formula>FALSE</formula>
    </cfRule>
  </conditionalFormatting>
  <conditionalFormatting sqref="I28:I31 I48:I73">
    <cfRule type="cellIs" dxfId="5765" priority="5275" operator="equal">
      <formula>FALSE</formula>
    </cfRule>
  </conditionalFormatting>
  <conditionalFormatting sqref="I28:I31 I48:I73">
    <cfRule type="cellIs" dxfId="5764" priority="5274" operator="equal">
      <formula>FALSE</formula>
    </cfRule>
  </conditionalFormatting>
  <conditionalFormatting sqref="I28:I31 I48:I73">
    <cfRule type="cellIs" dxfId="5763" priority="5273" operator="equal">
      <formula>FALSE</formula>
    </cfRule>
  </conditionalFormatting>
  <conditionalFormatting sqref="I28:I31 I48:I73">
    <cfRule type="cellIs" dxfId="5762" priority="5272" operator="equal">
      <formula>FALSE</formula>
    </cfRule>
  </conditionalFormatting>
  <conditionalFormatting sqref="I28:I31 I48:I73">
    <cfRule type="cellIs" dxfId="5761" priority="5271" operator="equal">
      <formula>FALSE</formula>
    </cfRule>
  </conditionalFormatting>
  <conditionalFormatting sqref="I28:I31 I48:I73">
    <cfRule type="cellIs" dxfId="5760" priority="5270" operator="equal">
      <formula>FALSE</formula>
    </cfRule>
  </conditionalFormatting>
  <conditionalFormatting sqref="I28:I31 I48:I73">
    <cfRule type="cellIs" dxfId="5759" priority="5269" operator="equal">
      <formula>FALSE</formula>
    </cfRule>
  </conditionalFormatting>
  <conditionalFormatting sqref="I28:I31 I48:I73">
    <cfRule type="cellIs" dxfId="5758" priority="5268" operator="equal">
      <formula>FALSE</formula>
    </cfRule>
  </conditionalFormatting>
  <conditionalFormatting sqref="I28:I31 I48:I73">
    <cfRule type="cellIs" dxfId="5757" priority="5267" operator="equal">
      <formula>FALSE</formula>
    </cfRule>
  </conditionalFormatting>
  <conditionalFormatting sqref="I28:I31 I48:I73">
    <cfRule type="cellIs" dxfId="5756" priority="5266" operator="equal">
      <formula>FALSE</formula>
    </cfRule>
  </conditionalFormatting>
  <conditionalFormatting sqref="I28:I31 I48:I73">
    <cfRule type="cellIs" dxfId="5755" priority="5265" operator="equal">
      <formula>FALSE</formula>
    </cfRule>
  </conditionalFormatting>
  <conditionalFormatting sqref="I28:I31 I48:I73">
    <cfRule type="cellIs" dxfId="5754" priority="5264" operator="equal">
      <formula>FALSE</formula>
    </cfRule>
  </conditionalFormatting>
  <conditionalFormatting sqref="I28:I31 I48:I73">
    <cfRule type="cellIs" dxfId="5753" priority="5263" operator="equal">
      <formula>FALSE</formula>
    </cfRule>
  </conditionalFormatting>
  <conditionalFormatting sqref="I28:I31 I48:I73">
    <cfRule type="cellIs" dxfId="5752" priority="5262" operator="equal">
      <formula>FALSE</formula>
    </cfRule>
  </conditionalFormatting>
  <conditionalFormatting sqref="I28:I31 I48:I73">
    <cfRule type="cellIs" dxfId="5751" priority="5261" operator="equal">
      <formula>FALSE</formula>
    </cfRule>
  </conditionalFormatting>
  <conditionalFormatting sqref="I28:I31 I48:I73">
    <cfRule type="cellIs" dxfId="5750" priority="5260" operator="equal">
      <formula>FALSE</formula>
    </cfRule>
  </conditionalFormatting>
  <conditionalFormatting sqref="I28:I31 I48:I73">
    <cfRule type="cellIs" dxfId="5749" priority="5259" operator="equal">
      <formula>FALSE</formula>
    </cfRule>
  </conditionalFormatting>
  <conditionalFormatting sqref="I28:I31 I48:I73">
    <cfRule type="cellIs" dxfId="5748" priority="5258" operator="equal">
      <formula>FALSE</formula>
    </cfRule>
  </conditionalFormatting>
  <conditionalFormatting sqref="I28:I31 I48:I73">
    <cfRule type="cellIs" dxfId="5747" priority="5257" operator="equal">
      <formula>FALSE</formula>
    </cfRule>
  </conditionalFormatting>
  <conditionalFormatting sqref="I28:I31 I48:I73">
    <cfRule type="cellIs" dxfId="5746" priority="5256" operator="equal">
      <formula>FALSE</formula>
    </cfRule>
  </conditionalFormatting>
  <conditionalFormatting sqref="I28:I31 I48:I73">
    <cfRule type="cellIs" dxfId="5745" priority="5255" operator="equal">
      <formula>FALSE</formula>
    </cfRule>
  </conditionalFormatting>
  <conditionalFormatting sqref="I28:I31 I48:I73">
    <cfRule type="cellIs" dxfId="5744" priority="5254" operator="equal">
      <formula>FALSE</formula>
    </cfRule>
  </conditionalFormatting>
  <conditionalFormatting sqref="I28:I31 I48:I73">
    <cfRule type="cellIs" dxfId="5743" priority="5253" operator="equal">
      <formula>FALSE</formula>
    </cfRule>
  </conditionalFormatting>
  <conditionalFormatting sqref="I28:I31 I48:I73">
    <cfRule type="cellIs" dxfId="5742" priority="5252" operator="equal">
      <formula>FALSE</formula>
    </cfRule>
  </conditionalFormatting>
  <conditionalFormatting sqref="I28:I31 I48:I73">
    <cfRule type="cellIs" dxfId="5741" priority="5251" operator="equal">
      <formula>FALSE</formula>
    </cfRule>
  </conditionalFormatting>
  <conditionalFormatting sqref="I28:I31 I48:I73">
    <cfRule type="cellIs" dxfId="5740" priority="5250" operator="equal">
      <formula>FALSE</formula>
    </cfRule>
  </conditionalFormatting>
  <conditionalFormatting sqref="I28:I31 I48:I73">
    <cfRule type="cellIs" dxfId="5739" priority="5249" operator="equal">
      <formula>FALSE</formula>
    </cfRule>
  </conditionalFormatting>
  <conditionalFormatting sqref="I28:I31 I48:I73">
    <cfRule type="cellIs" dxfId="5738" priority="5248" operator="equal">
      <formula>FALSE</formula>
    </cfRule>
  </conditionalFormatting>
  <conditionalFormatting sqref="I28:I31 I48:I73">
    <cfRule type="cellIs" dxfId="5737" priority="5247" operator="equal">
      <formula>FALSE</formula>
    </cfRule>
  </conditionalFormatting>
  <conditionalFormatting sqref="I28:I31 I48:I73">
    <cfRule type="cellIs" dxfId="5736" priority="5246" operator="equal">
      <formula>FALSE</formula>
    </cfRule>
  </conditionalFormatting>
  <conditionalFormatting sqref="I28:I31 I48:I73">
    <cfRule type="cellIs" dxfId="5735" priority="5245" operator="equal">
      <formula>FALSE</formula>
    </cfRule>
  </conditionalFormatting>
  <conditionalFormatting sqref="I28:I31 I48:I73">
    <cfRule type="cellIs" dxfId="5734" priority="5244" operator="equal">
      <formula>FALSE</formula>
    </cfRule>
  </conditionalFormatting>
  <conditionalFormatting sqref="I28:I31 I48:I73">
    <cfRule type="cellIs" dxfId="5733" priority="5243" operator="equal">
      <formula>FALSE</formula>
    </cfRule>
  </conditionalFormatting>
  <conditionalFormatting sqref="I28:I31 I48:I73">
    <cfRule type="cellIs" dxfId="5732" priority="5242" operator="equal">
      <formula>FALSE</formula>
    </cfRule>
  </conditionalFormatting>
  <conditionalFormatting sqref="I28:I31 I48:I73">
    <cfRule type="cellIs" dxfId="5731" priority="5241" operator="equal">
      <formula>FALSE</formula>
    </cfRule>
  </conditionalFormatting>
  <conditionalFormatting sqref="I28:I31 I48:I73">
    <cfRule type="cellIs" dxfId="5730" priority="5240" operator="equal">
      <formula>FALSE</formula>
    </cfRule>
  </conditionalFormatting>
  <conditionalFormatting sqref="I28:I31 I48:I73">
    <cfRule type="cellIs" dxfId="5729" priority="5239" operator="equal">
      <formula>FALSE</formula>
    </cfRule>
  </conditionalFormatting>
  <conditionalFormatting sqref="I28:I31 I48:I73">
    <cfRule type="cellIs" dxfId="5728" priority="5238" operator="equal">
      <formula>FALSE</formula>
    </cfRule>
  </conditionalFormatting>
  <conditionalFormatting sqref="I28:I31 I48:I73">
    <cfRule type="cellIs" dxfId="5727" priority="5237" operator="equal">
      <formula>FALSE</formula>
    </cfRule>
  </conditionalFormatting>
  <conditionalFormatting sqref="I28:I31 I48:I73">
    <cfRule type="cellIs" dxfId="5726" priority="5236" operator="equal">
      <formula>FALSE</formula>
    </cfRule>
  </conditionalFormatting>
  <conditionalFormatting sqref="I28:I31 I48:I73">
    <cfRule type="cellIs" dxfId="5725" priority="5235" operator="equal">
      <formula>FALSE</formula>
    </cfRule>
  </conditionalFormatting>
  <conditionalFormatting sqref="I28:I31 I48:I73">
    <cfRule type="cellIs" dxfId="5724" priority="5234" operator="equal">
      <formula>FALSE</formula>
    </cfRule>
  </conditionalFormatting>
  <conditionalFormatting sqref="I28:I31 I48:I73">
    <cfRule type="cellIs" dxfId="5723" priority="5233" operator="equal">
      <formula>FALSE</formula>
    </cfRule>
  </conditionalFormatting>
  <conditionalFormatting sqref="I28:I31 I48:I73">
    <cfRule type="cellIs" dxfId="5722" priority="5232" operator="equal">
      <formula>FALSE</formula>
    </cfRule>
  </conditionalFormatting>
  <conditionalFormatting sqref="I28:I31 I48:I73">
    <cfRule type="cellIs" dxfId="5721" priority="5231" operator="equal">
      <formula>FALSE</formula>
    </cfRule>
  </conditionalFormatting>
  <conditionalFormatting sqref="I28:I31 I48:I73">
    <cfRule type="cellIs" dxfId="5720" priority="5230" operator="equal">
      <formula>FALSE</formula>
    </cfRule>
  </conditionalFormatting>
  <conditionalFormatting sqref="I28:I31 I48:I73">
    <cfRule type="cellIs" dxfId="5719" priority="5229" operator="equal">
      <formula>FALSE</formula>
    </cfRule>
  </conditionalFormatting>
  <conditionalFormatting sqref="I28:I31 I48:I73">
    <cfRule type="cellIs" dxfId="5718" priority="5228" operator="equal">
      <formula>FALSE</formula>
    </cfRule>
  </conditionalFormatting>
  <conditionalFormatting sqref="I28:I31 I48:I73">
    <cfRule type="cellIs" dxfId="5717" priority="5227" operator="equal">
      <formula>FALSE</formula>
    </cfRule>
  </conditionalFormatting>
  <conditionalFormatting sqref="I28:I31 I48:I73">
    <cfRule type="cellIs" dxfId="5716" priority="5226" operator="equal">
      <formula>FALSE</formula>
    </cfRule>
  </conditionalFormatting>
  <conditionalFormatting sqref="I28:I31 I48:I73">
    <cfRule type="cellIs" dxfId="5715" priority="5225" operator="equal">
      <formula>FALSE</formula>
    </cfRule>
  </conditionalFormatting>
  <conditionalFormatting sqref="I28:I31 I48:I73">
    <cfRule type="cellIs" dxfId="5714" priority="5224" operator="equal">
      <formula>FALSE</formula>
    </cfRule>
  </conditionalFormatting>
  <conditionalFormatting sqref="I28:I31 I48:I73">
    <cfRule type="cellIs" dxfId="5713" priority="5223" operator="equal">
      <formula>FALSE</formula>
    </cfRule>
  </conditionalFormatting>
  <conditionalFormatting sqref="I28:I31 I48:I73">
    <cfRule type="cellIs" dxfId="5712" priority="5222" operator="equal">
      <formula>FALSE</formula>
    </cfRule>
  </conditionalFormatting>
  <conditionalFormatting sqref="I28:I31 I48:I73">
    <cfRule type="cellIs" dxfId="5711" priority="5221" operator="equal">
      <formula>FALSE</formula>
    </cfRule>
  </conditionalFormatting>
  <conditionalFormatting sqref="I28:I31 I48:I73">
    <cfRule type="cellIs" dxfId="5710" priority="5220" operator="equal">
      <formula>FALSE</formula>
    </cfRule>
  </conditionalFormatting>
  <conditionalFormatting sqref="I28:I31 I48:I73">
    <cfRule type="cellIs" dxfId="5709" priority="5219" operator="equal">
      <formula>FALSE</formula>
    </cfRule>
  </conditionalFormatting>
  <conditionalFormatting sqref="I28:I31 I48:I73">
    <cfRule type="cellIs" dxfId="5708" priority="5218" operator="equal">
      <formula>FALSE</formula>
    </cfRule>
  </conditionalFormatting>
  <conditionalFormatting sqref="I28:I31 I48:I73">
    <cfRule type="cellIs" dxfId="5707" priority="5217" operator="equal">
      <formula>FALSE</formula>
    </cfRule>
  </conditionalFormatting>
  <conditionalFormatting sqref="I28:I31 I48:I73">
    <cfRule type="cellIs" dxfId="5706" priority="5216" operator="equal">
      <formula>FALSE</formula>
    </cfRule>
  </conditionalFormatting>
  <conditionalFormatting sqref="I28:I31 I48:I73">
    <cfRule type="cellIs" dxfId="5705" priority="5215" operator="equal">
      <formula>FALSE</formula>
    </cfRule>
  </conditionalFormatting>
  <conditionalFormatting sqref="I28:I31 I48:I73">
    <cfRule type="cellIs" dxfId="5704" priority="5214" operator="equal">
      <formula>FALSE</formula>
    </cfRule>
  </conditionalFormatting>
  <conditionalFormatting sqref="I28:I31 I48:I73">
    <cfRule type="cellIs" dxfId="5703" priority="5213" operator="equal">
      <formula>FALSE</formula>
    </cfRule>
  </conditionalFormatting>
  <conditionalFormatting sqref="I28:I31 I48:I73">
    <cfRule type="cellIs" dxfId="5702" priority="5212" operator="equal">
      <formula>FALSE</formula>
    </cfRule>
  </conditionalFormatting>
  <conditionalFormatting sqref="I28:I31 I48:I73">
    <cfRule type="cellIs" dxfId="5701" priority="5211" operator="equal">
      <formula>FALSE</formula>
    </cfRule>
  </conditionalFormatting>
  <conditionalFormatting sqref="I28:I31 I48:I73">
    <cfRule type="cellIs" dxfId="5700" priority="5210" operator="equal">
      <formula>FALSE</formula>
    </cfRule>
  </conditionalFormatting>
  <conditionalFormatting sqref="I28:I31 I48:I73">
    <cfRule type="cellIs" dxfId="5699" priority="5209" operator="equal">
      <formula>FALSE</formula>
    </cfRule>
  </conditionalFormatting>
  <conditionalFormatting sqref="I28:I31 I48:I73">
    <cfRule type="cellIs" dxfId="5698" priority="5208" operator="equal">
      <formula>FALSE</formula>
    </cfRule>
  </conditionalFormatting>
  <conditionalFormatting sqref="I28:I31 I48:I73">
    <cfRule type="cellIs" dxfId="5697" priority="5207" operator="equal">
      <formula>FALSE</formula>
    </cfRule>
  </conditionalFormatting>
  <conditionalFormatting sqref="I28:I31 I48:I73">
    <cfRule type="cellIs" dxfId="5696" priority="5206" operator="equal">
      <formula>FALSE</formula>
    </cfRule>
  </conditionalFormatting>
  <conditionalFormatting sqref="I28:I31 I48:I73">
    <cfRule type="cellIs" dxfId="5695" priority="5205" operator="equal">
      <formula>FALSE</formula>
    </cfRule>
  </conditionalFormatting>
  <conditionalFormatting sqref="I28:I31 I48:I73">
    <cfRule type="cellIs" dxfId="5694" priority="5204" operator="equal">
      <formula>FALSE</formula>
    </cfRule>
  </conditionalFormatting>
  <conditionalFormatting sqref="I28:I31 I48:I73">
    <cfRule type="cellIs" dxfId="5693" priority="5203" operator="equal">
      <formula>FALSE</formula>
    </cfRule>
  </conditionalFormatting>
  <conditionalFormatting sqref="I28:I31 I48:I73">
    <cfRule type="cellIs" dxfId="5692" priority="5202" operator="equal">
      <formula>FALSE</formula>
    </cfRule>
  </conditionalFormatting>
  <conditionalFormatting sqref="I28:I31 I48:I73">
    <cfRule type="cellIs" dxfId="5691" priority="5201" operator="equal">
      <formula>FALSE</formula>
    </cfRule>
  </conditionalFormatting>
  <conditionalFormatting sqref="I28:I31 I48:I73">
    <cfRule type="cellIs" dxfId="5690" priority="5200" operator="equal">
      <formula>FALSE</formula>
    </cfRule>
  </conditionalFormatting>
  <conditionalFormatting sqref="I28:I31 I48:I73">
    <cfRule type="cellIs" dxfId="5689" priority="5199" operator="equal">
      <formula>FALSE</formula>
    </cfRule>
  </conditionalFormatting>
  <conditionalFormatting sqref="I28:I31 I48:I73">
    <cfRule type="cellIs" dxfId="5688" priority="5198" operator="equal">
      <formula>FALSE</formula>
    </cfRule>
  </conditionalFormatting>
  <conditionalFormatting sqref="I28:I31 I48:I73">
    <cfRule type="cellIs" dxfId="5687" priority="5197" operator="equal">
      <formula>FALSE</formula>
    </cfRule>
  </conditionalFormatting>
  <conditionalFormatting sqref="I28:I31 I48:I73">
    <cfRule type="cellIs" dxfId="5686" priority="5196" operator="equal">
      <formula>FALSE</formula>
    </cfRule>
  </conditionalFormatting>
  <conditionalFormatting sqref="I28:I31 I48:I73">
    <cfRule type="cellIs" dxfId="5685" priority="5195" operator="equal">
      <formula>FALSE</formula>
    </cfRule>
  </conditionalFormatting>
  <conditionalFormatting sqref="I28:I31 I48:I73">
    <cfRule type="cellIs" dxfId="5684" priority="5194" operator="equal">
      <formula>FALSE</formula>
    </cfRule>
  </conditionalFormatting>
  <conditionalFormatting sqref="I28:I31 I48:I73">
    <cfRule type="cellIs" dxfId="5683" priority="5193" operator="equal">
      <formula>FALSE</formula>
    </cfRule>
  </conditionalFormatting>
  <conditionalFormatting sqref="I28:I31 I48:I73">
    <cfRule type="cellIs" dxfId="5682" priority="5192" operator="equal">
      <formula>FALSE</formula>
    </cfRule>
  </conditionalFormatting>
  <conditionalFormatting sqref="I28:I31 I48:I73">
    <cfRule type="cellIs" dxfId="5681" priority="5191" operator="equal">
      <formula>FALSE</formula>
    </cfRule>
  </conditionalFormatting>
  <conditionalFormatting sqref="I28:I31 I48:I73">
    <cfRule type="cellIs" dxfId="5680" priority="5190" operator="equal">
      <formula>FALSE</formula>
    </cfRule>
  </conditionalFormatting>
  <conditionalFormatting sqref="I28:I31 I48:I73">
    <cfRule type="cellIs" dxfId="5679" priority="5189" operator="equal">
      <formula>FALSE</formula>
    </cfRule>
  </conditionalFormatting>
  <conditionalFormatting sqref="I28:I31 I48:I73">
    <cfRule type="cellIs" dxfId="5678" priority="5188" operator="equal">
      <formula>FALSE</formula>
    </cfRule>
  </conditionalFormatting>
  <conditionalFormatting sqref="I28:I31 I48:I73">
    <cfRule type="cellIs" dxfId="5677" priority="5187" operator="equal">
      <formula>FALSE</formula>
    </cfRule>
  </conditionalFormatting>
  <conditionalFormatting sqref="I28:I31 I48:I73">
    <cfRule type="cellIs" dxfId="5676" priority="5186" operator="equal">
      <formula>FALSE</formula>
    </cfRule>
  </conditionalFormatting>
  <conditionalFormatting sqref="I28:I31 I48:I73">
    <cfRule type="cellIs" dxfId="5675" priority="5185" operator="equal">
      <formula>FALSE</formula>
    </cfRule>
  </conditionalFormatting>
  <conditionalFormatting sqref="I28:I31 I48:I73">
    <cfRule type="cellIs" dxfId="5674" priority="5184" operator="equal">
      <formula>FALSE</formula>
    </cfRule>
  </conditionalFormatting>
  <conditionalFormatting sqref="I28:I31 I48:I73">
    <cfRule type="cellIs" dxfId="5673" priority="5183" operator="equal">
      <formula>FALSE</formula>
    </cfRule>
  </conditionalFormatting>
  <conditionalFormatting sqref="I28:I31 I48:I73">
    <cfRule type="cellIs" dxfId="5672" priority="5182" operator="equal">
      <formula>FALSE</formula>
    </cfRule>
  </conditionalFormatting>
  <conditionalFormatting sqref="I28:I31 I48:I73">
    <cfRule type="cellIs" dxfId="5671" priority="5181" operator="equal">
      <formula>FALSE</formula>
    </cfRule>
  </conditionalFormatting>
  <conditionalFormatting sqref="I28:I31 I48:I73">
    <cfRule type="cellIs" dxfId="5670" priority="5180" operator="equal">
      <formula>FALSE</formula>
    </cfRule>
  </conditionalFormatting>
  <conditionalFormatting sqref="I28:I31 I48:I73">
    <cfRule type="cellIs" dxfId="5669" priority="5179" operator="equal">
      <formula>FALSE</formula>
    </cfRule>
  </conditionalFormatting>
  <conditionalFormatting sqref="I28:I31 I48:I73">
    <cfRule type="cellIs" dxfId="5668" priority="5178" operator="equal">
      <formula>FALSE</formula>
    </cfRule>
  </conditionalFormatting>
  <conditionalFormatting sqref="I28:I31 I48:I73">
    <cfRule type="cellIs" dxfId="5667" priority="5177" operator="equal">
      <formula>FALSE</formula>
    </cfRule>
  </conditionalFormatting>
  <conditionalFormatting sqref="I28:I31 I48:I73">
    <cfRule type="cellIs" dxfId="5666" priority="5176" operator="equal">
      <formula>FALSE</formula>
    </cfRule>
  </conditionalFormatting>
  <conditionalFormatting sqref="I28:I31 I48:I73">
    <cfRule type="cellIs" dxfId="5665" priority="5175" operator="equal">
      <formula>FALSE</formula>
    </cfRule>
  </conditionalFormatting>
  <conditionalFormatting sqref="I28:I31 I48:I73">
    <cfRule type="cellIs" dxfId="5664" priority="5174" operator="equal">
      <formula>FALSE</formula>
    </cfRule>
  </conditionalFormatting>
  <conditionalFormatting sqref="I28:I31 I48:I73">
    <cfRule type="cellIs" dxfId="5663" priority="5173" operator="equal">
      <formula>FALSE</formula>
    </cfRule>
  </conditionalFormatting>
  <conditionalFormatting sqref="I28:I31 I48:I73">
    <cfRule type="cellIs" dxfId="5662" priority="5172" operator="equal">
      <formula>FALSE</formula>
    </cfRule>
  </conditionalFormatting>
  <conditionalFormatting sqref="I28:I31 I48:I73">
    <cfRule type="cellIs" dxfId="5661" priority="5171" operator="equal">
      <formula>FALSE</formula>
    </cfRule>
  </conditionalFormatting>
  <conditionalFormatting sqref="I28:I31 I48:I73">
    <cfRule type="cellIs" dxfId="5660" priority="5170" operator="equal">
      <formula>FALSE</formula>
    </cfRule>
  </conditionalFormatting>
  <conditionalFormatting sqref="I28:I31 I48:I73">
    <cfRule type="cellIs" dxfId="5659" priority="5169" operator="equal">
      <formula>FALSE</formula>
    </cfRule>
  </conditionalFormatting>
  <conditionalFormatting sqref="I28:I31 I48:I73">
    <cfRule type="cellIs" dxfId="5658" priority="5168" operator="equal">
      <formula>FALSE</formula>
    </cfRule>
  </conditionalFormatting>
  <conditionalFormatting sqref="I28:I31 I48:I73">
    <cfRule type="cellIs" dxfId="5657" priority="5167" operator="equal">
      <formula>FALSE</formula>
    </cfRule>
  </conditionalFormatting>
  <conditionalFormatting sqref="I28:I31 I48:I73">
    <cfRule type="cellIs" dxfId="5656" priority="5166" operator="equal">
      <formula>FALSE</formula>
    </cfRule>
  </conditionalFormatting>
  <conditionalFormatting sqref="I28:I31 I48:I73">
    <cfRule type="cellIs" dxfId="5655" priority="5165" operator="equal">
      <formula>FALSE</formula>
    </cfRule>
  </conditionalFormatting>
  <conditionalFormatting sqref="I28:I31 I48:I73">
    <cfRule type="cellIs" dxfId="5654" priority="5164" operator="equal">
      <formula>FALSE</formula>
    </cfRule>
  </conditionalFormatting>
  <conditionalFormatting sqref="I28:I31 I48:I73">
    <cfRule type="cellIs" dxfId="5653" priority="5163" operator="equal">
      <formula>FALSE</formula>
    </cfRule>
  </conditionalFormatting>
  <conditionalFormatting sqref="I28:I31 I48:I73">
    <cfRule type="cellIs" dxfId="5652" priority="5162" operator="equal">
      <formula>FALSE</formula>
    </cfRule>
  </conditionalFormatting>
  <conditionalFormatting sqref="I28:I31 I48:I73">
    <cfRule type="cellIs" dxfId="5651" priority="5161" operator="equal">
      <formula>FALSE</formula>
    </cfRule>
  </conditionalFormatting>
  <conditionalFormatting sqref="I28:I31 I48:I73">
    <cfRule type="cellIs" dxfId="5650" priority="5160" operator="equal">
      <formula>FALSE</formula>
    </cfRule>
  </conditionalFormatting>
  <conditionalFormatting sqref="I28:I31 I48:I73">
    <cfRule type="cellIs" dxfId="5649" priority="5159" operator="equal">
      <formula>FALSE</formula>
    </cfRule>
  </conditionalFormatting>
  <conditionalFormatting sqref="I28:I31 I48:I73">
    <cfRule type="cellIs" dxfId="5648" priority="5158" operator="equal">
      <formula>FALSE</formula>
    </cfRule>
  </conditionalFormatting>
  <conditionalFormatting sqref="I28:I31 I48:I73">
    <cfRule type="cellIs" dxfId="5647" priority="5157" operator="equal">
      <formula>FALSE</formula>
    </cfRule>
  </conditionalFormatting>
  <conditionalFormatting sqref="I28:I31 I48:I73">
    <cfRule type="cellIs" dxfId="5646" priority="5156" operator="equal">
      <formula>FALSE</formula>
    </cfRule>
  </conditionalFormatting>
  <conditionalFormatting sqref="I28:I31 I48:I73">
    <cfRule type="cellIs" dxfId="5645" priority="5155" operator="equal">
      <formula>FALSE</formula>
    </cfRule>
  </conditionalFormatting>
  <conditionalFormatting sqref="I28:I31 I48:I73">
    <cfRule type="cellIs" dxfId="5644" priority="5154" operator="equal">
      <formula>FALSE</formula>
    </cfRule>
  </conditionalFormatting>
  <conditionalFormatting sqref="I28:I31 I48:I73">
    <cfRule type="cellIs" dxfId="5643" priority="5153" operator="equal">
      <formula>FALSE</formula>
    </cfRule>
  </conditionalFormatting>
  <conditionalFormatting sqref="I28:I31 I48:I73">
    <cfRule type="cellIs" dxfId="5642" priority="5152" operator="equal">
      <formula>FALSE</formula>
    </cfRule>
  </conditionalFormatting>
  <conditionalFormatting sqref="I28:I31 I48:I73">
    <cfRule type="cellIs" dxfId="5641" priority="5151" operator="equal">
      <formula>FALSE</formula>
    </cfRule>
  </conditionalFormatting>
  <conditionalFormatting sqref="I28:I31 I48:I73">
    <cfRule type="cellIs" dxfId="5640" priority="5150" operator="equal">
      <formula>FALSE</formula>
    </cfRule>
  </conditionalFormatting>
  <conditionalFormatting sqref="I28:I31 I48:I73">
    <cfRule type="cellIs" dxfId="5639" priority="5149" operator="equal">
      <formula>FALSE</formula>
    </cfRule>
  </conditionalFormatting>
  <conditionalFormatting sqref="I28:I31 I48:I73">
    <cfRule type="cellIs" dxfId="5638" priority="5148" operator="equal">
      <formula>FALSE</formula>
    </cfRule>
  </conditionalFormatting>
  <conditionalFormatting sqref="I28:I31 I48:I73">
    <cfRule type="cellIs" dxfId="5637" priority="5147" operator="equal">
      <formula>FALSE</formula>
    </cfRule>
  </conditionalFormatting>
  <conditionalFormatting sqref="I28:I31 I48:I73">
    <cfRule type="cellIs" dxfId="5636" priority="5146" operator="equal">
      <formula>FALSE</formula>
    </cfRule>
  </conditionalFormatting>
  <conditionalFormatting sqref="I28:I31 I48:I73">
    <cfRule type="cellIs" dxfId="5635" priority="5145" operator="equal">
      <formula>FALSE</formula>
    </cfRule>
  </conditionalFormatting>
  <conditionalFormatting sqref="I28:I31 I48:I73">
    <cfRule type="cellIs" dxfId="5634" priority="5144" operator="equal">
      <formula>FALSE</formula>
    </cfRule>
  </conditionalFormatting>
  <conditionalFormatting sqref="I28:I31 I48:I73">
    <cfRule type="cellIs" dxfId="5633" priority="5143" operator="equal">
      <formula>FALSE</formula>
    </cfRule>
  </conditionalFormatting>
  <conditionalFormatting sqref="I28:I31 I48:I73">
    <cfRule type="cellIs" dxfId="5632" priority="5142" operator="equal">
      <formula>FALSE</formula>
    </cfRule>
  </conditionalFormatting>
  <conditionalFormatting sqref="I28:I31 I48:I73">
    <cfRule type="cellIs" dxfId="5631" priority="5141" operator="equal">
      <formula>FALSE</formula>
    </cfRule>
  </conditionalFormatting>
  <conditionalFormatting sqref="I28:I31 I48:I73">
    <cfRule type="cellIs" dxfId="5630" priority="5140" operator="equal">
      <formula>FALSE</formula>
    </cfRule>
  </conditionalFormatting>
  <conditionalFormatting sqref="I28:I31 I48:I73">
    <cfRule type="cellIs" dxfId="5629" priority="5139" operator="equal">
      <formula>FALSE</formula>
    </cfRule>
  </conditionalFormatting>
  <conditionalFormatting sqref="I28:I31 I48:I73">
    <cfRule type="cellIs" dxfId="5628" priority="5138" operator="equal">
      <formula>FALSE</formula>
    </cfRule>
  </conditionalFormatting>
  <conditionalFormatting sqref="I28:I31 I48:I73">
    <cfRule type="cellIs" dxfId="5627" priority="5137" operator="equal">
      <formula>FALSE</formula>
    </cfRule>
  </conditionalFormatting>
  <conditionalFormatting sqref="I28:I31 I48:I73">
    <cfRule type="cellIs" dxfId="5626" priority="5136" operator="equal">
      <formula>FALSE</formula>
    </cfRule>
  </conditionalFormatting>
  <conditionalFormatting sqref="I28:I31 I48:I73">
    <cfRule type="cellIs" dxfId="5625" priority="5135" operator="equal">
      <formula>FALSE</formula>
    </cfRule>
  </conditionalFormatting>
  <conditionalFormatting sqref="I28:I31 I48:I73">
    <cfRule type="cellIs" dxfId="5624" priority="5134" operator="equal">
      <formula>FALSE</formula>
    </cfRule>
  </conditionalFormatting>
  <conditionalFormatting sqref="I28:I31 I48:I73">
    <cfRule type="cellIs" dxfId="5623" priority="5133" operator="equal">
      <formula>FALSE</formula>
    </cfRule>
  </conditionalFormatting>
  <conditionalFormatting sqref="I28:I31 I48:I73">
    <cfRule type="cellIs" dxfId="5622" priority="5132" operator="equal">
      <formula>FALSE</formula>
    </cfRule>
  </conditionalFormatting>
  <conditionalFormatting sqref="I28:I31 I48:I73">
    <cfRule type="cellIs" dxfId="5621" priority="5131" operator="equal">
      <formula>FALSE</formula>
    </cfRule>
  </conditionalFormatting>
  <conditionalFormatting sqref="I28:I31 I48:I73">
    <cfRule type="cellIs" dxfId="5620" priority="5130" operator="equal">
      <formula>FALSE</formula>
    </cfRule>
  </conditionalFormatting>
  <conditionalFormatting sqref="I28:I31 I48:I73">
    <cfRule type="cellIs" dxfId="5619" priority="5129" operator="equal">
      <formula>FALSE</formula>
    </cfRule>
  </conditionalFormatting>
  <conditionalFormatting sqref="I28:I31 I48:I73">
    <cfRule type="cellIs" dxfId="5618" priority="5128" operator="equal">
      <formula>FALSE</formula>
    </cfRule>
  </conditionalFormatting>
  <conditionalFormatting sqref="I28:I31 I48:I73">
    <cfRule type="cellIs" dxfId="5617" priority="5127" operator="equal">
      <formula>FALSE</formula>
    </cfRule>
  </conditionalFormatting>
  <conditionalFormatting sqref="I28:I31 I48:I73">
    <cfRule type="cellIs" dxfId="5616" priority="5126" operator="equal">
      <formula>FALSE</formula>
    </cfRule>
  </conditionalFormatting>
  <conditionalFormatting sqref="I28:I31 I48:I73">
    <cfRule type="cellIs" dxfId="5615" priority="5125" operator="equal">
      <formula>FALSE</formula>
    </cfRule>
  </conditionalFormatting>
  <conditionalFormatting sqref="I28:I31 I48:I73">
    <cfRule type="cellIs" dxfId="5614" priority="5124" operator="equal">
      <formula>FALSE</formula>
    </cfRule>
  </conditionalFormatting>
  <conditionalFormatting sqref="I28:I31 I48:I73">
    <cfRule type="cellIs" dxfId="5613" priority="5123" operator="equal">
      <formula>FALSE</formula>
    </cfRule>
  </conditionalFormatting>
  <conditionalFormatting sqref="I28:I31 I48:I73">
    <cfRule type="cellIs" dxfId="5612" priority="5122" operator="equal">
      <formula>FALSE</formula>
    </cfRule>
  </conditionalFormatting>
  <conditionalFormatting sqref="I28:I31 I48:I73">
    <cfRule type="cellIs" dxfId="5611" priority="5121" operator="equal">
      <formula>FALSE</formula>
    </cfRule>
  </conditionalFormatting>
  <conditionalFormatting sqref="I28:I31 I48:I73">
    <cfRule type="cellIs" dxfId="5610" priority="5120" operator="equal">
      <formula>FALSE</formula>
    </cfRule>
  </conditionalFormatting>
  <conditionalFormatting sqref="I28:I31 I48:I73">
    <cfRule type="cellIs" dxfId="5609" priority="5119" operator="equal">
      <formula>FALSE</formula>
    </cfRule>
  </conditionalFormatting>
  <conditionalFormatting sqref="I28:I31 I48:I73">
    <cfRule type="cellIs" dxfId="5608" priority="5118" operator="equal">
      <formula>FALSE</formula>
    </cfRule>
  </conditionalFormatting>
  <conditionalFormatting sqref="I28:I31 I48:I73">
    <cfRule type="cellIs" dxfId="5607" priority="5117" operator="equal">
      <formula>FALSE</formula>
    </cfRule>
  </conditionalFormatting>
  <conditionalFormatting sqref="I28:I31 I48:I73">
    <cfRule type="cellIs" dxfId="5606" priority="5116" operator="equal">
      <formula>FALSE</formula>
    </cfRule>
  </conditionalFormatting>
  <conditionalFormatting sqref="I28:I31 I48:I73">
    <cfRule type="cellIs" dxfId="5605" priority="5115" operator="equal">
      <formula>FALSE</formula>
    </cfRule>
  </conditionalFormatting>
  <conditionalFormatting sqref="I28:I31 I48:I73">
    <cfRule type="cellIs" dxfId="5604" priority="5114" operator="equal">
      <formula>FALSE</formula>
    </cfRule>
  </conditionalFormatting>
  <conditionalFormatting sqref="I28:I31 I48:I73">
    <cfRule type="cellIs" dxfId="5603" priority="5113" operator="equal">
      <formula>FALSE</formula>
    </cfRule>
  </conditionalFormatting>
  <conditionalFormatting sqref="I28:I31 I48:I73">
    <cfRule type="cellIs" dxfId="5602" priority="5112" operator="equal">
      <formula>FALSE</formula>
    </cfRule>
  </conditionalFormatting>
  <conditionalFormatting sqref="I28:I31 I48:I73">
    <cfRule type="cellIs" dxfId="5601" priority="5111" operator="equal">
      <formula>FALSE</formula>
    </cfRule>
  </conditionalFormatting>
  <conditionalFormatting sqref="I28:I31 I48:I73">
    <cfRule type="cellIs" dxfId="5600" priority="5110" operator="equal">
      <formula>FALSE</formula>
    </cfRule>
  </conditionalFormatting>
  <conditionalFormatting sqref="I28:I31 I48:I73">
    <cfRule type="cellIs" dxfId="5599" priority="5109" operator="equal">
      <formula>FALSE</formula>
    </cfRule>
  </conditionalFormatting>
  <conditionalFormatting sqref="I28:I31 I48:I73">
    <cfRule type="cellIs" dxfId="5598" priority="5108" operator="equal">
      <formula>FALSE</formula>
    </cfRule>
  </conditionalFormatting>
  <conditionalFormatting sqref="I28:I31 I48:I73">
    <cfRule type="cellIs" dxfId="5597" priority="5107" operator="equal">
      <formula>FALSE</formula>
    </cfRule>
  </conditionalFormatting>
  <conditionalFormatting sqref="I28:I31 I48:I73">
    <cfRule type="cellIs" dxfId="5596" priority="5106" operator="equal">
      <formula>FALSE</formula>
    </cfRule>
  </conditionalFormatting>
  <conditionalFormatting sqref="I28:I31 I48:I73">
    <cfRule type="cellIs" dxfId="5595" priority="5105" operator="equal">
      <formula>FALSE</formula>
    </cfRule>
  </conditionalFormatting>
  <conditionalFormatting sqref="I28:I31 I48:I73">
    <cfRule type="cellIs" dxfId="5594" priority="5104" operator="equal">
      <formula>FALSE</formula>
    </cfRule>
  </conditionalFormatting>
  <conditionalFormatting sqref="I28:I31 I48:I73">
    <cfRule type="cellIs" dxfId="5593" priority="5103" operator="equal">
      <formula>FALSE</formula>
    </cfRule>
  </conditionalFormatting>
  <conditionalFormatting sqref="I28:I31 I48:I73">
    <cfRule type="cellIs" dxfId="5592" priority="5102" operator="equal">
      <formula>FALSE</formula>
    </cfRule>
  </conditionalFormatting>
  <conditionalFormatting sqref="I28:I31 I48:I73">
    <cfRule type="cellIs" dxfId="5591" priority="5101" operator="equal">
      <formula>FALSE</formula>
    </cfRule>
  </conditionalFormatting>
  <conditionalFormatting sqref="I28:I31 I48:I73">
    <cfRule type="cellIs" dxfId="5590" priority="5100" operator="equal">
      <formula>FALSE</formula>
    </cfRule>
  </conditionalFormatting>
  <conditionalFormatting sqref="I28:I31 I48:I73">
    <cfRule type="cellIs" dxfId="5589" priority="5099" operator="equal">
      <formula>FALSE</formula>
    </cfRule>
  </conditionalFormatting>
  <conditionalFormatting sqref="I28:I31 I48:I73">
    <cfRule type="cellIs" dxfId="5588" priority="5098" operator="equal">
      <formula>FALSE</formula>
    </cfRule>
  </conditionalFormatting>
  <conditionalFormatting sqref="I28:I31 I48:I73">
    <cfRule type="cellIs" dxfId="5587" priority="5097" operator="equal">
      <formula>FALSE</formula>
    </cfRule>
  </conditionalFormatting>
  <conditionalFormatting sqref="I28:I31 I48:I73">
    <cfRule type="cellIs" dxfId="5586" priority="5096" operator="equal">
      <formula>FALSE</formula>
    </cfRule>
  </conditionalFormatting>
  <conditionalFormatting sqref="I28:I31 I48:I73">
    <cfRule type="cellIs" dxfId="5585" priority="5095" operator="equal">
      <formula>FALSE</formula>
    </cfRule>
  </conditionalFormatting>
  <conditionalFormatting sqref="I28:I31 I48:I73">
    <cfRule type="cellIs" dxfId="5584" priority="5094" operator="equal">
      <formula>FALSE</formula>
    </cfRule>
  </conditionalFormatting>
  <conditionalFormatting sqref="I28:I31 I48:I73">
    <cfRule type="cellIs" dxfId="5583" priority="5093" operator="equal">
      <formula>FALSE</formula>
    </cfRule>
  </conditionalFormatting>
  <conditionalFormatting sqref="I28:I31 I48:I73">
    <cfRule type="cellIs" dxfId="5582" priority="5092" operator="equal">
      <formula>FALSE</formula>
    </cfRule>
  </conditionalFormatting>
  <conditionalFormatting sqref="I28:I31 I48:I73">
    <cfRule type="cellIs" dxfId="5581" priority="5091" operator="equal">
      <formula>FALSE</formula>
    </cfRule>
  </conditionalFormatting>
  <conditionalFormatting sqref="I28:I31 I48:I73">
    <cfRule type="cellIs" dxfId="5580" priority="5090" operator="equal">
      <formula>FALSE</formula>
    </cfRule>
  </conditionalFormatting>
  <conditionalFormatting sqref="I28:I31 I48:I73">
    <cfRule type="cellIs" dxfId="5579" priority="5089" operator="equal">
      <formula>FALSE</formula>
    </cfRule>
  </conditionalFormatting>
  <conditionalFormatting sqref="I28:I31 I48:I73">
    <cfRule type="cellIs" dxfId="5578" priority="5088" operator="equal">
      <formula>FALSE</formula>
    </cfRule>
  </conditionalFormatting>
  <conditionalFormatting sqref="I28:I31 I48:I73">
    <cfRule type="cellIs" dxfId="5577" priority="5087" operator="equal">
      <formula>FALSE</formula>
    </cfRule>
  </conditionalFormatting>
  <conditionalFormatting sqref="I28:I31 I48:I73">
    <cfRule type="cellIs" dxfId="5576" priority="5086" operator="equal">
      <formula>FALSE</formula>
    </cfRule>
  </conditionalFormatting>
  <conditionalFormatting sqref="I28:I31 I48:I73">
    <cfRule type="cellIs" dxfId="5575" priority="5085" operator="equal">
      <formula>FALSE</formula>
    </cfRule>
  </conditionalFormatting>
  <conditionalFormatting sqref="I28:I31 I48:I73">
    <cfRule type="cellIs" dxfId="5574" priority="5084" operator="equal">
      <formula>FALSE</formula>
    </cfRule>
  </conditionalFormatting>
  <conditionalFormatting sqref="I28:I31 I48:I73">
    <cfRule type="cellIs" dxfId="5573" priority="5083" operator="equal">
      <formula>FALSE</formula>
    </cfRule>
  </conditionalFormatting>
  <conditionalFormatting sqref="I28:I31 I48:I73">
    <cfRule type="cellIs" dxfId="5572" priority="5082" operator="equal">
      <formula>FALSE</formula>
    </cfRule>
  </conditionalFormatting>
  <conditionalFormatting sqref="I28:I31 I48:I73">
    <cfRule type="cellIs" dxfId="5571" priority="5081" operator="equal">
      <formula>FALSE</formula>
    </cfRule>
  </conditionalFormatting>
  <conditionalFormatting sqref="I28:I31 I48:I73">
    <cfRule type="cellIs" dxfId="5570" priority="5080" operator="equal">
      <formula>FALSE</formula>
    </cfRule>
  </conditionalFormatting>
  <conditionalFormatting sqref="I28:I31 I48:I73">
    <cfRule type="cellIs" dxfId="5569" priority="5079" operator="equal">
      <formula>FALSE</formula>
    </cfRule>
  </conditionalFormatting>
  <conditionalFormatting sqref="I28:I31 I48:I73">
    <cfRule type="cellIs" dxfId="5568" priority="5078" operator="equal">
      <formula>FALSE</formula>
    </cfRule>
  </conditionalFormatting>
  <conditionalFormatting sqref="I28:I31 I48:I73">
    <cfRule type="cellIs" dxfId="5567" priority="5077" operator="equal">
      <formula>FALSE</formula>
    </cfRule>
  </conditionalFormatting>
  <conditionalFormatting sqref="I28:I31 I48:I73">
    <cfRule type="cellIs" dxfId="5566" priority="5076" operator="equal">
      <formula>FALSE</formula>
    </cfRule>
  </conditionalFormatting>
  <conditionalFormatting sqref="I28:I31 I48:I73">
    <cfRule type="cellIs" dxfId="5565" priority="5075" operator="equal">
      <formula>FALSE</formula>
    </cfRule>
  </conditionalFormatting>
  <conditionalFormatting sqref="I28:I31 I48:I73">
    <cfRule type="cellIs" dxfId="5564" priority="5074" operator="equal">
      <formula>FALSE</formula>
    </cfRule>
  </conditionalFormatting>
  <conditionalFormatting sqref="I28:I31 I48:I73">
    <cfRule type="cellIs" dxfId="5563" priority="5073" operator="equal">
      <formula>FALSE</formula>
    </cfRule>
  </conditionalFormatting>
  <conditionalFormatting sqref="I28:I31 I48:I73">
    <cfRule type="cellIs" dxfId="5562" priority="5072" operator="equal">
      <formula>FALSE</formula>
    </cfRule>
  </conditionalFormatting>
  <conditionalFormatting sqref="I28:I31 I48:I73">
    <cfRule type="cellIs" dxfId="5561" priority="5071" operator="equal">
      <formula>FALSE</formula>
    </cfRule>
  </conditionalFormatting>
  <conditionalFormatting sqref="I28:I31 I48:I73">
    <cfRule type="cellIs" dxfId="5560" priority="5070" operator="equal">
      <formula>FALSE</formula>
    </cfRule>
  </conditionalFormatting>
  <conditionalFormatting sqref="I28:I31 I48:I73">
    <cfRule type="cellIs" dxfId="5559" priority="5069" operator="equal">
      <formula>FALSE</formula>
    </cfRule>
  </conditionalFormatting>
  <conditionalFormatting sqref="I28:I31 I48:I73">
    <cfRule type="cellIs" dxfId="5558" priority="5068" operator="equal">
      <formula>FALSE</formula>
    </cfRule>
  </conditionalFormatting>
  <conditionalFormatting sqref="I28:I31 I48:I73">
    <cfRule type="cellIs" dxfId="5557" priority="5067" operator="equal">
      <formula>FALSE</formula>
    </cfRule>
  </conditionalFormatting>
  <conditionalFormatting sqref="I28:I31 I48:I73">
    <cfRule type="cellIs" dxfId="5556" priority="5066" operator="equal">
      <formula>FALSE</formula>
    </cfRule>
  </conditionalFormatting>
  <conditionalFormatting sqref="I28:I31 I48:I73">
    <cfRule type="cellIs" dxfId="5555" priority="5065" operator="equal">
      <formula>FALSE</formula>
    </cfRule>
  </conditionalFormatting>
  <conditionalFormatting sqref="I28:I31 I48:I73">
    <cfRule type="cellIs" dxfId="5554" priority="5064" operator="equal">
      <formula>FALSE</formula>
    </cfRule>
  </conditionalFormatting>
  <conditionalFormatting sqref="I28:I31 I48:I73">
    <cfRule type="cellIs" dxfId="5553" priority="5063" operator="equal">
      <formula>FALSE</formula>
    </cfRule>
  </conditionalFormatting>
  <conditionalFormatting sqref="I28:I31 I48:I73">
    <cfRule type="cellIs" dxfId="5552" priority="5062" operator="equal">
      <formula>FALSE</formula>
    </cfRule>
  </conditionalFormatting>
  <conditionalFormatting sqref="I28:I31 I48:I73">
    <cfRule type="cellIs" dxfId="5551" priority="5061" operator="equal">
      <formula>FALSE</formula>
    </cfRule>
  </conditionalFormatting>
  <conditionalFormatting sqref="I28:I31 I48:I73">
    <cfRule type="cellIs" dxfId="5550" priority="5060" operator="equal">
      <formula>FALSE</formula>
    </cfRule>
  </conditionalFormatting>
  <conditionalFormatting sqref="I28:I31 I48:I73">
    <cfRule type="cellIs" dxfId="5549" priority="5059" operator="equal">
      <formula>FALSE</formula>
    </cfRule>
  </conditionalFormatting>
  <conditionalFormatting sqref="I28:I31 I48:I73">
    <cfRule type="cellIs" dxfId="5548" priority="5058" operator="equal">
      <formula>FALSE</formula>
    </cfRule>
  </conditionalFormatting>
  <conditionalFormatting sqref="I28:I31 I48:I73">
    <cfRule type="cellIs" dxfId="5547" priority="5057" operator="equal">
      <formula>FALSE</formula>
    </cfRule>
  </conditionalFormatting>
  <conditionalFormatting sqref="I28:I31 I48:I73">
    <cfRule type="cellIs" dxfId="5546" priority="5056" operator="equal">
      <formula>FALSE</formula>
    </cfRule>
  </conditionalFormatting>
  <conditionalFormatting sqref="I28:I31 I48:I73">
    <cfRule type="cellIs" dxfId="5545" priority="5055" operator="equal">
      <formula>FALSE</formula>
    </cfRule>
  </conditionalFormatting>
  <conditionalFormatting sqref="I28:I31 I48:I73">
    <cfRule type="cellIs" dxfId="5544" priority="5054" operator="equal">
      <formula>FALSE</formula>
    </cfRule>
  </conditionalFormatting>
  <conditionalFormatting sqref="I28:I31 I48:I73">
    <cfRule type="cellIs" dxfId="5543" priority="5053" operator="equal">
      <formula>FALSE</formula>
    </cfRule>
  </conditionalFormatting>
  <conditionalFormatting sqref="I28:I31 I48:I73">
    <cfRule type="cellIs" dxfId="5542" priority="5052" operator="equal">
      <formula>FALSE</formula>
    </cfRule>
  </conditionalFormatting>
  <conditionalFormatting sqref="I28:I31 I48:I73">
    <cfRule type="cellIs" dxfId="5541" priority="5051" operator="equal">
      <formula>FALSE</formula>
    </cfRule>
  </conditionalFormatting>
  <conditionalFormatting sqref="I28:I31 I48:I73">
    <cfRule type="cellIs" dxfId="5540" priority="5050" operator="equal">
      <formula>FALSE</formula>
    </cfRule>
  </conditionalFormatting>
  <conditionalFormatting sqref="I28:I31 I48:I73">
    <cfRule type="cellIs" dxfId="5539" priority="5049" operator="equal">
      <formula>FALSE</formula>
    </cfRule>
  </conditionalFormatting>
  <conditionalFormatting sqref="I28:I31 I48:I73">
    <cfRule type="cellIs" dxfId="5538" priority="5048" operator="equal">
      <formula>FALSE</formula>
    </cfRule>
  </conditionalFormatting>
  <conditionalFormatting sqref="I28:I31 I48:I73">
    <cfRule type="cellIs" dxfId="5537" priority="5047" operator="equal">
      <formula>FALSE</formula>
    </cfRule>
  </conditionalFormatting>
  <conditionalFormatting sqref="I28:I31 I48:I73">
    <cfRule type="cellIs" dxfId="5536" priority="5046" operator="equal">
      <formula>FALSE</formula>
    </cfRule>
  </conditionalFormatting>
  <conditionalFormatting sqref="I28:I31 I48:I73">
    <cfRule type="cellIs" dxfId="5535" priority="5045" operator="equal">
      <formula>FALSE</formula>
    </cfRule>
  </conditionalFormatting>
  <conditionalFormatting sqref="I28:I31 I48:I73">
    <cfRule type="cellIs" dxfId="5534" priority="5044" operator="equal">
      <formula>FALSE</formula>
    </cfRule>
  </conditionalFormatting>
  <conditionalFormatting sqref="I28:I31 I48:I73">
    <cfRule type="cellIs" dxfId="5533" priority="5043" operator="equal">
      <formula>FALSE</formula>
    </cfRule>
  </conditionalFormatting>
  <conditionalFormatting sqref="I28:I31 I48:I73">
    <cfRule type="cellIs" dxfId="5532" priority="5042" operator="equal">
      <formula>FALSE</formula>
    </cfRule>
  </conditionalFormatting>
  <conditionalFormatting sqref="I28:I31 I48:I73">
    <cfRule type="cellIs" dxfId="5531" priority="5041" operator="equal">
      <formula>FALSE</formula>
    </cfRule>
  </conditionalFormatting>
  <conditionalFormatting sqref="I28:I31 I48:I73">
    <cfRule type="cellIs" dxfId="5530" priority="5040" operator="equal">
      <formula>FALSE</formula>
    </cfRule>
  </conditionalFormatting>
  <conditionalFormatting sqref="I28:I31 I48:I73">
    <cfRule type="cellIs" dxfId="5529" priority="5039" operator="equal">
      <formula>FALSE</formula>
    </cfRule>
  </conditionalFormatting>
  <conditionalFormatting sqref="I28:I31 I48:I73">
    <cfRule type="cellIs" dxfId="5528" priority="5038" operator="equal">
      <formula>FALSE</formula>
    </cfRule>
  </conditionalFormatting>
  <conditionalFormatting sqref="I28:I31 I48:I73">
    <cfRule type="cellIs" dxfId="5527" priority="5037" operator="equal">
      <formula>FALSE</formula>
    </cfRule>
  </conditionalFormatting>
  <conditionalFormatting sqref="I28:I31 I48:I73">
    <cfRule type="cellIs" dxfId="5526" priority="5036" operator="equal">
      <formula>FALSE</formula>
    </cfRule>
  </conditionalFormatting>
  <conditionalFormatting sqref="I28:I31 I48:I73">
    <cfRule type="cellIs" dxfId="5525" priority="5035" operator="equal">
      <formula>FALSE</formula>
    </cfRule>
  </conditionalFormatting>
  <conditionalFormatting sqref="I28:I31 I48:I73">
    <cfRule type="cellIs" dxfId="5524" priority="5034" operator="equal">
      <formula>FALSE</formula>
    </cfRule>
  </conditionalFormatting>
  <conditionalFormatting sqref="I28:I31 I48:I73">
    <cfRule type="cellIs" dxfId="5523" priority="5033" operator="equal">
      <formula>FALSE</formula>
    </cfRule>
  </conditionalFormatting>
  <conditionalFormatting sqref="I28:I31 I48:I73">
    <cfRule type="cellIs" dxfId="5522" priority="5032" operator="equal">
      <formula>FALSE</formula>
    </cfRule>
  </conditionalFormatting>
  <conditionalFormatting sqref="I28:I31 I48:I73">
    <cfRule type="cellIs" dxfId="5521" priority="5031" operator="equal">
      <formula>FALSE</formula>
    </cfRule>
  </conditionalFormatting>
  <conditionalFormatting sqref="I28:I31 I48:I73">
    <cfRule type="cellIs" dxfId="5520" priority="5030" operator="equal">
      <formula>FALSE</formula>
    </cfRule>
  </conditionalFormatting>
  <conditionalFormatting sqref="I28:I31 I48:I73">
    <cfRule type="cellIs" dxfId="5519" priority="5029" operator="equal">
      <formula>FALSE</formula>
    </cfRule>
  </conditionalFormatting>
  <conditionalFormatting sqref="I28:I31 I48:I73">
    <cfRule type="cellIs" dxfId="5518" priority="5028" operator="equal">
      <formula>FALSE</formula>
    </cfRule>
  </conditionalFormatting>
  <conditionalFormatting sqref="I28:I31 I48:I73">
    <cfRule type="cellIs" dxfId="5517" priority="5027" operator="equal">
      <formula>FALSE</formula>
    </cfRule>
  </conditionalFormatting>
  <conditionalFormatting sqref="I28:I31 I48:I73">
    <cfRule type="cellIs" dxfId="5516" priority="5026" operator="equal">
      <formula>FALSE</formula>
    </cfRule>
  </conditionalFormatting>
  <conditionalFormatting sqref="I28:I31 I48:I73">
    <cfRule type="cellIs" dxfId="5515" priority="5025" operator="equal">
      <formula>FALSE</formula>
    </cfRule>
  </conditionalFormatting>
  <conditionalFormatting sqref="I28:I31 I48:I73">
    <cfRule type="cellIs" dxfId="5514" priority="5024" operator="equal">
      <formula>FALSE</formula>
    </cfRule>
  </conditionalFormatting>
  <conditionalFormatting sqref="I28:I31 I48:I73">
    <cfRule type="cellIs" dxfId="5513" priority="5023" operator="equal">
      <formula>FALSE</formula>
    </cfRule>
  </conditionalFormatting>
  <conditionalFormatting sqref="I28:I31 I48:I73">
    <cfRule type="cellIs" dxfId="5512" priority="5022" operator="equal">
      <formula>FALSE</formula>
    </cfRule>
  </conditionalFormatting>
  <conditionalFormatting sqref="I28:I31 I48:I73">
    <cfRule type="cellIs" dxfId="5511" priority="5021" operator="equal">
      <formula>FALSE</formula>
    </cfRule>
  </conditionalFormatting>
  <conditionalFormatting sqref="I28:I31 I48:I73">
    <cfRule type="cellIs" dxfId="5510" priority="5020" operator="equal">
      <formula>FALSE</formula>
    </cfRule>
  </conditionalFormatting>
  <conditionalFormatting sqref="I28:I31 I48:I73">
    <cfRule type="cellIs" dxfId="5509" priority="5019" operator="equal">
      <formula>FALSE</formula>
    </cfRule>
  </conditionalFormatting>
  <conditionalFormatting sqref="I28:I31 I48:I73">
    <cfRule type="cellIs" dxfId="5508" priority="5018" operator="equal">
      <formula>FALSE</formula>
    </cfRule>
  </conditionalFormatting>
  <conditionalFormatting sqref="I28:I31 I48:I73">
    <cfRule type="cellIs" dxfId="5507" priority="5017" operator="equal">
      <formula>FALSE</formula>
    </cfRule>
  </conditionalFormatting>
  <conditionalFormatting sqref="I28:I31 I48:I73">
    <cfRule type="cellIs" dxfId="5506" priority="5016" operator="equal">
      <formula>FALSE</formula>
    </cfRule>
  </conditionalFormatting>
  <conditionalFormatting sqref="I28:I31 I48:I73">
    <cfRule type="cellIs" dxfId="5505" priority="5015" operator="equal">
      <formula>FALSE</formula>
    </cfRule>
  </conditionalFormatting>
  <conditionalFormatting sqref="I28:I31 I48:I73">
    <cfRule type="cellIs" dxfId="5504" priority="5014" operator="equal">
      <formula>FALSE</formula>
    </cfRule>
  </conditionalFormatting>
  <conditionalFormatting sqref="I28:I31 I48:I73">
    <cfRule type="cellIs" dxfId="5503" priority="5013" operator="equal">
      <formula>FALSE</formula>
    </cfRule>
  </conditionalFormatting>
  <conditionalFormatting sqref="I28:I31 I48:I73">
    <cfRule type="cellIs" dxfId="5502" priority="5012" operator="equal">
      <formula>FALSE</formula>
    </cfRule>
  </conditionalFormatting>
  <conditionalFormatting sqref="I28:I31 I48:I73">
    <cfRule type="cellIs" dxfId="5501" priority="5011" operator="equal">
      <formula>FALSE</formula>
    </cfRule>
  </conditionalFormatting>
  <conditionalFormatting sqref="I28:I31 I48:I73">
    <cfRule type="cellIs" dxfId="5500" priority="5010" operator="equal">
      <formula>FALSE</formula>
    </cfRule>
  </conditionalFormatting>
  <conditionalFormatting sqref="I28:I31 I48:I73">
    <cfRule type="cellIs" dxfId="5499" priority="5009" operator="equal">
      <formula>FALSE</formula>
    </cfRule>
  </conditionalFormatting>
  <conditionalFormatting sqref="I28:I31 I48:I73">
    <cfRule type="cellIs" dxfId="5498" priority="5008" operator="equal">
      <formula>FALSE</formula>
    </cfRule>
  </conditionalFormatting>
  <conditionalFormatting sqref="I28:I31 I48:I73">
    <cfRule type="cellIs" dxfId="5497" priority="5007" operator="equal">
      <formula>FALSE</formula>
    </cfRule>
  </conditionalFormatting>
  <conditionalFormatting sqref="I28:I31 I48:I73">
    <cfRule type="cellIs" dxfId="5496" priority="5006" operator="equal">
      <formula>FALSE</formula>
    </cfRule>
  </conditionalFormatting>
  <conditionalFormatting sqref="I28:I31 I48:I73">
    <cfRule type="cellIs" dxfId="5495" priority="5005" operator="equal">
      <formula>FALSE</formula>
    </cfRule>
  </conditionalFormatting>
  <conditionalFormatting sqref="I28:I31 I48:I73">
    <cfRule type="cellIs" dxfId="5494" priority="5004" operator="equal">
      <formula>FALSE</formula>
    </cfRule>
  </conditionalFormatting>
  <conditionalFormatting sqref="I28:I31 I48:I73">
    <cfRule type="cellIs" dxfId="5493" priority="5003" operator="equal">
      <formula>FALSE</formula>
    </cfRule>
  </conditionalFormatting>
  <conditionalFormatting sqref="I28:I31 I48:I73">
    <cfRule type="cellIs" dxfId="5492" priority="5002" operator="equal">
      <formula>FALSE</formula>
    </cfRule>
  </conditionalFormatting>
  <conditionalFormatting sqref="I28:I31 I48:I73">
    <cfRule type="cellIs" dxfId="5491" priority="5001" operator="equal">
      <formula>FALSE</formula>
    </cfRule>
  </conditionalFormatting>
  <conditionalFormatting sqref="I28:I31 I48:I73">
    <cfRule type="cellIs" dxfId="5490" priority="5000" operator="equal">
      <formula>FALSE</formula>
    </cfRule>
  </conditionalFormatting>
  <conditionalFormatting sqref="I28:I31 I48:I73">
    <cfRule type="cellIs" dxfId="5489" priority="4999" operator="equal">
      <formula>FALSE</formula>
    </cfRule>
  </conditionalFormatting>
  <conditionalFormatting sqref="I28:I31 I48:I73">
    <cfRule type="cellIs" dxfId="5488" priority="4998" operator="equal">
      <formula>FALSE</formula>
    </cfRule>
  </conditionalFormatting>
  <conditionalFormatting sqref="I28:I31 I48:I73">
    <cfRule type="cellIs" dxfId="5487" priority="4997" operator="equal">
      <formula>FALSE</formula>
    </cfRule>
  </conditionalFormatting>
  <conditionalFormatting sqref="I28:I31 I48:I73">
    <cfRule type="cellIs" dxfId="5486" priority="4996" operator="equal">
      <formula>FALSE</formula>
    </cfRule>
  </conditionalFormatting>
  <conditionalFormatting sqref="I28:I31 I48:I73">
    <cfRule type="cellIs" dxfId="5485" priority="4995" operator="equal">
      <formula>FALSE</formula>
    </cfRule>
  </conditionalFormatting>
  <conditionalFormatting sqref="I28:I31 I48:I73">
    <cfRule type="cellIs" dxfId="5484" priority="4994" operator="equal">
      <formula>FALSE</formula>
    </cfRule>
  </conditionalFormatting>
  <conditionalFormatting sqref="I28:I31 I48:I73">
    <cfRule type="cellIs" dxfId="5483" priority="4993" operator="equal">
      <formula>FALSE</formula>
    </cfRule>
  </conditionalFormatting>
  <conditionalFormatting sqref="I28:I31 I48:I73">
    <cfRule type="cellIs" dxfId="5482" priority="4992" operator="equal">
      <formula>FALSE</formula>
    </cfRule>
  </conditionalFormatting>
  <conditionalFormatting sqref="I28:I31 I48:I73">
    <cfRule type="cellIs" dxfId="5481" priority="4991" operator="equal">
      <formula>FALSE</formula>
    </cfRule>
  </conditionalFormatting>
  <conditionalFormatting sqref="I28:I31 I48:I73">
    <cfRule type="cellIs" dxfId="5480" priority="4990" operator="equal">
      <formula>FALSE</formula>
    </cfRule>
  </conditionalFormatting>
  <conditionalFormatting sqref="I28:I31 I48:I73">
    <cfRule type="cellIs" dxfId="5479" priority="4989" operator="equal">
      <formula>FALSE</formula>
    </cfRule>
  </conditionalFormatting>
  <conditionalFormatting sqref="I28:I31 I48:I73">
    <cfRule type="cellIs" dxfId="5478" priority="4988" operator="equal">
      <formula>FALSE</formula>
    </cfRule>
  </conditionalFormatting>
  <conditionalFormatting sqref="I28:I31 I48:I73">
    <cfRule type="cellIs" dxfId="5477" priority="4987" operator="equal">
      <formula>FALSE</formula>
    </cfRule>
  </conditionalFormatting>
  <conditionalFormatting sqref="I28:I31 I48:I73">
    <cfRule type="cellIs" dxfId="5476" priority="4986" operator="equal">
      <formula>FALSE</formula>
    </cfRule>
  </conditionalFormatting>
  <conditionalFormatting sqref="I28:I31 I48:I73">
    <cfRule type="cellIs" dxfId="5475" priority="4985" operator="equal">
      <formula>FALSE</formula>
    </cfRule>
  </conditionalFormatting>
  <conditionalFormatting sqref="I28:I31 I48:I73">
    <cfRule type="cellIs" dxfId="5474" priority="4984" operator="equal">
      <formula>FALSE</formula>
    </cfRule>
  </conditionalFormatting>
  <conditionalFormatting sqref="I28:I31 I48:I73">
    <cfRule type="cellIs" dxfId="5473" priority="4983" operator="equal">
      <formula>FALSE</formula>
    </cfRule>
  </conditionalFormatting>
  <conditionalFormatting sqref="I28:I31 I48:I73">
    <cfRule type="cellIs" dxfId="5472" priority="4982" operator="equal">
      <formula>FALSE</formula>
    </cfRule>
  </conditionalFormatting>
  <conditionalFormatting sqref="I28:I31 I48:I73">
    <cfRule type="cellIs" dxfId="5471" priority="4981" operator="equal">
      <formula>FALSE</formula>
    </cfRule>
  </conditionalFormatting>
  <conditionalFormatting sqref="I28:I31 I48:I73">
    <cfRule type="cellIs" dxfId="5470" priority="4980" operator="equal">
      <formula>FALSE</formula>
    </cfRule>
  </conditionalFormatting>
  <conditionalFormatting sqref="I28:I31 I48:I73">
    <cfRule type="cellIs" dxfId="5469" priority="4979" operator="equal">
      <formula>FALSE</formula>
    </cfRule>
  </conditionalFormatting>
  <conditionalFormatting sqref="I28:I31 I48:I73">
    <cfRule type="cellIs" dxfId="5468" priority="4978" operator="equal">
      <formula>FALSE</formula>
    </cfRule>
  </conditionalFormatting>
  <conditionalFormatting sqref="I28:I31 I48:I73">
    <cfRule type="cellIs" dxfId="5467" priority="4977" operator="equal">
      <formula>FALSE</formula>
    </cfRule>
  </conditionalFormatting>
  <conditionalFormatting sqref="I28:I31 I48:I73">
    <cfRule type="cellIs" dxfId="5466" priority="4976" operator="equal">
      <formula>FALSE</formula>
    </cfRule>
  </conditionalFormatting>
  <conditionalFormatting sqref="I28:I31 I48:I73">
    <cfRule type="cellIs" dxfId="5465" priority="4975" operator="equal">
      <formula>FALSE</formula>
    </cfRule>
  </conditionalFormatting>
  <conditionalFormatting sqref="I28:I31 I48:I73">
    <cfRule type="cellIs" dxfId="5464" priority="4974" operator="equal">
      <formula>FALSE</formula>
    </cfRule>
  </conditionalFormatting>
  <conditionalFormatting sqref="I28:I31 I48:I73">
    <cfRule type="cellIs" dxfId="5463" priority="4973" operator="equal">
      <formula>FALSE</formula>
    </cfRule>
  </conditionalFormatting>
  <conditionalFormatting sqref="I28:I31 I48:I73">
    <cfRule type="cellIs" dxfId="5462" priority="4972" operator="equal">
      <formula>FALSE</formula>
    </cfRule>
  </conditionalFormatting>
  <conditionalFormatting sqref="I28:I31 I48:I73">
    <cfRule type="cellIs" dxfId="5461" priority="4971" operator="equal">
      <formula>FALSE</formula>
    </cfRule>
  </conditionalFormatting>
  <conditionalFormatting sqref="I28:I31 I48:I73">
    <cfRule type="cellIs" dxfId="5460" priority="4970" operator="equal">
      <formula>FALSE</formula>
    </cfRule>
  </conditionalFormatting>
  <conditionalFormatting sqref="I28:I31 I48:I73">
    <cfRule type="cellIs" dxfId="5459" priority="4969" operator="equal">
      <formula>FALSE</formula>
    </cfRule>
  </conditionalFormatting>
  <conditionalFormatting sqref="I28:I31 I48:I73">
    <cfRule type="cellIs" dxfId="5458" priority="4968" operator="equal">
      <formula>FALSE</formula>
    </cfRule>
  </conditionalFormatting>
  <conditionalFormatting sqref="I28:I31 I48:I73">
    <cfRule type="cellIs" dxfId="5457" priority="4967" operator="equal">
      <formula>FALSE</formula>
    </cfRule>
  </conditionalFormatting>
  <conditionalFormatting sqref="I28:I31 I48:I73">
    <cfRule type="cellIs" dxfId="5456" priority="4966" operator="equal">
      <formula>FALSE</formula>
    </cfRule>
  </conditionalFormatting>
  <conditionalFormatting sqref="I28:I31 I48:I73">
    <cfRule type="cellIs" dxfId="5455" priority="4965" operator="equal">
      <formula>FALSE</formula>
    </cfRule>
  </conditionalFormatting>
  <conditionalFormatting sqref="I28:I31 I48:I73">
    <cfRule type="cellIs" dxfId="5454" priority="4964" operator="equal">
      <formula>FALSE</formula>
    </cfRule>
  </conditionalFormatting>
  <conditionalFormatting sqref="I28:I31 I48:I73">
    <cfRule type="cellIs" dxfId="5453" priority="4963" operator="equal">
      <formula>FALSE</formula>
    </cfRule>
  </conditionalFormatting>
  <conditionalFormatting sqref="I28:I31 I48:I73">
    <cfRule type="cellIs" dxfId="5452" priority="4962" operator="equal">
      <formula>FALSE</formula>
    </cfRule>
  </conditionalFormatting>
  <conditionalFormatting sqref="I28:I31 I48:I73">
    <cfRule type="cellIs" dxfId="5451" priority="4961" operator="equal">
      <formula>FALSE</formula>
    </cfRule>
  </conditionalFormatting>
  <conditionalFormatting sqref="I28:I31 I48:I73">
    <cfRule type="cellIs" dxfId="5450" priority="4960" operator="equal">
      <formula>FALSE</formula>
    </cfRule>
  </conditionalFormatting>
  <conditionalFormatting sqref="I28:I31 I48:I73">
    <cfRule type="cellIs" dxfId="5449" priority="4959" operator="equal">
      <formula>FALSE</formula>
    </cfRule>
  </conditionalFormatting>
  <conditionalFormatting sqref="I28:I31 I48:I73">
    <cfRule type="cellIs" dxfId="5448" priority="4958" operator="equal">
      <formula>FALSE</formula>
    </cfRule>
  </conditionalFormatting>
  <conditionalFormatting sqref="I28:I31 I48:I73">
    <cfRule type="cellIs" dxfId="5447" priority="4957" operator="equal">
      <formula>FALSE</formula>
    </cfRule>
  </conditionalFormatting>
  <conditionalFormatting sqref="I28:I31 I48:I73">
    <cfRule type="cellIs" dxfId="5446" priority="4956" operator="equal">
      <formula>FALSE</formula>
    </cfRule>
  </conditionalFormatting>
  <conditionalFormatting sqref="I28:I31 I48:I73">
    <cfRule type="cellIs" dxfId="5445" priority="4955" operator="equal">
      <formula>FALSE</formula>
    </cfRule>
  </conditionalFormatting>
  <conditionalFormatting sqref="I28:I31 I48:I73">
    <cfRule type="cellIs" dxfId="5444" priority="4954" operator="equal">
      <formula>FALSE</formula>
    </cfRule>
  </conditionalFormatting>
  <conditionalFormatting sqref="I28:I31 I48:I73">
    <cfRule type="cellIs" dxfId="5443" priority="4953" operator="equal">
      <formula>FALSE</formula>
    </cfRule>
  </conditionalFormatting>
  <conditionalFormatting sqref="I28:I31 I48:I73">
    <cfRule type="cellIs" dxfId="5442" priority="4952" operator="equal">
      <formula>FALSE</formula>
    </cfRule>
  </conditionalFormatting>
  <conditionalFormatting sqref="I28:I31 I48:I73">
    <cfRule type="cellIs" dxfId="5441" priority="4951" operator="equal">
      <formula>FALSE</formula>
    </cfRule>
  </conditionalFormatting>
  <conditionalFormatting sqref="I28:I31 I48:I73">
    <cfRule type="cellIs" dxfId="5440" priority="4950" operator="equal">
      <formula>FALSE</formula>
    </cfRule>
  </conditionalFormatting>
  <conditionalFormatting sqref="I28:I31 I48:I73">
    <cfRule type="cellIs" dxfId="5439" priority="4949" operator="equal">
      <formula>FALSE</formula>
    </cfRule>
  </conditionalFormatting>
  <conditionalFormatting sqref="I28:I31 I48:I73">
    <cfRule type="cellIs" dxfId="5438" priority="4948" operator="equal">
      <formula>FALSE</formula>
    </cfRule>
  </conditionalFormatting>
  <conditionalFormatting sqref="I28:I31 I48:I73">
    <cfRule type="cellIs" dxfId="5437" priority="4947" operator="equal">
      <formula>FALSE</formula>
    </cfRule>
  </conditionalFormatting>
  <conditionalFormatting sqref="I28:I31 I48:I73">
    <cfRule type="cellIs" dxfId="5436" priority="4946" operator="equal">
      <formula>FALSE</formula>
    </cfRule>
  </conditionalFormatting>
  <conditionalFormatting sqref="I28:I31 I48:I73">
    <cfRule type="cellIs" dxfId="5435" priority="4945" operator="equal">
      <formula>FALSE</formula>
    </cfRule>
  </conditionalFormatting>
  <conditionalFormatting sqref="I28:I31 I48:I73">
    <cfRule type="cellIs" dxfId="5434" priority="4944" operator="equal">
      <formula>FALSE</formula>
    </cfRule>
  </conditionalFormatting>
  <conditionalFormatting sqref="I28:I31 I48:I73">
    <cfRule type="cellIs" dxfId="5433" priority="4943" operator="equal">
      <formula>FALSE</formula>
    </cfRule>
  </conditionalFormatting>
  <conditionalFormatting sqref="I28:I31 I48:I73">
    <cfRule type="cellIs" dxfId="5432" priority="4942" operator="equal">
      <formula>FALSE</formula>
    </cfRule>
  </conditionalFormatting>
  <conditionalFormatting sqref="I28:I31 I48:I73">
    <cfRule type="cellIs" dxfId="5431" priority="4941" operator="equal">
      <formula>FALSE</formula>
    </cfRule>
  </conditionalFormatting>
  <conditionalFormatting sqref="I28:I31 I48:I73">
    <cfRule type="cellIs" dxfId="5430" priority="4940" operator="equal">
      <formula>FALSE</formula>
    </cfRule>
  </conditionalFormatting>
  <conditionalFormatting sqref="I28:I31 I48:I73">
    <cfRule type="cellIs" dxfId="5429" priority="4939" operator="equal">
      <formula>FALSE</formula>
    </cfRule>
  </conditionalFormatting>
  <conditionalFormatting sqref="I28:I31 I48:I73">
    <cfRule type="cellIs" dxfId="5428" priority="4938" operator="equal">
      <formula>FALSE</formula>
    </cfRule>
  </conditionalFormatting>
  <conditionalFormatting sqref="I28:I31 I48:I73">
    <cfRule type="cellIs" dxfId="5427" priority="4937" operator="equal">
      <formula>FALSE</formula>
    </cfRule>
  </conditionalFormatting>
  <conditionalFormatting sqref="I28:I31 I48:I73">
    <cfRule type="cellIs" dxfId="5426" priority="4936" operator="equal">
      <formula>FALSE</formula>
    </cfRule>
  </conditionalFormatting>
  <conditionalFormatting sqref="I28:I31 I48:I73">
    <cfRule type="cellIs" dxfId="5425" priority="4935" operator="equal">
      <formula>FALSE</formula>
    </cfRule>
  </conditionalFormatting>
  <conditionalFormatting sqref="I28:I31 I48:I73">
    <cfRule type="cellIs" dxfId="5424" priority="4934" operator="equal">
      <formula>FALSE</formula>
    </cfRule>
  </conditionalFormatting>
  <conditionalFormatting sqref="I28:I31 I48:I73">
    <cfRule type="cellIs" dxfId="5423" priority="4933" operator="equal">
      <formula>FALSE</formula>
    </cfRule>
  </conditionalFormatting>
  <conditionalFormatting sqref="I28:I31 I48:I73">
    <cfRule type="cellIs" dxfId="5422" priority="4932" operator="equal">
      <formula>FALSE</formula>
    </cfRule>
  </conditionalFormatting>
  <conditionalFormatting sqref="I28:I31 I48:I73">
    <cfRule type="cellIs" dxfId="5421" priority="4931" operator="equal">
      <formula>FALSE</formula>
    </cfRule>
  </conditionalFormatting>
  <conditionalFormatting sqref="I28:I31 I48:I73">
    <cfRule type="cellIs" dxfId="5420" priority="4930" operator="equal">
      <formula>FALSE</formula>
    </cfRule>
  </conditionalFormatting>
  <conditionalFormatting sqref="I28:I31 I48:I73">
    <cfRule type="cellIs" dxfId="5419" priority="4929" operator="equal">
      <formula>FALSE</formula>
    </cfRule>
  </conditionalFormatting>
  <conditionalFormatting sqref="I28:I31 I48:I73">
    <cfRule type="cellIs" dxfId="5418" priority="4928" operator="equal">
      <formula>FALSE</formula>
    </cfRule>
  </conditionalFormatting>
  <conditionalFormatting sqref="I28:I31 I48:I73">
    <cfRule type="cellIs" dxfId="5417" priority="4927" operator="equal">
      <formula>FALSE</formula>
    </cfRule>
  </conditionalFormatting>
  <conditionalFormatting sqref="I28:I31 I48:I73">
    <cfRule type="cellIs" dxfId="5416" priority="4926" operator="equal">
      <formula>FALSE</formula>
    </cfRule>
  </conditionalFormatting>
  <conditionalFormatting sqref="I28:I31 I48:I73">
    <cfRule type="cellIs" dxfId="5415" priority="4925" operator="equal">
      <formula>FALSE</formula>
    </cfRule>
  </conditionalFormatting>
  <conditionalFormatting sqref="I28:I31 I48:I73">
    <cfRule type="cellIs" dxfId="5414" priority="4924" operator="equal">
      <formula>FALSE</formula>
    </cfRule>
  </conditionalFormatting>
  <conditionalFormatting sqref="I28:I31 I48:I73">
    <cfRule type="cellIs" dxfId="5413" priority="4923" operator="equal">
      <formula>FALSE</formula>
    </cfRule>
  </conditionalFormatting>
  <conditionalFormatting sqref="I28:I31 I48:I73">
    <cfRule type="cellIs" dxfId="5412" priority="4922" operator="equal">
      <formula>FALSE</formula>
    </cfRule>
  </conditionalFormatting>
  <conditionalFormatting sqref="I28:I31 I48:I73">
    <cfRule type="cellIs" dxfId="5411" priority="4921" operator="equal">
      <formula>FALSE</formula>
    </cfRule>
  </conditionalFormatting>
  <conditionalFormatting sqref="I28:I31 I48:I73">
    <cfRule type="cellIs" dxfId="5410" priority="4920" operator="equal">
      <formula>FALSE</formula>
    </cfRule>
  </conditionalFormatting>
  <conditionalFormatting sqref="I28:I31 I48:I73">
    <cfRule type="cellIs" dxfId="5409" priority="4919" operator="equal">
      <formula>FALSE</formula>
    </cfRule>
  </conditionalFormatting>
  <conditionalFormatting sqref="I28:I31 I48:I73">
    <cfRule type="cellIs" dxfId="5408" priority="4918" operator="equal">
      <formula>FALSE</formula>
    </cfRule>
  </conditionalFormatting>
  <conditionalFormatting sqref="I28:I31 I48:I73">
    <cfRule type="cellIs" dxfId="5407" priority="4917" operator="equal">
      <formula>FALSE</formula>
    </cfRule>
  </conditionalFormatting>
  <conditionalFormatting sqref="I28:I31 I48:I73">
    <cfRule type="cellIs" dxfId="5406" priority="4916" operator="equal">
      <formula>FALSE</formula>
    </cfRule>
  </conditionalFormatting>
  <conditionalFormatting sqref="I28:I31 I48:I73">
    <cfRule type="cellIs" dxfId="5405" priority="4915" operator="equal">
      <formula>FALSE</formula>
    </cfRule>
  </conditionalFormatting>
  <conditionalFormatting sqref="I28:I31 I48:I73">
    <cfRule type="cellIs" dxfId="5404" priority="4914" operator="equal">
      <formula>FALSE</formula>
    </cfRule>
  </conditionalFormatting>
  <conditionalFormatting sqref="I28:I31 I48:I73">
    <cfRule type="cellIs" dxfId="5403" priority="4913" operator="equal">
      <formula>FALSE</formula>
    </cfRule>
  </conditionalFormatting>
  <conditionalFormatting sqref="I28:I31 I48:I73">
    <cfRule type="cellIs" dxfId="5402" priority="4912" operator="equal">
      <formula>FALSE</formula>
    </cfRule>
  </conditionalFormatting>
  <conditionalFormatting sqref="I28:I31 I48:I73">
    <cfRule type="cellIs" dxfId="5401" priority="4911" operator="equal">
      <formula>FALSE</formula>
    </cfRule>
  </conditionalFormatting>
  <conditionalFormatting sqref="I28:I31 I48:I73">
    <cfRule type="cellIs" dxfId="5400" priority="4910" operator="equal">
      <formula>FALSE</formula>
    </cfRule>
  </conditionalFormatting>
  <conditionalFormatting sqref="I28:I31 I48:I73">
    <cfRule type="cellIs" dxfId="5399" priority="4909" operator="equal">
      <formula>FALSE</formula>
    </cfRule>
  </conditionalFormatting>
  <conditionalFormatting sqref="I28:I31 I48:I73">
    <cfRule type="cellIs" dxfId="5398" priority="4908" operator="equal">
      <formula>FALSE</formula>
    </cfRule>
  </conditionalFormatting>
  <conditionalFormatting sqref="I28:I31 I48:I73">
    <cfRule type="cellIs" dxfId="5397" priority="4907" operator="equal">
      <formula>FALSE</formula>
    </cfRule>
  </conditionalFormatting>
  <conditionalFormatting sqref="I28:I31 I48:I73">
    <cfRule type="cellIs" dxfId="5396" priority="4906" operator="equal">
      <formula>FALSE</formula>
    </cfRule>
  </conditionalFormatting>
  <conditionalFormatting sqref="I28:I31 I48:I73">
    <cfRule type="cellIs" dxfId="5395" priority="4905" operator="equal">
      <formula>FALSE</formula>
    </cfRule>
  </conditionalFormatting>
  <conditionalFormatting sqref="I28:I31 I48:I73">
    <cfRule type="cellIs" dxfId="5394" priority="4904" operator="equal">
      <formula>FALSE</formula>
    </cfRule>
  </conditionalFormatting>
  <conditionalFormatting sqref="I28:I31 I48:I73">
    <cfRule type="cellIs" dxfId="5393" priority="4903" operator="equal">
      <formula>FALSE</formula>
    </cfRule>
  </conditionalFormatting>
  <conditionalFormatting sqref="I28:I31 I48:I73">
    <cfRule type="cellIs" dxfId="5392" priority="4902" operator="equal">
      <formula>FALSE</formula>
    </cfRule>
  </conditionalFormatting>
  <conditionalFormatting sqref="I28:I31 I48:I73">
    <cfRule type="cellIs" dxfId="5391" priority="4901" operator="equal">
      <formula>FALSE</formula>
    </cfRule>
  </conditionalFormatting>
  <conditionalFormatting sqref="I28:I31 I48:I73">
    <cfRule type="cellIs" dxfId="5390" priority="4900" operator="equal">
      <formula>FALSE</formula>
    </cfRule>
  </conditionalFormatting>
  <conditionalFormatting sqref="I28:I31 I48:I73">
    <cfRule type="cellIs" dxfId="5389" priority="4899" operator="equal">
      <formula>FALSE</formula>
    </cfRule>
  </conditionalFormatting>
  <conditionalFormatting sqref="I28:I31 I48:I73">
    <cfRule type="cellIs" dxfId="5388" priority="4898" operator="equal">
      <formula>FALSE</formula>
    </cfRule>
  </conditionalFormatting>
  <conditionalFormatting sqref="I28:I31 I48:I73">
    <cfRule type="cellIs" dxfId="5387" priority="4897" operator="equal">
      <formula>FALSE</formula>
    </cfRule>
  </conditionalFormatting>
  <conditionalFormatting sqref="I28:I31 I48:I73">
    <cfRule type="cellIs" dxfId="5386" priority="4896" operator="equal">
      <formula>FALSE</formula>
    </cfRule>
  </conditionalFormatting>
  <conditionalFormatting sqref="I28:I31 I48:I73">
    <cfRule type="cellIs" dxfId="5385" priority="4895" operator="equal">
      <formula>FALSE</formula>
    </cfRule>
  </conditionalFormatting>
  <conditionalFormatting sqref="I28:I31 I48:I73">
    <cfRule type="cellIs" dxfId="5384" priority="4894" operator="equal">
      <formula>FALSE</formula>
    </cfRule>
  </conditionalFormatting>
  <conditionalFormatting sqref="I28:I31 I48:I73">
    <cfRule type="cellIs" dxfId="5383" priority="4893" operator="equal">
      <formula>FALSE</formula>
    </cfRule>
  </conditionalFormatting>
  <conditionalFormatting sqref="I28:I31 I48:I73">
    <cfRule type="cellIs" dxfId="5382" priority="4892" operator="equal">
      <formula>FALSE</formula>
    </cfRule>
  </conditionalFormatting>
  <conditionalFormatting sqref="I28:I31 I48:I73">
    <cfRule type="cellIs" dxfId="5381" priority="4891" operator="equal">
      <formula>FALSE</formula>
    </cfRule>
  </conditionalFormatting>
  <conditionalFormatting sqref="I28:I31 I48:I73">
    <cfRule type="cellIs" dxfId="5380" priority="4890" operator="equal">
      <formula>FALSE</formula>
    </cfRule>
  </conditionalFormatting>
  <conditionalFormatting sqref="I28:I31 I48:I73">
    <cfRule type="cellIs" dxfId="5379" priority="4889" operator="equal">
      <formula>FALSE</formula>
    </cfRule>
  </conditionalFormatting>
  <conditionalFormatting sqref="I28:I31 I48:I73">
    <cfRule type="cellIs" dxfId="5378" priority="4888" operator="equal">
      <formula>FALSE</formula>
    </cfRule>
  </conditionalFormatting>
  <conditionalFormatting sqref="I28:I31 I48:I73">
    <cfRule type="cellIs" dxfId="5377" priority="4887" operator="equal">
      <formula>FALSE</formula>
    </cfRule>
  </conditionalFormatting>
  <conditionalFormatting sqref="I28:I31 I48:I73">
    <cfRule type="cellIs" dxfId="5376" priority="4886" operator="equal">
      <formula>FALSE</formula>
    </cfRule>
  </conditionalFormatting>
  <conditionalFormatting sqref="I28:I31 I48:I73">
    <cfRule type="cellIs" dxfId="5375" priority="4885" operator="equal">
      <formula>FALSE</formula>
    </cfRule>
  </conditionalFormatting>
  <conditionalFormatting sqref="I28:I31 I48:I73">
    <cfRule type="cellIs" dxfId="5374" priority="4884" operator="equal">
      <formula>FALSE</formula>
    </cfRule>
  </conditionalFormatting>
  <conditionalFormatting sqref="I28:I31 I48:I73">
    <cfRule type="cellIs" dxfId="5373" priority="4883" operator="equal">
      <formula>FALSE</formula>
    </cfRule>
  </conditionalFormatting>
  <conditionalFormatting sqref="I28:I31 I48:I73">
    <cfRule type="cellIs" dxfId="5372" priority="4882" operator="equal">
      <formula>FALSE</formula>
    </cfRule>
  </conditionalFormatting>
  <conditionalFormatting sqref="I28:I31 I48:I73">
    <cfRule type="cellIs" dxfId="5371" priority="4881" operator="equal">
      <formula>FALSE</formula>
    </cfRule>
  </conditionalFormatting>
  <conditionalFormatting sqref="I28:I31 I48:I73">
    <cfRule type="cellIs" dxfId="5370" priority="4880" operator="equal">
      <formula>FALSE</formula>
    </cfRule>
  </conditionalFormatting>
  <conditionalFormatting sqref="I28:I31 I48:I73">
    <cfRule type="cellIs" dxfId="5369" priority="4879" operator="equal">
      <formula>FALSE</formula>
    </cfRule>
  </conditionalFormatting>
  <conditionalFormatting sqref="I28:I31 I48:I73">
    <cfRule type="cellIs" dxfId="5368" priority="4878" operator="equal">
      <formula>FALSE</formula>
    </cfRule>
  </conditionalFormatting>
  <conditionalFormatting sqref="I28:I31 I48:I73">
    <cfRule type="cellIs" dxfId="5367" priority="4877" operator="equal">
      <formula>FALSE</formula>
    </cfRule>
  </conditionalFormatting>
  <conditionalFormatting sqref="I28:I31 I48:I73">
    <cfRule type="cellIs" dxfId="5366" priority="4876" operator="equal">
      <formula>FALSE</formula>
    </cfRule>
  </conditionalFormatting>
  <conditionalFormatting sqref="I28:I31 I48:I73">
    <cfRule type="cellIs" dxfId="5365" priority="4875" operator="equal">
      <formula>FALSE</formula>
    </cfRule>
  </conditionalFormatting>
  <conditionalFormatting sqref="I28:I31 I48:I73">
    <cfRule type="cellIs" dxfId="5364" priority="4874" operator="equal">
      <formula>FALSE</formula>
    </cfRule>
  </conditionalFormatting>
  <conditionalFormatting sqref="I28:I31 I48:I73">
    <cfRule type="cellIs" dxfId="5363" priority="4873" operator="equal">
      <formula>FALSE</formula>
    </cfRule>
  </conditionalFormatting>
  <conditionalFormatting sqref="I28:I31 I48:I73">
    <cfRule type="cellIs" dxfId="5362" priority="4872" operator="equal">
      <formula>FALSE</formula>
    </cfRule>
  </conditionalFormatting>
  <conditionalFormatting sqref="I28:I31 I48:I73">
    <cfRule type="cellIs" dxfId="5361" priority="4871" operator="equal">
      <formula>FALSE</formula>
    </cfRule>
  </conditionalFormatting>
  <conditionalFormatting sqref="I28:I31 I48:I73">
    <cfRule type="cellIs" dxfId="5360" priority="4870" operator="equal">
      <formula>FALSE</formula>
    </cfRule>
  </conditionalFormatting>
  <conditionalFormatting sqref="I28:I31 I48:I73">
    <cfRule type="cellIs" dxfId="5359" priority="4869" operator="equal">
      <formula>FALSE</formula>
    </cfRule>
  </conditionalFormatting>
  <conditionalFormatting sqref="I28:I31 I48:I73">
    <cfRule type="cellIs" dxfId="5358" priority="4868" operator="equal">
      <formula>FALSE</formula>
    </cfRule>
  </conditionalFormatting>
  <conditionalFormatting sqref="I28:I31 I48:I73">
    <cfRule type="cellIs" dxfId="5357" priority="4867" operator="equal">
      <formula>FALSE</formula>
    </cfRule>
  </conditionalFormatting>
  <conditionalFormatting sqref="I28:I31 I48:I73">
    <cfRule type="cellIs" dxfId="5356" priority="4866" operator="equal">
      <formula>FALSE</formula>
    </cfRule>
  </conditionalFormatting>
  <conditionalFormatting sqref="I28:I31 I48:I73">
    <cfRule type="cellIs" dxfId="5355" priority="4865" operator="equal">
      <formula>FALSE</formula>
    </cfRule>
  </conditionalFormatting>
  <conditionalFormatting sqref="I28:I31 I48:I73">
    <cfRule type="cellIs" dxfId="5354" priority="4864" operator="equal">
      <formula>FALSE</formula>
    </cfRule>
  </conditionalFormatting>
  <conditionalFormatting sqref="I28:I31 I48:I73">
    <cfRule type="cellIs" dxfId="5353" priority="4863" operator="equal">
      <formula>FALSE</formula>
    </cfRule>
  </conditionalFormatting>
  <conditionalFormatting sqref="I28:I31 I48:I73">
    <cfRule type="cellIs" dxfId="5352" priority="4862" operator="equal">
      <formula>FALSE</formula>
    </cfRule>
  </conditionalFormatting>
  <conditionalFormatting sqref="I28:I31 I48:I73">
    <cfRule type="cellIs" dxfId="5351" priority="4861" operator="equal">
      <formula>FALSE</formula>
    </cfRule>
  </conditionalFormatting>
  <conditionalFormatting sqref="I28:I31 I48:I73">
    <cfRule type="cellIs" dxfId="5350" priority="4860" operator="equal">
      <formula>FALSE</formula>
    </cfRule>
  </conditionalFormatting>
  <conditionalFormatting sqref="I28:I31 I48:I73">
    <cfRule type="cellIs" dxfId="5349" priority="4859" operator="equal">
      <formula>FALSE</formula>
    </cfRule>
  </conditionalFormatting>
  <conditionalFormatting sqref="I28:I31 I48:I73">
    <cfRule type="cellIs" dxfId="5348" priority="4858" operator="equal">
      <formula>FALSE</formula>
    </cfRule>
  </conditionalFormatting>
  <conditionalFormatting sqref="I28:I31 I48:I73">
    <cfRule type="cellIs" dxfId="5347" priority="4857" operator="equal">
      <formula>FALSE</formula>
    </cfRule>
  </conditionalFormatting>
  <conditionalFormatting sqref="I28:I31 I48:I73">
    <cfRule type="cellIs" dxfId="5346" priority="4856" operator="equal">
      <formula>FALSE</formula>
    </cfRule>
  </conditionalFormatting>
  <conditionalFormatting sqref="I28:I31 I48:I73">
    <cfRule type="cellIs" dxfId="5345" priority="4855" operator="equal">
      <formula>FALSE</formula>
    </cfRule>
  </conditionalFormatting>
  <conditionalFormatting sqref="I28:I31 I48:I73">
    <cfRule type="cellIs" dxfId="5344" priority="4854" operator="equal">
      <formula>FALSE</formula>
    </cfRule>
  </conditionalFormatting>
  <conditionalFormatting sqref="I28:I31 I48:I73">
    <cfRule type="cellIs" dxfId="5343" priority="4853" operator="equal">
      <formula>FALSE</formula>
    </cfRule>
  </conditionalFormatting>
  <conditionalFormatting sqref="I28:I31 I48:I73">
    <cfRule type="cellIs" dxfId="5342" priority="4852" operator="equal">
      <formula>FALSE</formula>
    </cfRule>
  </conditionalFormatting>
  <conditionalFormatting sqref="I28:I31 I48:I73">
    <cfRule type="cellIs" dxfId="5341" priority="4851" operator="equal">
      <formula>FALSE</formula>
    </cfRule>
  </conditionalFormatting>
  <conditionalFormatting sqref="I28:I31 I48:I73">
    <cfRule type="cellIs" dxfId="5340" priority="4850" operator="equal">
      <formula>FALSE</formula>
    </cfRule>
  </conditionalFormatting>
  <conditionalFormatting sqref="I28:I31 I48:I73">
    <cfRule type="cellIs" dxfId="5339" priority="4849" operator="equal">
      <formula>FALSE</formula>
    </cfRule>
  </conditionalFormatting>
  <conditionalFormatting sqref="I28:I31 I48:I73">
    <cfRule type="cellIs" dxfId="5338" priority="4848" operator="equal">
      <formula>FALSE</formula>
    </cfRule>
  </conditionalFormatting>
  <conditionalFormatting sqref="I28:I31 I48:I73">
    <cfRule type="cellIs" dxfId="5337" priority="4847" operator="equal">
      <formula>FALSE</formula>
    </cfRule>
  </conditionalFormatting>
  <conditionalFormatting sqref="I28:I31 I48:I73">
    <cfRule type="cellIs" dxfId="5336" priority="4846" operator="equal">
      <formula>FALSE</formula>
    </cfRule>
  </conditionalFormatting>
  <conditionalFormatting sqref="I28:I31 I48:I73">
    <cfRule type="cellIs" dxfId="5335" priority="4845" operator="equal">
      <formula>FALSE</formula>
    </cfRule>
  </conditionalFormatting>
  <conditionalFormatting sqref="I28:I31 I48:I73">
    <cfRule type="cellIs" dxfId="5334" priority="4844" operator="equal">
      <formula>FALSE</formula>
    </cfRule>
  </conditionalFormatting>
  <conditionalFormatting sqref="I28:I31 I48:I73">
    <cfRule type="cellIs" dxfId="5333" priority="4843" operator="equal">
      <formula>FALSE</formula>
    </cfRule>
  </conditionalFormatting>
  <conditionalFormatting sqref="I28:I31 I48:I73">
    <cfRule type="cellIs" dxfId="5332" priority="4842" operator="equal">
      <formula>FALSE</formula>
    </cfRule>
  </conditionalFormatting>
  <conditionalFormatting sqref="I28:I31 I48:I73">
    <cfRule type="cellIs" dxfId="5331" priority="4841" operator="equal">
      <formula>FALSE</formula>
    </cfRule>
  </conditionalFormatting>
  <conditionalFormatting sqref="I28:I31 I48:I73">
    <cfRule type="cellIs" dxfId="5330" priority="4840" operator="equal">
      <formula>FALSE</formula>
    </cfRule>
  </conditionalFormatting>
  <conditionalFormatting sqref="I28:I31 I48:I73">
    <cfRule type="cellIs" dxfId="5329" priority="4839" operator="equal">
      <formula>FALSE</formula>
    </cfRule>
  </conditionalFormatting>
  <conditionalFormatting sqref="I28:I31 I48:I73">
    <cfRule type="cellIs" dxfId="5328" priority="4838" operator="equal">
      <formula>FALSE</formula>
    </cfRule>
  </conditionalFormatting>
  <conditionalFormatting sqref="I28:I31 I48:I73">
    <cfRule type="cellIs" dxfId="5327" priority="4837" operator="equal">
      <formula>FALSE</formula>
    </cfRule>
  </conditionalFormatting>
  <conditionalFormatting sqref="I28:I31 I48:I73">
    <cfRule type="cellIs" dxfId="5326" priority="4836" operator="equal">
      <formula>FALSE</formula>
    </cfRule>
  </conditionalFormatting>
  <conditionalFormatting sqref="I28:I31 I48:I73">
    <cfRule type="cellIs" dxfId="5325" priority="4835" operator="equal">
      <formula>FALSE</formula>
    </cfRule>
  </conditionalFormatting>
  <conditionalFormatting sqref="I28:I31 I48:I73">
    <cfRule type="cellIs" dxfId="5324" priority="4834" operator="equal">
      <formula>FALSE</formula>
    </cfRule>
  </conditionalFormatting>
  <conditionalFormatting sqref="I28:I31 I48:I73">
    <cfRule type="cellIs" dxfId="5323" priority="4833" operator="equal">
      <formula>FALSE</formula>
    </cfRule>
  </conditionalFormatting>
  <conditionalFormatting sqref="I28:I31 I48:I73">
    <cfRule type="cellIs" dxfId="5322" priority="4832" operator="equal">
      <formula>FALSE</formula>
    </cfRule>
  </conditionalFormatting>
  <conditionalFormatting sqref="I28:I31 I48:I73">
    <cfRule type="cellIs" dxfId="5321" priority="4831" operator="equal">
      <formula>FALSE</formula>
    </cfRule>
  </conditionalFormatting>
  <conditionalFormatting sqref="I28:I31 I48:I73">
    <cfRule type="cellIs" dxfId="5320" priority="4830" operator="equal">
      <formula>FALSE</formula>
    </cfRule>
  </conditionalFormatting>
  <conditionalFormatting sqref="I28:I31 I48:I73">
    <cfRule type="cellIs" dxfId="5319" priority="4829" operator="equal">
      <formula>FALSE</formula>
    </cfRule>
  </conditionalFormatting>
  <conditionalFormatting sqref="I28:I31 I48:I73">
    <cfRule type="cellIs" dxfId="5318" priority="4828" operator="equal">
      <formula>FALSE</formula>
    </cfRule>
  </conditionalFormatting>
  <conditionalFormatting sqref="I28:I31 I48:I73">
    <cfRule type="cellIs" dxfId="5317" priority="4827" operator="equal">
      <formula>FALSE</formula>
    </cfRule>
  </conditionalFormatting>
  <conditionalFormatting sqref="I28:I31 I48:I73">
    <cfRule type="cellIs" dxfId="5316" priority="4826" operator="equal">
      <formula>FALSE</formula>
    </cfRule>
  </conditionalFormatting>
  <conditionalFormatting sqref="I28:I31 I48:I73">
    <cfRule type="cellIs" dxfId="5315" priority="4825" operator="equal">
      <formula>FALSE</formula>
    </cfRule>
  </conditionalFormatting>
  <conditionalFormatting sqref="I28:I31 I48:I73">
    <cfRule type="cellIs" dxfId="5314" priority="4824" operator="equal">
      <formula>FALSE</formula>
    </cfRule>
  </conditionalFormatting>
  <conditionalFormatting sqref="I28:I31 I48:I73">
    <cfRule type="cellIs" dxfId="5313" priority="4823" operator="equal">
      <formula>FALSE</formula>
    </cfRule>
  </conditionalFormatting>
  <conditionalFormatting sqref="I28:I31 I48:I73">
    <cfRule type="cellIs" dxfId="5312" priority="4822" operator="equal">
      <formula>FALSE</formula>
    </cfRule>
  </conditionalFormatting>
  <conditionalFormatting sqref="I28:I31 I48:I73">
    <cfRule type="cellIs" dxfId="5311" priority="4821" operator="equal">
      <formula>FALSE</formula>
    </cfRule>
  </conditionalFormatting>
  <conditionalFormatting sqref="I28:I31 I48:I73">
    <cfRule type="cellIs" dxfId="5310" priority="4820" operator="equal">
      <formula>FALSE</formula>
    </cfRule>
  </conditionalFormatting>
  <conditionalFormatting sqref="I28:I31 I48:I73">
    <cfRule type="cellIs" dxfId="5309" priority="4819" operator="equal">
      <formula>FALSE</formula>
    </cfRule>
  </conditionalFormatting>
  <conditionalFormatting sqref="I28:I31 I48:I73">
    <cfRule type="cellIs" dxfId="5308" priority="4818" operator="equal">
      <formula>FALSE</formula>
    </cfRule>
  </conditionalFormatting>
  <conditionalFormatting sqref="I28:I31 I48:I73">
    <cfRule type="cellIs" dxfId="5307" priority="4817" operator="equal">
      <formula>FALSE</formula>
    </cfRule>
  </conditionalFormatting>
  <conditionalFormatting sqref="I28:I31 I48:I73">
    <cfRule type="cellIs" dxfId="5306" priority="4816" operator="equal">
      <formula>FALSE</formula>
    </cfRule>
  </conditionalFormatting>
  <conditionalFormatting sqref="I28:I31 I48:I73">
    <cfRule type="cellIs" dxfId="5305" priority="4815" operator="equal">
      <formula>FALSE</formula>
    </cfRule>
  </conditionalFormatting>
  <conditionalFormatting sqref="I28:I31 I48:I73">
    <cfRule type="cellIs" dxfId="5304" priority="4814" operator="equal">
      <formula>FALSE</formula>
    </cfRule>
  </conditionalFormatting>
  <conditionalFormatting sqref="I28:I31 I48:I73">
    <cfRule type="cellIs" dxfId="5303" priority="4813" operator="equal">
      <formula>FALSE</formula>
    </cfRule>
  </conditionalFormatting>
  <conditionalFormatting sqref="I28:I31 I48:I73">
    <cfRule type="cellIs" dxfId="5302" priority="4812" operator="equal">
      <formula>FALSE</formula>
    </cfRule>
  </conditionalFormatting>
  <conditionalFormatting sqref="I28:I31 I48:I73">
    <cfRule type="cellIs" dxfId="5301" priority="4811" operator="equal">
      <formula>FALSE</formula>
    </cfRule>
  </conditionalFormatting>
  <conditionalFormatting sqref="I28:I31 I48:I73">
    <cfRule type="cellIs" dxfId="5300" priority="4810" operator="equal">
      <formula>FALSE</formula>
    </cfRule>
  </conditionalFormatting>
  <conditionalFormatting sqref="I28:I31 I48:I73">
    <cfRule type="cellIs" dxfId="5299" priority="4809" operator="equal">
      <formula>FALSE</formula>
    </cfRule>
  </conditionalFormatting>
  <conditionalFormatting sqref="I28:I31 I48:I73">
    <cfRule type="cellIs" dxfId="5298" priority="4808" operator="equal">
      <formula>FALSE</formula>
    </cfRule>
  </conditionalFormatting>
  <conditionalFormatting sqref="I28:I31 I48:I73">
    <cfRule type="cellIs" dxfId="5297" priority="4807" operator="equal">
      <formula>FALSE</formula>
    </cfRule>
  </conditionalFormatting>
  <conditionalFormatting sqref="I28:I31 I48:I73">
    <cfRule type="cellIs" dxfId="5296" priority="4806" operator="equal">
      <formula>FALSE</formula>
    </cfRule>
  </conditionalFormatting>
  <conditionalFormatting sqref="I28:I31 I48:I73">
    <cfRule type="cellIs" dxfId="5295" priority="4805" operator="equal">
      <formula>FALSE</formula>
    </cfRule>
  </conditionalFormatting>
  <conditionalFormatting sqref="I28:I31 I48:I73">
    <cfRule type="cellIs" dxfId="5294" priority="4804" operator="equal">
      <formula>FALSE</formula>
    </cfRule>
  </conditionalFormatting>
  <conditionalFormatting sqref="I28:I31 I48:I73">
    <cfRule type="cellIs" dxfId="5293" priority="4803" operator="equal">
      <formula>FALSE</formula>
    </cfRule>
  </conditionalFormatting>
  <conditionalFormatting sqref="I28:I31 I48:I73">
    <cfRule type="cellIs" dxfId="5292" priority="4802" operator="equal">
      <formula>FALSE</formula>
    </cfRule>
  </conditionalFormatting>
  <conditionalFormatting sqref="I28:I31 I48:I73">
    <cfRule type="cellIs" dxfId="5291" priority="4801" operator="equal">
      <formula>FALSE</formula>
    </cfRule>
  </conditionalFormatting>
  <conditionalFormatting sqref="I28:I31 I48:I73">
    <cfRule type="cellIs" dxfId="5290" priority="4800" operator="equal">
      <formula>FALSE</formula>
    </cfRule>
  </conditionalFormatting>
  <conditionalFormatting sqref="I28:I31 I48:I73">
    <cfRule type="cellIs" dxfId="5289" priority="4799" operator="equal">
      <formula>FALSE</formula>
    </cfRule>
  </conditionalFormatting>
  <conditionalFormatting sqref="I28:I31 I48:I73">
    <cfRule type="cellIs" dxfId="5288" priority="4798" operator="equal">
      <formula>FALSE</formula>
    </cfRule>
  </conditionalFormatting>
  <conditionalFormatting sqref="I28:I31 I48:I73">
    <cfRule type="cellIs" dxfId="5287" priority="4797" operator="equal">
      <formula>FALSE</formula>
    </cfRule>
  </conditionalFormatting>
  <conditionalFormatting sqref="I28:I31 I48:I73">
    <cfRule type="cellIs" dxfId="5286" priority="4796" operator="equal">
      <formula>FALSE</formula>
    </cfRule>
  </conditionalFormatting>
  <conditionalFormatting sqref="I28:I31 I48:I73">
    <cfRule type="cellIs" dxfId="5285" priority="4795" operator="equal">
      <formula>FALSE</formula>
    </cfRule>
  </conditionalFormatting>
  <conditionalFormatting sqref="I28:I31 I48:I73">
    <cfRule type="cellIs" dxfId="5284" priority="4794" operator="equal">
      <formula>FALSE</formula>
    </cfRule>
  </conditionalFormatting>
  <conditionalFormatting sqref="I28:I31 I48:I73">
    <cfRule type="cellIs" dxfId="5283" priority="4793" operator="equal">
      <formula>FALSE</formula>
    </cfRule>
  </conditionalFormatting>
  <conditionalFormatting sqref="I28:I31 I48:I73">
    <cfRule type="cellIs" dxfId="5282" priority="4792" operator="equal">
      <formula>FALSE</formula>
    </cfRule>
  </conditionalFormatting>
  <conditionalFormatting sqref="I28:I31 I48:I73">
    <cfRule type="cellIs" dxfId="5281" priority="4791" operator="equal">
      <formula>FALSE</formula>
    </cfRule>
  </conditionalFormatting>
  <conditionalFormatting sqref="I28:I31 I48:I73">
    <cfRule type="cellIs" dxfId="5280" priority="4790" operator="equal">
      <formula>FALSE</formula>
    </cfRule>
  </conditionalFormatting>
  <conditionalFormatting sqref="I28:I31 I48:I73">
    <cfRule type="cellIs" dxfId="5279" priority="4789" operator="equal">
      <formula>FALSE</formula>
    </cfRule>
  </conditionalFormatting>
  <conditionalFormatting sqref="I28:I31 I48:I73">
    <cfRule type="cellIs" dxfId="5278" priority="4788" operator="equal">
      <formula>FALSE</formula>
    </cfRule>
  </conditionalFormatting>
  <conditionalFormatting sqref="I28:I31 I48:I73">
    <cfRule type="cellIs" dxfId="5277" priority="4787" operator="equal">
      <formula>FALSE</formula>
    </cfRule>
  </conditionalFormatting>
  <conditionalFormatting sqref="I28:I31 I48:I73">
    <cfRule type="cellIs" dxfId="5276" priority="4786" operator="equal">
      <formula>FALSE</formula>
    </cfRule>
  </conditionalFormatting>
  <conditionalFormatting sqref="I28:I31 I48:I73">
    <cfRule type="cellIs" dxfId="5275" priority="4785" operator="equal">
      <formula>FALSE</formula>
    </cfRule>
  </conditionalFormatting>
  <conditionalFormatting sqref="I28:I31 I48:I73">
    <cfRule type="cellIs" dxfId="5274" priority="4784" operator="equal">
      <formula>FALSE</formula>
    </cfRule>
  </conditionalFormatting>
  <conditionalFormatting sqref="I28:I31 I48:I73">
    <cfRule type="cellIs" dxfId="5273" priority="4783" operator="equal">
      <formula>FALSE</formula>
    </cfRule>
  </conditionalFormatting>
  <conditionalFormatting sqref="I28:I31 I48:I73">
    <cfRule type="cellIs" dxfId="5272" priority="4782" operator="equal">
      <formula>FALSE</formula>
    </cfRule>
  </conditionalFormatting>
  <conditionalFormatting sqref="I28:I31 I48:I73">
    <cfRule type="cellIs" dxfId="5271" priority="4781" operator="equal">
      <formula>FALSE</formula>
    </cfRule>
  </conditionalFormatting>
  <conditionalFormatting sqref="I28:I31 I48:I73">
    <cfRule type="cellIs" dxfId="5270" priority="4780" operator="equal">
      <formula>FALSE</formula>
    </cfRule>
  </conditionalFormatting>
  <conditionalFormatting sqref="I28:I31 I48:I73">
    <cfRule type="cellIs" dxfId="5269" priority="4779" operator="equal">
      <formula>FALSE</formula>
    </cfRule>
  </conditionalFormatting>
  <conditionalFormatting sqref="I28:I31 I48:I73">
    <cfRule type="cellIs" dxfId="5268" priority="4778" operator="equal">
      <formula>FALSE</formula>
    </cfRule>
  </conditionalFormatting>
  <conditionalFormatting sqref="I28:I31 I48:I73">
    <cfRule type="cellIs" dxfId="5267" priority="4777" operator="equal">
      <formula>FALSE</formula>
    </cfRule>
  </conditionalFormatting>
  <conditionalFormatting sqref="I28:I31 I48:I73">
    <cfRule type="cellIs" dxfId="5266" priority="4776" operator="equal">
      <formula>FALSE</formula>
    </cfRule>
  </conditionalFormatting>
  <conditionalFormatting sqref="I28:I31 I48:I73">
    <cfRule type="cellIs" dxfId="5265" priority="4775" operator="equal">
      <formula>FALSE</formula>
    </cfRule>
  </conditionalFormatting>
  <conditionalFormatting sqref="I28:I31 I48:I73">
    <cfRule type="cellIs" dxfId="5264" priority="4774" operator="equal">
      <formula>FALSE</formula>
    </cfRule>
  </conditionalFormatting>
  <conditionalFormatting sqref="I28:I31 I48:I73">
    <cfRule type="cellIs" dxfId="5263" priority="4773" operator="equal">
      <formula>FALSE</formula>
    </cfRule>
  </conditionalFormatting>
  <conditionalFormatting sqref="I28:I31 I48:I73">
    <cfRule type="cellIs" dxfId="5262" priority="4772" operator="equal">
      <formula>FALSE</formula>
    </cfRule>
  </conditionalFormatting>
  <conditionalFormatting sqref="I28:I31 I48:I73">
    <cfRule type="cellIs" dxfId="5261" priority="4771" operator="equal">
      <formula>FALSE</formula>
    </cfRule>
  </conditionalFormatting>
  <conditionalFormatting sqref="I28:I31 I48:I73">
    <cfRule type="cellIs" dxfId="5260" priority="4770" operator="equal">
      <formula>FALSE</formula>
    </cfRule>
  </conditionalFormatting>
  <conditionalFormatting sqref="I28:I31 I48:I73">
    <cfRule type="cellIs" dxfId="5259" priority="4769" operator="equal">
      <formula>FALSE</formula>
    </cfRule>
  </conditionalFormatting>
  <conditionalFormatting sqref="I28:I31 I48:I73">
    <cfRule type="cellIs" dxfId="5258" priority="4768" operator="equal">
      <formula>FALSE</formula>
    </cfRule>
  </conditionalFormatting>
  <conditionalFormatting sqref="I28:I31 I48:I73">
    <cfRule type="cellIs" dxfId="5257" priority="4767" operator="equal">
      <formula>FALSE</formula>
    </cfRule>
  </conditionalFormatting>
  <conditionalFormatting sqref="I28:I31 I48:I73">
    <cfRule type="cellIs" dxfId="5256" priority="4766" operator="equal">
      <formula>FALSE</formula>
    </cfRule>
  </conditionalFormatting>
  <conditionalFormatting sqref="I28:I31 I48:I73">
    <cfRule type="cellIs" dxfId="5255" priority="4765" operator="equal">
      <formula>FALSE</formula>
    </cfRule>
  </conditionalFormatting>
  <conditionalFormatting sqref="I28:I31 I48:I73">
    <cfRule type="cellIs" dxfId="5254" priority="4764" operator="equal">
      <formula>FALSE</formula>
    </cfRule>
  </conditionalFormatting>
  <conditionalFormatting sqref="I28:I31 I48:I73">
    <cfRule type="cellIs" dxfId="5253" priority="4763" operator="equal">
      <formula>FALSE</formula>
    </cfRule>
  </conditionalFormatting>
  <conditionalFormatting sqref="I28:I31 I48:I73">
    <cfRule type="cellIs" dxfId="5252" priority="4762" operator="equal">
      <formula>FALSE</formula>
    </cfRule>
  </conditionalFormatting>
  <conditionalFormatting sqref="I28:I31 I48:I73">
    <cfRule type="cellIs" dxfId="5251" priority="4761" operator="equal">
      <formula>FALSE</formula>
    </cfRule>
  </conditionalFormatting>
  <conditionalFormatting sqref="I28:I31 I48:I73">
    <cfRule type="cellIs" dxfId="5250" priority="4760" operator="equal">
      <formula>FALSE</formula>
    </cfRule>
  </conditionalFormatting>
  <conditionalFormatting sqref="I28:I31 I48:I73">
    <cfRule type="cellIs" dxfId="5249" priority="4759" operator="equal">
      <formula>FALSE</formula>
    </cfRule>
  </conditionalFormatting>
  <conditionalFormatting sqref="I28:I31 I48:I73">
    <cfRule type="cellIs" dxfId="5248" priority="4758" operator="equal">
      <formula>FALSE</formula>
    </cfRule>
  </conditionalFormatting>
  <conditionalFormatting sqref="I28:I31 I48:I73">
    <cfRule type="cellIs" dxfId="5247" priority="4757" operator="equal">
      <formula>FALSE</formula>
    </cfRule>
  </conditionalFormatting>
  <conditionalFormatting sqref="I28:I31 I48:I73">
    <cfRule type="cellIs" dxfId="5246" priority="4756" operator="equal">
      <formula>FALSE</formula>
    </cfRule>
  </conditionalFormatting>
  <conditionalFormatting sqref="I28:I31 I48:I73">
    <cfRule type="cellIs" dxfId="5245" priority="4755" operator="equal">
      <formula>FALSE</formula>
    </cfRule>
  </conditionalFormatting>
  <conditionalFormatting sqref="I28:I31 I48:I73">
    <cfRule type="cellIs" dxfId="5244" priority="4754" operator="equal">
      <formula>FALSE</formula>
    </cfRule>
  </conditionalFormatting>
  <conditionalFormatting sqref="I28:I31 I48:I73">
    <cfRule type="cellIs" dxfId="5243" priority="4753" operator="equal">
      <formula>FALSE</formula>
    </cfRule>
  </conditionalFormatting>
  <conditionalFormatting sqref="I28:I31 I48:I73">
    <cfRule type="cellIs" dxfId="5242" priority="4752" operator="equal">
      <formula>FALSE</formula>
    </cfRule>
  </conditionalFormatting>
  <conditionalFormatting sqref="I28:I31 I48:I73">
    <cfRule type="cellIs" dxfId="5241" priority="4751" operator="equal">
      <formula>FALSE</formula>
    </cfRule>
  </conditionalFormatting>
  <conditionalFormatting sqref="I28:I31 I48:I73">
    <cfRule type="cellIs" dxfId="5240" priority="4750" operator="equal">
      <formula>FALSE</formula>
    </cfRule>
  </conditionalFormatting>
  <conditionalFormatting sqref="I28:I31 I48:I73">
    <cfRule type="cellIs" dxfId="5239" priority="4749" operator="equal">
      <formula>FALSE</formula>
    </cfRule>
  </conditionalFormatting>
  <conditionalFormatting sqref="I28:I31 I48:I73">
    <cfRule type="cellIs" dxfId="5238" priority="4748" operator="equal">
      <formula>FALSE</formula>
    </cfRule>
  </conditionalFormatting>
  <conditionalFormatting sqref="I28:I31 I48:I73">
    <cfRule type="cellIs" dxfId="5237" priority="4747" operator="equal">
      <formula>FALSE</formula>
    </cfRule>
  </conditionalFormatting>
  <conditionalFormatting sqref="I28:I31 I48:I73">
    <cfRule type="cellIs" dxfId="5236" priority="4746" operator="equal">
      <formula>FALSE</formula>
    </cfRule>
  </conditionalFormatting>
  <conditionalFormatting sqref="I28:I31 I48:I73">
    <cfRule type="cellIs" dxfId="5235" priority="4745" operator="equal">
      <formula>FALSE</formula>
    </cfRule>
  </conditionalFormatting>
  <conditionalFormatting sqref="I28:I31 I48:I73">
    <cfRule type="cellIs" dxfId="5234" priority="4744" operator="equal">
      <formula>FALSE</formula>
    </cfRule>
  </conditionalFormatting>
  <conditionalFormatting sqref="I28:I31 I48:I73">
    <cfRule type="cellIs" dxfId="5233" priority="4743" operator="equal">
      <formula>FALSE</formula>
    </cfRule>
  </conditionalFormatting>
  <conditionalFormatting sqref="I28:I31 I48:I73">
    <cfRule type="cellIs" dxfId="5232" priority="4742" operator="equal">
      <formula>FALSE</formula>
    </cfRule>
  </conditionalFormatting>
  <conditionalFormatting sqref="I28:I31 I48:I73">
    <cfRule type="cellIs" dxfId="5231" priority="4741" operator="equal">
      <formula>FALSE</formula>
    </cfRule>
  </conditionalFormatting>
  <conditionalFormatting sqref="I28:I31 I48:I73">
    <cfRule type="cellIs" dxfId="5230" priority="4740" operator="equal">
      <formula>FALSE</formula>
    </cfRule>
  </conditionalFormatting>
  <conditionalFormatting sqref="I28:I31 I48:I73">
    <cfRule type="cellIs" dxfId="5229" priority="4739" operator="equal">
      <formula>FALSE</formula>
    </cfRule>
  </conditionalFormatting>
  <conditionalFormatting sqref="I28:I31 I48:I73">
    <cfRule type="cellIs" dxfId="5228" priority="4738" operator="equal">
      <formula>FALSE</formula>
    </cfRule>
  </conditionalFormatting>
  <conditionalFormatting sqref="I28:I31 I48:I73">
    <cfRule type="cellIs" dxfId="5227" priority="4737" operator="equal">
      <formula>FALSE</formula>
    </cfRule>
  </conditionalFormatting>
  <conditionalFormatting sqref="I28:I31 I48:I73">
    <cfRule type="cellIs" dxfId="5226" priority="4736" operator="equal">
      <formula>FALSE</formula>
    </cfRule>
  </conditionalFormatting>
  <conditionalFormatting sqref="I28:I31 I48:I73">
    <cfRule type="cellIs" dxfId="5225" priority="4735" operator="equal">
      <formula>FALSE</formula>
    </cfRule>
  </conditionalFormatting>
  <conditionalFormatting sqref="I28:I31 I48:I73">
    <cfRule type="cellIs" dxfId="5224" priority="4734" operator="equal">
      <formula>FALSE</formula>
    </cfRule>
  </conditionalFormatting>
  <conditionalFormatting sqref="I28:I31 I48:I73">
    <cfRule type="cellIs" dxfId="5223" priority="4733" operator="equal">
      <formula>FALSE</formula>
    </cfRule>
  </conditionalFormatting>
  <conditionalFormatting sqref="I28:I31 I48:I73">
    <cfRule type="cellIs" dxfId="5222" priority="4732" operator="equal">
      <formula>FALSE</formula>
    </cfRule>
  </conditionalFormatting>
  <conditionalFormatting sqref="I28:I31 I48:I73">
    <cfRule type="cellIs" dxfId="5221" priority="4731" operator="equal">
      <formula>FALSE</formula>
    </cfRule>
  </conditionalFormatting>
  <conditionalFormatting sqref="I28:I31 I48:I73">
    <cfRule type="cellIs" dxfId="5220" priority="4730" operator="equal">
      <formula>FALSE</formula>
    </cfRule>
  </conditionalFormatting>
  <conditionalFormatting sqref="I28:I31 I48:I73">
    <cfRule type="cellIs" dxfId="5219" priority="4729" operator="equal">
      <formula>FALSE</formula>
    </cfRule>
  </conditionalFormatting>
  <conditionalFormatting sqref="I28:I31 I48:I73">
    <cfRule type="cellIs" dxfId="5218" priority="4728" operator="equal">
      <formula>FALSE</formula>
    </cfRule>
  </conditionalFormatting>
  <conditionalFormatting sqref="I28:I31 I48:I73">
    <cfRule type="cellIs" dxfId="5217" priority="4727" operator="equal">
      <formula>FALSE</formula>
    </cfRule>
  </conditionalFormatting>
  <conditionalFormatting sqref="I28:I31 I48:I73">
    <cfRule type="cellIs" dxfId="5216" priority="4726" operator="equal">
      <formula>FALSE</formula>
    </cfRule>
  </conditionalFormatting>
  <conditionalFormatting sqref="I28:I31 I48:I73">
    <cfRule type="cellIs" dxfId="5215" priority="4725" operator="equal">
      <formula>FALSE</formula>
    </cfRule>
  </conditionalFormatting>
  <conditionalFormatting sqref="I28:I31 I48:I73">
    <cfRule type="cellIs" dxfId="5214" priority="4724" operator="equal">
      <formula>FALSE</formula>
    </cfRule>
  </conditionalFormatting>
  <conditionalFormatting sqref="I28:I31 I48:I73">
    <cfRule type="cellIs" dxfId="5213" priority="4723" operator="equal">
      <formula>FALSE</formula>
    </cfRule>
  </conditionalFormatting>
  <conditionalFormatting sqref="I28:I31 I48:I73">
    <cfRule type="cellIs" dxfId="5212" priority="4722" operator="equal">
      <formula>FALSE</formula>
    </cfRule>
  </conditionalFormatting>
  <conditionalFormatting sqref="I28:I31 I48:I73">
    <cfRule type="cellIs" dxfId="5211" priority="4721" operator="equal">
      <formula>FALSE</formula>
    </cfRule>
  </conditionalFormatting>
  <conditionalFormatting sqref="I28:I31 I48:I73">
    <cfRule type="cellIs" dxfId="5210" priority="4720" operator="equal">
      <formula>FALSE</formula>
    </cfRule>
  </conditionalFormatting>
  <conditionalFormatting sqref="I28:I31 I48:I73">
    <cfRule type="cellIs" dxfId="5209" priority="4719" operator="equal">
      <formula>FALSE</formula>
    </cfRule>
  </conditionalFormatting>
  <conditionalFormatting sqref="I28:I31 I48:I73">
    <cfRule type="cellIs" dxfId="5208" priority="4718" operator="equal">
      <formula>FALSE</formula>
    </cfRule>
  </conditionalFormatting>
  <conditionalFormatting sqref="I28:I31 I48:I73">
    <cfRule type="cellIs" dxfId="5207" priority="4717" operator="equal">
      <formula>FALSE</formula>
    </cfRule>
  </conditionalFormatting>
  <conditionalFormatting sqref="I28:I31 I48:I73">
    <cfRule type="cellIs" dxfId="5206" priority="4716" operator="equal">
      <formula>FALSE</formula>
    </cfRule>
  </conditionalFormatting>
  <conditionalFormatting sqref="I28:I31 I48:I73">
    <cfRule type="cellIs" dxfId="5205" priority="4715" operator="equal">
      <formula>FALSE</formula>
    </cfRule>
  </conditionalFormatting>
  <conditionalFormatting sqref="I28:I31 I48:I73">
    <cfRule type="cellIs" dxfId="5204" priority="4714" operator="equal">
      <formula>FALSE</formula>
    </cfRule>
  </conditionalFormatting>
  <conditionalFormatting sqref="I28:I31 I48:I73">
    <cfRule type="cellIs" dxfId="5203" priority="4713" operator="equal">
      <formula>FALSE</formula>
    </cfRule>
  </conditionalFormatting>
  <conditionalFormatting sqref="I28:I31 I48:I73">
    <cfRule type="cellIs" dxfId="5202" priority="4712" operator="equal">
      <formula>FALSE</formula>
    </cfRule>
  </conditionalFormatting>
  <conditionalFormatting sqref="I28:I31 I48:I73">
    <cfRule type="cellIs" dxfId="5201" priority="4711" operator="equal">
      <formula>FALSE</formula>
    </cfRule>
  </conditionalFormatting>
  <conditionalFormatting sqref="I28:I31 I48:I73">
    <cfRule type="cellIs" dxfId="5200" priority="4710" operator="equal">
      <formula>FALSE</formula>
    </cfRule>
  </conditionalFormatting>
  <conditionalFormatting sqref="I28:I31 I48:I73">
    <cfRule type="cellIs" dxfId="5199" priority="4709" operator="equal">
      <formula>FALSE</formula>
    </cfRule>
  </conditionalFormatting>
  <conditionalFormatting sqref="I28:I31 I48:I73">
    <cfRule type="cellIs" dxfId="5198" priority="4708" operator="equal">
      <formula>FALSE</formula>
    </cfRule>
  </conditionalFormatting>
  <conditionalFormatting sqref="I28:I31 I48:I73">
    <cfRule type="cellIs" dxfId="5197" priority="4707" operator="equal">
      <formula>FALSE</formula>
    </cfRule>
  </conditionalFormatting>
  <conditionalFormatting sqref="I28:I31 I48:I73">
    <cfRule type="cellIs" dxfId="5196" priority="4706" operator="equal">
      <formula>FALSE</formula>
    </cfRule>
  </conditionalFormatting>
  <conditionalFormatting sqref="I28:I31 I48:I73">
    <cfRule type="cellIs" dxfId="5195" priority="4705" operator="equal">
      <formula>FALSE</formula>
    </cfRule>
  </conditionalFormatting>
  <conditionalFormatting sqref="I28:I31 I48:I73">
    <cfRule type="cellIs" dxfId="5194" priority="4704" operator="equal">
      <formula>FALSE</formula>
    </cfRule>
  </conditionalFormatting>
  <conditionalFormatting sqref="I28:I31 I48:I73">
    <cfRule type="cellIs" dxfId="5193" priority="4703" operator="equal">
      <formula>FALSE</formula>
    </cfRule>
  </conditionalFormatting>
  <conditionalFormatting sqref="I28:I31 I48:I73">
    <cfRule type="cellIs" dxfId="5192" priority="4702" operator="equal">
      <formula>FALSE</formula>
    </cfRule>
  </conditionalFormatting>
  <conditionalFormatting sqref="I28:I31 I48:I73">
    <cfRule type="cellIs" dxfId="5191" priority="4701" operator="equal">
      <formula>FALSE</formula>
    </cfRule>
  </conditionalFormatting>
  <conditionalFormatting sqref="I28:I31 I48:I73">
    <cfRule type="cellIs" dxfId="5190" priority="4700" operator="equal">
      <formula>FALSE</formula>
    </cfRule>
  </conditionalFormatting>
  <conditionalFormatting sqref="I28:I31 I48:I73">
    <cfRule type="cellIs" dxfId="5189" priority="4699" operator="equal">
      <formula>FALSE</formula>
    </cfRule>
  </conditionalFormatting>
  <conditionalFormatting sqref="I28:I31 I48:I73">
    <cfRule type="cellIs" dxfId="5188" priority="4698" operator="equal">
      <formula>FALSE</formula>
    </cfRule>
  </conditionalFormatting>
  <conditionalFormatting sqref="I28:I31 I48:I73">
    <cfRule type="cellIs" dxfId="5187" priority="4697" operator="equal">
      <formula>FALSE</formula>
    </cfRule>
  </conditionalFormatting>
  <conditionalFormatting sqref="I28:I31 I48:I73">
    <cfRule type="cellIs" dxfId="5186" priority="4696" operator="equal">
      <formula>FALSE</formula>
    </cfRule>
  </conditionalFormatting>
  <conditionalFormatting sqref="I28:I31 I48:I73">
    <cfRule type="cellIs" dxfId="5185" priority="4695" operator="equal">
      <formula>FALSE</formula>
    </cfRule>
  </conditionalFormatting>
  <conditionalFormatting sqref="I28:I31 I48:I73">
    <cfRule type="cellIs" dxfId="5184" priority="4694" operator="equal">
      <formula>FALSE</formula>
    </cfRule>
  </conditionalFormatting>
  <conditionalFormatting sqref="I28:I31 I48:I73">
    <cfRule type="cellIs" dxfId="5183" priority="4693" operator="equal">
      <formula>FALSE</formula>
    </cfRule>
  </conditionalFormatting>
  <conditionalFormatting sqref="I28:I31 I48:I73">
    <cfRule type="cellIs" dxfId="5182" priority="4692" operator="equal">
      <formula>FALSE</formula>
    </cfRule>
  </conditionalFormatting>
  <conditionalFormatting sqref="I28:I31 I48:I73">
    <cfRule type="cellIs" dxfId="5181" priority="4691" operator="equal">
      <formula>FALSE</formula>
    </cfRule>
  </conditionalFormatting>
  <conditionalFormatting sqref="I28:I31 I48:I73">
    <cfRule type="cellIs" dxfId="5180" priority="4690" operator="equal">
      <formula>FALSE</formula>
    </cfRule>
  </conditionalFormatting>
  <conditionalFormatting sqref="I28:I31 I48:I73">
    <cfRule type="cellIs" dxfId="5179" priority="4689" operator="equal">
      <formula>FALSE</formula>
    </cfRule>
  </conditionalFormatting>
  <conditionalFormatting sqref="I28:I31 I48:I73">
    <cfRule type="cellIs" dxfId="5178" priority="4688" operator="equal">
      <formula>FALSE</formula>
    </cfRule>
  </conditionalFormatting>
  <conditionalFormatting sqref="I28:I31 I48:I73">
    <cfRule type="cellIs" dxfId="5177" priority="4687" operator="equal">
      <formula>FALSE</formula>
    </cfRule>
  </conditionalFormatting>
  <conditionalFormatting sqref="I28:I31 I48:I73">
    <cfRule type="cellIs" dxfId="5176" priority="4686" operator="equal">
      <formula>FALSE</formula>
    </cfRule>
  </conditionalFormatting>
  <conditionalFormatting sqref="I28:I31 I48:I73">
    <cfRule type="cellIs" dxfId="5175" priority="4685" operator="equal">
      <formula>FALSE</formula>
    </cfRule>
  </conditionalFormatting>
  <conditionalFormatting sqref="I28:I31 I48:I73">
    <cfRule type="cellIs" dxfId="5174" priority="4684" operator="equal">
      <formula>FALSE</formula>
    </cfRule>
  </conditionalFormatting>
  <conditionalFormatting sqref="I28:I31 I48:I73">
    <cfRule type="cellIs" dxfId="5173" priority="4683" operator="equal">
      <formula>FALSE</formula>
    </cfRule>
  </conditionalFormatting>
  <conditionalFormatting sqref="I28:I31 I48:I73">
    <cfRule type="cellIs" dxfId="5172" priority="4682" operator="equal">
      <formula>FALSE</formula>
    </cfRule>
  </conditionalFormatting>
  <conditionalFormatting sqref="I28:I31 I48:I73">
    <cfRule type="cellIs" dxfId="5171" priority="4681" operator="equal">
      <formula>FALSE</formula>
    </cfRule>
  </conditionalFormatting>
  <conditionalFormatting sqref="I28:I31 I48:I73">
    <cfRule type="cellIs" dxfId="5170" priority="4680" operator="equal">
      <formula>FALSE</formula>
    </cfRule>
  </conditionalFormatting>
  <conditionalFormatting sqref="I28:I31 I48:I73">
    <cfRule type="cellIs" dxfId="5169" priority="4679" operator="equal">
      <formula>FALSE</formula>
    </cfRule>
  </conditionalFormatting>
  <conditionalFormatting sqref="I28:I31 I48:I73">
    <cfRule type="cellIs" dxfId="5168" priority="4678" operator="equal">
      <formula>FALSE</formula>
    </cfRule>
  </conditionalFormatting>
  <conditionalFormatting sqref="I28:I31 I48:I73">
    <cfRule type="cellIs" dxfId="5167" priority="4677" operator="equal">
      <formula>FALSE</formula>
    </cfRule>
  </conditionalFormatting>
  <conditionalFormatting sqref="I28:I31 I48:I73">
    <cfRule type="cellIs" dxfId="5166" priority="4676" operator="equal">
      <formula>FALSE</formula>
    </cfRule>
  </conditionalFormatting>
  <conditionalFormatting sqref="I28:I31 I48:I73">
    <cfRule type="cellIs" dxfId="5165" priority="4675" operator="equal">
      <formula>FALSE</formula>
    </cfRule>
  </conditionalFormatting>
  <conditionalFormatting sqref="I28:I31 I48:I73">
    <cfRule type="cellIs" dxfId="5164" priority="4674" operator="equal">
      <formula>FALSE</formula>
    </cfRule>
  </conditionalFormatting>
  <conditionalFormatting sqref="I28:I31 I48:I73">
    <cfRule type="cellIs" dxfId="5163" priority="4673" operator="equal">
      <formula>FALSE</formula>
    </cfRule>
  </conditionalFormatting>
  <conditionalFormatting sqref="I28:I31 I48:I73">
    <cfRule type="cellIs" dxfId="5162" priority="4672" operator="equal">
      <formula>FALSE</formula>
    </cfRule>
  </conditionalFormatting>
  <conditionalFormatting sqref="I28:I31 I48:I73">
    <cfRule type="cellIs" dxfId="5161" priority="4671" operator="equal">
      <formula>FALSE</formula>
    </cfRule>
  </conditionalFormatting>
  <conditionalFormatting sqref="I28:I31 I48:I73">
    <cfRule type="cellIs" dxfId="5160" priority="4670" operator="equal">
      <formula>FALSE</formula>
    </cfRule>
  </conditionalFormatting>
  <conditionalFormatting sqref="I28:I31 I48:I73">
    <cfRule type="cellIs" dxfId="5159" priority="4669" operator="equal">
      <formula>FALSE</formula>
    </cfRule>
  </conditionalFormatting>
  <conditionalFormatting sqref="I28:I31 I48:I73">
    <cfRule type="cellIs" dxfId="5158" priority="4668" operator="equal">
      <formula>FALSE</formula>
    </cfRule>
  </conditionalFormatting>
  <conditionalFormatting sqref="I28:I31 I48:I73">
    <cfRule type="cellIs" dxfId="5157" priority="4667" operator="equal">
      <formula>FALSE</formula>
    </cfRule>
  </conditionalFormatting>
  <conditionalFormatting sqref="I28:I31 I48:I73">
    <cfRule type="cellIs" dxfId="5156" priority="4666" operator="equal">
      <formula>FALSE</formula>
    </cfRule>
  </conditionalFormatting>
  <conditionalFormatting sqref="I28:I31 I48:I73">
    <cfRule type="cellIs" dxfId="5155" priority="4665" operator="equal">
      <formula>FALSE</formula>
    </cfRule>
  </conditionalFormatting>
  <conditionalFormatting sqref="I28:I31 I48:I73">
    <cfRule type="cellIs" dxfId="5154" priority="4664" operator="equal">
      <formula>FALSE</formula>
    </cfRule>
  </conditionalFormatting>
  <conditionalFormatting sqref="I28:I31 I48:I73">
    <cfRule type="cellIs" dxfId="5153" priority="4663" operator="equal">
      <formula>FALSE</formula>
    </cfRule>
  </conditionalFormatting>
  <conditionalFormatting sqref="I28:I31 I48:I73">
    <cfRule type="cellIs" dxfId="5152" priority="4662" operator="equal">
      <formula>FALSE</formula>
    </cfRule>
  </conditionalFormatting>
  <conditionalFormatting sqref="I28:I31 I48:I73">
    <cfRule type="cellIs" dxfId="5151" priority="4661" operator="equal">
      <formula>FALSE</formula>
    </cfRule>
  </conditionalFormatting>
  <conditionalFormatting sqref="I28:I31 I48:I73">
    <cfRule type="cellIs" dxfId="5150" priority="4660" operator="equal">
      <formula>FALSE</formula>
    </cfRule>
  </conditionalFormatting>
  <conditionalFormatting sqref="I28:I31 I48:I73">
    <cfRule type="cellIs" dxfId="5149" priority="4659" operator="equal">
      <formula>FALSE</formula>
    </cfRule>
  </conditionalFormatting>
  <conditionalFormatting sqref="I28:I31 I48:I73">
    <cfRule type="cellIs" dxfId="5148" priority="4658" operator="equal">
      <formula>FALSE</formula>
    </cfRule>
  </conditionalFormatting>
  <conditionalFormatting sqref="I28:I31 I48:I73">
    <cfRule type="cellIs" dxfId="5147" priority="4657" operator="equal">
      <formula>FALSE</formula>
    </cfRule>
  </conditionalFormatting>
  <conditionalFormatting sqref="I28:I31 I48:I73">
    <cfRule type="cellIs" dxfId="5146" priority="4656" operator="equal">
      <formula>FALSE</formula>
    </cfRule>
  </conditionalFormatting>
  <conditionalFormatting sqref="I28:I31 I48:I73">
    <cfRule type="cellIs" dxfId="5145" priority="4655" operator="equal">
      <formula>FALSE</formula>
    </cfRule>
  </conditionalFormatting>
  <conditionalFormatting sqref="I28:I31 I48:I73">
    <cfRule type="cellIs" dxfId="5144" priority="4654" operator="equal">
      <formula>FALSE</formula>
    </cfRule>
  </conditionalFormatting>
  <conditionalFormatting sqref="I28:I31 I48:I73">
    <cfRule type="cellIs" dxfId="5143" priority="4653" operator="equal">
      <formula>FALSE</formula>
    </cfRule>
  </conditionalFormatting>
  <conditionalFormatting sqref="I28:I31 I48:I73">
    <cfRule type="cellIs" dxfId="5142" priority="4652" operator="equal">
      <formula>FALSE</formula>
    </cfRule>
  </conditionalFormatting>
  <conditionalFormatting sqref="I28:I31 I48:I73">
    <cfRule type="cellIs" dxfId="5141" priority="4651" operator="equal">
      <formula>FALSE</formula>
    </cfRule>
  </conditionalFormatting>
  <conditionalFormatting sqref="I28:I31 I48:I73">
    <cfRule type="cellIs" dxfId="5140" priority="4650" operator="equal">
      <formula>FALSE</formula>
    </cfRule>
  </conditionalFormatting>
  <conditionalFormatting sqref="I28:I31 I48:I73">
    <cfRule type="cellIs" dxfId="5139" priority="4649" operator="equal">
      <formula>FALSE</formula>
    </cfRule>
  </conditionalFormatting>
  <conditionalFormatting sqref="I28:I31 I48:I73">
    <cfRule type="cellIs" dxfId="5138" priority="4648" operator="equal">
      <formula>FALSE</formula>
    </cfRule>
  </conditionalFormatting>
  <conditionalFormatting sqref="I28:I31 I48:I73">
    <cfRule type="cellIs" dxfId="5137" priority="4647" operator="equal">
      <formula>FALSE</formula>
    </cfRule>
  </conditionalFormatting>
  <conditionalFormatting sqref="I28:I31 I48:I73">
    <cfRule type="cellIs" dxfId="5136" priority="4646" operator="equal">
      <formula>FALSE</formula>
    </cfRule>
  </conditionalFormatting>
  <conditionalFormatting sqref="I28:I31 I48:I73">
    <cfRule type="cellIs" dxfId="5135" priority="4645" operator="equal">
      <formula>FALSE</formula>
    </cfRule>
  </conditionalFormatting>
  <conditionalFormatting sqref="I28:I31 I48:I73">
    <cfRule type="cellIs" dxfId="5134" priority="4644" operator="equal">
      <formula>FALSE</formula>
    </cfRule>
  </conditionalFormatting>
  <conditionalFormatting sqref="I28:I31 I48:I73">
    <cfRule type="cellIs" dxfId="5133" priority="4643" operator="equal">
      <formula>FALSE</formula>
    </cfRule>
  </conditionalFormatting>
  <conditionalFormatting sqref="I28:I31 I48:I73">
    <cfRule type="cellIs" dxfId="5132" priority="4642" operator="equal">
      <formula>FALSE</formula>
    </cfRule>
  </conditionalFormatting>
  <conditionalFormatting sqref="I28:I31 I48:I73">
    <cfRule type="cellIs" dxfId="5131" priority="4641" operator="equal">
      <formula>FALSE</formula>
    </cfRule>
  </conditionalFormatting>
  <conditionalFormatting sqref="I28:I31 I48:I73">
    <cfRule type="cellIs" dxfId="5130" priority="4640" operator="equal">
      <formula>FALSE</formula>
    </cfRule>
  </conditionalFormatting>
  <conditionalFormatting sqref="I28:I31 I48:I73">
    <cfRule type="cellIs" dxfId="5129" priority="4639" operator="equal">
      <formula>FALSE</formula>
    </cfRule>
  </conditionalFormatting>
  <conditionalFormatting sqref="I28:I31 I48:I73">
    <cfRule type="cellIs" dxfId="5128" priority="4638" operator="equal">
      <formula>FALSE</formula>
    </cfRule>
  </conditionalFormatting>
  <conditionalFormatting sqref="I28:I31 I48:I73">
    <cfRule type="cellIs" dxfId="5127" priority="4637" operator="equal">
      <formula>FALSE</formula>
    </cfRule>
  </conditionalFormatting>
  <conditionalFormatting sqref="I28:I31 I48:I73">
    <cfRule type="cellIs" dxfId="5126" priority="4636" operator="equal">
      <formula>FALSE</formula>
    </cfRule>
  </conditionalFormatting>
  <conditionalFormatting sqref="I28:I31 I48:I73">
    <cfRule type="cellIs" dxfId="5125" priority="4635" operator="equal">
      <formula>FALSE</formula>
    </cfRule>
  </conditionalFormatting>
  <conditionalFormatting sqref="I28:I31 I48:I73">
    <cfRule type="cellIs" dxfId="5124" priority="4634" operator="equal">
      <formula>FALSE</formula>
    </cfRule>
  </conditionalFormatting>
  <conditionalFormatting sqref="I28:I31 I48:I73">
    <cfRule type="cellIs" dxfId="5123" priority="4633" operator="equal">
      <formula>FALSE</formula>
    </cfRule>
  </conditionalFormatting>
  <conditionalFormatting sqref="I28:I31 I48:I73">
    <cfRule type="cellIs" dxfId="5122" priority="4632" operator="equal">
      <formula>FALSE</formula>
    </cfRule>
  </conditionalFormatting>
  <conditionalFormatting sqref="I28:I31 I48:I73">
    <cfRule type="cellIs" dxfId="5121" priority="4631" operator="equal">
      <formula>FALSE</formula>
    </cfRule>
  </conditionalFormatting>
  <conditionalFormatting sqref="I28:I31 I48:I73">
    <cfRule type="cellIs" dxfId="5120" priority="4630" operator="equal">
      <formula>FALSE</formula>
    </cfRule>
  </conditionalFormatting>
  <conditionalFormatting sqref="I28:I31 I48:I73">
    <cfRule type="cellIs" dxfId="5119" priority="4629" operator="equal">
      <formula>FALSE</formula>
    </cfRule>
  </conditionalFormatting>
  <conditionalFormatting sqref="I28:I31 I48:I73">
    <cfRule type="cellIs" dxfId="5118" priority="4628" operator="equal">
      <formula>FALSE</formula>
    </cfRule>
  </conditionalFormatting>
  <conditionalFormatting sqref="I28:I31 I48:I73">
    <cfRule type="cellIs" dxfId="5117" priority="4627" operator="equal">
      <formula>FALSE</formula>
    </cfRule>
  </conditionalFormatting>
  <conditionalFormatting sqref="I28:I31 I48:I73">
    <cfRule type="cellIs" dxfId="5116" priority="4626" operator="equal">
      <formula>FALSE</formula>
    </cfRule>
  </conditionalFormatting>
  <conditionalFormatting sqref="I28:I31 I48:I73">
    <cfRule type="cellIs" dxfId="5115" priority="4625" operator="equal">
      <formula>FALSE</formula>
    </cfRule>
  </conditionalFormatting>
  <conditionalFormatting sqref="I28:I31 I48:I73">
    <cfRule type="cellIs" dxfId="5114" priority="4624" operator="equal">
      <formula>FALSE</formula>
    </cfRule>
  </conditionalFormatting>
  <conditionalFormatting sqref="I28:I31 I48:I73">
    <cfRule type="cellIs" dxfId="5113" priority="4623" operator="equal">
      <formula>FALSE</formula>
    </cfRule>
  </conditionalFormatting>
  <conditionalFormatting sqref="I28:I31 I48:I73">
    <cfRule type="cellIs" dxfId="5112" priority="4622" operator="equal">
      <formula>FALSE</formula>
    </cfRule>
  </conditionalFormatting>
  <conditionalFormatting sqref="I28:I31 I48:I73">
    <cfRule type="cellIs" dxfId="5111" priority="4621" operator="equal">
      <formula>FALSE</formula>
    </cfRule>
  </conditionalFormatting>
  <conditionalFormatting sqref="I28:I31 I48:I73">
    <cfRule type="cellIs" dxfId="5110" priority="4620" operator="equal">
      <formula>FALSE</formula>
    </cfRule>
  </conditionalFormatting>
  <conditionalFormatting sqref="I28:I31 I48:I73">
    <cfRule type="cellIs" dxfId="5109" priority="4619" operator="equal">
      <formula>FALSE</formula>
    </cfRule>
  </conditionalFormatting>
  <conditionalFormatting sqref="I28:I31 I48:I73">
    <cfRule type="cellIs" dxfId="5108" priority="4618" operator="equal">
      <formula>FALSE</formula>
    </cfRule>
  </conditionalFormatting>
  <conditionalFormatting sqref="I28:I31 I48:I73">
    <cfRule type="cellIs" dxfId="5107" priority="4617" operator="equal">
      <formula>FALSE</formula>
    </cfRule>
  </conditionalFormatting>
  <conditionalFormatting sqref="I28:I31 I48:I73">
    <cfRule type="cellIs" dxfId="5106" priority="4616" operator="equal">
      <formula>FALSE</formula>
    </cfRule>
  </conditionalFormatting>
  <conditionalFormatting sqref="I28:I31 I48:I73">
    <cfRule type="cellIs" dxfId="5105" priority="4615" operator="equal">
      <formula>FALSE</formula>
    </cfRule>
  </conditionalFormatting>
  <conditionalFormatting sqref="I28:I31 I48:I73">
    <cfRule type="cellIs" dxfId="5104" priority="4614" operator="equal">
      <formula>FALSE</formula>
    </cfRule>
  </conditionalFormatting>
  <conditionalFormatting sqref="I28:I31 I48:I73">
    <cfRule type="cellIs" dxfId="5103" priority="4613" operator="equal">
      <formula>FALSE</formula>
    </cfRule>
  </conditionalFormatting>
  <conditionalFormatting sqref="I28:I31 I48:I73">
    <cfRule type="cellIs" dxfId="5102" priority="4612" operator="equal">
      <formula>FALSE</formula>
    </cfRule>
  </conditionalFormatting>
  <conditionalFormatting sqref="I28:I31 I48:I73">
    <cfRule type="cellIs" dxfId="5101" priority="4611" operator="equal">
      <formula>FALSE</formula>
    </cfRule>
  </conditionalFormatting>
  <conditionalFormatting sqref="I28:I31 I48:I73">
    <cfRule type="cellIs" dxfId="5100" priority="4610" operator="equal">
      <formula>FALSE</formula>
    </cfRule>
  </conditionalFormatting>
  <conditionalFormatting sqref="I28:I31 I48:I73">
    <cfRule type="cellIs" dxfId="5099" priority="4609" operator="equal">
      <formula>FALSE</formula>
    </cfRule>
  </conditionalFormatting>
  <conditionalFormatting sqref="I32">
    <cfRule type="cellIs" dxfId="5098" priority="4608" operator="equal">
      <formula>FALSE</formula>
    </cfRule>
  </conditionalFormatting>
  <conditionalFormatting sqref="I32">
    <cfRule type="cellIs" dxfId="5097" priority="4607" operator="equal">
      <formula>FALSE</formula>
    </cfRule>
  </conditionalFormatting>
  <conditionalFormatting sqref="I32">
    <cfRule type="cellIs" dxfId="5096" priority="4606" operator="equal">
      <formula>FALSE</formula>
    </cfRule>
  </conditionalFormatting>
  <conditionalFormatting sqref="I32">
    <cfRule type="cellIs" dxfId="5095" priority="4605" operator="equal">
      <formula>FALSE</formula>
    </cfRule>
  </conditionalFormatting>
  <conditionalFormatting sqref="I32">
    <cfRule type="cellIs" dxfId="5094" priority="4604" operator="equal">
      <formula>FALSE</formula>
    </cfRule>
  </conditionalFormatting>
  <conditionalFormatting sqref="I32">
    <cfRule type="cellIs" dxfId="5093" priority="4603" operator="equal">
      <formula>FALSE</formula>
    </cfRule>
  </conditionalFormatting>
  <conditionalFormatting sqref="I32">
    <cfRule type="cellIs" dxfId="5092" priority="4602" operator="equal">
      <formula>FALSE</formula>
    </cfRule>
  </conditionalFormatting>
  <conditionalFormatting sqref="I32">
    <cfRule type="cellIs" dxfId="5091" priority="4601" operator="equal">
      <formula>FALSE</formula>
    </cfRule>
  </conditionalFormatting>
  <conditionalFormatting sqref="I32">
    <cfRule type="cellIs" dxfId="5090" priority="4600" operator="equal">
      <formula>FALSE</formula>
    </cfRule>
  </conditionalFormatting>
  <conditionalFormatting sqref="I32">
    <cfRule type="cellIs" dxfId="5089" priority="4599" operator="equal">
      <formula>FALSE</formula>
    </cfRule>
  </conditionalFormatting>
  <conditionalFormatting sqref="I32">
    <cfRule type="cellIs" dxfId="5088" priority="4598" operator="equal">
      <formula>FALSE</formula>
    </cfRule>
  </conditionalFormatting>
  <conditionalFormatting sqref="I32">
    <cfRule type="cellIs" dxfId="5087" priority="4597" operator="equal">
      <formula>FALSE</formula>
    </cfRule>
  </conditionalFormatting>
  <conditionalFormatting sqref="I32">
    <cfRule type="cellIs" dxfId="5086" priority="4596" operator="equal">
      <formula>FALSE</formula>
    </cfRule>
  </conditionalFormatting>
  <conditionalFormatting sqref="I32">
    <cfRule type="cellIs" dxfId="5085" priority="4595" operator="equal">
      <formula>FALSE</formula>
    </cfRule>
  </conditionalFormatting>
  <conditionalFormatting sqref="I32">
    <cfRule type="cellIs" dxfId="5084" priority="4594" operator="equal">
      <formula>FALSE</formula>
    </cfRule>
  </conditionalFormatting>
  <conditionalFormatting sqref="I32">
    <cfRule type="cellIs" dxfId="5083" priority="4593" operator="equal">
      <formula>FALSE</formula>
    </cfRule>
  </conditionalFormatting>
  <conditionalFormatting sqref="I32">
    <cfRule type="cellIs" dxfId="5082" priority="4592" operator="equal">
      <formula>FALSE</formula>
    </cfRule>
  </conditionalFormatting>
  <conditionalFormatting sqref="I32">
    <cfRule type="cellIs" dxfId="5081" priority="4591" operator="equal">
      <formula>FALSE</formula>
    </cfRule>
  </conditionalFormatting>
  <conditionalFormatting sqref="I32">
    <cfRule type="cellIs" dxfId="5080" priority="4590" operator="equal">
      <formula>FALSE</formula>
    </cfRule>
  </conditionalFormatting>
  <conditionalFormatting sqref="I32">
    <cfRule type="cellIs" dxfId="5079" priority="4589" operator="equal">
      <formula>FALSE</formula>
    </cfRule>
  </conditionalFormatting>
  <conditionalFormatting sqref="I32">
    <cfRule type="cellIs" dxfId="5078" priority="4588" operator="equal">
      <formula>FALSE</formula>
    </cfRule>
  </conditionalFormatting>
  <conditionalFormatting sqref="I32">
    <cfRule type="cellIs" dxfId="5077" priority="4587" operator="equal">
      <formula>FALSE</formula>
    </cfRule>
  </conditionalFormatting>
  <conditionalFormatting sqref="I32">
    <cfRule type="cellIs" dxfId="5076" priority="4586" operator="equal">
      <formula>FALSE</formula>
    </cfRule>
  </conditionalFormatting>
  <conditionalFormatting sqref="I32">
    <cfRule type="cellIs" dxfId="5075" priority="4585" operator="equal">
      <formula>FALSE</formula>
    </cfRule>
  </conditionalFormatting>
  <conditionalFormatting sqref="I32">
    <cfRule type="cellIs" dxfId="5074" priority="4584" operator="equal">
      <formula>FALSE</formula>
    </cfRule>
  </conditionalFormatting>
  <conditionalFormatting sqref="I32">
    <cfRule type="cellIs" dxfId="5073" priority="4583" operator="equal">
      <formula>FALSE</formula>
    </cfRule>
  </conditionalFormatting>
  <conditionalFormatting sqref="I32">
    <cfRule type="cellIs" dxfId="5072" priority="4582" operator="equal">
      <formula>FALSE</formula>
    </cfRule>
  </conditionalFormatting>
  <conditionalFormatting sqref="I32">
    <cfRule type="cellIs" dxfId="5071" priority="4581" operator="equal">
      <formula>FALSE</formula>
    </cfRule>
  </conditionalFormatting>
  <conditionalFormatting sqref="I32">
    <cfRule type="cellIs" dxfId="5070" priority="4580" operator="equal">
      <formula>FALSE</formula>
    </cfRule>
  </conditionalFormatting>
  <conditionalFormatting sqref="I32">
    <cfRule type="cellIs" dxfId="5069" priority="4579" operator="equal">
      <formula>FALSE</formula>
    </cfRule>
  </conditionalFormatting>
  <conditionalFormatting sqref="I32">
    <cfRule type="cellIs" dxfId="5068" priority="4578" operator="equal">
      <formula>FALSE</formula>
    </cfRule>
  </conditionalFormatting>
  <conditionalFormatting sqref="I32">
    <cfRule type="cellIs" dxfId="5067" priority="4577" operator="equal">
      <formula>FALSE</formula>
    </cfRule>
  </conditionalFormatting>
  <conditionalFormatting sqref="I32">
    <cfRule type="cellIs" dxfId="5066" priority="4576" operator="equal">
      <formula>FALSE</formula>
    </cfRule>
  </conditionalFormatting>
  <conditionalFormatting sqref="I32">
    <cfRule type="cellIs" dxfId="5065" priority="4575" operator="equal">
      <formula>FALSE</formula>
    </cfRule>
  </conditionalFormatting>
  <conditionalFormatting sqref="I32">
    <cfRule type="cellIs" dxfId="5064" priority="4574" operator="equal">
      <formula>FALSE</formula>
    </cfRule>
  </conditionalFormatting>
  <conditionalFormatting sqref="I32">
    <cfRule type="cellIs" dxfId="5063" priority="4573" operator="equal">
      <formula>FALSE</formula>
    </cfRule>
  </conditionalFormatting>
  <conditionalFormatting sqref="I32">
    <cfRule type="cellIs" dxfId="5062" priority="4572" operator="equal">
      <formula>FALSE</formula>
    </cfRule>
  </conditionalFormatting>
  <conditionalFormatting sqref="I32">
    <cfRule type="cellIs" dxfId="5061" priority="4571" operator="equal">
      <formula>FALSE</formula>
    </cfRule>
  </conditionalFormatting>
  <conditionalFormatting sqref="I32">
    <cfRule type="cellIs" dxfId="5060" priority="4570" operator="equal">
      <formula>FALSE</formula>
    </cfRule>
  </conditionalFormatting>
  <conditionalFormatting sqref="I32">
    <cfRule type="cellIs" dxfId="5059" priority="4569" operator="equal">
      <formula>FALSE</formula>
    </cfRule>
  </conditionalFormatting>
  <conditionalFormatting sqref="I32">
    <cfRule type="cellIs" dxfId="5058" priority="4568" operator="equal">
      <formula>FALSE</formula>
    </cfRule>
  </conditionalFormatting>
  <conditionalFormatting sqref="I32">
    <cfRule type="cellIs" dxfId="5057" priority="4567" operator="equal">
      <formula>FALSE</formula>
    </cfRule>
  </conditionalFormatting>
  <conditionalFormatting sqref="I32">
    <cfRule type="cellIs" dxfId="5056" priority="4566" operator="equal">
      <formula>FALSE</formula>
    </cfRule>
  </conditionalFormatting>
  <conditionalFormatting sqref="I32">
    <cfRule type="cellIs" dxfId="5055" priority="4565" operator="equal">
      <formula>FALSE</formula>
    </cfRule>
  </conditionalFormatting>
  <conditionalFormatting sqref="I32">
    <cfRule type="cellIs" dxfId="5054" priority="4564" operator="equal">
      <formula>FALSE</formula>
    </cfRule>
  </conditionalFormatting>
  <conditionalFormatting sqref="I32">
    <cfRule type="cellIs" dxfId="5053" priority="4563" operator="equal">
      <formula>FALSE</formula>
    </cfRule>
  </conditionalFormatting>
  <conditionalFormatting sqref="I32">
    <cfRule type="cellIs" dxfId="5052" priority="4562" operator="equal">
      <formula>FALSE</formula>
    </cfRule>
  </conditionalFormatting>
  <conditionalFormatting sqref="I32">
    <cfRule type="cellIs" dxfId="5051" priority="4561" operator="equal">
      <formula>FALSE</formula>
    </cfRule>
  </conditionalFormatting>
  <conditionalFormatting sqref="I32">
    <cfRule type="cellIs" dxfId="5050" priority="4560" operator="equal">
      <formula>FALSE</formula>
    </cfRule>
  </conditionalFormatting>
  <conditionalFormatting sqref="I32">
    <cfRule type="cellIs" dxfId="5049" priority="4559" operator="equal">
      <formula>FALSE</formula>
    </cfRule>
  </conditionalFormatting>
  <conditionalFormatting sqref="I32">
    <cfRule type="cellIs" dxfId="5048" priority="4558" operator="equal">
      <formula>FALSE</formula>
    </cfRule>
  </conditionalFormatting>
  <conditionalFormatting sqref="I32">
    <cfRule type="cellIs" dxfId="5047" priority="4557" operator="equal">
      <formula>FALSE</formula>
    </cfRule>
  </conditionalFormatting>
  <conditionalFormatting sqref="I32">
    <cfRule type="cellIs" dxfId="5046" priority="4556" operator="equal">
      <formula>FALSE</formula>
    </cfRule>
  </conditionalFormatting>
  <conditionalFormatting sqref="I32">
    <cfRule type="cellIs" dxfId="5045" priority="4555" operator="equal">
      <formula>FALSE</formula>
    </cfRule>
  </conditionalFormatting>
  <conditionalFormatting sqref="I32">
    <cfRule type="cellIs" dxfId="5044" priority="4554" operator="equal">
      <formula>FALSE</formula>
    </cfRule>
  </conditionalFormatting>
  <conditionalFormatting sqref="I32">
    <cfRule type="cellIs" dxfId="5043" priority="4553" operator="equal">
      <formula>FALSE</formula>
    </cfRule>
  </conditionalFormatting>
  <conditionalFormatting sqref="I32">
    <cfRule type="cellIs" dxfId="5042" priority="4552" operator="equal">
      <formula>FALSE</formula>
    </cfRule>
  </conditionalFormatting>
  <conditionalFormatting sqref="I32">
    <cfRule type="cellIs" dxfId="5041" priority="4551" operator="equal">
      <formula>FALSE</formula>
    </cfRule>
  </conditionalFormatting>
  <conditionalFormatting sqref="I32">
    <cfRule type="cellIs" dxfId="5040" priority="4550" operator="equal">
      <formula>FALSE</formula>
    </cfRule>
  </conditionalFormatting>
  <conditionalFormatting sqref="I32">
    <cfRule type="cellIs" dxfId="5039" priority="4549" operator="equal">
      <formula>FALSE</formula>
    </cfRule>
  </conditionalFormatting>
  <conditionalFormatting sqref="I32">
    <cfRule type="cellIs" dxfId="5038" priority="4548" operator="equal">
      <formula>FALSE</formula>
    </cfRule>
  </conditionalFormatting>
  <conditionalFormatting sqref="I32">
    <cfRule type="cellIs" dxfId="5037" priority="4547" operator="equal">
      <formula>FALSE</formula>
    </cfRule>
  </conditionalFormatting>
  <conditionalFormatting sqref="I32">
    <cfRule type="cellIs" dxfId="5036" priority="4546" operator="equal">
      <formula>FALSE</formula>
    </cfRule>
  </conditionalFormatting>
  <conditionalFormatting sqref="I32">
    <cfRule type="cellIs" dxfId="5035" priority="4545" operator="equal">
      <formula>FALSE</formula>
    </cfRule>
  </conditionalFormatting>
  <conditionalFormatting sqref="I32">
    <cfRule type="cellIs" dxfId="5034" priority="4544" operator="equal">
      <formula>FALSE</formula>
    </cfRule>
  </conditionalFormatting>
  <conditionalFormatting sqref="I32">
    <cfRule type="cellIs" dxfId="5033" priority="4543" operator="equal">
      <formula>FALSE</formula>
    </cfRule>
  </conditionalFormatting>
  <conditionalFormatting sqref="I32">
    <cfRule type="cellIs" dxfId="5032" priority="4542" operator="equal">
      <formula>FALSE</formula>
    </cfRule>
  </conditionalFormatting>
  <conditionalFormatting sqref="I32">
    <cfRule type="cellIs" dxfId="5031" priority="4541" operator="equal">
      <formula>FALSE</formula>
    </cfRule>
  </conditionalFormatting>
  <conditionalFormatting sqref="I32">
    <cfRule type="cellIs" dxfId="5030" priority="4540" operator="equal">
      <formula>FALSE</formula>
    </cfRule>
  </conditionalFormatting>
  <conditionalFormatting sqref="I32">
    <cfRule type="cellIs" dxfId="5029" priority="4539" operator="equal">
      <formula>FALSE</formula>
    </cfRule>
  </conditionalFormatting>
  <conditionalFormatting sqref="I32">
    <cfRule type="cellIs" dxfId="5028" priority="4538" operator="equal">
      <formula>FALSE</formula>
    </cfRule>
  </conditionalFormatting>
  <conditionalFormatting sqref="I32">
    <cfRule type="cellIs" dxfId="5027" priority="4537" operator="equal">
      <formula>FALSE</formula>
    </cfRule>
  </conditionalFormatting>
  <conditionalFormatting sqref="I32">
    <cfRule type="cellIs" dxfId="5026" priority="4536" operator="equal">
      <formula>FALSE</formula>
    </cfRule>
  </conditionalFormatting>
  <conditionalFormatting sqref="I32">
    <cfRule type="cellIs" dxfId="5025" priority="4535" operator="equal">
      <formula>FALSE</formula>
    </cfRule>
  </conditionalFormatting>
  <conditionalFormatting sqref="I32">
    <cfRule type="cellIs" dxfId="5024" priority="4534" operator="equal">
      <formula>FALSE</formula>
    </cfRule>
  </conditionalFormatting>
  <conditionalFormatting sqref="I32">
    <cfRule type="cellIs" dxfId="5023" priority="4533" operator="equal">
      <formula>FALSE</formula>
    </cfRule>
  </conditionalFormatting>
  <conditionalFormatting sqref="I32">
    <cfRule type="cellIs" dxfId="5022" priority="4532" operator="equal">
      <formula>FALSE</formula>
    </cfRule>
  </conditionalFormatting>
  <conditionalFormatting sqref="I32">
    <cfRule type="cellIs" dxfId="5021" priority="4531" operator="equal">
      <formula>FALSE</formula>
    </cfRule>
  </conditionalFormatting>
  <conditionalFormatting sqref="I32">
    <cfRule type="cellIs" dxfId="5020" priority="4530" operator="equal">
      <formula>FALSE</formula>
    </cfRule>
  </conditionalFormatting>
  <conditionalFormatting sqref="I32">
    <cfRule type="cellIs" dxfId="5019" priority="4529" operator="equal">
      <formula>FALSE</formula>
    </cfRule>
  </conditionalFormatting>
  <conditionalFormatting sqref="I32">
    <cfRule type="cellIs" dxfId="5018" priority="4528" operator="equal">
      <formula>FALSE</formula>
    </cfRule>
  </conditionalFormatting>
  <conditionalFormatting sqref="I32">
    <cfRule type="cellIs" dxfId="5017" priority="4527" operator="equal">
      <formula>FALSE</formula>
    </cfRule>
  </conditionalFormatting>
  <conditionalFormatting sqref="I32">
    <cfRule type="cellIs" dxfId="5016" priority="4526" operator="equal">
      <formula>FALSE</formula>
    </cfRule>
  </conditionalFormatting>
  <conditionalFormatting sqref="I32">
    <cfRule type="cellIs" dxfId="5015" priority="4525" operator="equal">
      <formula>FALSE</formula>
    </cfRule>
  </conditionalFormatting>
  <conditionalFormatting sqref="I32">
    <cfRule type="cellIs" dxfId="5014" priority="4524" operator="equal">
      <formula>FALSE</formula>
    </cfRule>
  </conditionalFormatting>
  <conditionalFormatting sqref="I32">
    <cfRule type="cellIs" dxfId="5013" priority="4523" operator="equal">
      <formula>FALSE</formula>
    </cfRule>
  </conditionalFormatting>
  <conditionalFormatting sqref="I32">
    <cfRule type="cellIs" dxfId="5012" priority="4522" operator="equal">
      <formula>FALSE</formula>
    </cfRule>
  </conditionalFormatting>
  <conditionalFormatting sqref="I32">
    <cfRule type="cellIs" dxfId="5011" priority="4521" operator="equal">
      <formula>FALSE</formula>
    </cfRule>
  </conditionalFormatting>
  <conditionalFormatting sqref="I32">
    <cfRule type="cellIs" dxfId="5010" priority="4520" operator="equal">
      <formula>FALSE</formula>
    </cfRule>
  </conditionalFormatting>
  <conditionalFormatting sqref="I32">
    <cfRule type="cellIs" dxfId="5009" priority="4519" operator="equal">
      <formula>FALSE</formula>
    </cfRule>
  </conditionalFormatting>
  <conditionalFormatting sqref="I32">
    <cfRule type="cellIs" dxfId="5008" priority="4518" operator="equal">
      <formula>FALSE</formula>
    </cfRule>
  </conditionalFormatting>
  <conditionalFormatting sqref="I32">
    <cfRule type="cellIs" dxfId="5007" priority="4517" operator="equal">
      <formula>FALSE</formula>
    </cfRule>
  </conditionalFormatting>
  <conditionalFormatting sqref="I32">
    <cfRule type="cellIs" dxfId="5006" priority="4516" operator="equal">
      <formula>FALSE</formula>
    </cfRule>
  </conditionalFormatting>
  <conditionalFormatting sqref="I32">
    <cfRule type="cellIs" dxfId="5005" priority="4515" operator="equal">
      <formula>FALSE</formula>
    </cfRule>
  </conditionalFormatting>
  <conditionalFormatting sqref="I32">
    <cfRule type="cellIs" dxfId="5004" priority="4514" operator="equal">
      <formula>FALSE</formula>
    </cfRule>
  </conditionalFormatting>
  <conditionalFormatting sqref="I32">
    <cfRule type="cellIs" dxfId="5003" priority="4513" operator="equal">
      <formula>FALSE</formula>
    </cfRule>
  </conditionalFormatting>
  <conditionalFormatting sqref="I32">
    <cfRule type="cellIs" dxfId="5002" priority="4512" operator="equal">
      <formula>FALSE</formula>
    </cfRule>
  </conditionalFormatting>
  <conditionalFormatting sqref="I32">
    <cfRule type="cellIs" dxfId="5001" priority="4511" operator="equal">
      <formula>FALSE</formula>
    </cfRule>
  </conditionalFormatting>
  <conditionalFormatting sqref="I32">
    <cfRule type="cellIs" dxfId="5000" priority="4510" operator="equal">
      <formula>FALSE</formula>
    </cfRule>
  </conditionalFormatting>
  <conditionalFormatting sqref="I32">
    <cfRule type="cellIs" dxfId="4999" priority="4509" operator="equal">
      <formula>FALSE</formula>
    </cfRule>
  </conditionalFormatting>
  <conditionalFormatting sqref="I32">
    <cfRule type="cellIs" dxfId="4998" priority="4508" operator="equal">
      <formula>FALSE</formula>
    </cfRule>
  </conditionalFormatting>
  <conditionalFormatting sqref="I32">
    <cfRule type="cellIs" dxfId="4997" priority="4507" operator="equal">
      <formula>FALSE</formula>
    </cfRule>
  </conditionalFormatting>
  <conditionalFormatting sqref="I32">
    <cfRule type="cellIs" dxfId="4996" priority="4506" operator="equal">
      <formula>FALSE</formula>
    </cfRule>
  </conditionalFormatting>
  <conditionalFormatting sqref="I32">
    <cfRule type="cellIs" dxfId="4995" priority="4505" operator="equal">
      <formula>FALSE</formula>
    </cfRule>
  </conditionalFormatting>
  <conditionalFormatting sqref="I32">
    <cfRule type="cellIs" dxfId="4994" priority="4504" operator="equal">
      <formula>FALSE</formula>
    </cfRule>
  </conditionalFormatting>
  <conditionalFormatting sqref="I32">
    <cfRule type="cellIs" dxfId="4993" priority="4503" operator="equal">
      <formula>FALSE</formula>
    </cfRule>
  </conditionalFormatting>
  <conditionalFormatting sqref="I32">
    <cfRule type="cellIs" dxfId="4992" priority="4502" operator="equal">
      <formula>FALSE</formula>
    </cfRule>
  </conditionalFormatting>
  <conditionalFormatting sqref="I32">
    <cfRule type="cellIs" dxfId="4991" priority="4501" operator="equal">
      <formula>FALSE</formula>
    </cfRule>
  </conditionalFormatting>
  <conditionalFormatting sqref="I32">
    <cfRule type="cellIs" dxfId="4990" priority="4500" operator="equal">
      <formula>FALSE</formula>
    </cfRule>
  </conditionalFormatting>
  <conditionalFormatting sqref="I32">
    <cfRule type="cellIs" dxfId="4989" priority="4499" operator="equal">
      <formula>FALSE</formula>
    </cfRule>
  </conditionalFormatting>
  <conditionalFormatting sqref="I32">
    <cfRule type="cellIs" dxfId="4988" priority="4498" operator="equal">
      <formula>FALSE</formula>
    </cfRule>
  </conditionalFormatting>
  <conditionalFormatting sqref="I32">
    <cfRule type="cellIs" dxfId="4987" priority="4497" operator="equal">
      <formula>FALSE</formula>
    </cfRule>
  </conditionalFormatting>
  <conditionalFormatting sqref="I32">
    <cfRule type="cellIs" dxfId="4986" priority="4496" operator="equal">
      <formula>FALSE</formula>
    </cfRule>
  </conditionalFormatting>
  <conditionalFormatting sqref="I32">
    <cfRule type="cellIs" dxfId="4985" priority="4495" operator="equal">
      <formula>FALSE</formula>
    </cfRule>
  </conditionalFormatting>
  <conditionalFormatting sqref="I32">
    <cfRule type="cellIs" dxfId="4984" priority="4494" operator="equal">
      <formula>FALSE</formula>
    </cfRule>
  </conditionalFormatting>
  <conditionalFormatting sqref="I32">
    <cfRule type="cellIs" dxfId="4983" priority="4493" operator="equal">
      <formula>FALSE</formula>
    </cfRule>
  </conditionalFormatting>
  <conditionalFormatting sqref="I32">
    <cfRule type="cellIs" dxfId="4982" priority="4492" operator="equal">
      <formula>FALSE</formula>
    </cfRule>
  </conditionalFormatting>
  <conditionalFormatting sqref="I32">
    <cfRule type="cellIs" dxfId="4981" priority="4491" operator="equal">
      <formula>FALSE</formula>
    </cfRule>
  </conditionalFormatting>
  <conditionalFormatting sqref="I32">
    <cfRule type="cellIs" dxfId="4980" priority="4490" operator="equal">
      <formula>FALSE</formula>
    </cfRule>
  </conditionalFormatting>
  <conditionalFormatting sqref="I32">
    <cfRule type="cellIs" dxfId="4979" priority="4489" operator="equal">
      <formula>FALSE</formula>
    </cfRule>
  </conditionalFormatting>
  <conditionalFormatting sqref="I32">
    <cfRule type="cellIs" dxfId="4978" priority="4488" operator="equal">
      <formula>FALSE</formula>
    </cfRule>
  </conditionalFormatting>
  <conditionalFormatting sqref="I32">
    <cfRule type="cellIs" dxfId="4977" priority="4487" operator="equal">
      <formula>FALSE</formula>
    </cfRule>
  </conditionalFormatting>
  <conditionalFormatting sqref="I32">
    <cfRule type="cellIs" dxfId="4976" priority="4486" operator="equal">
      <formula>FALSE</formula>
    </cfRule>
  </conditionalFormatting>
  <conditionalFormatting sqref="I32">
    <cfRule type="cellIs" dxfId="4975" priority="4485" operator="equal">
      <formula>FALSE</formula>
    </cfRule>
  </conditionalFormatting>
  <conditionalFormatting sqref="I32">
    <cfRule type="cellIs" dxfId="4974" priority="4484" operator="equal">
      <formula>FALSE</formula>
    </cfRule>
  </conditionalFormatting>
  <conditionalFormatting sqref="I32">
    <cfRule type="cellIs" dxfId="4973" priority="4483" operator="equal">
      <formula>FALSE</formula>
    </cfRule>
  </conditionalFormatting>
  <conditionalFormatting sqref="I32">
    <cfRule type="cellIs" dxfId="4972" priority="4482" operator="equal">
      <formula>FALSE</formula>
    </cfRule>
  </conditionalFormatting>
  <conditionalFormatting sqref="I32">
    <cfRule type="cellIs" dxfId="4971" priority="4481" operator="equal">
      <formula>FALSE</formula>
    </cfRule>
  </conditionalFormatting>
  <conditionalFormatting sqref="I32">
    <cfRule type="cellIs" dxfId="4970" priority="4480" operator="equal">
      <formula>FALSE</formula>
    </cfRule>
  </conditionalFormatting>
  <conditionalFormatting sqref="I32">
    <cfRule type="cellIs" dxfId="4969" priority="4479" operator="equal">
      <formula>FALSE</formula>
    </cfRule>
  </conditionalFormatting>
  <conditionalFormatting sqref="I32">
    <cfRule type="cellIs" dxfId="4968" priority="4478" operator="equal">
      <formula>FALSE</formula>
    </cfRule>
  </conditionalFormatting>
  <conditionalFormatting sqref="I32">
    <cfRule type="cellIs" dxfId="4967" priority="4477" operator="equal">
      <formula>FALSE</formula>
    </cfRule>
  </conditionalFormatting>
  <conditionalFormatting sqref="I32">
    <cfRule type="cellIs" dxfId="4966" priority="4476" operator="equal">
      <formula>FALSE</formula>
    </cfRule>
  </conditionalFormatting>
  <conditionalFormatting sqref="I32">
    <cfRule type="cellIs" dxfId="4965" priority="4475" operator="equal">
      <formula>FALSE</formula>
    </cfRule>
  </conditionalFormatting>
  <conditionalFormatting sqref="I32">
    <cfRule type="cellIs" dxfId="4964" priority="4474" operator="equal">
      <formula>FALSE</formula>
    </cfRule>
  </conditionalFormatting>
  <conditionalFormatting sqref="I32">
    <cfRule type="cellIs" dxfId="4963" priority="4473" operator="equal">
      <formula>FALSE</formula>
    </cfRule>
  </conditionalFormatting>
  <conditionalFormatting sqref="I32">
    <cfRule type="cellIs" dxfId="4962" priority="4472" operator="equal">
      <formula>FALSE</formula>
    </cfRule>
  </conditionalFormatting>
  <conditionalFormatting sqref="I32">
    <cfRule type="cellIs" dxfId="4961" priority="4471" operator="equal">
      <formula>FALSE</formula>
    </cfRule>
  </conditionalFormatting>
  <conditionalFormatting sqref="I32">
    <cfRule type="cellIs" dxfId="4960" priority="4470" operator="equal">
      <formula>FALSE</formula>
    </cfRule>
  </conditionalFormatting>
  <conditionalFormatting sqref="I32">
    <cfRule type="cellIs" dxfId="4959" priority="4469" operator="equal">
      <formula>FALSE</formula>
    </cfRule>
  </conditionalFormatting>
  <conditionalFormatting sqref="I32">
    <cfRule type="cellIs" dxfId="4958" priority="4468" operator="equal">
      <formula>FALSE</formula>
    </cfRule>
  </conditionalFormatting>
  <conditionalFormatting sqref="I32">
    <cfRule type="cellIs" dxfId="4957" priority="4467" operator="equal">
      <formula>FALSE</formula>
    </cfRule>
  </conditionalFormatting>
  <conditionalFormatting sqref="I32">
    <cfRule type="cellIs" dxfId="4956" priority="4466" operator="equal">
      <formula>FALSE</formula>
    </cfRule>
  </conditionalFormatting>
  <conditionalFormatting sqref="I32">
    <cfRule type="cellIs" dxfId="4955" priority="4465" operator="equal">
      <formula>FALSE</formula>
    </cfRule>
  </conditionalFormatting>
  <conditionalFormatting sqref="I32">
    <cfRule type="cellIs" dxfId="4954" priority="4464" operator="equal">
      <formula>FALSE</formula>
    </cfRule>
  </conditionalFormatting>
  <conditionalFormatting sqref="I32">
    <cfRule type="cellIs" dxfId="4953" priority="4463" operator="equal">
      <formula>FALSE</formula>
    </cfRule>
  </conditionalFormatting>
  <conditionalFormatting sqref="I32">
    <cfRule type="cellIs" dxfId="4952" priority="4462" operator="equal">
      <formula>FALSE</formula>
    </cfRule>
  </conditionalFormatting>
  <conditionalFormatting sqref="I32">
    <cfRule type="cellIs" dxfId="4951" priority="4461" operator="equal">
      <formula>FALSE</formula>
    </cfRule>
  </conditionalFormatting>
  <conditionalFormatting sqref="I32">
    <cfRule type="cellIs" dxfId="4950" priority="4460" operator="equal">
      <formula>FALSE</formula>
    </cfRule>
  </conditionalFormatting>
  <conditionalFormatting sqref="I32">
    <cfRule type="cellIs" dxfId="4949" priority="4459" operator="equal">
      <formula>FALSE</formula>
    </cfRule>
  </conditionalFormatting>
  <conditionalFormatting sqref="I32">
    <cfRule type="cellIs" dxfId="4948" priority="4458" operator="equal">
      <formula>FALSE</formula>
    </cfRule>
  </conditionalFormatting>
  <conditionalFormatting sqref="I32">
    <cfRule type="cellIs" dxfId="4947" priority="4457" operator="equal">
      <formula>FALSE</formula>
    </cfRule>
  </conditionalFormatting>
  <conditionalFormatting sqref="I32">
    <cfRule type="cellIs" dxfId="4946" priority="4456" operator="equal">
      <formula>FALSE</formula>
    </cfRule>
  </conditionalFormatting>
  <conditionalFormatting sqref="I32">
    <cfRule type="cellIs" dxfId="4945" priority="4455" operator="equal">
      <formula>FALSE</formula>
    </cfRule>
  </conditionalFormatting>
  <conditionalFormatting sqref="I32">
    <cfRule type="cellIs" dxfId="4944" priority="4454" operator="equal">
      <formula>FALSE</formula>
    </cfRule>
  </conditionalFormatting>
  <conditionalFormatting sqref="I32">
    <cfRule type="cellIs" dxfId="4943" priority="4453" operator="equal">
      <formula>FALSE</formula>
    </cfRule>
  </conditionalFormatting>
  <conditionalFormatting sqref="I32">
    <cfRule type="cellIs" dxfId="4942" priority="4452" operator="equal">
      <formula>FALSE</formula>
    </cfRule>
  </conditionalFormatting>
  <conditionalFormatting sqref="I32">
    <cfRule type="cellIs" dxfId="4941" priority="4451" operator="equal">
      <formula>FALSE</formula>
    </cfRule>
  </conditionalFormatting>
  <conditionalFormatting sqref="I32">
    <cfRule type="cellIs" dxfId="4940" priority="4450" operator="equal">
      <formula>FALSE</formula>
    </cfRule>
  </conditionalFormatting>
  <conditionalFormatting sqref="I32">
    <cfRule type="cellIs" dxfId="4939" priority="4449" operator="equal">
      <formula>FALSE</formula>
    </cfRule>
  </conditionalFormatting>
  <conditionalFormatting sqref="I32">
    <cfRule type="cellIs" dxfId="4938" priority="4448" operator="equal">
      <formula>FALSE</formula>
    </cfRule>
  </conditionalFormatting>
  <conditionalFormatting sqref="I32">
    <cfRule type="cellIs" dxfId="4937" priority="4447" operator="equal">
      <formula>FALSE</formula>
    </cfRule>
  </conditionalFormatting>
  <conditionalFormatting sqref="I32">
    <cfRule type="cellIs" dxfId="4936" priority="4446" operator="equal">
      <formula>FALSE</formula>
    </cfRule>
  </conditionalFormatting>
  <conditionalFormatting sqref="I32">
    <cfRule type="cellIs" dxfId="4935" priority="4445" operator="equal">
      <formula>FALSE</formula>
    </cfRule>
  </conditionalFormatting>
  <conditionalFormatting sqref="I32">
    <cfRule type="cellIs" dxfId="4934" priority="4444" operator="equal">
      <formula>FALSE</formula>
    </cfRule>
  </conditionalFormatting>
  <conditionalFormatting sqref="I32">
    <cfRule type="cellIs" dxfId="4933" priority="4443" operator="equal">
      <formula>FALSE</formula>
    </cfRule>
  </conditionalFormatting>
  <conditionalFormatting sqref="I32">
    <cfRule type="cellIs" dxfId="4932" priority="4442" operator="equal">
      <formula>FALSE</formula>
    </cfRule>
  </conditionalFormatting>
  <conditionalFormatting sqref="I32">
    <cfRule type="cellIs" dxfId="4931" priority="4441" operator="equal">
      <formula>FALSE</formula>
    </cfRule>
  </conditionalFormatting>
  <conditionalFormatting sqref="I32">
    <cfRule type="cellIs" dxfId="4930" priority="4440" operator="equal">
      <formula>FALSE</formula>
    </cfRule>
  </conditionalFormatting>
  <conditionalFormatting sqref="I32">
    <cfRule type="cellIs" dxfId="4929" priority="4439" operator="equal">
      <formula>FALSE</formula>
    </cfRule>
  </conditionalFormatting>
  <conditionalFormatting sqref="I32">
    <cfRule type="cellIs" dxfId="4928" priority="4438" operator="equal">
      <formula>FALSE</formula>
    </cfRule>
  </conditionalFormatting>
  <conditionalFormatting sqref="I32">
    <cfRule type="cellIs" dxfId="4927" priority="4437" operator="equal">
      <formula>FALSE</formula>
    </cfRule>
  </conditionalFormatting>
  <conditionalFormatting sqref="I32">
    <cfRule type="cellIs" dxfId="4926" priority="4436" operator="equal">
      <formula>FALSE</formula>
    </cfRule>
  </conditionalFormatting>
  <conditionalFormatting sqref="I32">
    <cfRule type="cellIs" dxfId="4925" priority="4435" operator="equal">
      <formula>FALSE</formula>
    </cfRule>
  </conditionalFormatting>
  <conditionalFormatting sqref="I32">
    <cfRule type="cellIs" dxfId="4924" priority="4434" operator="equal">
      <formula>FALSE</formula>
    </cfRule>
  </conditionalFormatting>
  <conditionalFormatting sqref="I32">
    <cfRule type="cellIs" dxfId="4923" priority="4433" operator="equal">
      <formula>FALSE</formula>
    </cfRule>
  </conditionalFormatting>
  <conditionalFormatting sqref="I32">
    <cfRule type="cellIs" dxfId="4922" priority="4432" operator="equal">
      <formula>FALSE</formula>
    </cfRule>
  </conditionalFormatting>
  <conditionalFormatting sqref="I32">
    <cfRule type="cellIs" dxfId="4921" priority="4431" operator="equal">
      <formula>FALSE</formula>
    </cfRule>
  </conditionalFormatting>
  <conditionalFormatting sqref="I32">
    <cfRule type="cellIs" dxfId="4920" priority="4430" operator="equal">
      <formula>FALSE</formula>
    </cfRule>
  </conditionalFormatting>
  <conditionalFormatting sqref="I32">
    <cfRule type="cellIs" dxfId="4919" priority="4429" operator="equal">
      <formula>FALSE</formula>
    </cfRule>
  </conditionalFormatting>
  <conditionalFormatting sqref="I32">
    <cfRule type="cellIs" dxfId="4918" priority="4428" operator="equal">
      <formula>FALSE</formula>
    </cfRule>
  </conditionalFormatting>
  <conditionalFormatting sqref="I32">
    <cfRule type="cellIs" dxfId="4917" priority="4427" operator="equal">
      <formula>FALSE</formula>
    </cfRule>
  </conditionalFormatting>
  <conditionalFormatting sqref="I32">
    <cfRule type="cellIs" dxfId="4916" priority="4426" operator="equal">
      <formula>FALSE</formula>
    </cfRule>
  </conditionalFormatting>
  <conditionalFormatting sqref="I32">
    <cfRule type="cellIs" dxfId="4915" priority="4425" operator="equal">
      <formula>FALSE</formula>
    </cfRule>
  </conditionalFormatting>
  <conditionalFormatting sqref="I32">
    <cfRule type="cellIs" dxfId="4914" priority="4424" operator="equal">
      <formula>FALSE</formula>
    </cfRule>
  </conditionalFormatting>
  <conditionalFormatting sqref="I32">
    <cfRule type="cellIs" dxfId="4913" priority="4423" operator="equal">
      <formula>FALSE</formula>
    </cfRule>
  </conditionalFormatting>
  <conditionalFormatting sqref="I32">
    <cfRule type="cellIs" dxfId="4912" priority="4422" operator="equal">
      <formula>FALSE</formula>
    </cfRule>
  </conditionalFormatting>
  <conditionalFormatting sqref="I32">
    <cfRule type="cellIs" dxfId="4911" priority="4421" operator="equal">
      <formula>FALSE</formula>
    </cfRule>
  </conditionalFormatting>
  <conditionalFormatting sqref="I32">
    <cfRule type="cellIs" dxfId="4910" priority="4420" operator="equal">
      <formula>FALSE</formula>
    </cfRule>
  </conditionalFormatting>
  <conditionalFormatting sqref="I32">
    <cfRule type="cellIs" dxfId="4909" priority="4419" operator="equal">
      <formula>FALSE</formula>
    </cfRule>
  </conditionalFormatting>
  <conditionalFormatting sqref="I32">
    <cfRule type="cellIs" dxfId="4908" priority="4418" operator="equal">
      <formula>FALSE</formula>
    </cfRule>
  </conditionalFormatting>
  <conditionalFormatting sqref="I32">
    <cfRule type="cellIs" dxfId="4907" priority="4417" operator="equal">
      <formula>FALSE</formula>
    </cfRule>
  </conditionalFormatting>
  <conditionalFormatting sqref="I32">
    <cfRule type="cellIs" dxfId="4906" priority="4416" operator="equal">
      <formula>FALSE</formula>
    </cfRule>
  </conditionalFormatting>
  <conditionalFormatting sqref="I32">
    <cfRule type="cellIs" dxfId="4905" priority="4415" operator="equal">
      <formula>FALSE</formula>
    </cfRule>
  </conditionalFormatting>
  <conditionalFormatting sqref="I32">
    <cfRule type="cellIs" dxfId="4904" priority="4414" operator="equal">
      <formula>FALSE</formula>
    </cfRule>
  </conditionalFormatting>
  <conditionalFormatting sqref="I32">
    <cfRule type="cellIs" dxfId="4903" priority="4413" operator="equal">
      <formula>FALSE</formula>
    </cfRule>
  </conditionalFormatting>
  <conditionalFormatting sqref="I32">
    <cfRule type="cellIs" dxfId="4902" priority="4412" operator="equal">
      <formula>FALSE</formula>
    </cfRule>
  </conditionalFormatting>
  <conditionalFormatting sqref="I32">
    <cfRule type="cellIs" dxfId="4901" priority="4411" operator="equal">
      <formula>FALSE</formula>
    </cfRule>
  </conditionalFormatting>
  <conditionalFormatting sqref="I32">
    <cfRule type="cellIs" dxfId="4900" priority="4410" operator="equal">
      <formula>FALSE</formula>
    </cfRule>
  </conditionalFormatting>
  <conditionalFormatting sqref="I32">
    <cfRule type="cellIs" dxfId="4899" priority="4409" operator="equal">
      <formula>FALSE</formula>
    </cfRule>
  </conditionalFormatting>
  <conditionalFormatting sqref="I32">
    <cfRule type="cellIs" dxfId="4898" priority="4408" operator="equal">
      <formula>FALSE</formula>
    </cfRule>
  </conditionalFormatting>
  <conditionalFormatting sqref="I32">
    <cfRule type="cellIs" dxfId="4897" priority="4407" operator="equal">
      <formula>FALSE</formula>
    </cfRule>
  </conditionalFormatting>
  <conditionalFormatting sqref="I32">
    <cfRule type="cellIs" dxfId="4896" priority="4406" operator="equal">
      <formula>FALSE</formula>
    </cfRule>
  </conditionalFormatting>
  <conditionalFormatting sqref="I32">
    <cfRule type="cellIs" dxfId="4895" priority="4405" operator="equal">
      <formula>FALSE</formula>
    </cfRule>
  </conditionalFormatting>
  <conditionalFormatting sqref="I32">
    <cfRule type="cellIs" dxfId="4894" priority="4404" operator="equal">
      <formula>FALSE</formula>
    </cfRule>
  </conditionalFormatting>
  <conditionalFormatting sqref="I32">
    <cfRule type="cellIs" dxfId="4893" priority="4403" operator="equal">
      <formula>FALSE</formula>
    </cfRule>
  </conditionalFormatting>
  <conditionalFormatting sqref="I32">
    <cfRule type="cellIs" dxfId="4892" priority="4402" operator="equal">
      <formula>FALSE</formula>
    </cfRule>
  </conditionalFormatting>
  <conditionalFormatting sqref="I32">
    <cfRule type="cellIs" dxfId="4891" priority="4401" operator="equal">
      <formula>FALSE</formula>
    </cfRule>
  </conditionalFormatting>
  <conditionalFormatting sqref="I32">
    <cfRule type="cellIs" dxfId="4890" priority="4400" operator="equal">
      <formula>FALSE</formula>
    </cfRule>
  </conditionalFormatting>
  <conditionalFormatting sqref="I32">
    <cfRule type="cellIs" dxfId="4889" priority="4399" operator="equal">
      <formula>FALSE</formula>
    </cfRule>
  </conditionalFormatting>
  <conditionalFormatting sqref="I32">
    <cfRule type="cellIs" dxfId="4888" priority="4398" operator="equal">
      <formula>FALSE</formula>
    </cfRule>
  </conditionalFormatting>
  <conditionalFormatting sqref="I32">
    <cfRule type="cellIs" dxfId="4887" priority="4397" operator="equal">
      <formula>FALSE</formula>
    </cfRule>
  </conditionalFormatting>
  <conditionalFormatting sqref="I32">
    <cfRule type="cellIs" dxfId="4886" priority="4396" operator="equal">
      <formula>FALSE</formula>
    </cfRule>
  </conditionalFormatting>
  <conditionalFormatting sqref="I32">
    <cfRule type="cellIs" dxfId="4885" priority="4395" operator="equal">
      <formula>FALSE</formula>
    </cfRule>
  </conditionalFormatting>
  <conditionalFormatting sqref="I32">
    <cfRule type="cellIs" dxfId="4884" priority="4394" operator="equal">
      <formula>FALSE</formula>
    </cfRule>
  </conditionalFormatting>
  <conditionalFormatting sqref="I32">
    <cfRule type="cellIs" dxfId="4883" priority="4393" operator="equal">
      <formula>FALSE</formula>
    </cfRule>
  </conditionalFormatting>
  <conditionalFormatting sqref="I32">
    <cfRule type="cellIs" dxfId="4882" priority="4392" operator="equal">
      <formula>FALSE</formula>
    </cfRule>
  </conditionalFormatting>
  <conditionalFormatting sqref="I32">
    <cfRule type="cellIs" dxfId="4881" priority="4391" operator="equal">
      <formula>FALSE</formula>
    </cfRule>
  </conditionalFormatting>
  <conditionalFormatting sqref="I32">
    <cfRule type="cellIs" dxfId="4880" priority="4390" operator="equal">
      <formula>FALSE</formula>
    </cfRule>
  </conditionalFormatting>
  <conditionalFormatting sqref="I32">
    <cfRule type="cellIs" dxfId="4879" priority="4389" operator="equal">
      <formula>FALSE</formula>
    </cfRule>
  </conditionalFormatting>
  <conditionalFormatting sqref="I32">
    <cfRule type="cellIs" dxfId="4878" priority="4388" operator="equal">
      <formula>FALSE</formula>
    </cfRule>
  </conditionalFormatting>
  <conditionalFormatting sqref="I32">
    <cfRule type="cellIs" dxfId="4877" priority="4387" operator="equal">
      <formula>FALSE</formula>
    </cfRule>
  </conditionalFormatting>
  <conditionalFormatting sqref="I32">
    <cfRule type="cellIs" dxfId="4876" priority="4386" operator="equal">
      <formula>FALSE</formula>
    </cfRule>
  </conditionalFormatting>
  <conditionalFormatting sqref="I32">
    <cfRule type="cellIs" dxfId="4875" priority="4385" operator="equal">
      <formula>FALSE</formula>
    </cfRule>
  </conditionalFormatting>
  <conditionalFormatting sqref="I32">
    <cfRule type="cellIs" dxfId="4874" priority="4384" operator="equal">
      <formula>FALSE</formula>
    </cfRule>
  </conditionalFormatting>
  <conditionalFormatting sqref="I32">
    <cfRule type="cellIs" dxfId="4873" priority="4383" operator="equal">
      <formula>FALSE</formula>
    </cfRule>
  </conditionalFormatting>
  <conditionalFormatting sqref="I32">
    <cfRule type="cellIs" dxfId="4872" priority="4382" operator="equal">
      <formula>FALSE</formula>
    </cfRule>
  </conditionalFormatting>
  <conditionalFormatting sqref="I32">
    <cfRule type="cellIs" dxfId="4871" priority="4381" operator="equal">
      <formula>FALSE</formula>
    </cfRule>
  </conditionalFormatting>
  <conditionalFormatting sqref="I32">
    <cfRule type="cellIs" dxfId="4870" priority="4380" operator="equal">
      <formula>FALSE</formula>
    </cfRule>
  </conditionalFormatting>
  <conditionalFormatting sqref="I32">
    <cfRule type="cellIs" dxfId="4869" priority="4379" operator="equal">
      <formula>FALSE</formula>
    </cfRule>
  </conditionalFormatting>
  <conditionalFormatting sqref="I32">
    <cfRule type="cellIs" dxfId="4868" priority="4378" operator="equal">
      <formula>FALSE</formula>
    </cfRule>
  </conditionalFormatting>
  <conditionalFormatting sqref="I32">
    <cfRule type="cellIs" dxfId="4867" priority="4377" operator="equal">
      <formula>FALSE</formula>
    </cfRule>
  </conditionalFormatting>
  <conditionalFormatting sqref="I32">
    <cfRule type="cellIs" dxfId="4866" priority="4376" operator="equal">
      <formula>FALSE</formula>
    </cfRule>
  </conditionalFormatting>
  <conditionalFormatting sqref="I32">
    <cfRule type="cellIs" dxfId="4865" priority="4375" operator="equal">
      <formula>FALSE</formula>
    </cfRule>
  </conditionalFormatting>
  <conditionalFormatting sqref="I32">
    <cfRule type="cellIs" dxfId="4864" priority="4374" operator="equal">
      <formula>FALSE</formula>
    </cfRule>
  </conditionalFormatting>
  <conditionalFormatting sqref="I32">
    <cfRule type="cellIs" dxfId="4863" priority="4373" operator="equal">
      <formula>FALSE</formula>
    </cfRule>
  </conditionalFormatting>
  <conditionalFormatting sqref="I32">
    <cfRule type="cellIs" dxfId="4862" priority="4372" operator="equal">
      <formula>FALSE</formula>
    </cfRule>
  </conditionalFormatting>
  <conditionalFormatting sqref="I32">
    <cfRule type="cellIs" dxfId="4861" priority="4371" operator="equal">
      <formula>FALSE</formula>
    </cfRule>
  </conditionalFormatting>
  <conditionalFormatting sqref="I32">
    <cfRule type="cellIs" dxfId="4860" priority="4370" operator="equal">
      <formula>FALSE</formula>
    </cfRule>
  </conditionalFormatting>
  <conditionalFormatting sqref="I32">
    <cfRule type="cellIs" dxfId="4859" priority="4369" operator="equal">
      <formula>FALSE</formula>
    </cfRule>
  </conditionalFormatting>
  <conditionalFormatting sqref="I32">
    <cfRule type="cellIs" dxfId="4858" priority="4368" operator="equal">
      <formula>FALSE</formula>
    </cfRule>
  </conditionalFormatting>
  <conditionalFormatting sqref="I32">
    <cfRule type="cellIs" dxfId="4857" priority="4367" operator="equal">
      <formula>FALSE</formula>
    </cfRule>
  </conditionalFormatting>
  <conditionalFormatting sqref="I32">
    <cfRule type="cellIs" dxfId="4856" priority="4366" operator="equal">
      <formula>FALSE</formula>
    </cfRule>
  </conditionalFormatting>
  <conditionalFormatting sqref="I32">
    <cfRule type="cellIs" dxfId="4855" priority="4365" operator="equal">
      <formula>FALSE</formula>
    </cfRule>
  </conditionalFormatting>
  <conditionalFormatting sqref="I32">
    <cfRule type="cellIs" dxfId="4854" priority="4364" operator="equal">
      <formula>FALSE</formula>
    </cfRule>
  </conditionalFormatting>
  <conditionalFormatting sqref="I32">
    <cfRule type="cellIs" dxfId="4853" priority="4363" operator="equal">
      <formula>FALSE</formula>
    </cfRule>
  </conditionalFormatting>
  <conditionalFormatting sqref="I32">
    <cfRule type="cellIs" dxfId="4852" priority="4362" operator="equal">
      <formula>FALSE</formula>
    </cfRule>
  </conditionalFormatting>
  <conditionalFormatting sqref="I32">
    <cfRule type="cellIs" dxfId="4851" priority="4361" operator="equal">
      <formula>FALSE</formula>
    </cfRule>
  </conditionalFormatting>
  <conditionalFormatting sqref="I32">
    <cfRule type="cellIs" dxfId="4850" priority="4360" operator="equal">
      <formula>FALSE</formula>
    </cfRule>
  </conditionalFormatting>
  <conditionalFormatting sqref="I32">
    <cfRule type="cellIs" dxfId="4849" priority="4359" operator="equal">
      <formula>FALSE</formula>
    </cfRule>
  </conditionalFormatting>
  <conditionalFormatting sqref="I32">
    <cfRule type="cellIs" dxfId="4848" priority="4358" operator="equal">
      <formula>FALSE</formula>
    </cfRule>
  </conditionalFormatting>
  <conditionalFormatting sqref="I32">
    <cfRule type="cellIs" dxfId="4847" priority="4357" operator="equal">
      <formula>FALSE</formula>
    </cfRule>
  </conditionalFormatting>
  <conditionalFormatting sqref="I32">
    <cfRule type="cellIs" dxfId="4846" priority="4356" operator="equal">
      <formula>FALSE</formula>
    </cfRule>
  </conditionalFormatting>
  <conditionalFormatting sqref="I32">
    <cfRule type="cellIs" dxfId="4845" priority="4355" operator="equal">
      <formula>FALSE</formula>
    </cfRule>
  </conditionalFormatting>
  <conditionalFormatting sqref="I32">
    <cfRule type="cellIs" dxfId="4844" priority="4354" operator="equal">
      <formula>FALSE</formula>
    </cfRule>
  </conditionalFormatting>
  <conditionalFormatting sqref="I32">
    <cfRule type="cellIs" dxfId="4843" priority="4353" operator="equal">
      <formula>FALSE</formula>
    </cfRule>
  </conditionalFormatting>
  <conditionalFormatting sqref="I32">
    <cfRule type="cellIs" dxfId="4842" priority="4352" operator="equal">
      <formula>FALSE</formula>
    </cfRule>
  </conditionalFormatting>
  <conditionalFormatting sqref="I32">
    <cfRule type="cellIs" dxfId="4841" priority="4351" operator="equal">
      <formula>FALSE</formula>
    </cfRule>
  </conditionalFormatting>
  <conditionalFormatting sqref="I32">
    <cfRule type="cellIs" dxfId="4840" priority="4350" operator="equal">
      <formula>FALSE</formula>
    </cfRule>
  </conditionalFormatting>
  <conditionalFormatting sqref="I32">
    <cfRule type="cellIs" dxfId="4839" priority="4349" operator="equal">
      <formula>FALSE</formula>
    </cfRule>
  </conditionalFormatting>
  <conditionalFormatting sqref="I32">
    <cfRule type="cellIs" dxfId="4838" priority="4348" operator="equal">
      <formula>FALSE</formula>
    </cfRule>
  </conditionalFormatting>
  <conditionalFormatting sqref="I32">
    <cfRule type="cellIs" dxfId="4837" priority="4347" operator="equal">
      <formula>FALSE</formula>
    </cfRule>
  </conditionalFormatting>
  <conditionalFormatting sqref="I32">
    <cfRule type="cellIs" dxfId="4836" priority="4346" operator="equal">
      <formula>FALSE</formula>
    </cfRule>
  </conditionalFormatting>
  <conditionalFormatting sqref="I32">
    <cfRule type="cellIs" dxfId="4835" priority="4345" operator="equal">
      <formula>FALSE</formula>
    </cfRule>
  </conditionalFormatting>
  <conditionalFormatting sqref="I32">
    <cfRule type="cellIs" dxfId="4834" priority="4344" operator="equal">
      <formula>FALSE</formula>
    </cfRule>
  </conditionalFormatting>
  <conditionalFormatting sqref="I32">
    <cfRule type="cellIs" dxfId="4833" priority="4343" operator="equal">
      <formula>FALSE</formula>
    </cfRule>
  </conditionalFormatting>
  <conditionalFormatting sqref="I32">
    <cfRule type="cellIs" dxfId="4832" priority="4342" operator="equal">
      <formula>FALSE</formula>
    </cfRule>
  </conditionalFormatting>
  <conditionalFormatting sqref="I32">
    <cfRule type="cellIs" dxfId="4831" priority="4341" operator="equal">
      <formula>FALSE</formula>
    </cfRule>
  </conditionalFormatting>
  <conditionalFormatting sqref="I32">
    <cfRule type="cellIs" dxfId="4830" priority="4340" operator="equal">
      <formula>FALSE</formula>
    </cfRule>
  </conditionalFormatting>
  <conditionalFormatting sqref="I32">
    <cfRule type="cellIs" dxfId="4829" priority="4339" operator="equal">
      <formula>FALSE</formula>
    </cfRule>
  </conditionalFormatting>
  <conditionalFormatting sqref="I32">
    <cfRule type="cellIs" dxfId="4828" priority="4338" operator="equal">
      <formula>FALSE</formula>
    </cfRule>
  </conditionalFormatting>
  <conditionalFormatting sqref="I32">
    <cfRule type="cellIs" dxfId="4827" priority="4337" operator="equal">
      <formula>FALSE</formula>
    </cfRule>
  </conditionalFormatting>
  <conditionalFormatting sqref="I32">
    <cfRule type="cellIs" dxfId="4826" priority="4336" operator="equal">
      <formula>FALSE</formula>
    </cfRule>
  </conditionalFormatting>
  <conditionalFormatting sqref="I32">
    <cfRule type="cellIs" dxfId="4825" priority="4335" operator="equal">
      <formula>FALSE</formula>
    </cfRule>
  </conditionalFormatting>
  <conditionalFormatting sqref="I32">
    <cfRule type="cellIs" dxfId="4824" priority="4334" operator="equal">
      <formula>FALSE</formula>
    </cfRule>
  </conditionalFormatting>
  <conditionalFormatting sqref="I32">
    <cfRule type="cellIs" dxfId="4823" priority="4333" operator="equal">
      <formula>FALSE</formula>
    </cfRule>
  </conditionalFormatting>
  <conditionalFormatting sqref="I32">
    <cfRule type="cellIs" dxfId="4822" priority="4332" operator="equal">
      <formula>FALSE</formula>
    </cfRule>
  </conditionalFormatting>
  <conditionalFormatting sqref="I32">
    <cfRule type="cellIs" dxfId="4821" priority="4331" operator="equal">
      <formula>FALSE</formula>
    </cfRule>
  </conditionalFormatting>
  <conditionalFormatting sqref="I32">
    <cfRule type="cellIs" dxfId="4820" priority="4330" operator="equal">
      <formula>FALSE</formula>
    </cfRule>
  </conditionalFormatting>
  <conditionalFormatting sqref="I32">
    <cfRule type="cellIs" dxfId="4819" priority="4329" operator="equal">
      <formula>FALSE</formula>
    </cfRule>
  </conditionalFormatting>
  <conditionalFormatting sqref="I32">
    <cfRule type="cellIs" dxfId="4818" priority="4328" operator="equal">
      <formula>FALSE</formula>
    </cfRule>
  </conditionalFormatting>
  <conditionalFormatting sqref="I32">
    <cfRule type="cellIs" dxfId="4817" priority="4327" operator="equal">
      <formula>FALSE</formula>
    </cfRule>
  </conditionalFormatting>
  <conditionalFormatting sqref="I32">
    <cfRule type="cellIs" dxfId="4816" priority="4326" operator="equal">
      <formula>FALSE</formula>
    </cfRule>
  </conditionalFormatting>
  <conditionalFormatting sqref="I32">
    <cfRule type="cellIs" dxfId="4815" priority="4325" operator="equal">
      <formula>FALSE</formula>
    </cfRule>
  </conditionalFormatting>
  <conditionalFormatting sqref="I32">
    <cfRule type="cellIs" dxfId="4814" priority="4324" operator="equal">
      <formula>FALSE</formula>
    </cfRule>
  </conditionalFormatting>
  <conditionalFormatting sqref="I32">
    <cfRule type="cellIs" dxfId="4813" priority="4323" operator="equal">
      <formula>FALSE</formula>
    </cfRule>
  </conditionalFormatting>
  <conditionalFormatting sqref="I32">
    <cfRule type="cellIs" dxfId="4812" priority="4322" operator="equal">
      <formula>FALSE</formula>
    </cfRule>
  </conditionalFormatting>
  <conditionalFormatting sqref="I32">
    <cfRule type="cellIs" dxfId="4811" priority="4321" operator="equal">
      <formula>FALSE</formula>
    </cfRule>
  </conditionalFormatting>
  <conditionalFormatting sqref="I32">
    <cfRule type="cellIs" dxfId="4810" priority="4320" operator="equal">
      <formula>FALSE</formula>
    </cfRule>
  </conditionalFormatting>
  <conditionalFormatting sqref="I32">
    <cfRule type="cellIs" dxfId="4809" priority="4319" operator="equal">
      <formula>FALSE</formula>
    </cfRule>
  </conditionalFormatting>
  <conditionalFormatting sqref="I32">
    <cfRule type="cellIs" dxfId="4808" priority="4318" operator="equal">
      <formula>FALSE</formula>
    </cfRule>
  </conditionalFormatting>
  <conditionalFormatting sqref="I32">
    <cfRule type="cellIs" dxfId="4807" priority="4317" operator="equal">
      <formula>FALSE</formula>
    </cfRule>
  </conditionalFormatting>
  <conditionalFormatting sqref="I32">
    <cfRule type="cellIs" dxfId="4806" priority="4316" operator="equal">
      <formula>FALSE</formula>
    </cfRule>
  </conditionalFormatting>
  <conditionalFormatting sqref="I32">
    <cfRule type="cellIs" dxfId="4805" priority="4315" operator="equal">
      <formula>FALSE</formula>
    </cfRule>
  </conditionalFormatting>
  <conditionalFormatting sqref="I32">
    <cfRule type="cellIs" dxfId="4804" priority="4314" operator="equal">
      <formula>FALSE</formula>
    </cfRule>
  </conditionalFormatting>
  <conditionalFormatting sqref="I32">
    <cfRule type="cellIs" dxfId="4803" priority="4313" operator="equal">
      <formula>FALSE</formula>
    </cfRule>
  </conditionalFormatting>
  <conditionalFormatting sqref="I32">
    <cfRule type="cellIs" dxfId="4802" priority="4312" operator="equal">
      <formula>FALSE</formula>
    </cfRule>
  </conditionalFormatting>
  <conditionalFormatting sqref="I32">
    <cfRule type="cellIs" dxfId="4801" priority="4311" operator="equal">
      <formula>FALSE</formula>
    </cfRule>
  </conditionalFormatting>
  <conditionalFormatting sqref="I32">
    <cfRule type="cellIs" dxfId="4800" priority="4310" operator="equal">
      <formula>FALSE</formula>
    </cfRule>
  </conditionalFormatting>
  <conditionalFormatting sqref="I32">
    <cfRule type="cellIs" dxfId="4799" priority="4309" operator="equal">
      <formula>FALSE</formula>
    </cfRule>
  </conditionalFormatting>
  <conditionalFormatting sqref="I32">
    <cfRule type="cellIs" dxfId="4798" priority="4308" operator="equal">
      <formula>FALSE</formula>
    </cfRule>
  </conditionalFormatting>
  <conditionalFormatting sqref="I32">
    <cfRule type="cellIs" dxfId="4797" priority="4307" operator="equal">
      <formula>FALSE</formula>
    </cfRule>
  </conditionalFormatting>
  <conditionalFormatting sqref="I32">
    <cfRule type="cellIs" dxfId="4796" priority="4306" operator="equal">
      <formula>FALSE</formula>
    </cfRule>
  </conditionalFormatting>
  <conditionalFormatting sqref="I32">
    <cfRule type="cellIs" dxfId="4795" priority="4305" operator="equal">
      <formula>FALSE</formula>
    </cfRule>
  </conditionalFormatting>
  <conditionalFormatting sqref="I32">
    <cfRule type="cellIs" dxfId="4794" priority="4304" operator="equal">
      <formula>FALSE</formula>
    </cfRule>
  </conditionalFormatting>
  <conditionalFormatting sqref="I32">
    <cfRule type="cellIs" dxfId="4793" priority="4303" operator="equal">
      <formula>FALSE</formula>
    </cfRule>
  </conditionalFormatting>
  <conditionalFormatting sqref="I32">
    <cfRule type="cellIs" dxfId="4792" priority="4302" operator="equal">
      <formula>FALSE</formula>
    </cfRule>
  </conditionalFormatting>
  <conditionalFormatting sqref="I32">
    <cfRule type="cellIs" dxfId="4791" priority="4301" operator="equal">
      <formula>FALSE</formula>
    </cfRule>
  </conditionalFormatting>
  <conditionalFormatting sqref="I32">
    <cfRule type="cellIs" dxfId="4790" priority="4300" operator="equal">
      <formula>FALSE</formula>
    </cfRule>
  </conditionalFormatting>
  <conditionalFormatting sqref="I32">
    <cfRule type="cellIs" dxfId="4789" priority="4299" operator="equal">
      <formula>FALSE</formula>
    </cfRule>
  </conditionalFormatting>
  <conditionalFormatting sqref="I32">
    <cfRule type="cellIs" dxfId="4788" priority="4298" operator="equal">
      <formula>FALSE</formula>
    </cfRule>
  </conditionalFormatting>
  <conditionalFormatting sqref="I32">
    <cfRule type="cellIs" dxfId="4787" priority="4297" operator="equal">
      <formula>FALSE</formula>
    </cfRule>
  </conditionalFormatting>
  <conditionalFormatting sqref="I32">
    <cfRule type="cellIs" dxfId="4786" priority="4296" operator="equal">
      <formula>FALSE</formula>
    </cfRule>
  </conditionalFormatting>
  <conditionalFormatting sqref="I32">
    <cfRule type="cellIs" dxfId="4785" priority="4295" operator="equal">
      <formula>FALSE</formula>
    </cfRule>
  </conditionalFormatting>
  <conditionalFormatting sqref="I32">
    <cfRule type="cellIs" dxfId="4784" priority="4294" operator="equal">
      <formula>FALSE</formula>
    </cfRule>
  </conditionalFormatting>
  <conditionalFormatting sqref="I32">
    <cfRule type="cellIs" dxfId="4783" priority="4293" operator="equal">
      <formula>FALSE</formula>
    </cfRule>
  </conditionalFormatting>
  <conditionalFormatting sqref="I32">
    <cfRule type="cellIs" dxfId="4782" priority="4292" operator="equal">
      <formula>FALSE</formula>
    </cfRule>
  </conditionalFormatting>
  <conditionalFormatting sqref="I32">
    <cfRule type="cellIs" dxfId="4781" priority="4291" operator="equal">
      <formula>FALSE</formula>
    </cfRule>
  </conditionalFormatting>
  <conditionalFormatting sqref="I32">
    <cfRule type="cellIs" dxfId="4780" priority="4290" operator="equal">
      <formula>FALSE</formula>
    </cfRule>
  </conditionalFormatting>
  <conditionalFormatting sqref="I32">
    <cfRule type="cellIs" dxfId="4779" priority="4289" operator="equal">
      <formula>FALSE</formula>
    </cfRule>
  </conditionalFormatting>
  <conditionalFormatting sqref="I32">
    <cfRule type="cellIs" dxfId="4778" priority="4288" operator="equal">
      <formula>FALSE</formula>
    </cfRule>
  </conditionalFormatting>
  <conditionalFormatting sqref="I32">
    <cfRule type="cellIs" dxfId="4777" priority="4287" operator="equal">
      <formula>FALSE</formula>
    </cfRule>
  </conditionalFormatting>
  <conditionalFormatting sqref="I32">
    <cfRule type="cellIs" dxfId="4776" priority="4286" operator="equal">
      <formula>FALSE</formula>
    </cfRule>
  </conditionalFormatting>
  <conditionalFormatting sqref="I32">
    <cfRule type="cellIs" dxfId="4775" priority="4285" operator="equal">
      <formula>FALSE</formula>
    </cfRule>
  </conditionalFormatting>
  <conditionalFormatting sqref="I32">
    <cfRule type="cellIs" dxfId="4774" priority="4284" operator="equal">
      <formula>FALSE</formula>
    </cfRule>
  </conditionalFormatting>
  <conditionalFormatting sqref="I32">
    <cfRule type="cellIs" dxfId="4773" priority="4283" operator="equal">
      <formula>FALSE</formula>
    </cfRule>
  </conditionalFormatting>
  <conditionalFormatting sqref="I32">
    <cfRule type="cellIs" dxfId="4772" priority="4282" operator="equal">
      <formula>FALSE</formula>
    </cfRule>
  </conditionalFormatting>
  <conditionalFormatting sqref="I32">
    <cfRule type="cellIs" dxfId="4771" priority="4281" operator="equal">
      <formula>FALSE</formula>
    </cfRule>
  </conditionalFormatting>
  <conditionalFormatting sqref="I32">
    <cfRule type="cellIs" dxfId="4770" priority="4280" operator="equal">
      <formula>FALSE</formula>
    </cfRule>
  </conditionalFormatting>
  <conditionalFormatting sqref="I32">
    <cfRule type="cellIs" dxfId="4769" priority="4279" operator="equal">
      <formula>FALSE</formula>
    </cfRule>
  </conditionalFormatting>
  <conditionalFormatting sqref="I32">
    <cfRule type="cellIs" dxfId="4768" priority="4278" operator="equal">
      <formula>FALSE</formula>
    </cfRule>
  </conditionalFormatting>
  <conditionalFormatting sqref="I32">
    <cfRule type="cellIs" dxfId="4767" priority="4277" operator="equal">
      <formula>FALSE</formula>
    </cfRule>
  </conditionalFormatting>
  <conditionalFormatting sqref="I32">
    <cfRule type="cellIs" dxfId="4766" priority="4276" operator="equal">
      <formula>FALSE</formula>
    </cfRule>
  </conditionalFormatting>
  <conditionalFormatting sqref="I32">
    <cfRule type="cellIs" dxfId="4765" priority="4275" operator="equal">
      <formula>FALSE</formula>
    </cfRule>
  </conditionalFormatting>
  <conditionalFormatting sqref="I32">
    <cfRule type="cellIs" dxfId="4764" priority="4274" operator="equal">
      <formula>FALSE</formula>
    </cfRule>
  </conditionalFormatting>
  <conditionalFormatting sqref="I32">
    <cfRule type="cellIs" dxfId="4763" priority="4273" operator="equal">
      <formula>FALSE</formula>
    </cfRule>
  </conditionalFormatting>
  <conditionalFormatting sqref="I32">
    <cfRule type="cellIs" dxfId="4762" priority="4272" operator="equal">
      <formula>FALSE</formula>
    </cfRule>
  </conditionalFormatting>
  <conditionalFormatting sqref="I32">
    <cfRule type="cellIs" dxfId="4761" priority="4271" operator="equal">
      <formula>FALSE</formula>
    </cfRule>
  </conditionalFormatting>
  <conditionalFormatting sqref="I32">
    <cfRule type="cellIs" dxfId="4760" priority="4270" operator="equal">
      <formula>FALSE</formula>
    </cfRule>
  </conditionalFormatting>
  <conditionalFormatting sqref="I32">
    <cfRule type="cellIs" dxfId="4759" priority="4269" operator="equal">
      <formula>FALSE</formula>
    </cfRule>
  </conditionalFormatting>
  <conditionalFormatting sqref="I32">
    <cfRule type="cellIs" dxfId="4758" priority="4268" operator="equal">
      <formula>FALSE</formula>
    </cfRule>
  </conditionalFormatting>
  <conditionalFormatting sqref="I32">
    <cfRule type="cellIs" dxfId="4757" priority="4267" operator="equal">
      <formula>FALSE</formula>
    </cfRule>
  </conditionalFormatting>
  <conditionalFormatting sqref="I32">
    <cfRule type="cellIs" dxfId="4756" priority="4266" operator="equal">
      <formula>FALSE</formula>
    </cfRule>
  </conditionalFormatting>
  <conditionalFormatting sqref="I32">
    <cfRule type="cellIs" dxfId="4755" priority="4265" operator="equal">
      <formula>FALSE</formula>
    </cfRule>
  </conditionalFormatting>
  <conditionalFormatting sqref="I32">
    <cfRule type="cellIs" dxfId="4754" priority="4264" operator="equal">
      <formula>FALSE</formula>
    </cfRule>
  </conditionalFormatting>
  <conditionalFormatting sqref="I32">
    <cfRule type="cellIs" dxfId="4753" priority="4263" operator="equal">
      <formula>FALSE</formula>
    </cfRule>
  </conditionalFormatting>
  <conditionalFormatting sqref="I32">
    <cfRule type="cellIs" dxfId="4752" priority="4262" operator="equal">
      <formula>FALSE</formula>
    </cfRule>
  </conditionalFormatting>
  <conditionalFormatting sqref="I32">
    <cfRule type="cellIs" dxfId="4751" priority="4261" operator="equal">
      <formula>FALSE</formula>
    </cfRule>
  </conditionalFormatting>
  <conditionalFormatting sqref="I32">
    <cfRule type="cellIs" dxfId="4750" priority="4260" operator="equal">
      <formula>FALSE</formula>
    </cfRule>
  </conditionalFormatting>
  <conditionalFormatting sqref="I32">
    <cfRule type="cellIs" dxfId="4749" priority="4259" operator="equal">
      <formula>FALSE</formula>
    </cfRule>
  </conditionalFormatting>
  <conditionalFormatting sqref="I32">
    <cfRule type="cellIs" dxfId="4748" priority="4258" operator="equal">
      <formula>FALSE</formula>
    </cfRule>
  </conditionalFormatting>
  <conditionalFormatting sqref="I32">
    <cfRule type="cellIs" dxfId="4747" priority="4257" operator="equal">
      <formula>FALSE</formula>
    </cfRule>
  </conditionalFormatting>
  <conditionalFormatting sqref="I32">
    <cfRule type="cellIs" dxfId="4746" priority="4256" operator="equal">
      <formula>FALSE</formula>
    </cfRule>
  </conditionalFormatting>
  <conditionalFormatting sqref="I32">
    <cfRule type="cellIs" dxfId="4745" priority="4255" operator="equal">
      <formula>FALSE</formula>
    </cfRule>
  </conditionalFormatting>
  <conditionalFormatting sqref="I32">
    <cfRule type="cellIs" dxfId="4744" priority="4254" operator="equal">
      <formula>FALSE</formula>
    </cfRule>
  </conditionalFormatting>
  <conditionalFormatting sqref="I32">
    <cfRule type="cellIs" dxfId="4743" priority="4253" operator="equal">
      <formula>FALSE</formula>
    </cfRule>
  </conditionalFormatting>
  <conditionalFormatting sqref="I32">
    <cfRule type="cellIs" dxfId="4742" priority="4252" operator="equal">
      <formula>FALSE</formula>
    </cfRule>
  </conditionalFormatting>
  <conditionalFormatting sqref="I32">
    <cfRule type="cellIs" dxfId="4741" priority="4251" operator="equal">
      <formula>FALSE</formula>
    </cfRule>
  </conditionalFormatting>
  <conditionalFormatting sqref="I32">
    <cfRule type="cellIs" dxfId="4740" priority="4250" operator="equal">
      <formula>FALSE</formula>
    </cfRule>
  </conditionalFormatting>
  <conditionalFormatting sqref="I32">
    <cfRule type="cellIs" dxfId="4739" priority="4249" operator="equal">
      <formula>FALSE</formula>
    </cfRule>
  </conditionalFormatting>
  <conditionalFormatting sqref="I32">
    <cfRule type="cellIs" dxfId="4738" priority="4248" operator="equal">
      <formula>FALSE</formula>
    </cfRule>
  </conditionalFormatting>
  <conditionalFormatting sqref="I32">
    <cfRule type="cellIs" dxfId="4737" priority="4247" operator="equal">
      <formula>FALSE</formula>
    </cfRule>
  </conditionalFormatting>
  <conditionalFormatting sqref="I32">
    <cfRule type="cellIs" dxfId="4736" priority="4246" operator="equal">
      <formula>FALSE</formula>
    </cfRule>
  </conditionalFormatting>
  <conditionalFormatting sqref="I32">
    <cfRule type="cellIs" dxfId="4735" priority="4245" operator="equal">
      <formula>FALSE</formula>
    </cfRule>
  </conditionalFormatting>
  <conditionalFormatting sqref="I32">
    <cfRule type="cellIs" dxfId="4734" priority="4244" operator="equal">
      <formula>FALSE</formula>
    </cfRule>
  </conditionalFormatting>
  <conditionalFormatting sqref="I32">
    <cfRule type="cellIs" dxfId="4733" priority="4243" operator="equal">
      <formula>FALSE</formula>
    </cfRule>
  </conditionalFormatting>
  <conditionalFormatting sqref="I32">
    <cfRule type="cellIs" dxfId="4732" priority="4242" operator="equal">
      <formula>FALSE</formula>
    </cfRule>
  </conditionalFormatting>
  <conditionalFormatting sqref="I32">
    <cfRule type="cellIs" dxfId="4731" priority="4241" operator="equal">
      <formula>FALSE</formula>
    </cfRule>
  </conditionalFormatting>
  <conditionalFormatting sqref="I32">
    <cfRule type="cellIs" dxfId="4730" priority="4240" operator="equal">
      <formula>FALSE</formula>
    </cfRule>
  </conditionalFormatting>
  <conditionalFormatting sqref="I32">
    <cfRule type="cellIs" dxfId="4729" priority="4239" operator="equal">
      <formula>FALSE</formula>
    </cfRule>
  </conditionalFormatting>
  <conditionalFormatting sqref="I32">
    <cfRule type="cellIs" dxfId="4728" priority="4238" operator="equal">
      <formula>FALSE</formula>
    </cfRule>
  </conditionalFormatting>
  <conditionalFormatting sqref="I32">
    <cfRule type="cellIs" dxfId="4727" priority="4237" operator="equal">
      <formula>FALSE</formula>
    </cfRule>
  </conditionalFormatting>
  <conditionalFormatting sqref="I32">
    <cfRule type="cellIs" dxfId="4726" priority="4236" operator="equal">
      <formula>FALSE</formula>
    </cfRule>
  </conditionalFormatting>
  <conditionalFormatting sqref="I32">
    <cfRule type="cellIs" dxfId="4725" priority="4235" operator="equal">
      <formula>FALSE</formula>
    </cfRule>
  </conditionalFormatting>
  <conditionalFormatting sqref="I32">
    <cfRule type="cellIs" dxfId="4724" priority="4234" operator="equal">
      <formula>FALSE</formula>
    </cfRule>
  </conditionalFormatting>
  <conditionalFormatting sqref="I32">
    <cfRule type="cellIs" dxfId="4723" priority="4233" operator="equal">
      <formula>FALSE</formula>
    </cfRule>
  </conditionalFormatting>
  <conditionalFormatting sqref="I32">
    <cfRule type="cellIs" dxfId="4722" priority="4232" operator="equal">
      <formula>FALSE</formula>
    </cfRule>
  </conditionalFormatting>
  <conditionalFormatting sqref="I32">
    <cfRule type="cellIs" dxfId="4721" priority="4231" operator="equal">
      <formula>FALSE</formula>
    </cfRule>
  </conditionalFormatting>
  <conditionalFormatting sqref="I32">
    <cfRule type="cellIs" dxfId="4720" priority="4230" operator="equal">
      <formula>FALSE</formula>
    </cfRule>
  </conditionalFormatting>
  <conditionalFormatting sqref="I32">
    <cfRule type="cellIs" dxfId="4719" priority="4229" operator="equal">
      <formula>FALSE</formula>
    </cfRule>
  </conditionalFormatting>
  <conditionalFormatting sqref="I32">
    <cfRule type="cellIs" dxfId="4718" priority="4228" operator="equal">
      <formula>FALSE</formula>
    </cfRule>
  </conditionalFormatting>
  <conditionalFormatting sqref="I32">
    <cfRule type="cellIs" dxfId="4717" priority="4227" operator="equal">
      <formula>FALSE</formula>
    </cfRule>
  </conditionalFormatting>
  <conditionalFormatting sqref="I32">
    <cfRule type="cellIs" dxfId="4716" priority="4226" operator="equal">
      <formula>FALSE</formula>
    </cfRule>
  </conditionalFormatting>
  <conditionalFormatting sqref="I32">
    <cfRule type="cellIs" dxfId="4715" priority="4225" operator="equal">
      <formula>FALSE</formula>
    </cfRule>
  </conditionalFormatting>
  <conditionalFormatting sqref="I32">
    <cfRule type="cellIs" dxfId="4714" priority="4224" operator="equal">
      <formula>FALSE</formula>
    </cfRule>
  </conditionalFormatting>
  <conditionalFormatting sqref="I32">
    <cfRule type="cellIs" dxfId="4713" priority="4223" operator="equal">
      <formula>FALSE</formula>
    </cfRule>
  </conditionalFormatting>
  <conditionalFormatting sqref="I32">
    <cfRule type="cellIs" dxfId="4712" priority="4222" operator="equal">
      <formula>FALSE</formula>
    </cfRule>
  </conditionalFormatting>
  <conditionalFormatting sqref="I32">
    <cfRule type="cellIs" dxfId="4711" priority="4221" operator="equal">
      <formula>FALSE</formula>
    </cfRule>
  </conditionalFormatting>
  <conditionalFormatting sqref="I32">
    <cfRule type="cellIs" dxfId="4710" priority="4220" operator="equal">
      <formula>FALSE</formula>
    </cfRule>
  </conditionalFormatting>
  <conditionalFormatting sqref="I32">
    <cfRule type="cellIs" dxfId="4709" priority="4219" operator="equal">
      <formula>FALSE</formula>
    </cfRule>
  </conditionalFormatting>
  <conditionalFormatting sqref="I32">
    <cfRule type="cellIs" dxfId="4708" priority="4218" operator="equal">
      <formula>FALSE</formula>
    </cfRule>
  </conditionalFormatting>
  <conditionalFormatting sqref="I32">
    <cfRule type="cellIs" dxfId="4707" priority="4217" operator="equal">
      <formula>FALSE</formula>
    </cfRule>
  </conditionalFormatting>
  <conditionalFormatting sqref="I32">
    <cfRule type="cellIs" dxfId="4706" priority="4216" operator="equal">
      <formula>FALSE</formula>
    </cfRule>
  </conditionalFormatting>
  <conditionalFormatting sqref="I32">
    <cfRule type="cellIs" dxfId="4705" priority="4215" operator="equal">
      <formula>FALSE</formula>
    </cfRule>
  </conditionalFormatting>
  <conditionalFormatting sqref="I32">
    <cfRule type="cellIs" dxfId="4704" priority="4214" operator="equal">
      <formula>FALSE</formula>
    </cfRule>
  </conditionalFormatting>
  <conditionalFormatting sqref="I32">
    <cfRule type="cellIs" dxfId="4703" priority="4213" operator="equal">
      <formula>FALSE</formula>
    </cfRule>
  </conditionalFormatting>
  <conditionalFormatting sqref="I32">
    <cfRule type="cellIs" dxfId="4702" priority="4212" operator="equal">
      <formula>FALSE</formula>
    </cfRule>
  </conditionalFormatting>
  <conditionalFormatting sqref="I32">
    <cfRule type="cellIs" dxfId="4701" priority="4211" operator="equal">
      <formula>FALSE</formula>
    </cfRule>
  </conditionalFormatting>
  <conditionalFormatting sqref="I32">
    <cfRule type="cellIs" dxfId="4700" priority="4210" operator="equal">
      <formula>FALSE</formula>
    </cfRule>
  </conditionalFormatting>
  <conditionalFormatting sqref="I32">
    <cfRule type="cellIs" dxfId="4699" priority="4209" operator="equal">
      <formula>FALSE</formula>
    </cfRule>
  </conditionalFormatting>
  <conditionalFormatting sqref="I32">
    <cfRule type="cellIs" dxfId="4698" priority="4208" operator="equal">
      <formula>FALSE</formula>
    </cfRule>
  </conditionalFormatting>
  <conditionalFormatting sqref="I32">
    <cfRule type="cellIs" dxfId="4697" priority="4207" operator="equal">
      <formula>FALSE</formula>
    </cfRule>
  </conditionalFormatting>
  <conditionalFormatting sqref="I32">
    <cfRule type="cellIs" dxfId="4696" priority="4206" operator="equal">
      <formula>FALSE</formula>
    </cfRule>
  </conditionalFormatting>
  <conditionalFormatting sqref="I32">
    <cfRule type="cellIs" dxfId="4695" priority="4205" operator="equal">
      <formula>FALSE</formula>
    </cfRule>
  </conditionalFormatting>
  <conditionalFormatting sqref="I32">
    <cfRule type="cellIs" dxfId="4694" priority="4204" operator="equal">
      <formula>FALSE</formula>
    </cfRule>
  </conditionalFormatting>
  <conditionalFormatting sqref="I32">
    <cfRule type="cellIs" dxfId="4693" priority="4203" operator="equal">
      <formula>FALSE</formula>
    </cfRule>
  </conditionalFormatting>
  <conditionalFormatting sqref="I32">
    <cfRule type="cellIs" dxfId="4692" priority="4202" operator="equal">
      <formula>FALSE</formula>
    </cfRule>
  </conditionalFormatting>
  <conditionalFormatting sqref="I32">
    <cfRule type="cellIs" dxfId="4691" priority="4201" operator="equal">
      <formula>FALSE</formula>
    </cfRule>
  </conditionalFormatting>
  <conditionalFormatting sqref="I32">
    <cfRule type="cellIs" dxfId="4690" priority="4200" operator="equal">
      <formula>FALSE</formula>
    </cfRule>
  </conditionalFormatting>
  <conditionalFormatting sqref="I32">
    <cfRule type="cellIs" dxfId="4689" priority="4199" operator="equal">
      <formula>FALSE</formula>
    </cfRule>
  </conditionalFormatting>
  <conditionalFormatting sqref="I32">
    <cfRule type="cellIs" dxfId="4688" priority="4198" operator="equal">
      <formula>FALSE</formula>
    </cfRule>
  </conditionalFormatting>
  <conditionalFormatting sqref="I32">
    <cfRule type="cellIs" dxfId="4687" priority="4197" operator="equal">
      <formula>FALSE</formula>
    </cfRule>
  </conditionalFormatting>
  <conditionalFormatting sqref="I32">
    <cfRule type="cellIs" dxfId="4686" priority="4196" operator="equal">
      <formula>FALSE</formula>
    </cfRule>
  </conditionalFormatting>
  <conditionalFormatting sqref="I32">
    <cfRule type="cellIs" dxfId="4685" priority="4195" operator="equal">
      <formula>FALSE</formula>
    </cfRule>
  </conditionalFormatting>
  <conditionalFormatting sqref="I32">
    <cfRule type="cellIs" dxfId="4684" priority="4194" operator="equal">
      <formula>FALSE</formula>
    </cfRule>
  </conditionalFormatting>
  <conditionalFormatting sqref="I32">
    <cfRule type="cellIs" dxfId="4683" priority="4193" operator="equal">
      <formula>FALSE</formula>
    </cfRule>
  </conditionalFormatting>
  <conditionalFormatting sqref="I32">
    <cfRule type="cellIs" dxfId="4682" priority="4192" operator="equal">
      <formula>FALSE</formula>
    </cfRule>
  </conditionalFormatting>
  <conditionalFormatting sqref="I32">
    <cfRule type="cellIs" dxfId="4681" priority="4191" operator="equal">
      <formula>FALSE</formula>
    </cfRule>
  </conditionalFormatting>
  <conditionalFormatting sqref="I32">
    <cfRule type="cellIs" dxfId="4680" priority="4190" operator="equal">
      <formula>FALSE</formula>
    </cfRule>
  </conditionalFormatting>
  <conditionalFormatting sqref="I32">
    <cfRule type="cellIs" dxfId="4679" priority="4189" operator="equal">
      <formula>FALSE</formula>
    </cfRule>
  </conditionalFormatting>
  <conditionalFormatting sqref="I32">
    <cfRule type="cellIs" dxfId="4678" priority="4188" operator="equal">
      <formula>FALSE</formula>
    </cfRule>
  </conditionalFormatting>
  <conditionalFormatting sqref="I32">
    <cfRule type="cellIs" dxfId="4677" priority="4187" operator="equal">
      <formula>FALSE</formula>
    </cfRule>
  </conditionalFormatting>
  <conditionalFormatting sqref="I32">
    <cfRule type="cellIs" dxfId="4676" priority="4186" operator="equal">
      <formula>FALSE</formula>
    </cfRule>
  </conditionalFormatting>
  <conditionalFormatting sqref="I32">
    <cfRule type="cellIs" dxfId="4675" priority="4185" operator="equal">
      <formula>FALSE</formula>
    </cfRule>
  </conditionalFormatting>
  <conditionalFormatting sqref="I32">
    <cfRule type="cellIs" dxfId="4674" priority="4184" operator="equal">
      <formula>FALSE</formula>
    </cfRule>
  </conditionalFormatting>
  <conditionalFormatting sqref="I32">
    <cfRule type="cellIs" dxfId="4673" priority="4183" operator="equal">
      <formula>FALSE</formula>
    </cfRule>
  </conditionalFormatting>
  <conditionalFormatting sqref="I32">
    <cfRule type="cellIs" dxfId="4672" priority="4182" operator="equal">
      <formula>FALSE</formula>
    </cfRule>
  </conditionalFormatting>
  <conditionalFormatting sqref="I32">
    <cfRule type="cellIs" dxfId="4671" priority="4181" operator="equal">
      <formula>FALSE</formula>
    </cfRule>
  </conditionalFormatting>
  <conditionalFormatting sqref="I32">
    <cfRule type="cellIs" dxfId="4670" priority="4180" operator="equal">
      <formula>FALSE</formula>
    </cfRule>
  </conditionalFormatting>
  <conditionalFormatting sqref="I32">
    <cfRule type="cellIs" dxfId="4669" priority="4179" operator="equal">
      <formula>FALSE</formula>
    </cfRule>
  </conditionalFormatting>
  <conditionalFormatting sqref="I32">
    <cfRule type="cellIs" dxfId="4668" priority="4178" operator="equal">
      <formula>FALSE</formula>
    </cfRule>
  </conditionalFormatting>
  <conditionalFormatting sqref="I32">
    <cfRule type="cellIs" dxfId="4667" priority="4177" operator="equal">
      <formula>FALSE</formula>
    </cfRule>
  </conditionalFormatting>
  <conditionalFormatting sqref="I32">
    <cfRule type="cellIs" dxfId="4666" priority="4176" operator="equal">
      <formula>FALSE</formula>
    </cfRule>
  </conditionalFormatting>
  <conditionalFormatting sqref="I32">
    <cfRule type="cellIs" dxfId="4665" priority="4175" operator="equal">
      <formula>FALSE</formula>
    </cfRule>
  </conditionalFormatting>
  <conditionalFormatting sqref="I32">
    <cfRule type="cellIs" dxfId="4664" priority="4174" operator="equal">
      <formula>FALSE</formula>
    </cfRule>
  </conditionalFormatting>
  <conditionalFormatting sqref="I32">
    <cfRule type="cellIs" dxfId="4663" priority="4173" operator="equal">
      <formula>FALSE</formula>
    </cfRule>
  </conditionalFormatting>
  <conditionalFormatting sqref="I32">
    <cfRule type="cellIs" dxfId="4662" priority="4172" operator="equal">
      <formula>FALSE</formula>
    </cfRule>
  </conditionalFormatting>
  <conditionalFormatting sqref="I32">
    <cfRule type="cellIs" dxfId="4661" priority="4171" operator="equal">
      <formula>FALSE</formula>
    </cfRule>
  </conditionalFormatting>
  <conditionalFormatting sqref="I32">
    <cfRule type="cellIs" dxfId="4660" priority="4170" operator="equal">
      <formula>FALSE</formula>
    </cfRule>
  </conditionalFormatting>
  <conditionalFormatting sqref="I32">
    <cfRule type="cellIs" dxfId="4659" priority="4169" operator="equal">
      <formula>FALSE</formula>
    </cfRule>
  </conditionalFormatting>
  <conditionalFormatting sqref="I32">
    <cfRule type="cellIs" dxfId="4658" priority="4168" operator="equal">
      <formula>FALSE</formula>
    </cfRule>
  </conditionalFormatting>
  <conditionalFormatting sqref="I32">
    <cfRule type="cellIs" dxfId="4657" priority="4167" operator="equal">
      <formula>FALSE</formula>
    </cfRule>
  </conditionalFormatting>
  <conditionalFormatting sqref="I32">
    <cfRule type="cellIs" dxfId="4656" priority="4166" operator="equal">
      <formula>FALSE</formula>
    </cfRule>
  </conditionalFormatting>
  <conditionalFormatting sqref="I32">
    <cfRule type="cellIs" dxfId="4655" priority="4165" operator="equal">
      <formula>FALSE</formula>
    </cfRule>
  </conditionalFormatting>
  <conditionalFormatting sqref="I32">
    <cfRule type="cellIs" dxfId="4654" priority="4164" operator="equal">
      <formula>FALSE</formula>
    </cfRule>
  </conditionalFormatting>
  <conditionalFormatting sqref="I32">
    <cfRule type="cellIs" dxfId="4653" priority="4163" operator="equal">
      <formula>FALSE</formula>
    </cfRule>
  </conditionalFormatting>
  <conditionalFormatting sqref="I32">
    <cfRule type="cellIs" dxfId="4652" priority="4162" operator="equal">
      <formula>FALSE</formula>
    </cfRule>
  </conditionalFormatting>
  <conditionalFormatting sqref="I32">
    <cfRule type="cellIs" dxfId="4651" priority="4161" operator="equal">
      <formula>FALSE</formula>
    </cfRule>
  </conditionalFormatting>
  <conditionalFormatting sqref="I32">
    <cfRule type="cellIs" dxfId="4650" priority="4160" operator="equal">
      <formula>FALSE</formula>
    </cfRule>
  </conditionalFormatting>
  <conditionalFormatting sqref="I32">
    <cfRule type="cellIs" dxfId="4649" priority="4159" operator="equal">
      <formula>FALSE</formula>
    </cfRule>
  </conditionalFormatting>
  <conditionalFormatting sqref="I32">
    <cfRule type="cellIs" dxfId="4648" priority="4158" operator="equal">
      <formula>FALSE</formula>
    </cfRule>
  </conditionalFormatting>
  <conditionalFormatting sqref="I32">
    <cfRule type="cellIs" dxfId="4647" priority="4157" operator="equal">
      <formula>FALSE</formula>
    </cfRule>
  </conditionalFormatting>
  <conditionalFormatting sqref="I32">
    <cfRule type="cellIs" dxfId="4646" priority="4156" operator="equal">
      <formula>FALSE</formula>
    </cfRule>
  </conditionalFormatting>
  <conditionalFormatting sqref="I32">
    <cfRule type="cellIs" dxfId="4645" priority="4155" operator="equal">
      <formula>FALSE</formula>
    </cfRule>
  </conditionalFormatting>
  <conditionalFormatting sqref="I32">
    <cfRule type="cellIs" dxfId="4644" priority="4154" operator="equal">
      <formula>FALSE</formula>
    </cfRule>
  </conditionalFormatting>
  <conditionalFormatting sqref="I32">
    <cfRule type="cellIs" dxfId="4643" priority="4153" operator="equal">
      <formula>FALSE</formula>
    </cfRule>
  </conditionalFormatting>
  <conditionalFormatting sqref="I32">
    <cfRule type="cellIs" dxfId="4642" priority="4152" operator="equal">
      <formula>FALSE</formula>
    </cfRule>
  </conditionalFormatting>
  <conditionalFormatting sqref="I32">
    <cfRule type="cellIs" dxfId="4641" priority="4151" operator="equal">
      <formula>FALSE</formula>
    </cfRule>
  </conditionalFormatting>
  <conditionalFormatting sqref="I32">
    <cfRule type="cellIs" dxfId="4640" priority="4150" operator="equal">
      <formula>FALSE</formula>
    </cfRule>
  </conditionalFormatting>
  <conditionalFormatting sqref="I32">
    <cfRule type="cellIs" dxfId="4639" priority="4149" operator="equal">
      <formula>FALSE</formula>
    </cfRule>
  </conditionalFormatting>
  <conditionalFormatting sqref="I32">
    <cfRule type="cellIs" dxfId="4638" priority="4148" operator="equal">
      <formula>FALSE</formula>
    </cfRule>
  </conditionalFormatting>
  <conditionalFormatting sqref="I32">
    <cfRule type="cellIs" dxfId="4637" priority="4147" operator="equal">
      <formula>FALSE</formula>
    </cfRule>
  </conditionalFormatting>
  <conditionalFormatting sqref="I32">
    <cfRule type="cellIs" dxfId="4636" priority="4146" operator="equal">
      <formula>FALSE</formula>
    </cfRule>
  </conditionalFormatting>
  <conditionalFormatting sqref="I32">
    <cfRule type="cellIs" dxfId="4635" priority="4145" operator="equal">
      <formula>FALSE</formula>
    </cfRule>
  </conditionalFormatting>
  <conditionalFormatting sqref="I32">
    <cfRule type="cellIs" dxfId="4634" priority="4144" operator="equal">
      <formula>FALSE</formula>
    </cfRule>
  </conditionalFormatting>
  <conditionalFormatting sqref="I32">
    <cfRule type="cellIs" dxfId="4633" priority="4143" operator="equal">
      <formula>FALSE</formula>
    </cfRule>
  </conditionalFormatting>
  <conditionalFormatting sqref="I32">
    <cfRule type="cellIs" dxfId="4632" priority="4142" operator="equal">
      <formula>FALSE</formula>
    </cfRule>
  </conditionalFormatting>
  <conditionalFormatting sqref="I32">
    <cfRule type="cellIs" dxfId="4631" priority="4141" operator="equal">
      <formula>FALSE</formula>
    </cfRule>
  </conditionalFormatting>
  <conditionalFormatting sqref="I32">
    <cfRule type="cellIs" dxfId="4630" priority="4140" operator="equal">
      <formula>FALSE</formula>
    </cfRule>
  </conditionalFormatting>
  <conditionalFormatting sqref="I32">
    <cfRule type="cellIs" dxfId="4629" priority="4139" operator="equal">
      <formula>FALSE</formula>
    </cfRule>
  </conditionalFormatting>
  <conditionalFormatting sqref="I32">
    <cfRule type="cellIs" dxfId="4628" priority="4138" operator="equal">
      <formula>FALSE</formula>
    </cfRule>
  </conditionalFormatting>
  <conditionalFormatting sqref="I32">
    <cfRule type="cellIs" dxfId="4627" priority="4137" operator="equal">
      <formula>FALSE</formula>
    </cfRule>
  </conditionalFormatting>
  <conditionalFormatting sqref="I32">
    <cfRule type="cellIs" dxfId="4626" priority="4136" operator="equal">
      <formula>FALSE</formula>
    </cfRule>
  </conditionalFormatting>
  <conditionalFormatting sqref="I32">
    <cfRule type="cellIs" dxfId="4625" priority="4135" operator="equal">
      <formula>FALSE</formula>
    </cfRule>
  </conditionalFormatting>
  <conditionalFormatting sqref="I32">
    <cfRule type="cellIs" dxfId="4624" priority="4134" operator="equal">
      <formula>FALSE</formula>
    </cfRule>
  </conditionalFormatting>
  <conditionalFormatting sqref="I32">
    <cfRule type="cellIs" dxfId="4623" priority="4133" operator="equal">
      <formula>FALSE</formula>
    </cfRule>
  </conditionalFormatting>
  <conditionalFormatting sqref="I32">
    <cfRule type="cellIs" dxfId="4622" priority="4132" operator="equal">
      <formula>FALSE</formula>
    </cfRule>
  </conditionalFormatting>
  <conditionalFormatting sqref="I32">
    <cfRule type="cellIs" dxfId="4621" priority="4131" operator="equal">
      <formula>FALSE</formula>
    </cfRule>
  </conditionalFormatting>
  <conditionalFormatting sqref="I32">
    <cfRule type="cellIs" dxfId="4620" priority="4130" operator="equal">
      <formula>FALSE</formula>
    </cfRule>
  </conditionalFormatting>
  <conditionalFormatting sqref="I32">
    <cfRule type="cellIs" dxfId="4619" priority="4129" operator="equal">
      <formula>FALSE</formula>
    </cfRule>
  </conditionalFormatting>
  <conditionalFormatting sqref="I32">
    <cfRule type="cellIs" dxfId="4618" priority="4128" operator="equal">
      <formula>FALSE</formula>
    </cfRule>
  </conditionalFormatting>
  <conditionalFormatting sqref="I32">
    <cfRule type="cellIs" dxfId="4617" priority="4127" operator="equal">
      <formula>FALSE</formula>
    </cfRule>
  </conditionalFormatting>
  <conditionalFormatting sqref="I32">
    <cfRule type="cellIs" dxfId="4616" priority="4126" operator="equal">
      <formula>FALSE</formula>
    </cfRule>
  </conditionalFormatting>
  <conditionalFormatting sqref="I32">
    <cfRule type="cellIs" dxfId="4615" priority="4125" operator="equal">
      <formula>FALSE</formula>
    </cfRule>
  </conditionalFormatting>
  <conditionalFormatting sqref="I32">
    <cfRule type="cellIs" dxfId="4614" priority="4124" operator="equal">
      <formula>FALSE</formula>
    </cfRule>
  </conditionalFormatting>
  <conditionalFormatting sqref="I32">
    <cfRule type="cellIs" dxfId="4613" priority="4123" operator="equal">
      <formula>FALSE</formula>
    </cfRule>
  </conditionalFormatting>
  <conditionalFormatting sqref="I32">
    <cfRule type="cellIs" dxfId="4612" priority="4122" operator="equal">
      <formula>FALSE</formula>
    </cfRule>
  </conditionalFormatting>
  <conditionalFormatting sqref="I32">
    <cfRule type="cellIs" dxfId="4611" priority="4121" operator="equal">
      <formula>FALSE</formula>
    </cfRule>
  </conditionalFormatting>
  <conditionalFormatting sqref="I32">
    <cfRule type="cellIs" dxfId="4610" priority="4120" operator="equal">
      <formula>FALSE</formula>
    </cfRule>
  </conditionalFormatting>
  <conditionalFormatting sqref="I32">
    <cfRule type="cellIs" dxfId="4609" priority="4119" operator="equal">
      <formula>FALSE</formula>
    </cfRule>
  </conditionalFormatting>
  <conditionalFormatting sqref="I32">
    <cfRule type="cellIs" dxfId="4608" priority="4118" operator="equal">
      <formula>FALSE</formula>
    </cfRule>
  </conditionalFormatting>
  <conditionalFormatting sqref="I32">
    <cfRule type="cellIs" dxfId="4607" priority="4117" operator="equal">
      <formula>FALSE</formula>
    </cfRule>
  </conditionalFormatting>
  <conditionalFormatting sqref="I32">
    <cfRule type="cellIs" dxfId="4606" priority="4116" operator="equal">
      <formula>FALSE</formula>
    </cfRule>
  </conditionalFormatting>
  <conditionalFormatting sqref="I32">
    <cfRule type="cellIs" dxfId="4605" priority="4115" operator="equal">
      <formula>FALSE</formula>
    </cfRule>
  </conditionalFormatting>
  <conditionalFormatting sqref="I32">
    <cfRule type="cellIs" dxfId="4604" priority="4114" operator="equal">
      <formula>FALSE</formula>
    </cfRule>
  </conditionalFormatting>
  <conditionalFormatting sqref="I32">
    <cfRule type="cellIs" dxfId="4603" priority="4113" operator="equal">
      <formula>FALSE</formula>
    </cfRule>
  </conditionalFormatting>
  <conditionalFormatting sqref="I32">
    <cfRule type="cellIs" dxfId="4602" priority="4112" operator="equal">
      <formula>FALSE</formula>
    </cfRule>
  </conditionalFormatting>
  <conditionalFormatting sqref="I32">
    <cfRule type="cellIs" dxfId="4601" priority="4111" operator="equal">
      <formula>FALSE</formula>
    </cfRule>
  </conditionalFormatting>
  <conditionalFormatting sqref="I32">
    <cfRule type="cellIs" dxfId="4600" priority="4110" operator="equal">
      <formula>FALSE</formula>
    </cfRule>
  </conditionalFormatting>
  <conditionalFormatting sqref="I32">
    <cfRule type="cellIs" dxfId="4599" priority="4109" operator="equal">
      <formula>FALSE</formula>
    </cfRule>
  </conditionalFormatting>
  <conditionalFormatting sqref="I32">
    <cfRule type="cellIs" dxfId="4598" priority="4108" operator="equal">
      <formula>FALSE</formula>
    </cfRule>
  </conditionalFormatting>
  <conditionalFormatting sqref="I32">
    <cfRule type="cellIs" dxfId="4597" priority="4107" operator="equal">
      <formula>FALSE</formula>
    </cfRule>
  </conditionalFormatting>
  <conditionalFormatting sqref="I32">
    <cfRule type="cellIs" dxfId="4596" priority="4106" operator="equal">
      <formula>FALSE</formula>
    </cfRule>
  </conditionalFormatting>
  <conditionalFormatting sqref="I32">
    <cfRule type="cellIs" dxfId="4595" priority="4105" operator="equal">
      <formula>FALSE</formula>
    </cfRule>
  </conditionalFormatting>
  <conditionalFormatting sqref="I32">
    <cfRule type="cellIs" dxfId="4594" priority="4104" operator="equal">
      <formula>FALSE</formula>
    </cfRule>
  </conditionalFormatting>
  <conditionalFormatting sqref="I32">
    <cfRule type="cellIs" dxfId="4593" priority="4103" operator="equal">
      <formula>FALSE</formula>
    </cfRule>
  </conditionalFormatting>
  <conditionalFormatting sqref="I32">
    <cfRule type="cellIs" dxfId="4592" priority="4102" operator="equal">
      <formula>FALSE</formula>
    </cfRule>
  </conditionalFormatting>
  <conditionalFormatting sqref="I32">
    <cfRule type="cellIs" dxfId="4591" priority="4101" operator="equal">
      <formula>FALSE</formula>
    </cfRule>
  </conditionalFormatting>
  <conditionalFormatting sqref="I32">
    <cfRule type="cellIs" dxfId="4590" priority="4100" operator="equal">
      <formula>FALSE</formula>
    </cfRule>
  </conditionalFormatting>
  <conditionalFormatting sqref="I32">
    <cfRule type="cellIs" dxfId="4589" priority="4099" operator="equal">
      <formula>FALSE</formula>
    </cfRule>
  </conditionalFormatting>
  <conditionalFormatting sqref="I32">
    <cfRule type="cellIs" dxfId="4588" priority="4098" operator="equal">
      <formula>FALSE</formula>
    </cfRule>
  </conditionalFormatting>
  <conditionalFormatting sqref="I32">
    <cfRule type="cellIs" dxfId="4587" priority="4097" operator="equal">
      <formula>FALSE</formula>
    </cfRule>
  </conditionalFormatting>
  <conditionalFormatting sqref="I32">
    <cfRule type="cellIs" dxfId="4586" priority="4096" operator="equal">
      <formula>FALSE</formula>
    </cfRule>
  </conditionalFormatting>
  <conditionalFormatting sqref="I32">
    <cfRule type="cellIs" dxfId="4585" priority="4095" operator="equal">
      <formula>FALSE</formula>
    </cfRule>
  </conditionalFormatting>
  <conditionalFormatting sqref="I32">
    <cfRule type="cellIs" dxfId="4584" priority="4094" operator="equal">
      <formula>FALSE</formula>
    </cfRule>
  </conditionalFormatting>
  <conditionalFormatting sqref="I32">
    <cfRule type="cellIs" dxfId="4583" priority="4093" operator="equal">
      <formula>FALSE</formula>
    </cfRule>
  </conditionalFormatting>
  <conditionalFormatting sqref="I32">
    <cfRule type="cellIs" dxfId="4582" priority="4092" operator="equal">
      <formula>FALSE</formula>
    </cfRule>
  </conditionalFormatting>
  <conditionalFormatting sqref="I32">
    <cfRule type="cellIs" dxfId="4581" priority="4091" operator="equal">
      <formula>FALSE</formula>
    </cfRule>
  </conditionalFormatting>
  <conditionalFormatting sqref="I32">
    <cfRule type="cellIs" dxfId="4580" priority="4090" operator="equal">
      <formula>FALSE</formula>
    </cfRule>
  </conditionalFormatting>
  <conditionalFormatting sqref="I32">
    <cfRule type="cellIs" dxfId="4579" priority="4089" operator="equal">
      <formula>FALSE</formula>
    </cfRule>
  </conditionalFormatting>
  <conditionalFormatting sqref="I32">
    <cfRule type="cellIs" dxfId="4578" priority="4088" operator="equal">
      <formula>FALSE</formula>
    </cfRule>
  </conditionalFormatting>
  <conditionalFormatting sqref="I32">
    <cfRule type="cellIs" dxfId="4577" priority="4087" operator="equal">
      <formula>FALSE</formula>
    </cfRule>
  </conditionalFormatting>
  <conditionalFormatting sqref="I32">
    <cfRule type="cellIs" dxfId="4576" priority="4086" operator="equal">
      <formula>FALSE</formula>
    </cfRule>
  </conditionalFormatting>
  <conditionalFormatting sqref="I32">
    <cfRule type="cellIs" dxfId="4575" priority="4085" operator="equal">
      <formula>FALSE</formula>
    </cfRule>
  </conditionalFormatting>
  <conditionalFormatting sqref="I32">
    <cfRule type="cellIs" dxfId="4574" priority="4084" operator="equal">
      <formula>FALSE</formula>
    </cfRule>
  </conditionalFormatting>
  <conditionalFormatting sqref="I32">
    <cfRule type="cellIs" dxfId="4573" priority="4083" operator="equal">
      <formula>FALSE</formula>
    </cfRule>
  </conditionalFormatting>
  <conditionalFormatting sqref="I32">
    <cfRule type="cellIs" dxfId="4572" priority="4082" operator="equal">
      <formula>FALSE</formula>
    </cfRule>
  </conditionalFormatting>
  <conditionalFormatting sqref="I32">
    <cfRule type="cellIs" dxfId="4571" priority="4081" operator="equal">
      <formula>FALSE</formula>
    </cfRule>
  </conditionalFormatting>
  <conditionalFormatting sqref="I32">
    <cfRule type="cellIs" dxfId="4570" priority="4080" operator="equal">
      <formula>FALSE</formula>
    </cfRule>
  </conditionalFormatting>
  <conditionalFormatting sqref="I32">
    <cfRule type="cellIs" dxfId="4569" priority="4079" operator="equal">
      <formula>FALSE</formula>
    </cfRule>
  </conditionalFormatting>
  <conditionalFormatting sqref="I32">
    <cfRule type="cellIs" dxfId="4568" priority="4078" operator="equal">
      <formula>FALSE</formula>
    </cfRule>
  </conditionalFormatting>
  <conditionalFormatting sqref="I32">
    <cfRule type="cellIs" dxfId="4567" priority="4077" operator="equal">
      <formula>FALSE</formula>
    </cfRule>
  </conditionalFormatting>
  <conditionalFormatting sqref="I32">
    <cfRule type="cellIs" dxfId="4566" priority="4076" operator="equal">
      <formula>FALSE</formula>
    </cfRule>
  </conditionalFormatting>
  <conditionalFormatting sqref="I32">
    <cfRule type="cellIs" dxfId="4565" priority="4075" operator="equal">
      <formula>FALSE</formula>
    </cfRule>
  </conditionalFormatting>
  <conditionalFormatting sqref="I32">
    <cfRule type="cellIs" dxfId="4564" priority="4074" operator="equal">
      <formula>FALSE</formula>
    </cfRule>
  </conditionalFormatting>
  <conditionalFormatting sqref="I32">
    <cfRule type="cellIs" dxfId="4563" priority="4073" operator="equal">
      <formula>FALSE</formula>
    </cfRule>
  </conditionalFormatting>
  <conditionalFormatting sqref="I32">
    <cfRule type="cellIs" dxfId="4562" priority="4072" operator="equal">
      <formula>FALSE</formula>
    </cfRule>
  </conditionalFormatting>
  <conditionalFormatting sqref="I32">
    <cfRule type="cellIs" dxfId="4561" priority="4071" operator="equal">
      <formula>FALSE</formula>
    </cfRule>
  </conditionalFormatting>
  <conditionalFormatting sqref="I32">
    <cfRule type="cellIs" dxfId="4560" priority="4070" operator="equal">
      <formula>FALSE</formula>
    </cfRule>
  </conditionalFormatting>
  <conditionalFormatting sqref="I32">
    <cfRule type="cellIs" dxfId="4559" priority="4069" operator="equal">
      <formula>FALSE</formula>
    </cfRule>
  </conditionalFormatting>
  <conditionalFormatting sqref="I32">
    <cfRule type="cellIs" dxfId="4558" priority="4068" operator="equal">
      <formula>FALSE</formula>
    </cfRule>
  </conditionalFormatting>
  <conditionalFormatting sqref="I32">
    <cfRule type="cellIs" dxfId="4557" priority="4067" operator="equal">
      <formula>FALSE</formula>
    </cfRule>
  </conditionalFormatting>
  <conditionalFormatting sqref="I32">
    <cfRule type="cellIs" dxfId="4556" priority="4066" operator="equal">
      <formula>FALSE</formula>
    </cfRule>
  </conditionalFormatting>
  <conditionalFormatting sqref="I32">
    <cfRule type="cellIs" dxfId="4555" priority="4065" operator="equal">
      <formula>FALSE</formula>
    </cfRule>
  </conditionalFormatting>
  <conditionalFormatting sqref="I32">
    <cfRule type="cellIs" dxfId="4554" priority="4064" operator="equal">
      <formula>FALSE</formula>
    </cfRule>
  </conditionalFormatting>
  <conditionalFormatting sqref="I32">
    <cfRule type="cellIs" dxfId="4553" priority="4063" operator="equal">
      <formula>FALSE</formula>
    </cfRule>
  </conditionalFormatting>
  <conditionalFormatting sqref="I32">
    <cfRule type="cellIs" dxfId="4552" priority="4062" operator="equal">
      <formula>FALSE</formula>
    </cfRule>
  </conditionalFormatting>
  <conditionalFormatting sqref="I32">
    <cfRule type="cellIs" dxfId="4551" priority="4061" operator="equal">
      <formula>FALSE</formula>
    </cfRule>
  </conditionalFormatting>
  <conditionalFormatting sqref="I32">
    <cfRule type="cellIs" dxfId="4550" priority="4060" operator="equal">
      <formula>FALSE</formula>
    </cfRule>
  </conditionalFormatting>
  <conditionalFormatting sqref="I32">
    <cfRule type="cellIs" dxfId="4549" priority="4059" operator="equal">
      <formula>FALSE</formula>
    </cfRule>
  </conditionalFormatting>
  <conditionalFormatting sqref="I32">
    <cfRule type="cellIs" dxfId="4548" priority="4058" operator="equal">
      <formula>FALSE</formula>
    </cfRule>
  </conditionalFormatting>
  <conditionalFormatting sqref="I32">
    <cfRule type="cellIs" dxfId="4547" priority="4057" operator="equal">
      <formula>FALSE</formula>
    </cfRule>
  </conditionalFormatting>
  <conditionalFormatting sqref="I32">
    <cfRule type="cellIs" dxfId="4546" priority="4056" operator="equal">
      <formula>FALSE</formula>
    </cfRule>
  </conditionalFormatting>
  <conditionalFormatting sqref="I32">
    <cfRule type="cellIs" dxfId="4545" priority="4055" operator="equal">
      <formula>FALSE</formula>
    </cfRule>
  </conditionalFormatting>
  <conditionalFormatting sqref="I32">
    <cfRule type="cellIs" dxfId="4544" priority="4054" operator="equal">
      <formula>FALSE</formula>
    </cfRule>
  </conditionalFormatting>
  <conditionalFormatting sqref="I32">
    <cfRule type="cellIs" dxfId="4543" priority="4053" operator="equal">
      <formula>FALSE</formula>
    </cfRule>
  </conditionalFormatting>
  <conditionalFormatting sqref="I32">
    <cfRule type="cellIs" dxfId="4542" priority="4052" operator="equal">
      <formula>FALSE</formula>
    </cfRule>
  </conditionalFormatting>
  <conditionalFormatting sqref="I32">
    <cfRule type="cellIs" dxfId="4541" priority="4051" operator="equal">
      <formula>FALSE</formula>
    </cfRule>
  </conditionalFormatting>
  <conditionalFormatting sqref="I32">
    <cfRule type="cellIs" dxfId="4540" priority="4050" operator="equal">
      <formula>FALSE</formula>
    </cfRule>
  </conditionalFormatting>
  <conditionalFormatting sqref="I32">
    <cfRule type="cellIs" dxfId="4539" priority="4049" operator="equal">
      <formula>FALSE</formula>
    </cfRule>
  </conditionalFormatting>
  <conditionalFormatting sqref="I32">
    <cfRule type="cellIs" dxfId="4538" priority="4048" operator="equal">
      <formula>FALSE</formula>
    </cfRule>
  </conditionalFormatting>
  <conditionalFormatting sqref="I32">
    <cfRule type="cellIs" dxfId="4537" priority="4047" operator="equal">
      <formula>FALSE</formula>
    </cfRule>
  </conditionalFormatting>
  <conditionalFormatting sqref="I32">
    <cfRule type="cellIs" dxfId="4536" priority="4046" operator="equal">
      <formula>FALSE</formula>
    </cfRule>
  </conditionalFormatting>
  <conditionalFormatting sqref="I32">
    <cfRule type="cellIs" dxfId="4535" priority="4045" operator="equal">
      <formula>FALSE</formula>
    </cfRule>
  </conditionalFormatting>
  <conditionalFormatting sqref="I32">
    <cfRule type="cellIs" dxfId="4534" priority="4044" operator="equal">
      <formula>FALSE</formula>
    </cfRule>
  </conditionalFormatting>
  <conditionalFormatting sqref="I32">
    <cfRule type="cellIs" dxfId="4533" priority="4043" operator="equal">
      <formula>FALSE</formula>
    </cfRule>
  </conditionalFormatting>
  <conditionalFormatting sqref="I32">
    <cfRule type="cellIs" dxfId="4532" priority="4042" operator="equal">
      <formula>FALSE</formula>
    </cfRule>
  </conditionalFormatting>
  <conditionalFormatting sqref="I32">
    <cfRule type="cellIs" dxfId="4531" priority="4041" operator="equal">
      <formula>FALSE</formula>
    </cfRule>
  </conditionalFormatting>
  <conditionalFormatting sqref="I32">
    <cfRule type="cellIs" dxfId="4530" priority="4040" operator="equal">
      <formula>FALSE</formula>
    </cfRule>
  </conditionalFormatting>
  <conditionalFormatting sqref="I32">
    <cfRule type="cellIs" dxfId="4529" priority="4039" operator="equal">
      <formula>FALSE</formula>
    </cfRule>
  </conditionalFormatting>
  <conditionalFormatting sqref="I32">
    <cfRule type="cellIs" dxfId="4528" priority="4038" operator="equal">
      <formula>FALSE</formula>
    </cfRule>
  </conditionalFormatting>
  <conditionalFormatting sqref="I32">
    <cfRule type="cellIs" dxfId="4527" priority="4037" operator="equal">
      <formula>FALSE</formula>
    </cfRule>
  </conditionalFormatting>
  <conditionalFormatting sqref="I32">
    <cfRule type="cellIs" dxfId="4526" priority="4036" operator="equal">
      <formula>FALSE</formula>
    </cfRule>
  </conditionalFormatting>
  <conditionalFormatting sqref="I32">
    <cfRule type="cellIs" dxfId="4525" priority="4035" operator="equal">
      <formula>FALSE</formula>
    </cfRule>
  </conditionalFormatting>
  <conditionalFormatting sqref="I32">
    <cfRule type="cellIs" dxfId="4524" priority="4034" operator="equal">
      <formula>FALSE</formula>
    </cfRule>
  </conditionalFormatting>
  <conditionalFormatting sqref="I32">
    <cfRule type="cellIs" dxfId="4523" priority="4033" operator="equal">
      <formula>FALSE</formula>
    </cfRule>
  </conditionalFormatting>
  <conditionalFormatting sqref="I32">
    <cfRule type="cellIs" dxfId="4522" priority="4032" operator="equal">
      <formula>FALSE</formula>
    </cfRule>
  </conditionalFormatting>
  <conditionalFormatting sqref="I32">
    <cfRule type="cellIs" dxfId="4521" priority="4031" operator="equal">
      <formula>FALSE</formula>
    </cfRule>
  </conditionalFormatting>
  <conditionalFormatting sqref="I32">
    <cfRule type="cellIs" dxfId="4520" priority="4030" operator="equal">
      <formula>FALSE</formula>
    </cfRule>
  </conditionalFormatting>
  <conditionalFormatting sqref="I32">
    <cfRule type="cellIs" dxfId="4519" priority="4029" operator="equal">
      <formula>FALSE</formula>
    </cfRule>
  </conditionalFormatting>
  <conditionalFormatting sqref="I32">
    <cfRule type="cellIs" dxfId="4518" priority="4028" operator="equal">
      <formula>FALSE</formula>
    </cfRule>
  </conditionalFormatting>
  <conditionalFormatting sqref="I32">
    <cfRule type="cellIs" dxfId="4517" priority="4027" operator="equal">
      <formula>FALSE</formula>
    </cfRule>
  </conditionalFormatting>
  <conditionalFormatting sqref="I32">
    <cfRule type="cellIs" dxfId="4516" priority="4026" operator="equal">
      <formula>FALSE</formula>
    </cfRule>
  </conditionalFormatting>
  <conditionalFormatting sqref="I32">
    <cfRule type="cellIs" dxfId="4515" priority="4025" operator="equal">
      <formula>FALSE</formula>
    </cfRule>
  </conditionalFormatting>
  <conditionalFormatting sqref="I32">
    <cfRule type="cellIs" dxfId="4514" priority="4024" operator="equal">
      <formula>FALSE</formula>
    </cfRule>
  </conditionalFormatting>
  <conditionalFormatting sqref="I32">
    <cfRule type="cellIs" dxfId="4513" priority="4023" operator="equal">
      <formula>FALSE</formula>
    </cfRule>
  </conditionalFormatting>
  <conditionalFormatting sqref="I32">
    <cfRule type="cellIs" dxfId="4512" priority="4022" operator="equal">
      <formula>FALSE</formula>
    </cfRule>
  </conditionalFormatting>
  <conditionalFormatting sqref="I32">
    <cfRule type="cellIs" dxfId="4511" priority="4021" operator="equal">
      <formula>FALSE</formula>
    </cfRule>
  </conditionalFormatting>
  <conditionalFormatting sqref="I32">
    <cfRule type="cellIs" dxfId="4510" priority="4020" operator="equal">
      <formula>FALSE</formula>
    </cfRule>
  </conditionalFormatting>
  <conditionalFormatting sqref="I32">
    <cfRule type="cellIs" dxfId="4509" priority="4019" operator="equal">
      <formula>FALSE</formula>
    </cfRule>
  </conditionalFormatting>
  <conditionalFormatting sqref="I32">
    <cfRule type="cellIs" dxfId="4508" priority="4018" operator="equal">
      <formula>FALSE</formula>
    </cfRule>
  </conditionalFormatting>
  <conditionalFormatting sqref="I32">
    <cfRule type="cellIs" dxfId="4507" priority="4017" operator="equal">
      <formula>FALSE</formula>
    </cfRule>
  </conditionalFormatting>
  <conditionalFormatting sqref="I32">
    <cfRule type="cellIs" dxfId="4506" priority="4016" operator="equal">
      <formula>FALSE</formula>
    </cfRule>
  </conditionalFormatting>
  <conditionalFormatting sqref="I32">
    <cfRule type="cellIs" dxfId="4505" priority="4015" operator="equal">
      <formula>FALSE</formula>
    </cfRule>
  </conditionalFormatting>
  <conditionalFormatting sqref="I32">
    <cfRule type="cellIs" dxfId="4504" priority="4014" operator="equal">
      <formula>FALSE</formula>
    </cfRule>
  </conditionalFormatting>
  <conditionalFormatting sqref="I32">
    <cfRule type="cellIs" dxfId="4503" priority="4013" operator="equal">
      <formula>FALSE</formula>
    </cfRule>
  </conditionalFormatting>
  <conditionalFormatting sqref="I32">
    <cfRule type="cellIs" dxfId="4502" priority="4012" operator="equal">
      <formula>FALSE</formula>
    </cfRule>
  </conditionalFormatting>
  <conditionalFormatting sqref="I32">
    <cfRule type="cellIs" dxfId="4501" priority="4011" operator="equal">
      <formula>FALSE</formula>
    </cfRule>
  </conditionalFormatting>
  <conditionalFormatting sqref="I32">
    <cfRule type="cellIs" dxfId="4500" priority="4010" operator="equal">
      <formula>FALSE</formula>
    </cfRule>
  </conditionalFormatting>
  <conditionalFormatting sqref="I32">
    <cfRule type="cellIs" dxfId="4499" priority="4009" operator="equal">
      <formula>FALSE</formula>
    </cfRule>
  </conditionalFormatting>
  <conditionalFormatting sqref="I32">
    <cfRule type="cellIs" dxfId="4498" priority="4008" operator="equal">
      <formula>FALSE</formula>
    </cfRule>
  </conditionalFormatting>
  <conditionalFormatting sqref="I32">
    <cfRule type="cellIs" dxfId="4497" priority="4007" operator="equal">
      <formula>FALSE</formula>
    </cfRule>
  </conditionalFormatting>
  <conditionalFormatting sqref="I32">
    <cfRule type="cellIs" dxfId="4496" priority="4006" operator="equal">
      <formula>FALSE</formula>
    </cfRule>
  </conditionalFormatting>
  <conditionalFormatting sqref="I32">
    <cfRule type="cellIs" dxfId="4495" priority="4005" operator="equal">
      <formula>FALSE</formula>
    </cfRule>
  </conditionalFormatting>
  <conditionalFormatting sqref="I32">
    <cfRule type="cellIs" dxfId="4494" priority="4004" operator="equal">
      <formula>FALSE</formula>
    </cfRule>
  </conditionalFormatting>
  <conditionalFormatting sqref="I32">
    <cfRule type="cellIs" dxfId="4493" priority="4003" operator="equal">
      <formula>FALSE</formula>
    </cfRule>
  </conditionalFormatting>
  <conditionalFormatting sqref="I32">
    <cfRule type="cellIs" dxfId="4492" priority="4002" operator="equal">
      <formula>FALSE</formula>
    </cfRule>
  </conditionalFormatting>
  <conditionalFormatting sqref="I32">
    <cfRule type="cellIs" dxfId="4491" priority="4001" operator="equal">
      <formula>FALSE</formula>
    </cfRule>
  </conditionalFormatting>
  <conditionalFormatting sqref="I32">
    <cfRule type="cellIs" dxfId="4490" priority="4000" operator="equal">
      <formula>FALSE</formula>
    </cfRule>
  </conditionalFormatting>
  <conditionalFormatting sqref="I32">
    <cfRule type="cellIs" dxfId="4489" priority="3999" operator="equal">
      <formula>FALSE</formula>
    </cfRule>
  </conditionalFormatting>
  <conditionalFormatting sqref="I32">
    <cfRule type="cellIs" dxfId="4488" priority="3998" operator="equal">
      <formula>FALSE</formula>
    </cfRule>
  </conditionalFormatting>
  <conditionalFormatting sqref="I32">
    <cfRule type="cellIs" dxfId="4487" priority="3997" operator="equal">
      <formula>FALSE</formula>
    </cfRule>
  </conditionalFormatting>
  <conditionalFormatting sqref="I32">
    <cfRule type="cellIs" dxfId="4486" priority="3996" operator="equal">
      <formula>FALSE</formula>
    </cfRule>
  </conditionalFormatting>
  <conditionalFormatting sqref="I32">
    <cfRule type="cellIs" dxfId="4485" priority="3995" operator="equal">
      <formula>FALSE</formula>
    </cfRule>
  </conditionalFormatting>
  <conditionalFormatting sqref="I32">
    <cfRule type="cellIs" dxfId="4484" priority="3994" operator="equal">
      <formula>FALSE</formula>
    </cfRule>
  </conditionalFormatting>
  <conditionalFormatting sqref="I32">
    <cfRule type="cellIs" dxfId="4483" priority="3993" operator="equal">
      <formula>FALSE</formula>
    </cfRule>
  </conditionalFormatting>
  <conditionalFormatting sqref="I32">
    <cfRule type="cellIs" dxfId="4482" priority="3992" operator="equal">
      <formula>FALSE</formula>
    </cfRule>
  </conditionalFormatting>
  <conditionalFormatting sqref="I32">
    <cfRule type="cellIs" dxfId="4481" priority="3991" operator="equal">
      <formula>FALSE</formula>
    </cfRule>
  </conditionalFormatting>
  <conditionalFormatting sqref="I32">
    <cfRule type="cellIs" dxfId="4480" priority="3990" operator="equal">
      <formula>FALSE</formula>
    </cfRule>
  </conditionalFormatting>
  <conditionalFormatting sqref="I32">
    <cfRule type="cellIs" dxfId="4479" priority="3989" operator="equal">
      <formula>FALSE</formula>
    </cfRule>
  </conditionalFormatting>
  <conditionalFormatting sqref="I32">
    <cfRule type="cellIs" dxfId="4478" priority="3988" operator="equal">
      <formula>FALSE</formula>
    </cfRule>
  </conditionalFormatting>
  <conditionalFormatting sqref="I32">
    <cfRule type="cellIs" dxfId="4477" priority="3987" operator="equal">
      <formula>FALSE</formula>
    </cfRule>
  </conditionalFormatting>
  <conditionalFormatting sqref="I32">
    <cfRule type="cellIs" dxfId="4476" priority="3986" operator="equal">
      <formula>FALSE</formula>
    </cfRule>
  </conditionalFormatting>
  <conditionalFormatting sqref="I32">
    <cfRule type="cellIs" dxfId="4475" priority="3985" operator="equal">
      <formula>FALSE</formula>
    </cfRule>
  </conditionalFormatting>
  <conditionalFormatting sqref="I32">
    <cfRule type="cellIs" dxfId="4474" priority="3984" operator="equal">
      <formula>FALSE</formula>
    </cfRule>
  </conditionalFormatting>
  <conditionalFormatting sqref="I32">
    <cfRule type="cellIs" dxfId="4473" priority="3983" operator="equal">
      <formula>FALSE</formula>
    </cfRule>
  </conditionalFormatting>
  <conditionalFormatting sqref="I32">
    <cfRule type="cellIs" dxfId="4472" priority="3982" operator="equal">
      <formula>FALSE</formula>
    </cfRule>
  </conditionalFormatting>
  <conditionalFormatting sqref="I32">
    <cfRule type="cellIs" dxfId="4471" priority="3981" operator="equal">
      <formula>FALSE</formula>
    </cfRule>
  </conditionalFormatting>
  <conditionalFormatting sqref="I32">
    <cfRule type="cellIs" dxfId="4470" priority="3980" operator="equal">
      <formula>FALSE</formula>
    </cfRule>
  </conditionalFormatting>
  <conditionalFormatting sqref="I32">
    <cfRule type="cellIs" dxfId="4469" priority="3979" operator="equal">
      <formula>FALSE</formula>
    </cfRule>
  </conditionalFormatting>
  <conditionalFormatting sqref="I32">
    <cfRule type="cellIs" dxfId="4468" priority="3978" operator="equal">
      <formula>FALSE</formula>
    </cfRule>
  </conditionalFormatting>
  <conditionalFormatting sqref="I32">
    <cfRule type="cellIs" dxfId="4467" priority="3977" operator="equal">
      <formula>FALSE</formula>
    </cfRule>
  </conditionalFormatting>
  <conditionalFormatting sqref="I32">
    <cfRule type="cellIs" dxfId="4466" priority="3976" operator="equal">
      <formula>FALSE</formula>
    </cfRule>
  </conditionalFormatting>
  <conditionalFormatting sqref="I32">
    <cfRule type="cellIs" dxfId="4465" priority="3975" operator="equal">
      <formula>FALSE</formula>
    </cfRule>
  </conditionalFormatting>
  <conditionalFormatting sqref="I32">
    <cfRule type="cellIs" dxfId="4464" priority="3974" operator="equal">
      <formula>FALSE</formula>
    </cfRule>
  </conditionalFormatting>
  <conditionalFormatting sqref="I32">
    <cfRule type="cellIs" dxfId="4463" priority="3973" operator="equal">
      <formula>FALSE</formula>
    </cfRule>
  </conditionalFormatting>
  <conditionalFormatting sqref="I32">
    <cfRule type="cellIs" dxfId="4462" priority="3972" operator="equal">
      <formula>FALSE</formula>
    </cfRule>
  </conditionalFormatting>
  <conditionalFormatting sqref="I32">
    <cfRule type="cellIs" dxfId="4461" priority="3971" operator="equal">
      <formula>FALSE</formula>
    </cfRule>
  </conditionalFormatting>
  <conditionalFormatting sqref="I32">
    <cfRule type="cellIs" dxfId="4460" priority="3970" operator="equal">
      <formula>FALSE</formula>
    </cfRule>
  </conditionalFormatting>
  <conditionalFormatting sqref="I32">
    <cfRule type="cellIs" dxfId="4459" priority="3969" operator="equal">
      <formula>FALSE</formula>
    </cfRule>
  </conditionalFormatting>
  <conditionalFormatting sqref="I32">
    <cfRule type="cellIs" dxfId="4458" priority="3968" operator="equal">
      <formula>FALSE</formula>
    </cfRule>
  </conditionalFormatting>
  <conditionalFormatting sqref="I32">
    <cfRule type="cellIs" dxfId="4457" priority="3967" operator="equal">
      <formula>FALSE</formula>
    </cfRule>
  </conditionalFormatting>
  <conditionalFormatting sqref="I32">
    <cfRule type="cellIs" dxfId="4456" priority="3966" operator="equal">
      <formula>FALSE</formula>
    </cfRule>
  </conditionalFormatting>
  <conditionalFormatting sqref="I32">
    <cfRule type="cellIs" dxfId="4455" priority="3965" operator="equal">
      <formula>FALSE</formula>
    </cfRule>
  </conditionalFormatting>
  <conditionalFormatting sqref="I32">
    <cfRule type="cellIs" dxfId="4454" priority="3964" operator="equal">
      <formula>FALSE</formula>
    </cfRule>
  </conditionalFormatting>
  <conditionalFormatting sqref="I32">
    <cfRule type="cellIs" dxfId="4453" priority="3963" operator="equal">
      <formula>FALSE</formula>
    </cfRule>
  </conditionalFormatting>
  <conditionalFormatting sqref="I32">
    <cfRule type="cellIs" dxfId="4452" priority="3962" operator="equal">
      <formula>FALSE</formula>
    </cfRule>
  </conditionalFormatting>
  <conditionalFormatting sqref="I32">
    <cfRule type="cellIs" dxfId="4451" priority="3961" operator="equal">
      <formula>FALSE</formula>
    </cfRule>
  </conditionalFormatting>
  <conditionalFormatting sqref="I32">
    <cfRule type="cellIs" dxfId="4450" priority="3960" operator="equal">
      <formula>FALSE</formula>
    </cfRule>
  </conditionalFormatting>
  <conditionalFormatting sqref="I32">
    <cfRule type="cellIs" dxfId="4449" priority="3959" operator="equal">
      <formula>FALSE</formula>
    </cfRule>
  </conditionalFormatting>
  <conditionalFormatting sqref="I32">
    <cfRule type="cellIs" dxfId="4448" priority="3958" operator="equal">
      <formula>FALSE</formula>
    </cfRule>
  </conditionalFormatting>
  <conditionalFormatting sqref="I32">
    <cfRule type="cellIs" dxfId="4447" priority="3957" operator="equal">
      <formula>FALSE</formula>
    </cfRule>
  </conditionalFormatting>
  <conditionalFormatting sqref="I32">
    <cfRule type="cellIs" dxfId="4446" priority="3956" operator="equal">
      <formula>FALSE</formula>
    </cfRule>
  </conditionalFormatting>
  <conditionalFormatting sqref="I32">
    <cfRule type="cellIs" dxfId="4445" priority="3955" operator="equal">
      <formula>FALSE</formula>
    </cfRule>
  </conditionalFormatting>
  <conditionalFormatting sqref="I32">
    <cfRule type="cellIs" dxfId="4444" priority="3954" operator="equal">
      <formula>FALSE</formula>
    </cfRule>
  </conditionalFormatting>
  <conditionalFormatting sqref="I32">
    <cfRule type="cellIs" dxfId="4443" priority="3953" operator="equal">
      <formula>FALSE</formula>
    </cfRule>
  </conditionalFormatting>
  <conditionalFormatting sqref="I32">
    <cfRule type="cellIs" dxfId="4442" priority="3952" operator="equal">
      <formula>FALSE</formula>
    </cfRule>
  </conditionalFormatting>
  <conditionalFormatting sqref="I32">
    <cfRule type="cellIs" dxfId="4441" priority="3951" operator="equal">
      <formula>FALSE</formula>
    </cfRule>
  </conditionalFormatting>
  <conditionalFormatting sqref="I32">
    <cfRule type="cellIs" dxfId="4440" priority="3950" operator="equal">
      <formula>FALSE</formula>
    </cfRule>
  </conditionalFormatting>
  <conditionalFormatting sqref="I32">
    <cfRule type="cellIs" dxfId="4439" priority="3949" operator="equal">
      <formula>FALSE</formula>
    </cfRule>
  </conditionalFormatting>
  <conditionalFormatting sqref="I32">
    <cfRule type="cellIs" dxfId="4438" priority="3948" operator="equal">
      <formula>FALSE</formula>
    </cfRule>
  </conditionalFormatting>
  <conditionalFormatting sqref="I32">
    <cfRule type="cellIs" dxfId="4437" priority="3947" operator="equal">
      <formula>FALSE</formula>
    </cfRule>
  </conditionalFormatting>
  <conditionalFormatting sqref="I32">
    <cfRule type="cellIs" dxfId="4436" priority="3946" operator="equal">
      <formula>FALSE</formula>
    </cfRule>
  </conditionalFormatting>
  <conditionalFormatting sqref="I32">
    <cfRule type="cellIs" dxfId="4435" priority="3945" operator="equal">
      <formula>FALSE</formula>
    </cfRule>
  </conditionalFormatting>
  <conditionalFormatting sqref="I32">
    <cfRule type="cellIs" dxfId="4434" priority="3944" operator="equal">
      <formula>FALSE</formula>
    </cfRule>
  </conditionalFormatting>
  <conditionalFormatting sqref="I32">
    <cfRule type="cellIs" dxfId="4433" priority="3943" operator="equal">
      <formula>FALSE</formula>
    </cfRule>
  </conditionalFormatting>
  <conditionalFormatting sqref="I32">
    <cfRule type="cellIs" dxfId="4432" priority="3942" operator="equal">
      <formula>FALSE</formula>
    </cfRule>
  </conditionalFormatting>
  <conditionalFormatting sqref="I32">
    <cfRule type="cellIs" dxfId="4431" priority="3941" operator="equal">
      <formula>FALSE</formula>
    </cfRule>
  </conditionalFormatting>
  <conditionalFormatting sqref="I32">
    <cfRule type="cellIs" dxfId="4430" priority="3940" operator="equal">
      <formula>FALSE</formula>
    </cfRule>
  </conditionalFormatting>
  <conditionalFormatting sqref="I32">
    <cfRule type="cellIs" dxfId="4429" priority="3939" operator="equal">
      <formula>FALSE</formula>
    </cfRule>
  </conditionalFormatting>
  <conditionalFormatting sqref="I32">
    <cfRule type="cellIs" dxfId="4428" priority="3938" operator="equal">
      <formula>FALSE</formula>
    </cfRule>
  </conditionalFormatting>
  <conditionalFormatting sqref="I32">
    <cfRule type="cellIs" dxfId="4427" priority="3937" operator="equal">
      <formula>FALSE</formula>
    </cfRule>
  </conditionalFormatting>
  <conditionalFormatting sqref="I32">
    <cfRule type="cellIs" dxfId="4426" priority="3936" operator="equal">
      <formula>FALSE</formula>
    </cfRule>
  </conditionalFormatting>
  <conditionalFormatting sqref="I32">
    <cfRule type="cellIs" dxfId="4425" priority="3935" operator="equal">
      <formula>FALSE</formula>
    </cfRule>
  </conditionalFormatting>
  <conditionalFormatting sqref="I32">
    <cfRule type="cellIs" dxfId="4424" priority="3934" operator="equal">
      <formula>FALSE</formula>
    </cfRule>
  </conditionalFormatting>
  <conditionalFormatting sqref="I32">
    <cfRule type="cellIs" dxfId="4423" priority="3933" operator="equal">
      <formula>FALSE</formula>
    </cfRule>
  </conditionalFormatting>
  <conditionalFormatting sqref="I32">
    <cfRule type="cellIs" dxfId="4422" priority="3932" operator="equal">
      <formula>FALSE</formula>
    </cfRule>
  </conditionalFormatting>
  <conditionalFormatting sqref="I32">
    <cfRule type="cellIs" dxfId="4421" priority="3931" operator="equal">
      <formula>FALSE</formula>
    </cfRule>
  </conditionalFormatting>
  <conditionalFormatting sqref="I32">
    <cfRule type="cellIs" dxfId="4420" priority="3930" operator="equal">
      <formula>FALSE</formula>
    </cfRule>
  </conditionalFormatting>
  <conditionalFormatting sqref="I32">
    <cfRule type="cellIs" dxfId="4419" priority="3929" operator="equal">
      <formula>FALSE</formula>
    </cfRule>
  </conditionalFormatting>
  <conditionalFormatting sqref="I32">
    <cfRule type="cellIs" dxfId="4418" priority="3928" operator="equal">
      <formula>FALSE</formula>
    </cfRule>
  </conditionalFormatting>
  <conditionalFormatting sqref="I32">
    <cfRule type="cellIs" dxfId="4417" priority="3927" operator="equal">
      <formula>FALSE</formula>
    </cfRule>
  </conditionalFormatting>
  <conditionalFormatting sqref="I32">
    <cfRule type="cellIs" dxfId="4416" priority="3926" operator="equal">
      <formula>FALSE</formula>
    </cfRule>
  </conditionalFormatting>
  <conditionalFormatting sqref="I32">
    <cfRule type="cellIs" dxfId="4415" priority="3925" operator="equal">
      <formula>FALSE</formula>
    </cfRule>
  </conditionalFormatting>
  <conditionalFormatting sqref="I32">
    <cfRule type="cellIs" dxfId="4414" priority="3924" operator="equal">
      <formula>FALSE</formula>
    </cfRule>
  </conditionalFormatting>
  <conditionalFormatting sqref="I32">
    <cfRule type="cellIs" dxfId="4413" priority="3923" operator="equal">
      <formula>FALSE</formula>
    </cfRule>
  </conditionalFormatting>
  <conditionalFormatting sqref="I32">
    <cfRule type="cellIs" dxfId="4412" priority="3922" operator="equal">
      <formula>FALSE</formula>
    </cfRule>
  </conditionalFormatting>
  <conditionalFormatting sqref="I32">
    <cfRule type="cellIs" dxfId="4411" priority="3921" operator="equal">
      <formula>FALSE</formula>
    </cfRule>
  </conditionalFormatting>
  <conditionalFormatting sqref="I32">
    <cfRule type="cellIs" dxfId="4410" priority="3920" operator="equal">
      <formula>FALSE</formula>
    </cfRule>
  </conditionalFormatting>
  <conditionalFormatting sqref="I32">
    <cfRule type="cellIs" dxfId="4409" priority="3919" operator="equal">
      <formula>FALSE</formula>
    </cfRule>
  </conditionalFormatting>
  <conditionalFormatting sqref="I32">
    <cfRule type="cellIs" dxfId="4408" priority="3918" operator="equal">
      <formula>FALSE</formula>
    </cfRule>
  </conditionalFormatting>
  <conditionalFormatting sqref="I32">
    <cfRule type="cellIs" dxfId="4407" priority="3917" operator="equal">
      <formula>FALSE</formula>
    </cfRule>
  </conditionalFormatting>
  <conditionalFormatting sqref="I32">
    <cfRule type="cellIs" dxfId="4406" priority="3916" operator="equal">
      <formula>FALSE</formula>
    </cfRule>
  </conditionalFormatting>
  <conditionalFormatting sqref="I32">
    <cfRule type="cellIs" dxfId="4405" priority="3915" operator="equal">
      <formula>FALSE</formula>
    </cfRule>
  </conditionalFormatting>
  <conditionalFormatting sqref="I32">
    <cfRule type="cellIs" dxfId="4404" priority="3914" operator="equal">
      <formula>FALSE</formula>
    </cfRule>
  </conditionalFormatting>
  <conditionalFormatting sqref="I32">
    <cfRule type="cellIs" dxfId="4403" priority="3913" operator="equal">
      <formula>FALSE</formula>
    </cfRule>
  </conditionalFormatting>
  <conditionalFormatting sqref="I32">
    <cfRule type="cellIs" dxfId="4402" priority="3912" operator="equal">
      <formula>FALSE</formula>
    </cfRule>
  </conditionalFormatting>
  <conditionalFormatting sqref="I32">
    <cfRule type="cellIs" dxfId="4401" priority="3911" operator="equal">
      <formula>FALSE</formula>
    </cfRule>
  </conditionalFormatting>
  <conditionalFormatting sqref="I32">
    <cfRule type="cellIs" dxfId="4400" priority="3910" operator="equal">
      <formula>FALSE</formula>
    </cfRule>
  </conditionalFormatting>
  <conditionalFormatting sqref="I32">
    <cfRule type="cellIs" dxfId="4399" priority="3909" operator="equal">
      <formula>FALSE</formula>
    </cfRule>
  </conditionalFormatting>
  <conditionalFormatting sqref="I32">
    <cfRule type="cellIs" dxfId="4398" priority="3908" operator="equal">
      <formula>FALSE</formula>
    </cfRule>
  </conditionalFormatting>
  <conditionalFormatting sqref="I32">
    <cfRule type="cellIs" dxfId="4397" priority="3907" operator="equal">
      <formula>FALSE</formula>
    </cfRule>
  </conditionalFormatting>
  <conditionalFormatting sqref="I32">
    <cfRule type="cellIs" dxfId="4396" priority="3906" operator="equal">
      <formula>FALSE</formula>
    </cfRule>
  </conditionalFormatting>
  <conditionalFormatting sqref="I32">
    <cfRule type="cellIs" dxfId="4395" priority="3905" operator="equal">
      <formula>FALSE</formula>
    </cfRule>
  </conditionalFormatting>
  <conditionalFormatting sqref="I32">
    <cfRule type="cellIs" dxfId="4394" priority="3904" operator="equal">
      <formula>FALSE</formula>
    </cfRule>
  </conditionalFormatting>
  <conditionalFormatting sqref="I32">
    <cfRule type="cellIs" dxfId="4393" priority="3903" operator="equal">
      <formula>FALSE</formula>
    </cfRule>
  </conditionalFormatting>
  <conditionalFormatting sqref="I32">
    <cfRule type="cellIs" dxfId="4392" priority="3902" operator="equal">
      <formula>FALSE</formula>
    </cfRule>
  </conditionalFormatting>
  <conditionalFormatting sqref="I32">
    <cfRule type="cellIs" dxfId="4391" priority="3901" operator="equal">
      <formula>FALSE</formula>
    </cfRule>
  </conditionalFormatting>
  <conditionalFormatting sqref="I32">
    <cfRule type="cellIs" dxfId="4390" priority="3900" operator="equal">
      <formula>FALSE</formula>
    </cfRule>
  </conditionalFormatting>
  <conditionalFormatting sqref="I32">
    <cfRule type="cellIs" dxfId="4389" priority="3899" operator="equal">
      <formula>FALSE</formula>
    </cfRule>
  </conditionalFormatting>
  <conditionalFormatting sqref="I32">
    <cfRule type="cellIs" dxfId="4388" priority="3898" operator="equal">
      <formula>FALSE</formula>
    </cfRule>
  </conditionalFormatting>
  <conditionalFormatting sqref="I32">
    <cfRule type="cellIs" dxfId="4387" priority="3897" operator="equal">
      <formula>FALSE</formula>
    </cfRule>
  </conditionalFormatting>
  <conditionalFormatting sqref="I32">
    <cfRule type="cellIs" dxfId="4386" priority="3896" operator="equal">
      <formula>FALSE</formula>
    </cfRule>
  </conditionalFormatting>
  <conditionalFormatting sqref="I32">
    <cfRule type="cellIs" dxfId="4385" priority="3895" operator="equal">
      <formula>FALSE</formula>
    </cfRule>
  </conditionalFormatting>
  <conditionalFormatting sqref="I32">
    <cfRule type="cellIs" dxfId="4384" priority="3894" operator="equal">
      <formula>FALSE</formula>
    </cfRule>
  </conditionalFormatting>
  <conditionalFormatting sqref="I32">
    <cfRule type="cellIs" dxfId="4383" priority="3893" operator="equal">
      <formula>FALSE</formula>
    </cfRule>
  </conditionalFormatting>
  <conditionalFormatting sqref="I32">
    <cfRule type="cellIs" dxfId="4382" priority="3892" operator="equal">
      <formula>FALSE</formula>
    </cfRule>
  </conditionalFormatting>
  <conditionalFormatting sqref="I32">
    <cfRule type="cellIs" dxfId="4381" priority="3891" operator="equal">
      <formula>FALSE</formula>
    </cfRule>
  </conditionalFormatting>
  <conditionalFormatting sqref="I32">
    <cfRule type="cellIs" dxfId="4380" priority="3890" operator="equal">
      <formula>FALSE</formula>
    </cfRule>
  </conditionalFormatting>
  <conditionalFormatting sqref="I32">
    <cfRule type="cellIs" dxfId="4379" priority="3889" operator="equal">
      <formula>FALSE</formula>
    </cfRule>
  </conditionalFormatting>
  <conditionalFormatting sqref="I32">
    <cfRule type="cellIs" dxfId="4378" priority="3888" operator="equal">
      <formula>FALSE</formula>
    </cfRule>
  </conditionalFormatting>
  <conditionalFormatting sqref="I32">
    <cfRule type="cellIs" dxfId="4377" priority="3887" operator="equal">
      <formula>FALSE</formula>
    </cfRule>
  </conditionalFormatting>
  <conditionalFormatting sqref="I32">
    <cfRule type="cellIs" dxfId="4376" priority="3886" operator="equal">
      <formula>FALSE</formula>
    </cfRule>
  </conditionalFormatting>
  <conditionalFormatting sqref="I32">
    <cfRule type="cellIs" dxfId="4375" priority="3885" operator="equal">
      <formula>FALSE</formula>
    </cfRule>
  </conditionalFormatting>
  <conditionalFormatting sqref="I32">
    <cfRule type="cellIs" dxfId="4374" priority="3884" operator="equal">
      <formula>FALSE</formula>
    </cfRule>
  </conditionalFormatting>
  <conditionalFormatting sqref="I32">
    <cfRule type="cellIs" dxfId="4373" priority="3883" operator="equal">
      <formula>FALSE</formula>
    </cfRule>
  </conditionalFormatting>
  <conditionalFormatting sqref="I32">
    <cfRule type="cellIs" dxfId="4372" priority="3882" operator="equal">
      <formula>FALSE</formula>
    </cfRule>
  </conditionalFormatting>
  <conditionalFormatting sqref="I32">
    <cfRule type="cellIs" dxfId="4371" priority="3881" operator="equal">
      <formula>FALSE</formula>
    </cfRule>
  </conditionalFormatting>
  <conditionalFormatting sqref="I32">
    <cfRule type="cellIs" dxfId="4370" priority="3880" operator="equal">
      <formula>FALSE</formula>
    </cfRule>
  </conditionalFormatting>
  <conditionalFormatting sqref="I32">
    <cfRule type="cellIs" dxfId="4369" priority="3879" operator="equal">
      <formula>FALSE</formula>
    </cfRule>
  </conditionalFormatting>
  <conditionalFormatting sqref="I32">
    <cfRule type="cellIs" dxfId="4368" priority="3878" operator="equal">
      <formula>FALSE</formula>
    </cfRule>
  </conditionalFormatting>
  <conditionalFormatting sqref="I32">
    <cfRule type="cellIs" dxfId="4367" priority="3877" operator="equal">
      <formula>FALSE</formula>
    </cfRule>
  </conditionalFormatting>
  <conditionalFormatting sqref="I32">
    <cfRule type="cellIs" dxfId="4366" priority="3876" operator="equal">
      <formula>FALSE</formula>
    </cfRule>
  </conditionalFormatting>
  <conditionalFormatting sqref="I32">
    <cfRule type="cellIs" dxfId="4365" priority="3875" operator="equal">
      <formula>FALSE</formula>
    </cfRule>
  </conditionalFormatting>
  <conditionalFormatting sqref="I32">
    <cfRule type="cellIs" dxfId="4364" priority="3874" operator="equal">
      <formula>FALSE</formula>
    </cfRule>
  </conditionalFormatting>
  <conditionalFormatting sqref="I32">
    <cfRule type="cellIs" dxfId="4363" priority="3873" operator="equal">
      <formula>FALSE</formula>
    </cfRule>
  </conditionalFormatting>
  <conditionalFormatting sqref="I32">
    <cfRule type="cellIs" dxfId="4362" priority="3872" operator="equal">
      <formula>FALSE</formula>
    </cfRule>
  </conditionalFormatting>
  <conditionalFormatting sqref="I32">
    <cfRule type="cellIs" dxfId="4361" priority="3871" operator="equal">
      <formula>FALSE</formula>
    </cfRule>
  </conditionalFormatting>
  <conditionalFormatting sqref="I32">
    <cfRule type="cellIs" dxfId="4360" priority="3870" operator="equal">
      <formula>FALSE</formula>
    </cfRule>
  </conditionalFormatting>
  <conditionalFormatting sqref="I32">
    <cfRule type="cellIs" dxfId="4359" priority="3869" operator="equal">
      <formula>FALSE</formula>
    </cfRule>
  </conditionalFormatting>
  <conditionalFormatting sqref="I32">
    <cfRule type="cellIs" dxfId="4358" priority="3868" operator="equal">
      <formula>FALSE</formula>
    </cfRule>
  </conditionalFormatting>
  <conditionalFormatting sqref="I32">
    <cfRule type="cellIs" dxfId="4357" priority="3867" operator="equal">
      <formula>FALSE</formula>
    </cfRule>
  </conditionalFormatting>
  <conditionalFormatting sqref="I32">
    <cfRule type="cellIs" dxfId="4356" priority="3866" operator="equal">
      <formula>FALSE</formula>
    </cfRule>
  </conditionalFormatting>
  <conditionalFormatting sqref="I32">
    <cfRule type="cellIs" dxfId="4355" priority="3865" operator="equal">
      <formula>FALSE</formula>
    </cfRule>
  </conditionalFormatting>
  <conditionalFormatting sqref="I32">
    <cfRule type="cellIs" dxfId="4354" priority="3864" operator="equal">
      <formula>FALSE</formula>
    </cfRule>
  </conditionalFormatting>
  <conditionalFormatting sqref="I32">
    <cfRule type="cellIs" dxfId="4353" priority="3863" operator="equal">
      <formula>FALSE</formula>
    </cfRule>
  </conditionalFormatting>
  <conditionalFormatting sqref="I32">
    <cfRule type="cellIs" dxfId="4352" priority="3862" operator="equal">
      <formula>FALSE</formula>
    </cfRule>
  </conditionalFormatting>
  <conditionalFormatting sqref="I32">
    <cfRule type="cellIs" dxfId="4351" priority="3861" operator="equal">
      <formula>FALSE</formula>
    </cfRule>
  </conditionalFormatting>
  <conditionalFormatting sqref="I32">
    <cfRule type="cellIs" dxfId="4350" priority="3860" operator="equal">
      <formula>FALSE</formula>
    </cfRule>
  </conditionalFormatting>
  <conditionalFormatting sqref="I32">
    <cfRule type="cellIs" dxfId="4349" priority="3859" operator="equal">
      <formula>FALSE</formula>
    </cfRule>
  </conditionalFormatting>
  <conditionalFormatting sqref="I32">
    <cfRule type="cellIs" dxfId="4348" priority="3858" operator="equal">
      <formula>FALSE</formula>
    </cfRule>
  </conditionalFormatting>
  <conditionalFormatting sqref="I32">
    <cfRule type="cellIs" dxfId="4347" priority="3857" operator="equal">
      <formula>FALSE</formula>
    </cfRule>
  </conditionalFormatting>
  <conditionalFormatting sqref="I32">
    <cfRule type="cellIs" dxfId="4346" priority="3856" operator="equal">
      <formula>FALSE</formula>
    </cfRule>
  </conditionalFormatting>
  <conditionalFormatting sqref="I32">
    <cfRule type="cellIs" dxfId="4345" priority="3855" operator="equal">
      <formula>FALSE</formula>
    </cfRule>
  </conditionalFormatting>
  <conditionalFormatting sqref="I32">
    <cfRule type="cellIs" dxfId="4344" priority="3854" operator="equal">
      <formula>FALSE</formula>
    </cfRule>
  </conditionalFormatting>
  <conditionalFormatting sqref="I32">
    <cfRule type="cellIs" dxfId="4343" priority="3853" operator="equal">
      <formula>FALSE</formula>
    </cfRule>
  </conditionalFormatting>
  <conditionalFormatting sqref="I32">
    <cfRule type="cellIs" dxfId="4342" priority="3852" operator="equal">
      <formula>FALSE</formula>
    </cfRule>
  </conditionalFormatting>
  <conditionalFormatting sqref="I32">
    <cfRule type="cellIs" dxfId="4341" priority="3851" operator="equal">
      <formula>FALSE</formula>
    </cfRule>
  </conditionalFormatting>
  <conditionalFormatting sqref="I32">
    <cfRule type="cellIs" dxfId="4340" priority="3850" operator="equal">
      <formula>FALSE</formula>
    </cfRule>
  </conditionalFormatting>
  <conditionalFormatting sqref="I32">
    <cfRule type="cellIs" dxfId="4339" priority="3849" operator="equal">
      <formula>FALSE</formula>
    </cfRule>
  </conditionalFormatting>
  <conditionalFormatting sqref="I32">
    <cfRule type="cellIs" dxfId="4338" priority="3848" operator="equal">
      <formula>FALSE</formula>
    </cfRule>
  </conditionalFormatting>
  <conditionalFormatting sqref="I32">
    <cfRule type="cellIs" dxfId="4337" priority="3847" operator="equal">
      <formula>FALSE</formula>
    </cfRule>
  </conditionalFormatting>
  <conditionalFormatting sqref="I32">
    <cfRule type="cellIs" dxfId="4336" priority="3846" operator="equal">
      <formula>FALSE</formula>
    </cfRule>
  </conditionalFormatting>
  <conditionalFormatting sqref="I32">
    <cfRule type="cellIs" dxfId="4335" priority="3845" operator="equal">
      <formula>FALSE</formula>
    </cfRule>
  </conditionalFormatting>
  <conditionalFormatting sqref="I32">
    <cfRule type="cellIs" dxfId="4334" priority="3844" operator="equal">
      <formula>FALSE</formula>
    </cfRule>
  </conditionalFormatting>
  <conditionalFormatting sqref="I32">
    <cfRule type="cellIs" dxfId="4333" priority="3843" operator="equal">
      <formula>FALSE</formula>
    </cfRule>
  </conditionalFormatting>
  <conditionalFormatting sqref="I32">
    <cfRule type="cellIs" dxfId="4332" priority="3842" operator="equal">
      <formula>FALSE</formula>
    </cfRule>
  </conditionalFormatting>
  <conditionalFormatting sqref="I32">
    <cfRule type="cellIs" dxfId="4331" priority="3841" operator="equal">
      <formula>FALSE</formula>
    </cfRule>
  </conditionalFormatting>
  <conditionalFormatting sqref="I32">
    <cfRule type="cellIs" dxfId="4330" priority="3840" operator="equal">
      <formula>FALSE</formula>
    </cfRule>
  </conditionalFormatting>
  <conditionalFormatting sqref="I32">
    <cfRule type="cellIs" dxfId="4329" priority="3839" operator="equal">
      <formula>FALSE</formula>
    </cfRule>
  </conditionalFormatting>
  <conditionalFormatting sqref="I32">
    <cfRule type="cellIs" dxfId="4328" priority="3838" operator="equal">
      <formula>FALSE</formula>
    </cfRule>
  </conditionalFormatting>
  <conditionalFormatting sqref="I32">
    <cfRule type="cellIs" dxfId="4327" priority="3837" operator="equal">
      <formula>FALSE</formula>
    </cfRule>
  </conditionalFormatting>
  <conditionalFormatting sqref="I32">
    <cfRule type="cellIs" dxfId="4326" priority="3836" operator="equal">
      <formula>FALSE</formula>
    </cfRule>
  </conditionalFormatting>
  <conditionalFormatting sqref="I32">
    <cfRule type="cellIs" dxfId="4325" priority="3835" operator="equal">
      <formula>FALSE</formula>
    </cfRule>
  </conditionalFormatting>
  <conditionalFormatting sqref="I32">
    <cfRule type="cellIs" dxfId="4324" priority="3834" operator="equal">
      <formula>FALSE</formula>
    </cfRule>
  </conditionalFormatting>
  <conditionalFormatting sqref="I32">
    <cfRule type="cellIs" dxfId="4323" priority="3833" operator="equal">
      <formula>FALSE</formula>
    </cfRule>
  </conditionalFormatting>
  <conditionalFormatting sqref="I32">
    <cfRule type="cellIs" dxfId="4322" priority="3832" operator="equal">
      <formula>FALSE</formula>
    </cfRule>
  </conditionalFormatting>
  <conditionalFormatting sqref="I32">
    <cfRule type="cellIs" dxfId="4321" priority="3831" operator="equal">
      <formula>FALSE</formula>
    </cfRule>
  </conditionalFormatting>
  <conditionalFormatting sqref="I32">
    <cfRule type="cellIs" dxfId="4320" priority="3830" operator="equal">
      <formula>FALSE</formula>
    </cfRule>
  </conditionalFormatting>
  <conditionalFormatting sqref="I32">
    <cfRule type="cellIs" dxfId="4319" priority="3829" operator="equal">
      <formula>FALSE</formula>
    </cfRule>
  </conditionalFormatting>
  <conditionalFormatting sqref="I32">
    <cfRule type="cellIs" dxfId="4318" priority="3828" operator="equal">
      <formula>FALSE</formula>
    </cfRule>
  </conditionalFormatting>
  <conditionalFormatting sqref="I32">
    <cfRule type="cellIs" dxfId="4317" priority="3827" operator="equal">
      <formula>FALSE</formula>
    </cfRule>
  </conditionalFormatting>
  <conditionalFormatting sqref="I32">
    <cfRule type="cellIs" dxfId="4316" priority="3826" operator="equal">
      <formula>FALSE</formula>
    </cfRule>
  </conditionalFormatting>
  <conditionalFormatting sqref="I32">
    <cfRule type="cellIs" dxfId="4315" priority="3825" operator="equal">
      <formula>FALSE</formula>
    </cfRule>
  </conditionalFormatting>
  <conditionalFormatting sqref="I32">
    <cfRule type="cellIs" dxfId="4314" priority="3824" operator="equal">
      <formula>FALSE</formula>
    </cfRule>
  </conditionalFormatting>
  <conditionalFormatting sqref="I32">
    <cfRule type="cellIs" dxfId="4313" priority="3823" operator="equal">
      <formula>FALSE</formula>
    </cfRule>
  </conditionalFormatting>
  <conditionalFormatting sqref="I32">
    <cfRule type="cellIs" dxfId="4312" priority="3822" operator="equal">
      <formula>FALSE</formula>
    </cfRule>
  </conditionalFormatting>
  <conditionalFormatting sqref="I32">
    <cfRule type="cellIs" dxfId="4311" priority="3821" operator="equal">
      <formula>FALSE</formula>
    </cfRule>
  </conditionalFormatting>
  <conditionalFormatting sqref="I32">
    <cfRule type="cellIs" dxfId="4310" priority="3820" operator="equal">
      <formula>FALSE</formula>
    </cfRule>
  </conditionalFormatting>
  <conditionalFormatting sqref="I32">
    <cfRule type="cellIs" dxfId="4309" priority="3819" operator="equal">
      <formula>FALSE</formula>
    </cfRule>
  </conditionalFormatting>
  <conditionalFormatting sqref="I32">
    <cfRule type="cellIs" dxfId="4308" priority="3818" operator="equal">
      <formula>FALSE</formula>
    </cfRule>
  </conditionalFormatting>
  <conditionalFormatting sqref="I32">
    <cfRule type="cellIs" dxfId="4307" priority="3817" operator="equal">
      <formula>FALSE</formula>
    </cfRule>
  </conditionalFormatting>
  <conditionalFormatting sqref="I32">
    <cfRule type="cellIs" dxfId="4306" priority="3816" operator="equal">
      <formula>FALSE</formula>
    </cfRule>
  </conditionalFormatting>
  <conditionalFormatting sqref="I32">
    <cfRule type="cellIs" dxfId="4305" priority="3815" operator="equal">
      <formula>FALSE</formula>
    </cfRule>
  </conditionalFormatting>
  <conditionalFormatting sqref="I32">
    <cfRule type="cellIs" dxfId="4304" priority="3814" operator="equal">
      <formula>FALSE</formula>
    </cfRule>
  </conditionalFormatting>
  <conditionalFormatting sqref="I32">
    <cfRule type="cellIs" dxfId="4303" priority="3813" operator="equal">
      <formula>FALSE</formula>
    </cfRule>
  </conditionalFormatting>
  <conditionalFormatting sqref="I32">
    <cfRule type="cellIs" dxfId="4302" priority="3812" operator="equal">
      <formula>FALSE</formula>
    </cfRule>
  </conditionalFormatting>
  <conditionalFormatting sqref="I32">
    <cfRule type="cellIs" dxfId="4301" priority="3811" operator="equal">
      <formula>FALSE</formula>
    </cfRule>
  </conditionalFormatting>
  <conditionalFormatting sqref="I32">
    <cfRule type="cellIs" dxfId="4300" priority="3810" operator="equal">
      <formula>FALSE</formula>
    </cfRule>
  </conditionalFormatting>
  <conditionalFormatting sqref="I32">
    <cfRule type="cellIs" dxfId="4299" priority="3809" operator="equal">
      <formula>FALSE</formula>
    </cfRule>
  </conditionalFormatting>
  <conditionalFormatting sqref="I32">
    <cfRule type="cellIs" dxfId="4298" priority="3808" operator="equal">
      <formula>FALSE</formula>
    </cfRule>
  </conditionalFormatting>
  <conditionalFormatting sqref="I32">
    <cfRule type="cellIs" dxfId="4297" priority="3807" operator="equal">
      <formula>FALSE</formula>
    </cfRule>
  </conditionalFormatting>
  <conditionalFormatting sqref="I32">
    <cfRule type="cellIs" dxfId="4296" priority="3806" operator="equal">
      <formula>FALSE</formula>
    </cfRule>
  </conditionalFormatting>
  <conditionalFormatting sqref="I32">
    <cfRule type="cellIs" dxfId="4295" priority="3805" operator="equal">
      <formula>FALSE</formula>
    </cfRule>
  </conditionalFormatting>
  <conditionalFormatting sqref="I32">
    <cfRule type="cellIs" dxfId="4294" priority="3804" operator="equal">
      <formula>FALSE</formula>
    </cfRule>
  </conditionalFormatting>
  <conditionalFormatting sqref="I32">
    <cfRule type="cellIs" dxfId="4293" priority="3803" operator="equal">
      <formula>FALSE</formula>
    </cfRule>
  </conditionalFormatting>
  <conditionalFormatting sqref="I32">
    <cfRule type="cellIs" dxfId="4292" priority="3802" operator="equal">
      <formula>FALSE</formula>
    </cfRule>
  </conditionalFormatting>
  <conditionalFormatting sqref="I32">
    <cfRule type="cellIs" dxfId="4291" priority="3801" operator="equal">
      <formula>FALSE</formula>
    </cfRule>
  </conditionalFormatting>
  <conditionalFormatting sqref="I32">
    <cfRule type="cellIs" dxfId="4290" priority="3800" operator="equal">
      <formula>FALSE</formula>
    </cfRule>
  </conditionalFormatting>
  <conditionalFormatting sqref="I32">
    <cfRule type="cellIs" dxfId="4289" priority="3799" operator="equal">
      <formula>FALSE</formula>
    </cfRule>
  </conditionalFormatting>
  <conditionalFormatting sqref="I32">
    <cfRule type="cellIs" dxfId="4288" priority="3798" operator="equal">
      <formula>FALSE</formula>
    </cfRule>
  </conditionalFormatting>
  <conditionalFormatting sqref="I32">
    <cfRule type="cellIs" dxfId="4287" priority="3797" operator="equal">
      <formula>FALSE</formula>
    </cfRule>
  </conditionalFormatting>
  <conditionalFormatting sqref="I32">
    <cfRule type="cellIs" dxfId="4286" priority="3796" operator="equal">
      <formula>FALSE</formula>
    </cfRule>
  </conditionalFormatting>
  <conditionalFormatting sqref="I32">
    <cfRule type="cellIs" dxfId="4285" priority="3795" operator="equal">
      <formula>FALSE</formula>
    </cfRule>
  </conditionalFormatting>
  <conditionalFormatting sqref="I32">
    <cfRule type="cellIs" dxfId="4284" priority="3794" operator="equal">
      <formula>FALSE</formula>
    </cfRule>
  </conditionalFormatting>
  <conditionalFormatting sqref="I32">
    <cfRule type="cellIs" dxfId="4283" priority="3793" operator="equal">
      <formula>FALSE</formula>
    </cfRule>
  </conditionalFormatting>
  <conditionalFormatting sqref="I32">
    <cfRule type="cellIs" dxfId="4282" priority="3792" operator="equal">
      <formula>FALSE</formula>
    </cfRule>
  </conditionalFormatting>
  <conditionalFormatting sqref="I32">
    <cfRule type="cellIs" dxfId="4281" priority="3791" operator="equal">
      <formula>FALSE</formula>
    </cfRule>
  </conditionalFormatting>
  <conditionalFormatting sqref="I32">
    <cfRule type="cellIs" dxfId="4280" priority="3790" operator="equal">
      <formula>FALSE</formula>
    </cfRule>
  </conditionalFormatting>
  <conditionalFormatting sqref="I32">
    <cfRule type="cellIs" dxfId="4279" priority="3789" operator="equal">
      <formula>FALSE</formula>
    </cfRule>
  </conditionalFormatting>
  <conditionalFormatting sqref="I32">
    <cfRule type="cellIs" dxfId="4278" priority="3788" operator="equal">
      <formula>FALSE</formula>
    </cfRule>
  </conditionalFormatting>
  <conditionalFormatting sqref="I32">
    <cfRule type="cellIs" dxfId="4277" priority="3787" operator="equal">
      <formula>FALSE</formula>
    </cfRule>
  </conditionalFormatting>
  <conditionalFormatting sqref="I32">
    <cfRule type="cellIs" dxfId="4276" priority="3786" operator="equal">
      <formula>FALSE</formula>
    </cfRule>
  </conditionalFormatting>
  <conditionalFormatting sqref="I32">
    <cfRule type="cellIs" dxfId="4275" priority="3785" operator="equal">
      <formula>FALSE</formula>
    </cfRule>
  </conditionalFormatting>
  <conditionalFormatting sqref="I32">
    <cfRule type="cellIs" dxfId="4274" priority="3784" operator="equal">
      <formula>FALSE</formula>
    </cfRule>
  </conditionalFormatting>
  <conditionalFormatting sqref="I32">
    <cfRule type="cellIs" dxfId="4273" priority="3783" operator="equal">
      <formula>FALSE</formula>
    </cfRule>
  </conditionalFormatting>
  <conditionalFormatting sqref="I32">
    <cfRule type="cellIs" dxfId="4272" priority="3782" operator="equal">
      <formula>FALSE</formula>
    </cfRule>
  </conditionalFormatting>
  <conditionalFormatting sqref="I32">
    <cfRule type="cellIs" dxfId="4271" priority="3781" operator="equal">
      <formula>FALSE</formula>
    </cfRule>
  </conditionalFormatting>
  <conditionalFormatting sqref="I32">
    <cfRule type="cellIs" dxfId="4270" priority="3780" operator="equal">
      <formula>FALSE</formula>
    </cfRule>
  </conditionalFormatting>
  <conditionalFormatting sqref="I32">
    <cfRule type="cellIs" dxfId="4269" priority="3779" operator="equal">
      <formula>FALSE</formula>
    </cfRule>
  </conditionalFormatting>
  <conditionalFormatting sqref="I32">
    <cfRule type="cellIs" dxfId="4268" priority="3778" operator="equal">
      <formula>FALSE</formula>
    </cfRule>
  </conditionalFormatting>
  <conditionalFormatting sqref="I32">
    <cfRule type="cellIs" dxfId="4267" priority="3777" operator="equal">
      <formula>FALSE</formula>
    </cfRule>
  </conditionalFormatting>
  <conditionalFormatting sqref="I32">
    <cfRule type="cellIs" dxfId="4266" priority="3776" operator="equal">
      <formula>FALSE</formula>
    </cfRule>
  </conditionalFormatting>
  <conditionalFormatting sqref="I32">
    <cfRule type="cellIs" dxfId="4265" priority="3775" operator="equal">
      <formula>FALSE</formula>
    </cfRule>
  </conditionalFormatting>
  <conditionalFormatting sqref="I32">
    <cfRule type="cellIs" dxfId="4264" priority="3774" operator="equal">
      <formula>FALSE</formula>
    </cfRule>
  </conditionalFormatting>
  <conditionalFormatting sqref="I32">
    <cfRule type="cellIs" dxfId="4263" priority="3773" operator="equal">
      <formula>FALSE</formula>
    </cfRule>
  </conditionalFormatting>
  <conditionalFormatting sqref="I32">
    <cfRule type="cellIs" dxfId="4262" priority="3772" operator="equal">
      <formula>FALSE</formula>
    </cfRule>
  </conditionalFormatting>
  <conditionalFormatting sqref="I32">
    <cfRule type="cellIs" dxfId="4261" priority="3771" operator="equal">
      <formula>FALSE</formula>
    </cfRule>
  </conditionalFormatting>
  <conditionalFormatting sqref="I32">
    <cfRule type="cellIs" dxfId="4260" priority="3770" operator="equal">
      <formula>FALSE</formula>
    </cfRule>
  </conditionalFormatting>
  <conditionalFormatting sqref="I32">
    <cfRule type="cellIs" dxfId="4259" priority="3769" operator="equal">
      <formula>FALSE</formula>
    </cfRule>
  </conditionalFormatting>
  <conditionalFormatting sqref="I32">
    <cfRule type="cellIs" dxfId="4258" priority="3768" operator="equal">
      <formula>FALSE</formula>
    </cfRule>
  </conditionalFormatting>
  <conditionalFormatting sqref="I32">
    <cfRule type="cellIs" dxfId="4257" priority="3767" operator="equal">
      <formula>FALSE</formula>
    </cfRule>
  </conditionalFormatting>
  <conditionalFormatting sqref="I32">
    <cfRule type="cellIs" dxfId="4256" priority="3766" operator="equal">
      <formula>FALSE</formula>
    </cfRule>
  </conditionalFormatting>
  <conditionalFormatting sqref="I32">
    <cfRule type="cellIs" dxfId="4255" priority="3765" operator="equal">
      <formula>FALSE</formula>
    </cfRule>
  </conditionalFormatting>
  <conditionalFormatting sqref="I32">
    <cfRule type="cellIs" dxfId="4254" priority="3764" operator="equal">
      <formula>FALSE</formula>
    </cfRule>
  </conditionalFormatting>
  <conditionalFormatting sqref="I32">
    <cfRule type="cellIs" dxfId="4253" priority="3763" operator="equal">
      <formula>FALSE</formula>
    </cfRule>
  </conditionalFormatting>
  <conditionalFormatting sqref="I32">
    <cfRule type="cellIs" dxfId="4252" priority="3762" operator="equal">
      <formula>FALSE</formula>
    </cfRule>
  </conditionalFormatting>
  <conditionalFormatting sqref="I32">
    <cfRule type="cellIs" dxfId="4251" priority="3761" operator="equal">
      <formula>FALSE</formula>
    </cfRule>
  </conditionalFormatting>
  <conditionalFormatting sqref="I32">
    <cfRule type="cellIs" dxfId="4250" priority="3760" operator="equal">
      <formula>FALSE</formula>
    </cfRule>
  </conditionalFormatting>
  <conditionalFormatting sqref="I32">
    <cfRule type="cellIs" dxfId="4249" priority="3759" operator="equal">
      <formula>FALSE</formula>
    </cfRule>
  </conditionalFormatting>
  <conditionalFormatting sqref="I32">
    <cfRule type="cellIs" dxfId="4248" priority="3758" operator="equal">
      <formula>FALSE</formula>
    </cfRule>
  </conditionalFormatting>
  <conditionalFormatting sqref="I32">
    <cfRule type="cellIs" dxfId="4247" priority="3757" operator="equal">
      <formula>FALSE</formula>
    </cfRule>
  </conditionalFormatting>
  <conditionalFormatting sqref="I32">
    <cfRule type="cellIs" dxfId="4246" priority="3756" operator="equal">
      <formula>FALSE</formula>
    </cfRule>
  </conditionalFormatting>
  <conditionalFormatting sqref="I32">
    <cfRule type="cellIs" dxfId="4245" priority="3755" operator="equal">
      <formula>FALSE</formula>
    </cfRule>
  </conditionalFormatting>
  <conditionalFormatting sqref="I32">
    <cfRule type="cellIs" dxfId="4244" priority="3754" operator="equal">
      <formula>FALSE</formula>
    </cfRule>
  </conditionalFormatting>
  <conditionalFormatting sqref="I32">
    <cfRule type="cellIs" dxfId="4243" priority="3753" operator="equal">
      <formula>FALSE</formula>
    </cfRule>
  </conditionalFormatting>
  <conditionalFormatting sqref="I32">
    <cfRule type="cellIs" dxfId="4242" priority="3752" operator="equal">
      <formula>FALSE</formula>
    </cfRule>
  </conditionalFormatting>
  <conditionalFormatting sqref="I32">
    <cfRule type="cellIs" dxfId="4241" priority="3751" operator="equal">
      <formula>FALSE</formula>
    </cfRule>
  </conditionalFormatting>
  <conditionalFormatting sqref="I32">
    <cfRule type="cellIs" dxfId="4240" priority="3750" operator="equal">
      <formula>FALSE</formula>
    </cfRule>
  </conditionalFormatting>
  <conditionalFormatting sqref="I32">
    <cfRule type="cellIs" dxfId="4239" priority="3749" operator="equal">
      <formula>FALSE</formula>
    </cfRule>
  </conditionalFormatting>
  <conditionalFormatting sqref="I32">
    <cfRule type="cellIs" dxfId="4238" priority="3748" operator="equal">
      <formula>FALSE</formula>
    </cfRule>
  </conditionalFormatting>
  <conditionalFormatting sqref="I32">
    <cfRule type="cellIs" dxfId="4237" priority="3747" operator="equal">
      <formula>FALSE</formula>
    </cfRule>
  </conditionalFormatting>
  <conditionalFormatting sqref="I32">
    <cfRule type="cellIs" dxfId="4236" priority="3746" operator="equal">
      <formula>FALSE</formula>
    </cfRule>
  </conditionalFormatting>
  <conditionalFormatting sqref="I32">
    <cfRule type="cellIs" dxfId="4235" priority="3745" operator="equal">
      <formula>FALSE</formula>
    </cfRule>
  </conditionalFormatting>
  <conditionalFormatting sqref="I32">
    <cfRule type="cellIs" dxfId="4234" priority="3744" operator="equal">
      <formula>FALSE</formula>
    </cfRule>
  </conditionalFormatting>
  <conditionalFormatting sqref="I32">
    <cfRule type="cellIs" dxfId="4233" priority="3743" operator="equal">
      <formula>FALSE</formula>
    </cfRule>
  </conditionalFormatting>
  <conditionalFormatting sqref="I32">
    <cfRule type="cellIs" dxfId="4232" priority="3742" operator="equal">
      <formula>FALSE</formula>
    </cfRule>
  </conditionalFormatting>
  <conditionalFormatting sqref="I32">
    <cfRule type="cellIs" dxfId="4231" priority="3741" operator="equal">
      <formula>FALSE</formula>
    </cfRule>
  </conditionalFormatting>
  <conditionalFormatting sqref="I32">
    <cfRule type="cellIs" dxfId="4230" priority="3740" operator="equal">
      <formula>FALSE</formula>
    </cfRule>
  </conditionalFormatting>
  <conditionalFormatting sqref="I32">
    <cfRule type="cellIs" dxfId="4229" priority="3739" operator="equal">
      <formula>FALSE</formula>
    </cfRule>
  </conditionalFormatting>
  <conditionalFormatting sqref="I32">
    <cfRule type="cellIs" dxfId="4228" priority="3738" operator="equal">
      <formula>FALSE</formula>
    </cfRule>
  </conditionalFormatting>
  <conditionalFormatting sqref="I32">
    <cfRule type="cellIs" dxfId="4227" priority="3737" operator="equal">
      <formula>FALSE</formula>
    </cfRule>
  </conditionalFormatting>
  <conditionalFormatting sqref="I32">
    <cfRule type="cellIs" dxfId="4226" priority="3736" operator="equal">
      <formula>FALSE</formula>
    </cfRule>
  </conditionalFormatting>
  <conditionalFormatting sqref="I32">
    <cfRule type="cellIs" dxfId="4225" priority="3735" operator="equal">
      <formula>FALSE</formula>
    </cfRule>
  </conditionalFormatting>
  <conditionalFormatting sqref="I32">
    <cfRule type="cellIs" dxfId="4224" priority="3734" operator="equal">
      <formula>FALSE</formula>
    </cfRule>
  </conditionalFormatting>
  <conditionalFormatting sqref="I32">
    <cfRule type="cellIs" dxfId="4223" priority="3733" operator="equal">
      <formula>FALSE</formula>
    </cfRule>
  </conditionalFormatting>
  <conditionalFormatting sqref="I32">
    <cfRule type="cellIs" dxfId="4222" priority="3732" operator="equal">
      <formula>FALSE</formula>
    </cfRule>
  </conditionalFormatting>
  <conditionalFormatting sqref="I32">
    <cfRule type="cellIs" dxfId="4221" priority="3731" operator="equal">
      <formula>FALSE</formula>
    </cfRule>
  </conditionalFormatting>
  <conditionalFormatting sqref="I32">
    <cfRule type="cellIs" dxfId="4220" priority="3730" operator="equal">
      <formula>FALSE</formula>
    </cfRule>
  </conditionalFormatting>
  <conditionalFormatting sqref="I32">
    <cfRule type="cellIs" dxfId="4219" priority="3729" operator="equal">
      <formula>FALSE</formula>
    </cfRule>
  </conditionalFormatting>
  <conditionalFormatting sqref="I32">
    <cfRule type="cellIs" dxfId="4218" priority="3728" operator="equal">
      <formula>FALSE</formula>
    </cfRule>
  </conditionalFormatting>
  <conditionalFormatting sqref="I32">
    <cfRule type="cellIs" dxfId="4217" priority="3727" operator="equal">
      <formula>FALSE</formula>
    </cfRule>
  </conditionalFormatting>
  <conditionalFormatting sqref="I32">
    <cfRule type="cellIs" dxfId="4216" priority="3726" operator="equal">
      <formula>FALSE</formula>
    </cfRule>
  </conditionalFormatting>
  <conditionalFormatting sqref="I32">
    <cfRule type="cellIs" dxfId="4215" priority="3725" operator="equal">
      <formula>FALSE</formula>
    </cfRule>
  </conditionalFormatting>
  <conditionalFormatting sqref="I32">
    <cfRule type="cellIs" dxfId="4214" priority="3724" operator="equal">
      <formula>FALSE</formula>
    </cfRule>
  </conditionalFormatting>
  <conditionalFormatting sqref="I32">
    <cfRule type="cellIs" dxfId="4213" priority="3723" operator="equal">
      <formula>FALSE</formula>
    </cfRule>
  </conditionalFormatting>
  <conditionalFormatting sqref="I32">
    <cfRule type="cellIs" dxfId="4212" priority="3722" operator="equal">
      <formula>FALSE</formula>
    </cfRule>
  </conditionalFormatting>
  <conditionalFormatting sqref="I32">
    <cfRule type="cellIs" dxfId="4211" priority="3721" operator="equal">
      <formula>FALSE</formula>
    </cfRule>
  </conditionalFormatting>
  <conditionalFormatting sqref="I32">
    <cfRule type="cellIs" dxfId="4210" priority="3720" operator="equal">
      <formula>FALSE</formula>
    </cfRule>
  </conditionalFormatting>
  <conditionalFormatting sqref="I32">
    <cfRule type="cellIs" dxfId="4209" priority="3719" operator="equal">
      <formula>FALSE</formula>
    </cfRule>
  </conditionalFormatting>
  <conditionalFormatting sqref="I32">
    <cfRule type="cellIs" dxfId="4208" priority="3718" operator="equal">
      <formula>FALSE</formula>
    </cfRule>
  </conditionalFormatting>
  <conditionalFormatting sqref="I32">
    <cfRule type="cellIs" dxfId="4207" priority="3717" operator="equal">
      <formula>FALSE</formula>
    </cfRule>
  </conditionalFormatting>
  <conditionalFormatting sqref="I32">
    <cfRule type="cellIs" dxfId="4206" priority="3716" operator="equal">
      <formula>FALSE</formula>
    </cfRule>
  </conditionalFormatting>
  <conditionalFormatting sqref="I32">
    <cfRule type="cellIs" dxfId="4205" priority="3715" operator="equal">
      <formula>FALSE</formula>
    </cfRule>
  </conditionalFormatting>
  <conditionalFormatting sqref="I32">
    <cfRule type="cellIs" dxfId="4204" priority="3714" operator="equal">
      <formula>FALSE</formula>
    </cfRule>
  </conditionalFormatting>
  <conditionalFormatting sqref="I32">
    <cfRule type="cellIs" dxfId="4203" priority="3713" operator="equal">
      <formula>FALSE</formula>
    </cfRule>
  </conditionalFormatting>
  <conditionalFormatting sqref="I32">
    <cfRule type="cellIs" dxfId="4202" priority="3712" operator="equal">
      <formula>FALSE</formula>
    </cfRule>
  </conditionalFormatting>
  <conditionalFormatting sqref="I32">
    <cfRule type="cellIs" dxfId="4201" priority="3711" operator="equal">
      <formula>FALSE</formula>
    </cfRule>
  </conditionalFormatting>
  <conditionalFormatting sqref="I32">
    <cfRule type="cellIs" dxfId="4200" priority="3710" operator="equal">
      <formula>FALSE</formula>
    </cfRule>
  </conditionalFormatting>
  <conditionalFormatting sqref="I32">
    <cfRule type="cellIs" dxfId="4199" priority="3709" operator="equal">
      <formula>FALSE</formula>
    </cfRule>
  </conditionalFormatting>
  <conditionalFormatting sqref="I32">
    <cfRule type="cellIs" dxfId="4198" priority="3708" operator="equal">
      <formula>FALSE</formula>
    </cfRule>
  </conditionalFormatting>
  <conditionalFormatting sqref="I32">
    <cfRule type="cellIs" dxfId="4197" priority="3707" operator="equal">
      <formula>FALSE</formula>
    </cfRule>
  </conditionalFormatting>
  <conditionalFormatting sqref="I32">
    <cfRule type="cellIs" dxfId="4196" priority="3706" operator="equal">
      <formula>FALSE</formula>
    </cfRule>
  </conditionalFormatting>
  <conditionalFormatting sqref="I32">
    <cfRule type="cellIs" dxfId="4195" priority="3705" operator="equal">
      <formula>FALSE</formula>
    </cfRule>
  </conditionalFormatting>
  <conditionalFormatting sqref="I32">
    <cfRule type="cellIs" dxfId="4194" priority="3704" operator="equal">
      <formula>FALSE</formula>
    </cfRule>
  </conditionalFormatting>
  <conditionalFormatting sqref="I32">
    <cfRule type="cellIs" dxfId="4193" priority="3703" operator="equal">
      <formula>FALSE</formula>
    </cfRule>
  </conditionalFormatting>
  <conditionalFormatting sqref="I32">
    <cfRule type="cellIs" dxfId="4192" priority="3702" operator="equal">
      <formula>FALSE</formula>
    </cfRule>
  </conditionalFormatting>
  <conditionalFormatting sqref="I32">
    <cfRule type="cellIs" dxfId="4191" priority="3701" operator="equal">
      <formula>FALSE</formula>
    </cfRule>
  </conditionalFormatting>
  <conditionalFormatting sqref="I32">
    <cfRule type="cellIs" dxfId="4190" priority="3700" operator="equal">
      <formula>FALSE</formula>
    </cfRule>
  </conditionalFormatting>
  <conditionalFormatting sqref="I32">
    <cfRule type="cellIs" dxfId="4189" priority="3699" operator="equal">
      <formula>FALSE</formula>
    </cfRule>
  </conditionalFormatting>
  <conditionalFormatting sqref="I32">
    <cfRule type="cellIs" dxfId="4188" priority="3698" operator="equal">
      <formula>FALSE</formula>
    </cfRule>
  </conditionalFormatting>
  <conditionalFormatting sqref="I32">
    <cfRule type="cellIs" dxfId="4187" priority="3697" operator="equal">
      <formula>FALSE</formula>
    </cfRule>
  </conditionalFormatting>
  <conditionalFormatting sqref="I32">
    <cfRule type="cellIs" dxfId="4186" priority="3696" operator="equal">
      <formula>FALSE</formula>
    </cfRule>
  </conditionalFormatting>
  <conditionalFormatting sqref="I32">
    <cfRule type="cellIs" dxfId="4185" priority="3695" operator="equal">
      <formula>FALSE</formula>
    </cfRule>
  </conditionalFormatting>
  <conditionalFormatting sqref="I32">
    <cfRule type="cellIs" dxfId="4184" priority="3694" operator="equal">
      <formula>FALSE</formula>
    </cfRule>
  </conditionalFormatting>
  <conditionalFormatting sqref="I32">
    <cfRule type="cellIs" dxfId="4183" priority="3693" operator="equal">
      <formula>FALSE</formula>
    </cfRule>
  </conditionalFormatting>
  <conditionalFormatting sqref="I32">
    <cfRule type="cellIs" dxfId="4182" priority="3692" operator="equal">
      <formula>FALSE</formula>
    </cfRule>
  </conditionalFormatting>
  <conditionalFormatting sqref="I32">
    <cfRule type="cellIs" dxfId="4181" priority="3691" operator="equal">
      <formula>FALSE</formula>
    </cfRule>
  </conditionalFormatting>
  <conditionalFormatting sqref="I32">
    <cfRule type="cellIs" dxfId="4180" priority="3690" operator="equal">
      <formula>FALSE</formula>
    </cfRule>
  </conditionalFormatting>
  <conditionalFormatting sqref="I32">
    <cfRule type="cellIs" dxfId="4179" priority="3689" operator="equal">
      <formula>FALSE</formula>
    </cfRule>
  </conditionalFormatting>
  <conditionalFormatting sqref="I32">
    <cfRule type="cellIs" dxfId="4178" priority="3688" operator="equal">
      <formula>FALSE</formula>
    </cfRule>
  </conditionalFormatting>
  <conditionalFormatting sqref="I32">
    <cfRule type="cellIs" dxfId="4177" priority="3687" operator="equal">
      <formula>FALSE</formula>
    </cfRule>
  </conditionalFormatting>
  <conditionalFormatting sqref="I32">
    <cfRule type="cellIs" dxfId="4176" priority="3686" operator="equal">
      <formula>FALSE</formula>
    </cfRule>
  </conditionalFormatting>
  <conditionalFormatting sqref="I32">
    <cfRule type="cellIs" dxfId="4175" priority="3685" operator="equal">
      <formula>FALSE</formula>
    </cfRule>
  </conditionalFormatting>
  <conditionalFormatting sqref="I32">
    <cfRule type="cellIs" dxfId="4174" priority="3684" operator="equal">
      <formula>FALSE</formula>
    </cfRule>
  </conditionalFormatting>
  <conditionalFormatting sqref="I32">
    <cfRule type="cellIs" dxfId="4173" priority="3683" operator="equal">
      <formula>FALSE</formula>
    </cfRule>
  </conditionalFormatting>
  <conditionalFormatting sqref="I32">
    <cfRule type="cellIs" dxfId="4172" priority="3682" operator="equal">
      <formula>FALSE</formula>
    </cfRule>
  </conditionalFormatting>
  <conditionalFormatting sqref="I32">
    <cfRule type="cellIs" dxfId="4171" priority="3681" operator="equal">
      <formula>FALSE</formula>
    </cfRule>
  </conditionalFormatting>
  <conditionalFormatting sqref="I32">
    <cfRule type="cellIs" dxfId="4170" priority="3680" operator="equal">
      <formula>FALSE</formula>
    </cfRule>
  </conditionalFormatting>
  <conditionalFormatting sqref="I32">
    <cfRule type="cellIs" dxfId="4169" priority="3679" operator="equal">
      <formula>FALSE</formula>
    </cfRule>
  </conditionalFormatting>
  <conditionalFormatting sqref="I32">
    <cfRule type="cellIs" dxfId="4168" priority="3678" operator="equal">
      <formula>FALSE</formula>
    </cfRule>
  </conditionalFormatting>
  <conditionalFormatting sqref="I32">
    <cfRule type="cellIs" dxfId="4167" priority="3677" operator="equal">
      <formula>FALSE</formula>
    </cfRule>
  </conditionalFormatting>
  <conditionalFormatting sqref="I32">
    <cfRule type="cellIs" dxfId="4166" priority="3676" operator="equal">
      <formula>FALSE</formula>
    </cfRule>
  </conditionalFormatting>
  <conditionalFormatting sqref="I32">
    <cfRule type="cellIs" dxfId="4165" priority="3675" operator="equal">
      <formula>FALSE</formula>
    </cfRule>
  </conditionalFormatting>
  <conditionalFormatting sqref="I32">
    <cfRule type="cellIs" dxfId="4164" priority="3674" operator="equal">
      <formula>FALSE</formula>
    </cfRule>
  </conditionalFormatting>
  <conditionalFormatting sqref="I32">
    <cfRule type="cellIs" dxfId="4163" priority="3673" operator="equal">
      <formula>FALSE</formula>
    </cfRule>
  </conditionalFormatting>
  <conditionalFormatting sqref="I32">
    <cfRule type="cellIs" dxfId="4162" priority="3672" operator="equal">
      <formula>FALSE</formula>
    </cfRule>
  </conditionalFormatting>
  <conditionalFormatting sqref="I32">
    <cfRule type="cellIs" dxfId="4161" priority="3671" operator="equal">
      <formula>FALSE</formula>
    </cfRule>
  </conditionalFormatting>
  <conditionalFormatting sqref="I32">
    <cfRule type="cellIs" dxfId="4160" priority="3670" operator="equal">
      <formula>FALSE</formula>
    </cfRule>
  </conditionalFormatting>
  <conditionalFormatting sqref="I32">
    <cfRule type="cellIs" dxfId="4159" priority="3669" operator="equal">
      <formula>FALSE</formula>
    </cfRule>
  </conditionalFormatting>
  <conditionalFormatting sqref="I32">
    <cfRule type="cellIs" dxfId="4158" priority="3668" operator="equal">
      <formula>FALSE</formula>
    </cfRule>
  </conditionalFormatting>
  <conditionalFormatting sqref="I32">
    <cfRule type="cellIs" dxfId="4157" priority="3667" operator="equal">
      <formula>FALSE</formula>
    </cfRule>
  </conditionalFormatting>
  <conditionalFormatting sqref="I32">
    <cfRule type="cellIs" dxfId="4156" priority="3666" operator="equal">
      <formula>FALSE</formula>
    </cfRule>
  </conditionalFormatting>
  <conditionalFormatting sqref="I32">
    <cfRule type="cellIs" dxfId="4155" priority="3665" operator="equal">
      <formula>FALSE</formula>
    </cfRule>
  </conditionalFormatting>
  <conditionalFormatting sqref="I32">
    <cfRule type="cellIs" dxfId="4154" priority="3664" operator="equal">
      <formula>FALSE</formula>
    </cfRule>
  </conditionalFormatting>
  <conditionalFormatting sqref="I32">
    <cfRule type="cellIs" dxfId="4153" priority="3663" operator="equal">
      <formula>FALSE</formula>
    </cfRule>
  </conditionalFormatting>
  <conditionalFormatting sqref="I32">
    <cfRule type="cellIs" dxfId="4152" priority="3662" operator="equal">
      <formula>FALSE</formula>
    </cfRule>
  </conditionalFormatting>
  <conditionalFormatting sqref="I32">
    <cfRule type="cellIs" dxfId="4151" priority="3661" operator="equal">
      <formula>FALSE</formula>
    </cfRule>
  </conditionalFormatting>
  <conditionalFormatting sqref="I32">
    <cfRule type="cellIs" dxfId="4150" priority="3660" operator="equal">
      <formula>FALSE</formula>
    </cfRule>
  </conditionalFormatting>
  <conditionalFormatting sqref="I32">
    <cfRule type="cellIs" dxfId="4149" priority="3659" operator="equal">
      <formula>FALSE</formula>
    </cfRule>
  </conditionalFormatting>
  <conditionalFormatting sqref="I32">
    <cfRule type="cellIs" dxfId="4148" priority="3658" operator="equal">
      <formula>FALSE</formula>
    </cfRule>
  </conditionalFormatting>
  <conditionalFormatting sqref="I32">
    <cfRule type="cellIs" dxfId="4147" priority="3657" operator="equal">
      <formula>FALSE</formula>
    </cfRule>
  </conditionalFormatting>
  <conditionalFormatting sqref="I32">
    <cfRule type="cellIs" dxfId="4146" priority="3656" operator="equal">
      <formula>FALSE</formula>
    </cfRule>
  </conditionalFormatting>
  <conditionalFormatting sqref="I32">
    <cfRule type="cellIs" dxfId="4145" priority="3655" operator="equal">
      <formula>FALSE</formula>
    </cfRule>
  </conditionalFormatting>
  <conditionalFormatting sqref="I32">
    <cfRule type="cellIs" dxfId="4144" priority="3654" operator="equal">
      <formula>FALSE</formula>
    </cfRule>
  </conditionalFormatting>
  <conditionalFormatting sqref="I32">
    <cfRule type="cellIs" dxfId="4143" priority="3653" operator="equal">
      <formula>FALSE</formula>
    </cfRule>
  </conditionalFormatting>
  <conditionalFormatting sqref="I32">
    <cfRule type="cellIs" dxfId="4142" priority="3652" operator="equal">
      <formula>FALSE</formula>
    </cfRule>
  </conditionalFormatting>
  <conditionalFormatting sqref="I32">
    <cfRule type="cellIs" dxfId="4141" priority="3651" operator="equal">
      <formula>FALSE</formula>
    </cfRule>
  </conditionalFormatting>
  <conditionalFormatting sqref="I32">
    <cfRule type="cellIs" dxfId="4140" priority="3650" operator="equal">
      <formula>FALSE</formula>
    </cfRule>
  </conditionalFormatting>
  <conditionalFormatting sqref="I32">
    <cfRule type="cellIs" dxfId="4139" priority="3649" operator="equal">
      <formula>FALSE</formula>
    </cfRule>
  </conditionalFormatting>
  <conditionalFormatting sqref="I32">
    <cfRule type="cellIs" dxfId="4138" priority="3648" operator="equal">
      <formula>FALSE</formula>
    </cfRule>
  </conditionalFormatting>
  <conditionalFormatting sqref="I32">
    <cfRule type="cellIs" dxfId="4137" priority="3647" operator="equal">
      <formula>FALSE</formula>
    </cfRule>
  </conditionalFormatting>
  <conditionalFormatting sqref="I32">
    <cfRule type="cellIs" dxfId="4136" priority="3646" operator="equal">
      <formula>FALSE</formula>
    </cfRule>
  </conditionalFormatting>
  <conditionalFormatting sqref="I32">
    <cfRule type="cellIs" dxfId="4135" priority="3645" operator="equal">
      <formula>FALSE</formula>
    </cfRule>
  </conditionalFormatting>
  <conditionalFormatting sqref="I32">
    <cfRule type="cellIs" dxfId="4134" priority="3644" operator="equal">
      <formula>FALSE</formula>
    </cfRule>
  </conditionalFormatting>
  <conditionalFormatting sqref="I32">
    <cfRule type="cellIs" dxfId="4133" priority="3643" operator="equal">
      <formula>FALSE</formula>
    </cfRule>
  </conditionalFormatting>
  <conditionalFormatting sqref="I32">
    <cfRule type="cellIs" dxfId="4132" priority="3642" operator="equal">
      <formula>FALSE</formula>
    </cfRule>
  </conditionalFormatting>
  <conditionalFormatting sqref="I32">
    <cfRule type="cellIs" dxfId="4131" priority="3641" operator="equal">
      <formula>FALSE</formula>
    </cfRule>
  </conditionalFormatting>
  <conditionalFormatting sqref="I32">
    <cfRule type="cellIs" dxfId="4130" priority="3640" operator="equal">
      <formula>FALSE</formula>
    </cfRule>
  </conditionalFormatting>
  <conditionalFormatting sqref="I32">
    <cfRule type="cellIs" dxfId="4129" priority="3639" operator="equal">
      <formula>FALSE</formula>
    </cfRule>
  </conditionalFormatting>
  <conditionalFormatting sqref="I32">
    <cfRule type="cellIs" dxfId="4128" priority="3638" operator="equal">
      <formula>FALSE</formula>
    </cfRule>
  </conditionalFormatting>
  <conditionalFormatting sqref="I32">
    <cfRule type="cellIs" dxfId="4127" priority="3637" operator="equal">
      <formula>FALSE</formula>
    </cfRule>
  </conditionalFormatting>
  <conditionalFormatting sqref="I32">
    <cfRule type="cellIs" dxfId="4126" priority="3636" operator="equal">
      <formula>FALSE</formula>
    </cfRule>
  </conditionalFormatting>
  <conditionalFormatting sqref="I32">
    <cfRule type="cellIs" dxfId="4125" priority="3635" operator="equal">
      <formula>FALSE</formula>
    </cfRule>
  </conditionalFormatting>
  <conditionalFormatting sqref="I32">
    <cfRule type="cellIs" dxfId="4124" priority="3634" operator="equal">
      <formula>FALSE</formula>
    </cfRule>
  </conditionalFormatting>
  <conditionalFormatting sqref="I32">
    <cfRule type="cellIs" dxfId="4123" priority="3633" operator="equal">
      <formula>FALSE</formula>
    </cfRule>
  </conditionalFormatting>
  <conditionalFormatting sqref="I32">
    <cfRule type="cellIs" dxfId="4122" priority="3632" operator="equal">
      <formula>FALSE</formula>
    </cfRule>
  </conditionalFormatting>
  <conditionalFormatting sqref="I32">
    <cfRule type="cellIs" dxfId="4121" priority="3631" operator="equal">
      <formula>FALSE</formula>
    </cfRule>
  </conditionalFormatting>
  <conditionalFormatting sqref="I32">
    <cfRule type="cellIs" dxfId="4120" priority="3630" operator="equal">
      <formula>FALSE</formula>
    </cfRule>
  </conditionalFormatting>
  <conditionalFormatting sqref="I32">
    <cfRule type="cellIs" dxfId="4119" priority="3629" operator="equal">
      <formula>FALSE</formula>
    </cfRule>
  </conditionalFormatting>
  <conditionalFormatting sqref="I32">
    <cfRule type="cellIs" dxfId="4118" priority="3628" operator="equal">
      <formula>FALSE</formula>
    </cfRule>
  </conditionalFormatting>
  <conditionalFormatting sqref="I32">
    <cfRule type="cellIs" dxfId="4117" priority="3627" operator="equal">
      <formula>FALSE</formula>
    </cfRule>
  </conditionalFormatting>
  <conditionalFormatting sqref="I32">
    <cfRule type="cellIs" dxfId="4116" priority="3626" operator="equal">
      <formula>FALSE</formula>
    </cfRule>
  </conditionalFormatting>
  <conditionalFormatting sqref="I32">
    <cfRule type="cellIs" dxfId="4115" priority="3625" operator="equal">
      <formula>FALSE</formula>
    </cfRule>
  </conditionalFormatting>
  <conditionalFormatting sqref="I32">
    <cfRule type="cellIs" dxfId="4114" priority="3624" operator="equal">
      <formula>FALSE</formula>
    </cfRule>
  </conditionalFormatting>
  <conditionalFormatting sqref="I32">
    <cfRule type="cellIs" dxfId="4113" priority="3623" operator="equal">
      <formula>FALSE</formula>
    </cfRule>
  </conditionalFormatting>
  <conditionalFormatting sqref="I32">
    <cfRule type="cellIs" dxfId="4112" priority="3622" operator="equal">
      <formula>FALSE</formula>
    </cfRule>
  </conditionalFormatting>
  <conditionalFormatting sqref="I32">
    <cfRule type="cellIs" dxfId="4111" priority="3621" operator="equal">
      <formula>FALSE</formula>
    </cfRule>
  </conditionalFormatting>
  <conditionalFormatting sqref="I32">
    <cfRule type="cellIs" dxfId="4110" priority="3620" operator="equal">
      <formula>FALSE</formula>
    </cfRule>
  </conditionalFormatting>
  <conditionalFormatting sqref="I32">
    <cfRule type="cellIs" dxfId="4109" priority="3619" operator="equal">
      <formula>FALSE</formula>
    </cfRule>
  </conditionalFormatting>
  <conditionalFormatting sqref="I32">
    <cfRule type="cellIs" dxfId="4108" priority="3618" operator="equal">
      <formula>FALSE</formula>
    </cfRule>
  </conditionalFormatting>
  <conditionalFormatting sqref="I32">
    <cfRule type="cellIs" dxfId="4107" priority="3617" operator="equal">
      <formula>FALSE</formula>
    </cfRule>
  </conditionalFormatting>
  <conditionalFormatting sqref="I32">
    <cfRule type="cellIs" dxfId="4106" priority="3616" operator="equal">
      <formula>FALSE</formula>
    </cfRule>
  </conditionalFormatting>
  <conditionalFormatting sqref="I32">
    <cfRule type="cellIs" dxfId="4105" priority="3615" operator="equal">
      <formula>FALSE</formula>
    </cfRule>
  </conditionalFormatting>
  <conditionalFormatting sqref="I32">
    <cfRule type="cellIs" dxfId="4104" priority="3614" operator="equal">
      <formula>FALSE</formula>
    </cfRule>
  </conditionalFormatting>
  <conditionalFormatting sqref="I32">
    <cfRule type="cellIs" dxfId="4103" priority="3613" operator="equal">
      <formula>FALSE</formula>
    </cfRule>
  </conditionalFormatting>
  <conditionalFormatting sqref="I32">
    <cfRule type="cellIs" dxfId="4102" priority="3612" operator="equal">
      <formula>FALSE</formula>
    </cfRule>
  </conditionalFormatting>
  <conditionalFormatting sqref="I32">
    <cfRule type="cellIs" dxfId="4101" priority="3611" operator="equal">
      <formula>FALSE</formula>
    </cfRule>
  </conditionalFormatting>
  <conditionalFormatting sqref="I32">
    <cfRule type="cellIs" dxfId="4100" priority="3610" operator="equal">
      <formula>FALSE</formula>
    </cfRule>
  </conditionalFormatting>
  <conditionalFormatting sqref="I32">
    <cfRule type="cellIs" dxfId="4099" priority="3609" operator="equal">
      <formula>FALSE</formula>
    </cfRule>
  </conditionalFormatting>
  <conditionalFormatting sqref="I32">
    <cfRule type="cellIs" dxfId="4098" priority="3608" operator="equal">
      <formula>FALSE</formula>
    </cfRule>
  </conditionalFormatting>
  <conditionalFormatting sqref="I32">
    <cfRule type="cellIs" dxfId="4097" priority="3607" operator="equal">
      <formula>FALSE</formula>
    </cfRule>
  </conditionalFormatting>
  <conditionalFormatting sqref="I32">
    <cfRule type="cellIs" dxfId="4096" priority="3606" operator="equal">
      <formula>FALSE</formula>
    </cfRule>
  </conditionalFormatting>
  <conditionalFormatting sqref="I32">
    <cfRule type="cellIs" dxfId="4095" priority="3605" operator="equal">
      <formula>FALSE</formula>
    </cfRule>
  </conditionalFormatting>
  <conditionalFormatting sqref="I32">
    <cfRule type="cellIs" dxfId="4094" priority="3604" operator="equal">
      <formula>FALSE</formula>
    </cfRule>
  </conditionalFormatting>
  <conditionalFormatting sqref="I32">
    <cfRule type="cellIs" dxfId="4093" priority="3603" operator="equal">
      <formula>FALSE</formula>
    </cfRule>
  </conditionalFormatting>
  <conditionalFormatting sqref="I32">
    <cfRule type="cellIs" dxfId="4092" priority="3602" operator="equal">
      <formula>FALSE</formula>
    </cfRule>
  </conditionalFormatting>
  <conditionalFormatting sqref="I32">
    <cfRule type="cellIs" dxfId="4091" priority="3601" operator="equal">
      <formula>FALSE</formula>
    </cfRule>
  </conditionalFormatting>
  <conditionalFormatting sqref="I32">
    <cfRule type="cellIs" dxfId="4090" priority="3600" operator="equal">
      <formula>FALSE</formula>
    </cfRule>
  </conditionalFormatting>
  <conditionalFormatting sqref="I32">
    <cfRule type="cellIs" dxfId="4089" priority="3599" operator="equal">
      <formula>FALSE</formula>
    </cfRule>
  </conditionalFormatting>
  <conditionalFormatting sqref="I32">
    <cfRule type="cellIs" dxfId="4088" priority="3598" operator="equal">
      <formula>FALSE</formula>
    </cfRule>
  </conditionalFormatting>
  <conditionalFormatting sqref="I32">
    <cfRule type="cellIs" dxfId="4087" priority="3597" operator="equal">
      <formula>FALSE</formula>
    </cfRule>
  </conditionalFormatting>
  <conditionalFormatting sqref="I32">
    <cfRule type="cellIs" dxfId="4086" priority="3596" operator="equal">
      <formula>FALSE</formula>
    </cfRule>
  </conditionalFormatting>
  <conditionalFormatting sqref="I32">
    <cfRule type="cellIs" dxfId="4085" priority="3595" operator="equal">
      <formula>FALSE</formula>
    </cfRule>
  </conditionalFormatting>
  <conditionalFormatting sqref="I32">
    <cfRule type="cellIs" dxfId="4084" priority="3594" operator="equal">
      <formula>FALSE</formula>
    </cfRule>
  </conditionalFormatting>
  <conditionalFormatting sqref="I32">
    <cfRule type="cellIs" dxfId="4083" priority="3593" operator="equal">
      <formula>FALSE</formula>
    </cfRule>
  </conditionalFormatting>
  <conditionalFormatting sqref="I32">
    <cfRule type="cellIs" dxfId="4082" priority="3592" operator="equal">
      <formula>FALSE</formula>
    </cfRule>
  </conditionalFormatting>
  <conditionalFormatting sqref="I32">
    <cfRule type="cellIs" dxfId="4081" priority="3591" operator="equal">
      <formula>FALSE</formula>
    </cfRule>
  </conditionalFormatting>
  <conditionalFormatting sqref="I32">
    <cfRule type="cellIs" dxfId="4080" priority="3590" operator="equal">
      <formula>FALSE</formula>
    </cfRule>
  </conditionalFormatting>
  <conditionalFormatting sqref="I32">
    <cfRule type="cellIs" dxfId="4079" priority="3589" operator="equal">
      <formula>FALSE</formula>
    </cfRule>
  </conditionalFormatting>
  <conditionalFormatting sqref="I32">
    <cfRule type="cellIs" dxfId="4078" priority="3588" operator="equal">
      <formula>FALSE</formula>
    </cfRule>
  </conditionalFormatting>
  <conditionalFormatting sqref="I32">
    <cfRule type="cellIs" dxfId="4077" priority="3587" operator="equal">
      <formula>FALSE</formula>
    </cfRule>
  </conditionalFormatting>
  <conditionalFormatting sqref="I32">
    <cfRule type="cellIs" dxfId="4076" priority="3586" operator="equal">
      <formula>FALSE</formula>
    </cfRule>
  </conditionalFormatting>
  <conditionalFormatting sqref="I32">
    <cfRule type="cellIs" dxfId="4075" priority="3585" operator="equal">
      <formula>FALSE</formula>
    </cfRule>
  </conditionalFormatting>
  <conditionalFormatting sqref="I32">
    <cfRule type="cellIs" dxfId="4074" priority="3584" operator="equal">
      <formula>FALSE</formula>
    </cfRule>
  </conditionalFormatting>
  <conditionalFormatting sqref="I32">
    <cfRule type="cellIs" dxfId="4073" priority="3583" operator="equal">
      <formula>FALSE</formula>
    </cfRule>
  </conditionalFormatting>
  <conditionalFormatting sqref="I32">
    <cfRule type="cellIs" dxfId="4072" priority="3582" operator="equal">
      <formula>FALSE</formula>
    </cfRule>
  </conditionalFormatting>
  <conditionalFormatting sqref="I32">
    <cfRule type="cellIs" dxfId="4071" priority="3581" operator="equal">
      <formula>FALSE</formula>
    </cfRule>
  </conditionalFormatting>
  <conditionalFormatting sqref="I32">
    <cfRule type="cellIs" dxfId="4070" priority="3580" operator="equal">
      <formula>FALSE</formula>
    </cfRule>
  </conditionalFormatting>
  <conditionalFormatting sqref="I32">
    <cfRule type="cellIs" dxfId="4069" priority="3579" operator="equal">
      <formula>FALSE</formula>
    </cfRule>
  </conditionalFormatting>
  <conditionalFormatting sqref="I32">
    <cfRule type="cellIs" dxfId="4068" priority="3578" operator="equal">
      <formula>FALSE</formula>
    </cfRule>
  </conditionalFormatting>
  <conditionalFormatting sqref="I32">
    <cfRule type="cellIs" dxfId="4067" priority="3577" operator="equal">
      <formula>FALSE</formula>
    </cfRule>
  </conditionalFormatting>
  <conditionalFormatting sqref="I32">
    <cfRule type="cellIs" dxfId="4066" priority="3576" operator="equal">
      <formula>FALSE</formula>
    </cfRule>
  </conditionalFormatting>
  <conditionalFormatting sqref="I32">
    <cfRule type="cellIs" dxfId="4065" priority="3575" operator="equal">
      <formula>FALSE</formula>
    </cfRule>
  </conditionalFormatting>
  <conditionalFormatting sqref="I32">
    <cfRule type="cellIs" dxfId="4064" priority="3574" operator="equal">
      <formula>FALSE</formula>
    </cfRule>
  </conditionalFormatting>
  <conditionalFormatting sqref="I32">
    <cfRule type="cellIs" dxfId="4063" priority="3573" operator="equal">
      <formula>FALSE</formula>
    </cfRule>
  </conditionalFormatting>
  <conditionalFormatting sqref="I32">
    <cfRule type="cellIs" dxfId="4062" priority="3572" operator="equal">
      <formula>FALSE</formula>
    </cfRule>
  </conditionalFormatting>
  <conditionalFormatting sqref="I32">
    <cfRule type="cellIs" dxfId="4061" priority="3571" operator="equal">
      <formula>FALSE</formula>
    </cfRule>
  </conditionalFormatting>
  <conditionalFormatting sqref="I32">
    <cfRule type="cellIs" dxfId="4060" priority="3570" operator="equal">
      <formula>FALSE</formula>
    </cfRule>
  </conditionalFormatting>
  <conditionalFormatting sqref="I32">
    <cfRule type="cellIs" dxfId="4059" priority="3569" operator="equal">
      <formula>FALSE</formula>
    </cfRule>
  </conditionalFormatting>
  <conditionalFormatting sqref="I32">
    <cfRule type="cellIs" dxfId="4058" priority="3568" operator="equal">
      <formula>FALSE</formula>
    </cfRule>
  </conditionalFormatting>
  <conditionalFormatting sqref="I32">
    <cfRule type="cellIs" dxfId="4057" priority="3567" operator="equal">
      <formula>FALSE</formula>
    </cfRule>
  </conditionalFormatting>
  <conditionalFormatting sqref="I32">
    <cfRule type="cellIs" dxfId="4056" priority="3566" operator="equal">
      <formula>FALSE</formula>
    </cfRule>
  </conditionalFormatting>
  <conditionalFormatting sqref="I32">
    <cfRule type="cellIs" dxfId="4055" priority="3565" operator="equal">
      <formula>FALSE</formula>
    </cfRule>
  </conditionalFormatting>
  <conditionalFormatting sqref="I32">
    <cfRule type="cellIs" dxfId="4054" priority="3564" operator="equal">
      <formula>FALSE</formula>
    </cfRule>
  </conditionalFormatting>
  <conditionalFormatting sqref="I32">
    <cfRule type="cellIs" dxfId="4053" priority="3563" operator="equal">
      <formula>FALSE</formula>
    </cfRule>
  </conditionalFormatting>
  <conditionalFormatting sqref="I32">
    <cfRule type="cellIs" dxfId="4052" priority="3562" operator="equal">
      <formula>FALSE</formula>
    </cfRule>
  </conditionalFormatting>
  <conditionalFormatting sqref="I32">
    <cfRule type="cellIs" dxfId="4051" priority="3561" operator="equal">
      <formula>FALSE</formula>
    </cfRule>
  </conditionalFormatting>
  <conditionalFormatting sqref="I32">
    <cfRule type="cellIs" dxfId="4050" priority="3560" operator="equal">
      <formula>FALSE</formula>
    </cfRule>
  </conditionalFormatting>
  <conditionalFormatting sqref="I32">
    <cfRule type="cellIs" dxfId="4049" priority="3559" operator="equal">
      <formula>FALSE</formula>
    </cfRule>
  </conditionalFormatting>
  <conditionalFormatting sqref="I32">
    <cfRule type="cellIs" dxfId="4048" priority="3558" operator="equal">
      <formula>FALSE</formula>
    </cfRule>
  </conditionalFormatting>
  <conditionalFormatting sqref="I32">
    <cfRule type="cellIs" dxfId="4047" priority="3557" operator="equal">
      <formula>FALSE</formula>
    </cfRule>
  </conditionalFormatting>
  <conditionalFormatting sqref="I32">
    <cfRule type="cellIs" dxfId="4046" priority="3556" operator="equal">
      <formula>FALSE</formula>
    </cfRule>
  </conditionalFormatting>
  <conditionalFormatting sqref="I32">
    <cfRule type="cellIs" dxfId="4045" priority="3555" operator="equal">
      <formula>FALSE</formula>
    </cfRule>
  </conditionalFormatting>
  <conditionalFormatting sqref="I32">
    <cfRule type="cellIs" dxfId="4044" priority="3554" operator="equal">
      <formula>FALSE</formula>
    </cfRule>
  </conditionalFormatting>
  <conditionalFormatting sqref="I32">
    <cfRule type="cellIs" dxfId="4043" priority="3553" operator="equal">
      <formula>FALSE</formula>
    </cfRule>
  </conditionalFormatting>
  <conditionalFormatting sqref="I32">
    <cfRule type="cellIs" dxfId="4042" priority="3552" operator="equal">
      <formula>FALSE</formula>
    </cfRule>
  </conditionalFormatting>
  <conditionalFormatting sqref="I32">
    <cfRule type="cellIs" dxfId="4041" priority="3551" operator="equal">
      <formula>FALSE</formula>
    </cfRule>
  </conditionalFormatting>
  <conditionalFormatting sqref="I32">
    <cfRule type="cellIs" dxfId="4040" priority="3550" operator="equal">
      <formula>FALSE</formula>
    </cfRule>
  </conditionalFormatting>
  <conditionalFormatting sqref="I32">
    <cfRule type="cellIs" dxfId="4039" priority="3549" operator="equal">
      <formula>FALSE</formula>
    </cfRule>
  </conditionalFormatting>
  <conditionalFormatting sqref="I32">
    <cfRule type="cellIs" dxfId="4038" priority="3548" operator="equal">
      <formula>FALSE</formula>
    </cfRule>
  </conditionalFormatting>
  <conditionalFormatting sqref="I32">
    <cfRule type="cellIs" dxfId="4037" priority="3547" operator="equal">
      <formula>FALSE</formula>
    </cfRule>
  </conditionalFormatting>
  <conditionalFormatting sqref="I32">
    <cfRule type="cellIs" dxfId="4036" priority="3546" operator="equal">
      <formula>FALSE</formula>
    </cfRule>
  </conditionalFormatting>
  <conditionalFormatting sqref="I32">
    <cfRule type="cellIs" dxfId="4035" priority="3545" operator="equal">
      <formula>FALSE</formula>
    </cfRule>
  </conditionalFormatting>
  <conditionalFormatting sqref="I32">
    <cfRule type="cellIs" dxfId="4034" priority="3544" operator="equal">
      <formula>FALSE</formula>
    </cfRule>
  </conditionalFormatting>
  <conditionalFormatting sqref="I32">
    <cfRule type="cellIs" dxfId="4033" priority="3543" operator="equal">
      <formula>FALSE</formula>
    </cfRule>
  </conditionalFormatting>
  <conditionalFormatting sqref="I32">
    <cfRule type="cellIs" dxfId="4032" priority="3542" operator="equal">
      <formula>FALSE</formula>
    </cfRule>
  </conditionalFormatting>
  <conditionalFormatting sqref="I32">
    <cfRule type="cellIs" dxfId="4031" priority="3541" operator="equal">
      <formula>FALSE</formula>
    </cfRule>
  </conditionalFormatting>
  <conditionalFormatting sqref="I32">
    <cfRule type="cellIs" dxfId="4030" priority="3540" operator="equal">
      <formula>FALSE</formula>
    </cfRule>
  </conditionalFormatting>
  <conditionalFormatting sqref="I32">
    <cfRule type="cellIs" dxfId="4029" priority="3539" operator="equal">
      <formula>FALSE</formula>
    </cfRule>
  </conditionalFormatting>
  <conditionalFormatting sqref="I32">
    <cfRule type="cellIs" dxfId="4028" priority="3538" operator="equal">
      <formula>FALSE</formula>
    </cfRule>
  </conditionalFormatting>
  <conditionalFormatting sqref="I32">
    <cfRule type="cellIs" dxfId="4027" priority="3537" operator="equal">
      <formula>FALSE</formula>
    </cfRule>
  </conditionalFormatting>
  <conditionalFormatting sqref="I32">
    <cfRule type="cellIs" dxfId="4026" priority="3536" operator="equal">
      <formula>FALSE</formula>
    </cfRule>
  </conditionalFormatting>
  <conditionalFormatting sqref="I32">
    <cfRule type="cellIs" dxfId="4025" priority="3535" operator="equal">
      <formula>FALSE</formula>
    </cfRule>
  </conditionalFormatting>
  <conditionalFormatting sqref="I32">
    <cfRule type="cellIs" dxfId="4024" priority="3534" operator="equal">
      <formula>FALSE</formula>
    </cfRule>
  </conditionalFormatting>
  <conditionalFormatting sqref="I32">
    <cfRule type="cellIs" dxfId="4023" priority="3533" operator="equal">
      <formula>FALSE</formula>
    </cfRule>
  </conditionalFormatting>
  <conditionalFormatting sqref="I32">
    <cfRule type="cellIs" dxfId="4022" priority="3532" operator="equal">
      <formula>FALSE</formula>
    </cfRule>
  </conditionalFormatting>
  <conditionalFormatting sqref="I32">
    <cfRule type="cellIs" dxfId="4021" priority="3531" operator="equal">
      <formula>FALSE</formula>
    </cfRule>
  </conditionalFormatting>
  <conditionalFormatting sqref="I32">
    <cfRule type="cellIs" dxfId="4020" priority="3530" operator="equal">
      <formula>FALSE</formula>
    </cfRule>
  </conditionalFormatting>
  <conditionalFormatting sqref="I32">
    <cfRule type="cellIs" dxfId="4019" priority="3529" operator="equal">
      <formula>FALSE</formula>
    </cfRule>
  </conditionalFormatting>
  <conditionalFormatting sqref="I32">
    <cfRule type="cellIs" dxfId="4018" priority="3528" operator="equal">
      <formula>FALSE</formula>
    </cfRule>
  </conditionalFormatting>
  <conditionalFormatting sqref="I32">
    <cfRule type="cellIs" dxfId="4017" priority="3527" operator="equal">
      <formula>FALSE</formula>
    </cfRule>
  </conditionalFormatting>
  <conditionalFormatting sqref="I32">
    <cfRule type="cellIs" dxfId="4016" priority="3526" operator="equal">
      <formula>FALSE</formula>
    </cfRule>
  </conditionalFormatting>
  <conditionalFormatting sqref="I32">
    <cfRule type="cellIs" dxfId="4015" priority="3525" operator="equal">
      <formula>FALSE</formula>
    </cfRule>
  </conditionalFormatting>
  <conditionalFormatting sqref="I32">
    <cfRule type="cellIs" dxfId="4014" priority="3524" operator="equal">
      <formula>FALSE</formula>
    </cfRule>
  </conditionalFormatting>
  <conditionalFormatting sqref="I32">
    <cfRule type="cellIs" dxfId="4013" priority="3523" operator="equal">
      <formula>FALSE</formula>
    </cfRule>
  </conditionalFormatting>
  <conditionalFormatting sqref="I32">
    <cfRule type="cellIs" dxfId="4012" priority="3522" operator="equal">
      <formula>FALSE</formula>
    </cfRule>
  </conditionalFormatting>
  <conditionalFormatting sqref="I32">
    <cfRule type="cellIs" dxfId="4011" priority="3521" operator="equal">
      <formula>FALSE</formula>
    </cfRule>
  </conditionalFormatting>
  <conditionalFormatting sqref="I32">
    <cfRule type="cellIs" dxfId="4010" priority="3520" operator="equal">
      <formula>FALSE</formula>
    </cfRule>
  </conditionalFormatting>
  <conditionalFormatting sqref="I32">
    <cfRule type="cellIs" dxfId="4009" priority="3519" operator="equal">
      <formula>FALSE</formula>
    </cfRule>
  </conditionalFormatting>
  <conditionalFormatting sqref="I32">
    <cfRule type="cellIs" dxfId="4008" priority="3518" operator="equal">
      <formula>FALSE</formula>
    </cfRule>
  </conditionalFormatting>
  <conditionalFormatting sqref="I32">
    <cfRule type="cellIs" dxfId="4007" priority="3517" operator="equal">
      <formula>FALSE</formula>
    </cfRule>
  </conditionalFormatting>
  <conditionalFormatting sqref="I32">
    <cfRule type="cellIs" dxfId="4006" priority="3516" operator="equal">
      <formula>FALSE</formula>
    </cfRule>
  </conditionalFormatting>
  <conditionalFormatting sqref="I32">
    <cfRule type="cellIs" dxfId="4005" priority="3515" operator="equal">
      <formula>FALSE</formula>
    </cfRule>
  </conditionalFormatting>
  <conditionalFormatting sqref="I32">
    <cfRule type="cellIs" dxfId="4004" priority="3514" operator="equal">
      <formula>FALSE</formula>
    </cfRule>
  </conditionalFormatting>
  <conditionalFormatting sqref="I32">
    <cfRule type="cellIs" dxfId="4003" priority="3513" operator="equal">
      <formula>FALSE</formula>
    </cfRule>
  </conditionalFormatting>
  <conditionalFormatting sqref="I32">
    <cfRule type="cellIs" dxfId="4002" priority="3512" operator="equal">
      <formula>FALSE</formula>
    </cfRule>
  </conditionalFormatting>
  <conditionalFormatting sqref="I32">
    <cfRule type="cellIs" dxfId="4001" priority="3511" operator="equal">
      <formula>FALSE</formula>
    </cfRule>
  </conditionalFormatting>
  <conditionalFormatting sqref="I32">
    <cfRule type="cellIs" dxfId="4000" priority="3510" operator="equal">
      <formula>FALSE</formula>
    </cfRule>
  </conditionalFormatting>
  <conditionalFormatting sqref="I32">
    <cfRule type="cellIs" dxfId="3999" priority="3509" operator="equal">
      <formula>FALSE</formula>
    </cfRule>
  </conditionalFormatting>
  <conditionalFormatting sqref="I32">
    <cfRule type="cellIs" dxfId="3998" priority="3508" operator="equal">
      <formula>FALSE</formula>
    </cfRule>
  </conditionalFormatting>
  <conditionalFormatting sqref="I32">
    <cfRule type="cellIs" dxfId="3997" priority="3507" operator="equal">
      <formula>FALSE</formula>
    </cfRule>
  </conditionalFormatting>
  <conditionalFormatting sqref="I32">
    <cfRule type="cellIs" dxfId="3996" priority="3506" operator="equal">
      <formula>FALSE</formula>
    </cfRule>
  </conditionalFormatting>
  <conditionalFormatting sqref="I32">
    <cfRule type="cellIs" dxfId="3995" priority="3505" operator="equal">
      <formula>FALSE</formula>
    </cfRule>
  </conditionalFormatting>
  <conditionalFormatting sqref="I32">
    <cfRule type="cellIs" dxfId="3994" priority="3504" operator="equal">
      <formula>FALSE</formula>
    </cfRule>
  </conditionalFormatting>
  <conditionalFormatting sqref="I32">
    <cfRule type="cellIs" dxfId="3993" priority="3503" operator="equal">
      <formula>FALSE</formula>
    </cfRule>
  </conditionalFormatting>
  <conditionalFormatting sqref="I32">
    <cfRule type="cellIs" dxfId="3992" priority="3502" operator="equal">
      <formula>FALSE</formula>
    </cfRule>
  </conditionalFormatting>
  <conditionalFormatting sqref="I32">
    <cfRule type="cellIs" dxfId="3991" priority="3501" operator="equal">
      <formula>FALSE</formula>
    </cfRule>
  </conditionalFormatting>
  <conditionalFormatting sqref="I32">
    <cfRule type="cellIs" dxfId="3990" priority="3500" operator="equal">
      <formula>FALSE</formula>
    </cfRule>
  </conditionalFormatting>
  <conditionalFormatting sqref="I32">
    <cfRule type="cellIs" dxfId="3989" priority="3499" operator="equal">
      <formula>FALSE</formula>
    </cfRule>
  </conditionalFormatting>
  <conditionalFormatting sqref="I32">
    <cfRule type="cellIs" dxfId="3988" priority="3498" operator="equal">
      <formula>FALSE</formula>
    </cfRule>
  </conditionalFormatting>
  <conditionalFormatting sqref="I32">
    <cfRule type="cellIs" dxfId="3987" priority="3497" operator="equal">
      <formula>FALSE</formula>
    </cfRule>
  </conditionalFormatting>
  <conditionalFormatting sqref="I32">
    <cfRule type="cellIs" dxfId="3986" priority="3496" operator="equal">
      <formula>FALSE</formula>
    </cfRule>
  </conditionalFormatting>
  <conditionalFormatting sqref="I32">
    <cfRule type="cellIs" dxfId="3985" priority="3495" operator="equal">
      <formula>FALSE</formula>
    </cfRule>
  </conditionalFormatting>
  <conditionalFormatting sqref="I32">
    <cfRule type="cellIs" dxfId="3984" priority="3494" operator="equal">
      <formula>FALSE</formula>
    </cfRule>
  </conditionalFormatting>
  <conditionalFormatting sqref="I32">
    <cfRule type="cellIs" dxfId="3983" priority="3493" operator="equal">
      <formula>FALSE</formula>
    </cfRule>
  </conditionalFormatting>
  <conditionalFormatting sqref="I32">
    <cfRule type="cellIs" dxfId="3982" priority="3492" operator="equal">
      <formula>FALSE</formula>
    </cfRule>
  </conditionalFormatting>
  <conditionalFormatting sqref="I32">
    <cfRule type="cellIs" dxfId="3981" priority="3491" operator="equal">
      <formula>FALSE</formula>
    </cfRule>
  </conditionalFormatting>
  <conditionalFormatting sqref="I32">
    <cfRule type="cellIs" dxfId="3980" priority="3490" operator="equal">
      <formula>FALSE</formula>
    </cfRule>
  </conditionalFormatting>
  <conditionalFormatting sqref="I32">
    <cfRule type="cellIs" dxfId="3979" priority="3489" operator="equal">
      <formula>FALSE</formula>
    </cfRule>
  </conditionalFormatting>
  <conditionalFormatting sqref="I32">
    <cfRule type="cellIs" dxfId="3978" priority="3488" operator="equal">
      <formula>FALSE</formula>
    </cfRule>
  </conditionalFormatting>
  <conditionalFormatting sqref="I32">
    <cfRule type="cellIs" dxfId="3977" priority="3487" operator="equal">
      <formula>FALSE</formula>
    </cfRule>
  </conditionalFormatting>
  <conditionalFormatting sqref="I32">
    <cfRule type="cellIs" dxfId="3976" priority="3486" operator="equal">
      <formula>FALSE</formula>
    </cfRule>
  </conditionalFormatting>
  <conditionalFormatting sqref="I32">
    <cfRule type="cellIs" dxfId="3975" priority="3485" operator="equal">
      <formula>FALSE</formula>
    </cfRule>
  </conditionalFormatting>
  <conditionalFormatting sqref="I32">
    <cfRule type="cellIs" dxfId="3974" priority="3484" operator="equal">
      <formula>FALSE</formula>
    </cfRule>
  </conditionalFormatting>
  <conditionalFormatting sqref="I32">
    <cfRule type="cellIs" dxfId="3973" priority="3483" operator="equal">
      <formula>FALSE</formula>
    </cfRule>
  </conditionalFormatting>
  <conditionalFormatting sqref="I32">
    <cfRule type="cellIs" dxfId="3972" priority="3482" operator="equal">
      <formula>FALSE</formula>
    </cfRule>
  </conditionalFormatting>
  <conditionalFormatting sqref="I32">
    <cfRule type="cellIs" dxfId="3971" priority="3481" operator="equal">
      <formula>FALSE</formula>
    </cfRule>
  </conditionalFormatting>
  <conditionalFormatting sqref="I32">
    <cfRule type="cellIs" dxfId="3970" priority="3480" operator="equal">
      <formula>FALSE</formula>
    </cfRule>
  </conditionalFormatting>
  <conditionalFormatting sqref="I32">
    <cfRule type="cellIs" dxfId="3969" priority="3479" operator="equal">
      <formula>FALSE</formula>
    </cfRule>
  </conditionalFormatting>
  <conditionalFormatting sqref="I32">
    <cfRule type="cellIs" dxfId="3968" priority="3478" operator="equal">
      <formula>FALSE</formula>
    </cfRule>
  </conditionalFormatting>
  <conditionalFormatting sqref="I32">
    <cfRule type="cellIs" dxfId="3967" priority="3477" operator="equal">
      <formula>FALSE</formula>
    </cfRule>
  </conditionalFormatting>
  <conditionalFormatting sqref="I32">
    <cfRule type="cellIs" dxfId="3966" priority="3476" operator="equal">
      <formula>FALSE</formula>
    </cfRule>
  </conditionalFormatting>
  <conditionalFormatting sqref="I32">
    <cfRule type="cellIs" dxfId="3965" priority="3475" operator="equal">
      <formula>FALSE</formula>
    </cfRule>
  </conditionalFormatting>
  <conditionalFormatting sqref="I32">
    <cfRule type="cellIs" dxfId="3964" priority="3474" operator="equal">
      <formula>FALSE</formula>
    </cfRule>
  </conditionalFormatting>
  <conditionalFormatting sqref="I32">
    <cfRule type="cellIs" dxfId="3963" priority="3473" operator="equal">
      <formula>FALSE</formula>
    </cfRule>
  </conditionalFormatting>
  <conditionalFormatting sqref="I32">
    <cfRule type="cellIs" dxfId="3962" priority="3472" operator="equal">
      <formula>FALSE</formula>
    </cfRule>
  </conditionalFormatting>
  <conditionalFormatting sqref="I32">
    <cfRule type="cellIs" dxfId="3961" priority="3471" operator="equal">
      <formula>FALSE</formula>
    </cfRule>
  </conditionalFormatting>
  <conditionalFormatting sqref="I32">
    <cfRule type="cellIs" dxfId="3960" priority="3470" operator="equal">
      <formula>FALSE</formula>
    </cfRule>
  </conditionalFormatting>
  <conditionalFormatting sqref="I32">
    <cfRule type="cellIs" dxfId="3959" priority="3469" operator="equal">
      <formula>FALSE</formula>
    </cfRule>
  </conditionalFormatting>
  <conditionalFormatting sqref="I32">
    <cfRule type="cellIs" dxfId="3958" priority="3468" operator="equal">
      <formula>FALSE</formula>
    </cfRule>
  </conditionalFormatting>
  <conditionalFormatting sqref="I32">
    <cfRule type="cellIs" dxfId="3957" priority="3467" operator="equal">
      <formula>FALSE</formula>
    </cfRule>
  </conditionalFormatting>
  <conditionalFormatting sqref="I32">
    <cfRule type="cellIs" dxfId="3956" priority="3466" operator="equal">
      <formula>FALSE</formula>
    </cfRule>
  </conditionalFormatting>
  <conditionalFormatting sqref="I32">
    <cfRule type="cellIs" dxfId="3955" priority="3465" operator="equal">
      <formula>FALSE</formula>
    </cfRule>
  </conditionalFormatting>
  <conditionalFormatting sqref="I32">
    <cfRule type="cellIs" dxfId="3954" priority="3464" operator="equal">
      <formula>FALSE</formula>
    </cfRule>
  </conditionalFormatting>
  <conditionalFormatting sqref="I32">
    <cfRule type="cellIs" dxfId="3953" priority="3463" operator="equal">
      <formula>FALSE</formula>
    </cfRule>
  </conditionalFormatting>
  <conditionalFormatting sqref="I32">
    <cfRule type="cellIs" dxfId="3952" priority="3462" operator="equal">
      <formula>FALSE</formula>
    </cfRule>
  </conditionalFormatting>
  <conditionalFormatting sqref="I32">
    <cfRule type="cellIs" dxfId="3951" priority="3461" operator="equal">
      <formula>FALSE</formula>
    </cfRule>
  </conditionalFormatting>
  <conditionalFormatting sqref="I32">
    <cfRule type="cellIs" dxfId="3950" priority="3460" operator="equal">
      <formula>FALSE</formula>
    </cfRule>
  </conditionalFormatting>
  <conditionalFormatting sqref="I32">
    <cfRule type="cellIs" dxfId="3949" priority="3459" operator="equal">
      <formula>FALSE</formula>
    </cfRule>
  </conditionalFormatting>
  <conditionalFormatting sqref="I32">
    <cfRule type="cellIs" dxfId="3948" priority="3458" operator="equal">
      <formula>FALSE</formula>
    </cfRule>
  </conditionalFormatting>
  <conditionalFormatting sqref="I32">
    <cfRule type="cellIs" dxfId="3947" priority="3457" operator="equal">
      <formula>FALSE</formula>
    </cfRule>
  </conditionalFormatting>
  <conditionalFormatting sqref="I32">
    <cfRule type="cellIs" dxfId="3946" priority="3456" operator="equal">
      <formula>FALSE</formula>
    </cfRule>
  </conditionalFormatting>
  <conditionalFormatting sqref="I32">
    <cfRule type="cellIs" dxfId="3945" priority="3455" operator="equal">
      <formula>FALSE</formula>
    </cfRule>
  </conditionalFormatting>
  <conditionalFormatting sqref="I32">
    <cfRule type="cellIs" dxfId="3944" priority="3454" operator="equal">
      <formula>FALSE</formula>
    </cfRule>
  </conditionalFormatting>
  <conditionalFormatting sqref="I32">
    <cfRule type="cellIs" dxfId="3943" priority="3453" operator="equal">
      <formula>FALSE</formula>
    </cfRule>
  </conditionalFormatting>
  <conditionalFormatting sqref="I32">
    <cfRule type="cellIs" dxfId="3942" priority="3452" operator="equal">
      <formula>FALSE</formula>
    </cfRule>
  </conditionalFormatting>
  <conditionalFormatting sqref="I32">
    <cfRule type="cellIs" dxfId="3941" priority="3451" operator="equal">
      <formula>FALSE</formula>
    </cfRule>
  </conditionalFormatting>
  <conditionalFormatting sqref="I32">
    <cfRule type="cellIs" dxfId="3940" priority="3450" operator="equal">
      <formula>FALSE</formula>
    </cfRule>
  </conditionalFormatting>
  <conditionalFormatting sqref="I32">
    <cfRule type="cellIs" dxfId="3939" priority="3449" operator="equal">
      <formula>FALSE</formula>
    </cfRule>
  </conditionalFormatting>
  <conditionalFormatting sqref="I32">
    <cfRule type="cellIs" dxfId="3938" priority="3448" operator="equal">
      <formula>FALSE</formula>
    </cfRule>
  </conditionalFormatting>
  <conditionalFormatting sqref="I32">
    <cfRule type="cellIs" dxfId="3937" priority="3447" operator="equal">
      <formula>FALSE</formula>
    </cfRule>
  </conditionalFormatting>
  <conditionalFormatting sqref="I32">
    <cfRule type="cellIs" dxfId="3936" priority="3446" operator="equal">
      <formula>FALSE</formula>
    </cfRule>
  </conditionalFormatting>
  <conditionalFormatting sqref="I32">
    <cfRule type="cellIs" dxfId="3935" priority="3445" operator="equal">
      <formula>FALSE</formula>
    </cfRule>
  </conditionalFormatting>
  <conditionalFormatting sqref="I32">
    <cfRule type="cellIs" dxfId="3934" priority="3444" operator="equal">
      <formula>FALSE</formula>
    </cfRule>
  </conditionalFormatting>
  <conditionalFormatting sqref="I32">
    <cfRule type="cellIs" dxfId="3933" priority="3443" operator="equal">
      <formula>FALSE</formula>
    </cfRule>
  </conditionalFormatting>
  <conditionalFormatting sqref="I32">
    <cfRule type="cellIs" dxfId="3932" priority="3442" operator="equal">
      <formula>FALSE</formula>
    </cfRule>
  </conditionalFormatting>
  <conditionalFormatting sqref="I32">
    <cfRule type="cellIs" dxfId="3931" priority="3441" operator="equal">
      <formula>FALSE</formula>
    </cfRule>
  </conditionalFormatting>
  <conditionalFormatting sqref="I32">
    <cfRule type="cellIs" dxfId="3930" priority="3440" operator="equal">
      <formula>FALSE</formula>
    </cfRule>
  </conditionalFormatting>
  <conditionalFormatting sqref="I32">
    <cfRule type="cellIs" dxfId="3929" priority="3439" operator="equal">
      <formula>FALSE</formula>
    </cfRule>
  </conditionalFormatting>
  <conditionalFormatting sqref="I32">
    <cfRule type="cellIs" dxfId="3928" priority="3438" operator="equal">
      <formula>FALSE</formula>
    </cfRule>
  </conditionalFormatting>
  <conditionalFormatting sqref="I32">
    <cfRule type="cellIs" dxfId="3927" priority="3437" operator="equal">
      <formula>FALSE</formula>
    </cfRule>
  </conditionalFormatting>
  <conditionalFormatting sqref="I32">
    <cfRule type="cellIs" dxfId="3926" priority="3436" operator="equal">
      <formula>FALSE</formula>
    </cfRule>
  </conditionalFormatting>
  <conditionalFormatting sqref="I32">
    <cfRule type="cellIs" dxfId="3925" priority="3435" operator="equal">
      <formula>FALSE</formula>
    </cfRule>
  </conditionalFormatting>
  <conditionalFormatting sqref="I32">
    <cfRule type="cellIs" dxfId="3924" priority="3434" operator="equal">
      <formula>FALSE</formula>
    </cfRule>
  </conditionalFormatting>
  <conditionalFormatting sqref="I32">
    <cfRule type="cellIs" dxfId="3923" priority="3433" operator="equal">
      <formula>FALSE</formula>
    </cfRule>
  </conditionalFormatting>
  <conditionalFormatting sqref="I32">
    <cfRule type="cellIs" dxfId="3922" priority="3432" operator="equal">
      <formula>FALSE</formula>
    </cfRule>
  </conditionalFormatting>
  <conditionalFormatting sqref="I32">
    <cfRule type="cellIs" dxfId="3921" priority="3431" operator="equal">
      <formula>FALSE</formula>
    </cfRule>
  </conditionalFormatting>
  <conditionalFormatting sqref="I32">
    <cfRule type="cellIs" dxfId="3920" priority="3430" operator="equal">
      <formula>FALSE</formula>
    </cfRule>
  </conditionalFormatting>
  <conditionalFormatting sqref="I32">
    <cfRule type="cellIs" dxfId="3919" priority="3429" operator="equal">
      <formula>FALSE</formula>
    </cfRule>
  </conditionalFormatting>
  <conditionalFormatting sqref="I32">
    <cfRule type="cellIs" dxfId="3918" priority="3428" operator="equal">
      <formula>FALSE</formula>
    </cfRule>
  </conditionalFormatting>
  <conditionalFormatting sqref="I32">
    <cfRule type="cellIs" dxfId="3917" priority="3427" operator="equal">
      <formula>FALSE</formula>
    </cfRule>
  </conditionalFormatting>
  <conditionalFormatting sqref="I32">
    <cfRule type="cellIs" dxfId="3916" priority="3426" operator="equal">
      <formula>FALSE</formula>
    </cfRule>
  </conditionalFormatting>
  <conditionalFormatting sqref="I32">
    <cfRule type="cellIs" dxfId="3915" priority="3425" operator="equal">
      <formula>FALSE</formula>
    </cfRule>
  </conditionalFormatting>
  <conditionalFormatting sqref="I32">
    <cfRule type="cellIs" dxfId="3914" priority="3424" operator="equal">
      <formula>FALSE</formula>
    </cfRule>
  </conditionalFormatting>
  <conditionalFormatting sqref="I32">
    <cfRule type="cellIs" dxfId="3913" priority="3423" operator="equal">
      <formula>FALSE</formula>
    </cfRule>
  </conditionalFormatting>
  <conditionalFormatting sqref="I32">
    <cfRule type="cellIs" dxfId="3912" priority="3422" operator="equal">
      <formula>FALSE</formula>
    </cfRule>
  </conditionalFormatting>
  <conditionalFormatting sqref="I32">
    <cfRule type="cellIs" dxfId="3911" priority="3421" operator="equal">
      <formula>FALSE</formula>
    </cfRule>
  </conditionalFormatting>
  <conditionalFormatting sqref="I32">
    <cfRule type="cellIs" dxfId="3910" priority="3420" operator="equal">
      <formula>FALSE</formula>
    </cfRule>
  </conditionalFormatting>
  <conditionalFormatting sqref="I32">
    <cfRule type="cellIs" dxfId="3909" priority="3419" operator="equal">
      <formula>FALSE</formula>
    </cfRule>
  </conditionalFormatting>
  <conditionalFormatting sqref="I32">
    <cfRule type="cellIs" dxfId="3908" priority="3418" operator="equal">
      <formula>FALSE</formula>
    </cfRule>
  </conditionalFormatting>
  <conditionalFormatting sqref="I32">
    <cfRule type="cellIs" dxfId="3907" priority="3417" operator="equal">
      <formula>FALSE</formula>
    </cfRule>
  </conditionalFormatting>
  <conditionalFormatting sqref="I32">
    <cfRule type="cellIs" dxfId="3906" priority="3416" operator="equal">
      <formula>FALSE</formula>
    </cfRule>
  </conditionalFormatting>
  <conditionalFormatting sqref="I32">
    <cfRule type="cellIs" dxfId="3905" priority="3415" operator="equal">
      <formula>FALSE</formula>
    </cfRule>
  </conditionalFormatting>
  <conditionalFormatting sqref="I32">
    <cfRule type="cellIs" dxfId="3904" priority="3414" operator="equal">
      <formula>FALSE</formula>
    </cfRule>
  </conditionalFormatting>
  <conditionalFormatting sqref="I32">
    <cfRule type="cellIs" dxfId="3903" priority="3413" operator="equal">
      <formula>FALSE</formula>
    </cfRule>
  </conditionalFormatting>
  <conditionalFormatting sqref="I32">
    <cfRule type="cellIs" dxfId="3902" priority="3412" operator="equal">
      <formula>FALSE</formula>
    </cfRule>
  </conditionalFormatting>
  <conditionalFormatting sqref="I32">
    <cfRule type="cellIs" dxfId="3901" priority="3411" operator="equal">
      <formula>FALSE</formula>
    </cfRule>
  </conditionalFormatting>
  <conditionalFormatting sqref="I32">
    <cfRule type="cellIs" dxfId="3900" priority="3410" operator="equal">
      <formula>FALSE</formula>
    </cfRule>
  </conditionalFormatting>
  <conditionalFormatting sqref="I32">
    <cfRule type="cellIs" dxfId="3899" priority="3409" operator="equal">
      <formula>FALSE</formula>
    </cfRule>
  </conditionalFormatting>
  <conditionalFormatting sqref="I32">
    <cfRule type="cellIs" dxfId="3898" priority="3408" operator="equal">
      <formula>FALSE</formula>
    </cfRule>
  </conditionalFormatting>
  <conditionalFormatting sqref="I32">
    <cfRule type="cellIs" dxfId="3897" priority="3407" operator="equal">
      <formula>FALSE</formula>
    </cfRule>
  </conditionalFormatting>
  <conditionalFormatting sqref="I32">
    <cfRule type="cellIs" dxfId="3896" priority="3406" operator="equal">
      <formula>FALSE</formula>
    </cfRule>
  </conditionalFormatting>
  <conditionalFormatting sqref="I32">
    <cfRule type="cellIs" dxfId="3895" priority="3405" operator="equal">
      <formula>FALSE</formula>
    </cfRule>
  </conditionalFormatting>
  <conditionalFormatting sqref="I32">
    <cfRule type="cellIs" dxfId="3894" priority="3404" operator="equal">
      <formula>FALSE</formula>
    </cfRule>
  </conditionalFormatting>
  <conditionalFormatting sqref="I32">
    <cfRule type="cellIs" dxfId="3893" priority="3403" operator="equal">
      <formula>FALSE</formula>
    </cfRule>
  </conditionalFormatting>
  <conditionalFormatting sqref="I32">
    <cfRule type="cellIs" dxfId="3892" priority="3402" operator="equal">
      <formula>FALSE</formula>
    </cfRule>
  </conditionalFormatting>
  <conditionalFormatting sqref="I32">
    <cfRule type="cellIs" dxfId="3891" priority="3401" operator="equal">
      <formula>FALSE</formula>
    </cfRule>
  </conditionalFormatting>
  <conditionalFormatting sqref="I32">
    <cfRule type="cellIs" dxfId="3890" priority="3400" operator="equal">
      <formula>FALSE</formula>
    </cfRule>
  </conditionalFormatting>
  <conditionalFormatting sqref="I32">
    <cfRule type="cellIs" dxfId="3889" priority="3399" operator="equal">
      <formula>FALSE</formula>
    </cfRule>
  </conditionalFormatting>
  <conditionalFormatting sqref="I32">
    <cfRule type="cellIs" dxfId="3888" priority="3398" operator="equal">
      <formula>FALSE</formula>
    </cfRule>
  </conditionalFormatting>
  <conditionalFormatting sqref="I32">
    <cfRule type="cellIs" dxfId="3887" priority="3397" operator="equal">
      <formula>FALSE</formula>
    </cfRule>
  </conditionalFormatting>
  <conditionalFormatting sqref="I32">
    <cfRule type="cellIs" dxfId="3886" priority="3396" operator="equal">
      <formula>FALSE</formula>
    </cfRule>
  </conditionalFormatting>
  <conditionalFormatting sqref="I32">
    <cfRule type="cellIs" dxfId="3885" priority="3395" operator="equal">
      <formula>FALSE</formula>
    </cfRule>
  </conditionalFormatting>
  <conditionalFormatting sqref="I32">
    <cfRule type="cellIs" dxfId="3884" priority="3394" operator="equal">
      <formula>FALSE</formula>
    </cfRule>
  </conditionalFormatting>
  <conditionalFormatting sqref="I32">
    <cfRule type="cellIs" dxfId="3883" priority="3393" operator="equal">
      <formula>FALSE</formula>
    </cfRule>
  </conditionalFormatting>
  <conditionalFormatting sqref="I32">
    <cfRule type="cellIs" dxfId="3882" priority="3392" operator="equal">
      <formula>FALSE</formula>
    </cfRule>
  </conditionalFormatting>
  <conditionalFormatting sqref="I32">
    <cfRule type="cellIs" dxfId="3881" priority="3391" operator="equal">
      <formula>FALSE</formula>
    </cfRule>
  </conditionalFormatting>
  <conditionalFormatting sqref="I32">
    <cfRule type="cellIs" dxfId="3880" priority="3390" operator="equal">
      <formula>FALSE</formula>
    </cfRule>
  </conditionalFormatting>
  <conditionalFormatting sqref="I32">
    <cfRule type="cellIs" dxfId="3879" priority="3389" operator="equal">
      <formula>FALSE</formula>
    </cfRule>
  </conditionalFormatting>
  <conditionalFormatting sqref="I32">
    <cfRule type="cellIs" dxfId="3878" priority="3388" operator="equal">
      <formula>FALSE</formula>
    </cfRule>
  </conditionalFormatting>
  <conditionalFormatting sqref="I32">
    <cfRule type="cellIs" dxfId="3877" priority="3387" operator="equal">
      <formula>FALSE</formula>
    </cfRule>
  </conditionalFormatting>
  <conditionalFormatting sqref="I32">
    <cfRule type="cellIs" dxfId="3876" priority="3386" operator="equal">
      <formula>FALSE</formula>
    </cfRule>
  </conditionalFormatting>
  <conditionalFormatting sqref="I32">
    <cfRule type="cellIs" dxfId="3875" priority="3385" operator="equal">
      <formula>FALSE</formula>
    </cfRule>
  </conditionalFormatting>
  <conditionalFormatting sqref="I32">
    <cfRule type="cellIs" dxfId="3874" priority="3384" operator="equal">
      <formula>FALSE</formula>
    </cfRule>
  </conditionalFormatting>
  <conditionalFormatting sqref="I32">
    <cfRule type="cellIs" dxfId="3873" priority="3383" operator="equal">
      <formula>FALSE</formula>
    </cfRule>
  </conditionalFormatting>
  <conditionalFormatting sqref="I32">
    <cfRule type="cellIs" dxfId="3872" priority="3382" operator="equal">
      <formula>FALSE</formula>
    </cfRule>
  </conditionalFormatting>
  <conditionalFormatting sqref="I32">
    <cfRule type="cellIs" dxfId="3871" priority="3381" operator="equal">
      <formula>FALSE</formula>
    </cfRule>
  </conditionalFormatting>
  <conditionalFormatting sqref="I32">
    <cfRule type="cellIs" dxfId="3870" priority="3380" operator="equal">
      <formula>FALSE</formula>
    </cfRule>
  </conditionalFormatting>
  <conditionalFormatting sqref="I32">
    <cfRule type="cellIs" dxfId="3869" priority="3379" operator="equal">
      <formula>FALSE</formula>
    </cfRule>
  </conditionalFormatting>
  <conditionalFormatting sqref="I32">
    <cfRule type="cellIs" dxfId="3868" priority="3378" operator="equal">
      <formula>FALSE</formula>
    </cfRule>
  </conditionalFormatting>
  <conditionalFormatting sqref="I32">
    <cfRule type="cellIs" dxfId="3867" priority="3377" operator="equal">
      <formula>FALSE</formula>
    </cfRule>
  </conditionalFormatting>
  <conditionalFormatting sqref="I32">
    <cfRule type="cellIs" dxfId="3866" priority="3376" operator="equal">
      <formula>FALSE</formula>
    </cfRule>
  </conditionalFormatting>
  <conditionalFormatting sqref="I32">
    <cfRule type="cellIs" dxfId="3865" priority="3375" operator="equal">
      <formula>FALSE</formula>
    </cfRule>
  </conditionalFormatting>
  <conditionalFormatting sqref="I32">
    <cfRule type="cellIs" dxfId="3864" priority="3374" operator="equal">
      <formula>FALSE</formula>
    </cfRule>
  </conditionalFormatting>
  <conditionalFormatting sqref="I32">
    <cfRule type="cellIs" dxfId="3863" priority="3373" operator="equal">
      <formula>FALSE</formula>
    </cfRule>
  </conditionalFormatting>
  <conditionalFormatting sqref="I32">
    <cfRule type="cellIs" dxfId="3862" priority="3372" operator="equal">
      <formula>FALSE</formula>
    </cfRule>
  </conditionalFormatting>
  <conditionalFormatting sqref="I32">
    <cfRule type="cellIs" dxfId="3861" priority="3371" operator="equal">
      <formula>FALSE</formula>
    </cfRule>
  </conditionalFormatting>
  <conditionalFormatting sqref="I32">
    <cfRule type="cellIs" dxfId="3860" priority="3370" operator="equal">
      <formula>FALSE</formula>
    </cfRule>
  </conditionalFormatting>
  <conditionalFormatting sqref="I32">
    <cfRule type="cellIs" dxfId="3859" priority="3369" operator="equal">
      <formula>FALSE</formula>
    </cfRule>
  </conditionalFormatting>
  <conditionalFormatting sqref="I32">
    <cfRule type="cellIs" dxfId="3858" priority="3368" operator="equal">
      <formula>FALSE</formula>
    </cfRule>
  </conditionalFormatting>
  <conditionalFormatting sqref="I32">
    <cfRule type="cellIs" dxfId="3857" priority="3367" operator="equal">
      <formula>FALSE</formula>
    </cfRule>
  </conditionalFormatting>
  <conditionalFormatting sqref="I32">
    <cfRule type="cellIs" dxfId="3856" priority="3366" operator="equal">
      <formula>FALSE</formula>
    </cfRule>
  </conditionalFormatting>
  <conditionalFormatting sqref="I32">
    <cfRule type="cellIs" dxfId="3855" priority="3365" operator="equal">
      <formula>FALSE</formula>
    </cfRule>
  </conditionalFormatting>
  <conditionalFormatting sqref="I32">
    <cfRule type="cellIs" dxfId="3854" priority="3364" operator="equal">
      <formula>FALSE</formula>
    </cfRule>
  </conditionalFormatting>
  <conditionalFormatting sqref="I32">
    <cfRule type="cellIs" dxfId="3853" priority="3363" operator="equal">
      <formula>FALSE</formula>
    </cfRule>
  </conditionalFormatting>
  <conditionalFormatting sqref="I32">
    <cfRule type="cellIs" dxfId="3852" priority="3362" operator="equal">
      <formula>FALSE</formula>
    </cfRule>
  </conditionalFormatting>
  <conditionalFormatting sqref="I32">
    <cfRule type="cellIs" dxfId="3851" priority="3361" operator="equal">
      <formula>FALSE</formula>
    </cfRule>
  </conditionalFormatting>
  <conditionalFormatting sqref="I32">
    <cfRule type="cellIs" dxfId="3850" priority="3360" operator="equal">
      <formula>FALSE</formula>
    </cfRule>
  </conditionalFormatting>
  <conditionalFormatting sqref="I32">
    <cfRule type="cellIs" dxfId="3849" priority="3359" operator="equal">
      <formula>FALSE</formula>
    </cfRule>
  </conditionalFormatting>
  <conditionalFormatting sqref="I32">
    <cfRule type="cellIs" dxfId="3848" priority="3358" operator="equal">
      <formula>FALSE</formula>
    </cfRule>
  </conditionalFormatting>
  <conditionalFormatting sqref="I32">
    <cfRule type="cellIs" dxfId="3847" priority="3357" operator="equal">
      <formula>FALSE</formula>
    </cfRule>
  </conditionalFormatting>
  <conditionalFormatting sqref="I32">
    <cfRule type="cellIs" dxfId="3846" priority="3356" operator="equal">
      <formula>FALSE</formula>
    </cfRule>
  </conditionalFormatting>
  <conditionalFormatting sqref="I32">
    <cfRule type="cellIs" dxfId="3845" priority="3355" operator="equal">
      <formula>FALSE</formula>
    </cfRule>
  </conditionalFormatting>
  <conditionalFormatting sqref="I32">
    <cfRule type="cellIs" dxfId="3844" priority="3354" operator="equal">
      <formula>FALSE</formula>
    </cfRule>
  </conditionalFormatting>
  <conditionalFormatting sqref="I32">
    <cfRule type="cellIs" dxfId="3843" priority="3353" operator="equal">
      <formula>FALSE</formula>
    </cfRule>
  </conditionalFormatting>
  <conditionalFormatting sqref="I32">
    <cfRule type="cellIs" dxfId="3842" priority="3352" operator="equal">
      <formula>FALSE</formula>
    </cfRule>
  </conditionalFormatting>
  <conditionalFormatting sqref="I32">
    <cfRule type="cellIs" dxfId="3841" priority="3351" operator="equal">
      <formula>FALSE</formula>
    </cfRule>
  </conditionalFormatting>
  <conditionalFormatting sqref="I32">
    <cfRule type="cellIs" dxfId="3840" priority="3350" operator="equal">
      <formula>FALSE</formula>
    </cfRule>
  </conditionalFormatting>
  <conditionalFormatting sqref="I32">
    <cfRule type="cellIs" dxfId="3839" priority="3349" operator="equal">
      <formula>FALSE</formula>
    </cfRule>
  </conditionalFormatting>
  <conditionalFormatting sqref="I32">
    <cfRule type="cellIs" dxfId="3838" priority="3348" operator="equal">
      <formula>FALSE</formula>
    </cfRule>
  </conditionalFormatting>
  <conditionalFormatting sqref="I32">
    <cfRule type="cellIs" dxfId="3837" priority="3347" operator="equal">
      <formula>FALSE</formula>
    </cfRule>
  </conditionalFormatting>
  <conditionalFormatting sqref="I32">
    <cfRule type="cellIs" dxfId="3836" priority="3346" operator="equal">
      <formula>FALSE</formula>
    </cfRule>
  </conditionalFormatting>
  <conditionalFormatting sqref="I32">
    <cfRule type="cellIs" dxfId="3835" priority="3345" operator="equal">
      <formula>FALSE</formula>
    </cfRule>
  </conditionalFormatting>
  <conditionalFormatting sqref="I32">
    <cfRule type="cellIs" dxfId="3834" priority="3344" operator="equal">
      <formula>FALSE</formula>
    </cfRule>
  </conditionalFormatting>
  <conditionalFormatting sqref="I32">
    <cfRule type="cellIs" dxfId="3833" priority="3343" operator="equal">
      <formula>FALSE</formula>
    </cfRule>
  </conditionalFormatting>
  <conditionalFormatting sqref="I32">
    <cfRule type="cellIs" dxfId="3832" priority="3342" operator="equal">
      <formula>FALSE</formula>
    </cfRule>
  </conditionalFormatting>
  <conditionalFormatting sqref="I32">
    <cfRule type="cellIs" dxfId="3831" priority="3341" operator="equal">
      <formula>FALSE</formula>
    </cfRule>
  </conditionalFormatting>
  <conditionalFormatting sqref="I32">
    <cfRule type="cellIs" dxfId="3830" priority="3340" operator="equal">
      <formula>FALSE</formula>
    </cfRule>
  </conditionalFormatting>
  <conditionalFormatting sqref="I32">
    <cfRule type="cellIs" dxfId="3829" priority="3339" operator="equal">
      <formula>FALSE</formula>
    </cfRule>
  </conditionalFormatting>
  <conditionalFormatting sqref="I32">
    <cfRule type="cellIs" dxfId="3828" priority="3338" operator="equal">
      <formula>FALSE</formula>
    </cfRule>
  </conditionalFormatting>
  <conditionalFormatting sqref="I32">
    <cfRule type="cellIs" dxfId="3827" priority="3337" operator="equal">
      <formula>FALSE</formula>
    </cfRule>
  </conditionalFormatting>
  <conditionalFormatting sqref="I32">
    <cfRule type="cellIs" dxfId="3826" priority="3336" operator="equal">
      <formula>FALSE</formula>
    </cfRule>
  </conditionalFormatting>
  <conditionalFormatting sqref="I32">
    <cfRule type="cellIs" dxfId="3825" priority="3335" operator="equal">
      <formula>FALSE</formula>
    </cfRule>
  </conditionalFormatting>
  <conditionalFormatting sqref="I32">
    <cfRule type="cellIs" dxfId="3824" priority="3334" operator="equal">
      <formula>FALSE</formula>
    </cfRule>
  </conditionalFormatting>
  <conditionalFormatting sqref="I32">
    <cfRule type="cellIs" dxfId="3823" priority="3333" operator="equal">
      <formula>FALSE</formula>
    </cfRule>
  </conditionalFormatting>
  <conditionalFormatting sqref="I32">
    <cfRule type="cellIs" dxfId="3822" priority="3332" operator="equal">
      <formula>FALSE</formula>
    </cfRule>
  </conditionalFormatting>
  <conditionalFormatting sqref="I32">
    <cfRule type="cellIs" dxfId="3821" priority="3331" operator="equal">
      <formula>FALSE</formula>
    </cfRule>
  </conditionalFormatting>
  <conditionalFormatting sqref="I32">
    <cfRule type="cellIs" dxfId="3820" priority="3330" operator="equal">
      <formula>FALSE</formula>
    </cfRule>
  </conditionalFormatting>
  <conditionalFormatting sqref="I32">
    <cfRule type="cellIs" dxfId="3819" priority="3329" operator="equal">
      <formula>FALSE</formula>
    </cfRule>
  </conditionalFormatting>
  <conditionalFormatting sqref="I32">
    <cfRule type="cellIs" dxfId="3818" priority="3328" operator="equal">
      <formula>FALSE</formula>
    </cfRule>
  </conditionalFormatting>
  <conditionalFormatting sqref="I32">
    <cfRule type="cellIs" dxfId="3817" priority="3327" operator="equal">
      <formula>FALSE</formula>
    </cfRule>
  </conditionalFormatting>
  <conditionalFormatting sqref="I32">
    <cfRule type="cellIs" dxfId="3816" priority="3326" operator="equal">
      <formula>FALSE</formula>
    </cfRule>
  </conditionalFormatting>
  <conditionalFormatting sqref="I32">
    <cfRule type="cellIs" dxfId="3815" priority="3325" operator="equal">
      <formula>FALSE</formula>
    </cfRule>
  </conditionalFormatting>
  <conditionalFormatting sqref="I32">
    <cfRule type="cellIs" dxfId="3814" priority="3324" operator="equal">
      <formula>FALSE</formula>
    </cfRule>
  </conditionalFormatting>
  <conditionalFormatting sqref="I32">
    <cfRule type="cellIs" dxfId="3813" priority="3323" operator="equal">
      <formula>FALSE</formula>
    </cfRule>
  </conditionalFormatting>
  <conditionalFormatting sqref="I32">
    <cfRule type="cellIs" dxfId="3812" priority="3322" operator="equal">
      <formula>FALSE</formula>
    </cfRule>
  </conditionalFormatting>
  <conditionalFormatting sqref="I32">
    <cfRule type="cellIs" dxfId="3811" priority="3321" operator="equal">
      <formula>FALSE</formula>
    </cfRule>
  </conditionalFormatting>
  <conditionalFormatting sqref="I32">
    <cfRule type="cellIs" dxfId="3810" priority="3320" operator="equal">
      <formula>FALSE</formula>
    </cfRule>
  </conditionalFormatting>
  <conditionalFormatting sqref="I32">
    <cfRule type="cellIs" dxfId="3809" priority="3319" operator="equal">
      <formula>FALSE</formula>
    </cfRule>
  </conditionalFormatting>
  <conditionalFormatting sqref="I32">
    <cfRule type="cellIs" dxfId="3808" priority="3318" operator="equal">
      <formula>FALSE</formula>
    </cfRule>
  </conditionalFormatting>
  <conditionalFormatting sqref="I32">
    <cfRule type="cellIs" dxfId="3807" priority="3317" operator="equal">
      <formula>FALSE</formula>
    </cfRule>
  </conditionalFormatting>
  <conditionalFormatting sqref="I32">
    <cfRule type="cellIs" dxfId="3806" priority="3316" operator="equal">
      <formula>FALSE</formula>
    </cfRule>
  </conditionalFormatting>
  <conditionalFormatting sqref="I32">
    <cfRule type="cellIs" dxfId="3805" priority="3315" operator="equal">
      <formula>FALSE</formula>
    </cfRule>
  </conditionalFormatting>
  <conditionalFormatting sqref="I32">
    <cfRule type="cellIs" dxfId="3804" priority="3314" operator="equal">
      <formula>FALSE</formula>
    </cfRule>
  </conditionalFormatting>
  <conditionalFormatting sqref="I32">
    <cfRule type="cellIs" dxfId="3803" priority="3313" operator="equal">
      <formula>FALSE</formula>
    </cfRule>
  </conditionalFormatting>
  <conditionalFormatting sqref="I32">
    <cfRule type="cellIs" dxfId="3802" priority="3312" operator="equal">
      <formula>FALSE</formula>
    </cfRule>
  </conditionalFormatting>
  <conditionalFormatting sqref="I32">
    <cfRule type="cellIs" dxfId="3801" priority="3311" operator="equal">
      <formula>FALSE</formula>
    </cfRule>
  </conditionalFormatting>
  <conditionalFormatting sqref="I32">
    <cfRule type="cellIs" dxfId="3800" priority="3310" operator="equal">
      <formula>FALSE</formula>
    </cfRule>
  </conditionalFormatting>
  <conditionalFormatting sqref="I32">
    <cfRule type="cellIs" dxfId="3799" priority="3309" operator="equal">
      <formula>FALSE</formula>
    </cfRule>
  </conditionalFormatting>
  <conditionalFormatting sqref="I32">
    <cfRule type="cellIs" dxfId="3798" priority="3308" operator="equal">
      <formula>FALSE</formula>
    </cfRule>
  </conditionalFormatting>
  <conditionalFormatting sqref="I32">
    <cfRule type="cellIs" dxfId="3797" priority="3307" operator="equal">
      <formula>FALSE</formula>
    </cfRule>
  </conditionalFormatting>
  <conditionalFormatting sqref="I32">
    <cfRule type="cellIs" dxfId="3796" priority="3306" operator="equal">
      <formula>FALSE</formula>
    </cfRule>
  </conditionalFormatting>
  <conditionalFormatting sqref="I32">
    <cfRule type="cellIs" dxfId="3795" priority="3305" operator="equal">
      <formula>FALSE</formula>
    </cfRule>
  </conditionalFormatting>
  <conditionalFormatting sqref="I32">
    <cfRule type="cellIs" dxfId="3794" priority="3304" operator="equal">
      <formula>FALSE</formula>
    </cfRule>
  </conditionalFormatting>
  <conditionalFormatting sqref="I32">
    <cfRule type="cellIs" dxfId="3793" priority="3303" operator="equal">
      <formula>FALSE</formula>
    </cfRule>
  </conditionalFormatting>
  <conditionalFormatting sqref="I32">
    <cfRule type="cellIs" dxfId="3792" priority="3302" operator="equal">
      <formula>FALSE</formula>
    </cfRule>
  </conditionalFormatting>
  <conditionalFormatting sqref="I32">
    <cfRule type="cellIs" dxfId="3791" priority="3301" operator="equal">
      <formula>FALSE</formula>
    </cfRule>
  </conditionalFormatting>
  <conditionalFormatting sqref="I32">
    <cfRule type="cellIs" dxfId="3790" priority="3300" operator="equal">
      <formula>FALSE</formula>
    </cfRule>
  </conditionalFormatting>
  <conditionalFormatting sqref="I32">
    <cfRule type="cellIs" dxfId="3789" priority="3299" operator="equal">
      <formula>FALSE</formula>
    </cfRule>
  </conditionalFormatting>
  <conditionalFormatting sqref="I32">
    <cfRule type="cellIs" dxfId="3788" priority="3298" operator="equal">
      <formula>FALSE</formula>
    </cfRule>
  </conditionalFormatting>
  <conditionalFormatting sqref="I32">
    <cfRule type="cellIs" dxfId="3787" priority="3297" operator="equal">
      <formula>FALSE</formula>
    </cfRule>
  </conditionalFormatting>
  <conditionalFormatting sqref="I32">
    <cfRule type="cellIs" dxfId="3786" priority="3296" operator="equal">
      <formula>FALSE</formula>
    </cfRule>
  </conditionalFormatting>
  <conditionalFormatting sqref="I32">
    <cfRule type="cellIs" dxfId="3785" priority="3295" operator="equal">
      <formula>FALSE</formula>
    </cfRule>
  </conditionalFormatting>
  <conditionalFormatting sqref="I32">
    <cfRule type="cellIs" dxfId="3784" priority="3294" operator="equal">
      <formula>FALSE</formula>
    </cfRule>
  </conditionalFormatting>
  <conditionalFormatting sqref="I32">
    <cfRule type="cellIs" dxfId="3783" priority="3293" operator="equal">
      <formula>FALSE</formula>
    </cfRule>
  </conditionalFormatting>
  <conditionalFormatting sqref="I32">
    <cfRule type="cellIs" dxfId="3782" priority="3292" operator="equal">
      <formula>FALSE</formula>
    </cfRule>
  </conditionalFormatting>
  <conditionalFormatting sqref="I32">
    <cfRule type="cellIs" dxfId="3781" priority="3291" operator="equal">
      <formula>FALSE</formula>
    </cfRule>
  </conditionalFormatting>
  <conditionalFormatting sqref="I32">
    <cfRule type="cellIs" dxfId="3780" priority="3290" operator="equal">
      <formula>FALSE</formula>
    </cfRule>
  </conditionalFormatting>
  <conditionalFormatting sqref="I32">
    <cfRule type="cellIs" dxfId="3779" priority="3289" operator="equal">
      <formula>FALSE</formula>
    </cfRule>
  </conditionalFormatting>
  <conditionalFormatting sqref="I32">
    <cfRule type="cellIs" dxfId="3778" priority="3288" operator="equal">
      <formula>FALSE</formula>
    </cfRule>
  </conditionalFormatting>
  <conditionalFormatting sqref="I32">
    <cfRule type="cellIs" dxfId="3777" priority="3287" operator="equal">
      <formula>FALSE</formula>
    </cfRule>
  </conditionalFormatting>
  <conditionalFormatting sqref="I32">
    <cfRule type="cellIs" dxfId="3776" priority="3286" operator="equal">
      <formula>FALSE</formula>
    </cfRule>
  </conditionalFormatting>
  <conditionalFormatting sqref="I32">
    <cfRule type="cellIs" dxfId="3775" priority="3285" operator="equal">
      <formula>FALSE</formula>
    </cfRule>
  </conditionalFormatting>
  <conditionalFormatting sqref="I32">
    <cfRule type="cellIs" dxfId="3774" priority="3284" operator="equal">
      <formula>FALSE</formula>
    </cfRule>
  </conditionalFormatting>
  <conditionalFormatting sqref="I32">
    <cfRule type="cellIs" dxfId="3773" priority="3283" operator="equal">
      <formula>FALSE</formula>
    </cfRule>
  </conditionalFormatting>
  <conditionalFormatting sqref="I32">
    <cfRule type="cellIs" dxfId="3772" priority="3282" operator="equal">
      <formula>FALSE</formula>
    </cfRule>
  </conditionalFormatting>
  <conditionalFormatting sqref="I32">
    <cfRule type="cellIs" dxfId="3771" priority="3281" operator="equal">
      <formula>FALSE</formula>
    </cfRule>
  </conditionalFormatting>
  <conditionalFormatting sqref="I32">
    <cfRule type="cellIs" dxfId="3770" priority="3280" operator="equal">
      <formula>FALSE</formula>
    </cfRule>
  </conditionalFormatting>
  <conditionalFormatting sqref="I32">
    <cfRule type="cellIs" dxfId="3769" priority="3279" operator="equal">
      <formula>FALSE</formula>
    </cfRule>
  </conditionalFormatting>
  <conditionalFormatting sqref="I32">
    <cfRule type="cellIs" dxfId="3768" priority="3278" operator="equal">
      <formula>FALSE</formula>
    </cfRule>
  </conditionalFormatting>
  <conditionalFormatting sqref="I32">
    <cfRule type="cellIs" dxfId="3767" priority="3277" operator="equal">
      <formula>FALSE</formula>
    </cfRule>
  </conditionalFormatting>
  <conditionalFormatting sqref="I32">
    <cfRule type="cellIs" dxfId="3766" priority="3276" operator="equal">
      <formula>FALSE</formula>
    </cfRule>
  </conditionalFormatting>
  <conditionalFormatting sqref="I32">
    <cfRule type="cellIs" dxfId="3765" priority="3275" operator="equal">
      <formula>FALSE</formula>
    </cfRule>
  </conditionalFormatting>
  <conditionalFormatting sqref="I32">
    <cfRule type="cellIs" dxfId="3764" priority="3274" operator="equal">
      <formula>FALSE</formula>
    </cfRule>
  </conditionalFormatting>
  <conditionalFormatting sqref="I32">
    <cfRule type="cellIs" dxfId="3763" priority="3273" operator="equal">
      <formula>FALSE</formula>
    </cfRule>
  </conditionalFormatting>
  <conditionalFormatting sqref="I32">
    <cfRule type="cellIs" dxfId="3762" priority="3272" operator="equal">
      <formula>FALSE</formula>
    </cfRule>
  </conditionalFormatting>
  <conditionalFormatting sqref="I32">
    <cfRule type="cellIs" dxfId="3761" priority="3271" operator="equal">
      <formula>FALSE</formula>
    </cfRule>
  </conditionalFormatting>
  <conditionalFormatting sqref="I32">
    <cfRule type="cellIs" dxfId="3760" priority="3270" operator="equal">
      <formula>FALSE</formula>
    </cfRule>
  </conditionalFormatting>
  <conditionalFormatting sqref="I32">
    <cfRule type="cellIs" dxfId="3759" priority="3269" operator="equal">
      <formula>FALSE</formula>
    </cfRule>
  </conditionalFormatting>
  <conditionalFormatting sqref="I32">
    <cfRule type="cellIs" dxfId="3758" priority="3268" operator="equal">
      <formula>FALSE</formula>
    </cfRule>
  </conditionalFormatting>
  <conditionalFormatting sqref="I32">
    <cfRule type="cellIs" dxfId="3757" priority="3267" operator="equal">
      <formula>FALSE</formula>
    </cfRule>
  </conditionalFormatting>
  <conditionalFormatting sqref="I32">
    <cfRule type="cellIs" dxfId="3756" priority="3266" operator="equal">
      <formula>FALSE</formula>
    </cfRule>
  </conditionalFormatting>
  <conditionalFormatting sqref="I32">
    <cfRule type="cellIs" dxfId="3755" priority="3265" operator="equal">
      <formula>FALSE</formula>
    </cfRule>
  </conditionalFormatting>
  <conditionalFormatting sqref="I32">
    <cfRule type="cellIs" dxfId="3754" priority="3264" operator="equal">
      <formula>FALSE</formula>
    </cfRule>
  </conditionalFormatting>
  <conditionalFormatting sqref="I32">
    <cfRule type="cellIs" dxfId="3753" priority="3263" operator="equal">
      <formula>FALSE</formula>
    </cfRule>
  </conditionalFormatting>
  <conditionalFormatting sqref="I32">
    <cfRule type="cellIs" dxfId="3752" priority="3262" operator="equal">
      <formula>FALSE</formula>
    </cfRule>
  </conditionalFormatting>
  <conditionalFormatting sqref="I32">
    <cfRule type="cellIs" dxfId="3751" priority="3261" operator="equal">
      <formula>FALSE</formula>
    </cfRule>
  </conditionalFormatting>
  <conditionalFormatting sqref="I32">
    <cfRule type="cellIs" dxfId="3750" priority="3260" operator="equal">
      <formula>FALSE</formula>
    </cfRule>
  </conditionalFormatting>
  <conditionalFormatting sqref="I32">
    <cfRule type="cellIs" dxfId="3749" priority="3259" operator="equal">
      <formula>FALSE</formula>
    </cfRule>
  </conditionalFormatting>
  <conditionalFormatting sqref="I32">
    <cfRule type="cellIs" dxfId="3748" priority="3258" operator="equal">
      <formula>FALSE</formula>
    </cfRule>
  </conditionalFormatting>
  <conditionalFormatting sqref="I32">
    <cfRule type="cellIs" dxfId="3747" priority="3257" operator="equal">
      <formula>FALSE</formula>
    </cfRule>
  </conditionalFormatting>
  <conditionalFormatting sqref="I32">
    <cfRule type="cellIs" dxfId="3746" priority="3256" operator="equal">
      <formula>FALSE</formula>
    </cfRule>
  </conditionalFormatting>
  <conditionalFormatting sqref="I32">
    <cfRule type="cellIs" dxfId="3745" priority="3255" operator="equal">
      <formula>FALSE</formula>
    </cfRule>
  </conditionalFormatting>
  <conditionalFormatting sqref="I32">
    <cfRule type="cellIs" dxfId="3744" priority="3254" operator="equal">
      <formula>FALSE</formula>
    </cfRule>
  </conditionalFormatting>
  <conditionalFormatting sqref="I32">
    <cfRule type="cellIs" dxfId="3743" priority="3253" operator="equal">
      <formula>FALSE</formula>
    </cfRule>
  </conditionalFormatting>
  <conditionalFormatting sqref="I32">
    <cfRule type="cellIs" dxfId="3742" priority="3252" operator="equal">
      <formula>FALSE</formula>
    </cfRule>
  </conditionalFormatting>
  <conditionalFormatting sqref="I32">
    <cfRule type="cellIs" dxfId="3741" priority="3251" operator="equal">
      <formula>FALSE</formula>
    </cfRule>
  </conditionalFormatting>
  <conditionalFormatting sqref="I32">
    <cfRule type="cellIs" dxfId="3740" priority="3250" operator="equal">
      <formula>FALSE</formula>
    </cfRule>
  </conditionalFormatting>
  <conditionalFormatting sqref="I32">
    <cfRule type="cellIs" dxfId="3739" priority="3249" operator="equal">
      <formula>FALSE</formula>
    </cfRule>
  </conditionalFormatting>
  <conditionalFormatting sqref="I32">
    <cfRule type="cellIs" dxfId="3738" priority="3248" operator="equal">
      <formula>FALSE</formula>
    </cfRule>
  </conditionalFormatting>
  <conditionalFormatting sqref="I32">
    <cfRule type="cellIs" dxfId="3737" priority="3247" operator="equal">
      <formula>FALSE</formula>
    </cfRule>
  </conditionalFormatting>
  <conditionalFormatting sqref="I32">
    <cfRule type="cellIs" dxfId="3736" priority="3246" operator="equal">
      <formula>FALSE</formula>
    </cfRule>
  </conditionalFormatting>
  <conditionalFormatting sqref="I32">
    <cfRule type="cellIs" dxfId="3735" priority="3245" operator="equal">
      <formula>FALSE</formula>
    </cfRule>
  </conditionalFormatting>
  <conditionalFormatting sqref="I32">
    <cfRule type="cellIs" dxfId="3734" priority="3244" operator="equal">
      <formula>FALSE</formula>
    </cfRule>
  </conditionalFormatting>
  <conditionalFormatting sqref="I32">
    <cfRule type="cellIs" dxfId="3733" priority="3243" operator="equal">
      <formula>FALSE</formula>
    </cfRule>
  </conditionalFormatting>
  <conditionalFormatting sqref="I32">
    <cfRule type="cellIs" dxfId="3732" priority="3242" operator="equal">
      <formula>FALSE</formula>
    </cfRule>
  </conditionalFormatting>
  <conditionalFormatting sqref="I32">
    <cfRule type="cellIs" dxfId="3731" priority="3241" operator="equal">
      <formula>FALSE</formula>
    </cfRule>
  </conditionalFormatting>
  <conditionalFormatting sqref="I32">
    <cfRule type="cellIs" dxfId="3730" priority="3240" operator="equal">
      <formula>FALSE</formula>
    </cfRule>
  </conditionalFormatting>
  <conditionalFormatting sqref="I32">
    <cfRule type="cellIs" dxfId="3729" priority="3239" operator="equal">
      <formula>FALSE</formula>
    </cfRule>
  </conditionalFormatting>
  <conditionalFormatting sqref="I32">
    <cfRule type="cellIs" dxfId="3728" priority="3238" operator="equal">
      <formula>FALSE</formula>
    </cfRule>
  </conditionalFormatting>
  <conditionalFormatting sqref="I32">
    <cfRule type="cellIs" dxfId="3727" priority="3237" operator="equal">
      <formula>FALSE</formula>
    </cfRule>
  </conditionalFormatting>
  <conditionalFormatting sqref="I32">
    <cfRule type="cellIs" dxfId="3726" priority="3236" operator="equal">
      <formula>FALSE</formula>
    </cfRule>
  </conditionalFormatting>
  <conditionalFormatting sqref="I32">
    <cfRule type="cellIs" dxfId="3725" priority="3235" operator="equal">
      <formula>FALSE</formula>
    </cfRule>
  </conditionalFormatting>
  <conditionalFormatting sqref="I32">
    <cfRule type="cellIs" dxfId="3724" priority="3234" operator="equal">
      <formula>FALSE</formula>
    </cfRule>
  </conditionalFormatting>
  <conditionalFormatting sqref="I32">
    <cfRule type="cellIs" dxfId="3723" priority="3233" operator="equal">
      <formula>FALSE</formula>
    </cfRule>
  </conditionalFormatting>
  <conditionalFormatting sqref="I32">
    <cfRule type="cellIs" dxfId="3722" priority="3232" operator="equal">
      <formula>FALSE</formula>
    </cfRule>
  </conditionalFormatting>
  <conditionalFormatting sqref="I32">
    <cfRule type="cellIs" dxfId="3721" priority="3231" operator="equal">
      <formula>FALSE</formula>
    </cfRule>
  </conditionalFormatting>
  <conditionalFormatting sqref="I32">
    <cfRule type="cellIs" dxfId="3720" priority="3230" operator="equal">
      <formula>FALSE</formula>
    </cfRule>
  </conditionalFormatting>
  <conditionalFormatting sqref="I32">
    <cfRule type="cellIs" dxfId="3719" priority="3229" operator="equal">
      <formula>FALSE</formula>
    </cfRule>
  </conditionalFormatting>
  <conditionalFormatting sqref="I32">
    <cfRule type="cellIs" dxfId="3718" priority="3228" operator="equal">
      <formula>FALSE</formula>
    </cfRule>
  </conditionalFormatting>
  <conditionalFormatting sqref="I32">
    <cfRule type="cellIs" dxfId="3717" priority="3227" operator="equal">
      <formula>FALSE</formula>
    </cfRule>
  </conditionalFormatting>
  <conditionalFormatting sqref="I32">
    <cfRule type="cellIs" dxfId="3716" priority="3226" operator="equal">
      <formula>FALSE</formula>
    </cfRule>
  </conditionalFormatting>
  <conditionalFormatting sqref="I32">
    <cfRule type="cellIs" dxfId="3715" priority="3225" operator="equal">
      <formula>FALSE</formula>
    </cfRule>
  </conditionalFormatting>
  <conditionalFormatting sqref="I32">
    <cfRule type="cellIs" dxfId="3714" priority="3224" operator="equal">
      <formula>FALSE</formula>
    </cfRule>
  </conditionalFormatting>
  <conditionalFormatting sqref="I32">
    <cfRule type="cellIs" dxfId="3713" priority="3223" operator="equal">
      <formula>FALSE</formula>
    </cfRule>
  </conditionalFormatting>
  <conditionalFormatting sqref="I32">
    <cfRule type="cellIs" dxfId="3712" priority="3222" operator="equal">
      <formula>FALSE</formula>
    </cfRule>
  </conditionalFormatting>
  <conditionalFormatting sqref="I32">
    <cfRule type="cellIs" dxfId="3711" priority="3221" operator="equal">
      <formula>FALSE</formula>
    </cfRule>
  </conditionalFormatting>
  <conditionalFormatting sqref="I32">
    <cfRule type="cellIs" dxfId="3710" priority="3220" operator="equal">
      <formula>FALSE</formula>
    </cfRule>
  </conditionalFormatting>
  <conditionalFormatting sqref="I32">
    <cfRule type="cellIs" dxfId="3709" priority="3219" operator="equal">
      <formula>FALSE</formula>
    </cfRule>
  </conditionalFormatting>
  <conditionalFormatting sqref="I32">
    <cfRule type="cellIs" dxfId="3708" priority="3218" operator="equal">
      <formula>FALSE</formula>
    </cfRule>
  </conditionalFormatting>
  <conditionalFormatting sqref="I32">
    <cfRule type="cellIs" dxfId="3707" priority="3217" operator="equal">
      <formula>FALSE</formula>
    </cfRule>
  </conditionalFormatting>
  <conditionalFormatting sqref="I32">
    <cfRule type="cellIs" dxfId="3706" priority="3216" operator="equal">
      <formula>FALSE</formula>
    </cfRule>
  </conditionalFormatting>
  <conditionalFormatting sqref="I32">
    <cfRule type="cellIs" dxfId="3705" priority="3215" operator="equal">
      <formula>FALSE</formula>
    </cfRule>
  </conditionalFormatting>
  <conditionalFormatting sqref="I32">
    <cfRule type="cellIs" dxfId="3704" priority="3214" operator="equal">
      <formula>FALSE</formula>
    </cfRule>
  </conditionalFormatting>
  <conditionalFormatting sqref="I32">
    <cfRule type="cellIs" dxfId="3703" priority="3213" operator="equal">
      <formula>FALSE</formula>
    </cfRule>
  </conditionalFormatting>
  <conditionalFormatting sqref="I32">
    <cfRule type="cellIs" dxfId="3702" priority="3212" operator="equal">
      <formula>FALSE</formula>
    </cfRule>
  </conditionalFormatting>
  <conditionalFormatting sqref="I32">
    <cfRule type="cellIs" dxfId="3701" priority="3211" operator="equal">
      <formula>FALSE</formula>
    </cfRule>
  </conditionalFormatting>
  <conditionalFormatting sqref="I32">
    <cfRule type="cellIs" dxfId="3700" priority="3210" operator="equal">
      <formula>FALSE</formula>
    </cfRule>
  </conditionalFormatting>
  <conditionalFormatting sqref="I32">
    <cfRule type="cellIs" dxfId="3699" priority="3209" operator="equal">
      <formula>FALSE</formula>
    </cfRule>
  </conditionalFormatting>
  <conditionalFormatting sqref="I32">
    <cfRule type="cellIs" dxfId="3698" priority="3208" operator="equal">
      <formula>FALSE</formula>
    </cfRule>
  </conditionalFormatting>
  <conditionalFormatting sqref="I32">
    <cfRule type="cellIs" dxfId="3697" priority="3207" operator="equal">
      <formula>FALSE</formula>
    </cfRule>
  </conditionalFormatting>
  <conditionalFormatting sqref="I32">
    <cfRule type="cellIs" dxfId="3696" priority="3206" operator="equal">
      <formula>FALSE</formula>
    </cfRule>
  </conditionalFormatting>
  <conditionalFormatting sqref="I32">
    <cfRule type="cellIs" dxfId="3695" priority="3205" operator="equal">
      <formula>FALSE</formula>
    </cfRule>
  </conditionalFormatting>
  <conditionalFormatting sqref="I32">
    <cfRule type="cellIs" dxfId="3694" priority="3204" operator="equal">
      <formula>FALSE</formula>
    </cfRule>
  </conditionalFormatting>
  <conditionalFormatting sqref="I32">
    <cfRule type="cellIs" dxfId="3693" priority="3203" operator="equal">
      <formula>FALSE</formula>
    </cfRule>
  </conditionalFormatting>
  <conditionalFormatting sqref="I32">
    <cfRule type="cellIs" dxfId="3692" priority="3202" operator="equal">
      <formula>FALSE</formula>
    </cfRule>
  </conditionalFormatting>
  <conditionalFormatting sqref="I32">
    <cfRule type="cellIs" dxfId="3691" priority="3201" operator="equal">
      <formula>FALSE</formula>
    </cfRule>
  </conditionalFormatting>
  <conditionalFormatting sqref="I32">
    <cfRule type="cellIs" dxfId="3690" priority="3200" operator="equal">
      <formula>FALSE</formula>
    </cfRule>
  </conditionalFormatting>
  <conditionalFormatting sqref="I32">
    <cfRule type="cellIs" dxfId="3689" priority="3199" operator="equal">
      <formula>FALSE</formula>
    </cfRule>
  </conditionalFormatting>
  <conditionalFormatting sqref="I32">
    <cfRule type="cellIs" dxfId="3688" priority="3198" operator="equal">
      <formula>FALSE</formula>
    </cfRule>
  </conditionalFormatting>
  <conditionalFormatting sqref="I32">
    <cfRule type="cellIs" dxfId="3687" priority="3197" operator="equal">
      <formula>FALSE</formula>
    </cfRule>
  </conditionalFormatting>
  <conditionalFormatting sqref="I32">
    <cfRule type="cellIs" dxfId="3686" priority="3196" operator="equal">
      <formula>FALSE</formula>
    </cfRule>
  </conditionalFormatting>
  <conditionalFormatting sqref="I32">
    <cfRule type="cellIs" dxfId="3685" priority="3195" operator="equal">
      <formula>FALSE</formula>
    </cfRule>
  </conditionalFormatting>
  <conditionalFormatting sqref="I32">
    <cfRule type="cellIs" dxfId="3684" priority="3194" operator="equal">
      <formula>FALSE</formula>
    </cfRule>
  </conditionalFormatting>
  <conditionalFormatting sqref="I32">
    <cfRule type="cellIs" dxfId="3683" priority="3193" operator="equal">
      <formula>FALSE</formula>
    </cfRule>
  </conditionalFormatting>
  <conditionalFormatting sqref="I32">
    <cfRule type="cellIs" dxfId="3682" priority="3192" operator="equal">
      <formula>FALSE</formula>
    </cfRule>
  </conditionalFormatting>
  <conditionalFormatting sqref="I32">
    <cfRule type="cellIs" dxfId="3681" priority="3191" operator="equal">
      <formula>FALSE</formula>
    </cfRule>
  </conditionalFormatting>
  <conditionalFormatting sqref="I32">
    <cfRule type="cellIs" dxfId="3680" priority="3190" operator="equal">
      <formula>FALSE</formula>
    </cfRule>
  </conditionalFormatting>
  <conditionalFormatting sqref="I32">
    <cfRule type="cellIs" dxfId="3679" priority="3189" operator="equal">
      <formula>FALSE</formula>
    </cfRule>
  </conditionalFormatting>
  <conditionalFormatting sqref="I32">
    <cfRule type="cellIs" dxfId="3678" priority="3188" operator="equal">
      <formula>FALSE</formula>
    </cfRule>
  </conditionalFormatting>
  <conditionalFormatting sqref="I32">
    <cfRule type="cellIs" dxfId="3677" priority="3187" operator="equal">
      <formula>FALSE</formula>
    </cfRule>
  </conditionalFormatting>
  <conditionalFormatting sqref="I32">
    <cfRule type="cellIs" dxfId="3676" priority="3186" operator="equal">
      <formula>FALSE</formula>
    </cfRule>
  </conditionalFormatting>
  <conditionalFormatting sqref="I32">
    <cfRule type="cellIs" dxfId="3675" priority="3185" operator="equal">
      <formula>FALSE</formula>
    </cfRule>
  </conditionalFormatting>
  <conditionalFormatting sqref="I32">
    <cfRule type="cellIs" dxfId="3674" priority="3184" operator="equal">
      <formula>FALSE</formula>
    </cfRule>
  </conditionalFormatting>
  <conditionalFormatting sqref="I32">
    <cfRule type="cellIs" dxfId="3673" priority="3183" operator="equal">
      <formula>FALSE</formula>
    </cfRule>
  </conditionalFormatting>
  <conditionalFormatting sqref="I32">
    <cfRule type="cellIs" dxfId="3672" priority="3182" operator="equal">
      <formula>FALSE</formula>
    </cfRule>
  </conditionalFormatting>
  <conditionalFormatting sqref="I32">
    <cfRule type="cellIs" dxfId="3671" priority="3181" operator="equal">
      <formula>FALSE</formula>
    </cfRule>
  </conditionalFormatting>
  <conditionalFormatting sqref="I32">
    <cfRule type="cellIs" dxfId="3670" priority="3180" operator="equal">
      <formula>FALSE</formula>
    </cfRule>
  </conditionalFormatting>
  <conditionalFormatting sqref="I32">
    <cfRule type="cellIs" dxfId="3669" priority="3179" operator="equal">
      <formula>FALSE</formula>
    </cfRule>
  </conditionalFormatting>
  <conditionalFormatting sqref="I32">
    <cfRule type="cellIs" dxfId="3668" priority="3178" operator="equal">
      <formula>FALSE</formula>
    </cfRule>
  </conditionalFormatting>
  <conditionalFormatting sqref="I32">
    <cfRule type="cellIs" dxfId="3667" priority="3177" operator="equal">
      <formula>FALSE</formula>
    </cfRule>
  </conditionalFormatting>
  <conditionalFormatting sqref="I32">
    <cfRule type="cellIs" dxfId="3666" priority="3176" operator="equal">
      <formula>FALSE</formula>
    </cfRule>
  </conditionalFormatting>
  <conditionalFormatting sqref="I32">
    <cfRule type="cellIs" dxfId="3665" priority="3175" operator="equal">
      <formula>FALSE</formula>
    </cfRule>
  </conditionalFormatting>
  <conditionalFormatting sqref="I32">
    <cfRule type="cellIs" dxfId="3664" priority="3174" operator="equal">
      <formula>FALSE</formula>
    </cfRule>
  </conditionalFormatting>
  <conditionalFormatting sqref="I32">
    <cfRule type="cellIs" dxfId="3663" priority="3173" operator="equal">
      <formula>FALSE</formula>
    </cfRule>
  </conditionalFormatting>
  <conditionalFormatting sqref="I32">
    <cfRule type="cellIs" dxfId="3662" priority="3172" operator="equal">
      <formula>FALSE</formula>
    </cfRule>
  </conditionalFormatting>
  <conditionalFormatting sqref="I32">
    <cfRule type="cellIs" dxfId="3661" priority="3171" operator="equal">
      <formula>FALSE</formula>
    </cfRule>
  </conditionalFormatting>
  <conditionalFormatting sqref="I32">
    <cfRule type="cellIs" dxfId="3660" priority="3170" operator="equal">
      <formula>FALSE</formula>
    </cfRule>
  </conditionalFormatting>
  <conditionalFormatting sqref="I32">
    <cfRule type="cellIs" dxfId="3659" priority="3169" operator="equal">
      <formula>FALSE</formula>
    </cfRule>
  </conditionalFormatting>
  <conditionalFormatting sqref="I32">
    <cfRule type="cellIs" dxfId="3658" priority="3168" operator="equal">
      <formula>FALSE</formula>
    </cfRule>
  </conditionalFormatting>
  <conditionalFormatting sqref="I32">
    <cfRule type="cellIs" dxfId="3657" priority="3167" operator="equal">
      <formula>FALSE</formula>
    </cfRule>
  </conditionalFormatting>
  <conditionalFormatting sqref="I32">
    <cfRule type="cellIs" dxfId="3656" priority="3166" operator="equal">
      <formula>FALSE</formula>
    </cfRule>
  </conditionalFormatting>
  <conditionalFormatting sqref="I32">
    <cfRule type="cellIs" dxfId="3655" priority="3165" operator="equal">
      <formula>FALSE</formula>
    </cfRule>
  </conditionalFormatting>
  <conditionalFormatting sqref="I32">
    <cfRule type="cellIs" dxfId="3654" priority="3164" operator="equal">
      <formula>FALSE</formula>
    </cfRule>
  </conditionalFormatting>
  <conditionalFormatting sqref="I32">
    <cfRule type="cellIs" dxfId="3653" priority="3163" operator="equal">
      <formula>FALSE</formula>
    </cfRule>
  </conditionalFormatting>
  <conditionalFormatting sqref="I32">
    <cfRule type="cellIs" dxfId="3652" priority="3162" operator="equal">
      <formula>FALSE</formula>
    </cfRule>
  </conditionalFormatting>
  <conditionalFormatting sqref="I32">
    <cfRule type="cellIs" dxfId="3651" priority="3161" operator="equal">
      <formula>FALSE</formula>
    </cfRule>
  </conditionalFormatting>
  <conditionalFormatting sqref="I32">
    <cfRule type="cellIs" dxfId="3650" priority="3160" operator="equal">
      <formula>FALSE</formula>
    </cfRule>
  </conditionalFormatting>
  <conditionalFormatting sqref="I32">
    <cfRule type="cellIs" dxfId="3649" priority="3159" operator="equal">
      <formula>FALSE</formula>
    </cfRule>
  </conditionalFormatting>
  <conditionalFormatting sqref="I32">
    <cfRule type="cellIs" dxfId="3648" priority="3158" operator="equal">
      <formula>FALSE</formula>
    </cfRule>
  </conditionalFormatting>
  <conditionalFormatting sqref="I32">
    <cfRule type="cellIs" dxfId="3647" priority="3157" operator="equal">
      <formula>FALSE</formula>
    </cfRule>
  </conditionalFormatting>
  <conditionalFormatting sqref="I32">
    <cfRule type="cellIs" dxfId="3646" priority="3156" operator="equal">
      <formula>FALSE</formula>
    </cfRule>
  </conditionalFormatting>
  <conditionalFormatting sqref="I32">
    <cfRule type="cellIs" dxfId="3645" priority="3155" operator="equal">
      <formula>FALSE</formula>
    </cfRule>
  </conditionalFormatting>
  <conditionalFormatting sqref="I32">
    <cfRule type="cellIs" dxfId="3644" priority="3154" operator="equal">
      <formula>FALSE</formula>
    </cfRule>
  </conditionalFormatting>
  <conditionalFormatting sqref="I32">
    <cfRule type="cellIs" dxfId="3643" priority="3153" operator="equal">
      <formula>FALSE</formula>
    </cfRule>
  </conditionalFormatting>
  <conditionalFormatting sqref="I32">
    <cfRule type="cellIs" dxfId="3642" priority="3152" operator="equal">
      <formula>FALSE</formula>
    </cfRule>
  </conditionalFormatting>
  <conditionalFormatting sqref="I32">
    <cfRule type="cellIs" dxfId="3641" priority="3151" operator="equal">
      <formula>FALSE</formula>
    </cfRule>
  </conditionalFormatting>
  <conditionalFormatting sqref="I32">
    <cfRule type="cellIs" dxfId="3640" priority="3150" operator="equal">
      <formula>FALSE</formula>
    </cfRule>
  </conditionalFormatting>
  <conditionalFormatting sqref="I32">
    <cfRule type="cellIs" dxfId="3639" priority="3149" operator="equal">
      <formula>FALSE</formula>
    </cfRule>
  </conditionalFormatting>
  <conditionalFormatting sqref="I32">
    <cfRule type="cellIs" dxfId="3638" priority="3148" operator="equal">
      <formula>FALSE</formula>
    </cfRule>
  </conditionalFormatting>
  <conditionalFormatting sqref="I32">
    <cfRule type="cellIs" dxfId="3637" priority="3147" operator="equal">
      <formula>FALSE</formula>
    </cfRule>
  </conditionalFormatting>
  <conditionalFormatting sqref="I32">
    <cfRule type="cellIs" dxfId="3636" priority="3146" operator="equal">
      <formula>FALSE</formula>
    </cfRule>
  </conditionalFormatting>
  <conditionalFormatting sqref="I32">
    <cfRule type="cellIs" dxfId="3635" priority="3145" operator="equal">
      <formula>FALSE</formula>
    </cfRule>
  </conditionalFormatting>
  <conditionalFormatting sqref="I32">
    <cfRule type="cellIs" dxfId="3634" priority="3144" operator="equal">
      <formula>FALSE</formula>
    </cfRule>
  </conditionalFormatting>
  <conditionalFormatting sqref="I32">
    <cfRule type="cellIs" dxfId="3633" priority="3143" operator="equal">
      <formula>FALSE</formula>
    </cfRule>
  </conditionalFormatting>
  <conditionalFormatting sqref="I32">
    <cfRule type="cellIs" dxfId="3632" priority="3142" operator="equal">
      <formula>FALSE</formula>
    </cfRule>
  </conditionalFormatting>
  <conditionalFormatting sqref="I32">
    <cfRule type="cellIs" dxfId="3631" priority="3141" operator="equal">
      <formula>FALSE</formula>
    </cfRule>
  </conditionalFormatting>
  <conditionalFormatting sqref="I32">
    <cfRule type="cellIs" dxfId="3630" priority="3140" operator="equal">
      <formula>FALSE</formula>
    </cfRule>
  </conditionalFormatting>
  <conditionalFormatting sqref="I32">
    <cfRule type="cellIs" dxfId="3629" priority="3139" operator="equal">
      <formula>FALSE</formula>
    </cfRule>
  </conditionalFormatting>
  <conditionalFormatting sqref="I32">
    <cfRule type="cellIs" dxfId="3628" priority="3138" operator="equal">
      <formula>FALSE</formula>
    </cfRule>
  </conditionalFormatting>
  <conditionalFormatting sqref="I32">
    <cfRule type="cellIs" dxfId="3627" priority="3137" operator="equal">
      <formula>FALSE</formula>
    </cfRule>
  </conditionalFormatting>
  <conditionalFormatting sqref="I32">
    <cfRule type="cellIs" dxfId="3626" priority="3136" operator="equal">
      <formula>FALSE</formula>
    </cfRule>
  </conditionalFormatting>
  <conditionalFormatting sqref="I32">
    <cfRule type="cellIs" dxfId="3625" priority="3135" operator="equal">
      <formula>FALSE</formula>
    </cfRule>
  </conditionalFormatting>
  <conditionalFormatting sqref="I32">
    <cfRule type="cellIs" dxfId="3624" priority="3134" operator="equal">
      <formula>FALSE</formula>
    </cfRule>
  </conditionalFormatting>
  <conditionalFormatting sqref="I32">
    <cfRule type="cellIs" dxfId="3623" priority="3133" operator="equal">
      <formula>FALSE</formula>
    </cfRule>
  </conditionalFormatting>
  <conditionalFormatting sqref="I32">
    <cfRule type="cellIs" dxfId="3622" priority="3132" operator="equal">
      <formula>FALSE</formula>
    </cfRule>
  </conditionalFormatting>
  <conditionalFormatting sqref="I32">
    <cfRule type="cellIs" dxfId="3621" priority="3131" operator="equal">
      <formula>FALSE</formula>
    </cfRule>
  </conditionalFormatting>
  <conditionalFormatting sqref="I32">
    <cfRule type="cellIs" dxfId="3620" priority="3130" operator="equal">
      <formula>FALSE</formula>
    </cfRule>
  </conditionalFormatting>
  <conditionalFormatting sqref="I32">
    <cfRule type="cellIs" dxfId="3619" priority="3129" operator="equal">
      <formula>FALSE</formula>
    </cfRule>
  </conditionalFormatting>
  <conditionalFormatting sqref="I32">
    <cfRule type="cellIs" dxfId="3618" priority="3128" operator="equal">
      <formula>FALSE</formula>
    </cfRule>
  </conditionalFormatting>
  <conditionalFormatting sqref="I32">
    <cfRule type="cellIs" dxfId="3617" priority="3127" operator="equal">
      <formula>FALSE</formula>
    </cfRule>
  </conditionalFormatting>
  <conditionalFormatting sqref="I32">
    <cfRule type="cellIs" dxfId="3616" priority="3126" operator="equal">
      <formula>FALSE</formula>
    </cfRule>
  </conditionalFormatting>
  <conditionalFormatting sqref="I32">
    <cfRule type="cellIs" dxfId="3615" priority="3125" operator="equal">
      <formula>FALSE</formula>
    </cfRule>
  </conditionalFormatting>
  <conditionalFormatting sqref="I32">
    <cfRule type="cellIs" dxfId="3614" priority="3124" operator="equal">
      <formula>FALSE</formula>
    </cfRule>
  </conditionalFormatting>
  <conditionalFormatting sqref="I32">
    <cfRule type="cellIs" dxfId="3613" priority="3123" operator="equal">
      <formula>FALSE</formula>
    </cfRule>
  </conditionalFormatting>
  <conditionalFormatting sqref="I32">
    <cfRule type="cellIs" dxfId="3612" priority="3122" operator="equal">
      <formula>FALSE</formula>
    </cfRule>
  </conditionalFormatting>
  <conditionalFormatting sqref="I32">
    <cfRule type="cellIs" dxfId="3611" priority="3121" operator="equal">
      <formula>FALSE</formula>
    </cfRule>
  </conditionalFormatting>
  <conditionalFormatting sqref="I32">
    <cfRule type="cellIs" dxfId="3610" priority="3120" operator="equal">
      <formula>FALSE</formula>
    </cfRule>
  </conditionalFormatting>
  <conditionalFormatting sqref="I32">
    <cfRule type="cellIs" dxfId="3609" priority="3119" operator="equal">
      <formula>FALSE</formula>
    </cfRule>
  </conditionalFormatting>
  <conditionalFormatting sqref="I32">
    <cfRule type="cellIs" dxfId="3608" priority="3118" operator="equal">
      <formula>FALSE</formula>
    </cfRule>
  </conditionalFormatting>
  <conditionalFormatting sqref="I32">
    <cfRule type="cellIs" dxfId="3607" priority="3117" operator="equal">
      <formula>FALSE</formula>
    </cfRule>
  </conditionalFormatting>
  <conditionalFormatting sqref="I32">
    <cfRule type="cellIs" dxfId="3606" priority="3116" operator="equal">
      <formula>FALSE</formula>
    </cfRule>
  </conditionalFormatting>
  <conditionalFormatting sqref="I32">
    <cfRule type="cellIs" dxfId="3605" priority="3115" operator="equal">
      <formula>FALSE</formula>
    </cfRule>
  </conditionalFormatting>
  <conditionalFormatting sqref="I32">
    <cfRule type="cellIs" dxfId="3604" priority="3114" operator="equal">
      <formula>FALSE</formula>
    </cfRule>
  </conditionalFormatting>
  <conditionalFormatting sqref="I32">
    <cfRule type="cellIs" dxfId="3603" priority="3113" operator="equal">
      <formula>FALSE</formula>
    </cfRule>
  </conditionalFormatting>
  <conditionalFormatting sqref="I32">
    <cfRule type="cellIs" dxfId="3602" priority="3112" operator="equal">
      <formula>FALSE</formula>
    </cfRule>
  </conditionalFormatting>
  <conditionalFormatting sqref="I32">
    <cfRule type="cellIs" dxfId="3601" priority="3111" operator="equal">
      <formula>FALSE</formula>
    </cfRule>
  </conditionalFormatting>
  <conditionalFormatting sqref="I32">
    <cfRule type="cellIs" dxfId="3600" priority="3110" operator="equal">
      <formula>FALSE</formula>
    </cfRule>
  </conditionalFormatting>
  <conditionalFormatting sqref="I32">
    <cfRule type="cellIs" dxfId="3599" priority="3109" operator="equal">
      <formula>FALSE</formula>
    </cfRule>
  </conditionalFormatting>
  <conditionalFormatting sqref="I32">
    <cfRule type="cellIs" dxfId="3598" priority="3108" operator="equal">
      <formula>FALSE</formula>
    </cfRule>
  </conditionalFormatting>
  <conditionalFormatting sqref="I32">
    <cfRule type="cellIs" dxfId="3597" priority="3107" operator="equal">
      <formula>FALSE</formula>
    </cfRule>
  </conditionalFormatting>
  <conditionalFormatting sqref="I32">
    <cfRule type="cellIs" dxfId="3596" priority="3106" operator="equal">
      <formula>FALSE</formula>
    </cfRule>
  </conditionalFormatting>
  <conditionalFormatting sqref="I32">
    <cfRule type="cellIs" dxfId="3595" priority="3105" operator="equal">
      <formula>FALSE</formula>
    </cfRule>
  </conditionalFormatting>
  <conditionalFormatting sqref="I32">
    <cfRule type="cellIs" dxfId="3594" priority="3104" operator="equal">
      <formula>FALSE</formula>
    </cfRule>
  </conditionalFormatting>
  <conditionalFormatting sqref="I32">
    <cfRule type="cellIs" dxfId="3593" priority="3103" operator="equal">
      <formula>FALSE</formula>
    </cfRule>
  </conditionalFormatting>
  <conditionalFormatting sqref="I32">
    <cfRule type="cellIs" dxfId="3592" priority="3102" operator="equal">
      <formula>FALSE</formula>
    </cfRule>
  </conditionalFormatting>
  <conditionalFormatting sqref="I32">
    <cfRule type="cellIs" dxfId="3591" priority="3101" operator="equal">
      <formula>FALSE</formula>
    </cfRule>
  </conditionalFormatting>
  <conditionalFormatting sqref="I32">
    <cfRule type="cellIs" dxfId="3590" priority="3100" operator="equal">
      <formula>FALSE</formula>
    </cfRule>
  </conditionalFormatting>
  <conditionalFormatting sqref="I32">
    <cfRule type="cellIs" dxfId="3589" priority="3099" operator="equal">
      <formula>FALSE</formula>
    </cfRule>
  </conditionalFormatting>
  <conditionalFormatting sqref="I32">
    <cfRule type="cellIs" dxfId="3588" priority="3098" operator="equal">
      <formula>FALSE</formula>
    </cfRule>
  </conditionalFormatting>
  <conditionalFormatting sqref="I32">
    <cfRule type="cellIs" dxfId="3587" priority="3097" operator="equal">
      <formula>FALSE</formula>
    </cfRule>
  </conditionalFormatting>
  <conditionalFormatting sqref="I32">
    <cfRule type="cellIs" dxfId="3586" priority="3096" operator="equal">
      <formula>FALSE</formula>
    </cfRule>
  </conditionalFormatting>
  <conditionalFormatting sqref="I32">
    <cfRule type="cellIs" dxfId="3585" priority="3095" operator="equal">
      <formula>FALSE</formula>
    </cfRule>
  </conditionalFormatting>
  <conditionalFormatting sqref="I32">
    <cfRule type="cellIs" dxfId="3584" priority="3094" operator="equal">
      <formula>FALSE</formula>
    </cfRule>
  </conditionalFormatting>
  <conditionalFormatting sqref="I32">
    <cfRule type="cellIs" dxfId="3583" priority="3093" operator="equal">
      <formula>FALSE</formula>
    </cfRule>
  </conditionalFormatting>
  <conditionalFormatting sqref="I32">
    <cfRule type="cellIs" dxfId="3582" priority="3092" operator="equal">
      <formula>FALSE</formula>
    </cfRule>
  </conditionalFormatting>
  <conditionalFormatting sqref="I32">
    <cfRule type="cellIs" dxfId="3581" priority="3091" operator="equal">
      <formula>FALSE</formula>
    </cfRule>
  </conditionalFormatting>
  <conditionalFormatting sqref="I32">
    <cfRule type="cellIs" dxfId="3580" priority="3090" operator="equal">
      <formula>FALSE</formula>
    </cfRule>
  </conditionalFormatting>
  <conditionalFormatting sqref="I32">
    <cfRule type="cellIs" dxfId="3579" priority="3089" operator="equal">
      <formula>FALSE</formula>
    </cfRule>
  </conditionalFormatting>
  <conditionalFormatting sqref="I32">
    <cfRule type="cellIs" dxfId="3578" priority="3088" operator="equal">
      <formula>FALSE</formula>
    </cfRule>
  </conditionalFormatting>
  <conditionalFormatting sqref="I32">
    <cfRule type="cellIs" dxfId="3577" priority="3087" operator="equal">
      <formula>FALSE</formula>
    </cfRule>
  </conditionalFormatting>
  <conditionalFormatting sqref="I32">
    <cfRule type="cellIs" dxfId="3576" priority="3086" operator="equal">
      <formula>FALSE</formula>
    </cfRule>
  </conditionalFormatting>
  <conditionalFormatting sqref="I32">
    <cfRule type="cellIs" dxfId="3575" priority="3085" operator="equal">
      <formula>FALSE</formula>
    </cfRule>
  </conditionalFormatting>
  <conditionalFormatting sqref="I32">
    <cfRule type="cellIs" dxfId="3574" priority="3084" operator="equal">
      <formula>FALSE</formula>
    </cfRule>
  </conditionalFormatting>
  <conditionalFormatting sqref="I32">
    <cfRule type="cellIs" dxfId="3573" priority="3083" operator="equal">
      <formula>FALSE</formula>
    </cfRule>
  </conditionalFormatting>
  <conditionalFormatting sqref="I32">
    <cfRule type="cellIs" dxfId="3572" priority="3082" operator="equal">
      <formula>FALSE</formula>
    </cfRule>
  </conditionalFormatting>
  <conditionalFormatting sqref="I32">
    <cfRule type="cellIs" dxfId="3571" priority="3081" operator="equal">
      <formula>FALSE</formula>
    </cfRule>
  </conditionalFormatting>
  <conditionalFormatting sqref="I32">
    <cfRule type="cellIs" dxfId="3570" priority="3080" operator="equal">
      <formula>FALSE</formula>
    </cfRule>
  </conditionalFormatting>
  <conditionalFormatting sqref="I32">
    <cfRule type="cellIs" dxfId="3569" priority="3079" operator="equal">
      <formula>FALSE</formula>
    </cfRule>
  </conditionalFormatting>
  <conditionalFormatting sqref="I32">
    <cfRule type="cellIs" dxfId="3568" priority="3078" operator="equal">
      <formula>FALSE</formula>
    </cfRule>
  </conditionalFormatting>
  <conditionalFormatting sqref="I32">
    <cfRule type="cellIs" dxfId="3567" priority="3077" operator="equal">
      <formula>FALSE</formula>
    </cfRule>
  </conditionalFormatting>
  <conditionalFormatting sqref="I32">
    <cfRule type="cellIs" dxfId="3566" priority="3076" operator="equal">
      <formula>FALSE</formula>
    </cfRule>
  </conditionalFormatting>
  <conditionalFormatting sqref="I32">
    <cfRule type="cellIs" dxfId="3565" priority="3075" operator="equal">
      <formula>FALSE</formula>
    </cfRule>
  </conditionalFormatting>
  <conditionalFormatting sqref="I32">
    <cfRule type="cellIs" dxfId="3564" priority="3074" operator="equal">
      <formula>FALSE</formula>
    </cfRule>
  </conditionalFormatting>
  <conditionalFormatting sqref="I32">
    <cfRule type="cellIs" dxfId="3563" priority="3073" operator="equal">
      <formula>FALSE</formula>
    </cfRule>
  </conditionalFormatting>
  <conditionalFormatting sqref="I33:I37">
    <cfRule type="cellIs" dxfId="3562" priority="3072" operator="equal">
      <formula>FALSE</formula>
    </cfRule>
  </conditionalFormatting>
  <conditionalFormatting sqref="I33:I37">
    <cfRule type="cellIs" dxfId="3561" priority="3071" operator="equal">
      <formula>FALSE</formula>
    </cfRule>
  </conditionalFormatting>
  <conditionalFormatting sqref="I33:I37">
    <cfRule type="cellIs" dxfId="3560" priority="3070" operator="equal">
      <formula>FALSE</formula>
    </cfRule>
  </conditionalFormatting>
  <conditionalFormatting sqref="I33:I37">
    <cfRule type="cellIs" dxfId="3559" priority="3069" operator="equal">
      <formula>FALSE</formula>
    </cfRule>
  </conditionalFormatting>
  <conditionalFormatting sqref="I33:I37">
    <cfRule type="cellIs" dxfId="3558" priority="3068" operator="equal">
      <formula>FALSE</formula>
    </cfRule>
  </conditionalFormatting>
  <conditionalFormatting sqref="I33:I37">
    <cfRule type="cellIs" dxfId="3557" priority="3067" operator="equal">
      <formula>FALSE</formula>
    </cfRule>
  </conditionalFormatting>
  <conditionalFormatting sqref="I33:I37">
    <cfRule type="cellIs" dxfId="3556" priority="3066" operator="equal">
      <formula>FALSE</formula>
    </cfRule>
  </conditionalFormatting>
  <conditionalFormatting sqref="I33:I37">
    <cfRule type="cellIs" dxfId="3555" priority="3065" operator="equal">
      <formula>FALSE</formula>
    </cfRule>
  </conditionalFormatting>
  <conditionalFormatting sqref="I33:I37">
    <cfRule type="cellIs" dxfId="3554" priority="3064" operator="equal">
      <formula>FALSE</formula>
    </cfRule>
  </conditionalFormatting>
  <conditionalFormatting sqref="I33:I37">
    <cfRule type="cellIs" dxfId="3553" priority="3063" operator="equal">
      <formula>FALSE</formula>
    </cfRule>
  </conditionalFormatting>
  <conditionalFormatting sqref="I33:I37">
    <cfRule type="cellIs" dxfId="3552" priority="3062" operator="equal">
      <formula>FALSE</formula>
    </cfRule>
  </conditionalFormatting>
  <conditionalFormatting sqref="I33:I37">
    <cfRule type="cellIs" dxfId="3551" priority="3061" operator="equal">
      <formula>FALSE</formula>
    </cfRule>
  </conditionalFormatting>
  <conditionalFormatting sqref="I33:I37">
    <cfRule type="cellIs" dxfId="3550" priority="3060" operator="equal">
      <formula>FALSE</formula>
    </cfRule>
  </conditionalFormatting>
  <conditionalFormatting sqref="I33:I37">
    <cfRule type="cellIs" dxfId="3549" priority="3059" operator="equal">
      <formula>FALSE</formula>
    </cfRule>
  </conditionalFormatting>
  <conditionalFormatting sqref="I33:I37">
    <cfRule type="cellIs" dxfId="3548" priority="3058" operator="equal">
      <formula>FALSE</formula>
    </cfRule>
  </conditionalFormatting>
  <conditionalFormatting sqref="I33:I37">
    <cfRule type="cellIs" dxfId="3547" priority="3057" operator="equal">
      <formula>FALSE</formula>
    </cfRule>
  </conditionalFormatting>
  <conditionalFormatting sqref="I33:I37">
    <cfRule type="cellIs" dxfId="3546" priority="3056" operator="equal">
      <formula>FALSE</formula>
    </cfRule>
  </conditionalFormatting>
  <conditionalFormatting sqref="I33:I37">
    <cfRule type="cellIs" dxfId="3545" priority="3055" operator="equal">
      <formula>FALSE</formula>
    </cfRule>
  </conditionalFormatting>
  <conditionalFormatting sqref="I33:I37">
    <cfRule type="cellIs" dxfId="3544" priority="3054" operator="equal">
      <formula>FALSE</formula>
    </cfRule>
  </conditionalFormatting>
  <conditionalFormatting sqref="I33:I37">
    <cfRule type="cellIs" dxfId="3543" priority="3053" operator="equal">
      <formula>FALSE</formula>
    </cfRule>
  </conditionalFormatting>
  <conditionalFormatting sqref="I33:I37">
    <cfRule type="cellIs" dxfId="3542" priority="3052" operator="equal">
      <formula>FALSE</formula>
    </cfRule>
  </conditionalFormatting>
  <conditionalFormatting sqref="I33:I37">
    <cfRule type="cellIs" dxfId="3541" priority="3051" operator="equal">
      <formula>FALSE</formula>
    </cfRule>
  </conditionalFormatting>
  <conditionalFormatting sqref="I33:I37">
    <cfRule type="cellIs" dxfId="3540" priority="3050" operator="equal">
      <formula>FALSE</formula>
    </cfRule>
  </conditionalFormatting>
  <conditionalFormatting sqref="I33:I37">
    <cfRule type="cellIs" dxfId="3539" priority="3049" operator="equal">
      <formula>FALSE</formula>
    </cfRule>
  </conditionalFormatting>
  <conditionalFormatting sqref="I33:I37">
    <cfRule type="cellIs" dxfId="3538" priority="3048" operator="equal">
      <formula>FALSE</formula>
    </cfRule>
  </conditionalFormatting>
  <conditionalFormatting sqref="I33:I37">
    <cfRule type="cellIs" dxfId="3537" priority="3047" operator="equal">
      <formula>FALSE</formula>
    </cfRule>
  </conditionalFormatting>
  <conditionalFormatting sqref="I33:I37">
    <cfRule type="cellIs" dxfId="3536" priority="3046" operator="equal">
      <formula>FALSE</formula>
    </cfRule>
  </conditionalFormatting>
  <conditionalFormatting sqref="I33:I37">
    <cfRule type="cellIs" dxfId="3535" priority="3045" operator="equal">
      <formula>FALSE</formula>
    </cfRule>
  </conditionalFormatting>
  <conditionalFormatting sqref="I33:I37">
    <cfRule type="cellIs" dxfId="3534" priority="3044" operator="equal">
      <formula>FALSE</formula>
    </cfRule>
  </conditionalFormatting>
  <conditionalFormatting sqref="I33:I37">
    <cfRule type="cellIs" dxfId="3533" priority="3043" operator="equal">
      <formula>FALSE</formula>
    </cfRule>
  </conditionalFormatting>
  <conditionalFormatting sqref="I33:I37">
    <cfRule type="cellIs" dxfId="3532" priority="3042" operator="equal">
      <formula>FALSE</formula>
    </cfRule>
  </conditionalFormatting>
  <conditionalFormatting sqref="I33:I37">
    <cfRule type="cellIs" dxfId="3531" priority="3041" operator="equal">
      <formula>FALSE</formula>
    </cfRule>
  </conditionalFormatting>
  <conditionalFormatting sqref="I33:I37">
    <cfRule type="cellIs" dxfId="3530" priority="3040" operator="equal">
      <formula>FALSE</formula>
    </cfRule>
  </conditionalFormatting>
  <conditionalFormatting sqref="I33:I37">
    <cfRule type="cellIs" dxfId="3529" priority="3039" operator="equal">
      <formula>FALSE</formula>
    </cfRule>
  </conditionalFormatting>
  <conditionalFormatting sqref="I33:I37">
    <cfRule type="cellIs" dxfId="3528" priority="3038" operator="equal">
      <formula>FALSE</formula>
    </cfRule>
  </conditionalFormatting>
  <conditionalFormatting sqref="I33:I37">
    <cfRule type="cellIs" dxfId="3527" priority="3037" operator="equal">
      <formula>FALSE</formula>
    </cfRule>
  </conditionalFormatting>
  <conditionalFormatting sqref="I33:I37">
    <cfRule type="cellIs" dxfId="3526" priority="3036" operator="equal">
      <formula>FALSE</formula>
    </cfRule>
  </conditionalFormatting>
  <conditionalFormatting sqref="I33:I37">
    <cfRule type="cellIs" dxfId="3525" priority="3035" operator="equal">
      <formula>FALSE</formula>
    </cfRule>
  </conditionalFormatting>
  <conditionalFormatting sqref="I33:I37">
    <cfRule type="cellIs" dxfId="3524" priority="3034" operator="equal">
      <formula>FALSE</formula>
    </cfRule>
  </conditionalFormatting>
  <conditionalFormatting sqref="I33:I37">
    <cfRule type="cellIs" dxfId="3523" priority="3033" operator="equal">
      <formula>FALSE</formula>
    </cfRule>
  </conditionalFormatting>
  <conditionalFormatting sqref="I33:I37">
    <cfRule type="cellIs" dxfId="3522" priority="3032" operator="equal">
      <formula>FALSE</formula>
    </cfRule>
  </conditionalFormatting>
  <conditionalFormatting sqref="I33:I37">
    <cfRule type="cellIs" dxfId="3521" priority="3031" operator="equal">
      <formula>FALSE</formula>
    </cfRule>
  </conditionalFormatting>
  <conditionalFormatting sqref="I33:I37">
    <cfRule type="cellIs" dxfId="3520" priority="3030" operator="equal">
      <formula>FALSE</formula>
    </cfRule>
  </conditionalFormatting>
  <conditionalFormatting sqref="I33:I37">
    <cfRule type="cellIs" dxfId="3519" priority="3029" operator="equal">
      <formula>FALSE</formula>
    </cfRule>
  </conditionalFormatting>
  <conditionalFormatting sqref="I33:I37">
    <cfRule type="cellIs" dxfId="3518" priority="3028" operator="equal">
      <formula>FALSE</formula>
    </cfRule>
  </conditionalFormatting>
  <conditionalFormatting sqref="I33:I37">
    <cfRule type="cellIs" dxfId="3517" priority="3027" operator="equal">
      <formula>FALSE</formula>
    </cfRule>
  </conditionalFormatting>
  <conditionalFormatting sqref="I33:I37">
    <cfRule type="cellIs" dxfId="3516" priority="3026" operator="equal">
      <formula>FALSE</formula>
    </cfRule>
  </conditionalFormatting>
  <conditionalFormatting sqref="I33:I37">
    <cfRule type="cellIs" dxfId="3515" priority="3025" operator="equal">
      <formula>FALSE</formula>
    </cfRule>
  </conditionalFormatting>
  <conditionalFormatting sqref="I33:I37">
    <cfRule type="cellIs" dxfId="3514" priority="3024" operator="equal">
      <formula>FALSE</formula>
    </cfRule>
  </conditionalFormatting>
  <conditionalFormatting sqref="I33:I37">
    <cfRule type="cellIs" dxfId="3513" priority="3023" operator="equal">
      <formula>FALSE</formula>
    </cfRule>
  </conditionalFormatting>
  <conditionalFormatting sqref="I33:I37">
    <cfRule type="cellIs" dxfId="3512" priority="3022" operator="equal">
      <formula>FALSE</formula>
    </cfRule>
  </conditionalFormatting>
  <conditionalFormatting sqref="I33:I37">
    <cfRule type="cellIs" dxfId="3511" priority="3021" operator="equal">
      <formula>FALSE</formula>
    </cfRule>
  </conditionalFormatting>
  <conditionalFormatting sqref="I33:I37">
    <cfRule type="cellIs" dxfId="3510" priority="3020" operator="equal">
      <formula>FALSE</formula>
    </cfRule>
  </conditionalFormatting>
  <conditionalFormatting sqref="I33:I37">
    <cfRule type="cellIs" dxfId="3509" priority="3019" operator="equal">
      <formula>FALSE</formula>
    </cfRule>
  </conditionalFormatting>
  <conditionalFormatting sqref="I33:I37">
    <cfRule type="cellIs" dxfId="3508" priority="3018" operator="equal">
      <formula>FALSE</formula>
    </cfRule>
  </conditionalFormatting>
  <conditionalFormatting sqref="I33:I37">
    <cfRule type="cellIs" dxfId="3507" priority="3017" operator="equal">
      <formula>FALSE</formula>
    </cfRule>
  </conditionalFormatting>
  <conditionalFormatting sqref="I33:I37">
    <cfRule type="cellIs" dxfId="3506" priority="3016" operator="equal">
      <formula>FALSE</formula>
    </cfRule>
  </conditionalFormatting>
  <conditionalFormatting sqref="I33:I37">
    <cfRule type="cellIs" dxfId="3505" priority="3015" operator="equal">
      <formula>FALSE</formula>
    </cfRule>
  </conditionalFormatting>
  <conditionalFormatting sqref="I33:I37">
    <cfRule type="cellIs" dxfId="3504" priority="3014" operator="equal">
      <formula>FALSE</formula>
    </cfRule>
  </conditionalFormatting>
  <conditionalFormatting sqref="I33:I37">
    <cfRule type="cellIs" dxfId="3503" priority="3013" operator="equal">
      <formula>FALSE</formula>
    </cfRule>
  </conditionalFormatting>
  <conditionalFormatting sqref="I33:I37">
    <cfRule type="cellIs" dxfId="3502" priority="3012" operator="equal">
      <formula>FALSE</formula>
    </cfRule>
  </conditionalFormatting>
  <conditionalFormatting sqref="I33:I37">
    <cfRule type="cellIs" dxfId="3501" priority="3011" operator="equal">
      <formula>FALSE</formula>
    </cfRule>
  </conditionalFormatting>
  <conditionalFormatting sqref="I33:I37">
    <cfRule type="cellIs" dxfId="3500" priority="3010" operator="equal">
      <formula>FALSE</formula>
    </cfRule>
  </conditionalFormatting>
  <conditionalFormatting sqref="I33:I37">
    <cfRule type="cellIs" dxfId="3499" priority="3009" operator="equal">
      <formula>FALSE</formula>
    </cfRule>
  </conditionalFormatting>
  <conditionalFormatting sqref="I33:I37">
    <cfRule type="cellIs" dxfId="3498" priority="3008" operator="equal">
      <formula>FALSE</formula>
    </cfRule>
  </conditionalFormatting>
  <conditionalFormatting sqref="I33:I37">
    <cfRule type="cellIs" dxfId="3497" priority="3007" operator="equal">
      <formula>FALSE</formula>
    </cfRule>
  </conditionalFormatting>
  <conditionalFormatting sqref="I33:I37">
    <cfRule type="cellIs" dxfId="3496" priority="3006" operator="equal">
      <formula>FALSE</formula>
    </cfRule>
  </conditionalFormatting>
  <conditionalFormatting sqref="I33:I37">
    <cfRule type="cellIs" dxfId="3495" priority="3005" operator="equal">
      <formula>FALSE</formula>
    </cfRule>
  </conditionalFormatting>
  <conditionalFormatting sqref="I33:I37">
    <cfRule type="cellIs" dxfId="3494" priority="3004" operator="equal">
      <formula>FALSE</formula>
    </cfRule>
  </conditionalFormatting>
  <conditionalFormatting sqref="I33:I37">
    <cfRule type="cellIs" dxfId="3493" priority="3003" operator="equal">
      <formula>FALSE</formula>
    </cfRule>
  </conditionalFormatting>
  <conditionalFormatting sqref="I33:I37">
    <cfRule type="cellIs" dxfId="3492" priority="3002" operator="equal">
      <formula>FALSE</formula>
    </cfRule>
  </conditionalFormatting>
  <conditionalFormatting sqref="I33:I37">
    <cfRule type="cellIs" dxfId="3491" priority="3001" operator="equal">
      <formula>FALSE</formula>
    </cfRule>
  </conditionalFormatting>
  <conditionalFormatting sqref="I33:I37">
    <cfRule type="cellIs" dxfId="3490" priority="3000" operator="equal">
      <formula>FALSE</formula>
    </cfRule>
  </conditionalFormatting>
  <conditionalFormatting sqref="I33:I37">
    <cfRule type="cellIs" dxfId="3489" priority="2999" operator="equal">
      <formula>FALSE</formula>
    </cfRule>
  </conditionalFormatting>
  <conditionalFormatting sqref="I33:I37">
    <cfRule type="cellIs" dxfId="3488" priority="2998" operator="equal">
      <formula>FALSE</formula>
    </cfRule>
  </conditionalFormatting>
  <conditionalFormatting sqref="I33:I37">
    <cfRule type="cellIs" dxfId="3487" priority="2997" operator="equal">
      <formula>FALSE</formula>
    </cfRule>
  </conditionalFormatting>
  <conditionalFormatting sqref="I33:I37">
    <cfRule type="cellIs" dxfId="3486" priority="2996" operator="equal">
      <formula>FALSE</formula>
    </cfRule>
  </conditionalFormatting>
  <conditionalFormatting sqref="I33:I37">
    <cfRule type="cellIs" dxfId="3485" priority="2995" operator="equal">
      <formula>FALSE</formula>
    </cfRule>
  </conditionalFormatting>
  <conditionalFormatting sqref="I33:I37">
    <cfRule type="cellIs" dxfId="3484" priority="2994" operator="equal">
      <formula>FALSE</formula>
    </cfRule>
  </conditionalFormatting>
  <conditionalFormatting sqref="I33:I37">
    <cfRule type="cellIs" dxfId="3483" priority="2993" operator="equal">
      <formula>FALSE</formula>
    </cfRule>
  </conditionalFormatting>
  <conditionalFormatting sqref="I33:I37">
    <cfRule type="cellIs" dxfId="3482" priority="2992" operator="equal">
      <formula>FALSE</formula>
    </cfRule>
  </conditionalFormatting>
  <conditionalFormatting sqref="I33:I37">
    <cfRule type="cellIs" dxfId="3481" priority="2991" operator="equal">
      <formula>FALSE</formula>
    </cfRule>
  </conditionalFormatting>
  <conditionalFormatting sqref="I33:I37">
    <cfRule type="cellIs" dxfId="3480" priority="2990" operator="equal">
      <formula>FALSE</formula>
    </cfRule>
  </conditionalFormatting>
  <conditionalFormatting sqref="I33:I37">
    <cfRule type="cellIs" dxfId="3479" priority="2989" operator="equal">
      <formula>FALSE</formula>
    </cfRule>
  </conditionalFormatting>
  <conditionalFormatting sqref="I33:I37">
    <cfRule type="cellIs" dxfId="3478" priority="2988" operator="equal">
      <formula>FALSE</formula>
    </cfRule>
  </conditionalFormatting>
  <conditionalFormatting sqref="I33:I37">
    <cfRule type="cellIs" dxfId="3477" priority="2987" operator="equal">
      <formula>FALSE</formula>
    </cfRule>
  </conditionalFormatting>
  <conditionalFormatting sqref="I33:I37">
    <cfRule type="cellIs" dxfId="3476" priority="2986" operator="equal">
      <formula>FALSE</formula>
    </cfRule>
  </conditionalFormatting>
  <conditionalFormatting sqref="I33:I37">
    <cfRule type="cellIs" dxfId="3475" priority="2985" operator="equal">
      <formula>FALSE</formula>
    </cfRule>
  </conditionalFormatting>
  <conditionalFormatting sqref="I33:I37">
    <cfRule type="cellIs" dxfId="3474" priority="2984" operator="equal">
      <formula>FALSE</formula>
    </cfRule>
  </conditionalFormatting>
  <conditionalFormatting sqref="I33:I37">
    <cfRule type="cellIs" dxfId="3473" priority="2983" operator="equal">
      <formula>FALSE</formula>
    </cfRule>
  </conditionalFormatting>
  <conditionalFormatting sqref="I33:I37">
    <cfRule type="cellIs" dxfId="3472" priority="2982" operator="equal">
      <formula>FALSE</formula>
    </cfRule>
  </conditionalFormatting>
  <conditionalFormatting sqref="I33:I37">
    <cfRule type="cellIs" dxfId="3471" priority="2981" operator="equal">
      <formula>FALSE</formula>
    </cfRule>
  </conditionalFormatting>
  <conditionalFormatting sqref="I33:I37">
    <cfRule type="cellIs" dxfId="3470" priority="2980" operator="equal">
      <formula>FALSE</formula>
    </cfRule>
  </conditionalFormatting>
  <conditionalFormatting sqref="I33:I37">
    <cfRule type="cellIs" dxfId="3469" priority="2979" operator="equal">
      <formula>FALSE</formula>
    </cfRule>
  </conditionalFormatting>
  <conditionalFormatting sqref="I33:I37">
    <cfRule type="cellIs" dxfId="3468" priority="2978" operator="equal">
      <formula>FALSE</formula>
    </cfRule>
  </conditionalFormatting>
  <conditionalFormatting sqref="I33:I37">
    <cfRule type="cellIs" dxfId="3467" priority="2977" operator="equal">
      <formula>FALSE</formula>
    </cfRule>
  </conditionalFormatting>
  <conditionalFormatting sqref="I33:I37">
    <cfRule type="cellIs" dxfId="3466" priority="2976" operator="equal">
      <formula>FALSE</formula>
    </cfRule>
  </conditionalFormatting>
  <conditionalFormatting sqref="I33:I37">
    <cfRule type="cellIs" dxfId="3465" priority="2975" operator="equal">
      <formula>FALSE</formula>
    </cfRule>
  </conditionalFormatting>
  <conditionalFormatting sqref="I33:I37">
    <cfRule type="cellIs" dxfId="3464" priority="2974" operator="equal">
      <formula>FALSE</formula>
    </cfRule>
  </conditionalFormatting>
  <conditionalFormatting sqref="I33:I37">
    <cfRule type="cellIs" dxfId="3463" priority="2973" operator="equal">
      <formula>FALSE</formula>
    </cfRule>
  </conditionalFormatting>
  <conditionalFormatting sqref="I33:I37">
    <cfRule type="cellIs" dxfId="3462" priority="2972" operator="equal">
      <formula>FALSE</formula>
    </cfRule>
  </conditionalFormatting>
  <conditionalFormatting sqref="I33:I37">
    <cfRule type="cellIs" dxfId="3461" priority="2971" operator="equal">
      <formula>FALSE</formula>
    </cfRule>
  </conditionalFormatting>
  <conditionalFormatting sqref="I33:I37">
    <cfRule type="cellIs" dxfId="3460" priority="2970" operator="equal">
      <formula>FALSE</formula>
    </cfRule>
  </conditionalFormatting>
  <conditionalFormatting sqref="I33:I37">
    <cfRule type="cellIs" dxfId="3459" priority="2969" operator="equal">
      <formula>FALSE</formula>
    </cfRule>
  </conditionalFormatting>
  <conditionalFormatting sqref="I33:I37">
    <cfRule type="cellIs" dxfId="3458" priority="2968" operator="equal">
      <formula>FALSE</formula>
    </cfRule>
  </conditionalFormatting>
  <conditionalFormatting sqref="I33:I37">
    <cfRule type="cellIs" dxfId="3457" priority="2967" operator="equal">
      <formula>FALSE</formula>
    </cfRule>
  </conditionalFormatting>
  <conditionalFormatting sqref="I33:I37">
    <cfRule type="cellIs" dxfId="3456" priority="2966" operator="equal">
      <formula>FALSE</formula>
    </cfRule>
  </conditionalFormatting>
  <conditionalFormatting sqref="I33:I37">
    <cfRule type="cellIs" dxfId="3455" priority="2965" operator="equal">
      <formula>FALSE</formula>
    </cfRule>
  </conditionalFormatting>
  <conditionalFormatting sqref="I33:I37">
    <cfRule type="cellIs" dxfId="3454" priority="2964" operator="equal">
      <formula>FALSE</formula>
    </cfRule>
  </conditionalFormatting>
  <conditionalFormatting sqref="I33:I37">
    <cfRule type="cellIs" dxfId="3453" priority="2963" operator="equal">
      <formula>FALSE</formula>
    </cfRule>
  </conditionalFormatting>
  <conditionalFormatting sqref="I33:I37">
    <cfRule type="cellIs" dxfId="3452" priority="2962" operator="equal">
      <formula>FALSE</formula>
    </cfRule>
  </conditionalFormatting>
  <conditionalFormatting sqref="I33:I37">
    <cfRule type="cellIs" dxfId="3451" priority="2961" operator="equal">
      <formula>FALSE</formula>
    </cfRule>
  </conditionalFormatting>
  <conditionalFormatting sqref="I33:I37">
    <cfRule type="cellIs" dxfId="3450" priority="2960" operator="equal">
      <formula>FALSE</formula>
    </cfRule>
  </conditionalFormatting>
  <conditionalFormatting sqref="I33:I37">
    <cfRule type="cellIs" dxfId="3449" priority="2959" operator="equal">
      <formula>FALSE</formula>
    </cfRule>
  </conditionalFormatting>
  <conditionalFormatting sqref="I33:I37">
    <cfRule type="cellIs" dxfId="3448" priority="2958" operator="equal">
      <formula>FALSE</formula>
    </cfRule>
  </conditionalFormatting>
  <conditionalFormatting sqref="I33:I37">
    <cfRule type="cellIs" dxfId="3447" priority="2957" operator="equal">
      <formula>FALSE</formula>
    </cfRule>
  </conditionalFormatting>
  <conditionalFormatting sqref="I33:I37">
    <cfRule type="cellIs" dxfId="3446" priority="2956" operator="equal">
      <formula>FALSE</formula>
    </cfRule>
  </conditionalFormatting>
  <conditionalFormatting sqref="I33:I37">
    <cfRule type="cellIs" dxfId="3445" priority="2955" operator="equal">
      <formula>FALSE</formula>
    </cfRule>
  </conditionalFormatting>
  <conditionalFormatting sqref="I33:I37">
    <cfRule type="cellIs" dxfId="3444" priority="2954" operator="equal">
      <formula>FALSE</formula>
    </cfRule>
  </conditionalFormatting>
  <conditionalFormatting sqref="I33:I37">
    <cfRule type="cellIs" dxfId="3443" priority="2953" operator="equal">
      <formula>FALSE</formula>
    </cfRule>
  </conditionalFormatting>
  <conditionalFormatting sqref="I33:I37">
    <cfRule type="cellIs" dxfId="3442" priority="2952" operator="equal">
      <formula>FALSE</formula>
    </cfRule>
  </conditionalFormatting>
  <conditionalFormatting sqref="I33:I37">
    <cfRule type="cellIs" dxfId="3441" priority="2951" operator="equal">
      <formula>FALSE</formula>
    </cfRule>
  </conditionalFormatting>
  <conditionalFormatting sqref="I33:I37">
    <cfRule type="cellIs" dxfId="3440" priority="2950" operator="equal">
      <formula>FALSE</formula>
    </cfRule>
  </conditionalFormatting>
  <conditionalFormatting sqref="I33:I37">
    <cfRule type="cellIs" dxfId="3439" priority="2949" operator="equal">
      <formula>FALSE</formula>
    </cfRule>
  </conditionalFormatting>
  <conditionalFormatting sqref="I33:I37">
    <cfRule type="cellIs" dxfId="3438" priority="2948" operator="equal">
      <formula>FALSE</formula>
    </cfRule>
  </conditionalFormatting>
  <conditionalFormatting sqref="I33:I37">
    <cfRule type="cellIs" dxfId="3437" priority="2947" operator="equal">
      <formula>FALSE</formula>
    </cfRule>
  </conditionalFormatting>
  <conditionalFormatting sqref="I33:I37">
    <cfRule type="cellIs" dxfId="3436" priority="2946" operator="equal">
      <formula>FALSE</formula>
    </cfRule>
  </conditionalFormatting>
  <conditionalFormatting sqref="I33:I37">
    <cfRule type="cellIs" dxfId="3435" priority="2945" operator="equal">
      <formula>FALSE</formula>
    </cfRule>
  </conditionalFormatting>
  <conditionalFormatting sqref="I33:I37">
    <cfRule type="cellIs" dxfId="3434" priority="2944" operator="equal">
      <formula>FALSE</formula>
    </cfRule>
  </conditionalFormatting>
  <conditionalFormatting sqref="I33:I37">
    <cfRule type="cellIs" dxfId="3433" priority="2943" operator="equal">
      <formula>FALSE</formula>
    </cfRule>
  </conditionalFormatting>
  <conditionalFormatting sqref="I33:I37">
    <cfRule type="cellIs" dxfId="3432" priority="2942" operator="equal">
      <formula>FALSE</formula>
    </cfRule>
  </conditionalFormatting>
  <conditionalFormatting sqref="I33:I37">
    <cfRule type="cellIs" dxfId="3431" priority="2941" operator="equal">
      <formula>FALSE</formula>
    </cfRule>
  </conditionalFormatting>
  <conditionalFormatting sqref="I33:I37">
    <cfRule type="cellIs" dxfId="3430" priority="2940" operator="equal">
      <formula>FALSE</formula>
    </cfRule>
  </conditionalFormatting>
  <conditionalFormatting sqref="I33:I37">
    <cfRule type="cellIs" dxfId="3429" priority="2939" operator="equal">
      <formula>FALSE</formula>
    </cfRule>
  </conditionalFormatting>
  <conditionalFormatting sqref="I33:I37">
    <cfRule type="cellIs" dxfId="3428" priority="2938" operator="equal">
      <formula>FALSE</formula>
    </cfRule>
  </conditionalFormatting>
  <conditionalFormatting sqref="I33:I37">
    <cfRule type="cellIs" dxfId="3427" priority="2937" operator="equal">
      <formula>FALSE</formula>
    </cfRule>
  </conditionalFormatting>
  <conditionalFormatting sqref="I33:I37">
    <cfRule type="cellIs" dxfId="3426" priority="2936" operator="equal">
      <formula>FALSE</formula>
    </cfRule>
  </conditionalFormatting>
  <conditionalFormatting sqref="I33:I37">
    <cfRule type="cellIs" dxfId="3425" priority="2935" operator="equal">
      <formula>FALSE</formula>
    </cfRule>
  </conditionalFormatting>
  <conditionalFormatting sqref="I33:I37">
    <cfRule type="cellIs" dxfId="3424" priority="2934" operator="equal">
      <formula>FALSE</formula>
    </cfRule>
  </conditionalFormatting>
  <conditionalFormatting sqref="I33:I37">
    <cfRule type="cellIs" dxfId="3423" priority="2933" operator="equal">
      <formula>FALSE</formula>
    </cfRule>
  </conditionalFormatting>
  <conditionalFormatting sqref="I33:I37">
    <cfRule type="cellIs" dxfId="3422" priority="2932" operator="equal">
      <formula>FALSE</formula>
    </cfRule>
  </conditionalFormatting>
  <conditionalFormatting sqref="I33:I37">
    <cfRule type="cellIs" dxfId="3421" priority="2931" operator="equal">
      <formula>FALSE</formula>
    </cfRule>
  </conditionalFormatting>
  <conditionalFormatting sqref="I33:I37">
    <cfRule type="cellIs" dxfId="3420" priority="2930" operator="equal">
      <formula>FALSE</formula>
    </cfRule>
  </conditionalFormatting>
  <conditionalFormatting sqref="I33:I37">
    <cfRule type="cellIs" dxfId="3419" priority="2929" operator="equal">
      <formula>FALSE</formula>
    </cfRule>
  </conditionalFormatting>
  <conditionalFormatting sqref="I33:I37">
    <cfRule type="cellIs" dxfId="3418" priority="2928" operator="equal">
      <formula>FALSE</formula>
    </cfRule>
  </conditionalFormatting>
  <conditionalFormatting sqref="I33:I37">
    <cfRule type="cellIs" dxfId="3417" priority="2927" operator="equal">
      <formula>FALSE</formula>
    </cfRule>
  </conditionalFormatting>
  <conditionalFormatting sqref="I33:I37">
    <cfRule type="cellIs" dxfId="3416" priority="2926" operator="equal">
      <formula>FALSE</formula>
    </cfRule>
  </conditionalFormatting>
  <conditionalFormatting sqref="I33:I37">
    <cfRule type="cellIs" dxfId="3415" priority="2925" operator="equal">
      <formula>FALSE</formula>
    </cfRule>
  </conditionalFormatting>
  <conditionalFormatting sqref="I33:I37">
    <cfRule type="cellIs" dxfId="3414" priority="2924" operator="equal">
      <formula>FALSE</formula>
    </cfRule>
  </conditionalFormatting>
  <conditionalFormatting sqref="I33:I37">
    <cfRule type="cellIs" dxfId="3413" priority="2923" operator="equal">
      <formula>FALSE</formula>
    </cfRule>
  </conditionalFormatting>
  <conditionalFormatting sqref="I33:I37">
    <cfRule type="cellIs" dxfId="3412" priority="2922" operator="equal">
      <formula>FALSE</formula>
    </cfRule>
  </conditionalFormatting>
  <conditionalFormatting sqref="I33:I37">
    <cfRule type="cellIs" dxfId="3411" priority="2921" operator="equal">
      <formula>FALSE</formula>
    </cfRule>
  </conditionalFormatting>
  <conditionalFormatting sqref="I33:I37">
    <cfRule type="cellIs" dxfId="3410" priority="2920" operator="equal">
      <formula>FALSE</formula>
    </cfRule>
  </conditionalFormatting>
  <conditionalFormatting sqref="I33:I37">
    <cfRule type="cellIs" dxfId="3409" priority="2919" operator="equal">
      <formula>FALSE</formula>
    </cfRule>
  </conditionalFormatting>
  <conditionalFormatting sqref="I33:I37">
    <cfRule type="cellIs" dxfId="3408" priority="2918" operator="equal">
      <formula>FALSE</formula>
    </cfRule>
  </conditionalFormatting>
  <conditionalFormatting sqref="I33:I37">
    <cfRule type="cellIs" dxfId="3407" priority="2917" operator="equal">
      <formula>FALSE</formula>
    </cfRule>
  </conditionalFormatting>
  <conditionalFormatting sqref="I33:I37">
    <cfRule type="cellIs" dxfId="3406" priority="2916" operator="equal">
      <formula>FALSE</formula>
    </cfRule>
  </conditionalFormatting>
  <conditionalFormatting sqref="I33:I37">
    <cfRule type="cellIs" dxfId="3405" priority="2915" operator="equal">
      <formula>FALSE</formula>
    </cfRule>
  </conditionalFormatting>
  <conditionalFormatting sqref="I33:I37">
    <cfRule type="cellIs" dxfId="3404" priority="2914" operator="equal">
      <formula>FALSE</formula>
    </cfRule>
  </conditionalFormatting>
  <conditionalFormatting sqref="I33:I37">
    <cfRule type="cellIs" dxfId="3403" priority="2913" operator="equal">
      <formula>FALSE</formula>
    </cfRule>
  </conditionalFormatting>
  <conditionalFormatting sqref="I33:I37">
    <cfRule type="cellIs" dxfId="3402" priority="2912" operator="equal">
      <formula>FALSE</formula>
    </cfRule>
  </conditionalFormatting>
  <conditionalFormatting sqref="I33:I37">
    <cfRule type="cellIs" dxfId="3401" priority="2911" operator="equal">
      <formula>FALSE</formula>
    </cfRule>
  </conditionalFormatting>
  <conditionalFormatting sqref="I33:I37">
    <cfRule type="cellIs" dxfId="3400" priority="2910" operator="equal">
      <formula>FALSE</formula>
    </cfRule>
  </conditionalFormatting>
  <conditionalFormatting sqref="I33:I37">
    <cfRule type="cellIs" dxfId="3399" priority="2909" operator="equal">
      <formula>FALSE</formula>
    </cfRule>
  </conditionalFormatting>
  <conditionalFormatting sqref="I33:I37">
    <cfRule type="cellIs" dxfId="3398" priority="2908" operator="equal">
      <formula>FALSE</formula>
    </cfRule>
  </conditionalFormatting>
  <conditionalFormatting sqref="I33:I37">
    <cfRule type="cellIs" dxfId="3397" priority="2907" operator="equal">
      <formula>FALSE</formula>
    </cfRule>
  </conditionalFormatting>
  <conditionalFormatting sqref="I33:I37">
    <cfRule type="cellIs" dxfId="3396" priority="2906" operator="equal">
      <formula>FALSE</formula>
    </cfRule>
  </conditionalFormatting>
  <conditionalFormatting sqref="I33:I37">
    <cfRule type="cellIs" dxfId="3395" priority="2905" operator="equal">
      <formula>FALSE</formula>
    </cfRule>
  </conditionalFormatting>
  <conditionalFormatting sqref="I33:I37">
    <cfRule type="cellIs" dxfId="3394" priority="2904" operator="equal">
      <formula>FALSE</formula>
    </cfRule>
  </conditionalFormatting>
  <conditionalFormatting sqref="I33:I37">
    <cfRule type="cellIs" dxfId="3393" priority="2903" operator="equal">
      <formula>FALSE</formula>
    </cfRule>
  </conditionalFormatting>
  <conditionalFormatting sqref="I33:I37">
    <cfRule type="cellIs" dxfId="3392" priority="2902" operator="equal">
      <formula>FALSE</formula>
    </cfRule>
  </conditionalFormatting>
  <conditionalFormatting sqref="I33:I37">
    <cfRule type="cellIs" dxfId="3391" priority="2901" operator="equal">
      <formula>FALSE</formula>
    </cfRule>
  </conditionalFormatting>
  <conditionalFormatting sqref="I33:I37">
    <cfRule type="cellIs" dxfId="3390" priority="2900" operator="equal">
      <formula>FALSE</formula>
    </cfRule>
  </conditionalFormatting>
  <conditionalFormatting sqref="I33:I37">
    <cfRule type="cellIs" dxfId="3389" priority="2899" operator="equal">
      <formula>FALSE</formula>
    </cfRule>
  </conditionalFormatting>
  <conditionalFormatting sqref="I33:I37">
    <cfRule type="cellIs" dxfId="3388" priority="2898" operator="equal">
      <formula>FALSE</formula>
    </cfRule>
  </conditionalFormatting>
  <conditionalFormatting sqref="I33:I37">
    <cfRule type="cellIs" dxfId="3387" priority="2897" operator="equal">
      <formula>FALSE</formula>
    </cfRule>
  </conditionalFormatting>
  <conditionalFormatting sqref="I33:I37">
    <cfRule type="cellIs" dxfId="3386" priority="2896" operator="equal">
      <formula>FALSE</formula>
    </cfRule>
  </conditionalFormatting>
  <conditionalFormatting sqref="I33:I37">
    <cfRule type="cellIs" dxfId="3385" priority="2895" operator="equal">
      <formula>FALSE</formula>
    </cfRule>
  </conditionalFormatting>
  <conditionalFormatting sqref="I33:I37">
    <cfRule type="cellIs" dxfId="3384" priority="2894" operator="equal">
      <formula>FALSE</formula>
    </cfRule>
  </conditionalFormatting>
  <conditionalFormatting sqref="I33:I37">
    <cfRule type="cellIs" dxfId="3383" priority="2893" operator="equal">
      <formula>FALSE</formula>
    </cfRule>
  </conditionalFormatting>
  <conditionalFormatting sqref="I33:I37">
    <cfRule type="cellIs" dxfId="3382" priority="2892" operator="equal">
      <formula>FALSE</formula>
    </cfRule>
  </conditionalFormatting>
  <conditionalFormatting sqref="I33:I37">
    <cfRule type="cellIs" dxfId="3381" priority="2891" operator="equal">
      <formula>FALSE</formula>
    </cfRule>
  </conditionalFormatting>
  <conditionalFormatting sqref="I33:I37">
    <cfRule type="cellIs" dxfId="3380" priority="2890" operator="equal">
      <formula>FALSE</formula>
    </cfRule>
  </conditionalFormatting>
  <conditionalFormatting sqref="I33:I37">
    <cfRule type="cellIs" dxfId="3379" priority="2889" operator="equal">
      <formula>FALSE</formula>
    </cfRule>
  </conditionalFormatting>
  <conditionalFormatting sqref="I33:I37">
    <cfRule type="cellIs" dxfId="3378" priority="2888" operator="equal">
      <formula>FALSE</formula>
    </cfRule>
  </conditionalFormatting>
  <conditionalFormatting sqref="I33:I37">
    <cfRule type="cellIs" dxfId="3377" priority="2887" operator="equal">
      <formula>FALSE</formula>
    </cfRule>
  </conditionalFormatting>
  <conditionalFormatting sqref="I33:I37">
    <cfRule type="cellIs" dxfId="3376" priority="2886" operator="equal">
      <formula>FALSE</formula>
    </cfRule>
  </conditionalFormatting>
  <conditionalFormatting sqref="I33:I37">
    <cfRule type="cellIs" dxfId="3375" priority="2885" operator="equal">
      <formula>FALSE</formula>
    </cfRule>
  </conditionalFormatting>
  <conditionalFormatting sqref="I33:I37">
    <cfRule type="cellIs" dxfId="3374" priority="2884" operator="equal">
      <formula>FALSE</formula>
    </cfRule>
  </conditionalFormatting>
  <conditionalFormatting sqref="I33:I37">
    <cfRule type="cellIs" dxfId="3373" priority="2883" operator="equal">
      <formula>FALSE</formula>
    </cfRule>
  </conditionalFormatting>
  <conditionalFormatting sqref="I33:I37">
    <cfRule type="cellIs" dxfId="3372" priority="2882" operator="equal">
      <formula>FALSE</formula>
    </cfRule>
  </conditionalFormatting>
  <conditionalFormatting sqref="I33:I37">
    <cfRule type="cellIs" dxfId="3371" priority="2881" operator="equal">
      <formula>FALSE</formula>
    </cfRule>
  </conditionalFormatting>
  <conditionalFormatting sqref="I33:I37">
    <cfRule type="cellIs" dxfId="3370" priority="2880" operator="equal">
      <formula>FALSE</formula>
    </cfRule>
  </conditionalFormatting>
  <conditionalFormatting sqref="I33:I37">
    <cfRule type="cellIs" dxfId="3369" priority="2879" operator="equal">
      <formula>FALSE</formula>
    </cfRule>
  </conditionalFormatting>
  <conditionalFormatting sqref="I33:I37">
    <cfRule type="cellIs" dxfId="3368" priority="2878" operator="equal">
      <formula>FALSE</formula>
    </cfRule>
  </conditionalFormatting>
  <conditionalFormatting sqref="I33:I37">
    <cfRule type="cellIs" dxfId="3367" priority="2877" operator="equal">
      <formula>FALSE</formula>
    </cfRule>
  </conditionalFormatting>
  <conditionalFormatting sqref="I33:I37">
    <cfRule type="cellIs" dxfId="3366" priority="2876" operator="equal">
      <formula>FALSE</formula>
    </cfRule>
  </conditionalFormatting>
  <conditionalFormatting sqref="I33:I37">
    <cfRule type="cellIs" dxfId="3365" priority="2875" operator="equal">
      <formula>FALSE</formula>
    </cfRule>
  </conditionalFormatting>
  <conditionalFormatting sqref="I33:I37">
    <cfRule type="cellIs" dxfId="3364" priority="2874" operator="equal">
      <formula>FALSE</formula>
    </cfRule>
  </conditionalFormatting>
  <conditionalFormatting sqref="I33:I37">
    <cfRule type="cellIs" dxfId="3363" priority="2873" operator="equal">
      <formula>FALSE</formula>
    </cfRule>
  </conditionalFormatting>
  <conditionalFormatting sqref="I33:I37">
    <cfRule type="cellIs" dxfId="3362" priority="2872" operator="equal">
      <formula>FALSE</formula>
    </cfRule>
  </conditionalFormatting>
  <conditionalFormatting sqref="I33:I37">
    <cfRule type="cellIs" dxfId="3361" priority="2871" operator="equal">
      <formula>FALSE</formula>
    </cfRule>
  </conditionalFormatting>
  <conditionalFormatting sqref="I33:I37">
    <cfRule type="cellIs" dxfId="3360" priority="2870" operator="equal">
      <formula>FALSE</formula>
    </cfRule>
  </conditionalFormatting>
  <conditionalFormatting sqref="I33:I37">
    <cfRule type="cellIs" dxfId="3359" priority="2869" operator="equal">
      <formula>FALSE</formula>
    </cfRule>
  </conditionalFormatting>
  <conditionalFormatting sqref="I33:I37">
    <cfRule type="cellIs" dxfId="3358" priority="2868" operator="equal">
      <formula>FALSE</formula>
    </cfRule>
  </conditionalFormatting>
  <conditionalFormatting sqref="I33:I37">
    <cfRule type="cellIs" dxfId="3357" priority="2867" operator="equal">
      <formula>FALSE</formula>
    </cfRule>
  </conditionalFormatting>
  <conditionalFormatting sqref="I33:I37">
    <cfRule type="cellIs" dxfId="3356" priority="2866" operator="equal">
      <formula>FALSE</formula>
    </cfRule>
  </conditionalFormatting>
  <conditionalFormatting sqref="I33:I37">
    <cfRule type="cellIs" dxfId="3355" priority="2865" operator="equal">
      <formula>FALSE</formula>
    </cfRule>
  </conditionalFormatting>
  <conditionalFormatting sqref="I33:I37">
    <cfRule type="cellIs" dxfId="3354" priority="2864" operator="equal">
      <formula>FALSE</formula>
    </cfRule>
  </conditionalFormatting>
  <conditionalFormatting sqref="I33:I37">
    <cfRule type="cellIs" dxfId="3353" priority="2863" operator="equal">
      <formula>FALSE</formula>
    </cfRule>
  </conditionalFormatting>
  <conditionalFormatting sqref="I33:I37">
    <cfRule type="cellIs" dxfId="3352" priority="2862" operator="equal">
      <formula>FALSE</formula>
    </cfRule>
  </conditionalFormatting>
  <conditionalFormatting sqref="I33:I37">
    <cfRule type="cellIs" dxfId="3351" priority="2861" operator="equal">
      <formula>FALSE</formula>
    </cfRule>
  </conditionalFormatting>
  <conditionalFormatting sqref="I33:I37">
    <cfRule type="cellIs" dxfId="3350" priority="2860" operator="equal">
      <formula>FALSE</formula>
    </cfRule>
  </conditionalFormatting>
  <conditionalFormatting sqref="I33:I37">
    <cfRule type="cellIs" dxfId="3349" priority="2859" operator="equal">
      <formula>FALSE</formula>
    </cfRule>
  </conditionalFormatting>
  <conditionalFormatting sqref="I33:I37">
    <cfRule type="cellIs" dxfId="3348" priority="2858" operator="equal">
      <formula>FALSE</formula>
    </cfRule>
  </conditionalFormatting>
  <conditionalFormatting sqref="I33:I37">
    <cfRule type="cellIs" dxfId="3347" priority="2857" operator="equal">
      <formula>FALSE</formula>
    </cfRule>
  </conditionalFormatting>
  <conditionalFormatting sqref="I33:I37">
    <cfRule type="cellIs" dxfId="3346" priority="2856" operator="equal">
      <formula>FALSE</formula>
    </cfRule>
  </conditionalFormatting>
  <conditionalFormatting sqref="I33:I37">
    <cfRule type="cellIs" dxfId="3345" priority="2855" operator="equal">
      <formula>FALSE</formula>
    </cfRule>
  </conditionalFormatting>
  <conditionalFormatting sqref="I33:I37">
    <cfRule type="cellIs" dxfId="3344" priority="2854" operator="equal">
      <formula>FALSE</formula>
    </cfRule>
  </conditionalFormatting>
  <conditionalFormatting sqref="I33:I37">
    <cfRule type="cellIs" dxfId="3343" priority="2853" operator="equal">
      <formula>FALSE</formula>
    </cfRule>
  </conditionalFormatting>
  <conditionalFormatting sqref="I33:I37">
    <cfRule type="cellIs" dxfId="3342" priority="2852" operator="equal">
      <formula>FALSE</formula>
    </cfRule>
  </conditionalFormatting>
  <conditionalFormatting sqref="I33:I37">
    <cfRule type="cellIs" dxfId="3341" priority="2851" operator="equal">
      <formula>FALSE</formula>
    </cfRule>
  </conditionalFormatting>
  <conditionalFormatting sqref="I33:I37">
    <cfRule type="cellIs" dxfId="3340" priority="2850" operator="equal">
      <formula>FALSE</formula>
    </cfRule>
  </conditionalFormatting>
  <conditionalFormatting sqref="I33:I37">
    <cfRule type="cellIs" dxfId="3339" priority="2849" operator="equal">
      <formula>FALSE</formula>
    </cfRule>
  </conditionalFormatting>
  <conditionalFormatting sqref="I33:I37">
    <cfRule type="cellIs" dxfId="3338" priority="2848" operator="equal">
      <formula>FALSE</formula>
    </cfRule>
  </conditionalFormatting>
  <conditionalFormatting sqref="I33:I37">
    <cfRule type="cellIs" dxfId="3337" priority="2847" operator="equal">
      <formula>FALSE</formula>
    </cfRule>
  </conditionalFormatting>
  <conditionalFormatting sqref="I33:I37">
    <cfRule type="cellIs" dxfId="3336" priority="2846" operator="equal">
      <formula>FALSE</formula>
    </cfRule>
  </conditionalFormatting>
  <conditionalFormatting sqref="I33:I37">
    <cfRule type="cellIs" dxfId="3335" priority="2845" operator="equal">
      <formula>FALSE</formula>
    </cfRule>
  </conditionalFormatting>
  <conditionalFormatting sqref="I33:I37">
    <cfRule type="cellIs" dxfId="3334" priority="2844" operator="equal">
      <formula>FALSE</formula>
    </cfRule>
  </conditionalFormatting>
  <conditionalFormatting sqref="I33:I37">
    <cfRule type="cellIs" dxfId="3333" priority="2843" operator="equal">
      <formula>FALSE</formula>
    </cfRule>
  </conditionalFormatting>
  <conditionalFormatting sqref="I33:I37">
    <cfRule type="cellIs" dxfId="3332" priority="2842" operator="equal">
      <formula>FALSE</formula>
    </cfRule>
  </conditionalFormatting>
  <conditionalFormatting sqref="I33:I37">
    <cfRule type="cellIs" dxfId="3331" priority="2841" operator="equal">
      <formula>FALSE</formula>
    </cfRule>
  </conditionalFormatting>
  <conditionalFormatting sqref="I33:I37">
    <cfRule type="cellIs" dxfId="3330" priority="2840" operator="equal">
      <formula>FALSE</formula>
    </cfRule>
  </conditionalFormatting>
  <conditionalFormatting sqref="I33:I37">
    <cfRule type="cellIs" dxfId="3329" priority="2839" operator="equal">
      <formula>FALSE</formula>
    </cfRule>
  </conditionalFormatting>
  <conditionalFormatting sqref="I33:I37">
    <cfRule type="cellIs" dxfId="3328" priority="2838" operator="equal">
      <formula>FALSE</formula>
    </cfRule>
  </conditionalFormatting>
  <conditionalFormatting sqref="I33:I37">
    <cfRule type="cellIs" dxfId="3327" priority="2837" operator="equal">
      <formula>FALSE</formula>
    </cfRule>
  </conditionalFormatting>
  <conditionalFormatting sqref="I33:I37">
    <cfRule type="cellIs" dxfId="3326" priority="2836" operator="equal">
      <formula>FALSE</formula>
    </cfRule>
  </conditionalFormatting>
  <conditionalFormatting sqref="I33:I37">
    <cfRule type="cellIs" dxfId="3325" priority="2835" operator="equal">
      <formula>FALSE</formula>
    </cfRule>
  </conditionalFormatting>
  <conditionalFormatting sqref="I33:I37">
    <cfRule type="cellIs" dxfId="3324" priority="2834" operator="equal">
      <formula>FALSE</formula>
    </cfRule>
  </conditionalFormatting>
  <conditionalFormatting sqref="I33:I37">
    <cfRule type="cellIs" dxfId="3323" priority="2833" operator="equal">
      <formula>FALSE</formula>
    </cfRule>
  </conditionalFormatting>
  <conditionalFormatting sqref="I33:I37">
    <cfRule type="cellIs" dxfId="3322" priority="2832" operator="equal">
      <formula>FALSE</formula>
    </cfRule>
  </conditionalFormatting>
  <conditionalFormatting sqref="I33:I37">
    <cfRule type="cellIs" dxfId="3321" priority="2831" operator="equal">
      <formula>FALSE</formula>
    </cfRule>
  </conditionalFormatting>
  <conditionalFormatting sqref="I33:I37">
    <cfRule type="cellIs" dxfId="3320" priority="2830" operator="equal">
      <formula>FALSE</formula>
    </cfRule>
  </conditionalFormatting>
  <conditionalFormatting sqref="I33:I37">
    <cfRule type="cellIs" dxfId="3319" priority="2829" operator="equal">
      <formula>FALSE</formula>
    </cfRule>
  </conditionalFormatting>
  <conditionalFormatting sqref="I33:I37">
    <cfRule type="cellIs" dxfId="3318" priority="2828" operator="equal">
      <formula>FALSE</formula>
    </cfRule>
  </conditionalFormatting>
  <conditionalFormatting sqref="I33:I37">
    <cfRule type="cellIs" dxfId="3317" priority="2827" operator="equal">
      <formula>FALSE</formula>
    </cfRule>
  </conditionalFormatting>
  <conditionalFormatting sqref="I33:I37">
    <cfRule type="cellIs" dxfId="3316" priority="2826" operator="equal">
      <formula>FALSE</formula>
    </cfRule>
  </conditionalFormatting>
  <conditionalFormatting sqref="I33:I37">
    <cfRule type="cellIs" dxfId="3315" priority="2825" operator="equal">
      <formula>FALSE</formula>
    </cfRule>
  </conditionalFormatting>
  <conditionalFormatting sqref="I33:I37">
    <cfRule type="cellIs" dxfId="3314" priority="2824" operator="equal">
      <formula>FALSE</formula>
    </cfRule>
  </conditionalFormatting>
  <conditionalFormatting sqref="I33:I37">
    <cfRule type="cellIs" dxfId="3313" priority="2823" operator="equal">
      <formula>FALSE</formula>
    </cfRule>
  </conditionalFormatting>
  <conditionalFormatting sqref="I33:I37">
    <cfRule type="cellIs" dxfId="3312" priority="2822" operator="equal">
      <formula>FALSE</formula>
    </cfRule>
  </conditionalFormatting>
  <conditionalFormatting sqref="I33:I37">
    <cfRule type="cellIs" dxfId="3311" priority="2821" operator="equal">
      <formula>FALSE</formula>
    </cfRule>
  </conditionalFormatting>
  <conditionalFormatting sqref="I33:I37">
    <cfRule type="cellIs" dxfId="3310" priority="2820" operator="equal">
      <formula>FALSE</formula>
    </cfRule>
  </conditionalFormatting>
  <conditionalFormatting sqref="I33:I37">
    <cfRule type="cellIs" dxfId="3309" priority="2819" operator="equal">
      <formula>FALSE</formula>
    </cfRule>
  </conditionalFormatting>
  <conditionalFormatting sqref="I33:I37">
    <cfRule type="cellIs" dxfId="3308" priority="2818" operator="equal">
      <formula>FALSE</formula>
    </cfRule>
  </conditionalFormatting>
  <conditionalFormatting sqref="I33:I37">
    <cfRule type="cellIs" dxfId="3307" priority="2817" operator="equal">
      <formula>FALSE</formula>
    </cfRule>
  </conditionalFormatting>
  <conditionalFormatting sqref="I33:I37">
    <cfRule type="cellIs" dxfId="3306" priority="2816" operator="equal">
      <formula>FALSE</formula>
    </cfRule>
  </conditionalFormatting>
  <conditionalFormatting sqref="I33:I37">
    <cfRule type="cellIs" dxfId="3305" priority="2815" operator="equal">
      <formula>FALSE</formula>
    </cfRule>
  </conditionalFormatting>
  <conditionalFormatting sqref="I33:I37">
    <cfRule type="cellIs" dxfId="3304" priority="2814" operator="equal">
      <formula>FALSE</formula>
    </cfRule>
  </conditionalFormatting>
  <conditionalFormatting sqref="I33:I37">
    <cfRule type="cellIs" dxfId="3303" priority="2813" operator="equal">
      <formula>FALSE</formula>
    </cfRule>
  </conditionalFormatting>
  <conditionalFormatting sqref="I33:I37">
    <cfRule type="cellIs" dxfId="3302" priority="2812" operator="equal">
      <formula>FALSE</formula>
    </cfRule>
  </conditionalFormatting>
  <conditionalFormatting sqref="I33:I37">
    <cfRule type="cellIs" dxfId="3301" priority="2811" operator="equal">
      <formula>FALSE</formula>
    </cfRule>
  </conditionalFormatting>
  <conditionalFormatting sqref="I33:I37">
    <cfRule type="cellIs" dxfId="3300" priority="2810" operator="equal">
      <formula>FALSE</formula>
    </cfRule>
  </conditionalFormatting>
  <conditionalFormatting sqref="I33:I37">
    <cfRule type="cellIs" dxfId="3299" priority="2809" operator="equal">
      <formula>FALSE</formula>
    </cfRule>
  </conditionalFormatting>
  <conditionalFormatting sqref="I33:I37">
    <cfRule type="cellIs" dxfId="3298" priority="2808" operator="equal">
      <formula>FALSE</formula>
    </cfRule>
  </conditionalFormatting>
  <conditionalFormatting sqref="I33:I37">
    <cfRule type="cellIs" dxfId="3297" priority="2807" operator="equal">
      <formula>FALSE</formula>
    </cfRule>
  </conditionalFormatting>
  <conditionalFormatting sqref="I33:I37">
    <cfRule type="cellIs" dxfId="3296" priority="2806" operator="equal">
      <formula>FALSE</formula>
    </cfRule>
  </conditionalFormatting>
  <conditionalFormatting sqref="I33:I37">
    <cfRule type="cellIs" dxfId="3295" priority="2805" operator="equal">
      <formula>FALSE</formula>
    </cfRule>
  </conditionalFormatting>
  <conditionalFormatting sqref="I33:I37">
    <cfRule type="cellIs" dxfId="3294" priority="2804" operator="equal">
      <formula>FALSE</formula>
    </cfRule>
  </conditionalFormatting>
  <conditionalFormatting sqref="I33:I37">
    <cfRule type="cellIs" dxfId="3293" priority="2803" operator="equal">
      <formula>FALSE</formula>
    </cfRule>
  </conditionalFormatting>
  <conditionalFormatting sqref="I33:I37">
    <cfRule type="cellIs" dxfId="3292" priority="2802" operator="equal">
      <formula>FALSE</formula>
    </cfRule>
  </conditionalFormatting>
  <conditionalFormatting sqref="I33:I37">
    <cfRule type="cellIs" dxfId="3291" priority="2801" operator="equal">
      <formula>FALSE</formula>
    </cfRule>
  </conditionalFormatting>
  <conditionalFormatting sqref="I33:I37">
    <cfRule type="cellIs" dxfId="3290" priority="2800" operator="equal">
      <formula>FALSE</formula>
    </cfRule>
  </conditionalFormatting>
  <conditionalFormatting sqref="I33:I37">
    <cfRule type="cellIs" dxfId="3289" priority="2799" operator="equal">
      <formula>FALSE</formula>
    </cfRule>
  </conditionalFormatting>
  <conditionalFormatting sqref="I33:I37">
    <cfRule type="cellIs" dxfId="3288" priority="2798" operator="equal">
      <formula>FALSE</formula>
    </cfRule>
  </conditionalFormatting>
  <conditionalFormatting sqref="I33:I37">
    <cfRule type="cellIs" dxfId="3287" priority="2797" operator="equal">
      <formula>FALSE</formula>
    </cfRule>
  </conditionalFormatting>
  <conditionalFormatting sqref="I33:I37">
    <cfRule type="cellIs" dxfId="3286" priority="2796" operator="equal">
      <formula>FALSE</formula>
    </cfRule>
  </conditionalFormatting>
  <conditionalFormatting sqref="I33:I37">
    <cfRule type="cellIs" dxfId="3285" priority="2795" operator="equal">
      <formula>FALSE</formula>
    </cfRule>
  </conditionalFormatting>
  <conditionalFormatting sqref="I33:I37">
    <cfRule type="cellIs" dxfId="3284" priority="2794" operator="equal">
      <formula>FALSE</formula>
    </cfRule>
  </conditionalFormatting>
  <conditionalFormatting sqref="I33:I37">
    <cfRule type="cellIs" dxfId="3283" priority="2793" operator="equal">
      <formula>FALSE</formula>
    </cfRule>
  </conditionalFormatting>
  <conditionalFormatting sqref="I33:I37">
    <cfRule type="cellIs" dxfId="3282" priority="2792" operator="equal">
      <formula>FALSE</formula>
    </cfRule>
  </conditionalFormatting>
  <conditionalFormatting sqref="I33:I37">
    <cfRule type="cellIs" dxfId="3281" priority="2791" operator="equal">
      <formula>FALSE</formula>
    </cfRule>
  </conditionalFormatting>
  <conditionalFormatting sqref="I33:I37">
    <cfRule type="cellIs" dxfId="3280" priority="2790" operator="equal">
      <formula>FALSE</formula>
    </cfRule>
  </conditionalFormatting>
  <conditionalFormatting sqref="I33:I37">
    <cfRule type="cellIs" dxfId="3279" priority="2789" operator="equal">
      <formula>FALSE</formula>
    </cfRule>
  </conditionalFormatting>
  <conditionalFormatting sqref="I33:I37">
    <cfRule type="cellIs" dxfId="3278" priority="2788" operator="equal">
      <formula>FALSE</formula>
    </cfRule>
  </conditionalFormatting>
  <conditionalFormatting sqref="I33:I37">
    <cfRule type="cellIs" dxfId="3277" priority="2787" operator="equal">
      <formula>FALSE</formula>
    </cfRule>
  </conditionalFormatting>
  <conditionalFormatting sqref="I33:I37">
    <cfRule type="cellIs" dxfId="3276" priority="2786" operator="equal">
      <formula>FALSE</formula>
    </cfRule>
  </conditionalFormatting>
  <conditionalFormatting sqref="I33:I37">
    <cfRule type="cellIs" dxfId="3275" priority="2785" operator="equal">
      <formula>FALSE</formula>
    </cfRule>
  </conditionalFormatting>
  <conditionalFormatting sqref="I33:I37">
    <cfRule type="cellIs" dxfId="3274" priority="2784" operator="equal">
      <formula>FALSE</formula>
    </cfRule>
  </conditionalFormatting>
  <conditionalFormatting sqref="I33:I37">
    <cfRule type="cellIs" dxfId="3273" priority="2783" operator="equal">
      <formula>FALSE</formula>
    </cfRule>
  </conditionalFormatting>
  <conditionalFormatting sqref="I33:I37">
    <cfRule type="cellIs" dxfId="3272" priority="2782" operator="equal">
      <formula>FALSE</formula>
    </cfRule>
  </conditionalFormatting>
  <conditionalFormatting sqref="I33:I37">
    <cfRule type="cellIs" dxfId="3271" priority="2781" operator="equal">
      <formula>FALSE</formula>
    </cfRule>
  </conditionalFormatting>
  <conditionalFormatting sqref="I33:I37">
    <cfRule type="cellIs" dxfId="3270" priority="2780" operator="equal">
      <formula>FALSE</formula>
    </cfRule>
  </conditionalFormatting>
  <conditionalFormatting sqref="I33:I37">
    <cfRule type="cellIs" dxfId="3269" priority="2779" operator="equal">
      <formula>FALSE</formula>
    </cfRule>
  </conditionalFormatting>
  <conditionalFormatting sqref="I33:I37">
    <cfRule type="cellIs" dxfId="3268" priority="2778" operator="equal">
      <formula>FALSE</formula>
    </cfRule>
  </conditionalFormatting>
  <conditionalFormatting sqref="I33:I37">
    <cfRule type="cellIs" dxfId="3267" priority="2777" operator="equal">
      <formula>FALSE</formula>
    </cfRule>
  </conditionalFormatting>
  <conditionalFormatting sqref="I33:I37">
    <cfRule type="cellIs" dxfId="3266" priority="2776" operator="equal">
      <formula>FALSE</formula>
    </cfRule>
  </conditionalFormatting>
  <conditionalFormatting sqref="I33:I37">
    <cfRule type="cellIs" dxfId="3265" priority="2775" operator="equal">
      <formula>FALSE</formula>
    </cfRule>
  </conditionalFormatting>
  <conditionalFormatting sqref="I33:I37">
    <cfRule type="cellIs" dxfId="3264" priority="2774" operator="equal">
      <formula>FALSE</formula>
    </cfRule>
  </conditionalFormatting>
  <conditionalFormatting sqref="I33:I37">
    <cfRule type="cellIs" dxfId="3263" priority="2773" operator="equal">
      <formula>FALSE</formula>
    </cfRule>
  </conditionalFormatting>
  <conditionalFormatting sqref="I33:I37">
    <cfRule type="cellIs" dxfId="3262" priority="2772" operator="equal">
      <formula>FALSE</formula>
    </cfRule>
  </conditionalFormatting>
  <conditionalFormatting sqref="I33:I37">
    <cfRule type="cellIs" dxfId="3261" priority="2771" operator="equal">
      <formula>FALSE</formula>
    </cfRule>
  </conditionalFormatting>
  <conditionalFormatting sqref="I33:I37">
    <cfRule type="cellIs" dxfId="3260" priority="2770" operator="equal">
      <formula>FALSE</formula>
    </cfRule>
  </conditionalFormatting>
  <conditionalFormatting sqref="I33:I37">
    <cfRule type="cellIs" dxfId="3259" priority="2769" operator="equal">
      <formula>FALSE</formula>
    </cfRule>
  </conditionalFormatting>
  <conditionalFormatting sqref="I33:I37">
    <cfRule type="cellIs" dxfId="3258" priority="2768" operator="equal">
      <formula>FALSE</formula>
    </cfRule>
  </conditionalFormatting>
  <conditionalFormatting sqref="I33:I37">
    <cfRule type="cellIs" dxfId="3257" priority="2767" operator="equal">
      <formula>FALSE</formula>
    </cfRule>
  </conditionalFormatting>
  <conditionalFormatting sqref="I33:I37">
    <cfRule type="cellIs" dxfId="3256" priority="2766" operator="equal">
      <formula>FALSE</formula>
    </cfRule>
  </conditionalFormatting>
  <conditionalFormatting sqref="I33:I37">
    <cfRule type="cellIs" dxfId="3255" priority="2765" operator="equal">
      <formula>FALSE</formula>
    </cfRule>
  </conditionalFormatting>
  <conditionalFormatting sqref="I33:I37">
    <cfRule type="cellIs" dxfId="3254" priority="2764" operator="equal">
      <formula>FALSE</formula>
    </cfRule>
  </conditionalFormatting>
  <conditionalFormatting sqref="I33:I37">
    <cfRule type="cellIs" dxfId="3253" priority="2763" operator="equal">
      <formula>FALSE</formula>
    </cfRule>
  </conditionalFormatting>
  <conditionalFormatting sqref="I33:I37">
    <cfRule type="cellIs" dxfId="3252" priority="2762" operator="equal">
      <formula>FALSE</formula>
    </cfRule>
  </conditionalFormatting>
  <conditionalFormatting sqref="I33:I37">
    <cfRule type="cellIs" dxfId="3251" priority="2761" operator="equal">
      <formula>FALSE</formula>
    </cfRule>
  </conditionalFormatting>
  <conditionalFormatting sqref="I33:I37">
    <cfRule type="cellIs" dxfId="3250" priority="2760" operator="equal">
      <formula>FALSE</formula>
    </cfRule>
  </conditionalFormatting>
  <conditionalFormatting sqref="I33:I37">
    <cfRule type="cellIs" dxfId="3249" priority="2759" operator="equal">
      <formula>FALSE</formula>
    </cfRule>
  </conditionalFormatting>
  <conditionalFormatting sqref="I33:I37">
    <cfRule type="cellIs" dxfId="3248" priority="2758" operator="equal">
      <formula>FALSE</formula>
    </cfRule>
  </conditionalFormatting>
  <conditionalFormatting sqref="I33:I37">
    <cfRule type="cellIs" dxfId="3247" priority="2757" operator="equal">
      <formula>FALSE</formula>
    </cfRule>
  </conditionalFormatting>
  <conditionalFormatting sqref="I33:I37">
    <cfRule type="cellIs" dxfId="3246" priority="2756" operator="equal">
      <formula>FALSE</formula>
    </cfRule>
  </conditionalFormatting>
  <conditionalFormatting sqref="I33:I37">
    <cfRule type="cellIs" dxfId="3245" priority="2755" operator="equal">
      <formula>FALSE</formula>
    </cfRule>
  </conditionalFormatting>
  <conditionalFormatting sqref="I33:I37">
    <cfRule type="cellIs" dxfId="3244" priority="2754" operator="equal">
      <formula>FALSE</formula>
    </cfRule>
  </conditionalFormatting>
  <conditionalFormatting sqref="I33:I37">
    <cfRule type="cellIs" dxfId="3243" priority="2753" operator="equal">
      <formula>FALSE</formula>
    </cfRule>
  </conditionalFormatting>
  <conditionalFormatting sqref="I33:I37">
    <cfRule type="cellIs" dxfId="3242" priority="2752" operator="equal">
      <formula>FALSE</formula>
    </cfRule>
  </conditionalFormatting>
  <conditionalFormatting sqref="I33:I37">
    <cfRule type="cellIs" dxfId="3241" priority="2751" operator="equal">
      <formula>FALSE</formula>
    </cfRule>
  </conditionalFormatting>
  <conditionalFormatting sqref="I33:I37">
    <cfRule type="cellIs" dxfId="3240" priority="2750" operator="equal">
      <formula>FALSE</formula>
    </cfRule>
  </conditionalFormatting>
  <conditionalFormatting sqref="I33:I37">
    <cfRule type="cellIs" dxfId="3239" priority="2749" operator="equal">
      <formula>FALSE</formula>
    </cfRule>
  </conditionalFormatting>
  <conditionalFormatting sqref="I33:I37">
    <cfRule type="cellIs" dxfId="3238" priority="2748" operator="equal">
      <formula>FALSE</formula>
    </cfRule>
  </conditionalFormatting>
  <conditionalFormatting sqref="I33:I37">
    <cfRule type="cellIs" dxfId="3237" priority="2747" operator="equal">
      <formula>FALSE</formula>
    </cfRule>
  </conditionalFormatting>
  <conditionalFormatting sqref="I33:I37">
    <cfRule type="cellIs" dxfId="3236" priority="2746" operator="equal">
      <formula>FALSE</formula>
    </cfRule>
  </conditionalFormatting>
  <conditionalFormatting sqref="I33:I37">
    <cfRule type="cellIs" dxfId="3235" priority="2745" operator="equal">
      <formula>FALSE</formula>
    </cfRule>
  </conditionalFormatting>
  <conditionalFormatting sqref="I33:I37">
    <cfRule type="cellIs" dxfId="3234" priority="2744" operator="equal">
      <formula>FALSE</formula>
    </cfRule>
  </conditionalFormatting>
  <conditionalFormatting sqref="I33:I37">
    <cfRule type="cellIs" dxfId="3233" priority="2743" operator="equal">
      <formula>FALSE</formula>
    </cfRule>
  </conditionalFormatting>
  <conditionalFormatting sqref="I33:I37">
    <cfRule type="cellIs" dxfId="3232" priority="2742" operator="equal">
      <formula>FALSE</formula>
    </cfRule>
  </conditionalFormatting>
  <conditionalFormatting sqref="I33:I37">
    <cfRule type="cellIs" dxfId="3231" priority="2741" operator="equal">
      <formula>FALSE</formula>
    </cfRule>
  </conditionalFormatting>
  <conditionalFormatting sqref="I33:I37">
    <cfRule type="cellIs" dxfId="3230" priority="2740" operator="equal">
      <formula>FALSE</formula>
    </cfRule>
  </conditionalFormatting>
  <conditionalFormatting sqref="I33:I37">
    <cfRule type="cellIs" dxfId="3229" priority="2739" operator="equal">
      <formula>FALSE</formula>
    </cfRule>
  </conditionalFormatting>
  <conditionalFormatting sqref="I33:I37">
    <cfRule type="cellIs" dxfId="3228" priority="2738" operator="equal">
      <formula>FALSE</formula>
    </cfRule>
  </conditionalFormatting>
  <conditionalFormatting sqref="I33:I37">
    <cfRule type="cellIs" dxfId="3227" priority="2737" operator="equal">
      <formula>FALSE</formula>
    </cfRule>
  </conditionalFormatting>
  <conditionalFormatting sqref="I33:I37">
    <cfRule type="cellIs" dxfId="3226" priority="2736" operator="equal">
      <formula>FALSE</formula>
    </cfRule>
  </conditionalFormatting>
  <conditionalFormatting sqref="I33:I37">
    <cfRule type="cellIs" dxfId="3225" priority="2735" operator="equal">
      <formula>FALSE</formula>
    </cfRule>
  </conditionalFormatting>
  <conditionalFormatting sqref="I33:I37">
    <cfRule type="cellIs" dxfId="3224" priority="2734" operator="equal">
      <formula>FALSE</formula>
    </cfRule>
  </conditionalFormatting>
  <conditionalFormatting sqref="I33:I37">
    <cfRule type="cellIs" dxfId="3223" priority="2733" operator="equal">
      <formula>FALSE</formula>
    </cfRule>
  </conditionalFormatting>
  <conditionalFormatting sqref="I33:I37">
    <cfRule type="cellIs" dxfId="3222" priority="2732" operator="equal">
      <formula>FALSE</formula>
    </cfRule>
  </conditionalFormatting>
  <conditionalFormatting sqref="I33:I37">
    <cfRule type="cellIs" dxfId="3221" priority="2731" operator="equal">
      <formula>FALSE</formula>
    </cfRule>
  </conditionalFormatting>
  <conditionalFormatting sqref="I33:I37">
    <cfRule type="cellIs" dxfId="3220" priority="2730" operator="equal">
      <formula>FALSE</formula>
    </cfRule>
  </conditionalFormatting>
  <conditionalFormatting sqref="I33:I37">
    <cfRule type="cellIs" dxfId="3219" priority="2729" operator="equal">
      <formula>FALSE</formula>
    </cfRule>
  </conditionalFormatting>
  <conditionalFormatting sqref="I33:I37">
    <cfRule type="cellIs" dxfId="3218" priority="2728" operator="equal">
      <formula>FALSE</formula>
    </cfRule>
  </conditionalFormatting>
  <conditionalFormatting sqref="I33:I37">
    <cfRule type="cellIs" dxfId="3217" priority="2727" operator="equal">
      <formula>FALSE</formula>
    </cfRule>
  </conditionalFormatting>
  <conditionalFormatting sqref="I33:I37">
    <cfRule type="cellIs" dxfId="3216" priority="2726" operator="equal">
      <formula>FALSE</formula>
    </cfRule>
  </conditionalFormatting>
  <conditionalFormatting sqref="I33:I37">
    <cfRule type="cellIs" dxfId="3215" priority="2725" operator="equal">
      <formula>FALSE</formula>
    </cfRule>
  </conditionalFormatting>
  <conditionalFormatting sqref="I33:I37">
    <cfRule type="cellIs" dxfId="3214" priority="2724" operator="equal">
      <formula>FALSE</formula>
    </cfRule>
  </conditionalFormatting>
  <conditionalFormatting sqref="I33:I37">
    <cfRule type="cellIs" dxfId="3213" priority="2723" operator="equal">
      <formula>FALSE</formula>
    </cfRule>
  </conditionalFormatting>
  <conditionalFormatting sqref="I33:I37">
    <cfRule type="cellIs" dxfId="3212" priority="2722" operator="equal">
      <formula>FALSE</formula>
    </cfRule>
  </conditionalFormatting>
  <conditionalFormatting sqref="I33:I37">
    <cfRule type="cellIs" dxfId="3211" priority="2721" operator="equal">
      <formula>FALSE</formula>
    </cfRule>
  </conditionalFormatting>
  <conditionalFormatting sqref="I33:I37">
    <cfRule type="cellIs" dxfId="3210" priority="2720" operator="equal">
      <formula>FALSE</formula>
    </cfRule>
  </conditionalFormatting>
  <conditionalFormatting sqref="I33:I37">
    <cfRule type="cellIs" dxfId="3209" priority="2719" operator="equal">
      <formula>FALSE</formula>
    </cfRule>
  </conditionalFormatting>
  <conditionalFormatting sqref="I33:I37">
    <cfRule type="cellIs" dxfId="3208" priority="2718" operator="equal">
      <formula>FALSE</formula>
    </cfRule>
  </conditionalFormatting>
  <conditionalFormatting sqref="I33:I37">
    <cfRule type="cellIs" dxfId="3207" priority="2717" operator="equal">
      <formula>FALSE</formula>
    </cfRule>
  </conditionalFormatting>
  <conditionalFormatting sqref="I33:I37">
    <cfRule type="cellIs" dxfId="3206" priority="2716" operator="equal">
      <formula>FALSE</formula>
    </cfRule>
  </conditionalFormatting>
  <conditionalFormatting sqref="I33:I37">
    <cfRule type="cellIs" dxfId="3205" priority="2715" operator="equal">
      <formula>FALSE</formula>
    </cfRule>
  </conditionalFormatting>
  <conditionalFormatting sqref="I33:I37">
    <cfRule type="cellIs" dxfId="3204" priority="2714" operator="equal">
      <formula>FALSE</formula>
    </cfRule>
  </conditionalFormatting>
  <conditionalFormatting sqref="I33:I37">
    <cfRule type="cellIs" dxfId="3203" priority="2713" operator="equal">
      <formula>FALSE</formula>
    </cfRule>
  </conditionalFormatting>
  <conditionalFormatting sqref="I33:I37">
    <cfRule type="cellIs" dxfId="3202" priority="2712" operator="equal">
      <formula>FALSE</formula>
    </cfRule>
  </conditionalFormatting>
  <conditionalFormatting sqref="I33:I37">
    <cfRule type="cellIs" dxfId="3201" priority="2711" operator="equal">
      <formula>FALSE</formula>
    </cfRule>
  </conditionalFormatting>
  <conditionalFormatting sqref="I33:I37">
    <cfRule type="cellIs" dxfId="3200" priority="2710" operator="equal">
      <formula>FALSE</formula>
    </cfRule>
  </conditionalFormatting>
  <conditionalFormatting sqref="I33:I37">
    <cfRule type="cellIs" dxfId="3199" priority="2709" operator="equal">
      <formula>FALSE</formula>
    </cfRule>
  </conditionalFormatting>
  <conditionalFormatting sqref="I33:I37">
    <cfRule type="cellIs" dxfId="3198" priority="2708" operator="equal">
      <formula>FALSE</formula>
    </cfRule>
  </conditionalFormatting>
  <conditionalFormatting sqref="I33:I37">
    <cfRule type="cellIs" dxfId="3197" priority="2707" operator="equal">
      <formula>FALSE</formula>
    </cfRule>
  </conditionalFormatting>
  <conditionalFormatting sqref="I33:I37">
    <cfRule type="cellIs" dxfId="3196" priority="2706" operator="equal">
      <formula>FALSE</formula>
    </cfRule>
  </conditionalFormatting>
  <conditionalFormatting sqref="I33:I37">
    <cfRule type="cellIs" dxfId="3195" priority="2705" operator="equal">
      <formula>FALSE</formula>
    </cfRule>
  </conditionalFormatting>
  <conditionalFormatting sqref="I33:I37">
    <cfRule type="cellIs" dxfId="3194" priority="2704" operator="equal">
      <formula>FALSE</formula>
    </cfRule>
  </conditionalFormatting>
  <conditionalFormatting sqref="I33:I37">
    <cfRule type="cellIs" dxfId="3193" priority="2703" operator="equal">
      <formula>FALSE</formula>
    </cfRule>
  </conditionalFormatting>
  <conditionalFormatting sqref="I33:I37">
    <cfRule type="cellIs" dxfId="3192" priority="2702" operator="equal">
      <formula>FALSE</formula>
    </cfRule>
  </conditionalFormatting>
  <conditionalFormatting sqref="I33:I37">
    <cfRule type="cellIs" dxfId="3191" priority="2701" operator="equal">
      <formula>FALSE</formula>
    </cfRule>
  </conditionalFormatting>
  <conditionalFormatting sqref="I33:I37">
    <cfRule type="cellIs" dxfId="3190" priority="2700" operator="equal">
      <formula>FALSE</formula>
    </cfRule>
  </conditionalFormatting>
  <conditionalFormatting sqref="I33:I37">
    <cfRule type="cellIs" dxfId="3189" priority="2699" operator="equal">
      <formula>FALSE</formula>
    </cfRule>
  </conditionalFormatting>
  <conditionalFormatting sqref="I33:I37">
    <cfRule type="cellIs" dxfId="3188" priority="2698" operator="equal">
      <formula>FALSE</formula>
    </cfRule>
  </conditionalFormatting>
  <conditionalFormatting sqref="I33:I37">
    <cfRule type="cellIs" dxfId="3187" priority="2697" operator="equal">
      <formula>FALSE</formula>
    </cfRule>
  </conditionalFormatting>
  <conditionalFormatting sqref="I33:I37">
    <cfRule type="cellIs" dxfId="3186" priority="2696" operator="equal">
      <formula>FALSE</formula>
    </cfRule>
  </conditionalFormatting>
  <conditionalFormatting sqref="I33:I37">
    <cfRule type="cellIs" dxfId="3185" priority="2695" operator="equal">
      <formula>FALSE</formula>
    </cfRule>
  </conditionalFormatting>
  <conditionalFormatting sqref="I33:I37">
    <cfRule type="cellIs" dxfId="3184" priority="2694" operator="equal">
      <formula>FALSE</formula>
    </cfRule>
  </conditionalFormatting>
  <conditionalFormatting sqref="I33:I37">
    <cfRule type="cellIs" dxfId="3183" priority="2693" operator="equal">
      <formula>FALSE</formula>
    </cfRule>
  </conditionalFormatting>
  <conditionalFormatting sqref="I33:I37">
    <cfRule type="cellIs" dxfId="3182" priority="2692" operator="equal">
      <formula>FALSE</formula>
    </cfRule>
  </conditionalFormatting>
  <conditionalFormatting sqref="I33:I37">
    <cfRule type="cellIs" dxfId="3181" priority="2691" operator="equal">
      <formula>FALSE</formula>
    </cfRule>
  </conditionalFormatting>
  <conditionalFormatting sqref="I33:I37">
    <cfRule type="cellIs" dxfId="3180" priority="2690" operator="equal">
      <formula>FALSE</formula>
    </cfRule>
  </conditionalFormatting>
  <conditionalFormatting sqref="I33:I37">
    <cfRule type="cellIs" dxfId="3179" priority="2689" operator="equal">
      <formula>FALSE</formula>
    </cfRule>
  </conditionalFormatting>
  <conditionalFormatting sqref="I33:I37">
    <cfRule type="cellIs" dxfId="3178" priority="2688" operator="equal">
      <formula>FALSE</formula>
    </cfRule>
  </conditionalFormatting>
  <conditionalFormatting sqref="I33:I37">
    <cfRule type="cellIs" dxfId="3177" priority="2687" operator="equal">
      <formula>FALSE</formula>
    </cfRule>
  </conditionalFormatting>
  <conditionalFormatting sqref="I33:I37">
    <cfRule type="cellIs" dxfId="3176" priority="2686" operator="equal">
      <formula>FALSE</formula>
    </cfRule>
  </conditionalFormatting>
  <conditionalFormatting sqref="I33:I37">
    <cfRule type="cellIs" dxfId="3175" priority="2685" operator="equal">
      <formula>FALSE</formula>
    </cfRule>
  </conditionalFormatting>
  <conditionalFormatting sqref="I33:I37">
    <cfRule type="cellIs" dxfId="3174" priority="2684" operator="equal">
      <formula>FALSE</formula>
    </cfRule>
  </conditionalFormatting>
  <conditionalFormatting sqref="I33:I37">
    <cfRule type="cellIs" dxfId="3173" priority="2683" operator="equal">
      <formula>FALSE</formula>
    </cfRule>
  </conditionalFormatting>
  <conditionalFormatting sqref="I33:I37">
    <cfRule type="cellIs" dxfId="3172" priority="2682" operator="equal">
      <formula>FALSE</formula>
    </cfRule>
  </conditionalFormatting>
  <conditionalFormatting sqref="I33:I37">
    <cfRule type="cellIs" dxfId="3171" priority="2681" operator="equal">
      <formula>FALSE</formula>
    </cfRule>
  </conditionalFormatting>
  <conditionalFormatting sqref="I33:I37">
    <cfRule type="cellIs" dxfId="3170" priority="2680" operator="equal">
      <formula>FALSE</formula>
    </cfRule>
  </conditionalFormatting>
  <conditionalFormatting sqref="I33:I37">
    <cfRule type="cellIs" dxfId="3169" priority="2679" operator="equal">
      <formula>FALSE</formula>
    </cfRule>
  </conditionalFormatting>
  <conditionalFormatting sqref="I33:I37">
    <cfRule type="cellIs" dxfId="3168" priority="2678" operator="equal">
      <formula>FALSE</formula>
    </cfRule>
  </conditionalFormatting>
  <conditionalFormatting sqref="I33:I37">
    <cfRule type="cellIs" dxfId="3167" priority="2677" operator="equal">
      <formula>FALSE</formula>
    </cfRule>
  </conditionalFormatting>
  <conditionalFormatting sqref="I33:I37">
    <cfRule type="cellIs" dxfId="3166" priority="2676" operator="equal">
      <formula>FALSE</formula>
    </cfRule>
  </conditionalFormatting>
  <conditionalFormatting sqref="I33:I37">
    <cfRule type="cellIs" dxfId="3165" priority="2675" operator="equal">
      <formula>FALSE</formula>
    </cfRule>
  </conditionalFormatting>
  <conditionalFormatting sqref="I33:I37">
    <cfRule type="cellIs" dxfId="3164" priority="2674" operator="equal">
      <formula>FALSE</formula>
    </cfRule>
  </conditionalFormatting>
  <conditionalFormatting sqref="I33:I37">
    <cfRule type="cellIs" dxfId="3163" priority="2673" operator="equal">
      <formula>FALSE</formula>
    </cfRule>
  </conditionalFormatting>
  <conditionalFormatting sqref="I33:I37">
    <cfRule type="cellIs" dxfId="3162" priority="2672" operator="equal">
      <formula>FALSE</formula>
    </cfRule>
  </conditionalFormatting>
  <conditionalFormatting sqref="I33:I37">
    <cfRule type="cellIs" dxfId="3161" priority="2671" operator="equal">
      <formula>FALSE</formula>
    </cfRule>
  </conditionalFormatting>
  <conditionalFormatting sqref="I33:I37">
    <cfRule type="cellIs" dxfId="3160" priority="2670" operator="equal">
      <formula>FALSE</formula>
    </cfRule>
  </conditionalFormatting>
  <conditionalFormatting sqref="I33:I37">
    <cfRule type="cellIs" dxfId="3159" priority="2669" operator="equal">
      <formula>FALSE</formula>
    </cfRule>
  </conditionalFormatting>
  <conditionalFormatting sqref="I33:I37">
    <cfRule type="cellIs" dxfId="3158" priority="2668" operator="equal">
      <formula>FALSE</formula>
    </cfRule>
  </conditionalFormatting>
  <conditionalFormatting sqref="I33:I37">
    <cfRule type="cellIs" dxfId="3157" priority="2667" operator="equal">
      <formula>FALSE</formula>
    </cfRule>
  </conditionalFormatting>
  <conditionalFormatting sqref="I33:I37">
    <cfRule type="cellIs" dxfId="3156" priority="2666" operator="equal">
      <formula>FALSE</formula>
    </cfRule>
  </conditionalFormatting>
  <conditionalFormatting sqref="I33:I37">
    <cfRule type="cellIs" dxfId="3155" priority="2665" operator="equal">
      <formula>FALSE</formula>
    </cfRule>
  </conditionalFormatting>
  <conditionalFormatting sqref="I33:I37">
    <cfRule type="cellIs" dxfId="3154" priority="2664" operator="equal">
      <formula>FALSE</formula>
    </cfRule>
  </conditionalFormatting>
  <conditionalFormatting sqref="I33:I37">
    <cfRule type="cellIs" dxfId="3153" priority="2663" operator="equal">
      <formula>FALSE</formula>
    </cfRule>
  </conditionalFormatting>
  <conditionalFormatting sqref="I33:I37">
    <cfRule type="cellIs" dxfId="3152" priority="2662" operator="equal">
      <formula>FALSE</formula>
    </cfRule>
  </conditionalFormatting>
  <conditionalFormatting sqref="I33:I37">
    <cfRule type="cellIs" dxfId="3151" priority="2661" operator="equal">
      <formula>FALSE</formula>
    </cfRule>
  </conditionalFormatting>
  <conditionalFormatting sqref="I33:I37">
    <cfRule type="cellIs" dxfId="3150" priority="2660" operator="equal">
      <formula>FALSE</formula>
    </cfRule>
  </conditionalFormatting>
  <conditionalFormatting sqref="I33:I37">
    <cfRule type="cellIs" dxfId="3149" priority="2659" operator="equal">
      <formula>FALSE</formula>
    </cfRule>
  </conditionalFormatting>
  <conditionalFormatting sqref="I33:I37">
    <cfRule type="cellIs" dxfId="3148" priority="2658" operator="equal">
      <formula>FALSE</formula>
    </cfRule>
  </conditionalFormatting>
  <conditionalFormatting sqref="I33:I37">
    <cfRule type="cellIs" dxfId="3147" priority="2657" operator="equal">
      <formula>FALSE</formula>
    </cfRule>
  </conditionalFormatting>
  <conditionalFormatting sqref="I33:I37">
    <cfRule type="cellIs" dxfId="3146" priority="2656" operator="equal">
      <formula>FALSE</formula>
    </cfRule>
  </conditionalFormatting>
  <conditionalFormatting sqref="I33:I37">
    <cfRule type="cellIs" dxfId="3145" priority="2655" operator="equal">
      <formula>FALSE</formula>
    </cfRule>
  </conditionalFormatting>
  <conditionalFormatting sqref="I33:I37">
    <cfRule type="cellIs" dxfId="3144" priority="2654" operator="equal">
      <formula>FALSE</formula>
    </cfRule>
  </conditionalFormatting>
  <conditionalFormatting sqref="I33:I37">
    <cfRule type="cellIs" dxfId="3143" priority="2653" operator="equal">
      <formula>FALSE</formula>
    </cfRule>
  </conditionalFormatting>
  <conditionalFormatting sqref="I33:I37">
    <cfRule type="cellIs" dxfId="3142" priority="2652" operator="equal">
      <formula>FALSE</formula>
    </cfRule>
  </conditionalFormatting>
  <conditionalFormatting sqref="I33:I37">
    <cfRule type="cellIs" dxfId="3141" priority="2651" operator="equal">
      <formula>FALSE</formula>
    </cfRule>
  </conditionalFormatting>
  <conditionalFormatting sqref="I33:I37">
    <cfRule type="cellIs" dxfId="3140" priority="2650" operator="equal">
      <formula>FALSE</formula>
    </cfRule>
  </conditionalFormatting>
  <conditionalFormatting sqref="I33:I37">
    <cfRule type="cellIs" dxfId="3139" priority="2649" operator="equal">
      <formula>FALSE</formula>
    </cfRule>
  </conditionalFormatting>
  <conditionalFormatting sqref="I33:I37">
    <cfRule type="cellIs" dxfId="3138" priority="2648" operator="equal">
      <formula>FALSE</formula>
    </cfRule>
  </conditionalFormatting>
  <conditionalFormatting sqref="I33:I37">
    <cfRule type="cellIs" dxfId="3137" priority="2647" operator="equal">
      <formula>FALSE</formula>
    </cfRule>
  </conditionalFormatting>
  <conditionalFormatting sqref="I33:I37">
    <cfRule type="cellIs" dxfId="3136" priority="2646" operator="equal">
      <formula>FALSE</formula>
    </cfRule>
  </conditionalFormatting>
  <conditionalFormatting sqref="I33:I37">
    <cfRule type="cellIs" dxfId="3135" priority="2645" operator="equal">
      <formula>FALSE</formula>
    </cfRule>
  </conditionalFormatting>
  <conditionalFormatting sqref="I33:I37">
    <cfRule type="cellIs" dxfId="3134" priority="2644" operator="equal">
      <formula>FALSE</formula>
    </cfRule>
  </conditionalFormatting>
  <conditionalFormatting sqref="I33:I37">
    <cfRule type="cellIs" dxfId="3133" priority="2643" operator="equal">
      <formula>FALSE</formula>
    </cfRule>
  </conditionalFormatting>
  <conditionalFormatting sqref="I33:I37">
    <cfRule type="cellIs" dxfId="3132" priority="2642" operator="equal">
      <formula>FALSE</formula>
    </cfRule>
  </conditionalFormatting>
  <conditionalFormatting sqref="I33:I37">
    <cfRule type="cellIs" dxfId="3131" priority="2641" operator="equal">
      <formula>FALSE</formula>
    </cfRule>
  </conditionalFormatting>
  <conditionalFormatting sqref="I33:I37">
    <cfRule type="cellIs" dxfId="3130" priority="2640" operator="equal">
      <formula>FALSE</formula>
    </cfRule>
  </conditionalFormatting>
  <conditionalFormatting sqref="I33:I37">
    <cfRule type="cellIs" dxfId="3129" priority="2639" operator="equal">
      <formula>FALSE</formula>
    </cfRule>
  </conditionalFormatting>
  <conditionalFormatting sqref="I33:I37">
    <cfRule type="cellIs" dxfId="3128" priority="2638" operator="equal">
      <formula>FALSE</formula>
    </cfRule>
  </conditionalFormatting>
  <conditionalFormatting sqref="I33:I37">
    <cfRule type="cellIs" dxfId="3127" priority="2637" operator="equal">
      <formula>FALSE</formula>
    </cfRule>
  </conditionalFormatting>
  <conditionalFormatting sqref="I33:I37">
    <cfRule type="cellIs" dxfId="3126" priority="2636" operator="equal">
      <formula>FALSE</formula>
    </cfRule>
  </conditionalFormatting>
  <conditionalFormatting sqref="I33:I37">
    <cfRule type="cellIs" dxfId="3125" priority="2635" operator="equal">
      <formula>FALSE</formula>
    </cfRule>
  </conditionalFormatting>
  <conditionalFormatting sqref="I33:I37">
    <cfRule type="cellIs" dxfId="3124" priority="2634" operator="equal">
      <formula>FALSE</formula>
    </cfRule>
  </conditionalFormatting>
  <conditionalFormatting sqref="I33:I37">
    <cfRule type="cellIs" dxfId="3123" priority="2633" operator="equal">
      <formula>FALSE</formula>
    </cfRule>
  </conditionalFormatting>
  <conditionalFormatting sqref="I33:I37">
    <cfRule type="cellIs" dxfId="3122" priority="2632" operator="equal">
      <formula>FALSE</formula>
    </cfRule>
  </conditionalFormatting>
  <conditionalFormatting sqref="I33:I37">
    <cfRule type="cellIs" dxfId="3121" priority="2631" operator="equal">
      <formula>FALSE</formula>
    </cfRule>
  </conditionalFormatting>
  <conditionalFormatting sqref="I33:I37">
    <cfRule type="cellIs" dxfId="3120" priority="2630" operator="equal">
      <formula>FALSE</formula>
    </cfRule>
  </conditionalFormatting>
  <conditionalFormatting sqref="I33:I37">
    <cfRule type="cellIs" dxfId="3119" priority="2629" operator="equal">
      <formula>FALSE</formula>
    </cfRule>
  </conditionalFormatting>
  <conditionalFormatting sqref="I33:I37">
    <cfRule type="cellIs" dxfId="3118" priority="2628" operator="equal">
      <formula>FALSE</formula>
    </cfRule>
  </conditionalFormatting>
  <conditionalFormatting sqref="I33:I37">
    <cfRule type="cellIs" dxfId="3117" priority="2627" operator="equal">
      <formula>FALSE</formula>
    </cfRule>
  </conditionalFormatting>
  <conditionalFormatting sqref="I33:I37">
    <cfRule type="cellIs" dxfId="3116" priority="2626" operator="equal">
      <formula>FALSE</formula>
    </cfRule>
  </conditionalFormatting>
  <conditionalFormatting sqref="I33:I37">
    <cfRule type="cellIs" dxfId="3115" priority="2625" operator="equal">
      <formula>FALSE</formula>
    </cfRule>
  </conditionalFormatting>
  <conditionalFormatting sqref="I33:I37">
    <cfRule type="cellIs" dxfId="3114" priority="2624" operator="equal">
      <formula>FALSE</formula>
    </cfRule>
  </conditionalFormatting>
  <conditionalFormatting sqref="I33:I37">
    <cfRule type="cellIs" dxfId="3113" priority="2623" operator="equal">
      <formula>FALSE</formula>
    </cfRule>
  </conditionalFormatting>
  <conditionalFormatting sqref="I33:I37">
    <cfRule type="cellIs" dxfId="3112" priority="2622" operator="equal">
      <formula>FALSE</formula>
    </cfRule>
  </conditionalFormatting>
  <conditionalFormatting sqref="I33:I37">
    <cfRule type="cellIs" dxfId="3111" priority="2621" operator="equal">
      <formula>FALSE</formula>
    </cfRule>
  </conditionalFormatting>
  <conditionalFormatting sqref="I33:I37">
    <cfRule type="cellIs" dxfId="3110" priority="2620" operator="equal">
      <formula>FALSE</formula>
    </cfRule>
  </conditionalFormatting>
  <conditionalFormatting sqref="I33:I37">
    <cfRule type="cellIs" dxfId="3109" priority="2619" operator="equal">
      <formula>FALSE</formula>
    </cfRule>
  </conditionalFormatting>
  <conditionalFormatting sqref="I33:I37">
    <cfRule type="cellIs" dxfId="3108" priority="2618" operator="equal">
      <formula>FALSE</formula>
    </cfRule>
  </conditionalFormatting>
  <conditionalFormatting sqref="I33:I37">
    <cfRule type="cellIs" dxfId="3107" priority="2617" operator="equal">
      <formula>FALSE</formula>
    </cfRule>
  </conditionalFormatting>
  <conditionalFormatting sqref="I33:I37">
    <cfRule type="cellIs" dxfId="3106" priority="2616" operator="equal">
      <formula>FALSE</formula>
    </cfRule>
  </conditionalFormatting>
  <conditionalFormatting sqref="I33:I37">
    <cfRule type="cellIs" dxfId="3105" priority="2615" operator="equal">
      <formula>FALSE</formula>
    </cfRule>
  </conditionalFormatting>
  <conditionalFormatting sqref="I33:I37">
    <cfRule type="cellIs" dxfId="3104" priority="2614" operator="equal">
      <formula>FALSE</formula>
    </cfRule>
  </conditionalFormatting>
  <conditionalFormatting sqref="I33:I37">
    <cfRule type="cellIs" dxfId="3103" priority="2613" operator="equal">
      <formula>FALSE</formula>
    </cfRule>
  </conditionalFormatting>
  <conditionalFormatting sqref="I33:I37">
    <cfRule type="cellIs" dxfId="3102" priority="2612" operator="equal">
      <formula>FALSE</formula>
    </cfRule>
  </conditionalFormatting>
  <conditionalFormatting sqref="I33:I37">
    <cfRule type="cellIs" dxfId="3101" priority="2611" operator="equal">
      <formula>FALSE</formula>
    </cfRule>
  </conditionalFormatting>
  <conditionalFormatting sqref="I33:I37">
    <cfRule type="cellIs" dxfId="3100" priority="2610" operator="equal">
      <formula>FALSE</formula>
    </cfRule>
  </conditionalFormatting>
  <conditionalFormatting sqref="I33:I37">
    <cfRule type="cellIs" dxfId="3099" priority="2609" operator="equal">
      <formula>FALSE</formula>
    </cfRule>
  </conditionalFormatting>
  <conditionalFormatting sqref="I33:I37">
    <cfRule type="cellIs" dxfId="3098" priority="2608" operator="equal">
      <formula>FALSE</formula>
    </cfRule>
  </conditionalFormatting>
  <conditionalFormatting sqref="I33:I37">
    <cfRule type="cellIs" dxfId="3097" priority="2607" operator="equal">
      <formula>FALSE</formula>
    </cfRule>
  </conditionalFormatting>
  <conditionalFormatting sqref="I33:I37">
    <cfRule type="cellIs" dxfId="3096" priority="2606" operator="equal">
      <formula>FALSE</formula>
    </cfRule>
  </conditionalFormatting>
  <conditionalFormatting sqref="I33:I37">
    <cfRule type="cellIs" dxfId="3095" priority="2605" operator="equal">
      <formula>FALSE</formula>
    </cfRule>
  </conditionalFormatting>
  <conditionalFormatting sqref="I33:I37">
    <cfRule type="cellIs" dxfId="3094" priority="2604" operator="equal">
      <formula>FALSE</formula>
    </cfRule>
  </conditionalFormatting>
  <conditionalFormatting sqref="I33:I37">
    <cfRule type="cellIs" dxfId="3093" priority="2603" operator="equal">
      <formula>FALSE</formula>
    </cfRule>
  </conditionalFormatting>
  <conditionalFormatting sqref="I33:I37">
    <cfRule type="cellIs" dxfId="3092" priority="2602" operator="equal">
      <formula>FALSE</formula>
    </cfRule>
  </conditionalFormatting>
  <conditionalFormatting sqref="I33:I37">
    <cfRule type="cellIs" dxfId="3091" priority="2601" operator="equal">
      <formula>FALSE</formula>
    </cfRule>
  </conditionalFormatting>
  <conditionalFormatting sqref="I33:I37">
    <cfRule type="cellIs" dxfId="3090" priority="2600" operator="equal">
      <formula>FALSE</formula>
    </cfRule>
  </conditionalFormatting>
  <conditionalFormatting sqref="I33:I37">
    <cfRule type="cellIs" dxfId="3089" priority="2599" operator="equal">
      <formula>FALSE</formula>
    </cfRule>
  </conditionalFormatting>
  <conditionalFormatting sqref="I33:I37">
    <cfRule type="cellIs" dxfId="3088" priority="2598" operator="equal">
      <formula>FALSE</formula>
    </cfRule>
  </conditionalFormatting>
  <conditionalFormatting sqref="I33:I37">
    <cfRule type="cellIs" dxfId="3087" priority="2597" operator="equal">
      <formula>FALSE</formula>
    </cfRule>
  </conditionalFormatting>
  <conditionalFormatting sqref="I33:I37">
    <cfRule type="cellIs" dxfId="3086" priority="2596" operator="equal">
      <formula>FALSE</formula>
    </cfRule>
  </conditionalFormatting>
  <conditionalFormatting sqref="I33:I37">
    <cfRule type="cellIs" dxfId="3085" priority="2595" operator="equal">
      <formula>FALSE</formula>
    </cfRule>
  </conditionalFormatting>
  <conditionalFormatting sqref="I33:I37">
    <cfRule type="cellIs" dxfId="3084" priority="2594" operator="equal">
      <formula>FALSE</formula>
    </cfRule>
  </conditionalFormatting>
  <conditionalFormatting sqref="I33:I37">
    <cfRule type="cellIs" dxfId="3083" priority="2593" operator="equal">
      <formula>FALSE</formula>
    </cfRule>
  </conditionalFormatting>
  <conditionalFormatting sqref="I33:I37">
    <cfRule type="cellIs" dxfId="3082" priority="2592" operator="equal">
      <formula>FALSE</formula>
    </cfRule>
  </conditionalFormatting>
  <conditionalFormatting sqref="I33:I37">
    <cfRule type="cellIs" dxfId="3081" priority="2591" operator="equal">
      <formula>FALSE</formula>
    </cfRule>
  </conditionalFormatting>
  <conditionalFormatting sqref="I33:I37">
    <cfRule type="cellIs" dxfId="3080" priority="2590" operator="equal">
      <formula>FALSE</formula>
    </cfRule>
  </conditionalFormatting>
  <conditionalFormatting sqref="I33:I37">
    <cfRule type="cellIs" dxfId="3079" priority="2589" operator="equal">
      <formula>FALSE</formula>
    </cfRule>
  </conditionalFormatting>
  <conditionalFormatting sqref="I33:I37">
    <cfRule type="cellIs" dxfId="3078" priority="2588" operator="equal">
      <formula>FALSE</formula>
    </cfRule>
  </conditionalFormatting>
  <conditionalFormatting sqref="I33:I37">
    <cfRule type="cellIs" dxfId="3077" priority="2587" operator="equal">
      <formula>FALSE</formula>
    </cfRule>
  </conditionalFormatting>
  <conditionalFormatting sqref="I33:I37">
    <cfRule type="cellIs" dxfId="3076" priority="2586" operator="equal">
      <formula>FALSE</formula>
    </cfRule>
  </conditionalFormatting>
  <conditionalFormatting sqref="I33:I37">
    <cfRule type="cellIs" dxfId="3075" priority="2585" operator="equal">
      <formula>FALSE</formula>
    </cfRule>
  </conditionalFormatting>
  <conditionalFormatting sqref="I33:I37">
    <cfRule type="cellIs" dxfId="3074" priority="2584" operator="equal">
      <formula>FALSE</formula>
    </cfRule>
  </conditionalFormatting>
  <conditionalFormatting sqref="I33:I37">
    <cfRule type="cellIs" dxfId="3073" priority="2583" operator="equal">
      <formula>FALSE</formula>
    </cfRule>
  </conditionalFormatting>
  <conditionalFormatting sqref="I33:I37">
    <cfRule type="cellIs" dxfId="3072" priority="2582" operator="equal">
      <formula>FALSE</formula>
    </cfRule>
  </conditionalFormatting>
  <conditionalFormatting sqref="I33:I37">
    <cfRule type="cellIs" dxfId="3071" priority="2581" operator="equal">
      <formula>FALSE</formula>
    </cfRule>
  </conditionalFormatting>
  <conditionalFormatting sqref="I33:I37">
    <cfRule type="cellIs" dxfId="3070" priority="2580" operator="equal">
      <formula>FALSE</formula>
    </cfRule>
  </conditionalFormatting>
  <conditionalFormatting sqref="I33:I37">
    <cfRule type="cellIs" dxfId="3069" priority="2579" operator="equal">
      <formula>FALSE</formula>
    </cfRule>
  </conditionalFormatting>
  <conditionalFormatting sqref="I33:I37">
    <cfRule type="cellIs" dxfId="3068" priority="2578" operator="equal">
      <formula>FALSE</formula>
    </cfRule>
  </conditionalFormatting>
  <conditionalFormatting sqref="I33:I37">
    <cfRule type="cellIs" dxfId="3067" priority="2577" operator="equal">
      <formula>FALSE</formula>
    </cfRule>
  </conditionalFormatting>
  <conditionalFormatting sqref="I33:I37">
    <cfRule type="cellIs" dxfId="3066" priority="2576" operator="equal">
      <formula>FALSE</formula>
    </cfRule>
  </conditionalFormatting>
  <conditionalFormatting sqref="I33:I37">
    <cfRule type="cellIs" dxfId="3065" priority="2575" operator="equal">
      <formula>FALSE</formula>
    </cfRule>
  </conditionalFormatting>
  <conditionalFormatting sqref="I33:I37">
    <cfRule type="cellIs" dxfId="3064" priority="2574" operator="equal">
      <formula>FALSE</formula>
    </cfRule>
  </conditionalFormatting>
  <conditionalFormatting sqref="I33:I37">
    <cfRule type="cellIs" dxfId="3063" priority="2573" operator="equal">
      <formula>FALSE</formula>
    </cfRule>
  </conditionalFormatting>
  <conditionalFormatting sqref="I33:I37">
    <cfRule type="cellIs" dxfId="3062" priority="2572" operator="equal">
      <formula>FALSE</formula>
    </cfRule>
  </conditionalFormatting>
  <conditionalFormatting sqref="I33:I37">
    <cfRule type="cellIs" dxfId="3061" priority="2571" operator="equal">
      <formula>FALSE</formula>
    </cfRule>
  </conditionalFormatting>
  <conditionalFormatting sqref="I33:I37">
    <cfRule type="cellIs" dxfId="3060" priority="2570" operator="equal">
      <formula>FALSE</formula>
    </cfRule>
  </conditionalFormatting>
  <conditionalFormatting sqref="I33:I37">
    <cfRule type="cellIs" dxfId="3059" priority="2569" operator="equal">
      <formula>FALSE</formula>
    </cfRule>
  </conditionalFormatting>
  <conditionalFormatting sqref="I33:I37">
    <cfRule type="cellIs" dxfId="3058" priority="2568" operator="equal">
      <formula>FALSE</formula>
    </cfRule>
  </conditionalFormatting>
  <conditionalFormatting sqref="I33:I37">
    <cfRule type="cellIs" dxfId="3057" priority="2567" operator="equal">
      <formula>FALSE</formula>
    </cfRule>
  </conditionalFormatting>
  <conditionalFormatting sqref="I33:I37">
    <cfRule type="cellIs" dxfId="3056" priority="2566" operator="equal">
      <formula>FALSE</formula>
    </cfRule>
  </conditionalFormatting>
  <conditionalFormatting sqref="I33:I37">
    <cfRule type="cellIs" dxfId="3055" priority="2565" operator="equal">
      <formula>FALSE</formula>
    </cfRule>
  </conditionalFormatting>
  <conditionalFormatting sqref="I33:I37">
    <cfRule type="cellIs" dxfId="3054" priority="2564" operator="equal">
      <formula>FALSE</formula>
    </cfRule>
  </conditionalFormatting>
  <conditionalFormatting sqref="I33:I37">
    <cfRule type="cellIs" dxfId="3053" priority="2563" operator="equal">
      <formula>FALSE</formula>
    </cfRule>
  </conditionalFormatting>
  <conditionalFormatting sqref="I33:I37">
    <cfRule type="cellIs" dxfId="3052" priority="2562" operator="equal">
      <formula>FALSE</formula>
    </cfRule>
  </conditionalFormatting>
  <conditionalFormatting sqref="I33:I37">
    <cfRule type="cellIs" dxfId="3051" priority="2561" operator="equal">
      <formula>FALSE</formula>
    </cfRule>
  </conditionalFormatting>
  <conditionalFormatting sqref="I33:I37">
    <cfRule type="cellIs" dxfId="3050" priority="2560" operator="equal">
      <formula>FALSE</formula>
    </cfRule>
  </conditionalFormatting>
  <conditionalFormatting sqref="I33:I37">
    <cfRule type="cellIs" dxfId="3049" priority="2559" operator="equal">
      <formula>FALSE</formula>
    </cfRule>
  </conditionalFormatting>
  <conditionalFormatting sqref="I33:I37">
    <cfRule type="cellIs" dxfId="3048" priority="2558" operator="equal">
      <formula>FALSE</formula>
    </cfRule>
  </conditionalFormatting>
  <conditionalFormatting sqref="I33:I37">
    <cfRule type="cellIs" dxfId="3047" priority="2557" operator="equal">
      <formula>FALSE</formula>
    </cfRule>
  </conditionalFormatting>
  <conditionalFormatting sqref="I33:I37">
    <cfRule type="cellIs" dxfId="3046" priority="2556" operator="equal">
      <formula>FALSE</formula>
    </cfRule>
  </conditionalFormatting>
  <conditionalFormatting sqref="I33:I37">
    <cfRule type="cellIs" dxfId="3045" priority="2555" operator="equal">
      <formula>FALSE</formula>
    </cfRule>
  </conditionalFormatting>
  <conditionalFormatting sqref="I33:I37">
    <cfRule type="cellIs" dxfId="3044" priority="2554" operator="equal">
      <formula>FALSE</formula>
    </cfRule>
  </conditionalFormatting>
  <conditionalFormatting sqref="I33:I37">
    <cfRule type="cellIs" dxfId="3043" priority="2553" operator="equal">
      <formula>FALSE</formula>
    </cfRule>
  </conditionalFormatting>
  <conditionalFormatting sqref="I33:I37">
    <cfRule type="cellIs" dxfId="3042" priority="2552" operator="equal">
      <formula>FALSE</formula>
    </cfRule>
  </conditionalFormatting>
  <conditionalFormatting sqref="I33:I37">
    <cfRule type="cellIs" dxfId="3041" priority="2551" operator="equal">
      <formula>FALSE</formula>
    </cfRule>
  </conditionalFormatting>
  <conditionalFormatting sqref="I33:I37">
    <cfRule type="cellIs" dxfId="3040" priority="2550" operator="equal">
      <formula>FALSE</formula>
    </cfRule>
  </conditionalFormatting>
  <conditionalFormatting sqref="I33:I37">
    <cfRule type="cellIs" dxfId="3039" priority="2549" operator="equal">
      <formula>FALSE</formula>
    </cfRule>
  </conditionalFormatting>
  <conditionalFormatting sqref="I33:I37">
    <cfRule type="cellIs" dxfId="3038" priority="2548" operator="equal">
      <formula>FALSE</formula>
    </cfRule>
  </conditionalFormatting>
  <conditionalFormatting sqref="I33:I37">
    <cfRule type="cellIs" dxfId="3037" priority="2547" operator="equal">
      <formula>FALSE</formula>
    </cfRule>
  </conditionalFormatting>
  <conditionalFormatting sqref="I33:I37">
    <cfRule type="cellIs" dxfId="3036" priority="2546" operator="equal">
      <formula>FALSE</formula>
    </cfRule>
  </conditionalFormatting>
  <conditionalFormatting sqref="I33:I37">
    <cfRule type="cellIs" dxfId="3035" priority="2545" operator="equal">
      <formula>FALSE</formula>
    </cfRule>
  </conditionalFormatting>
  <conditionalFormatting sqref="I33:I37">
    <cfRule type="cellIs" dxfId="3034" priority="2544" operator="equal">
      <formula>FALSE</formula>
    </cfRule>
  </conditionalFormatting>
  <conditionalFormatting sqref="I33:I37">
    <cfRule type="cellIs" dxfId="3033" priority="2543" operator="equal">
      <formula>FALSE</formula>
    </cfRule>
  </conditionalFormatting>
  <conditionalFormatting sqref="I33:I37">
    <cfRule type="cellIs" dxfId="3032" priority="2542" operator="equal">
      <formula>FALSE</formula>
    </cfRule>
  </conditionalFormatting>
  <conditionalFormatting sqref="I33:I37">
    <cfRule type="cellIs" dxfId="3031" priority="2541" operator="equal">
      <formula>FALSE</formula>
    </cfRule>
  </conditionalFormatting>
  <conditionalFormatting sqref="I33:I37">
    <cfRule type="cellIs" dxfId="3030" priority="2540" operator="equal">
      <formula>FALSE</formula>
    </cfRule>
  </conditionalFormatting>
  <conditionalFormatting sqref="I33:I37">
    <cfRule type="cellIs" dxfId="3029" priority="2539" operator="equal">
      <formula>FALSE</formula>
    </cfRule>
  </conditionalFormatting>
  <conditionalFormatting sqref="I33:I37">
    <cfRule type="cellIs" dxfId="3028" priority="2538" operator="equal">
      <formula>FALSE</formula>
    </cfRule>
  </conditionalFormatting>
  <conditionalFormatting sqref="I33:I37">
    <cfRule type="cellIs" dxfId="3027" priority="2537" operator="equal">
      <formula>FALSE</formula>
    </cfRule>
  </conditionalFormatting>
  <conditionalFormatting sqref="I33:I37">
    <cfRule type="cellIs" dxfId="3026" priority="2536" operator="equal">
      <formula>FALSE</formula>
    </cfRule>
  </conditionalFormatting>
  <conditionalFormatting sqref="I33:I37">
    <cfRule type="cellIs" dxfId="3025" priority="2535" operator="equal">
      <formula>FALSE</formula>
    </cfRule>
  </conditionalFormatting>
  <conditionalFormatting sqref="I33:I37">
    <cfRule type="cellIs" dxfId="3024" priority="2534" operator="equal">
      <formula>FALSE</formula>
    </cfRule>
  </conditionalFormatting>
  <conditionalFormatting sqref="I33:I37">
    <cfRule type="cellIs" dxfId="3023" priority="2533" operator="equal">
      <formula>FALSE</formula>
    </cfRule>
  </conditionalFormatting>
  <conditionalFormatting sqref="I33:I37">
    <cfRule type="cellIs" dxfId="3022" priority="2532" operator="equal">
      <formula>FALSE</formula>
    </cfRule>
  </conditionalFormatting>
  <conditionalFormatting sqref="I33:I37">
    <cfRule type="cellIs" dxfId="3021" priority="2531" operator="equal">
      <formula>FALSE</formula>
    </cfRule>
  </conditionalFormatting>
  <conditionalFormatting sqref="I33:I37">
    <cfRule type="cellIs" dxfId="3020" priority="2530" operator="equal">
      <formula>FALSE</formula>
    </cfRule>
  </conditionalFormatting>
  <conditionalFormatting sqref="I33:I37">
    <cfRule type="cellIs" dxfId="3019" priority="2529" operator="equal">
      <formula>FALSE</formula>
    </cfRule>
  </conditionalFormatting>
  <conditionalFormatting sqref="I33:I37">
    <cfRule type="cellIs" dxfId="3018" priority="2528" operator="equal">
      <formula>FALSE</formula>
    </cfRule>
  </conditionalFormatting>
  <conditionalFormatting sqref="I33:I37">
    <cfRule type="cellIs" dxfId="3017" priority="2527" operator="equal">
      <formula>FALSE</formula>
    </cfRule>
  </conditionalFormatting>
  <conditionalFormatting sqref="I33:I37">
    <cfRule type="cellIs" dxfId="3016" priority="2526" operator="equal">
      <formula>FALSE</formula>
    </cfRule>
  </conditionalFormatting>
  <conditionalFormatting sqref="I33:I37">
    <cfRule type="cellIs" dxfId="3015" priority="2525" operator="equal">
      <formula>FALSE</formula>
    </cfRule>
  </conditionalFormatting>
  <conditionalFormatting sqref="I33:I37">
    <cfRule type="cellIs" dxfId="3014" priority="2524" operator="equal">
      <formula>FALSE</formula>
    </cfRule>
  </conditionalFormatting>
  <conditionalFormatting sqref="I33:I37">
    <cfRule type="cellIs" dxfId="3013" priority="2523" operator="equal">
      <formula>FALSE</formula>
    </cfRule>
  </conditionalFormatting>
  <conditionalFormatting sqref="I33:I37">
    <cfRule type="cellIs" dxfId="3012" priority="2522" operator="equal">
      <formula>FALSE</formula>
    </cfRule>
  </conditionalFormatting>
  <conditionalFormatting sqref="I33:I37">
    <cfRule type="cellIs" dxfId="3011" priority="2521" operator="equal">
      <formula>FALSE</formula>
    </cfRule>
  </conditionalFormatting>
  <conditionalFormatting sqref="I33:I37">
    <cfRule type="cellIs" dxfId="3010" priority="2520" operator="equal">
      <formula>FALSE</formula>
    </cfRule>
  </conditionalFormatting>
  <conditionalFormatting sqref="I33:I37">
    <cfRule type="cellIs" dxfId="3009" priority="2519" operator="equal">
      <formula>FALSE</formula>
    </cfRule>
  </conditionalFormatting>
  <conditionalFormatting sqref="I33:I37">
    <cfRule type="cellIs" dxfId="3008" priority="2518" operator="equal">
      <formula>FALSE</formula>
    </cfRule>
  </conditionalFormatting>
  <conditionalFormatting sqref="I33:I37">
    <cfRule type="cellIs" dxfId="3007" priority="2517" operator="equal">
      <formula>FALSE</formula>
    </cfRule>
  </conditionalFormatting>
  <conditionalFormatting sqref="I33:I37">
    <cfRule type="cellIs" dxfId="3006" priority="2516" operator="equal">
      <formula>FALSE</formula>
    </cfRule>
  </conditionalFormatting>
  <conditionalFormatting sqref="I33:I37">
    <cfRule type="cellIs" dxfId="3005" priority="2515" operator="equal">
      <formula>FALSE</formula>
    </cfRule>
  </conditionalFormatting>
  <conditionalFormatting sqref="I33:I37">
    <cfRule type="cellIs" dxfId="3004" priority="2514" operator="equal">
      <formula>FALSE</formula>
    </cfRule>
  </conditionalFormatting>
  <conditionalFormatting sqref="I33:I37">
    <cfRule type="cellIs" dxfId="3003" priority="2513" operator="equal">
      <formula>FALSE</formula>
    </cfRule>
  </conditionalFormatting>
  <conditionalFormatting sqref="I33:I37">
    <cfRule type="cellIs" dxfId="3002" priority="2512" operator="equal">
      <formula>FALSE</formula>
    </cfRule>
  </conditionalFormatting>
  <conditionalFormatting sqref="I33:I37">
    <cfRule type="cellIs" dxfId="3001" priority="2511" operator="equal">
      <formula>FALSE</formula>
    </cfRule>
  </conditionalFormatting>
  <conditionalFormatting sqref="I33:I37">
    <cfRule type="cellIs" dxfId="3000" priority="2510" operator="equal">
      <formula>FALSE</formula>
    </cfRule>
  </conditionalFormatting>
  <conditionalFormatting sqref="I33:I37">
    <cfRule type="cellIs" dxfId="2999" priority="2509" operator="equal">
      <formula>FALSE</formula>
    </cfRule>
  </conditionalFormatting>
  <conditionalFormatting sqref="I33:I37">
    <cfRule type="cellIs" dxfId="2998" priority="2508" operator="equal">
      <formula>FALSE</formula>
    </cfRule>
  </conditionalFormatting>
  <conditionalFormatting sqref="I33:I37">
    <cfRule type="cellIs" dxfId="2997" priority="2507" operator="equal">
      <formula>FALSE</formula>
    </cfRule>
  </conditionalFormatting>
  <conditionalFormatting sqref="I33:I37">
    <cfRule type="cellIs" dxfId="2996" priority="2506" operator="equal">
      <formula>FALSE</formula>
    </cfRule>
  </conditionalFormatting>
  <conditionalFormatting sqref="I33:I37">
    <cfRule type="cellIs" dxfId="2995" priority="2505" operator="equal">
      <formula>FALSE</formula>
    </cfRule>
  </conditionalFormatting>
  <conditionalFormatting sqref="I33:I37">
    <cfRule type="cellIs" dxfId="2994" priority="2504" operator="equal">
      <formula>FALSE</formula>
    </cfRule>
  </conditionalFormatting>
  <conditionalFormatting sqref="I33:I37">
    <cfRule type="cellIs" dxfId="2993" priority="2503" operator="equal">
      <formula>FALSE</formula>
    </cfRule>
  </conditionalFormatting>
  <conditionalFormatting sqref="I33:I37">
    <cfRule type="cellIs" dxfId="2992" priority="2502" operator="equal">
      <formula>FALSE</formula>
    </cfRule>
  </conditionalFormatting>
  <conditionalFormatting sqref="I33:I37">
    <cfRule type="cellIs" dxfId="2991" priority="2501" operator="equal">
      <formula>FALSE</formula>
    </cfRule>
  </conditionalFormatting>
  <conditionalFormatting sqref="I33:I37">
    <cfRule type="cellIs" dxfId="2990" priority="2500" operator="equal">
      <formula>FALSE</formula>
    </cfRule>
  </conditionalFormatting>
  <conditionalFormatting sqref="I33:I37">
    <cfRule type="cellIs" dxfId="2989" priority="2499" operator="equal">
      <formula>FALSE</formula>
    </cfRule>
  </conditionalFormatting>
  <conditionalFormatting sqref="I33:I37">
    <cfRule type="cellIs" dxfId="2988" priority="2498" operator="equal">
      <formula>FALSE</formula>
    </cfRule>
  </conditionalFormatting>
  <conditionalFormatting sqref="I33:I37">
    <cfRule type="cellIs" dxfId="2987" priority="2497" operator="equal">
      <formula>FALSE</formula>
    </cfRule>
  </conditionalFormatting>
  <conditionalFormatting sqref="I33:I37">
    <cfRule type="cellIs" dxfId="2986" priority="2496" operator="equal">
      <formula>FALSE</formula>
    </cfRule>
  </conditionalFormatting>
  <conditionalFormatting sqref="I33:I37">
    <cfRule type="cellIs" dxfId="2985" priority="2495" operator="equal">
      <formula>FALSE</formula>
    </cfRule>
  </conditionalFormatting>
  <conditionalFormatting sqref="I33:I37">
    <cfRule type="cellIs" dxfId="2984" priority="2494" operator="equal">
      <formula>FALSE</formula>
    </cfRule>
  </conditionalFormatting>
  <conditionalFormatting sqref="I33:I37">
    <cfRule type="cellIs" dxfId="2983" priority="2493" operator="equal">
      <formula>FALSE</formula>
    </cfRule>
  </conditionalFormatting>
  <conditionalFormatting sqref="I33:I37">
    <cfRule type="cellIs" dxfId="2982" priority="2492" operator="equal">
      <formula>FALSE</formula>
    </cfRule>
  </conditionalFormatting>
  <conditionalFormatting sqref="I33:I37">
    <cfRule type="cellIs" dxfId="2981" priority="2491" operator="equal">
      <formula>FALSE</formula>
    </cfRule>
  </conditionalFormatting>
  <conditionalFormatting sqref="I33:I37">
    <cfRule type="cellIs" dxfId="2980" priority="2490" operator="equal">
      <formula>FALSE</formula>
    </cfRule>
  </conditionalFormatting>
  <conditionalFormatting sqref="I33:I37">
    <cfRule type="cellIs" dxfId="2979" priority="2489" operator="equal">
      <formula>FALSE</formula>
    </cfRule>
  </conditionalFormatting>
  <conditionalFormatting sqref="I33:I37">
    <cfRule type="cellIs" dxfId="2978" priority="2488" operator="equal">
      <formula>FALSE</formula>
    </cfRule>
  </conditionalFormatting>
  <conditionalFormatting sqref="I33:I37">
    <cfRule type="cellIs" dxfId="2977" priority="2487" operator="equal">
      <formula>FALSE</formula>
    </cfRule>
  </conditionalFormatting>
  <conditionalFormatting sqref="I33:I37">
    <cfRule type="cellIs" dxfId="2976" priority="2486" operator="equal">
      <formula>FALSE</formula>
    </cfRule>
  </conditionalFormatting>
  <conditionalFormatting sqref="I33:I37">
    <cfRule type="cellIs" dxfId="2975" priority="2485" operator="equal">
      <formula>FALSE</formula>
    </cfRule>
  </conditionalFormatting>
  <conditionalFormatting sqref="I33:I37">
    <cfRule type="cellIs" dxfId="2974" priority="2484" operator="equal">
      <formula>FALSE</formula>
    </cfRule>
  </conditionalFormatting>
  <conditionalFormatting sqref="I33:I37">
    <cfRule type="cellIs" dxfId="2973" priority="2483" operator="equal">
      <formula>FALSE</formula>
    </cfRule>
  </conditionalFormatting>
  <conditionalFormatting sqref="I33:I37">
    <cfRule type="cellIs" dxfId="2972" priority="2482" operator="equal">
      <formula>FALSE</formula>
    </cfRule>
  </conditionalFormatting>
  <conditionalFormatting sqref="I33:I37">
    <cfRule type="cellIs" dxfId="2971" priority="2481" operator="equal">
      <formula>FALSE</formula>
    </cfRule>
  </conditionalFormatting>
  <conditionalFormatting sqref="I33:I37">
    <cfRule type="cellIs" dxfId="2970" priority="2480" operator="equal">
      <formula>FALSE</formula>
    </cfRule>
  </conditionalFormatting>
  <conditionalFormatting sqref="I33:I37">
    <cfRule type="cellIs" dxfId="2969" priority="2479" operator="equal">
      <formula>FALSE</formula>
    </cfRule>
  </conditionalFormatting>
  <conditionalFormatting sqref="I33:I37">
    <cfRule type="cellIs" dxfId="2968" priority="2478" operator="equal">
      <formula>FALSE</formula>
    </cfRule>
  </conditionalFormatting>
  <conditionalFormatting sqref="I33:I37">
    <cfRule type="cellIs" dxfId="2967" priority="2477" operator="equal">
      <formula>FALSE</formula>
    </cfRule>
  </conditionalFormatting>
  <conditionalFormatting sqref="I33:I37">
    <cfRule type="cellIs" dxfId="2966" priority="2476" operator="equal">
      <formula>FALSE</formula>
    </cfRule>
  </conditionalFormatting>
  <conditionalFormatting sqref="I33:I37">
    <cfRule type="cellIs" dxfId="2965" priority="2475" operator="equal">
      <formula>FALSE</formula>
    </cfRule>
  </conditionalFormatting>
  <conditionalFormatting sqref="I33:I37">
    <cfRule type="cellIs" dxfId="2964" priority="2474" operator="equal">
      <formula>FALSE</formula>
    </cfRule>
  </conditionalFormatting>
  <conditionalFormatting sqref="I33:I37">
    <cfRule type="cellIs" dxfId="2963" priority="2473" operator="equal">
      <formula>FALSE</formula>
    </cfRule>
  </conditionalFormatting>
  <conditionalFormatting sqref="I33:I37">
    <cfRule type="cellIs" dxfId="2962" priority="2472" operator="equal">
      <formula>FALSE</formula>
    </cfRule>
  </conditionalFormatting>
  <conditionalFormatting sqref="I33:I37">
    <cfRule type="cellIs" dxfId="2961" priority="2471" operator="equal">
      <formula>FALSE</formula>
    </cfRule>
  </conditionalFormatting>
  <conditionalFormatting sqref="I33:I37">
    <cfRule type="cellIs" dxfId="2960" priority="2470" operator="equal">
      <formula>FALSE</formula>
    </cfRule>
  </conditionalFormatting>
  <conditionalFormatting sqref="I33:I37">
    <cfRule type="cellIs" dxfId="2959" priority="2469" operator="equal">
      <formula>FALSE</formula>
    </cfRule>
  </conditionalFormatting>
  <conditionalFormatting sqref="I33:I37">
    <cfRule type="cellIs" dxfId="2958" priority="2468" operator="equal">
      <formula>FALSE</formula>
    </cfRule>
  </conditionalFormatting>
  <conditionalFormatting sqref="I33:I37">
    <cfRule type="cellIs" dxfId="2957" priority="2467" operator="equal">
      <formula>FALSE</formula>
    </cfRule>
  </conditionalFormatting>
  <conditionalFormatting sqref="I33:I37">
    <cfRule type="cellIs" dxfId="2956" priority="2466" operator="equal">
      <formula>FALSE</formula>
    </cfRule>
  </conditionalFormatting>
  <conditionalFormatting sqref="I33:I37">
    <cfRule type="cellIs" dxfId="2955" priority="2465" operator="equal">
      <formula>FALSE</formula>
    </cfRule>
  </conditionalFormatting>
  <conditionalFormatting sqref="I33:I37">
    <cfRule type="cellIs" dxfId="2954" priority="2464" operator="equal">
      <formula>FALSE</formula>
    </cfRule>
  </conditionalFormatting>
  <conditionalFormatting sqref="I33:I37">
    <cfRule type="cellIs" dxfId="2953" priority="2463" operator="equal">
      <formula>FALSE</formula>
    </cfRule>
  </conditionalFormatting>
  <conditionalFormatting sqref="I33:I37">
    <cfRule type="cellIs" dxfId="2952" priority="2462" operator="equal">
      <formula>FALSE</formula>
    </cfRule>
  </conditionalFormatting>
  <conditionalFormatting sqref="I33:I37">
    <cfRule type="cellIs" dxfId="2951" priority="2461" operator="equal">
      <formula>FALSE</formula>
    </cfRule>
  </conditionalFormatting>
  <conditionalFormatting sqref="I33:I37">
    <cfRule type="cellIs" dxfId="2950" priority="2460" operator="equal">
      <formula>FALSE</formula>
    </cfRule>
  </conditionalFormatting>
  <conditionalFormatting sqref="I33:I37">
    <cfRule type="cellIs" dxfId="2949" priority="2459" operator="equal">
      <formula>FALSE</formula>
    </cfRule>
  </conditionalFormatting>
  <conditionalFormatting sqref="I33:I37">
    <cfRule type="cellIs" dxfId="2948" priority="2458" operator="equal">
      <formula>FALSE</formula>
    </cfRule>
  </conditionalFormatting>
  <conditionalFormatting sqref="I33:I37">
    <cfRule type="cellIs" dxfId="2947" priority="2457" operator="equal">
      <formula>FALSE</formula>
    </cfRule>
  </conditionalFormatting>
  <conditionalFormatting sqref="I33:I37">
    <cfRule type="cellIs" dxfId="2946" priority="2456" operator="equal">
      <formula>FALSE</formula>
    </cfRule>
  </conditionalFormatting>
  <conditionalFormatting sqref="I33:I37">
    <cfRule type="cellIs" dxfId="2945" priority="2455" operator="equal">
      <formula>FALSE</formula>
    </cfRule>
  </conditionalFormatting>
  <conditionalFormatting sqref="I33:I37">
    <cfRule type="cellIs" dxfId="2944" priority="2454" operator="equal">
      <formula>FALSE</formula>
    </cfRule>
  </conditionalFormatting>
  <conditionalFormatting sqref="I33:I37">
    <cfRule type="cellIs" dxfId="2943" priority="2453" operator="equal">
      <formula>FALSE</formula>
    </cfRule>
  </conditionalFormatting>
  <conditionalFormatting sqref="I33:I37">
    <cfRule type="cellIs" dxfId="2942" priority="2452" operator="equal">
      <formula>FALSE</formula>
    </cfRule>
  </conditionalFormatting>
  <conditionalFormatting sqref="I33:I37">
    <cfRule type="cellIs" dxfId="2941" priority="2451" operator="equal">
      <formula>FALSE</formula>
    </cfRule>
  </conditionalFormatting>
  <conditionalFormatting sqref="I33:I37">
    <cfRule type="cellIs" dxfId="2940" priority="2450" operator="equal">
      <formula>FALSE</formula>
    </cfRule>
  </conditionalFormatting>
  <conditionalFormatting sqref="I33:I37">
    <cfRule type="cellIs" dxfId="2939" priority="2449" operator="equal">
      <formula>FALSE</formula>
    </cfRule>
  </conditionalFormatting>
  <conditionalFormatting sqref="I33:I37">
    <cfRule type="cellIs" dxfId="2938" priority="2448" operator="equal">
      <formula>FALSE</formula>
    </cfRule>
  </conditionalFormatting>
  <conditionalFormatting sqref="I33:I37">
    <cfRule type="cellIs" dxfId="2937" priority="2447" operator="equal">
      <formula>FALSE</formula>
    </cfRule>
  </conditionalFormatting>
  <conditionalFormatting sqref="I33:I37">
    <cfRule type="cellIs" dxfId="2936" priority="2446" operator="equal">
      <formula>FALSE</formula>
    </cfRule>
  </conditionalFormatting>
  <conditionalFormatting sqref="I33:I37">
    <cfRule type="cellIs" dxfId="2935" priority="2445" operator="equal">
      <formula>FALSE</formula>
    </cfRule>
  </conditionalFormatting>
  <conditionalFormatting sqref="I33:I37">
    <cfRule type="cellIs" dxfId="2934" priority="2444" operator="equal">
      <formula>FALSE</formula>
    </cfRule>
  </conditionalFormatting>
  <conditionalFormatting sqref="I33:I37">
    <cfRule type="cellIs" dxfId="2933" priority="2443" operator="equal">
      <formula>FALSE</formula>
    </cfRule>
  </conditionalFormatting>
  <conditionalFormatting sqref="I33:I37">
    <cfRule type="cellIs" dxfId="2932" priority="2442" operator="equal">
      <formula>FALSE</formula>
    </cfRule>
  </conditionalFormatting>
  <conditionalFormatting sqref="I33:I37">
    <cfRule type="cellIs" dxfId="2931" priority="2441" operator="equal">
      <formula>FALSE</formula>
    </cfRule>
  </conditionalFormatting>
  <conditionalFormatting sqref="I33:I37">
    <cfRule type="cellIs" dxfId="2930" priority="2440" operator="equal">
      <formula>FALSE</formula>
    </cfRule>
  </conditionalFormatting>
  <conditionalFormatting sqref="I33:I37">
    <cfRule type="cellIs" dxfId="2929" priority="2439" operator="equal">
      <formula>FALSE</formula>
    </cfRule>
  </conditionalFormatting>
  <conditionalFormatting sqref="I33:I37">
    <cfRule type="cellIs" dxfId="2928" priority="2438" operator="equal">
      <formula>FALSE</formula>
    </cfRule>
  </conditionalFormatting>
  <conditionalFormatting sqref="I33:I37">
    <cfRule type="cellIs" dxfId="2927" priority="2437" operator="equal">
      <formula>FALSE</formula>
    </cfRule>
  </conditionalFormatting>
  <conditionalFormatting sqref="I33:I37">
    <cfRule type="cellIs" dxfId="2926" priority="2436" operator="equal">
      <formula>FALSE</formula>
    </cfRule>
  </conditionalFormatting>
  <conditionalFormatting sqref="I33:I37">
    <cfRule type="cellIs" dxfId="2925" priority="2435" operator="equal">
      <formula>FALSE</formula>
    </cfRule>
  </conditionalFormatting>
  <conditionalFormatting sqref="I33:I37">
    <cfRule type="cellIs" dxfId="2924" priority="2434" operator="equal">
      <formula>FALSE</formula>
    </cfRule>
  </conditionalFormatting>
  <conditionalFormatting sqref="I33:I37">
    <cfRule type="cellIs" dxfId="2923" priority="2433" operator="equal">
      <formula>FALSE</formula>
    </cfRule>
  </conditionalFormatting>
  <conditionalFormatting sqref="I33:I37">
    <cfRule type="cellIs" dxfId="2922" priority="2432" operator="equal">
      <formula>FALSE</formula>
    </cfRule>
  </conditionalFormatting>
  <conditionalFormatting sqref="I33:I37">
    <cfRule type="cellIs" dxfId="2921" priority="2431" operator="equal">
      <formula>FALSE</formula>
    </cfRule>
  </conditionalFormatting>
  <conditionalFormatting sqref="I33:I37">
    <cfRule type="cellIs" dxfId="2920" priority="2430" operator="equal">
      <formula>FALSE</formula>
    </cfRule>
  </conditionalFormatting>
  <conditionalFormatting sqref="I33:I37">
    <cfRule type="cellIs" dxfId="2919" priority="2429" operator="equal">
      <formula>FALSE</formula>
    </cfRule>
  </conditionalFormatting>
  <conditionalFormatting sqref="I33:I37">
    <cfRule type="cellIs" dxfId="2918" priority="2428" operator="equal">
      <formula>FALSE</formula>
    </cfRule>
  </conditionalFormatting>
  <conditionalFormatting sqref="I33:I37">
    <cfRule type="cellIs" dxfId="2917" priority="2427" operator="equal">
      <formula>FALSE</formula>
    </cfRule>
  </conditionalFormatting>
  <conditionalFormatting sqref="I33:I37">
    <cfRule type="cellIs" dxfId="2916" priority="2426" operator="equal">
      <formula>FALSE</formula>
    </cfRule>
  </conditionalFormatting>
  <conditionalFormatting sqref="I33:I37">
    <cfRule type="cellIs" dxfId="2915" priority="2425" operator="equal">
      <formula>FALSE</formula>
    </cfRule>
  </conditionalFormatting>
  <conditionalFormatting sqref="I33:I37">
    <cfRule type="cellIs" dxfId="2914" priority="2424" operator="equal">
      <formula>FALSE</formula>
    </cfRule>
  </conditionalFormatting>
  <conditionalFormatting sqref="I33:I37">
    <cfRule type="cellIs" dxfId="2913" priority="2423" operator="equal">
      <formula>FALSE</formula>
    </cfRule>
  </conditionalFormatting>
  <conditionalFormatting sqref="I33:I37">
    <cfRule type="cellIs" dxfId="2912" priority="2422" operator="equal">
      <formula>FALSE</formula>
    </cfRule>
  </conditionalFormatting>
  <conditionalFormatting sqref="I33:I37">
    <cfRule type="cellIs" dxfId="2911" priority="2421" operator="equal">
      <formula>FALSE</formula>
    </cfRule>
  </conditionalFormatting>
  <conditionalFormatting sqref="I33:I37">
    <cfRule type="cellIs" dxfId="2910" priority="2420" operator="equal">
      <formula>FALSE</formula>
    </cfRule>
  </conditionalFormatting>
  <conditionalFormatting sqref="I33:I37">
    <cfRule type="cellIs" dxfId="2909" priority="2419" operator="equal">
      <formula>FALSE</formula>
    </cfRule>
  </conditionalFormatting>
  <conditionalFormatting sqref="I33:I37">
    <cfRule type="cellIs" dxfId="2908" priority="2418" operator="equal">
      <formula>FALSE</formula>
    </cfRule>
  </conditionalFormatting>
  <conditionalFormatting sqref="I33:I37">
    <cfRule type="cellIs" dxfId="2907" priority="2417" operator="equal">
      <formula>FALSE</formula>
    </cfRule>
  </conditionalFormatting>
  <conditionalFormatting sqref="I33:I37">
    <cfRule type="cellIs" dxfId="2906" priority="2416" operator="equal">
      <formula>FALSE</formula>
    </cfRule>
  </conditionalFormatting>
  <conditionalFormatting sqref="I33:I37">
    <cfRule type="cellIs" dxfId="2905" priority="2415" operator="equal">
      <formula>FALSE</formula>
    </cfRule>
  </conditionalFormatting>
  <conditionalFormatting sqref="I33:I37">
    <cfRule type="cellIs" dxfId="2904" priority="2414" operator="equal">
      <formula>FALSE</formula>
    </cfRule>
  </conditionalFormatting>
  <conditionalFormatting sqref="I33:I37">
    <cfRule type="cellIs" dxfId="2903" priority="2413" operator="equal">
      <formula>FALSE</formula>
    </cfRule>
  </conditionalFormatting>
  <conditionalFormatting sqref="I33:I37">
    <cfRule type="cellIs" dxfId="2902" priority="2412" operator="equal">
      <formula>FALSE</formula>
    </cfRule>
  </conditionalFormatting>
  <conditionalFormatting sqref="I33:I37">
    <cfRule type="cellIs" dxfId="2901" priority="2411" operator="equal">
      <formula>FALSE</formula>
    </cfRule>
  </conditionalFormatting>
  <conditionalFormatting sqref="I33:I37">
    <cfRule type="cellIs" dxfId="2900" priority="2410" operator="equal">
      <formula>FALSE</formula>
    </cfRule>
  </conditionalFormatting>
  <conditionalFormatting sqref="I33:I37">
    <cfRule type="cellIs" dxfId="2899" priority="2409" operator="equal">
      <formula>FALSE</formula>
    </cfRule>
  </conditionalFormatting>
  <conditionalFormatting sqref="I33:I37">
    <cfRule type="cellIs" dxfId="2898" priority="2408" operator="equal">
      <formula>FALSE</formula>
    </cfRule>
  </conditionalFormatting>
  <conditionalFormatting sqref="I33:I37">
    <cfRule type="cellIs" dxfId="2897" priority="2407" operator="equal">
      <formula>FALSE</formula>
    </cfRule>
  </conditionalFormatting>
  <conditionalFormatting sqref="I33:I37">
    <cfRule type="cellIs" dxfId="2896" priority="2406" operator="equal">
      <formula>FALSE</formula>
    </cfRule>
  </conditionalFormatting>
  <conditionalFormatting sqref="I33:I37">
    <cfRule type="cellIs" dxfId="2895" priority="2405" operator="equal">
      <formula>FALSE</formula>
    </cfRule>
  </conditionalFormatting>
  <conditionalFormatting sqref="I33:I37">
    <cfRule type="cellIs" dxfId="2894" priority="2404" operator="equal">
      <formula>FALSE</formula>
    </cfRule>
  </conditionalFormatting>
  <conditionalFormatting sqref="I33:I37">
    <cfRule type="cellIs" dxfId="2893" priority="2403" operator="equal">
      <formula>FALSE</formula>
    </cfRule>
  </conditionalFormatting>
  <conditionalFormatting sqref="I33:I37">
    <cfRule type="cellIs" dxfId="2892" priority="2402" operator="equal">
      <formula>FALSE</formula>
    </cfRule>
  </conditionalFormatting>
  <conditionalFormatting sqref="I33:I37">
    <cfRule type="cellIs" dxfId="2891" priority="2401" operator="equal">
      <formula>FALSE</formula>
    </cfRule>
  </conditionalFormatting>
  <conditionalFormatting sqref="I33:I37">
    <cfRule type="cellIs" dxfId="2890" priority="2400" operator="equal">
      <formula>FALSE</formula>
    </cfRule>
  </conditionalFormatting>
  <conditionalFormatting sqref="I33:I37">
    <cfRule type="cellIs" dxfId="2889" priority="2399" operator="equal">
      <formula>FALSE</formula>
    </cfRule>
  </conditionalFormatting>
  <conditionalFormatting sqref="I33:I37">
    <cfRule type="cellIs" dxfId="2888" priority="2398" operator="equal">
      <formula>FALSE</formula>
    </cfRule>
  </conditionalFormatting>
  <conditionalFormatting sqref="I33:I37">
    <cfRule type="cellIs" dxfId="2887" priority="2397" operator="equal">
      <formula>FALSE</formula>
    </cfRule>
  </conditionalFormatting>
  <conditionalFormatting sqref="I33:I37">
    <cfRule type="cellIs" dxfId="2886" priority="2396" operator="equal">
      <formula>FALSE</formula>
    </cfRule>
  </conditionalFormatting>
  <conditionalFormatting sqref="I33:I37">
    <cfRule type="cellIs" dxfId="2885" priority="2395" operator="equal">
      <formula>FALSE</formula>
    </cfRule>
  </conditionalFormatting>
  <conditionalFormatting sqref="I33:I37">
    <cfRule type="cellIs" dxfId="2884" priority="2394" operator="equal">
      <formula>FALSE</formula>
    </cfRule>
  </conditionalFormatting>
  <conditionalFormatting sqref="I33:I37">
    <cfRule type="cellIs" dxfId="2883" priority="2393" operator="equal">
      <formula>FALSE</formula>
    </cfRule>
  </conditionalFormatting>
  <conditionalFormatting sqref="I33:I37">
    <cfRule type="cellIs" dxfId="2882" priority="2392" operator="equal">
      <formula>FALSE</formula>
    </cfRule>
  </conditionalFormatting>
  <conditionalFormatting sqref="I33:I37">
    <cfRule type="cellIs" dxfId="2881" priority="2391" operator="equal">
      <formula>FALSE</formula>
    </cfRule>
  </conditionalFormatting>
  <conditionalFormatting sqref="I33:I37">
    <cfRule type="cellIs" dxfId="2880" priority="2390" operator="equal">
      <formula>FALSE</formula>
    </cfRule>
  </conditionalFormatting>
  <conditionalFormatting sqref="I33:I37">
    <cfRule type="cellIs" dxfId="2879" priority="2389" operator="equal">
      <formula>FALSE</formula>
    </cfRule>
  </conditionalFormatting>
  <conditionalFormatting sqref="I33:I37">
    <cfRule type="cellIs" dxfId="2878" priority="2388" operator="equal">
      <formula>FALSE</formula>
    </cfRule>
  </conditionalFormatting>
  <conditionalFormatting sqref="I33:I37">
    <cfRule type="cellIs" dxfId="2877" priority="2387" operator="equal">
      <formula>FALSE</formula>
    </cfRule>
  </conditionalFormatting>
  <conditionalFormatting sqref="I33:I37">
    <cfRule type="cellIs" dxfId="2876" priority="2386" operator="equal">
      <formula>FALSE</formula>
    </cfRule>
  </conditionalFormatting>
  <conditionalFormatting sqref="I33:I37">
    <cfRule type="cellIs" dxfId="2875" priority="2385" operator="equal">
      <formula>FALSE</formula>
    </cfRule>
  </conditionalFormatting>
  <conditionalFormatting sqref="I33:I37">
    <cfRule type="cellIs" dxfId="2874" priority="2384" operator="equal">
      <formula>FALSE</formula>
    </cfRule>
  </conditionalFormatting>
  <conditionalFormatting sqref="I33:I37">
    <cfRule type="cellIs" dxfId="2873" priority="2383" operator="equal">
      <formula>FALSE</formula>
    </cfRule>
  </conditionalFormatting>
  <conditionalFormatting sqref="I33:I37">
    <cfRule type="cellIs" dxfId="2872" priority="2382" operator="equal">
      <formula>FALSE</formula>
    </cfRule>
  </conditionalFormatting>
  <conditionalFormatting sqref="I33:I37">
    <cfRule type="cellIs" dxfId="2871" priority="2381" operator="equal">
      <formula>FALSE</formula>
    </cfRule>
  </conditionalFormatting>
  <conditionalFormatting sqref="I33:I37">
    <cfRule type="cellIs" dxfId="2870" priority="2380" operator="equal">
      <formula>FALSE</formula>
    </cfRule>
  </conditionalFormatting>
  <conditionalFormatting sqref="I33:I37">
    <cfRule type="cellIs" dxfId="2869" priority="2379" operator="equal">
      <formula>FALSE</formula>
    </cfRule>
  </conditionalFormatting>
  <conditionalFormatting sqref="I33:I37">
    <cfRule type="cellIs" dxfId="2868" priority="2378" operator="equal">
      <formula>FALSE</formula>
    </cfRule>
  </conditionalFormatting>
  <conditionalFormatting sqref="I33:I37">
    <cfRule type="cellIs" dxfId="2867" priority="2377" operator="equal">
      <formula>FALSE</formula>
    </cfRule>
  </conditionalFormatting>
  <conditionalFormatting sqref="I33:I37">
    <cfRule type="cellIs" dxfId="2866" priority="2376" operator="equal">
      <formula>FALSE</formula>
    </cfRule>
  </conditionalFormatting>
  <conditionalFormatting sqref="I33:I37">
    <cfRule type="cellIs" dxfId="2865" priority="2375" operator="equal">
      <formula>FALSE</formula>
    </cfRule>
  </conditionalFormatting>
  <conditionalFormatting sqref="I33:I37">
    <cfRule type="cellIs" dxfId="2864" priority="2374" operator="equal">
      <formula>FALSE</formula>
    </cfRule>
  </conditionalFormatting>
  <conditionalFormatting sqref="I33:I37">
    <cfRule type="cellIs" dxfId="2863" priority="2373" operator="equal">
      <formula>FALSE</formula>
    </cfRule>
  </conditionalFormatting>
  <conditionalFormatting sqref="I33:I37">
    <cfRule type="cellIs" dxfId="2862" priority="2372" operator="equal">
      <formula>FALSE</formula>
    </cfRule>
  </conditionalFormatting>
  <conditionalFormatting sqref="I33:I37">
    <cfRule type="cellIs" dxfId="2861" priority="2371" operator="equal">
      <formula>FALSE</formula>
    </cfRule>
  </conditionalFormatting>
  <conditionalFormatting sqref="I33:I37">
    <cfRule type="cellIs" dxfId="2860" priority="2370" operator="equal">
      <formula>FALSE</formula>
    </cfRule>
  </conditionalFormatting>
  <conditionalFormatting sqref="I33:I37">
    <cfRule type="cellIs" dxfId="2859" priority="2369" operator="equal">
      <formula>FALSE</formula>
    </cfRule>
  </conditionalFormatting>
  <conditionalFormatting sqref="I33:I37">
    <cfRule type="cellIs" dxfId="2858" priority="2368" operator="equal">
      <formula>FALSE</formula>
    </cfRule>
  </conditionalFormatting>
  <conditionalFormatting sqref="I33:I37">
    <cfRule type="cellIs" dxfId="2857" priority="2367" operator="equal">
      <formula>FALSE</formula>
    </cfRule>
  </conditionalFormatting>
  <conditionalFormatting sqref="I33:I37">
    <cfRule type="cellIs" dxfId="2856" priority="2366" operator="equal">
      <formula>FALSE</formula>
    </cfRule>
  </conditionalFormatting>
  <conditionalFormatting sqref="I33:I37">
    <cfRule type="cellIs" dxfId="2855" priority="2365" operator="equal">
      <formula>FALSE</formula>
    </cfRule>
  </conditionalFormatting>
  <conditionalFormatting sqref="I33:I37">
    <cfRule type="cellIs" dxfId="2854" priority="2364" operator="equal">
      <formula>FALSE</formula>
    </cfRule>
  </conditionalFormatting>
  <conditionalFormatting sqref="I33:I37">
    <cfRule type="cellIs" dxfId="2853" priority="2363" operator="equal">
      <formula>FALSE</formula>
    </cfRule>
  </conditionalFormatting>
  <conditionalFormatting sqref="I33:I37">
    <cfRule type="cellIs" dxfId="2852" priority="2362" operator="equal">
      <formula>FALSE</formula>
    </cfRule>
  </conditionalFormatting>
  <conditionalFormatting sqref="I33:I37">
    <cfRule type="cellIs" dxfId="2851" priority="2361" operator="equal">
      <formula>FALSE</formula>
    </cfRule>
  </conditionalFormatting>
  <conditionalFormatting sqref="I33:I37">
    <cfRule type="cellIs" dxfId="2850" priority="2360" operator="equal">
      <formula>FALSE</formula>
    </cfRule>
  </conditionalFormatting>
  <conditionalFormatting sqref="I33:I37">
    <cfRule type="cellIs" dxfId="2849" priority="2359" operator="equal">
      <formula>FALSE</formula>
    </cfRule>
  </conditionalFormatting>
  <conditionalFormatting sqref="I33:I37">
    <cfRule type="cellIs" dxfId="2848" priority="2358" operator="equal">
      <formula>FALSE</formula>
    </cfRule>
  </conditionalFormatting>
  <conditionalFormatting sqref="I33:I37">
    <cfRule type="cellIs" dxfId="2847" priority="2357" operator="equal">
      <formula>FALSE</formula>
    </cfRule>
  </conditionalFormatting>
  <conditionalFormatting sqref="I33:I37">
    <cfRule type="cellIs" dxfId="2846" priority="2356" operator="equal">
      <formula>FALSE</formula>
    </cfRule>
  </conditionalFormatting>
  <conditionalFormatting sqref="I33:I37">
    <cfRule type="cellIs" dxfId="2845" priority="2355" operator="equal">
      <formula>FALSE</formula>
    </cfRule>
  </conditionalFormatting>
  <conditionalFormatting sqref="I33:I37">
    <cfRule type="cellIs" dxfId="2844" priority="2354" operator="equal">
      <formula>FALSE</formula>
    </cfRule>
  </conditionalFormatting>
  <conditionalFormatting sqref="I33:I37">
    <cfRule type="cellIs" dxfId="2843" priority="2353" operator="equal">
      <formula>FALSE</formula>
    </cfRule>
  </conditionalFormatting>
  <conditionalFormatting sqref="I33:I37">
    <cfRule type="cellIs" dxfId="2842" priority="2352" operator="equal">
      <formula>FALSE</formula>
    </cfRule>
  </conditionalFormatting>
  <conditionalFormatting sqref="I33:I37">
    <cfRule type="cellIs" dxfId="2841" priority="2351" operator="equal">
      <formula>FALSE</formula>
    </cfRule>
  </conditionalFormatting>
  <conditionalFormatting sqref="I33:I37">
    <cfRule type="cellIs" dxfId="2840" priority="2350" operator="equal">
      <formula>FALSE</formula>
    </cfRule>
  </conditionalFormatting>
  <conditionalFormatting sqref="I33:I37">
    <cfRule type="cellIs" dxfId="2839" priority="2349" operator="equal">
      <formula>FALSE</formula>
    </cfRule>
  </conditionalFormatting>
  <conditionalFormatting sqref="I33:I37">
    <cfRule type="cellIs" dxfId="2838" priority="2348" operator="equal">
      <formula>FALSE</formula>
    </cfRule>
  </conditionalFormatting>
  <conditionalFormatting sqref="I33:I37">
    <cfRule type="cellIs" dxfId="2837" priority="2347" operator="equal">
      <formula>FALSE</formula>
    </cfRule>
  </conditionalFormatting>
  <conditionalFormatting sqref="I33:I37">
    <cfRule type="cellIs" dxfId="2836" priority="2346" operator="equal">
      <formula>FALSE</formula>
    </cfRule>
  </conditionalFormatting>
  <conditionalFormatting sqref="I33:I37">
    <cfRule type="cellIs" dxfId="2835" priority="2345" operator="equal">
      <formula>FALSE</formula>
    </cfRule>
  </conditionalFormatting>
  <conditionalFormatting sqref="I33:I37">
    <cfRule type="cellIs" dxfId="2834" priority="2344" operator="equal">
      <formula>FALSE</formula>
    </cfRule>
  </conditionalFormatting>
  <conditionalFormatting sqref="I33:I37">
    <cfRule type="cellIs" dxfId="2833" priority="2343" operator="equal">
      <formula>FALSE</formula>
    </cfRule>
  </conditionalFormatting>
  <conditionalFormatting sqref="I33:I37">
    <cfRule type="cellIs" dxfId="2832" priority="2342" operator="equal">
      <formula>FALSE</formula>
    </cfRule>
  </conditionalFormatting>
  <conditionalFormatting sqref="I33:I37">
    <cfRule type="cellIs" dxfId="2831" priority="2341" operator="equal">
      <formula>FALSE</formula>
    </cfRule>
  </conditionalFormatting>
  <conditionalFormatting sqref="I33:I37">
    <cfRule type="cellIs" dxfId="2830" priority="2340" operator="equal">
      <formula>FALSE</formula>
    </cfRule>
  </conditionalFormatting>
  <conditionalFormatting sqref="I33:I37">
    <cfRule type="cellIs" dxfId="2829" priority="2339" operator="equal">
      <formula>FALSE</formula>
    </cfRule>
  </conditionalFormatting>
  <conditionalFormatting sqref="I33:I37">
    <cfRule type="cellIs" dxfId="2828" priority="2338" operator="equal">
      <formula>FALSE</formula>
    </cfRule>
  </conditionalFormatting>
  <conditionalFormatting sqref="I33:I37">
    <cfRule type="cellIs" dxfId="2827" priority="2337" operator="equal">
      <formula>FALSE</formula>
    </cfRule>
  </conditionalFormatting>
  <conditionalFormatting sqref="I33:I37">
    <cfRule type="cellIs" dxfId="2826" priority="2336" operator="equal">
      <formula>FALSE</formula>
    </cfRule>
  </conditionalFormatting>
  <conditionalFormatting sqref="I33:I37">
    <cfRule type="cellIs" dxfId="2825" priority="2335" operator="equal">
      <formula>FALSE</formula>
    </cfRule>
  </conditionalFormatting>
  <conditionalFormatting sqref="I33:I37">
    <cfRule type="cellIs" dxfId="2824" priority="2334" operator="equal">
      <formula>FALSE</formula>
    </cfRule>
  </conditionalFormatting>
  <conditionalFormatting sqref="I33:I37">
    <cfRule type="cellIs" dxfId="2823" priority="2333" operator="equal">
      <formula>FALSE</formula>
    </cfRule>
  </conditionalFormatting>
  <conditionalFormatting sqref="I33:I37">
    <cfRule type="cellIs" dxfId="2822" priority="2332" operator="equal">
      <formula>FALSE</formula>
    </cfRule>
  </conditionalFormatting>
  <conditionalFormatting sqref="I33:I37">
    <cfRule type="cellIs" dxfId="2821" priority="2331" operator="equal">
      <formula>FALSE</formula>
    </cfRule>
  </conditionalFormatting>
  <conditionalFormatting sqref="I33:I37">
    <cfRule type="cellIs" dxfId="2820" priority="2330" operator="equal">
      <formula>FALSE</formula>
    </cfRule>
  </conditionalFormatting>
  <conditionalFormatting sqref="I33:I37">
    <cfRule type="cellIs" dxfId="2819" priority="2329" operator="equal">
      <formula>FALSE</formula>
    </cfRule>
  </conditionalFormatting>
  <conditionalFormatting sqref="I33:I37">
    <cfRule type="cellIs" dxfId="2818" priority="2328" operator="equal">
      <formula>FALSE</formula>
    </cfRule>
  </conditionalFormatting>
  <conditionalFormatting sqref="I33:I37">
    <cfRule type="cellIs" dxfId="2817" priority="2327" operator="equal">
      <formula>FALSE</formula>
    </cfRule>
  </conditionalFormatting>
  <conditionalFormatting sqref="I33:I37">
    <cfRule type="cellIs" dxfId="2816" priority="2326" operator="equal">
      <formula>FALSE</formula>
    </cfRule>
  </conditionalFormatting>
  <conditionalFormatting sqref="I33:I37">
    <cfRule type="cellIs" dxfId="2815" priority="2325" operator="equal">
      <formula>FALSE</formula>
    </cfRule>
  </conditionalFormatting>
  <conditionalFormatting sqref="I33:I37">
    <cfRule type="cellIs" dxfId="2814" priority="2324" operator="equal">
      <formula>FALSE</formula>
    </cfRule>
  </conditionalFormatting>
  <conditionalFormatting sqref="I33:I37">
    <cfRule type="cellIs" dxfId="2813" priority="2323" operator="equal">
      <formula>FALSE</formula>
    </cfRule>
  </conditionalFormatting>
  <conditionalFormatting sqref="I33:I37">
    <cfRule type="cellIs" dxfId="2812" priority="2322" operator="equal">
      <formula>FALSE</formula>
    </cfRule>
  </conditionalFormatting>
  <conditionalFormatting sqref="I33:I37">
    <cfRule type="cellIs" dxfId="2811" priority="2321" operator="equal">
      <formula>FALSE</formula>
    </cfRule>
  </conditionalFormatting>
  <conditionalFormatting sqref="I33:I37">
    <cfRule type="cellIs" dxfId="2810" priority="2320" operator="equal">
      <formula>FALSE</formula>
    </cfRule>
  </conditionalFormatting>
  <conditionalFormatting sqref="I33:I37">
    <cfRule type="cellIs" dxfId="2809" priority="2319" operator="equal">
      <formula>FALSE</formula>
    </cfRule>
  </conditionalFormatting>
  <conditionalFormatting sqref="I33:I37">
    <cfRule type="cellIs" dxfId="2808" priority="2318" operator="equal">
      <formula>FALSE</formula>
    </cfRule>
  </conditionalFormatting>
  <conditionalFormatting sqref="I33:I37">
    <cfRule type="cellIs" dxfId="2807" priority="2317" operator="equal">
      <formula>FALSE</formula>
    </cfRule>
  </conditionalFormatting>
  <conditionalFormatting sqref="I33:I37">
    <cfRule type="cellIs" dxfId="2806" priority="2316" operator="equal">
      <formula>FALSE</formula>
    </cfRule>
  </conditionalFormatting>
  <conditionalFormatting sqref="I33:I37">
    <cfRule type="cellIs" dxfId="2805" priority="2315" operator="equal">
      <formula>FALSE</formula>
    </cfRule>
  </conditionalFormatting>
  <conditionalFormatting sqref="I33:I37">
    <cfRule type="cellIs" dxfId="2804" priority="2314" operator="equal">
      <formula>FALSE</formula>
    </cfRule>
  </conditionalFormatting>
  <conditionalFormatting sqref="I33:I37">
    <cfRule type="cellIs" dxfId="2803" priority="2313" operator="equal">
      <formula>FALSE</formula>
    </cfRule>
  </conditionalFormatting>
  <conditionalFormatting sqref="I33:I37">
    <cfRule type="cellIs" dxfId="2802" priority="2312" operator="equal">
      <formula>FALSE</formula>
    </cfRule>
  </conditionalFormatting>
  <conditionalFormatting sqref="I33:I37">
    <cfRule type="cellIs" dxfId="2801" priority="2311" operator="equal">
      <formula>FALSE</formula>
    </cfRule>
  </conditionalFormatting>
  <conditionalFormatting sqref="I33:I37">
    <cfRule type="cellIs" dxfId="2800" priority="2310" operator="equal">
      <formula>FALSE</formula>
    </cfRule>
  </conditionalFormatting>
  <conditionalFormatting sqref="I33:I37">
    <cfRule type="cellIs" dxfId="2799" priority="2309" operator="equal">
      <formula>FALSE</formula>
    </cfRule>
  </conditionalFormatting>
  <conditionalFormatting sqref="I33:I37">
    <cfRule type="cellIs" dxfId="2798" priority="2308" operator="equal">
      <formula>FALSE</formula>
    </cfRule>
  </conditionalFormatting>
  <conditionalFormatting sqref="I33:I37">
    <cfRule type="cellIs" dxfId="2797" priority="2307" operator="equal">
      <formula>FALSE</formula>
    </cfRule>
  </conditionalFormatting>
  <conditionalFormatting sqref="I33:I37">
    <cfRule type="cellIs" dxfId="2796" priority="2306" operator="equal">
      <formula>FALSE</formula>
    </cfRule>
  </conditionalFormatting>
  <conditionalFormatting sqref="I33:I37">
    <cfRule type="cellIs" dxfId="2795" priority="2305" operator="equal">
      <formula>FALSE</formula>
    </cfRule>
  </conditionalFormatting>
  <conditionalFormatting sqref="I33:I37">
    <cfRule type="cellIs" dxfId="2794" priority="2304" operator="equal">
      <formula>FALSE</formula>
    </cfRule>
  </conditionalFormatting>
  <conditionalFormatting sqref="I33:I37">
    <cfRule type="cellIs" dxfId="2793" priority="2303" operator="equal">
      <formula>FALSE</formula>
    </cfRule>
  </conditionalFormatting>
  <conditionalFormatting sqref="I33:I37">
    <cfRule type="cellIs" dxfId="2792" priority="2302" operator="equal">
      <formula>FALSE</formula>
    </cfRule>
  </conditionalFormatting>
  <conditionalFormatting sqref="I33:I37">
    <cfRule type="cellIs" dxfId="2791" priority="2301" operator="equal">
      <formula>FALSE</formula>
    </cfRule>
  </conditionalFormatting>
  <conditionalFormatting sqref="I33:I37">
    <cfRule type="cellIs" dxfId="2790" priority="2300" operator="equal">
      <formula>FALSE</formula>
    </cfRule>
  </conditionalFormatting>
  <conditionalFormatting sqref="I33:I37">
    <cfRule type="cellIs" dxfId="2789" priority="2299" operator="equal">
      <formula>FALSE</formula>
    </cfRule>
  </conditionalFormatting>
  <conditionalFormatting sqref="I33:I37">
    <cfRule type="cellIs" dxfId="2788" priority="2298" operator="equal">
      <formula>FALSE</formula>
    </cfRule>
  </conditionalFormatting>
  <conditionalFormatting sqref="I33:I37">
    <cfRule type="cellIs" dxfId="2787" priority="2297" operator="equal">
      <formula>FALSE</formula>
    </cfRule>
  </conditionalFormatting>
  <conditionalFormatting sqref="I33:I37">
    <cfRule type="cellIs" dxfId="2786" priority="2296" operator="equal">
      <formula>FALSE</formula>
    </cfRule>
  </conditionalFormatting>
  <conditionalFormatting sqref="I33:I37">
    <cfRule type="cellIs" dxfId="2785" priority="2295" operator="equal">
      <formula>FALSE</formula>
    </cfRule>
  </conditionalFormatting>
  <conditionalFormatting sqref="I33:I37">
    <cfRule type="cellIs" dxfId="2784" priority="2294" operator="equal">
      <formula>FALSE</formula>
    </cfRule>
  </conditionalFormatting>
  <conditionalFormatting sqref="I33:I37">
    <cfRule type="cellIs" dxfId="2783" priority="2293" operator="equal">
      <formula>FALSE</formula>
    </cfRule>
  </conditionalFormatting>
  <conditionalFormatting sqref="I33:I37">
    <cfRule type="cellIs" dxfId="2782" priority="2292" operator="equal">
      <formula>FALSE</formula>
    </cfRule>
  </conditionalFormatting>
  <conditionalFormatting sqref="I33:I37">
    <cfRule type="cellIs" dxfId="2781" priority="2291" operator="equal">
      <formula>FALSE</formula>
    </cfRule>
  </conditionalFormatting>
  <conditionalFormatting sqref="I33:I37">
    <cfRule type="cellIs" dxfId="2780" priority="2290" operator="equal">
      <formula>FALSE</formula>
    </cfRule>
  </conditionalFormatting>
  <conditionalFormatting sqref="I33:I37">
    <cfRule type="cellIs" dxfId="2779" priority="2289" operator="equal">
      <formula>FALSE</formula>
    </cfRule>
  </conditionalFormatting>
  <conditionalFormatting sqref="I33:I37">
    <cfRule type="cellIs" dxfId="2778" priority="2288" operator="equal">
      <formula>FALSE</formula>
    </cfRule>
  </conditionalFormatting>
  <conditionalFormatting sqref="I33:I37">
    <cfRule type="cellIs" dxfId="2777" priority="2287" operator="equal">
      <formula>FALSE</formula>
    </cfRule>
  </conditionalFormatting>
  <conditionalFormatting sqref="I33:I37">
    <cfRule type="cellIs" dxfId="2776" priority="2286" operator="equal">
      <formula>FALSE</formula>
    </cfRule>
  </conditionalFormatting>
  <conditionalFormatting sqref="I33:I37">
    <cfRule type="cellIs" dxfId="2775" priority="2285" operator="equal">
      <formula>FALSE</formula>
    </cfRule>
  </conditionalFormatting>
  <conditionalFormatting sqref="I33:I37">
    <cfRule type="cellIs" dxfId="2774" priority="2284" operator="equal">
      <formula>FALSE</formula>
    </cfRule>
  </conditionalFormatting>
  <conditionalFormatting sqref="I33:I37">
    <cfRule type="cellIs" dxfId="2773" priority="2283" operator="equal">
      <formula>FALSE</formula>
    </cfRule>
  </conditionalFormatting>
  <conditionalFormatting sqref="I33:I37">
    <cfRule type="cellIs" dxfId="2772" priority="2282" operator="equal">
      <formula>FALSE</formula>
    </cfRule>
  </conditionalFormatting>
  <conditionalFormatting sqref="I33:I37">
    <cfRule type="cellIs" dxfId="2771" priority="2281" operator="equal">
      <formula>FALSE</formula>
    </cfRule>
  </conditionalFormatting>
  <conditionalFormatting sqref="I33:I37">
    <cfRule type="cellIs" dxfId="2770" priority="2280" operator="equal">
      <formula>FALSE</formula>
    </cfRule>
  </conditionalFormatting>
  <conditionalFormatting sqref="I33:I37">
    <cfRule type="cellIs" dxfId="2769" priority="2279" operator="equal">
      <formula>FALSE</formula>
    </cfRule>
  </conditionalFormatting>
  <conditionalFormatting sqref="I33:I37">
    <cfRule type="cellIs" dxfId="2768" priority="2278" operator="equal">
      <formula>FALSE</formula>
    </cfRule>
  </conditionalFormatting>
  <conditionalFormatting sqref="I33:I37">
    <cfRule type="cellIs" dxfId="2767" priority="2277" operator="equal">
      <formula>FALSE</formula>
    </cfRule>
  </conditionalFormatting>
  <conditionalFormatting sqref="I33:I37">
    <cfRule type="cellIs" dxfId="2766" priority="2276" operator="equal">
      <formula>FALSE</formula>
    </cfRule>
  </conditionalFormatting>
  <conditionalFormatting sqref="I33:I37">
    <cfRule type="cellIs" dxfId="2765" priority="2275" operator="equal">
      <formula>FALSE</formula>
    </cfRule>
  </conditionalFormatting>
  <conditionalFormatting sqref="I33:I37">
    <cfRule type="cellIs" dxfId="2764" priority="2274" operator="equal">
      <formula>FALSE</formula>
    </cfRule>
  </conditionalFormatting>
  <conditionalFormatting sqref="I33:I37">
    <cfRule type="cellIs" dxfId="2763" priority="2273" operator="equal">
      <formula>FALSE</formula>
    </cfRule>
  </conditionalFormatting>
  <conditionalFormatting sqref="I33:I37">
    <cfRule type="cellIs" dxfId="2762" priority="2272" operator="equal">
      <formula>FALSE</formula>
    </cfRule>
  </conditionalFormatting>
  <conditionalFormatting sqref="I33:I37">
    <cfRule type="cellIs" dxfId="2761" priority="2271" operator="equal">
      <formula>FALSE</formula>
    </cfRule>
  </conditionalFormatting>
  <conditionalFormatting sqref="I33:I37">
    <cfRule type="cellIs" dxfId="2760" priority="2270" operator="equal">
      <formula>FALSE</formula>
    </cfRule>
  </conditionalFormatting>
  <conditionalFormatting sqref="I33:I37">
    <cfRule type="cellIs" dxfId="2759" priority="2269" operator="equal">
      <formula>FALSE</formula>
    </cfRule>
  </conditionalFormatting>
  <conditionalFormatting sqref="I33:I37">
    <cfRule type="cellIs" dxfId="2758" priority="2268" operator="equal">
      <formula>FALSE</formula>
    </cfRule>
  </conditionalFormatting>
  <conditionalFormatting sqref="I33:I37">
    <cfRule type="cellIs" dxfId="2757" priority="2267" operator="equal">
      <formula>FALSE</formula>
    </cfRule>
  </conditionalFormatting>
  <conditionalFormatting sqref="I33:I37">
    <cfRule type="cellIs" dxfId="2756" priority="2266" operator="equal">
      <formula>FALSE</formula>
    </cfRule>
  </conditionalFormatting>
  <conditionalFormatting sqref="I33:I37">
    <cfRule type="cellIs" dxfId="2755" priority="2265" operator="equal">
      <formula>FALSE</formula>
    </cfRule>
  </conditionalFormatting>
  <conditionalFormatting sqref="I33:I37">
    <cfRule type="cellIs" dxfId="2754" priority="2264" operator="equal">
      <formula>FALSE</formula>
    </cfRule>
  </conditionalFormatting>
  <conditionalFormatting sqref="I33:I37">
    <cfRule type="cellIs" dxfId="2753" priority="2263" operator="equal">
      <formula>FALSE</formula>
    </cfRule>
  </conditionalFormatting>
  <conditionalFormatting sqref="I33:I37">
    <cfRule type="cellIs" dxfId="2752" priority="2262" operator="equal">
      <formula>FALSE</formula>
    </cfRule>
  </conditionalFormatting>
  <conditionalFormatting sqref="I33:I37">
    <cfRule type="cellIs" dxfId="2751" priority="2261" operator="equal">
      <formula>FALSE</formula>
    </cfRule>
  </conditionalFormatting>
  <conditionalFormatting sqref="I33:I37">
    <cfRule type="cellIs" dxfId="2750" priority="2260" operator="equal">
      <formula>FALSE</formula>
    </cfRule>
  </conditionalFormatting>
  <conditionalFormatting sqref="I33:I37">
    <cfRule type="cellIs" dxfId="2749" priority="2259" operator="equal">
      <formula>FALSE</formula>
    </cfRule>
  </conditionalFormatting>
  <conditionalFormatting sqref="I33:I37">
    <cfRule type="cellIs" dxfId="2748" priority="2258" operator="equal">
      <formula>FALSE</formula>
    </cfRule>
  </conditionalFormatting>
  <conditionalFormatting sqref="I33:I37">
    <cfRule type="cellIs" dxfId="2747" priority="2257" operator="equal">
      <formula>FALSE</formula>
    </cfRule>
  </conditionalFormatting>
  <conditionalFormatting sqref="I33:I37">
    <cfRule type="cellIs" dxfId="2746" priority="2256" operator="equal">
      <formula>FALSE</formula>
    </cfRule>
  </conditionalFormatting>
  <conditionalFormatting sqref="I33:I37">
    <cfRule type="cellIs" dxfId="2745" priority="2255" operator="equal">
      <formula>FALSE</formula>
    </cfRule>
  </conditionalFormatting>
  <conditionalFormatting sqref="I33:I37">
    <cfRule type="cellIs" dxfId="2744" priority="2254" operator="equal">
      <formula>FALSE</formula>
    </cfRule>
  </conditionalFormatting>
  <conditionalFormatting sqref="I33:I37">
    <cfRule type="cellIs" dxfId="2743" priority="2253" operator="equal">
      <formula>FALSE</formula>
    </cfRule>
  </conditionalFormatting>
  <conditionalFormatting sqref="I33:I37">
    <cfRule type="cellIs" dxfId="2742" priority="2252" operator="equal">
      <formula>FALSE</formula>
    </cfRule>
  </conditionalFormatting>
  <conditionalFormatting sqref="I33:I37">
    <cfRule type="cellIs" dxfId="2741" priority="2251" operator="equal">
      <formula>FALSE</formula>
    </cfRule>
  </conditionalFormatting>
  <conditionalFormatting sqref="I33:I37">
    <cfRule type="cellIs" dxfId="2740" priority="2250" operator="equal">
      <formula>FALSE</formula>
    </cfRule>
  </conditionalFormatting>
  <conditionalFormatting sqref="I33:I37">
    <cfRule type="cellIs" dxfId="2739" priority="2249" operator="equal">
      <formula>FALSE</formula>
    </cfRule>
  </conditionalFormatting>
  <conditionalFormatting sqref="I33:I37">
    <cfRule type="cellIs" dxfId="2738" priority="2248" operator="equal">
      <formula>FALSE</formula>
    </cfRule>
  </conditionalFormatting>
  <conditionalFormatting sqref="I33:I37">
    <cfRule type="cellIs" dxfId="2737" priority="2247" operator="equal">
      <formula>FALSE</formula>
    </cfRule>
  </conditionalFormatting>
  <conditionalFormatting sqref="I33:I37">
    <cfRule type="cellIs" dxfId="2736" priority="2246" operator="equal">
      <formula>FALSE</formula>
    </cfRule>
  </conditionalFormatting>
  <conditionalFormatting sqref="I33:I37">
    <cfRule type="cellIs" dxfId="2735" priority="2245" operator="equal">
      <formula>FALSE</formula>
    </cfRule>
  </conditionalFormatting>
  <conditionalFormatting sqref="I33:I37">
    <cfRule type="cellIs" dxfId="2734" priority="2244" operator="equal">
      <formula>FALSE</formula>
    </cfRule>
  </conditionalFormatting>
  <conditionalFormatting sqref="I33:I37">
    <cfRule type="cellIs" dxfId="2733" priority="2243" operator="equal">
      <formula>FALSE</formula>
    </cfRule>
  </conditionalFormatting>
  <conditionalFormatting sqref="I33:I37">
    <cfRule type="cellIs" dxfId="2732" priority="2242" operator="equal">
      <formula>FALSE</formula>
    </cfRule>
  </conditionalFormatting>
  <conditionalFormatting sqref="I33:I37">
    <cfRule type="cellIs" dxfId="2731" priority="2241" operator="equal">
      <formula>FALSE</formula>
    </cfRule>
  </conditionalFormatting>
  <conditionalFormatting sqref="I33:I37">
    <cfRule type="cellIs" dxfId="2730" priority="2240" operator="equal">
      <formula>FALSE</formula>
    </cfRule>
  </conditionalFormatting>
  <conditionalFormatting sqref="I33:I37">
    <cfRule type="cellIs" dxfId="2729" priority="2239" operator="equal">
      <formula>FALSE</formula>
    </cfRule>
  </conditionalFormatting>
  <conditionalFormatting sqref="I33:I37">
    <cfRule type="cellIs" dxfId="2728" priority="2238" operator="equal">
      <formula>FALSE</formula>
    </cfRule>
  </conditionalFormatting>
  <conditionalFormatting sqref="I33:I37">
    <cfRule type="cellIs" dxfId="2727" priority="2237" operator="equal">
      <formula>FALSE</formula>
    </cfRule>
  </conditionalFormatting>
  <conditionalFormatting sqref="I33:I37">
    <cfRule type="cellIs" dxfId="2726" priority="2236" operator="equal">
      <formula>FALSE</formula>
    </cfRule>
  </conditionalFormatting>
  <conditionalFormatting sqref="I33:I37">
    <cfRule type="cellIs" dxfId="2725" priority="2235" operator="equal">
      <formula>FALSE</formula>
    </cfRule>
  </conditionalFormatting>
  <conditionalFormatting sqref="I33:I37">
    <cfRule type="cellIs" dxfId="2724" priority="2234" operator="equal">
      <formula>FALSE</formula>
    </cfRule>
  </conditionalFormatting>
  <conditionalFormatting sqref="I33:I37">
    <cfRule type="cellIs" dxfId="2723" priority="2233" operator="equal">
      <formula>FALSE</formula>
    </cfRule>
  </conditionalFormatting>
  <conditionalFormatting sqref="I33:I37">
    <cfRule type="cellIs" dxfId="2722" priority="2232" operator="equal">
      <formula>FALSE</formula>
    </cfRule>
  </conditionalFormatting>
  <conditionalFormatting sqref="I33:I37">
    <cfRule type="cellIs" dxfId="2721" priority="2231" operator="equal">
      <formula>FALSE</formula>
    </cfRule>
  </conditionalFormatting>
  <conditionalFormatting sqref="I33:I37">
    <cfRule type="cellIs" dxfId="2720" priority="2230" operator="equal">
      <formula>FALSE</formula>
    </cfRule>
  </conditionalFormatting>
  <conditionalFormatting sqref="I33:I37">
    <cfRule type="cellIs" dxfId="2719" priority="2229" operator="equal">
      <formula>FALSE</formula>
    </cfRule>
  </conditionalFormatting>
  <conditionalFormatting sqref="I33:I37">
    <cfRule type="cellIs" dxfId="2718" priority="2228" operator="equal">
      <formula>FALSE</formula>
    </cfRule>
  </conditionalFormatting>
  <conditionalFormatting sqref="I33:I37">
    <cfRule type="cellIs" dxfId="2717" priority="2227" operator="equal">
      <formula>FALSE</formula>
    </cfRule>
  </conditionalFormatting>
  <conditionalFormatting sqref="I33:I37">
    <cfRule type="cellIs" dxfId="2716" priority="2226" operator="equal">
      <formula>FALSE</formula>
    </cfRule>
  </conditionalFormatting>
  <conditionalFormatting sqref="I33:I37">
    <cfRule type="cellIs" dxfId="2715" priority="2225" operator="equal">
      <formula>FALSE</formula>
    </cfRule>
  </conditionalFormatting>
  <conditionalFormatting sqref="I33:I37">
    <cfRule type="cellIs" dxfId="2714" priority="2224" operator="equal">
      <formula>FALSE</formula>
    </cfRule>
  </conditionalFormatting>
  <conditionalFormatting sqref="I33:I37">
    <cfRule type="cellIs" dxfId="2713" priority="2223" operator="equal">
      <formula>FALSE</formula>
    </cfRule>
  </conditionalFormatting>
  <conditionalFormatting sqref="I33:I37">
    <cfRule type="cellIs" dxfId="2712" priority="2222" operator="equal">
      <formula>FALSE</formula>
    </cfRule>
  </conditionalFormatting>
  <conditionalFormatting sqref="I33:I37">
    <cfRule type="cellIs" dxfId="2711" priority="2221" operator="equal">
      <formula>FALSE</formula>
    </cfRule>
  </conditionalFormatting>
  <conditionalFormatting sqref="I33:I37">
    <cfRule type="cellIs" dxfId="2710" priority="2220" operator="equal">
      <formula>FALSE</formula>
    </cfRule>
  </conditionalFormatting>
  <conditionalFormatting sqref="I33:I37">
    <cfRule type="cellIs" dxfId="2709" priority="2219" operator="equal">
      <formula>FALSE</formula>
    </cfRule>
  </conditionalFormatting>
  <conditionalFormatting sqref="I33:I37">
    <cfRule type="cellIs" dxfId="2708" priority="2218" operator="equal">
      <formula>FALSE</formula>
    </cfRule>
  </conditionalFormatting>
  <conditionalFormatting sqref="I33:I37">
    <cfRule type="cellIs" dxfId="2707" priority="2217" operator="equal">
      <formula>FALSE</formula>
    </cfRule>
  </conditionalFormatting>
  <conditionalFormatting sqref="I33:I37">
    <cfRule type="cellIs" dxfId="2706" priority="2216" operator="equal">
      <formula>FALSE</formula>
    </cfRule>
  </conditionalFormatting>
  <conditionalFormatting sqref="I33:I37">
    <cfRule type="cellIs" dxfId="2705" priority="2215" operator="equal">
      <formula>FALSE</formula>
    </cfRule>
  </conditionalFormatting>
  <conditionalFormatting sqref="I33:I37">
    <cfRule type="cellIs" dxfId="2704" priority="2214" operator="equal">
      <formula>FALSE</formula>
    </cfRule>
  </conditionalFormatting>
  <conditionalFormatting sqref="I33:I37">
    <cfRule type="cellIs" dxfId="2703" priority="2213" operator="equal">
      <formula>FALSE</formula>
    </cfRule>
  </conditionalFormatting>
  <conditionalFormatting sqref="I33:I37">
    <cfRule type="cellIs" dxfId="2702" priority="2212" operator="equal">
      <formula>FALSE</formula>
    </cfRule>
  </conditionalFormatting>
  <conditionalFormatting sqref="I33:I37">
    <cfRule type="cellIs" dxfId="2701" priority="2211" operator="equal">
      <formula>FALSE</formula>
    </cfRule>
  </conditionalFormatting>
  <conditionalFormatting sqref="I33:I37">
    <cfRule type="cellIs" dxfId="2700" priority="2210" operator="equal">
      <formula>FALSE</formula>
    </cfRule>
  </conditionalFormatting>
  <conditionalFormatting sqref="I33:I37">
    <cfRule type="cellIs" dxfId="2699" priority="2209" operator="equal">
      <formula>FALSE</formula>
    </cfRule>
  </conditionalFormatting>
  <conditionalFormatting sqref="I33:I37">
    <cfRule type="cellIs" dxfId="2698" priority="2208" operator="equal">
      <formula>FALSE</formula>
    </cfRule>
  </conditionalFormatting>
  <conditionalFormatting sqref="I33:I37">
    <cfRule type="cellIs" dxfId="2697" priority="2207" operator="equal">
      <formula>FALSE</formula>
    </cfRule>
  </conditionalFormatting>
  <conditionalFormatting sqref="I33:I37">
    <cfRule type="cellIs" dxfId="2696" priority="2206" operator="equal">
      <formula>FALSE</formula>
    </cfRule>
  </conditionalFormatting>
  <conditionalFormatting sqref="I33:I37">
    <cfRule type="cellIs" dxfId="2695" priority="2205" operator="equal">
      <formula>FALSE</formula>
    </cfRule>
  </conditionalFormatting>
  <conditionalFormatting sqref="I33:I37">
    <cfRule type="cellIs" dxfId="2694" priority="2204" operator="equal">
      <formula>FALSE</formula>
    </cfRule>
  </conditionalFormatting>
  <conditionalFormatting sqref="I33:I37">
    <cfRule type="cellIs" dxfId="2693" priority="2203" operator="equal">
      <formula>FALSE</formula>
    </cfRule>
  </conditionalFormatting>
  <conditionalFormatting sqref="I33:I37">
    <cfRule type="cellIs" dxfId="2692" priority="2202" operator="equal">
      <formula>FALSE</formula>
    </cfRule>
  </conditionalFormatting>
  <conditionalFormatting sqref="I33:I37">
    <cfRule type="cellIs" dxfId="2691" priority="2201" operator="equal">
      <formula>FALSE</formula>
    </cfRule>
  </conditionalFormatting>
  <conditionalFormatting sqref="I33:I37">
    <cfRule type="cellIs" dxfId="2690" priority="2200" operator="equal">
      <formula>FALSE</formula>
    </cfRule>
  </conditionalFormatting>
  <conditionalFormatting sqref="I33:I37">
    <cfRule type="cellIs" dxfId="2689" priority="2199" operator="equal">
      <formula>FALSE</formula>
    </cfRule>
  </conditionalFormatting>
  <conditionalFormatting sqref="I33:I37">
    <cfRule type="cellIs" dxfId="2688" priority="2198" operator="equal">
      <formula>FALSE</formula>
    </cfRule>
  </conditionalFormatting>
  <conditionalFormatting sqref="I33:I37">
    <cfRule type="cellIs" dxfId="2687" priority="2197" operator="equal">
      <formula>FALSE</formula>
    </cfRule>
  </conditionalFormatting>
  <conditionalFormatting sqref="I33:I37">
    <cfRule type="cellIs" dxfId="2686" priority="2196" operator="equal">
      <formula>FALSE</formula>
    </cfRule>
  </conditionalFormatting>
  <conditionalFormatting sqref="I33:I37">
    <cfRule type="cellIs" dxfId="2685" priority="2195" operator="equal">
      <formula>FALSE</formula>
    </cfRule>
  </conditionalFormatting>
  <conditionalFormatting sqref="I33:I37">
    <cfRule type="cellIs" dxfId="2684" priority="2194" operator="equal">
      <formula>FALSE</formula>
    </cfRule>
  </conditionalFormatting>
  <conditionalFormatting sqref="I33:I37">
    <cfRule type="cellIs" dxfId="2683" priority="2193" operator="equal">
      <formula>FALSE</formula>
    </cfRule>
  </conditionalFormatting>
  <conditionalFormatting sqref="I33:I37">
    <cfRule type="cellIs" dxfId="2682" priority="2192" operator="equal">
      <formula>FALSE</formula>
    </cfRule>
  </conditionalFormatting>
  <conditionalFormatting sqref="I33:I37">
    <cfRule type="cellIs" dxfId="2681" priority="2191" operator="equal">
      <formula>FALSE</formula>
    </cfRule>
  </conditionalFormatting>
  <conditionalFormatting sqref="I33:I37">
    <cfRule type="cellIs" dxfId="2680" priority="2190" operator="equal">
      <formula>FALSE</formula>
    </cfRule>
  </conditionalFormatting>
  <conditionalFormatting sqref="I33:I37">
    <cfRule type="cellIs" dxfId="2679" priority="2189" operator="equal">
      <formula>FALSE</formula>
    </cfRule>
  </conditionalFormatting>
  <conditionalFormatting sqref="I33:I37">
    <cfRule type="cellIs" dxfId="2678" priority="2188" operator="equal">
      <formula>FALSE</formula>
    </cfRule>
  </conditionalFormatting>
  <conditionalFormatting sqref="I33:I37">
    <cfRule type="cellIs" dxfId="2677" priority="2187" operator="equal">
      <formula>FALSE</formula>
    </cfRule>
  </conditionalFormatting>
  <conditionalFormatting sqref="I33:I37">
    <cfRule type="cellIs" dxfId="2676" priority="2186" operator="equal">
      <formula>FALSE</formula>
    </cfRule>
  </conditionalFormatting>
  <conditionalFormatting sqref="I33:I37">
    <cfRule type="cellIs" dxfId="2675" priority="2185" operator="equal">
      <formula>FALSE</formula>
    </cfRule>
  </conditionalFormatting>
  <conditionalFormatting sqref="I33:I37">
    <cfRule type="cellIs" dxfId="2674" priority="2184" operator="equal">
      <formula>FALSE</formula>
    </cfRule>
  </conditionalFormatting>
  <conditionalFormatting sqref="I33:I37">
    <cfRule type="cellIs" dxfId="2673" priority="2183" operator="equal">
      <formula>FALSE</formula>
    </cfRule>
  </conditionalFormatting>
  <conditionalFormatting sqref="I33:I37">
    <cfRule type="cellIs" dxfId="2672" priority="2182" operator="equal">
      <formula>FALSE</formula>
    </cfRule>
  </conditionalFormatting>
  <conditionalFormatting sqref="I33:I37">
    <cfRule type="cellIs" dxfId="2671" priority="2181" operator="equal">
      <formula>FALSE</formula>
    </cfRule>
  </conditionalFormatting>
  <conditionalFormatting sqref="I33:I37">
    <cfRule type="cellIs" dxfId="2670" priority="2180" operator="equal">
      <formula>FALSE</formula>
    </cfRule>
  </conditionalFormatting>
  <conditionalFormatting sqref="I33:I37">
    <cfRule type="cellIs" dxfId="2669" priority="2179" operator="equal">
      <formula>FALSE</formula>
    </cfRule>
  </conditionalFormatting>
  <conditionalFormatting sqref="I33:I37">
    <cfRule type="cellIs" dxfId="2668" priority="2178" operator="equal">
      <formula>FALSE</formula>
    </cfRule>
  </conditionalFormatting>
  <conditionalFormatting sqref="I33:I37">
    <cfRule type="cellIs" dxfId="2667" priority="2177" operator="equal">
      <formula>FALSE</formula>
    </cfRule>
  </conditionalFormatting>
  <conditionalFormatting sqref="I33:I37">
    <cfRule type="cellIs" dxfId="2666" priority="2176" operator="equal">
      <formula>FALSE</formula>
    </cfRule>
  </conditionalFormatting>
  <conditionalFormatting sqref="I33:I37">
    <cfRule type="cellIs" dxfId="2665" priority="2175" operator="equal">
      <formula>FALSE</formula>
    </cfRule>
  </conditionalFormatting>
  <conditionalFormatting sqref="I33:I37">
    <cfRule type="cellIs" dxfId="2664" priority="2174" operator="equal">
      <formula>FALSE</formula>
    </cfRule>
  </conditionalFormatting>
  <conditionalFormatting sqref="I33:I37">
    <cfRule type="cellIs" dxfId="2663" priority="2173" operator="equal">
      <formula>FALSE</formula>
    </cfRule>
  </conditionalFormatting>
  <conditionalFormatting sqref="I33:I37">
    <cfRule type="cellIs" dxfId="2662" priority="2172" operator="equal">
      <formula>FALSE</formula>
    </cfRule>
  </conditionalFormatting>
  <conditionalFormatting sqref="I33:I37">
    <cfRule type="cellIs" dxfId="2661" priority="2171" operator="equal">
      <formula>FALSE</formula>
    </cfRule>
  </conditionalFormatting>
  <conditionalFormatting sqref="I33:I37">
    <cfRule type="cellIs" dxfId="2660" priority="2170" operator="equal">
      <formula>FALSE</formula>
    </cfRule>
  </conditionalFormatting>
  <conditionalFormatting sqref="I33:I37">
    <cfRule type="cellIs" dxfId="2659" priority="2169" operator="equal">
      <formula>FALSE</formula>
    </cfRule>
  </conditionalFormatting>
  <conditionalFormatting sqref="I33:I37">
    <cfRule type="cellIs" dxfId="2658" priority="2168" operator="equal">
      <formula>FALSE</formula>
    </cfRule>
  </conditionalFormatting>
  <conditionalFormatting sqref="I33:I37">
    <cfRule type="cellIs" dxfId="2657" priority="2167" operator="equal">
      <formula>FALSE</formula>
    </cfRule>
  </conditionalFormatting>
  <conditionalFormatting sqref="I33:I37">
    <cfRule type="cellIs" dxfId="2656" priority="2166" operator="equal">
      <formula>FALSE</formula>
    </cfRule>
  </conditionalFormatting>
  <conditionalFormatting sqref="I33:I37">
    <cfRule type="cellIs" dxfId="2655" priority="2165" operator="equal">
      <formula>FALSE</formula>
    </cfRule>
  </conditionalFormatting>
  <conditionalFormatting sqref="I33:I37">
    <cfRule type="cellIs" dxfId="2654" priority="2164" operator="equal">
      <formula>FALSE</formula>
    </cfRule>
  </conditionalFormatting>
  <conditionalFormatting sqref="I33:I37">
    <cfRule type="cellIs" dxfId="2653" priority="2163" operator="equal">
      <formula>FALSE</formula>
    </cfRule>
  </conditionalFormatting>
  <conditionalFormatting sqref="I33:I37">
    <cfRule type="cellIs" dxfId="2652" priority="2162" operator="equal">
      <formula>FALSE</formula>
    </cfRule>
  </conditionalFormatting>
  <conditionalFormatting sqref="I33:I37">
    <cfRule type="cellIs" dxfId="2651" priority="2161" operator="equal">
      <formula>FALSE</formula>
    </cfRule>
  </conditionalFormatting>
  <conditionalFormatting sqref="I33:I37">
    <cfRule type="cellIs" dxfId="2650" priority="2160" operator="equal">
      <formula>FALSE</formula>
    </cfRule>
  </conditionalFormatting>
  <conditionalFormatting sqref="I33:I37">
    <cfRule type="cellIs" dxfId="2649" priority="2159" operator="equal">
      <formula>FALSE</formula>
    </cfRule>
  </conditionalFormatting>
  <conditionalFormatting sqref="I33:I37">
    <cfRule type="cellIs" dxfId="2648" priority="2158" operator="equal">
      <formula>FALSE</formula>
    </cfRule>
  </conditionalFormatting>
  <conditionalFormatting sqref="I33:I37">
    <cfRule type="cellIs" dxfId="2647" priority="2157" operator="equal">
      <formula>FALSE</formula>
    </cfRule>
  </conditionalFormatting>
  <conditionalFormatting sqref="I33:I37">
    <cfRule type="cellIs" dxfId="2646" priority="2156" operator="equal">
      <formula>FALSE</formula>
    </cfRule>
  </conditionalFormatting>
  <conditionalFormatting sqref="I33:I37">
    <cfRule type="cellIs" dxfId="2645" priority="2155" operator="equal">
      <formula>FALSE</formula>
    </cfRule>
  </conditionalFormatting>
  <conditionalFormatting sqref="I33:I37">
    <cfRule type="cellIs" dxfId="2644" priority="2154" operator="equal">
      <formula>FALSE</formula>
    </cfRule>
  </conditionalFormatting>
  <conditionalFormatting sqref="I33:I37">
    <cfRule type="cellIs" dxfId="2643" priority="2153" operator="equal">
      <formula>FALSE</formula>
    </cfRule>
  </conditionalFormatting>
  <conditionalFormatting sqref="I33:I37">
    <cfRule type="cellIs" dxfId="2642" priority="2152" operator="equal">
      <formula>FALSE</formula>
    </cfRule>
  </conditionalFormatting>
  <conditionalFormatting sqref="I33:I37">
    <cfRule type="cellIs" dxfId="2641" priority="2151" operator="equal">
      <formula>FALSE</formula>
    </cfRule>
  </conditionalFormatting>
  <conditionalFormatting sqref="I33:I37">
    <cfRule type="cellIs" dxfId="2640" priority="2150" operator="equal">
      <formula>FALSE</formula>
    </cfRule>
  </conditionalFormatting>
  <conditionalFormatting sqref="I33:I37">
    <cfRule type="cellIs" dxfId="2639" priority="2149" operator="equal">
      <formula>FALSE</formula>
    </cfRule>
  </conditionalFormatting>
  <conditionalFormatting sqref="I33:I37">
    <cfRule type="cellIs" dxfId="2638" priority="2148" operator="equal">
      <formula>FALSE</formula>
    </cfRule>
  </conditionalFormatting>
  <conditionalFormatting sqref="I33:I37">
    <cfRule type="cellIs" dxfId="2637" priority="2147" operator="equal">
      <formula>FALSE</formula>
    </cfRule>
  </conditionalFormatting>
  <conditionalFormatting sqref="I33:I37">
    <cfRule type="cellIs" dxfId="2636" priority="2146" operator="equal">
      <formula>FALSE</formula>
    </cfRule>
  </conditionalFormatting>
  <conditionalFormatting sqref="I33:I37">
    <cfRule type="cellIs" dxfId="2635" priority="2145" operator="equal">
      <formula>FALSE</formula>
    </cfRule>
  </conditionalFormatting>
  <conditionalFormatting sqref="I33:I37">
    <cfRule type="cellIs" dxfId="2634" priority="2144" operator="equal">
      <formula>FALSE</formula>
    </cfRule>
  </conditionalFormatting>
  <conditionalFormatting sqref="I33:I37">
    <cfRule type="cellIs" dxfId="2633" priority="2143" operator="equal">
      <formula>FALSE</formula>
    </cfRule>
  </conditionalFormatting>
  <conditionalFormatting sqref="I33:I37">
    <cfRule type="cellIs" dxfId="2632" priority="2142" operator="equal">
      <formula>FALSE</formula>
    </cfRule>
  </conditionalFormatting>
  <conditionalFormatting sqref="I33:I37">
    <cfRule type="cellIs" dxfId="2631" priority="2141" operator="equal">
      <formula>FALSE</formula>
    </cfRule>
  </conditionalFormatting>
  <conditionalFormatting sqref="I33:I37">
    <cfRule type="cellIs" dxfId="2630" priority="2140" operator="equal">
      <formula>FALSE</formula>
    </cfRule>
  </conditionalFormatting>
  <conditionalFormatting sqref="I33:I37">
    <cfRule type="cellIs" dxfId="2629" priority="2139" operator="equal">
      <formula>FALSE</formula>
    </cfRule>
  </conditionalFormatting>
  <conditionalFormatting sqref="I33:I37">
    <cfRule type="cellIs" dxfId="2628" priority="2138" operator="equal">
      <formula>FALSE</formula>
    </cfRule>
  </conditionalFormatting>
  <conditionalFormatting sqref="I33:I37">
    <cfRule type="cellIs" dxfId="2627" priority="2137" operator="equal">
      <formula>FALSE</formula>
    </cfRule>
  </conditionalFormatting>
  <conditionalFormatting sqref="I33:I37">
    <cfRule type="cellIs" dxfId="2626" priority="2136" operator="equal">
      <formula>FALSE</formula>
    </cfRule>
  </conditionalFormatting>
  <conditionalFormatting sqref="I33:I37">
    <cfRule type="cellIs" dxfId="2625" priority="2135" operator="equal">
      <formula>FALSE</formula>
    </cfRule>
  </conditionalFormatting>
  <conditionalFormatting sqref="I33:I37">
    <cfRule type="cellIs" dxfId="2624" priority="2134" operator="equal">
      <formula>FALSE</formula>
    </cfRule>
  </conditionalFormatting>
  <conditionalFormatting sqref="I33:I37">
    <cfRule type="cellIs" dxfId="2623" priority="2133" operator="equal">
      <formula>FALSE</formula>
    </cfRule>
  </conditionalFormatting>
  <conditionalFormatting sqref="I33:I37">
    <cfRule type="cellIs" dxfId="2622" priority="2132" operator="equal">
      <formula>FALSE</formula>
    </cfRule>
  </conditionalFormatting>
  <conditionalFormatting sqref="I33:I37">
    <cfRule type="cellIs" dxfId="2621" priority="2131" operator="equal">
      <formula>FALSE</formula>
    </cfRule>
  </conditionalFormatting>
  <conditionalFormatting sqref="I33:I37">
    <cfRule type="cellIs" dxfId="2620" priority="2130" operator="equal">
      <formula>FALSE</formula>
    </cfRule>
  </conditionalFormatting>
  <conditionalFormatting sqref="I33:I37">
    <cfRule type="cellIs" dxfId="2619" priority="2129" operator="equal">
      <formula>FALSE</formula>
    </cfRule>
  </conditionalFormatting>
  <conditionalFormatting sqref="I33:I37">
    <cfRule type="cellIs" dxfId="2618" priority="2128" operator="equal">
      <formula>FALSE</formula>
    </cfRule>
  </conditionalFormatting>
  <conditionalFormatting sqref="I33:I37">
    <cfRule type="cellIs" dxfId="2617" priority="2127" operator="equal">
      <formula>FALSE</formula>
    </cfRule>
  </conditionalFormatting>
  <conditionalFormatting sqref="I33:I37">
    <cfRule type="cellIs" dxfId="2616" priority="2126" operator="equal">
      <formula>FALSE</formula>
    </cfRule>
  </conditionalFormatting>
  <conditionalFormatting sqref="I33:I37">
    <cfRule type="cellIs" dxfId="2615" priority="2125" operator="equal">
      <formula>FALSE</formula>
    </cfRule>
  </conditionalFormatting>
  <conditionalFormatting sqref="I33:I37">
    <cfRule type="cellIs" dxfId="2614" priority="2124" operator="equal">
      <formula>FALSE</formula>
    </cfRule>
  </conditionalFormatting>
  <conditionalFormatting sqref="I33:I37">
    <cfRule type="cellIs" dxfId="2613" priority="2123" operator="equal">
      <formula>FALSE</formula>
    </cfRule>
  </conditionalFormatting>
  <conditionalFormatting sqref="I33:I37">
    <cfRule type="cellIs" dxfId="2612" priority="2122" operator="equal">
      <formula>FALSE</formula>
    </cfRule>
  </conditionalFormatting>
  <conditionalFormatting sqref="I33:I37">
    <cfRule type="cellIs" dxfId="2611" priority="2121" operator="equal">
      <formula>FALSE</formula>
    </cfRule>
  </conditionalFormatting>
  <conditionalFormatting sqref="I33:I37">
    <cfRule type="cellIs" dxfId="2610" priority="2120" operator="equal">
      <formula>FALSE</formula>
    </cfRule>
  </conditionalFormatting>
  <conditionalFormatting sqref="I33:I37">
    <cfRule type="cellIs" dxfId="2609" priority="2119" operator="equal">
      <formula>FALSE</formula>
    </cfRule>
  </conditionalFormatting>
  <conditionalFormatting sqref="I33:I37">
    <cfRule type="cellIs" dxfId="2608" priority="2118" operator="equal">
      <formula>FALSE</formula>
    </cfRule>
  </conditionalFormatting>
  <conditionalFormatting sqref="I33:I37">
    <cfRule type="cellIs" dxfId="2607" priority="2117" operator="equal">
      <formula>FALSE</formula>
    </cfRule>
  </conditionalFormatting>
  <conditionalFormatting sqref="I33:I37">
    <cfRule type="cellIs" dxfId="2606" priority="2116" operator="equal">
      <formula>FALSE</formula>
    </cfRule>
  </conditionalFormatting>
  <conditionalFormatting sqref="I33:I37">
    <cfRule type="cellIs" dxfId="2605" priority="2115" operator="equal">
      <formula>FALSE</formula>
    </cfRule>
  </conditionalFormatting>
  <conditionalFormatting sqref="I33:I37">
    <cfRule type="cellIs" dxfId="2604" priority="2114" operator="equal">
      <formula>FALSE</formula>
    </cfRule>
  </conditionalFormatting>
  <conditionalFormatting sqref="I33:I37">
    <cfRule type="cellIs" dxfId="2603" priority="2113" operator="equal">
      <formula>FALSE</formula>
    </cfRule>
  </conditionalFormatting>
  <conditionalFormatting sqref="I33:I37">
    <cfRule type="cellIs" dxfId="2602" priority="2112" operator="equal">
      <formula>FALSE</formula>
    </cfRule>
  </conditionalFormatting>
  <conditionalFormatting sqref="I33:I37">
    <cfRule type="cellIs" dxfId="2601" priority="2111" operator="equal">
      <formula>FALSE</formula>
    </cfRule>
  </conditionalFormatting>
  <conditionalFormatting sqref="I33:I37">
    <cfRule type="cellIs" dxfId="2600" priority="2110" operator="equal">
      <formula>FALSE</formula>
    </cfRule>
  </conditionalFormatting>
  <conditionalFormatting sqref="I33:I37">
    <cfRule type="cellIs" dxfId="2599" priority="2109" operator="equal">
      <formula>FALSE</formula>
    </cfRule>
  </conditionalFormatting>
  <conditionalFormatting sqref="I33:I37">
    <cfRule type="cellIs" dxfId="2598" priority="2108" operator="equal">
      <formula>FALSE</formula>
    </cfRule>
  </conditionalFormatting>
  <conditionalFormatting sqref="I33:I37">
    <cfRule type="cellIs" dxfId="2597" priority="2107" operator="equal">
      <formula>FALSE</formula>
    </cfRule>
  </conditionalFormatting>
  <conditionalFormatting sqref="I33:I37">
    <cfRule type="cellIs" dxfId="2596" priority="2106" operator="equal">
      <formula>FALSE</formula>
    </cfRule>
  </conditionalFormatting>
  <conditionalFormatting sqref="I33:I37">
    <cfRule type="cellIs" dxfId="2595" priority="2105" operator="equal">
      <formula>FALSE</formula>
    </cfRule>
  </conditionalFormatting>
  <conditionalFormatting sqref="I33:I37">
    <cfRule type="cellIs" dxfId="2594" priority="2104" operator="equal">
      <formula>FALSE</formula>
    </cfRule>
  </conditionalFormatting>
  <conditionalFormatting sqref="I33:I37">
    <cfRule type="cellIs" dxfId="2593" priority="2103" operator="equal">
      <formula>FALSE</formula>
    </cfRule>
  </conditionalFormatting>
  <conditionalFormatting sqref="I33:I37">
    <cfRule type="cellIs" dxfId="2592" priority="2102" operator="equal">
      <formula>FALSE</formula>
    </cfRule>
  </conditionalFormatting>
  <conditionalFormatting sqref="I33:I37">
    <cfRule type="cellIs" dxfId="2591" priority="2101" operator="equal">
      <formula>FALSE</formula>
    </cfRule>
  </conditionalFormatting>
  <conditionalFormatting sqref="I33:I37">
    <cfRule type="cellIs" dxfId="2590" priority="2100" operator="equal">
      <formula>FALSE</formula>
    </cfRule>
  </conditionalFormatting>
  <conditionalFormatting sqref="I33:I37">
    <cfRule type="cellIs" dxfId="2589" priority="2099" operator="equal">
      <formula>FALSE</formula>
    </cfRule>
  </conditionalFormatting>
  <conditionalFormatting sqref="I33:I37">
    <cfRule type="cellIs" dxfId="2588" priority="2098" operator="equal">
      <formula>FALSE</formula>
    </cfRule>
  </conditionalFormatting>
  <conditionalFormatting sqref="I33:I37">
    <cfRule type="cellIs" dxfId="2587" priority="2097" operator="equal">
      <formula>FALSE</formula>
    </cfRule>
  </conditionalFormatting>
  <conditionalFormatting sqref="I33:I37">
    <cfRule type="cellIs" dxfId="2586" priority="2096" operator="equal">
      <formula>FALSE</formula>
    </cfRule>
  </conditionalFormatting>
  <conditionalFormatting sqref="I33:I37">
    <cfRule type="cellIs" dxfId="2585" priority="2095" operator="equal">
      <formula>FALSE</formula>
    </cfRule>
  </conditionalFormatting>
  <conditionalFormatting sqref="I33:I37">
    <cfRule type="cellIs" dxfId="2584" priority="2094" operator="equal">
      <formula>FALSE</formula>
    </cfRule>
  </conditionalFormatting>
  <conditionalFormatting sqref="I33:I37">
    <cfRule type="cellIs" dxfId="2583" priority="2093" operator="equal">
      <formula>FALSE</formula>
    </cfRule>
  </conditionalFormatting>
  <conditionalFormatting sqref="I33:I37">
    <cfRule type="cellIs" dxfId="2582" priority="2092" operator="equal">
      <formula>FALSE</formula>
    </cfRule>
  </conditionalFormatting>
  <conditionalFormatting sqref="I33:I37">
    <cfRule type="cellIs" dxfId="2581" priority="2091" operator="equal">
      <formula>FALSE</formula>
    </cfRule>
  </conditionalFormatting>
  <conditionalFormatting sqref="I33:I37">
    <cfRule type="cellIs" dxfId="2580" priority="2090" operator="equal">
      <formula>FALSE</formula>
    </cfRule>
  </conditionalFormatting>
  <conditionalFormatting sqref="I33:I37">
    <cfRule type="cellIs" dxfId="2579" priority="2089" operator="equal">
      <formula>FALSE</formula>
    </cfRule>
  </conditionalFormatting>
  <conditionalFormatting sqref="I33:I37">
    <cfRule type="cellIs" dxfId="2578" priority="2088" operator="equal">
      <formula>FALSE</formula>
    </cfRule>
  </conditionalFormatting>
  <conditionalFormatting sqref="I33:I37">
    <cfRule type="cellIs" dxfId="2577" priority="2087" operator="equal">
      <formula>FALSE</formula>
    </cfRule>
  </conditionalFormatting>
  <conditionalFormatting sqref="I33:I37">
    <cfRule type="cellIs" dxfId="2576" priority="2086" operator="equal">
      <formula>FALSE</formula>
    </cfRule>
  </conditionalFormatting>
  <conditionalFormatting sqref="I33:I37">
    <cfRule type="cellIs" dxfId="2575" priority="2085" operator="equal">
      <formula>FALSE</formula>
    </cfRule>
  </conditionalFormatting>
  <conditionalFormatting sqref="I33:I37">
    <cfRule type="cellIs" dxfId="2574" priority="2084" operator="equal">
      <formula>FALSE</formula>
    </cfRule>
  </conditionalFormatting>
  <conditionalFormatting sqref="I33:I37">
    <cfRule type="cellIs" dxfId="2573" priority="2083" operator="equal">
      <formula>FALSE</formula>
    </cfRule>
  </conditionalFormatting>
  <conditionalFormatting sqref="I33:I37">
    <cfRule type="cellIs" dxfId="2572" priority="2082" operator="equal">
      <formula>FALSE</formula>
    </cfRule>
  </conditionalFormatting>
  <conditionalFormatting sqref="I33:I37">
    <cfRule type="cellIs" dxfId="2571" priority="2081" operator="equal">
      <formula>FALSE</formula>
    </cfRule>
  </conditionalFormatting>
  <conditionalFormatting sqref="I33:I37">
    <cfRule type="cellIs" dxfId="2570" priority="2080" operator="equal">
      <formula>FALSE</formula>
    </cfRule>
  </conditionalFormatting>
  <conditionalFormatting sqref="I33:I37">
    <cfRule type="cellIs" dxfId="2569" priority="2079" operator="equal">
      <formula>FALSE</formula>
    </cfRule>
  </conditionalFormatting>
  <conditionalFormatting sqref="I33:I37">
    <cfRule type="cellIs" dxfId="2568" priority="2078" operator="equal">
      <formula>FALSE</formula>
    </cfRule>
  </conditionalFormatting>
  <conditionalFormatting sqref="I33:I37">
    <cfRule type="cellIs" dxfId="2567" priority="2077" operator="equal">
      <formula>FALSE</formula>
    </cfRule>
  </conditionalFormatting>
  <conditionalFormatting sqref="I33:I37">
    <cfRule type="cellIs" dxfId="2566" priority="2076" operator="equal">
      <formula>FALSE</formula>
    </cfRule>
  </conditionalFormatting>
  <conditionalFormatting sqref="I33:I37">
    <cfRule type="cellIs" dxfId="2565" priority="2075" operator="equal">
      <formula>FALSE</formula>
    </cfRule>
  </conditionalFormatting>
  <conditionalFormatting sqref="I33:I37">
    <cfRule type="cellIs" dxfId="2564" priority="2074" operator="equal">
      <formula>FALSE</formula>
    </cfRule>
  </conditionalFormatting>
  <conditionalFormatting sqref="I33:I37">
    <cfRule type="cellIs" dxfId="2563" priority="2073" operator="equal">
      <formula>FALSE</formula>
    </cfRule>
  </conditionalFormatting>
  <conditionalFormatting sqref="I33:I37">
    <cfRule type="cellIs" dxfId="2562" priority="2072" operator="equal">
      <formula>FALSE</formula>
    </cfRule>
  </conditionalFormatting>
  <conditionalFormatting sqref="I33:I37">
    <cfRule type="cellIs" dxfId="2561" priority="2071" operator="equal">
      <formula>FALSE</formula>
    </cfRule>
  </conditionalFormatting>
  <conditionalFormatting sqref="I33:I37">
    <cfRule type="cellIs" dxfId="2560" priority="2070" operator="equal">
      <formula>FALSE</formula>
    </cfRule>
  </conditionalFormatting>
  <conditionalFormatting sqref="I33:I37">
    <cfRule type="cellIs" dxfId="2559" priority="2069" operator="equal">
      <formula>FALSE</formula>
    </cfRule>
  </conditionalFormatting>
  <conditionalFormatting sqref="I33:I37">
    <cfRule type="cellIs" dxfId="2558" priority="2068" operator="equal">
      <formula>FALSE</formula>
    </cfRule>
  </conditionalFormatting>
  <conditionalFormatting sqref="I33:I37">
    <cfRule type="cellIs" dxfId="2557" priority="2067" operator="equal">
      <formula>FALSE</formula>
    </cfRule>
  </conditionalFormatting>
  <conditionalFormatting sqref="I33:I37">
    <cfRule type="cellIs" dxfId="2556" priority="2066" operator="equal">
      <formula>FALSE</formula>
    </cfRule>
  </conditionalFormatting>
  <conditionalFormatting sqref="I33:I37">
    <cfRule type="cellIs" dxfId="2555" priority="2065" operator="equal">
      <formula>FALSE</formula>
    </cfRule>
  </conditionalFormatting>
  <conditionalFormatting sqref="I33:I37">
    <cfRule type="cellIs" dxfId="2554" priority="2064" operator="equal">
      <formula>FALSE</formula>
    </cfRule>
  </conditionalFormatting>
  <conditionalFormatting sqref="I33:I37">
    <cfRule type="cellIs" dxfId="2553" priority="2063" operator="equal">
      <formula>FALSE</formula>
    </cfRule>
  </conditionalFormatting>
  <conditionalFormatting sqref="I33:I37">
    <cfRule type="cellIs" dxfId="2552" priority="2062" operator="equal">
      <formula>FALSE</formula>
    </cfRule>
  </conditionalFormatting>
  <conditionalFormatting sqref="I33:I37">
    <cfRule type="cellIs" dxfId="2551" priority="2061" operator="equal">
      <formula>FALSE</formula>
    </cfRule>
  </conditionalFormatting>
  <conditionalFormatting sqref="I33:I37">
    <cfRule type="cellIs" dxfId="2550" priority="2060" operator="equal">
      <formula>FALSE</formula>
    </cfRule>
  </conditionalFormatting>
  <conditionalFormatting sqref="I33:I37">
    <cfRule type="cellIs" dxfId="2549" priority="2059" operator="equal">
      <formula>FALSE</formula>
    </cfRule>
  </conditionalFormatting>
  <conditionalFormatting sqref="I33:I37">
    <cfRule type="cellIs" dxfId="2548" priority="2058" operator="equal">
      <formula>FALSE</formula>
    </cfRule>
  </conditionalFormatting>
  <conditionalFormatting sqref="I33:I37">
    <cfRule type="cellIs" dxfId="2547" priority="2057" operator="equal">
      <formula>FALSE</formula>
    </cfRule>
  </conditionalFormatting>
  <conditionalFormatting sqref="I33:I37">
    <cfRule type="cellIs" dxfId="2546" priority="2056" operator="equal">
      <formula>FALSE</formula>
    </cfRule>
  </conditionalFormatting>
  <conditionalFormatting sqref="I33:I37">
    <cfRule type="cellIs" dxfId="2545" priority="2055" operator="equal">
      <formula>FALSE</formula>
    </cfRule>
  </conditionalFormatting>
  <conditionalFormatting sqref="I33:I37">
    <cfRule type="cellIs" dxfId="2544" priority="2054" operator="equal">
      <formula>FALSE</formula>
    </cfRule>
  </conditionalFormatting>
  <conditionalFormatting sqref="I33:I37">
    <cfRule type="cellIs" dxfId="2543" priority="2053" operator="equal">
      <formula>FALSE</formula>
    </cfRule>
  </conditionalFormatting>
  <conditionalFormatting sqref="I33:I37">
    <cfRule type="cellIs" dxfId="2542" priority="2052" operator="equal">
      <formula>FALSE</formula>
    </cfRule>
  </conditionalFormatting>
  <conditionalFormatting sqref="I33:I37">
    <cfRule type="cellIs" dxfId="2541" priority="2051" operator="equal">
      <formula>FALSE</formula>
    </cfRule>
  </conditionalFormatting>
  <conditionalFormatting sqref="I33:I37">
    <cfRule type="cellIs" dxfId="2540" priority="2050" operator="equal">
      <formula>FALSE</formula>
    </cfRule>
  </conditionalFormatting>
  <conditionalFormatting sqref="I33:I37">
    <cfRule type="cellIs" dxfId="2539" priority="2049" operator="equal">
      <formula>FALSE</formula>
    </cfRule>
  </conditionalFormatting>
  <conditionalFormatting sqref="I33:I37">
    <cfRule type="cellIs" dxfId="2538" priority="2048" operator="equal">
      <formula>FALSE</formula>
    </cfRule>
  </conditionalFormatting>
  <conditionalFormatting sqref="I33:I37">
    <cfRule type="cellIs" dxfId="2537" priority="2047" operator="equal">
      <formula>FALSE</formula>
    </cfRule>
  </conditionalFormatting>
  <conditionalFormatting sqref="I33:I37">
    <cfRule type="cellIs" dxfId="2536" priority="2046" operator="equal">
      <formula>FALSE</formula>
    </cfRule>
  </conditionalFormatting>
  <conditionalFormatting sqref="I33:I37">
    <cfRule type="cellIs" dxfId="2535" priority="2045" operator="equal">
      <formula>FALSE</formula>
    </cfRule>
  </conditionalFormatting>
  <conditionalFormatting sqref="I33:I37">
    <cfRule type="cellIs" dxfId="2534" priority="2044" operator="equal">
      <formula>FALSE</formula>
    </cfRule>
  </conditionalFormatting>
  <conditionalFormatting sqref="I33:I37">
    <cfRule type="cellIs" dxfId="2533" priority="2043" operator="equal">
      <formula>FALSE</formula>
    </cfRule>
  </conditionalFormatting>
  <conditionalFormatting sqref="I33:I37">
    <cfRule type="cellIs" dxfId="2532" priority="2042" operator="equal">
      <formula>FALSE</formula>
    </cfRule>
  </conditionalFormatting>
  <conditionalFormatting sqref="I33:I37">
    <cfRule type="cellIs" dxfId="2531" priority="2041" operator="equal">
      <formula>FALSE</formula>
    </cfRule>
  </conditionalFormatting>
  <conditionalFormatting sqref="I33:I37">
    <cfRule type="cellIs" dxfId="2530" priority="2040" operator="equal">
      <formula>FALSE</formula>
    </cfRule>
  </conditionalFormatting>
  <conditionalFormatting sqref="I33:I37">
    <cfRule type="cellIs" dxfId="2529" priority="2039" operator="equal">
      <formula>FALSE</formula>
    </cfRule>
  </conditionalFormatting>
  <conditionalFormatting sqref="I33:I37">
    <cfRule type="cellIs" dxfId="2528" priority="2038" operator="equal">
      <formula>FALSE</formula>
    </cfRule>
  </conditionalFormatting>
  <conditionalFormatting sqref="I33:I37">
    <cfRule type="cellIs" dxfId="2527" priority="2037" operator="equal">
      <formula>FALSE</formula>
    </cfRule>
  </conditionalFormatting>
  <conditionalFormatting sqref="I33:I37">
    <cfRule type="cellIs" dxfId="2526" priority="2036" operator="equal">
      <formula>FALSE</formula>
    </cfRule>
  </conditionalFormatting>
  <conditionalFormatting sqref="I33:I37">
    <cfRule type="cellIs" dxfId="2525" priority="2035" operator="equal">
      <formula>FALSE</formula>
    </cfRule>
  </conditionalFormatting>
  <conditionalFormatting sqref="I33:I37">
    <cfRule type="cellIs" dxfId="2524" priority="2034" operator="equal">
      <formula>FALSE</formula>
    </cfRule>
  </conditionalFormatting>
  <conditionalFormatting sqref="I33:I37">
    <cfRule type="cellIs" dxfId="2523" priority="2033" operator="equal">
      <formula>FALSE</formula>
    </cfRule>
  </conditionalFormatting>
  <conditionalFormatting sqref="I33:I37">
    <cfRule type="cellIs" dxfId="2522" priority="2032" operator="equal">
      <formula>FALSE</formula>
    </cfRule>
  </conditionalFormatting>
  <conditionalFormatting sqref="I33:I37">
    <cfRule type="cellIs" dxfId="2521" priority="2031" operator="equal">
      <formula>FALSE</formula>
    </cfRule>
  </conditionalFormatting>
  <conditionalFormatting sqref="I33:I37">
    <cfRule type="cellIs" dxfId="2520" priority="2030" operator="equal">
      <formula>FALSE</formula>
    </cfRule>
  </conditionalFormatting>
  <conditionalFormatting sqref="I33:I37">
    <cfRule type="cellIs" dxfId="2519" priority="2029" operator="equal">
      <formula>FALSE</formula>
    </cfRule>
  </conditionalFormatting>
  <conditionalFormatting sqref="I33:I37">
    <cfRule type="cellIs" dxfId="2518" priority="2028" operator="equal">
      <formula>FALSE</formula>
    </cfRule>
  </conditionalFormatting>
  <conditionalFormatting sqref="I33:I37">
    <cfRule type="cellIs" dxfId="2517" priority="2027" operator="equal">
      <formula>FALSE</formula>
    </cfRule>
  </conditionalFormatting>
  <conditionalFormatting sqref="I33:I37">
    <cfRule type="cellIs" dxfId="2516" priority="2026" operator="equal">
      <formula>FALSE</formula>
    </cfRule>
  </conditionalFormatting>
  <conditionalFormatting sqref="I33:I37">
    <cfRule type="cellIs" dxfId="2515" priority="2025" operator="equal">
      <formula>FALSE</formula>
    </cfRule>
  </conditionalFormatting>
  <conditionalFormatting sqref="I33:I37">
    <cfRule type="cellIs" dxfId="2514" priority="2024" operator="equal">
      <formula>FALSE</formula>
    </cfRule>
  </conditionalFormatting>
  <conditionalFormatting sqref="I33:I37">
    <cfRule type="cellIs" dxfId="2513" priority="2023" operator="equal">
      <formula>FALSE</formula>
    </cfRule>
  </conditionalFormatting>
  <conditionalFormatting sqref="I33:I37">
    <cfRule type="cellIs" dxfId="2512" priority="2022" operator="equal">
      <formula>FALSE</formula>
    </cfRule>
  </conditionalFormatting>
  <conditionalFormatting sqref="I33:I37">
    <cfRule type="cellIs" dxfId="2511" priority="2021" operator="equal">
      <formula>FALSE</formula>
    </cfRule>
  </conditionalFormatting>
  <conditionalFormatting sqref="I33:I37">
    <cfRule type="cellIs" dxfId="2510" priority="2020" operator="equal">
      <formula>FALSE</formula>
    </cfRule>
  </conditionalFormatting>
  <conditionalFormatting sqref="I33:I37">
    <cfRule type="cellIs" dxfId="2509" priority="2019" operator="equal">
      <formula>FALSE</formula>
    </cfRule>
  </conditionalFormatting>
  <conditionalFormatting sqref="I33:I37">
    <cfRule type="cellIs" dxfId="2508" priority="2018" operator="equal">
      <formula>FALSE</formula>
    </cfRule>
  </conditionalFormatting>
  <conditionalFormatting sqref="I33:I37">
    <cfRule type="cellIs" dxfId="2507" priority="2017" operator="equal">
      <formula>FALSE</formula>
    </cfRule>
  </conditionalFormatting>
  <conditionalFormatting sqref="I33:I37">
    <cfRule type="cellIs" dxfId="2506" priority="2016" operator="equal">
      <formula>FALSE</formula>
    </cfRule>
  </conditionalFormatting>
  <conditionalFormatting sqref="I33:I37">
    <cfRule type="cellIs" dxfId="2505" priority="2015" operator="equal">
      <formula>FALSE</formula>
    </cfRule>
  </conditionalFormatting>
  <conditionalFormatting sqref="I33:I37">
    <cfRule type="cellIs" dxfId="2504" priority="2014" operator="equal">
      <formula>FALSE</formula>
    </cfRule>
  </conditionalFormatting>
  <conditionalFormatting sqref="I33:I37">
    <cfRule type="cellIs" dxfId="2503" priority="2013" operator="equal">
      <formula>FALSE</formula>
    </cfRule>
  </conditionalFormatting>
  <conditionalFormatting sqref="I33:I37">
    <cfRule type="cellIs" dxfId="2502" priority="2012" operator="equal">
      <formula>FALSE</formula>
    </cfRule>
  </conditionalFormatting>
  <conditionalFormatting sqref="I33:I37">
    <cfRule type="cellIs" dxfId="2501" priority="2011" operator="equal">
      <formula>FALSE</formula>
    </cfRule>
  </conditionalFormatting>
  <conditionalFormatting sqref="I33:I37">
    <cfRule type="cellIs" dxfId="2500" priority="2010" operator="equal">
      <formula>FALSE</formula>
    </cfRule>
  </conditionalFormatting>
  <conditionalFormatting sqref="I33:I37">
    <cfRule type="cellIs" dxfId="2499" priority="2009" operator="equal">
      <formula>FALSE</formula>
    </cfRule>
  </conditionalFormatting>
  <conditionalFormatting sqref="I33:I37">
    <cfRule type="cellIs" dxfId="2498" priority="2008" operator="equal">
      <formula>FALSE</formula>
    </cfRule>
  </conditionalFormatting>
  <conditionalFormatting sqref="I33:I37">
    <cfRule type="cellIs" dxfId="2497" priority="2007" operator="equal">
      <formula>FALSE</formula>
    </cfRule>
  </conditionalFormatting>
  <conditionalFormatting sqref="I33:I37">
    <cfRule type="cellIs" dxfId="2496" priority="2006" operator="equal">
      <formula>FALSE</formula>
    </cfRule>
  </conditionalFormatting>
  <conditionalFormatting sqref="I33:I37">
    <cfRule type="cellIs" dxfId="2495" priority="2005" operator="equal">
      <formula>FALSE</formula>
    </cfRule>
  </conditionalFormatting>
  <conditionalFormatting sqref="I33:I37">
    <cfRule type="cellIs" dxfId="2494" priority="2004" operator="equal">
      <formula>FALSE</formula>
    </cfRule>
  </conditionalFormatting>
  <conditionalFormatting sqref="I33:I37">
    <cfRule type="cellIs" dxfId="2493" priority="2003" operator="equal">
      <formula>FALSE</formula>
    </cfRule>
  </conditionalFormatting>
  <conditionalFormatting sqref="I33:I37">
    <cfRule type="cellIs" dxfId="2492" priority="2002" operator="equal">
      <formula>FALSE</formula>
    </cfRule>
  </conditionalFormatting>
  <conditionalFormatting sqref="I33:I37">
    <cfRule type="cellIs" dxfId="2491" priority="2001" operator="equal">
      <formula>FALSE</formula>
    </cfRule>
  </conditionalFormatting>
  <conditionalFormatting sqref="I33:I37">
    <cfRule type="cellIs" dxfId="2490" priority="2000" operator="equal">
      <formula>FALSE</formula>
    </cfRule>
  </conditionalFormatting>
  <conditionalFormatting sqref="I33:I37">
    <cfRule type="cellIs" dxfId="2489" priority="1999" operator="equal">
      <formula>FALSE</formula>
    </cfRule>
  </conditionalFormatting>
  <conditionalFormatting sqref="I33:I37">
    <cfRule type="cellIs" dxfId="2488" priority="1998" operator="equal">
      <formula>FALSE</formula>
    </cfRule>
  </conditionalFormatting>
  <conditionalFormatting sqref="I33:I37">
    <cfRule type="cellIs" dxfId="2487" priority="1997" operator="equal">
      <formula>FALSE</formula>
    </cfRule>
  </conditionalFormatting>
  <conditionalFormatting sqref="I33:I37">
    <cfRule type="cellIs" dxfId="2486" priority="1996" operator="equal">
      <formula>FALSE</formula>
    </cfRule>
  </conditionalFormatting>
  <conditionalFormatting sqref="I33:I37">
    <cfRule type="cellIs" dxfId="2485" priority="1995" operator="equal">
      <formula>FALSE</formula>
    </cfRule>
  </conditionalFormatting>
  <conditionalFormatting sqref="I33:I37">
    <cfRule type="cellIs" dxfId="2484" priority="1994" operator="equal">
      <formula>FALSE</formula>
    </cfRule>
  </conditionalFormatting>
  <conditionalFormatting sqref="I33:I37">
    <cfRule type="cellIs" dxfId="2483" priority="1993" operator="equal">
      <formula>FALSE</formula>
    </cfRule>
  </conditionalFormatting>
  <conditionalFormatting sqref="I33:I37">
    <cfRule type="cellIs" dxfId="2482" priority="1992" operator="equal">
      <formula>FALSE</formula>
    </cfRule>
  </conditionalFormatting>
  <conditionalFormatting sqref="I33:I37">
    <cfRule type="cellIs" dxfId="2481" priority="1991" operator="equal">
      <formula>FALSE</formula>
    </cfRule>
  </conditionalFormatting>
  <conditionalFormatting sqref="I33:I37">
    <cfRule type="cellIs" dxfId="2480" priority="1990" operator="equal">
      <formula>FALSE</formula>
    </cfRule>
  </conditionalFormatting>
  <conditionalFormatting sqref="I33:I37">
    <cfRule type="cellIs" dxfId="2479" priority="1989" operator="equal">
      <formula>FALSE</formula>
    </cfRule>
  </conditionalFormatting>
  <conditionalFormatting sqref="I33:I37">
    <cfRule type="cellIs" dxfId="2478" priority="1988" operator="equal">
      <formula>FALSE</formula>
    </cfRule>
  </conditionalFormatting>
  <conditionalFormatting sqref="I33:I37">
    <cfRule type="cellIs" dxfId="2477" priority="1987" operator="equal">
      <formula>FALSE</formula>
    </cfRule>
  </conditionalFormatting>
  <conditionalFormatting sqref="I33:I37">
    <cfRule type="cellIs" dxfId="2476" priority="1986" operator="equal">
      <formula>FALSE</formula>
    </cfRule>
  </conditionalFormatting>
  <conditionalFormatting sqref="I33:I37">
    <cfRule type="cellIs" dxfId="2475" priority="1985" operator="equal">
      <formula>FALSE</formula>
    </cfRule>
  </conditionalFormatting>
  <conditionalFormatting sqref="I33:I37">
    <cfRule type="cellIs" dxfId="2474" priority="1984" operator="equal">
      <formula>FALSE</formula>
    </cfRule>
  </conditionalFormatting>
  <conditionalFormatting sqref="I33:I37">
    <cfRule type="cellIs" dxfId="2473" priority="1983" operator="equal">
      <formula>FALSE</formula>
    </cfRule>
  </conditionalFormatting>
  <conditionalFormatting sqref="I33:I37">
    <cfRule type="cellIs" dxfId="2472" priority="1982" operator="equal">
      <formula>FALSE</formula>
    </cfRule>
  </conditionalFormatting>
  <conditionalFormatting sqref="I33:I37">
    <cfRule type="cellIs" dxfId="2471" priority="1981" operator="equal">
      <formula>FALSE</formula>
    </cfRule>
  </conditionalFormatting>
  <conditionalFormatting sqref="I33:I37">
    <cfRule type="cellIs" dxfId="2470" priority="1980" operator="equal">
      <formula>FALSE</formula>
    </cfRule>
  </conditionalFormatting>
  <conditionalFormatting sqref="I33:I37">
    <cfRule type="cellIs" dxfId="2469" priority="1979" operator="equal">
      <formula>FALSE</formula>
    </cfRule>
  </conditionalFormatting>
  <conditionalFormatting sqref="I33:I37">
    <cfRule type="cellIs" dxfId="2468" priority="1978" operator="equal">
      <formula>FALSE</formula>
    </cfRule>
  </conditionalFormatting>
  <conditionalFormatting sqref="I33:I37">
    <cfRule type="cellIs" dxfId="2467" priority="1977" operator="equal">
      <formula>FALSE</formula>
    </cfRule>
  </conditionalFormatting>
  <conditionalFormatting sqref="I33:I37">
    <cfRule type="cellIs" dxfId="2466" priority="1976" operator="equal">
      <formula>FALSE</formula>
    </cfRule>
  </conditionalFormatting>
  <conditionalFormatting sqref="I33:I37">
    <cfRule type="cellIs" dxfId="2465" priority="1975" operator="equal">
      <formula>FALSE</formula>
    </cfRule>
  </conditionalFormatting>
  <conditionalFormatting sqref="I33:I37">
    <cfRule type="cellIs" dxfId="2464" priority="1974" operator="equal">
      <formula>FALSE</formula>
    </cfRule>
  </conditionalFormatting>
  <conditionalFormatting sqref="I33:I37">
    <cfRule type="cellIs" dxfId="2463" priority="1973" operator="equal">
      <formula>FALSE</formula>
    </cfRule>
  </conditionalFormatting>
  <conditionalFormatting sqref="I33:I37">
    <cfRule type="cellIs" dxfId="2462" priority="1972" operator="equal">
      <formula>FALSE</formula>
    </cfRule>
  </conditionalFormatting>
  <conditionalFormatting sqref="I33:I37">
    <cfRule type="cellIs" dxfId="2461" priority="1971" operator="equal">
      <formula>FALSE</formula>
    </cfRule>
  </conditionalFormatting>
  <conditionalFormatting sqref="I33:I37">
    <cfRule type="cellIs" dxfId="2460" priority="1970" operator="equal">
      <formula>FALSE</formula>
    </cfRule>
  </conditionalFormatting>
  <conditionalFormatting sqref="I33:I37">
    <cfRule type="cellIs" dxfId="2459" priority="1969" operator="equal">
      <formula>FALSE</formula>
    </cfRule>
  </conditionalFormatting>
  <conditionalFormatting sqref="I33:I37">
    <cfRule type="cellIs" dxfId="2458" priority="1968" operator="equal">
      <formula>FALSE</formula>
    </cfRule>
  </conditionalFormatting>
  <conditionalFormatting sqref="I33:I37">
    <cfRule type="cellIs" dxfId="2457" priority="1967" operator="equal">
      <formula>FALSE</formula>
    </cfRule>
  </conditionalFormatting>
  <conditionalFormatting sqref="I33:I37">
    <cfRule type="cellIs" dxfId="2456" priority="1966" operator="equal">
      <formula>FALSE</formula>
    </cfRule>
  </conditionalFormatting>
  <conditionalFormatting sqref="I33:I37">
    <cfRule type="cellIs" dxfId="2455" priority="1965" operator="equal">
      <formula>FALSE</formula>
    </cfRule>
  </conditionalFormatting>
  <conditionalFormatting sqref="I33:I37">
    <cfRule type="cellIs" dxfId="2454" priority="1964" operator="equal">
      <formula>FALSE</formula>
    </cfRule>
  </conditionalFormatting>
  <conditionalFormatting sqref="I33:I37">
    <cfRule type="cellIs" dxfId="2453" priority="1963" operator="equal">
      <formula>FALSE</formula>
    </cfRule>
  </conditionalFormatting>
  <conditionalFormatting sqref="I33:I37">
    <cfRule type="cellIs" dxfId="2452" priority="1962" operator="equal">
      <formula>FALSE</formula>
    </cfRule>
  </conditionalFormatting>
  <conditionalFormatting sqref="I33:I37">
    <cfRule type="cellIs" dxfId="2451" priority="1961" operator="equal">
      <formula>FALSE</formula>
    </cfRule>
  </conditionalFormatting>
  <conditionalFormatting sqref="I33:I37">
    <cfRule type="cellIs" dxfId="2450" priority="1960" operator="equal">
      <formula>FALSE</formula>
    </cfRule>
  </conditionalFormatting>
  <conditionalFormatting sqref="I33:I37">
    <cfRule type="cellIs" dxfId="2449" priority="1959" operator="equal">
      <formula>FALSE</formula>
    </cfRule>
  </conditionalFormatting>
  <conditionalFormatting sqref="I33:I37">
    <cfRule type="cellIs" dxfId="2448" priority="1958" operator="equal">
      <formula>FALSE</formula>
    </cfRule>
  </conditionalFormatting>
  <conditionalFormatting sqref="I33:I37">
    <cfRule type="cellIs" dxfId="2447" priority="1957" operator="equal">
      <formula>FALSE</formula>
    </cfRule>
  </conditionalFormatting>
  <conditionalFormatting sqref="I33:I37">
    <cfRule type="cellIs" dxfId="2446" priority="1956" operator="equal">
      <formula>FALSE</formula>
    </cfRule>
  </conditionalFormatting>
  <conditionalFormatting sqref="I33:I37">
    <cfRule type="cellIs" dxfId="2445" priority="1955" operator="equal">
      <formula>FALSE</formula>
    </cfRule>
  </conditionalFormatting>
  <conditionalFormatting sqref="I33:I37">
    <cfRule type="cellIs" dxfId="2444" priority="1954" operator="equal">
      <formula>FALSE</formula>
    </cfRule>
  </conditionalFormatting>
  <conditionalFormatting sqref="I33:I37">
    <cfRule type="cellIs" dxfId="2443" priority="1953" operator="equal">
      <formula>FALSE</formula>
    </cfRule>
  </conditionalFormatting>
  <conditionalFormatting sqref="I33:I37">
    <cfRule type="cellIs" dxfId="2442" priority="1952" operator="equal">
      <formula>FALSE</formula>
    </cfRule>
  </conditionalFormatting>
  <conditionalFormatting sqref="I33:I37">
    <cfRule type="cellIs" dxfId="2441" priority="1951" operator="equal">
      <formula>FALSE</formula>
    </cfRule>
  </conditionalFormatting>
  <conditionalFormatting sqref="I33:I37">
    <cfRule type="cellIs" dxfId="2440" priority="1950" operator="equal">
      <formula>FALSE</formula>
    </cfRule>
  </conditionalFormatting>
  <conditionalFormatting sqref="I33:I37">
    <cfRule type="cellIs" dxfId="2439" priority="1949" operator="equal">
      <formula>FALSE</formula>
    </cfRule>
  </conditionalFormatting>
  <conditionalFormatting sqref="I33:I37">
    <cfRule type="cellIs" dxfId="2438" priority="1948" operator="equal">
      <formula>FALSE</formula>
    </cfRule>
  </conditionalFormatting>
  <conditionalFormatting sqref="I33:I37">
    <cfRule type="cellIs" dxfId="2437" priority="1947" operator="equal">
      <formula>FALSE</formula>
    </cfRule>
  </conditionalFormatting>
  <conditionalFormatting sqref="I33:I37">
    <cfRule type="cellIs" dxfId="2436" priority="1946" operator="equal">
      <formula>FALSE</formula>
    </cfRule>
  </conditionalFormatting>
  <conditionalFormatting sqref="I33:I37">
    <cfRule type="cellIs" dxfId="2435" priority="1945" operator="equal">
      <formula>FALSE</formula>
    </cfRule>
  </conditionalFormatting>
  <conditionalFormatting sqref="I33:I37">
    <cfRule type="cellIs" dxfId="2434" priority="1944" operator="equal">
      <formula>FALSE</formula>
    </cfRule>
  </conditionalFormatting>
  <conditionalFormatting sqref="I33:I37">
    <cfRule type="cellIs" dxfId="2433" priority="1943" operator="equal">
      <formula>FALSE</formula>
    </cfRule>
  </conditionalFormatting>
  <conditionalFormatting sqref="I33:I37">
    <cfRule type="cellIs" dxfId="2432" priority="1942" operator="equal">
      <formula>FALSE</formula>
    </cfRule>
  </conditionalFormatting>
  <conditionalFormatting sqref="I33:I37">
    <cfRule type="cellIs" dxfId="2431" priority="1941" operator="equal">
      <formula>FALSE</formula>
    </cfRule>
  </conditionalFormatting>
  <conditionalFormatting sqref="I33:I37">
    <cfRule type="cellIs" dxfId="2430" priority="1940" operator="equal">
      <formula>FALSE</formula>
    </cfRule>
  </conditionalFormatting>
  <conditionalFormatting sqref="I33:I37">
    <cfRule type="cellIs" dxfId="2429" priority="1939" operator="equal">
      <formula>FALSE</formula>
    </cfRule>
  </conditionalFormatting>
  <conditionalFormatting sqref="I33:I37">
    <cfRule type="cellIs" dxfId="2428" priority="1938" operator="equal">
      <formula>FALSE</formula>
    </cfRule>
  </conditionalFormatting>
  <conditionalFormatting sqref="I33:I37">
    <cfRule type="cellIs" dxfId="2427" priority="1937" operator="equal">
      <formula>FALSE</formula>
    </cfRule>
  </conditionalFormatting>
  <conditionalFormatting sqref="I33:I37">
    <cfRule type="cellIs" dxfId="2426" priority="1936" operator="equal">
      <formula>FALSE</formula>
    </cfRule>
  </conditionalFormatting>
  <conditionalFormatting sqref="I33:I37">
    <cfRule type="cellIs" dxfId="2425" priority="1935" operator="equal">
      <formula>FALSE</formula>
    </cfRule>
  </conditionalFormatting>
  <conditionalFormatting sqref="I33:I37">
    <cfRule type="cellIs" dxfId="2424" priority="1934" operator="equal">
      <formula>FALSE</formula>
    </cfRule>
  </conditionalFormatting>
  <conditionalFormatting sqref="I33:I37">
    <cfRule type="cellIs" dxfId="2423" priority="1933" operator="equal">
      <formula>FALSE</formula>
    </cfRule>
  </conditionalFormatting>
  <conditionalFormatting sqref="I33:I37">
    <cfRule type="cellIs" dxfId="2422" priority="1932" operator="equal">
      <formula>FALSE</formula>
    </cfRule>
  </conditionalFormatting>
  <conditionalFormatting sqref="I33:I37">
    <cfRule type="cellIs" dxfId="2421" priority="1931" operator="equal">
      <formula>FALSE</formula>
    </cfRule>
  </conditionalFormatting>
  <conditionalFormatting sqref="I33:I37">
    <cfRule type="cellIs" dxfId="2420" priority="1930" operator="equal">
      <formula>FALSE</formula>
    </cfRule>
  </conditionalFormatting>
  <conditionalFormatting sqref="I33:I37">
    <cfRule type="cellIs" dxfId="2419" priority="1929" operator="equal">
      <formula>FALSE</formula>
    </cfRule>
  </conditionalFormatting>
  <conditionalFormatting sqref="I33:I37">
    <cfRule type="cellIs" dxfId="2418" priority="1928" operator="equal">
      <formula>FALSE</formula>
    </cfRule>
  </conditionalFormatting>
  <conditionalFormatting sqref="I33:I37">
    <cfRule type="cellIs" dxfId="2417" priority="1927" operator="equal">
      <formula>FALSE</formula>
    </cfRule>
  </conditionalFormatting>
  <conditionalFormatting sqref="I33:I37">
    <cfRule type="cellIs" dxfId="2416" priority="1926" operator="equal">
      <formula>FALSE</formula>
    </cfRule>
  </conditionalFormatting>
  <conditionalFormatting sqref="I33:I37">
    <cfRule type="cellIs" dxfId="2415" priority="1925" operator="equal">
      <formula>FALSE</formula>
    </cfRule>
  </conditionalFormatting>
  <conditionalFormatting sqref="I33:I37">
    <cfRule type="cellIs" dxfId="2414" priority="1924" operator="equal">
      <formula>FALSE</formula>
    </cfRule>
  </conditionalFormatting>
  <conditionalFormatting sqref="I33:I37">
    <cfRule type="cellIs" dxfId="2413" priority="1923" operator="equal">
      <formula>FALSE</formula>
    </cfRule>
  </conditionalFormatting>
  <conditionalFormatting sqref="I33:I37">
    <cfRule type="cellIs" dxfId="2412" priority="1922" operator="equal">
      <formula>FALSE</formula>
    </cfRule>
  </conditionalFormatting>
  <conditionalFormatting sqref="I33:I37">
    <cfRule type="cellIs" dxfId="2411" priority="1921" operator="equal">
      <formula>FALSE</formula>
    </cfRule>
  </conditionalFormatting>
  <conditionalFormatting sqref="I33:I37">
    <cfRule type="cellIs" dxfId="2410" priority="1920" operator="equal">
      <formula>FALSE</formula>
    </cfRule>
  </conditionalFormatting>
  <conditionalFormatting sqref="I33:I37">
    <cfRule type="cellIs" dxfId="2409" priority="1919" operator="equal">
      <formula>FALSE</formula>
    </cfRule>
  </conditionalFormatting>
  <conditionalFormatting sqref="I33:I37">
    <cfRule type="cellIs" dxfId="2408" priority="1918" operator="equal">
      <formula>FALSE</formula>
    </cfRule>
  </conditionalFormatting>
  <conditionalFormatting sqref="I33:I37">
    <cfRule type="cellIs" dxfId="2407" priority="1917" operator="equal">
      <formula>FALSE</formula>
    </cfRule>
  </conditionalFormatting>
  <conditionalFormatting sqref="I33:I37">
    <cfRule type="cellIs" dxfId="2406" priority="1916" operator="equal">
      <formula>FALSE</formula>
    </cfRule>
  </conditionalFormatting>
  <conditionalFormatting sqref="I33:I37">
    <cfRule type="cellIs" dxfId="2405" priority="1915" operator="equal">
      <formula>FALSE</formula>
    </cfRule>
  </conditionalFormatting>
  <conditionalFormatting sqref="I33:I37">
    <cfRule type="cellIs" dxfId="2404" priority="1914" operator="equal">
      <formula>FALSE</formula>
    </cfRule>
  </conditionalFormatting>
  <conditionalFormatting sqref="I33:I37">
    <cfRule type="cellIs" dxfId="2403" priority="1913" operator="equal">
      <formula>FALSE</formula>
    </cfRule>
  </conditionalFormatting>
  <conditionalFormatting sqref="I33:I37">
    <cfRule type="cellIs" dxfId="2402" priority="1912" operator="equal">
      <formula>FALSE</formula>
    </cfRule>
  </conditionalFormatting>
  <conditionalFormatting sqref="I33:I37">
    <cfRule type="cellIs" dxfId="2401" priority="1911" operator="equal">
      <formula>FALSE</formula>
    </cfRule>
  </conditionalFormatting>
  <conditionalFormatting sqref="I33:I37">
    <cfRule type="cellIs" dxfId="2400" priority="1910" operator="equal">
      <formula>FALSE</formula>
    </cfRule>
  </conditionalFormatting>
  <conditionalFormatting sqref="I33:I37">
    <cfRule type="cellIs" dxfId="2399" priority="1909" operator="equal">
      <formula>FALSE</formula>
    </cfRule>
  </conditionalFormatting>
  <conditionalFormatting sqref="I33:I37">
    <cfRule type="cellIs" dxfId="2398" priority="1908" operator="equal">
      <formula>FALSE</formula>
    </cfRule>
  </conditionalFormatting>
  <conditionalFormatting sqref="I33:I37">
    <cfRule type="cellIs" dxfId="2397" priority="1907" operator="equal">
      <formula>FALSE</formula>
    </cfRule>
  </conditionalFormatting>
  <conditionalFormatting sqref="I33:I37">
    <cfRule type="cellIs" dxfId="2396" priority="1906" operator="equal">
      <formula>FALSE</formula>
    </cfRule>
  </conditionalFormatting>
  <conditionalFormatting sqref="I33:I37">
    <cfRule type="cellIs" dxfId="2395" priority="1905" operator="equal">
      <formula>FALSE</formula>
    </cfRule>
  </conditionalFormatting>
  <conditionalFormatting sqref="I33:I37">
    <cfRule type="cellIs" dxfId="2394" priority="1904" operator="equal">
      <formula>FALSE</formula>
    </cfRule>
  </conditionalFormatting>
  <conditionalFormatting sqref="I33:I37">
    <cfRule type="cellIs" dxfId="2393" priority="1903" operator="equal">
      <formula>FALSE</formula>
    </cfRule>
  </conditionalFormatting>
  <conditionalFormatting sqref="I33:I37">
    <cfRule type="cellIs" dxfId="2392" priority="1902" operator="equal">
      <formula>FALSE</formula>
    </cfRule>
  </conditionalFormatting>
  <conditionalFormatting sqref="I33:I37">
    <cfRule type="cellIs" dxfId="2391" priority="1901" operator="equal">
      <formula>FALSE</formula>
    </cfRule>
  </conditionalFormatting>
  <conditionalFormatting sqref="I33:I37">
    <cfRule type="cellIs" dxfId="2390" priority="1900" operator="equal">
      <formula>FALSE</formula>
    </cfRule>
  </conditionalFormatting>
  <conditionalFormatting sqref="I33:I37">
    <cfRule type="cellIs" dxfId="2389" priority="1899" operator="equal">
      <formula>FALSE</formula>
    </cfRule>
  </conditionalFormatting>
  <conditionalFormatting sqref="I33:I37">
    <cfRule type="cellIs" dxfId="2388" priority="1898" operator="equal">
      <formula>FALSE</formula>
    </cfRule>
  </conditionalFormatting>
  <conditionalFormatting sqref="I33:I37">
    <cfRule type="cellIs" dxfId="2387" priority="1897" operator="equal">
      <formula>FALSE</formula>
    </cfRule>
  </conditionalFormatting>
  <conditionalFormatting sqref="I33:I37">
    <cfRule type="cellIs" dxfId="2386" priority="1896" operator="equal">
      <formula>FALSE</formula>
    </cfRule>
  </conditionalFormatting>
  <conditionalFormatting sqref="I33:I37">
    <cfRule type="cellIs" dxfId="2385" priority="1895" operator="equal">
      <formula>FALSE</formula>
    </cfRule>
  </conditionalFormatting>
  <conditionalFormatting sqref="I33:I37">
    <cfRule type="cellIs" dxfId="2384" priority="1894" operator="equal">
      <formula>FALSE</formula>
    </cfRule>
  </conditionalFormatting>
  <conditionalFormatting sqref="I33:I37">
    <cfRule type="cellIs" dxfId="2383" priority="1893" operator="equal">
      <formula>FALSE</formula>
    </cfRule>
  </conditionalFormatting>
  <conditionalFormatting sqref="I33:I37">
    <cfRule type="cellIs" dxfId="2382" priority="1892" operator="equal">
      <formula>FALSE</formula>
    </cfRule>
  </conditionalFormatting>
  <conditionalFormatting sqref="I33:I37">
    <cfRule type="cellIs" dxfId="2381" priority="1891" operator="equal">
      <formula>FALSE</formula>
    </cfRule>
  </conditionalFormatting>
  <conditionalFormatting sqref="I33:I37">
    <cfRule type="cellIs" dxfId="2380" priority="1890" operator="equal">
      <formula>FALSE</formula>
    </cfRule>
  </conditionalFormatting>
  <conditionalFormatting sqref="I33:I37">
    <cfRule type="cellIs" dxfId="2379" priority="1889" operator="equal">
      <formula>FALSE</formula>
    </cfRule>
  </conditionalFormatting>
  <conditionalFormatting sqref="I33:I37">
    <cfRule type="cellIs" dxfId="2378" priority="1888" operator="equal">
      <formula>FALSE</formula>
    </cfRule>
  </conditionalFormatting>
  <conditionalFormatting sqref="I33:I37">
    <cfRule type="cellIs" dxfId="2377" priority="1887" operator="equal">
      <formula>FALSE</formula>
    </cfRule>
  </conditionalFormatting>
  <conditionalFormatting sqref="I33:I37">
    <cfRule type="cellIs" dxfId="2376" priority="1886" operator="equal">
      <formula>FALSE</formula>
    </cfRule>
  </conditionalFormatting>
  <conditionalFormatting sqref="I33:I37">
    <cfRule type="cellIs" dxfId="2375" priority="1885" operator="equal">
      <formula>FALSE</formula>
    </cfRule>
  </conditionalFormatting>
  <conditionalFormatting sqref="I33:I37">
    <cfRule type="cellIs" dxfId="2374" priority="1884" operator="equal">
      <formula>FALSE</formula>
    </cfRule>
  </conditionalFormatting>
  <conditionalFormatting sqref="I33:I37">
    <cfRule type="cellIs" dxfId="2373" priority="1883" operator="equal">
      <formula>FALSE</formula>
    </cfRule>
  </conditionalFormatting>
  <conditionalFormatting sqref="I33:I37">
    <cfRule type="cellIs" dxfId="2372" priority="1882" operator="equal">
      <formula>FALSE</formula>
    </cfRule>
  </conditionalFormatting>
  <conditionalFormatting sqref="I33:I37">
    <cfRule type="cellIs" dxfId="2371" priority="1881" operator="equal">
      <formula>FALSE</formula>
    </cfRule>
  </conditionalFormatting>
  <conditionalFormatting sqref="I33:I37">
    <cfRule type="cellIs" dxfId="2370" priority="1880" operator="equal">
      <formula>FALSE</formula>
    </cfRule>
  </conditionalFormatting>
  <conditionalFormatting sqref="I33:I37">
    <cfRule type="cellIs" dxfId="2369" priority="1879" operator="equal">
      <formula>FALSE</formula>
    </cfRule>
  </conditionalFormatting>
  <conditionalFormatting sqref="I33:I37">
    <cfRule type="cellIs" dxfId="2368" priority="1878" operator="equal">
      <formula>FALSE</formula>
    </cfRule>
  </conditionalFormatting>
  <conditionalFormatting sqref="I33:I37">
    <cfRule type="cellIs" dxfId="2367" priority="1877" operator="equal">
      <formula>FALSE</formula>
    </cfRule>
  </conditionalFormatting>
  <conditionalFormatting sqref="I33:I37">
    <cfRule type="cellIs" dxfId="2366" priority="1876" operator="equal">
      <formula>FALSE</formula>
    </cfRule>
  </conditionalFormatting>
  <conditionalFormatting sqref="I33:I37">
    <cfRule type="cellIs" dxfId="2365" priority="1875" operator="equal">
      <formula>FALSE</formula>
    </cfRule>
  </conditionalFormatting>
  <conditionalFormatting sqref="I33:I37">
    <cfRule type="cellIs" dxfId="2364" priority="1874" operator="equal">
      <formula>FALSE</formula>
    </cfRule>
  </conditionalFormatting>
  <conditionalFormatting sqref="I33:I37">
    <cfRule type="cellIs" dxfId="2363" priority="1873" operator="equal">
      <formula>FALSE</formula>
    </cfRule>
  </conditionalFormatting>
  <conditionalFormatting sqref="I33:I37">
    <cfRule type="cellIs" dxfId="2362" priority="1872" operator="equal">
      <formula>FALSE</formula>
    </cfRule>
  </conditionalFormatting>
  <conditionalFormatting sqref="I33:I37">
    <cfRule type="cellIs" dxfId="2361" priority="1871" operator="equal">
      <formula>FALSE</formula>
    </cfRule>
  </conditionalFormatting>
  <conditionalFormatting sqref="I33:I37">
    <cfRule type="cellIs" dxfId="2360" priority="1870" operator="equal">
      <formula>FALSE</formula>
    </cfRule>
  </conditionalFormatting>
  <conditionalFormatting sqref="I33:I37">
    <cfRule type="cellIs" dxfId="2359" priority="1869" operator="equal">
      <formula>FALSE</formula>
    </cfRule>
  </conditionalFormatting>
  <conditionalFormatting sqref="I33:I37">
    <cfRule type="cellIs" dxfId="2358" priority="1868" operator="equal">
      <formula>FALSE</formula>
    </cfRule>
  </conditionalFormatting>
  <conditionalFormatting sqref="I33:I37">
    <cfRule type="cellIs" dxfId="2357" priority="1867" operator="equal">
      <formula>FALSE</formula>
    </cfRule>
  </conditionalFormatting>
  <conditionalFormatting sqref="I33:I37">
    <cfRule type="cellIs" dxfId="2356" priority="1866" operator="equal">
      <formula>FALSE</formula>
    </cfRule>
  </conditionalFormatting>
  <conditionalFormatting sqref="I33:I37">
    <cfRule type="cellIs" dxfId="2355" priority="1865" operator="equal">
      <formula>FALSE</formula>
    </cfRule>
  </conditionalFormatting>
  <conditionalFormatting sqref="I33:I37">
    <cfRule type="cellIs" dxfId="2354" priority="1864" operator="equal">
      <formula>FALSE</formula>
    </cfRule>
  </conditionalFormatting>
  <conditionalFormatting sqref="I33:I37">
    <cfRule type="cellIs" dxfId="2353" priority="1863" operator="equal">
      <formula>FALSE</formula>
    </cfRule>
  </conditionalFormatting>
  <conditionalFormatting sqref="I33:I37">
    <cfRule type="cellIs" dxfId="2352" priority="1862" operator="equal">
      <formula>FALSE</formula>
    </cfRule>
  </conditionalFormatting>
  <conditionalFormatting sqref="I33:I37">
    <cfRule type="cellIs" dxfId="2351" priority="1861" operator="equal">
      <formula>FALSE</formula>
    </cfRule>
  </conditionalFormatting>
  <conditionalFormatting sqref="I33:I37">
    <cfRule type="cellIs" dxfId="2350" priority="1860" operator="equal">
      <formula>FALSE</formula>
    </cfRule>
  </conditionalFormatting>
  <conditionalFormatting sqref="I33:I37">
    <cfRule type="cellIs" dxfId="2349" priority="1859" operator="equal">
      <formula>FALSE</formula>
    </cfRule>
  </conditionalFormatting>
  <conditionalFormatting sqref="I33:I37">
    <cfRule type="cellIs" dxfId="2348" priority="1858" operator="equal">
      <formula>FALSE</formula>
    </cfRule>
  </conditionalFormatting>
  <conditionalFormatting sqref="I33:I37">
    <cfRule type="cellIs" dxfId="2347" priority="1857" operator="equal">
      <formula>FALSE</formula>
    </cfRule>
  </conditionalFormatting>
  <conditionalFormatting sqref="I33:I37">
    <cfRule type="cellIs" dxfId="2346" priority="1856" operator="equal">
      <formula>FALSE</formula>
    </cfRule>
  </conditionalFormatting>
  <conditionalFormatting sqref="I33:I37">
    <cfRule type="cellIs" dxfId="2345" priority="1855" operator="equal">
      <formula>FALSE</formula>
    </cfRule>
  </conditionalFormatting>
  <conditionalFormatting sqref="I33:I37">
    <cfRule type="cellIs" dxfId="2344" priority="1854" operator="equal">
      <formula>FALSE</formula>
    </cfRule>
  </conditionalFormatting>
  <conditionalFormatting sqref="I33:I37">
    <cfRule type="cellIs" dxfId="2343" priority="1853" operator="equal">
      <formula>FALSE</formula>
    </cfRule>
  </conditionalFormatting>
  <conditionalFormatting sqref="I33:I37">
    <cfRule type="cellIs" dxfId="2342" priority="1852" operator="equal">
      <formula>FALSE</formula>
    </cfRule>
  </conditionalFormatting>
  <conditionalFormatting sqref="I33:I37">
    <cfRule type="cellIs" dxfId="2341" priority="1851" operator="equal">
      <formula>FALSE</formula>
    </cfRule>
  </conditionalFormatting>
  <conditionalFormatting sqref="I33:I37">
    <cfRule type="cellIs" dxfId="2340" priority="1850" operator="equal">
      <formula>FALSE</formula>
    </cfRule>
  </conditionalFormatting>
  <conditionalFormatting sqref="I33:I37">
    <cfRule type="cellIs" dxfId="2339" priority="1849" operator="equal">
      <formula>FALSE</formula>
    </cfRule>
  </conditionalFormatting>
  <conditionalFormatting sqref="I33:I37">
    <cfRule type="cellIs" dxfId="2338" priority="1848" operator="equal">
      <formula>FALSE</formula>
    </cfRule>
  </conditionalFormatting>
  <conditionalFormatting sqref="I33:I37">
    <cfRule type="cellIs" dxfId="2337" priority="1847" operator="equal">
      <formula>FALSE</formula>
    </cfRule>
  </conditionalFormatting>
  <conditionalFormatting sqref="I33:I37">
    <cfRule type="cellIs" dxfId="2336" priority="1846" operator="equal">
      <formula>FALSE</formula>
    </cfRule>
  </conditionalFormatting>
  <conditionalFormatting sqref="I33:I37">
    <cfRule type="cellIs" dxfId="2335" priority="1845" operator="equal">
      <formula>FALSE</formula>
    </cfRule>
  </conditionalFormatting>
  <conditionalFormatting sqref="I33:I37">
    <cfRule type="cellIs" dxfId="2334" priority="1844" operator="equal">
      <formula>FALSE</formula>
    </cfRule>
  </conditionalFormatting>
  <conditionalFormatting sqref="I33:I37">
    <cfRule type="cellIs" dxfId="2333" priority="1843" operator="equal">
      <formula>FALSE</formula>
    </cfRule>
  </conditionalFormatting>
  <conditionalFormatting sqref="I33:I37">
    <cfRule type="cellIs" dxfId="2332" priority="1842" operator="equal">
      <formula>FALSE</formula>
    </cfRule>
  </conditionalFormatting>
  <conditionalFormatting sqref="I33:I37">
    <cfRule type="cellIs" dxfId="2331" priority="1841" operator="equal">
      <formula>FALSE</formula>
    </cfRule>
  </conditionalFormatting>
  <conditionalFormatting sqref="I33:I37">
    <cfRule type="cellIs" dxfId="2330" priority="1840" operator="equal">
      <formula>FALSE</formula>
    </cfRule>
  </conditionalFormatting>
  <conditionalFormatting sqref="I33:I37">
    <cfRule type="cellIs" dxfId="2329" priority="1839" operator="equal">
      <formula>FALSE</formula>
    </cfRule>
  </conditionalFormatting>
  <conditionalFormatting sqref="I33:I37">
    <cfRule type="cellIs" dxfId="2328" priority="1838" operator="equal">
      <formula>FALSE</formula>
    </cfRule>
  </conditionalFormatting>
  <conditionalFormatting sqref="I33:I37">
    <cfRule type="cellIs" dxfId="2327" priority="1837" operator="equal">
      <formula>FALSE</formula>
    </cfRule>
  </conditionalFormatting>
  <conditionalFormatting sqref="I33:I37">
    <cfRule type="cellIs" dxfId="2326" priority="1836" operator="equal">
      <formula>FALSE</formula>
    </cfRule>
  </conditionalFormatting>
  <conditionalFormatting sqref="I33:I37">
    <cfRule type="cellIs" dxfId="2325" priority="1835" operator="equal">
      <formula>FALSE</formula>
    </cfRule>
  </conditionalFormatting>
  <conditionalFormatting sqref="I33:I37">
    <cfRule type="cellIs" dxfId="2324" priority="1834" operator="equal">
      <formula>FALSE</formula>
    </cfRule>
  </conditionalFormatting>
  <conditionalFormatting sqref="I33:I37">
    <cfRule type="cellIs" dxfId="2323" priority="1833" operator="equal">
      <formula>FALSE</formula>
    </cfRule>
  </conditionalFormatting>
  <conditionalFormatting sqref="I33:I37">
    <cfRule type="cellIs" dxfId="2322" priority="1832" operator="equal">
      <formula>FALSE</formula>
    </cfRule>
  </conditionalFormatting>
  <conditionalFormatting sqref="I33:I37">
    <cfRule type="cellIs" dxfId="2321" priority="1831" operator="equal">
      <formula>FALSE</formula>
    </cfRule>
  </conditionalFormatting>
  <conditionalFormatting sqref="I33:I37">
    <cfRule type="cellIs" dxfId="2320" priority="1830" operator="equal">
      <formula>FALSE</formula>
    </cfRule>
  </conditionalFormatting>
  <conditionalFormatting sqref="I33:I37">
    <cfRule type="cellIs" dxfId="2319" priority="1829" operator="equal">
      <formula>FALSE</formula>
    </cfRule>
  </conditionalFormatting>
  <conditionalFormatting sqref="I33:I37">
    <cfRule type="cellIs" dxfId="2318" priority="1828" operator="equal">
      <formula>FALSE</formula>
    </cfRule>
  </conditionalFormatting>
  <conditionalFormatting sqref="I33:I37">
    <cfRule type="cellIs" dxfId="2317" priority="1827" operator="equal">
      <formula>FALSE</formula>
    </cfRule>
  </conditionalFormatting>
  <conditionalFormatting sqref="I33:I37">
    <cfRule type="cellIs" dxfId="2316" priority="1826" operator="equal">
      <formula>FALSE</formula>
    </cfRule>
  </conditionalFormatting>
  <conditionalFormatting sqref="I33:I37">
    <cfRule type="cellIs" dxfId="2315" priority="1825" operator="equal">
      <formula>FALSE</formula>
    </cfRule>
  </conditionalFormatting>
  <conditionalFormatting sqref="I33:I37">
    <cfRule type="cellIs" dxfId="2314" priority="1824" operator="equal">
      <formula>FALSE</formula>
    </cfRule>
  </conditionalFormatting>
  <conditionalFormatting sqref="I33:I37">
    <cfRule type="cellIs" dxfId="2313" priority="1823" operator="equal">
      <formula>FALSE</formula>
    </cfRule>
  </conditionalFormatting>
  <conditionalFormatting sqref="I33:I37">
    <cfRule type="cellIs" dxfId="2312" priority="1822" operator="equal">
      <formula>FALSE</formula>
    </cfRule>
  </conditionalFormatting>
  <conditionalFormatting sqref="I33:I37">
    <cfRule type="cellIs" dxfId="2311" priority="1821" operator="equal">
      <formula>FALSE</formula>
    </cfRule>
  </conditionalFormatting>
  <conditionalFormatting sqref="I33:I37">
    <cfRule type="cellIs" dxfId="2310" priority="1820" operator="equal">
      <formula>FALSE</formula>
    </cfRule>
  </conditionalFormatting>
  <conditionalFormatting sqref="I33:I37">
    <cfRule type="cellIs" dxfId="2309" priority="1819" operator="equal">
      <formula>FALSE</formula>
    </cfRule>
  </conditionalFormatting>
  <conditionalFormatting sqref="I33:I37">
    <cfRule type="cellIs" dxfId="2308" priority="1818" operator="equal">
      <formula>FALSE</formula>
    </cfRule>
  </conditionalFormatting>
  <conditionalFormatting sqref="I33:I37">
    <cfRule type="cellIs" dxfId="2307" priority="1817" operator="equal">
      <formula>FALSE</formula>
    </cfRule>
  </conditionalFormatting>
  <conditionalFormatting sqref="I33:I37">
    <cfRule type="cellIs" dxfId="2306" priority="1816" operator="equal">
      <formula>FALSE</formula>
    </cfRule>
  </conditionalFormatting>
  <conditionalFormatting sqref="I33:I37">
    <cfRule type="cellIs" dxfId="2305" priority="1815" operator="equal">
      <formula>FALSE</formula>
    </cfRule>
  </conditionalFormatting>
  <conditionalFormatting sqref="I33:I37">
    <cfRule type="cellIs" dxfId="2304" priority="1814" operator="equal">
      <formula>FALSE</formula>
    </cfRule>
  </conditionalFormatting>
  <conditionalFormatting sqref="I33:I37">
    <cfRule type="cellIs" dxfId="2303" priority="1813" operator="equal">
      <formula>FALSE</formula>
    </cfRule>
  </conditionalFormatting>
  <conditionalFormatting sqref="I33:I37">
    <cfRule type="cellIs" dxfId="2302" priority="1812" operator="equal">
      <formula>FALSE</formula>
    </cfRule>
  </conditionalFormatting>
  <conditionalFormatting sqref="I33:I37">
    <cfRule type="cellIs" dxfId="2301" priority="1811" operator="equal">
      <formula>FALSE</formula>
    </cfRule>
  </conditionalFormatting>
  <conditionalFormatting sqref="I33:I37">
    <cfRule type="cellIs" dxfId="2300" priority="1810" operator="equal">
      <formula>FALSE</formula>
    </cfRule>
  </conditionalFormatting>
  <conditionalFormatting sqref="I33:I37">
    <cfRule type="cellIs" dxfId="2299" priority="1809" operator="equal">
      <formula>FALSE</formula>
    </cfRule>
  </conditionalFormatting>
  <conditionalFormatting sqref="I33:I37">
    <cfRule type="cellIs" dxfId="2298" priority="1808" operator="equal">
      <formula>FALSE</formula>
    </cfRule>
  </conditionalFormatting>
  <conditionalFormatting sqref="I33:I37">
    <cfRule type="cellIs" dxfId="2297" priority="1807" operator="equal">
      <formula>FALSE</formula>
    </cfRule>
  </conditionalFormatting>
  <conditionalFormatting sqref="I33:I37">
    <cfRule type="cellIs" dxfId="2296" priority="1806" operator="equal">
      <formula>FALSE</formula>
    </cfRule>
  </conditionalFormatting>
  <conditionalFormatting sqref="I33:I37">
    <cfRule type="cellIs" dxfId="2295" priority="1805" operator="equal">
      <formula>FALSE</formula>
    </cfRule>
  </conditionalFormatting>
  <conditionalFormatting sqref="I33:I37">
    <cfRule type="cellIs" dxfId="2294" priority="1804" operator="equal">
      <formula>FALSE</formula>
    </cfRule>
  </conditionalFormatting>
  <conditionalFormatting sqref="I33:I37">
    <cfRule type="cellIs" dxfId="2293" priority="1803" operator="equal">
      <formula>FALSE</formula>
    </cfRule>
  </conditionalFormatting>
  <conditionalFormatting sqref="I33:I37">
    <cfRule type="cellIs" dxfId="2292" priority="1802" operator="equal">
      <formula>FALSE</formula>
    </cfRule>
  </conditionalFormatting>
  <conditionalFormatting sqref="I33:I37">
    <cfRule type="cellIs" dxfId="2291" priority="1801" operator="equal">
      <formula>FALSE</formula>
    </cfRule>
  </conditionalFormatting>
  <conditionalFormatting sqref="I33:I37">
    <cfRule type="cellIs" dxfId="2290" priority="1800" operator="equal">
      <formula>FALSE</formula>
    </cfRule>
  </conditionalFormatting>
  <conditionalFormatting sqref="I33:I37">
    <cfRule type="cellIs" dxfId="2289" priority="1799" operator="equal">
      <formula>FALSE</formula>
    </cfRule>
  </conditionalFormatting>
  <conditionalFormatting sqref="I33:I37">
    <cfRule type="cellIs" dxfId="2288" priority="1798" operator="equal">
      <formula>FALSE</formula>
    </cfRule>
  </conditionalFormatting>
  <conditionalFormatting sqref="I33:I37">
    <cfRule type="cellIs" dxfId="2287" priority="1797" operator="equal">
      <formula>FALSE</formula>
    </cfRule>
  </conditionalFormatting>
  <conditionalFormatting sqref="I33:I37">
    <cfRule type="cellIs" dxfId="2286" priority="1796" operator="equal">
      <formula>FALSE</formula>
    </cfRule>
  </conditionalFormatting>
  <conditionalFormatting sqref="I33:I37">
    <cfRule type="cellIs" dxfId="2285" priority="1795" operator="equal">
      <formula>FALSE</formula>
    </cfRule>
  </conditionalFormatting>
  <conditionalFormatting sqref="I33:I37">
    <cfRule type="cellIs" dxfId="2284" priority="1794" operator="equal">
      <formula>FALSE</formula>
    </cfRule>
  </conditionalFormatting>
  <conditionalFormatting sqref="I33:I37">
    <cfRule type="cellIs" dxfId="2283" priority="1793" operator="equal">
      <formula>FALSE</formula>
    </cfRule>
  </conditionalFormatting>
  <conditionalFormatting sqref="I33:I37">
    <cfRule type="cellIs" dxfId="2282" priority="1792" operator="equal">
      <formula>FALSE</formula>
    </cfRule>
  </conditionalFormatting>
  <conditionalFormatting sqref="I33:I37">
    <cfRule type="cellIs" dxfId="2281" priority="1791" operator="equal">
      <formula>FALSE</formula>
    </cfRule>
  </conditionalFormatting>
  <conditionalFormatting sqref="I33:I37">
    <cfRule type="cellIs" dxfId="2280" priority="1790" operator="equal">
      <formula>FALSE</formula>
    </cfRule>
  </conditionalFormatting>
  <conditionalFormatting sqref="I33:I37">
    <cfRule type="cellIs" dxfId="2279" priority="1789" operator="equal">
      <formula>FALSE</formula>
    </cfRule>
  </conditionalFormatting>
  <conditionalFormatting sqref="I33:I37">
    <cfRule type="cellIs" dxfId="2278" priority="1788" operator="equal">
      <formula>FALSE</formula>
    </cfRule>
  </conditionalFormatting>
  <conditionalFormatting sqref="I33:I37">
    <cfRule type="cellIs" dxfId="2277" priority="1787" operator="equal">
      <formula>FALSE</formula>
    </cfRule>
  </conditionalFormatting>
  <conditionalFormatting sqref="I33:I37">
    <cfRule type="cellIs" dxfId="2276" priority="1786" operator="equal">
      <formula>FALSE</formula>
    </cfRule>
  </conditionalFormatting>
  <conditionalFormatting sqref="I33:I37">
    <cfRule type="cellIs" dxfId="2275" priority="1785" operator="equal">
      <formula>FALSE</formula>
    </cfRule>
  </conditionalFormatting>
  <conditionalFormatting sqref="I33:I37">
    <cfRule type="cellIs" dxfId="2274" priority="1784" operator="equal">
      <formula>FALSE</formula>
    </cfRule>
  </conditionalFormatting>
  <conditionalFormatting sqref="I33:I37">
    <cfRule type="cellIs" dxfId="2273" priority="1783" operator="equal">
      <formula>FALSE</formula>
    </cfRule>
  </conditionalFormatting>
  <conditionalFormatting sqref="I33:I37">
    <cfRule type="cellIs" dxfId="2272" priority="1782" operator="equal">
      <formula>FALSE</formula>
    </cfRule>
  </conditionalFormatting>
  <conditionalFormatting sqref="I33:I37">
    <cfRule type="cellIs" dxfId="2271" priority="1781" operator="equal">
      <formula>FALSE</formula>
    </cfRule>
  </conditionalFormatting>
  <conditionalFormatting sqref="I33:I37">
    <cfRule type="cellIs" dxfId="2270" priority="1780" operator="equal">
      <formula>FALSE</formula>
    </cfRule>
  </conditionalFormatting>
  <conditionalFormatting sqref="I33:I37">
    <cfRule type="cellIs" dxfId="2269" priority="1779" operator="equal">
      <formula>FALSE</formula>
    </cfRule>
  </conditionalFormatting>
  <conditionalFormatting sqref="I33:I37">
    <cfRule type="cellIs" dxfId="2268" priority="1778" operator="equal">
      <formula>FALSE</formula>
    </cfRule>
  </conditionalFormatting>
  <conditionalFormatting sqref="I33:I37">
    <cfRule type="cellIs" dxfId="2267" priority="1777" operator="equal">
      <formula>FALSE</formula>
    </cfRule>
  </conditionalFormatting>
  <conditionalFormatting sqref="I33:I37">
    <cfRule type="cellIs" dxfId="2266" priority="1776" operator="equal">
      <formula>FALSE</formula>
    </cfRule>
  </conditionalFormatting>
  <conditionalFormatting sqref="I33:I37">
    <cfRule type="cellIs" dxfId="2265" priority="1775" operator="equal">
      <formula>FALSE</formula>
    </cfRule>
  </conditionalFormatting>
  <conditionalFormatting sqref="I33:I37">
    <cfRule type="cellIs" dxfId="2264" priority="1774" operator="equal">
      <formula>FALSE</formula>
    </cfRule>
  </conditionalFormatting>
  <conditionalFormatting sqref="I33:I37">
    <cfRule type="cellIs" dxfId="2263" priority="1773" operator="equal">
      <formula>FALSE</formula>
    </cfRule>
  </conditionalFormatting>
  <conditionalFormatting sqref="I33:I37">
    <cfRule type="cellIs" dxfId="2262" priority="1772" operator="equal">
      <formula>FALSE</formula>
    </cfRule>
  </conditionalFormatting>
  <conditionalFormatting sqref="I33:I37">
    <cfRule type="cellIs" dxfId="2261" priority="1771" operator="equal">
      <formula>FALSE</formula>
    </cfRule>
  </conditionalFormatting>
  <conditionalFormatting sqref="I33:I37">
    <cfRule type="cellIs" dxfId="2260" priority="1770" operator="equal">
      <formula>FALSE</formula>
    </cfRule>
  </conditionalFormatting>
  <conditionalFormatting sqref="I33:I37">
    <cfRule type="cellIs" dxfId="2259" priority="1769" operator="equal">
      <formula>FALSE</formula>
    </cfRule>
  </conditionalFormatting>
  <conditionalFormatting sqref="I33:I37">
    <cfRule type="cellIs" dxfId="2258" priority="1768" operator="equal">
      <formula>FALSE</formula>
    </cfRule>
  </conditionalFormatting>
  <conditionalFormatting sqref="I33:I37">
    <cfRule type="cellIs" dxfId="2257" priority="1767" operator="equal">
      <formula>FALSE</formula>
    </cfRule>
  </conditionalFormatting>
  <conditionalFormatting sqref="I33:I37">
    <cfRule type="cellIs" dxfId="2256" priority="1766" operator="equal">
      <formula>FALSE</formula>
    </cfRule>
  </conditionalFormatting>
  <conditionalFormatting sqref="I33:I37">
    <cfRule type="cellIs" dxfId="2255" priority="1765" operator="equal">
      <formula>FALSE</formula>
    </cfRule>
  </conditionalFormatting>
  <conditionalFormatting sqref="I33:I37">
    <cfRule type="cellIs" dxfId="2254" priority="1764" operator="equal">
      <formula>FALSE</formula>
    </cfRule>
  </conditionalFormatting>
  <conditionalFormatting sqref="I33:I37">
    <cfRule type="cellIs" dxfId="2253" priority="1763" operator="equal">
      <formula>FALSE</formula>
    </cfRule>
  </conditionalFormatting>
  <conditionalFormatting sqref="I33:I37">
    <cfRule type="cellIs" dxfId="2252" priority="1762" operator="equal">
      <formula>FALSE</formula>
    </cfRule>
  </conditionalFormatting>
  <conditionalFormatting sqref="I33:I37">
    <cfRule type="cellIs" dxfId="2251" priority="1761" operator="equal">
      <formula>FALSE</formula>
    </cfRule>
  </conditionalFormatting>
  <conditionalFormatting sqref="I33:I37">
    <cfRule type="cellIs" dxfId="2250" priority="1760" operator="equal">
      <formula>FALSE</formula>
    </cfRule>
  </conditionalFormatting>
  <conditionalFormatting sqref="I33:I37">
    <cfRule type="cellIs" dxfId="2249" priority="1759" operator="equal">
      <formula>FALSE</formula>
    </cfRule>
  </conditionalFormatting>
  <conditionalFormatting sqref="I33:I37">
    <cfRule type="cellIs" dxfId="2248" priority="1758" operator="equal">
      <formula>FALSE</formula>
    </cfRule>
  </conditionalFormatting>
  <conditionalFormatting sqref="I33:I37">
    <cfRule type="cellIs" dxfId="2247" priority="1757" operator="equal">
      <formula>FALSE</formula>
    </cfRule>
  </conditionalFormatting>
  <conditionalFormatting sqref="I33:I37">
    <cfRule type="cellIs" dxfId="2246" priority="1756" operator="equal">
      <formula>FALSE</formula>
    </cfRule>
  </conditionalFormatting>
  <conditionalFormatting sqref="I33:I37">
    <cfRule type="cellIs" dxfId="2245" priority="1755" operator="equal">
      <formula>FALSE</formula>
    </cfRule>
  </conditionalFormatting>
  <conditionalFormatting sqref="I33:I37">
    <cfRule type="cellIs" dxfId="2244" priority="1754" operator="equal">
      <formula>FALSE</formula>
    </cfRule>
  </conditionalFormatting>
  <conditionalFormatting sqref="I33:I37">
    <cfRule type="cellIs" dxfId="2243" priority="1753" operator="equal">
      <formula>FALSE</formula>
    </cfRule>
  </conditionalFormatting>
  <conditionalFormatting sqref="I33:I37">
    <cfRule type="cellIs" dxfId="2242" priority="1752" operator="equal">
      <formula>FALSE</formula>
    </cfRule>
  </conditionalFormatting>
  <conditionalFormatting sqref="I33:I37">
    <cfRule type="cellIs" dxfId="2241" priority="1751" operator="equal">
      <formula>FALSE</formula>
    </cfRule>
  </conditionalFormatting>
  <conditionalFormatting sqref="I33:I37">
    <cfRule type="cellIs" dxfId="2240" priority="1750" operator="equal">
      <formula>FALSE</formula>
    </cfRule>
  </conditionalFormatting>
  <conditionalFormatting sqref="I33:I37">
    <cfRule type="cellIs" dxfId="2239" priority="1749" operator="equal">
      <formula>FALSE</formula>
    </cfRule>
  </conditionalFormatting>
  <conditionalFormatting sqref="I33:I37">
    <cfRule type="cellIs" dxfId="2238" priority="1748" operator="equal">
      <formula>FALSE</formula>
    </cfRule>
  </conditionalFormatting>
  <conditionalFormatting sqref="I33:I37">
    <cfRule type="cellIs" dxfId="2237" priority="1747" operator="equal">
      <formula>FALSE</formula>
    </cfRule>
  </conditionalFormatting>
  <conditionalFormatting sqref="I33:I37">
    <cfRule type="cellIs" dxfId="2236" priority="1746" operator="equal">
      <formula>FALSE</formula>
    </cfRule>
  </conditionalFormatting>
  <conditionalFormatting sqref="I33:I37">
    <cfRule type="cellIs" dxfId="2235" priority="1745" operator="equal">
      <formula>FALSE</formula>
    </cfRule>
  </conditionalFormatting>
  <conditionalFormatting sqref="I33:I37">
    <cfRule type="cellIs" dxfId="2234" priority="1744" operator="equal">
      <formula>FALSE</formula>
    </cfRule>
  </conditionalFormatting>
  <conditionalFormatting sqref="I33:I37">
    <cfRule type="cellIs" dxfId="2233" priority="1743" operator="equal">
      <formula>FALSE</formula>
    </cfRule>
  </conditionalFormatting>
  <conditionalFormatting sqref="I33:I37">
    <cfRule type="cellIs" dxfId="2232" priority="1742" operator="equal">
      <formula>FALSE</formula>
    </cfRule>
  </conditionalFormatting>
  <conditionalFormatting sqref="I33:I37">
    <cfRule type="cellIs" dxfId="2231" priority="1741" operator="equal">
      <formula>FALSE</formula>
    </cfRule>
  </conditionalFormatting>
  <conditionalFormatting sqref="I33:I37">
    <cfRule type="cellIs" dxfId="2230" priority="1740" operator="equal">
      <formula>FALSE</formula>
    </cfRule>
  </conditionalFormatting>
  <conditionalFormatting sqref="I33:I37">
    <cfRule type="cellIs" dxfId="2229" priority="1739" operator="equal">
      <formula>FALSE</formula>
    </cfRule>
  </conditionalFormatting>
  <conditionalFormatting sqref="I33:I37">
    <cfRule type="cellIs" dxfId="2228" priority="1738" operator="equal">
      <formula>FALSE</formula>
    </cfRule>
  </conditionalFormatting>
  <conditionalFormatting sqref="I33:I37">
    <cfRule type="cellIs" dxfId="2227" priority="1737" operator="equal">
      <formula>FALSE</formula>
    </cfRule>
  </conditionalFormatting>
  <conditionalFormatting sqref="I33:I37">
    <cfRule type="cellIs" dxfId="2226" priority="1736" operator="equal">
      <formula>FALSE</formula>
    </cfRule>
  </conditionalFormatting>
  <conditionalFormatting sqref="I33:I37">
    <cfRule type="cellIs" dxfId="2225" priority="1735" operator="equal">
      <formula>FALSE</formula>
    </cfRule>
  </conditionalFormatting>
  <conditionalFormatting sqref="I33:I37">
    <cfRule type="cellIs" dxfId="2224" priority="1734" operator="equal">
      <formula>FALSE</formula>
    </cfRule>
  </conditionalFormatting>
  <conditionalFormatting sqref="I33:I37">
    <cfRule type="cellIs" dxfId="2223" priority="1733" operator="equal">
      <formula>FALSE</formula>
    </cfRule>
  </conditionalFormatting>
  <conditionalFormatting sqref="I33:I37">
    <cfRule type="cellIs" dxfId="2222" priority="1732" operator="equal">
      <formula>FALSE</formula>
    </cfRule>
  </conditionalFormatting>
  <conditionalFormatting sqref="I33:I37">
    <cfRule type="cellIs" dxfId="2221" priority="1731" operator="equal">
      <formula>FALSE</formula>
    </cfRule>
  </conditionalFormatting>
  <conditionalFormatting sqref="I33:I37">
    <cfRule type="cellIs" dxfId="2220" priority="1730" operator="equal">
      <formula>FALSE</formula>
    </cfRule>
  </conditionalFormatting>
  <conditionalFormatting sqref="I33:I37">
    <cfRule type="cellIs" dxfId="2219" priority="1729" operator="equal">
      <formula>FALSE</formula>
    </cfRule>
  </conditionalFormatting>
  <conditionalFormatting sqref="I33:I37">
    <cfRule type="cellIs" dxfId="2218" priority="1728" operator="equal">
      <formula>FALSE</formula>
    </cfRule>
  </conditionalFormatting>
  <conditionalFormatting sqref="I33:I37">
    <cfRule type="cellIs" dxfId="2217" priority="1727" operator="equal">
      <formula>FALSE</formula>
    </cfRule>
  </conditionalFormatting>
  <conditionalFormatting sqref="I33:I37">
    <cfRule type="cellIs" dxfId="2216" priority="1726" operator="equal">
      <formula>FALSE</formula>
    </cfRule>
  </conditionalFormatting>
  <conditionalFormatting sqref="I33:I37">
    <cfRule type="cellIs" dxfId="2215" priority="1725" operator="equal">
      <formula>FALSE</formula>
    </cfRule>
  </conditionalFormatting>
  <conditionalFormatting sqref="I33:I37">
    <cfRule type="cellIs" dxfId="2214" priority="1724" operator="equal">
      <formula>FALSE</formula>
    </cfRule>
  </conditionalFormatting>
  <conditionalFormatting sqref="I33:I37">
    <cfRule type="cellIs" dxfId="2213" priority="1723" operator="equal">
      <formula>FALSE</formula>
    </cfRule>
  </conditionalFormatting>
  <conditionalFormatting sqref="I33:I37">
    <cfRule type="cellIs" dxfId="2212" priority="1722" operator="equal">
      <formula>FALSE</formula>
    </cfRule>
  </conditionalFormatting>
  <conditionalFormatting sqref="I33:I37">
    <cfRule type="cellIs" dxfId="2211" priority="1721" operator="equal">
      <formula>FALSE</formula>
    </cfRule>
  </conditionalFormatting>
  <conditionalFormatting sqref="I33:I37">
    <cfRule type="cellIs" dxfId="2210" priority="1720" operator="equal">
      <formula>FALSE</formula>
    </cfRule>
  </conditionalFormatting>
  <conditionalFormatting sqref="I33:I37">
    <cfRule type="cellIs" dxfId="2209" priority="1719" operator="equal">
      <formula>FALSE</formula>
    </cfRule>
  </conditionalFormatting>
  <conditionalFormatting sqref="I33:I37">
    <cfRule type="cellIs" dxfId="2208" priority="1718" operator="equal">
      <formula>FALSE</formula>
    </cfRule>
  </conditionalFormatting>
  <conditionalFormatting sqref="I33:I37">
    <cfRule type="cellIs" dxfId="2207" priority="1717" operator="equal">
      <formula>FALSE</formula>
    </cfRule>
  </conditionalFormatting>
  <conditionalFormatting sqref="I33:I37">
    <cfRule type="cellIs" dxfId="2206" priority="1716" operator="equal">
      <formula>FALSE</formula>
    </cfRule>
  </conditionalFormatting>
  <conditionalFormatting sqref="I33:I37">
    <cfRule type="cellIs" dxfId="2205" priority="1715" operator="equal">
      <formula>FALSE</formula>
    </cfRule>
  </conditionalFormatting>
  <conditionalFormatting sqref="I33:I37">
    <cfRule type="cellIs" dxfId="2204" priority="1714" operator="equal">
      <formula>FALSE</formula>
    </cfRule>
  </conditionalFormatting>
  <conditionalFormatting sqref="I33:I37">
    <cfRule type="cellIs" dxfId="2203" priority="1713" operator="equal">
      <formula>FALSE</formula>
    </cfRule>
  </conditionalFormatting>
  <conditionalFormatting sqref="I33:I37">
    <cfRule type="cellIs" dxfId="2202" priority="1712" operator="equal">
      <formula>FALSE</formula>
    </cfRule>
  </conditionalFormatting>
  <conditionalFormatting sqref="I33:I37">
    <cfRule type="cellIs" dxfId="2201" priority="1711" operator="equal">
      <formula>FALSE</formula>
    </cfRule>
  </conditionalFormatting>
  <conditionalFormatting sqref="I33:I37">
    <cfRule type="cellIs" dxfId="2200" priority="1710" operator="equal">
      <formula>FALSE</formula>
    </cfRule>
  </conditionalFormatting>
  <conditionalFormatting sqref="I33:I37">
    <cfRule type="cellIs" dxfId="2199" priority="1709" operator="equal">
      <formula>FALSE</formula>
    </cfRule>
  </conditionalFormatting>
  <conditionalFormatting sqref="I33:I37">
    <cfRule type="cellIs" dxfId="2198" priority="1708" operator="equal">
      <formula>FALSE</formula>
    </cfRule>
  </conditionalFormatting>
  <conditionalFormatting sqref="I33:I37">
    <cfRule type="cellIs" dxfId="2197" priority="1707" operator="equal">
      <formula>FALSE</formula>
    </cfRule>
  </conditionalFormatting>
  <conditionalFormatting sqref="I33:I37">
    <cfRule type="cellIs" dxfId="2196" priority="1706" operator="equal">
      <formula>FALSE</formula>
    </cfRule>
  </conditionalFormatting>
  <conditionalFormatting sqref="I33:I37">
    <cfRule type="cellIs" dxfId="2195" priority="1705" operator="equal">
      <formula>FALSE</formula>
    </cfRule>
  </conditionalFormatting>
  <conditionalFormatting sqref="I33:I37">
    <cfRule type="cellIs" dxfId="2194" priority="1704" operator="equal">
      <formula>FALSE</formula>
    </cfRule>
  </conditionalFormatting>
  <conditionalFormatting sqref="I33:I37">
    <cfRule type="cellIs" dxfId="2193" priority="1703" operator="equal">
      <formula>FALSE</formula>
    </cfRule>
  </conditionalFormatting>
  <conditionalFormatting sqref="I33:I37">
    <cfRule type="cellIs" dxfId="2192" priority="1702" operator="equal">
      <formula>FALSE</formula>
    </cfRule>
  </conditionalFormatting>
  <conditionalFormatting sqref="I33:I37">
    <cfRule type="cellIs" dxfId="2191" priority="1701" operator="equal">
      <formula>FALSE</formula>
    </cfRule>
  </conditionalFormatting>
  <conditionalFormatting sqref="I33:I37">
    <cfRule type="cellIs" dxfId="2190" priority="1700" operator="equal">
      <formula>FALSE</formula>
    </cfRule>
  </conditionalFormatting>
  <conditionalFormatting sqref="I33:I37">
    <cfRule type="cellIs" dxfId="2189" priority="1699" operator="equal">
      <formula>FALSE</formula>
    </cfRule>
  </conditionalFormatting>
  <conditionalFormatting sqref="I33:I37">
    <cfRule type="cellIs" dxfId="2188" priority="1698" operator="equal">
      <formula>FALSE</formula>
    </cfRule>
  </conditionalFormatting>
  <conditionalFormatting sqref="I33:I37">
    <cfRule type="cellIs" dxfId="2187" priority="1697" operator="equal">
      <formula>FALSE</formula>
    </cfRule>
  </conditionalFormatting>
  <conditionalFormatting sqref="I33:I37">
    <cfRule type="cellIs" dxfId="2186" priority="1696" operator="equal">
      <formula>FALSE</formula>
    </cfRule>
  </conditionalFormatting>
  <conditionalFormatting sqref="I33:I37">
    <cfRule type="cellIs" dxfId="2185" priority="1695" operator="equal">
      <formula>FALSE</formula>
    </cfRule>
  </conditionalFormatting>
  <conditionalFormatting sqref="I33:I37">
    <cfRule type="cellIs" dxfId="2184" priority="1694" operator="equal">
      <formula>FALSE</formula>
    </cfRule>
  </conditionalFormatting>
  <conditionalFormatting sqref="I33:I37">
    <cfRule type="cellIs" dxfId="2183" priority="1693" operator="equal">
      <formula>FALSE</formula>
    </cfRule>
  </conditionalFormatting>
  <conditionalFormatting sqref="I33:I37">
    <cfRule type="cellIs" dxfId="2182" priority="1692" operator="equal">
      <formula>FALSE</formula>
    </cfRule>
  </conditionalFormatting>
  <conditionalFormatting sqref="I33:I37">
    <cfRule type="cellIs" dxfId="2181" priority="1691" operator="equal">
      <formula>FALSE</formula>
    </cfRule>
  </conditionalFormatting>
  <conditionalFormatting sqref="I33:I37">
    <cfRule type="cellIs" dxfId="2180" priority="1690" operator="equal">
      <formula>FALSE</formula>
    </cfRule>
  </conditionalFormatting>
  <conditionalFormatting sqref="I33:I37">
    <cfRule type="cellIs" dxfId="2179" priority="1689" operator="equal">
      <formula>FALSE</formula>
    </cfRule>
  </conditionalFormatting>
  <conditionalFormatting sqref="I33:I37">
    <cfRule type="cellIs" dxfId="2178" priority="1688" operator="equal">
      <formula>FALSE</formula>
    </cfRule>
  </conditionalFormatting>
  <conditionalFormatting sqref="I33:I37">
    <cfRule type="cellIs" dxfId="2177" priority="1687" operator="equal">
      <formula>FALSE</formula>
    </cfRule>
  </conditionalFormatting>
  <conditionalFormatting sqref="I33:I37">
    <cfRule type="cellIs" dxfId="2176" priority="1686" operator="equal">
      <formula>FALSE</formula>
    </cfRule>
  </conditionalFormatting>
  <conditionalFormatting sqref="I33:I37">
    <cfRule type="cellIs" dxfId="2175" priority="1685" operator="equal">
      <formula>FALSE</formula>
    </cfRule>
  </conditionalFormatting>
  <conditionalFormatting sqref="I33:I37">
    <cfRule type="cellIs" dxfId="2174" priority="1684" operator="equal">
      <formula>FALSE</formula>
    </cfRule>
  </conditionalFormatting>
  <conditionalFormatting sqref="I33:I37">
    <cfRule type="cellIs" dxfId="2173" priority="1683" operator="equal">
      <formula>FALSE</formula>
    </cfRule>
  </conditionalFormatting>
  <conditionalFormatting sqref="I33:I37">
    <cfRule type="cellIs" dxfId="2172" priority="1682" operator="equal">
      <formula>FALSE</formula>
    </cfRule>
  </conditionalFormatting>
  <conditionalFormatting sqref="I33:I37">
    <cfRule type="cellIs" dxfId="2171" priority="1681" operator="equal">
      <formula>FALSE</formula>
    </cfRule>
  </conditionalFormatting>
  <conditionalFormatting sqref="I33:I37">
    <cfRule type="cellIs" dxfId="2170" priority="1680" operator="equal">
      <formula>FALSE</formula>
    </cfRule>
  </conditionalFormatting>
  <conditionalFormatting sqref="I33:I37">
    <cfRule type="cellIs" dxfId="2169" priority="1679" operator="equal">
      <formula>FALSE</formula>
    </cfRule>
  </conditionalFormatting>
  <conditionalFormatting sqref="I33:I37">
    <cfRule type="cellIs" dxfId="2168" priority="1678" operator="equal">
      <formula>FALSE</formula>
    </cfRule>
  </conditionalFormatting>
  <conditionalFormatting sqref="I33:I37">
    <cfRule type="cellIs" dxfId="2167" priority="1677" operator="equal">
      <formula>FALSE</formula>
    </cfRule>
  </conditionalFormatting>
  <conditionalFormatting sqref="I33:I37">
    <cfRule type="cellIs" dxfId="2166" priority="1676" operator="equal">
      <formula>FALSE</formula>
    </cfRule>
  </conditionalFormatting>
  <conditionalFormatting sqref="I33:I37">
    <cfRule type="cellIs" dxfId="2165" priority="1675" operator="equal">
      <formula>FALSE</formula>
    </cfRule>
  </conditionalFormatting>
  <conditionalFormatting sqref="I33:I37">
    <cfRule type="cellIs" dxfId="2164" priority="1674" operator="equal">
      <formula>FALSE</formula>
    </cfRule>
  </conditionalFormatting>
  <conditionalFormatting sqref="I33:I37">
    <cfRule type="cellIs" dxfId="2163" priority="1673" operator="equal">
      <formula>FALSE</formula>
    </cfRule>
  </conditionalFormatting>
  <conditionalFormatting sqref="I33:I37">
    <cfRule type="cellIs" dxfId="2162" priority="1672" operator="equal">
      <formula>FALSE</formula>
    </cfRule>
  </conditionalFormatting>
  <conditionalFormatting sqref="I33:I37">
    <cfRule type="cellIs" dxfId="2161" priority="1671" operator="equal">
      <formula>FALSE</formula>
    </cfRule>
  </conditionalFormatting>
  <conditionalFormatting sqref="I33:I37">
    <cfRule type="cellIs" dxfId="2160" priority="1670" operator="equal">
      <formula>FALSE</formula>
    </cfRule>
  </conditionalFormatting>
  <conditionalFormatting sqref="I33:I37">
    <cfRule type="cellIs" dxfId="2159" priority="1669" operator="equal">
      <formula>FALSE</formula>
    </cfRule>
  </conditionalFormatting>
  <conditionalFormatting sqref="I33:I37">
    <cfRule type="cellIs" dxfId="2158" priority="1668" operator="equal">
      <formula>FALSE</formula>
    </cfRule>
  </conditionalFormatting>
  <conditionalFormatting sqref="I33:I37">
    <cfRule type="cellIs" dxfId="2157" priority="1667" operator="equal">
      <formula>FALSE</formula>
    </cfRule>
  </conditionalFormatting>
  <conditionalFormatting sqref="I33:I37">
    <cfRule type="cellIs" dxfId="2156" priority="1666" operator="equal">
      <formula>FALSE</formula>
    </cfRule>
  </conditionalFormatting>
  <conditionalFormatting sqref="I33:I37">
    <cfRule type="cellIs" dxfId="2155" priority="1665" operator="equal">
      <formula>FALSE</formula>
    </cfRule>
  </conditionalFormatting>
  <conditionalFormatting sqref="I33:I37">
    <cfRule type="cellIs" dxfId="2154" priority="1664" operator="equal">
      <formula>FALSE</formula>
    </cfRule>
  </conditionalFormatting>
  <conditionalFormatting sqref="I33:I37">
    <cfRule type="cellIs" dxfId="2153" priority="1663" operator="equal">
      <formula>FALSE</formula>
    </cfRule>
  </conditionalFormatting>
  <conditionalFormatting sqref="I33:I37">
    <cfRule type="cellIs" dxfId="2152" priority="1662" operator="equal">
      <formula>FALSE</formula>
    </cfRule>
  </conditionalFormatting>
  <conditionalFormatting sqref="I33:I37">
    <cfRule type="cellIs" dxfId="2151" priority="1661" operator="equal">
      <formula>FALSE</formula>
    </cfRule>
  </conditionalFormatting>
  <conditionalFormatting sqref="I33:I37">
    <cfRule type="cellIs" dxfId="2150" priority="1660" operator="equal">
      <formula>FALSE</formula>
    </cfRule>
  </conditionalFormatting>
  <conditionalFormatting sqref="I33:I37">
    <cfRule type="cellIs" dxfId="2149" priority="1659" operator="equal">
      <formula>FALSE</formula>
    </cfRule>
  </conditionalFormatting>
  <conditionalFormatting sqref="I33:I37">
    <cfRule type="cellIs" dxfId="2148" priority="1658" operator="equal">
      <formula>FALSE</formula>
    </cfRule>
  </conditionalFormatting>
  <conditionalFormatting sqref="I33:I37">
    <cfRule type="cellIs" dxfId="2147" priority="1657" operator="equal">
      <formula>FALSE</formula>
    </cfRule>
  </conditionalFormatting>
  <conditionalFormatting sqref="I33:I37">
    <cfRule type="cellIs" dxfId="2146" priority="1656" operator="equal">
      <formula>FALSE</formula>
    </cfRule>
  </conditionalFormatting>
  <conditionalFormatting sqref="I33:I37">
    <cfRule type="cellIs" dxfId="2145" priority="1655" operator="equal">
      <formula>FALSE</formula>
    </cfRule>
  </conditionalFormatting>
  <conditionalFormatting sqref="I33:I37">
    <cfRule type="cellIs" dxfId="2144" priority="1654" operator="equal">
      <formula>FALSE</formula>
    </cfRule>
  </conditionalFormatting>
  <conditionalFormatting sqref="I33:I37">
    <cfRule type="cellIs" dxfId="2143" priority="1653" operator="equal">
      <formula>FALSE</formula>
    </cfRule>
  </conditionalFormatting>
  <conditionalFormatting sqref="I33:I37">
    <cfRule type="cellIs" dxfId="2142" priority="1652" operator="equal">
      <formula>FALSE</formula>
    </cfRule>
  </conditionalFormatting>
  <conditionalFormatting sqref="I33:I37">
    <cfRule type="cellIs" dxfId="2141" priority="1651" operator="equal">
      <formula>FALSE</formula>
    </cfRule>
  </conditionalFormatting>
  <conditionalFormatting sqref="I33:I37">
    <cfRule type="cellIs" dxfId="2140" priority="1650" operator="equal">
      <formula>FALSE</formula>
    </cfRule>
  </conditionalFormatting>
  <conditionalFormatting sqref="I33:I37">
    <cfRule type="cellIs" dxfId="2139" priority="1649" operator="equal">
      <formula>FALSE</formula>
    </cfRule>
  </conditionalFormatting>
  <conditionalFormatting sqref="I33:I37">
    <cfRule type="cellIs" dxfId="2138" priority="1648" operator="equal">
      <formula>FALSE</formula>
    </cfRule>
  </conditionalFormatting>
  <conditionalFormatting sqref="I33:I37">
    <cfRule type="cellIs" dxfId="2137" priority="1647" operator="equal">
      <formula>FALSE</formula>
    </cfRule>
  </conditionalFormatting>
  <conditionalFormatting sqref="I33:I37">
    <cfRule type="cellIs" dxfId="2136" priority="1646" operator="equal">
      <formula>FALSE</formula>
    </cfRule>
  </conditionalFormatting>
  <conditionalFormatting sqref="I33:I37">
    <cfRule type="cellIs" dxfId="2135" priority="1645" operator="equal">
      <formula>FALSE</formula>
    </cfRule>
  </conditionalFormatting>
  <conditionalFormatting sqref="I33:I37">
    <cfRule type="cellIs" dxfId="2134" priority="1644" operator="equal">
      <formula>FALSE</formula>
    </cfRule>
  </conditionalFormatting>
  <conditionalFormatting sqref="I33:I37">
    <cfRule type="cellIs" dxfId="2133" priority="1643" operator="equal">
      <formula>FALSE</formula>
    </cfRule>
  </conditionalFormatting>
  <conditionalFormatting sqref="I33:I37">
    <cfRule type="cellIs" dxfId="2132" priority="1642" operator="equal">
      <formula>FALSE</formula>
    </cfRule>
  </conditionalFormatting>
  <conditionalFormatting sqref="I33:I37">
    <cfRule type="cellIs" dxfId="2131" priority="1641" operator="equal">
      <formula>FALSE</formula>
    </cfRule>
  </conditionalFormatting>
  <conditionalFormatting sqref="I33:I37">
    <cfRule type="cellIs" dxfId="2130" priority="1640" operator="equal">
      <formula>FALSE</formula>
    </cfRule>
  </conditionalFormatting>
  <conditionalFormatting sqref="I33:I37">
    <cfRule type="cellIs" dxfId="2129" priority="1639" operator="equal">
      <formula>FALSE</formula>
    </cfRule>
  </conditionalFormatting>
  <conditionalFormatting sqref="I33:I37">
    <cfRule type="cellIs" dxfId="2128" priority="1638" operator="equal">
      <formula>FALSE</formula>
    </cfRule>
  </conditionalFormatting>
  <conditionalFormatting sqref="I33:I37">
    <cfRule type="cellIs" dxfId="2127" priority="1637" operator="equal">
      <formula>FALSE</formula>
    </cfRule>
  </conditionalFormatting>
  <conditionalFormatting sqref="I33:I37">
    <cfRule type="cellIs" dxfId="2126" priority="1636" operator="equal">
      <formula>FALSE</formula>
    </cfRule>
  </conditionalFormatting>
  <conditionalFormatting sqref="I33:I37">
    <cfRule type="cellIs" dxfId="2125" priority="1635" operator="equal">
      <formula>FALSE</formula>
    </cfRule>
  </conditionalFormatting>
  <conditionalFormatting sqref="I33:I37">
    <cfRule type="cellIs" dxfId="2124" priority="1634" operator="equal">
      <formula>FALSE</formula>
    </cfRule>
  </conditionalFormatting>
  <conditionalFormatting sqref="I33:I37">
    <cfRule type="cellIs" dxfId="2123" priority="1633" operator="equal">
      <formula>FALSE</formula>
    </cfRule>
  </conditionalFormatting>
  <conditionalFormatting sqref="I33:I37">
    <cfRule type="cellIs" dxfId="2122" priority="1632" operator="equal">
      <formula>FALSE</formula>
    </cfRule>
  </conditionalFormatting>
  <conditionalFormatting sqref="I33:I37">
    <cfRule type="cellIs" dxfId="2121" priority="1631" operator="equal">
      <formula>FALSE</formula>
    </cfRule>
  </conditionalFormatting>
  <conditionalFormatting sqref="I33:I37">
    <cfRule type="cellIs" dxfId="2120" priority="1630" operator="equal">
      <formula>FALSE</formula>
    </cfRule>
  </conditionalFormatting>
  <conditionalFormatting sqref="I33:I37">
    <cfRule type="cellIs" dxfId="2119" priority="1629" operator="equal">
      <formula>FALSE</formula>
    </cfRule>
  </conditionalFormatting>
  <conditionalFormatting sqref="I33:I37">
    <cfRule type="cellIs" dxfId="2118" priority="1628" operator="equal">
      <formula>FALSE</formula>
    </cfRule>
  </conditionalFormatting>
  <conditionalFormatting sqref="I33:I37">
    <cfRule type="cellIs" dxfId="2117" priority="1627" operator="equal">
      <formula>FALSE</formula>
    </cfRule>
  </conditionalFormatting>
  <conditionalFormatting sqref="I33:I37">
    <cfRule type="cellIs" dxfId="2116" priority="1626" operator="equal">
      <formula>FALSE</formula>
    </cfRule>
  </conditionalFormatting>
  <conditionalFormatting sqref="I33:I37">
    <cfRule type="cellIs" dxfId="2115" priority="1625" operator="equal">
      <formula>FALSE</formula>
    </cfRule>
  </conditionalFormatting>
  <conditionalFormatting sqref="I33:I37">
    <cfRule type="cellIs" dxfId="2114" priority="1624" operator="equal">
      <formula>FALSE</formula>
    </cfRule>
  </conditionalFormatting>
  <conditionalFormatting sqref="I33:I37">
    <cfRule type="cellIs" dxfId="2113" priority="1623" operator="equal">
      <formula>FALSE</formula>
    </cfRule>
  </conditionalFormatting>
  <conditionalFormatting sqref="I33:I37">
    <cfRule type="cellIs" dxfId="2112" priority="1622" operator="equal">
      <formula>FALSE</formula>
    </cfRule>
  </conditionalFormatting>
  <conditionalFormatting sqref="I33:I37">
    <cfRule type="cellIs" dxfId="2111" priority="1621" operator="equal">
      <formula>FALSE</formula>
    </cfRule>
  </conditionalFormatting>
  <conditionalFormatting sqref="I33:I37">
    <cfRule type="cellIs" dxfId="2110" priority="1620" operator="equal">
      <formula>FALSE</formula>
    </cfRule>
  </conditionalFormatting>
  <conditionalFormatting sqref="I33:I37">
    <cfRule type="cellIs" dxfId="2109" priority="1619" operator="equal">
      <formula>FALSE</formula>
    </cfRule>
  </conditionalFormatting>
  <conditionalFormatting sqref="I33:I37">
    <cfRule type="cellIs" dxfId="2108" priority="1618" operator="equal">
      <formula>FALSE</formula>
    </cfRule>
  </conditionalFormatting>
  <conditionalFormatting sqref="I33:I37">
    <cfRule type="cellIs" dxfId="2107" priority="1617" operator="equal">
      <formula>FALSE</formula>
    </cfRule>
  </conditionalFormatting>
  <conditionalFormatting sqref="I33:I37">
    <cfRule type="cellIs" dxfId="2106" priority="1616" operator="equal">
      <formula>FALSE</formula>
    </cfRule>
  </conditionalFormatting>
  <conditionalFormatting sqref="I33:I37">
    <cfRule type="cellIs" dxfId="2105" priority="1615" operator="equal">
      <formula>FALSE</formula>
    </cfRule>
  </conditionalFormatting>
  <conditionalFormatting sqref="I33:I37">
    <cfRule type="cellIs" dxfId="2104" priority="1614" operator="equal">
      <formula>FALSE</formula>
    </cfRule>
  </conditionalFormatting>
  <conditionalFormatting sqref="I33:I37">
    <cfRule type="cellIs" dxfId="2103" priority="1613" operator="equal">
      <formula>FALSE</formula>
    </cfRule>
  </conditionalFormatting>
  <conditionalFormatting sqref="I33:I37">
    <cfRule type="cellIs" dxfId="2102" priority="1612" operator="equal">
      <formula>FALSE</formula>
    </cfRule>
  </conditionalFormatting>
  <conditionalFormatting sqref="I33:I37">
    <cfRule type="cellIs" dxfId="2101" priority="1611" operator="equal">
      <formula>FALSE</formula>
    </cfRule>
  </conditionalFormatting>
  <conditionalFormatting sqref="I33:I37">
    <cfRule type="cellIs" dxfId="2100" priority="1610" operator="equal">
      <formula>FALSE</formula>
    </cfRule>
  </conditionalFormatting>
  <conditionalFormatting sqref="I33:I37">
    <cfRule type="cellIs" dxfId="2099" priority="1609" operator="equal">
      <formula>FALSE</formula>
    </cfRule>
  </conditionalFormatting>
  <conditionalFormatting sqref="I33:I37">
    <cfRule type="cellIs" dxfId="2098" priority="1608" operator="equal">
      <formula>FALSE</formula>
    </cfRule>
  </conditionalFormatting>
  <conditionalFormatting sqref="I33:I37">
    <cfRule type="cellIs" dxfId="2097" priority="1607" operator="equal">
      <formula>FALSE</formula>
    </cfRule>
  </conditionalFormatting>
  <conditionalFormatting sqref="I33:I37">
    <cfRule type="cellIs" dxfId="2096" priority="1606" operator="equal">
      <formula>FALSE</formula>
    </cfRule>
  </conditionalFormatting>
  <conditionalFormatting sqref="I33:I37">
    <cfRule type="cellIs" dxfId="2095" priority="1605" operator="equal">
      <formula>FALSE</formula>
    </cfRule>
  </conditionalFormatting>
  <conditionalFormatting sqref="I33:I37">
    <cfRule type="cellIs" dxfId="2094" priority="1604" operator="equal">
      <formula>FALSE</formula>
    </cfRule>
  </conditionalFormatting>
  <conditionalFormatting sqref="I33:I37">
    <cfRule type="cellIs" dxfId="2093" priority="1603" operator="equal">
      <formula>FALSE</formula>
    </cfRule>
  </conditionalFormatting>
  <conditionalFormatting sqref="I33:I37">
    <cfRule type="cellIs" dxfId="2092" priority="1602" operator="equal">
      <formula>FALSE</formula>
    </cfRule>
  </conditionalFormatting>
  <conditionalFormatting sqref="I33:I37">
    <cfRule type="cellIs" dxfId="2091" priority="1601" operator="equal">
      <formula>FALSE</formula>
    </cfRule>
  </conditionalFormatting>
  <conditionalFormatting sqref="I33:I37">
    <cfRule type="cellIs" dxfId="2090" priority="1600" operator="equal">
      <formula>FALSE</formula>
    </cfRule>
  </conditionalFormatting>
  <conditionalFormatting sqref="I33:I37">
    <cfRule type="cellIs" dxfId="2089" priority="1599" operator="equal">
      <formula>FALSE</formula>
    </cfRule>
  </conditionalFormatting>
  <conditionalFormatting sqref="I33:I37">
    <cfRule type="cellIs" dxfId="2088" priority="1598" operator="equal">
      <formula>FALSE</formula>
    </cfRule>
  </conditionalFormatting>
  <conditionalFormatting sqref="I33:I37">
    <cfRule type="cellIs" dxfId="2087" priority="1597" operator="equal">
      <formula>FALSE</formula>
    </cfRule>
  </conditionalFormatting>
  <conditionalFormatting sqref="I33:I37">
    <cfRule type="cellIs" dxfId="2086" priority="1596" operator="equal">
      <formula>FALSE</formula>
    </cfRule>
  </conditionalFormatting>
  <conditionalFormatting sqref="I33:I37">
    <cfRule type="cellIs" dxfId="2085" priority="1595" operator="equal">
      <formula>FALSE</formula>
    </cfRule>
  </conditionalFormatting>
  <conditionalFormatting sqref="I33:I37">
    <cfRule type="cellIs" dxfId="2084" priority="1594" operator="equal">
      <formula>FALSE</formula>
    </cfRule>
  </conditionalFormatting>
  <conditionalFormatting sqref="I33:I37">
    <cfRule type="cellIs" dxfId="2083" priority="1593" operator="equal">
      <formula>FALSE</formula>
    </cfRule>
  </conditionalFormatting>
  <conditionalFormatting sqref="I33:I37">
    <cfRule type="cellIs" dxfId="2082" priority="1592" operator="equal">
      <formula>FALSE</formula>
    </cfRule>
  </conditionalFormatting>
  <conditionalFormatting sqref="I33:I37">
    <cfRule type="cellIs" dxfId="2081" priority="1591" operator="equal">
      <formula>FALSE</formula>
    </cfRule>
  </conditionalFormatting>
  <conditionalFormatting sqref="I33:I37">
    <cfRule type="cellIs" dxfId="2080" priority="1590" operator="equal">
      <formula>FALSE</formula>
    </cfRule>
  </conditionalFormatting>
  <conditionalFormatting sqref="I33:I37">
    <cfRule type="cellIs" dxfId="2079" priority="1589" operator="equal">
      <formula>FALSE</formula>
    </cfRule>
  </conditionalFormatting>
  <conditionalFormatting sqref="I33:I37">
    <cfRule type="cellIs" dxfId="2078" priority="1588" operator="equal">
      <formula>FALSE</formula>
    </cfRule>
  </conditionalFormatting>
  <conditionalFormatting sqref="I33:I37">
    <cfRule type="cellIs" dxfId="2077" priority="1587" operator="equal">
      <formula>FALSE</formula>
    </cfRule>
  </conditionalFormatting>
  <conditionalFormatting sqref="I33:I37">
    <cfRule type="cellIs" dxfId="2076" priority="1586" operator="equal">
      <formula>FALSE</formula>
    </cfRule>
  </conditionalFormatting>
  <conditionalFormatting sqref="I33:I37">
    <cfRule type="cellIs" dxfId="2075" priority="1585" operator="equal">
      <formula>FALSE</formula>
    </cfRule>
  </conditionalFormatting>
  <conditionalFormatting sqref="I33:I37">
    <cfRule type="cellIs" dxfId="2074" priority="1584" operator="equal">
      <formula>FALSE</formula>
    </cfRule>
  </conditionalFormatting>
  <conditionalFormatting sqref="I33:I37">
    <cfRule type="cellIs" dxfId="2073" priority="1583" operator="equal">
      <formula>FALSE</formula>
    </cfRule>
  </conditionalFormatting>
  <conditionalFormatting sqref="I33:I37">
    <cfRule type="cellIs" dxfId="2072" priority="1582" operator="equal">
      <formula>FALSE</formula>
    </cfRule>
  </conditionalFormatting>
  <conditionalFormatting sqref="I33:I37">
    <cfRule type="cellIs" dxfId="2071" priority="1581" operator="equal">
      <formula>FALSE</formula>
    </cfRule>
  </conditionalFormatting>
  <conditionalFormatting sqref="I33:I37">
    <cfRule type="cellIs" dxfId="2070" priority="1580" operator="equal">
      <formula>FALSE</formula>
    </cfRule>
  </conditionalFormatting>
  <conditionalFormatting sqref="I33:I37">
    <cfRule type="cellIs" dxfId="2069" priority="1579" operator="equal">
      <formula>FALSE</formula>
    </cfRule>
  </conditionalFormatting>
  <conditionalFormatting sqref="I33:I37">
    <cfRule type="cellIs" dxfId="2068" priority="1578" operator="equal">
      <formula>FALSE</formula>
    </cfRule>
  </conditionalFormatting>
  <conditionalFormatting sqref="I33:I37">
    <cfRule type="cellIs" dxfId="2067" priority="1577" operator="equal">
      <formula>FALSE</formula>
    </cfRule>
  </conditionalFormatting>
  <conditionalFormatting sqref="I33:I37">
    <cfRule type="cellIs" dxfId="2066" priority="1576" operator="equal">
      <formula>FALSE</formula>
    </cfRule>
  </conditionalFormatting>
  <conditionalFormatting sqref="I33:I37">
    <cfRule type="cellIs" dxfId="2065" priority="1575" operator="equal">
      <formula>FALSE</formula>
    </cfRule>
  </conditionalFormatting>
  <conditionalFormatting sqref="I33:I37">
    <cfRule type="cellIs" dxfId="2064" priority="1574" operator="equal">
      <formula>FALSE</formula>
    </cfRule>
  </conditionalFormatting>
  <conditionalFormatting sqref="I33:I37">
    <cfRule type="cellIs" dxfId="2063" priority="1573" operator="equal">
      <formula>FALSE</formula>
    </cfRule>
  </conditionalFormatting>
  <conditionalFormatting sqref="I33:I37">
    <cfRule type="cellIs" dxfId="2062" priority="1572" operator="equal">
      <formula>FALSE</formula>
    </cfRule>
  </conditionalFormatting>
  <conditionalFormatting sqref="I33:I37">
    <cfRule type="cellIs" dxfId="2061" priority="1571" operator="equal">
      <formula>FALSE</formula>
    </cfRule>
  </conditionalFormatting>
  <conditionalFormatting sqref="I33:I37">
    <cfRule type="cellIs" dxfId="2060" priority="1570" operator="equal">
      <formula>FALSE</formula>
    </cfRule>
  </conditionalFormatting>
  <conditionalFormatting sqref="I33:I37">
    <cfRule type="cellIs" dxfId="2059" priority="1569" operator="equal">
      <formula>FALSE</formula>
    </cfRule>
  </conditionalFormatting>
  <conditionalFormatting sqref="I33:I37">
    <cfRule type="cellIs" dxfId="2058" priority="1568" operator="equal">
      <formula>FALSE</formula>
    </cfRule>
  </conditionalFormatting>
  <conditionalFormatting sqref="I33:I37">
    <cfRule type="cellIs" dxfId="2057" priority="1567" operator="equal">
      <formula>FALSE</formula>
    </cfRule>
  </conditionalFormatting>
  <conditionalFormatting sqref="I33:I37">
    <cfRule type="cellIs" dxfId="2056" priority="1566" operator="equal">
      <formula>FALSE</formula>
    </cfRule>
  </conditionalFormatting>
  <conditionalFormatting sqref="I33:I37">
    <cfRule type="cellIs" dxfId="2055" priority="1565" operator="equal">
      <formula>FALSE</formula>
    </cfRule>
  </conditionalFormatting>
  <conditionalFormatting sqref="I33:I37">
    <cfRule type="cellIs" dxfId="2054" priority="1564" operator="equal">
      <formula>FALSE</formula>
    </cfRule>
  </conditionalFormatting>
  <conditionalFormatting sqref="I33:I37">
    <cfRule type="cellIs" dxfId="2053" priority="1563" operator="equal">
      <formula>FALSE</formula>
    </cfRule>
  </conditionalFormatting>
  <conditionalFormatting sqref="I33:I37">
    <cfRule type="cellIs" dxfId="2052" priority="1562" operator="equal">
      <formula>FALSE</formula>
    </cfRule>
  </conditionalFormatting>
  <conditionalFormatting sqref="I33:I37">
    <cfRule type="cellIs" dxfId="2051" priority="1561" operator="equal">
      <formula>FALSE</formula>
    </cfRule>
  </conditionalFormatting>
  <conditionalFormatting sqref="I33:I37">
    <cfRule type="cellIs" dxfId="2050" priority="1560" operator="equal">
      <formula>FALSE</formula>
    </cfRule>
  </conditionalFormatting>
  <conditionalFormatting sqref="I33:I37">
    <cfRule type="cellIs" dxfId="2049" priority="1559" operator="equal">
      <formula>FALSE</formula>
    </cfRule>
  </conditionalFormatting>
  <conditionalFormatting sqref="I33:I37">
    <cfRule type="cellIs" dxfId="2048" priority="1558" operator="equal">
      <formula>FALSE</formula>
    </cfRule>
  </conditionalFormatting>
  <conditionalFormatting sqref="I33:I37">
    <cfRule type="cellIs" dxfId="2047" priority="1557" operator="equal">
      <formula>FALSE</formula>
    </cfRule>
  </conditionalFormatting>
  <conditionalFormatting sqref="I33:I37">
    <cfRule type="cellIs" dxfId="2046" priority="1556" operator="equal">
      <formula>FALSE</formula>
    </cfRule>
  </conditionalFormatting>
  <conditionalFormatting sqref="I33:I37">
    <cfRule type="cellIs" dxfId="2045" priority="1555" operator="equal">
      <formula>FALSE</formula>
    </cfRule>
  </conditionalFormatting>
  <conditionalFormatting sqref="I33:I37">
    <cfRule type="cellIs" dxfId="2044" priority="1554" operator="equal">
      <formula>FALSE</formula>
    </cfRule>
  </conditionalFormatting>
  <conditionalFormatting sqref="I33:I37">
    <cfRule type="cellIs" dxfId="2043" priority="1553" operator="equal">
      <formula>FALSE</formula>
    </cfRule>
  </conditionalFormatting>
  <conditionalFormatting sqref="I33:I37">
    <cfRule type="cellIs" dxfId="2042" priority="1552" operator="equal">
      <formula>FALSE</formula>
    </cfRule>
  </conditionalFormatting>
  <conditionalFormatting sqref="I33:I37">
    <cfRule type="cellIs" dxfId="2041" priority="1551" operator="equal">
      <formula>FALSE</formula>
    </cfRule>
  </conditionalFormatting>
  <conditionalFormatting sqref="I33:I37">
    <cfRule type="cellIs" dxfId="2040" priority="1550" operator="equal">
      <formula>FALSE</formula>
    </cfRule>
  </conditionalFormatting>
  <conditionalFormatting sqref="I33:I37">
    <cfRule type="cellIs" dxfId="2039" priority="1549" operator="equal">
      <formula>FALSE</formula>
    </cfRule>
  </conditionalFormatting>
  <conditionalFormatting sqref="I33:I37">
    <cfRule type="cellIs" dxfId="2038" priority="1548" operator="equal">
      <formula>FALSE</formula>
    </cfRule>
  </conditionalFormatting>
  <conditionalFormatting sqref="I33:I37">
    <cfRule type="cellIs" dxfId="2037" priority="1547" operator="equal">
      <formula>FALSE</formula>
    </cfRule>
  </conditionalFormatting>
  <conditionalFormatting sqref="I33:I37">
    <cfRule type="cellIs" dxfId="2036" priority="1546" operator="equal">
      <formula>FALSE</formula>
    </cfRule>
  </conditionalFormatting>
  <conditionalFormatting sqref="I33:I37">
    <cfRule type="cellIs" dxfId="2035" priority="1545" operator="equal">
      <formula>FALSE</formula>
    </cfRule>
  </conditionalFormatting>
  <conditionalFormatting sqref="I33:I37">
    <cfRule type="cellIs" dxfId="2034" priority="1544" operator="equal">
      <formula>FALSE</formula>
    </cfRule>
  </conditionalFormatting>
  <conditionalFormatting sqref="I33:I37">
    <cfRule type="cellIs" dxfId="2033" priority="1543" operator="equal">
      <formula>FALSE</formula>
    </cfRule>
  </conditionalFormatting>
  <conditionalFormatting sqref="I33:I37">
    <cfRule type="cellIs" dxfId="2032" priority="1542" operator="equal">
      <formula>FALSE</formula>
    </cfRule>
  </conditionalFormatting>
  <conditionalFormatting sqref="I33:I37">
    <cfRule type="cellIs" dxfId="2031" priority="1541" operator="equal">
      <formula>FALSE</formula>
    </cfRule>
  </conditionalFormatting>
  <conditionalFormatting sqref="I33:I37">
    <cfRule type="cellIs" dxfId="2030" priority="1540" operator="equal">
      <formula>FALSE</formula>
    </cfRule>
  </conditionalFormatting>
  <conditionalFormatting sqref="I33:I37">
    <cfRule type="cellIs" dxfId="2029" priority="1539" operator="equal">
      <formula>FALSE</formula>
    </cfRule>
  </conditionalFormatting>
  <conditionalFormatting sqref="I33:I37">
    <cfRule type="cellIs" dxfId="2028" priority="1538" operator="equal">
      <formula>FALSE</formula>
    </cfRule>
  </conditionalFormatting>
  <conditionalFormatting sqref="I33:I37">
    <cfRule type="cellIs" dxfId="2027" priority="1537" operator="equal">
      <formula>FALSE</formula>
    </cfRule>
  </conditionalFormatting>
  <conditionalFormatting sqref="I38:I47">
    <cfRule type="cellIs" dxfId="2026" priority="1536" operator="equal">
      <formula>FALSE</formula>
    </cfRule>
  </conditionalFormatting>
  <conditionalFormatting sqref="I38:I47">
    <cfRule type="cellIs" dxfId="2025" priority="1535" operator="equal">
      <formula>FALSE</formula>
    </cfRule>
  </conditionalFormatting>
  <conditionalFormatting sqref="I38:I47">
    <cfRule type="cellIs" dxfId="2024" priority="1534" operator="equal">
      <formula>FALSE</formula>
    </cfRule>
  </conditionalFormatting>
  <conditionalFormatting sqref="I38:I47">
    <cfRule type="cellIs" dxfId="2023" priority="1533" operator="equal">
      <formula>FALSE</formula>
    </cfRule>
  </conditionalFormatting>
  <conditionalFormatting sqref="I38:I47">
    <cfRule type="cellIs" dxfId="2022" priority="1532" operator="equal">
      <formula>FALSE</formula>
    </cfRule>
  </conditionalFormatting>
  <conditionalFormatting sqref="I38:I47">
    <cfRule type="cellIs" dxfId="2021" priority="1531" operator="equal">
      <formula>FALSE</formula>
    </cfRule>
  </conditionalFormatting>
  <conditionalFormatting sqref="I38:I47">
    <cfRule type="cellIs" dxfId="2020" priority="1530" operator="equal">
      <formula>FALSE</formula>
    </cfRule>
  </conditionalFormatting>
  <conditionalFormatting sqref="I38:I47">
    <cfRule type="cellIs" dxfId="2019" priority="1529" operator="equal">
      <formula>FALSE</formula>
    </cfRule>
  </conditionalFormatting>
  <conditionalFormatting sqref="I38:I47">
    <cfRule type="cellIs" dxfId="2018" priority="1528" operator="equal">
      <formula>FALSE</formula>
    </cfRule>
  </conditionalFormatting>
  <conditionalFormatting sqref="I38:I47">
    <cfRule type="cellIs" dxfId="2017" priority="1527" operator="equal">
      <formula>FALSE</formula>
    </cfRule>
  </conditionalFormatting>
  <conditionalFormatting sqref="I38:I47">
    <cfRule type="cellIs" dxfId="2016" priority="1526" operator="equal">
      <formula>FALSE</formula>
    </cfRule>
  </conditionalFormatting>
  <conditionalFormatting sqref="I38:I47">
    <cfRule type="cellIs" dxfId="2015" priority="1525" operator="equal">
      <formula>FALSE</formula>
    </cfRule>
  </conditionalFormatting>
  <conditionalFormatting sqref="I38:I47">
    <cfRule type="cellIs" dxfId="2014" priority="1524" operator="equal">
      <formula>FALSE</formula>
    </cfRule>
  </conditionalFormatting>
  <conditionalFormatting sqref="I38:I47">
    <cfRule type="cellIs" dxfId="2013" priority="1523" operator="equal">
      <formula>FALSE</formula>
    </cfRule>
  </conditionalFormatting>
  <conditionalFormatting sqref="I38:I47">
    <cfRule type="cellIs" dxfId="2012" priority="1522" operator="equal">
      <formula>FALSE</formula>
    </cfRule>
  </conditionalFormatting>
  <conditionalFormatting sqref="I38:I47">
    <cfRule type="cellIs" dxfId="2011" priority="1521" operator="equal">
      <formula>FALSE</formula>
    </cfRule>
  </conditionalFormatting>
  <conditionalFormatting sqref="I38:I47">
    <cfRule type="cellIs" dxfId="2010" priority="1520" operator="equal">
      <formula>FALSE</formula>
    </cfRule>
  </conditionalFormatting>
  <conditionalFormatting sqref="I38:I47">
    <cfRule type="cellIs" dxfId="2009" priority="1519" operator="equal">
      <formula>FALSE</formula>
    </cfRule>
  </conditionalFormatting>
  <conditionalFormatting sqref="I38:I47">
    <cfRule type="cellIs" dxfId="2008" priority="1518" operator="equal">
      <formula>FALSE</formula>
    </cfRule>
  </conditionalFormatting>
  <conditionalFormatting sqref="I38:I47">
    <cfRule type="cellIs" dxfId="2007" priority="1517" operator="equal">
      <formula>FALSE</formula>
    </cfRule>
  </conditionalFormatting>
  <conditionalFormatting sqref="I38:I47">
    <cfRule type="cellIs" dxfId="2006" priority="1516" operator="equal">
      <formula>FALSE</formula>
    </cfRule>
  </conditionalFormatting>
  <conditionalFormatting sqref="I38:I47">
    <cfRule type="cellIs" dxfId="2005" priority="1515" operator="equal">
      <formula>FALSE</formula>
    </cfRule>
  </conditionalFormatting>
  <conditionalFormatting sqref="I38:I47">
    <cfRule type="cellIs" dxfId="2004" priority="1514" operator="equal">
      <formula>FALSE</formula>
    </cfRule>
  </conditionalFormatting>
  <conditionalFormatting sqref="I38:I47">
    <cfRule type="cellIs" dxfId="2003" priority="1513" operator="equal">
      <formula>FALSE</formula>
    </cfRule>
  </conditionalFormatting>
  <conditionalFormatting sqref="I38:I47">
    <cfRule type="cellIs" dxfId="2002" priority="1512" operator="equal">
      <formula>FALSE</formula>
    </cfRule>
  </conditionalFormatting>
  <conditionalFormatting sqref="I38:I47">
    <cfRule type="cellIs" dxfId="2001" priority="1511" operator="equal">
      <formula>FALSE</formula>
    </cfRule>
  </conditionalFormatting>
  <conditionalFormatting sqref="I38:I47">
    <cfRule type="cellIs" dxfId="2000" priority="1510" operator="equal">
      <formula>FALSE</formula>
    </cfRule>
  </conditionalFormatting>
  <conditionalFormatting sqref="I38:I47">
    <cfRule type="cellIs" dxfId="1999" priority="1509" operator="equal">
      <formula>FALSE</formula>
    </cfRule>
  </conditionalFormatting>
  <conditionalFormatting sqref="I38:I47">
    <cfRule type="cellIs" dxfId="1998" priority="1508" operator="equal">
      <formula>FALSE</formula>
    </cfRule>
  </conditionalFormatting>
  <conditionalFormatting sqref="I38:I47">
    <cfRule type="cellIs" dxfId="1997" priority="1507" operator="equal">
      <formula>FALSE</formula>
    </cfRule>
  </conditionalFormatting>
  <conditionalFormatting sqref="I38:I47">
    <cfRule type="cellIs" dxfId="1996" priority="1506" operator="equal">
      <formula>FALSE</formula>
    </cfRule>
  </conditionalFormatting>
  <conditionalFormatting sqref="I38:I47">
    <cfRule type="cellIs" dxfId="1995" priority="1505" operator="equal">
      <formula>FALSE</formula>
    </cfRule>
  </conditionalFormatting>
  <conditionalFormatting sqref="I38:I47">
    <cfRule type="cellIs" dxfId="1994" priority="1504" operator="equal">
      <formula>FALSE</formula>
    </cfRule>
  </conditionalFormatting>
  <conditionalFormatting sqref="I38:I47">
    <cfRule type="cellIs" dxfId="1993" priority="1503" operator="equal">
      <formula>FALSE</formula>
    </cfRule>
  </conditionalFormatting>
  <conditionalFormatting sqref="I38:I47">
    <cfRule type="cellIs" dxfId="1992" priority="1502" operator="equal">
      <formula>FALSE</formula>
    </cfRule>
  </conditionalFormatting>
  <conditionalFormatting sqref="I38:I47">
    <cfRule type="cellIs" dxfId="1991" priority="1501" operator="equal">
      <formula>FALSE</formula>
    </cfRule>
  </conditionalFormatting>
  <conditionalFormatting sqref="I38:I47">
    <cfRule type="cellIs" dxfId="1990" priority="1500" operator="equal">
      <formula>FALSE</formula>
    </cfRule>
  </conditionalFormatting>
  <conditionalFormatting sqref="I38:I47">
    <cfRule type="cellIs" dxfId="1989" priority="1499" operator="equal">
      <formula>FALSE</formula>
    </cfRule>
  </conditionalFormatting>
  <conditionalFormatting sqref="I38:I47">
    <cfRule type="cellIs" dxfId="1988" priority="1498" operator="equal">
      <formula>FALSE</formula>
    </cfRule>
  </conditionalFormatting>
  <conditionalFormatting sqref="I38:I47">
    <cfRule type="cellIs" dxfId="1987" priority="1497" operator="equal">
      <formula>FALSE</formula>
    </cfRule>
  </conditionalFormatting>
  <conditionalFormatting sqref="I38:I47">
    <cfRule type="cellIs" dxfId="1986" priority="1496" operator="equal">
      <formula>FALSE</formula>
    </cfRule>
  </conditionalFormatting>
  <conditionalFormatting sqref="I38:I47">
    <cfRule type="cellIs" dxfId="1985" priority="1495" operator="equal">
      <formula>FALSE</formula>
    </cfRule>
  </conditionalFormatting>
  <conditionalFormatting sqref="I38:I47">
    <cfRule type="cellIs" dxfId="1984" priority="1494" operator="equal">
      <formula>FALSE</formula>
    </cfRule>
  </conditionalFormatting>
  <conditionalFormatting sqref="I38:I47">
    <cfRule type="cellIs" dxfId="1983" priority="1493" operator="equal">
      <formula>FALSE</formula>
    </cfRule>
  </conditionalFormatting>
  <conditionalFormatting sqref="I38:I47">
    <cfRule type="cellIs" dxfId="1982" priority="1492" operator="equal">
      <formula>FALSE</formula>
    </cfRule>
  </conditionalFormatting>
  <conditionalFormatting sqref="I38:I47">
    <cfRule type="cellIs" dxfId="1981" priority="1491" operator="equal">
      <formula>FALSE</formula>
    </cfRule>
  </conditionalFormatting>
  <conditionalFormatting sqref="I38:I47">
    <cfRule type="cellIs" dxfId="1980" priority="1490" operator="equal">
      <formula>FALSE</formula>
    </cfRule>
  </conditionalFormatting>
  <conditionalFormatting sqref="I38:I47">
    <cfRule type="cellIs" dxfId="1979" priority="1489" operator="equal">
      <formula>FALSE</formula>
    </cfRule>
  </conditionalFormatting>
  <conditionalFormatting sqref="I38:I47">
    <cfRule type="cellIs" dxfId="1978" priority="1488" operator="equal">
      <formula>FALSE</formula>
    </cfRule>
  </conditionalFormatting>
  <conditionalFormatting sqref="I38:I47">
    <cfRule type="cellIs" dxfId="1977" priority="1487" operator="equal">
      <formula>FALSE</formula>
    </cfRule>
  </conditionalFormatting>
  <conditionalFormatting sqref="I38:I47">
    <cfRule type="cellIs" dxfId="1976" priority="1486" operator="equal">
      <formula>FALSE</formula>
    </cfRule>
  </conditionalFormatting>
  <conditionalFormatting sqref="I38:I47">
    <cfRule type="cellIs" dxfId="1975" priority="1485" operator="equal">
      <formula>FALSE</formula>
    </cfRule>
  </conditionalFormatting>
  <conditionalFormatting sqref="I38:I47">
    <cfRule type="cellIs" dxfId="1974" priority="1484" operator="equal">
      <formula>FALSE</formula>
    </cfRule>
  </conditionalFormatting>
  <conditionalFormatting sqref="I38:I47">
    <cfRule type="cellIs" dxfId="1973" priority="1483" operator="equal">
      <formula>FALSE</formula>
    </cfRule>
  </conditionalFormatting>
  <conditionalFormatting sqref="I38:I47">
    <cfRule type="cellIs" dxfId="1972" priority="1482" operator="equal">
      <formula>FALSE</formula>
    </cfRule>
  </conditionalFormatting>
  <conditionalFormatting sqref="I38:I47">
    <cfRule type="cellIs" dxfId="1971" priority="1481" operator="equal">
      <formula>FALSE</formula>
    </cfRule>
  </conditionalFormatting>
  <conditionalFormatting sqref="I38:I47">
    <cfRule type="cellIs" dxfId="1970" priority="1480" operator="equal">
      <formula>FALSE</formula>
    </cfRule>
  </conditionalFormatting>
  <conditionalFormatting sqref="I38:I47">
    <cfRule type="cellIs" dxfId="1969" priority="1479" operator="equal">
      <formula>FALSE</formula>
    </cfRule>
  </conditionalFormatting>
  <conditionalFormatting sqref="I38:I47">
    <cfRule type="cellIs" dxfId="1968" priority="1478" operator="equal">
      <formula>FALSE</formula>
    </cfRule>
  </conditionalFormatting>
  <conditionalFormatting sqref="I38:I47">
    <cfRule type="cellIs" dxfId="1967" priority="1477" operator="equal">
      <formula>FALSE</formula>
    </cfRule>
  </conditionalFormatting>
  <conditionalFormatting sqref="I38:I47">
    <cfRule type="cellIs" dxfId="1966" priority="1476" operator="equal">
      <formula>FALSE</formula>
    </cfRule>
  </conditionalFormatting>
  <conditionalFormatting sqref="I38:I47">
    <cfRule type="cellIs" dxfId="1965" priority="1475" operator="equal">
      <formula>FALSE</formula>
    </cfRule>
  </conditionalFormatting>
  <conditionalFormatting sqref="I38:I47">
    <cfRule type="cellIs" dxfId="1964" priority="1474" operator="equal">
      <formula>FALSE</formula>
    </cfRule>
  </conditionalFormatting>
  <conditionalFormatting sqref="I38:I47">
    <cfRule type="cellIs" dxfId="1963" priority="1473" operator="equal">
      <formula>FALSE</formula>
    </cfRule>
  </conditionalFormatting>
  <conditionalFormatting sqref="I38:I47">
    <cfRule type="cellIs" dxfId="1962" priority="1472" operator="equal">
      <formula>FALSE</formula>
    </cfRule>
  </conditionalFormatting>
  <conditionalFormatting sqref="I38:I47">
    <cfRule type="cellIs" dxfId="1961" priority="1471" operator="equal">
      <formula>FALSE</formula>
    </cfRule>
  </conditionalFormatting>
  <conditionalFormatting sqref="I38:I47">
    <cfRule type="cellIs" dxfId="1960" priority="1470" operator="equal">
      <formula>FALSE</formula>
    </cfRule>
  </conditionalFormatting>
  <conditionalFormatting sqref="I38:I47">
    <cfRule type="cellIs" dxfId="1959" priority="1469" operator="equal">
      <formula>FALSE</formula>
    </cfRule>
  </conditionalFormatting>
  <conditionalFormatting sqref="I38:I47">
    <cfRule type="cellIs" dxfId="1958" priority="1468" operator="equal">
      <formula>FALSE</formula>
    </cfRule>
  </conditionalFormatting>
  <conditionalFormatting sqref="I38:I47">
    <cfRule type="cellIs" dxfId="1957" priority="1467" operator="equal">
      <formula>FALSE</formula>
    </cfRule>
  </conditionalFormatting>
  <conditionalFormatting sqref="I38:I47">
    <cfRule type="cellIs" dxfId="1956" priority="1466" operator="equal">
      <formula>FALSE</formula>
    </cfRule>
  </conditionalFormatting>
  <conditionalFormatting sqref="I38:I47">
    <cfRule type="cellIs" dxfId="1955" priority="1465" operator="equal">
      <formula>FALSE</formula>
    </cfRule>
  </conditionalFormatting>
  <conditionalFormatting sqref="I38:I47">
    <cfRule type="cellIs" dxfId="1954" priority="1464" operator="equal">
      <formula>FALSE</formula>
    </cfRule>
  </conditionalFormatting>
  <conditionalFormatting sqref="I38:I47">
    <cfRule type="cellIs" dxfId="1953" priority="1463" operator="equal">
      <formula>FALSE</formula>
    </cfRule>
  </conditionalFormatting>
  <conditionalFormatting sqref="I38:I47">
    <cfRule type="cellIs" dxfId="1952" priority="1462" operator="equal">
      <formula>FALSE</formula>
    </cfRule>
  </conditionalFormatting>
  <conditionalFormatting sqref="I38:I47">
    <cfRule type="cellIs" dxfId="1951" priority="1461" operator="equal">
      <formula>FALSE</formula>
    </cfRule>
  </conditionalFormatting>
  <conditionalFormatting sqref="I38:I47">
    <cfRule type="cellIs" dxfId="1950" priority="1460" operator="equal">
      <formula>FALSE</formula>
    </cfRule>
  </conditionalFormatting>
  <conditionalFormatting sqref="I38:I47">
    <cfRule type="cellIs" dxfId="1949" priority="1459" operator="equal">
      <formula>FALSE</formula>
    </cfRule>
  </conditionalFormatting>
  <conditionalFormatting sqref="I38:I47">
    <cfRule type="cellIs" dxfId="1948" priority="1458" operator="equal">
      <formula>FALSE</formula>
    </cfRule>
  </conditionalFormatting>
  <conditionalFormatting sqref="I38:I47">
    <cfRule type="cellIs" dxfId="1947" priority="1457" operator="equal">
      <formula>FALSE</formula>
    </cfRule>
  </conditionalFormatting>
  <conditionalFormatting sqref="I38:I47">
    <cfRule type="cellIs" dxfId="1946" priority="1456" operator="equal">
      <formula>FALSE</formula>
    </cfRule>
  </conditionalFormatting>
  <conditionalFormatting sqref="I38:I47">
    <cfRule type="cellIs" dxfId="1945" priority="1455" operator="equal">
      <formula>FALSE</formula>
    </cfRule>
  </conditionalFormatting>
  <conditionalFormatting sqref="I38:I47">
    <cfRule type="cellIs" dxfId="1944" priority="1454" operator="equal">
      <formula>FALSE</formula>
    </cfRule>
  </conditionalFormatting>
  <conditionalFormatting sqref="I38:I47">
    <cfRule type="cellIs" dxfId="1943" priority="1453" operator="equal">
      <formula>FALSE</formula>
    </cfRule>
  </conditionalFormatting>
  <conditionalFormatting sqref="I38:I47">
    <cfRule type="cellIs" dxfId="1942" priority="1452" operator="equal">
      <formula>FALSE</formula>
    </cfRule>
  </conditionalFormatting>
  <conditionalFormatting sqref="I38:I47">
    <cfRule type="cellIs" dxfId="1941" priority="1451" operator="equal">
      <formula>FALSE</formula>
    </cfRule>
  </conditionalFormatting>
  <conditionalFormatting sqref="I38:I47">
    <cfRule type="cellIs" dxfId="1940" priority="1450" operator="equal">
      <formula>FALSE</formula>
    </cfRule>
  </conditionalFormatting>
  <conditionalFormatting sqref="I38:I47">
    <cfRule type="cellIs" dxfId="1939" priority="1449" operator="equal">
      <formula>FALSE</formula>
    </cfRule>
  </conditionalFormatting>
  <conditionalFormatting sqref="I38:I47">
    <cfRule type="cellIs" dxfId="1938" priority="1448" operator="equal">
      <formula>FALSE</formula>
    </cfRule>
  </conditionalFormatting>
  <conditionalFormatting sqref="I38:I47">
    <cfRule type="cellIs" dxfId="1937" priority="1447" operator="equal">
      <formula>FALSE</formula>
    </cfRule>
  </conditionalFormatting>
  <conditionalFormatting sqref="I38:I47">
    <cfRule type="cellIs" dxfId="1936" priority="1446" operator="equal">
      <formula>FALSE</formula>
    </cfRule>
  </conditionalFormatting>
  <conditionalFormatting sqref="I38:I47">
    <cfRule type="cellIs" dxfId="1935" priority="1445" operator="equal">
      <formula>FALSE</formula>
    </cfRule>
  </conditionalFormatting>
  <conditionalFormatting sqref="I38:I47">
    <cfRule type="cellIs" dxfId="1934" priority="1444" operator="equal">
      <formula>FALSE</formula>
    </cfRule>
  </conditionalFormatting>
  <conditionalFormatting sqref="I38:I47">
    <cfRule type="cellIs" dxfId="1933" priority="1443" operator="equal">
      <formula>FALSE</formula>
    </cfRule>
  </conditionalFormatting>
  <conditionalFormatting sqref="I38:I47">
    <cfRule type="cellIs" dxfId="1932" priority="1442" operator="equal">
      <formula>FALSE</formula>
    </cfRule>
  </conditionalFormatting>
  <conditionalFormatting sqref="I38:I47">
    <cfRule type="cellIs" dxfId="1931" priority="1441" operator="equal">
      <formula>FALSE</formula>
    </cfRule>
  </conditionalFormatting>
  <conditionalFormatting sqref="I38:I47">
    <cfRule type="cellIs" dxfId="1930" priority="1440" operator="equal">
      <formula>FALSE</formula>
    </cfRule>
  </conditionalFormatting>
  <conditionalFormatting sqref="I38:I47">
    <cfRule type="cellIs" dxfId="1929" priority="1439" operator="equal">
      <formula>FALSE</formula>
    </cfRule>
  </conditionalFormatting>
  <conditionalFormatting sqref="I38:I47">
    <cfRule type="cellIs" dxfId="1928" priority="1438" operator="equal">
      <formula>FALSE</formula>
    </cfRule>
  </conditionalFormatting>
  <conditionalFormatting sqref="I38:I47">
    <cfRule type="cellIs" dxfId="1927" priority="1437" operator="equal">
      <formula>FALSE</formula>
    </cfRule>
  </conditionalFormatting>
  <conditionalFormatting sqref="I38:I47">
    <cfRule type="cellIs" dxfId="1926" priority="1436" operator="equal">
      <formula>FALSE</formula>
    </cfRule>
  </conditionalFormatting>
  <conditionalFormatting sqref="I38:I47">
    <cfRule type="cellIs" dxfId="1925" priority="1435" operator="equal">
      <formula>FALSE</formula>
    </cfRule>
  </conditionalFormatting>
  <conditionalFormatting sqref="I38:I47">
    <cfRule type="cellIs" dxfId="1924" priority="1434" operator="equal">
      <formula>FALSE</formula>
    </cfRule>
  </conditionalFormatting>
  <conditionalFormatting sqref="I38:I47">
    <cfRule type="cellIs" dxfId="1923" priority="1433" operator="equal">
      <formula>FALSE</formula>
    </cfRule>
  </conditionalFormatting>
  <conditionalFormatting sqref="I38:I47">
    <cfRule type="cellIs" dxfId="1922" priority="1432" operator="equal">
      <formula>FALSE</formula>
    </cfRule>
  </conditionalFormatting>
  <conditionalFormatting sqref="I38:I47">
    <cfRule type="cellIs" dxfId="1921" priority="1431" operator="equal">
      <formula>FALSE</formula>
    </cfRule>
  </conditionalFormatting>
  <conditionalFormatting sqref="I38:I47">
    <cfRule type="cellIs" dxfId="1920" priority="1430" operator="equal">
      <formula>FALSE</formula>
    </cfRule>
  </conditionalFormatting>
  <conditionalFormatting sqref="I38:I47">
    <cfRule type="cellIs" dxfId="1919" priority="1429" operator="equal">
      <formula>FALSE</formula>
    </cfRule>
  </conditionalFormatting>
  <conditionalFormatting sqref="I38:I47">
    <cfRule type="cellIs" dxfId="1918" priority="1428" operator="equal">
      <formula>FALSE</formula>
    </cfRule>
  </conditionalFormatting>
  <conditionalFormatting sqref="I38:I47">
    <cfRule type="cellIs" dxfId="1917" priority="1427" operator="equal">
      <formula>FALSE</formula>
    </cfRule>
  </conditionalFormatting>
  <conditionalFormatting sqref="I38:I47">
    <cfRule type="cellIs" dxfId="1916" priority="1426" operator="equal">
      <formula>FALSE</formula>
    </cfRule>
  </conditionalFormatting>
  <conditionalFormatting sqref="I38:I47">
    <cfRule type="cellIs" dxfId="1915" priority="1425" operator="equal">
      <formula>FALSE</formula>
    </cfRule>
  </conditionalFormatting>
  <conditionalFormatting sqref="I38:I47">
    <cfRule type="cellIs" dxfId="1914" priority="1424" operator="equal">
      <formula>FALSE</formula>
    </cfRule>
  </conditionalFormatting>
  <conditionalFormatting sqref="I38:I47">
    <cfRule type="cellIs" dxfId="1913" priority="1423" operator="equal">
      <formula>FALSE</formula>
    </cfRule>
  </conditionalFormatting>
  <conditionalFormatting sqref="I38:I47">
    <cfRule type="cellIs" dxfId="1912" priority="1422" operator="equal">
      <formula>FALSE</formula>
    </cfRule>
  </conditionalFormatting>
  <conditionalFormatting sqref="I38:I47">
    <cfRule type="cellIs" dxfId="1911" priority="1421" operator="equal">
      <formula>FALSE</formula>
    </cfRule>
  </conditionalFormatting>
  <conditionalFormatting sqref="I38:I47">
    <cfRule type="cellIs" dxfId="1910" priority="1420" operator="equal">
      <formula>FALSE</formula>
    </cfRule>
  </conditionalFormatting>
  <conditionalFormatting sqref="I38:I47">
    <cfRule type="cellIs" dxfId="1909" priority="1419" operator="equal">
      <formula>FALSE</formula>
    </cfRule>
  </conditionalFormatting>
  <conditionalFormatting sqref="I38:I47">
    <cfRule type="cellIs" dxfId="1908" priority="1418" operator="equal">
      <formula>FALSE</formula>
    </cfRule>
  </conditionalFormatting>
  <conditionalFormatting sqref="I38:I47">
    <cfRule type="cellIs" dxfId="1907" priority="1417" operator="equal">
      <formula>FALSE</formula>
    </cfRule>
  </conditionalFormatting>
  <conditionalFormatting sqref="I38:I47">
    <cfRule type="cellIs" dxfId="1906" priority="1416" operator="equal">
      <formula>FALSE</formula>
    </cfRule>
  </conditionalFormatting>
  <conditionalFormatting sqref="I38:I47">
    <cfRule type="cellIs" dxfId="1905" priority="1415" operator="equal">
      <formula>FALSE</formula>
    </cfRule>
  </conditionalFormatting>
  <conditionalFormatting sqref="I38:I47">
    <cfRule type="cellIs" dxfId="1904" priority="1414" operator="equal">
      <formula>FALSE</formula>
    </cfRule>
  </conditionalFormatting>
  <conditionalFormatting sqref="I38:I47">
    <cfRule type="cellIs" dxfId="1903" priority="1413" operator="equal">
      <formula>FALSE</formula>
    </cfRule>
  </conditionalFormatting>
  <conditionalFormatting sqref="I38:I47">
    <cfRule type="cellIs" dxfId="1902" priority="1412" operator="equal">
      <formula>FALSE</formula>
    </cfRule>
  </conditionalFormatting>
  <conditionalFormatting sqref="I38:I47">
    <cfRule type="cellIs" dxfId="1901" priority="1411" operator="equal">
      <formula>FALSE</formula>
    </cfRule>
  </conditionalFormatting>
  <conditionalFormatting sqref="I38:I47">
    <cfRule type="cellIs" dxfId="1900" priority="1410" operator="equal">
      <formula>FALSE</formula>
    </cfRule>
  </conditionalFormatting>
  <conditionalFormatting sqref="I38:I47">
    <cfRule type="cellIs" dxfId="1899" priority="1409" operator="equal">
      <formula>FALSE</formula>
    </cfRule>
  </conditionalFormatting>
  <conditionalFormatting sqref="I38:I47">
    <cfRule type="cellIs" dxfId="1898" priority="1408" operator="equal">
      <formula>FALSE</formula>
    </cfRule>
  </conditionalFormatting>
  <conditionalFormatting sqref="I38:I47">
    <cfRule type="cellIs" dxfId="1897" priority="1407" operator="equal">
      <formula>FALSE</formula>
    </cfRule>
  </conditionalFormatting>
  <conditionalFormatting sqref="I38:I47">
    <cfRule type="cellIs" dxfId="1896" priority="1406" operator="equal">
      <formula>FALSE</formula>
    </cfRule>
  </conditionalFormatting>
  <conditionalFormatting sqref="I38:I47">
    <cfRule type="cellIs" dxfId="1895" priority="1405" operator="equal">
      <formula>FALSE</formula>
    </cfRule>
  </conditionalFormatting>
  <conditionalFormatting sqref="I38:I47">
    <cfRule type="cellIs" dxfId="1894" priority="1404" operator="equal">
      <formula>FALSE</formula>
    </cfRule>
  </conditionalFormatting>
  <conditionalFormatting sqref="I38:I47">
    <cfRule type="cellIs" dxfId="1893" priority="1403" operator="equal">
      <formula>FALSE</formula>
    </cfRule>
  </conditionalFormatting>
  <conditionalFormatting sqref="I38:I47">
    <cfRule type="cellIs" dxfId="1892" priority="1402" operator="equal">
      <formula>FALSE</formula>
    </cfRule>
  </conditionalFormatting>
  <conditionalFormatting sqref="I38:I47">
    <cfRule type="cellIs" dxfId="1891" priority="1401" operator="equal">
      <formula>FALSE</formula>
    </cfRule>
  </conditionalFormatting>
  <conditionalFormatting sqref="I38:I47">
    <cfRule type="cellIs" dxfId="1890" priority="1400" operator="equal">
      <formula>FALSE</formula>
    </cfRule>
  </conditionalFormatting>
  <conditionalFormatting sqref="I38:I47">
    <cfRule type="cellIs" dxfId="1889" priority="1399" operator="equal">
      <formula>FALSE</formula>
    </cfRule>
  </conditionalFormatting>
  <conditionalFormatting sqref="I38:I47">
    <cfRule type="cellIs" dxfId="1888" priority="1398" operator="equal">
      <formula>FALSE</formula>
    </cfRule>
  </conditionalFormatting>
  <conditionalFormatting sqref="I38:I47">
    <cfRule type="cellIs" dxfId="1887" priority="1397" operator="equal">
      <formula>FALSE</formula>
    </cfRule>
  </conditionalFormatting>
  <conditionalFormatting sqref="I38:I47">
    <cfRule type="cellIs" dxfId="1886" priority="1396" operator="equal">
      <formula>FALSE</formula>
    </cfRule>
  </conditionalFormatting>
  <conditionalFormatting sqref="I38:I47">
    <cfRule type="cellIs" dxfId="1885" priority="1395" operator="equal">
      <formula>FALSE</formula>
    </cfRule>
  </conditionalFormatting>
  <conditionalFormatting sqref="I38:I47">
    <cfRule type="cellIs" dxfId="1884" priority="1394" operator="equal">
      <formula>FALSE</formula>
    </cfRule>
  </conditionalFormatting>
  <conditionalFormatting sqref="I38:I47">
    <cfRule type="cellIs" dxfId="1883" priority="1393" operator="equal">
      <formula>FALSE</formula>
    </cfRule>
  </conditionalFormatting>
  <conditionalFormatting sqref="I38:I47">
    <cfRule type="cellIs" dxfId="1882" priority="1392" operator="equal">
      <formula>FALSE</formula>
    </cfRule>
  </conditionalFormatting>
  <conditionalFormatting sqref="I38:I47">
    <cfRule type="cellIs" dxfId="1881" priority="1391" operator="equal">
      <formula>FALSE</formula>
    </cfRule>
  </conditionalFormatting>
  <conditionalFormatting sqref="I38:I47">
    <cfRule type="cellIs" dxfId="1880" priority="1390" operator="equal">
      <formula>FALSE</formula>
    </cfRule>
  </conditionalFormatting>
  <conditionalFormatting sqref="I38:I47">
    <cfRule type="cellIs" dxfId="1879" priority="1389" operator="equal">
      <formula>FALSE</formula>
    </cfRule>
  </conditionalFormatting>
  <conditionalFormatting sqref="I38:I47">
    <cfRule type="cellIs" dxfId="1878" priority="1388" operator="equal">
      <formula>FALSE</formula>
    </cfRule>
  </conditionalFormatting>
  <conditionalFormatting sqref="I38:I47">
    <cfRule type="cellIs" dxfId="1877" priority="1387" operator="equal">
      <formula>FALSE</formula>
    </cfRule>
  </conditionalFormatting>
  <conditionalFormatting sqref="I38:I47">
    <cfRule type="cellIs" dxfId="1876" priority="1386" operator="equal">
      <formula>FALSE</formula>
    </cfRule>
  </conditionalFormatting>
  <conditionalFormatting sqref="I38:I47">
    <cfRule type="cellIs" dxfId="1875" priority="1385" operator="equal">
      <formula>FALSE</formula>
    </cfRule>
  </conditionalFormatting>
  <conditionalFormatting sqref="I38:I47">
    <cfRule type="cellIs" dxfId="1874" priority="1384" operator="equal">
      <formula>FALSE</formula>
    </cfRule>
  </conditionalFormatting>
  <conditionalFormatting sqref="I38:I47">
    <cfRule type="cellIs" dxfId="1873" priority="1383" operator="equal">
      <formula>FALSE</formula>
    </cfRule>
  </conditionalFormatting>
  <conditionalFormatting sqref="I38:I47">
    <cfRule type="cellIs" dxfId="1872" priority="1382" operator="equal">
      <formula>FALSE</formula>
    </cfRule>
  </conditionalFormatting>
  <conditionalFormatting sqref="I38:I47">
    <cfRule type="cellIs" dxfId="1871" priority="1381" operator="equal">
      <formula>FALSE</formula>
    </cfRule>
  </conditionalFormatting>
  <conditionalFormatting sqref="I38:I47">
    <cfRule type="cellIs" dxfId="1870" priority="1380" operator="equal">
      <formula>FALSE</formula>
    </cfRule>
  </conditionalFormatting>
  <conditionalFormatting sqref="I38:I47">
    <cfRule type="cellIs" dxfId="1869" priority="1379" operator="equal">
      <formula>FALSE</formula>
    </cfRule>
  </conditionalFormatting>
  <conditionalFormatting sqref="I38:I47">
    <cfRule type="cellIs" dxfId="1868" priority="1378" operator="equal">
      <formula>FALSE</formula>
    </cfRule>
  </conditionalFormatting>
  <conditionalFormatting sqref="I38:I47">
    <cfRule type="cellIs" dxfId="1867" priority="1377" operator="equal">
      <formula>FALSE</formula>
    </cfRule>
  </conditionalFormatting>
  <conditionalFormatting sqref="I38:I47">
    <cfRule type="cellIs" dxfId="1866" priority="1376" operator="equal">
      <formula>FALSE</formula>
    </cfRule>
  </conditionalFormatting>
  <conditionalFormatting sqref="I38:I47">
    <cfRule type="cellIs" dxfId="1865" priority="1375" operator="equal">
      <formula>FALSE</formula>
    </cfRule>
  </conditionalFormatting>
  <conditionalFormatting sqref="I38:I47">
    <cfRule type="cellIs" dxfId="1864" priority="1374" operator="equal">
      <formula>FALSE</formula>
    </cfRule>
  </conditionalFormatting>
  <conditionalFormatting sqref="I38:I47">
    <cfRule type="cellIs" dxfId="1863" priority="1373" operator="equal">
      <formula>FALSE</formula>
    </cfRule>
  </conditionalFormatting>
  <conditionalFormatting sqref="I38:I47">
    <cfRule type="cellIs" dxfId="1862" priority="1372" operator="equal">
      <formula>FALSE</formula>
    </cfRule>
  </conditionalFormatting>
  <conditionalFormatting sqref="I38:I47">
    <cfRule type="cellIs" dxfId="1861" priority="1371" operator="equal">
      <formula>FALSE</formula>
    </cfRule>
  </conditionalFormatting>
  <conditionalFormatting sqref="I38:I47">
    <cfRule type="cellIs" dxfId="1860" priority="1370" operator="equal">
      <formula>FALSE</formula>
    </cfRule>
  </conditionalFormatting>
  <conditionalFormatting sqref="I38:I47">
    <cfRule type="cellIs" dxfId="1859" priority="1369" operator="equal">
      <formula>FALSE</formula>
    </cfRule>
  </conditionalFormatting>
  <conditionalFormatting sqref="I38:I47">
    <cfRule type="cellIs" dxfId="1858" priority="1368" operator="equal">
      <formula>FALSE</formula>
    </cfRule>
  </conditionalFormatting>
  <conditionalFormatting sqref="I38:I47">
    <cfRule type="cellIs" dxfId="1857" priority="1367" operator="equal">
      <formula>FALSE</formula>
    </cfRule>
  </conditionalFormatting>
  <conditionalFormatting sqref="I38:I47">
    <cfRule type="cellIs" dxfId="1856" priority="1366" operator="equal">
      <formula>FALSE</formula>
    </cfRule>
  </conditionalFormatting>
  <conditionalFormatting sqref="I38:I47">
    <cfRule type="cellIs" dxfId="1855" priority="1365" operator="equal">
      <formula>FALSE</formula>
    </cfRule>
  </conditionalFormatting>
  <conditionalFormatting sqref="I38:I47">
    <cfRule type="cellIs" dxfId="1854" priority="1364" operator="equal">
      <formula>FALSE</formula>
    </cfRule>
  </conditionalFormatting>
  <conditionalFormatting sqref="I38:I47">
    <cfRule type="cellIs" dxfId="1853" priority="1363" operator="equal">
      <formula>FALSE</formula>
    </cfRule>
  </conditionalFormatting>
  <conditionalFormatting sqref="I38:I47">
    <cfRule type="cellIs" dxfId="1852" priority="1362" operator="equal">
      <formula>FALSE</formula>
    </cfRule>
  </conditionalFormatting>
  <conditionalFormatting sqref="I38:I47">
    <cfRule type="cellIs" dxfId="1851" priority="1361" operator="equal">
      <formula>FALSE</formula>
    </cfRule>
  </conditionalFormatting>
  <conditionalFormatting sqref="I38:I47">
    <cfRule type="cellIs" dxfId="1850" priority="1360" operator="equal">
      <formula>FALSE</formula>
    </cfRule>
  </conditionalFormatting>
  <conditionalFormatting sqref="I38:I47">
    <cfRule type="cellIs" dxfId="1849" priority="1359" operator="equal">
      <formula>FALSE</formula>
    </cfRule>
  </conditionalFormatting>
  <conditionalFormatting sqref="I38:I47">
    <cfRule type="cellIs" dxfId="1848" priority="1358" operator="equal">
      <formula>FALSE</formula>
    </cfRule>
  </conditionalFormatting>
  <conditionalFormatting sqref="I38:I47">
    <cfRule type="cellIs" dxfId="1847" priority="1357" operator="equal">
      <formula>FALSE</formula>
    </cfRule>
  </conditionalFormatting>
  <conditionalFormatting sqref="I38:I47">
    <cfRule type="cellIs" dxfId="1846" priority="1356" operator="equal">
      <formula>FALSE</formula>
    </cfRule>
  </conditionalFormatting>
  <conditionalFormatting sqref="I38:I47">
    <cfRule type="cellIs" dxfId="1845" priority="1355" operator="equal">
      <formula>FALSE</formula>
    </cfRule>
  </conditionalFormatting>
  <conditionalFormatting sqref="I38:I47">
    <cfRule type="cellIs" dxfId="1844" priority="1354" operator="equal">
      <formula>FALSE</formula>
    </cfRule>
  </conditionalFormatting>
  <conditionalFormatting sqref="I38:I47">
    <cfRule type="cellIs" dxfId="1843" priority="1353" operator="equal">
      <formula>FALSE</formula>
    </cfRule>
  </conditionalFormatting>
  <conditionalFormatting sqref="I38:I47">
    <cfRule type="cellIs" dxfId="1842" priority="1352" operator="equal">
      <formula>FALSE</formula>
    </cfRule>
  </conditionalFormatting>
  <conditionalFormatting sqref="I38:I47">
    <cfRule type="cellIs" dxfId="1841" priority="1351" operator="equal">
      <formula>FALSE</formula>
    </cfRule>
  </conditionalFormatting>
  <conditionalFormatting sqref="I38:I47">
    <cfRule type="cellIs" dxfId="1840" priority="1350" operator="equal">
      <formula>FALSE</formula>
    </cfRule>
  </conditionalFormatting>
  <conditionalFormatting sqref="I38:I47">
    <cfRule type="cellIs" dxfId="1839" priority="1349" operator="equal">
      <formula>FALSE</formula>
    </cfRule>
  </conditionalFormatting>
  <conditionalFormatting sqref="I38:I47">
    <cfRule type="cellIs" dxfId="1838" priority="1348" operator="equal">
      <formula>FALSE</formula>
    </cfRule>
  </conditionalFormatting>
  <conditionalFormatting sqref="I38:I47">
    <cfRule type="cellIs" dxfId="1837" priority="1347" operator="equal">
      <formula>FALSE</formula>
    </cfRule>
  </conditionalFormatting>
  <conditionalFormatting sqref="I38:I47">
    <cfRule type="cellIs" dxfId="1836" priority="1346" operator="equal">
      <formula>FALSE</formula>
    </cfRule>
  </conditionalFormatting>
  <conditionalFormatting sqref="I38:I47">
    <cfRule type="cellIs" dxfId="1835" priority="1345" operator="equal">
      <formula>FALSE</formula>
    </cfRule>
  </conditionalFormatting>
  <conditionalFormatting sqref="I38:I47">
    <cfRule type="cellIs" dxfId="1834" priority="1344" operator="equal">
      <formula>FALSE</formula>
    </cfRule>
  </conditionalFormatting>
  <conditionalFormatting sqref="I38:I47">
    <cfRule type="cellIs" dxfId="1833" priority="1343" operator="equal">
      <formula>FALSE</formula>
    </cfRule>
  </conditionalFormatting>
  <conditionalFormatting sqref="I38:I47">
    <cfRule type="cellIs" dxfId="1832" priority="1342" operator="equal">
      <formula>FALSE</formula>
    </cfRule>
  </conditionalFormatting>
  <conditionalFormatting sqref="I38:I47">
    <cfRule type="cellIs" dxfId="1831" priority="1341" operator="equal">
      <formula>FALSE</formula>
    </cfRule>
  </conditionalFormatting>
  <conditionalFormatting sqref="I38:I47">
    <cfRule type="cellIs" dxfId="1830" priority="1340" operator="equal">
      <formula>FALSE</formula>
    </cfRule>
  </conditionalFormatting>
  <conditionalFormatting sqref="I38:I47">
    <cfRule type="cellIs" dxfId="1829" priority="1339" operator="equal">
      <formula>FALSE</formula>
    </cfRule>
  </conditionalFormatting>
  <conditionalFormatting sqref="I38:I47">
    <cfRule type="cellIs" dxfId="1828" priority="1338" operator="equal">
      <formula>FALSE</formula>
    </cfRule>
  </conditionalFormatting>
  <conditionalFormatting sqref="I38:I47">
    <cfRule type="cellIs" dxfId="1827" priority="1337" operator="equal">
      <formula>FALSE</formula>
    </cfRule>
  </conditionalFormatting>
  <conditionalFormatting sqref="I38:I47">
    <cfRule type="cellIs" dxfId="1826" priority="1336" operator="equal">
      <formula>FALSE</formula>
    </cfRule>
  </conditionalFormatting>
  <conditionalFormatting sqref="I38:I47">
    <cfRule type="cellIs" dxfId="1825" priority="1335" operator="equal">
      <formula>FALSE</formula>
    </cfRule>
  </conditionalFormatting>
  <conditionalFormatting sqref="I38:I47">
    <cfRule type="cellIs" dxfId="1824" priority="1334" operator="equal">
      <formula>FALSE</formula>
    </cfRule>
  </conditionalFormatting>
  <conditionalFormatting sqref="I38:I47">
    <cfRule type="cellIs" dxfId="1823" priority="1333" operator="equal">
      <formula>FALSE</formula>
    </cfRule>
  </conditionalFormatting>
  <conditionalFormatting sqref="I38:I47">
    <cfRule type="cellIs" dxfId="1822" priority="1332" operator="equal">
      <formula>FALSE</formula>
    </cfRule>
  </conditionalFormatting>
  <conditionalFormatting sqref="I38:I47">
    <cfRule type="cellIs" dxfId="1821" priority="1331" operator="equal">
      <formula>FALSE</formula>
    </cfRule>
  </conditionalFormatting>
  <conditionalFormatting sqref="I38:I47">
    <cfRule type="cellIs" dxfId="1820" priority="1330" operator="equal">
      <formula>FALSE</formula>
    </cfRule>
  </conditionalFormatting>
  <conditionalFormatting sqref="I38:I47">
    <cfRule type="cellIs" dxfId="1819" priority="1329" operator="equal">
      <formula>FALSE</formula>
    </cfRule>
  </conditionalFormatting>
  <conditionalFormatting sqref="I38:I47">
    <cfRule type="cellIs" dxfId="1818" priority="1328" operator="equal">
      <formula>FALSE</formula>
    </cfRule>
  </conditionalFormatting>
  <conditionalFormatting sqref="I38:I47">
    <cfRule type="cellIs" dxfId="1817" priority="1327" operator="equal">
      <formula>FALSE</formula>
    </cfRule>
  </conditionalFormatting>
  <conditionalFormatting sqref="I38:I47">
    <cfRule type="cellIs" dxfId="1816" priority="1326" operator="equal">
      <formula>FALSE</formula>
    </cfRule>
  </conditionalFormatting>
  <conditionalFormatting sqref="I38:I47">
    <cfRule type="cellIs" dxfId="1815" priority="1325" operator="equal">
      <formula>FALSE</formula>
    </cfRule>
  </conditionalFormatting>
  <conditionalFormatting sqref="I38:I47">
    <cfRule type="cellIs" dxfId="1814" priority="1324" operator="equal">
      <formula>FALSE</formula>
    </cfRule>
  </conditionalFormatting>
  <conditionalFormatting sqref="I38:I47">
    <cfRule type="cellIs" dxfId="1813" priority="1323" operator="equal">
      <formula>FALSE</formula>
    </cfRule>
  </conditionalFormatting>
  <conditionalFormatting sqref="I38:I47">
    <cfRule type="cellIs" dxfId="1812" priority="1322" operator="equal">
      <formula>FALSE</formula>
    </cfRule>
  </conditionalFormatting>
  <conditionalFormatting sqref="I38:I47">
    <cfRule type="cellIs" dxfId="1811" priority="1321" operator="equal">
      <formula>FALSE</formula>
    </cfRule>
  </conditionalFormatting>
  <conditionalFormatting sqref="I38:I47">
    <cfRule type="cellIs" dxfId="1810" priority="1320" operator="equal">
      <formula>FALSE</formula>
    </cfRule>
  </conditionalFormatting>
  <conditionalFormatting sqref="I38:I47">
    <cfRule type="cellIs" dxfId="1809" priority="1319" operator="equal">
      <formula>FALSE</formula>
    </cfRule>
  </conditionalFormatting>
  <conditionalFormatting sqref="I38:I47">
    <cfRule type="cellIs" dxfId="1808" priority="1318" operator="equal">
      <formula>FALSE</formula>
    </cfRule>
  </conditionalFormatting>
  <conditionalFormatting sqref="I38:I47">
    <cfRule type="cellIs" dxfId="1807" priority="1317" operator="equal">
      <formula>FALSE</formula>
    </cfRule>
  </conditionalFormatting>
  <conditionalFormatting sqref="I38:I47">
    <cfRule type="cellIs" dxfId="1806" priority="1316" operator="equal">
      <formula>FALSE</formula>
    </cfRule>
  </conditionalFormatting>
  <conditionalFormatting sqref="I38:I47">
    <cfRule type="cellIs" dxfId="1805" priority="1315" operator="equal">
      <formula>FALSE</formula>
    </cfRule>
  </conditionalFormatting>
  <conditionalFormatting sqref="I38:I47">
    <cfRule type="cellIs" dxfId="1804" priority="1314" operator="equal">
      <formula>FALSE</formula>
    </cfRule>
  </conditionalFormatting>
  <conditionalFormatting sqref="I38:I47">
    <cfRule type="cellIs" dxfId="1803" priority="1313" operator="equal">
      <formula>FALSE</formula>
    </cfRule>
  </conditionalFormatting>
  <conditionalFormatting sqref="I38:I47">
    <cfRule type="cellIs" dxfId="1802" priority="1312" operator="equal">
      <formula>FALSE</formula>
    </cfRule>
  </conditionalFormatting>
  <conditionalFormatting sqref="I38:I47">
    <cfRule type="cellIs" dxfId="1801" priority="1311" operator="equal">
      <formula>FALSE</formula>
    </cfRule>
  </conditionalFormatting>
  <conditionalFormatting sqref="I38:I47">
    <cfRule type="cellIs" dxfId="1800" priority="1310" operator="equal">
      <formula>FALSE</formula>
    </cfRule>
  </conditionalFormatting>
  <conditionalFormatting sqref="I38:I47">
    <cfRule type="cellIs" dxfId="1799" priority="1309" operator="equal">
      <formula>FALSE</formula>
    </cfRule>
  </conditionalFormatting>
  <conditionalFormatting sqref="I38:I47">
    <cfRule type="cellIs" dxfId="1798" priority="1308" operator="equal">
      <formula>FALSE</formula>
    </cfRule>
  </conditionalFormatting>
  <conditionalFormatting sqref="I38:I47">
    <cfRule type="cellIs" dxfId="1797" priority="1307" operator="equal">
      <formula>FALSE</formula>
    </cfRule>
  </conditionalFormatting>
  <conditionalFormatting sqref="I38:I47">
    <cfRule type="cellIs" dxfId="1796" priority="1306" operator="equal">
      <formula>FALSE</formula>
    </cfRule>
  </conditionalFormatting>
  <conditionalFormatting sqref="I38:I47">
    <cfRule type="cellIs" dxfId="1795" priority="1305" operator="equal">
      <formula>FALSE</formula>
    </cfRule>
  </conditionalFormatting>
  <conditionalFormatting sqref="I38:I47">
    <cfRule type="cellIs" dxfId="1794" priority="1304" operator="equal">
      <formula>FALSE</formula>
    </cfRule>
  </conditionalFormatting>
  <conditionalFormatting sqref="I38:I47">
    <cfRule type="cellIs" dxfId="1793" priority="1303" operator="equal">
      <formula>FALSE</formula>
    </cfRule>
  </conditionalFormatting>
  <conditionalFormatting sqref="I38:I47">
    <cfRule type="cellIs" dxfId="1792" priority="1302" operator="equal">
      <formula>FALSE</formula>
    </cfRule>
  </conditionalFormatting>
  <conditionalFormatting sqref="I38:I47">
    <cfRule type="cellIs" dxfId="1791" priority="1301" operator="equal">
      <formula>FALSE</formula>
    </cfRule>
  </conditionalFormatting>
  <conditionalFormatting sqref="I38:I47">
    <cfRule type="cellIs" dxfId="1790" priority="1300" operator="equal">
      <formula>FALSE</formula>
    </cfRule>
  </conditionalFormatting>
  <conditionalFormatting sqref="I38:I47">
    <cfRule type="cellIs" dxfId="1789" priority="1299" operator="equal">
      <formula>FALSE</formula>
    </cfRule>
  </conditionalFormatting>
  <conditionalFormatting sqref="I38:I47">
    <cfRule type="cellIs" dxfId="1788" priority="1298" operator="equal">
      <formula>FALSE</formula>
    </cfRule>
  </conditionalFormatting>
  <conditionalFormatting sqref="I38:I47">
    <cfRule type="cellIs" dxfId="1787" priority="1297" operator="equal">
      <formula>FALSE</formula>
    </cfRule>
  </conditionalFormatting>
  <conditionalFormatting sqref="I38:I47">
    <cfRule type="cellIs" dxfId="1786" priority="1296" operator="equal">
      <formula>FALSE</formula>
    </cfRule>
  </conditionalFormatting>
  <conditionalFormatting sqref="I38:I47">
    <cfRule type="cellIs" dxfId="1785" priority="1295" operator="equal">
      <formula>FALSE</formula>
    </cfRule>
  </conditionalFormatting>
  <conditionalFormatting sqref="I38:I47">
    <cfRule type="cellIs" dxfId="1784" priority="1294" operator="equal">
      <formula>FALSE</formula>
    </cfRule>
  </conditionalFormatting>
  <conditionalFormatting sqref="I38:I47">
    <cfRule type="cellIs" dxfId="1783" priority="1293" operator="equal">
      <formula>FALSE</formula>
    </cfRule>
  </conditionalFormatting>
  <conditionalFormatting sqref="I38:I47">
    <cfRule type="cellIs" dxfId="1782" priority="1292" operator="equal">
      <formula>FALSE</formula>
    </cfRule>
  </conditionalFormatting>
  <conditionalFormatting sqref="I38:I47">
    <cfRule type="cellIs" dxfId="1781" priority="1291" operator="equal">
      <formula>FALSE</formula>
    </cfRule>
  </conditionalFormatting>
  <conditionalFormatting sqref="I38:I47">
    <cfRule type="cellIs" dxfId="1780" priority="1290" operator="equal">
      <formula>FALSE</formula>
    </cfRule>
  </conditionalFormatting>
  <conditionalFormatting sqref="I38:I47">
    <cfRule type="cellIs" dxfId="1779" priority="1289" operator="equal">
      <formula>FALSE</formula>
    </cfRule>
  </conditionalFormatting>
  <conditionalFormatting sqref="I38:I47">
    <cfRule type="cellIs" dxfId="1778" priority="1288" operator="equal">
      <formula>FALSE</formula>
    </cfRule>
  </conditionalFormatting>
  <conditionalFormatting sqref="I38:I47">
    <cfRule type="cellIs" dxfId="1777" priority="1287" operator="equal">
      <formula>FALSE</formula>
    </cfRule>
  </conditionalFormatting>
  <conditionalFormatting sqref="I38:I47">
    <cfRule type="cellIs" dxfId="1776" priority="1286" operator="equal">
      <formula>FALSE</formula>
    </cfRule>
  </conditionalFormatting>
  <conditionalFormatting sqref="I38:I47">
    <cfRule type="cellIs" dxfId="1775" priority="1285" operator="equal">
      <formula>FALSE</formula>
    </cfRule>
  </conditionalFormatting>
  <conditionalFormatting sqref="I38:I47">
    <cfRule type="cellIs" dxfId="1774" priority="1284" operator="equal">
      <formula>FALSE</formula>
    </cfRule>
  </conditionalFormatting>
  <conditionalFormatting sqref="I38:I47">
    <cfRule type="cellIs" dxfId="1773" priority="1283" operator="equal">
      <formula>FALSE</formula>
    </cfRule>
  </conditionalFormatting>
  <conditionalFormatting sqref="I38:I47">
    <cfRule type="cellIs" dxfId="1772" priority="1282" operator="equal">
      <formula>FALSE</formula>
    </cfRule>
  </conditionalFormatting>
  <conditionalFormatting sqref="I38:I47">
    <cfRule type="cellIs" dxfId="1771" priority="1281" operator="equal">
      <formula>FALSE</formula>
    </cfRule>
  </conditionalFormatting>
  <conditionalFormatting sqref="I38:I47">
    <cfRule type="cellIs" dxfId="1770" priority="1280" operator="equal">
      <formula>FALSE</formula>
    </cfRule>
  </conditionalFormatting>
  <conditionalFormatting sqref="I38:I47">
    <cfRule type="cellIs" dxfId="1769" priority="1279" operator="equal">
      <formula>FALSE</formula>
    </cfRule>
  </conditionalFormatting>
  <conditionalFormatting sqref="I38:I47">
    <cfRule type="cellIs" dxfId="1768" priority="1278" operator="equal">
      <formula>FALSE</formula>
    </cfRule>
  </conditionalFormatting>
  <conditionalFormatting sqref="I38:I47">
    <cfRule type="cellIs" dxfId="1767" priority="1277" operator="equal">
      <formula>FALSE</formula>
    </cfRule>
  </conditionalFormatting>
  <conditionalFormatting sqref="I38:I47">
    <cfRule type="cellIs" dxfId="1766" priority="1276" operator="equal">
      <formula>FALSE</formula>
    </cfRule>
  </conditionalFormatting>
  <conditionalFormatting sqref="I38:I47">
    <cfRule type="cellIs" dxfId="1765" priority="1275" operator="equal">
      <formula>FALSE</formula>
    </cfRule>
  </conditionalFormatting>
  <conditionalFormatting sqref="I38:I47">
    <cfRule type="cellIs" dxfId="1764" priority="1274" operator="equal">
      <formula>FALSE</formula>
    </cfRule>
  </conditionalFormatting>
  <conditionalFormatting sqref="I38:I47">
    <cfRule type="cellIs" dxfId="1763" priority="1273" operator="equal">
      <formula>FALSE</formula>
    </cfRule>
  </conditionalFormatting>
  <conditionalFormatting sqref="I38:I47">
    <cfRule type="cellIs" dxfId="1762" priority="1272" operator="equal">
      <formula>FALSE</formula>
    </cfRule>
  </conditionalFormatting>
  <conditionalFormatting sqref="I38:I47">
    <cfRule type="cellIs" dxfId="1761" priority="1271" operator="equal">
      <formula>FALSE</formula>
    </cfRule>
  </conditionalFormatting>
  <conditionalFormatting sqref="I38:I47">
    <cfRule type="cellIs" dxfId="1760" priority="1270" operator="equal">
      <formula>FALSE</formula>
    </cfRule>
  </conditionalFormatting>
  <conditionalFormatting sqref="I38:I47">
    <cfRule type="cellIs" dxfId="1759" priority="1269" operator="equal">
      <formula>FALSE</formula>
    </cfRule>
  </conditionalFormatting>
  <conditionalFormatting sqref="I38:I47">
    <cfRule type="cellIs" dxfId="1758" priority="1268" operator="equal">
      <formula>FALSE</formula>
    </cfRule>
  </conditionalFormatting>
  <conditionalFormatting sqref="I38:I47">
    <cfRule type="cellIs" dxfId="1757" priority="1267" operator="equal">
      <formula>FALSE</formula>
    </cfRule>
  </conditionalFormatting>
  <conditionalFormatting sqref="I38:I47">
    <cfRule type="cellIs" dxfId="1756" priority="1266" operator="equal">
      <formula>FALSE</formula>
    </cfRule>
  </conditionalFormatting>
  <conditionalFormatting sqref="I38:I47">
    <cfRule type="cellIs" dxfId="1755" priority="1265" operator="equal">
      <formula>FALSE</formula>
    </cfRule>
  </conditionalFormatting>
  <conditionalFormatting sqref="I38:I47">
    <cfRule type="cellIs" dxfId="1754" priority="1264" operator="equal">
      <formula>FALSE</formula>
    </cfRule>
  </conditionalFormatting>
  <conditionalFormatting sqref="I38:I47">
    <cfRule type="cellIs" dxfId="1753" priority="1263" operator="equal">
      <formula>FALSE</formula>
    </cfRule>
  </conditionalFormatting>
  <conditionalFormatting sqref="I38:I47">
    <cfRule type="cellIs" dxfId="1752" priority="1262" operator="equal">
      <formula>FALSE</formula>
    </cfRule>
  </conditionalFormatting>
  <conditionalFormatting sqref="I38:I47">
    <cfRule type="cellIs" dxfId="1751" priority="1261" operator="equal">
      <formula>FALSE</formula>
    </cfRule>
  </conditionalFormatting>
  <conditionalFormatting sqref="I38:I47">
    <cfRule type="cellIs" dxfId="1750" priority="1260" operator="equal">
      <formula>FALSE</formula>
    </cfRule>
  </conditionalFormatting>
  <conditionalFormatting sqref="I38:I47">
    <cfRule type="cellIs" dxfId="1749" priority="1259" operator="equal">
      <formula>FALSE</formula>
    </cfRule>
  </conditionalFormatting>
  <conditionalFormatting sqref="I38:I47">
    <cfRule type="cellIs" dxfId="1748" priority="1258" operator="equal">
      <formula>FALSE</formula>
    </cfRule>
  </conditionalFormatting>
  <conditionalFormatting sqref="I38:I47">
    <cfRule type="cellIs" dxfId="1747" priority="1257" operator="equal">
      <formula>FALSE</formula>
    </cfRule>
  </conditionalFormatting>
  <conditionalFormatting sqref="I38:I47">
    <cfRule type="cellIs" dxfId="1746" priority="1256" operator="equal">
      <formula>FALSE</formula>
    </cfRule>
  </conditionalFormatting>
  <conditionalFormatting sqref="I38:I47">
    <cfRule type="cellIs" dxfId="1745" priority="1255" operator="equal">
      <formula>FALSE</formula>
    </cfRule>
  </conditionalFormatting>
  <conditionalFormatting sqref="I38:I47">
    <cfRule type="cellIs" dxfId="1744" priority="1254" operator="equal">
      <formula>FALSE</formula>
    </cfRule>
  </conditionalFormatting>
  <conditionalFormatting sqref="I38:I47">
    <cfRule type="cellIs" dxfId="1743" priority="1253" operator="equal">
      <formula>FALSE</formula>
    </cfRule>
  </conditionalFormatting>
  <conditionalFormatting sqref="I38:I47">
    <cfRule type="cellIs" dxfId="1742" priority="1252" operator="equal">
      <formula>FALSE</formula>
    </cfRule>
  </conditionalFormatting>
  <conditionalFormatting sqref="I38:I47">
    <cfRule type="cellIs" dxfId="1741" priority="1251" operator="equal">
      <formula>FALSE</formula>
    </cfRule>
  </conditionalFormatting>
  <conditionalFormatting sqref="I38:I47">
    <cfRule type="cellIs" dxfId="1740" priority="1250" operator="equal">
      <formula>FALSE</formula>
    </cfRule>
  </conditionalFormatting>
  <conditionalFormatting sqref="I38:I47">
    <cfRule type="cellIs" dxfId="1739" priority="1249" operator="equal">
      <formula>FALSE</formula>
    </cfRule>
  </conditionalFormatting>
  <conditionalFormatting sqref="I38:I47">
    <cfRule type="cellIs" dxfId="1738" priority="1248" operator="equal">
      <formula>FALSE</formula>
    </cfRule>
  </conditionalFormatting>
  <conditionalFormatting sqref="I38:I47">
    <cfRule type="cellIs" dxfId="1737" priority="1247" operator="equal">
      <formula>FALSE</formula>
    </cfRule>
  </conditionalFormatting>
  <conditionalFormatting sqref="I38:I47">
    <cfRule type="cellIs" dxfId="1736" priority="1246" operator="equal">
      <formula>FALSE</formula>
    </cfRule>
  </conditionalFormatting>
  <conditionalFormatting sqref="I38:I47">
    <cfRule type="cellIs" dxfId="1735" priority="1245" operator="equal">
      <formula>FALSE</formula>
    </cfRule>
  </conditionalFormatting>
  <conditionalFormatting sqref="I38:I47">
    <cfRule type="cellIs" dxfId="1734" priority="1244" operator="equal">
      <formula>FALSE</formula>
    </cfRule>
  </conditionalFormatting>
  <conditionalFormatting sqref="I38:I47">
    <cfRule type="cellIs" dxfId="1733" priority="1243" operator="equal">
      <formula>FALSE</formula>
    </cfRule>
  </conditionalFormatting>
  <conditionalFormatting sqref="I38:I47">
    <cfRule type="cellIs" dxfId="1732" priority="1242" operator="equal">
      <formula>FALSE</formula>
    </cfRule>
  </conditionalFormatting>
  <conditionalFormatting sqref="I38:I47">
    <cfRule type="cellIs" dxfId="1731" priority="1241" operator="equal">
      <formula>FALSE</formula>
    </cfRule>
  </conditionalFormatting>
  <conditionalFormatting sqref="I38:I47">
    <cfRule type="cellIs" dxfId="1730" priority="1240" operator="equal">
      <formula>FALSE</formula>
    </cfRule>
  </conditionalFormatting>
  <conditionalFormatting sqref="I38:I47">
    <cfRule type="cellIs" dxfId="1729" priority="1239" operator="equal">
      <formula>FALSE</formula>
    </cfRule>
  </conditionalFormatting>
  <conditionalFormatting sqref="I38:I47">
    <cfRule type="cellIs" dxfId="1728" priority="1238" operator="equal">
      <formula>FALSE</formula>
    </cfRule>
  </conditionalFormatting>
  <conditionalFormatting sqref="I38:I47">
    <cfRule type="cellIs" dxfId="1727" priority="1237" operator="equal">
      <formula>FALSE</formula>
    </cfRule>
  </conditionalFormatting>
  <conditionalFormatting sqref="I38:I47">
    <cfRule type="cellIs" dxfId="1726" priority="1236" operator="equal">
      <formula>FALSE</formula>
    </cfRule>
  </conditionalFormatting>
  <conditionalFormatting sqref="I38:I47">
    <cfRule type="cellIs" dxfId="1725" priority="1235" operator="equal">
      <formula>FALSE</formula>
    </cfRule>
  </conditionalFormatting>
  <conditionalFormatting sqref="I38:I47">
    <cfRule type="cellIs" dxfId="1724" priority="1234" operator="equal">
      <formula>FALSE</formula>
    </cfRule>
  </conditionalFormatting>
  <conditionalFormatting sqref="I38:I47">
    <cfRule type="cellIs" dxfId="1723" priority="1233" operator="equal">
      <formula>FALSE</formula>
    </cfRule>
  </conditionalFormatting>
  <conditionalFormatting sqref="I38:I47">
    <cfRule type="cellIs" dxfId="1722" priority="1232" operator="equal">
      <formula>FALSE</formula>
    </cfRule>
  </conditionalFormatting>
  <conditionalFormatting sqref="I38:I47">
    <cfRule type="cellIs" dxfId="1721" priority="1231" operator="equal">
      <formula>FALSE</formula>
    </cfRule>
  </conditionalFormatting>
  <conditionalFormatting sqref="I38:I47">
    <cfRule type="cellIs" dxfId="1720" priority="1230" operator="equal">
      <formula>FALSE</formula>
    </cfRule>
  </conditionalFormatting>
  <conditionalFormatting sqref="I38:I47">
    <cfRule type="cellIs" dxfId="1719" priority="1229" operator="equal">
      <formula>FALSE</formula>
    </cfRule>
  </conditionalFormatting>
  <conditionalFormatting sqref="I38:I47">
    <cfRule type="cellIs" dxfId="1718" priority="1228" operator="equal">
      <formula>FALSE</formula>
    </cfRule>
  </conditionalFormatting>
  <conditionalFormatting sqref="I38:I47">
    <cfRule type="cellIs" dxfId="1717" priority="1227" operator="equal">
      <formula>FALSE</formula>
    </cfRule>
  </conditionalFormatting>
  <conditionalFormatting sqref="I38:I47">
    <cfRule type="cellIs" dxfId="1716" priority="1226" operator="equal">
      <formula>FALSE</formula>
    </cfRule>
  </conditionalFormatting>
  <conditionalFormatting sqref="I38:I47">
    <cfRule type="cellIs" dxfId="1715" priority="1225" operator="equal">
      <formula>FALSE</formula>
    </cfRule>
  </conditionalFormatting>
  <conditionalFormatting sqref="I38:I47">
    <cfRule type="cellIs" dxfId="1714" priority="1224" operator="equal">
      <formula>FALSE</formula>
    </cfRule>
  </conditionalFormatting>
  <conditionalFormatting sqref="I38:I47">
    <cfRule type="cellIs" dxfId="1713" priority="1223" operator="equal">
      <formula>FALSE</formula>
    </cfRule>
  </conditionalFormatting>
  <conditionalFormatting sqref="I38:I47">
    <cfRule type="cellIs" dxfId="1712" priority="1222" operator="equal">
      <formula>FALSE</formula>
    </cfRule>
  </conditionalFormatting>
  <conditionalFormatting sqref="I38:I47">
    <cfRule type="cellIs" dxfId="1711" priority="1221" operator="equal">
      <formula>FALSE</formula>
    </cfRule>
  </conditionalFormatting>
  <conditionalFormatting sqref="I38:I47">
    <cfRule type="cellIs" dxfId="1710" priority="1220" operator="equal">
      <formula>FALSE</formula>
    </cfRule>
  </conditionalFormatting>
  <conditionalFormatting sqref="I38:I47">
    <cfRule type="cellIs" dxfId="1709" priority="1219" operator="equal">
      <formula>FALSE</formula>
    </cfRule>
  </conditionalFormatting>
  <conditionalFormatting sqref="I38:I47">
    <cfRule type="cellIs" dxfId="1708" priority="1218" operator="equal">
      <formula>FALSE</formula>
    </cfRule>
  </conditionalFormatting>
  <conditionalFormatting sqref="I38:I47">
    <cfRule type="cellIs" dxfId="1707" priority="1217" operator="equal">
      <formula>FALSE</formula>
    </cfRule>
  </conditionalFormatting>
  <conditionalFormatting sqref="I38:I47">
    <cfRule type="cellIs" dxfId="1706" priority="1216" operator="equal">
      <formula>FALSE</formula>
    </cfRule>
  </conditionalFormatting>
  <conditionalFormatting sqref="I38:I47">
    <cfRule type="cellIs" dxfId="1705" priority="1215" operator="equal">
      <formula>FALSE</formula>
    </cfRule>
  </conditionalFormatting>
  <conditionalFormatting sqref="I38:I47">
    <cfRule type="cellIs" dxfId="1704" priority="1214" operator="equal">
      <formula>FALSE</formula>
    </cfRule>
  </conditionalFormatting>
  <conditionalFormatting sqref="I38:I47">
    <cfRule type="cellIs" dxfId="1703" priority="1213" operator="equal">
      <formula>FALSE</formula>
    </cfRule>
  </conditionalFormatting>
  <conditionalFormatting sqref="I38:I47">
    <cfRule type="cellIs" dxfId="1702" priority="1212" operator="equal">
      <formula>FALSE</formula>
    </cfRule>
  </conditionalFormatting>
  <conditionalFormatting sqref="I38:I47">
    <cfRule type="cellIs" dxfId="1701" priority="1211" operator="equal">
      <formula>FALSE</formula>
    </cfRule>
  </conditionalFormatting>
  <conditionalFormatting sqref="I38:I47">
    <cfRule type="cellIs" dxfId="1700" priority="1210" operator="equal">
      <formula>FALSE</formula>
    </cfRule>
  </conditionalFormatting>
  <conditionalFormatting sqref="I38:I47">
    <cfRule type="cellIs" dxfId="1699" priority="1209" operator="equal">
      <formula>FALSE</formula>
    </cfRule>
  </conditionalFormatting>
  <conditionalFormatting sqref="I38:I47">
    <cfRule type="cellIs" dxfId="1698" priority="1208" operator="equal">
      <formula>FALSE</formula>
    </cfRule>
  </conditionalFormatting>
  <conditionalFormatting sqref="I38:I47">
    <cfRule type="cellIs" dxfId="1697" priority="1207" operator="equal">
      <formula>FALSE</formula>
    </cfRule>
  </conditionalFormatting>
  <conditionalFormatting sqref="I38:I47">
    <cfRule type="cellIs" dxfId="1696" priority="1206" operator="equal">
      <formula>FALSE</formula>
    </cfRule>
  </conditionalFormatting>
  <conditionalFormatting sqref="I38:I47">
    <cfRule type="cellIs" dxfId="1695" priority="1205" operator="equal">
      <formula>FALSE</formula>
    </cfRule>
  </conditionalFormatting>
  <conditionalFormatting sqref="I38:I47">
    <cfRule type="cellIs" dxfId="1694" priority="1204" operator="equal">
      <formula>FALSE</formula>
    </cfRule>
  </conditionalFormatting>
  <conditionalFormatting sqref="I38:I47">
    <cfRule type="cellIs" dxfId="1693" priority="1203" operator="equal">
      <formula>FALSE</formula>
    </cfRule>
  </conditionalFormatting>
  <conditionalFormatting sqref="I38:I47">
    <cfRule type="cellIs" dxfId="1692" priority="1202" operator="equal">
      <formula>FALSE</formula>
    </cfRule>
  </conditionalFormatting>
  <conditionalFormatting sqref="I38:I47">
    <cfRule type="cellIs" dxfId="1691" priority="1201" operator="equal">
      <formula>FALSE</formula>
    </cfRule>
  </conditionalFormatting>
  <conditionalFormatting sqref="I38:I47">
    <cfRule type="cellIs" dxfId="1690" priority="1200" operator="equal">
      <formula>FALSE</formula>
    </cfRule>
  </conditionalFormatting>
  <conditionalFormatting sqref="I38:I47">
    <cfRule type="cellIs" dxfId="1689" priority="1199" operator="equal">
      <formula>FALSE</formula>
    </cfRule>
  </conditionalFormatting>
  <conditionalFormatting sqref="I38:I47">
    <cfRule type="cellIs" dxfId="1688" priority="1198" operator="equal">
      <formula>FALSE</formula>
    </cfRule>
  </conditionalFormatting>
  <conditionalFormatting sqref="I38:I47">
    <cfRule type="cellIs" dxfId="1687" priority="1197" operator="equal">
      <formula>FALSE</formula>
    </cfRule>
  </conditionalFormatting>
  <conditionalFormatting sqref="I38:I47">
    <cfRule type="cellIs" dxfId="1686" priority="1196" operator="equal">
      <formula>FALSE</formula>
    </cfRule>
  </conditionalFormatting>
  <conditionalFormatting sqref="I38:I47">
    <cfRule type="cellIs" dxfId="1685" priority="1195" operator="equal">
      <formula>FALSE</formula>
    </cfRule>
  </conditionalFormatting>
  <conditionalFormatting sqref="I38:I47">
    <cfRule type="cellIs" dxfId="1684" priority="1194" operator="equal">
      <formula>FALSE</formula>
    </cfRule>
  </conditionalFormatting>
  <conditionalFormatting sqref="I38:I47">
    <cfRule type="cellIs" dxfId="1683" priority="1193" operator="equal">
      <formula>FALSE</formula>
    </cfRule>
  </conditionalFormatting>
  <conditionalFormatting sqref="I38:I47">
    <cfRule type="cellIs" dxfId="1682" priority="1192" operator="equal">
      <formula>FALSE</formula>
    </cfRule>
  </conditionalFormatting>
  <conditionalFormatting sqref="I38:I47">
    <cfRule type="cellIs" dxfId="1681" priority="1191" operator="equal">
      <formula>FALSE</formula>
    </cfRule>
  </conditionalFormatting>
  <conditionalFormatting sqref="I38:I47">
    <cfRule type="cellIs" dxfId="1680" priority="1190" operator="equal">
      <formula>FALSE</formula>
    </cfRule>
  </conditionalFormatting>
  <conditionalFormatting sqref="I38:I47">
    <cfRule type="cellIs" dxfId="1679" priority="1189" operator="equal">
      <formula>FALSE</formula>
    </cfRule>
  </conditionalFormatting>
  <conditionalFormatting sqref="I38:I47">
    <cfRule type="cellIs" dxfId="1678" priority="1188" operator="equal">
      <formula>FALSE</formula>
    </cfRule>
  </conditionalFormatting>
  <conditionalFormatting sqref="I38:I47">
    <cfRule type="cellIs" dxfId="1677" priority="1187" operator="equal">
      <formula>FALSE</formula>
    </cfRule>
  </conditionalFormatting>
  <conditionalFormatting sqref="I38:I47">
    <cfRule type="cellIs" dxfId="1676" priority="1186" operator="equal">
      <formula>FALSE</formula>
    </cfRule>
  </conditionalFormatting>
  <conditionalFormatting sqref="I38:I47">
    <cfRule type="cellIs" dxfId="1675" priority="1185" operator="equal">
      <formula>FALSE</formula>
    </cfRule>
  </conditionalFormatting>
  <conditionalFormatting sqref="I38:I47">
    <cfRule type="cellIs" dxfId="1674" priority="1184" operator="equal">
      <formula>FALSE</formula>
    </cfRule>
  </conditionalFormatting>
  <conditionalFormatting sqref="I38:I47">
    <cfRule type="cellIs" dxfId="1673" priority="1183" operator="equal">
      <formula>FALSE</formula>
    </cfRule>
  </conditionalFormatting>
  <conditionalFormatting sqref="I38:I47">
    <cfRule type="cellIs" dxfId="1672" priority="1182" operator="equal">
      <formula>FALSE</formula>
    </cfRule>
  </conditionalFormatting>
  <conditionalFormatting sqref="I38:I47">
    <cfRule type="cellIs" dxfId="1671" priority="1181" operator="equal">
      <formula>FALSE</formula>
    </cfRule>
  </conditionalFormatting>
  <conditionalFormatting sqref="I38:I47">
    <cfRule type="cellIs" dxfId="1670" priority="1180" operator="equal">
      <formula>FALSE</formula>
    </cfRule>
  </conditionalFormatting>
  <conditionalFormatting sqref="I38:I47">
    <cfRule type="cellIs" dxfId="1669" priority="1179" operator="equal">
      <formula>FALSE</formula>
    </cfRule>
  </conditionalFormatting>
  <conditionalFormatting sqref="I38:I47">
    <cfRule type="cellIs" dxfId="1668" priority="1178" operator="equal">
      <formula>FALSE</formula>
    </cfRule>
  </conditionalFormatting>
  <conditionalFormatting sqref="I38:I47">
    <cfRule type="cellIs" dxfId="1667" priority="1177" operator="equal">
      <formula>FALSE</formula>
    </cfRule>
  </conditionalFormatting>
  <conditionalFormatting sqref="I38:I47">
    <cfRule type="cellIs" dxfId="1666" priority="1176" operator="equal">
      <formula>FALSE</formula>
    </cfRule>
  </conditionalFormatting>
  <conditionalFormatting sqref="I38:I47">
    <cfRule type="cellIs" dxfId="1665" priority="1175" operator="equal">
      <formula>FALSE</formula>
    </cfRule>
  </conditionalFormatting>
  <conditionalFormatting sqref="I38:I47">
    <cfRule type="cellIs" dxfId="1664" priority="1174" operator="equal">
      <formula>FALSE</formula>
    </cfRule>
  </conditionalFormatting>
  <conditionalFormatting sqref="I38:I47">
    <cfRule type="cellIs" dxfId="1663" priority="1173" operator="equal">
      <formula>FALSE</formula>
    </cfRule>
  </conditionalFormatting>
  <conditionalFormatting sqref="I38:I47">
    <cfRule type="cellIs" dxfId="1662" priority="1172" operator="equal">
      <formula>FALSE</formula>
    </cfRule>
  </conditionalFormatting>
  <conditionalFormatting sqref="I38:I47">
    <cfRule type="cellIs" dxfId="1661" priority="1171" operator="equal">
      <formula>FALSE</formula>
    </cfRule>
  </conditionalFormatting>
  <conditionalFormatting sqref="I38:I47">
    <cfRule type="cellIs" dxfId="1660" priority="1170" operator="equal">
      <formula>FALSE</formula>
    </cfRule>
  </conditionalFormatting>
  <conditionalFormatting sqref="I38:I47">
    <cfRule type="cellIs" dxfId="1659" priority="1169" operator="equal">
      <formula>FALSE</formula>
    </cfRule>
  </conditionalFormatting>
  <conditionalFormatting sqref="I38:I47">
    <cfRule type="cellIs" dxfId="1658" priority="1168" operator="equal">
      <formula>FALSE</formula>
    </cfRule>
  </conditionalFormatting>
  <conditionalFormatting sqref="I38:I47">
    <cfRule type="cellIs" dxfId="1657" priority="1167" operator="equal">
      <formula>FALSE</formula>
    </cfRule>
  </conditionalFormatting>
  <conditionalFormatting sqref="I38:I47">
    <cfRule type="cellIs" dxfId="1656" priority="1166" operator="equal">
      <formula>FALSE</formula>
    </cfRule>
  </conditionalFormatting>
  <conditionalFormatting sqref="I38:I47">
    <cfRule type="cellIs" dxfId="1655" priority="1165" operator="equal">
      <formula>FALSE</formula>
    </cfRule>
  </conditionalFormatting>
  <conditionalFormatting sqref="I38:I47">
    <cfRule type="cellIs" dxfId="1654" priority="1164" operator="equal">
      <formula>FALSE</formula>
    </cfRule>
  </conditionalFormatting>
  <conditionalFormatting sqref="I38:I47">
    <cfRule type="cellIs" dxfId="1653" priority="1163" operator="equal">
      <formula>FALSE</formula>
    </cfRule>
  </conditionalFormatting>
  <conditionalFormatting sqref="I38:I47">
    <cfRule type="cellIs" dxfId="1652" priority="1162" operator="equal">
      <formula>FALSE</formula>
    </cfRule>
  </conditionalFormatting>
  <conditionalFormatting sqref="I38:I47">
    <cfRule type="cellIs" dxfId="1651" priority="1161" operator="equal">
      <formula>FALSE</formula>
    </cfRule>
  </conditionalFormatting>
  <conditionalFormatting sqref="I38:I47">
    <cfRule type="cellIs" dxfId="1650" priority="1160" operator="equal">
      <formula>FALSE</formula>
    </cfRule>
  </conditionalFormatting>
  <conditionalFormatting sqref="I38:I47">
    <cfRule type="cellIs" dxfId="1649" priority="1159" operator="equal">
      <formula>FALSE</formula>
    </cfRule>
  </conditionalFormatting>
  <conditionalFormatting sqref="I38:I47">
    <cfRule type="cellIs" dxfId="1648" priority="1158" operator="equal">
      <formula>FALSE</formula>
    </cfRule>
  </conditionalFormatting>
  <conditionalFormatting sqref="I38:I47">
    <cfRule type="cellIs" dxfId="1647" priority="1157" operator="equal">
      <formula>FALSE</formula>
    </cfRule>
  </conditionalFormatting>
  <conditionalFormatting sqref="I38:I47">
    <cfRule type="cellIs" dxfId="1646" priority="1156" operator="equal">
      <formula>FALSE</formula>
    </cfRule>
  </conditionalFormatting>
  <conditionalFormatting sqref="I38:I47">
    <cfRule type="cellIs" dxfId="1645" priority="1155" operator="equal">
      <formula>FALSE</formula>
    </cfRule>
  </conditionalFormatting>
  <conditionalFormatting sqref="I38:I47">
    <cfRule type="cellIs" dxfId="1644" priority="1154" operator="equal">
      <formula>FALSE</formula>
    </cfRule>
  </conditionalFormatting>
  <conditionalFormatting sqref="I38:I47">
    <cfRule type="cellIs" dxfId="1643" priority="1153" operator="equal">
      <formula>FALSE</formula>
    </cfRule>
  </conditionalFormatting>
  <conditionalFormatting sqref="I38:I47">
    <cfRule type="cellIs" dxfId="1642" priority="1152" operator="equal">
      <formula>FALSE</formula>
    </cfRule>
  </conditionalFormatting>
  <conditionalFormatting sqref="I38:I47">
    <cfRule type="cellIs" dxfId="1641" priority="1151" operator="equal">
      <formula>FALSE</formula>
    </cfRule>
  </conditionalFormatting>
  <conditionalFormatting sqref="I38:I47">
    <cfRule type="cellIs" dxfId="1640" priority="1150" operator="equal">
      <formula>FALSE</formula>
    </cfRule>
  </conditionalFormatting>
  <conditionalFormatting sqref="I38:I47">
    <cfRule type="cellIs" dxfId="1639" priority="1149" operator="equal">
      <formula>FALSE</formula>
    </cfRule>
  </conditionalFormatting>
  <conditionalFormatting sqref="I38:I47">
    <cfRule type="cellIs" dxfId="1638" priority="1148" operator="equal">
      <formula>FALSE</formula>
    </cfRule>
  </conditionalFormatting>
  <conditionalFormatting sqref="I38:I47">
    <cfRule type="cellIs" dxfId="1637" priority="1147" operator="equal">
      <formula>FALSE</formula>
    </cfRule>
  </conditionalFormatting>
  <conditionalFormatting sqref="I38:I47">
    <cfRule type="cellIs" dxfId="1636" priority="1146" operator="equal">
      <formula>FALSE</formula>
    </cfRule>
  </conditionalFormatting>
  <conditionalFormatting sqref="I38:I47">
    <cfRule type="cellIs" dxfId="1635" priority="1145" operator="equal">
      <formula>FALSE</formula>
    </cfRule>
  </conditionalFormatting>
  <conditionalFormatting sqref="I38:I47">
    <cfRule type="cellIs" dxfId="1634" priority="1144" operator="equal">
      <formula>FALSE</formula>
    </cfRule>
  </conditionalFormatting>
  <conditionalFormatting sqref="I38:I47">
    <cfRule type="cellIs" dxfId="1633" priority="1143" operator="equal">
      <formula>FALSE</formula>
    </cfRule>
  </conditionalFormatting>
  <conditionalFormatting sqref="I38:I47">
    <cfRule type="cellIs" dxfId="1632" priority="1142" operator="equal">
      <formula>FALSE</formula>
    </cfRule>
  </conditionalFormatting>
  <conditionalFormatting sqref="I38:I47">
    <cfRule type="cellIs" dxfId="1631" priority="1141" operator="equal">
      <formula>FALSE</formula>
    </cfRule>
  </conditionalFormatting>
  <conditionalFormatting sqref="I38:I47">
    <cfRule type="cellIs" dxfId="1630" priority="1140" operator="equal">
      <formula>FALSE</formula>
    </cfRule>
  </conditionalFormatting>
  <conditionalFormatting sqref="I38:I47">
    <cfRule type="cellIs" dxfId="1629" priority="1139" operator="equal">
      <formula>FALSE</formula>
    </cfRule>
  </conditionalFormatting>
  <conditionalFormatting sqref="I38:I47">
    <cfRule type="cellIs" dxfId="1628" priority="1138" operator="equal">
      <formula>FALSE</formula>
    </cfRule>
  </conditionalFormatting>
  <conditionalFormatting sqref="I38:I47">
    <cfRule type="cellIs" dxfId="1627" priority="1137" operator="equal">
      <formula>FALSE</formula>
    </cfRule>
  </conditionalFormatting>
  <conditionalFormatting sqref="I38:I47">
    <cfRule type="cellIs" dxfId="1626" priority="1136" operator="equal">
      <formula>FALSE</formula>
    </cfRule>
  </conditionalFormatting>
  <conditionalFormatting sqref="I38:I47">
    <cfRule type="cellIs" dxfId="1625" priority="1135" operator="equal">
      <formula>FALSE</formula>
    </cfRule>
  </conditionalFormatting>
  <conditionalFormatting sqref="I38:I47">
    <cfRule type="cellIs" dxfId="1624" priority="1134" operator="equal">
      <formula>FALSE</formula>
    </cfRule>
  </conditionalFormatting>
  <conditionalFormatting sqref="I38:I47">
    <cfRule type="cellIs" dxfId="1623" priority="1133" operator="equal">
      <formula>FALSE</formula>
    </cfRule>
  </conditionalFormatting>
  <conditionalFormatting sqref="I38:I47">
    <cfRule type="cellIs" dxfId="1622" priority="1132" operator="equal">
      <formula>FALSE</formula>
    </cfRule>
  </conditionalFormatting>
  <conditionalFormatting sqref="I38:I47">
    <cfRule type="cellIs" dxfId="1621" priority="1131" operator="equal">
      <formula>FALSE</formula>
    </cfRule>
  </conditionalFormatting>
  <conditionalFormatting sqref="I38:I47">
    <cfRule type="cellIs" dxfId="1620" priority="1130" operator="equal">
      <formula>FALSE</formula>
    </cfRule>
  </conditionalFormatting>
  <conditionalFormatting sqref="I38:I47">
    <cfRule type="cellIs" dxfId="1619" priority="1129" operator="equal">
      <formula>FALSE</formula>
    </cfRule>
  </conditionalFormatting>
  <conditionalFormatting sqref="I38:I47">
    <cfRule type="cellIs" dxfId="1618" priority="1128" operator="equal">
      <formula>FALSE</formula>
    </cfRule>
  </conditionalFormatting>
  <conditionalFormatting sqref="I38:I47">
    <cfRule type="cellIs" dxfId="1617" priority="1127" operator="equal">
      <formula>FALSE</formula>
    </cfRule>
  </conditionalFormatting>
  <conditionalFormatting sqref="I38:I47">
    <cfRule type="cellIs" dxfId="1616" priority="1126" operator="equal">
      <formula>FALSE</formula>
    </cfRule>
  </conditionalFormatting>
  <conditionalFormatting sqref="I38:I47">
    <cfRule type="cellIs" dxfId="1615" priority="1125" operator="equal">
      <formula>FALSE</formula>
    </cfRule>
  </conditionalFormatting>
  <conditionalFormatting sqref="I38:I47">
    <cfRule type="cellIs" dxfId="1614" priority="1124" operator="equal">
      <formula>FALSE</formula>
    </cfRule>
  </conditionalFormatting>
  <conditionalFormatting sqref="I38:I47">
    <cfRule type="cellIs" dxfId="1613" priority="1123" operator="equal">
      <formula>FALSE</formula>
    </cfRule>
  </conditionalFormatting>
  <conditionalFormatting sqref="I38:I47">
    <cfRule type="cellIs" dxfId="1612" priority="1122" operator="equal">
      <formula>FALSE</formula>
    </cfRule>
  </conditionalFormatting>
  <conditionalFormatting sqref="I38:I47">
    <cfRule type="cellIs" dxfId="1611" priority="1121" operator="equal">
      <formula>FALSE</formula>
    </cfRule>
  </conditionalFormatting>
  <conditionalFormatting sqref="I38:I47">
    <cfRule type="cellIs" dxfId="1610" priority="1120" operator="equal">
      <formula>FALSE</formula>
    </cfRule>
  </conditionalFormatting>
  <conditionalFormatting sqref="I38:I47">
    <cfRule type="cellIs" dxfId="1609" priority="1119" operator="equal">
      <formula>FALSE</formula>
    </cfRule>
  </conditionalFormatting>
  <conditionalFormatting sqref="I38:I47">
    <cfRule type="cellIs" dxfId="1608" priority="1118" operator="equal">
      <formula>FALSE</formula>
    </cfRule>
  </conditionalFormatting>
  <conditionalFormatting sqref="I38:I47">
    <cfRule type="cellIs" dxfId="1607" priority="1117" operator="equal">
      <formula>FALSE</formula>
    </cfRule>
  </conditionalFormatting>
  <conditionalFormatting sqref="I38:I47">
    <cfRule type="cellIs" dxfId="1606" priority="1116" operator="equal">
      <formula>FALSE</formula>
    </cfRule>
  </conditionalFormatting>
  <conditionalFormatting sqref="I38:I47">
    <cfRule type="cellIs" dxfId="1605" priority="1115" operator="equal">
      <formula>FALSE</formula>
    </cfRule>
  </conditionalFormatting>
  <conditionalFormatting sqref="I38:I47">
    <cfRule type="cellIs" dxfId="1604" priority="1114" operator="equal">
      <formula>FALSE</formula>
    </cfRule>
  </conditionalFormatting>
  <conditionalFormatting sqref="I38:I47">
    <cfRule type="cellIs" dxfId="1603" priority="1113" operator="equal">
      <formula>FALSE</formula>
    </cfRule>
  </conditionalFormatting>
  <conditionalFormatting sqref="I38:I47">
    <cfRule type="cellIs" dxfId="1602" priority="1112" operator="equal">
      <formula>FALSE</formula>
    </cfRule>
  </conditionalFormatting>
  <conditionalFormatting sqref="I38:I47">
    <cfRule type="cellIs" dxfId="1601" priority="1111" operator="equal">
      <formula>FALSE</formula>
    </cfRule>
  </conditionalFormatting>
  <conditionalFormatting sqref="I38:I47">
    <cfRule type="cellIs" dxfId="1600" priority="1110" operator="equal">
      <formula>FALSE</formula>
    </cfRule>
  </conditionalFormatting>
  <conditionalFormatting sqref="I38:I47">
    <cfRule type="cellIs" dxfId="1599" priority="1109" operator="equal">
      <formula>FALSE</formula>
    </cfRule>
  </conditionalFormatting>
  <conditionalFormatting sqref="I38:I47">
    <cfRule type="cellIs" dxfId="1598" priority="1108" operator="equal">
      <formula>FALSE</formula>
    </cfRule>
  </conditionalFormatting>
  <conditionalFormatting sqref="I38:I47">
    <cfRule type="cellIs" dxfId="1597" priority="1107" operator="equal">
      <formula>FALSE</formula>
    </cfRule>
  </conditionalFormatting>
  <conditionalFormatting sqref="I38:I47">
    <cfRule type="cellIs" dxfId="1596" priority="1106" operator="equal">
      <formula>FALSE</formula>
    </cfRule>
  </conditionalFormatting>
  <conditionalFormatting sqref="I38:I47">
    <cfRule type="cellIs" dxfId="1595" priority="1105" operator="equal">
      <formula>FALSE</formula>
    </cfRule>
  </conditionalFormatting>
  <conditionalFormatting sqref="I38:I47">
    <cfRule type="cellIs" dxfId="1594" priority="1104" operator="equal">
      <formula>FALSE</formula>
    </cfRule>
  </conditionalFormatting>
  <conditionalFormatting sqref="I38:I47">
    <cfRule type="cellIs" dxfId="1593" priority="1103" operator="equal">
      <formula>FALSE</formula>
    </cfRule>
  </conditionalFormatting>
  <conditionalFormatting sqref="I38:I47">
    <cfRule type="cellIs" dxfId="1592" priority="1102" operator="equal">
      <formula>FALSE</formula>
    </cfRule>
  </conditionalFormatting>
  <conditionalFormatting sqref="I38:I47">
    <cfRule type="cellIs" dxfId="1591" priority="1101" operator="equal">
      <formula>FALSE</formula>
    </cfRule>
  </conditionalFormatting>
  <conditionalFormatting sqref="I38:I47">
    <cfRule type="cellIs" dxfId="1590" priority="1100" operator="equal">
      <formula>FALSE</formula>
    </cfRule>
  </conditionalFormatting>
  <conditionalFormatting sqref="I38:I47">
    <cfRule type="cellIs" dxfId="1589" priority="1099" operator="equal">
      <formula>FALSE</formula>
    </cfRule>
  </conditionalFormatting>
  <conditionalFormatting sqref="I38:I47">
    <cfRule type="cellIs" dxfId="1588" priority="1098" operator="equal">
      <formula>FALSE</formula>
    </cfRule>
  </conditionalFormatting>
  <conditionalFormatting sqref="I38:I47">
    <cfRule type="cellIs" dxfId="1587" priority="1097" operator="equal">
      <formula>FALSE</formula>
    </cfRule>
  </conditionalFormatting>
  <conditionalFormatting sqref="I38:I47">
    <cfRule type="cellIs" dxfId="1586" priority="1096" operator="equal">
      <formula>FALSE</formula>
    </cfRule>
  </conditionalFormatting>
  <conditionalFormatting sqref="I38:I47">
    <cfRule type="cellIs" dxfId="1585" priority="1095" operator="equal">
      <formula>FALSE</formula>
    </cfRule>
  </conditionalFormatting>
  <conditionalFormatting sqref="I38:I47">
    <cfRule type="cellIs" dxfId="1584" priority="1094" operator="equal">
      <formula>FALSE</formula>
    </cfRule>
  </conditionalFormatting>
  <conditionalFormatting sqref="I38:I47">
    <cfRule type="cellIs" dxfId="1583" priority="1093" operator="equal">
      <formula>FALSE</formula>
    </cfRule>
  </conditionalFormatting>
  <conditionalFormatting sqref="I38:I47">
    <cfRule type="cellIs" dxfId="1582" priority="1092" operator="equal">
      <formula>FALSE</formula>
    </cfRule>
  </conditionalFormatting>
  <conditionalFormatting sqref="I38:I47">
    <cfRule type="cellIs" dxfId="1581" priority="1091" operator="equal">
      <formula>FALSE</formula>
    </cfRule>
  </conditionalFormatting>
  <conditionalFormatting sqref="I38:I47">
    <cfRule type="cellIs" dxfId="1580" priority="1090" operator="equal">
      <formula>FALSE</formula>
    </cfRule>
  </conditionalFormatting>
  <conditionalFormatting sqref="I38:I47">
    <cfRule type="cellIs" dxfId="1579" priority="1089" operator="equal">
      <formula>FALSE</formula>
    </cfRule>
  </conditionalFormatting>
  <conditionalFormatting sqref="I38:I47">
    <cfRule type="cellIs" dxfId="1578" priority="1088" operator="equal">
      <formula>FALSE</formula>
    </cfRule>
  </conditionalFormatting>
  <conditionalFormatting sqref="I38:I47">
    <cfRule type="cellIs" dxfId="1577" priority="1087" operator="equal">
      <formula>FALSE</formula>
    </cfRule>
  </conditionalFormatting>
  <conditionalFormatting sqref="I38:I47">
    <cfRule type="cellIs" dxfId="1576" priority="1086" operator="equal">
      <formula>FALSE</formula>
    </cfRule>
  </conditionalFormatting>
  <conditionalFormatting sqref="I38:I47">
    <cfRule type="cellIs" dxfId="1575" priority="1085" operator="equal">
      <formula>FALSE</formula>
    </cfRule>
  </conditionalFormatting>
  <conditionalFormatting sqref="I38:I47">
    <cfRule type="cellIs" dxfId="1574" priority="1084" operator="equal">
      <formula>FALSE</formula>
    </cfRule>
  </conditionalFormatting>
  <conditionalFormatting sqref="I38:I47">
    <cfRule type="cellIs" dxfId="1573" priority="1083" operator="equal">
      <formula>FALSE</formula>
    </cfRule>
  </conditionalFormatting>
  <conditionalFormatting sqref="I38:I47">
    <cfRule type="cellIs" dxfId="1572" priority="1082" operator="equal">
      <formula>FALSE</formula>
    </cfRule>
  </conditionalFormatting>
  <conditionalFormatting sqref="I38:I47">
    <cfRule type="cellIs" dxfId="1571" priority="1081" operator="equal">
      <formula>FALSE</formula>
    </cfRule>
  </conditionalFormatting>
  <conditionalFormatting sqref="I38:I47">
    <cfRule type="cellIs" dxfId="1570" priority="1080" operator="equal">
      <formula>FALSE</formula>
    </cfRule>
  </conditionalFormatting>
  <conditionalFormatting sqref="I38:I47">
    <cfRule type="cellIs" dxfId="1569" priority="1079" operator="equal">
      <formula>FALSE</formula>
    </cfRule>
  </conditionalFormatting>
  <conditionalFormatting sqref="I38:I47">
    <cfRule type="cellIs" dxfId="1568" priority="1078" operator="equal">
      <formula>FALSE</formula>
    </cfRule>
  </conditionalFormatting>
  <conditionalFormatting sqref="I38:I47">
    <cfRule type="cellIs" dxfId="1567" priority="1077" operator="equal">
      <formula>FALSE</formula>
    </cfRule>
  </conditionalFormatting>
  <conditionalFormatting sqref="I38:I47">
    <cfRule type="cellIs" dxfId="1566" priority="1076" operator="equal">
      <formula>FALSE</formula>
    </cfRule>
  </conditionalFormatting>
  <conditionalFormatting sqref="I38:I47">
    <cfRule type="cellIs" dxfId="1565" priority="1075" operator="equal">
      <formula>FALSE</formula>
    </cfRule>
  </conditionalFormatting>
  <conditionalFormatting sqref="I38:I47">
    <cfRule type="cellIs" dxfId="1564" priority="1074" operator="equal">
      <formula>FALSE</formula>
    </cfRule>
  </conditionalFormatting>
  <conditionalFormatting sqref="I38:I47">
    <cfRule type="cellIs" dxfId="1563" priority="1073" operator="equal">
      <formula>FALSE</formula>
    </cfRule>
  </conditionalFormatting>
  <conditionalFormatting sqref="I38:I47">
    <cfRule type="cellIs" dxfId="1562" priority="1072" operator="equal">
      <formula>FALSE</formula>
    </cfRule>
  </conditionalFormatting>
  <conditionalFormatting sqref="I38:I47">
    <cfRule type="cellIs" dxfId="1561" priority="1071" operator="equal">
      <formula>FALSE</formula>
    </cfRule>
  </conditionalFormatting>
  <conditionalFormatting sqref="I38:I47">
    <cfRule type="cellIs" dxfId="1560" priority="1070" operator="equal">
      <formula>FALSE</formula>
    </cfRule>
  </conditionalFormatting>
  <conditionalFormatting sqref="I38:I47">
    <cfRule type="cellIs" dxfId="1559" priority="1069" operator="equal">
      <formula>FALSE</formula>
    </cfRule>
  </conditionalFormatting>
  <conditionalFormatting sqref="I38:I47">
    <cfRule type="cellIs" dxfId="1558" priority="1068" operator="equal">
      <formula>FALSE</formula>
    </cfRule>
  </conditionalFormatting>
  <conditionalFormatting sqref="I38:I47">
    <cfRule type="cellIs" dxfId="1557" priority="1067" operator="equal">
      <formula>FALSE</formula>
    </cfRule>
  </conditionalFormatting>
  <conditionalFormatting sqref="I38:I47">
    <cfRule type="cellIs" dxfId="1556" priority="1066" operator="equal">
      <formula>FALSE</formula>
    </cfRule>
  </conditionalFormatting>
  <conditionalFormatting sqref="I38:I47">
    <cfRule type="cellIs" dxfId="1555" priority="1065" operator="equal">
      <formula>FALSE</formula>
    </cfRule>
  </conditionalFormatting>
  <conditionalFormatting sqref="I38:I47">
    <cfRule type="cellIs" dxfId="1554" priority="1064" operator="equal">
      <formula>FALSE</formula>
    </cfRule>
  </conditionalFormatting>
  <conditionalFormatting sqref="I38:I47">
    <cfRule type="cellIs" dxfId="1553" priority="1063" operator="equal">
      <formula>FALSE</formula>
    </cfRule>
  </conditionalFormatting>
  <conditionalFormatting sqref="I38:I47">
    <cfRule type="cellIs" dxfId="1552" priority="1062" operator="equal">
      <formula>FALSE</formula>
    </cfRule>
  </conditionalFormatting>
  <conditionalFormatting sqref="I38:I47">
    <cfRule type="cellIs" dxfId="1551" priority="1061" operator="equal">
      <formula>FALSE</formula>
    </cfRule>
  </conditionalFormatting>
  <conditionalFormatting sqref="I38:I47">
    <cfRule type="cellIs" dxfId="1550" priority="1060" operator="equal">
      <formula>FALSE</formula>
    </cfRule>
  </conditionalFormatting>
  <conditionalFormatting sqref="I38:I47">
    <cfRule type="cellIs" dxfId="1549" priority="1059" operator="equal">
      <formula>FALSE</formula>
    </cfRule>
  </conditionalFormatting>
  <conditionalFormatting sqref="I38:I47">
    <cfRule type="cellIs" dxfId="1548" priority="1058" operator="equal">
      <formula>FALSE</formula>
    </cfRule>
  </conditionalFormatting>
  <conditionalFormatting sqref="I38:I47">
    <cfRule type="cellIs" dxfId="1547" priority="1057" operator="equal">
      <formula>FALSE</formula>
    </cfRule>
  </conditionalFormatting>
  <conditionalFormatting sqref="I38:I47">
    <cfRule type="cellIs" dxfId="1546" priority="1056" operator="equal">
      <formula>FALSE</formula>
    </cfRule>
  </conditionalFormatting>
  <conditionalFormatting sqref="I38:I47">
    <cfRule type="cellIs" dxfId="1545" priority="1055" operator="equal">
      <formula>FALSE</formula>
    </cfRule>
  </conditionalFormatting>
  <conditionalFormatting sqref="I38:I47">
    <cfRule type="cellIs" dxfId="1544" priority="1054" operator="equal">
      <formula>FALSE</formula>
    </cfRule>
  </conditionalFormatting>
  <conditionalFormatting sqref="I38:I47">
    <cfRule type="cellIs" dxfId="1543" priority="1053" operator="equal">
      <formula>FALSE</formula>
    </cfRule>
  </conditionalFormatting>
  <conditionalFormatting sqref="I38:I47">
    <cfRule type="cellIs" dxfId="1542" priority="1052" operator="equal">
      <formula>FALSE</formula>
    </cfRule>
  </conditionalFormatting>
  <conditionalFormatting sqref="I38:I47">
    <cfRule type="cellIs" dxfId="1541" priority="1051" operator="equal">
      <formula>FALSE</formula>
    </cfRule>
  </conditionalFormatting>
  <conditionalFormatting sqref="I38:I47">
    <cfRule type="cellIs" dxfId="1540" priority="1050" operator="equal">
      <formula>FALSE</formula>
    </cfRule>
  </conditionalFormatting>
  <conditionalFormatting sqref="I38:I47">
    <cfRule type="cellIs" dxfId="1539" priority="1049" operator="equal">
      <formula>FALSE</formula>
    </cfRule>
  </conditionalFormatting>
  <conditionalFormatting sqref="I38:I47">
    <cfRule type="cellIs" dxfId="1538" priority="1048" operator="equal">
      <formula>FALSE</formula>
    </cfRule>
  </conditionalFormatting>
  <conditionalFormatting sqref="I38:I47">
    <cfRule type="cellIs" dxfId="1537" priority="1047" operator="equal">
      <formula>FALSE</formula>
    </cfRule>
  </conditionalFormatting>
  <conditionalFormatting sqref="I38:I47">
    <cfRule type="cellIs" dxfId="1536" priority="1046" operator="equal">
      <formula>FALSE</formula>
    </cfRule>
  </conditionalFormatting>
  <conditionalFormatting sqref="I38:I47">
    <cfRule type="cellIs" dxfId="1535" priority="1045" operator="equal">
      <formula>FALSE</formula>
    </cfRule>
  </conditionalFormatting>
  <conditionalFormatting sqref="I38:I47">
    <cfRule type="cellIs" dxfId="1534" priority="1044" operator="equal">
      <formula>FALSE</formula>
    </cfRule>
  </conditionalFormatting>
  <conditionalFormatting sqref="I38:I47">
    <cfRule type="cellIs" dxfId="1533" priority="1043" operator="equal">
      <formula>FALSE</formula>
    </cfRule>
  </conditionalFormatting>
  <conditionalFormatting sqref="I38:I47">
    <cfRule type="cellIs" dxfId="1532" priority="1042" operator="equal">
      <formula>FALSE</formula>
    </cfRule>
  </conditionalFormatting>
  <conditionalFormatting sqref="I38:I47">
    <cfRule type="cellIs" dxfId="1531" priority="1041" operator="equal">
      <formula>FALSE</formula>
    </cfRule>
  </conditionalFormatting>
  <conditionalFormatting sqref="I38:I47">
    <cfRule type="cellIs" dxfId="1530" priority="1040" operator="equal">
      <formula>FALSE</formula>
    </cfRule>
  </conditionalFormatting>
  <conditionalFormatting sqref="I38:I47">
    <cfRule type="cellIs" dxfId="1529" priority="1039" operator="equal">
      <formula>FALSE</formula>
    </cfRule>
  </conditionalFormatting>
  <conditionalFormatting sqref="I38:I47">
    <cfRule type="cellIs" dxfId="1528" priority="1038" operator="equal">
      <formula>FALSE</formula>
    </cfRule>
  </conditionalFormatting>
  <conditionalFormatting sqref="I38:I47">
    <cfRule type="cellIs" dxfId="1527" priority="1037" operator="equal">
      <formula>FALSE</formula>
    </cfRule>
  </conditionalFormatting>
  <conditionalFormatting sqref="I38:I47">
    <cfRule type="cellIs" dxfId="1526" priority="1036" operator="equal">
      <formula>FALSE</formula>
    </cfRule>
  </conditionalFormatting>
  <conditionalFormatting sqref="I38:I47">
    <cfRule type="cellIs" dxfId="1525" priority="1035" operator="equal">
      <formula>FALSE</formula>
    </cfRule>
  </conditionalFormatting>
  <conditionalFormatting sqref="I38:I47">
    <cfRule type="cellIs" dxfId="1524" priority="1034" operator="equal">
      <formula>FALSE</formula>
    </cfRule>
  </conditionalFormatting>
  <conditionalFormatting sqref="I38:I47">
    <cfRule type="cellIs" dxfId="1523" priority="1033" operator="equal">
      <formula>FALSE</formula>
    </cfRule>
  </conditionalFormatting>
  <conditionalFormatting sqref="I38:I47">
    <cfRule type="cellIs" dxfId="1522" priority="1032" operator="equal">
      <formula>FALSE</formula>
    </cfRule>
  </conditionalFormatting>
  <conditionalFormatting sqref="I38:I47">
    <cfRule type="cellIs" dxfId="1521" priority="1031" operator="equal">
      <formula>FALSE</formula>
    </cfRule>
  </conditionalFormatting>
  <conditionalFormatting sqref="I38:I47">
    <cfRule type="cellIs" dxfId="1520" priority="1030" operator="equal">
      <formula>FALSE</formula>
    </cfRule>
  </conditionalFormatting>
  <conditionalFormatting sqref="I38:I47">
    <cfRule type="cellIs" dxfId="1519" priority="1029" operator="equal">
      <formula>FALSE</formula>
    </cfRule>
  </conditionalFormatting>
  <conditionalFormatting sqref="I38:I47">
    <cfRule type="cellIs" dxfId="1518" priority="1028" operator="equal">
      <formula>FALSE</formula>
    </cfRule>
  </conditionalFormatting>
  <conditionalFormatting sqref="I38:I47">
    <cfRule type="cellIs" dxfId="1517" priority="1027" operator="equal">
      <formula>FALSE</formula>
    </cfRule>
  </conditionalFormatting>
  <conditionalFormatting sqref="I38:I47">
    <cfRule type="cellIs" dxfId="1516" priority="1026" operator="equal">
      <formula>FALSE</formula>
    </cfRule>
  </conditionalFormatting>
  <conditionalFormatting sqref="I38:I47">
    <cfRule type="cellIs" dxfId="1515" priority="1025" operator="equal">
      <formula>FALSE</formula>
    </cfRule>
  </conditionalFormatting>
  <conditionalFormatting sqref="I38:I47">
    <cfRule type="cellIs" dxfId="1514" priority="1024" operator="equal">
      <formula>FALSE</formula>
    </cfRule>
  </conditionalFormatting>
  <conditionalFormatting sqref="I38:I47">
    <cfRule type="cellIs" dxfId="1513" priority="1023" operator="equal">
      <formula>FALSE</formula>
    </cfRule>
  </conditionalFormatting>
  <conditionalFormatting sqref="I38:I47">
    <cfRule type="cellIs" dxfId="1512" priority="1022" operator="equal">
      <formula>FALSE</formula>
    </cfRule>
  </conditionalFormatting>
  <conditionalFormatting sqref="I38:I47">
    <cfRule type="cellIs" dxfId="1511" priority="1021" operator="equal">
      <formula>FALSE</formula>
    </cfRule>
  </conditionalFormatting>
  <conditionalFormatting sqref="I38:I47">
    <cfRule type="cellIs" dxfId="1510" priority="1020" operator="equal">
      <formula>FALSE</formula>
    </cfRule>
  </conditionalFormatting>
  <conditionalFormatting sqref="I38:I47">
    <cfRule type="cellIs" dxfId="1509" priority="1019" operator="equal">
      <formula>FALSE</formula>
    </cfRule>
  </conditionalFormatting>
  <conditionalFormatting sqref="I38:I47">
    <cfRule type="cellIs" dxfId="1508" priority="1018" operator="equal">
      <formula>FALSE</formula>
    </cfRule>
  </conditionalFormatting>
  <conditionalFormatting sqref="I38:I47">
    <cfRule type="cellIs" dxfId="1507" priority="1017" operator="equal">
      <formula>FALSE</formula>
    </cfRule>
  </conditionalFormatting>
  <conditionalFormatting sqref="I38:I47">
    <cfRule type="cellIs" dxfId="1506" priority="1016" operator="equal">
      <formula>FALSE</formula>
    </cfRule>
  </conditionalFormatting>
  <conditionalFormatting sqref="I38:I47">
    <cfRule type="cellIs" dxfId="1505" priority="1015" operator="equal">
      <formula>FALSE</formula>
    </cfRule>
  </conditionalFormatting>
  <conditionalFormatting sqref="I38:I47">
    <cfRule type="cellIs" dxfId="1504" priority="1014" operator="equal">
      <formula>FALSE</formula>
    </cfRule>
  </conditionalFormatting>
  <conditionalFormatting sqref="I38:I47">
    <cfRule type="cellIs" dxfId="1503" priority="1013" operator="equal">
      <formula>FALSE</formula>
    </cfRule>
  </conditionalFormatting>
  <conditionalFormatting sqref="I38:I47">
    <cfRule type="cellIs" dxfId="1502" priority="1012" operator="equal">
      <formula>FALSE</formula>
    </cfRule>
  </conditionalFormatting>
  <conditionalFormatting sqref="I38:I47">
    <cfRule type="cellIs" dxfId="1501" priority="1011" operator="equal">
      <formula>FALSE</formula>
    </cfRule>
  </conditionalFormatting>
  <conditionalFormatting sqref="I38:I47">
    <cfRule type="cellIs" dxfId="1500" priority="1010" operator="equal">
      <formula>FALSE</formula>
    </cfRule>
  </conditionalFormatting>
  <conditionalFormatting sqref="I38:I47">
    <cfRule type="cellIs" dxfId="1499" priority="1009" operator="equal">
      <formula>FALSE</formula>
    </cfRule>
  </conditionalFormatting>
  <conditionalFormatting sqref="I38:I47">
    <cfRule type="cellIs" dxfId="1498" priority="1008" operator="equal">
      <formula>FALSE</formula>
    </cfRule>
  </conditionalFormatting>
  <conditionalFormatting sqref="I38:I47">
    <cfRule type="cellIs" dxfId="1497" priority="1007" operator="equal">
      <formula>FALSE</formula>
    </cfRule>
  </conditionalFormatting>
  <conditionalFormatting sqref="I38:I47">
    <cfRule type="cellIs" dxfId="1496" priority="1006" operator="equal">
      <formula>FALSE</formula>
    </cfRule>
  </conditionalFormatting>
  <conditionalFormatting sqref="I38:I47">
    <cfRule type="cellIs" dxfId="1495" priority="1005" operator="equal">
      <formula>FALSE</formula>
    </cfRule>
  </conditionalFormatting>
  <conditionalFormatting sqref="I38:I47">
    <cfRule type="cellIs" dxfId="1494" priority="1004" operator="equal">
      <formula>FALSE</formula>
    </cfRule>
  </conditionalFormatting>
  <conditionalFormatting sqref="I38:I47">
    <cfRule type="cellIs" dxfId="1493" priority="1003" operator="equal">
      <formula>FALSE</formula>
    </cfRule>
  </conditionalFormatting>
  <conditionalFormatting sqref="I38:I47">
    <cfRule type="cellIs" dxfId="1492" priority="1002" operator="equal">
      <formula>FALSE</formula>
    </cfRule>
  </conditionalFormatting>
  <conditionalFormatting sqref="I38:I47">
    <cfRule type="cellIs" dxfId="1491" priority="1001" operator="equal">
      <formula>FALSE</formula>
    </cfRule>
  </conditionalFormatting>
  <conditionalFormatting sqref="I38:I47">
    <cfRule type="cellIs" dxfId="1490" priority="1000" operator="equal">
      <formula>FALSE</formula>
    </cfRule>
  </conditionalFormatting>
  <conditionalFormatting sqref="I38:I47">
    <cfRule type="cellIs" dxfId="1489" priority="999" operator="equal">
      <formula>FALSE</formula>
    </cfRule>
  </conditionalFormatting>
  <conditionalFormatting sqref="I38:I47">
    <cfRule type="cellIs" dxfId="1488" priority="998" operator="equal">
      <formula>FALSE</formula>
    </cfRule>
  </conditionalFormatting>
  <conditionalFormatting sqref="I38:I47">
    <cfRule type="cellIs" dxfId="1487" priority="997" operator="equal">
      <formula>FALSE</formula>
    </cfRule>
  </conditionalFormatting>
  <conditionalFormatting sqref="I38:I47">
    <cfRule type="cellIs" dxfId="1486" priority="996" operator="equal">
      <formula>FALSE</formula>
    </cfRule>
  </conditionalFormatting>
  <conditionalFormatting sqref="I38:I47">
    <cfRule type="cellIs" dxfId="1485" priority="995" operator="equal">
      <formula>FALSE</formula>
    </cfRule>
  </conditionalFormatting>
  <conditionalFormatting sqref="I38:I47">
    <cfRule type="cellIs" dxfId="1484" priority="994" operator="equal">
      <formula>FALSE</formula>
    </cfRule>
  </conditionalFormatting>
  <conditionalFormatting sqref="I38:I47">
    <cfRule type="cellIs" dxfId="1483" priority="993" operator="equal">
      <formula>FALSE</formula>
    </cfRule>
  </conditionalFormatting>
  <conditionalFormatting sqref="I38:I47">
    <cfRule type="cellIs" dxfId="1482" priority="992" operator="equal">
      <formula>FALSE</formula>
    </cfRule>
  </conditionalFormatting>
  <conditionalFormatting sqref="I38:I47">
    <cfRule type="cellIs" dxfId="1481" priority="991" operator="equal">
      <formula>FALSE</formula>
    </cfRule>
  </conditionalFormatting>
  <conditionalFormatting sqref="I38:I47">
    <cfRule type="cellIs" dxfId="1480" priority="990" operator="equal">
      <formula>FALSE</formula>
    </cfRule>
  </conditionalFormatting>
  <conditionalFormatting sqref="I38:I47">
    <cfRule type="cellIs" dxfId="1479" priority="989" operator="equal">
      <formula>FALSE</formula>
    </cfRule>
  </conditionalFormatting>
  <conditionalFormatting sqref="I38:I47">
    <cfRule type="cellIs" dxfId="1478" priority="988" operator="equal">
      <formula>FALSE</formula>
    </cfRule>
  </conditionalFormatting>
  <conditionalFormatting sqref="I38:I47">
    <cfRule type="cellIs" dxfId="1477" priority="987" operator="equal">
      <formula>FALSE</formula>
    </cfRule>
  </conditionalFormatting>
  <conditionalFormatting sqref="I38:I47">
    <cfRule type="cellIs" dxfId="1476" priority="986" operator="equal">
      <formula>FALSE</formula>
    </cfRule>
  </conditionalFormatting>
  <conditionalFormatting sqref="I38:I47">
    <cfRule type="cellIs" dxfId="1475" priority="985" operator="equal">
      <formula>FALSE</formula>
    </cfRule>
  </conditionalFormatting>
  <conditionalFormatting sqref="I38:I47">
    <cfRule type="cellIs" dxfId="1474" priority="984" operator="equal">
      <formula>FALSE</formula>
    </cfRule>
  </conditionalFormatting>
  <conditionalFormatting sqref="I38:I47">
    <cfRule type="cellIs" dxfId="1473" priority="983" operator="equal">
      <formula>FALSE</formula>
    </cfRule>
  </conditionalFormatting>
  <conditionalFormatting sqref="I38:I47">
    <cfRule type="cellIs" dxfId="1472" priority="982" operator="equal">
      <formula>FALSE</formula>
    </cfRule>
  </conditionalFormatting>
  <conditionalFormatting sqref="I38:I47">
    <cfRule type="cellIs" dxfId="1471" priority="981" operator="equal">
      <formula>FALSE</formula>
    </cfRule>
  </conditionalFormatting>
  <conditionalFormatting sqref="I38:I47">
    <cfRule type="cellIs" dxfId="1470" priority="980" operator="equal">
      <formula>FALSE</formula>
    </cfRule>
  </conditionalFormatting>
  <conditionalFormatting sqref="I38:I47">
    <cfRule type="cellIs" dxfId="1469" priority="979" operator="equal">
      <formula>FALSE</formula>
    </cfRule>
  </conditionalFormatting>
  <conditionalFormatting sqref="I38:I47">
    <cfRule type="cellIs" dxfId="1468" priority="978" operator="equal">
      <formula>FALSE</formula>
    </cfRule>
  </conditionalFormatting>
  <conditionalFormatting sqref="I38:I47">
    <cfRule type="cellIs" dxfId="1467" priority="977" operator="equal">
      <formula>FALSE</formula>
    </cfRule>
  </conditionalFormatting>
  <conditionalFormatting sqref="I38:I47">
    <cfRule type="cellIs" dxfId="1466" priority="976" operator="equal">
      <formula>FALSE</formula>
    </cfRule>
  </conditionalFormatting>
  <conditionalFormatting sqref="I38:I47">
    <cfRule type="cellIs" dxfId="1465" priority="975" operator="equal">
      <formula>FALSE</formula>
    </cfRule>
  </conditionalFormatting>
  <conditionalFormatting sqref="I38:I47">
    <cfRule type="cellIs" dxfId="1464" priority="974" operator="equal">
      <formula>FALSE</formula>
    </cfRule>
  </conditionalFormatting>
  <conditionalFormatting sqref="I38:I47">
    <cfRule type="cellIs" dxfId="1463" priority="973" operator="equal">
      <formula>FALSE</formula>
    </cfRule>
  </conditionalFormatting>
  <conditionalFormatting sqref="I38:I47">
    <cfRule type="cellIs" dxfId="1462" priority="972" operator="equal">
      <formula>FALSE</formula>
    </cfRule>
  </conditionalFormatting>
  <conditionalFormatting sqref="I38:I47">
    <cfRule type="cellIs" dxfId="1461" priority="971" operator="equal">
      <formula>FALSE</formula>
    </cfRule>
  </conditionalFormatting>
  <conditionalFormatting sqref="I38:I47">
    <cfRule type="cellIs" dxfId="1460" priority="970" operator="equal">
      <formula>FALSE</formula>
    </cfRule>
  </conditionalFormatting>
  <conditionalFormatting sqref="I38:I47">
    <cfRule type="cellIs" dxfId="1459" priority="969" operator="equal">
      <formula>FALSE</formula>
    </cfRule>
  </conditionalFormatting>
  <conditionalFormatting sqref="I38:I47">
    <cfRule type="cellIs" dxfId="1458" priority="968" operator="equal">
      <formula>FALSE</formula>
    </cfRule>
  </conditionalFormatting>
  <conditionalFormatting sqref="I38:I47">
    <cfRule type="cellIs" dxfId="1457" priority="967" operator="equal">
      <formula>FALSE</formula>
    </cfRule>
  </conditionalFormatting>
  <conditionalFormatting sqref="I38:I47">
    <cfRule type="cellIs" dxfId="1456" priority="966" operator="equal">
      <formula>FALSE</formula>
    </cfRule>
  </conditionalFormatting>
  <conditionalFormatting sqref="I38:I47">
    <cfRule type="cellIs" dxfId="1455" priority="965" operator="equal">
      <formula>FALSE</formula>
    </cfRule>
  </conditionalFormatting>
  <conditionalFormatting sqref="I38:I47">
    <cfRule type="cellIs" dxfId="1454" priority="964" operator="equal">
      <formula>FALSE</formula>
    </cfRule>
  </conditionalFormatting>
  <conditionalFormatting sqref="I38:I47">
    <cfRule type="cellIs" dxfId="1453" priority="963" operator="equal">
      <formula>FALSE</formula>
    </cfRule>
  </conditionalFormatting>
  <conditionalFormatting sqref="I38:I47">
    <cfRule type="cellIs" dxfId="1452" priority="962" operator="equal">
      <formula>FALSE</formula>
    </cfRule>
  </conditionalFormatting>
  <conditionalFormatting sqref="I38:I47">
    <cfRule type="cellIs" dxfId="1451" priority="961" operator="equal">
      <formula>FALSE</formula>
    </cfRule>
  </conditionalFormatting>
  <conditionalFormatting sqref="I38:I47">
    <cfRule type="cellIs" dxfId="1450" priority="960" operator="equal">
      <formula>FALSE</formula>
    </cfRule>
  </conditionalFormatting>
  <conditionalFormatting sqref="I38:I47">
    <cfRule type="cellIs" dxfId="1449" priority="959" operator="equal">
      <formula>FALSE</formula>
    </cfRule>
  </conditionalFormatting>
  <conditionalFormatting sqref="I38:I47">
    <cfRule type="cellIs" dxfId="1448" priority="958" operator="equal">
      <formula>FALSE</formula>
    </cfRule>
  </conditionalFormatting>
  <conditionalFormatting sqref="I38:I47">
    <cfRule type="cellIs" dxfId="1447" priority="957" operator="equal">
      <formula>FALSE</formula>
    </cfRule>
  </conditionalFormatting>
  <conditionalFormatting sqref="I38:I47">
    <cfRule type="cellIs" dxfId="1446" priority="956" operator="equal">
      <formula>FALSE</formula>
    </cfRule>
  </conditionalFormatting>
  <conditionalFormatting sqref="I38:I47">
    <cfRule type="cellIs" dxfId="1445" priority="955" operator="equal">
      <formula>FALSE</formula>
    </cfRule>
  </conditionalFormatting>
  <conditionalFormatting sqref="I38:I47">
    <cfRule type="cellIs" dxfId="1444" priority="954" operator="equal">
      <formula>FALSE</formula>
    </cfRule>
  </conditionalFormatting>
  <conditionalFormatting sqref="I38:I47">
    <cfRule type="cellIs" dxfId="1443" priority="953" operator="equal">
      <formula>FALSE</formula>
    </cfRule>
  </conditionalFormatting>
  <conditionalFormatting sqref="I38:I47">
    <cfRule type="cellIs" dxfId="1442" priority="952" operator="equal">
      <formula>FALSE</formula>
    </cfRule>
  </conditionalFormatting>
  <conditionalFormatting sqref="I38:I47">
    <cfRule type="cellIs" dxfId="1441" priority="951" operator="equal">
      <formula>FALSE</formula>
    </cfRule>
  </conditionalFormatting>
  <conditionalFormatting sqref="I38:I47">
    <cfRule type="cellIs" dxfId="1440" priority="950" operator="equal">
      <formula>FALSE</formula>
    </cfRule>
  </conditionalFormatting>
  <conditionalFormatting sqref="I38:I47">
    <cfRule type="cellIs" dxfId="1439" priority="949" operator="equal">
      <formula>FALSE</formula>
    </cfRule>
  </conditionalFormatting>
  <conditionalFormatting sqref="I38:I47">
    <cfRule type="cellIs" dxfId="1438" priority="948" operator="equal">
      <formula>FALSE</formula>
    </cfRule>
  </conditionalFormatting>
  <conditionalFormatting sqref="I38:I47">
    <cfRule type="cellIs" dxfId="1437" priority="947" operator="equal">
      <formula>FALSE</formula>
    </cfRule>
  </conditionalFormatting>
  <conditionalFormatting sqref="I38:I47">
    <cfRule type="cellIs" dxfId="1436" priority="946" operator="equal">
      <formula>FALSE</formula>
    </cfRule>
  </conditionalFormatting>
  <conditionalFormatting sqref="I38:I47">
    <cfRule type="cellIs" dxfId="1435" priority="945" operator="equal">
      <formula>FALSE</formula>
    </cfRule>
  </conditionalFormatting>
  <conditionalFormatting sqref="I38:I47">
    <cfRule type="cellIs" dxfId="1434" priority="944" operator="equal">
      <formula>FALSE</formula>
    </cfRule>
  </conditionalFormatting>
  <conditionalFormatting sqref="I38:I47">
    <cfRule type="cellIs" dxfId="1433" priority="943" operator="equal">
      <formula>FALSE</formula>
    </cfRule>
  </conditionalFormatting>
  <conditionalFormatting sqref="I38:I47">
    <cfRule type="cellIs" dxfId="1432" priority="942" operator="equal">
      <formula>FALSE</formula>
    </cfRule>
  </conditionalFormatting>
  <conditionalFormatting sqref="I38:I47">
    <cfRule type="cellIs" dxfId="1431" priority="941" operator="equal">
      <formula>FALSE</formula>
    </cfRule>
  </conditionalFormatting>
  <conditionalFormatting sqref="I38:I47">
    <cfRule type="cellIs" dxfId="1430" priority="940" operator="equal">
      <formula>FALSE</formula>
    </cfRule>
  </conditionalFormatting>
  <conditionalFormatting sqref="I38:I47">
    <cfRule type="cellIs" dxfId="1429" priority="939" operator="equal">
      <formula>FALSE</formula>
    </cfRule>
  </conditionalFormatting>
  <conditionalFormatting sqref="I38:I47">
    <cfRule type="cellIs" dxfId="1428" priority="938" operator="equal">
      <formula>FALSE</formula>
    </cfRule>
  </conditionalFormatting>
  <conditionalFormatting sqref="I38:I47">
    <cfRule type="cellIs" dxfId="1427" priority="937" operator="equal">
      <formula>FALSE</formula>
    </cfRule>
  </conditionalFormatting>
  <conditionalFormatting sqref="I38:I47">
    <cfRule type="cellIs" dxfId="1426" priority="936" operator="equal">
      <formula>FALSE</formula>
    </cfRule>
  </conditionalFormatting>
  <conditionalFormatting sqref="I38:I47">
    <cfRule type="cellIs" dxfId="1425" priority="935" operator="equal">
      <formula>FALSE</formula>
    </cfRule>
  </conditionalFormatting>
  <conditionalFormatting sqref="I38:I47">
    <cfRule type="cellIs" dxfId="1424" priority="934" operator="equal">
      <formula>FALSE</formula>
    </cfRule>
  </conditionalFormatting>
  <conditionalFormatting sqref="I38:I47">
    <cfRule type="cellIs" dxfId="1423" priority="933" operator="equal">
      <formula>FALSE</formula>
    </cfRule>
  </conditionalFormatting>
  <conditionalFormatting sqref="I38:I47">
    <cfRule type="cellIs" dxfId="1422" priority="932" operator="equal">
      <formula>FALSE</formula>
    </cfRule>
  </conditionalFormatting>
  <conditionalFormatting sqref="I38:I47">
    <cfRule type="cellIs" dxfId="1421" priority="931" operator="equal">
      <formula>FALSE</formula>
    </cfRule>
  </conditionalFormatting>
  <conditionalFormatting sqref="I38:I47">
    <cfRule type="cellIs" dxfId="1420" priority="930" operator="equal">
      <formula>FALSE</formula>
    </cfRule>
  </conditionalFormatting>
  <conditionalFormatting sqref="I38:I47">
    <cfRule type="cellIs" dxfId="1419" priority="929" operator="equal">
      <formula>FALSE</formula>
    </cfRule>
  </conditionalFormatting>
  <conditionalFormatting sqref="I38:I47">
    <cfRule type="cellIs" dxfId="1418" priority="928" operator="equal">
      <formula>FALSE</formula>
    </cfRule>
  </conditionalFormatting>
  <conditionalFormatting sqref="I38:I47">
    <cfRule type="cellIs" dxfId="1417" priority="927" operator="equal">
      <formula>FALSE</formula>
    </cfRule>
  </conditionalFormatting>
  <conditionalFormatting sqref="I38:I47">
    <cfRule type="cellIs" dxfId="1416" priority="926" operator="equal">
      <formula>FALSE</formula>
    </cfRule>
  </conditionalFormatting>
  <conditionalFormatting sqref="I38:I47">
    <cfRule type="cellIs" dxfId="1415" priority="925" operator="equal">
      <formula>FALSE</formula>
    </cfRule>
  </conditionalFormatting>
  <conditionalFormatting sqref="I38:I47">
    <cfRule type="cellIs" dxfId="1414" priority="924" operator="equal">
      <formula>FALSE</formula>
    </cfRule>
  </conditionalFormatting>
  <conditionalFormatting sqref="I38:I47">
    <cfRule type="cellIs" dxfId="1413" priority="923" operator="equal">
      <formula>FALSE</formula>
    </cfRule>
  </conditionalFormatting>
  <conditionalFormatting sqref="I38:I47">
    <cfRule type="cellIs" dxfId="1412" priority="922" operator="equal">
      <formula>FALSE</formula>
    </cfRule>
  </conditionalFormatting>
  <conditionalFormatting sqref="I38:I47">
    <cfRule type="cellIs" dxfId="1411" priority="921" operator="equal">
      <formula>FALSE</formula>
    </cfRule>
  </conditionalFormatting>
  <conditionalFormatting sqref="I38:I47">
    <cfRule type="cellIs" dxfId="1410" priority="920" operator="equal">
      <formula>FALSE</formula>
    </cfRule>
  </conditionalFormatting>
  <conditionalFormatting sqref="I38:I47">
    <cfRule type="cellIs" dxfId="1409" priority="919" operator="equal">
      <formula>FALSE</formula>
    </cfRule>
  </conditionalFormatting>
  <conditionalFormatting sqref="I38:I47">
    <cfRule type="cellIs" dxfId="1408" priority="918" operator="equal">
      <formula>FALSE</formula>
    </cfRule>
  </conditionalFormatting>
  <conditionalFormatting sqref="I38:I47">
    <cfRule type="cellIs" dxfId="1407" priority="917" operator="equal">
      <formula>FALSE</formula>
    </cfRule>
  </conditionalFormatting>
  <conditionalFormatting sqref="I38:I47">
    <cfRule type="cellIs" dxfId="1406" priority="916" operator="equal">
      <formula>FALSE</formula>
    </cfRule>
  </conditionalFormatting>
  <conditionalFormatting sqref="I38:I47">
    <cfRule type="cellIs" dxfId="1405" priority="915" operator="equal">
      <formula>FALSE</formula>
    </cfRule>
  </conditionalFormatting>
  <conditionalFormatting sqref="I38:I47">
    <cfRule type="cellIs" dxfId="1404" priority="914" operator="equal">
      <formula>FALSE</formula>
    </cfRule>
  </conditionalFormatting>
  <conditionalFormatting sqref="I38:I47">
    <cfRule type="cellIs" dxfId="1403" priority="913" operator="equal">
      <formula>FALSE</formula>
    </cfRule>
  </conditionalFormatting>
  <conditionalFormatting sqref="I38:I47">
    <cfRule type="cellIs" dxfId="1402" priority="912" operator="equal">
      <formula>FALSE</formula>
    </cfRule>
  </conditionalFormatting>
  <conditionalFormatting sqref="I38:I47">
    <cfRule type="cellIs" dxfId="1401" priority="911" operator="equal">
      <formula>FALSE</formula>
    </cfRule>
  </conditionalFormatting>
  <conditionalFormatting sqref="I38:I47">
    <cfRule type="cellIs" dxfId="1400" priority="910" operator="equal">
      <formula>FALSE</formula>
    </cfRule>
  </conditionalFormatting>
  <conditionalFormatting sqref="I38:I47">
    <cfRule type="cellIs" dxfId="1399" priority="909" operator="equal">
      <formula>FALSE</formula>
    </cfRule>
  </conditionalFormatting>
  <conditionalFormatting sqref="I38:I47">
    <cfRule type="cellIs" dxfId="1398" priority="908" operator="equal">
      <formula>FALSE</formula>
    </cfRule>
  </conditionalFormatting>
  <conditionalFormatting sqref="I38:I47">
    <cfRule type="cellIs" dxfId="1397" priority="907" operator="equal">
      <formula>FALSE</formula>
    </cfRule>
  </conditionalFormatting>
  <conditionalFormatting sqref="I38:I47">
    <cfRule type="cellIs" dxfId="1396" priority="906" operator="equal">
      <formula>FALSE</formula>
    </cfRule>
  </conditionalFormatting>
  <conditionalFormatting sqref="I38:I47">
    <cfRule type="cellIs" dxfId="1395" priority="905" operator="equal">
      <formula>FALSE</formula>
    </cfRule>
  </conditionalFormatting>
  <conditionalFormatting sqref="I38:I47">
    <cfRule type="cellIs" dxfId="1394" priority="904" operator="equal">
      <formula>FALSE</formula>
    </cfRule>
  </conditionalFormatting>
  <conditionalFormatting sqref="I38:I47">
    <cfRule type="cellIs" dxfId="1393" priority="903" operator="equal">
      <formula>FALSE</formula>
    </cfRule>
  </conditionalFormatting>
  <conditionalFormatting sqref="I38:I47">
    <cfRule type="cellIs" dxfId="1392" priority="902" operator="equal">
      <formula>FALSE</formula>
    </cfRule>
  </conditionalFormatting>
  <conditionalFormatting sqref="I38:I47">
    <cfRule type="cellIs" dxfId="1391" priority="901" operator="equal">
      <formula>FALSE</formula>
    </cfRule>
  </conditionalFormatting>
  <conditionalFormatting sqref="I38:I47">
    <cfRule type="cellIs" dxfId="1390" priority="900" operator="equal">
      <formula>FALSE</formula>
    </cfRule>
  </conditionalFormatting>
  <conditionalFormatting sqref="I38:I47">
    <cfRule type="cellIs" dxfId="1389" priority="899" operator="equal">
      <formula>FALSE</formula>
    </cfRule>
  </conditionalFormatting>
  <conditionalFormatting sqref="I38:I47">
    <cfRule type="cellIs" dxfId="1388" priority="898" operator="equal">
      <formula>FALSE</formula>
    </cfRule>
  </conditionalFormatting>
  <conditionalFormatting sqref="I38:I47">
    <cfRule type="cellIs" dxfId="1387" priority="897" operator="equal">
      <formula>FALSE</formula>
    </cfRule>
  </conditionalFormatting>
  <conditionalFormatting sqref="I38:I47">
    <cfRule type="cellIs" dxfId="1386" priority="896" operator="equal">
      <formula>FALSE</formula>
    </cfRule>
  </conditionalFormatting>
  <conditionalFormatting sqref="I38:I47">
    <cfRule type="cellIs" dxfId="1385" priority="895" operator="equal">
      <formula>FALSE</formula>
    </cfRule>
  </conditionalFormatting>
  <conditionalFormatting sqref="I38:I47">
    <cfRule type="cellIs" dxfId="1384" priority="894" operator="equal">
      <formula>FALSE</formula>
    </cfRule>
  </conditionalFormatting>
  <conditionalFormatting sqref="I38:I47">
    <cfRule type="cellIs" dxfId="1383" priority="893" operator="equal">
      <formula>FALSE</formula>
    </cfRule>
  </conditionalFormatting>
  <conditionalFormatting sqref="I38:I47">
    <cfRule type="cellIs" dxfId="1382" priority="892" operator="equal">
      <formula>FALSE</formula>
    </cfRule>
  </conditionalFormatting>
  <conditionalFormatting sqref="I38:I47">
    <cfRule type="cellIs" dxfId="1381" priority="891" operator="equal">
      <formula>FALSE</formula>
    </cfRule>
  </conditionalFormatting>
  <conditionalFormatting sqref="I38:I47">
    <cfRule type="cellIs" dxfId="1380" priority="890" operator="equal">
      <formula>FALSE</formula>
    </cfRule>
  </conditionalFormatting>
  <conditionalFormatting sqref="I38:I47">
    <cfRule type="cellIs" dxfId="1379" priority="889" operator="equal">
      <formula>FALSE</formula>
    </cfRule>
  </conditionalFormatting>
  <conditionalFormatting sqref="I38:I47">
    <cfRule type="cellIs" dxfId="1378" priority="888" operator="equal">
      <formula>FALSE</formula>
    </cfRule>
  </conditionalFormatting>
  <conditionalFormatting sqref="I38:I47">
    <cfRule type="cellIs" dxfId="1377" priority="887" operator="equal">
      <formula>FALSE</formula>
    </cfRule>
  </conditionalFormatting>
  <conditionalFormatting sqref="I38:I47">
    <cfRule type="cellIs" dxfId="1376" priority="886" operator="equal">
      <formula>FALSE</formula>
    </cfRule>
  </conditionalFormatting>
  <conditionalFormatting sqref="I38:I47">
    <cfRule type="cellIs" dxfId="1375" priority="885" operator="equal">
      <formula>FALSE</formula>
    </cfRule>
  </conditionalFormatting>
  <conditionalFormatting sqref="I38:I47">
    <cfRule type="cellIs" dxfId="1374" priority="884" operator="equal">
      <formula>FALSE</formula>
    </cfRule>
  </conditionalFormatting>
  <conditionalFormatting sqref="I38:I47">
    <cfRule type="cellIs" dxfId="1373" priority="883" operator="equal">
      <formula>FALSE</formula>
    </cfRule>
  </conditionalFormatting>
  <conditionalFormatting sqref="I38:I47">
    <cfRule type="cellIs" dxfId="1372" priority="882" operator="equal">
      <formula>FALSE</formula>
    </cfRule>
  </conditionalFormatting>
  <conditionalFormatting sqref="I38:I47">
    <cfRule type="cellIs" dxfId="1371" priority="881" operator="equal">
      <formula>FALSE</formula>
    </cfRule>
  </conditionalFormatting>
  <conditionalFormatting sqref="I38:I47">
    <cfRule type="cellIs" dxfId="1370" priority="880" operator="equal">
      <formula>FALSE</formula>
    </cfRule>
  </conditionalFormatting>
  <conditionalFormatting sqref="I38:I47">
    <cfRule type="cellIs" dxfId="1369" priority="879" operator="equal">
      <formula>FALSE</formula>
    </cfRule>
  </conditionalFormatting>
  <conditionalFormatting sqref="I38:I47">
    <cfRule type="cellIs" dxfId="1368" priority="878" operator="equal">
      <formula>FALSE</formula>
    </cfRule>
  </conditionalFormatting>
  <conditionalFormatting sqref="I38:I47">
    <cfRule type="cellIs" dxfId="1367" priority="877" operator="equal">
      <formula>FALSE</formula>
    </cfRule>
  </conditionalFormatting>
  <conditionalFormatting sqref="I38:I47">
    <cfRule type="cellIs" dxfId="1366" priority="876" operator="equal">
      <formula>FALSE</formula>
    </cfRule>
  </conditionalFormatting>
  <conditionalFormatting sqref="I38:I47">
    <cfRule type="cellIs" dxfId="1365" priority="875" operator="equal">
      <formula>FALSE</formula>
    </cfRule>
  </conditionalFormatting>
  <conditionalFormatting sqref="I38:I47">
    <cfRule type="cellIs" dxfId="1364" priority="874" operator="equal">
      <formula>FALSE</formula>
    </cfRule>
  </conditionalFormatting>
  <conditionalFormatting sqref="I38:I47">
    <cfRule type="cellIs" dxfId="1363" priority="873" operator="equal">
      <formula>FALSE</formula>
    </cfRule>
  </conditionalFormatting>
  <conditionalFormatting sqref="I38:I47">
    <cfRule type="cellIs" dxfId="1362" priority="872" operator="equal">
      <formula>FALSE</formula>
    </cfRule>
  </conditionalFormatting>
  <conditionalFormatting sqref="I38:I47">
    <cfRule type="cellIs" dxfId="1361" priority="871" operator="equal">
      <formula>FALSE</formula>
    </cfRule>
  </conditionalFormatting>
  <conditionalFormatting sqref="I38:I47">
    <cfRule type="cellIs" dxfId="1360" priority="870" operator="equal">
      <formula>FALSE</formula>
    </cfRule>
  </conditionalFormatting>
  <conditionalFormatting sqref="I38:I47">
    <cfRule type="cellIs" dxfId="1359" priority="869" operator="equal">
      <formula>FALSE</formula>
    </cfRule>
  </conditionalFormatting>
  <conditionalFormatting sqref="I38:I47">
    <cfRule type="cellIs" dxfId="1358" priority="868" operator="equal">
      <formula>FALSE</formula>
    </cfRule>
  </conditionalFormatting>
  <conditionalFormatting sqref="I38:I47">
    <cfRule type="cellIs" dxfId="1357" priority="867" operator="equal">
      <formula>FALSE</formula>
    </cfRule>
  </conditionalFormatting>
  <conditionalFormatting sqref="I38:I47">
    <cfRule type="cellIs" dxfId="1356" priority="866" operator="equal">
      <formula>FALSE</formula>
    </cfRule>
  </conditionalFormatting>
  <conditionalFormatting sqref="I38:I47">
    <cfRule type="cellIs" dxfId="1355" priority="865" operator="equal">
      <formula>FALSE</formula>
    </cfRule>
  </conditionalFormatting>
  <conditionalFormatting sqref="I38:I47">
    <cfRule type="cellIs" dxfId="1354" priority="864" operator="equal">
      <formula>FALSE</formula>
    </cfRule>
  </conditionalFormatting>
  <conditionalFormatting sqref="I38:I47">
    <cfRule type="cellIs" dxfId="1353" priority="863" operator="equal">
      <formula>FALSE</formula>
    </cfRule>
  </conditionalFormatting>
  <conditionalFormatting sqref="I38:I47">
    <cfRule type="cellIs" dxfId="1352" priority="862" operator="equal">
      <formula>FALSE</formula>
    </cfRule>
  </conditionalFormatting>
  <conditionalFormatting sqref="I38:I47">
    <cfRule type="cellIs" dxfId="1351" priority="861" operator="equal">
      <formula>FALSE</formula>
    </cfRule>
  </conditionalFormatting>
  <conditionalFormatting sqref="I38:I47">
    <cfRule type="cellIs" dxfId="1350" priority="860" operator="equal">
      <formula>FALSE</formula>
    </cfRule>
  </conditionalFormatting>
  <conditionalFormatting sqref="I38:I47">
    <cfRule type="cellIs" dxfId="1349" priority="859" operator="equal">
      <formula>FALSE</formula>
    </cfRule>
  </conditionalFormatting>
  <conditionalFormatting sqref="I38:I47">
    <cfRule type="cellIs" dxfId="1348" priority="858" operator="equal">
      <formula>FALSE</formula>
    </cfRule>
  </conditionalFormatting>
  <conditionalFormatting sqref="I38:I47">
    <cfRule type="cellIs" dxfId="1347" priority="857" operator="equal">
      <formula>FALSE</formula>
    </cfRule>
  </conditionalFormatting>
  <conditionalFormatting sqref="I38:I47">
    <cfRule type="cellIs" dxfId="1346" priority="856" operator="equal">
      <formula>FALSE</formula>
    </cfRule>
  </conditionalFormatting>
  <conditionalFormatting sqref="I38:I47">
    <cfRule type="cellIs" dxfId="1345" priority="855" operator="equal">
      <formula>FALSE</formula>
    </cfRule>
  </conditionalFormatting>
  <conditionalFormatting sqref="I38:I47">
    <cfRule type="cellIs" dxfId="1344" priority="854" operator="equal">
      <formula>FALSE</formula>
    </cfRule>
  </conditionalFormatting>
  <conditionalFormatting sqref="I38:I47">
    <cfRule type="cellIs" dxfId="1343" priority="853" operator="equal">
      <formula>FALSE</formula>
    </cfRule>
  </conditionalFormatting>
  <conditionalFormatting sqref="I38:I47">
    <cfRule type="cellIs" dxfId="1342" priority="852" operator="equal">
      <formula>FALSE</formula>
    </cfRule>
  </conditionalFormatting>
  <conditionalFormatting sqref="I38:I47">
    <cfRule type="cellIs" dxfId="1341" priority="851" operator="equal">
      <formula>FALSE</formula>
    </cfRule>
  </conditionalFormatting>
  <conditionalFormatting sqref="I38:I47">
    <cfRule type="cellIs" dxfId="1340" priority="850" operator="equal">
      <formula>FALSE</formula>
    </cfRule>
  </conditionalFormatting>
  <conditionalFormatting sqref="I38:I47">
    <cfRule type="cellIs" dxfId="1339" priority="849" operator="equal">
      <formula>FALSE</formula>
    </cfRule>
  </conditionalFormatting>
  <conditionalFormatting sqref="I38:I47">
    <cfRule type="cellIs" dxfId="1338" priority="848" operator="equal">
      <formula>FALSE</formula>
    </cfRule>
  </conditionalFormatting>
  <conditionalFormatting sqref="I38:I47">
    <cfRule type="cellIs" dxfId="1337" priority="847" operator="equal">
      <formula>FALSE</formula>
    </cfRule>
  </conditionalFormatting>
  <conditionalFormatting sqref="I38:I47">
    <cfRule type="cellIs" dxfId="1336" priority="846" operator="equal">
      <formula>FALSE</formula>
    </cfRule>
  </conditionalFormatting>
  <conditionalFormatting sqref="I38:I47">
    <cfRule type="cellIs" dxfId="1335" priority="845" operator="equal">
      <formula>FALSE</formula>
    </cfRule>
  </conditionalFormatting>
  <conditionalFormatting sqref="I38:I47">
    <cfRule type="cellIs" dxfId="1334" priority="844" operator="equal">
      <formula>FALSE</formula>
    </cfRule>
  </conditionalFormatting>
  <conditionalFormatting sqref="I38:I47">
    <cfRule type="cellIs" dxfId="1333" priority="843" operator="equal">
      <formula>FALSE</formula>
    </cfRule>
  </conditionalFormatting>
  <conditionalFormatting sqref="I38:I47">
    <cfRule type="cellIs" dxfId="1332" priority="842" operator="equal">
      <formula>FALSE</formula>
    </cfRule>
  </conditionalFormatting>
  <conditionalFormatting sqref="I38:I47">
    <cfRule type="cellIs" dxfId="1331" priority="841" operator="equal">
      <formula>FALSE</formula>
    </cfRule>
  </conditionalFormatting>
  <conditionalFormatting sqref="I38:I47">
    <cfRule type="cellIs" dxfId="1330" priority="840" operator="equal">
      <formula>FALSE</formula>
    </cfRule>
  </conditionalFormatting>
  <conditionalFormatting sqref="I38:I47">
    <cfRule type="cellIs" dxfId="1329" priority="839" operator="equal">
      <formula>FALSE</formula>
    </cfRule>
  </conditionalFormatting>
  <conditionalFormatting sqref="I38:I47">
    <cfRule type="cellIs" dxfId="1328" priority="838" operator="equal">
      <formula>FALSE</formula>
    </cfRule>
  </conditionalFormatting>
  <conditionalFormatting sqref="I38:I47">
    <cfRule type="cellIs" dxfId="1327" priority="837" operator="equal">
      <formula>FALSE</formula>
    </cfRule>
  </conditionalFormatting>
  <conditionalFormatting sqref="I38:I47">
    <cfRule type="cellIs" dxfId="1326" priority="836" operator="equal">
      <formula>FALSE</formula>
    </cfRule>
  </conditionalFormatting>
  <conditionalFormatting sqref="I38:I47">
    <cfRule type="cellIs" dxfId="1325" priority="835" operator="equal">
      <formula>FALSE</formula>
    </cfRule>
  </conditionalFormatting>
  <conditionalFormatting sqref="I38:I47">
    <cfRule type="cellIs" dxfId="1324" priority="834" operator="equal">
      <formula>FALSE</formula>
    </cfRule>
  </conditionalFormatting>
  <conditionalFormatting sqref="I38:I47">
    <cfRule type="cellIs" dxfId="1323" priority="833" operator="equal">
      <formula>FALSE</formula>
    </cfRule>
  </conditionalFormatting>
  <conditionalFormatting sqref="I38:I47">
    <cfRule type="cellIs" dxfId="1322" priority="832" operator="equal">
      <formula>FALSE</formula>
    </cfRule>
  </conditionalFormatting>
  <conditionalFormatting sqref="I38:I47">
    <cfRule type="cellIs" dxfId="1321" priority="831" operator="equal">
      <formula>FALSE</formula>
    </cfRule>
  </conditionalFormatting>
  <conditionalFormatting sqref="I38:I47">
    <cfRule type="cellIs" dxfId="1320" priority="830" operator="equal">
      <formula>FALSE</formula>
    </cfRule>
  </conditionalFormatting>
  <conditionalFormatting sqref="I38:I47">
    <cfRule type="cellIs" dxfId="1319" priority="829" operator="equal">
      <formula>FALSE</formula>
    </cfRule>
  </conditionalFormatting>
  <conditionalFormatting sqref="I38:I47">
    <cfRule type="cellIs" dxfId="1318" priority="828" operator="equal">
      <formula>FALSE</formula>
    </cfRule>
  </conditionalFormatting>
  <conditionalFormatting sqref="I38:I47">
    <cfRule type="cellIs" dxfId="1317" priority="827" operator="equal">
      <formula>FALSE</formula>
    </cfRule>
  </conditionalFormatting>
  <conditionalFormatting sqref="I38:I47">
    <cfRule type="cellIs" dxfId="1316" priority="826" operator="equal">
      <formula>FALSE</formula>
    </cfRule>
  </conditionalFormatting>
  <conditionalFormatting sqref="I38:I47">
    <cfRule type="cellIs" dxfId="1315" priority="825" operator="equal">
      <formula>FALSE</formula>
    </cfRule>
  </conditionalFormatting>
  <conditionalFormatting sqref="I38:I47">
    <cfRule type="cellIs" dxfId="1314" priority="824" operator="equal">
      <formula>FALSE</formula>
    </cfRule>
  </conditionalFormatting>
  <conditionalFormatting sqref="I38:I47">
    <cfRule type="cellIs" dxfId="1313" priority="823" operator="equal">
      <formula>FALSE</formula>
    </cfRule>
  </conditionalFormatting>
  <conditionalFormatting sqref="I38:I47">
    <cfRule type="cellIs" dxfId="1312" priority="822" operator="equal">
      <formula>FALSE</formula>
    </cfRule>
  </conditionalFormatting>
  <conditionalFormatting sqref="I38:I47">
    <cfRule type="cellIs" dxfId="1311" priority="821" operator="equal">
      <formula>FALSE</formula>
    </cfRule>
  </conditionalFormatting>
  <conditionalFormatting sqref="I38:I47">
    <cfRule type="cellIs" dxfId="1310" priority="820" operator="equal">
      <formula>FALSE</formula>
    </cfRule>
  </conditionalFormatting>
  <conditionalFormatting sqref="I38:I47">
    <cfRule type="cellIs" dxfId="1309" priority="819" operator="equal">
      <formula>FALSE</formula>
    </cfRule>
  </conditionalFormatting>
  <conditionalFormatting sqref="I38:I47">
    <cfRule type="cellIs" dxfId="1308" priority="818" operator="equal">
      <formula>FALSE</formula>
    </cfRule>
  </conditionalFormatting>
  <conditionalFormatting sqref="I38:I47">
    <cfRule type="cellIs" dxfId="1307" priority="817" operator="equal">
      <formula>FALSE</formula>
    </cfRule>
  </conditionalFormatting>
  <conditionalFormatting sqref="I38:I47">
    <cfRule type="cellIs" dxfId="1306" priority="816" operator="equal">
      <formula>FALSE</formula>
    </cfRule>
  </conditionalFormatting>
  <conditionalFormatting sqref="I38:I47">
    <cfRule type="cellIs" dxfId="1305" priority="815" operator="equal">
      <formula>FALSE</formula>
    </cfRule>
  </conditionalFormatting>
  <conditionalFormatting sqref="I38:I47">
    <cfRule type="cellIs" dxfId="1304" priority="814" operator="equal">
      <formula>FALSE</formula>
    </cfRule>
  </conditionalFormatting>
  <conditionalFormatting sqref="I38:I47">
    <cfRule type="cellIs" dxfId="1303" priority="813" operator="equal">
      <formula>FALSE</formula>
    </cfRule>
  </conditionalFormatting>
  <conditionalFormatting sqref="I38:I47">
    <cfRule type="cellIs" dxfId="1302" priority="812" operator="equal">
      <formula>FALSE</formula>
    </cfRule>
  </conditionalFormatting>
  <conditionalFormatting sqref="I38:I47">
    <cfRule type="cellIs" dxfId="1301" priority="811" operator="equal">
      <formula>FALSE</formula>
    </cfRule>
  </conditionalFormatting>
  <conditionalFormatting sqref="I38:I47">
    <cfRule type="cellIs" dxfId="1300" priority="810" operator="equal">
      <formula>FALSE</formula>
    </cfRule>
  </conditionalFormatting>
  <conditionalFormatting sqref="I38:I47">
    <cfRule type="cellIs" dxfId="1299" priority="809" operator="equal">
      <formula>FALSE</formula>
    </cfRule>
  </conditionalFormatting>
  <conditionalFormatting sqref="I38:I47">
    <cfRule type="cellIs" dxfId="1298" priority="808" operator="equal">
      <formula>FALSE</formula>
    </cfRule>
  </conditionalFormatting>
  <conditionalFormatting sqref="I38:I47">
    <cfRule type="cellIs" dxfId="1297" priority="807" operator="equal">
      <formula>FALSE</formula>
    </cfRule>
  </conditionalFormatting>
  <conditionalFormatting sqref="I38:I47">
    <cfRule type="cellIs" dxfId="1296" priority="806" operator="equal">
      <formula>FALSE</formula>
    </cfRule>
  </conditionalFormatting>
  <conditionalFormatting sqref="I38:I47">
    <cfRule type="cellIs" dxfId="1295" priority="805" operator="equal">
      <formula>FALSE</formula>
    </cfRule>
  </conditionalFormatting>
  <conditionalFormatting sqref="I38:I47">
    <cfRule type="cellIs" dxfId="1294" priority="804" operator="equal">
      <formula>FALSE</formula>
    </cfRule>
  </conditionalFormatting>
  <conditionalFormatting sqref="I38:I47">
    <cfRule type="cellIs" dxfId="1293" priority="803" operator="equal">
      <formula>FALSE</formula>
    </cfRule>
  </conditionalFormatting>
  <conditionalFormatting sqref="I38:I47">
    <cfRule type="cellIs" dxfId="1292" priority="802" operator="equal">
      <formula>FALSE</formula>
    </cfRule>
  </conditionalFormatting>
  <conditionalFormatting sqref="I38:I47">
    <cfRule type="cellIs" dxfId="1291" priority="801" operator="equal">
      <formula>FALSE</formula>
    </cfRule>
  </conditionalFormatting>
  <conditionalFormatting sqref="I38:I47">
    <cfRule type="cellIs" dxfId="1290" priority="800" operator="equal">
      <formula>FALSE</formula>
    </cfRule>
  </conditionalFormatting>
  <conditionalFormatting sqref="I38:I47">
    <cfRule type="cellIs" dxfId="1289" priority="799" operator="equal">
      <formula>FALSE</formula>
    </cfRule>
  </conditionalFormatting>
  <conditionalFormatting sqref="I38:I47">
    <cfRule type="cellIs" dxfId="1288" priority="798" operator="equal">
      <formula>FALSE</formula>
    </cfRule>
  </conditionalFormatting>
  <conditionalFormatting sqref="I38:I47">
    <cfRule type="cellIs" dxfId="1287" priority="797" operator="equal">
      <formula>FALSE</formula>
    </cfRule>
  </conditionalFormatting>
  <conditionalFormatting sqref="I38:I47">
    <cfRule type="cellIs" dxfId="1286" priority="796" operator="equal">
      <formula>FALSE</formula>
    </cfRule>
  </conditionalFormatting>
  <conditionalFormatting sqref="I38:I47">
    <cfRule type="cellIs" dxfId="1285" priority="795" operator="equal">
      <formula>FALSE</formula>
    </cfRule>
  </conditionalFormatting>
  <conditionalFormatting sqref="I38:I47">
    <cfRule type="cellIs" dxfId="1284" priority="794" operator="equal">
      <formula>FALSE</formula>
    </cfRule>
  </conditionalFormatting>
  <conditionalFormatting sqref="I38:I47">
    <cfRule type="cellIs" dxfId="1283" priority="793" operator="equal">
      <formula>FALSE</formula>
    </cfRule>
  </conditionalFormatting>
  <conditionalFormatting sqref="I38:I47">
    <cfRule type="cellIs" dxfId="1282" priority="792" operator="equal">
      <formula>FALSE</formula>
    </cfRule>
  </conditionalFormatting>
  <conditionalFormatting sqref="I38:I47">
    <cfRule type="cellIs" dxfId="1281" priority="791" operator="equal">
      <formula>FALSE</formula>
    </cfRule>
  </conditionalFormatting>
  <conditionalFormatting sqref="I38:I47">
    <cfRule type="cellIs" dxfId="1280" priority="790" operator="equal">
      <formula>FALSE</formula>
    </cfRule>
  </conditionalFormatting>
  <conditionalFormatting sqref="I38:I47">
    <cfRule type="cellIs" dxfId="1279" priority="789" operator="equal">
      <formula>FALSE</formula>
    </cfRule>
  </conditionalFormatting>
  <conditionalFormatting sqref="I38:I47">
    <cfRule type="cellIs" dxfId="1278" priority="788" operator="equal">
      <formula>FALSE</formula>
    </cfRule>
  </conditionalFormatting>
  <conditionalFormatting sqref="I38:I47">
    <cfRule type="cellIs" dxfId="1277" priority="787" operator="equal">
      <formula>FALSE</formula>
    </cfRule>
  </conditionalFormatting>
  <conditionalFormatting sqref="I38:I47">
    <cfRule type="cellIs" dxfId="1276" priority="786" operator="equal">
      <formula>FALSE</formula>
    </cfRule>
  </conditionalFormatting>
  <conditionalFormatting sqref="I38:I47">
    <cfRule type="cellIs" dxfId="1275" priority="785" operator="equal">
      <formula>FALSE</formula>
    </cfRule>
  </conditionalFormatting>
  <conditionalFormatting sqref="I38:I47">
    <cfRule type="cellIs" dxfId="1274" priority="784" operator="equal">
      <formula>FALSE</formula>
    </cfRule>
  </conditionalFormatting>
  <conditionalFormatting sqref="I38:I47">
    <cfRule type="cellIs" dxfId="1273" priority="783" operator="equal">
      <formula>FALSE</formula>
    </cfRule>
  </conditionalFormatting>
  <conditionalFormatting sqref="I38:I47">
    <cfRule type="cellIs" dxfId="1272" priority="782" operator="equal">
      <formula>FALSE</formula>
    </cfRule>
  </conditionalFormatting>
  <conditionalFormatting sqref="I38:I47">
    <cfRule type="cellIs" dxfId="1271" priority="781" operator="equal">
      <formula>FALSE</formula>
    </cfRule>
  </conditionalFormatting>
  <conditionalFormatting sqref="I38:I47">
    <cfRule type="cellIs" dxfId="1270" priority="780" operator="equal">
      <formula>FALSE</formula>
    </cfRule>
  </conditionalFormatting>
  <conditionalFormatting sqref="I38:I47">
    <cfRule type="cellIs" dxfId="1269" priority="779" operator="equal">
      <formula>FALSE</formula>
    </cfRule>
  </conditionalFormatting>
  <conditionalFormatting sqref="I38:I47">
    <cfRule type="cellIs" dxfId="1268" priority="778" operator="equal">
      <formula>FALSE</formula>
    </cfRule>
  </conditionalFormatting>
  <conditionalFormatting sqref="I38:I47">
    <cfRule type="cellIs" dxfId="1267" priority="777" operator="equal">
      <formula>FALSE</formula>
    </cfRule>
  </conditionalFormatting>
  <conditionalFormatting sqref="I38:I47">
    <cfRule type="cellIs" dxfId="1266" priority="776" operator="equal">
      <formula>FALSE</formula>
    </cfRule>
  </conditionalFormatting>
  <conditionalFormatting sqref="I38:I47">
    <cfRule type="cellIs" dxfId="1265" priority="775" operator="equal">
      <formula>FALSE</formula>
    </cfRule>
  </conditionalFormatting>
  <conditionalFormatting sqref="I38:I47">
    <cfRule type="cellIs" dxfId="1264" priority="774" operator="equal">
      <formula>FALSE</formula>
    </cfRule>
  </conditionalFormatting>
  <conditionalFormatting sqref="I38:I47">
    <cfRule type="cellIs" dxfId="1263" priority="773" operator="equal">
      <formula>FALSE</formula>
    </cfRule>
  </conditionalFormatting>
  <conditionalFormatting sqref="I38:I47">
    <cfRule type="cellIs" dxfId="1262" priority="772" operator="equal">
      <formula>FALSE</formula>
    </cfRule>
  </conditionalFormatting>
  <conditionalFormatting sqref="I38:I47">
    <cfRule type="cellIs" dxfId="1261" priority="771" operator="equal">
      <formula>FALSE</formula>
    </cfRule>
  </conditionalFormatting>
  <conditionalFormatting sqref="I38:I47">
    <cfRule type="cellIs" dxfId="1260" priority="770" operator="equal">
      <formula>FALSE</formula>
    </cfRule>
  </conditionalFormatting>
  <conditionalFormatting sqref="I38:I47">
    <cfRule type="cellIs" dxfId="1259" priority="769" operator="equal">
      <formula>FALSE</formula>
    </cfRule>
  </conditionalFormatting>
  <conditionalFormatting sqref="I38:I47">
    <cfRule type="cellIs" dxfId="1258" priority="768" operator="equal">
      <formula>FALSE</formula>
    </cfRule>
  </conditionalFormatting>
  <conditionalFormatting sqref="I38:I47">
    <cfRule type="cellIs" dxfId="1257" priority="767" operator="equal">
      <formula>FALSE</formula>
    </cfRule>
  </conditionalFormatting>
  <conditionalFormatting sqref="I38:I47">
    <cfRule type="cellIs" dxfId="1256" priority="766" operator="equal">
      <formula>FALSE</formula>
    </cfRule>
  </conditionalFormatting>
  <conditionalFormatting sqref="I38:I47">
    <cfRule type="cellIs" dxfId="1255" priority="765" operator="equal">
      <formula>FALSE</formula>
    </cfRule>
  </conditionalFormatting>
  <conditionalFormatting sqref="I38:I47">
    <cfRule type="cellIs" dxfId="1254" priority="764" operator="equal">
      <formula>FALSE</formula>
    </cfRule>
  </conditionalFormatting>
  <conditionalFormatting sqref="I38:I47">
    <cfRule type="cellIs" dxfId="1253" priority="763" operator="equal">
      <formula>FALSE</formula>
    </cfRule>
  </conditionalFormatting>
  <conditionalFormatting sqref="I38:I47">
    <cfRule type="cellIs" dxfId="1252" priority="762" operator="equal">
      <formula>FALSE</formula>
    </cfRule>
  </conditionalFormatting>
  <conditionalFormatting sqref="I38:I47">
    <cfRule type="cellIs" dxfId="1251" priority="761" operator="equal">
      <formula>FALSE</formula>
    </cfRule>
  </conditionalFormatting>
  <conditionalFormatting sqref="I38:I47">
    <cfRule type="cellIs" dxfId="1250" priority="760" operator="equal">
      <formula>FALSE</formula>
    </cfRule>
  </conditionalFormatting>
  <conditionalFormatting sqref="I38:I47">
    <cfRule type="cellIs" dxfId="1249" priority="759" operator="equal">
      <formula>FALSE</formula>
    </cfRule>
  </conditionalFormatting>
  <conditionalFormatting sqref="I38:I47">
    <cfRule type="cellIs" dxfId="1248" priority="758" operator="equal">
      <formula>FALSE</formula>
    </cfRule>
  </conditionalFormatting>
  <conditionalFormatting sqref="I38:I47">
    <cfRule type="cellIs" dxfId="1247" priority="757" operator="equal">
      <formula>FALSE</formula>
    </cfRule>
  </conditionalFormatting>
  <conditionalFormatting sqref="I38:I47">
    <cfRule type="cellIs" dxfId="1246" priority="756" operator="equal">
      <formula>FALSE</formula>
    </cfRule>
  </conditionalFormatting>
  <conditionalFormatting sqref="I38:I47">
    <cfRule type="cellIs" dxfId="1245" priority="755" operator="equal">
      <formula>FALSE</formula>
    </cfRule>
  </conditionalFormatting>
  <conditionalFormatting sqref="I38:I47">
    <cfRule type="cellIs" dxfId="1244" priority="754" operator="equal">
      <formula>FALSE</formula>
    </cfRule>
  </conditionalFormatting>
  <conditionalFormatting sqref="I38:I47">
    <cfRule type="cellIs" dxfId="1243" priority="753" operator="equal">
      <formula>FALSE</formula>
    </cfRule>
  </conditionalFormatting>
  <conditionalFormatting sqref="I38:I47">
    <cfRule type="cellIs" dxfId="1242" priority="752" operator="equal">
      <formula>FALSE</formula>
    </cfRule>
  </conditionalFormatting>
  <conditionalFormatting sqref="I38:I47">
    <cfRule type="cellIs" dxfId="1241" priority="751" operator="equal">
      <formula>FALSE</formula>
    </cfRule>
  </conditionalFormatting>
  <conditionalFormatting sqref="I38:I47">
    <cfRule type="cellIs" dxfId="1240" priority="750" operator="equal">
      <formula>FALSE</formula>
    </cfRule>
  </conditionalFormatting>
  <conditionalFormatting sqref="I38:I47">
    <cfRule type="cellIs" dxfId="1239" priority="749" operator="equal">
      <formula>FALSE</formula>
    </cfRule>
  </conditionalFormatting>
  <conditionalFormatting sqref="I38:I47">
    <cfRule type="cellIs" dxfId="1238" priority="748" operator="equal">
      <formula>FALSE</formula>
    </cfRule>
  </conditionalFormatting>
  <conditionalFormatting sqref="I38:I47">
    <cfRule type="cellIs" dxfId="1237" priority="747" operator="equal">
      <formula>FALSE</formula>
    </cfRule>
  </conditionalFormatting>
  <conditionalFormatting sqref="I38:I47">
    <cfRule type="cellIs" dxfId="1236" priority="746" operator="equal">
      <formula>FALSE</formula>
    </cfRule>
  </conditionalFormatting>
  <conditionalFormatting sqref="I38:I47">
    <cfRule type="cellIs" dxfId="1235" priority="745" operator="equal">
      <formula>FALSE</formula>
    </cfRule>
  </conditionalFormatting>
  <conditionalFormatting sqref="I38:I47">
    <cfRule type="cellIs" dxfId="1234" priority="744" operator="equal">
      <formula>FALSE</formula>
    </cfRule>
  </conditionalFormatting>
  <conditionalFormatting sqref="I38:I47">
    <cfRule type="cellIs" dxfId="1233" priority="743" operator="equal">
      <formula>FALSE</formula>
    </cfRule>
  </conditionalFormatting>
  <conditionalFormatting sqref="I38:I47">
    <cfRule type="cellIs" dxfId="1232" priority="742" operator="equal">
      <formula>FALSE</formula>
    </cfRule>
  </conditionalFormatting>
  <conditionalFormatting sqref="I38:I47">
    <cfRule type="cellIs" dxfId="1231" priority="741" operator="equal">
      <formula>FALSE</formula>
    </cfRule>
  </conditionalFormatting>
  <conditionalFormatting sqref="I38:I47">
    <cfRule type="cellIs" dxfId="1230" priority="740" operator="equal">
      <formula>FALSE</formula>
    </cfRule>
  </conditionalFormatting>
  <conditionalFormatting sqref="I38:I47">
    <cfRule type="cellIs" dxfId="1229" priority="739" operator="equal">
      <formula>FALSE</formula>
    </cfRule>
  </conditionalFormatting>
  <conditionalFormatting sqref="I38:I47">
    <cfRule type="cellIs" dxfId="1228" priority="738" operator="equal">
      <formula>FALSE</formula>
    </cfRule>
  </conditionalFormatting>
  <conditionalFormatting sqref="I38:I47">
    <cfRule type="cellIs" dxfId="1227" priority="737" operator="equal">
      <formula>FALSE</formula>
    </cfRule>
  </conditionalFormatting>
  <conditionalFormatting sqref="I38:I47">
    <cfRule type="cellIs" dxfId="1226" priority="736" operator="equal">
      <formula>FALSE</formula>
    </cfRule>
  </conditionalFormatting>
  <conditionalFormatting sqref="I38:I47">
    <cfRule type="cellIs" dxfId="1225" priority="735" operator="equal">
      <formula>FALSE</formula>
    </cfRule>
  </conditionalFormatting>
  <conditionalFormatting sqref="I38:I47">
    <cfRule type="cellIs" dxfId="1224" priority="734" operator="equal">
      <formula>FALSE</formula>
    </cfRule>
  </conditionalFormatting>
  <conditionalFormatting sqref="I38:I47">
    <cfRule type="cellIs" dxfId="1223" priority="733" operator="equal">
      <formula>FALSE</formula>
    </cfRule>
  </conditionalFormatting>
  <conditionalFormatting sqref="I38:I47">
    <cfRule type="cellIs" dxfId="1222" priority="732" operator="equal">
      <formula>FALSE</formula>
    </cfRule>
  </conditionalFormatting>
  <conditionalFormatting sqref="I38:I47">
    <cfRule type="cellIs" dxfId="1221" priority="731" operator="equal">
      <formula>FALSE</formula>
    </cfRule>
  </conditionalFormatting>
  <conditionalFormatting sqref="I38:I47">
    <cfRule type="cellIs" dxfId="1220" priority="730" operator="equal">
      <formula>FALSE</formula>
    </cfRule>
  </conditionalFormatting>
  <conditionalFormatting sqref="I38:I47">
    <cfRule type="cellIs" dxfId="1219" priority="729" operator="equal">
      <formula>FALSE</formula>
    </cfRule>
  </conditionalFormatting>
  <conditionalFormatting sqref="I38:I47">
    <cfRule type="cellIs" dxfId="1218" priority="728" operator="equal">
      <formula>FALSE</formula>
    </cfRule>
  </conditionalFormatting>
  <conditionalFormatting sqref="I38:I47">
    <cfRule type="cellIs" dxfId="1217" priority="727" operator="equal">
      <formula>FALSE</formula>
    </cfRule>
  </conditionalFormatting>
  <conditionalFormatting sqref="I38:I47">
    <cfRule type="cellIs" dxfId="1216" priority="726" operator="equal">
      <formula>FALSE</formula>
    </cfRule>
  </conditionalFormatting>
  <conditionalFormatting sqref="I38:I47">
    <cfRule type="cellIs" dxfId="1215" priority="725" operator="equal">
      <formula>FALSE</formula>
    </cfRule>
  </conditionalFormatting>
  <conditionalFormatting sqref="I38:I47">
    <cfRule type="cellIs" dxfId="1214" priority="724" operator="equal">
      <formula>FALSE</formula>
    </cfRule>
  </conditionalFormatting>
  <conditionalFormatting sqref="I38:I47">
    <cfRule type="cellIs" dxfId="1213" priority="723" operator="equal">
      <formula>FALSE</formula>
    </cfRule>
  </conditionalFormatting>
  <conditionalFormatting sqref="I38:I47">
    <cfRule type="cellIs" dxfId="1212" priority="722" operator="equal">
      <formula>FALSE</formula>
    </cfRule>
  </conditionalFormatting>
  <conditionalFormatting sqref="I38:I47">
    <cfRule type="cellIs" dxfId="1211" priority="721" operator="equal">
      <formula>FALSE</formula>
    </cfRule>
  </conditionalFormatting>
  <conditionalFormatting sqref="I38:I47">
    <cfRule type="cellIs" dxfId="1210" priority="720" operator="equal">
      <formula>FALSE</formula>
    </cfRule>
  </conditionalFormatting>
  <conditionalFormatting sqref="I38:I47">
    <cfRule type="cellIs" dxfId="1209" priority="719" operator="equal">
      <formula>FALSE</formula>
    </cfRule>
  </conditionalFormatting>
  <conditionalFormatting sqref="I38:I47">
    <cfRule type="cellIs" dxfId="1208" priority="718" operator="equal">
      <formula>FALSE</formula>
    </cfRule>
  </conditionalFormatting>
  <conditionalFormatting sqref="I38:I47">
    <cfRule type="cellIs" dxfId="1207" priority="717" operator="equal">
      <formula>FALSE</formula>
    </cfRule>
  </conditionalFormatting>
  <conditionalFormatting sqref="I38:I47">
    <cfRule type="cellIs" dxfId="1206" priority="716" operator="equal">
      <formula>FALSE</formula>
    </cfRule>
  </conditionalFormatting>
  <conditionalFormatting sqref="I38:I47">
    <cfRule type="cellIs" dxfId="1205" priority="715" operator="equal">
      <formula>FALSE</formula>
    </cfRule>
  </conditionalFormatting>
  <conditionalFormatting sqref="I38:I47">
    <cfRule type="cellIs" dxfId="1204" priority="714" operator="equal">
      <formula>FALSE</formula>
    </cfRule>
  </conditionalFormatting>
  <conditionalFormatting sqref="I38:I47">
    <cfRule type="cellIs" dxfId="1203" priority="713" operator="equal">
      <formula>FALSE</formula>
    </cfRule>
  </conditionalFormatting>
  <conditionalFormatting sqref="I38:I47">
    <cfRule type="cellIs" dxfId="1202" priority="712" operator="equal">
      <formula>FALSE</formula>
    </cfRule>
  </conditionalFormatting>
  <conditionalFormatting sqref="I38:I47">
    <cfRule type="cellIs" dxfId="1201" priority="711" operator="equal">
      <formula>FALSE</formula>
    </cfRule>
  </conditionalFormatting>
  <conditionalFormatting sqref="I38:I47">
    <cfRule type="cellIs" dxfId="1200" priority="710" operator="equal">
      <formula>FALSE</formula>
    </cfRule>
  </conditionalFormatting>
  <conditionalFormatting sqref="I38:I47">
    <cfRule type="cellIs" dxfId="1199" priority="709" operator="equal">
      <formula>FALSE</formula>
    </cfRule>
  </conditionalFormatting>
  <conditionalFormatting sqref="I38:I47">
    <cfRule type="cellIs" dxfId="1198" priority="708" operator="equal">
      <formula>FALSE</formula>
    </cfRule>
  </conditionalFormatting>
  <conditionalFormatting sqref="I38:I47">
    <cfRule type="cellIs" dxfId="1197" priority="707" operator="equal">
      <formula>FALSE</formula>
    </cfRule>
  </conditionalFormatting>
  <conditionalFormatting sqref="I38:I47">
    <cfRule type="cellIs" dxfId="1196" priority="706" operator="equal">
      <formula>FALSE</formula>
    </cfRule>
  </conditionalFormatting>
  <conditionalFormatting sqref="I38:I47">
    <cfRule type="cellIs" dxfId="1195" priority="705" operator="equal">
      <formula>FALSE</formula>
    </cfRule>
  </conditionalFormatting>
  <conditionalFormatting sqref="I38:I47">
    <cfRule type="cellIs" dxfId="1194" priority="704" operator="equal">
      <formula>FALSE</formula>
    </cfRule>
  </conditionalFormatting>
  <conditionalFormatting sqref="I38:I47">
    <cfRule type="cellIs" dxfId="1193" priority="703" operator="equal">
      <formula>FALSE</formula>
    </cfRule>
  </conditionalFormatting>
  <conditionalFormatting sqref="I38:I47">
    <cfRule type="cellIs" dxfId="1192" priority="702" operator="equal">
      <formula>FALSE</formula>
    </cfRule>
  </conditionalFormatting>
  <conditionalFormatting sqref="I38:I47">
    <cfRule type="cellIs" dxfId="1191" priority="701" operator="equal">
      <formula>FALSE</formula>
    </cfRule>
  </conditionalFormatting>
  <conditionalFormatting sqref="I38:I47">
    <cfRule type="cellIs" dxfId="1190" priority="700" operator="equal">
      <formula>FALSE</formula>
    </cfRule>
  </conditionalFormatting>
  <conditionalFormatting sqref="I38:I47">
    <cfRule type="cellIs" dxfId="1189" priority="699" operator="equal">
      <formula>FALSE</formula>
    </cfRule>
  </conditionalFormatting>
  <conditionalFormatting sqref="I38:I47">
    <cfRule type="cellIs" dxfId="1188" priority="698" operator="equal">
      <formula>FALSE</formula>
    </cfRule>
  </conditionalFormatting>
  <conditionalFormatting sqref="I38:I47">
    <cfRule type="cellIs" dxfId="1187" priority="697" operator="equal">
      <formula>FALSE</formula>
    </cfRule>
  </conditionalFormatting>
  <conditionalFormatting sqref="I38:I47">
    <cfRule type="cellIs" dxfId="1186" priority="696" operator="equal">
      <formula>FALSE</formula>
    </cfRule>
  </conditionalFormatting>
  <conditionalFormatting sqref="I38:I47">
    <cfRule type="cellIs" dxfId="1185" priority="695" operator="equal">
      <formula>FALSE</formula>
    </cfRule>
  </conditionalFormatting>
  <conditionalFormatting sqref="I38:I47">
    <cfRule type="cellIs" dxfId="1184" priority="694" operator="equal">
      <formula>FALSE</formula>
    </cfRule>
  </conditionalFormatting>
  <conditionalFormatting sqref="I38:I47">
    <cfRule type="cellIs" dxfId="1183" priority="693" operator="equal">
      <formula>FALSE</formula>
    </cfRule>
  </conditionalFormatting>
  <conditionalFormatting sqref="I38:I47">
    <cfRule type="cellIs" dxfId="1182" priority="692" operator="equal">
      <formula>FALSE</formula>
    </cfRule>
  </conditionalFormatting>
  <conditionalFormatting sqref="I38:I47">
    <cfRule type="cellIs" dxfId="1181" priority="691" operator="equal">
      <formula>FALSE</formula>
    </cfRule>
  </conditionalFormatting>
  <conditionalFormatting sqref="I38:I47">
    <cfRule type="cellIs" dxfId="1180" priority="690" operator="equal">
      <formula>FALSE</formula>
    </cfRule>
  </conditionalFormatting>
  <conditionalFormatting sqref="I38:I47">
    <cfRule type="cellIs" dxfId="1179" priority="689" operator="equal">
      <formula>FALSE</formula>
    </cfRule>
  </conditionalFormatting>
  <conditionalFormatting sqref="I38:I47">
    <cfRule type="cellIs" dxfId="1178" priority="688" operator="equal">
      <formula>FALSE</formula>
    </cfRule>
  </conditionalFormatting>
  <conditionalFormatting sqref="I38:I47">
    <cfRule type="cellIs" dxfId="1177" priority="687" operator="equal">
      <formula>FALSE</formula>
    </cfRule>
  </conditionalFormatting>
  <conditionalFormatting sqref="I38:I47">
    <cfRule type="cellIs" dxfId="1176" priority="686" operator="equal">
      <formula>FALSE</formula>
    </cfRule>
  </conditionalFormatting>
  <conditionalFormatting sqref="I38:I47">
    <cfRule type="cellIs" dxfId="1175" priority="685" operator="equal">
      <formula>FALSE</formula>
    </cfRule>
  </conditionalFormatting>
  <conditionalFormatting sqref="I38:I47">
    <cfRule type="cellIs" dxfId="1174" priority="684" operator="equal">
      <formula>FALSE</formula>
    </cfRule>
  </conditionalFormatting>
  <conditionalFormatting sqref="I38:I47">
    <cfRule type="cellIs" dxfId="1173" priority="683" operator="equal">
      <formula>FALSE</formula>
    </cfRule>
  </conditionalFormatting>
  <conditionalFormatting sqref="I38:I47">
    <cfRule type="cellIs" dxfId="1172" priority="682" operator="equal">
      <formula>FALSE</formula>
    </cfRule>
  </conditionalFormatting>
  <conditionalFormatting sqref="I38:I47">
    <cfRule type="cellIs" dxfId="1171" priority="681" operator="equal">
      <formula>FALSE</formula>
    </cfRule>
  </conditionalFormatting>
  <conditionalFormatting sqref="I38:I47">
    <cfRule type="cellIs" dxfId="1170" priority="680" operator="equal">
      <formula>FALSE</formula>
    </cfRule>
  </conditionalFormatting>
  <conditionalFormatting sqref="I38:I47">
    <cfRule type="cellIs" dxfId="1169" priority="679" operator="equal">
      <formula>FALSE</formula>
    </cfRule>
  </conditionalFormatting>
  <conditionalFormatting sqref="I38:I47">
    <cfRule type="cellIs" dxfId="1168" priority="678" operator="equal">
      <formula>FALSE</formula>
    </cfRule>
  </conditionalFormatting>
  <conditionalFormatting sqref="I38:I47">
    <cfRule type="cellIs" dxfId="1167" priority="677" operator="equal">
      <formula>FALSE</formula>
    </cfRule>
  </conditionalFormatting>
  <conditionalFormatting sqref="I38:I47">
    <cfRule type="cellIs" dxfId="1166" priority="676" operator="equal">
      <formula>FALSE</formula>
    </cfRule>
  </conditionalFormatting>
  <conditionalFormatting sqref="I38:I47">
    <cfRule type="cellIs" dxfId="1165" priority="675" operator="equal">
      <formula>FALSE</formula>
    </cfRule>
  </conditionalFormatting>
  <conditionalFormatting sqref="I38:I47">
    <cfRule type="cellIs" dxfId="1164" priority="674" operator="equal">
      <formula>FALSE</formula>
    </cfRule>
  </conditionalFormatting>
  <conditionalFormatting sqref="I38:I47">
    <cfRule type="cellIs" dxfId="1163" priority="673" operator="equal">
      <formula>FALSE</formula>
    </cfRule>
  </conditionalFormatting>
  <conditionalFormatting sqref="I38:I47">
    <cfRule type="cellIs" dxfId="1162" priority="672" operator="equal">
      <formula>FALSE</formula>
    </cfRule>
  </conditionalFormatting>
  <conditionalFormatting sqref="I38:I47">
    <cfRule type="cellIs" dxfId="1161" priority="671" operator="equal">
      <formula>FALSE</formula>
    </cfRule>
  </conditionalFormatting>
  <conditionalFormatting sqref="I38:I47">
    <cfRule type="cellIs" dxfId="1160" priority="670" operator="equal">
      <formula>FALSE</formula>
    </cfRule>
  </conditionalFormatting>
  <conditionalFormatting sqref="I38:I47">
    <cfRule type="cellIs" dxfId="1159" priority="669" operator="equal">
      <formula>FALSE</formula>
    </cfRule>
  </conditionalFormatting>
  <conditionalFormatting sqref="I38:I47">
    <cfRule type="cellIs" dxfId="1158" priority="668" operator="equal">
      <formula>FALSE</formula>
    </cfRule>
  </conditionalFormatting>
  <conditionalFormatting sqref="I38:I47">
    <cfRule type="cellIs" dxfId="1157" priority="667" operator="equal">
      <formula>FALSE</formula>
    </cfRule>
  </conditionalFormatting>
  <conditionalFormatting sqref="I38:I47">
    <cfRule type="cellIs" dxfId="1156" priority="666" operator="equal">
      <formula>FALSE</formula>
    </cfRule>
  </conditionalFormatting>
  <conditionalFormatting sqref="I38:I47">
    <cfRule type="cellIs" dxfId="1155" priority="665" operator="equal">
      <formula>FALSE</formula>
    </cfRule>
  </conditionalFormatting>
  <conditionalFormatting sqref="I38:I47">
    <cfRule type="cellIs" dxfId="1154" priority="664" operator="equal">
      <formula>FALSE</formula>
    </cfRule>
  </conditionalFormatting>
  <conditionalFormatting sqref="I38:I47">
    <cfRule type="cellIs" dxfId="1153" priority="663" operator="equal">
      <formula>FALSE</formula>
    </cfRule>
  </conditionalFormatting>
  <conditionalFormatting sqref="I38:I47">
    <cfRule type="cellIs" dxfId="1152" priority="662" operator="equal">
      <formula>FALSE</formula>
    </cfRule>
  </conditionalFormatting>
  <conditionalFormatting sqref="I38:I47">
    <cfRule type="cellIs" dxfId="1151" priority="661" operator="equal">
      <formula>FALSE</formula>
    </cfRule>
  </conditionalFormatting>
  <conditionalFormatting sqref="I38:I47">
    <cfRule type="cellIs" dxfId="1150" priority="660" operator="equal">
      <formula>FALSE</formula>
    </cfRule>
  </conditionalFormatting>
  <conditionalFormatting sqref="I38:I47">
    <cfRule type="cellIs" dxfId="1149" priority="659" operator="equal">
      <formula>FALSE</formula>
    </cfRule>
  </conditionalFormatting>
  <conditionalFormatting sqref="I38:I47">
    <cfRule type="cellIs" dxfId="1148" priority="658" operator="equal">
      <formula>FALSE</formula>
    </cfRule>
  </conditionalFormatting>
  <conditionalFormatting sqref="I38:I47">
    <cfRule type="cellIs" dxfId="1147" priority="657" operator="equal">
      <formula>FALSE</formula>
    </cfRule>
  </conditionalFormatting>
  <conditionalFormatting sqref="I38:I47">
    <cfRule type="cellIs" dxfId="1146" priority="656" operator="equal">
      <formula>FALSE</formula>
    </cfRule>
  </conditionalFormatting>
  <conditionalFormatting sqref="I38:I47">
    <cfRule type="cellIs" dxfId="1145" priority="655" operator="equal">
      <formula>FALSE</formula>
    </cfRule>
  </conditionalFormatting>
  <conditionalFormatting sqref="I38:I47">
    <cfRule type="cellIs" dxfId="1144" priority="654" operator="equal">
      <formula>FALSE</formula>
    </cfRule>
  </conditionalFormatting>
  <conditionalFormatting sqref="I38:I47">
    <cfRule type="cellIs" dxfId="1143" priority="653" operator="equal">
      <formula>FALSE</formula>
    </cfRule>
  </conditionalFormatting>
  <conditionalFormatting sqref="I38:I47">
    <cfRule type="cellIs" dxfId="1142" priority="652" operator="equal">
      <formula>FALSE</formula>
    </cfRule>
  </conditionalFormatting>
  <conditionalFormatting sqref="I38:I47">
    <cfRule type="cellIs" dxfId="1141" priority="651" operator="equal">
      <formula>FALSE</formula>
    </cfRule>
  </conditionalFormatting>
  <conditionalFormatting sqref="I38:I47">
    <cfRule type="cellIs" dxfId="1140" priority="650" operator="equal">
      <formula>FALSE</formula>
    </cfRule>
  </conditionalFormatting>
  <conditionalFormatting sqref="I38:I47">
    <cfRule type="cellIs" dxfId="1139" priority="649" operator="equal">
      <formula>FALSE</formula>
    </cfRule>
  </conditionalFormatting>
  <conditionalFormatting sqref="I38:I47">
    <cfRule type="cellIs" dxfId="1138" priority="648" operator="equal">
      <formula>FALSE</formula>
    </cfRule>
  </conditionalFormatting>
  <conditionalFormatting sqref="I38:I47">
    <cfRule type="cellIs" dxfId="1137" priority="647" operator="equal">
      <formula>FALSE</formula>
    </cfRule>
  </conditionalFormatting>
  <conditionalFormatting sqref="I38:I47">
    <cfRule type="cellIs" dxfId="1136" priority="646" operator="equal">
      <formula>FALSE</formula>
    </cfRule>
  </conditionalFormatting>
  <conditionalFormatting sqref="I38:I47">
    <cfRule type="cellIs" dxfId="1135" priority="645" operator="equal">
      <formula>FALSE</formula>
    </cfRule>
  </conditionalFormatting>
  <conditionalFormatting sqref="I38:I47">
    <cfRule type="cellIs" dxfId="1134" priority="644" operator="equal">
      <formula>FALSE</formula>
    </cfRule>
  </conditionalFormatting>
  <conditionalFormatting sqref="I38:I47">
    <cfRule type="cellIs" dxfId="1133" priority="643" operator="equal">
      <formula>FALSE</formula>
    </cfRule>
  </conditionalFormatting>
  <conditionalFormatting sqref="I38:I47">
    <cfRule type="cellIs" dxfId="1132" priority="642" operator="equal">
      <formula>FALSE</formula>
    </cfRule>
  </conditionalFormatting>
  <conditionalFormatting sqref="I38:I47">
    <cfRule type="cellIs" dxfId="1131" priority="641" operator="equal">
      <formula>FALSE</formula>
    </cfRule>
  </conditionalFormatting>
  <conditionalFormatting sqref="I38:I47">
    <cfRule type="cellIs" dxfId="1130" priority="640" operator="equal">
      <formula>FALSE</formula>
    </cfRule>
  </conditionalFormatting>
  <conditionalFormatting sqref="I38:I47">
    <cfRule type="cellIs" dxfId="1129" priority="639" operator="equal">
      <formula>FALSE</formula>
    </cfRule>
  </conditionalFormatting>
  <conditionalFormatting sqref="I38:I47">
    <cfRule type="cellIs" dxfId="1128" priority="638" operator="equal">
      <formula>FALSE</formula>
    </cfRule>
  </conditionalFormatting>
  <conditionalFormatting sqref="I38:I47">
    <cfRule type="cellIs" dxfId="1127" priority="637" operator="equal">
      <formula>FALSE</formula>
    </cfRule>
  </conditionalFormatting>
  <conditionalFormatting sqref="I38:I47">
    <cfRule type="cellIs" dxfId="1126" priority="636" operator="equal">
      <formula>FALSE</formula>
    </cfRule>
  </conditionalFormatting>
  <conditionalFormatting sqref="I38:I47">
    <cfRule type="cellIs" dxfId="1125" priority="635" operator="equal">
      <formula>FALSE</formula>
    </cfRule>
  </conditionalFormatting>
  <conditionalFormatting sqref="I38:I47">
    <cfRule type="cellIs" dxfId="1124" priority="634" operator="equal">
      <formula>FALSE</formula>
    </cfRule>
  </conditionalFormatting>
  <conditionalFormatting sqref="I38:I47">
    <cfRule type="cellIs" dxfId="1123" priority="633" operator="equal">
      <formula>FALSE</formula>
    </cfRule>
  </conditionalFormatting>
  <conditionalFormatting sqref="I38:I47">
    <cfRule type="cellIs" dxfId="1122" priority="632" operator="equal">
      <formula>FALSE</formula>
    </cfRule>
  </conditionalFormatting>
  <conditionalFormatting sqref="I38:I47">
    <cfRule type="cellIs" dxfId="1121" priority="631" operator="equal">
      <formula>FALSE</formula>
    </cfRule>
  </conditionalFormatting>
  <conditionalFormatting sqref="I38:I47">
    <cfRule type="cellIs" dxfId="1120" priority="630" operator="equal">
      <formula>FALSE</formula>
    </cfRule>
  </conditionalFormatting>
  <conditionalFormatting sqref="I38:I47">
    <cfRule type="cellIs" dxfId="1119" priority="629" operator="equal">
      <formula>FALSE</formula>
    </cfRule>
  </conditionalFormatting>
  <conditionalFormatting sqref="I38:I47">
    <cfRule type="cellIs" dxfId="1118" priority="628" operator="equal">
      <formula>FALSE</formula>
    </cfRule>
  </conditionalFormatting>
  <conditionalFormatting sqref="I38:I47">
    <cfRule type="cellIs" dxfId="1117" priority="627" operator="equal">
      <formula>FALSE</formula>
    </cfRule>
  </conditionalFormatting>
  <conditionalFormatting sqref="I38:I47">
    <cfRule type="cellIs" dxfId="1116" priority="626" operator="equal">
      <formula>FALSE</formula>
    </cfRule>
  </conditionalFormatting>
  <conditionalFormatting sqref="I38:I47">
    <cfRule type="cellIs" dxfId="1115" priority="625" operator="equal">
      <formula>FALSE</formula>
    </cfRule>
  </conditionalFormatting>
  <conditionalFormatting sqref="I38:I47">
    <cfRule type="cellIs" dxfId="1114" priority="624" operator="equal">
      <formula>FALSE</formula>
    </cfRule>
  </conditionalFormatting>
  <conditionalFormatting sqref="I38:I47">
    <cfRule type="cellIs" dxfId="1113" priority="623" operator="equal">
      <formula>FALSE</formula>
    </cfRule>
  </conditionalFormatting>
  <conditionalFormatting sqref="I38:I47">
    <cfRule type="cellIs" dxfId="1112" priority="622" operator="equal">
      <formula>FALSE</formula>
    </cfRule>
  </conditionalFormatting>
  <conditionalFormatting sqref="I38:I47">
    <cfRule type="cellIs" dxfId="1111" priority="621" operator="equal">
      <formula>FALSE</formula>
    </cfRule>
  </conditionalFormatting>
  <conditionalFormatting sqref="I38:I47">
    <cfRule type="cellIs" dxfId="1110" priority="620" operator="equal">
      <formula>FALSE</formula>
    </cfRule>
  </conditionalFormatting>
  <conditionalFormatting sqref="I38:I47">
    <cfRule type="cellIs" dxfId="1109" priority="619" operator="equal">
      <formula>FALSE</formula>
    </cfRule>
  </conditionalFormatting>
  <conditionalFormatting sqref="I38:I47">
    <cfRule type="cellIs" dxfId="1108" priority="618" operator="equal">
      <formula>FALSE</formula>
    </cfRule>
  </conditionalFormatting>
  <conditionalFormatting sqref="I38:I47">
    <cfRule type="cellIs" dxfId="1107" priority="617" operator="equal">
      <formula>FALSE</formula>
    </cfRule>
  </conditionalFormatting>
  <conditionalFormatting sqref="I38:I47">
    <cfRule type="cellIs" dxfId="1106" priority="616" operator="equal">
      <formula>FALSE</formula>
    </cfRule>
  </conditionalFormatting>
  <conditionalFormatting sqref="I38:I47">
    <cfRule type="cellIs" dxfId="1105" priority="615" operator="equal">
      <formula>FALSE</formula>
    </cfRule>
  </conditionalFormatting>
  <conditionalFormatting sqref="I38:I47">
    <cfRule type="cellIs" dxfId="1104" priority="614" operator="equal">
      <formula>FALSE</formula>
    </cfRule>
  </conditionalFormatting>
  <conditionalFormatting sqref="I38:I47">
    <cfRule type="cellIs" dxfId="1103" priority="613" operator="equal">
      <formula>FALSE</formula>
    </cfRule>
  </conditionalFormatting>
  <conditionalFormatting sqref="I38:I47">
    <cfRule type="cellIs" dxfId="1102" priority="612" operator="equal">
      <formula>FALSE</formula>
    </cfRule>
  </conditionalFormatting>
  <conditionalFormatting sqref="I38:I47">
    <cfRule type="cellIs" dxfId="1101" priority="611" operator="equal">
      <formula>FALSE</formula>
    </cfRule>
  </conditionalFormatting>
  <conditionalFormatting sqref="I38:I47">
    <cfRule type="cellIs" dxfId="1100" priority="610" operator="equal">
      <formula>FALSE</formula>
    </cfRule>
  </conditionalFormatting>
  <conditionalFormatting sqref="I38:I47">
    <cfRule type="cellIs" dxfId="1099" priority="609" operator="equal">
      <formula>FALSE</formula>
    </cfRule>
  </conditionalFormatting>
  <conditionalFormatting sqref="I38:I47">
    <cfRule type="cellIs" dxfId="1098" priority="608" operator="equal">
      <formula>FALSE</formula>
    </cfRule>
  </conditionalFormatting>
  <conditionalFormatting sqref="I38:I47">
    <cfRule type="cellIs" dxfId="1097" priority="607" operator="equal">
      <formula>FALSE</formula>
    </cfRule>
  </conditionalFormatting>
  <conditionalFormatting sqref="I38:I47">
    <cfRule type="cellIs" dxfId="1096" priority="606" operator="equal">
      <formula>FALSE</formula>
    </cfRule>
  </conditionalFormatting>
  <conditionalFormatting sqref="I38:I47">
    <cfRule type="cellIs" dxfId="1095" priority="605" operator="equal">
      <formula>FALSE</formula>
    </cfRule>
  </conditionalFormatting>
  <conditionalFormatting sqref="I38:I47">
    <cfRule type="cellIs" dxfId="1094" priority="604" operator="equal">
      <formula>FALSE</formula>
    </cfRule>
  </conditionalFormatting>
  <conditionalFormatting sqref="I38:I47">
    <cfRule type="cellIs" dxfId="1093" priority="603" operator="equal">
      <formula>FALSE</formula>
    </cfRule>
  </conditionalFormatting>
  <conditionalFormatting sqref="I38:I47">
    <cfRule type="cellIs" dxfId="1092" priority="602" operator="equal">
      <formula>FALSE</formula>
    </cfRule>
  </conditionalFormatting>
  <conditionalFormatting sqref="I38:I47">
    <cfRule type="cellIs" dxfId="1091" priority="601" operator="equal">
      <formula>FALSE</formula>
    </cfRule>
  </conditionalFormatting>
  <conditionalFormatting sqref="I38:I47">
    <cfRule type="cellIs" dxfId="1090" priority="600" operator="equal">
      <formula>FALSE</formula>
    </cfRule>
  </conditionalFormatting>
  <conditionalFormatting sqref="I38:I47">
    <cfRule type="cellIs" dxfId="1089" priority="599" operator="equal">
      <formula>FALSE</formula>
    </cfRule>
  </conditionalFormatting>
  <conditionalFormatting sqref="I38:I47">
    <cfRule type="cellIs" dxfId="1088" priority="598" operator="equal">
      <formula>FALSE</formula>
    </cfRule>
  </conditionalFormatting>
  <conditionalFormatting sqref="I38:I47">
    <cfRule type="cellIs" dxfId="1087" priority="597" operator="equal">
      <formula>FALSE</formula>
    </cfRule>
  </conditionalFormatting>
  <conditionalFormatting sqref="I38:I47">
    <cfRule type="cellIs" dxfId="1086" priority="596" operator="equal">
      <formula>FALSE</formula>
    </cfRule>
  </conditionalFormatting>
  <conditionalFormatting sqref="I38:I47">
    <cfRule type="cellIs" dxfId="1085" priority="595" operator="equal">
      <formula>FALSE</formula>
    </cfRule>
  </conditionalFormatting>
  <conditionalFormatting sqref="I38:I47">
    <cfRule type="cellIs" dxfId="1084" priority="594" operator="equal">
      <formula>FALSE</formula>
    </cfRule>
  </conditionalFormatting>
  <conditionalFormatting sqref="I38:I47">
    <cfRule type="cellIs" dxfId="1083" priority="593" operator="equal">
      <formula>FALSE</formula>
    </cfRule>
  </conditionalFormatting>
  <conditionalFormatting sqref="I38:I47">
    <cfRule type="cellIs" dxfId="1082" priority="592" operator="equal">
      <formula>FALSE</formula>
    </cfRule>
  </conditionalFormatting>
  <conditionalFormatting sqref="I38:I47">
    <cfRule type="cellIs" dxfId="1081" priority="591" operator="equal">
      <formula>FALSE</formula>
    </cfRule>
  </conditionalFormatting>
  <conditionalFormatting sqref="I38:I47">
    <cfRule type="cellIs" dxfId="1080" priority="590" operator="equal">
      <formula>FALSE</formula>
    </cfRule>
  </conditionalFormatting>
  <conditionalFormatting sqref="I38:I47">
    <cfRule type="cellIs" dxfId="1079" priority="589" operator="equal">
      <formula>FALSE</formula>
    </cfRule>
  </conditionalFormatting>
  <conditionalFormatting sqref="I38:I47">
    <cfRule type="cellIs" dxfId="1078" priority="588" operator="equal">
      <formula>FALSE</formula>
    </cfRule>
  </conditionalFormatting>
  <conditionalFormatting sqref="I38:I47">
    <cfRule type="cellIs" dxfId="1077" priority="587" operator="equal">
      <formula>FALSE</formula>
    </cfRule>
  </conditionalFormatting>
  <conditionalFormatting sqref="I38:I47">
    <cfRule type="cellIs" dxfId="1076" priority="586" operator="equal">
      <formula>FALSE</formula>
    </cfRule>
  </conditionalFormatting>
  <conditionalFormatting sqref="I38:I47">
    <cfRule type="cellIs" dxfId="1075" priority="585" operator="equal">
      <formula>FALSE</formula>
    </cfRule>
  </conditionalFormatting>
  <conditionalFormatting sqref="I38:I47">
    <cfRule type="cellIs" dxfId="1074" priority="584" operator="equal">
      <formula>FALSE</formula>
    </cfRule>
  </conditionalFormatting>
  <conditionalFormatting sqref="I38:I47">
    <cfRule type="cellIs" dxfId="1073" priority="583" operator="equal">
      <formula>FALSE</formula>
    </cfRule>
  </conditionalFormatting>
  <conditionalFormatting sqref="I38:I47">
    <cfRule type="cellIs" dxfId="1072" priority="582" operator="equal">
      <formula>FALSE</formula>
    </cfRule>
  </conditionalFormatting>
  <conditionalFormatting sqref="I38:I47">
    <cfRule type="cellIs" dxfId="1071" priority="581" operator="equal">
      <formula>FALSE</formula>
    </cfRule>
  </conditionalFormatting>
  <conditionalFormatting sqref="I38:I47">
    <cfRule type="cellIs" dxfId="1070" priority="580" operator="equal">
      <formula>FALSE</formula>
    </cfRule>
  </conditionalFormatting>
  <conditionalFormatting sqref="I38:I47">
    <cfRule type="cellIs" dxfId="1069" priority="579" operator="equal">
      <formula>FALSE</formula>
    </cfRule>
  </conditionalFormatting>
  <conditionalFormatting sqref="I38:I47">
    <cfRule type="cellIs" dxfId="1068" priority="578" operator="equal">
      <formula>FALSE</formula>
    </cfRule>
  </conditionalFormatting>
  <conditionalFormatting sqref="I38:I47">
    <cfRule type="cellIs" dxfId="1067" priority="577" operator="equal">
      <formula>FALSE</formula>
    </cfRule>
  </conditionalFormatting>
  <conditionalFormatting sqref="I38:I47">
    <cfRule type="cellIs" dxfId="1066" priority="576" operator="equal">
      <formula>FALSE</formula>
    </cfRule>
  </conditionalFormatting>
  <conditionalFormatting sqref="I38:I47">
    <cfRule type="cellIs" dxfId="1065" priority="575" operator="equal">
      <formula>FALSE</formula>
    </cfRule>
  </conditionalFormatting>
  <conditionalFormatting sqref="I38:I47">
    <cfRule type="cellIs" dxfId="1064" priority="574" operator="equal">
      <formula>FALSE</formula>
    </cfRule>
  </conditionalFormatting>
  <conditionalFormatting sqref="I38:I47">
    <cfRule type="cellIs" dxfId="1063" priority="573" operator="equal">
      <formula>FALSE</formula>
    </cfRule>
  </conditionalFormatting>
  <conditionalFormatting sqref="I38:I47">
    <cfRule type="cellIs" dxfId="1062" priority="572" operator="equal">
      <formula>FALSE</formula>
    </cfRule>
  </conditionalFormatting>
  <conditionalFormatting sqref="I38:I47">
    <cfRule type="cellIs" dxfId="1061" priority="571" operator="equal">
      <formula>FALSE</formula>
    </cfRule>
  </conditionalFormatting>
  <conditionalFormatting sqref="I38:I47">
    <cfRule type="cellIs" dxfId="1060" priority="570" operator="equal">
      <formula>FALSE</formula>
    </cfRule>
  </conditionalFormatting>
  <conditionalFormatting sqref="I38:I47">
    <cfRule type="cellIs" dxfId="1059" priority="569" operator="equal">
      <formula>FALSE</formula>
    </cfRule>
  </conditionalFormatting>
  <conditionalFormatting sqref="I38:I47">
    <cfRule type="cellIs" dxfId="1058" priority="568" operator="equal">
      <formula>FALSE</formula>
    </cfRule>
  </conditionalFormatting>
  <conditionalFormatting sqref="I38:I47">
    <cfRule type="cellIs" dxfId="1057" priority="567" operator="equal">
      <formula>FALSE</formula>
    </cfRule>
  </conditionalFormatting>
  <conditionalFormatting sqref="I38:I47">
    <cfRule type="cellIs" dxfId="1056" priority="566" operator="equal">
      <formula>FALSE</formula>
    </cfRule>
  </conditionalFormatting>
  <conditionalFormatting sqref="I38:I47">
    <cfRule type="cellIs" dxfId="1055" priority="565" operator="equal">
      <formula>FALSE</formula>
    </cfRule>
  </conditionalFormatting>
  <conditionalFormatting sqref="I38:I47">
    <cfRule type="cellIs" dxfId="1054" priority="564" operator="equal">
      <formula>FALSE</formula>
    </cfRule>
  </conditionalFormatting>
  <conditionalFormatting sqref="I38:I47">
    <cfRule type="cellIs" dxfId="1053" priority="563" operator="equal">
      <formula>FALSE</formula>
    </cfRule>
  </conditionalFormatting>
  <conditionalFormatting sqref="I38:I47">
    <cfRule type="cellIs" dxfId="1052" priority="562" operator="equal">
      <formula>FALSE</formula>
    </cfRule>
  </conditionalFormatting>
  <conditionalFormatting sqref="I38:I47">
    <cfRule type="cellIs" dxfId="1051" priority="561" operator="equal">
      <formula>FALSE</formula>
    </cfRule>
  </conditionalFormatting>
  <conditionalFormatting sqref="I38:I47">
    <cfRule type="cellIs" dxfId="1050" priority="560" operator="equal">
      <formula>FALSE</formula>
    </cfRule>
  </conditionalFormatting>
  <conditionalFormatting sqref="I38:I47">
    <cfRule type="cellIs" dxfId="1049" priority="559" operator="equal">
      <formula>FALSE</formula>
    </cfRule>
  </conditionalFormatting>
  <conditionalFormatting sqref="I38:I47">
    <cfRule type="cellIs" dxfId="1048" priority="558" operator="equal">
      <formula>FALSE</formula>
    </cfRule>
  </conditionalFormatting>
  <conditionalFormatting sqref="I38:I47">
    <cfRule type="cellIs" dxfId="1047" priority="557" operator="equal">
      <formula>FALSE</formula>
    </cfRule>
  </conditionalFormatting>
  <conditionalFormatting sqref="I38:I47">
    <cfRule type="cellIs" dxfId="1046" priority="556" operator="equal">
      <formula>FALSE</formula>
    </cfRule>
  </conditionalFormatting>
  <conditionalFormatting sqref="I38:I47">
    <cfRule type="cellIs" dxfId="1045" priority="555" operator="equal">
      <formula>FALSE</formula>
    </cfRule>
  </conditionalFormatting>
  <conditionalFormatting sqref="I38:I47">
    <cfRule type="cellIs" dxfId="1044" priority="554" operator="equal">
      <formula>FALSE</formula>
    </cfRule>
  </conditionalFormatting>
  <conditionalFormatting sqref="I38:I47">
    <cfRule type="cellIs" dxfId="1043" priority="553" operator="equal">
      <formula>FALSE</formula>
    </cfRule>
  </conditionalFormatting>
  <conditionalFormatting sqref="I38:I47">
    <cfRule type="cellIs" dxfId="1042" priority="552" operator="equal">
      <formula>FALSE</formula>
    </cfRule>
  </conditionalFormatting>
  <conditionalFormatting sqref="I38:I47">
    <cfRule type="cellIs" dxfId="1041" priority="551" operator="equal">
      <formula>FALSE</formula>
    </cfRule>
  </conditionalFormatting>
  <conditionalFormatting sqref="I38:I47">
    <cfRule type="cellIs" dxfId="1040" priority="550" operator="equal">
      <formula>FALSE</formula>
    </cfRule>
  </conditionalFormatting>
  <conditionalFormatting sqref="I38:I47">
    <cfRule type="cellIs" dxfId="1039" priority="549" operator="equal">
      <formula>FALSE</formula>
    </cfRule>
  </conditionalFormatting>
  <conditionalFormatting sqref="I38:I47">
    <cfRule type="cellIs" dxfId="1038" priority="548" operator="equal">
      <formula>FALSE</formula>
    </cfRule>
  </conditionalFormatting>
  <conditionalFormatting sqref="I38:I47">
    <cfRule type="cellIs" dxfId="1037" priority="547" operator="equal">
      <formula>FALSE</formula>
    </cfRule>
  </conditionalFormatting>
  <conditionalFormatting sqref="I38:I47">
    <cfRule type="cellIs" dxfId="1036" priority="546" operator="equal">
      <formula>FALSE</formula>
    </cfRule>
  </conditionalFormatting>
  <conditionalFormatting sqref="I38:I47">
    <cfRule type="cellIs" dxfId="1035" priority="545" operator="equal">
      <formula>FALSE</formula>
    </cfRule>
  </conditionalFormatting>
  <conditionalFormatting sqref="I38:I47">
    <cfRule type="cellIs" dxfId="1034" priority="544" operator="equal">
      <formula>FALSE</formula>
    </cfRule>
  </conditionalFormatting>
  <conditionalFormatting sqref="I38:I47">
    <cfRule type="cellIs" dxfId="1033" priority="543" operator="equal">
      <formula>FALSE</formula>
    </cfRule>
  </conditionalFormatting>
  <conditionalFormatting sqref="I38:I47">
    <cfRule type="cellIs" dxfId="1032" priority="542" operator="equal">
      <formula>FALSE</formula>
    </cfRule>
  </conditionalFormatting>
  <conditionalFormatting sqref="I38:I47">
    <cfRule type="cellIs" dxfId="1031" priority="541" operator="equal">
      <formula>FALSE</formula>
    </cfRule>
  </conditionalFormatting>
  <conditionalFormatting sqref="I38:I47">
    <cfRule type="cellIs" dxfId="1030" priority="540" operator="equal">
      <formula>FALSE</formula>
    </cfRule>
  </conditionalFormatting>
  <conditionalFormatting sqref="I38:I47">
    <cfRule type="cellIs" dxfId="1029" priority="539" operator="equal">
      <formula>FALSE</formula>
    </cfRule>
  </conditionalFormatting>
  <conditionalFormatting sqref="I38:I47">
    <cfRule type="cellIs" dxfId="1028" priority="538" operator="equal">
      <formula>FALSE</formula>
    </cfRule>
  </conditionalFormatting>
  <conditionalFormatting sqref="I38:I47">
    <cfRule type="cellIs" dxfId="1027" priority="537" operator="equal">
      <formula>FALSE</formula>
    </cfRule>
  </conditionalFormatting>
  <conditionalFormatting sqref="I38:I47">
    <cfRule type="cellIs" dxfId="1026" priority="536" operator="equal">
      <formula>FALSE</formula>
    </cfRule>
  </conditionalFormatting>
  <conditionalFormatting sqref="I38:I47">
    <cfRule type="cellIs" dxfId="1025" priority="535" operator="equal">
      <formula>FALSE</formula>
    </cfRule>
  </conditionalFormatting>
  <conditionalFormatting sqref="I38:I47">
    <cfRule type="cellIs" dxfId="1024" priority="534" operator="equal">
      <formula>FALSE</formula>
    </cfRule>
  </conditionalFormatting>
  <conditionalFormatting sqref="I38:I47">
    <cfRule type="cellIs" dxfId="1023" priority="533" operator="equal">
      <formula>FALSE</formula>
    </cfRule>
  </conditionalFormatting>
  <conditionalFormatting sqref="I38:I47">
    <cfRule type="cellIs" dxfId="1022" priority="532" operator="equal">
      <formula>FALSE</formula>
    </cfRule>
  </conditionalFormatting>
  <conditionalFormatting sqref="I38:I47">
    <cfRule type="cellIs" dxfId="1021" priority="531" operator="equal">
      <formula>FALSE</formula>
    </cfRule>
  </conditionalFormatting>
  <conditionalFormatting sqref="I38:I47">
    <cfRule type="cellIs" dxfId="1020" priority="530" operator="equal">
      <formula>FALSE</formula>
    </cfRule>
  </conditionalFormatting>
  <conditionalFormatting sqref="I38:I47">
    <cfRule type="cellIs" dxfId="1019" priority="529" operator="equal">
      <formula>FALSE</formula>
    </cfRule>
  </conditionalFormatting>
  <conditionalFormatting sqref="I38:I47">
    <cfRule type="cellIs" dxfId="1018" priority="528" operator="equal">
      <formula>FALSE</formula>
    </cfRule>
  </conditionalFormatting>
  <conditionalFormatting sqref="I38:I47">
    <cfRule type="cellIs" dxfId="1017" priority="527" operator="equal">
      <formula>FALSE</formula>
    </cfRule>
  </conditionalFormatting>
  <conditionalFormatting sqref="I38:I47">
    <cfRule type="cellIs" dxfId="1016" priority="526" operator="equal">
      <formula>FALSE</formula>
    </cfRule>
  </conditionalFormatting>
  <conditionalFormatting sqref="I38:I47">
    <cfRule type="cellIs" dxfId="1015" priority="525" operator="equal">
      <formula>FALSE</formula>
    </cfRule>
  </conditionalFormatting>
  <conditionalFormatting sqref="I38:I47">
    <cfRule type="cellIs" dxfId="1014" priority="524" operator="equal">
      <formula>FALSE</formula>
    </cfRule>
  </conditionalFormatting>
  <conditionalFormatting sqref="I38:I47">
    <cfRule type="cellIs" dxfId="1013" priority="523" operator="equal">
      <formula>FALSE</formula>
    </cfRule>
  </conditionalFormatting>
  <conditionalFormatting sqref="I38:I47">
    <cfRule type="cellIs" dxfId="1012" priority="522" operator="equal">
      <formula>FALSE</formula>
    </cfRule>
  </conditionalFormatting>
  <conditionalFormatting sqref="I38:I47">
    <cfRule type="cellIs" dxfId="1011" priority="521" operator="equal">
      <formula>FALSE</formula>
    </cfRule>
  </conditionalFormatting>
  <conditionalFormatting sqref="I38:I47">
    <cfRule type="cellIs" dxfId="1010" priority="520" operator="equal">
      <formula>FALSE</formula>
    </cfRule>
  </conditionalFormatting>
  <conditionalFormatting sqref="I38:I47">
    <cfRule type="cellIs" dxfId="1009" priority="519" operator="equal">
      <formula>FALSE</formula>
    </cfRule>
  </conditionalFormatting>
  <conditionalFormatting sqref="I38:I47">
    <cfRule type="cellIs" dxfId="1008" priority="518" operator="equal">
      <formula>FALSE</formula>
    </cfRule>
  </conditionalFormatting>
  <conditionalFormatting sqref="I38:I47">
    <cfRule type="cellIs" dxfId="1007" priority="517" operator="equal">
      <formula>FALSE</formula>
    </cfRule>
  </conditionalFormatting>
  <conditionalFormatting sqref="I38:I47">
    <cfRule type="cellIs" dxfId="1006" priority="516" operator="equal">
      <formula>FALSE</formula>
    </cfRule>
  </conditionalFormatting>
  <conditionalFormatting sqref="I38:I47">
    <cfRule type="cellIs" dxfId="1005" priority="515" operator="equal">
      <formula>FALSE</formula>
    </cfRule>
  </conditionalFormatting>
  <conditionalFormatting sqref="I38:I47">
    <cfRule type="cellIs" dxfId="1004" priority="514" operator="equal">
      <formula>FALSE</formula>
    </cfRule>
  </conditionalFormatting>
  <conditionalFormatting sqref="I38:I47">
    <cfRule type="cellIs" dxfId="1003" priority="513" operator="equal">
      <formula>FALSE</formula>
    </cfRule>
  </conditionalFormatting>
  <conditionalFormatting sqref="I38:I47">
    <cfRule type="cellIs" dxfId="1002" priority="512" operator="equal">
      <formula>FALSE</formula>
    </cfRule>
  </conditionalFormatting>
  <conditionalFormatting sqref="I38:I47">
    <cfRule type="cellIs" dxfId="1001" priority="511" operator="equal">
      <formula>FALSE</formula>
    </cfRule>
  </conditionalFormatting>
  <conditionalFormatting sqref="I38:I47">
    <cfRule type="cellIs" dxfId="1000" priority="510" operator="equal">
      <formula>FALSE</formula>
    </cfRule>
  </conditionalFormatting>
  <conditionalFormatting sqref="I38:I47">
    <cfRule type="cellIs" dxfId="999" priority="509" operator="equal">
      <formula>FALSE</formula>
    </cfRule>
  </conditionalFormatting>
  <conditionalFormatting sqref="I38:I47">
    <cfRule type="cellIs" dxfId="998" priority="508" operator="equal">
      <formula>FALSE</formula>
    </cfRule>
  </conditionalFormatting>
  <conditionalFormatting sqref="I38:I47">
    <cfRule type="cellIs" dxfId="997" priority="507" operator="equal">
      <formula>FALSE</formula>
    </cfRule>
  </conditionalFormatting>
  <conditionalFormatting sqref="I38:I47">
    <cfRule type="cellIs" dxfId="996" priority="506" operator="equal">
      <formula>FALSE</formula>
    </cfRule>
  </conditionalFormatting>
  <conditionalFormatting sqref="I38:I47">
    <cfRule type="cellIs" dxfId="995" priority="505" operator="equal">
      <formula>FALSE</formula>
    </cfRule>
  </conditionalFormatting>
  <conditionalFormatting sqref="I38:I47">
    <cfRule type="cellIs" dxfId="994" priority="504" operator="equal">
      <formula>FALSE</formula>
    </cfRule>
  </conditionalFormatting>
  <conditionalFormatting sqref="I38:I47">
    <cfRule type="cellIs" dxfId="993" priority="503" operator="equal">
      <formula>FALSE</formula>
    </cfRule>
  </conditionalFormatting>
  <conditionalFormatting sqref="I38:I47">
    <cfRule type="cellIs" dxfId="992" priority="502" operator="equal">
      <formula>FALSE</formula>
    </cfRule>
  </conditionalFormatting>
  <conditionalFormatting sqref="I38:I47">
    <cfRule type="cellIs" dxfId="991" priority="501" operator="equal">
      <formula>FALSE</formula>
    </cfRule>
  </conditionalFormatting>
  <conditionalFormatting sqref="I38:I47">
    <cfRule type="cellIs" dxfId="990" priority="500" operator="equal">
      <formula>FALSE</formula>
    </cfRule>
  </conditionalFormatting>
  <conditionalFormatting sqref="I38:I47">
    <cfRule type="cellIs" dxfId="989" priority="499" operator="equal">
      <formula>FALSE</formula>
    </cfRule>
  </conditionalFormatting>
  <conditionalFormatting sqref="I38:I47">
    <cfRule type="cellIs" dxfId="988" priority="498" operator="equal">
      <formula>FALSE</formula>
    </cfRule>
  </conditionalFormatting>
  <conditionalFormatting sqref="I38:I47">
    <cfRule type="cellIs" dxfId="987" priority="497" operator="equal">
      <formula>FALSE</formula>
    </cfRule>
  </conditionalFormatting>
  <conditionalFormatting sqref="I38:I47">
    <cfRule type="cellIs" dxfId="986" priority="496" operator="equal">
      <formula>FALSE</formula>
    </cfRule>
  </conditionalFormatting>
  <conditionalFormatting sqref="I38:I47">
    <cfRule type="cellIs" dxfId="985" priority="495" operator="equal">
      <formula>FALSE</formula>
    </cfRule>
  </conditionalFormatting>
  <conditionalFormatting sqref="I38:I47">
    <cfRule type="cellIs" dxfId="984" priority="494" operator="equal">
      <formula>FALSE</formula>
    </cfRule>
  </conditionalFormatting>
  <conditionalFormatting sqref="I38:I47">
    <cfRule type="cellIs" dxfId="983" priority="493" operator="equal">
      <formula>FALSE</formula>
    </cfRule>
  </conditionalFormatting>
  <conditionalFormatting sqref="I38:I47">
    <cfRule type="cellIs" dxfId="982" priority="492" operator="equal">
      <formula>FALSE</formula>
    </cfRule>
  </conditionalFormatting>
  <conditionalFormatting sqref="I38:I47">
    <cfRule type="cellIs" dxfId="981" priority="491" operator="equal">
      <formula>FALSE</formula>
    </cfRule>
  </conditionalFormatting>
  <conditionalFormatting sqref="I38:I47">
    <cfRule type="cellIs" dxfId="980" priority="490" operator="equal">
      <formula>FALSE</formula>
    </cfRule>
  </conditionalFormatting>
  <conditionalFormatting sqref="I38:I47">
    <cfRule type="cellIs" dxfId="979" priority="489" operator="equal">
      <formula>FALSE</formula>
    </cfRule>
  </conditionalFormatting>
  <conditionalFormatting sqref="I38:I47">
    <cfRule type="cellIs" dxfId="978" priority="488" operator="equal">
      <formula>FALSE</formula>
    </cfRule>
  </conditionalFormatting>
  <conditionalFormatting sqref="I38:I47">
    <cfRule type="cellIs" dxfId="977" priority="487" operator="equal">
      <formula>FALSE</formula>
    </cfRule>
  </conditionalFormatting>
  <conditionalFormatting sqref="I38:I47">
    <cfRule type="cellIs" dxfId="976" priority="486" operator="equal">
      <formula>FALSE</formula>
    </cfRule>
  </conditionalFormatting>
  <conditionalFormatting sqref="I38:I47">
    <cfRule type="cellIs" dxfId="975" priority="485" operator="equal">
      <formula>FALSE</formula>
    </cfRule>
  </conditionalFormatting>
  <conditionalFormatting sqref="I38:I47">
    <cfRule type="cellIs" dxfId="974" priority="484" operator="equal">
      <formula>FALSE</formula>
    </cfRule>
  </conditionalFormatting>
  <conditionalFormatting sqref="I38:I47">
    <cfRule type="cellIs" dxfId="973" priority="483" operator="equal">
      <formula>FALSE</formula>
    </cfRule>
  </conditionalFormatting>
  <conditionalFormatting sqref="I38:I47">
    <cfRule type="cellIs" dxfId="972" priority="482" operator="equal">
      <formula>FALSE</formula>
    </cfRule>
  </conditionalFormatting>
  <conditionalFormatting sqref="I38:I47">
    <cfRule type="cellIs" dxfId="971" priority="481" operator="equal">
      <formula>FALSE</formula>
    </cfRule>
  </conditionalFormatting>
  <conditionalFormatting sqref="I38:I47">
    <cfRule type="cellIs" dxfId="970" priority="480" operator="equal">
      <formula>FALSE</formula>
    </cfRule>
  </conditionalFormatting>
  <conditionalFormatting sqref="I38:I47">
    <cfRule type="cellIs" dxfId="969" priority="479" operator="equal">
      <formula>FALSE</formula>
    </cfRule>
  </conditionalFormatting>
  <conditionalFormatting sqref="I38:I47">
    <cfRule type="cellIs" dxfId="968" priority="478" operator="equal">
      <formula>FALSE</formula>
    </cfRule>
  </conditionalFormatting>
  <conditionalFormatting sqref="I38:I47">
    <cfRule type="cellIs" dxfId="967" priority="477" operator="equal">
      <formula>FALSE</formula>
    </cfRule>
  </conditionalFormatting>
  <conditionalFormatting sqref="I38:I47">
    <cfRule type="cellIs" dxfId="966" priority="476" operator="equal">
      <formula>FALSE</formula>
    </cfRule>
  </conditionalFormatting>
  <conditionalFormatting sqref="I38:I47">
    <cfRule type="cellIs" dxfId="965" priority="475" operator="equal">
      <formula>FALSE</formula>
    </cfRule>
  </conditionalFormatting>
  <conditionalFormatting sqref="I38:I47">
    <cfRule type="cellIs" dxfId="964" priority="474" operator="equal">
      <formula>FALSE</formula>
    </cfRule>
  </conditionalFormatting>
  <conditionalFormatting sqref="I38:I47">
    <cfRule type="cellIs" dxfId="963" priority="473" operator="equal">
      <formula>FALSE</formula>
    </cfRule>
  </conditionalFormatting>
  <conditionalFormatting sqref="I38:I47">
    <cfRule type="cellIs" dxfId="962" priority="472" operator="equal">
      <formula>FALSE</formula>
    </cfRule>
  </conditionalFormatting>
  <conditionalFormatting sqref="I38:I47">
    <cfRule type="cellIs" dxfId="961" priority="471" operator="equal">
      <formula>FALSE</formula>
    </cfRule>
  </conditionalFormatting>
  <conditionalFormatting sqref="I38:I47">
    <cfRule type="cellIs" dxfId="960" priority="470" operator="equal">
      <formula>FALSE</formula>
    </cfRule>
  </conditionalFormatting>
  <conditionalFormatting sqref="I38:I47">
    <cfRule type="cellIs" dxfId="959" priority="469" operator="equal">
      <formula>FALSE</formula>
    </cfRule>
  </conditionalFormatting>
  <conditionalFormatting sqref="I38:I47">
    <cfRule type="cellIs" dxfId="958" priority="468" operator="equal">
      <formula>FALSE</formula>
    </cfRule>
  </conditionalFormatting>
  <conditionalFormatting sqref="I38:I47">
    <cfRule type="cellIs" dxfId="957" priority="467" operator="equal">
      <formula>FALSE</formula>
    </cfRule>
  </conditionalFormatting>
  <conditionalFormatting sqref="I38:I47">
    <cfRule type="cellIs" dxfId="956" priority="466" operator="equal">
      <formula>FALSE</formula>
    </cfRule>
  </conditionalFormatting>
  <conditionalFormatting sqref="I38:I47">
    <cfRule type="cellIs" dxfId="955" priority="465" operator="equal">
      <formula>FALSE</formula>
    </cfRule>
  </conditionalFormatting>
  <conditionalFormatting sqref="I38:I47">
    <cfRule type="cellIs" dxfId="954" priority="464" operator="equal">
      <formula>FALSE</formula>
    </cfRule>
  </conditionalFormatting>
  <conditionalFormatting sqref="I38:I47">
    <cfRule type="cellIs" dxfId="953" priority="463" operator="equal">
      <formula>FALSE</formula>
    </cfRule>
  </conditionalFormatting>
  <conditionalFormatting sqref="I38:I47">
    <cfRule type="cellIs" dxfId="952" priority="462" operator="equal">
      <formula>FALSE</formula>
    </cfRule>
  </conditionalFormatting>
  <conditionalFormatting sqref="I38:I47">
    <cfRule type="cellIs" dxfId="951" priority="461" operator="equal">
      <formula>FALSE</formula>
    </cfRule>
  </conditionalFormatting>
  <conditionalFormatting sqref="I38:I47">
    <cfRule type="cellIs" dxfId="950" priority="460" operator="equal">
      <formula>FALSE</formula>
    </cfRule>
  </conditionalFormatting>
  <conditionalFormatting sqref="I38:I47">
    <cfRule type="cellIs" dxfId="949" priority="459" operator="equal">
      <formula>FALSE</formula>
    </cfRule>
  </conditionalFormatting>
  <conditionalFormatting sqref="I38:I47">
    <cfRule type="cellIs" dxfId="948" priority="458" operator="equal">
      <formula>FALSE</formula>
    </cfRule>
  </conditionalFormatting>
  <conditionalFormatting sqref="I38:I47">
    <cfRule type="cellIs" dxfId="947" priority="457" operator="equal">
      <formula>FALSE</formula>
    </cfRule>
  </conditionalFormatting>
  <conditionalFormatting sqref="I38:I47">
    <cfRule type="cellIs" dxfId="946" priority="456" operator="equal">
      <formula>FALSE</formula>
    </cfRule>
  </conditionalFormatting>
  <conditionalFormatting sqref="I38:I47">
    <cfRule type="cellIs" dxfId="945" priority="455" operator="equal">
      <formula>FALSE</formula>
    </cfRule>
  </conditionalFormatting>
  <conditionalFormatting sqref="I38:I47">
    <cfRule type="cellIs" dxfId="944" priority="454" operator="equal">
      <formula>FALSE</formula>
    </cfRule>
  </conditionalFormatting>
  <conditionalFormatting sqref="I38:I47">
    <cfRule type="cellIs" dxfId="943" priority="453" operator="equal">
      <formula>FALSE</formula>
    </cfRule>
  </conditionalFormatting>
  <conditionalFormatting sqref="I38:I47">
    <cfRule type="cellIs" dxfId="942" priority="452" operator="equal">
      <formula>FALSE</formula>
    </cfRule>
  </conditionalFormatting>
  <conditionalFormatting sqref="I38:I47">
    <cfRule type="cellIs" dxfId="941" priority="451" operator="equal">
      <formula>FALSE</formula>
    </cfRule>
  </conditionalFormatting>
  <conditionalFormatting sqref="I38:I47">
    <cfRule type="cellIs" dxfId="940" priority="450" operator="equal">
      <formula>FALSE</formula>
    </cfRule>
  </conditionalFormatting>
  <conditionalFormatting sqref="I38:I47">
    <cfRule type="cellIs" dxfId="939" priority="449" operator="equal">
      <formula>FALSE</formula>
    </cfRule>
  </conditionalFormatting>
  <conditionalFormatting sqref="I38:I47">
    <cfRule type="cellIs" dxfId="938" priority="448" operator="equal">
      <formula>FALSE</formula>
    </cfRule>
  </conditionalFormatting>
  <conditionalFormatting sqref="I38:I47">
    <cfRule type="cellIs" dxfId="937" priority="447" operator="equal">
      <formula>FALSE</formula>
    </cfRule>
  </conditionalFormatting>
  <conditionalFormatting sqref="I38:I47">
    <cfRule type="cellIs" dxfId="936" priority="446" operator="equal">
      <formula>FALSE</formula>
    </cfRule>
  </conditionalFormatting>
  <conditionalFormatting sqref="I38:I47">
    <cfRule type="cellIs" dxfId="935" priority="445" operator="equal">
      <formula>FALSE</formula>
    </cfRule>
  </conditionalFormatting>
  <conditionalFormatting sqref="I38:I47">
    <cfRule type="cellIs" dxfId="934" priority="444" operator="equal">
      <formula>FALSE</formula>
    </cfRule>
  </conditionalFormatting>
  <conditionalFormatting sqref="I38:I47">
    <cfRule type="cellIs" dxfId="933" priority="443" operator="equal">
      <formula>FALSE</formula>
    </cfRule>
  </conditionalFormatting>
  <conditionalFormatting sqref="I38:I47">
    <cfRule type="cellIs" dxfId="932" priority="442" operator="equal">
      <formula>FALSE</formula>
    </cfRule>
  </conditionalFormatting>
  <conditionalFormatting sqref="I38:I47">
    <cfRule type="cellIs" dxfId="931" priority="441" operator="equal">
      <formula>FALSE</formula>
    </cfRule>
  </conditionalFormatting>
  <conditionalFormatting sqref="I38:I47">
    <cfRule type="cellIs" dxfId="930" priority="440" operator="equal">
      <formula>FALSE</formula>
    </cfRule>
  </conditionalFormatting>
  <conditionalFormatting sqref="I38:I47">
    <cfRule type="cellIs" dxfId="929" priority="439" operator="equal">
      <formula>FALSE</formula>
    </cfRule>
  </conditionalFormatting>
  <conditionalFormatting sqref="I38:I47">
    <cfRule type="cellIs" dxfId="928" priority="438" operator="equal">
      <formula>FALSE</formula>
    </cfRule>
  </conditionalFormatting>
  <conditionalFormatting sqref="I38:I47">
    <cfRule type="cellIs" dxfId="927" priority="437" operator="equal">
      <formula>FALSE</formula>
    </cfRule>
  </conditionalFormatting>
  <conditionalFormatting sqref="I38:I47">
    <cfRule type="cellIs" dxfId="926" priority="436" operator="equal">
      <formula>FALSE</formula>
    </cfRule>
  </conditionalFormatting>
  <conditionalFormatting sqref="I38:I47">
    <cfRule type="cellIs" dxfId="925" priority="435" operator="equal">
      <formula>FALSE</formula>
    </cfRule>
  </conditionalFormatting>
  <conditionalFormatting sqref="I38:I47">
    <cfRule type="cellIs" dxfId="924" priority="434" operator="equal">
      <formula>FALSE</formula>
    </cfRule>
  </conditionalFormatting>
  <conditionalFormatting sqref="I38:I47">
    <cfRule type="cellIs" dxfId="923" priority="433" operator="equal">
      <formula>FALSE</formula>
    </cfRule>
  </conditionalFormatting>
  <conditionalFormatting sqref="I38:I47">
    <cfRule type="cellIs" dxfId="922" priority="432" operator="equal">
      <formula>FALSE</formula>
    </cfRule>
  </conditionalFormatting>
  <conditionalFormatting sqref="I38:I47">
    <cfRule type="cellIs" dxfId="921" priority="431" operator="equal">
      <formula>FALSE</formula>
    </cfRule>
  </conditionalFormatting>
  <conditionalFormatting sqref="I38:I47">
    <cfRule type="cellIs" dxfId="920" priority="430" operator="equal">
      <formula>FALSE</formula>
    </cfRule>
  </conditionalFormatting>
  <conditionalFormatting sqref="I38:I47">
    <cfRule type="cellIs" dxfId="919" priority="429" operator="equal">
      <formula>FALSE</formula>
    </cfRule>
  </conditionalFormatting>
  <conditionalFormatting sqref="I38:I47">
    <cfRule type="cellIs" dxfId="918" priority="428" operator="equal">
      <formula>FALSE</formula>
    </cfRule>
  </conditionalFormatting>
  <conditionalFormatting sqref="I38:I47">
    <cfRule type="cellIs" dxfId="917" priority="427" operator="equal">
      <formula>FALSE</formula>
    </cfRule>
  </conditionalFormatting>
  <conditionalFormatting sqref="I38:I47">
    <cfRule type="cellIs" dxfId="916" priority="426" operator="equal">
      <formula>FALSE</formula>
    </cfRule>
  </conditionalFormatting>
  <conditionalFormatting sqref="I38:I47">
    <cfRule type="cellIs" dxfId="915" priority="425" operator="equal">
      <formula>FALSE</formula>
    </cfRule>
  </conditionalFormatting>
  <conditionalFormatting sqref="I38:I47">
    <cfRule type="cellIs" dxfId="914" priority="424" operator="equal">
      <formula>FALSE</formula>
    </cfRule>
  </conditionalFormatting>
  <conditionalFormatting sqref="I38:I47">
    <cfRule type="cellIs" dxfId="913" priority="423" operator="equal">
      <formula>FALSE</formula>
    </cfRule>
  </conditionalFormatting>
  <conditionalFormatting sqref="I38:I47">
    <cfRule type="cellIs" dxfId="912" priority="422" operator="equal">
      <formula>FALSE</formula>
    </cfRule>
  </conditionalFormatting>
  <conditionalFormatting sqref="I38:I47">
    <cfRule type="cellIs" dxfId="911" priority="421" operator="equal">
      <formula>FALSE</formula>
    </cfRule>
  </conditionalFormatting>
  <conditionalFormatting sqref="I38:I47">
    <cfRule type="cellIs" dxfId="910" priority="420" operator="equal">
      <formula>FALSE</formula>
    </cfRule>
  </conditionalFormatting>
  <conditionalFormatting sqref="I38:I47">
    <cfRule type="cellIs" dxfId="909" priority="419" operator="equal">
      <formula>FALSE</formula>
    </cfRule>
  </conditionalFormatting>
  <conditionalFormatting sqref="I38:I47">
    <cfRule type="cellIs" dxfId="908" priority="418" operator="equal">
      <formula>FALSE</formula>
    </cfRule>
  </conditionalFormatting>
  <conditionalFormatting sqref="I38:I47">
    <cfRule type="cellIs" dxfId="907" priority="417" operator="equal">
      <formula>FALSE</formula>
    </cfRule>
  </conditionalFormatting>
  <conditionalFormatting sqref="I38:I47">
    <cfRule type="cellIs" dxfId="906" priority="416" operator="equal">
      <formula>FALSE</formula>
    </cfRule>
  </conditionalFormatting>
  <conditionalFormatting sqref="I38:I47">
    <cfRule type="cellIs" dxfId="905" priority="415" operator="equal">
      <formula>FALSE</formula>
    </cfRule>
  </conditionalFormatting>
  <conditionalFormatting sqref="I38:I47">
    <cfRule type="cellIs" dxfId="904" priority="414" operator="equal">
      <formula>FALSE</formula>
    </cfRule>
  </conditionalFormatting>
  <conditionalFormatting sqref="I38:I47">
    <cfRule type="cellIs" dxfId="903" priority="413" operator="equal">
      <formula>FALSE</formula>
    </cfRule>
  </conditionalFormatting>
  <conditionalFormatting sqref="I38:I47">
    <cfRule type="cellIs" dxfId="902" priority="412" operator="equal">
      <formula>FALSE</formula>
    </cfRule>
  </conditionalFormatting>
  <conditionalFormatting sqref="I38:I47">
    <cfRule type="cellIs" dxfId="901" priority="411" operator="equal">
      <formula>FALSE</formula>
    </cfRule>
  </conditionalFormatting>
  <conditionalFormatting sqref="I38:I47">
    <cfRule type="cellIs" dxfId="900" priority="410" operator="equal">
      <formula>FALSE</formula>
    </cfRule>
  </conditionalFormatting>
  <conditionalFormatting sqref="I38:I47">
    <cfRule type="cellIs" dxfId="899" priority="409" operator="equal">
      <formula>FALSE</formula>
    </cfRule>
  </conditionalFormatting>
  <conditionalFormatting sqref="I38:I47">
    <cfRule type="cellIs" dxfId="898" priority="408" operator="equal">
      <formula>FALSE</formula>
    </cfRule>
  </conditionalFormatting>
  <conditionalFormatting sqref="I38:I47">
    <cfRule type="cellIs" dxfId="897" priority="407" operator="equal">
      <formula>FALSE</formula>
    </cfRule>
  </conditionalFormatting>
  <conditionalFormatting sqref="I38:I47">
    <cfRule type="cellIs" dxfId="896" priority="406" operator="equal">
      <formula>FALSE</formula>
    </cfRule>
  </conditionalFormatting>
  <conditionalFormatting sqref="I38:I47">
    <cfRule type="cellIs" dxfId="895" priority="405" operator="equal">
      <formula>FALSE</formula>
    </cfRule>
  </conditionalFormatting>
  <conditionalFormatting sqref="I38:I47">
    <cfRule type="cellIs" dxfId="894" priority="404" operator="equal">
      <formula>FALSE</formula>
    </cfRule>
  </conditionalFormatting>
  <conditionalFormatting sqref="I38:I47">
    <cfRule type="cellIs" dxfId="893" priority="403" operator="equal">
      <formula>FALSE</formula>
    </cfRule>
  </conditionalFormatting>
  <conditionalFormatting sqref="I38:I47">
    <cfRule type="cellIs" dxfId="892" priority="402" operator="equal">
      <formula>FALSE</formula>
    </cfRule>
  </conditionalFormatting>
  <conditionalFormatting sqref="I38:I47">
    <cfRule type="cellIs" dxfId="891" priority="401" operator="equal">
      <formula>FALSE</formula>
    </cfRule>
  </conditionalFormatting>
  <conditionalFormatting sqref="I38:I47">
    <cfRule type="cellIs" dxfId="890" priority="400" operator="equal">
      <formula>FALSE</formula>
    </cfRule>
  </conditionalFormatting>
  <conditionalFormatting sqref="I38:I47">
    <cfRule type="cellIs" dxfId="889" priority="399" operator="equal">
      <formula>FALSE</formula>
    </cfRule>
  </conditionalFormatting>
  <conditionalFormatting sqref="I38:I47">
    <cfRule type="cellIs" dxfId="888" priority="398" operator="equal">
      <formula>FALSE</formula>
    </cfRule>
  </conditionalFormatting>
  <conditionalFormatting sqref="I38:I47">
    <cfRule type="cellIs" dxfId="887" priority="397" operator="equal">
      <formula>FALSE</formula>
    </cfRule>
  </conditionalFormatting>
  <conditionalFormatting sqref="I38:I47">
    <cfRule type="cellIs" dxfId="886" priority="396" operator="equal">
      <formula>FALSE</formula>
    </cfRule>
  </conditionalFormatting>
  <conditionalFormatting sqref="I38:I47">
    <cfRule type="cellIs" dxfId="885" priority="395" operator="equal">
      <formula>FALSE</formula>
    </cfRule>
  </conditionalFormatting>
  <conditionalFormatting sqref="I38:I47">
    <cfRule type="cellIs" dxfId="884" priority="394" operator="equal">
      <formula>FALSE</formula>
    </cfRule>
  </conditionalFormatting>
  <conditionalFormatting sqref="I38:I47">
    <cfRule type="cellIs" dxfId="883" priority="393" operator="equal">
      <formula>FALSE</formula>
    </cfRule>
  </conditionalFormatting>
  <conditionalFormatting sqref="I38:I47">
    <cfRule type="cellIs" dxfId="882" priority="392" operator="equal">
      <formula>FALSE</formula>
    </cfRule>
  </conditionalFormatting>
  <conditionalFormatting sqref="I38:I47">
    <cfRule type="cellIs" dxfId="881" priority="391" operator="equal">
      <formula>FALSE</formula>
    </cfRule>
  </conditionalFormatting>
  <conditionalFormatting sqref="I38:I47">
    <cfRule type="cellIs" dxfId="880" priority="390" operator="equal">
      <formula>FALSE</formula>
    </cfRule>
  </conditionalFormatting>
  <conditionalFormatting sqref="I38:I47">
    <cfRule type="cellIs" dxfId="879" priority="389" operator="equal">
      <formula>FALSE</formula>
    </cfRule>
  </conditionalFormatting>
  <conditionalFormatting sqref="I38:I47">
    <cfRule type="cellIs" dxfId="878" priority="388" operator="equal">
      <formula>FALSE</formula>
    </cfRule>
  </conditionalFormatting>
  <conditionalFormatting sqref="I38:I47">
    <cfRule type="cellIs" dxfId="877" priority="387" operator="equal">
      <formula>FALSE</formula>
    </cfRule>
  </conditionalFormatting>
  <conditionalFormatting sqref="I38:I47">
    <cfRule type="cellIs" dxfId="876" priority="386" operator="equal">
      <formula>FALSE</formula>
    </cfRule>
  </conditionalFormatting>
  <conditionalFormatting sqref="I38:I47">
    <cfRule type="cellIs" dxfId="875" priority="385" operator="equal">
      <formula>FALSE</formula>
    </cfRule>
  </conditionalFormatting>
  <conditionalFormatting sqref="I38:I47">
    <cfRule type="cellIs" dxfId="874" priority="384" operator="equal">
      <formula>FALSE</formula>
    </cfRule>
  </conditionalFormatting>
  <conditionalFormatting sqref="I38:I47">
    <cfRule type="cellIs" dxfId="873" priority="383" operator="equal">
      <formula>FALSE</formula>
    </cfRule>
  </conditionalFormatting>
  <conditionalFormatting sqref="I38:I47">
    <cfRule type="cellIs" dxfId="872" priority="382" operator="equal">
      <formula>FALSE</formula>
    </cfRule>
  </conditionalFormatting>
  <conditionalFormatting sqref="I38:I47">
    <cfRule type="cellIs" dxfId="871" priority="381" operator="equal">
      <formula>FALSE</formula>
    </cfRule>
  </conditionalFormatting>
  <conditionalFormatting sqref="I38:I47">
    <cfRule type="cellIs" dxfId="870" priority="380" operator="equal">
      <formula>FALSE</formula>
    </cfRule>
  </conditionalFormatting>
  <conditionalFormatting sqref="I38:I47">
    <cfRule type="cellIs" dxfId="869" priority="379" operator="equal">
      <formula>FALSE</formula>
    </cfRule>
  </conditionalFormatting>
  <conditionalFormatting sqref="I38:I47">
    <cfRule type="cellIs" dxfId="868" priority="378" operator="equal">
      <formula>FALSE</formula>
    </cfRule>
  </conditionalFormatting>
  <conditionalFormatting sqref="I38:I47">
    <cfRule type="cellIs" dxfId="867" priority="377" operator="equal">
      <formula>FALSE</formula>
    </cfRule>
  </conditionalFormatting>
  <conditionalFormatting sqref="I38:I47">
    <cfRule type="cellIs" dxfId="866" priority="376" operator="equal">
      <formula>FALSE</formula>
    </cfRule>
  </conditionalFormatting>
  <conditionalFormatting sqref="I38:I47">
    <cfRule type="cellIs" dxfId="865" priority="375" operator="equal">
      <formula>FALSE</formula>
    </cfRule>
  </conditionalFormatting>
  <conditionalFormatting sqref="I38:I47">
    <cfRule type="cellIs" dxfId="864" priority="374" operator="equal">
      <formula>FALSE</formula>
    </cfRule>
  </conditionalFormatting>
  <conditionalFormatting sqref="I38:I47">
    <cfRule type="cellIs" dxfId="863" priority="373" operator="equal">
      <formula>FALSE</formula>
    </cfRule>
  </conditionalFormatting>
  <conditionalFormatting sqref="I38:I47">
    <cfRule type="cellIs" dxfId="862" priority="372" operator="equal">
      <formula>FALSE</formula>
    </cfRule>
  </conditionalFormatting>
  <conditionalFormatting sqref="I38:I47">
    <cfRule type="cellIs" dxfId="861" priority="371" operator="equal">
      <formula>FALSE</formula>
    </cfRule>
  </conditionalFormatting>
  <conditionalFormatting sqref="I38:I47">
    <cfRule type="cellIs" dxfId="860" priority="370" operator="equal">
      <formula>FALSE</formula>
    </cfRule>
  </conditionalFormatting>
  <conditionalFormatting sqref="I38:I47">
    <cfRule type="cellIs" dxfId="859" priority="369" operator="equal">
      <formula>FALSE</formula>
    </cfRule>
  </conditionalFormatting>
  <conditionalFormatting sqref="I38:I47">
    <cfRule type="cellIs" dxfId="858" priority="368" operator="equal">
      <formula>FALSE</formula>
    </cfRule>
  </conditionalFormatting>
  <conditionalFormatting sqref="I38:I47">
    <cfRule type="cellIs" dxfId="857" priority="367" operator="equal">
      <formula>FALSE</formula>
    </cfRule>
  </conditionalFormatting>
  <conditionalFormatting sqref="I38:I47">
    <cfRule type="cellIs" dxfId="856" priority="366" operator="equal">
      <formula>FALSE</formula>
    </cfRule>
  </conditionalFormatting>
  <conditionalFormatting sqref="I38:I47">
    <cfRule type="cellIs" dxfId="855" priority="365" operator="equal">
      <formula>FALSE</formula>
    </cfRule>
  </conditionalFormatting>
  <conditionalFormatting sqref="I38:I47">
    <cfRule type="cellIs" dxfId="854" priority="364" operator="equal">
      <formula>FALSE</formula>
    </cfRule>
  </conditionalFormatting>
  <conditionalFormatting sqref="I38:I47">
    <cfRule type="cellIs" dxfId="853" priority="363" operator="equal">
      <formula>FALSE</formula>
    </cfRule>
  </conditionalFormatting>
  <conditionalFormatting sqref="I38:I47">
    <cfRule type="cellIs" dxfId="852" priority="362" operator="equal">
      <formula>FALSE</formula>
    </cfRule>
  </conditionalFormatting>
  <conditionalFormatting sqref="I38:I47">
    <cfRule type="cellIs" dxfId="851" priority="361" operator="equal">
      <formula>FALSE</formula>
    </cfRule>
  </conditionalFormatting>
  <conditionalFormatting sqref="I38:I47">
    <cfRule type="cellIs" dxfId="850" priority="360" operator="equal">
      <formula>FALSE</formula>
    </cfRule>
  </conditionalFormatting>
  <conditionalFormatting sqref="I38:I47">
    <cfRule type="cellIs" dxfId="849" priority="359" operator="equal">
      <formula>FALSE</formula>
    </cfRule>
  </conditionalFormatting>
  <conditionalFormatting sqref="I38:I47">
    <cfRule type="cellIs" dxfId="848" priority="358" operator="equal">
      <formula>FALSE</formula>
    </cfRule>
  </conditionalFormatting>
  <conditionalFormatting sqref="I38:I47">
    <cfRule type="cellIs" dxfId="847" priority="357" operator="equal">
      <formula>FALSE</formula>
    </cfRule>
  </conditionalFormatting>
  <conditionalFormatting sqref="I38:I47">
    <cfRule type="cellIs" dxfId="846" priority="356" operator="equal">
      <formula>FALSE</formula>
    </cfRule>
  </conditionalFormatting>
  <conditionalFormatting sqref="I38:I47">
    <cfRule type="cellIs" dxfId="845" priority="355" operator="equal">
      <formula>FALSE</formula>
    </cfRule>
  </conditionalFormatting>
  <conditionalFormatting sqref="I38:I47">
    <cfRule type="cellIs" dxfId="844" priority="354" operator="equal">
      <formula>FALSE</formula>
    </cfRule>
  </conditionalFormatting>
  <conditionalFormatting sqref="I38:I47">
    <cfRule type="cellIs" dxfId="843" priority="353" operator="equal">
      <formula>FALSE</formula>
    </cfRule>
  </conditionalFormatting>
  <conditionalFormatting sqref="I38:I47">
    <cfRule type="cellIs" dxfId="842" priority="352" operator="equal">
      <formula>FALSE</formula>
    </cfRule>
  </conditionalFormatting>
  <conditionalFormatting sqref="I38:I47">
    <cfRule type="cellIs" dxfId="841" priority="351" operator="equal">
      <formula>FALSE</formula>
    </cfRule>
  </conditionalFormatting>
  <conditionalFormatting sqref="I38:I47">
    <cfRule type="cellIs" dxfId="840" priority="350" operator="equal">
      <formula>FALSE</formula>
    </cfRule>
  </conditionalFormatting>
  <conditionalFormatting sqref="I38:I47">
    <cfRule type="cellIs" dxfId="839" priority="349" operator="equal">
      <formula>FALSE</formula>
    </cfRule>
  </conditionalFormatting>
  <conditionalFormatting sqref="I38:I47">
    <cfRule type="cellIs" dxfId="838" priority="348" operator="equal">
      <formula>FALSE</formula>
    </cfRule>
  </conditionalFormatting>
  <conditionalFormatting sqref="I38:I47">
    <cfRule type="cellIs" dxfId="837" priority="347" operator="equal">
      <formula>FALSE</formula>
    </cfRule>
  </conditionalFormatting>
  <conditionalFormatting sqref="I38:I47">
    <cfRule type="cellIs" dxfId="836" priority="346" operator="equal">
      <formula>FALSE</formula>
    </cfRule>
  </conditionalFormatting>
  <conditionalFormatting sqref="I38:I47">
    <cfRule type="cellIs" dxfId="835" priority="345" operator="equal">
      <formula>FALSE</formula>
    </cfRule>
  </conditionalFormatting>
  <conditionalFormatting sqref="I38:I47">
    <cfRule type="cellIs" dxfId="834" priority="344" operator="equal">
      <formula>FALSE</formula>
    </cfRule>
  </conditionalFormatting>
  <conditionalFormatting sqref="I38:I47">
    <cfRule type="cellIs" dxfId="833" priority="343" operator="equal">
      <formula>FALSE</formula>
    </cfRule>
  </conditionalFormatting>
  <conditionalFormatting sqref="I38:I47">
    <cfRule type="cellIs" dxfId="832" priority="342" operator="equal">
      <formula>FALSE</formula>
    </cfRule>
  </conditionalFormatting>
  <conditionalFormatting sqref="I38:I47">
    <cfRule type="cellIs" dxfId="831" priority="341" operator="equal">
      <formula>FALSE</formula>
    </cfRule>
  </conditionalFormatting>
  <conditionalFormatting sqref="I38:I47">
    <cfRule type="cellIs" dxfId="830" priority="340" operator="equal">
      <formula>FALSE</formula>
    </cfRule>
  </conditionalFormatting>
  <conditionalFormatting sqref="I38:I47">
    <cfRule type="cellIs" dxfId="829" priority="339" operator="equal">
      <formula>FALSE</formula>
    </cfRule>
  </conditionalFormatting>
  <conditionalFormatting sqref="I38:I47">
    <cfRule type="cellIs" dxfId="828" priority="338" operator="equal">
      <formula>FALSE</formula>
    </cfRule>
  </conditionalFormatting>
  <conditionalFormatting sqref="I38:I47">
    <cfRule type="cellIs" dxfId="827" priority="337" operator="equal">
      <formula>FALSE</formula>
    </cfRule>
  </conditionalFormatting>
  <conditionalFormatting sqref="I38:I47">
    <cfRule type="cellIs" dxfId="826" priority="336" operator="equal">
      <formula>FALSE</formula>
    </cfRule>
  </conditionalFormatting>
  <conditionalFormatting sqref="I38:I47">
    <cfRule type="cellIs" dxfId="825" priority="335" operator="equal">
      <formula>FALSE</formula>
    </cfRule>
  </conditionalFormatting>
  <conditionalFormatting sqref="I38:I47">
    <cfRule type="cellIs" dxfId="824" priority="334" operator="equal">
      <formula>FALSE</formula>
    </cfRule>
  </conditionalFormatting>
  <conditionalFormatting sqref="I38:I47">
    <cfRule type="cellIs" dxfId="823" priority="333" operator="equal">
      <formula>FALSE</formula>
    </cfRule>
  </conditionalFormatting>
  <conditionalFormatting sqref="I38:I47">
    <cfRule type="cellIs" dxfId="822" priority="332" operator="equal">
      <formula>FALSE</formula>
    </cfRule>
  </conditionalFormatting>
  <conditionalFormatting sqref="I38:I47">
    <cfRule type="cellIs" dxfId="821" priority="331" operator="equal">
      <formula>FALSE</formula>
    </cfRule>
  </conditionalFormatting>
  <conditionalFormatting sqref="I38:I47">
    <cfRule type="cellIs" dxfId="820" priority="330" operator="equal">
      <formula>FALSE</formula>
    </cfRule>
  </conditionalFormatting>
  <conditionalFormatting sqref="I38:I47">
    <cfRule type="cellIs" dxfId="819" priority="329" operator="equal">
      <formula>FALSE</formula>
    </cfRule>
  </conditionalFormatting>
  <conditionalFormatting sqref="I38:I47">
    <cfRule type="cellIs" dxfId="818" priority="328" operator="equal">
      <formula>FALSE</formula>
    </cfRule>
  </conditionalFormatting>
  <conditionalFormatting sqref="I38:I47">
    <cfRule type="cellIs" dxfId="817" priority="327" operator="equal">
      <formula>FALSE</formula>
    </cfRule>
  </conditionalFormatting>
  <conditionalFormatting sqref="I38:I47">
    <cfRule type="cellIs" dxfId="816" priority="326" operator="equal">
      <formula>FALSE</formula>
    </cfRule>
  </conditionalFormatting>
  <conditionalFormatting sqref="I38:I47">
    <cfRule type="cellIs" dxfId="815" priority="325" operator="equal">
      <formula>FALSE</formula>
    </cfRule>
  </conditionalFormatting>
  <conditionalFormatting sqref="I38:I47">
    <cfRule type="cellIs" dxfId="814" priority="324" operator="equal">
      <formula>FALSE</formula>
    </cfRule>
  </conditionalFormatting>
  <conditionalFormatting sqref="I38:I47">
    <cfRule type="cellIs" dxfId="813" priority="323" operator="equal">
      <formula>FALSE</formula>
    </cfRule>
  </conditionalFormatting>
  <conditionalFormatting sqref="I38:I47">
    <cfRule type="cellIs" dxfId="812" priority="322" operator="equal">
      <formula>FALSE</formula>
    </cfRule>
  </conditionalFormatting>
  <conditionalFormatting sqref="I38:I47">
    <cfRule type="cellIs" dxfId="811" priority="321" operator="equal">
      <formula>FALSE</formula>
    </cfRule>
  </conditionalFormatting>
  <conditionalFormatting sqref="I38:I47">
    <cfRule type="cellIs" dxfId="810" priority="320" operator="equal">
      <formula>FALSE</formula>
    </cfRule>
  </conditionalFormatting>
  <conditionalFormatting sqref="I38:I47">
    <cfRule type="cellIs" dxfId="809" priority="319" operator="equal">
      <formula>FALSE</formula>
    </cfRule>
  </conditionalFormatting>
  <conditionalFormatting sqref="I38:I47">
    <cfRule type="cellIs" dxfId="808" priority="318" operator="equal">
      <formula>FALSE</formula>
    </cfRule>
  </conditionalFormatting>
  <conditionalFormatting sqref="I38:I47">
    <cfRule type="cellIs" dxfId="807" priority="317" operator="equal">
      <formula>FALSE</formula>
    </cfRule>
  </conditionalFormatting>
  <conditionalFormatting sqref="I38:I47">
    <cfRule type="cellIs" dxfId="806" priority="316" operator="equal">
      <formula>FALSE</formula>
    </cfRule>
  </conditionalFormatting>
  <conditionalFormatting sqref="I38:I47">
    <cfRule type="cellIs" dxfId="805" priority="315" operator="equal">
      <formula>FALSE</formula>
    </cfRule>
  </conditionalFormatting>
  <conditionalFormatting sqref="I38:I47">
    <cfRule type="cellIs" dxfId="804" priority="314" operator="equal">
      <formula>FALSE</formula>
    </cfRule>
  </conditionalFormatting>
  <conditionalFormatting sqref="I38:I47">
    <cfRule type="cellIs" dxfId="803" priority="313" operator="equal">
      <formula>FALSE</formula>
    </cfRule>
  </conditionalFormatting>
  <conditionalFormatting sqref="I38:I47">
    <cfRule type="cellIs" dxfId="802" priority="312" operator="equal">
      <formula>FALSE</formula>
    </cfRule>
  </conditionalFormatting>
  <conditionalFormatting sqref="I38:I47">
    <cfRule type="cellIs" dxfId="801" priority="311" operator="equal">
      <formula>FALSE</formula>
    </cfRule>
  </conditionalFormatting>
  <conditionalFormatting sqref="I38:I47">
    <cfRule type="cellIs" dxfId="800" priority="310" operator="equal">
      <formula>FALSE</formula>
    </cfRule>
  </conditionalFormatting>
  <conditionalFormatting sqref="I38:I47">
    <cfRule type="cellIs" dxfId="799" priority="309" operator="equal">
      <formula>FALSE</formula>
    </cfRule>
  </conditionalFormatting>
  <conditionalFormatting sqref="I38:I47">
    <cfRule type="cellIs" dxfId="798" priority="308" operator="equal">
      <formula>FALSE</formula>
    </cfRule>
  </conditionalFormatting>
  <conditionalFormatting sqref="I38:I47">
    <cfRule type="cellIs" dxfId="797" priority="307" operator="equal">
      <formula>FALSE</formula>
    </cfRule>
  </conditionalFormatting>
  <conditionalFormatting sqref="I38:I47">
    <cfRule type="cellIs" dxfId="796" priority="306" operator="equal">
      <formula>FALSE</formula>
    </cfRule>
  </conditionalFormatting>
  <conditionalFormatting sqref="I38:I47">
    <cfRule type="cellIs" dxfId="795" priority="305" operator="equal">
      <formula>FALSE</formula>
    </cfRule>
  </conditionalFormatting>
  <conditionalFormatting sqref="I38:I47">
    <cfRule type="cellIs" dxfId="794" priority="304" operator="equal">
      <formula>FALSE</formula>
    </cfRule>
  </conditionalFormatting>
  <conditionalFormatting sqref="I38:I47">
    <cfRule type="cellIs" dxfId="793" priority="303" operator="equal">
      <formula>FALSE</formula>
    </cfRule>
  </conditionalFormatting>
  <conditionalFormatting sqref="I38:I47">
    <cfRule type="cellIs" dxfId="792" priority="302" operator="equal">
      <formula>FALSE</formula>
    </cfRule>
  </conditionalFormatting>
  <conditionalFormatting sqref="I38:I47">
    <cfRule type="cellIs" dxfId="791" priority="301" operator="equal">
      <formula>FALSE</formula>
    </cfRule>
  </conditionalFormatting>
  <conditionalFormatting sqref="I38:I47">
    <cfRule type="cellIs" dxfId="790" priority="300" operator="equal">
      <formula>FALSE</formula>
    </cfRule>
  </conditionalFormatting>
  <conditionalFormatting sqref="I38:I47">
    <cfRule type="cellIs" dxfId="789" priority="299" operator="equal">
      <formula>FALSE</formula>
    </cfRule>
  </conditionalFormatting>
  <conditionalFormatting sqref="I38:I47">
    <cfRule type="cellIs" dxfId="788" priority="298" operator="equal">
      <formula>FALSE</formula>
    </cfRule>
  </conditionalFormatting>
  <conditionalFormatting sqref="I38:I47">
    <cfRule type="cellIs" dxfId="787" priority="297" operator="equal">
      <formula>FALSE</formula>
    </cfRule>
  </conditionalFormatting>
  <conditionalFormatting sqref="I38:I47">
    <cfRule type="cellIs" dxfId="786" priority="296" operator="equal">
      <formula>FALSE</formula>
    </cfRule>
  </conditionalFormatting>
  <conditionalFormatting sqref="I38:I47">
    <cfRule type="cellIs" dxfId="785" priority="295" operator="equal">
      <formula>FALSE</formula>
    </cfRule>
  </conditionalFormatting>
  <conditionalFormatting sqref="I38:I47">
    <cfRule type="cellIs" dxfId="784" priority="294" operator="equal">
      <formula>FALSE</formula>
    </cfRule>
  </conditionalFormatting>
  <conditionalFormatting sqref="I38:I47">
    <cfRule type="cellIs" dxfId="783" priority="293" operator="equal">
      <formula>FALSE</formula>
    </cfRule>
  </conditionalFormatting>
  <conditionalFormatting sqref="I38:I47">
    <cfRule type="cellIs" dxfId="782" priority="292" operator="equal">
      <formula>FALSE</formula>
    </cfRule>
  </conditionalFormatting>
  <conditionalFormatting sqref="I38:I47">
    <cfRule type="cellIs" dxfId="781" priority="291" operator="equal">
      <formula>FALSE</formula>
    </cfRule>
  </conditionalFormatting>
  <conditionalFormatting sqref="I38:I47">
    <cfRule type="cellIs" dxfId="780" priority="290" operator="equal">
      <formula>FALSE</formula>
    </cfRule>
  </conditionalFormatting>
  <conditionalFormatting sqref="I38:I47">
    <cfRule type="cellIs" dxfId="779" priority="289" operator="equal">
      <formula>FALSE</formula>
    </cfRule>
  </conditionalFormatting>
  <conditionalFormatting sqref="I38:I47">
    <cfRule type="cellIs" dxfId="778" priority="288" operator="equal">
      <formula>FALSE</formula>
    </cfRule>
  </conditionalFormatting>
  <conditionalFormatting sqref="I38:I47">
    <cfRule type="cellIs" dxfId="777" priority="287" operator="equal">
      <formula>FALSE</formula>
    </cfRule>
  </conditionalFormatting>
  <conditionalFormatting sqref="I38:I47">
    <cfRule type="cellIs" dxfId="776" priority="286" operator="equal">
      <formula>FALSE</formula>
    </cfRule>
  </conditionalFormatting>
  <conditionalFormatting sqref="I38:I47">
    <cfRule type="cellIs" dxfId="775" priority="285" operator="equal">
      <formula>FALSE</formula>
    </cfRule>
  </conditionalFormatting>
  <conditionalFormatting sqref="I38:I47">
    <cfRule type="cellIs" dxfId="774" priority="284" operator="equal">
      <formula>FALSE</formula>
    </cfRule>
  </conditionalFormatting>
  <conditionalFormatting sqref="I38:I47">
    <cfRule type="cellIs" dxfId="773" priority="283" operator="equal">
      <formula>FALSE</formula>
    </cfRule>
  </conditionalFormatting>
  <conditionalFormatting sqref="I38:I47">
    <cfRule type="cellIs" dxfId="772" priority="282" operator="equal">
      <formula>FALSE</formula>
    </cfRule>
  </conditionalFormatting>
  <conditionalFormatting sqref="I38:I47">
    <cfRule type="cellIs" dxfId="771" priority="281" operator="equal">
      <formula>FALSE</formula>
    </cfRule>
  </conditionalFormatting>
  <conditionalFormatting sqref="I38:I47">
    <cfRule type="cellIs" dxfId="770" priority="280" operator="equal">
      <formula>FALSE</formula>
    </cfRule>
  </conditionalFormatting>
  <conditionalFormatting sqref="I38:I47">
    <cfRule type="cellIs" dxfId="769" priority="279" operator="equal">
      <formula>FALSE</formula>
    </cfRule>
  </conditionalFormatting>
  <conditionalFormatting sqref="I38:I47">
    <cfRule type="cellIs" dxfId="768" priority="278" operator="equal">
      <formula>FALSE</formula>
    </cfRule>
  </conditionalFormatting>
  <conditionalFormatting sqref="I38:I47">
    <cfRule type="cellIs" dxfId="767" priority="277" operator="equal">
      <formula>FALSE</formula>
    </cfRule>
  </conditionalFormatting>
  <conditionalFormatting sqref="I38:I47">
    <cfRule type="cellIs" dxfId="766" priority="276" operator="equal">
      <formula>FALSE</formula>
    </cfRule>
  </conditionalFormatting>
  <conditionalFormatting sqref="I38:I47">
    <cfRule type="cellIs" dxfId="765" priority="275" operator="equal">
      <formula>FALSE</formula>
    </cfRule>
  </conditionalFormatting>
  <conditionalFormatting sqref="I38:I47">
    <cfRule type="cellIs" dxfId="764" priority="274" operator="equal">
      <formula>FALSE</formula>
    </cfRule>
  </conditionalFormatting>
  <conditionalFormatting sqref="I38:I47">
    <cfRule type="cellIs" dxfId="763" priority="273" operator="equal">
      <formula>FALSE</formula>
    </cfRule>
  </conditionalFormatting>
  <conditionalFormatting sqref="I38:I47">
    <cfRule type="cellIs" dxfId="762" priority="272" operator="equal">
      <formula>FALSE</formula>
    </cfRule>
  </conditionalFormatting>
  <conditionalFormatting sqref="I38:I47">
    <cfRule type="cellIs" dxfId="761" priority="271" operator="equal">
      <formula>FALSE</formula>
    </cfRule>
  </conditionalFormatting>
  <conditionalFormatting sqref="I38:I47">
    <cfRule type="cellIs" dxfId="760" priority="270" operator="equal">
      <formula>FALSE</formula>
    </cfRule>
  </conditionalFormatting>
  <conditionalFormatting sqref="I38:I47">
    <cfRule type="cellIs" dxfId="759" priority="269" operator="equal">
      <formula>FALSE</formula>
    </cfRule>
  </conditionalFormatting>
  <conditionalFormatting sqref="I38:I47">
    <cfRule type="cellIs" dxfId="758" priority="268" operator="equal">
      <formula>FALSE</formula>
    </cfRule>
  </conditionalFormatting>
  <conditionalFormatting sqref="I38:I47">
    <cfRule type="cellIs" dxfId="757" priority="267" operator="equal">
      <formula>FALSE</formula>
    </cfRule>
  </conditionalFormatting>
  <conditionalFormatting sqref="I38:I47">
    <cfRule type="cellIs" dxfId="756" priority="266" operator="equal">
      <formula>FALSE</formula>
    </cfRule>
  </conditionalFormatting>
  <conditionalFormatting sqref="I38:I47">
    <cfRule type="cellIs" dxfId="755" priority="265" operator="equal">
      <formula>FALSE</formula>
    </cfRule>
  </conditionalFormatting>
  <conditionalFormatting sqref="I38:I47">
    <cfRule type="cellIs" dxfId="754" priority="264" operator="equal">
      <formula>FALSE</formula>
    </cfRule>
  </conditionalFormatting>
  <conditionalFormatting sqref="I38:I47">
    <cfRule type="cellIs" dxfId="753" priority="263" operator="equal">
      <formula>FALSE</formula>
    </cfRule>
  </conditionalFormatting>
  <conditionalFormatting sqref="I38:I47">
    <cfRule type="cellIs" dxfId="752" priority="262" operator="equal">
      <formula>FALSE</formula>
    </cfRule>
  </conditionalFormatting>
  <conditionalFormatting sqref="I38:I47">
    <cfRule type="cellIs" dxfId="751" priority="261" operator="equal">
      <formula>FALSE</formula>
    </cfRule>
  </conditionalFormatting>
  <conditionalFormatting sqref="I38:I47">
    <cfRule type="cellIs" dxfId="750" priority="260" operator="equal">
      <formula>FALSE</formula>
    </cfRule>
  </conditionalFormatting>
  <conditionalFormatting sqref="I38:I47">
    <cfRule type="cellIs" dxfId="749" priority="259" operator="equal">
      <formula>FALSE</formula>
    </cfRule>
  </conditionalFormatting>
  <conditionalFormatting sqref="I38:I47">
    <cfRule type="cellIs" dxfId="748" priority="258" operator="equal">
      <formula>FALSE</formula>
    </cfRule>
  </conditionalFormatting>
  <conditionalFormatting sqref="I38:I47">
    <cfRule type="cellIs" dxfId="747" priority="257" operator="equal">
      <formula>FALSE</formula>
    </cfRule>
  </conditionalFormatting>
  <conditionalFormatting sqref="I38:I47">
    <cfRule type="cellIs" dxfId="746" priority="256" operator="equal">
      <formula>FALSE</formula>
    </cfRule>
  </conditionalFormatting>
  <conditionalFormatting sqref="I38:I47">
    <cfRule type="cellIs" dxfId="745" priority="255" operator="equal">
      <formula>FALSE</formula>
    </cfRule>
  </conditionalFormatting>
  <conditionalFormatting sqref="I38:I47">
    <cfRule type="cellIs" dxfId="744" priority="254" operator="equal">
      <formula>FALSE</formula>
    </cfRule>
  </conditionalFormatting>
  <conditionalFormatting sqref="I38:I47">
    <cfRule type="cellIs" dxfId="743" priority="253" operator="equal">
      <formula>FALSE</formula>
    </cfRule>
  </conditionalFormatting>
  <conditionalFormatting sqref="I38:I47">
    <cfRule type="cellIs" dxfId="742" priority="252" operator="equal">
      <formula>FALSE</formula>
    </cfRule>
  </conditionalFormatting>
  <conditionalFormatting sqref="I38:I47">
    <cfRule type="cellIs" dxfId="741" priority="251" operator="equal">
      <formula>FALSE</formula>
    </cfRule>
  </conditionalFormatting>
  <conditionalFormatting sqref="I38:I47">
    <cfRule type="cellIs" dxfId="740" priority="250" operator="equal">
      <formula>FALSE</formula>
    </cfRule>
  </conditionalFormatting>
  <conditionalFormatting sqref="I38:I47">
    <cfRule type="cellIs" dxfId="739" priority="249" operator="equal">
      <formula>FALSE</formula>
    </cfRule>
  </conditionalFormatting>
  <conditionalFormatting sqref="I38:I47">
    <cfRule type="cellIs" dxfId="738" priority="248" operator="equal">
      <formula>FALSE</formula>
    </cfRule>
  </conditionalFormatting>
  <conditionalFormatting sqref="I38:I47">
    <cfRule type="cellIs" dxfId="737" priority="247" operator="equal">
      <formula>FALSE</formula>
    </cfRule>
  </conditionalFormatting>
  <conditionalFormatting sqref="I38:I47">
    <cfRule type="cellIs" dxfId="736" priority="246" operator="equal">
      <formula>FALSE</formula>
    </cfRule>
  </conditionalFormatting>
  <conditionalFormatting sqref="I38:I47">
    <cfRule type="cellIs" dxfId="735" priority="245" operator="equal">
      <formula>FALSE</formula>
    </cfRule>
  </conditionalFormatting>
  <conditionalFormatting sqref="I38:I47">
    <cfRule type="cellIs" dxfId="734" priority="244" operator="equal">
      <formula>FALSE</formula>
    </cfRule>
  </conditionalFormatting>
  <conditionalFormatting sqref="I38:I47">
    <cfRule type="cellIs" dxfId="733" priority="243" operator="equal">
      <formula>FALSE</formula>
    </cfRule>
  </conditionalFormatting>
  <conditionalFormatting sqref="I38:I47">
    <cfRule type="cellIs" dxfId="732" priority="242" operator="equal">
      <formula>FALSE</formula>
    </cfRule>
  </conditionalFormatting>
  <conditionalFormatting sqref="I38:I47">
    <cfRule type="cellIs" dxfId="731" priority="241" operator="equal">
      <formula>FALSE</formula>
    </cfRule>
  </conditionalFormatting>
  <conditionalFormatting sqref="I38:I47">
    <cfRule type="cellIs" dxfId="730" priority="240" operator="equal">
      <formula>FALSE</formula>
    </cfRule>
  </conditionalFormatting>
  <conditionalFormatting sqref="I38:I47">
    <cfRule type="cellIs" dxfId="729" priority="239" operator="equal">
      <formula>FALSE</formula>
    </cfRule>
  </conditionalFormatting>
  <conditionalFormatting sqref="I38:I47">
    <cfRule type="cellIs" dxfId="728" priority="238" operator="equal">
      <formula>FALSE</formula>
    </cfRule>
  </conditionalFormatting>
  <conditionalFormatting sqref="I38:I47">
    <cfRule type="cellIs" dxfId="727" priority="237" operator="equal">
      <formula>FALSE</formula>
    </cfRule>
  </conditionalFormatting>
  <conditionalFormatting sqref="I38:I47">
    <cfRule type="cellIs" dxfId="726" priority="236" operator="equal">
      <formula>FALSE</formula>
    </cfRule>
  </conditionalFormatting>
  <conditionalFormatting sqref="I38:I47">
    <cfRule type="cellIs" dxfId="725" priority="235" operator="equal">
      <formula>FALSE</formula>
    </cfRule>
  </conditionalFormatting>
  <conditionalFormatting sqref="I38:I47">
    <cfRule type="cellIs" dxfId="724" priority="234" operator="equal">
      <formula>FALSE</formula>
    </cfRule>
  </conditionalFormatting>
  <conditionalFormatting sqref="I38:I47">
    <cfRule type="cellIs" dxfId="723" priority="233" operator="equal">
      <formula>FALSE</formula>
    </cfRule>
  </conditionalFormatting>
  <conditionalFormatting sqref="I38:I47">
    <cfRule type="cellIs" dxfId="722" priority="232" operator="equal">
      <formula>FALSE</formula>
    </cfRule>
  </conditionalFormatting>
  <conditionalFormatting sqref="I38:I47">
    <cfRule type="cellIs" dxfId="721" priority="231" operator="equal">
      <formula>FALSE</formula>
    </cfRule>
  </conditionalFormatting>
  <conditionalFormatting sqref="I38:I47">
    <cfRule type="cellIs" dxfId="720" priority="230" operator="equal">
      <formula>FALSE</formula>
    </cfRule>
  </conditionalFormatting>
  <conditionalFormatting sqref="I38:I47">
    <cfRule type="cellIs" dxfId="719" priority="229" operator="equal">
      <formula>FALSE</formula>
    </cfRule>
  </conditionalFormatting>
  <conditionalFormatting sqref="I38:I47">
    <cfRule type="cellIs" dxfId="718" priority="228" operator="equal">
      <formula>FALSE</formula>
    </cfRule>
  </conditionalFormatting>
  <conditionalFormatting sqref="I38:I47">
    <cfRule type="cellIs" dxfId="717" priority="227" operator="equal">
      <formula>FALSE</formula>
    </cfRule>
  </conditionalFormatting>
  <conditionalFormatting sqref="I38:I47">
    <cfRule type="cellIs" dxfId="716" priority="226" operator="equal">
      <formula>FALSE</formula>
    </cfRule>
  </conditionalFormatting>
  <conditionalFormatting sqref="I38:I47">
    <cfRule type="cellIs" dxfId="715" priority="225" operator="equal">
      <formula>FALSE</formula>
    </cfRule>
  </conditionalFormatting>
  <conditionalFormatting sqref="I38:I47">
    <cfRule type="cellIs" dxfId="714" priority="224" operator="equal">
      <formula>FALSE</formula>
    </cfRule>
  </conditionalFormatting>
  <conditionalFormatting sqref="I38:I47">
    <cfRule type="cellIs" dxfId="713" priority="223" operator="equal">
      <formula>FALSE</formula>
    </cfRule>
  </conditionalFormatting>
  <conditionalFormatting sqref="I38:I47">
    <cfRule type="cellIs" dxfId="712" priority="222" operator="equal">
      <formula>FALSE</formula>
    </cfRule>
  </conditionalFormatting>
  <conditionalFormatting sqref="I38:I47">
    <cfRule type="cellIs" dxfId="711" priority="221" operator="equal">
      <formula>FALSE</formula>
    </cfRule>
  </conditionalFormatting>
  <conditionalFormatting sqref="I38:I47">
    <cfRule type="cellIs" dxfId="710" priority="220" operator="equal">
      <formula>FALSE</formula>
    </cfRule>
  </conditionalFormatting>
  <conditionalFormatting sqref="I38:I47">
    <cfRule type="cellIs" dxfId="709" priority="219" operator="equal">
      <formula>FALSE</formula>
    </cfRule>
  </conditionalFormatting>
  <conditionalFormatting sqref="I38:I47">
    <cfRule type="cellIs" dxfId="708" priority="218" operator="equal">
      <formula>FALSE</formula>
    </cfRule>
  </conditionalFormatting>
  <conditionalFormatting sqref="I38:I47">
    <cfRule type="cellIs" dxfId="707" priority="217" operator="equal">
      <formula>FALSE</formula>
    </cfRule>
  </conditionalFormatting>
  <conditionalFormatting sqref="I38:I47">
    <cfRule type="cellIs" dxfId="706" priority="216" operator="equal">
      <formula>FALSE</formula>
    </cfRule>
  </conditionalFormatting>
  <conditionalFormatting sqref="I38:I47">
    <cfRule type="cellIs" dxfId="705" priority="215" operator="equal">
      <formula>FALSE</formula>
    </cfRule>
  </conditionalFormatting>
  <conditionalFormatting sqref="I38:I47">
    <cfRule type="cellIs" dxfId="704" priority="214" operator="equal">
      <formula>FALSE</formula>
    </cfRule>
  </conditionalFormatting>
  <conditionalFormatting sqref="I38:I47">
    <cfRule type="cellIs" dxfId="703" priority="213" operator="equal">
      <formula>FALSE</formula>
    </cfRule>
  </conditionalFormatting>
  <conditionalFormatting sqref="I38:I47">
    <cfRule type="cellIs" dxfId="702" priority="212" operator="equal">
      <formula>FALSE</formula>
    </cfRule>
  </conditionalFormatting>
  <conditionalFormatting sqref="I38:I47">
    <cfRule type="cellIs" dxfId="701" priority="211" operator="equal">
      <formula>FALSE</formula>
    </cfRule>
  </conditionalFormatting>
  <conditionalFormatting sqref="I38:I47">
    <cfRule type="cellIs" dxfId="700" priority="210" operator="equal">
      <formula>FALSE</formula>
    </cfRule>
  </conditionalFormatting>
  <conditionalFormatting sqref="I38:I47">
    <cfRule type="cellIs" dxfId="699" priority="209" operator="equal">
      <formula>FALSE</formula>
    </cfRule>
  </conditionalFormatting>
  <conditionalFormatting sqref="I38:I47">
    <cfRule type="cellIs" dxfId="698" priority="208" operator="equal">
      <formula>FALSE</formula>
    </cfRule>
  </conditionalFormatting>
  <conditionalFormatting sqref="I38:I47">
    <cfRule type="cellIs" dxfId="697" priority="207" operator="equal">
      <formula>FALSE</formula>
    </cfRule>
  </conditionalFormatting>
  <conditionalFormatting sqref="I38:I47">
    <cfRule type="cellIs" dxfId="696" priority="206" operator="equal">
      <formula>FALSE</formula>
    </cfRule>
  </conditionalFormatting>
  <conditionalFormatting sqref="I38:I47">
    <cfRule type="cellIs" dxfId="695" priority="205" operator="equal">
      <formula>FALSE</formula>
    </cfRule>
  </conditionalFormatting>
  <conditionalFormatting sqref="I38:I47">
    <cfRule type="cellIs" dxfId="694" priority="204" operator="equal">
      <formula>FALSE</formula>
    </cfRule>
  </conditionalFormatting>
  <conditionalFormatting sqref="I38:I47">
    <cfRule type="cellIs" dxfId="693" priority="203" operator="equal">
      <formula>FALSE</formula>
    </cfRule>
  </conditionalFormatting>
  <conditionalFormatting sqref="I38:I47">
    <cfRule type="cellIs" dxfId="692" priority="202" operator="equal">
      <formula>FALSE</formula>
    </cfRule>
  </conditionalFormatting>
  <conditionalFormatting sqref="I38:I47">
    <cfRule type="cellIs" dxfId="691" priority="201" operator="equal">
      <formula>FALSE</formula>
    </cfRule>
  </conditionalFormatting>
  <conditionalFormatting sqref="I38:I47">
    <cfRule type="cellIs" dxfId="690" priority="200" operator="equal">
      <formula>FALSE</formula>
    </cfRule>
  </conditionalFormatting>
  <conditionalFormatting sqref="I38:I47">
    <cfRule type="cellIs" dxfId="689" priority="199" operator="equal">
      <formula>FALSE</formula>
    </cfRule>
  </conditionalFormatting>
  <conditionalFormatting sqref="I38:I47">
    <cfRule type="cellIs" dxfId="688" priority="198" operator="equal">
      <formula>FALSE</formula>
    </cfRule>
  </conditionalFormatting>
  <conditionalFormatting sqref="I38:I47">
    <cfRule type="cellIs" dxfId="687" priority="197" operator="equal">
      <formula>FALSE</formula>
    </cfRule>
  </conditionalFormatting>
  <conditionalFormatting sqref="I38:I47">
    <cfRule type="cellIs" dxfId="686" priority="196" operator="equal">
      <formula>FALSE</formula>
    </cfRule>
  </conditionalFormatting>
  <conditionalFormatting sqref="I38:I47">
    <cfRule type="cellIs" dxfId="685" priority="195" operator="equal">
      <formula>FALSE</formula>
    </cfRule>
  </conditionalFormatting>
  <conditionalFormatting sqref="I38:I47">
    <cfRule type="cellIs" dxfId="684" priority="194" operator="equal">
      <formula>FALSE</formula>
    </cfRule>
  </conditionalFormatting>
  <conditionalFormatting sqref="I38:I47">
    <cfRule type="cellIs" dxfId="683" priority="193" operator="equal">
      <formula>FALSE</formula>
    </cfRule>
  </conditionalFormatting>
  <conditionalFormatting sqref="I38:I47">
    <cfRule type="cellIs" dxfId="682" priority="192" operator="equal">
      <formula>FALSE</formula>
    </cfRule>
  </conditionalFormatting>
  <conditionalFormatting sqref="I38:I47">
    <cfRule type="cellIs" dxfId="681" priority="191" operator="equal">
      <formula>FALSE</formula>
    </cfRule>
  </conditionalFormatting>
  <conditionalFormatting sqref="I38:I47">
    <cfRule type="cellIs" dxfId="680" priority="190" operator="equal">
      <formula>FALSE</formula>
    </cfRule>
  </conditionalFormatting>
  <conditionalFormatting sqref="I38:I47">
    <cfRule type="cellIs" dxfId="679" priority="189" operator="equal">
      <formula>FALSE</formula>
    </cfRule>
  </conditionalFormatting>
  <conditionalFormatting sqref="I38:I47">
    <cfRule type="cellIs" dxfId="678" priority="188" operator="equal">
      <formula>FALSE</formula>
    </cfRule>
  </conditionalFormatting>
  <conditionalFormatting sqref="I38:I47">
    <cfRule type="cellIs" dxfId="677" priority="187" operator="equal">
      <formula>FALSE</formula>
    </cfRule>
  </conditionalFormatting>
  <conditionalFormatting sqref="I38:I47">
    <cfRule type="cellIs" dxfId="676" priority="186" operator="equal">
      <formula>FALSE</formula>
    </cfRule>
  </conditionalFormatting>
  <conditionalFormatting sqref="I38:I47">
    <cfRule type="cellIs" dxfId="675" priority="185" operator="equal">
      <formula>FALSE</formula>
    </cfRule>
  </conditionalFormatting>
  <conditionalFormatting sqref="I38:I47">
    <cfRule type="cellIs" dxfId="674" priority="184" operator="equal">
      <formula>FALSE</formula>
    </cfRule>
  </conditionalFormatting>
  <conditionalFormatting sqref="I38:I47">
    <cfRule type="cellIs" dxfId="673" priority="183" operator="equal">
      <formula>FALSE</formula>
    </cfRule>
  </conditionalFormatting>
  <conditionalFormatting sqref="I38:I47">
    <cfRule type="cellIs" dxfId="672" priority="182" operator="equal">
      <formula>FALSE</formula>
    </cfRule>
  </conditionalFormatting>
  <conditionalFormatting sqref="I38:I47">
    <cfRule type="cellIs" dxfId="671" priority="181" operator="equal">
      <formula>FALSE</formula>
    </cfRule>
  </conditionalFormatting>
  <conditionalFormatting sqref="I38:I47">
    <cfRule type="cellIs" dxfId="670" priority="180" operator="equal">
      <formula>FALSE</formula>
    </cfRule>
  </conditionalFormatting>
  <conditionalFormatting sqref="I38:I47">
    <cfRule type="cellIs" dxfId="669" priority="179" operator="equal">
      <formula>FALSE</formula>
    </cfRule>
  </conditionalFormatting>
  <conditionalFormatting sqref="I38:I47">
    <cfRule type="cellIs" dxfId="668" priority="178" operator="equal">
      <formula>FALSE</formula>
    </cfRule>
  </conditionalFormatting>
  <conditionalFormatting sqref="I38:I47">
    <cfRule type="cellIs" dxfId="667" priority="177" operator="equal">
      <formula>FALSE</formula>
    </cfRule>
  </conditionalFormatting>
  <conditionalFormatting sqref="I38:I47">
    <cfRule type="cellIs" dxfId="666" priority="176" operator="equal">
      <formula>FALSE</formula>
    </cfRule>
  </conditionalFormatting>
  <conditionalFormatting sqref="I38:I47">
    <cfRule type="cellIs" dxfId="665" priority="175" operator="equal">
      <formula>FALSE</formula>
    </cfRule>
  </conditionalFormatting>
  <conditionalFormatting sqref="I38:I47">
    <cfRule type="cellIs" dxfId="664" priority="174" operator="equal">
      <formula>FALSE</formula>
    </cfRule>
  </conditionalFormatting>
  <conditionalFormatting sqref="I38:I47">
    <cfRule type="cellIs" dxfId="663" priority="173" operator="equal">
      <formula>FALSE</formula>
    </cfRule>
  </conditionalFormatting>
  <conditionalFormatting sqref="I38:I47">
    <cfRule type="cellIs" dxfId="662" priority="172" operator="equal">
      <formula>FALSE</formula>
    </cfRule>
  </conditionalFormatting>
  <conditionalFormatting sqref="I38:I47">
    <cfRule type="cellIs" dxfId="661" priority="171" operator="equal">
      <formula>FALSE</formula>
    </cfRule>
  </conditionalFormatting>
  <conditionalFormatting sqref="I38:I47">
    <cfRule type="cellIs" dxfId="660" priority="170" operator="equal">
      <formula>FALSE</formula>
    </cfRule>
  </conditionalFormatting>
  <conditionalFormatting sqref="I38:I47">
    <cfRule type="cellIs" dxfId="659" priority="169" operator="equal">
      <formula>FALSE</formula>
    </cfRule>
  </conditionalFormatting>
  <conditionalFormatting sqref="I38:I47">
    <cfRule type="cellIs" dxfId="658" priority="168" operator="equal">
      <formula>FALSE</formula>
    </cfRule>
  </conditionalFormatting>
  <conditionalFormatting sqref="I38:I47">
    <cfRule type="cellIs" dxfId="657" priority="167" operator="equal">
      <formula>FALSE</formula>
    </cfRule>
  </conditionalFormatting>
  <conditionalFormatting sqref="I38:I47">
    <cfRule type="cellIs" dxfId="656" priority="166" operator="equal">
      <formula>FALSE</formula>
    </cfRule>
  </conditionalFormatting>
  <conditionalFormatting sqref="I38:I47">
    <cfRule type="cellIs" dxfId="655" priority="165" operator="equal">
      <formula>FALSE</formula>
    </cfRule>
  </conditionalFormatting>
  <conditionalFormatting sqref="I38:I47">
    <cfRule type="cellIs" dxfId="654" priority="164" operator="equal">
      <formula>FALSE</formula>
    </cfRule>
  </conditionalFormatting>
  <conditionalFormatting sqref="I38:I47">
    <cfRule type="cellIs" dxfId="653" priority="163" operator="equal">
      <formula>FALSE</formula>
    </cfRule>
  </conditionalFormatting>
  <conditionalFormatting sqref="I38:I47">
    <cfRule type="cellIs" dxfId="652" priority="162" operator="equal">
      <formula>FALSE</formula>
    </cfRule>
  </conditionalFormatting>
  <conditionalFormatting sqref="I38:I47">
    <cfRule type="cellIs" dxfId="651" priority="161" operator="equal">
      <formula>FALSE</formula>
    </cfRule>
  </conditionalFormatting>
  <conditionalFormatting sqref="I38:I47">
    <cfRule type="cellIs" dxfId="650" priority="160" operator="equal">
      <formula>FALSE</formula>
    </cfRule>
  </conditionalFormatting>
  <conditionalFormatting sqref="I38:I47">
    <cfRule type="cellIs" dxfId="649" priority="159" operator="equal">
      <formula>FALSE</formula>
    </cfRule>
  </conditionalFormatting>
  <conditionalFormatting sqref="I38:I47">
    <cfRule type="cellIs" dxfId="648" priority="158" operator="equal">
      <formula>FALSE</formula>
    </cfRule>
  </conditionalFormatting>
  <conditionalFormatting sqref="I38:I47">
    <cfRule type="cellIs" dxfId="647" priority="157" operator="equal">
      <formula>FALSE</formula>
    </cfRule>
  </conditionalFormatting>
  <conditionalFormatting sqref="I38:I47">
    <cfRule type="cellIs" dxfId="646" priority="156" operator="equal">
      <formula>FALSE</formula>
    </cfRule>
  </conditionalFormatting>
  <conditionalFormatting sqref="I38:I47">
    <cfRule type="cellIs" dxfId="645" priority="155" operator="equal">
      <formula>FALSE</formula>
    </cfRule>
  </conditionalFormatting>
  <conditionalFormatting sqref="I38:I47">
    <cfRule type="cellIs" dxfId="644" priority="154" operator="equal">
      <formula>FALSE</formula>
    </cfRule>
  </conditionalFormatting>
  <conditionalFormatting sqref="I38:I47">
    <cfRule type="cellIs" dxfId="643" priority="153" operator="equal">
      <formula>FALSE</formula>
    </cfRule>
  </conditionalFormatting>
  <conditionalFormatting sqref="I38:I47">
    <cfRule type="cellIs" dxfId="642" priority="152" operator="equal">
      <formula>FALSE</formula>
    </cfRule>
  </conditionalFormatting>
  <conditionalFormatting sqref="I38:I47">
    <cfRule type="cellIs" dxfId="641" priority="151" operator="equal">
      <formula>FALSE</formula>
    </cfRule>
  </conditionalFormatting>
  <conditionalFormatting sqref="I38:I47">
    <cfRule type="cellIs" dxfId="640" priority="150" operator="equal">
      <formula>FALSE</formula>
    </cfRule>
  </conditionalFormatting>
  <conditionalFormatting sqref="I38:I47">
    <cfRule type="cellIs" dxfId="639" priority="149" operator="equal">
      <formula>FALSE</formula>
    </cfRule>
  </conditionalFormatting>
  <conditionalFormatting sqref="I38:I47">
    <cfRule type="cellIs" dxfId="638" priority="148" operator="equal">
      <formula>FALSE</formula>
    </cfRule>
  </conditionalFormatting>
  <conditionalFormatting sqref="I38:I47">
    <cfRule type="cellIs" dxfId="637" priority="147" operator="equal">
      <formula>FALSE</formula>
    </cfRule>
  </conditionalFormatting>
  <conditionalFormatting sqref="I38:I47">
    <cfRule type="cellIs" dxfId="636" priority="146" operator="equal">
      <formula>FALSE</formula>
    </cfRule>
  </conditionalFormatting>
  <conditionalFormatting sqref="I38:I47">
    <cfRule type="cellIs" dxfId="635" priority="145" operator="equal">
      <formula>FALSE</formula>
    </cfRule>
  </conditionalFormatting>
  <conditionalFormatting sqref="I38:I47">
    <cfRule type="cellIs" dxfId="634" priority="144" operator="equal">
      <formula>FALSE</formula>
    </cfRule>
  </conditionalFormatting>
  <conditionalFormatting sqref="I38:I47">
    <cfRule type="cellIs" dxfId="633" priority="143" operator="equal">
      <formula>FALSE</formula>
    </cfRule>
  </conditionalFormatting>
  <conditionalFormatting sqref="I38:I47">
    <cfRule type="cellIs" dxfId="632" priority="142" operator="equal">
      <formula>FALSE</formula>
    </cfRule>
  </conditionalFormatting>
  <conditionalFormatting sqref="I38:I47">
    <cfRule type="cellIs" dxfId="631" priority="141" operator="equal">
      <formula>FALSE</formula>
    </cfRule>
  </conditionalFormatting>
  <conditionalFormatting sqref="I38:I47">
    <cfRule type="cellIs" dxfId="630" priority="140" operator="equal">
      <formula>FALSE</formula>
    </cfRule>
  </conditionalFormatting>
  <conditionalFormatting sqref="I38:I47">
    <cfRule type="cellIs" dxfId="629" priority="139" operator="equal">
      <formula>FALSE</formula>
    </cfRule>
  </conditionalFormatting>
  <conditionalFormatting sqref="I38:I47">
    <cfRule type="cellIs" dxfId="628" priority="138" operator="equal">
      <formula>FALSE</formula>
    </cfRule>
  </conditionalFormatting>
  <conditionalFormatting sqref="I38:I47">
    <cfRule type="cellIs" dxfId="627" priority="137" operator="equal">
      <formula>FALSE</formula>
    </cfRule>
  </conditionalFormatting>
  <conditionalFormatting sqref="I38:I47">
    <cfRule type="cellIs" dxfId="626" priority="136" operator="equal">
      <formula>FALSE</formula>
    </cfRule>
  </conditionalFormatting>
  <conditionalFormatting sqref="I38:I47">
    <cfRule type="cellIs" dxfId="625" priority="135" operator="equal">
      <formula>FALSE</formula>
    </cfRule>
  </conditionalFormatting>
  <conditionalFormatting sqref="I38:I47">
    <cfRule type="cellIs" dxfId="624" priority="134" operator="equal">
      <formula>FALSE</formula>
    </cfRule>
  </conditionalFormatting>
  <conditionalFormatting sqref="I38:I47">
    <cfRule type="cellIs" dxfId="623" priority="133" operator="equal">
      <formula>FALSE</formula>
    </cfRule>
  </conditionalFormatting>
  <conditionalFormatting sqref="I38:I47">
    <cfRule type="cellIs" dxfId="622" priority="132" operator="equal">
      <formula>FALSE</formula>
    </cfRule>
  </conditionalFormatting>
  <conditionalFormatting sqref="I38:I47">
    <cfRule type="cellIs" dxfId="621" priority="131" operator="equal">
      <formula>FALSE</formula>
    </cfRule>
  </conditionalFormatting>
  <conditionalFormatting sqref="I38:I47">
    <cfRule type="cellIs" dxfId="620" priority="130" operator="equal">
      <formula>FALSE</formula>
    </cfRule>
  </conditionalFormatting>
  <conditionalFormatting sqref="I38:I47">
    <cfRule type="cellIs" dxfId="619" priority="129" operator="equal">
      <formula>FALSE</formula>
    </cfRule>
  </conditionalFormatting>
  <conditionalFormatting sqref="I38:I47">
    <cfRule type="cellIs" dxfId="618" priority="128" operator="equal">
      <formula>FALSE</formula>
    </cfRule>
  </conditionalFormatting>
  <conditionalFormatting sqref="I38:I47">
    <cfRule type="cellIs" dxfId="617" priority="127" operator="equal">
      <formula>FALSE</formula>
    </cfRule>
  </conditionalFormatting>
  <conditionalFormatting sqref="I38:I47">
    <cfRule type="cellIs" dxfId="616" priority="126" operator="equal">
      <formula>FALSE</formula>
    </cfRule>
  </conditionalFormatting>
  <conditionalFormatting sqref="I38:I47">
    <cfRule type="cellIs" dxfId="615" priority="125" operator="equal">
      <formula>FALSE</formula>
    </cfRule>
  </conditionalFormatting>
  <conditionalFormatting sqref="I38:I47">
    <cfRule type="cellIs" dxfId="614" priority="124" operator="equal">
      <formula>FALSE</formula>
    </cfRule>
  </conditionalFormatting>
  <conditionalFormatting sqref="I38:I47">
    <cfRule type="cellIs" dxfId="613" priority="123" operator="equal">
      <formula>FALSE</formula>
    </cfRule>
  </conditionalFormatting>
  <conditionalFormatting sqref="I38:I47">
    <cfRule type="cellIs" dxfId="612" priority="122" operator="equal">
      <formula>FALSE</formula>
    </cfRule>
  </conditionalFormatting>
  <conditionalFormatting sqref="I38:I47">
    <cfRule type="cellIs" dxfId="611" priority="121" operator="equal">
      <formula>FALSE</formula>
    </cfRule>
  </conditionalFormatting>
  <conditionalFormatting sqref="I38:I47">
    <cfRule type="cellIs" dxfId="610" priority="120" operator="equal">
      <formula>FALSE</formula>
    </cfRule>
  </conditionalFormatting>
  <conditionalFormatting sqref="I38:I47">
    <cfRule type="cellIs" dxfId="609" priority="119" operator="equal">
      <formula>FALSE</formula>
    </cfRule>
  </conditionalFormatting>
  <conditionalFormatting sqref="I38:I47">
    <cfRule type="cellIs" dxfId="608" priority="118" operator="equal">
      <formula>FALSE</formula>
    </cfRule>
  </conditionalFormatting>
  <conditionalFormatting sqref="I38:I47">
    <cfRule type="cellIs" dxfId="607" priority="117" operator="equal">
      <formula>FALSE</formula>
    </cfRule>
  </conditionalFormatting>
  <conditionalFormatting sqref="I38:I47">
    <cfRule type="cellIs" dxfId="606" priority="116" operator="equal">
      <formula>FALSE</formula>
    </cfRule>
  </conditionalFormatting>
  <conditionalFormatting sqref="I38:I47">
    <cfRule type="cellIs" dxfId="605" priority="115" operator="equal">
      <formula>FALSE</formula>
    </cfRule>
  </conditionalFormatting>
  <conditionalFormatting sqref="I38:I47">
    <cfRule type="cellIs" dxfId="604" priority="114" operator="equal">
      <formula>FALSE</formula>
    </cfRule>
  </conditionalFormatting>
  <conditionalFormatting sqref="I38:I47">
    <cfRule type="cellIs" dxfId="603" priority="113" operator="equal">
      <formula>FALSE</formula>
    </cfRule>
  </conditionalFormatting>
  <conditionalFormatting sqref="I38:I47">
    <cfRule type="cellIs" dxfId="602" priority="112" operator="equal">
      <formula>FALSE</formula>
    </cfRule>
  </conditionalFormatting>
  <conditionalFormatting sqref="I38:I47">
    <cfRule type="cellIs" dxfId="601" priority="111" operator="equal">
      <formula>FALSE</formula>
    </cfRule>
  </conditionalFormatting>
  <conditionalFormatting sqref="I38:I47">
    <cfRule type="cellIs" dxfId="600" priority="110" operator="equal">
      <formula>FALSE</formula>
    </cfRule>
  </conditionalFormatting>
  <conditionalFormatting sqref="I38:I47">
    <cfRule type="cellIs" dxfId="599" priority="109" operator="equal">
      <formula>FALSE</formula>
    </cfRule>
  </conditionalFormatting>
  <conditionalFormatting sqref="I38:I47">
    <cfRule type="cellIs" dxfId="598" priority="108" operator="equal">
      <formula>FALSE</formula>
    </cfRule>
  </conditionalFormatting>
  <conditionalFormatting sqref="I38:I47">
    <cfRule type="cellIs" dxfId="597" priority="107" operator="equal">
      <formula>FALSE</formula>
    </cfRule>
  </conditionalFormatting>
  <conditionalFormatting sqref="I38:I47">
    <cfRule type="cellIs" dxfId="596" priority="106" operator="equal">
      <formula>FALSE</formula>
    </cfRule>
  </conditionalFormatting>
  <conditionalFormatting sqref="I38:I47">
    <cfRule type="cellIs" dxfId="595" priority="105" operator="equal">
      <formula>FALSE</formula>
    </cfRule>
  </conditionalFormatting>
  <conditionalFormatting sqref="I38:I47">
    <cfRule type="cellIs" dxfId="594" priority="104" operator="equal">
      <formula>FALSE</formula>
    </cfRule>
  </conditionalFormatting>
  <conditionalFormatting sqref="I38:I47">
    <cfRule type="cellIs" dxfId="593" priority="103" operator="equal">
      <formula>FALSE</formula>
    </cfRule>
  </conditionalFormatting>
  <conditionalFormatting sqref="I38:I47">
    <cfRule type="cellIs" dxfId="592" priority="102" operator="equal">
      <formula>FALSE</formula>
    </cfRule>
  </conditionalFormatting>
  <conditionalFormatting sqref="I38:I47">
    <cfRule type="cellIs" dxfId="591" priority="101" operator="equal">
      <formula>FALSE</formula>
    </cfRule>
  </conditionalFormatting>
  <conditionalFormatting sqref="I38:I47">
    <cfRule type="cellIs" dxfId="590" priority="100" operator="equal">
      <formula>FALSE</formula>
    </cfRule>
  </conditionalFormatting>
  <conditionalFormatting sqref="I38:I47">
    <cfRule type="cellIs" dxfId="589" priority="99" operator="equal">
      <formula>FALSE</formula>
    </cfRule>
  </conditionalFormatting>
  <conditionalFormatting sqref="I38:I47">
    <cfRule type="cellIs" dxfId="588" priority="98" operator="equal">
      <formula>FALSE</formula>
    </cfRule>
  </conditionalFormatting>
  <conditionalFormatting sqref="I38:I47">
    <cfRule type="cellIs" dxfId="587" priority="97" operator="equal">
      <formula>FALSE</formula>
    </cfRule>
  </conditionalFormatting>
  <conditionalFormatting sqref="I38:I47">
    <cfRule type="cellIs" dxfId="586" priority="96" operator="equal">
      <formula>FALSE</formula>
    </cfRule>
  </conditionalFormatting>
  <conditionalFormatting sqref="I38:I47">
    <cfRule type="cellIs" dxfId="585" priority="95" operator="equal">
      <formula>FALSE</formula>
    </cfRule>
  </conditionalFormatting>
  <conditionalFormatting sqref="I38:I47">
    <cfRule type="cellIs" dxfId="584" priority="94" operator="equal">
      <formula>FALSE</formula>
    </cfRule>
  </conditionalFormatting>
  <conditionalFormatting sqref="I38:I47">
    <cfRule type="cellIs" dxfId="583" priority="93" operator="equal">
      <formula>FALSE</formula>
    </cfRule>
  </conditionalFormatting>
  <conditionalFormatting sqref="I38:I47">
    <cfRule type="cellIs" dxfId="582" priority="92" operator="equal">
      <formula>FALSE</formula>
    </cfRule>
  </conditionalFormatting>
  <conditionalFormatting sqref="I38:I47">
    <cfRule type="cellIs" dxfId="581" priority="91" operator="equal">
      <formula>FALSE</formula>
    </cfRule>
  </conditionalFormatting>
  <conditionalFormatting sqref="I38:I47">
    <cfRule type="cellIs" dxfId="580" priority="90" operator="equal">
      <formula>FALSE</formula>
    </cfRule>
  </conditionalFormatting>
  <conditionalFormatting sqref="I38:I47">
    <cfRule type="cellIs" dxfId="579" priority="89" operator="equal">
      <formula>FALSE</formula>
    </cfRule>
  </conditionalFormatting>
  <conditionalFormatting sqref="I38:I47">
    <cfRule type="cellIs" dxfId="578" priority="88" operator="equal">
      <formula>FALSE</formula>
    </cfRule>
  </conditionalFormatting>
  <conditionalFormatting sqref="I38:I47">
    <cfRule type="cellIs" dxfId="577" priority="87" operator="equal">
      <formula>FALSE</formula>
    </cfRule>
  </conditionalFormatting>
  <conditionalFormatting sqref="I38:I47">
    <cfRule type="cellIs" dxfId="576" priority="86" operator="equal">
      <formula>FALSE</formula>
    </cfRule>
  </conditionalFormatting>
  <conditionalFormatting sqref="I38:I47">
    <cfRule type="cellIs" dxfId="575" priority="85" operator="equal">
      <formula>FALSE</formula>
    </cfRule>
  </conditionalFormatting>
  <conditionalFormatting sqref="I38:I47">
    <cfRule type="cellIs" dxfId="574" priority="84" operator="equal">
      <formula>FALSE</formula>
    </cfRule>
  </conditionalFormatting>
  <conditionalFormatting sqref="I38:I47">
    <cfRule type="cellIs" dxfId="573" priority="83" operator="equal">
      <formula>FALSE</formula>
    </cfRule>
  </conditionalFormatting>
  <conditionalFormatting sqref="I38:I47">
    <cfRule type="cellIs" dxfId="572" priority="82" operator="equal">
      <formula>FALSE</formula>
    </cfRule>
  </conditionalFormatting>
  <conditionalFormatting sqref="I38:I47">
    <cfRule type="cellIs" dxfId="571" priority="81" operator="equal">
      <formula>FALSE</formula>
    </cfRule>
  </conditionalFormatting>
  <conditionalFormatting sqref="I38:I47">
    <cfRule type="cellIs" dxfId="570" priority="80" operator="equal">
      <formula>FALSE</formula>
    </cfRule>
  </conditionalFormatting>
  <conditionalFormatting sqref="I38:I47">
    <cfRule type="cellIs" dxfId="569" priority="79" operator="equal">
      <formula>FALSE</formula>
    </cfRule>
  </conditionalFormatting>
  <conditionalFormatting sqref="I38:I47">
    <cfRule type="cellIs" dxfId="568" priority="78" operator="equal">
      <formula>FALSE</formula>
    </cfRule>
  </conditionalFormatting>
  <conditionalFormatting sqref="I38:I47">
    <cfRule type="cellIs" dxfId="567" priority="77" operator="equal">
      <formula>FALSE</formula>
    </cfRule>
  </conditionalFormatting>
  <conditionalFormatting sqref="I38:I47">
    <cfRule type="cellIs" dxfId="566" priority="76" operator="equal">
      <formula>FALSE</formula>
    </cfRule>
  </conditionalFormatting>
  <conditionalFormatting sqref="I38:I47">
    <cfRule type="cellIs" dxfId="565" priority="75" operator="equal">
      <formula>FALSE</formula>
    </cfRule>
  </conditionalFormatting>
  <conditionalFormatting sqref="I38:I47">
    <cfRule type="cellIs" dxfId="564" priority="74" operator="equal">
      <formula>FALSE</formula>
    </cfRule>
  </conditionalFormatting>
  <conditionalFormatting sqref="I38:I47">
    <cfRule type="cellIs" dxfId="563" priority="73" operator="equal">
      <formula>FALSE</formula>
    </cfRule>
  </conditionalFormatting>
  <conditionalFormatting sqref="I38:I47">
    <cfRule type="cellIs" dxfId="562" priority="72" operator="equal">
      <formula>FALSE</formula>
    </cfRule>
  </conditionalFormatting>
  <conditionalFormatting sqref="I38:I47">
    <cfRule type="cellIs" dxfId="561" priority="71" operator="equal">
      <formula>FALSE</formula>
    </cfRule>
  </conditionalFormatting>
  <conditionalFormatting sqref="I38:I47">
    <cfRule type="cellIs" dxfId="560" priority="70" operator="equal">
      <formula>FALSE</formula>
    </cfRule>
  </conditionalFormatting>
  <conditionalFormatting sqref="I38:I47">
    <cfRule type="cellIs" dxfId="559" priority="69" operator="equal">
      <formula>FALSE</formula>
    </cfRule>
  </conditionalFormatting>
  <conditionalFormatting sqref="I38:I47">
    <cfRule type="cellIs" dxfId="558" priority="68" operator="equal">
      <formula>FALSE</formula>
    </cfRule>
  </conditionalFormatting>
  <conditionalFormatting sqref="I38:I47">
    <cfRule type="cellIs" dxfId="557" priority="67" operator="equal">
      <formula>FALSE</formula>
    </cfRule>
  </conditionalFormatting>
  <conditionalFormatting sqref="I38:I47">
    <cfRule type="cellIs" dxfId="556" priority="66" operator="equal">
      <formula>FALSE</formula>
    </cfRule>
  </conditionalFormatting>
  <conditionalFormatting sqref="I38:I47">
    <cfRule type="cellIs" dxfId="555" priority="65" operator="equal">
      <formula>FALSE</formula>
    </cfRule>
  </conditionalFormatting>
  <conditionalFormatting sqref="I38:I47">
    <cfRule type="cellIs" dxfId="554" priority="64" operator="equal">
      <formula>FALSE</formula>
    </cfRule>
  </conditionalFormatting>
  <conditionalFormatting sqref="I38:I47">
    <cfRule type="cellIs" dxfId="553" priority="63" operator="equal">
      <formula>FALSE</formula>
    </cfRule>
  </conditionalFormatting>
  <conditionalFormatting sqref="I38:I47">
    <cfRule type="cellIs" dxfId="552" priority="62" operator="equal">
      <formula>FALSE</formula>
    </cfRule>
  </conditionalFormatting>
  <conditionalFormatting sqref="I38:I47">
    <cfRule type="cellIs" dxfId="551" priority="61" operator="equal">
      <formula>FALSE</formula>
    </cfRule>
  </conditionalFormatting>
  <conditionalFormatting sqref="I38:I47">
    <cfRule type="cellIs" dxfId="550" priority="60" operator="equal">
      <formula>FALSE</formula>
    </cfRule>
  </conditionalFormatting>
  <conditionalFormatting sqref="I38:I47">
    <cfRule type="cellIs" dxfId="549" priority="59" operator="equal">
      <formula>FALSE</formula>
    </cfRule>
  </conditionalFormatting>
  <conditionalFormatting sqref="I38:I47">
    <cfRule type="cellIs" dxfId="548" priority="58" operator="equal">
      <formula>FALSE</formula>
    </cfRule>
  </conditionalFormatting>
  <conditionalFormatting sqref="I38:I47">
    <cfRule type="cellIs" dxfId="547" priority="57" operator="equal">
      <formula>FALSE</formula>
    </cfRule>
  </conditionalFormatting>
  <conditionalFormatting sqref="I38:I47">
    <cfRule type="cellIs" dxfId="546" priority="56" operator="equal">
      <formula>FALSE</formula>
    </cfRule>
  </conditionalFormatting>
  <conditionalFormatting sqref="I38:I47">
    <cfRule type="cellIs" dxfId="545" priority="55" operator="equal">
      <formula>FALSE</formula>
    </cfRule>
  </conditionalFormatting>
  <conditionalFormatting sqref="I38:I47">
    <cfRule type="cellIs" dxfId="544" priority="54" operator="equal">
      <formula>FALSE</formula>
    </cfRule>
  </conditionalFormatting>
  <conditionalFormatting sqref="I38:I47">
    <cfRule type="cellIs" dxfId="543" priority="53" operator="equal">
      <formula>FALSE</formula>
    </cfRule>
  </conditionalFormatting>
  <conditionalFormatting sqref="I38:I47">
    <cfRule type="cellIs" dxfId="542" priority="52" operator="equal">
      <formula>FALSE</formula>
    </cfRule>
  </conditionalFormatting>
  <conditionalFormatting sqref="I38:I47">
    <cfRule type="cellIs" dxfId="541" priority="51" operator="equal">
      <formula>FALSE</formula>
    </cfRule>
  </conditionalFormatting>
  <conditionalFormatting sqref="I38:I47">
    <cfRule type="cellIs" dxfId="540" priority="50" operator="equal">
      <formula>FALSE</formula>
    </cfRule>
  </conditionalFormatting>
  <conditionalFormatting sqref="I38:I47">
    <cfRule type="cellIs" dxfId="539" priority="49" operator="equal">
      <formula>FALSE</formula>
    </cfRule>
  </conditionalFormatting>
  <conditionalFormatting sqref="I38:I47">
    <cfRule type="cellIs" dxfId="538" priority="48" operator="equal">
      <formula>FALSE</formula>
    </cfRule>
  </conditionalFormatting>
  <conditionalFormatting sqref="I38:I47">
    <cfRule type="cellIs" dxfId="537" priority="47" operator="equal">
      <formula>FALSE</formula>
    </cfRule>
  </conditionalFormatting>
  <conditionalFormatting sqref="I38:I47">
    <cfRule type="cellIs" dxfId="536" priority="46" operator="equal">
      <formula>FALSE</formula>
    </cfRule>
  </conditionalFormatting>
  <conditionalFormatting sqref="I38:I47">
    <cfRule type="cellIs" dxfId="535" priority="45" operator="equal">
      <formula>FALSE</formula>
    </cfRule>
  </conditionalFormatting>
  <conditionalFormatting sqref="I38:I47">
    <cfRule type="cellIs" dxfId="534" priority="44" operator="equal">
      <formula>FALSE</formula>
    </cfRule>
  </conditionalFormatting>
  <conditionalFormatting sqref="I38:I47">
    <cfRule type="cellIs" dxfId="533" priority="43" operator="equal">
      <formula>FALSE</formula>
    </cfRule>
  </conditionalFormatting>
  <conditionalFormatting sqref="I38:I47">
    <cfRule type="cellIs" dxfId="532" priority="42" operator="equal">
      <formula>FALSE</formula>
    </cfRule>
  </conditionalFormatting>
  <conditionalFormatting sqref="I38:I47">
    <cfRule type="cellIs" dxfId="531" priority="41" operator="equal">
      <formula>FALSE</formula>
    </cfRule>
  </conditionalFormatting>
  <conditionalFormatting sqref="I38:I47">
    <cfRule type="cellIs" dxfId="530" priority="40" operator="equal">
      <formula>FALSE</formula>
    </cfRule>
  </conditionalFormatting>
  <conditionalFormatting sqref="I38:I47">
    <cfRule type="cellIs" dxfId="529" priority="39" operator="equal">
      <formula>FALSE</formula>
    </cfRule>
  </conditionalFormatting>
  <conditionalFormatting sqref="I38:I47">
    <cfRule type="cellIs" dxfId="528" priority="38" operator="equal">
      <formula>FALSE</formula>
    </cfRule>
  </conditionalFormatting>
  <conditionalFormatting sqref="I38:I47">
    <cfRule type="cellIs" dxfId="527" priority="37" operator="equal">
      <formula>FALSE</formula>
    </cfRule>
  </conditionalFormatting>
  <conditionalFormatting sqref="I38:I47">
    <cfRule type="cellIs" dxfId="526" priority="36" operator="equal">
      <formula>FALSE</formula>
    </cfRule>
  </conditionalFormatting>
  <conditionalFormatting sqref="I38:I47">
    <cfRule type="cellIs" dxfId="525" priority="35" operator="equal">
      <formula>FALSE</formula>
    </cfRule>
  </conditionalFormatting>
  <conditionalFormatting sqref="I38:I47">
    <cfRule type="cellIs" dxfId="524" priority="34" operator="equal">
      <formula>FALSE</formula>
    </cfRule>
  </conditionalFormatting>
  <conditionalFormatting sqref="I38:I47">
    <cfRule type="cellIs" dxfId="523" priority="33" operator="equal">
      <formula>FALSE</formula>
    </cfRule>
  </conditionalFormatting>
  <conditionalFormatting sqref="I38:I47">
    <cfRule type="cellIs" dxfId="522" priority="32" operator="equal">
      <formula>FALSE</formula>
    </cfRule>
  </conditionalFormatting>
  <conditionalFormatting sqref="I38:I47">
    <cfRule type="cellIs" dxfId="521" priority="31" operator="equal">
      <formula>FALSE</formula>
    </cfRule>
  </conditionalFormatting>
  <conditionalFormatting sqref="I38:I47">
    <cfRule type="cellIs" dxfId="520" priority="30" operator="equal">
      <formula>FALSE</formula>
    </cfRule>
  </conditionalFormatting>
  <conditionalFormatting sqref="I38:I47">
    <cfRule type="cellIs" dxfId="519" priority="29" operator="equal">
      <formula>FALSE</formula>
    </cfRule>
  </conditionalFormatting>
  <conditionalFormatting sqref="I38:I47">
    <cfRule type="cellIs" dxfId="518" priority="28" operator="equal">
      <formula>FALSE</formula>
    </cfRule>
  </conditionalFormatting>
  <conditionalFormatting sqref="I38:I47">
    <cfRule type="cellIs" dxfId="517" priority="27" operator="equal">
      <formula>FALSE</formula>
    </cfRule>
  </conditionalFormatting>
  <conditionalFormatting sqref="I38:I47">
    <cfRule type="cellIs" dxfId="516" priority="26" operator="equal">
      <formula>FALSE</formula>
    </cfRule>
  </conditionalFormatting>
  <conditionalFormatting sqref="I38:I47">
    <cfRule type="cellIs" dxfId="515" priority="25" operator="equal">
      <formula>FALSE</formula>
    </cfRule>
  </conditionalFormatting>
  <conditionalFormatting sqref="I38:I47">
    <cfRule type="cellIs" dxfId="514" priority="24" operator="equal">
      <formula>FALSE</formula>
    </cfRule>
  </conditionalFormatting>
  <conditionalFormatting sqref="I38:I47">
    <cfRule type="cellIs" dxfId="513" priority="23" operator="equal">
      <formula>FALSE</formula>
    </cfRule>
  </conditionalFormatting>
  <conditionalFormatting sqref="I38:I47">
    <cfRule type="cellIs" dxfId="512" priority="22" operator="equal">
      <formula>FALSE</formula>
    </cfRule>
  </conditionalFormatting>
  <conditionalFormatting sqref="I38:I47">
    <cfRule type="cellIs" dxfId="511" priority="21" operator="equal">
      <formula>FALSE</formula>
    </cfRule>
  </conditionalFormatting>
  <conditionalFormatting sqref="I38:I47">
    <cfRule type="cellIs" dxfId="510" priority="20" operator="equal">
      <formula>FALSE</formula>
    </cfRule>
  </conditionalFormatting>
  <conditionalFormatting sqref="I38:I47">
    <cfRule type="cellIs" dxfId="509" priority="19" operator="equal">
      <formula>FALSE</formula>
    </cfRule>
  </conditionalFormatting>
  <conditionalFormatting sqref="I38:I47">
    <cfRule type="cellIs" dxfId="508" priority="18" operator="equal">
      <formula>FALSE</formula>
    </cfRule>
  </conditionalFormatting>
  <conditionalFormatting sqref="I38:I47">
    <cfRule type="cellIs" dxfId="507" priority="17" operator="equal">
      <formula>FALSE</formula>
    </cfRule>
  </conditionalFormatting>
  <conditionalFormatting sqref="I38:I47">
    <cfRule type="cellIs" dxfId="506" priority="16" operator="equal">
      <formula>FALSE</formula>
    </cfRule>
  </conditionalFormatting>
  <conditionalFormatting sqref="I38:I47">
    <cfRule type="cellIs" dxfId="505" priority="15" operator="equal">
      <formula>FALSE</formula>
    </cfRule>
  </conditionalFormatting>
  <conditionalFormatting sqref="I38:I47">
    <cfRule type="cellIs" dxfId="504" priority="14" operator="equal">
      <formula>FALSE</formula>
    </cfRule>
  </conditionalFormatting>
  <conditionalFormatting sqref="I38:I47">
    <cfRule type="cellIs" dxfId="503" priority="13" operator="equal">
      <formula>FALSE</formula>
    </cfRule>
  </conditionalFormatting>
  <conditionalFormatting sqref="I38:I47">
    <cfRule type="cellIs" dxfId="502" priority="12" operator="equal">
      <formula>FALSE</formula>
    </cfRule>
  </conditionalFormatting>
  <conditionalFormatting sqref="I38:I47">
    <cfRule type="cellIs" dxfId="501" priority="11" operator="equal">
      <formula>FALSE</formula>
    </cfRule>
  </conditionalFormatting>
  <conditionalFormatting sqref="I38:I47">
    <cfRule type="cellIs" dxfId="500" priority="10" operator="equal">
      <formula>FALSE</formula>
    </cfRule>
  </conditionalFormatting>
  <conditionalFormatting sqref="I38:I47">
    <cfRule type="cellIs" dxfId="499" priority="9" operator="equal">
      <formula>FALSE</formula>
    </cfRule>
  </conditionalFormatting>
  <conditionalFormatting sqref="I38:I47">
    <cfRule type="cellIs" dxfId="498" priority="8" operator="equal">
      <formula>FALSE</formula>
    </cfRule>
  </conditionalFormatting>
  <conditionalFormatting sqref="I38:I47">
    <cfRule type="cellIs" dxfId="497" priority="7" operator="equal">
      <formula>FALSE</formula>
    </cfRule>
  </conditionalFormatting>
  <conditionalFormatting sqref="I38:I47">
    <cfRule type="cellIs" dxfId="496" priority="6" operator="equal">
      <formula>FALSE</formula>
    </cfRule>
  </conditionalFormatting>
  <conditionalFormatting sqref="I38:I47">
    <cfRule type="cellIs" dxfId="495" priority="5" operator="equal">
      <formula>FALSE</formula>
    </cfRule>
  </conditionalFormatting>
  <conditionalFormatting sqref="I38:I47">
    <cfRule type="cellIs" dxfId="494" priority="4" operator="equal">
      <formula>FALSE</formula>
    </cfRule>
  </conditionalFormatting>
  <conditionalFormatting sqref="I38:I47">
    <cfRule type="cellIs" dxfId="493" priority="3" operator="equal">
      <formula>FALSE</formula>
    </cfRule>
  </conditionalFormatting>
  <conditionalFormatting sqref="I38:I47">
    <cfRule type="cellIs" dxfId="492" priority="2" operator="equal">
      <formula>FALSE</formula>
    </cfRule>
  </conditionalFormatting>
  <conditionalFormatting sqref="I38:I47">
    <cfRule type="cellIs" dxfId="491" priority="1" operator="equal">
      <formula>FALSE</formula>
    </cfRule>
  </conditionalFormatting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2:P110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16" sqref="A16"/>
    </sheetView>
  </sheetViews>
  <sheetFormatPr defaultRowHeight="15" x14ac:dyDescent="0.25"/>
  <cols>
    <col min="1" max="1" width="26.7109375" style="14" customWidth="1"/>
    <col min="2" max="2" width="16.42578125" style="147" customWidth="1"/>
    <col min="3" max="3" width="13.42578125" style="14" customWidth="1"/>
    <col min="4" max="4" width="11.42578125" style="14" hidden="1" customWidth="1"/>
    <col min="5" max="6" width="15.140625" style="14" customWidth="1"/>
    <col min="7" max="7" width="13.28515625" style="14" bestFit="1" customWidth="1"/>
    <col min="8" max="8" width="12.140625" style="14" customWidth="1"/>
    <col min="9" max="9" width="11" style="470" customWidth="1"/>
    <col min="10" max="10" width="10.28515625" style="147" bestFit="1" customWidth="1"/>
    <col min="11" max="11" width="13.28515625" style="147" customWidth="1"/>
    <col min="12" max="12" width="15.28515625" style="15" customWidth="1"/>
    <col min="13" max="13" width="4.42578125" style="147" customWidth="1"/>
    <col min="14" max="14" width="14" style="472" customWidth="1"/>
    <col min="15" max="15" width="13.28515625" style="472" customWidth="1"/>
    <col min="16" max="16" width="13.28515625" style="14" bestFit="1" customWidth="1"/>
    <col min="17" max="16384" width="9.140625" style="14"/>
  </cols>
  <sheetData>
    <row r="2" spans="1:16" x14ac:dyDescent="0.25">
      <c r="C2" s="14" t="s">
        <v>906</v>
      </c>
    </row>
    <row r="3" spans="1:16" x14ac:dyDescent="0.25">
      <c r="A3" s="465" t="s">
        <v>7</v>
      </c>
      <c r="B3" s="147" t="s">
        <v>5</v>
      </c>
      <c r="C3" s="465" t="s">
        <v>13</v>
      </c>
      <c r="D3" s="465" t="s">
        <v>0</v>
      </c>
      <c r="E3" s="465" t="s">
        <v>12</v>
      </c>
      <c r="F3" s="465" t="s">
        <v>14</v>
      </c>
      <c r="G3" s="465" t="s">
        <v>15</v>
      </c>
      <c r="H3" s="465" t="s">
        <v>11</v>
      </c>
      <c r="I3" s="466" t="s">
        <v>4</v>
      </c>
      <c r="J3" s="147" t="s">
        <v>9</v>
      </c>
      <c r="K3" s="147" t="s">
        <v>8</v>
      </c>
      <c r="L3" s="29" t="s">
        <v>3066</v>
      </c>
      <c r="N3" s="82" t="s">
        <v>268</v>
      </c>
      <c r="O3" s="82" t="s">
        <v>16</v>
      </c>
    </row>
    <row r="4" spans="1:16" x14ac:dyDescent="0.25">
      <c r="A4" s="14" t="s">
        <v>2499</v>
      </c>
      <c r="B4" s="147" t="s">
        <v>4551</v>
      </c>
      <c r="C4" s="467">
        <v>2096</v>
      </c>
      <c r="D4" s="468">
        <v>2701.12</v>
      </c>
      <c r="E4" s="14" t="s">
        <v>4552</v>
      </c>
      <c r="F4" s="14" t="s">
        <v>4563</v>
      </c>
      <c r="G4" s="469">
        <v>45035</v>
      </c>
      <c r="H4" s="14">
        <v>19283312.460000001</v>
      </c>
      <c r="I4" s="467">
        <v>1.1000000000000001</v>
      </c>
      <c r="J4" s="378">
        <v>8321.5</v>
      </c>
      <c r="K4" s="378">
        <v>7565</v>
      </c>
      <c r="L4" s="15">
        <f>VALUE(SUMIFS(Table1[[#All],[Exp.Val.Item]],Table1[[#All],[BE]],Entries!A4,Table1[[#All],[Inv. No.]],Entries!B4,Table1[[#All],[HS Code]],Entries!D4,Table1[[#All],[rate]],Entries!I4))</f>
        <v>9554368.0099999998</v>
      </c>
      <c r="M4" s="472"/>
      <c r="N4" s="472" t="str">
        <f t="shared" ref="N4:N67" si="0">IF(A4="Total",J4+O4,"")</f>
        <v/>
      </c>
      <c r="P4" s="752"/>
    </row>
    <row r="5" spans="1:16" x14ac:dyDescent="0.25">
      <c r="A5" s="14" t="s">
        <v>2499</v>
      </c>
      <c r="B5" s="147" t="s">
        <v>4549</v>
      </c>
      <c r="C5" s="467">
        <v>20160</v>
      </c>
      <c r="D5" s="468">
        <v>2701.12</v>
      </c>
      <c r="E5" s="14" t="s">
        <v>4553</v>
      </c>
      <c r="F5" s="14" t="s">
        <v>4564</v>
      </c>
      <c r="G5" s="469">
        <v>45034</v>
      </c>
      <c r="H5" s="14">
        <v>34742704.25</v>
      </c>
      <c r="I5" s="467">
        <v>1.1000000000000001</v>
      </c>
      <c r="J5" s="378">
        <v>16116.099999999999</v>
      </c>
      <c r="K5" s="378">
        <v>14651</v>
      </c>
      <c r="L5" s="15">
        <f>VALUE(SUMIFS(Table1[[#All],[Exp.Val.Item]],Table1[[#All],[BE]],Entries!A5,Table1[[#All],[Inv. No.]],Entries!B5,Table1[[#All],[HS Code]],Entries!D5,Table1[[#All],[rate]],Entries!I5))</f>
        <v>15495209.120000001</v>
      </c>
      <c r="M5" s="378"/>
      <c r="N5" s="472" t="str">
        <f t="shared" si="0"/>
        <v/>
      </c>
      <c r="O5" s="4"/>
    </row>
    <row r="6" spans="1:16" x14ac:dyDescent="0.25">
      <c r="A6" s="14" t="s">
        <v>2499</v>
      </c>
      <c r="B6" s="147" t="s">
        <v>4548</v>
      </c>
      <c r="C6" s="467">
        <v>23255</v>
      </c>
      <c r="D6" s="468">
        <v>2701.12</v>
      </c>
      <c r="E6" s="14" t="s">
        <v>4554</v>
      </c>
      <c r="F6" s="14" t="s">
        <v>4565</v>
      </c>
      <c r="G6" s="469">
        <v>45034</v>
      </c>
      <c r="H6" s="14">
        <v>39696892.159999996</v>
      </c>
      <c r="I6" s="467">
        <v>1.1000000000000001</v>
      </c>
      <c r="J6" s="378">
        <v>19507.400000000001</v>
      </c>
      <c r="K6" s="378">
        <v>17734</v>
      </c>
      <c r="L6" s="15">
        <f>VALUE(SUMIFS(Table1[[#All],[Exp.Val.Item]],Table1[[#All],[BE]],Entries!A6,Table1[[#All],[Inv. No.]],Entries!B6,Table1[[#All],[HS Code]],Entries!D6,Table1[[#All],[rate]],Entries!I6))</f>
        <v>18732855.460000001</v>
      </c>
      <c r="M6" s="472"/>
      <c r="N6" s="472" t="str">
        <f t="shared" si="0"/>
        <v/>
      </c>
      <c r="O6" s="4"/>
    </row>
    <row r="7" spans="1:16" x14ac:dyDescent="0.25">
      <c r="A7" s="14" t="s">
        <v>2499</v>
      </c>
      <c r="B7" s="147" t="s">
        <v>4550</v>
      </c>
      <c r="C7" s="467">
        <v>4860</v>
      </c>
      <c r="D7" s="468">
        <v>2701.12</v>
      </c>
      <c r="E7" s="14" t="s">
        <v>4555</v>
      </c>
      <c r="F7" s="14" t="s">
        <v>4566</v>
      </c>
      <c r="G7" s="469">
        <v>45035</v>
      </c>
      <c r="H7" s="14">
        <v>24524658.5</v>
      </c>
      <c r="I7" s="467">
        <v>0.8</v>
      </c>
      <c r="J7" s="378">
        <v>2869.6</v>
      </c>
      <c r="K7" s="378">
        <v>3587</v>
      </c>
      <c r="L7" s="15">
        <f>VALUE(SUMIFS(Table1[[#All],[Exp.Val.Item]],Table1[[#All],[BE]],Entries!A7,Table1[[#All],[Inv. No.]],Entries!B7,Table1[[#All],[HS Code]],Entries!D7,Table1[[#All],[rate]],Entries!I7))</f>
        <v>5152471.1100000003</v>
      </c>
      <c r="M7" s="472"/>
      <c r="N7" s="472" t="str">
        <f t="shared" si="0"/>
        <v/>
      </c>
      <c r="O7" s="4"/>
    </row>
    <row r="8" spans="1:16" x14ac:dyDescent="0.25">
      <c r="A8" s="14" t="s">
        <v>2499</v>
      </c>
      <c r="B8" s="147" t="s">
        <v>4550</v>
      </c>
      <c r="C8" s="467">
        <v>4860</v>
      </c>
      <c r="D8" s="468">
        <v>2701.12</v>
      </c>
      <c r="E8" s="14" t="s">
        <v>4555</v>
      </c>
      <c r="F8" s="14" t="s">
        <v>4566</v>
      </c>
      <c r="G8" s="469">
        <v>45035</v>
      </c>
      <c r="H8" s="14">
        <v>24524658.5</v>
      </c>
      <c r="I8" s="467">
        <v>1.1000000000000001</v>
      </c>
      <c r="J8" s="378">
        <v>6487.8</v>
      </c>
      <c r="K8" s="378">
        <v>5898</v>
      </c>
      <c r="L8" s="15">
        <f>VALUE(SUMIFS(Table1[[#All],[Exp.Val.Item]],Table1[[#All],[BE]],Entries!A8,Table1[[#All],[Inv. No.]],Entries!B8,Table1[[#All],[HS Code]],Entries!D8,Table1[[#All],[rate]],Entries!I8))</f>
        <v>5489878.3899999997</v>
      </c>
      <c r="M8" s="472"/>
      <c r="N8" s="472" t="str">
        <f t="shared" si="0"/>
        <v/>
      </c>
    </row>
    <row r="9" spans="1:16" x14ac:dyDescent="0.25">
      <c r="A9" s="147" t="s">
        <v>10</v>
      </c>
      <c r="C9" s="147"/>
      <c r="D9" s="147"/>
      <c r="E9" s="147"/>
      <c r="F9" s="147"/>
      <c r="G9" s="147"/>
      <c r="H9" s="147"/>
      <c r="I9" s="147"/>
      <c r="J9" s="378">
        <v>53302.400000000001</v>
      </c>
      <c r="K9" s="378">
        <v>49435</v>
      </c>
      <c r="L9" s="15">
        <f>VALUE(SUMIFS(Table1[[#All],[Exp.Val.Item]],Table1[[#All],[BE]],Entries!A9,Table1[[#All],[Inv. No.]],Entries!B9,Table1[[#All],[HS Code]],Entries!D9,Table1[[#All],[rate]],Entries!I9))</f>
        <v>0</v>
      </c>
      <c r="M9" s="378"/>
      <c r="N9" s="472">
        <f t="shared" si="0"/>
        <v>2958561.4819999998</v>
      </c>
      <c r="O9" s="472">
        <f>2874856.782+30402.3</f>
        <v>2905259.0819999999</v>
      </c>
      <c r="P9" s="752"/>
    </row>
    <row r="10" spans="1:16" x14ac:dyDescent="0.25">
      <c r="A10" s="14" t="s">
        <v>4299</v>
      </c>
      <c r="B10" s="147" t="s">
        <v>4551</v>
      </c>
      <c r="C10" s="467">
        <v>2096</v>
      </c>
      <c r="D10" s="468">
        <v>2847</v>
      </c>
      <c r="E10" s="14" t="s">
        <v>4552</v>
      </c>
      <c r="F10" s="14" t="s">
        <v>4563</v>
      </c>
      <c r="G10" s="469">
        <v>45035</v>
      </c>
      <c r="H10" s="14">
        <v>19283312.460000001</v>
      </c>
      <c r="I10" s="467">
        <v>0.03</v>
      </c>
      <c r="J10" s="378">
        <v>226.95</v>
      </c>
      <c r="K10" s="378">
        <v>7565</v>
      </c>
      <c r="L10" s="15">
        <f>VALUE(SUMIFS(Table1[[#All],[Exp.Val.Item]],Table1[[#All],[BE]],Entries!A10,Table1[[#All],[Inv. No.]],Entries!B10,Table1[[#All],[HS Code]],Entries!D10,Table1[[#All],[rate]],Entries!I10))</f>
        <v>260573.67</v>
      </c>
      <c r="M10" s="472"/>
      <c r="N10" s="472" t="str">
        <f t="shared" si="0"/>
        <v/>
      </c>
      <c r="P10" s="752"/>
    </row>
    <row r="11" spans="1:16" x14ac:dyDescent="0.25">
      <c r="A11" s="14" t="s">
        <v>4299</v>
      </c>
      <c r="B11" s="147" t="s">
        <v>4549</v>
      </c>
      <c r="C11" s="467">
        <v>20160</v>
      </c>
      <c r="D11" s="468">
        <v>2847</v>
      </c>
      <c r="E11" s="14" t="s">
        <v>4553</v>
      </c>
      <c r="F11" s="14" t="s">
        <v>4564</v>
      </c>
      <c r="G11" s="469">
        <v>45034</v>
      </c>
      <c r="H11" s="14">
        <v>34742704.25</v>
      </c>
      <c r="I11" s="467">
        <v>0.03</v>
      </c>
      <c r="J11" s="378">
        <v>439.53000000000003</v>
      </c>
      <c r="K11" s="378">
        <v>14651</v>
      </c>
      <c r="L11" s="15">
        <f>VALUE(SUMIFS(Table1[[#All],[Exp.Val.Item]],Table1[[#All],[BE]],Entries!A11,Table1[[#All],[Inv. No.]],Entries!B11,Table1[[#All],[HS Code]],Entries!D11,Table1[[#All],[rate]],Entries!I11))</f>
        <v>422596.61000000004</v>
      </c>
      <c r="M11" s="378"/>
      <c r="N11" s="472" t="str">
        <f t="shared" si="0"/>
        <v/>
      </c>
      <c r="P11" s="752"/>
    </row>
    <row r="12" spans="1:16" x14ac:dyDescent="0.25">
      <c r="A12" s="14" t="s">
        <v>4299</v>
      </c>
      <c r="B12" s="147" t="s">
        <v>4548</v>
      </c>
      <c r="C12" s="467">
        <v>23255</v>
      </c>
      <c r="D12" s="468">
        <v>2847</v>
      </c>
      <c r="E12" s="14" t="s">
        <v>4554</v>
      </c>
      <c r="F12" s="14" t="s">
        <v>4565</v>
      </c>
      <c r="G12" s="469">
        <v>45034</v>
      </c>
      <c r="H12" s="14">
        <v>39696892.159999996</v>
      </c>
      <c r="I12" s="467">
        <v>0.03</v>
      </c>
      <c r="J12" s="378">
        <v>532.02</v>
      </c>
      <c r="K12" s="378">
        <v>17734</v>
      </c>
      <c r="L12" s="15">
        <f>VALUE(SUMIFS(Table1[[#All],[Exp.Val.Item]],Table1[[#All],[BE]],Entries!A12,Table1[[#All],[Inv. No.]],Entries!B12,Table1[[#All],[HS Code]],Entries!D12,Table1[[#All],[rate]],Entries!I12))</f>
        <v>510896.06000000006</v>
      </c>
      <c r="M12" s="472"/>
      <c r="N12" s="472" t="str">
        <f t="shared" si="0"/>
        <v/>
      </c>
      <c r="P12" s="752"/>
    </row>
    <row r="13" spans="1:16" x14ac:dyDescent="0.25">
      <c r="A13" s="14" t="s">
        <v>4299</v>
      </c>
      <c r="B13" s="147" t="s">
        <v>4550</v>
      </c>
      <c r="C13" s="467">
        <v>4860</v>
      </c>
      <c r="D13" s="468">
        <v>2847</v>
      </c>
      <c r="E13" s="14" t="s">
        <v>4555</v>
      </c>
      <c r="F13" s="14" t="s">
        <v>4566</v>
      </c>
      <c r="G13" s="469">
        <v>45035</v>
      </c>
      <c r="H13" s="14">
        <v>24524658.5</v>
      </c>
      <c r="I13" s="467">
        <v>0.03</v>
      </c>
      <c r="J13" s="378">
        <v>284.55</v>
      </c>
      <c r="K13" s="378">
        <v>9485</v>
      </c>
      <c r="L13" s="15">
        <f>VALUE(SUMIFS(Table1[[#All],[Exp.Val.Item]],Table1[[#All],[BE]],Entries!A13,Table1[[#All],[Inv. No.]],Entries!B13,Table1[[#All],[HS Code]],Entries!D13,Table1[[#All],[rate]],Entries!I13))</f>
        <v>342941.63</v>
      </c>
      <c r="M13" s="378"/>
      <c r="N13" s="472" t="str">
        <f t="shared" si="0"/>
        <v/>
      </c>
      <c r="P13" s="752"/>
    </row>
    <row r="14" spans="1:16" x14ac:dyDescent="0.25">
      <c r="A14" s="147" t="s">
        <v>10</v>
      </c>
      <c r="C14" s="147"/>
      <c r="D14" s="147"/>
      <c r="E14" s="147"/>
      <c r="F14" s="147"/>
      <c r="G14" s="147"/>
      <c r="H14" s="147"/>
      <c r="I14" s="147"/>
      <c r="J14" s="378">
        <v>1483.05</v>
      </c>
      <c r="K14" s="378">
        <v>49435</v>
      </c>
      <c r="L14" s="15">
        <f>VALUE(SUMIFS(Table1[[#All],[Exp.Val.Item]],Table1[[#All],[BE]],Entries!A14,Table1[[#All],[Inv. No.]],Entries!B14,Table1[[#All],[HS Code]],Entries!D14,Table1[[#All],[rate]],Entries!I14))</f>
        <v>0</v>
      </c>
      <c r="M14" s="472"/>
      <c r="N14" s="472">
        <f t="shared" si="0"/>
        <v>44659.740000000005</v>
      </c>
      <c r="O14" s="472">
        <f>43176.69</f>
        <v>43176.69</v>
      </c>
      <c r="P14" s="752"/>
    </row>
    <row r="15" spans="1:16" x14ac:dyDescent="0.25">
      <c r="A15" s="14" t="s">
        <v>4421</v>
      </c>
      <c r="B15" s="147" t="s">
        <v>4549</v>
      </c>
      <c r="C15" s="467">
        <v>20160</v>
      </c>
      <c r="D15" s="468">
        <v>5201.009</v>
      </c>
      <c r="E15" s="14" t="s">
        <v>4553</v>
      </c>
      <c r="F15" s="14" t="s">
        <v>4564</v>
      </c>
      <c r="G15" s="469">
        <v>45034</v>
      </c>
      <c r="H15" s="14">
        <v>34742704.25</v>
      </c>
      <c r="I15" s="467">
        <v>0.48485</v>
      </c>
      <c r="J15" s="378">
        <v>102.0333</v>
      </c>
      <c r="K15" s="378">
        <v>210.44</v>
      </c>
      <c r="L15" s="15">
        <f>VALUE(SUMIFS(Table1[[#All],[Exp.Val.Item]],Table1[[#All],[BE]],Entries!A15,Table1[[#All],[Inv. No.]],Entries!B15,Table1[[#All],[HS Code]],Entries!D15,Table1[[#All],[rate]],Entries!I15))</f>
        <v>66297.47</v>
      </c>
      <c r="M15" s="378"/>
      <c r="N15" s="472" t="str">
        <f t="shared" si="0"/>
        <v/>
      </c>
      <c r="P15" s="752"/>
    </row>
    <row r="16" spans="1:16" x14ac:dyDescent="0.25">
      <c r="A16" s="147" t="s">
        <v>10</v>
      </c>
      <c r="C16" s="147"/>
      <c r="D16" s="147"/>
      <c r="E16" s="147"/>
      <c r="F16" s="147"/>
      <c r="G16" s="147"/>
      <c r="H16" s="147"/>
      <c r="I16" s="147"/>
      <c r="J16" s="378">
        <v>102.0333</v>
      </c>
      <c r="K16" s="378">
        <v>210.44</v>
      </c>
      <c r="L16" s="15">
        <f>VALUE(SUMIFS(Table1[[#All],[Exp.Val.Item]],Table1[[#All],[BE]],Entries!A16,Table1[[#All],[Inv. No.]],Entries!B16,Table1[[#All],[HS Code]],Entries!D16,Table1[[#All],[rate]],Entries!I16))</f>
        <v>0</v>
      </c>
      <c r="M16" s="472"/>
      <c r="N16" s="472">
        <f t="shared" si="0"/>
        <v>102.0333</v>
      </c>
      <c r="O16" s="472">
        <v>0</v>
      </c>
      <c r="P16" s="752"/>
    </row>
    <row r="17" spans="1:16" x14ac:dyDescent="0.25">
      <c r="A17" s="14" t="s">
        <v>4538</v>
      </c>
      <c r="B17" s="147" t="s">
        <v>4549</v>
      </c>
      <c r="C17" s="467">
        <v>20160</v>
      </c>
      <c r="D17" s="468">
        <v>5503.201</v>
      </c>
      <c r="E17" s="14" t="s">
        <v>4553</v>
      </c>
      <c r="F17" s="14" t="s">
        <v>4564</v>
      </c>
      <c r="G17" s="469">
        <v>45034</v>
      </c>
      <c r="H17" s="14">
        <v>34742704.25</v>
      </c>
      <c r="I17" s="467">
        <v>0.52524999999999999</v>
      </c>
      <c r="J17" s="378">
        <v>1821.57</v>
      </c>
      <c r="K17" s="378">
        <v>3468</v>
      </c>
      <c r="L17" s="15">
        <f>VALUE(SUMIFS(Table1[[#All],[Exp.Val.Item]],Table1[[#All],[BE]],Entries!A17,Table1[[#All],[Inv. No.]],Entries!B17,Table1[[#All],[HS Code]],Entries!D17,Table1[[#All],[rate]],Entries!I17))</f>
        <v>999849.27</v>
      </c>
      <c r="M17" s="378"/>
      <c r="N17" s="472" t="str">
        <f t="shared" si="0"/>
        <v/>
      </c>
      <c r="P17" s="752"/>
    </row>
    <row r="18" spans="1:16" x14ac:dyDescent="0.25">
      <c r="A18" s="14" t="s">
        <v>4538</v>
      </c>
      <c r="B18" s="147" t="s">
        <v>4549</v>
      </c>
      <c r="C18" s="467">
        <v>20160</v>
      </c>
      <c r="D18" s="468">
        <v>5503.201</v>
      </c>
      <c r="E18" s="14" t="s">
        <v>4553</v>
      </c>
      <c r="F18" s="14" t="s">
        <v>4564</v>
      </c>
      <c r="G18" s="469">
        <v>45034</v>
      </c>
      <c r="H18" s="14">
        <v>34742704.25</v>
      </c>
      <c r="I18" s="467">
        <v>0.19192000000000001</v>
      </c>
      <c r="J18" s="378">
        <v>2146.2399999999998</v>
      </c>
      <c r="K18" s="378">
        <v>11183</v>
      </c>
      <c r="L18" s="15">
        <f>VALUE(SUMIFS(Table1[[#All],[Exp.Val.Item]],Table1[[#All],[BE]],Entries!A18,Table1[[#All],[Inv. No.]],Entries!B18,Table1[[#All],[HS Code]],Entries!D18,Table1[[#All],[rate]],Entries!I18))</f>
        <v>2338156.75</v>
      </c>
      <c r="M18" s="472"/>
      <c r="N18" s="472" t="str">
        <f t="shared" si="0"/>
        <v/>
      </c>
      <c r="P18" s="752"/>
    </row>
    <row r="19" spans="1:16" x14ac:dyDescent="0.25">
      <c r="A19" s="14" t="s">
        <v>4538</v>
      </c>
      <c r="B19" s="147" t="s">
        <v>4548</v>
      </c>
      <c r="C19" s="467">
        <v>23255</v>
      </c>
      <c r="D19" s="468">
        <v>5503.201</v>
      </c>
      <c r="E19" s="14" t="s">
        <v>4554</v>
      </c>
      <c r="F19" s="14" t="s">
        <v>4565</v>
      </c>
      <c r="G19" s="469">
        <v>45034</v>
      </c>
      <c r="H19" s="14">
        <v>39696892.159999996</v>
      </c>
      <c r="I19" s="467">
        <v>0.25252999999999998</v>
      </c>
      <c r="J19" s="378">
        <v>1116.18</v>
      </c>
      <c r="K19" s="378">
        <v>4420</v>
      </c>
      <c r="L19" s="15">
        <f>VALUE(SUMIFS(Table1[[#All],[Exp.Val.Item]],Table1[[#All],[BE]],Entries!A19,Table1[[#All],[Inv. No.]],Entries!B19,Table1[[#All],[HS Code]],Entries!D19,Table1[[#All],[rate]],Entries!I19))</f>
        <v>620097.66</v>
      </c>
      <c r="M19" s="378"/>
      <c r="N19" s="472" t="str">
        <f t="shared" si="0"/>
        <v/>
      </c>
      <c r="P19" s="752"/>
    </row>
    <row r="20" spans="1:16" x14ac:dyDescent="0.25">
      <c r="A20" s="147" t="s">
        <v>10</v>
      </c>
      <c r="C20" s="147"/>
      <c r="D20" s="147"/>
      <c r="E20" s="147"/>
      <c r="F20" s="147"/>
      <c r="G20" s="147"/>
      <c r="H20" s="147"/>
      <c r="I20" s="147"/>
      <c r="J20" s="378">
        <v>5083.99</v>
      </c>
      <c r="K20" s="378">
        <v>19071</v>
      </c>
      <c r="L20" s="15">
        <f>VALUE(SUMIFS(Table1[[#All],[Exp.Val.Item]],Table1[[#All],[BE]],Entries!A20,Table1[[#All],[Inv. No.]],Entries!B20,Table1[[#All],[HS Code]],Entries!D20,Table1[[#All],[rate]],Entries!I20))</f>
        <v>0</v>
      </c>
      <c r="M20" s="378"/>
      <c r="N20" s="472">
        <f t="shared" si="0"/>
        <v>135318.9</v>
      </c>
      <c r="O20" s="472">
        <f>130234.91</f>
        <v>130234.91</v>
      </c>
      <c r="P20" s="752"/>
    </row>
    <row r="21" spans="1:16" x14ac:dyDescent="0.25">
      <c r="A21" s="14" t="s">
        <v>4539</v>
      </c>
      <c r="B21" s="147" t="s">
        <v>4551</v>
      </c>
      <c r="C21" s="467">
        <v>2096</v>
      </c>
      <c r="D21" s="468">
        <v>2915.11</v>
      </c>
      <c r="E21" s="14" t="s">
        <v>4552</v>
      </c>
      <c r="F21" s="14" t="s">
        <v>4563</v>
      </c>
      <c r="G21" s="469">
        <v>45035</v>
      </c>
      <c r="H21" s="14">
        <v>19283312.460000001</v>
      </c>
      <c r="I21" s="467">
        <v>0.04</v>
      </c>
      <c r="J21" s="378">
        <v>302.59999999999997</v>
      </c>
      <c r="K21" s="378">
        <v>7565</v>
      </c>
      <c r="L21" s="15">
        <f>VALUE(SUMIFS(Table1[[#All],[Exp.Val.Item]],Table1[[#All],[BE]],Entries!A21,Table1[[#All],[Inv. No.]],Entries!B21,Table1[[#All],[HS Code]],Entries!D21,Table1[[#All],[rate]],Entries!I21))</f>
        <v>347431.57</v>
      </c>
      <c r="M21" s="378"/>
      <c r="N21" s="472" t="str">
        <f t="shared" si="0"/>
        <v/>
      </c>
      <c r="P21" s="752"/>
    </row>
    <row r="22" spans="1:16" x14ac:dyDescent="0.25">
      <c r="A22" s="14" t="s">
        <v>4539</v>
      </c>
      <c r="B22" s="147" t="s">
        <v>4549</v>
      </c>
      <c r="C22" s="467">
        <v>20160</v>
      </c>
      <c r="D22" s="468">
        <v>2915.11</v>
      </c>
      <c r="E22" s="14" t="s">
        <v>4553</v>
      </c>
      <c r="F22" s="14" t="s">
        <v>4564</v>
      </c>
      <c r="G22" s="469">
        <v>45034</v>
      </c>
      <c r="H22" s="14">
        <v>34742704.25</v>
      </c>
      <c r="I22" s="467">
        <v>0.04</v>
      </c>
      <c r="J22" s="378">
        <v>586.04000000000008</v>
      </c>
      <c r="K22" s="378">
        <v>14651</v>
      </c>
      <c r="L22" s="15">
        <f>VALUE(SUMIFS(Table1[[#All],[Exp.Val.Item]],Table1[[#All],[BE]],Entries!A22,Table1[[#All],[Inv. No.]],Entries!B22,Table1[[#All],[HS Code]],Entries!D22,Table1[[#All],[rate]],Entries!I22))</f>
        <v>563462.15</v>
      </c>
      <c r="M22" s="378"/>
      <c r="N22" s="472" t="str">
        <f t="shared" si="0"/>
        <v/>
      </c>
      <c r="P22" s="752"/>
    </row>
    <row r="23" spans="1:16" x14ac:dyDescent="0.25">
      <c r="A23" s="14" t="s">
        <v>4539</v>
      </c>
      <c r="B23" s="147" t="s">
        <v>4548</v>
      </c>
      <c r="C23" s="467">
        <v>23255</v>
      </c>
      <c r="D23" s="468">
        <v>2915.11</v>
      </c>
      <c r="E23" s="14" t="s">
        <v>4554</v>
      </c>
      <c r="F23" s="14" t="s">
        <v>4565</v>
      </c>
      <c r="G23" s="469">
        <v>45034</v>
      </c>
      <c r="H23" s="14">
        <v>39696892.159999996</v>
      </c>
      <c r="I23" s="467">
        <v>0.04</v>
      </c>
      <c r="J23" s="378">
        <v>709.36000000000013</v>
      </c>
      <c r="K23" s="378">
        <v>17734</v>
      </c>
      <c r="L23" s="15">
        <f>VALUE(SUMIFS(Table1[[#All],[Exp.Val.Item]],Table1[[#All],[BE]],Entries!A23,Table1[[#All],[Inv. No.]],Entries!B23,Table1[[#All],[HS Code]],Entries!D23,Table1[[#All],[rate]],Entries!I23))</f>
        <v>681194.74</v>
      </c>
      <c r="M23" s="378"/>
      <c r="N23" s="472" t="str">
        <f t="shared" si="0"/>
        <v/>
      </c>
      <c r="P23" s="752"/>
    </row>
    <row r="24" spans="1:16" x14ac:dyDescent="0.25">
      <c r="A24" s="14" t="s">
        <v>4539</v>
      </c>
      <c r="B24" s="147" t="s">
        <v>4550</v>
      </c>
      <c r="C24" s="467">
        <v>4860</v>
      </c>
      <c r="D24" s="468">
        <v>2915.11</v>
      </c>
      <c r="E24" s="14" t="s">
        <v>4555</v>
      </c>
      <c r="F24" s="14" t="s">
        <v>4566</v>
      </c>
      <c r="G24" s="469">
        <v>45035</v>
      </c>
      <c r="H24" s="14">
        <v>24524658.5</v>
      </c>
      <c r="I24" s="467">
        <v>0.04</v>
      </c>
      <c r="J24" s="378">
        <v>379.4</v>
      </c>
      <c r="K24" s="378">
        <v>9485</v>
      </c>
      <c r="L24" s="15">
        <f>VALUE(SUMIFS(Table1[[#All],[Exp.Val.Item]],Table1[[#All],[BE]],Entries!A24,Table1[[#All],[Inv. No.]],Entries!B24,Table1[[#All],[HS Code]],Entries!D24,Table1[[#All],[rate]],Entries!I24))</f>
        <v>457255.5</v>
      </c>
      <c r="M24" s="378"/>
      <c r="N24" s="472" t="str">
        <f t="shared" si="0"/>
        <v/>
      </c>
      <c r="P24" s="752"/>
    </row>
    <row r="25" spans="1:16" x14ac:dyDescent="0.25">
      <c r="A25" s="147" t="s">
        <v>10</v>
      </c>
      <c r="C25" s="147"/>
      <c r="D25" s="147"/>
      <c r="E25" s="147"/>
      <c r="F25" s="147"/>
      <c r="G25" s="147"/>
      <c r="H25" s="147"/>
      <c r="I25" s="147"/>
      <c r="J25" s="378">
        <v>1977.4</v>
      </c>
      <c r="K25" s="378">
        <v>49435</v>
      </c>
      <c r="L25" s="15">
        <f>VALUE(SUMIFS(Table1[[#All],[Exp.Val.Item]],Table1[[#All],[BE]],Entries!A25,Table1[[#All],[Inv. No.]],Entries!B25,Table1[[#All],[HS Code]],Entries!D25,Table1[[#All],[rate]],Entries!I25))</f>
        <v>0</v>
      </c>
      <c r="M25" s="378"/>
      <c r="N25" s="472">
        <f t="shared" si="0"/>
        <v>24062.9</v>
      </c>
      <c r="O25" s="472">
        <f>22085.5</f>
        <v>22085.5</v>
      </c>
      <c r="P25" s="752"/>
    </row>
    <row r="26" spans="1:16" x14ac:dyDescent="0.25">
      <c r="A26" s="14" t="s">
        <v>4541</v>
      </c>
      <c r="B26" s="147" t="s">
        <v>4551</v>
      </c>
      <c r="C26" s="467">
        <v>2096</v>
      </c>
      <c r="D26" s="468">
        <v>3905.3</v>
      </c>
      <c r="E26" s="14" t="s">
        <v>4552</v>
      </c>
      <c r="F26" s="14" t="s">
        <v>4563</v>
      </c>
      <c r="G26" s="469">
        <v>45035</v>
      </c>
      <c r="H26" s="14">
        <v>19283312.460000001</v>
      </c>
      <c r="I26" s="467">
        <v>0.04</v>
      </c>
      <c r="J26" s="378">
        <v>302.59999999999997</v>
      </c>
      <c r="K26" s="378">
        <v>7565</v>
      </c>
      <c r="L26" s="15">
        <f>VALUE(SUMIFS(Table1[[#All],[Exp.Val.Item]],Table1[[#All],[BE]],Entries!A26,Table1[[#All],[Inv. No.]],Entries!B26,Table1[[#All],[HS Code]],Entries!D26,Table1[[#All],[rate]],Entries!I26))</f>
        <v>347431.57</v>
      </c>
      <c r="M26" s="378"/>
      <c r="N26" s="472" t="str">
        <f t="shared" si="0"/>
        <v/>
      </c>
      <c r="P26" s="752"/>
    </row>
    <row r="27" spans="1:16" x14ac:dyDescent="0.25">
      <c r="A27" s="14" t="s">
        <v>4541</v>
      </c>
      <c r="B27" s="147" t="s">
        <v>4549</v>
      </c>
      <c r="C27" s="467">
        <v>20160</v>
      </c>
      <c r="D27" s="468">
        <v>3905.3</v>
      </c>
      <c r="E27" s="14" t="s">
        <v>4553</v>
      </c>
      <c r="F27" s="14" t="s">
        <v>4564</v>
      </c>
      <c r="G27" s="469">
        <v>45034</v>
      </c>
      <c r="H27" s="14">
        <v>34742704.25</v>
      </c>
      <c r="I27" s="467">
        <v>0.04</v>
      </c>
      <c r="J27" s="378">
        <v>586.04000000000008</v>
      </c>
      <c r="K27" s="378">
        <v>14651</v>
      </c>
      <c r="L27" s="15">
        <f>VALUE(SUMIFS(Table1[[#All],[Exp.Val.Item]],Table1[[#All],[BE]],Entries!A27,Table1[[#All],[Inv. No.]],Entries!B27,Table1[[#All],[HS Code]],Entries!D27,Table1[[#All],[rate]],Entries!I27))</f>
        <v>563462.15</v>
      </c>
      <c r="M27" s="378"/>
      <c r="N27" s="472" t="str">
        <f t="shared" si="0"/>
        <v/>
      </c>
      <c r="P27" s="752"/>
    </row>
    <row r="28" spans="1:16" x14ac:dyDescent="0.25">
      <c r="A28" s="14" t="s">
        <v>4541</v>
      </c>
      <c r="B28" s="147" t="s">
        <v>4548</v>
      </c>
      <c r="C28" s="467">
        <v>23255</v>
      </c>
      <c r="D28" s="468">
        <v>3905.3</v>
      </c>
      <c r="E28" s="14" t="s">
        <v>4554</v>
      </c>
      <c r="F28" s="14" t="s">
        <v>4565</v>
      </c>
      <c r="G28" s="469">
        <v>45034</v>
      </c>
      <c r="H28" s="14">
        <v>39696892.159999996</v>
      </c>
      <c r="I28" s="467">
        <v>0.04</v>
      </c>
      <c r="J28" s="378">
        <v>709.36000000000013</v>
      </c>
      <c r="K28" s="378">
        <v>17734</v>
      </c>
      <c r="L28" s="15">
        <f>VALUE(SUMIFS(Table1[[#All],[Exp.Val.Item]],Table1[[#All],[BE]],Entries!A28,Table1[[#All],[Inv. No.]],Entries!B28,Table1[[#All],[HS Code]],Entries!D28,Table1[[#All],[rate]],Entries!I28))</f>
        <v>681194.74</v>
      </c>
      <c r="M28" s="378"/>
      <c r="N28" s="472" t="str">
        <f t="shared" si="0"/>
        <v/>
      </c>
      <c r="P28" s="752"/>
    </row>
    <row r="29" spans="1:16" x14ac:dyDescent="0.25">
      <c r="A29" s="14" t="s">
        <v>4541</v>
      </c>
      <c r="B29" s="147" t="s">
        <v>4550</v>
      </c>
      <c r="C29" s="467">
        <v>4860</v>
      </c>
      <c r="D29" s="468">
        <v>3905.3</v>
      </c>
      <c r="E29" s="14" t="s">
        <v>4555</v>
      </c>
      <c r="F29" s="14" t="s">
        <v>4566</v>
      </c>
      <c r="G29" s="469">
        <v>45035</v>
      </c>
      <c r="H29" s="14">
        <v>24524658.5</v>
      </c>
      <c r="I29" s="467">
        <v>0.04</v>
      </c>
      <c r="J29" s="378">
        <v>379.4</v>
      </c>
      <c r="K29" s="378">
        <v>9485</v>
      </c>
      <c r="L29" s="15">
        <f>VALUE(SUMIFS(Table1[[#All],[Exp.Val.Item]],Table1[[#All],[BE]],Entries!A29,Table1[[#All],[Inv. No.]],Entries!B29,Table1[[#All],[HS Code]],Entries!D29,Table1[[#All],[rate]],Entries!I29))</f>
        <v>457255.5</v>
      </c>
      <c r="M29" s="378"/>
      <c r="N29" s="472" t="str">
        <f t="shared" si="0"/>
        <v/>
      </c>
      <c r="P29" s="752"/>
    </row>
    <row r="30" spans="1:16" x14ac:dyDescent="0.25">
      <c r="A30" s="147" t="s">
        <v>10</v>
      </c>
      <c r="C30" s="147"/>
      <c r="D30" s="147"/>
      <c r="E30" s="147"/>
      <c r="F30" s="147"/>
      <c r="G30" s="147"/>
      <c r="H30" s="147"/>
      <c r="I30" s="147"/>
      <c r="J30" s="378">
        <v>1977.4</v>
      </c>
      <c r="K30" s="378">
        <v>49435</v>
      </c>
      <c r="L30" s="15">
        <f>VALUE(SUMIFS(Table1[[#All],[Exp.Val.Item]],Table1[[#All],[BE]],Entries!A30,Table1[[#All],[Inv. No.]],Entries!B30,Table1[[#All],[HS Code]],Entries!D30,Table1[[#All],[rate]],Entries!I30))</f>
        <v>0</v>
      </c>
      <c r="M30" s="378"/>
      <c r="N30" s="472">
        <f t="shared" si="0"/>
        <v>8167.9</v>
      </c>
      <c r="O30" s="472">
        <f>6190.5</f>
        <v>6190.5</v>
      </c>
      <c r="P30" s="752"/>
    </row>
    <row r="31" spans="1:16" x14ac:dyDescent="0.25">
      <c r="A31" s="14" t="s">
        <v>4542</v>
      </c>
      <c r="B31" s="147" t="s">
        <v>4551</v>
      </c>
      <c r="C31" s="467">
        <v>2096</v>
      </c>
      <c r="D31" s="468">
        <v>5201.009</v>
      </c>
      <c r="E31" s="14" t="s">
        <v>4552</v>
      </c>
      <c r="F31" s="14" t="s">
        <v>4563</v>
      </c>
      <c r="G31" s="469">
        <v>45035</v>
      </c>
      <c r="H31" s="14">
        <v>19283312.460000001</v>
      </c>
      <c r="I31" s="467">
        <v>0.60606000000000004</v>
      </c>
      <c r="J31" s="378">
        <v>4584.84</v>
      </c>
      <c r="K31" s="378">
        <v>7565</v>
      </c>
      <c r="L31" s="15">
        <f>VALUE(SUMIFS(Table1[[#All],[Exp.Val.Item]],Table1[[#All],[BE]],Entries!A31,Table1[[#All],[Inv. No.]],Entries!B31,Table1[[#All],[HS Code]],Entries!D31,Table1[[#All],[rate]],Entries!I31))</f>
        <v>5264104.43</v>
      </c>
      <c r="M31" s="378"/>
      <c r="N31" s="472" t="str">
        <f t="shared" si="0"/>
        <v/>
      </c>
      <c r="P31" s="752"/>
    </row>
    <row r="32" spans="1:16" x14ac:dyDescent="0.25">
      <c r="A32" s="14" t="s">
        <v>4542</v>
      </c>
      <c r="B32" s="147" t="s">
        <v>4549</v>
      </c>
      <c r="C32" s="467">
        <v>20160</v>
      </c>
      <c r="D32" s="468">
        <v>5201.009</v>
      </c>
      <c r="E32" s="14" t="s">
        <v>4553</v>
      </c>
      <c r="F32" s="14" t="s">
        <v>4564</v>
      </c>
      <c r="G32" s="469">
        <v>45034</v>
      </c>
      <c r="H32" s="14">
        <v>34742704.25</v>
      </c>
      <c r="I32" s="467">
        <v>0.48485</v>
      </c>
      <c r="J32" s="378">
        <v>1579.4299999999998</v>
      </c>
      <c r="K32" s="378">
        <v>3257.56</v>
      </c>
      <c r="L32" s="15">
        <f>VALUE(SUMIFS(Table1[[#All],[Exp.Val.Item]],Table1[[#All],[BE]],Entries!A32,Table1[[#All],[Inv. No.]],Entries!B32,Table1[[#All],[HS Code]],Entries!D32,Table1[[#All],[rate]],Entries!I32))</f>
        <v>856650.75</v>
      </c>
      <c r="M32" s="378"/>
      <c r="N32" s="472" t="str">
        <f t="shared" si="0"/>
        <v/>
      </c>
      <c r="P32" s="752"/>
    </row>
    <row r="33" spans="1:16" x14ac:dyDescent="0.25">
      <c r="A33" s="14" t="s">
        <v>4542</v>
      </c>
      <c r="B33" s="147" t="s">
        <v>4549</v>
      </c>
      <c r="C33" s="467">
        <v>20160</v>
      </c>
      <c r="D33" s="468">
        <v>5201.009</v>
      </c>
      <c r="E33" s="14" t="s">
        <v>4553</v>
      </c>
      <c r="F33" s="14" t="s">
        <v>4564</v>
      </c>
      <c r="G33" s="469">
        <v>45034</v>
      </c>
      <c r="H33" s="14">
        <v>34742704.25</v>
      </c>
      <c r="I33" s="467">
        <v>0.81818000000000002</v>
      </c>
      <c r="J33" s="378">
        <v>9149.7099999999991</v>
      </c>
      <c r="K33" s="378">
        <v>11183</v>
      </c>
      <c r="L33" s="15">
        <f>VALUE(SUMIFS(Table1[[#All],[Exp.Val.Item]],Table1[[#All],[BE]],Entries!A33,Table1[[#All],[Inv. No.]],Entries!B33,Table1[[#All],[HS Code]],Entries!D33,Table1[[#All],[rate]],Entries!I33))</f>
        <v>9967876.9499999993</v>
      </c>
      <c r="M33" s="378"/>
      <c r="N33" s="472" t="str">
        <f t="shared" si="0"/>
        <v/>
      </c>
      <c r="P33" s="752"/>
    </row>
    <row r="34" spans="1:16" x14ac:dyDescent="0.25">
      <c r="A34" s="14" t="s">
        <v>4542</v>
      </c>
      <c r="B34" s="147" t="s">
        <v>4548</v>
      </c>
      <c r="C34" s="467">
        <v>23255</v>
      </c>
      <c r="D34" s="468">
        <v>5201.009</v>
      </c>
      <c r="E34" s="14" t="s">
        <v>4554</v>
      </c>
      <c r="F34" s="14" t="s">
        <v>4565</v>
      </c>
      <c r="G34" s="469">
        <v>45034</v>
      </c>
      <c r="H34" s="14">
        <v>39696892.159999996</v>
      </c>
      <c r="I34" s="467">
        <v>1.0101</v>
      </c>
      <c r="J34" s="378">
        <v>7515.1399999999994</v>
      </c>
      <c r="K34" s="378">
        <v>7440</v>
      </c>
      <c r="L34" s="15">
        <f>VALUE(SUMIFS(Table1[[#All],[Exp.Val.Item]],Table1[[#All],[BE]],Entries!A34,Table1[[#All],[Inv. No.]],Entries!B34,Table1[[#All],[HS Code]],Entries!D34,Table1[[#All],[rate]],Entries!I34))</f>
        <v>9353929.1400000006</v>
      </c>
      <c r="M34" s="378"/>
      <c r="N34" s="472" t="str">
        <f t="shared" si="0"/>
        <v/>
      </c>
      <c r="P34" s="752"/>
    </row>
    <row r="35" spans="1:16" x14ac:dyDescent="0.25">
      <c r="A35" s="14" t="s">
        <v>4542</v>
      </c>
      <c r="B35" s="147" t="s">
        <v>4548</v>
      </c>
      <c r="C35" s="467">
        <v>23255</v>
      </c>
      <c r="D35" s="468">
        <v>5201.009</v>
      </c>
      <c r="E35" s="14" t="s">
        <v>4554</v>
      </c>
      <c r="F35" s="14" t="s">
        <v>4565</v>
      </c>
      <c r="G35" s="469">
        <v>45034</v>
      </c>
      <c r="H35" s="14">
        <v>39696892.159999996</v>
      </c>
      <c r="I35" s="467">
        <v>0.48485</v>
      </c>
      <c r="J35" s="378">
        <v>2848.01</v>
      </c>
      <c r="K35" s="378">
        <v>5874</v>
      </c>
      <c r="L35" s="15">
        <f>VALUE(SUMIFS(Table1[[#All],[Exp.Val.Item]],Table1[[#All],[BE]],Entries!A35,Table1[[#All],[Inv. No.]],Entries!B35,Table1[[#All],[HS Code]],Entries!D35,Table1[[#All],[rate]],Entries!I35))</f>
        <v>2576455.08</v>
      </c>
      <c r="M35" s="378"/>
      <c r="N35" s="472" t="str">
        <f t="shared" si="0"/>
        <v/>
      </c>
      <c r="P35" s="752"/>
    </row>
    <row r="36" spans="1:16" x14ac:dyDescent="0.25">
      <c r="A36" s="14" t="s">
        <v>4542</v>
      </c>
      <c r="B36" s="147" t="s">
        <v>4548</v>
      </c>
      <c r="C36" s="467">
        <v>23255</v>
      </c>
      <c r="D36" s="468">
        <v>5201.009</v>
      </c>
      <c r="E36" s="14" t="s">
        <v>4554</v>
      </c>
      <c r="F36" s="14" t="s">
        <v>4565</v>
      </c>
      <c r="G36" s="469">
        <v>45034</v>
      </c>
      <c r="H36" s="14">
        <v>39696892.159999996</v>
      </c>
      <c r="I36" s="467">
        <v>0.75756999999999997</v>
      </c>
      <c r="J36" s="378">
        <v>3348.46</v>
      </c>
      <c r="K36" s="378">
        <v>4420</v>
      </c>
      <c r="L36" s="15">
        <f>VALUE(SUMIFS(Table1[[#All],[Exp.Val.Item]],Table1[[#All],[BE]],Entries!A36,Table1[[#All],[Inv. No.]],Entries!B36,Table1[[#All],[HS Code]],Entries!D36,Table1[[#All],[rate]],Entries!I36))</f>
        <v>1860248.54</v>
      </c>
      <c r="M36" s="378"/>
      <c r="N36" s="472" t="str">
        <f t="shared" si="0"/>
        <v/>
      </c>
      <c r="P36" s="752"/>
    </row>
    <row r="37" spans="1:16" x14ac:dyDescent="0.25">
      <c r="A37" s="147" t="s">
        <v>10</v>
      </c>
      <c r="C37" s="147"/>
      <c r="D37" s="147"/>
      <c r="E37" s="147"/>
      <c r="F37" s="147"/>
      <c r="G37" s="147"/>
      <c r="H37" s="147"/>
      <c r="I37" s="147"/>
      <c r="J37" s="378">
        <v>29025.589999999997</v>
      </c>
      <c r="K37" s="378">
        <v>39739.56</v>
      </c>
      <c r="L37" s="15">
        <f>VALUE(SUMIFS(Table1[[#All],[Exp.Val.Item]],Table1[[#All],[BE]],Entries!A37,Table1[[#All],[Inv. No.]],Entries!B37,Table1[[#All],[HS Code]],Entries!D37,Table1[[#All],[rate]],Entries!I37))</f>
        <v>0</v>
      </c>
      <c r="M37" s="378"/>
      <c r="N37" s="472">
        <f t="shared" si="0"/>
        <v>231971.77</v>
      </c>
      <c r="O37" s="472">
        <f>202946.18</f>
        <v>202946.18</v>
      </c>
      <c r="P37" s="752"/>
    </row>
    <row r="38" spans="1:16" x14ac:dyDescent="0.25">
      <c r="A38" s="14" t="s">
        <v>4543</v>
      </c>
      <c r="B38" s="147" t="s">
        <v>4551</v>
      </c>
      <c r="C38" s="467">
        <v>2096</v>
      </c>
      <c r="D38" s="468">
        <v>5402.33</v>
      </c>
      <c r="E38" s="14" t="s">
        <v>4552</v>
      </c>
      <c r="F38" s="14" t="s">
        <v>4563</v>
      </c>
      <c r="G38" s="469">
        <v>45035</v>
      </c>
      <c r="H38" s="14">
        <v>19283312.460000001</v>
      </c>
      <c r="I38" s="467">
        <v>0.40404000000000001</v>
      </c>
      <c r="J38" s="378">
        <v>447.28</v>
      </c>
      <c r="K38" s="378">
        <v>1107.02</v>
      </c>
      <c r="L38" s="15">
        <f>VALUE(SUMIFS(Table1[[#All],[Exp.Val.Item]],Table1[[#All],[BE]],Entries!A38,Table1[[#All],[Inv. No.]],Entries!B38,Table1[[#All],[HS Code]],Entries!D38,Table1[[#All],[rate]],Entries!I38))</f>
        <v>499415.52</v>
      </c>
      <c r="M38" s="378"/>
      <c r="N38" s="472" t="str">
        <f t="shared" si="0"/>
        <v/>
      </c>
      <c r="P38" s="752"/>
    </row>
    <row r="39" spans="1:16" x14ac:dyDescent="0.25">
      <c r="A39" s="14" t="s">
        <v>4543</v>
      </c>
      <c r="B39" s="147" t="s">
        <v>4548</v>
      </c>
      <c r="C39" s="467">
        <v>23255</v>
      </c>
      <c r="D39" s="468">
        <v>5402.33</v>
      </c>
      <c r="E39" s="14" t="s">
        <v>4554</v>
      </c>
      <c r="F39" s="14" t="s">
        <v>4565</v>
      </c>
      <c r="G39" s="469">
        <v>45034</v>
      </c>
      <c r="H39" s="14">
        <v>39696892.159999996</v>
      </c>
      <c r="I39" s="467">
        <v>0.52524999999999999</v>
      </c>
      <c r="J39" s="378">
        <v>3085.32</v>
      </c>
      <c r="K39" s="378">
        <v>5874</v>
      </c>
      <c r="L39" s="15">
        <f>VALUE(SUMIFS(Table1[[#All],[Exp.Val.Item]],Table1[[#All],[BE]],Entries!A39,Table1[[#All],[Inv. No.]],Entries!B39,Table1[[#All],[HS Code]],Entries!D39,Table1[[#All],[rate]],Entries!I39))</f>
        <v>2791137.8</v>
      </c>
      <c r="M39" s="378"/>
      <c r="N39" s="472" t="str">
        <f t="shared" si="0"/>
        <v/>
      </c>
      <c r="P39" s="752"/>
    </row>
    <row r="40" spans="1:16" x14ac:dyDescent="0.25">
      <c r="A40" s="147" t="s">
        <v>10</v>
      </c>
      <c r="C40" s="147"/>
      <c r="D40" s="147"/>
      <c r="E40" s="147"/>
      <c r="F40" s="147"/>
      <c r="G40" s="147"/>
      <c r="H40" s="147"/>
      <c r="I40" s="147"/>
      <c r="J40" s="378">
        <v>3532.6000000000004</v>
      </c>
      <c r="K40" s="378">
        <v>6981.02</v>
      </c>
      <c r="L40" s="15">
        <f>VALUE(SUMIFS(Table1[[#All],[Exp.Val.Item]],Table1[[#All],[BE]],Entries!A40,Table1[[#All],[Inv. No.]],Entries!B40,Table1[[#All],[HS Code]],Entries!D40,Table1[[#All],[rate]],Entries!I40))</f>
        <v>0</v>
      </c>
      <c r="M40" s="378"/>
      <c r="N40" s="472">
        <f t="shared" si="0"/>
        <v>3532.6000000000004</v>
      </c>
      <c r="O40" s="472">
        <v>0</v>
      </c>
      <c r="P40" s="752"/>
    </row>
    <row r="41" spans="1:16" x14ac:dyDescent="0.25">
      <c r="A41" s="14" t="s">
        <v>4556</v>
      </c>
      <c r="B41" s="147" t="s">
        <v>4551</v>
      </c>
      <c r="C41" s="467">
        <v>2096</v>
      </c>
      <c r="D41" s="468">
        <v>5402.33</v>
      </c>
      <c r="E41" s="14" t="s">
        <v>4552</v>
      </c>
      <c r="F41" s="14" t="s">
        <v>4563</v>
      </c>
      <c r="G41" s="469">
        <v>45035</v>
      </c>
      <c r="H41" s="14">
        <v>19283312.460000001</v>
      </c>
      <c r="I41" s="467">
        <v>0.40404000000000001</v>
      </c>
      <c r="J41" s="378">
        <v>2609.2799999999997</v>
      </c>
      <c r="K41" s="378">
        <v>6457.98</v>
      </c>
      <c r="L41" s="15">
        <f>VALUE(SUMIFS(Table1[[#All],[Exp.Val.Item]],Table1[[#All],[BE]],Entries!A41,Table1[[#All],[Inv. No.]],Entries!B41,Table1[[#All],[HS Code]],Entries!D41,Table1[[#All],[rate]],Entries!I41))</f>
        <v>3009987.2399999998</v>
      </c>
      <c r="M41" s="378"/>
      <c r="N41" s="472" t="str">
        <f t="shared" si="0"/>
        <v/>
      </c>
      <c r="P41" s="752"/>
    </row>
    <row r="42" spans="1:16" x14ac:dyDescent="0.25">
      <c r="A42" s="14" t="s">
        <v>4556</v>
      </c>
      <c r="B42" s="147" t="s">
        <v>4550</v>
      </c>
      <c r="C42" s="467">
        <v>4860</v>
      </c>
      <c r="D42" s="468">
        <v>5402.33</v>
      </c>
      <c r="E42" s="14" t="s">
        <v>4555</v>
      </c>
      <c r="F42" s="14" t="s">
        <v>4566</v>
      </c>
      <c r="G42" s="469">
        <v>45035</v>
      </c>
      <c r="H42" s="14">
        <v>24524658.5</v>
      </c>
      <c r="I42" s="467">
        <v>1.0101</v>
      </c>
      <c r="J42" s="378">
        <v>5957.57</v>
      </c>
      <c r="K42" s="378">
        <v>5898</v>
      </c>
      <c r="L42" s="15">
        <f>VALUE(SUMIFS(Table1[[#All],[Exp.Val.Item]],Table1[[#All],[BE]],Entries!A42,Table1[[#All],[Inv. No.]],Entries!B42,Table1[[#All],[HS Code]],Entries!D42,Table1[[#All],[rate]],Entries!I42))</f>
        <v>5041205.7699999996</v>
      </c>
      <c r="M42" s="378"/>
      <c r="N42" s="472" t="str">
        <f t="shared" si="0"/>
        <v/>
      </c>
      <c r="P42" s="752"/>
    </row>
    <row r="43" spans="1:16" x14ac:dyDescent="0.25">
      <c r="A43" s="147" t="s">
        <v>10</v>
      </c>
      <c r="C43" s="147"/>
      <c r="D43" s="147"/>
      <c r="E43" s="147"/>
      <c r="F43" s="147"/>
      <c r="G43" s="147"/>
      <c r="H43" s="147"/>
      <c r="I43" s="147"/>
      <c r="J43" s="378">
        <v>8566.8499999999985</v>
      </c>
      <c r="K43" s="378">
        <v>12355.98</v>
      </c>
      <c r="L43" s="15">
        <f>VALUE(SUMIFS(Table1[[#All],[Exp.Val.Item]],Table1[[#All],[BE]],Entries!A43,Table1[[#All],[Inv. No.]],Entries!B43,Table1[[#All],[HS Code]],Entries!D43,Table1[[#All],[rate]],Entries!I43))</f>
        <v>0</v>
      </c>
      <c r="M43" s="378"/>
      <c r="N43" s="472">
        <f t="shared" si="0"/>
        <v>24480</v>
      </c>
      <c r="O43" s="472">
        <f>15913.15</f>
        <v>15913.15</v>
      </c>
      <c r="P43" s="752"/>
    </row>
    <row r="44" spans="1:16" x14ac:dyDescent="0.25">
      <c r="A44" s="14" t="s">
        <v>4557</v>
      </c>
      <c r="B44" s="147" t="s">
        <v>4549</v>
      </c>
      <c r="C44" s="467">
        <v>20160</v>
      </c>
      <c r="D44" s="468">
        <v>8523.5990000000002</v>
      </c>
      <c r="E44" s="14" t="s">
        <v>4553</v>
      </c>
      <c r="F44" s="14" t="s">
        <v>4564</v>
      </c>
      <c r="G44" s="469">
        <v>45034</v>
      </c>
      <c r="H44" s="14">
        <v>34742704.25</v>
      </c>
      <c r="I44" s="467">
        <v>1</v>
      </c>
      <c r="J44" s="378">
        <v>9540</v>
      </c>
      <c r="K44" s="378">
        <v>9540</v>
      </c>
      <c r="L44" s="15">
        <f>VALUE(SUMIFS(Table1[[#All],[Exp.Val.Item]],Table1[[#All],[BE]],Entries!A44,Table1[[#All],[Inv. No.]],Entries!B44,Table1[[#All],[HS Code]],Entries!D44,Table1[[#All],[rate]],Entries!I44))</f>
        <v>3469142.79</v>
      </c>
      <c r="M44" s="378"/>
      <c r="N44" s="472" t="str">
        <f t="shared" si="0"/>
        <v/>
      </c>
      <c r="P44" s="752"/>
    </row>
    <row r="45" spans="1:16" x14ac:dyDescent="0.25">
      <c r="A45" s="14" t="s">
        <v>4557</v>
      </c>
      <c r="B45" s="147" t="s">
        <v>4548</v>
      </c>
      <c r="C45" s="467">
        <v>23255</v>
      </c>
      <c r="D45" s="468">
        <v>8523.5990000000002</v>
      </c>
      <c r="E45" s="14" t="s">
        <v>4554</v>
      </c>
      <c r="F45" s="14" t="s">
        <v>4565</v>
      </c>
      <c r="G45" s="469">
        <v>45034</v>
      </c>
      <c r="H45" s="14">
        <v>39696892.159999996</v>
      </c>
      <c r="I45" s="467">
        <v>1</v>
      </c>
      <c r="J45" s="378">
        <v>2960</v>
      </c>
      <c r="K45" s="378">
        <v>2960</v>
      </c>
      <c r="L45" s="15">
        <f>VALUE(SUMIFS(Table1[[#All],[Exp.Val.Item]],Table1[[#All],[BE]],Entries!A45,Table1[[#All],[Inv. No.]],Entries!B45,Table1[[#All],[HS Code]],Entries!D45,Table1[[#All],[rate]],Entries!I45))</f>
        <v>1644438.25</v>
      </c>
      <c r="M45" s="378"/>
      <c r="N45" s="472" t="str">
        <f t="shared" si="0"/>
        <v/>
      </c>
      <c r="P45" s="752"/>
    </row>
    <row r="46" spans="1:16" x14ac:dyDescent="0.25">
      <c r="A46" s="147" t="s">
        <v>10</v>
      </c>
      <c r="C46" s="147"/>
      <c r="D46" s="147"/>
      <c r="E46" s="147"/>
      <c r="F46" s="147"/>
      <c r="G46" s="147"/>
      <c r="H46" s="147"/>
      <c r="I46" s="147"/>
      <c r="J46" s="378">
        <v>12500</v>
      </c>
      <c r="K46" s="378">
        <v>12500</v>
      </c>
      <c r="L46" s="15">
        <f>VALUE(SUMIFS(Table1[[#All],[Exp.Val.Item]],Table1[[#All],[BE]],Entries!A46,Table1[[#All],[Inv. No.]],Entries!B46,Table1[[#All],[HS Code]],Entries!D46,Table1[[#All],[rate]],Entries!I46))</f>
        <v>0</v>
      </c>
      <c r="M46" s="378"/>
      <c r="N46" s="472">
        <f t="shared" si="0"/>
        <v>12500</v>
      </c>
      <c r="O46" s="472">
        <v>0</v>
      </c>
      <c r="P46" s="752"/>
    </row>
    <row r="47" spans="1:16" x14ac:dyDescent="0.25">
      <c r="A47" s="14" t="s">
        <v>4558</v>
      </c>
      <c r="B47" s="147" t="s">
        <v>4548</v>
      </c>
      <c r="C47" s="467">
        <v>23255</v>
      </c>
      <c r="D47" s="468">
        <v>8523.5990000000002</v>
      </c>
      <c r="E47" s="14" t="s">
        <v>4554</v>
      </c>
      <c r="F47" s="14" t="s">
        <v>4565</v>
      </c>
      <c r="G47" s="469">
        <v>45034</v>
      </c>
      <c r="H47" s="14">
        <v>39696892.159999996</v>
      </c>
      <c r="I47" s="467">
        <v>1</v>
      </c>
      <c r="J47" s="378">
        <v>440</v>
      </c>
      <c r="K47" s="378">
        <v>440</v>
      </c>
      <c r="L47" s="15">
        <f>VALUE(SUMIFS(Table1[[#All],[Exp.Val.Item]],Table1[[#All],[BE]],Entries!A47,Table1[[#All],[Inv. No.]],Entries!B47,Table1[[#All],[HS Code]],Entries!D47,Table1[[#All],[rate]],Entries!I47))</f>
        <v>244443.51999999999</v>
      </c>
      <c r="M47" s="378"/>
      <c r="N47" s="472" t="str">
        <f t="shared" si="0"/>
        <v/>
      </c>
      <c r="P47" s="752"/>
    </row>
    <row r="48" spans="1:16" x14ac:dyDescent="0.25">
      <c r="A48" s="147" t="s">
        <v>10</v>
      </c>
      <c r="C48" s="147"/>
      <c r="D48" s="147"/>
      <c r="E48" s="147"/>
      <c r="F48" s="147"/>
      <c r="G48" s="147"/>
      <c r="H48" s="147"/>
      <c r="I48" s="147"/>
      <c r="J48" s="378">
        <v>440</v>
      </c>
      <c r="K48" s="378">
        <v>440</v>
      </c>
      <c r="L48" s="15">
        <f>VALUE(SUMIFS(Table1[[#All],[Exp.Val.Item]],Table1[[#All],[BE]],Entries!A48,Table1[[#All],[Inv. No.]],Entries!B48,Table1[[#All],[HS Code]],Entries!D48,Table1[[#All],[rate]],Entries!I48))</f>
        <v>0</v>
      </c>
      <c r="M48" s="378"/>
      <c r="N48" s="472">
        <f t="shared" si="0"/>
        <v>16000</v>
      </c>
      <c r="O48" s="472">
        <f>15560</f>
        <v>15560</v>
      </c>
      <c r="P48" s="752"/>
    </row>
    <row r="49" spans="1:16" x14ac:dyDescent="0.25">
      <c r="A49" s="14" t="s">
        <v>4559</v>
      </c>
      <c r="B49" s="147" t="s">
        <v>4550</v>
      </c>
      <c r="C49" s="467">
        <v>4860</v>
      </c>
      <c r="D49" s="468">
        <v>5407.52</v>
      </c>
      <c r="E49" s="14" t="s">
        <v>4555</v>
      </c>
      <c r="F49" s="14" t="s">
        <v>4566</v>
      </c>
      <c r="G49" s="469">
        <v>45035</v>
      </c>
      <c r="H49" s="14">
        <v>24524658.5</v>
      </c>
      <c r="I49" s="467">
        <v>1.0101</v>
      </c>
      <c r="J49" s="378">
        <v>1000</v>
      </c>
      <c r="K49" s="378">
        <v>990</v>
      </c>
      <c r="L49" s="15">
        <f>VALUE(SUMIFS(Table1[[#All],[Exp.Val.Item]],Table1[[#All],[BE]],Entries!A49,Table1[[#All],[Inv. No.]],Entries!B49,Table1[[#All],[HS Code]],Entries!D49,Table1[[#All],[rate]],Entries!I49))</f>
        <v>1795536.35</v>
      </c>
      <c r="M49" s="378"/>
      <c r="N49" s="472" t="str">
        <f t="shared" si="0"/>
        <v/>
      </c>
      <c r="P49" s="752"/>
    </row>
    <row r="50" spans="1:16" x14ac:dyDescent="0.25">
      <c r="A50" s="147" t="s">
        <v>10</v>
      </c>
      <c r="C50" s="147"/>
      <c r="D50" s="147"/>
      <c r="E50" s="147"/>
      <c r="F50" s="147"/>
      <c r="G50" s="147"/>
      <c r="H50" s="147"/>
      <c r="I50" s="147"/>
      <c r="J50" s="378">
        <v>1000</v>
      </c>
      <c r="K50" s="378">
        <v>990</v>
      </c>
      <c r="L50" s="15">
        <f>VALUE(SUMIFS(Table1[[#All],[Exp.Val.Item]],Table1[[#All],[BE]],Entries!A50,Table1[[#All],[Inv. No.]],Entries!B50,Table1[[#All],[HS Code]],Entries!D50,Table1[[#All],[rate]],Entries!I50))</f>
        <v>0</v>
      </c>
      <c r="M50" s="378"/>
      <c r="N50" s="472">
        <f t="shared" si="0"/>
        <v>1350</v>
      </c>
      <c r="O50" s="472">
        <f>350</f>
        <v>350</v>
      </c>
      <c r="P50" s="752"/>
    </row>
    <row r="51" spans="1:16" x14ac:dyDescent="0.25">
      <c r="A51" s="14" t="s">
        <v>4560</v>
      </c>
      <c r="B51" s="147" t="s">
        <v>4550</v>
      </c>
      <c r="C51" s="467">
        <v>4860</v>
      </c>
      <c r="D51" s="468">
        <v>5407.52</v>
      </c>
      <c r="E51" s="14" t="s">
        <v>4555</v>
      </c>
      <c r="F51" s="14" t="s">
        <v>4566</v>
      </c>
      <c r="G51" s="469">
        <v>45035</v>
      </c>
      <c r="H51" s="14">
        <v>24524658.5</v>
      </c>
      <c r="I51" s="467">
        <v>1.0101</v>
      </c>
      <c r="J51" s="378">
        <v>2623.23</v>
      </c>
      <c r="K51" s="378">
        <v>2597</v>
      </c>
      <c r="L51" s="15">
        <f>VALUE(SUMIFS(Table1[[#All],[Exp.Val.Item]],Table1[[#All],[BE]],Entries!A51,Table1[[#All],[Inv. No.]],Entries!B51,Table1[[#All],[HS Code]],Entries!D51,Table1[[#All],[rate]],Entries!I51))</f>
        <v>4710104.82</v>
      </c>
      <c r="M51" s="378"/>
      <c r="N51" s="472" t="str">
        <f t="shared" si="0"/>
        <v/>
      </c>
      <c r="P51" s="752"/>
    </row>
    <row r="52" spans="1:16" x14ac:dyDescent="0.25">
      <c r="A52" s="147" t="s">
        <v>10</v>
      </c>
      <c r="C52" s="147"/>
      <c r="D52" s="147"/>
      <c r="E52" s="147"/>
      <c r="F52" s="147"/>
      <c r="G52" s="147"/>
      <c r="H52" s="147"/>
      <c r="I52" s="147"/>
      <c r="J52" s="378">
        <v>2623.23</v>
      </c>
      <c r="K52" s="378">
        <v>2597</v>
      </c>
      <c r="L52" s="15">
        <f>VALUE(SUMIFS(Table1[[#All],[Exp.Val.Item]],Table1[[#All],[BE]],Entries!A52,Table1[[#All],[Inv. No.]],Entries!B52,Table1[[#All],[HS Code]],Entries!D52,Table1[[#All],[rate]],Entries!I52))</f>
        <v>0</v>
      </c>
      <c r="N52" s="472">
        <f t="shared" si="0"/>
        <v>17808</v>
      </c>
      <c r="O52" s="472">
        <f>15184.77</f>
        <v>15184.77</v>
      </c>
      <c r="P52" s="752"/>
    </row>
    <row r="53" spans="1:16" x14ac:dyDescent="0.25">
      <c r="A53" s="14" t="s">
        <v>4561</v>
      </c>
      <c r="B53" s="147" t="s">
        <v>4550</v>
      </c>
      <c r="C53" s="467">
        <v>4860</v>
      </c>
      <c r="D53" s="468">
        <v>9606.1</v>
      </c>
      <c r="E53" s="14" t="s">
        <v>4555</v>
      </c>
      <c r="F53" s="14" t="s">
        <v>4566</v>
      </c>
      <c r="G53" s="469">
        <v>45035</v>
      </c>
      <c r="H53" s="14">
        <v>24524658.5</v>
      </c>
      <c r="I53" s="467">
        <v>1</v>
      </c>
      <c r="J53" s="378">
        <v>20</v>
      </c>
      <c r="K53" s="378">
        <v>20</v>
      </c>
      <c r="L53" s="15">
        <f>VALUE(SUMIFS(Table1[[#All],[Exp.Val.Item]],Table1[[#All],[BE]],Entries!A53,Table1[[#All],[Inv. No.]],Entries!B53,Table1[[#All],[HS Code]],Entries!D53,Table1[[#All],[rate]],Entries!I53))</f>
        <v>35910.730000000003</v>
      </c>
      <c r="N53" s="472" t="str">
        <f t="shared" si="0"/>
        <v/>
      </c>
      <c r="P53" s="752"/>
    </row>
    <row r="54" spans="1:16" x14ac:dyDescent="0.25">
      <c r="A54" s="147" t="s">
        <v>10</v>
      </c>
      <c r="C54" s="147"/>
      <c r="D54" s="147"/>
      <c r="E54" s="147"/>
      <c r="F54" s="147"/>
      <c r="G54" s="147"/>
      <c r="H54" s="147"/>
      <c r="I54" s="147"/>
      <c r="J54" s="378">
        <v>20</v>
      </c>
      <c r="K54" s="378">
        <v>20</v>
      </c>
      <c r="L54" s="15">
        <f>VALUE(SUMIFS(Table1[[#All],[Exp.Val.Item]],Table1[[#All],[BE]],Entries!A54,Table1[[#All],[Inv. No.]],Entries!B54,Table1[[#All],[HS Code]],Entries!D54,Table1[[#All],[rate]],Entries!I54))</f>
        <v>0</v>
      </c>
      <c r="N54" s="472">
        <f t="shared" si="0"/>
        <v>60</v>
      </c>
      <c r="O54" s="472">
        <f>40</f>
        <v>40</v>
      </c>
      <c r="P54" s="752"/>
    </row>
    <row r="55" spans="1:16" x14ac:dyDescent="0.25">
      <c r="A55" s="14" t="s">
        <v>4562</v>
      </c>
      <c r="B55" s="147" t="s">
        <v>4550</v>
      </c>
      <c r="C55" s="467">
        <v>4860</v>
      </c>
      <c r="D55" s="468">
        <v>4821.8999999999996</v>
      </c>
      <c r="E55" s="14" t="s">
        <v>4555</v>
      </c>
      <c r="F55" s="14" t="s">
        <v>4566</v>
      </c>
      <c r="G55" s="469">
        <v>45035</v>
      </c>
      <c r="H55" s="14">
        <v>24524658.5</v>
      </c>
      <c r="I55" s="467">
        <v>1</v>
      </c>
      <c r="J55" s="378">
        <v>6</v>
      </c>
      <c r="K55" s="378">
        <v>6</v>
      </c>
      <c r="L55" s="15">
        <f>VALUE(SUMIFS(Table1[[#All],[Exp.Val.Item]],Table1[[#All],[BE]],Entries!A55,Table1[[#All],[Inv. No.]],Entries!B55,Table1[[#All],[HS Code]],Entries!D55,Table1[[#All],[rate]],Entries!I55))</f>
        <v>10773.22</v>
      </c>
      <c r="N55" s="472" t="str">
        <f t="shared" si="0"/>
        <v/>
      </c>
      <c r="P55" s="752"/>
    </row>
    <row r="56" spans="1:16" x14ac:dyDescent="0.25">
      <c r="A56" s="147" t="s">
        <v>10</v>
      </c>
      <c r="C56" s="147"/>
      <c r="D56" s="147"/>
      <c r="E56" s="147"/>
      <c r="F56" s="147"/>
      <c r="G56" s="147"/>
      <c r="H56" s="147"/>
      <c r="I56" s="147"/>
      <c r="J56" s="378">
        <v>6</v>
      </c>
      <c r="K56" s="378">
        <v>6</v>
      </c>
      <c r="L56" s="15">
        <f>VALUE(SUMIFS(Table1[[#All],[Exp.Val.Item]],Table1[[#All],[BE]],Entries!A56,Table1[[#All],[Inv. No.]],Entries!B56,Table1[[#All],[HS Code]],Entries!D56,Table1[[#All],[rate]],Entries!I56))</f>
        <v>0</v>
      </c>
      <c r="N56" s="472">
        <f t="shared" si="0"/>
        <v>14</v>
      </c>
      <c r="O56" s="472">
        <v>8</v>
      </c>
      <c r="P56" s="752"/>
    </row>
    <row r="57" spans="1:16" x14ac:dyDescent="0.25">
      <c r="A57" s="470" t="s">
        <v>719</v>
      </c>
      <c r="B57" s="378"/>
      <c r="C57" s="470"/>
      <c r="D57" s="470"/>
      <c r="E57" s="470"/>
      <c r="F57" s="470"/>
      <c r="G57" s="470"/>
      <c r="H57" s="470"/>
      <c r="J57" s="378">
        <v>121640.54329999998</v>
      </c>
      <c r="K57" s="378">
        <v>292651</v>
      </c>
      <c r="L57" s="15">
        <f>VALUE(SUMIFS(Table1[[#All],[Exp.Val.Item]],Table1[[#All],[BE]],Entries!A57,Table1[[#All],[Inv. No.]],Entries!B57,Table1[[#All],[HS Code]],Entries!D57,Table1[[#All],[rate]],Entries!I57))</f>
        <v>0</v>
      </c>
      <c r="N57" s="472" t="str">
        <f t="shared" si="0"/>
        <v/>
      </c>
      <c r="P57" s="752"/>
    </row>
    <row r="58" spans="1:16" x14ac:dyDescent="0.25">
      <c r="A58"/>
      <c r="B58"/>
      <c r="C58"/>
      <c r="D58"/>
      <c r="E58"/>
      <c r="F58"/>
      <c r="G58"/>
      <c r="H58"/>
      <c r="I58"/>
      <c r="J58"/>
      <c r="K58"/>
      <c r="L58" s="15">
        <f>VALUE(SUMIFS(Table1[[#All],[Exp.Val.Item]],Table1[[#All],[BE]],Entries!A58,Table1[[#All],[Inv. No.]],Entries!B58,Table1[[#All],[HS Code]],Entries!D58,Table1[[#All],[rate]],Entries!I58))</f>
        <v>0</v>
      </c>
      <c r="N58" s="472" t="str">
        <f t="shared" si="0"/>
        <v/>
      </c>
      <c r="P58" s="752"/>
    </row>
    <row r="59" spans="1:16" x14ac:dyDescent="0.25">
      <c r="A59"/>
      <c r="B59"/>
      <c r="C59"/>
      <c r="D59"/>
      <c r="E59"/>
      <c r="F59"/>
      <c r="G59"/>
      <c r="H59"/>
      <c r="I59"/>
      <c r="J59"/>
      <c r="K59"/>
      <c r="L59" s="15">
        <f>VALUE(SUMIFS(Table1[[#All],[Exp.Val.Item]],Table1[[#All],[BE]],Entries!A59,Table1[[#All],[Inv. No.]],Entries!B59,Table1[[#All],[HS Code]],Entries!D59,Table1[[#All],[rate]],Entries!I59))</f>
        <v>0</v>
      </c>
      <c r="N59" s="472" t="str">
        <f t="shared" si="0"/>
        <v/>
      </c>
      <c r="P59" s="752"/>
    </row>
    <row r="60" spans="1:16" x14ac:dyDescent="0.25">
      <c r="A60"/>
      <c r="B60"/>
      <c r="C60"/>
      <c r="D60"/>
      <c r="E60"/>
      <c r="F60"/>
      <c r="G60"/>
      <c r="H60"/>
      <c r="I60"/>
      <c r="J60"/>
      <c r="K60"/>
      <c r="L60" s="15">
        <f>VALUE(SUMIFS(Table1[[#All],[Exp.Val.Item]],Table1[[#All],[BE]],Entries!A60,Table1[[#All],[Inv. No.]],Entries!B60,Table1[[#All],[HS Code]],Entries!D60,Table1[[#All],[rate]],Entries!I60))</f>
        <v>0</v>
      </c>
      <c r="N60" s="472" t="str">
        <f t="shared" si="0"/>
        <v/>
      </c>
      <c r="P60" s="752"/>
    </row>
    <row r="61" spans="1:16" x14ac:dyDescent="0.25">
      <c r="A61"/>
      <c r="B61"/>
      <c r="C61"/>
      <c r="D61"/>
      <c r="E61"/>
      <c r="F61"/>
      <c r="G61"/>
      <c r="H61"/>
      <c r="I61"/>
      <c r="J61"/>
      <c r="K61"/>
      <c r="L61" s="15">
        <f>VALUE(SUMIFS(Table1[[#All],[Exp.Val.Item]],Table1[[#All],[BE]],Entries!A61,Table1[[#All],[Inv. No.]],Entries!B61,Table1[[#All],[HS Code]],Entries!D61,Table1[[#All],[rate]],Entries!I61))</f>
        <v>0</v>
      </c>
      <c r="N61" s="472" t="str">
        <f t="shared" si="0"/>
        <v/>
      </c>
      <c r="P61" s="752"/>
    </row>
    <row r="62" spans="1:16" x14ac:dyDescent="0.25">
      <c r="A62"/>
      <c r="B62"/>
      <c r="C62"/>
      <c r="D62"/>
      <c r="E62"/>
      <c r="F62"/>
      <c r="G62"/>
      <c r="H62"/>
      <c r="I62"/>
      <c r="J62"/>
      <c r="K62"/>
      <c r="L62" s="15">
        <f>VALUE(SUMIFS(Table1[[#All],[Exp.Val.Item]],Table1[[#All],[BE]],Entries!A62,Table1[[#All],[Inv. No.]],Entries!B62,Table1[[#All],[HS Code]],Entries!D62,Table1[[#All],[rate]],Entries!I62))</f>
        <v>0</v>
      </c>
      <c r="N62" s="472" t="str">
        <f t="shared" si="0"/>
        <v/>
      </c>
      <c r="P62" s="752"/>
    </row>
    <row r="63" spans="1:16" x14ac:dyDescent="0.25">
      <c r="A63"/>
      <c r="B63"/>
      <c r="C63"/>
      <c r="D63"/>
      <c r="E63"/>
      <c r="F63"/>
      <c r="G63"/>
      <c r="H63"/>
      <c r="I63"/>
      <c r="J63"/>
      <c r="K63"/>
      <c r="L63" s="15">
        <f>VALUE(SUMIFS(Table1[[#All],[Exp.Val.Item]],Table1[[#All],[BE]],Entries!A63,Table1[[#All],[Inv. No.]],Entries!B63,Table1[[#All],[HS Code]],Entries!D63,Table1[[#All],[rate]],Entries!I63))</f>
        <v>0</v>
      </c>
      <c r="N63" s="472" t="str">
        <f t="shared" si="0"/>
        <v/>
      </c>
      <c r="P63" s="752"/>
    </row>
    <row r="64" spans="1:16" x14ac:dyDescent="0.25">
      <c r="A64"/>
      <c r="B64"/>
      <c r="C64"/>
      <c r="D64"/>
      <c r="E64"/>
      <c r="F64"/>
      <c r="G64"/>
      <c r="H64"/>
      <c r="I64"/>
      <c r="J64"/>
      <c r="K64"/>
      <c r="L64" s="15">
        <f>VALUE(SUMIFS(Table1[[#All],[Exp.Val.Item]],Table1[[#All],[BE]],Entries!A64,Table1[[#All],[Inv. No.]],Entries!B64,Table1[[#All],[HS Code]],Entries!D64,Table1[[#All],[rate]],Entries!I64))</f>
        <v>0</v>
      </c>
      <c r="N64" s="472" t="str">
        <f t="shared" si="0"/>
        <v/>
      </c>
      <c r="P64" s="752"/>
    </row>
    <row r="65" spans="1:16" x14ac:dyDescent="0.25">
      <c r="A65"/>
      <c r="B65"/>
      <c r="C65"/>
      <c r="D65"/>
      <c r="E65"/>
      <c r="F65"/>
      <c r="G65"/>
      <c r="H65"/>
      <c r="I65"/>
      <c r="J65"/>
      <c r="K65"/>
      <c r="L65" s="15">
        <f>VALUE(SUMIFS(Table1[[#All],[Exp.Val.Item]],Table1[[#All],[BE]],Entries!A65,Table1[[#All],[Inv. No.]],Entries!B65,Table1[[#All],[HS Code]],Entries!D65,Table1[[#All],[rate]],Entries!I65))</f>
        <v>0</v>
      </c>
      <c r="N65" s="472" t="str">
        <f t="shared" si="0"/>
        <v/>
      </c>
      <c r="P65" s="752"/>
    </row>
    <row r="66" spans="1:16" x14ac:dyDescent="0.25">
      <c r="A66"/>
      <c r="B66"/>
      <c r="C66"/>
      <c r="D66"/>
      <c r="E66"/>
      <c r="F66"/>
      <c r="G66"/>
      <c r="H66"/>
      <c r="I66"/>
      <c r="J66"/>
      <c r="K66"/>
      <c r="L66" s="15">
        <f>VALUE(SUMIFS(Table1[[#All],[Exp.Val.Item]],Table1[[#All],[BE]],Entries!A66,Table1[[#All],[Inv. No.]],Entries!B66,Table1[[#All],[HS Code]],Entries!D66,Table1[[#All],[rate]],Entries!I66))</f>
        <v>0</v>
      </c>
      <c r="N66" s="472" t="str">
        <f t="shared" si="0"/>
        <v/>
      </c>
      <c r="P66" s="752"/>
    </row>
    <row r="67" spans="1:16" x14ac:dyDescent="0.25">
      <c r="A67"/>
      <c r="B67"/>
      <c r="C67"/>
      <c r="D67"/>
      <c r="E67"/>
      <c r="F67"/>
      <c r="G67"/>
      <c r="H67"/>
      <c r="I67"/>
      <c r="J67"/>
      <c r="K67"/>
      <c r="L67" s="15">
        <f>VALUE(SUMIFS(Table1[[#All],[Exp.Val.Item]],Table1[[#All],[BE]],Entries!A67,Table1[[#All],[Inv. No.]],Entries!B67,Table1[[#All],[HS Code]],Entries!D67,Table1[[#All],[rate]],Entries!I67))</f>
        <v>0</v>
      </c>
      <c r="N67" s="472" t="str">
        <f t="shared" si="0"/>
        <v/>
      </c>
      <c r="P67" s="752"/>
    </row>
    <row r="68" spans="1:16" x14ac:dyDescent="0.25">
      <c r="A68"/>
      <c r="B68"/>
      <c r="C68"/>
      <c r="D68"/>
      <c r="E68"/>
      <c r="F68"/>
      <c r="G68"/>
      <c r="H68"/>
      <c r="I68"/>
      <c r="J68"/>
      <c r="K68"/>
      <c r="L68" s="15">
        <f>VALUE(SUMIFS(Table1[[#All],[Exp.Val.Item]],Table1[[#All],[BE]],Entries!A68,Table1[[#All],[Inv. No.]],Entries!B68,Table1[[#All],[HS Code]],Entries!D68,Table1[[#All],[rate]],Entries!I68))</f>
        <v>0</v>
      </c>
      <c r="N68" s="472" t="str">
        <f t="shared" ref="N68:N76" si="1">IF(A68="Total",J68+O68,"")</f>
        <v/>
      </c>
      <c r="P68" s="752"/>
    </row>
    <row r="69" spans="1:16" x14ac:dyDescent="0.25">
      <c r="A69"/>
      <c r="B69"/>
      <c r="C69"/>
      <c r="D69"/>
      <c r="E69"/>
      <c r="F69"/>
      <c r="G69"/>
      <c r="H69"/>
      <c r="I69"/>
      <c r="J69"/>
      <c r="K69"/>
      <c r="L69" s="15">
        <f>VALUE(SUMIFS(Table1[[#All],[Exp.Val.Item]],Table1[[#All],[BE]],Entries!A69,Table1[[#All],[Inv. No.]],Entries!B69,Table1[[#All],[HS Code]],Entries!D69,Table1[[#All],[rate]],Entries!I69))</f>
        <v>0</v>
      </c>
      <c r="N69" s="472" t="str">
        <f t="shared" si="1"/>
        <v/>
      </c>
      <c r="P69" s="752"/>
    </row>
    <row r="70" spans="1:16" x14ac:dyDescent="0.25">
      <c r="A70"/>
      <c r="B70"/>
      <c r="C70"/>
      <c r="D70"/>
      <c r="E70"/>
      <c r="F70"/>
      <c r="G70"/>
      <c r="H70"/>
      <c r="I70"/>
      <c r="J70"/>
      <c r="K70"/>
      <c r="L70" s="15">
        <f>VALUE(SUMIFS(Table1[[#All],[Exp.Val.Item]],Table1[[#All],[BE]],Entries!A70,Table1[[#All],[Inv. No.]],Entries!B70,Table1[[#All],[HS Code]],Entries!D70,Table1[[#All],[rate]],Entries!I70))</f>
        <v>0</v>
      </c>
      <c r="N70" s="472" t="str">
        <f t="shared" si="1"/>
        <v/>
      </c>
      <c r="P70" s="752"/>
    </row>
    <row r="71" spans="1:16" x14ac:dyDescent="0.25">
      <c r="A71"/>
      <c r="B71"/>
      <c r="C71"/>
      <c r="D71"/>
      <c r="E71"/>
      <c r="F71"/>
      <c r="G71"/>
      <c r="H71"/>
      <c r="I71"/>
      <c r="J71"/>
      <c r="K71"/>
      <c r="L71" s="15">
        <f>VALUE(SUMIFS(Table1[[#All],[Exp.Val.Item]],Table1[[#All],[BE]],Entries!A71,Table1[[#All],[Inv. No.]],Entries!B71,Table1[[#All],[HS Code]],Entries!D71,Table1[[#All],[rate]],Entries!I71))</f>
        <v>0</v>
      </c>
      <c r="N71" s="472" t="str">
        <f t="shared" si="1"/>
        <v/>
      </c>
      <c r="P71" s="752"/>
    </row>
    <row r="72" spans="1:16" x14ac:dyDescent="0.25">
      <c r="A72"/>
      <c r="B72"/>
      <c r="C72"/>
      <c r="D72"/>
      <c r="E72"/>
      <c r="F72"/>
      <c r="G72"/>
      <c r="H72"/>
      <c r="I72"/>
      <c r="J72"/>
      <c r="K72"/>
      <c r="L72" s="15">
        <f>VALUE(SUMIFS(Table1[[#All],[Exp.Val.Item]],Table1[[#All],[BE]],Entries!A72,Table1[[#All],[Inv. No.]],Entries!B72,Table1[[#All],[HS Code]],Entries!D72,Table1[[#All],[rate]],Entries!I72))</f>
        <v>0</v>
      </c>
      <c r="N72" s="472" t="str">
        <f t="shared" si="1"/>
        <v/>
      </c>
      <c r="P72" s="752"/>
    </row>
    <row r="73" spans="1:16" x14ac:dyDescent="0.25">
      <c r="A73"/>
      <c r="B73"/>
      <c r="C73"/>
      <c r="D73"/>
      <c r="E73"/>
      <c r="F73"/>
      <c r="G73"/>
      <c r="H73"/>
      <c r="I73"/>
      <c r="J73"/>
      <c r="K73"/>
      <c r="L73" s="15">
        <f>VALUE(SUMIFS(Table1[[#All],[Exp.Val.Item]],Table1[[#All],[BE]],Entries!A73,Table1[[#All],[Inv. No.]],Entries!B73,Table1[[#All],[HS Code]],Entries!D73,Table1[[#All],[rate]],Entries!I73))</f>
        <v>0</v>
      </c>
      <c r="N73" s="472" t="str">
        <f t="shared" si="1"/>
        <v/>
      </c>
      <c r="P73" s="752"/>
    </row>
    <row r="74" spans="1:16" x14ac:dyDescent="0.25">
      <c r="A74"/>
      <c r="B74"/>
      <c r="C74"/>
      <c r="D74"/>
      <c r="E74"/>
      <c r="F74"/>
      <c r="G74"/>
      <c r="H74"/>
      <c r="I74"/>
      <c r="J74"/>
      <c r="K74"/>
      <c r="L74" s="15">
        <f>VALUE(SUMIFS(Table1[[#All],[Exp.Val.Item]],Table1[[#All],[BE]],Entries!A74,Table1[[#All],[Inv. No.]],Entries!B74,Table1[[#All],[HS Code]],Entries!D74,Table1[[#All],[rate]],Entries!I74))</f>
        <v>0</v>
      </c>
      <c r="N74" s="472" t="str">
        <f t="shared" si="1"/>
        <v/>
      </c>
      <c r="P74" s="752"/>
    </row>
    <row r="75" spans="1:16" x14ac:dyDescent="0.25">
      <c r="A75"/>
      <c r="B75"/>
      <c r="C75"/>
      <c r="D75"/>
      <c r="E75"/>
      <c r="F75"/>
      <c r="G75"/>
      <c r="H75"/>
      <c r="I75"/>
      <c r="J75"/>
      <c r="K75"/>
      <c r="L75" s="15">
        <f>VALUE(SUMIFS(Table1[[#All],[Exp.Val.Item]],Table1[[#All],[BE]],Entries!A75,Table1[[#All],[Inv. No.]],Entries!B75,Table1[[#All],[HS Code]],Entries!D75,Table1[[#All],[rate]],Entries!I75))</f>
        <v>0</v>
      </c>
      <c r="N75" s="472" t="str">
        <f t="shared" si="1"/>
        <v/>
      </c>
      <c r="O75" s="15"/>
      <c r="P75" s="752"/>
    </row>
    <row r="76" spans="1:16" x14ac:dyDescent="0.25">
      <c r="A76"/>
      <c r="B76"/>
      <c r="C76"/>
      <c r="D76"/>
      <c r="E76"/>
      <c r="F76"/>
      <c r="G76"/>
      <c r="H76"/>
      <c r="I76"/>
      <c r="J76"/>
      <c r="K76"/>
      <c r="L76" s="15">
        <f>VALUE(SUMIFS(Table1[[#All],[Exp.Val.Item]],Table1[[#All],[BE]],Entries!A76,Table1[[#All],[Inv. No.]],Entries!B76,Table1[[#All],[HS Code]],Entries!D76,Table1[[#All],[rate]],Entries!I76))</f>
        <v>0</v>
      </c>
      <c r="N76" s="472" t="str">
        <f t="shared" si="1"/>
        <v/>
      </c>
      <c r="P76" s="752"/>
    </row>
    <row r="77" spans="1:16" x14ac:dyDescent="0.25">
      <c r="A77"/>
      <c r="B77"/>
      <c r="C77"/>
      <c r="D77"/>
      <c r="E77"/>
      <c r="F77"/>
      <c r="G77"/>
      <c r="H77"/>
      <c r="I77"/>
      <c r="J77"/>
      <c r="K77"/>
      <c r="L77" s="15">
        <f>VALUE(SUMIFS(Table1[[#All],[Exp.Val.Item]],Table1[[#All],[BE]],Entries!A77,Table1[[#All],[Inv. No.]],Entries!B77,Table1[[#All],[HS Code]],Entries!D77,Table1[[#All],[rate]],Entries!I77))</f>
        <v>0</v>
      </c>
      <c r="O77" s="15"/>
      <c r="P77" s="752"/>
    </row>
    <row r="78" spans="1:16" x14ac:dyDescent="0.25">
      <c r="A78"/>
      <c r="B78"/>
      <c r="C78"/>
      <c r="D78"/>
      <c r="E78"/>
      <c r="F78"/>
      <c r="G78"/>
      <c r="H78"/>
      <c r="I78"/>
      <c r="J78"/>
      <c r="K78"/>
      <c r="L78" s="15">
        <f>VALUE(SUMIFS(Table1[[#All],[Exp.Val.Item]],Table1[[#All],[BE]],Entries!A78,Table1[[#All],[Inv. No.]],Entries!B78,Table1[[#All],[HS Code]],Entries!D78,Table1[[#All],[rate]],Entries!I78))</f>
        <v>0</v>
      </c>
      <c r="P78" s="752"/>
    </row>
    <row r="79" spans="1:16" x14ac:dyDescent="0.25">
      <c r="A79"/>
      <c r="B79"/>
      <c r="C79"/>
      <c r="D79"/>
      <c r="E79"/>
      <c r="F79"/>
      <c r="G79"/>
      <c r="H79"/>
      <c r="I79"/>
      <c r="J79"/>
      <c r="K79"/>
      <c r="L79" s="15">
        <f>VALUE(SUMIFS(Table1[[#All],[Exp.Val.Item]],Table1[[#All],[BE]],Entries!A79,Table1[[#All],[Inv. No.]],Entries!B79,Table1[[#All],[HS Code]],Entries!D79,Table1[[#All],[rate]],Entries!I79))</f>
        <v>0</v>
      </c>
      <c r="O79" s="15"/>
      <c r="P79" s="752"/>
    </row>
    <row r="80" spans="1:16" x14ac:dyDescent="0.25">
      <c r="A80"/>
      <c r="B80"/>
      <c r="C80"/>
      <c r="D80"/>
      <c r="E80"/>
      <c r="F80"/>
      <c r="G80"/>
      <c r="H80"/>
      <c r="I80"/>
      <c r="J80"/>
      <c r="K80"/>
      <c r="L80" s="15">
        <f>VALUE(SUMIFS(Table1[[#All],[Exp.Val.Item]],Table1[[#All],[BE]],Entries!A80,Table1[[#All],[Inv. No.]],Entries!B80,Table1[[#All],[HS Code]],Entries!D80,Table1[[#All],[rate]],Entries!I80))</f>
        <v>0</v>
      </c>
      <c r="P80" s="752"/>
    </row>
    <row r="81" spans="1:16" x14ac:dyDescent="0.25">
      <c r="A81"/>
      <c r="B81"/>
      <c r="C81"/>
      <c r="D81"/>
      <c r="E81"/>
      <c r="F81"/>
      <c r="G81"/>
      <c r="H81"/>
      <c r="I81"/>
      <c r="J81"/>
      <c r="K81"/>
      <c r="L81" s="15">
        <f>VALUE(SUMIFS(Table1[[#All],[Exp.Val.Item]],Table1[[#All],[BE]],Entries!A81,Table1[[#All],[Inv. No.]],Entries!B81,Table1[[#All],[HS Code]],Entries!D81,Table1[[#All],[rate]],Entries!I81))</f>
        <v>0</v>
      </c>
      <c r="P81" s="752"/>
    </row>
    <row r="82" spans="1:16" x14ac:dyDescent="0.25">
      <c r="A82"/>
      <c r="B82"/>
      <c r="C82"/>
      <c r="D82"/>
      <c r="E82"/>
      <c r="F82"/>
      <c r="G82"/>
      <c r="H82"/>
      <c r="I82"/>
      <c r="J82"/>
      <c r="K82"/>
      <c r="L82" s="15">
        <f>VALUE(SUMIFS(Table1[[#All],[Exp.Val.Item]],Table1[[#All],[BE]],Entries!A82,Table1[[#All],[Inv. No.]],Entries!B82,Table1[[#All],[HS Code]],Entries!D82,Table1[[#All],[rate]],Entries!I82))</f>
        <v>0</v>
      </c>
      <c r="O82" s="15"/>
      <c r="P82" s="752"/>
    </row>
    <row r="83" spans="1:16" x14ac:dyDescent="0.25">
      <c r="A83"/>
      <c r="B83"/>
      <c r="C83"/>
      <c r="D83"/>
      <c r="E83"/>
      <c r="F83"/>
      <c r="G83"/>
      <c r="H83"/>
      <c r="I83"/>
      <c r="J83"/>
      <c r="K83"/>
      <c r="L83" s="15">
        <f>VALUE(SUMIFS(Table1[[#All],[Exp.Val.Item]],Table1[[#All],[BE]],Entries!A83,Table1[[#All],[Inv. No.]],Entries!B83,Table1[[#All],[HS Code]],Entries!D83,Table1[[#All],[rate]],Entries!I83))</f>
        <v>0</v>
      </c>
      <c r="P83" s="752"/>
    </row>
    <row r="84" spans="1:16" x14ac:dyDescent="0.25">
      <c r="A84"/>
      <c r="B84"/>
      <c r="C84"/>
      <c r="D84"/>
      <c r="E84"/>
      <c r="F84"/>
      <c r="G84"/>
      <c r="H84"/>
      <c r="I84"/>
      <c r="J84"/>
      <c r="K84"/>
      <c r="L84" s="15">
        <f>VALUE(SUMIFS(Table1[[#All],[Exp.Val.Item]],Table1[[#All],[BE]],Entries!A84,Table1[[#All],[Inv. No.]],Entries!B84,Table1[[#All],[HS Code]],Entries!D84,Table1[[#All],[rate]],Entries!I84))</f>
        <v>0</v>
      </c>
      <c r="P84" s="752"/>
    </row>
    <row r="85" spans="1:16" x14ac:dyDescent="0.25">
      <c r="A85"/>
      <c r="B85"/>
      <c r="C85"/>
      <c r="D85"/>
      <c r="E85"/>
      <c r="F85"/>
      <c r="G85"/>
      <c r="H85"/>
      <c r="I85"/>
      <c r="J85"/>
      <c r="K85"/>
      <c r="L85" s="15">
        <f>VALUE(SUMIFS(Table1[[#All],[Exp.Val.Item]],Table1[[#All],[BE]],Entries!A85,Table1[[#All],[Inv. No.]],Entries!B85,Table1[[#All],[HS Code]],Entries!D85,Table1[[#All],[rate]],Entries!I85))</f>
        <v>0</v>
      </c>
      <c r="P85" s="752"/>
    </row>
    <row r="86" spans="1:16" x14ac:dyDescent="0.25">
      <c r="A86"/>
      <c r="B86"/>
      <c r="C86"/>
      <c r="D86"/>
      <c r="E86"/>
      <c r="F86"/>
      <c r="G86"/>
      <c r="H86"/>
      <c r="I86"/>
      <c r="J86"/>
      <c r="K86"/>
      <c r="L86" s="15">
        <f>VALUE(SUMIFS(Table1[[#All],[Exp.Val.Item]],Table1[[#All],[BE]],Entries!A86,Table1[[#All],[Inv. No.]],Entries!B86,Table1[[#All],[HS Code]],Entries!D86,Table1[[#All],[rate]],Entries!I86))</f>
        <v>0</v>
      </c>
      <c r="O86" s="15"/>
      <c r="P86" s="752"/>
    </row>
    <row r="87" spans="1:16" x14ac:dyDescent="0.25">
      <c r="A87"/>
      <c r="B87"/>
      <c r="C87"/>
      <c r="D87"/>
      <c r="E87"/>
      <c r="F87"/>
      <c r="G87"/>
      <c r="H87"/>
      <c r="I87"/>
      <c r="J87"/>
      <c r="K87"/>
      <c r="L87" s="15">
        <f>VALUE(SUMIFS(Table1[[#All],[Exp.Val.Item]],Table1[[#All],[BE]],Entries!A87,Table1[[#All],[Inv. No.]],Entries!B87,Table1[[#All],[HS Code]],Entries!D87,Table1[[#All],[rate]],Entries!I87))</f>
        <v>0</v>
      </c>
      <c r="P87" s="752"/>
    </row>
    <row r="88" spans="1:16" x14ac:dyDescent="0.25">
      <c r="A88"/>
      <c r="B88"/>
      <c r="C88"/>
      <c r="D88"/>
      <c r="E88"/>
      <c r="F88"/>
      <c r="G88"/>
      <c r="H88"/>
      <c r="I88"/>
      <c r="J88"/>
      <c r="K88"/>
      <c r="L88" s="15">
        <f>VALUE(SUMIFS(Table1[[#All],[Exp.Val.Item]],Table1[[#All],[BE]],Entries!A88,Table1[[#All],[Inv. No.]],Entries!B88,Table1[[#All],[HS Code]],Entries!D88,Table1[[#All],[rate]],Entries!I88))</f>
        <v>0</v>
      </c>
      <c r="O88" s="15"/>
      <c r="P88" s="752"/>
    </row>
    <row r="89" spans="1:16" x14ac:dyDescent="0.25">
      <c r="A89"/>
      <c r="B89"/>
      <c r="C89"/>
      <c r="D89"/>
      <c r="E89"/>
      <c r="F89"/>
      <c r="G89"/>
      <c r="H89"/>
      <c r="I89"/>
      <c r="J89"/>
      <c r="K89"/>
      <c r="L89" s="15">
        <f>VALUE(SUMIFS(Table1[[#All],[Exp.Val.Item]],Table1[[#All],[BE]],Entries!A89,Table1[[#All],[Inv. No.]],Entries!B89,Table1[[#All],[HS Code]],Entries!D89,Table1[[#All],[rate]],Entries!I89))</f>
        <v>0</v>
      </c>
      <c r="P89" s="752"/>
    </row>
    <row r="90" spans="1:16" x14ac:dyDescent="0.25">
      <c r="A90"/>
      <c r="B90"/>
      <c r="C90"/>
      <c r="D90"/>
      <c r="E90"/>
      <c r="F90"/>
      <c r="G90"/>
      <c r="H90"/>
      <c r="I90"/>
      <c r="J90"/>
      <c r="K90"/>
      <c r="L90" s="15">
        <f>VALUE(SUMIFS(Table1[[#All],[Exp.Val.Item]],Table1[[#All],[BE]],Entries!A90,Table1[[#All],[Inv. No.]],Entries!B90,Table1[[#All],[HS Code]],Entries!D90,Table1[[#All],[rate]],Entries!I90))</f>
        <v>0</v>
      </c>
      <c r="P90" s="752"/>
    </row>
    <row r="91" spans="1:16" x14ac:dyDescent="0.25">
      <c r="A91"/>
      <c r="B91"/>
      <c r="C91"/>
      <c r="D91"/>
      <c r="E91"/>
      <c r="F91"/>
      <c r="G91"/>
      <c r="H91"/>
      <c r="I91"/>
      <c r="J91"/>
      <c r="K91"/>
      <c r="L91" s="15">
        <f>VALUE(SUMIFS(Table1[[#All],[Exp.Val.Item]],Table1[[#All],[BE]],Entries!A91,Table1[[#All],[Inv. No.]],Entries!B91,Table1[[#All],[HS Code]],Entries!D91,Table1[[#All],[rate]],Entries!I91))</f>
        <v>0</v>
      </c>
      <c r="O91" s="15"/>
      <c r="P91" s="752"/>
    </row>
    <row r="92" spans="1:16" x14ac:dyDescent="0.25">
      <c r="A92"/>
      <c r="B92"/>
      <c r="C92"/>
      <c r="D92"/>
      <c r="E92"/>
      <c r="F92"/>
      <c r="G92"/>
      <c r="H92"/>
      <c r="I92"/>
      <c r="J92"/>
      <c r="K92"/>
      <c r="L92" s="15">
        <f>VALUE(SUMIFS(Table1[[#All],[Exp.Val.Item]],Table1[[#All],[BE]],Entries!A92,Table1[[#All],[Inv. No.]],Entries!B92,Table1[[#All],[HS Code]],Entries!D92,Table1[[#All],[rate]],Entries!I92))</f>
        <v>0</v>
      </c>
      <c r="P92" s="752"/>
    </row>
    <row r="93" spans="1:16" x14ac:dyDescent="0.25">
      <c r="A93"/>
      <c r="B93"/>
      <c r="C93"/>
      <c r="D93"/>
      <c r="E93"/>
      <c r="F93"/>
      <c r="G93"/>
      <c r="H93"/>
      <c r="I93"/>
      <c r="J93"/>
      <c r="K93"/>
      <c r="L93" s="15">
        <f>VALUE(SUMIFS(Table1[[#All],[Exp.Val.Item]],Table1[[#All],[BE]],Entries!A93,Table1[[#All],[Inv. No.]],Entries!B93,Table1[[#All],[HS Code]],Entries!D93,Table1[[#All],[rate]],Entries!I93))</f>
        <v>0</v>
      </c>
      <c r="O93" s="15"/>
      <c r="P93" s="752"/>
    </row>
    <row r="94" spans="1:16" x14ac:dyDescent="0.25">
      <c r="A94"/>
      <c r="B94"/>
      <c r="C94"/>
      <c r="D94"/>
      <c r="E94"/>
      <c r="F94"/>
      <c r="G94"/>
      <c r="H94"/>
      <c r="I94"/>
      <c r="J94"/>
      <c r="K94"/>
      <c r="L94" s="15">
        <f>VALUE(SUMIFS(Table1[[#All],[Exp.Val.Item]],Table1[[#All],[BE]],Entries!A94,Table1[[#All],[Inv. No.]],Entries!B94,Table1[[#All],[HS Code]],Entries!D94,Table1[[#All],[rate]],Entries!I94))</f>
        <v>0</v>
      </c>
      <c r="P94" s="752"/>
    </row>
    <row r="95" spans="1:16" x14ac:dyDescent="0.25">
      <c r="A95"/>
      <c r="B95"/>
      <c r="C95"/>
      <c r="D95"/>
      <c r="E95"/>
      <c r="F95"/>
      <c r="G95"/>
      <c r="H95"/>
      <c r="I95"/>
      <c r="J95"/>
      <c r="K95"/>
      <c r="L95" s="15">
        <f>VALUE(SUMIFS(Table1[[#All],[Exp.Val.Item]],Table1[[#All],[BE]],Entries!A95,Table1[[#All],[Inv. No.]],Entries!B95,Table1[[#All],[HS Code]],Entries!D95,Table1[[#All],[rate]],Entries!I95))</f>
        <v>0</v>
      </c>
      <c r="O95" s="15"/>
      <c r="P95" s="752"/>
    </row>
    <row r="96" spans="1:16" x14ac:dyDescent="0.25">
      <c r="A96"/>
      <c r="B96"/>
      <c r="C96"/>
      <c r="D96"/>
      <c r="E96"/>
      <c r="F96"/>
      <c r="G96"/>
      <c r="H96"/>
      <c r="I96"/>
      <c r="J96"/>
      <c r="K96"/>
      <c r="L96" s="15">
        <f>VALUE(SUMIFS(Table1[[#All],[Exp.Val.Item]],Table1[[#All],[BE]],Entries!A96,Table1[[#All],[Inv. No.]],Entries!B96,Table1[[#All],[HS Code]],Entries!D96,Table1[[#All],[rate]],Entries!I96))</f>
        <v>0</v>
      </c>
      <c r="P96" s="752"/>
    </row>
    <row r="97" spans="1:16" x14ac:dyDescent="0.25">
      <c r="A97"/>
      <c r="B97"/>
      <c r="C97"/>
      <c r="D97"/>
      <c r="E97"/>
      <c r="F97"/>
      <c r="G97"/>
      <c r="H97"/>
      <c r="I97"/>
      <c r="J97"/>
      <c r="K97"/>
      <c r="L97" s="15">
        <f>VALUE(SUMIFS(Table1[[#All],[Exp.Val.Item]],Table1[[#All],[BE]],Entries!A97,Table1[[#All],[Inv. No.]],Entries!B97,Table1[[#All],[HS Code]],Entries!D97,Table1[[#All],[rate]],Entries!I97))</f>
        <v>0</v>
      </c>
      <c r="O97" s="15"/>
      <c r="P97" s="752"/>
    </row>
    <row r="98" spans="1:16" x14ac:dyDescent="0.25">
      <c r="A98"/>
      <c r="B98"/>
      <c r="C98"/>
      <c r="D98"/>
      <c r="E98"/>
      <c r="F98"/>
      <c r="G98"/>
      <c r="H98"/>
      <c r="I98"/>
      <c r="J98"/>
      <c r="K98"/>
      <c r="L98" s="15">
        <f>VALUE(SUMIFS(Table1[[#All],[Exp.Val.Item]],Table1[[#All],[BE]],Entries!A98,Table1[[#All],[Inv. No.]],Entries!B98,Table1[[#All],[HS Code]],Entries!D98,Table1[[#All],[rate]],Entries!I98))</f>
        <v>0</v>
      </c>
      <c r="P98" s="752"/>
    </row>
    <row r="99" spans="1:16" x14ac:dyDescent="0.25">
      <c r="A99"/>
      <c r="B99"/>
      <c r="C99"/>
      <c r="D99"/>
      <c r="E99"/>
      <c r="F99"/>
      <c r="G99"/>
      <c r="H99"/>
      <c r="I99"/>
      <c r="J99"/>
      <c r="K99"/>
      <c r="L99" s="15">
        <f>VALUE(SUMIFS(Table1[[#All],[Exp.Val.Item]],Table1[[#All],[BE]],Entries!A99,Table1[[#All],[Inv. No.]],Entries!B99,Table1[[#All],[HS Code]],Entries!D99,Table1[[#All],[rate]],Entries!I99))</f>
        <v>0</v>
      </c>
      <c r="P99" s="752"/>
    </row>
    <row r="100" spans="1:16" x14ac:dyDescent="0.25">
      <c r="P100" s="752"/>
    </row>
    <row r="101" spans="1:16" x14ac:dyDescent="0.25">
      <c r="P101" s="752"/>
    </row>
    <row r="102" spans="1:16" x14ac:dyDescent="0.25">
      <c r="P102" s="752"/>
    </row>
    <row r="103" spans="1:16" x14ac:dyDescent="0.25">
      <c r="P103" s="752"/>
    </row>
    <row r="104" spans="1:16" x14ac:dyDescent="0.25">
      <c r="P104" s="752"/>
    </row>
    <row r="105" spans="1:16" x14ac:dyDescent="0.25">
      <c r="P105" s="752"/>
    </row>
    <row r="106" spans="1:16" x14ac:dyDescent="0.25">
      <c r="P106" s="752"/>
    </row>
    <row r="107" spans="1:16" x14ac:dyDescent="0.25">
      <c r="P107" s="752"/>
    </row>
    <row r="108" spans="1:16" x14ac:dyDescent="0.25">
      <c r="P108" s="752"/>
    </row>
    <row r="109" spans="1:16" x14ac:dyDescent="0.25">
      <c r="P109" s="752"/>
    </row>
    <row r="110" spans="1:16" x14ac:dyDescent="0.25">
      <c r="P110" s="752"/>
    </row>
  </sheetData>
  <sortState xmlns:xlrd2="http://schemas.microsoft.com/office/spreadsheetml/2017/richdata2" ref="A40:B48">
    <sortCondition ref="A40"/>
  </sortState>
  <pageMargins left="0.7" right="0.7" top="0.75" bottom="0.75" header="0.3" footer="0.3"/>
  <pageSetup paperSize="9" scale="75" fitToHeight="0" orientation="landscape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S6726"/>
  <sheetViews>
    <sheetView tabSelected="1" zoomScaleNormal="100" workbookViewId="0">
      <pane xSplit="1" ySplit="2" topLeftCell="B15" activePane="bottomRight" state="frozen"/>
      <selection activeCell="A1486" sqref="A1486"/>
      <selection pane="topRight" activeCell="A1486" sqref="A1486"/>
      <selection pane="bottomLeft" activeCell="A1486" sqref="A1486"/>
      <selection pane="bottomRight" activeCell="F12" sqref="F12"/>
    </sheetView>
  </sheetViews>
  <sheetFormatPr defaultRowHeight="15" x14ac:dyDescent="0.25"/>
  <cols>
    <col min="1" max="1" width="26.7109375" customWidth="1"/>
    <col min="2" max="2" width="16.140625" customWidth="1"/>
    <col min="3" max="3" width="10.5703125" style="34" customWidth="1"/>
    <col min="4" max="4" width="10.5703125" customWidth="1"/>
    <col min="5" max="5" width="14.5703125" customWidth="1"/>
    <col min="6" max="6" width="15.140625" customWidth="1"/>
    <col min="7" max="7" width="10.140625" style="24" customWidth="1"/>
    <col min="8" max="8" width="15.28515625" style="4" customWidth="1"/>
    <col min="9" max="9" width="10" style="22" customWidth="1"/>
    <col min="10" max="10" width="11.5703125" style="4" customWidth="1"/>
    <col min="11" max="11" width="13.28515625" style="4" customWidth="1"/>
    <col min="12" max="12" width="16.140625" style="4" bestFit="1" customWidth="1"/>
    <col min="13" max="13" width="13.28515625" style="4" customWidth="1"/>
    <col min="14" max="14" width="5.85546875" customWidth="1"/>
    <col min="18" max="18" width="13.85546875" customWidth="1"/>
    <col min="19" max="19" width="20.42578125" customWidth="1"/>
  </cols>
  <sheetData>
    <row r="1" spans="1:19" x14ac:dyDescent="0.25">
      <c r="A1" t="s">
        <v>704</v>
      </c>
      <c r="I1" s="4"/>
      <c r="J1" s="4">
        <f>SUBTOTAL(9,Table2[[#Headers],[Cons]])</f>
        <v>0</v>
      </c>
    </row>
    <row r="2" spans="1:19" ht="12.75" customHeight="1" x14ac:dyDescent="0.25">
      <c r="A2" s="16" t="s">
        <v>7</v>
      </c>
      <c r="B2" s="16" t="s">
        <v>5</v>
      </c>
      <c r="C2" s="35" t="s">
        <v>13</v>
      </c>
      <c r="D2" s="16" t="s">
        <v>0</v>
      </c>
      <c r="E2" s="16" t="s">
        <v>12</v>
      </c>
      <c r="F2" s="16" t="s">
        <v>14</v>
      </c>
      <c r="G2" s="25" t="s">
        <v>15</v>
      </c>
      <c r="H2" s="29" t="s">
        <v>11</v>
      </c>
      <c r="I2" s="32" t="s">
        <v>4</v>
      </c>
      <c r="J2" s="29" t="s">
        <v>9</v>
      </c>
      <c r="K2" s="29" t="s">
        <v>8</v>
      </c>
      <c r="L2" s="29" t="s">
        <v>3066</v>
      </c>
      <c r="M2" s="29" t="s">
        <v>289</v>
      </c>
      <c r="N2" s="29" t="s">
        <v>195</v>
      </c>
      <c r="O2" s="29" t="s">
        <v>196</v>
      </c>
      <c r="P2" s="44" t="s">
        <v>256</v>
      </c>
      <c r="Q2" s="44" t="s">
        <v>257</v>
      </c>
      <c r="R2" s="29" t="s">
        <v>373</v>
      </c>
      <c r="S2" s="29" t="s">
        <v>608</v>
      </c>
    </row>
    <row r="3" spans="1:19" ht="12.75" customHeight="1" x14ac:dyDescent="0.25">
      <c r="A3" s="26" t="s">
        <v>1</v>
      </c>
      <c r="B3" s="27" t="s">
        <v>156</v>
      </c>
      <c r="C3" s="34">
        <v>3848</v>
      </c>
      <c r="D3" s="27"/>
      <c r="E3" s="27" t="s">
        <v>168</v>
      </c>
      <c r="F3" s="27" t="s">
        <v>179</v>
      </c>
      <c r="G3" s="28">
        <v>44593</v>
      </c>
      <c r="H3" s="30">
        <v>5361508.24</v>
      </c>
      <c r="I3" s="33">
        <v>0.1</v>
      </c>
      <c r="J3" s="30">
        <v>235.2</v>
      </c>
      <c r="K3" s="30">
        <v>2352</v>
      </c>
      <c r="L3" s="30"/>
      <c r="M3" s="63" t="str">
        <f>TEXT(Table2[[#This Row],[Gd.Dt]],"mmm-yy")</f>
        <v>Feb-22</v>
      </c>
      <c r="N3" s="45" t="str">
        <f>MID(Table2[[#This Row],[BE]],6,2)</f>
        <v>IB</v>
      </c>
      <c r="O3" s="45" t="str">
        <f>IF(Table2[[#This Row],[Type]]="IB","EOU",IF(Table2[[#This Row],[Type]]="MB","Local","492"))</f>
        <v>EOU</v>
      </c>
      <c r="P3" s="45">
        <f>ROUND(Table2[[#This Row],[Cons]]/Table2[[#This Row],[Qty.]],5)</f>
        <v>0.1</v>
      </c>
      <c r="Q3" s="46" t="b">
        <f>EXACT(Table2[[#This Row],[rate]],Table2[[#This Row],[Check]])</f>
        <v>1</v>
      </c>
      <c r="R3" s="46"/>
      <c r="S3" s="46" t="str">
        <f>IF(Table2[[#This Row],[SRO]]="EOU",VLOOKUP(Table2[[#This Row],[BE]],[2]GD.List!$C$3:$N$5014,12,0),IF(Table2[[#This Row],[SRO]]="Local","Polyester Staple Fibre","SRO 492"))</f>
        <v>Textile Coal</v>
      </c>
    </row>
    <row r="4" spans="1:19" ht="12.75" customHeight="1" x14ac:dyDescent="0.25">
      <c r="A4" s="26" t="s">
        <v>20</v>
      </c>
      <c r="B4" s="27" t="s">
        <v>156</v>
      </c>
      <c r="C4" s="34">
        <v>3848</v>
      </c>
      <c r="D4" s="27"/>
      <c r="E4" s="27" t="s">
        <v>168</v>
      </c>
      <c r="F4" s="27" t="s">
        <v>179</v>
      </c>
      <c r="G4" s="28">
        <v>44593</v>
      </c>
      <c r="H4" s="30">
        <v>5361508.24</v>
      </c>
      <c r="I4" s="33">
        <v>1.0101</v>
      </c>
      <c r="J4" s="30">
        <v>680.81</v>
      </c>
      <c r="K4" s="30">
        <v>674</v>
      </c>
      <c r="L4" s="30"/>
      <c r="M4" s="63" t="str">
        <f>TEXT(Table2[[#This Row],[Gd.Dt]],"mmm-yy")</f>
        <v>Feb-22</v>
      </c>
      <c r="N4" s="45" t="str">
        <f>MID(Table2[[#This Row],[BE]],6,2)</f>
        <v>IB</v>
      </c>
      <c r="O4" s="45" t="str">
        <f>IF(Table2[[#This Row],[Type]]="IB","EOU",IF(Table2[[#This Row],[Type]]="MB","Local","492"))</f>
        <v>EOU</v>
      </c>
      <c r="P4" s="45">
        <f>ROUND(Table2[[#This Row],[Cons]]/Table2[[#This Row],[Qty.]],5)</f>
        <v>1.0101</v>
      </c>
      <c r="Q4" s="46" t="b">
        <f>EXACT(Table2[[#This Row],[rate]],Table2[[#This Row],[Check]])</f>
        <v>1</v>
      </c>
      <c r="R4" s="46"/>
      <c r="S4" s="46" t="str">
        <f>IF(Table2[[#This Row],[SRO]]="EOU",VLOOKUP(Table2[[#This Row],[BE]],[2]GD.List!$C$3:$N$5014,12,0),IF(Table2[[#This Row],[SRO]]="Local","Polyester Staple Fibre","SRO 492"))</f>
        <v>Cotton Yarn</v>
      </c>
    </row>
    <row r="5" spans="1:19" ht="12.75" customHeight="1" x14ac:dyDescent="0.25">
      <c r="A5" s="26" t="s">
        <v>23</v>
      </c>
      <c r="B5" s="27" t="s">
        <v>156</v>
      </c>
      <c r="C5" s="34">
        <v>3848</v>
      </c>
      <c r="D5" s="27"/>
      <c r="E5" s="27" t="s">
        <v>168</v>
      </c>
      <c r="F5" s="27" t="s">
        <v>179</v>
      </c>
      <c r="G5" s="28">
        <v>44593</v>
      </c>
      <c r="H5" s="30">
        <v>5361508.24</v>
      </c>
      <c r="I5" s="33">
        <v>0.04</v>
      </c>
      <c r="J5" s="30">
        <v>94.08</v>
      </c>
      <c r="K5" s="30">
        <v>2352</v>
      </c>
      <c r="L5" s="30"/>
      <c r="M5" s="63" t="str">
        <f>TEXT(Table2[[#This Row],[Gd.Dt]],"mmm-yy")</f>
        <v>Feb-22</v>
      </c>
      <c r="N5" s="45" t="str">
        <f>MID(Table2[[#This Row],[BE]],6,2)</f>
        <v>IB</v>
      </c>
      <c r="O5" s="45" t="str">
        <f>IF(Table2[[#This Row],[Type]]="IB","EOU",IF(Table2[[#This Row],[Type]]="MB","Local","492"))</f>
        <v>EOU</v>
      </c>
      <c r="P5" s="45">
        <f>ROUND(Table2[[#This Row],[Cons]]/Table2[[#This Row],[Qty.]],5)</f>
        <v>0.04</v>
      </c>
      <c r="Q5" s="46" t="b">
        <f>EXACT(Table2[[#This Row],[rate]],Table2[[#This Row],[Check]])</f>
        <v>1</v>
      </c>
      <c r="R5" s="46"/>
      <c r="S5" s="46" t="str">
        <f>IF(Table2[[#This Row],[SRO]]="EOU",VLOOKUP(Table2[[#This Row],[BE]],[2]GD.List!$C$3:$N$5014,12,0),IF(Table2[[#This Row],[SRO]]="Local","Polyester Staple Fibre","SRO 492"))</f>
        <v>Textile Chemical</v>
      </c>
    </row>
    <row r="6" spans="1:19" ht="12.75" customHeight="1" x14ac:dyDescent="0.25">
      <c r="A6" s="26" t="s">
        <v>193</v>
      </c>
      <c r="B6" s="27" t="s">
        <v>156</v>
      </c>
      <c r="C6" s="34">
        <v>3848</v>
      </c>
      <c r="D6" s="27"/>
      <c r="E6" s="27" t="s">
        <v>168</v>
      </c>
      <c r="F6" s="27" t="s">
        <v>179</v>
      </c>
      <c r="G6" s="28">
        <v>44593</v>
      </c>
      <c r="H6" s="30">
        <v>5361508.24</v>
      </c>
      <c r="I6" s="33">
        <v>0.04</v>
      </c>
      <c r="J6" s="30">
        <v>94.08</v>
      </c>
      <c r="K6" s="30">
        <v>2352</v>
      </c>
      <c r="L6" s="30"/>
      <c r="M6" s="63" t="str">
        <f>TEXT(Table2[[#This Row],[Gd.Dt]],"mmm-yy")</f>
        <v>Feb-22</v>
      </c>
      <c r="N6" s="45" t="str">
        <f>MID(Table2[[#This Row],[BE]],6,2)</f>
        <v>IB</v>
      </c>
      <c r="O6" s="45" t="str">
        <f>IF(Table2[[#This Row],[Type]]="IB","EOU",IF(Table2[[#This Row],[Type]]="MB","Local","492"))</f>
        <v>EOU</v>
      </c>
      <c r="P6" s="45">
        <f>ROUND(Table2[[#This Row],[Cons]]/Table2[[#This Row],[Qty.]],5)</f>
        <v>0.04</v>
      </c>
      <c r="Q6" s="46" t="b">
        <f>EXACT(Table2[[#This Row],[rate]],Table2[[#This Row],[Check]])</f>
        <v>1</v>
      </c>
      <c r="R6" s="46"/>
      <c r="S6" s="46" t="str">
        <f>IF(Table2[[#This Row],[SRO]]="EOU",VLOOKUP(Table2[[#This Row],[BE]],[2]GD.List!$C$3:$N$5014,12,0),IF(Table2[[#This Row],[SRO]]="Local","Polyester Staple Fibre","SRO 492"))</f>
        <v>Textile Chemical</v>
      </c>
    </row>
    <row r="7" spans="1:19" ht="12.75" customHeight="1" x14ac:dyDescent="0.25">
      <c r="A7" s="26" t="s">
        <v>1</v>
      </c>
      <c r="B7" s="27" t="s">
        <v>157</v>
      </c>
      <c r="C7" s="34">
        <v>15276</v>
      </c>
      <c r="D7" s="27"/>
      <c r="E7" s="27" t="s">
        <v>169</v>
      </c>
      <c r="F7" s="27" t="s">
        <v>180</v>
      </c>
      <c r="G7" s="28">
        <v>44595</v>
      </c>
      <c r="H7" s="30">
        <v>9899604.9399999995</v>
      </c>
      <c r="I7" s="33">
        <v>0.1</v>
      </c>
      <c r="J7" s="30">
        <v>943.3</v>
      </c>
      <c r="K7" s="30">
        <v>9433</v>
      </c>
      <c r="L7" s="30"/>
      <c r="M7" s="63" t="str">
        <f>TEXT(Table2[[#This Row],[Gd.Dt]],"mmm-yy")</f>
        <v>Feb-22</v>
      </c>
      <c r="N7" s="45" t="str">
        <f>MID(Table2[[#This Row],[BE]],6,2)</f>
        <v>IB</v>
      </c>
      <c r="O7" s="45" t="str">
        <f>IF(Table2[[#This Row],[Type]]="IB","EOU",IF(Table2[[#This Row],[Type]]="MB","Local","492"))</f>
        <v>EOU</v>
      </c>
      <c r="P7" s="45">
        <f>ROUND(Table2[[#This Row],[Cons]]/Table2[[#This Row],[Qty.]],5)</f>
        <v>0.1</v>
      </c>
      <c r="Q7" s="46" t="b">
        <f>EXACT(Table2[[#This Row],[rate]],Table2[[#This Row],[Check]])</f>
        <v>1</v>
      </c>
      <c r="R7" s="46"/>
      <c r="S7" s="46" t="str">
        <f>IF(Table2[[#This Row],[SRO]]="EOU",VLOOKUP(Table2[[#This Row],[BE]],[2]GD.List!$C$3:$N$5014,12,0),IF(Table2[[#This Row],[SRO]]="Local","Polyester Staple Fibre","SRO 492"))</f>
        <v>Textile Coal</v>
      </c>
    </row>
    <row r="8" spans="1:19" ht="12.75" customHeight="1" x14ac:dyDescent="0.25">
      <c r="A8" s="26" t="s">
        <v>26</v>
      </c>
      <c r="B8" s="27" t="s">
        <v>157</v>
      </c>
      <c r="C8" s="34">
        <v>15276</v>
      </c>
      <c r="D8" s="27"/>
      <c r="E8" s="27" t="s">
        <v>169</v>
      </c>
      <c r="F8" s="27" t="s">
        <v>180</v>
      </c>
      <c r="G8" s="28">
        <v>44595</v>
      </c>
      <c r="H8" s="30">
        <v>9899604.9399999995</v>
      </c>
      <c r="I8" s="33">
        <v>0.04</v>
      </c>
      <c r="J8" s="30">
        <v>98.28</v>
      </c>
      <c r="K8" s="30">
        <v>2457</v>
      </c>
      <c r="L8" s="30"/>
      <c r="M8" s="63" t="str">
        <f>TEXT(Table2[[#This Row],[Gd.Dt]],"mmm-yy")</f>
        <v>Feb-22</v>
      </c>
      <c r="N8" s="45" t="str">
        <f>MID(Table2[[#This Row],[BE]],6,2)</f>
        <v>IB</v>
      </c>
      <c r="O8" s="45" t="str">
        <f>IF(Table2[[#This Row],[Type]]="IB","EOU",IF(Table2[[#This Row],[Type]]="MB","Local","492"))</f>
        <v>EOU</v>
      </c>
      <c r="P8" s="45">
        <f>ROUND(Table2[[#This Row],[Cons]]/Table2[[#This Row],[Qty.]],5)</f>
        <v>0.04</v>
      </c>
      <c r="Q8" s="46" t="b">
        <f>EXACT(Table2[[#This Row],[rate]],Table2[[#This Row],[Check]])</f>
        <v>1</v>
      </c>
      <c r="R8" s="46"/>
      <c r="S8" s="46" t="str">
        <f>IF(Table2[[#This Row],[SRO]]="EOU",VLOOKUP(Table2[[#This Row],[BE]],[2]GD.List!$C$3:$N$5014,12,0),IF(Table2[[#This Row],[SRO]]="Local","Polyester Staple Fibre","SRO 492"))</f>
        <v>Textile Chemical</v>
      </c>
    </row>
    <row r="9" spans="1:19" ht="12.75" customHeight="1" x14ac:dyDescent="0.25">
      <c r="A9" s="26" t="s">
        <v>23</v>
      </c>
      <c r="B9" s="27" t="s">
        <v>157</v>
      </c>
      <c r="C9" s="34">
        <v>15276</v>
      </c>
      <c r="D9" s="27"/>
      <c r="E9" s="27" t="s">
        <v>169</v>
      </c>
      <c r="F9" s="27" t="s">
        <v>180</v>
      </c>
      <c r="G9" s="28">
        <v>44595</v>
      </c>
      <c r="H9" s="30">
        <v>9899604.9399999995</v>
      </c>
      <c r="I9" s="33">
        <v>0.04</v>
      </c>
      <c r="J9" s="30">
        <v>377.32</v>
      </c>
      <c r="K9" s="30">
        <v>9433</v>
      </c>
      <c r="L9" s="30"/>
      <c r="M9" s="63" t="str">
        <f>TEXT(Table2[[#This Row],[Gd.Dt]],"mmm-yy")</f>
        <v>Feb-22</v>
      </c>
      <c r="N9" s="45" t="str">
        <f>MID(Table2[[#This Row],[BE]],6,2)</f>
        <v>IB</v>
      </c>
      <c r="O9" s="45" t="str">
        <f>IF(Table2[[#This Row],[Type]]="IB","EOU",IF(Table2[[#This Row],[Type]]="MB","Local","492"))</f>
        <v>EOU</v>
      </c>
      <c r="P9" s="45">
        <f>ROUND(Table2[[#This Row],[Cons]]/Table2[[#This Row],[Qty.]],5)</f>
        <v>0.04</v>
      </c>
      <c r="Q9" s="46" t="b">
        <f>EXACT(Table2[[#This Row],[rate]],Table2[[#This Row],[Check]])</f>
        <v>1</v>
      </c>
      <c r="R9" s="46"/>
      <c r="S9" s="46" t="str">
        <f>IF(Table2[[#This Row],[SRO]]="EOU",VLOOKUP(Table2[[#This Row],[BE]],[2]GD.List!$C$3:$N$5014,12,0),IF(Table2[[#This Row],[SRO]]="Local","Polyester Staple Fibre","SRO 492"))</f>
        <v>Textile Chemical</v>
      </c>
    </row>
    <row r="10" spans="1:19" ht="12.75" customHeight="1" x14ac:dyDescent="0.25">
      <c r="A10" s="26" t="s">
        <v>21</v>
      </c>
      <c r="B10" s="27" t="s">
        <v>157</v>
      </c>
      <c r="C10" s="34">
        <v>15276</v>
      </c>
      <c r="D10" s="27"/>
      <c r="E10" s="27" t="s">
        <v>169</v>
      </c>
      <c r="F10" s="27" t="s">
        <v>180</v>
      </c>
      <c r="G10" s="28">
        <v>44595</v>
      </c>
      <c r="H10" s="30">
        <v>9899604.9399999995</v>
      </c>
      <c r="I10" s="33">
        <v>0.04</v>
      </c>
      <c r="J10" s="30">
        <v>98.28</v>
      </c>
      <c r="K10" s="30">
        <v>2457</v>
      </c>
      <c r="L10" s="30"/>
      <c r="M10" s="63" t="str">
        <f>TEXT(Table2[[#This Row],[Gd.Dt]],"mmm-yy")</f>
        <v>Feb-22</v>
      </c>
      <c r="N10" s="45" t="str">
        <f>MID(Table2[[#This Row],[BE]],6,2)</f>
        <v>IB</v>
      </c>
      <c r="O10" s="45" t="str">
        <f>IF(Table2[[#This Row],[Type]]="IB","EOU",IF(Table2[[#This Row],[Type]]="MB","Local","492"))</f>
        <v>EOU</v>
      </c>
      <c r="P10" s="45">
        <f>ROUND(Table2[[#This Row],[Cons]]/Table2[[#This Row],[Qty.]],5)</f>
        <v>0.04</v>
      </c>
      <c r="Q10" s="46" t="b">
        <f>EXACT(Table2[[#This Row],[rate]],Table2[[#This Row],[Check]])</f>
        <v>1</v>
      </c>
      <c r="R10" s="46"/>
      <c r="S10" s="46" t="str">
        <f>IF(Table2[[#This Row],[SRO]]="EOU",VLOOKUP(Table2[[#This Row],[BE]],[2]GD.List!$C$3:$N$5014,12,0),IF(Table2[[#This Row],[SRO]]="Local","Polyester Staple Fibre","SRO 492"))</f>
        <v>Textile Chemical</v>
      </c>
    </row>
    <row r="11" spans="1:19" ht="12.75" customHeight="1" x14ac:dyDescent="0.25">
      <c r="A11" s="26" t="s">
        <v>1</v>
      </c>
      <c r="B11" s="27" t="s">
        <v>158</v>
      </c>
      <c r="C11" s="34">
        <v>52560</v>
      </c>
      <c r="D11" s="27"/>
      <c r="E11" s="27" t="s">
        <v>170</v>
      </c>
      <c r="F11" s="27" t="s">
        <v>181</v>
      </c>
      <c r="G11" s="28">
        <v>44595</v>
      </c>
      <c r="H11" s="30">
        <v>25373379.210000001</v>
      </c>
      <c r="I11" s="33">
        <v>0.1</v>
      </c>
      <c r="J11" s="30">
        <v>2557.3000000000002</v>
      </c>
      <c r="K11" s="30">
        <v>25573</v>
      </c>
      <c r="L11" s="30"/>
      <c r="M11" s="63" t="str">
        <f>TEXT(Table2[[#This Row],[Gd.Dt]],"mmm-yy")</f>
        <v>Feb-22</v>
      </c>
      <c r="N11" s="45" t="str">
        <f>MID(Table2[[#This Row],[BE]],6,2)</f>
        <v>IB</v>
      </c>
      <c r="O11" s="45" t="str">
        <f>IF(Table2[[#This Row],[Type]]="IB","EOU",IF(Table2[[#This Row],[Type]]="MB","Local","492"))</f>
        <v>EOU</v>
      </c>
      <c r="P11" s="45">
        <f>ROUND(Table2[[#This Row],[Cons]]/Table2[[#This Row],[Qty.]],5)</f>
        <v>0.1</v>
      </c>
      <c r="Q11" s="46" t="b">
        <f>EXACT(Table2[[#This Row],[rate]],Table2[[#This Row],[Check]])</f>
        <v>1</v>
      </c>
      <c r="R11" s="46"/>
      <c r="S11" s="46" t="str">
        <f>IF(Table2[[#This Row],[SRO]]="EOU",VLOOKUP(Table2[[#This Row],[BE]],[2]GD.List!$C$3:$N$5014,12,0),IF(Table2[[#This Row],[SRO]]="Local","Polyester Staple Fibre","SRO 492"))</f>
        <v>Textile Coal</v>
      </c>
    </row>
    <row r="12" spans="1:19" ht="12.75" customHeight="1" x14ac:dyDescent="0.25">
      <c r="A12" s="26" t="s">
        <v>26</v>
      </c>
      <c r="B12" s="27" t="s">
        <v>158</v>
      </c>
      <c r="C12" s="34">
        <v>52560</v>
      </c>
      <c r="D12" s="27"/>
      <c r="E12" s="27" t="s">
        <v>170</v>
      </c>
      <c r="F12" s="27" t="s">
        <v>181</v>
      </c>
      <c r="G12" s="28">
        <v>44595</v>
      </c>
      <c r="H12" s="30">
        <v>25373379.210000001</v>
      </c>
      <c r="I12" s="33">
        <v>0.04</v>
      </c>
      <c r="J12" s="30">
        <v>768.8</v>
      </c>
      <c r="K12" s="30">
        <v>19220</v>
      </c>
      <c r="L12" s="30"/>
      <c r="M12" s="63" t="str">
        <f>TEXT(Table2[[#This Row],[Gd.Dt]],"mmm-yy")</f>
        <v>Feb-22</v>
      </c>
      <c r="N12" s="45" t="str">
        <f>MID(Table2[[#This Row],[BE]],6,2)</f>
        <v>IB</v>
      </c>
      <c r="O12" s="45" t="str">
        <f>IF(Table2[[#This Row],[Type]]="IB","EOU",IF(Table2[[#This Row],[Type]]="MB","Local","492"))</f>
        <v>EOU</v>
      </c>
      <c r="P12" s="45">
        <f>ROUND(Table2[[#This Row],[Cons]]/Table2[[#This Row],[Qty.]],5)</f>
        <v>0.04</v>
      </c>
      <c r="Q12" s="46" t="b">
        <f>EXACT(Table2[[#This Row],[rate]],Table2[[#This Row],[Check]])</f>
        <v>1</v>
      </c>
      <c r="R12" s="46"/>
      <c r="S12" s="46" t="str">
        <f>IF(Table2[[#This Row],[SRO]]="EOU",VLOOKUP(Table2[[#This Row],[BE]],[2]GD.List!$C$3:$N$5014,12,0),IF(Table2[[#This Row],[SRO]]="Local","Polyester Staple Fibre","SRO 492"))</f>
        <v>Textile Chemical</v>
      </c>
    </row>
    <row r="13" spans="1:19" ht="12.75" customHeight="1" x14ac:dyDescent="0.25">
      <c r="A13" s="26" t="s">
        <v>23</v>
      </c>
      <c r="B13" s="27" t="s">
        <v>158</v>
      </c>
      <c r="C13" s="34">
        <v>52560</v>
      </c>
      <c r="D13" s="27"/>
      <c r="E13" s="27" t="s">
        <v>170</v>
      </c>
      <c r="F13" s="27" t="s">
        <v>181</v>
      </c>
      <c r="G13" s="28">
        <v>44595</v>
      </c>
      <c r="H13" s="30">
        <v>25373379.210000001</v>
      </c>
      <c r="I13" s="33">
        <v>0.04</v>
      </c>
      <c r="J13" s="30">
        <v>1022.92</v>
      </c>
      <c r="K13" s="30">
        <v>25573</v>
      </c>
      <c r="L13" s="30"/>
      <c r="M13" s="63" t="str">
        <f>TEXT(Table2[[#This Row],[Gd.Dt]],"mmm-yy")</f>
        <v>Feb-22</v>
      </c>
      <c r="N13" s="45" t="str">
        <f>MID(Table2[[#This Row],[BE]],6,2)</f>
        <v>IB</v>
      </c>
      <c r="O13" s="45" t="str">
        <f>IF(Table2[[#This Row],[Type]]="IB","EOU",IF(Table2[[#This Row],[Type]]="MB","Local","492"))</f>
        <v>EOU</v>
      </c>
      <c r="P13" s="45">
        <f>ROUND(Table2[[#This Row],[Cons]]/Table2[[#This Row],[Qty.]],5)</f>
        <v>0.04</v>
      </c>
      <c r="Q13" s="46" t="b">
        <f>EXACT(Table2[[#This Row],[rate]],Table2[[#This Row],[Check]])</f>
        <v>1</v>
      </c>
      <c r="R13" s="46"/>
      <c r="S13" s="46" t="str">
        <f>IF(Table2[[#This Row],[SRO]]="EOU",VLOOKUP(Table2[[#This Row],[BE]],[2]GD.List!$C$3:$N$5014,12,0),IF(Table2[[#This Row],[SRO]]="Local","Polyester Staple Fibre","SRO 492"))</f>
        <v>Textile Chemical</v>
      </c>
    </row>
    <row r="14" spans="1:19" ht="12.75" customHeight="1" x14ac:dyDescent="0.25">
      <c r="A14" s="26" t="s">
        <v>21</v>
      </c>
      <c r="B14" s="27" t="s">
        <v>158</v>
      </c>
      <c r="C14" s="34">
        <v>52560</v>
      </c>
      <c r="D14" s="27"/>
      <c r="E14" s="27" t="s">
        <v>170</v>
      </c>
      <c r="F14" s="27" t="s">
        <v>181</v>
      </c>
      <c r="G14" s="28">
        <v>44595</v>
      </c>
      <c r="H14" s="30">
        <v>25373379.210000001</v>
      </c>
      <c r="I14" s="33">
        <v>0.04</v>
      </c>
      <c r="J14" s="30">
        <v>768.8</v>
      </c>
      <c r="K14" s="30">
        <v>19220</v>
      </c>
      <c r="L14" s="30"/>
      <c r="M14" s="63" t="str">
        <f>TEXT(Table2[[#This Row],[Gd.Dt]],"mmm-yy")</f>
        <v>Feb-22</v>
      </c>
      <c r="N14" s="45" t="str">
        <f>MID(Table2[[#This Row],[BE]],6,2)</f>
        <v>IB</v>
      </c>
      <c r="O14" s="45" t="str">
        <f>IF(Table2[[#This Row],[Type]]="IB","EOU",IF(Table2[[#This Row],[Type]]="MB","Local","492"))</f>
        <v>EOU</v>
      </c>
      <c r="P14" s="45">
        <f>ROUND(Table2[[#This Row],[Cons]]/Table2[[#This Row],[Qty.]],5)</f>
        <v>0.04</v>
      </c>
      <c r="Q14" s="46" t="b">
        <f>EXACT(Table2[[#This Row],[rate]],Table2[[#This Row],[Check]])</f>
        <v>1</v>
      </c>
      <c r="R14" s="46"/>
      <c r="S14" s="46" t="str">
        <f>IF(Table2[[#This Row],[SRO]]="EOU",VLOOKUP(Table2[[#This Row],[BE]],[2]GD.List!$C$3:$N$5014,12,0),IF(Table2[[#This Row],[SRO]]="Local","Polyester Staple Fibre","SRO 492"))</f>
        <v>Textile Chemical</v>
      </c>
    </row>
    <row r="15" spans="1:19" ht="12.75" customHeight="1" x14ac:dyDescent="0.25">
      <c r="A15" s="26" t="s">
        <v>1</v>
      </c>
      <c r="B15" s="27" t="s">
        <v>159</v>
      </c>
      <c r="C15" s="34">
        <v>28170</v>
      </c>
      <c r="D15" s="27"/>
      <c r="E15" s="27" t="s">
        <v>171</v>
      </c>
      <c r="F15" s="27" t="s">
        <v>182</v>
      </c>
      <c r="G15" s="28">
        <v>44596</v>
      </c>
      <c r="H15" s="30">
        <v>19180543.920000002</v>
      </c>
      <c r="I15" s="33">
        <v>0.1</v>
      </c>
      <c r="J15" s="30">
        <v>1871.5</v>
      </c>
      <c r="K15" s="30">
        <v>18715</v>
      </c>
      <c r="L15" s="30"/>
      <c r="M15" s="63" t="str">
        <f>TEXT(Table2[[#This Row],[Gd.Dt]],"mmm-yy")</f>
        <v>Feb-22</v>
      </c>
      <c r="N15" s="45" t="str">
        <f>MID(Table2[[#This Row],[BE]],6,2)</f>
        <v>IB</v>
      </c>
      <c r="O15" s="45" t="str">
        <f>IF(Table2[[#This Row],[Type]]="IB","EOU",IF(Table2[[#This Row],[Type]]="MB","Local","492"))</f>
        <v>EOU</v>
      </c>
      <c r="P15" s="45">
        <f>ROUND(Table2[[#This Row],[Cons]]/Table2[[#This Row],[Qty.]],5)</f>
        <v>0.1</v>
      </c>
      <c r="Q15" s="46" t="b">
        <f>EXACT(Table2[[#This Row],[rate]],Table2[[#This Row],[Check]])</f>
        <v>1</v>
      </c>
      <c r="R15" s="46"/>
      <c r="S15" s="46" t="str">
        <f>IF(Table2[[#This Row],[SRO]]="EOU",VLOOKUP(Table2[[#This Row],[BE]],[2]GD.List!$C$3:$N$5014,12,0),IF(Table2[[#This Row],[SRO]]="Local","Polyester Staple Fibre","SRO 492"))</f>
        <v>Textile Coal</v>
      </c>
    </row>
    <row r="16" spans="1:19" ht="12.75" customHeight="1" x14ac:dyDescent="0.25">
      <c r="A16" s="26" t="s">
        <v>26</v>
      </c>
      <c r="B16" s="27" t="s">
        <v>159</v>
      </c>
      <c r="C16" s="34">
        <v>28170</v>
      </c>
      <c r="D16" s="27"/>
      <c r="E16" s="27" t="s">
        <v>171</v>
      </c>
      <c r="F16" s="27" t="s">
        <v>182</v>
      </c>
      <c r="G16" s="28">
        <v>44596</v>
      </c>
      <c r="H16" s="30">
        <v>19180543.920000002</v>
      </c>
      <c r="I16" s="33">
        <v>0.04</v>
      </c>
      <c r="J16" s="30">
        <v>670.92</v>
      </c>
      <c r="K16" s="30">
        <v>16773</v>
      </c>
      <c r="L16" s="30"/>
      <c r="M16" s="63" t="str">
        <f>TEXT(Table2[[#This Row],[Gd.Dt]],"mmm-yy")</f>
        <v>Feb-22</v>
      </c>
      <c r="N16" s="45" t="str">
        <f>MID(Table2[[#This Row],[BE]],6,2)</f>
        <v>IB</v>
      </c>
      <c r="O16" s="45" t="str">
        <f>IF(Table2[[#This Row],[Type]]="IB","EOU",IF(Table2[[#This Row],[Type]]="MB","Local","492"))</f>
        <v>EOU</v>
      </c>
      <c r="P16" s="45">
        <f>ROUND(Table2[[#This Row],[Cons]]/Table2[[#This Row],[Qty.]],5)</f>
        <v>0.04</v>
      </c>
      <c r="Q16" s="46" t="b">
        <f>EXACT(Table2[[#This Row],[rate]],Table2[[#This Row],[Check]])</f>
        <v>1</v>
      </c>
      <c r="R16" s="46"/>
      <c r="S16" s="46" t="str">
        <f>IF(Table2[[#This Row],[SRO]]="EOU",VLOOKUP(Table2[[#This Row],[BE]],[2]GD.List!$C$3:$N$5014,12,0),IF(Table2[[#This Row],[SRO]]="Local","Polyester Staple Fibre","SRO 492"))</f>
        <v>Textile Chemical</v>
      </c>
    </row>
    <row r="17" spans="1:19" ht="12.75" customHeight="1" x14ac:dyDescent="0.25">
      <c r="A17" s="26" t="s">
        <v>26</v>
      </c>
      <c r="B17" s="27" t="s">
        <v>159</v>
      </c>
      <c r="C17" s="34">
        <v>28170</v>
      </c>
      <c r="D17" s="27"/>
      <c r="E17" s="27" t="s">
        <v>171</v>
      </c>
      <c r="F17" s="27" t="s">
        <v>182</v>
      </c>
      <c r="G17" s="28">
        <v>44596</v>
      </c>
      <c r="H17" s="30">
        <v>19180543.920000002</v>
      </c>
      <c r="I17" s="33">
        <v>0.04</v>
      </c>
      <c r="J17" s="30">
        <v>568.52</v>
      </c>
      <c r="K17" s="30">
        <v>14213</v>
      </c>
      <c r="L17" s="30"/>
      <c r="M17" s="63" t="str">
        <f>TEXT(Table2[[#This Row],[Gd.Dt]],"mmm-yy")</f>
        <v>Feb-22</v>
      </c>
      <c r="N17" s="45" t="str">
        <f>MID(Table2[[#This Row],[BE]],6,2)</f>
        <v>IB</v>
      </c>
      <c r="O17" s="45" t="str">
        <f>IF(Table2[[#This Row],[Type]]="IB","EOU",IF(Table2[[#This Row],[Type]]="MB","Local","492"))</f>
        <v>EOU</v>
      </c>
      <c r="P17" s="45">
        <f>ROUND(Table2[[#This Row],[Cons]]/Table2[[#This Row],[Qty.]],5)</f>
        <v>0.04</v>
      </c>
      <c r="Q17" s="46" t="b">
        <f>EXACT(Table2[[#This Row],[rate]],Table2[[#This Row],[Check]])</f>
        <v>1</v>
      </c>
      <c r="R17" s="46"/>
      <c r="S17" s="46" t="str">
        <f>IF(Table2[[#This Row],[SRO]]="EOU",VLOOKUP(Table2[[#This Row],[BE]],[2]GD.List!$C$3:$N$5014,12,0),IF(Table2[[#This Row],[SRO]]="Local","Polyester Staple Fibre","SRO 492"))</f>
        <v>Textile Chemical</v>
      </c>
    </row>
    <row r="18" spans="1:19" ht="12.75" customHeight="1" x14ac:dyDescent="0.25">
      <c r="A18" s="26" t="s">
        <v>23</v>
      </c>
      <c r="B18" s="27" t="s">
        <v>159</v>
      </c>
      <c r="C18" s="34">
        <v>28170</v>
      </c>
      <c r="D18" s="27"/>
      <c r="E18" s="27" t="s">
        <v>171</v>
      </c>
      <c r="F18" s="27" t="s">
        <v>182</v>
      </c>
      <c r="G18" s="28">
        <v>44596</v>
      </c>
      <c r="H18" s="30">
        <v>19180543.920000002</v>
      </c>
      <c r="I18" s="33">
        <v>0.04</v>
      </c>
      <c r="J18" s="30">
        <v>748.6</v>
      </c>
      <c r="K18" s="30">
        <v>18715</v>
      </c>
      <c r="L18" s="30"/>
      <c r="M18" s="63" t="str">
        <f>TEXT(Table2[[#This Row],[Gd.Dt]],"mmm-yy")</f>
        <v>Feb-22</v>
      </c>
      <c r="N18" s="45" t="str">
        <f>MID(Table2[[#This Row],[BE]],6,2)</f>
        <v>IB</v>
      </c>
      <c r="O18" s="45" t="str">
        <f>IF(Table2[[#This Row],[Type]]="IB","EOU",IF(Table2[[#This Row],[Type]]="MB","Local","492"))</f>
        <v>EOU</v>
      </c>
      <c r="P18" s="45">
        <f>ROUND(Table2[[#This Row],[Cons]]/Table2[[#This Row],[Qty.]],5)</f>
        <v>0.04</v>
      </c>
      <c r="Q18" s="46" t="b">
        <f>EXACT(Table2[[#This Row],[rate]],Table2[[#This Row],[Check]])</f>
        <v>1</v>
      </c>
      <c r="R18" s="46"/>
      <c r="S18" s="46" t="str">
        <f>IF(Table2[[#This Row],[SRO]]="EOU",VLOOKUP(Table2[[#This Row],[BE]],[2]GD.List!$C$3:$N$5014,12,0),IF(Table2[[#This Row],[SRO]]="Local","Polyester Staple Fibre","SRO 492"))</f>
        <v>Textile Chemical</v>
      </c>
    </row>
    <row r="19" spans="1:19" ht="12.75" customHeight="1" x14ac:dyDescent="0.25">
      <c r="A19" s="26" t="s">
        <v>18</v>
      </c>
      <c r="B19" s="27" t="s">
        <v>159</v>
      </c>
      <c r="C19" s="34">
        <v>28170</v>
      </c>
      <c r="D19" s="27"/>
      <c r="E19" s="27" t="s">
        <v>171</v>
      </c>
      <c r="F19" s="27" t="s">
        <v>182</v>
      </c>
      <c r="G19" s="28">
        <v>44596</v>
      </c>
      <c r="H19" s="30">
        <v>19180543.920000002</v>
      </c>
      <c r="I19" s="33">
        <v>0.04</v>
      </c>
      <c r="J19" s="30">
        <v>180.08</v>
      </c>
      <c r="K19" s="30">
        <v>4502</v>
      </c>
      <c r="L19" s="30"/>
      <c r="M19" s="63" t="str">
        <f>TEXT(Table2[[#This Row],[Gd.Dt]],"mmm-yy")</f>
        <v>Feb-22</v>
      </c>
      <c r="N19" s="45" t="str">
        <f>MID(Table2[[#This Row],[BE]],6,2)</f>
        <v>IB</v>
      </c>
      <c r="O19" s="45" t="str">
        <f>IF(Table2[[#This Row],[Type]]="IB","EOU",IF(Table2[[#This Row],[Type]]="MB","Local","492"))</f>
        <v>EOU</v>
      </c>
      <c r="P19" s="45">
        <f>ROUND(Table2[[#This Row],[Cons]]/Table2[[#This Row],[Qty.]],5)</f>
        <v>0.04</v>
      </c>
      <c r="Q19" s="46" t="b">
        <f>EXACT(Table2[[#This Row],[rate]],Table2[[#This Row],[Check]])</f>
        <v>1</v>
      </c>
      <c r="R19" s="46"/>
      <c r="S19" s="46" t="str">
        <f>IF(Table2[[#This Row],[SRO]]="EOU",VLOOKUP(Table2[[#This Row],[BE]],[2]GD.List!$C$3:$N$5014,12,0),IF(Table2[[#This Row],[SRO]]="Local","Polyester Staple Fibre","SRO 492"))</f>
        <v>Textile Chemical</v>
      </c>
    </row>
    <row r="20" spans="1:19" ht="12.75" customHeight="1" x14ac:dyDescent="0.25">
      <c r="A20" s="26" t="s">
        <v>21</v>
      </c>
      <c r="B20" s="27" t="s">
        <v>159</v>
      </c>
      <c r="C20" s="34">
        <v>28170</v>
      </c>
      <c r="D20" s="27"/>
      <c r="E20" s="27" t="s">
        <v>171</v>
      </c>
      <c r="F20" s="27" t="s">
        <v>182</v>
      </c>
      <c r="G20" s="28">
        <v>44596</v>
      </c>
      <c r="H20" s="30">
        <v>19180543.920000002</v>
      </c>
      <c r="I20" s="33">
        <v>0.04</v>
      </c>
      <c r="J20" s="30">
        <v>670.92</v>
      </c>
      <c r="K20" s="30">
        <v>16773</v>
      </c>
      <c r="L20" s="30"/>
      <c r="M20" s="63" t="str">
        <f>TEXT(Table2[[#This Row],[Gd.Dt]],"mmm-yy")</f>
        <v>Feb-22</v>
      </c>
      <c r="N20" s="45" t="str">
        <f>MID(Table2[[#This Row],[BE]],6,2)</f>
        <v>IB</v>
      </c>
      <c r="O20" s="45" t="str">
        <f>IF(Table2[[#This Row],[Type]]="IB","EOU",IF(Table2[[#This Row],[Type]]="MB","Local","492"))</f>
        <v>EOU</v>
      </c>
      <c r="P20" s="45">
        <f>ROUND(Table2[[#This Row],[Cons]]/Table2[[#This Row],[Qty.]],5)</f>
        <v>0.04</v>
      </c>
      <c r="Q20" s="46" t="b">
        <f>EXACT(Table2[[#This Row],[rate]],Table2[[#This Row],[Check]])</f>
        <v>1</v>
      </c>
      <c r="R20" s="46"/>
      <c r="S20" s="46" t="str">
        <f>IF(Table2[[#This Row],[SRO]]="EOU",VLOOKUP(Table2[[#This Row],[BE]],[2]GD.List!$C$3:$N$5014,12,0),IF(Table2[[#This Row],[SRO]]="Local","Polyester Staple Fibre","SRO 492"))</f>
        <v>Textile Chemical</v>
      </c>
    </row>
    <row r="21" spans="1:19" ht="12.75" customHeight="1" x14ac:dyDescent="0.25">
      <c r="A21" s="26" t="s">
        <v>1</v>
      </c>
      <c r="B21" s="27" t="s">
        <v>160</v>
      </c>
      <c r="C21" s="34">
        <v>32880</v>
      </c>
      <c r="D21" s="27"/>
      <c r="E21" s="27" t="s">
        <v>172</v>
      </c>
      <c r="F21" s="27" t="s">
        <v>183</v>
      </c>
      <c r="G21" s="28">
        <v>44596</v>
      </c>
      <c r="H21" s="30">
        <v>41180044.030000001</v>
      </c>
      <c r="I21" s="33">
        <v>0.1</v>
      </c>
      <c r="J21" s="30">
        <v>2571.1999999999998</v>
      </c>
      <c r="K21" s="30">
        <v>25712</v>
      </c>
      <c r="L21" s="30"/>
      <c r="M21" s="63" t="str">
        <f>TEXT(Table2[[#This Row],[Gd.Dt]],"mmm-yy")</f>
        <v>Feb-22</v>
      </c>
      <c r="N21" s="45" t="str">
        <f>MID(Table2[[#This Row],[BE]],6,2)</f>
        <v>IB</v>
      </c>
      <c r="O21" s="45" t="str">
        <f>IF(Table2[[#This Row],[Type]]="IB","EOU",IF(Table2[[#This Row],[Type]]="MB","Local","492"))</f>
        <v>EOU</v>
      </c>
      <c r="P21" s="45">
        <f>ROUND(Table2[[#This Row],[Cons]]/Table2[[#This Row],[Qty.]],5)</f>
        <v>0.1</v>
      </c>
      <c r="Q21" s="46" t="b">
        <f>EXACT(Table2[[#This Row],[rate]],Table2[[#This Row],[Check]])</f>
        <v>1</v>
      </c>
      <c r="R21" s="46"/>
      <c r="S21" s="46" t="str">
        <f>IF(Table2[[#This Row],[SRO]]="EOU",VLOOKUP(Table2[[#This Row],[BE]],[2]GD.List!$C$3:$N$5014,12,0),IF(Table2[[#This Row],[SRO]]="Local","Polyester Staple Fibre","SRO 492"))</f>
        <v>Textile Coal</v>
      </c>
    </row>
    <row r="22" spans="1:19" ht="12.75" customHeight="1" x14ac:dyDescent="0.25">
      <c r="A22" s="26" t="s">
        <v>26</v>
      </c>
      <c r="B22" s="27" t="s">
        <v>160</v>
      </c>
      <c r="C22" s="34">
        <v>32880</v>
      </c>
      <c r="D22" s="27"/>
      <c r="E22" s="27" t="s">
        <v>172</v>
      </c>
      <c r="F22" s="27" t="s">
        <v>183</v>
      </c>
      <c r="G22" s="28">
        <v>44596</v>
      </c>
      <c r="H22" s="30">
        <v>41180044.030000001</v>
      </c>
      <c r="I22" s="33">
        <v>0.04</v>
      </c>
      <c r="J22" s="30">
        <v>1028.48</v>
      </c>
      <c r="K22" s="30">
        <v>25712</v>
      </c>
      <c r="L22" s="30"/>
      <c r="M22" s="63" t="str">
        <f>TEXT(Table2[[#This Row],[Gd.Dt]],"mmm-yy")</f>
        <v>Feb-22</v>
      </c>
      <c r="N22" s="45" t="str">
        <f>MID(Table2[[#This Row],[BE]],6,2)</f>
        <v>IB</v>
      </c>
      <c r="O22" s="45" t="str">
        <f>IF(Table2[[#This Row],[Type]]="IB","EOU",IF(Table2[[#This Row],[Type]]="MB","Local","492"))</f>
        <v>EOU</v>
      </c>
      <c r="P22" s="45">
        <f>ROUND(Table2[[#This Row],[Cons]]/Table2[[#This Row],[Qty.]],5)</f>
        <v>0.04</v>
      </c>
      <c r="Q22" s="46" t="b">
        <f>EXACT(Table2[[#This Row],[rate]],Table2[[#This Row],[Check]])</f>
        <v>1</v>
      </c>
      <c r="R22" s="46"/>
      <c r="S22" s="46" t="str">
        <f>IF(Table2[[#This Row],[SRO]]="EOU",VLOOKUP(Table2[[#This Row],[BE]],[2]GD.List!$C$3:$N$5014,12,0),IF(Table2[[#This Row],[SRO]]="Local","Polyester Staple Fibre","SRO 492"))</f>
        <v>Textile Chemical</v>
      </c>
    </row>
    <row r="23" spans="1:19" ht="12.75" customHeight="1" x14ac:dyDescent="0.25">
      <c r="A23" s="26" t="s">
        <v>23</v>
      </c>
      <c r="B23" s="27" t="s">
        <v>160</v>
      </c>
      <c r="C23" s="34">
        <v>32880</v>
      </c>
      <c r="D23" s="27"/>
      <c r="E23" s="27" t="s">
        <v>172</v>
      </c>
      <c r="F23" s="27" t="s">
        <v>183</v>
      </c>
      <c r="G23" s="28">
        <v>44596</v>
      </c>
      <c r="H23" s="30">
        <v>41180044.030000001</v>
      </c>
      <c r="I23" s="33">
        <v>0.04</v>
      </c>
      <c r="J23" s="30">
        <v>1028.48</v>
      </c>
      <c r="K23" s="30">
        <v>25712</v>
      </c>
      <c r="L23" s="30"/>
      <c r="M23" s="63" t="str">
        <f>TEXT(Table2[[#This Row],[Gd.Dt]],"mmm-yy")</f>
        <v>Feb-22</v>
      </c>
      <c r="N23" s="45" t="str">
        <f>MID(Table2[[#This Row],[BE]],6,2)</f>
        <v>IB</v>
      </c>
      <c r="O23" s="45" t="str">
        <f>IF(Table2[[#This Row],[Type]]="IB","EOU",IF(Table2[[#This Row],[Type]]="MB","Local","492"))</f>
        <v>EOU</v>
      </c>
      <c r="P23" s="45">
        <f>ROUND(Table2[[#This Row],[Cons]]/Table2[[#This Row],[Qty.]],5)</f>
        <v>0.04</v>
      </c>
      <c r="Q23" s="46" t="b">
        <f>EXACT(Table2[[#This Row],[rate]],Table2[[#This Row],[Check]])</f>
        <v>1</v>
      </c>
      <c r="R23" s="46"/>
      <c r="S23" s="46" t="str">
        <f>IF(Table2[[#This Row],[SRO]]="EOU",VLOOKUP(Table2[[#This Row],[BE]],[2]GD.List!$C$3:$N$5014,12,0),IF(Table2[[#This Row],[SRO]]="Local","Polyester Staple Fibre","SRO 492"))</f>
        <v>Textile Chemical</v>
      </c>
    </row>
    <row r="24" spans="1:19" ht="12.75" customHeight="1" x14ac:dyDescent="0.25">
      <c r="A24" s="26" t="s">
        <v>21</v>
      </c>
      <c r="B24" s="27" t="s">
        <v>160</v>
      </c>
      <c r="C24" s="34">
        <v>32880</v>
      </c>
      <c r="D24" s="27"/>
      <c r="E24" s="27" t="s">
        <v>172</v>
      </c>
      <c r="F24" s="27" t="s">
        <v>183</v>
      </c>
      <c r="G24" s="28">
        <v>44596</v>
      </c>
      <c r="H24" s="30">
        <v>41180044.030000001</v>
      </c>
      <c r="I24" s="33">
        <v>0.04</v>
      </c>
      <c r="J24" s="30">
        <v>1028.48</v>
      </c>
      <c r="K24" s="30">
        <v>25712</v>
      </c>
      <c r="L24" s="30"/>
      <c r="M24" s="63" t="str">
        <f>TEXT(Table2[[#This Row],[Gd.Dt]],"mmm-yy")</f>
        <v>Feb-22</v>
      </c>
      <c r="N24" s="45" t="str">
        <f>MID(Table2[[#This Row],[BE]],6,2)</f>
        <v>IB</v>
      </c>
      <c r="O24" s="45" t="str">
        <f>IF(Table2[[#This Row],[Type]]="IB","EOU",IF(Table2[[#This Row],[Type]]="MB","Local","492"))</f>
        <v>EOU</v>
      </c>
      <c r="P24" s="45">
        <f>ROUND(Table2[[#This Row],[Cons]]/Table2[[#This Row],[Qty.]],5)</f>
        <v>0.04</v>
      </c>
      <c r="Q24" s="46" t="b">
        <f>EXACT(Table2[[#This Row],[rate]],Table2[[#This Row],[Check]])</f>
        <v>1</v>
      </c>
      <c r="R24" s="46"/>
      <c r="S24" s="46" t="str">
        <f>IF(Table2[[#This Row],[SRO]]="EOU",VLOOKUP(Table2[[#This Row],[BE]],[2]GD.List!$C$3:$N$5014,12,0),IF(Table2[[#This Row],[SRO]]="Local","Polyester Staple Fibre","SRO 492"))</f>
        <v>Textile Chemical</v>
      </c>
    </row>
    <row r="25" spans="1:19" ht="12.75" customHeight="1" x14ac:dyDescent="0.25">
      <c r="A25" s="26" t="s">
        <v>80</v>
      </c>
      <c r="B25" s="27" t="s">
        <v>160</v>
      </c>
      <c r="C25" s="34">
        <v>32880</v>
      </c>
      <c r="D25" s="27"/>
      <c r="E25" s="27" t="s">
        <v>172</v>
      </c>
      <c r="F25" s="27" t="s">
        <v>183</v>
      </c>
      <c r="G25" s="28">
        <v>44596</v>
      </c>
      <c r="H25" s="30">
        <v>41180044.030000001</v>
      </c>
      <c r="I25" s="33">
        <v>1.0101</v>
      </c>
      <c r="J25" s="60">
        <v>25971.69</v>
      </c>
      <c r="K25" s="30">
        <v>25712</v>
      </c>
      <c r="L25" s="30"/>
      <c r="M25" s="63" t="str">
        <f>TEXT(Table2[[#This Row],[Gd.Dt]],"mmm-yy")</f>
        <v>Feb-22</v>
      </c>
      <c r="N25" s="45" t="str">
        <f>MID(Table2[[#This Row],[BE]],6,2)</f>
        <v>IB</v>
      </c>
      <c r="O25" s="45" t="str">
        <f>IF(Table2[[#This Row],[Type]]="IB","EOU",IF(Table2[[#This Row],[Type]]="MB","Local","492"))</f>
        <v>EOU</v>
      </c>
      <c r="P25" s="45">
        <f>ROUND(Table2[[#This Row],[Cons]]/Table2[[#This Row],[Qty.]],5)</f>
        <v>1.0101</v>
      </c>
      <c r="Q25" s="46" t="b">
        <f>EXACT(Table2[[#This Row],[rate]],Table2[[#This Row],[Check]])</f>
        <v>1</v>
      </c>
      <c r="R25" s="46"/>
      <c r="S25" s="46" t="str">
        <f>IF(Table2[[#This Row],[SRO]]="EOU",VLOOKUP(Table2[[#This Row],[BE]],[2]GD.List!$C$3:$N$5014,12,0),IF(Table2[[#This Row],[SRO]]="Local","Polyester Staple Fibre","SRO 492"))</f>
        <v>Cotton Yarn</v>
      </c>
    </row>
    <row r="26" spans="1:19" ht="12.75" customHeight="1" x14ac:dyDescent="0.25">
      <c r="A26" s="26" t="s">
        <v>1</v>
      </c>
      <c r="B26" s="27" t="s">
        <v>161</v>
      </c>
      <c r="C26" s="34">
        <v>8392</v>
      </c>
      <c r="D26" s="27"/>
      <c r="E26" s="27" t="s">
        <v>173</v>
      </c>
      <c r="F26" s="27" t="s">
        <v>184</v>
      </c>
      <c r="G26" s="28">
        <v>44596</v>
      </c>
      <c r="H26" s="30">
        <v>27844521.02</v>
      </c>
      <c r="I26" s="33">
        <v>0.1</v>
      </c>
      <c r="J26" s="30">
        <v>1670</v>
      </c>
      <c r="K26" s="30">
        <v>16700</v>
      </c>
      <c r="L26" s="30"/>
      <c r="M26" s="63" t="str">
        <f>TEXT(Table2[[#This Row],[Gd.Dt]],"mmm-yy")</f>
        <v>Feb-22</v>
      </c>
      <c r="N26" s="45" t="str">
        <f>MID(Table2[[#This Row],[BE]],6,2)</f>
        <v>IB</v>
      </c>
      <c r="O26" s="45" t="str">
        <f>IF(Table2[[#This Row],[Type]]="IB","EOU",IF(Table2[[#This Row],[Type]]="MB","Local","492"))</f>
        <v>EOU</v>
      </c>
      <c r="P26" s="45">
        <f>ROUND(Table2[[#This Row],[Cons]]/Table2[[#This Row],[Qty.]],5)</f>
        <v>0.1</v>
      </c>
      <c r="Q26" s="46" t="b">
        <f>EXACT(Table2[[#This Row],[rate]],Table2[[#This Row],[Check]])</f>
        <v>1</v>
      </c>
      <c r="R26" s="46"/>
      <c r="S26" s="46" t="str">
        <f>IF(Table2[[#This Row],[SRO]]="EOU",VLOOKUP(Table2[[#This Row],[BE]],[2]GD.List!$C$3:$N$5014,12,0),IF(Table2[[#This Row],[SRO]]="Local","Polyester Staple Fibre","SRO 492"))</f>
        <v>Textile Coal</v>
      </c>
    </row>
    <row r="27" spans="1:19" ht="12.75" customHeight="1" x14ac:dyDescent="0.25">
      <c r="A27" s="26" t="s">
        <v>25</v>
      </c>
      <c r="B27" s="27" t="s">
        <v>161</v>
      </c>
      <c r="C27" s="34">
        <v>8392</v>
      </c>
      <c r="D27" s="27"/>
      <c r="E27" s="27" t="s">
        <v>173</v>
      </c>
      <c r="F27" s="27" t="s">
        <v>184</v>
      </c>
      <c r="G27" s="28">
        <v>44596</v>
      </c>
      <c r="H27" s="30">
        <v>27844521.02</v>
      </c>
      <c r="I27" s="33">
        <v>1.0101</v>
      </c>
      <c r="J27" s="30">
        <v>975.76</v>
      </c>
      <c r="K27" s="30">
        <v>966</v>
      </c>
      <c r="L27" s="30"/>
      <c r="M27" s="63" t="str">
        <f>TEXT(Table2[[#This Row],[Gd.Dt]],"mmm-yy")</f>
        <v>Feb-22</v>
      </c>
      <c r="N27" s="45" t="str">
        <f>MID(Table2[[#This Row],[BE]],6,2)</f>
        <v>IB</v>
      </c>
      <c r="O27" s="45" t="str">
        <f>IF(Table2[[#This Row],[Type]]="IB","EOU",IF(Table2[[#This Row],[Type]]="MB","Local","492"))</f>
        <v>EOU</v>
      </c>
      <c r="P27" s="45">
        <f>ROUND(Table2[[#This Row],[Cons]]/Table2[[#This Row],[Qty.]],5)</f>
        <v>1.0101</v>
      </c>
      <c r="Q27" s="46" t="b">
        <f>EXACT(Table2[[#This Row],[rate]],Table2[[#This Row],[Check]])</f>
        <v>1</v>
      </c>
      <c r="R27" s="46"/>
      <c r="S27" s="46" t="str">
        <f>IF(Table2[[#This Row],[SRO]]="EOU",VLOOKUP(Table2[[#This Row],[BE]],[2]GD.List!$C$3:$N$5014,12,0),IF(Table2[[#This Row],[SRO]]="Local","Polyester Staple Fibre","SRO 492"))</f>
        <v>Polyester Yarn</v>
      </c>
    </row>
    <row r="28" spans="1:19" ht="12.75" customHeight="1" x14ac:dyDescent="0.25">
      <c r="A28" s="26" t="s">
        <v>191</v>
      </c>
      <c r="B28" s="27" t="s">
        <v>161</v>
      </c>
      <c r="C28" s="34">
        <v>8392</v>
      </c>
      <c r="D28" s="27"/>
      <c r="E28" s="27" t="s">
        <v>173</v>
      </c>
      <c r="F28" s="27" t="s">
        <v>184</v>
      </c>
      <c r="G28" s="28">
        <v>44596</v>
      </c>
      <c r="H28" s="30">
        <v>27844521.02</v>
      </c>
      <c r="I28" s="33">
        <v>0.04</v>
      </c>
      <c r="J28" s="30">
        <v>10.88</v>
      </c>
      <c r="K28" s="30">
        <v>272</v>
      </c>
      <c r="L28" s="30"/>
      <c r="M28" s="63" t="str">
        <f>TEXT(Table2[[#This Row],[Gd.Dt]],"mmm-yy")</f>
        <v>Feb-22</v>
      </c>
      <c r="N28" s="45" t="str">
        <f>MID(Table2[[#This Row],[BE]],6,2)</f>
        <v>IB</v>
      </c>
      <c r="O28" s="45" t="str">
        <f>IF(Table2[[#This Row],[Type]]="IB","EOU",IF(Table2[[#This Row],[Type]]="MB","Local","492"))</f>
        <v>EOU</v>
      </c>
      <c r="P28" s="45">
        <f>ROUND(Table2[[#This Row],[Cons]]/Table2[[#This Row],[Qty.]],5)</f>
        <v>0.04</v>
      </c>
      <c r="Q28" s="46" t="b">
        <f>EXACT(Table2[[#This Row],[rate]],Table2[[#This Row],[Check]])</f>
        <v>1</v>
      </c>
      <c r="R28" s="46"/>
      <c r="S28" s="46" t="str">
        <f>IF(Table2[[#This Row],[SRO]]="EOU",VLOOKUP(Table2[[#This Row],[BE]],[2]GD.List!$C$3:$N$5014,12,0),IF(Table2[[#This Row],[SRO]]="Local","Polyester Staple Fibre","SRO 492"))</f>
        <v>Textile Chemical</v>
      </c>
    </row>
    <row r="29" spans="1:19" ht="12.75" customHeight="1" x14ac:dyDescent="0.25">
      <c r="A29" s="26" t="s">
        <v>23</v>
      </c>
      <c r="B29" s="27" t="s">
        <v>161</v>
      </c>
      <c r="C29" s="34">
        <v>8392</v>
      </c>
      <c r="D29" s="27"/>
      <c r="E29" s="27" t="s">
        <v>173</v>
      </c>
      <c r="F29" s="27" t="s">
        <v>184</v>
      </c>
      <c r="G29" s="28">
        <v>44596</v>
      </c>
      <c r="H29" s="30">
        <v>27844521.02</v>
      </c>
      <c r="I29" s="33">
        <v>0.04</v>
      </c>
      <c r="J29" s="30">
        <v>629.36</v>
      </c>
      <c r="K29" s="30">
        <v>15734</v>
      </c>
      <c r="L29" s="30"/>
      <c r="M29" s="63" t="str">
        <f>TEXT(Table2[[#This Row],[Gd.Dt]],"mmm-yy")</f>
        <v>Feb-22</v>
      </c>
      <c r="N29" s="45" t="str">
        <f>MID(Table2[[#This Row],[BE]],6,2)</f>
        <v>IB</v>
      </c>
      <c r="O29" s="45" t="str">
        <f>IF(Table2[[#This Row],[Type]]="IB","EOU",IF(Table2[[#This Row],[Type]]="MB","Local","492"))</f>
        <v>EOU</v>
      </c>
      <c r="P29" s="45">
        <f>ROUND(Table2[[#This Row],[Cons]]/Table2[[#This Row],[Qty.]],5)</f>
        <v>0.04</v>
      </c>
      <c r="Q29" s="46" t="b">
        <f>EXACT(Table2[[#This Row],[rate]],Table2[[#This Row],[Check]])</f>
        <v>1</v>
      </c>
      <c r="R29" s="46"/>
      <c r="S29" s="46" t="str">
        <f>IF(Table2[[#This Row],[SRO]]="EOU",VLOOKUP(Table2[[#This Row],[BE]],[2]GD.List!$C$3:$N$5014,12,0),IF(Table2[[#This Row],[SRO]]="Local","Polyester Staple Fibre","SRO 492"))</f>
        <v>Textile Chemical</v>
      </c>
    </row>
    <row r="30" spans="1:19" ht="12.75" customHeight="1" x14ac:dyDescent="0.25">
      <c r="A30" s="26" t="s">
        <v>21</v>
      </c>
      <c r="B30" s="27" t="s">
        <v>161</v>
      </c>
      <c r="C30" s="34">
        <v>8392</v>
      </c>
      <c r="D30" s="27"/>
      <c r="E30" s="27" t="s">
        <v>173</v>
      </c>
      <c r="F30" s="27" t="s">
        <v>184</v>
      </c>
      <c r="G30" s="28">
        <v>44596</v>
      </c>
      <c r="H30" s="30">
        <v>27844521.02</v>
      </c>
      <c r="I30" s="33">
        <v>0.04</v>
      </c>
      <c r="J30" s="30">
        <v>629.36</v>
      </c>
      <c r="K30" s="30">
        <v>15734</v>
      </c>
      <c r="L30" s="30"/>
      <c r="M30" s="63" t="str">
        <f>TEXT(Table2[[#This Row],[Gd.Dt]],"mmm-yy")</f>
        <v>Feb-22</v>
      </c>
      <c r="N30" s="45" t="str">
        <f>MID(Table2[[#This Row],[BE]],6,2)</f>
        <v>IB</v>
      </c>
      <c r="O30" s="45" t="str">
        <f>IF(Table2[[#This Row],[Type]]="IB","EOU",IF(Table2[[#This Row],[Type]]="MB","Local","492"))</f>
        <v>EOU</v>
      </c>
      <c r="P30" s="45">
        <f>ROUND(Table2[[#This Row],[Cons]]/Table2[[#This Row],[Qty.]],5)</f>
        <v>0.04</v>
      </c>
      <c r="Q30" s="46" t="b">
        <f>EXACT(Table2[[#This Row],[rate]],Table2[[#This Row],[Check]])</f>
        <v>1</v>
      </c>
      <c r="R30" s="46"/>
      <c r="S30" s="46" t="str">
        <f>IF(Table2[[#This Row],[SRO]]="EOU",VLOOKUP(Table2[[#This Row],[BE]],[2]GD.List!$C$3:$N$5014,12,0),IF(Table2[[#This Row],[SRO]]="Local","Polyester Staple Fibre","SRO 492"))</f>
        <v>Textile Chemical</v>
      </c>
    </row>
    <row r="31" spans="1:19" ht="12.75" customHeight="1" x14ac:dyDescent="0.25">
      <c r="A31" s="26" t="s">
        <v>1</v>
      </c>
      <c r="B31" s="27" t="s">
        <v>162</v>
      </c>
      <c r="C31" s="34">
        <v>3321</v>
      </c>
      <c r="D31" s="27"/>
      <c r="E31" s="27" t="s">
        <v>174</v>
      </c>
      <c r="F31" s="27" t="s">
        <v>185</v>
      </c>
      <c r="G31" s="28">
        <v>44597</v>
      </c>
      <c r="H31" s="30">
        <v>24133974.550000001</v>
      </c>
      <c r="I31" s="33">
        <v>0.1</v>
      </c>
      <c r="J31" s="30">
        <v>1441.4</v>
      </c>
      <c r="K31" s="30">
        <v>14414</v>
      </c>
      <c r="L31" s="30"/>
      <c r="M31" s="63" t="str">
        <f>TEXT(Table2[[#This Row],[Gd.Dt]],"mmm-yy")</f>
        <v>Feb-22</v>
      </c>
      <c r="N31" s="45" t="str">
        <f>MID(Table2[[#This Row],[BE]],6,2)</f>
        <v>IB</v>
      </c>
      <c r="O31" s="45" t="str">
        <f>IF(Table2[[#This Row],[Type]]="IB","EOU",IF(Table2[[#This Row],[Type]]="MB","Local","492"))</f>
        <v>EOU</v>
      </c>
      <c r="P31" s="45">
        <f>ROUND(Table2[[#This Row],[Cons]]/Table2[[#This Row],[Qty.]],5)</f>
        <v>0.1</v>
      </c>
      <c r="Q31" s="46" t="b">
        <f>EXACT(Table2[[#This Row],[rate]],Table2[[#This Row],[Check]])</f>
        <v>1</v>
      </c>
      <c r="R31" s="46"/>
      <c r="S31" s="46" t="str">
        <f>IF(Table2[[#This Row],[SRO]]="EOU",VLOOKUP(Table2[[#This Row],[BE]],[2]GD.List!$C$3:$N$5014,12,0),IF(Table2[[#This Row],[SRO]]="Local","Polyester Staple Fibre","SRO 492"))</f>
        <v>Textile Coal</v>
      </c>
    </row>
    <row r="32" spans="1:19" ht="12.75" customHeight="1" x14ac:dyDescent="0.25">
      <c r="A32" s="26" t="s">
        <v>23</v>
      </c>
      <c r="B32" s="27" t="s">
        <v>162</v>
      </c>
      <c r="C32" s="34">
        <v>3321</v>
      </c>
      <c r="D32" s="27"/>
      <c r="E32" s="27" t="s">
        <v>174</v>
      </c>
      <c r="F32" s="27" t="s">
        <v>185</v>
      </c>
      <c r="G32" s="28">
        <v>44597</v>
      </c>
      <c r="H32" s="30">
        <v>24133974.550000001</v>
      </c>
      <c r="I32" s="33">
        <v>0.04</v>
      </c>
      <c r="J32" s="30">
        <v>576.55999999999995</v>
      </c>
      <c r="K32" s="30">
        <v>14414</v>
      </c>
      <c r="L32" s="30"/>
      <c r="M32" s="63" t="str">
        <f>TEXT(Table2[[#This Row],[Gd.Dt]],"mmm-yy")</f>
        <v>Feb-22</v>
      </c>
      <c r="N32" s="45" t="str">
        <f>MID(Table2[[#This Row],[BE]],6,2)</f>
        <v>IB</v>
      </c>
      <c r="O32" s="45" t="str">
        <f>IF(Table2[[#This Row],[Type]]="IB","EOU",IF(Table2[[#This Row],[Type]]="MB","Local","492"))</f>
        <v>EOU</v>
      </c>
      <c r="P32" s="45">
        <f>ROUND(Table2[[#This Row],[Cons]]/Table2[[#This Row],[Qty.]],5)</f>
        <v>0.04</v>
      </c>
      <c r="Q32" s="46" t="b">
        <f>EXACT(Table2[[#This Row],[rate]],Table2[[#This Row],[Check]])</f>
        <v>1</v>
      </c>
      <c r="R32" s="46"/>
      <c r="S32" s="46" t="str">
        <f>IF(Table2[[#This Row],[SRO]]="EOU",VLOOKUP(Table2[[#This Row],[BE]],[2]GD.List!$C$3:$N$5014,12,0),IF(Table2[[#This Row],[SRO]]="Local","Polyester Staple Fibre","SRO 492"))</f>
        <v>Textile Chemical</v>
      </c>
    </row>
    <row r="33" spans="1:19" ht="12.75" customHeight="1" x14ac:dyDescent="0.25">
      <c r="A33" s="26" t="s">
        <v>21</v>
      </c>
      <c r="B33" s="27" t="s">
        <v>162</v>
      </c>
      <c r="C33" s="34">
        <v>3321</v>
      </c>
      <c r="D33" s="27"/>
      <c r="E33" s="27" t="s">
        <v>174</v>
      </c>
      <c r="F33" s="27" t="s">
        <v>185</v>
      </c>
      <c r="G33" s="28">
        <v>44597</v>
      </c>
      <c r="H33" s="30">
        <v>24133974.550000001</v>
      </c>
      <c r="I33" s="33">
        <v>0.04</v>
      </c>
      <c r="J33" s="30">
        <v>576.55999999999995</v>
      </c>
      <c r="K33" s="30">
        <v>14414</v>
      </c>
      <c r="L33" s="30"/>
      <c r="M33" s="63" t="str">
        <f>TEXT(Table2[[#This Row],[Gd.Dt]],"mmm-yy")</f>
        <v>Feb-22</v>
      </c>
      <c r="N33" s="45" t="str">
        <f>MID(Table2[[#This Row],[BE]],6,2)</f>
        <v>IB</v>
      </c>
      <c r="O33" s="45" t="str">
        <f>IF(Table2[[#This Row],[Type]]="IB","EOU",IF(Table2[[#This Row],[Type]]="MB","Local","492"))</f>
        <v>EOU</v>
      </c>
      <c r="P33" s="45">
        <f>ROUND(Table2[[#This Row],[Cons]]/Table2[[#This Row],[Qty.]],5)</f>
        <v>0.04</v>
      </c>
      <c r="Q33" s="46" t="b">
        <f>EXACT(Table2[[#This Row],[rate]],Table2[[#This Row],[Check]])</f>
        <v>1</v>
      </c>
      <c r="R33" s="46"/>
      <c r="S33" s="46" t="str">
        <f>IF(Table2[[#This Row],[SRO]]="EOU",VLOOKUP(Table2[[#This Row],[BE]],[2]GD.List!$C$3:$N$5014,12,0),IF(Table2[[#This Row],[SRO]]="Local","Polyester Staple Fibre","SRO 492"))</f>
        <v>Textile Chemical</v>
      </c>
    </row>
    <row r="34" spans="1:19" ht="12.75" customHeight="1" x14ac:dyDescent="0.25">
      <c r="A34" s="26" t="s">
        <v>1</v>
      </c>
      <c r="B34" s="27" t="s">
        <v>163</v>
      </c>
      <c r="C34" s="34">
        <v>7222</v>
      </c>
      <c r="D34" s="27"/>
      <c r="E34" s="27" t="s">
        <v>194</v>
      </c>
      <c r="F34" s="27" t="s">
        <v>186</v>
      </c>
      <c r="G34" s="28">
        <v>44597</v>
      </c>
      <c r="H34" s="30">
        <v>36278128.310000002</v>
      </c>
      <c r="I34" s="33">
        <v>0.1</v>
      </c>
      <c r="J34" s="30">
        <v>1565.3</v>
      </c>
      <c r="K34" s="30">
        <v>15653</v>
      </c>
      <c r="L34" s="30"/>
      <c r="M34" s="63" t="str">
        <f>TEXT(Table2[[#This Row],[Gd.Dt]],"mmm-yy")</f>
        <v>Feb-22</v>
      </c>
      <c r="N34" s="45" t="str">
        <f>MID(Table2[[#This Row],[BE]],6,2)</f>
        <v>IB</v>
      </c>
      <c r="O34" s="45" t="str">
        <f>IF(Table2[[#This Row],[Type]]="IB","EOU",IF(Table2[[#This Row],[Type]]="MB","Local","492"))</f>
        <v>EOU</v>
      </c>
      <c r="P34" s="45">
        <f>ROUND(Table2[[#This Row],[Cons]]/Table2[[#This Row],[Qty.]],5)</f>
        <v>0.1</v>
      </c>
      <c r="Q34" s="46" t="b">
        <f>EXACT(Table2[[#This Row],[rate]],Table2[[#This Row],[Check]])</f>
        <v>1</v>
      </c>
      <c r="R34" s="46"/>
      <c r="S34" s="46" t="str">
        <f>IF(Table2[[#This Row],[SRO]]="EOU",VLOOKUP(Table2[[#This Row],[BE]],[2]GD.List!$C$3:$N$5014,12,0),IF(Table2[[#This Row],[SRO]]="Local","Polyester Staple Fibre","SRO 492"))</f>
        <v>Textile Coal</v>
      </c>
    </row>
    <row r="35" spans="1:19" ht="12.75" customHeight="1" x14ac:dyDescent="0.25">
      <c r="A35" s="26" t="s">
        <v>25</v>
      </c>
      <c r="B35" s="27" t="s">
        <v>163</v>
      </c>
      <c r="C35" s="34">
        <v>7222</v>
      </c>
      <c r="D35" s="27"/>
      <c r="E35" s="27" t="s">
        <v>194</v>
      </c>
      <c r="F35" s="27" t="s">
        <v>186</v>
      </c>
      <c r="G35" s="28">
        <v>44597</v>
      </c>
      <c r="H35" s="30">
        <v>36278128.310000002</v>
      </c>
      <c r="I35" s="33">
        <v>0.99009999999999998</v>
      </c>
      <c r="J35" s="30">
        <v>15498.04</v>
      </c>
      <c r="K35" s="30">
        <v>15653</v>
      </c>
      <c r="L35" s="30"/>
      <c r="M35" s="63" t="str">
        <f>TEXT(Table2[[#This Row],[Gd.Dt]],"mmm-yy")</f>
        <v>Feb-22</v>
      </c>
      <c r="N35" s="45" t="str">
        <f>MID(Table2[[#This Row],[BE]],6,2)</f>
        <v>IB</v>
      </c>
      <c r="O35" s="45" t="str">
        <f>IF(Table2[[#This Row],[Type]]="IB","EOU",IF(Table2[[#This Row],[Type]]="MB","Local","492"))</f>
        <v>EOU</v>
      </c>
      <c r="P35" s="45">
        <f>ROUND(Table2[[#This Row],[Cons]]/Table2[[#This Row],[Qty.]],5)</f>
        <v>0.99009999999999998</v>
      </c>
      <c r="Q35" s="46" t="b">
        <f>EXACT(Table2[[#This Row],[rate]],Table2[[#This Row],[Check]])</f>
        <v>1</v>
      </c>
      <c r="R35" s="46"/>
      <c r="S35" s="46" t="str">
        <f>IF(Table2[[#This Row],[SRO]]="EOU",VLOOKUP(Table2[[#This Row],[BE]],[2]GD.List!$C$3:$N$5014,12,0),IF(Table2[[#This Row],[SRO]]="Local","Polyester Staple Fibre","SRO 492"))</f>
        <v>Polyester Yarn</v>
      </c>
    </row>
    <row r="36" spans="1:19" ht="12.75" customHeight="1" x14ac:dyDescent="0.25">
      <c r="A36" s="26" t="s">
        <v>1</v>
      </c>
      <c r="B36" s="27" t="s">
        <v>164</v>
      </c>
      <c r="C36" s="34">
        <v>18102</v>
      </c>
      <c r="D36" s="27"/>
      <c r="E36" s="27" t="s">
        <v>175</v>
      </c>
      <c r="F36" s="27" t="s">
        <v>187</v>
      </c>
      <c r="G36" s="28">
        <v>44597</v>
      </c>
      <c r="H36" s="30">
        <v>17608397.23</v>
      </c>
      <c r="I36" s="33">
        <v>0.1</v>
      </c>
      <c r="J36" s="30">
        <v>1610.9</v>
      </c>
      <c r="K36" s="30">
        <v>16109</v>
      </c>
      <c r="L36" s="30"/>
      <c r="M36" s="63" t="str">
        <f>TEXT(Table2[[#This Row],[Gd.Dt]],"mmm-yy")</f>
        <v>Feb-22</v>
      </c>
      <c r="N36" s="45" t="str">
        <f>MID(Table2[[#This Row],[BE]],6,2)</f>
        <v>IB</v>
      </c>
      <c r="O36" s="45" t="str">
        <f>IF(Table2[[#This Row],[Type]]="IB","EOU",IF(Table2[[#This Row],[Type]]="MB","Local","492"))</f>
        <v>EOU</v>
      </c>
      <c r="P36" s="45">
        <f>ROUND(Table2[[#This Row],[Cons]]/Table2[[#This Row],[Qty.]],5)</f>
        <v>0.1</v>
      </c>
      <c r="Q36" s="46" t="b">
        <f>EXACT(Table2[[#This Row],[rate]],Table2[[#This Row],[Check]])</f>
        <v>1</v>
      </c>
      <c r="R36" s="46"/>
      <c r="S36" s="46" t="str">
        <f>IF(Table2[[#This Row],[SRO]]="EOU",VLOOKUP(Table2[[#This Row],[BE]],[2]GD.List!$C$3:$N$5014,12,0),IF(Table2[[#This Row],[SRO]]="Local","Polyester Staple Fibre","SRO 492"))</f>
        <v>Textile Coal</v>
      </c>
    </row>
    <row r="37" spans="1:19" ht="12.75" customHeight="1" x14ac:dyDescent="0.25">
      <c r="A37" s="26" t="s">
        <v>28</v>
      </c>
      <c r="B37" s="27" t="s">
        <v>164</v>
      </c>
      <c r="C37" s="34">
        <v>18102</v>
      </c>
      <c r="D37" s="27"/>
      <c r="E37" s="27" t="s">
        <v>175</v>
      </c>
      <c r="F37" s="27" t="s">
        <v>187</v>
      </c>
      <c r="G37" s="28">
        <v>44597</v>
      </c>
      <c r="H37" s="30">
        <v>17608397.23</v>
      </c>
      <c r="I37" s="33">
        <v>1.0101</v>
      </c>
      <c r="J37" s="30">
        <v>1442.11</v>
      </c>
      <c r="K37" s="30">
        <v>1427.69</v>
      </c>
      <c r="L37" s="30"/>
      <c r="M37" s="63" t="str">
        <f>TEXT(Table2[[#This Row],[Gd.Dt]],"mmm-yy")</f>
        <v>Feb-22</v>
      </c>
      <c r="N37" s="45" t="str">
        <f>MID(Table2[[#This Row],[BE]],6,2)</f>
        <v>IB</v>
      </c>
      <c r="O37" s="45" t="str">
        <f>IF(Table2[[#This Row],[Type]]="IB","EOU",IF(Table2[[#This Row],[Type]]="MB","Local","492"))</f>
        <v>EOU</v>
      </c>
      <c r="P37" s="45">
        <f>ROUND(Table2[[#This Row],[Cons]]/Table2[[#This Row],[Qty.]],5)</f>
        <v>1.0101</v>
      </c>
      <c r="Q37" s="46" t="b">
        <f>EXACT(Table2[[#This Row],[rate]],Table2[[#This Row],[Check]])</f>
        <v>1</v>
      </c>
      <c r="R37" s="46"/>
      <c r="S37" s="46" t="str">
        <f>IF(Table2[[#This Row],[SRO]]="EOU",VLOOKUP(Table2[[#This Row],[BE]],[2]GD.List!$C$3:$N$5014,12,0),IF(Table2[[#This Row],[SRO]]="Local","Polyester Staple Fibre","SRO 492"))</f>
        <v>Cotton Yarn</v>
      </c>
    </row>
    <row r="38" spans="1:19" ht="12.75" customHeight="1" x14ac:dyDescent="0.25">
      <c r="A38" s="26" t="s">
        <v>29</v>
      </c>
      <c r="B38" s="27" t="s">
        <v>164</v>
      </c>
      <c r="C38" s="34">
        <v>18102</v>
      </c>
      <c r="D38" s="27"/>
      <c r="E38" s="27" t="s">
        <v>175</v>
      </c>
      <c r="F38" s="27" t="s">
        <v>187</v>
      </c>
      <c r="G38" s="28">
        <v>44597</v>
      </c>
      <c r="H38" s="30">
        <v>17608397.23</v>
      </c>
      <c r="I38" s="33">
        <v>1.0101</v>
      </c>
      <c r="J38" s="30">
        <v>556.34</v>
      </c>
      <c r="K38" s="30">
        <v>550.78</v>
      </c>
      <c r="L38" s="30"/>
      <c r="M38" s="63" t="str">
        <f>TEXT(Table2[[#This Row],[Gd.Dt]],"mmm-yy")</f>
        <v>Feb-22</v>
      </c>
      <c r="N38" s="45" t="str">
        <f>MID(Table2[[#This Row],[BE]],6,2)</f>
        <v>IB</v>
      </c>
      <c r="O38" s="45" t="str">
        <f>IF(Table2[[#This Row],[Type]]="IB","EOU",IF(Table2[[#This Row],[Type]]="MB","Local","492"))</f>
        <v>EOU</v>
      </c>
      <c r="P38" s="45">
        <f>ROUND(Table2[[#This Row],[Cons]]/Table2[[#This Row],[Qty.]],5)</f>
        <v>1.0100899999999999</v>
      </c>
      <c r="Q38" s="46" t="b">
        <f>EXACT(Table2[[#This Row],[rate]],Table2[[#This Row],[Check]])</f>
        <v>0</v>
      </c>
      <c r="R38" s="46"/>
      <c r="S38" s="46" t="str">
        <f>IF(Table2[[#This Row],[SRO]]="EOU",VLOOKUP(Table2[[#This Row],[BE]],[2]GD.List!$C$3:$N$5014,12,0),IF(Table2[[#This Row],[SRO]]="Local","Polyester Staple Fibre","SRO 492"))</f>
        <v>Cotton Yarn</v>
      </c>
    </row>
    <row r="39" spans="1:19" ht="12.75" customHeight="1" x14ac:dyDescent="0.25">
      <c r="A39" s="26" t="s">
        <v>190</v>
      </c>
      <c r="B39" s="27" t="s">
        <v>164</v>
      </c>
      <c r="C39" s="34">
        <v>18102</v>
      </c>
      <c r="D39" s="27"/>
      <c r="E39" s="27" t="s">
        <v>175</v>
      </c>
      <c r="F39" s="27" t="s">
        <v>187</v>
      </c>
      <c r="G39" s="28">
        <v>44597</v>
      </c>
      <c r="H39" s="30">
        <v>17608397.23</v>
      </c>
      <c r="I39" s="33">
        <v>0.04</v>
      </c>
      <c r="J39" s="30">
        <v>101.84</v>
      </c>
      <c r="K39" s="30">
        <v>2546</v>
      </c>
      <c r="L39" s="30"/>
      <c r="M39" s="63" t="str">
        <f>TEXT(Table2[[#This Row],[Gd.Dt]],"mmm-yy")</f>
        <v>Feb-22</v>
      </c>
      <c r="N39" s="45" t="str">
        <f>MID(Table2[[#This Row],[BE]],6,2)</f>
        <v>IB</v>
      </c>
      <c r="O39" s="45" t="str">
        <f>IF(Table2[[#This Row],[Type]]="IB","EOU",IF(Table2[[#This Row],[Type]]="MB","Local","492"))</f>
        <v>EOU</v>
      </c>
      <c r="P39" s="45">
        <f>ROUND(Table2[[#This Row],[Cons]]/Table2[[#This Row],[Qty.]],5)</f>
        <v>0.04</v>
      </c>
      <c r="Q39" s="46" t="b">
        <f>EXACT(Table2[[#This Row],[rate]],Table2[[#This Row],[Check]])</f>
        <v>1</v>
      </c>
      <c r="R39" s="46"/>
      <c r="S39" s="46" t="str">
        <f>IF(Table2[[#This Row],[SRO]]="EOU",VLOOKUP(Table2[[#This Row],[BE]],[2]GD.List!$C$3:$N$5014,12,0),IF(Table2[[#This Row],[SRO]]="Local","Polyester Staple Fibre","SRO 492"))</f>
        <v>Textile Chemical</v>
      </c>
    </row>
    <row r="40" spans="1:19" ht="12.75" customHeight="1" x14ac:dyDescent="0.25">
      <c r="A40" s="26" t="s">
        <v>191</v>
      </c>
      <c r="B40" s="27" t="s">
        <v>164</v>
      </c>
      <c r="C40" s="34">
        <v>18102</v>
      </c>
      <c r="D40" s="27"/>
      <c r="E40" s="27" t="s">
        <v>175</v>
      </c>
      <c r="F40" s="27" t="s">
        <v>187</v>
      </c>
      <c r="G40" s="28">
        <v>44597</v>
      </c>
      <c r="H40" s="30">
        <v>17608397.23</v>
      </c>
      <c r="I40" s="33">
        <v>0.04</v>
      </c>
      <c r="J40" s="30">
        <v>101.84</v>
      </c>
      <c r="K40" s="30">
        <v>2546</v>
      </c>
      <c r="L40" s="30"/>
      <c r="M40" s="63" t="str">
        <f>TEXT(Table2[[#This Row],[Gd.Dt]],"mmm-yy")</f>
        <v>Feb-22</v>
      </c>
      <c r="N40" s="45" t="str">
        <f>MID(Table2[[#This Row],[BE]],6,2)</f>
        <v>IB</v>
      </c>
      <c r="O40" s="45" t="str">
        <f>IF(Table2[[#This Row],[Type]]="IB","EOU",IF(Table2[[#This Row],[Type]]="MB","Local","492"))</f>
        <v>EOU</v>
      </c>
      <c r="P40" s="45">
        <f>ROUND(Table2[[#This Row],[Cons]]/Table2[[#This Row],[Qty.]],5)</f>
        <v>0.04</v>
      </c>
      <c r="Q40" s="46" t="b">
        <f>EXACT(Table2[[#This Row],[rate]],Table2[[#This Row],[Check]])</f>
        <v>1</v>
      </c>
      <c r="R40" s="46"/>
      <c r="S40" s="46" t="str">
        <f>IF(Table2[[#This Row],[SRO]]="EOU",VLOOKUP(Table2[[#This Row],[BE]],[2]GD.List!$C$3:$N$5014,12,0),IF(Table2[[#This Row],[SRO]]="Local","Polyester Staple Fibre","SRO 492"))</f>
        <v>Textile Chemical</v>
      </c>
    </row>
    <row r="41" spans="1:19" ht="12.75" customHeight="1" x14ac:dyDescent="0.25">
      <c r="A41" s="26" t="s">
        <v>23</v>
      </c>
      <c r="B41" s="27" t="s">
        <v>164</v>
      </c>
      <c r="C41" s="34">
        <v>18102</v>
      </c>
      <c r="D41" s="27"/>
      <c r="E41" s="27" t="s">
        <v>175</v>
      </c>
      <c r="F41" s="27" t="s">
        <v>187</v>
      </c>
      <c r="G41" s="28">
        <v>44597</v>
      </c>
      <c r="H41" s="30">
        <v>17608397.23</v>
      </c>
      <c r="I41" s="33">
        <v>0.04</v>
      </c>
      <c r="J41" s="30">
        <v>644.36</v>
      </c>
      <c r="K41" s="30">
        <v>16109</v>
      </c>
      <c r="L41" s="30"/>
      <c r="M41" s="63" t="str">
        <f>TEXT(Table2[[#This Row],[Gd.Dt]],"mmm-yy")</f>
        <v>Feb-22</v>
      </c>
      <c r="N41" s="45" t="str">
        <f>MID(Table2[[#This Row],[BE]],6,2)</f>
        <v>IB</v>
      </c>
      <c r="O41" s="45" t="str">
        <f>IF(Table2[[#This Row],[Type]]="IB","EOU",IF(Table2[[#This Row],[Type]]="MB","Local","492"))</f>
        <v>EOU</v>
      </c>
      <c r="P41" s="45">
        <f>ROUND(Table2[[#This Row],[Cons]]/Table2[[#This Row],[Qty.]],5)</f>
        <v>0.04</v>
      </c>
      <c r="Q41" s="46" t="b">
        <f>EXACT(Table2[[#This Row],[rate]],Table2[[#This Row],[Check]])</f>
        <v>1</v>
      </c>
      <c r="R41" s="46"/>
      <c r="S41" s="46" t="str">
        <f>IF(Table2[[#This Row],[SRO]]="EOU",VLOOKUP(Table2[[#This Row],[BE]],[2]GD.List!$C$3:$N$5014,12,0),IF(Table2[[#This Row],[SRO]]="Local","Polyester Staple Fibre","SRO 492"))</f>
        <v>Textile Chemical</v>
      </c>
    </row>
    <row r="42" spans="1:19" ht="12.75" customHeight="1" x14ac:dyDescent="0.25">
      <c r="A42" s="26" t="s">
        <v>21</v>
      </c>
      <c r="B42" s="27" t="s">
        <v>164</v>
      </c>
      <c r="C42" s="34">
        <v>18102</v>
      </c>
      <c r="D42" s="27"/>
      <c r="E42" s="27" t="s">
        <v>175</v>
      </c>
      <c r="F42" s="27" t="s">
        <v>187</v>
      </c>
      <c r="G42" s="28">
        <v>44597</v>
      </c>
      <c r="H42" s="30">
        <v>17608397.23</v>
      </c>
      <c r="I42" s="33">
        <v>0.04</v>
      </c>
      <c r="J42" s="30">
        <v>644.36</v>
      </c>
      <c r="K42" s="30">
        <v>16109</v>
      </c>
      <c r="L42" s="30"/>
      <c r="M42" s="63" t="str">
        <f>TEXT(Table2[[#This Row],[Gd.Dt]],"mmm-yy")</f>
        <v>Feb-22</v>
      </c>
      <c r="N42" s="45" t="str">
        <f>MID(Table2[[#This Row],[BE]],6,2)</f>
        <v>IB</v>
      </c>
      <c r="O42" s="45" t="str">
        <f>IF(Table2[[#This Row],[Type]]="IB","EOU",IF(Table2[[#This Row],[Type]]="MB","Local","492"))</f>
        <v>EOU</v>
      </c>
      <c r="P42" s="45">
        <f>ROUND(Table2[[#This Row],[Cons]]/Table2[[#This Row],[Qty.]],5)</f>
        <v>0.04</v>
      </c>
      <c r="Q42" s="46" t="b">
        <f>EXACT(Table2[[#This Row],[rate]],Table2[[#This Row],[Check]])</f>
        <v>1</v>
      </c>
      <c r="R42" s="46"/>
      <c r="S42" s="46" t="str">
        <f>IF(Table2[[#This Row],[SRO]]="EOU",VLOOKUP(Table2[[#This Row],[BE]],[2]GD.List!$C$3:$N$5014,12,0),IF(Table2[[#This Row],[SRO]]="Local","Polyester Staple Fibre","SRO 492"))</f>
        <v>Textile Chemical</v>
      </c>
    </row>
    <row r="43" spans="1:19" ht="12.75" customHeight="1" x14ac:dyDescent="0.25">
      <c r="A43" s="26" t="s">
        <v>80</v>
      </c>
      <c r="B43" s="27" t="s">
        <v>164</v>
      </c>
      <c r="C43" s="34">
        <v>18102</v>
      </c>
      <c r="D43" s="27"/>
      <c r="E43" s="27" t="s">
        <v>175</v>
      </c>
      <c r="F43" s="27" t="s">
        <v>187</v>
      </c>
      <c r="G43" s="28">
        <v>44597</v>
      </c>
      <c r="H43" s="30">
        <v>17608397.23</v>
      </c>
      <c r="I43" s="33">
        <v>1.0101</v>
      </c>
      <c r="J43" s="60">
        <v>573.26</v>
      </c>
      <c r="K43" s="30">
        <v>567.53</v>
      </c>
      <c r="L43" s="30"/>
      <c r="M43" s="63" t="str">
        <f>TEXT(Table2[[#This Row],[Gd.Dt]],"mmm-yy")</f>
        <v>Feb-22</v>
      </c>
      <c r="N43" s="45" t="str">
        <f>MID(Table2[[#This Row],[BE]],6,2)</f>
        <v>IB</v>
      </c>
      <c r="O43" s="45" t="str">
        <f>IF(Table2[[#This Row],[Type]]="IB","EOU",IF(Table2[[#This Row],[Type]]="MB","Local","492"))</f>
        <v>EOU</v>
      </c>
      <c r="P43" s="45">
        <f>ROUND(Table2[[#This Row],[Cons]]/Table2[[#This Row],[Qty.]],5)</f>
        <v>1.0101</v>
      </c>
      <c r="Q43" s="46" t="b">
        <f>EXACT(Table2[[#This Row],[rate]],Table2[[#This Row],[Check]])</f>
        <v>1</v>
      </c>
      <c r="R43" s="46"/>
      <c r="S43" s="46" t="str">
        <f>IF(Table2[[#This Row],[SRO]]="EOU",VLOOKUP(Table2[[#This Row],[BE]],[2]GD.List!$C$3:$N$5014,12,0),IF(Table2[[#This Row],[SRO]]="Local","Polyester Staple Fibre","SRO 492"))</f>
        <v>Cotton Yarn</v>
      </c>
    </row>
    <row r="44" spans="1:19" ht="12.75" customHeight="1" x14ac:dyDescent="0.25">
      <c r="A44" s="26" t="s">
        <v>1</v>
      </c>
      <c r="B44" s="27" t="s">
        <v>166</v>
      </c>
      <c r="C44" s="34">
        <v>32880</v>
      </c>
      <c r="D44" s="27"/>
      <c r="E44" s="27" t="s">
        <v>176</v>
      </c>
      <c r="F44" s="27" t="s">
        <v>189</v>
      </c>
      <c r="G44" s="28">
        <v>44597</v>
      </c>
      <c r="H44" s="30">
        <v>40958269</v>
      </c>
      <c r="I44" s="33">
        <v>0.1</v>
      </c>
      <c r="J44" s="30">
        <v>2571.1999999999998</v>
      </c>
      <c r="K44" s="30">
        <v>25712</v>
      </c>
      <c r="L44" s="30"/>
      <c r="M44" s="63" t="str">
        <f>TEXT(Table2[[#This Row],[Gd.Dt]],"mmm-yy")</f>
        <v>Feb-22</v>
      </c>
      <c r="N44" s="45" t="str">
        <f>MID(Table2[[#This Row],[BE]],6,2)</f>
        <v>IB</v>
      </c>
      <c r="O44" s="45" t="str">
        <f>IF(Table2[[#This Row],[Type]]="IB","EOU",IF(Table2[[#This Row],[Type]]="MB","Local","492"))</f>
        <v>EOU</v>
      </c>
      <c r="P44" s="45">
        <f>ROUND(Table2[[#This Row],[Cons]]/Table2[[#This Row],[Qty.]],5)</f>
        <v>0.1</v>
      </c>
      <c r="Q44" s="46" t="b">
        <f>EXACT(Table2[[#This Row],[rate]],Table2[[#This Row],[Check]])</f>
        <v>1</v>
      </c>
      <c r="R44" s="46"/>
      <c r="S44" s="46" t="str">
        <f>IF(Table2[[#This Row],[SRO]]="EOU",VLOOKUP(Table2[[#This Row],[BE]],[2]GD.List!$C$3:$N$5014,12,0),IF(Table2[[#This Row],[SRO]]="Local","Polyester Staple Fibre","SRO 492"))</f>
        <v>Textile Coal</v>
      </c>
    </row>
    <row r="45" spans="1:19" ht="12.75" customHeight="1" x14ac:dyDescent="0.25">
      <c r="A45" s="26" t="s">
        <v>26</v>
      </c>
      <c r="B45" s="27" t="s">
        <v>166</v>
      </c>
      <c r="C45" s="34">
        <v>32880</v>
      </c>
      <c r="D45" s="27"/>
      <c r="E45" s="27" t="s">
        <v>176</v>
      </c>
      <c r="F45" s="27" t="s">
        <v>189</v>
      </c>
      <c r="G45" s="28">
        <v>44597</v>
      </c>
      <c r="H45" s="30">
        <v>40958269</v>
      </c>
      <c r="I45" s="33">
        <v>0.04</v>
      </c>
      <c r="J45" s="30">
        <v>1028.48</v>
      </c>
      <c r="K45" s="30">
        <v>25712</v>
      </c>
      <c r="L45" s="30"/>
      <c r="M45" s="63" t="str">
        <f>TEXT(Table2[[#This Row],[Gd.Dt]],"mmm-yy")</f>
        <v>Feb-22</v>
      </c>
      <c r="N45" s="45" t="str">
        <f>MID(Table2[[#This Row],[BE]],6,2)</f>
        <v>IB</v>
      </c>
      <c r="O45" s="45" t="str">
        <f>IF(Table2[[#This Row],[Type]]="IB","EOU",IF(Table2[[#This Row],[Type]]="MB","Local","492"))</f>
        <v>EOU</v>
      </c>
      <c r="P45" s="45">
        <f>ROUND(Table2[[#This Row],[Cons]]/Table2[[#This Row],[Qty.]],5)</f>
        <v>0.04</v>
      </c>
      <c r="Q45" s="46" t="b">
        <f>EXACT(Table2[[#This Row],[rate]],Table2[[#This Row],[Check]])</f>
        <v>1</v>
      </c>
      <c r="R45" s="46"/>
      <c r="S45" s="46" t="str">
        <f>IF(Table2[[#This Row],[SRO]]="EOU",VLOOKUP(Table2[[#This Row],[BE]],[2]GD.List!$C$3:$N$5014,12,0),IF(Table2[[#This Row],[SRO]]="Local","Polyester Staple Fibre","SRO 492"))</f>
        <v>Textile Chemical</v>
      </c>
    </row>
    <row r="46" spans="1:19" ht="12.75" customHeight="1" x14ac:dyDescent="0.25">
      <c r="A46" s="26" t="s">
        <v>23</v>
      </c>
      <c r="B46" s="27" t="s">
        <v>166</v>
      </c>
      <c r="C46" s="34">
        <v>32880</v>
      </c>
      <c r="D46" s="27"/>
      <c r="E46" s="27" t="s">
        <v>176</v>
      </c>
      <c r="F46" s="27" t="s">
        <v>189</v>
      </c>
      <c r="G46" s="28">
        <v>44597</v>
      </c>
      <c r="H46" s="30">
        <v>40958269</v>
      </c>
      <c r="I46" s="33">
        <v>0.04</v>
      </c>
      <c r="J46" s="30">
        <v>1028.48</v>
      </c>
      <c r="K46" s="30">
        <v>25712</v>
      </c>
      <c r="L46" s="30"/>
      <c r="M46" s="63" t="str">
        <f>TEXT(Table2[[#This Row],[Gd.Dt]],"mmm-yy")</f>
        <v>Feb-22</v>
      </c>
      <c r="N46" s="45" t="str">
        <f>MID(Table2[[#This Row],[BE]],6,2)</f>
        <v>IB</v>
      </c>
      <c r="O46" s="45" t="str">
        <f>IF(Table2[[#This Row],[Type]]="IB","EOU",IF(Table2[[#This Row],[Type]]="MB","Local","492"))</f>
        <v>EOU</v>
      </c>
      <c r="P46" s="45">
        <f>ROUND(Table2[[#This Row],[Cons]]/Table2[[#This Row],[Qty.]],5)</f>
        <v>0.04</v>
      </c>
      <c r="Q46" s="46" t="b">
        <f>EXACT(Table2[[#This Row],[rate]],Table2[[#This Row],[Check]])</f>
        <v>1</v>
      </c>
      <c r="R46" s="46"/>
      <c r="S46" s="46" t="str">
        <f>IF(Table2[[#This Row],[SRO]]="EOU",VLOOKUP(Table2[[#This Row],[BE]],[2]GD.List!$C$3:$N$5014,12,0),IF(Table2[[#This Row],[SRO]]="Local","Polyester Staple Fibre","SRO 492"))</f>
        <v>Textile Chemical</v>
      </c>
    </row>
    <row r="47" spans="1:19" ht="12.75" customHeight="1" x14ac:dyDescent="0.25">
      <c r="A47" s="26" t="s">
        <v>21</v>
      </c>
      <c r="B47" s="27" t="s">
        <v>166</v>
      </c>
      <c r="C47" s="34">
        <v>32880</v>
      </c>
      <c r="D47" s="27"/>
      <c r="E47" s="27" t="s">
        <v>176</v>
      </c>
      <c r="F47" s="27" t="s">
        <v>189</v>
      </c>
      <c r="G47" s="28">
        <v>44597</v>
      </c>
      <c r="H47" s="30">
        <v>40958269</v>
      </c>
      <c r="I47" s="33">
        <v>0.04</v>
      </c>
      <c r="J47" s="30">
        <v>1028.48</v>
      </c>
      <c r="K47" s="30">
        <v>25712</v>
      </c>
      <c r="L47" s="30"/>
      <c r="M47" s="63" t="str">
        <f>TEXT(Table2[[#This Row],[Gd.Dt]],"mmm-yy")</f>
        <v>Feb-22</v>
      </c>
      <c r="N47" s="45" t="str">
        <f>MID(Table2[[#This Row],[BE]],6,2)</f>
        <v>IB</v>
      </c>
      <c r="O47" s="45" t="str">
        <f>IF(Table2[[#This Row],[Type]]="IB","EOU",IF(Table2[[#This Row],[Type]]="MB","Local","492"))</f>
        <v>EOU</v>
      </c>
      <c r="P47" s="45">
        <f>ROUND(Table2[[#This Row],[Cons]]/Table2[[#This Row],[Qty.]],5)</f>
        <v>0.04</v>
      </c>
      <c r="Q47" s="46" t="b">
        <f>EXACT(Table2[[#This Row],[rate]],Table2[[#This Row],[Check]])</f>
        <v>1</v>
      </c>
      <c r="R47" s="46"/>
      <c r="S47" s="46" t="str">
        <f>IF(Table2[[#This Row],[SRO]]="EOU",VLOOKUP(Table2[[#This Row],[BE]],[2]GD.List!$C$3:$N$5014,12,0),IF(Table2[[#This Row],[SRO]]="Local","Polyester Staple Fibre","SRO 492"))</f>
        <v>Textile Chemical</v>
      </c>
    </row>
    <row r="48" spans="1:19" ht="12.75" customHeight="1" x14ac:dyDescent="0.25">
      <c r="A48" s="26" t="s">
        <v>80</v>
      </c>
      <c r="B48" s="27" t="s">
        <v>166</v>
      </c>
      <c r="C48" s="34">
        <v>32880</v>
      </c>
      <c r="D48" s="27"/>
      <c r="E48" s="27" t="s">
        <v>176</v>
      </c>
      <c r="F48" s="27" t="s">
        <v>189</v>
      </c>
      <c r="G48" s="28">
        <v>44597</v>
      </c>
      <c r="H48" s="30">
        <v>40958269</v>
      </c>
      <c r="I48" s="33">
        <v>1.0101</v>
      </c>
      <c r="J48" s="60">
        <v>25971.69</v>
      </c>
      <c r="K48" s="30">
        <v>25712</v>
      </c>
      <c r="L48" s="30"/>
      <c r="M48" s="63" t="str">
        <f>TEXT(Table2[[#This Row],[Gd.Dt]],"mmm-yy")</f>
        <v>Feb-22</v>
      </c>
      <c r="N48" s="45" t="str">
        <f>MID(Table2[[#This Row],[BE]],6,2)</f>
        <v>IB</v>
      </c>
      <c r="O48" s="45" t="str">
        <f>IF(Table2[[#This Row],[Type]]="IB","EOU",IF(Table2[[#This Row],[Type]]="MB","Local","492"))</f>
        <v>EOU</v>
      </c>
      <c r="P48" s="45">
        <f>ROUND(Table2[[#This Row],[Cons]]/Table2[[#This Row],[Qty.]],5)</f>
        <v>1.0101</v>
      </c>
      <c r="Q48" s="46" t="b">
        <f>EXACT(Table2[[#This Row],[rate]],Table2[[#This Row],[Check]])</f>
        <v>1</v>
      </c>
      <c r="R48" s="46"/>
      <c r="S48" s="46" t="str">
        <f>IF(Table2[[#This Row],[SRO]]="EOU",VLOOKUP(Table2[[#This Row],[BE]],[2]GD.List!$C$3:$N$5014,12,0),IF(Table2[[#This Row],[SRO]]="Local","Polyester Staple Fibre","SRO 492"))</f>
        <v>Cotton Yarn</v>
      </c>
    </row>
    <row r="49" spans="1:19" ht="12.75" customHeight="1" x14ac:dyDescent="0.25">
      <c r="A49" s="26" t="s">
        <v>1</v>
      </c>
      <c r="B49" s="27" t="s">
        <v>165</v>
      </c>
      <c r="C49" s="34">
        <v>27943</v>
      </c>
      <c r="D49" s="27"/>
      <c r="E49" s="27" t="s">
        <v>194</v>
      </c>
      <c r="F49" s="27" t="s">
        <v>188</v>
      </c>
      <c r="G49" s="28">
        <v>44598</v>
      </c>
      <c r="H49" s="30">
        <v>60222</v>
      </c>
      <c r="I49" s="33">
        <v>0.1</v>
      </c>
      <c r="J49" s="30">
        <v>919.5</v>
      </c>
      <c r="K49" s="30">
        <v>9195</v>
      </c>
      <c r="L49" s="30"/>
      <c r="M49" s="63" t="str">
        <f>TEXT(Table2[[#This Row],[Gd.Dt]],"mmm-yy")</f>
        <v>Feb-22</v>
      </c>
      <c r="N49" s="45" t="str">
        <f>MID(Table2[[#This Row],[BE]],6,2)</f>
        <v>IB</v>
      </c>
      <c r="O49" s="45" t="str">
        <f>IF(Table2[[#This Row],[Type]]="IB","EOU",IF(Table2[[#This Row],[Type]]="MB","Local","492"))</f>
        <v>EOU</v>
      </c>
      <c r="P49" s="45">
        <f>ROUND(Table2[[#This Row],[Cons]]/Table2[[#This Row],[Qty.]],5)</f>
        <v>0.1</v>
      </c>
      <c r="Q49" s="46" t="b">
        <f>EXACT(Table2[[#This Row],[rate]],Table2[[#This Row],[Check]])</f>
        <v>1</v>
      </c>
      <c r="R49" s="46"/>
      <c r="S49" s="46" t="str">
        <f>IF(Table2[[#This Row],[SRO]]="EOU",VLOOKUP(Table2[[#This Row],[BE]],[2]GD.List!$C$3:$N$5014,12,0),IF(Table2[[#This Row],[SRO]]="Local","Polyester Staple Fibre","SRO 492"))</f>
        <v>Textile Coal</v>
      </c>
    </row>
    <row r="50" spans="1:19" ht="12.75" customHeight="1" x14ac:dyDescent="0.25">
      <c r="A50" s="26" t="s">
        <v>26</v>
      </c>
      <c r="B50" s="27" t="s">
        <v>165</v>
      </c>
      <c r="C50" s="34">
        <v>27943</v>
      </c>
      <c r="D50" s="27"/>
      <c r="E50" s="27" t="s">
        <v>194</v>
      </c>
      <c r="F50" s="27" t="s">
        <v>188</v>
      </c>
      <c r="G50" s="28">
        <v>44598</v>
      </c>
      <c r="H50" s="30">
        <v>27306464.27</v>
      </c>
      <c r="I50" s="33">
        <v>0.04</v>
      </c>
      <c r="J50" s="30">
        <v>425.48</v>
      </c>
      <c r="K50" s="30">
        <v>10637</v>
      </c>
      <c r="L50" s="30"/>
      <c r="M50" s="63" t="str">
        <f>TEXT(Table2[[#This Row],[Gd.Dt]],"mmm-yy")</f>
        <v>Feb-22</v>
      </c>
      <c r="N50" s="45" t="str">
        <f>MID(Table2[[#This Row],[BE]],6,2)</f>
        <v>IB</v>
      </c>
      <c r="O50" s="45" t="str">
        <f>IF(Table2[[#This Row],[Type]]="IB","EOU",IF(Table2[[#This Row],[Type]]="MB","Local","492"))</f>
        <v>EOU</v>
      </c>
      <c r="P50" s="45">
        <f>ROUND(Table2[[#This Row],[Cons]]/Table2[[#This Row],[Qty.]],5)</f>
        <v>0.04</v>
      </c>
      <c r="Q50" s="46" t="b">
        <f>EXACT(Table2[[#This Row],[rate]],Table2[[#This Row],[Check]])</f>
        <v>1</v>
      </c>
      <c r="R50" s="46"/>
      <c r="S50" s="46" t="str">
        <f>IF(Table2[[#This Row],[SRO]]="EOU",VLOOKUP(Table2[[#This Row],[BE]],[2]GD.List!$C$3:$N$5014,12,0),IF(Table2[[#This Row],[SRO]]="Local","Polyester Staple Fibre","SRO 492"))</f>
        <v>Textile Chemical</v>
      </c>
    </row>
    <row r="51" spans="1:19" ht="12.75" customHeight="1" x14ac:dyDescent="0.25">
      <c r="A51" s="26" t="s">
        <v>26</v>
      </c>
      <c r="B51" s="27" t="s">
        <v>165</v>
      </c>
      <c r="C51" s="34">
        <v>27943</v>
      </c>
      <c r="D51" s="27"/>
      <c r="E51" s="27" t="s">
        <v>194</v>
      </c>
      <c r="F51" s="27" t="s">
        <v>188</v>
      </c>
      <c r="G51" s="28">
        <v>44598</v>
      </c>
      <c r="H51" s="30">
        <v>27306464.27</v>
      </c>
      <c r="I51" s="33">
        <v>0.04</v>
      </c>
      <c r="J51" s="30">
        <v>98.08</v>
      </c>
      <c r="K51" s="30">
        <v>2452</v>
      </c>
      <c r="L51" s="30"/>
      <c r="M51" s="63" t="str">
        <f>TEXT(Table2[[#This Row],[Gd.Dt]],"mmm-yy")</f>
        <v>Feb-22</v>
      </c>
      <c r="N51" s="45" t="str">
        <f>MID(Table2[[#This Row],[BE]],6,2)</f>
        <v>IB</v>
      </c>
      <c r="O51" s="45" t="str">
        <f>IF(Table2[[#This Row],[Type]]="IB","EOU",IF(Table2[[#This Row],[Type]]="MB","Local","492"))</f>
        <v>EOU</v>
      </c>
      <c r="P51" s="45">
        <f>ROUND(Table2[[#This Row],[Cons]]/Table2[[#This Row],[Qty.]],5)</f>
        <v>0.04</v>
      </c>
      <c r="Q51" s="46" t="b">
        <f>EXACT(Table2[[#This Row],[rate]],Table2[[#This Row],[Check]])</f>
        <v>1</v>
      </c>
      <c r="R51" s="46"/>
      <c r="S51" s="46" t="str">
        <f>IF(Table2[[#This Row],[SRO]]="EOU",VLOOKUP(Table2[[#This Row],[BE]],[2]GD.List!$C$3:$N$5014,12,0),IF(Table2[[#This Row],[SRO]]="Local","Polyester Staple Fibre","SRO 492"))</f>
        <v>Textile Chemical</v>
      </c>
    </row>
    <row r="52" spans="1:19" ht="12.75" customHeight="1" x14ac:dyDescent="0.25">
      <c r="A52" s="26" t="s">
        <v>191</v>
      </c>
      <c r="B52" s="27" t="s">
        <v>165</v>
      </c>
      <c r="C52" s="34">
        <v>27943</v>
      </c>
      <c r="D52" s="27"/>
      <c r="E52" s="27" t="s">
        <v>194</v>
      </c>
      <c r="F52" s="27" t="s">
        <v>188</v>
      </c>
      <c r="G52" s="28">
        <v>44598</v>
      </c>
      <c r="H52" s="30">
        <v>27306464.27</v>
      </c>
      <c r="I52" s="33">
        <v>0.04</v>
      </c>
      <c r="J52" s="30">
        <v>98.08</v>
      </c>
      <c r="K52" s="30">
        <v>2452</v>
      </c>
      <c r="L52" s="30"/>
      <c r="M52" s="63" t="str">
        <f>TEXT(Table2[[#This Row],[Gd.Dt]],"mmm-yy")</f>
        <v>Feb-22</v>
      </c>
      <c r="N52" s="45" t="str">
        <f>MID(Table2[[#This Row],[BE]],6,2)</f>
        <v>IB</v>
      </c>
      <c r="O52" s="45" t="str">
        <f>IF(Table2[[#This Row],[Type]]="IB","EOU",IF(Table2[[#This Row],[Type]]="MB","Local","492"))</f>
        <v>EOU</v>
      </c>
      <c r="P52" s="45">
        <f>ROUND(Table2[[#This Row],[Cons]]/Table2[[#This Row],[Qty.]],5)</f>
        <v>0.04</v>
      </c>
      <c r="Q52" s="46" t="b">
        <f>EXACT(Table2[[#This Row],[rate]],Table2[[#This Row],[Check]])</f>
        <v>1</v>
      </c>
      <c r="R52" s="46"/>
      <c r="S52" s="46" t="str">
        <f>IF(Table2[[#This Row],[SRO]]="EOU",VLOOKUP(Table2[[#This Row],[BE]],[2]GD.List!$C$3:$N$5014,12,0),IF(Table2[[#This Row],[SRO]]="Local","Polyester Staple Fibre","SRO 492"))</f>
        <v>Textile Chemical</v>
      </c>
    </row>
    <row r="53" spans="1:19" ht="12.75" customHeight="1" x14ac:dyDescent="0.25">
      <c r="A53" s="26" t="s">
        <v>23</v>
      </c>
      <c r="B53" s="27" t="s">
        <v>165</v>
      </c>
      <c r="C53" s="34">
        <v>27943</v>
      </c>
      <c r="D53" s="27"/>
      <c r="E53" s="27" t="s">
        <v>194</v>
      </c>
      <c r="F53" s="27" t="s">
        <v>188</v>
      </c>
      <c r="G53" s="28">
        <v>44598</v>
      </c>
      <c r="H53" s="30">
        <v>27306464.27</v>
      </c>
      <c r="I53" s="33">
        <v>0.04</v>
      </c>
      <c r="J53" s="30">
        <v>327.39999999999998</v>
      </c>
      <c r="K53" s="30">
        <v>8185</v>
      </c>
      <c r="L53" s="30"/>
      <c r="M53" s="63" t="str">
        <f>TEXT(Table2[[#This Row],[Gd.Dt]],"mmm-yy")</f>
        <v>Feb-22</v>
      </c>
      <c r="N53" s="45" t="str">
        <f>MID(Table2[[#This Row],[BE]],6,2)</f>
        <v>IB</v>
      </c>
      <c r="O53" s="45" t="str">
        <f>IF(Table2[[#This Row],[Type]]="IB","EOU",IF(Table2[[#This Row],[Type]]="MB","Local","492"))</f>
        <v>EOU</v>
      </c>
      <c r="P53" s="45">
        <f>ROUND(Table2[[#This Row],[Cons]]/Table2[[#This Row],[Qty.]],5)</f>
        <v>0.04</v>
      </c>
      <c r="Q53" s="46" t="b">
        <f>EXACT(Table2[[#This Row],[rate]],Table2[[#This Row],[Check]])</f>
        <v>1</v>
      </c>
      <c r="R53" s="46"/>
      <c r="S53" s="46" t="str">
        <f>IF(Table2[[#This Row],[SRO]]="EOU",VLOOKUP(Table2[[#This Row],[BE]],[2]GD.List!$C$3:$N$5014,12,0),IF(Table2[[#This Row],[SRO]]="Local","Polyester Staple Fibre","SRO 492"))</f>
        <v>Textile Chemical</v>
      </c>
    </row>
    <row r="54" spans="1:19" ht="12.75" customHeight="1" x14ac:dyDescent="0.25">
      <c r="A54" s="26" t="s">
        <v>192</v>
      </c>
      <c r="B54" s="27" t="s">
        <v>165</v>
      </c>
      <c r="C54" s="34">
        <v>27943</v>
      </c>
      <c r="D54" s="27"/>
      <c r="E54" s="27" t="s">
        <v>194</v>
      </c>
      <c r="F54" s="27" t="s">
        <v>188</v>
      </c>
      <c r="G54" s="28">
        <v>44598</v>
      </c>
      <c r="H54" s="30">
        <v>27306464.27</v>
      </c>
      <c r="I54" s="33">
        <v>1.0101</v>
      </c>
      <c r="J54" s="30">
        <v>1020.2</v>
      </c>
      <c r="K54" s="30">
        <v>1010</v>
      </c>
      <c r="L54" s="30"/>
      <c r="M54" s="63" t="str">
        <f>TEXT(Table2[[#This Row],[Gd.Dt]],"mmm-yy")</f>
        <v>Feb-22</v>
      </c>
      <c r="N54" s="45" t="str">
        <f>MID(Table2[[#This Row],[BE]],6,2)</f>
        <v>IB</v>
      </c>
      <c r="O54" s="45" t="str">
        <f>IF(Table2[[#This Row],[Type]]="IB","EOU",IF(Table2[[#This Row],[Type]]="MB","Local","492"))</f>
        <v>EOU</v>
      </c>
      <c r="P54" s="45">
        <f>ROUND(Table2[[#This Row],[Cons]]/Table2[[#This Row],[Qty.]],5)</f>
        <v>1.0101</v>
      </c>
      <c r="Q54" s="46" t="b">
        <f>EXACT(Table2[[#This Row],[rate]],Table2[[#This Row],[Check]])</f>
        <v>1</v>
      </c>
      <c r="R54" s="46"/>
      <c r="S54" s="46" t="str">
        <f>IF(Table2[[#This Row],[SRO]]="EOU",VLOOKUP(Table2[[#This Row],[BE]],[2]GD.List!$C$3:$N$5014,12,0),IF(Table2[[#This Row],[SRO]]="Local","Polyester Staple Fibre","SRO 492"))</f>
        <v>Polyester Fabric</v>
      </c>
    </row>
    <row r="55" spans="1:19" ht="12.75" customHeight="1" x14ac:dyDescent="0.25">
      <c r="A55" s="26" t="s">
        <v>18</v>
      </c>
      <c r="B55" s="27" t="s">
        <v>165</v>
      </c>
      <c r="C55" s="34">
        <v>27943</v>
      </c>
      <c r="D55" s="27"/>
      <c r="E55" s="27" t="s">
        <v>194</v>
      </c>
      <c r="F55" s="27" t="s">
        <v>188</v>
      </c>
      <c r="G55" s="28">
        <v>44598</v>
      </c>
      <c r="H55" s="30">
        <v>27306464.27</v>
      </c>
      <c r="I55" s="33">
        <v>0.04</v>
      </c>
      <c r="J55" s="30">
        <v>98.08</v>
      </c>
      <c r="K55" s="30">
        <v>2452</v>
      </c>
      <c r="L55" s="30"/>
      <c r="M55" s="63" t="str">
        <f>TEXT(Table2[[#This Row],[Gd.Dt]],"mmm-yy")</f>
        <v>Feb-22</v>
      </c>
      <c r="N55" s="45" t="str">
        <f>MID(Table2[[#This Row],[BE]],6,2)</f>
        <v>IB</v>
      </c>
      <c r="O55" s="45" t="str">
        <f>IF(Table2[[#This Row],[Type]]="IB","EOU",IF(Table2[[#This Row],[Type]]="MB","Local","492"))</f>
        <v>EOU</v>
      </c>
      <c r="P55" s="45">
        <f>ROUND(Table2[[#This Row],[Cons]]/Table2[[#This Row],[Qty.]],5)</f>
        <v>0.04</v>
      </c>
      <c r="Q55" s="46" t="b">
        <f>EXACT(Table2[[#This Row],[rate]],Table2[[#This Row],[Check]])</f>
        <v>1</v>
      </c>
      <c r="R55" s="46"/>
      <c r="S55" s="46" t="str">
        <f>IF(Table2[[#This Row],[SRO]]="EOU",VLOOKUP(Table2[[#This Row],[BE]],[2]GD.List!$C$3:$N$5014,12,0),IF(Table2[[#This Row],[SRO]]="Local","Polyester Staple Fibre","SRO 492"))</f>
        <v>Textile Chemical</v>
      </c>
    </row>
    <row r="56" spans="1:19" ht="12.75" customHeight="1" x14ac:dyDescent="0.25">
      <c r="A56" s="26" t="s">
        <v>21</v>
      </c>
      <c r="B56" s="27" t="s">
        <v>165</v>
      </c>
      <c r="C56" s="34">
        <v>27943</v>
      </c>
      <c r="D56" s="27"/>
      <c r="E56" s="27" t="s">
        <v>194</v>
      </c>
      <c r="F56" s="27" t="s">
        <v>188</v>
      </c>
      <c r="G56" s="28">
        <v>44598</v>
      </c>
      <c r="H56" s="30">
        <v>27306464.27</v>
      </c>
      <c r="I56" s="33">
        <v>0.04</v>
      </c>
      <c r="J56" s="30">
        <v>327.39999999999998</v>
      </c>
      <c r="K56" s="30">
        <v>8185</v>
      </c>
      <c r="L56" s="30"/>
      <c r="M56" s="63" t="str">
        <f>TEXT(Table2[[#This Row],[Gd.Dt]],"mmm-yy")</f>
        <v>Feb-22</v>
      </c>
      <c r="N56" s="45" t="str">
        <f>MID(Table2[[#This Row],[BE]],6,2)</f>
        <v>IB</v>
      </c>
      <c r="O56" s="45" t="str">
        <f>IF(Table2[[#This Row],[Type]]="IB","EOU",IF(Table2[[#This Row],[Type]]="MB","Local","492"))</f>
        <v>EOU</v>
      </c>
      <c r="P56" s="45">
        <f>ROUND(Table2[[#This Row],[Cons]]/Table2[[#This Row],[Qty.]],5)</f>
        <v>0.04</v>
      </c>
      <c r="Q56" s="46" t="b">
        <f>EXACT(Table2[[#This Row],[rate]],Table2[[#This Row],[Check]])</f>
        <v>1</v>
      </c>
      <c r="R56" s="46"/>
      <c r="S56" s="46" t="str">
        <f>IF(Table2[[#This Row],[SRO]]="EOU",VLOOKUP(Table2[[#This Row],[BE]],[2]GD.List!$C$3:$N$5014,12,0),IF(Table2[[#This Row],[SRO]]="Local","Polyester Staple Fibre","SRO 492"))</f>
        <v>Textile Chemical</v>
      </c>
    </row>
    <row r="57" spans="1:19" ht="12.75" customHeight="1" x14ac:dyDescent="0.25">
      <c r="A57" s="26" t="s">
        <v>80</v>
      </c>
      <c r="B57" s="27" t="s">
        <v>165</v>
      </c>
      <c r="C57" s="34">
        <v>27943</v>
      </c>
      <c r="D57" s="27"/>
      <c r="E57" s="27" t="s">
        <v>194</v>
      </c>
      <c r="F57" s="27" t="s">
        <v>188</v>
      </c>
      <c r="G57" s="28">
        <v>44598</v>
      </c>
      <c r="H57" s="30">
        <v>27306464.27</v>
      </c>
      <c r="I57" s="33">
        <v>1.0101</v>
      </c>
      <c r="J57" s="60">
        <v>5289.89</v>
      </c>
      <c r="K57" s="30">
        <v>5237</v>
      </c>
      <c r="L57" s="30"/>
      <c r="M57" s="63" t="str">
        <f>TEXT(Table2[[#This Row],[Gd.Dt]],"mmm-yy")</f>
        <v>Feb-22</v>
      </c>
      <c r="N57" s="45" t="str">
        <f>MID(Table2[[#This Row],[BE]],6,2)</f>
        <v>IB</v>
      </c>
      <c r="O57" s="45" t="str">
        <f>IF(Table2[[#This Row],[Type]]="IB","EOU",IF(Table2[[#This Row],[Type]]="MB","Local","492"))</f>
        <v>EOU</v>
      </c>
      <c r="P57" s="45">
        <f>ROUND(Table2[[#This Row],[Cons]]/Table2[[#This Row],[Qty.]],5)</f>
        <v>1.0101</v>
      </c>
      <c r="Q57" s="46" t="b">
        <f>EXACT(Table2[[#This Row],[rate]],Table2[[#This Row],[Check]])</f>
        <v>1</v>
      </c>
      <c r="R57" s="46"/>
      <c r="S57" s="46" t="str">
        <f>IF(Table2[[#This Row],[SRO]]="EOU",VLOOKUP(Table2[[#This Row],[BE]],[2]GD.List!$C$3:$N$5014,12,0),IF(Table2[[#This Row],[SRO]]="Local","Polyester Staple Fibre","SRO 492"))</f>
        <v>Cotton Yarn</v>
      </c>
    </row>
    <row r="58" spans="1:19" ht="12.75" customHeight="1" x14ac:dyDescent="0.25">
      <c r="A58" s="26" t="s">
        <v>1</v>
      </c>
      <c r="B58" s="27" t="s">
        <v>155</v>
      </c>
      <c r="C58" s="34">
        <v>3179</v>
      </c>
      <c r="D58" s="27"/>
      <c r="E58" s="27" t="s">
        <v>194</v>
      </c>
      <c r="F58" s="27" t="s">
        <v>178</v>
      </c>
      <c r="G58" s="28">
        <v>44599</v>
      </c>
      <c r="H58" s="30">
        <v>4967443.2</v>
      </c>
      <c r="I58" s="33">
        <v>0.1</v>
      </c>
      <c r="J58" s="30">
        <v>405.7</v>
      </c>
      <c r="K58" s="30">
        <v>4057</v>
      </c>
      <c r="L58" s="30"/>
      <c r="M58" s="63" t="str">
        <f>TEXT(Table2[[#This Row],[Gd.Dt]],"mmm-yy")</f>
        <v>Feb-22</v>
      </c>
      <c r="N58" s="45" t="str">
        <f>MID(Table2[[#This Row],[BE]],6,2)</f>
        <v>IB</v>
      </c>
      <c r="O58" s="45" t="str">
        <f>IF(Table2[[#This Row],[Type]]="IB","EOU",IF(Table2[[#This Row],[Type]]="MB","Local","492"))</f>
        <v>EOU</v>
      </c>
      <c r="P58" s="45">
        <f>ROUND(Table2[[#This Row],[Cons]]/Table2[[#This Row],[Qty.]],5)</f>
        <v>0.1</v>
      </c>
      <c r="Q58" s="46" t="b">
        <f>EXACT(Table2[[#This Row],[rate]],Table2[[#This Row],[Check]])</f>
        <v>1</v>
      </c>
      <c r="R58" s="46"/>
      <c r="S58" s="46" t="str">
        <f>IF(Table2[[#This Row],[SRO]]="EOU",VLOOKUP(Table2[[#This Row],[BE]],[2]GD.List!$C$3:$N$5014,12,0),IF(Table2[[#This Row],[SRO]]="Local","Polyester Staple Fibre","SRO 492"))</f>
        <v>Textile Coal</v>
      </c>
    </row>
    <row r="59" spans="1:19" ht="12.75" customHeight="1" x14ac:dyDescent="0.25">
      <c r="A59" s="26" t="s">
        <v>191</v>
      </c>
      <c r="B59" s="27" t="s">
        <v>155</v>
      </c>
      <c r="C59" s="34">
        <v>3179</v>
      </c>
      <c r="D59" s="27"/>
      <c r="E59" s="27" t="s">
        <v>194</v>
      </c>
      <c r="F59" s="27" t="s">
        <v>178</v>
      </c>
      <c r="G59" s="28">
        <v>44599</v>
      </c>
      <c r="H59" s="30">
        <v>4967443.2</v>
      </c>
      <c r="I59" s="33">
        <v>0.04</v>
      </c>
      <c r="J59" s="30">
        <v>162.28</v>
      </c>
      <c r="K59" s="30">
        <v>4057</v>
      </c>
      <c r="L59" s="30"/>
      <c r="M59" s="63" t="str">
        <f>TEXT(Table2[[#This Row],[Gd.Dt]],"mmm-yy")</f>
        <v>Feb-22</v>
      </c>
      <c r="N59" s="45" t="str">
        <f>MID(Table2[[#This Row],[BE]],6,2)</f>
        <v>IB</v>
      </c>
      <c r="O59" s="45" t="str">
        <f>IF(Table2[[#This Row],[Type]]="IB","EOU",IF(Table2[[#This Row],[Type]]="MB","Local","492"))</f>
        <v>EOU</v>
      </c>
      <c r="P59" s="45">
        <f>ROUND(Table2[[#This Row],[Cons]]/Table2[[#This Row],[Qty.]],5)</f>
        <v>0.04</v>
      </c>
      <c r="Q59" s="46" t="b">
        <f>EXACT(Table2[[#This Row],[rate]],Table2[[#This Row],[Check]])</f>
        <v>1</v>
      </c>
      <c r="R59" s="46"/>
      <c r="S59" s="46" t="str">
        <f>IF(Table2[[#This Row],[SRO]]="EOU",VLOOKUP(Table2[[#This Row],[BE]],[2]GD.List!$C$3:$N$5014,12,0),IF(Table2[[#This Row],[SRO]]="Local","Polyester Staple Fibre","SRO 492"))</f>
        <v>Textile Chemical</v>
      </c>
    </row>
    <row r="60" spans="1:19" ht="12.75" customHeight="1" x14ac:dyDescent="0.25">
      <c r="A60" s="26" t="s">
        <v>23</v>
      </c>
      <c r="B60" s="27" t="s">
        <v>155</v>
      </c>
      <c r="C60" s="34">
        <v>3179</v>
      </c>
      <c r="D60" s="27"/>
      <c r="E60" s="27" t="s">
        <v>194</v>
      </c>
      <c r="F60" s="27" t="s">
        <v>178</v>
      </c>
      <c r="G60" s="28">
        <v>44599</v>
      </c>
      <c r="H60" s="30">
        <v>4967443.2</v>
      </c>
      <c r="I60" s="33">
        <v>0.04</v>
      </c>
      <c r="J60" s="30">
        <v>162.28</v>
      </c>
      <c r="K60" s="30">
        <v>4057</v>
      </c>
      <c r="L60" s="30"/>
      <c r="M60" s="63" t="str">
        <f>TEXT(Table2[[#This Row],[Gd.Dt]],"mmm-yy")</f>
        <v>Feb-22</v>
      </c>
      <c r="N60" s="45" t="str">
        <f>MID(Table2[[#This Row],[BE]],6,2)</f>
        <v>IB</v>
      </c>
      <c r="O60" s="45" t="str">
        <f>IF(Table2[[#This Row],[Type]]="IB","EOU",IF(Table2[[#This Row],[Type]]="MB","Local","492"))</f>
        <v>EOU</v>
      </c>
      <c r="P60" s="45">
        <f>ROUND(Table2[[#This Row],[Cons]]/Table2[[#This Row],[Qty.]],5)</f>
        <v>0.04</v>
      </c>
      <c r="Q60" s="46" t="b">
        <f>EXACT(Table2[[#This Row],[rate]],Table2[[#This Row],[Check]])</f>
        <v>1</v>
      </c>
      <c r="R60" s="46"/>
      <c r="S60" s="46" t="str">
        <f>IF(Table2[[#This Row],[SRO]]="EOU",VLOOKUP(Table2[[#This Row],[BE]],[2]GD.List!$C$3:$N$5014,12,0),IF(Table2[[#This Row],[SRO]]="Local","Polyester Staple Fibre","SRO 492"))</f>
        <v>Textile Chemical</v>
      </c>
    </row>
    <row r="61" spans="1:19" ht="12.75" customHeight="1" x14ac:dyDescent="0.25">
      <c r="A61" s="26" t="s">
        <v>21</v>
      </c>
      <c r="B61" s="27" t="s">
        <v>155</v>
      </c>
      <c r="C61" s="34">
        <v>3179</v>
      </c>
      <c r="D61" s="27"/>
      <c r="E61" s="27" t="s">
        <v>194</v>
      </c>
      <c r="F61" s="27" t="s">
        <v>178</v>
      </c>
      <c r="G61" s="28">
        <v>44599</v>
      </c>
      <c r="H61" s="30">
        <v>4967443.2</v>
      </c>
      <c r="I61" s="33">
        <v>0.04</v>
      </c>
      <c r="J61" s="30">
        <v>162.28</v>
      </c>
      <c r="K61" s="30">
        <v>4057</v>
      </c>
      <c r="L61" s="30"/>
      <c r="M61" s="63" t="str">
        <f>TEXT(Table2[[#This Row],[Gd.Dt]],"mmm-yy")</f>
        <v>Feb-22</v>
      </c>
      <c r="N61" s="45" t="str">
        <f>MID(Table2[[#This Row],[BE]],6,2)</f>
        <v>IB</v>
      </c>
      <c r="O61" s="45" t="str">
        <f>IF(Table2[[#This Row],[Type]]="IB","EOU",IF(Table2[[#This Row],[Type]]="MB","Local","492"))</f>
        <v>EOU</v>
      </c>
      <c r="P61" s="45">
        <f>ROUND(Table2[[#This Row],[Cons]]/Table2[[#This Row],[Qty.]],5)</f>
        <v>0.04</v>
      </c>
      <c r="Q61" s="46" t="b">
        <f>EXACT(Table2[[#This Row],[rate]],Table2[[#This Row],[Check]])</f>
        <v>1</v>
      </c>
      <c r="R61" s="46"/>
      <c r="S61" s="46" t="str">
        <f>IF(Table2[[#This Row],[SRO]]="EOU",VLOOKUP(Table2[[#This Row],[BE]],[2]GD.List!$C$3:$N$5014,12,0),IF(Table2[[#This Row],[SRO]]="Local","Polyester Staple Fibre","SRO 492"))</f>
        <v>Textile Chemical</v>
      </c>
    </row>
    <row r="62" spans="1:19" ht="12.75" customHeight="1" x14ac:dyDescent="0.25">
      <c r="A62" s="26" t="s">
        <v>80</v>
      </c>
      <c r="B62" s="27" t="s">
        <v>155</v>
      </c>
      <c r="C62" s="34">
        <v>3179</v>
      </c>
      <c r="D62" s="27"/>
      <c r="E62" s="27" t="s">
        <v>194</v>
      </c>
      <c r="F62" s="27" t="s">
        <v>178</v>
      </c>
      <c r="G62" s="28">
        <v>44599</v>
      </c>
      <c r="H62" s="30">
        <v>4967443.2</v>
      </c>
      <c r="I62" s="33">
        <v>1.0101</v>
      </c>
      <c r="J62" s="60">
        <v>4097.9799999999996</v>
      </c>
      <c r="K62" s="30">
        <v>4057</v>
      </c>
      <c r="L62" s="30"/>
      <c r="M62" s="63" t="str">
        <f>TEXT(Table2[[#This Row],[Gd.Dt]],"mmm-yy")</f>
        <v>Feb-22</v>
      </c>
      <c r="N62" s="45" t="str">
        <f>MID(Table2[[#This Row],[BE]],6,2)</f>
        <v>IB</v>
      </c>
      <c r="O62" s="45" t="str">
        <f>IF(Table2[[#This Row],[Type]]="IB","EOU",IF(Table2[[#This Row],[Type]]="MB","Local","492"))</f>
        <v>EOU</v>
      </c>
      <c r="P62" s="45">
        <f>ROUND(Table2[[#This Row],[Cons]]/Table2[[#This Row],[Qty.]],5)</f>
        <v>1.0101</v>
      </c>
      <c r="Q62" s="46" t="b">
        <f>EXACT(Table2[[#This Row],[rate]],Table2[[#This Row],[Check]])</f>
        <v>1</v>
      </c>
      <c r="R62" s="46"/>
      <c r="S62" s="46" t="str">
        <f>IF(Table2[[#This Row],[SRO]]="EOU",VLOOKUP(Table2[[#This Row],[BE]],[2]GD.List!$C$3:$N$5014,12,0),IF(Table2[[#This Row],[SRO]]="Local","Polyester Staple Fibre","SRO 492"))</f>
        <v>Cotton Yarn</v>
      </c>
    </row>
    <row r="63" spans="1:19" ht="12.75" customHeight="1" x14ac:dyDescent="0.25">
      <c r="A63" s="26" t="s">
        <v>1</v>
      </c>
      <c r="B63" s="27" t="s">
        <v>154</v>
      </c>
      <c r="C63" s="34">
        <v>51320</v>
      </c>
      <c r="D63" s="27"/>
      <c r="E63" s="27" t="s">
        <v>167</v>
      </c>
      <c r="F63" s="27" t="s">
        <v>177</v>
      </c>
      <c r="G63" s="28">
        <v>44600</v>
      </c>
      <c r="H63" s="30">
        <v>32869791.41</v>
      </c>
      <c r="I63" s="33">
        <v>0.1</v>
      </c>
      <c r="J63" s="30">
        <v>1675.3</v>
      </c>
      <c r="K63" s="30">
        <v>16753</v>
      </c>
      <c r="L63" s="30"/>
      <c r="M63" s="63" t="str">
        <f>TEXT(Table2[[#This Row],[Gd.Dt]],"mmm-yy")</f>
        <v>Feb-22</v>
      </c>
      <c r="N63" s="45" t="str">
        <f>MID(Table2[[#This Row],[BE]],6,2)</f>
        <v>IB</v>
      </c>
      <c r="O63" s="45" t="str">
        <f>IF(Table2[[#This Row],[Type]]="IB","EOU",IF(Table2[[#This Row],[Type]]="MB","Local","492"))</f>
        <v>EOU</v>
      </c>
      <c r="P63" s="45">
        <f>ROUND(Table2[[#This Row],[Cons]]/Table2[[#This Row],[Qty.]],5)</f>
        <v>0.1</v>
      </c>
      <c r="Q63" s="46" t="b">
        <f>EXACT(Table2[[#This Row],[rate]],Table2[[#This Row],[Check]])</f>
        <v>1</v>
      </c>
      <c r="R63" s="46"/>
      <c r="S63" s="46" t="str">
        <f>IF(Table2[[#This Row],[SRO]]="EOU",VLOOKUP(Table2[[#This Row],[BE]],[2]GD.List!$C$3:$N$5014,12,0),IF(Table2[[#This Row],[SRO]]="Local","Polyester Staple Fibre","SRO 492"))</f>
        <v>Textile Coal</v>
      </c>
    </row>
    <row r="64" spans="1:19" ht="12.75" customHeight="1" x14ac:dyDescent="0.25">
      <c r="A64" s="26" t="s">
        <v>190</v>
      </c>
      <c r="B64" s="27" t="s">
        <v>154</v>
      </c>
      <c r="C64" s="34">
        <v>51320</v>
      </c>
      <c r="D64" s="27"/>
      <c r="E64" s="27" t="s">
        <v>167</v>
      </c>
      <c r="F64" s="27" t="s">
        <v>177</v>
      </c>
      <c r="G64" s="28">
        <v>44600</v>
      </c>
      <c r="H64" s="30">
        <v>32869791.41</v>
      </c>
      <c r="I64" s="33">
        <v>0.04</v>
      </c>
      <c r="J64" s="30">
        <v>97</v>
      </c>
      <c r="K64" s="30">
        <v>2425</v>
      </c>
      <c r="L64" s="30"/>
      <c r="M64" s="63" t="str">
        <f>TEXT(Table2[[#This Row],[Gd.Dt]],"mmm-yy")</f>
        <v>Feb-22</v>
      </c>
      <c r="N64" s="45" t="str">
        <f>MID(Table2[[#This Row],[BE]],6,2)</f>
        <v>IB</v>
      </c>
      <c r="O64" s="45" t="str">
        <f>IF(Table2[[#This Row],[Type]]="IB","EOU",IF(Table2[[#This Row],[Type]]="MB","Local","492"))</f>
        <v>EOU</v>
      </c>
      <c r="P64" s="45">
        <f>ROUND(Table2[[#This Row],[Cons]]/Table2[[#This Row],[Qty.]],5)</f>
        <v>0.04</v>
      </c>
      <c r="Q64" s="46" t="b">
        <f>EXACT(Table2[[#This Row],[rate]],Table2[[#This Row],[Check]])</f>
        <v>1</v>
      </c>
      <c r="R64" s="46"/>
      <c r="S64" s="46" t="str">
        <f>IF(Table2[[#This Row],[SRO]]="EOU",VLOOKUP(Table2[[#This Row],[BE]],[2]GD.List!$C$3:$N$5014,12,0),IF(Table2[[#This Row],[SRO]]="Local","Polyester Staple Fibre","SRO 492"))</f>
        <v>Textile Chemical</v>
      </c>
    </row>
    <row r="65" spans="1:19" ht="12.75" customHeight="1" x14ac:dyDescent="0.25">
      <c r="A65" s="26" t="s">
        <v>26</v>
      </c>
      <c r="B65" s="27" t="s">
        <v>154</v>
      </c>
      <c r="C65" s="34">
        <v>51320</v>
      </c>
      <c r="D65" s="27"/>
      <c r="E65" s="27" t="s">
        <v>167</v>
      </c>
      <c r="F65" s="27" t="s">
        <v>177</v>
      </c>
      <c r="G65" s="28">
        <v>44600</v>
      </c>
      <c r="H65" s="30">
        <v>32869791.41</v>
      </c>
      <c r="I65" s="33">
        <v>0.04</v>
      </c>
      <c r="J65" s="30">
        <v>197.93</v>
      </c>
      <c r="K65" s="30">
        <v>4948.37</v>
      </c>
      <c r="L65" s="30"/>
      <c r="M65" s="63" t="str">
        <f>TEXT(Table2[[#This Row],[Gd.Dt]],"mmm-yy")</f>
        <v>Feb-22</v>
      </c>
      <c r="N65" s="45" t="str">
        <f>MID(Table2[[#This Row],[BE]],6,2)</f>
        <v>IB</v>
      </c>
      <c r="O65" s="45" t="str">
        <f>IF(Table2[[#This Row],[Type]]="IB","EOU",IF(Table2[[#This Row],[Type]]="MB","Local","492"))</f>
        <v>EOU</v>
      </c>
      <c r="P65" s="45">
        <f>ROUND(Table2[[#This Row],[Cons]]/Table2[[#This Row],[Qty.]],5)</f>
        <v>0.04</v>
      </c>
      <c r="Q65" s="46" t="b">
        <f>EXACT(Table2[[#This Row],[rate]],Table2[[#This Row],[Check]])</f>
        <v>1</v>
      </c>
      <c r="R65" s="46"/>
      <c r="S65" s="46" t="str">
        <f>IF(Table2[[#This Row],[SRO]]="EOU",VLOOKUP(Table2[[#This Row],[BE]],[2]GD.List!$C$3:$N$5014,12,0),IF(Table2[[#This Row],[SRO]]="Local","Polyester Staple Fibre","SRO 492"))</f>
        <v>Textile Chemical</v>
      </c>
    </row>
    <row r="66" spans="1:19" ht="12.75" customHeight="1" x14ac:dyDescent="0.25">
      <c r="A66" s="26" t="s">
        <v>191</v>
      </c>
      <c r="B66" s="27" t="s">
        <v>154</v>
      </c>
      <c r="C66" s="34">
        <v>51320</v>
      </c>
      <c r="D66" s="27"/>
      <c r="E66" s="27" t="s">
        <v>167</v>
      </c>
      <c r="F66" s="27" t="s">
        <v>177</v>
      </c>
      <c r="G66" s="28">
        <v>44600</v>
      </c>
      <c r="H66" s="30">
        <v>32869791.41</v>
      </c>
      <c r="I66" s="33">
        <v>0.04</v>
      </c>
      <c r="J66" s="30">
        <v>161.65</v>
      </c>
      <c r="K66" s="30">
        <v>4041.33</v>
      </c>
      <c r="L66" s="30"/>
      <c r="M66" s="63" t="str">
        <f>TEXT(Table2[[#This Row],[Gd.Dt]],"mmm-yy")</f>
        <v>Feb-22</v>
      </c>
      <c r="N66" s="45" t="str">
        <f>MID(Table2[[#This Row],[BE]],6,2)</f>
        <v>IB</v>
      </c>
      <c r="O66" s="45" t="str">
        <f>IF(Table2[[#This Row],[Type]]="IB","EOU",IF(Table2[[#This Row],[Type]]="MB","Local","492"))</f>
        <v>EOU</v>
      </c>
      <c r="P66" s="45">
        <f>ROUND(Table2[[#This Row],[Cons]]/Table2[[#This Row],[Qty.]],5)</f>
        <v>0.04</v>
      </c>
      <c r="Q66" s="46" t="b">
        <f>EXACT(Table2[[#This Row],[rate]],Table2[[#This Row],[Check]])</f>
        <v>1</v>
      </c>
      <c r="R66" s="46"/>
      <c r="S66" s="46" t="str">
        <f>IF(Table2[[#This Row],[SRO]]="EOU",VLOOKUP(Table2[[#This Row],[BE]],[2]GD.List!$C$3:$N$5014,12,0),IF(Table2[[#This Row],[SRO]]="Local","Polyester Staple Fibre","SRO 492"))</f>
        <v>Textile Chemical</v>
      </c>
    </row>
    <row r="67" spans="1:19" ht="12.75" customHeight="1" x14ac:dyDescent="0.25">
      <c r="A67" s="26" t="s">
        <v>23</v>
      </c>
      <c r="B67" s="27" t="s">
        <v>154</v>
      </c>
      <c r="C67" s="34">
        <v>51320</v>
      </c>
      <c r="D67" s="27"/>
      <c r="E67" s="27" t="s">
        <v>167</v>
      </c>
      <c r="F67" s="27" t="s">
        <v>177</v>
      </c>
      <c r="G67" s="28">
        <v>44600</v>
      </c>
      <c r="H67" s="30">
        <v>32869791.41</v>
      </c>
      <c r="I67" s="33">
        <v>0.04</v>
      </c>
      <c r="J67" s="30">
        <v>670.12</v>
      </c>
      <c r="K67" s="30">
        <v>16753</v>
      </c>
      <c r="L67" s="30"/>
      <c r="M67" s="63" t="str">
        <f>TEXT(Table2[[#This Row],[Gd.Dt]],"mmm-yy")</f>
        <v>Feb-22</v>
      </c>
      <c r="N67" s="45" t="str">
        <f>MID(Table2[[#This Row],[BE]],6,2)</f>
        <v>IB</v>
      </c>
      <c r="O67" s="45" t="str">
        <f>IF(Table2[[#This Row],[Type]]="IB","EOU",IF(Table2[[#This Row],[Type]]="MB","Local","492"))</f>
        <v>EOU</v>
      </c>
      <c r="P67" s="45">
        <f>ROUND(Table2[[#This Row],[Cons]]/Table2[[#This Row],[Qty.]],5)</f>
        <v>0.04</v>
      </c>
      <c r="Q67" s="46" t="b">
        <f>EXACT(Table2[[#This Row],[rate]],Table2[[#This Row],[Check]])</f>
        <v>1</v>
      </c>
      <c r="R67" s="46"/>
      <c r="S67" s="46" t="str">
        <f>IF(Table2[[#This Row],[SRO]]="EOU",VLOOKUP(Table2[[#This Row],[BE]],[2]GD.List!$C$3:$N$5014,12,0),IF(Table2[[#This Row],[SRO]]="Local","Polyester Staple Fibre","SRO 492"))</f>
        <v>Textile Chemical</v>
      </c>
    </row>
    <row r="68" spans="1:19" ht="12.75" customHeight="1" x14ac:dyDescent="0.25">
      <c r="A68" s="26" t="s">
        <v>193</v>
      </c>
      <c r="B68" s="27" t="s">
        <v>154</v>
      </c>
      <c r="C68" s="34">
        <v>51320</v>
      </c>
      <c r="D68" s="27"/>
      <c r="E68" s="27" t="s">
        <v>167</v>
      </c>
      <c r="F68" s="27" t="s">
        <v>177</v>
      </c>
      <c r="G68" s="28">
        <v>44600</v>
      </c>
      <c r="H68" s="30">
        <v>32869791.41</v>
      </c>
      <c r="I68" s="33">
        <v>0.04</v>
      </c>
      <c r="J68" s="30">
        <v>28.37</v>
      </c>
      <c r="K68" s="30">
        <v>709.29</v>
      </c>
      <c r="L68" s="30"/>
      <c r="M68" s="63" t="str">
        <f>TEXT(Table2[[#This Row],[Gd.Dt]],"mmm-yy")</f>
        <v>Feb-22</v>
      </c>
      <c r="N68" s="45" t="str">
        <f>MID(Table2[[#This Row],[BE]],6,2)</f>
        <v>IB</v>
      </c>
      <c r="O68" s="45" t="str">
        <f>IF(Table2[[#This Row],[Type]]="IB","EOU",IF(Table2[[#This Row],[Type]]="MB","Local","492"))</f>
        <v>EOU</v>
      </c>
      <c r="P68" s="45">
        <f>ROUND(Table2[[#This Row],[Cons]]/Table2[[#This Row],[Qty.]],5)</f>
        <v>0.04</v>
      </c>
      <c r="Q68" s="46" t="b">
        <f>EXACT(Table2[[#This Row],[rate]],Table2[[#This Row],[Check]])</f>
        <v>1</v>
      </c>
      <c r="R68" s="46"/>
      <c r="S68" s="46" t="str">
        <f>IF(Table2[[#This Row],[SRO]]="EOU",VLOOKUP(Table2[[#This Row],[BE]],[2]GD.List!$C$3:$N$5014,12,0),IF(Table2[[#This Row],[SRO]]="Local","Polyester Staple Fibre","SRO 492"))</f>
        <v>Textile Chemical</v>
      </c>
    </row>
    <row r="69" spans="1:19" ht="12.75" customHeight="1" x14ac:dyDescent="0.25">
      <c r="A69" s="26" t="s">
        <v>60</v>
      </c>
      <c r="B69" s="27" t="s">
        <v>154</v>
      </c>
      <c r="C69" s="34">
        <v>51320</v>
      </c>
      <c r="D69" s="27"/>
      <c r="E69" s="27" t="s">
        <v>167</v>
      </c>
      <c r="F69" s="27" t="s">
        <v>177</v>
      </c>
      <c r="G69" s="28">
        <v>44600</v>
      </c>
      <c r="H69" s="30">
        <v>32869791.41</v>
      </c>
      <c r="I69" s="33">
        <v>1.0101</v>
      </c>
      <c r="J69" s="30">
        <v>9818.17</v>
      </c>
      <c r="K69" s="30">
        <v>9720</v>
      </c>
      <c r="L69" s="30"/>
      <c r="M69" s="63" t="str">
        <f>TEXT(Table2[[#This Row],[Gd.Dt]],"mmm-yy")</f>
        <v>Feb-22</v>
      </c>
      <c r="N69" s="45" t="str">
        <f>MID(Table2[[#This Row],[BE]],6,2)</f>
        <v>IB</v>
      </c>
      <c r="O69" s="45" t="str">
        <f>IF(Table2[[#This Row],[Type]]="IB","EOU",IF(Table2[[#This Row],[Type]]="MB","Local","492"))</f>
        <v>EOU</v>
      </c>
      <c r="P69" s="45">
        <f>ROUND(Table2[[#This Row],[Cons]]/Table2[[#This Row],[Qty.]],5)</f>
        <v>1.0101</v>
      </c>
      <c r="Q69" s="46" t="b">
        <f>EXACT(Table2[[#This Row],[rate]],Table2[[#This Row],[Check]])</f>
        <v>1</v>
      </c>
      <c r="R69" s="46"/>
      <c r="S69" s="46" t="str">
        <f>IF(Table2[[#This Row],[SRO]]="EOU",VLOOKUP(Table2[[#This Row],[BE]],[2]GD.List!$C$3:$N$5014,12,0),IF(Table2[[#This Row],[SRO]]="Local","Polyester Staple Fibre","SRO 492"))</f>
        <v>Cotton Yarn</v>
      </c>
    </row>
    <row r="70" spans="1:19" ht="12.75" customHeight="1" x14ac:dyDescent="0.25">
      <c r="A70" s="26" t="s">
        <v>21</v>
      </c>
      <c r="B70" s="27" t="s">
        <v>154</v>
      </c>
      <c r="C70" s="34">
        <v>51320</v>
      </c>
      <c r="D70" s="27"/>
      <c r="E70" s="27" t="s">
        <v>167</v>
      </c>
      <c r="F70" s="27" t="s">
        <v>177</v>
      </c>
      <c r="G70" s="28">
        <v>44600</v>
      </c>
      <c r="H70" s="30">
        <v>32869791.41</v>
      </c>
      <c r="I70" s="33">
        <v>0.04</v>
      </c>
      <c r="J70" s="30">
        <v>670.12</v>
      </c>
      <c r="K70" s="30">
        <v>16753</v>
      </c>
      <c r="L70" s="30"/>
      <c r="M70" s="63" t="str">
        <f>TEXT(Table2[[#This Row],[Gd.Dt]],"mmm-yy")</f>
        <v>Feb-22</v>
      </c>
      <c r="N70" s="45" t="str">
        <f>MID(Table2[[#This Row],[BE]],6,2)</f>
        <v>IB</v>
      </c>
      <c r="O70" s="45" t="str">
        <f>IF(Table2[[#This Row],[Type]]="IB","EOU",IF(Table2[[#This Row],[Type]]="MB","Local","492"))</f>
        <v>EOU</v>
      </c>
      <c r="P70" s="45">
        <f>ROUND(Table2[[#This Row],[Cons]]/Table2[[#This Row],[Qty.]],5)</f>
        <v>0.04</v>
      </c>
      <c r="Q70" s="46" t="b">
        <f>EXACT(Table2[[#This Row],[rate]],Table2[[#This Row],[Check]])</f>
        <v>1</v>
      </c>
      <c r="R70" s="46"/>
      <c r="S70" s="46" t="str">
        <f>IF(Table2[[#This Row],[SRO]]="EOU",VLOOKUP(Table2[[#This Row],[BE]],[2]GD.List!$C$3:$N$5014,12,0),IF(Table2[[#This Row],[SRO]]="Local","Polyester Staple Fibre","SRO 492"))</f>
        <v>Textile Chemical</v>
      </c>
    </row>
    <row r="71" spans="1:19" ht="12.75" customHeight="1" x14ac:dyDescent="0.25">
      <c r="A71" s="26" t="s">
        <v>80</v>
      </c>
      <c r="B71" s="27" t="s">
        <v>154</v>
      </c>
      <c r="C71" s="34">
        <v>51320</v>
      </c>
      <c r="D71" s="27"/>
      <c r="E71" s="27" t="s">
        <v>167</v>
      </c>
      <c r="F71" s="27" t="s">
        <v>177</v>
      </c>
      <c r="G71" s="28">
        <v>44600</v>
      </c>
      <c r="H71" s="30">
        <v>32869791.41</v>
      </c>
      <c r="I71" s="33">
        <v>1.0101</v>
      </c>
      <c r="J71" s="60">
        <v>4654.54</v>
      </c>
      <c r="K71" s="30">
        <v>4608</v>
      </c>
      <c r="L71" s="30"/>
      <c r="M71" s="63" t="str">
        <f>TEXT(Table2[[#This Row],[Gd.Dt]],"mmm-yy")</f>
        <v>Feb-22</v>
      </c>
      <c r="N71" s="45" t="str">
        <f>MID(Table2[[#This Row],[BE]],6,2)</f>
        <v>IB</v>
      </c>
      <c r="O71" s="45" t="str">
        <f>IF(Table2[[#This Row],[Type]]="IB","EOU",IF(Table2[[#This Row],[Type]]="MB","Local","492"))</f>
        <v>EOU</v>
      </c>
      <c r="P71" s="45">
        <f>ROUND(Table2[[#This Row],[Cons]]/Table2[[#This Row],[Qty.]],5)</f>
        <v>1.0101</v>
      </c>
      <c r="Q71" s="46" t="b">
        <f>EXACT(Table2[[#This Row],[rate]],Table2[[#This Row],[Check]])</f>
        <v>1</v>
      </c>
      <c r="R71" s="46"/>
      <c r="S71" s="46" t="str">
        <f>IF(Table2[[#This Row],[SRO]]="EOU",VLOOKUP(Table2[[#This Row],[BE]],[2]GD.List!$C$3:$N$5014,12,0),IF(Table2[[#This Row],[SRO]]="Local","Polyester Staple Fibre","SRO 492"))</f>
        <v>Cotton Yarn</v>
      </c>
    </row>
    <row r="72" spans="1:19" ht="12.75" customHeight="1" x14ac:dyDescent="0.25">
      <c r="A72" s="26" t="s">
        <v>22</v>
      </c>
      <c r="B72" s="27" t="s">
        <v>157</v>
      </c>
      <c r="C72" s="570" t="s">
        <v>274</v>
      </c>
      <c r="D72" s="61"/>
      <c r="E72" s="27" t="s">
        <v>169</v>
      </c>
      <c r="F72" s="27" t="s">
        <v>180</v>
      </c>
      <c r="G72" s="28">
        <v>44595</v>
      </c>
      <c r="H72" s="62" t="s">
        <v>281</v>
      </c>
      <c r="I72" s="33">
        <v>0.53061000000000003</v>
      </c>
      <c r="J72" s="30">
        <v>1978.12</v>
      </c>
      <c r="K72" s="30">
        <v>3728.01</v>
      </c>
      <c r="L72" s="30"/>
      <c r="M72" s="63" t="str">
        <f>TEXT(Table2[[#This Row],[Gd.Dt]],"mmm-yy")</f>
        <v>Feb-22</v>
      </c>
      <c r="N72" s="46" t="str">
        <f>MID(Table2[[#This Row],[BE]],6,2)</f>
        <v>MB</v>
      </c>
      <c r="O72" s="46" t="str">
        <f>IF(Table2[[#This Row],[Type]]="IB","EOU",IF(Table2[[#This Row],[Type]]="MB","Local","492"))</f>
        <v>Local</v>
      </c>
      <c r="P72" s="46">
        <f>ROUND(Table2[[#This Row],[Cons]]/Table2[[#This Row],[Qty.]],5)</f>
        <v>0.53061000000000003</v>
      </c>
      <c r="Q72" s="46" t="b">
        <f>EXACT(Table2[[#This Row],[rate]],Table2[[#This Row],[Check]])</f>
        <v>1</v>
      </c>
      <c r="R72" s="46"/>
      <c r="S72" s="46" t="str">
        <f>IF(Table2[[#This Row],[SRO]]="EOU",VLOOKUP(Table2[[#This Row],[BE]],[2]GD.List!$C$3:$N$5014,12,0),IF(Table2[[#This Row],[SRO]]="Local","Polyester Staple Fibre","SRO 492"))</f>
        <v>Polyester Staple Fibre</v>
      </c>
    </row>
    <row r="73" spans="1:19" ht="12.75" customHeight="1" x14ac:dyDescent="0.25">
      <c r="A73" s="26" t="s">
        <v>22</v>
      </c>
      <c r="B73" s="27" t="s">
        <v>158</v>
      </c>
      <c r="C73" s="570" t="s">
        <v>275</v>
      </c>
      <c r="D73" s="61"/>
      <c r="E73" s="27" t="s">
        <v>170</v>
      </c>
      <c r="F73" s="27" t="s">
        <v>181</v>
      </c>
      <c r="G73" s="28">
        <v>44595</v>
      </c>
      <c r="H73" s="62" t="s">
        <v>282</v>
      </c>
      <c r="I73" s="33">
        <v>0.53061000000000003</v>
      </c>
      <c r="J73" s="30">
        <v>8294.65</v>
      </c>
      <c r="K73" s="30">
        <v>15632.29</v>
      </c>
      <c r="L73" s="30"/>
      <c r="M73" s="63" t="str">
        <f>TEXT(Table2[[#This Row],[Gd.Dt]],"mmm-yy")</f>
        <v>Feb-22</v>
      </c>
      <c r="N73" s="46" t="str">
        <f>MID(Table2[[#This Row],[BE]],6,2)</f>
        <v>MB</v>
      </c>
      <c r="O73" s="46" t="str">
        <f>IF(Table2[[#This Row],[Type]]="IB","EOU",IF(Table2[[#This Row],[Type]]="MB","Local","492"))</f>
        <v>Local</v>
      </c>
      <c r="P73" s="46">
        <f>ROUND(Table2[[#This Row],[Cons]]/Table2[[#This Row],[Qty.]],5)</f>
        <v>0.53061000000000003</v>
      </c>
      <c r="Q73" s="46" t="b">
        <f>EXACT(Table2[[#This Row],[rate]],Table2[[#This Row],[Check]])</f>
        <v>1</v>
      </c>
      <c r="R73" s="46"/>
      <c r="S73" s="46" t="str">
        <f>IF(Table2[[#This Row],[SRO]]="EOU",VLOOKUP(Table2[[#This Row],[BE]],[2]GD.List!$C$3:$N$5014,12,0),IF(Table2[[#This Row],[SRO]]="Local","Polyester Staple Fibre","SRO 492"))</f>
        <v>Polyester Staple Fibre</v>
      </c>
    </row>
    <row r="74" spans="1:19" ht="12.75" customHeight="1" x14ac:dyDescent="0.25">
      <c r="A74" s="26" t="s">
        <v>22</v>
      </c>
      <c r="B74" s="27" t="s">
        <v>161</v>
      </c>
      <c r="C74" s="570" t="s">
        <v>276</v>
      </c>
      <c r="D74" s="61"/>
      <c r="E74" s="27" t="s">
        <v>173</v>
      </c>
      <c r="F74" s="27" t="s">
        <v>184</v>
      </c>
      <c r="G74" s="28">
        <v>44596</v>
      </c>
      <c r="H74" s="62" t="s">
        <v>283</v>
      </c>
      <c r="I74" s="33">
        <v>0.41666999999999998</v>
      </c>
      <c r="J74" s="30">
        <v>2205.7600000000002</v>
      </c>
      <c r="K74" s="30">
        <v>5293.78</v>
      </c>
      <c r="L74" s="30"/>
      <c r="M74" s="63" t="str">
        <f>TEXT(Table2[[#This Row],[Gd.Dt]],"mmm-yy")</f>
        <v>Feb-22</v>
      </c>
      <c r="N74" s="46" t="str">
        <f>MID(Table2[[#This Row],[BE]],6,2)</f>
        <v>MB</v>
      </c>
      <c r="O74" s="46" t="str">
        <f>IF(Table2[[#This Row],[Type]]="IB","EOU",IF(Table2[[#This Row],[Type]]="MB","Local","492"))</f>
        <v>Local</v>
      </c>
      <c r="P74" s="46">
        <f>ROUND(Table2[[#This Row],[Cons]]/Table2[[#This Row],[Qty.]],5)</f>
        <v>0.41666999999999998</v>
      </c>
      <c r="Q74" s="46" t="b">
        <f>EXACT(Table2[[#This Row],[rate]],Table2[[#This Row],[Check]])</f>
        <v>1</v>
      </c>
      <c r="R74" s="46"/>
      <c r="S74" s="46" t="str">
        <f>IF(Table2[[#This Row],[SRO]]="EOU",VLOOKUP(Table2[[#This Row],[BE]],[2]GD.List!$C$3:$N$5014,12,0),IF(Table2[[#This Row],[SRO]]="Local","Polyester Staple Fibre","SRO 492"))</f>
        <v>Polyester Staple Fibre</v>
      </c>
    </row>
    <row r="75" spans="1:19" ht="12.75" customHeight="1" x14ac:dyDescent="0.25">
      <c r="A75" s="26" t="s">
        <v>22</v>
      </c>
      <c r="B75" s="27" t="s">
        <v>159</v>
      </c>
      <c r="C75" s="570" t="s">
        <v>277</v>
      </c>
      <c r="D75" s="61"/>
      <c r="E75" s="27" t="s">
        <v>171</v>
      </c>
      <c r="F75" s="27" t="s">
        <v>182</v>
      </c>
      <c r="G75" s="28">
        <v>44596</v>
      </c>
      <c r="H75" s="62" t="s">
        <v>284</v>
      </c>
      <c r="I75" s="33">
        <v>0.53061000000000003</v>
      </c>
      <c r="J75" s="30">
        <v>9930.36</v>
      </c>
      <c r="K75" s="30">
        <v>18714.98</v>
      </c>
      <c r="L75" s="30"/>
      <c r="M75" s="63" t="str">
        <f>TEXT(Table2[[#This Row],[Gd.Dt]],"mmm-yy")</f>
        <v>Feb-22</v>
      </c>
      <c r="N75" s="46" t="str">
        <f>MID(Table2[[#This Row],[BE]],6,2)</f>
        <v>MB</v>
      </c>
      <c r="O75" s="46" t="str">
        <f>IF(Table2[[#This Row],[Type]]="IB","EOU",IF(Table2[[#This Row],[Type]]="MB","Local","492"))</f>
        <v>Local</v>
      </c>
      <c r="P75" s="46">
        <f>ROUND(Table2[[#This Row],[Cons]]/Table2[[#This Row],[Qty.]],5)</f>
        <v>0.53061000000000003</v>
      </c>
      <c r="Q75" s="46" t="b">
        <f>EXACT(Table2[[#This Row],[rate]],Table2[[#This Row],[Check]])</f>
        <v>1</v>
      </c>
      <c r="R75" s="46"/>
      <c r="S75" s="46" t="str">
        <f>IF(Table2[[#This Row],[SRO]]="EOU",VLOOKUP(Table2[[#This Row],[BE]],[2]GD.List!$C$3:$N$5014,12,0),IF(Table2[[#This Row],[SRO]]="Local","Polyester Staple Fibre","SRO 492"))</f>
        <v>Polyester Staple Fibre</v>
      </c>
    </row>
    <row r="76" spans="1:19" ht="12.75" customHeight="1" x14ac:dyDescent="0.25">
      <c r="A76" s="26" t="s">
        <v>22</v>
      </c>
      <c r="B76" s="27" t="s">
        <v>161</v>
      </c>
      <c r="C76" s="570" t="s">
        <v>276</v>
      </c>
      <c r="D76" s="61"/>
      <c r="E76" s="27" t="s">
        <v>173</v>
      </c>
      <c r="F76" s="27" t="s">
        <v>184</v>
      </c>
      <c r="G76" s="28">
        <v>44596</v>
      </c>
      <c r="H76" s="62" t="s">
        <v>283</v>
      </c>
      <c r="I76" s="33">
        <v>0.45917999999999998</v>
      </c>
      <c r="J76" s="30">
        <v>4793.84</v>
      </c>
      <c r="K76" s="30">
        <v>10440</v>
      </c>
      <c r="L76" s="30"/>
      <c r="M76" s="63" t="str">
        <f>TEXT(Table2[[#This Row],[Gd.Dt]],"mmm-yy")</f>
        <v>Feb-22</v>
      </c>
      <c r="N76" s="46" t="str">
        <f>MID(Table2[[#This Row],[BE]],6,2)</f>
        <v>MB</v>
      </c>
      <c r="O76" s="46" t="str">
        <f>IF(Table2[[#This Row],[Type]]="IB","EOU",IF(Table2[[#This Row],[Type]]="MB","Local","492"))</f>
        <v>Local</v>
      </c>
      <c r="P76" s="46">
        <f>ROUND(Table2[[#This Row],[Cons]]/Table2[[#This Row],[Qty.]],5)</f>
        <v>0.45917999999999998</v>
      </c>
      <c r="Q76" s="46" t="b">
        <f>EXACT(Table2[[#This Row],[rate]],Table2[[#This Row],[Check]])</f>
        <v>1</v>
      </c>
      <c r="R76" s="46"/>
      <c r="S76" s="46" t="str">
        <f>IF(Table2[[#This Row],[SRO]]="EOU",VLOOKUP(Table2[[#This Row],[BE]],[2]GD.List!$C$3:$N$5014,12,0),IF(Table2[[#This Row],[SRO]]="Local","Polyester Staple Fibre","SRO 492"))</f>
        <v>Polyester Staple Fibre</v>
      </c>
    </row>
    <row r="77" spans="1:19" ht="12.75" customHeight="1" x14ac:dyDescent="0.25">
      <c r="A77" s="26" t="s">
        <v>22</v>
      </c>
      <c r="B77" s="27" t="s">
        <v>164</v>
      </c>
      <c r="C77" s="570" t="s">
        <v>278</v>
      </c>
      <c r="D77" s="61"/>
      <c r="E77" s="27" t="s">
        <v>175</v>
      </c>
      <c r="F77" s="27" t="s">
        <v>187</v>
      </c>
      <c r="G77" s="28">
        <v>44597</v>
      </c>
      <c r="H77" s="62" t="s">
        <v>285</v>
      </c>
      <c r="I77" s="33">
        <v>0.53061000000000003</v>
      </c>
      <c r="J77" s="30">
        <v>7196.66</v>
      </c>
      <c r="K77" s="30">
        <v>13563</v>
      </c>
      <c r="L77" s="30"/>
      <c r="M77" s="63" t="str">
        <f>TEXT(Table2[[#This Row],[Gd.Dt]],"mmm-yy")</f>
        <v>Feb-22</v>
      </c>
      <c r="N77" s="46" t="str">
        <f>MID(Table2[[#This Row],[BE]],6,2)</f>
        <v>MB</v>
      </c>
      <c r="O77" s="46" t="str">
        <f>IF(Table2[[#This Row],[Type]]="IB","EOU",IF(Table2[[#This Row],[Type]]="MB","Local","492"))</f>
        <v>Local</v>
      </c>
      <c r="P77" s="46">
        <f>ROUND(Table2[[#This Row],[Cons]]/Table2[[#This Row],[Qty.]],5)</f>
        <v>0.53061000000000003</v>
      </c>
      <c r="Q77" s="46" t="b">
        <f>EXACT(Table2[[#This Row],[rate]],Table2[[#This Row],[Check]])</f>
        <v>1</v>
      </c>
      <c r="R77" s="46"/>
      <c r="S77" s="46" t="str">
        <f>IF(Table2[[#This Row],[SRO]]="EOU",VLOOKUP(Table2[[#This Row],[BE]],[2]GD.List!$C$3:$N$5014,12,0),IF(Table2[[#This Row],[SRO]]="Local","Polyester Staple Fibre","SRO 492"))</f>
        <v>Polyester Staple Fibre</v>
      </c>
    </row>
    <row r="78" spans="1:19" ht="12.75" customHeight="1" x14ac:dyDescent="0.25">
      <c r="A78" s="26" t="s">
        <v>22</v>
      </c>
      <c r="B78" s="27" t="s">
        <v>162</v>
      </c>
      <c r="C78" s="570" t="s">
        <v>279</v>
      </c>
      <c r="D78" s="61"/>
      <c r="E78" s="27" t="s">
        <v>174</v>
      </c>
      <c r="F78" s="27" t="s">
        <v>185</v>
      </c>
      <c r="G78" s="28">
        <v>44597</v>
      </c>
      <c r="H78" s="62" t="s">
        <v>286</v>
      </c>
      <c r="I78" s="33">
        <v>0.41666999999999998</v>
      </c>
      <c r="J78" s="30">
        <v>6005.88</v>
      </c>
      <c r="K78" s="30">
        <v>14414</v>
      </c>
      <c r="L78" s="30"/>
      <c r="M78" s="63" t="str">
        <f>TEXT(Table2[[#This Row],[Gd.Dt]],"mmm-yy")</f>
        <v>Feb-22</v>
      </c>
      <c r="N78" s="46" t="str">
        <f>MID(Table2[[#This Row],[BE]],6,2)</f>
        <v>MB</v>
      </c>
      <c r="O78" s="46" t="str">
        <f>IF(Table2[[#This Row],[Type]]="IB","EOU",IF(Table2[[#This Row],[Type]]="MB","Local","492"))</f>
        <v>Local</v>
      </c>
      <c r="P78" s="46">
        <f>ROUND(Table2[[#This Row],[Cons]]/Table2[[#This Row],[Qty.]],5)</f>
        <v>0.41666999999999998</v>
      </c>
      <c r="Q78" s="46" t="b">
        <f>EXACT(Table2[[#This Row],[rate]],Table2[[#This Row],[Check]])</f>
        <v>1</v>
      </c>
      <c r="R78" s="46"/>
      <c r="S78" s="46" t="str">
        <f>IF(Table2[[#This Row],[SRO]]="EOU",VLOOKUP(Table2[[#This Row],[BE]],[2]GD.List!$C$3:$N$5014,12,0),IF(Table2[[#This Row],[SRO]]="Local","Polyester Staple Fibre","SRO 492"))</f>
        <v>Polyester Staple Fibre</v>
      </c>
    </row>
    <row r="79" spans="1:19" ht="12.75" customHeight="1" x14ac:dyDescent="0.25">
      <c r="A79" s="26" t="s">
        <v>22</v>
      </c>
      <c r="B79" s="27" t="s">
        <v>154</v>
      </c>
      <c r="C79" s="570" t="s">
        <v>280</v>
      </c>
      <c r="D79" s="61"/>
      <c r="E79" s="27" t="s">
        <v>167</v>
      </c>
      <c r="F79" s="27" t="s">
        <v>177</v>
      </c>
      <c r="G79" s="28">
        <v>44600</v>
      </c>
      <c r="H79" s="62" t="s">
        <v>287</v>
      </c>
      <c r="I79" s="33">
        <v>0.41666999999999998</v>
      </c>
      <c r="J79" s="30">
        <v>1010.42</v>
      </c>
      <c r="K79" s="30">
        <v>2425</v>
      </c>
      <c r="L79" s="30"/>
      <c r="M79" s="63" t="str">
        <f>TEXT(Table2[[#This Row],[Gd.Dt]],"mmm-yy")</f>
        <v>Feb-22</v>
      </c>
      <c r="N79" s="46" t="str">
        <f>MID(Table2[[#This Row],[BE]],6,2)</f>
        <v>MB</v>
      </c>
      <c r="O79" s="46" t="str">
        <f>IF(Table2[[#This Row],[Type]]="IB","EOU",IF(Table2[[#This Row],[Type]]="MB","Local","492"))</f>
        <v>Local</v>
      </c>
      <c r="P79" s="46">
        <f>ROUND(Table2[[#This Row],[Cons]]/Table2[[#This Row],[Qty.]],5)</f>
        <v>0.41666999999999998</v>
      </c>
      <c r="Q79" s="46" t="b">
        <f>EXACT(Table2[[#This Row],[rate]],Table2[[#This Row],[Check]])</f>
        <v>1</v>
      </c>
      <c r="R79" s="46"/>
      <c r="S79" s="46" t="str">
        <f>IF(Table2[[#This Row],[SRO]]="EOU",VLOOKUP(Table2[[#This Row],[BE]],[2]GD.List!$C$3:$N$5014,12,0),IF(Table2[[#This Row],[SRO]]="Local","Polyester Staple Fibre","SRO 492"))</f>
        <v>Polyester Staple Fibre</v>
      </c>
    </row>
    <row r="80" spans="1:19" ht="12.75" customHeight="1" x14ac:dyDescent="0.25">
      <c r="A80" s="26" t="s">
        <v>288</v>
      </c>
      <c r="B80" s="27" t="s">
        <v>157</v>
      </c>
      <c r="C80" s="570" t="s">
        <v>274</v>
      </c>
      <c r="D80" s="61"/>
      <c r="E80" s="27" t="s">
        <v>169</v>
      </c>
      <c r="F80" s="27" t="s">
        <v>180</v>
      </c>
      <c r="G80" s="28">
        <v>44595</v>
      </c>
      <c r="H80" s="62" t="s">
        <v>281</v>
      </c>
      <c r="I80" s="33">
        <v>0.53061000000000003</v>
      </c>
      <c r="J80" s="62">
        <v>3027.13</v>
      </c>
      <c r="K80" s="62">
        <v>5705</v>
      </c>
      <c r="L80" s="62"/>
      <c r="M80" s="64" t="str">
        <f>TEXT(Table2[[#This Row],[Gd.Dt]],"mmm-yy")</f>
        <v>Feb-22</v>
      </c>
      <c r="N80" s="46" t="str">
        <f>MID(Table2[[#This Row],[BE]],6,2)</f>
        <v>MB</v>
      </c>
      <c r="O80" s="46" t="str">
        <f>IF(Table2[[#This Row],[Type]]="IB","EOU",IF(Table2[[#This Row],[Type]]="MB","Local","492"))</f>
        <v>Local</v>
      </c>
      <c r="P80" s="46">
        <f>ROUND(Table2[[#This Row],[Cons]]/Table2[[#This Row],[Qty.]],5)</f>
        <v>0.53061000000000003</v>
      </c>
      <c r="Q80" s="46" t="b">
        <f>EXACT(Table2[[#This Row],[rate]],Table2[[#This Row],[Check]])</f>
        <v>1</v>
      </c>
      <c r="R80" s="46"/>
      <c r="S80" s="46" t="str">
        <f>IF(Table2[[#This Row],[SRO]]="EOU",VLOOKUP(Table2[[#This Row],[BE]],[2]GD.List!$C$3:$N$5014,12,0),IF(Table2[[#This Row],[SRO]]="Local","Polyester Staple Fibre","SRO 492"))</f>
        <v>Polyester Staple Fibre</v>
      </c>
    </row>
    <row r="81" spans="1:19" ht="12.75" customHeight="1" x14ac:dyDescent="0.25">
      <c r="A81" s="26" t="s">
        <v>288</v>
      </c>
      <c r="B81" s="27" t="s">
        <v>158</v>
      </c>
      <c r="C81" s="570" t="s">
        <v>275</v>
      </c>
      <c r="D81" s="61"/>
      <c r="E81" s="27" t="s">
        <v>170</v>
      </c>
      <c r="F81" s="27" t="s">
        <v>181</v>
      </c>
      <c r="G81" s="28">
        <v>44595</v>
      </c>
      <c r="H81" s="62" t="s">
        <v>282</v>
      </c>
      <c r="I81" s="33">
        <v>0.53061000000000003</v>
      </c>
      <c r="J81" s="62">
        <v>5274.64</v>
      </c>
      <c r="K81" s="62">
        <v>9940.7099999999991</v>
      </c>
      <c r="L81" s="62"/>
      <c r="M81" s="64" t="str">
        <f>TEXT(Table2[[#This Row],[Gd.Dt]],"mmm-yy")</f>
        <v>Feb-22</v>
      </c>
      <c r="N81" s="46" t="str">
        <f>MID(Table2[[#This Row],[BE]],6,2)</f>
        <v>MB</v>
      </c>
      <c r="O81" s="46" t="str">
        <f>IF(Table2[[#This Row],[Type]]="IB","EOU",IF(Table2[[#This Row],[Type]]="MB","Local","492"))</f>
        <v>Local</v>
      </c>
      <c r="P81" s="46">
        <f>ROUND(Table2[[#This Row],[Cons]]/Table2[[#This Row],[Qty.]],5)</f>
        <v>0.53061000000000003</v>
      </c>
      <c r="Q81" s="46" t="b">
        <f>EXACT(Table2[[#This Row],[rate]],Table2[[#This Row],[Check]])</f>
        <v>1</v>
      </c>
      <c r="R81" s="46"/>
      <c r="S81" s="46" t="str">
        <f>IF(Table2[[#This Row],[SRO]]="EOU",VLOOKUP(Table2[[#This Row],[BE]],[2]GD.List!$C$3:$N$5014,12,0),IF(Table2[[#This Row],[SRO]]="Local","Polyester Staple Fibre","SRO 492"))</f>
        <v>Polyester Staple Fibre</v>
      </c>
    </row>
    <row r="82" spans="1:19" ht="12.75" customHeight="1" x14ac:dyDescent="0.25">
      <c r="A82" s="17" t="s">
        <v>29</v>
      </c>
      <c r="B82" s="3" t="s">
        <v>31</v>
      </c>
      <c r="C82" s="34">
        <v>76338</v>
      </c>
      <c r="D82" s="18">
        <v>5205.13</v>
      </c>
      <c r="E82" t="s">
        <v>27</v>
      </c>
      <c r="F82" s="3" t="s">
        <v>30</v>
      </c>
      <c r="G82" s="24">
        <v>44601</v>
      </c>
      <c r="H82" s="31">
        <v>34911749.079999998</v>
      </c>
      <c r="I82" s="22">
        <v>1.0101</v>
      </c>
      <c r="J82" s="15">
        <v>1488.73</v>
      </c>
      <c r="K82" s="15">
        <v>1473.8400000000001</v>
      </c>
      <c r="L82" s="15"/>
      <c r="M82" s="12" t="str">
        <f>TEXT(Table2[[#This Row],[Gd.Dt]],"mmm-yy")</f>
        <v>Feb-22</v>
      </c>
      <c r="N82" s="45" t="str">
        <f>MID(Table2[[#This Row],[BE]],6,2)</f>
        <v>IB</v>
      </c>
      <c r="O82" s="45" t="str">
        <f>IF(Table2[[#This Row],[Type]]="IB","EOU",IF(Table2[[#This Row],[Type]]="MB","Local","492"))</f>
        <v>EOU</v>
      </c>
      <c r="P82" s="45">
        <f>ROUND(Table2[[#This Row],[Cons]]/Table2[[#This Row],[Qty.]],5)</f>
        <v>1.0101</v>
      </c>
      <c r="Q82" s="46" t="b">
        <f>EXACT(Table2[[#This Row],[rate]],Table2[[#This Row],[Check]])</f>
        <v>1</v>
      </c>
      <c r="R82" s="46"/>
      <c r="S82" s="46" t="str">
        <f>IF(Table2[[#This Row],[SRO]]="EOU",VLOOKUP(Table2[[#This Row],[BE]],[2]GD.List!$C$3:$N$5014,12,0),IF(Table2[[#This Row],[SRO]]="Local","Polyester Staple Fibre","SRO 492"))</f>
        <v>Cotton Yarn</v>
      </c>
    </row>
    <row r="83" spans="1:19" ht="12.75" customHeight="1" x14ac:dyDescent="0.25">
      <c r="A83" s="17" t="s">
        <v>1</v>
      </c>
      <c r="B83" s="3" t="s">
        <v>31</v>
      </c>
      <c r="C83" s="34">
        <v>76338</v>
      </c>
      <c r="D83" s="18">
        <v>2701.12</v>
      </c>
      <c r="E83" t="s">
        <v>27</v>
      </c>
      <c r="F83" s="3" t="s">
        <v>30</v>
      </c>
      <c r="G83" s="24">
        <v>44601</v>
      </c>
      <c r="H83" s="31">
        <v>34911749.079999998</v>
      </c>
      <c r="I83" s="22">
        <v>0.1</v>
      </c>
      <c r="J83" s="15">
        <v>2244.1</v>
      </c>
      <c r="K83" s="15">
        <v>22441</v>
      </c>
      <c r="L83" s="15"/>
      <c r="M83" s="12" t="str">
        <f>TEXT(Table2[[#This Row],[Gd.Dt]],"mmm-yy")</f>
        <v>Feb-22</v>
      </c>
      <c r="N83" s="45" t="str">
        <f>MID(Table2[[#This Row],[BE]],6,2)</f>
        <v>IB</v>
      </c>
      <c r="O83" s="45" t="str">
        <f>IF(Table2[[#This Row],[Type]]="IB","EOU",IF(Table2[[#This Row],[Type]]="MB","Local","492"))</f>
        <v>EOU</v>
      </c>
      <c r="P83" s="45">
        <f>ROUND(Table2[[#This Row],[Cons]]/Table2[[#This Row],[Qty.]],5)</f>
        <v>0.1</v>
      </c>
      <c r="Q83" s="46" t="b">
        <f>EXACT(Table2[[#This Row],[rate]],Table2[[#This Row],[Check]])</f>
        <v>1</v>
      </c>
      <c r="R83" s="46"/>
      <c r="S83" s="46" t="str">
        <f>IF(Table2[[#This Row],[SRO]]="EOU",VLOOKUP(Table2[[#This Row],[BE]],[2]GD.List!$C$3:$N$5014,12,0),IF(Table2[[#This Row],[SRO]]="Local","Polyester Staple Fibre","SRO 492"))</f>
        <v>Textile Coal</v>
      </c>
    </row>
    <row r="84" spans="1:19" ht="12.75" customHeight="1" x14ac:dyDescent="0.25">
      <c r="A84" s="17" t="s">
        <v>19</v>
      </c>
      <c r="B84" s="3" t="s">
        <v>31</v>
      </c>
      <c r="C84" s="34">
        <v>76338</v>
      </c>
      <c r="D84" s="18">
        <v>5205.13</v>
      </c>
      <c r="E84" t="s">
        <v>27</v>
      </c>
      <c r="F84" s="3" t="s">
        <v>30</v>
      </c>
      <c r="G84" s="24">
        <v>44601</v>
      </c>
      <c r="H84" s="31">
        <v>34911749.079999998</v>
      </c>
      <c r="I84" s="22">
        <v>1.0101</v>
      </c>
      <c r="J84" s="15">
        <v>2447.63</v>
      </c>
      <c r="K84" s="15">
        <v>2423.16</v>
      </c>
      <c r="L84" s="15"/>
      <c r="M84" s="12" t="str">
        <f>TEXT(Table2[[#This Row],[Gd.Dt]],"mmm-yy")</f>
        <v>Feb-22</v>
      </c>
      <c r="N84" s="45" t="str">
        <f>MID(Table2[[#This Row],[BE]],6,2)</f>
        <v>IB</v>
      </c>
      <c r="O84" s="45" t="str">
        <f>IF(Table2[[#This Row],[Type]]="IB","EOU",IF(Table2[[#This Row],[Type]]="MB","Local","492"))</f>
        <v>EOU</v>
      </c>
      <c r="P84" s="45">
        <f>ROUND(Table2[[#This Row],[Cons]]/Table2[[#This Row],[Qty.]],5)</f>
        <v>1.0101</v>
      </c>
      <c r="Q84" s="46" t="b">
        <f>EXACT(Table2[[#This Row],[rate]],Table2[[#This Row],[Check]])</f>
        <v>1</v>
      </c>
      <c r="R84" s="46"/>
      <c r="S84" s="46" t="str">
        <f>IF(Table2[[#This Row],[SRO]]="EOU",VLOOKUP(Table2[[#This Row],[BE]],[2]GD.List!$C$3:$N$5014,12,0),IF(Table2[[#This Row],[SRO]]="Local","Polyester Staple Fibre","SRO 492"))</f>
        <v>Cotton Yarn</v>
      </c>
    </row>
    <row r="85" spans="1:19" ht="12.75" customHeight="1" x14ac:dyDescent="0.25">
      <c r="A85" s="17" t="s">
        <v>23</v>
      </c>
      <c r="B85" s="3" t="s">
        <v>31</v>
      </c>
      <c r="C85" s="34">
        <v>76338</v>
      </c>
      <c r="D85" s="18">
        <v>1108.19</v>
      </c>
      <c r="E85" t="s">
        <v>27</v>
      </c>
      <c r="F85" s="3" t="s">
        <v>30</v>
      </c>
      <c r="G85" s="24">
        <v>44601</v>
      </c>
      <c r="H85" s="31">
        <v>34911749.079999998</v>
      </c>
      <c r="I85" s="22">
        <v>0.04</v>
      </c>
      <c r="J85" s="15">
        <v>897.64</v>
      </c>
      <c r="K85" s="15">
        <v>22441</v>
      </c>
      <c r="L85" s="15"/>
      <c r="M85" s="12" t="str">
        <f>TEXT(Table2[[#This Row],[Gd.Dt]],"mmm-yy")</f>
        <v>Feb-22</v>
      </c>
      <c r="N85" s="45" t="str">
        <f>MID(Table2[[#This Row],[BE]],6,2)</f>
        <v>IB</v>
      </c>
      <c r="O85" s="45" t="str">
        <f>IF(Table2[[#This Row],[Type]]="IB","EOU",IF(Table2[[#This Row],[Type]]="MB","Local","492"))</f>
        <v>EOU</v>
      </c>
      <c r="P85" s="45">
        <f>ROUND(Table2[[#This Row],[Cons]]/Table2[[#This Row],[Qty.]],5)</f>
        <v>0.04</v>
      </c>
      <c r="Q85" s="46" t="b">
        <f>EXACT(Table2[[#This Row],[rate]],Table2[[#This Row],[Check]])</f>
        <v>1</v>
      </c>
      <c r="R85" s="46"/>
      <c r="S85" s="46" t="str">
        <f>IF(Table2[[#This Row],[SRO]]="EOU",VLOOKUP(Table2[[#This Row],[BE]],[2]GD.List!$C$3:$N$5014,12,0),IF(Table2[[#This Row],[SRO]]="Local","Polyester Staple Fibre","SRO 492"))</f>
        <v>Textile Chemical</v>
      </c>
    </row>
    <row r="86" spans="1:19" ht="12.75" customHeight="1" x14ac:dyDescent="0.25">
      <c r="A86" s="17" t="s">
        <v>21</v>
      </c>
      <c r="B86" s="3" t="s">
        <v>31</v>
      </c>
      <c r="C86" s="34">
        <v>76338</v>
      </c>
      <c r="D86" s="18">
        <v>2915.11</v>
      </c>
      <c r="E86" t="s">
        <v>27</v>
      </c>
      <c r="F86" s="3" t="s">
        <v>30</v>
      </c>
      <c r="G86" s="24">
        <v>44601</v>
      </c>
      <c r="H86" s="31">
        <v>34911749.079999998</v>
      </c>
      <c r="I86" s="22">
        <v>0.04</v>
      </c>
      <c r="J86" s="15">
        <v>897.64</v>
      </c>
      <c r="K86" s="15">
        <v>22441</v>
      </c>
      <c r="L86" s="15"/>
      <c r="M86" s="12" t="str">
        <f>TEXT(Table2[[#This Row],[Gd.Dt]],"mmm-yy")</f>
        <v>Feb-22</v>
      </c>
      <c r="N86" s="45" t="str">
        <f>MID(Table2[[#This Row],[BE]],6,2)</f>
        <v>IB</v>
      </c>
      <c r="O86" s="45" t="str">
        <f>IF(Table2[[#This Row],[Type]]="IB","EOU",IF(Table2[[#This Row],[Type]]="MB","Local","492"))</f>
        <v>EOU</v>
      </c>
      <c r="P86" s="45">
        <f>ROUND(Table2[[#This Row],[Cons]]/Table2[[#This Row],[Qty.]],5)</f>
        <v>0.04</v>
      </c>
      <c r="Q86" s="46" t="b">
        <f>EXACT(Table2[[#This Row],[rate]],Table2[[#This Row],[Check]])</f>
        <v>1</v>
      </c>
      <c r="R86" s="46"/>
      <c r="S86" s="46" t="str">
        <f>IF(Table2[[#This Row],[SRO]]="EOU",VLOOKUP(Table2[[#This Row],[BE]],[2]GD.List!$C$3:$N$5014,12,0),IF(Table2[[#This Row],[SRO]]="Local","Polyester Staple Fibre","SRO 492"))</f>
        <v>Textile Chemical</v>
      </c>
    </row>
    <row r="87" spans="1:19" ht="12.75" customHeight="1" x14ac:dyDescent="0.25">
      <c r="A87" s="17" t="s">
        <v>26</v>
      </c>
      <c r="B87" s="3" t="s">
        <v>31</v>
      </c>
      <c r="C87" s="34">
        <v>76338</v>
      </c>
      <c r="D87" s="18">
        <v>3402.13</v>
      </c>
      <c r="E87" t="s">
        <v>27</v>
      </c>
      <c r="F87" s="3" t="s">
        <v>30</v>
      </c>
      <c r="G87" s="24">
        <v>44601</v>
      </c>
      <c r="H87" s="31">
        <v>34911749.079999998</v>
      </c>
      <c r="I87" s="22">
        <v>0.04</v>
      </c>
      <c r="J87" s="15">
        <v>741.76</v>
      </c>
      <c r="K87" s="15">
        <v>18544</v>
      </c>
      <c r="L87" s="15"/>
      <c r="M87" s="12" t="str">
        <f>TEXT(Table2[[#This Row],[Gd.Dt]],"mmm-yy")</f>
        <v>Feb-22</v>
      </c>
      <c r="N87" s="45" t="str">
        <f>MID(Table2[[#This Row],[BE]],6,2)</f>
        <v>IB</v>
      </c>
      <c r="O87" s="45" t="str">
        <f>IF(Table2[[#This Row],[Type]]="IB","EOU",IF(Table2[[#This Row],[Type]]="MB","Local","492"))</f>
        <v>EOU</v>
      </c>
      <c r="P87" s="45">
        <f>ROUND(Table2[[#This Row],[Cons]]/Table2[[#This Row],[Qty.]],5)</f>
        <v>0.04</v>
      </c>
      <c r="Q87" s="46" t="b">
        <f>EXACT(Table2[[#This Row],[rate]],Table2[[#This Row],[Check]])</f>
        <v>1</v>
      </c>
      <c r="R87" s="46"/>
      <c r="S87" s="46" t="str">
        <f>IF(Table2[[#This Row],[SRO]]="EOU",VLOOKUP(Table2[[#This Row],[BE]],[2]GD.List!$C$3:$N$5014,12,0),IF(Table2[[#This Row],[SRO]]="Local","Polyester Staple Fibre","SRO 492"))</f>
        <v>Textile Chemical</v>
      </c>
    </row>
    <row r="88" spans="1:19" ht="12.75" customHeight="1" x14ac:dyDescent="0.25">
      <c r="A88" s="17" t="s">
        <v>28</v>
      </c>
      <c r="B88" s="3" t="s">
        <v>31</v>
      </c>
      <c r="C88" s="34">
        <v>76338</v>
      </c>
      <c r="D88" s="18">
        <v>5205.13</v>
      </c>
      <c r="E88" t="s">
        <v>27</v>
      </c>
      <c r="F88" s="3" t="s">
        <v>30</v>
      </c>
      <c r="G88" s="24">
        <v>44601</v>
      </c>
      <c r="H88" s="31">
        <v>34911749.079999998</v>
      </c>
      <c r="I88" s="22">
        <v>1.0101</v>
      </c>
      <c r="J88" s="15">
        <v>18731.29</v>
      </c>
      <c r="K88" s="15">
        <v>18544</v>
      </c>
      <c r="L88" s="15"/>
      <c r="M88" s="12" t="str">
        <f>TEXT(Table2[[#This Row],[Gd.Dt]],"mmm-yy")</f>
        <v>Feb-22</v>
      </c>
      <c r="N88" s="45" t="str">
        <f>MID(Table2[[#This Row],[BE]],6,2)</f>
        <v>IB</v>
      </c>
      <c r="O88" s="45" t="str">
        <f>IF(Table2[[#This Row],[Type]]="IB","EOU",IF(Table2[[#This Row],[Type]]="MB","Local","492"))</f>
        <v>EOU</v>
      </c>
      <c r="P88" s="45">
        <f>ROUND(Table2[[#This Row],[Cons]]/Table2[[#This Row],[Qty.]],5)</f>
        <v>1.0101</v>
      </c>
      <c r="Q88" s="46" t="b">
        <f>EXACT(Table2[[#This Row],[rate]],Table2[[#This Row],[Check]])</f>
        <v>1</v>
      </c>
      <c r="R88" s="46"/>
      <c r="S88" s="46" t="str">
        <f>IF(Table2[[#This Row],[SRO]]="EOU",VLOOKUP(Table2[[#This Row],[BE]],[2]GD.List!$C$3:$N$5014,12,0),IF(Table2[[#This Row],[SRO]]="Local","Polyester Staple Fibre","SRO 492"))</f>
        <v>Cotton Yarn</v>
      </c>
    </row>
    <row r="89" spans="1:19" ht="12.75" customHeight="1" x14ac:dyDescent="0.25">
      <c r="A89" s="17" t="s">
        <v>47</v>
      </c>
      <c r="B89" s="3" t="s">
        <v>35</v>
      </c>
      <c r="C89" s="34">
        <v>13072</v>
      </c>
      <c r="D89" s="18">
        <v>5205.24</v>
      </c>
      <c r="E89" t="s">
        <v>46</v>
      </c>
      <c r="F89" s="3" t="s">
        <v>62</v>
      </c>
      <c r="G89" s="24">
        <v>44602</v>
      </c>
      <c r="H89" s="31">
        <v>18744845.690000001</v>
      </c>
      <c r="I89" s="22">
        <v>1.0101</v>
      </c>
      <c r="J89" s="15">
        <v>3667.61</v>
      </c>
      <c r="K89" s="15">
        <v>3630</v>
      </c>
      <c r="L89" s="15"/>
      <c r="M89" s="12" t="str">
        <f>TEXT(Table2[[#This Row],[Gd.Dt]],"mmm-yy")</f>
        <v>Feb-22</v>
      </c>
      <c r="N89" s="45" t="str">
        <f>MID(Table2[[#This Row],[BE]],6,2)</f>
        <v>IB</v>
      </c>
      <c r="O89" s="45" t="str">
        <f>IF(Table2[[#This Row],[Type]]="IB","EOU",IF(Table2[[#This Row],[Type]]="MB","Local","492"))</f>
        <v>EOU</v>
      </c>
      <c r="P89" s="45">
        <f>ROUND(Table2[[#This Row],[Cons]]/Table2[[#This Row],[Qty.]],5)</f>
        <v>1.0103599999999999</v>
      </c>
      <c r="Q89" s="46" t="b">
        <f>EXACT(Table2[[#This Row],[rate]],Table2[[#This Row],[Check]])</f>
        <v>0</v>
      </c>
      <c r="R89" s="46"/>
      <c r="S89" s="46" t="str">
        <f>IF(Table2[[#This Row],[SRO]]="EOU",VLOOKUP(Table2[[#This Row],[BE]],[2]GD.List!$C$3:$N$5014,12,0),IF(Table2[[#This Row],[SRO]]="Local","Polyester Staple Fibre","SRO 492"))</f>
        <v>Cotton Yarn</v>
      </c>
    </row>
    <row r="90" spans="1:19" ht="12.75" customHeight="1" x14ac:dyDescent="0.25">
      <c r="A90" s="19" t="s">
        <v>1</v>
      </c>
      <c r="B90" s="3" t="s">
        <v>41</v>
      </c>
      <c r="C90" s="34">
        <v>51468</v>
      </c>
      <c r="D90" s="18">
        <v>2701.12</v>
      </c>
      <c r="E90" t="s">
        <v>46</v>
      </c>
      <c r="F90" s="3" t="s">
        <v>63</v>
      </c>
      <c r="G90" s="24">
        <v>44602</v>
      </c>
      <c r="H90" s="31">
        <v>8170479.5800000001</v>
      </c>
      <c r="I90" s="22">
        <v>0.1</v>
      </c>
      <c r="J90" s="15">
        <v>449.5</v>
      </c>
      <c r="K90" s="15">
        <v>4495</v>
      </c>
      <c r="L90" s="15"/>
      <c r="M90" s="12" t="str">
        <f>TEXT(Table2[[#This Row],[Gd.Dt]],"mmm-yy")</f>
        <v>Feb-22</v>
      </c>
      <c r="N90" s="45" t="str">
        <f>MID(Table2[[#This Row],[BE]],6,2)</f>
        <v>IB</v>
      </c>
      <c r="O90" s="45" t="str">
        <f>IF(Table2[[#This Row],[Type]]="IB","EOU",IF(Table2[[#This Row],[Type]]="MB","Local","492"))</f>
        <v>EOU</v>
      </c>
      <c r="P90" s="45">
        <f>ROUND(Table2[[#This Row],[Cons]]/Table2[[#This Row],[Qty.]],5)</f>
        <v>0.1</v>
      </c>
      <c r="Q90" s="46" t="b">
        <f>EXACT(Table2[[#This Row],[rate]],Table2[[#This Row],[Check]])</f>
        <v>1</v>
      </c>
      <c r="R90" s="46"/>
      <c r="S90" s="46" t="str">
        <f>IF(Table2[[#This Row],[SRO]]="EOU",VLOOKUP(Table2[[#This Row],[BE]],[2]GD.List!$C$3:$N$5014,12,0),IF(Table2[[#This Row],[SRO]]="Local","Polyester Staple Fibre","SRO 492"))</f>
        <v>Textile Coal</v>
      </c>
    </row>
    <row r="91" spans="1:19" ht="12.75" customHeight="1" x14ac:dyDescent="0.25">
      <c r="A91" s="19" t="s">
        <v>1</v>
      </c>
      <c r="B91" s="3" t="s">
        <v>40</v>
      </c>
      <c r="C91" s="34">
        <v>41872</v>
      </c>
      <c r="D91" s="18">
        <v>2701.12</v>
      </c>
      <c r="E91" t="s">
        <v>46</v>
      </c>
      <c r="F91" s="3" t="s">
        <v>64</v>
      </c>
      <c r="G91" s="24">
        <v>44602</v>
      </c>
      <c r="H91" s="31">
        <v>60262546</v>
      </c>
      <c r="I91" s="22">
        <v>0.1</v>
      </c>
      <c r="J91" s="15">
        <v>3831.7</v>
      </c>
      <c r="K91" s="15">
        <v>38317</v>
      </c>
      <c r="L91" s="15"/>
      <c r="M91" s="12" t="str">
        <f>TEXT(Table2[[#This Row],[Gd.Dt]],"mmm-yy")</f>
        <v>Feb-22</v>
      </c>
      <c r="N91" s="45" t="str">
        <f>MID(Table2[[#This Row],[BE]],6,2)</f>
        <v>IB</v>
      </c>
      <c r="O91" s="45" t="str">
        <f>IF(Table2[[#This Row],[Type]]="IB","EOU",IF(Table2[[#This Row],[Type]]="MB","Local","492"))</f>
        <v>EOU</v>
      </c>
      <c r="P91" s="45">
        <f>ROUND(Table2[[#This Row],[Cons]]/Table2[[#This Row],[Qty.]],5)</f>
        <v>0.1</v>
      </c>
      <c r="Q91" s="46" t="b">
        <f>EXACT(Table2[[#This Row],[rate]],Table2[[#This Row],[Check]])</f>
        <v>1</v>
      </c>
      <c r="R91" s="46"/>
      <c r="S91" s="46" t="str">
        <f>IF(Table2[[#This Row],[SRO]]="EOU",VLOOKUP(Table2[[#This Row],[BE]],[2]GD.List!$C$3:$N$5014,12,0),IF(Table2[[#This Row],[SRO]]="Local","Polyester Staple Fibre","SRO 492"))</f>
        <v>Textile Coal</v>
      </c>
    </row>
    <row r="92" spans="1:19" ht="12.75" customHeight="1" x14ac:dyDescent="0.25">
      <c r="A92" s="19" t="s">
        <v>1</v>
      </c>
      <c r="B92" s="3" t="s">
        <v>39</v>
      </c>
      <c r="C92" s="34">
        <v>28840</v>
      </c>
      <c r="D92" s="18">
        <v>2701.12</v>
      </c>
      <c r="E92" t="s">
        <v>46</v>
      </c>
      <c r="F92" s="3" t="s">
        <v>65</v>
      </c>
      <c r="G92" s="24">
        <v>44602</v>
      </c>
      <c r="H92" s="31">
        <v>55694203.579999998</v>
      </c>
      <c r="I92" s="22">
        <v>0.1</v>
      </c>
      <c r="J92" s="15">
        <v>4310.6000000000004</v>
      </c>
      <c r="K92" s="15">
        <v>43106</v>
      </c>
      <c r="L92" s="15"/>
      <c r="M92" s="12" t="str">
        <f>TEXT(Table2[[#This Row],[Gd.Dt]],"mmm-yy")</f>
        <v>Feb-22</v>
      </c>
      <c r="N92" s="45" t="str">
        <f>MID(Table2[[#This Row],[BE]],6,2)</f>
        <v>IB</v>
      </c>
      <c r="O92" s="45" t="str">
        <f>IF(Table2[[#This Row],[Type]]="IB","EOU",IF(Table2[[#This Row],[Type]]="MB","Local","492"))</f>
        <v>EOU</v>
      </c>
      <c r="P92" s="45">
        <f>ROUND(Table2[[#This Row],[Cons]]/Table2[[#This Row],[Qty.]],5)</f>
        <v>0.1</v>
      </c>
      <c r="Q92" s="46" t="b">
        <f>EXACT(Table2[[#This Row],[rate]],Table2[[#This Row],[Check]])</f>
        <v>1</v>
      </c>
      <c r="R92" s="46"/>
      <c r="S92" s="46" t="str">
        <f>IF(Table2[[#This Row],[SRO]]="EOU",VLOOKUP(Table2[[#This Row],[BE]],[2]GD.List!$C$3:$N$5014,12,0),IF(Table2[[#This Row],[SRO]]="Local","Polyester Staple Fibre","SRO 492"))</f>
        <v>Textile Coal</v>
      </c>
    </row>
    <row r="93" spans="1:19" ht="12.75" customHeight="1" x14ac:dyDescent="0.25">
      <c r="A93" s="19" t="s">
        <v>1</v>
      </c>
      <c r="B93" s="3" t="s">
        <v>33</v>
      </c>
      <c r="C93" s="34">
        <v>15330</v>
      </c>
      <c r="D93" s="18">
        <v>2701.12</v>
      </c>
      <c r="E93" t="s">
        <v>44</v>
      </c>
      <c r="F93" s="3" t="s">
        <v>66</v>
      </c>
      <c r="G93" s="24">
        <v>44601</v>
      </c>
      <c r="H93" s="31">
        <v>13169433.939999999</v>
      </c>
      <c r="I93" s="22">
        <v>0.1</v>
      </c>
      <c r="J93" s="15">
        <v>1075.9000000000001</v>
      </c>
      <c r="K93" s="15">
        <v>10759</v>
      </c>
      <c r="L93" s="15"/>
      <c r="M93" s="12" t="str">
        <f>TEXT(Table2[[#This Row],[Gd.Dt]],"mmm-yy")</f>
        <v>Feb-22</v>
      </c>
      <c r="N93" s="45" t="str">
        <f>MID(Table2[[#This Row],[BE]],6,2)</f>
        <v>IB</v>
      </c>
      <c r="O93" s="45" t="str">
        <f>IF(Table2[[#This Row],[Type]]="IB","EOU",IF(Table2[[#This Row],[Type]]="MB","Local","492"))</f>
        <v>EOU</v>
      </c>
      <c r="P93" s="45">
        <f>ROUND(Table2[[#This Row],[Cons]]/Table2[[#This Row],[Qty.]],5)</f>
        <v>0.1</v>
      </c>
      <c r="Q93" s="46" t="b">
        <f>EXACT(Table2[[#This Row],[rate]],Table2[[#This Row],[Check]])</f>
        <v>1</v>
      </c>
      <c r="R93" s="46"/>
      <c r="S93" s="46" t="str">
        <f>IF(Table2[[#This Row],[SRO]]="EOU",VLOOKUP(Table2[[#This Row],[BE]],[2]GD.List!$C$3:$N$5014,12,0),IF(Table2[[#This Row],[SRO]]="Local","Polyester Staple Fibre","SRO 492"))</f>
        <v>Textile Coal</v>
      </c>
    </row>
    <row r="94" spans="1:19" ht="12.75" customHeight="1" x14ac:dyDescent="0.25">
      <c r="A94" s="19" t="s">
        <v>1</v>
      </c>
      <c r="B94" s="3" t="s">
        <v>32</v>
      </c>
      <c r="C94" s="34">
        <v>3478</v>
      </c>
      <c r="D94" s="18">
        <v>2701.12</v>
      </c>
      <c r="E94" t="s">
        <v>42</v>
      </c>
      <c r="F94" s="3" t="s">
        <v>67</v>
      </c>
      <c r="G94" s="24">
        <v>44601</v>
      </c>
      <c r="H94" s="31">
        <v>20924776.359999999</v>
      </c>
      <c r="I94" s="22">
        <v>0.1</v>
      </c>
      <c r="J94" s="15">
        <v>1203.3</v>
      </c>
      <c r="K94" s="15">
        <v>12033</v>
      </c>
      <c r="L94" s="15"/>
      <c r="M94" s="12" t="str">
        <f>TEXT(Table2[[#This Row],[Gd.Dt]],"mmm-yy")</f>
        <v>Feb-22</v>
      </c>
      <c r="N94" s="45" t="str">
        <f>MID(Table2[[#This Row],[BE]],6,2)</f>
        <v>IB</v>
      </c>
      <c r="O94" s="45" t="str">
        <f>IF(Table2[[#This Row],[Type]]="IB","EOU",IF(Table2[[#This Row],[Type]]="MB","Local","492"))</f>
        <v>EOU</v>
      </c>
      <c r="P94" s="45">
        <f>ROUND(Table2[[#This Row],[Cons]]/Table2[[#This Row],[Qty.]],5)</f>
        <v>0.1</v>
      </c>
      <c r="Q94" s="46" t="b">
        <f>EXACT(Table2[[#This Row],[rate]],Table2[[#This Row],[Check]])</f>
        <v>1</v>
      </c>
      <c r="R94" s="46"/>
      <c r="S94" s="46" t="str">
        <f>IF(Table2[[#This Row],[SRO]]="EOU",VLOOKUP(Table2[[#This Row],[BE]],[2]GD.List!$C$3:$N$5014,12,0),IF(Table2[[#This Row],[SRO]]="Local","Polyester Staple Fibre","SRO 492"))</f>
        <v>Textile Coal</v>
      </c>
    </row>
    <row r="95" spans="1:19" ht="12.75" customHeight="1" x14ac:dyDescent="0.25">
      <c r="A95" s="19" t="s">
        <v>1</v>
      </c>
      <c r="B95" s="3" t="s">
        <v>34</v>
      </c>
      <c r="C95" s="34">
        <v>17383</v>
      </c>
      <c r="D95" s="18">
        <v>2701.12</v>
      </c>
      <c r="E95" t="s">
        <v>45</v>
      </c>
      <c r="F95" s="3" t="s">
        <v>68</v>
      </c>
      <c r="G95" s="24">
        <v>44602</v>
      </c>
      <c r="H95" s="31">
        <v>13303817.039999999</v>
      </c>
      <c r="I95" s="22">
        <v>0.1</v>
      </c>
      <c r="J95" s="15">
        <v>1142.1000000000001</v>
      </c>
      <c r="K95" s="15">
        <v>11421</v>
      </c>
      <c r="L95" s="15"/>
      <c r="M95" s="12" t="str">
        <f>TEXT(Table2[[#This Row],[Gd.Dt]],"mmm-yy")</f>
        <v>Feb-22</v>
      </c>
      <c r="N95" s="45" t="str">
        <f>MID(Table2[[#This Row],[BE]],6,2)</f>
        <v>IB</v>
      </c>
      <c r="O95" s="45" t="str">
        <f>IF(Table2[[#This Row],[Type]]="IB","EOU",IF(Table2[[#This Row],[Type]]="MB","Local","492"))</f>
        <v>EOU</v>
      </c>
      <c r="P95" s="45">
        <f>ROUND(Table2[[#This Row],[Cons]]/Table2[[#This Row],[Qty.]],5)</f>
        <v>0.1</v>
      </c>
      <c r="Q95" s="46" t="b">
        <f>EXACT(Table2[[#This Row],[rate]],Table2[[#This Row],[Check]])</f>
        <v>1</v>
      </c>
      <c r="R95" s="46"/>
      <c r="S95" s="46" t="str">
        <f>IF(Table2[[#This Row],[SRO]]="EOU",VLOOKUP(Table2[[#This Row],[BE]],[2]GD.List!$C$3:$N$5014,12,0),IF(Table2[[#This Row],[SRO]]="Local","Polyester Staple Fibre","SRO 492"))</f>
        <v>Textile Coal</v>
      </c>
    </row>
    <row r="96" spans="1:19" ht="12.75" customHeight="1" x14ac:dyDescent="0.25">
      <c r="A96" s="17" t="s">
        <v>1</v>
      </c>
      <c r="B96" s="3" t="s">
        <v>35</v>
      </c>
      <c r="C96" s="34">
        <v>13072</v>
      </c>
      <c r="D96" s="18">
        <v>2701.12</v>
      </c>
      <c r="E96" t="s">
        <v>46</v>
      </c>
      <c r="F96" s="3" t="s">
        <v>62</v>
      </c>
      <c r="G96" s="24">
        <v>44602</v>
      </c>
      <c r="H96" s="31">
        <v>18744845.690000001</v>
      </c>
      <c r="I96" s="22">
        <v>0.1</v>
      </c>
      <c r="J96" s="15">
        <v>1202.5999999999999</v>
      </c>
      <c r="K96" s="15">
        <v>12026</v>
      </c>
      <c r="L96" s="15"/>
      <c r="M96" s="12" t="str">
        <f>TEXT(Table2[[#This Row],[Gd.Dt]],"mmm-yy")</f>
        <v>Feb-22</v>
      </c>
      <c r="N96" s="45" t="str">
        <f>MID(Table2[[#This Row],[BE]],6,2)</f>
        <v>IB</v>
      </c>
      <c r="O96" s="45" t="str">
        <f>IF(Table2[[#This Row],[Type]]="IB","EOU",IF(Table2[[#This Row],[Type]]="MB","Local","492"))</f>
        <v>EOU</v>
      </c>
      <c r="P96" s="45">
        <f>ROUND(Table2[[#This Row],[Cons]]/Table2[[#This Row],[Qty.]],5)</f>
        <v>0.1</v>
      </c>
      <c r="Q96" s="46" t="b">
        <f>EXACT(Table2[[#This Row],[rate]],Table2[[#This Row],[Check]])</f>
        <v>1</v>
      </c>
      <c r="R96" s="46"/>
      <c r="S96" s="46" t="str">
        <f>IF(Table2[[#This Row],[SRO]]="EOU",VLOOKUP(Table2[[#This Row],[BE]],[2]GD.List!$C$3:$N$5014,12,0),IF(Table2[[#This Row],[SRO]]="Local","Polyester Staple Fibre","SRO 492"))</f>
        <v>Textile Coal</v>
      </c>
    </row>
    <row r="97" spans="1:19" ht="12.75" customHeight="1" x14ac:dyDescent="0.25">
      <c r="A97" s="17" t="s">
        <v>18</v>
      </c>
      <c r="B97" s="3" t="s">
        <v>41</v>
      </c>
      <c r="C97" s="34">
        <v>51468</v>
      </c>
      <c r="D97" s="18">
        <v>3809.9189999999999</v>
      </c>
      <c r="E97" t="s">
        <v>46</v>
      </c>
      <c r="F97" s="3" t="s">
        <v>63</v>
      </c>
      <c r="G97" s="24">
        <v>44602</v>
      </c>
      <c r="H97" s="31">
        <v>8170479.5800000001</v>
      </c>
      <c r="I97" s="22">
        <v>0.04</v>
      </c>
      <c r="J97" s="15">
        <v>179.8</v>
      </c>
      <c r="K97" s="15">
        <v>4495</v>
      </c>
      <c r="L97" s="15"/>
      <c r="M97" s="12" t="str">
        <f>TEXT(Table2[[#This Row],[Gd.Dt]],"mmm-yy")</f>
        <v>Feb-22</v>
      </c>
      <c r="N97" s="45" t="str">
        <f>MID(Table2[[#This Row],[BE]],6,2)</f>
        <v>IB</v>
      </c>
      <c r="O97" s="45" t="str">
        <f>IF(Table2[[#This Row],[Type]]="IB","EOU",IF(Table2[[#This Row],[Type]]="MB","Local","492"))</f>
        <v>EOU</v>
      </c>
      <c r="P97" s="45">
        <f>ROUND(Table2[[#This Row],[Cons]]/Table2[[#This Row],[Qty.]],5)</f>
        <v>0.04</v>
      </c>
      <c r="Q97" s="46" t="b">
        <f>EXACT(Table2[[#This Row],[rate]],Table2[[#This Row],[Check]])</f>
        <v>1</v>
      </c>
      <c r="R97" s="46"/>
      <c r="S97" s="46" t="str">
        <f>IF(Table2[[#This Row],[SRO]]="EOU",VLOOKUP(Table2[[#This Row],[BE]],[2]GD.List!$C$3:$N$5014,12,0),IF(Table2[[#This Row],[SRO]]="Local","Polyester Staple Fibre","SRO 492"))</f>
        <v>Textile Chemical</v>
      </c>
    </row>
    <row r="98" spans="1:19" ht="12.75" customHeight="1" x14ac:dyDescent="0.25">
      <c r="A98" s="17" t="s">
        <v>20</v>
      </c>
      <c r="B98" s="3" t="s">
        <v>40</v>
      </c>
      <c r="C98" s="34">
        <v>41872</v>
      </c>
      <c r="D98" s="18">
        <v>5205.2700000000004</v>
      </c>
      <c r="E98" t="s">
        <v>46</v>
      </c>
      <c r="F98" s="3" t="s">
        <v>64</v>
      </c>
      <c r="G98" s="24">
        <v>44602</v>
      </c>
      <c r="H98" s="31">
        <v>60262546</v>
      </c>
      <c r="I98" s="22">
        <v>1.0101</v>
      </c>
      <c r="J98" s="15">
        <v>2753.67</v>
      </c>
      <c r="K98" s="15">
        <v>2726.13</v>
      </c>
      <c r="L98" s="15"/>
      <c r="M98" s="12" t="str">
        <f>TEXT(Table2[[#This Row],[Gd.Dt]],"mmm-yy")</f>
        <v>Feb-22</v>
      </c>
      <c r="N98" s="45" t="str">
        <f>MID(Table2[[#This Row],[BE]],6,2)</f>
        <v>IB</v>
      </c>
      <c r="O98" s="45" t="str">
        <f>IF(Table2[[#This Row],[Type]]="IB","EOU",IF(Table2[[#This Row],[Type]]="MB","Local","492"))</f>
        <v>EOU</v>
      </c>
      <c r="P98" s="45">
        <f>ROUND(Table2[[#This Row],[Cons]]/Table2[[#This Row],[Qty.]],5)</f>
        <v>1.0101</v>
      </c>
      <c r="Q98" s="46" t="b">
        <f>EXACT(Table2[[#This Row],[rate]],Table2[[#This Row],[Check]])</f>
        <v>1</v>
      </c>
      <c r="R98" s="46"/>
      <c r="S98" s="46" t="str">
        <f>IF(Table2[[#This Row],[SRO]]="EOU",VLOOKUP(Table2[[#This Row],[BE]],[2]GD.List!$C$3:$N$5014,12,0),IF(Table2[[#This Row],[SRO]]="Local","Polyester Staple Fibre","SRO 492"))</f>
        <v>Cotton Yarn</v>
      </c>
    </row>
    <row r="99" spans="1:19" ht="12.75" customHeight="1" x14ac:dyDescent="0.25">
      <c r="A99" s="19" t="s">
        <v>23</v>
      </c>
      <c r="B99" s="3" t="s">
        <v>41</v>
      </c>
      <c r="C99" s="34">
        <v>51468</v>
      </c>
      <c r="D99" s="18">
        <v>1108.19</v>
      </c>
      <c r="E99" t="s">
        <v>46</v>
      </c>
      <c r="F99" s="3" t="s">
        <v>63</v>
      </c>
      <c r="G99" s="24">
        <v>44602</v>
      </c>
      <c r="H99" s="31">
        <v>8170479.5800000001</v>
      </c>
      <c r="I99" s="22">
        <v>0.04</v>
      </c>
      <c r="J99" s="15">
        <v>179.8</v>
      </c>
      <c r="K99" s="15">
        <v>4495</v>
      </c>
      <c r="L99" s="15"/>
      <c r="M99" s="12" t="str">
        <f>TEXT(Table2[[#This Row],[Gd.Dt]],"mmm-yy")</f>
        <v>Feb-22</v>
      </c>
      <c r="N99" s="45" t="str">
        <f>MID(Table2[[#This Row],[BE]],6,2)</f>
        <v>IB</v>
      </c>
      <c r="O99" s="45" t="str">
        <f>IF(Table2[[#This Row],[Type]]="IB","EOU",IF(Table2[[#This Row],[Type]]="MB","Local","492"))</f>
        <v>EOU</v>
      </c>
      <c r="P99" s="45">
        <f>ROUND(Table2[[#This Row],[Cons]]/Table2[[#This Row],[Qty.]],5)</f>
        <v>0.04</v>
      </c>
      <c r="Q99" s="46" t="b">
        <f>EXACT(Table2[[#This Row],[rate]],Table2[[#This Row],[Check]])</f>
        <v>1</v>
      </c>
      <c r="R99" s="46"/>
      <c r="S99" s="46" t="str">
        <f>IF(Table2[[#This Row],[SRO]]="EOU",VLOOKUP(Table2[[#This Row],[BE]],[2]GD.List!$C$3:$N$5014,12,0),IF(Table2[[#This Row],[SRO]]="Local","Polyester Staple Fibre","SRO 492"))</f>
        <v>Textile Chemical</v>
      </c>
    </row>
    <row r="100" spans="1:19" ht="12.75" customHeight="1" x14ac:dyDescent="0.25">
      <c r="A100" s="19" t="s">
        <v>23</v>
      </c>
      <c r="B100" s="3" t="s">
        <v>40</v>
      </c>
      <c r="C100" s="34">
        <v>41872</v>
      </c>
      <c r="D100" s="18">
        <v>1108.19</v>
      </c>
      <c r="E100" t="s">
        <v>46</v>
      </c>
      <c r="F100" s="3" t="s">
        <v>64</v>
      </c>
      <c r="G100" s="24">
        <v>44602</v>
      </c>
      <c r="H100" s="31">
        <v>60262546</v>
      </c>
      <c r="I100" s="22">
        <v>0.04</v>
      </c>
      <c r="J100" s="15">
        <v>1532.68</v>
      </c>
      <c r="K100" s="15">
        <v>38317</v>
      </c>
      <c r="L100" s="15"/>
      <c r="M100" s="12" t="str">
        <f>TEXT(Table2[[#This Row],[Gd.Dt]],"mmm-yy")</f>
        <v>Feb-22</v>
      </c>
      <c r="N100" s="45" t="str">
        <f>MID(Table2[[#This Row],[BE]],6,2)</f>
        <v>IB</v>
      </c>
      <c r="O100" s="45" t="str">
        <f>IF(Table2[[#This Row],[Type]]="IB","EOU",IF(Table2[[#This Row],[Type]]="MB","Local","492"))</f>
        <v>EOU</v>
      </c>
      <c r="P100" s="45">
        <f>ROUND(Table2[[#This Row],[Cons]]/Table2[[#This Row],[Qty.]],5)</f>
        <v>0.04</v>
      </c>
      <c r="Q100" s="46" t="b">
        <f>EXACT(Table2[[#This Row],[rate]],Table2[[#This Row],[Check]])</f>
        <v>1</v>
      </c>
      <c r="R100" s="46"/>
      <c r="S100" s="46" t="str">
        <f>IF(Table2[[#This Row],[SRO]]="EOU",VLOOKUP(Table2[[#This Row],[BE]],[2]GD.List!$C$3:$N$5014,12,0),IF(Table2[[#This Row],[SRO]]="Local","Polyester Staple Fibre","SRO 492"))</f>
        <v>Textile Chemical</v>
      </c>
    </row>
    <row r="101" spans="1:19" ht="12.75" customHeight="1" x14ac:dyDescent="0.25">
      <c r="A101" s="19" t="s">
        <v>23</v>
      </c>
      <c r="B101" s="3" t="s">
        <v>39</v>
      </c>
      <c r="C101" s="34">
        <v>28840</v>
      </c>
      <c r="D101" s="18">
        <v>1108.19</v>
      </c>
      <c r="E101" t="s">
        <v>46</v>
      </c>
      <c r="F101" s="3" t="s">
        <v>65</v>
      </c>
      <c r="G101" s="24">
        <v>44602</v>
      </c>
      <c r="H101" s="31">
        <v>55694203.579999998</v>
      </c>
      <c r="I101" s="22">
        <v>0.04</v>
      </c>
      <c r="J101" s="15">
        <v>1724.24</v>
      </c>
      <c r="K101" s="15">
        <v>43106</v>
      </c>
      <c r="L101" s="15"/>
      <c r="M101" s="12" t="str">
        <f>TEXT(Table2[[#This Row],[Gd.Dt]],"mmm-yy")</f>
        <v>Feb-22</v>
      </c>
      <c r="N101" s="45" t="str">
        <f>MID(Table2[[#This Row],[BE]],6,2)</f>
        <v>IB</v>
      </c>
      <c r="O101" s="45" t="str">
        <f>IF(Table2[[#This Row],[Type]]="IB","EOU",IF(Table2[[#This Row],[Type]]="MB","Local","492"))</f>
        <v>EOU</v>
      </c>
      <c r="P101" s="45">
        <f>ROUND(Table2[[#This Row],[Cons]]/Table2[[#This Row],[Qty.]],5)</f>
        <v>0.04</v>
      </c>
      <c r="Q101" s="46" t="b">
        <f>EXACT(Table2[[#This Row],[rate]],Table2[[#This Row],[Check]])</f>
        <v>1</v>
      </c>
      <c r="R101" s="46"/>
      <c r="S101" s="46" t="str">
        <f>IF(Table2[[#This Row],[SRO]]="EOU",VLOOKUP(Table2[[#This Row],[BE]],[2]GD.List!$C$3:$N$5014,12,0),IF(Table2[[#This Row],[SRO]]="Local","Polyester Staple Fibre","SRO 492"))</f>
        <v>Textile Chemical</v>
      </c>
    </row>
    <row r="102" spans="1:19" ht="12.75" customHeight="1" x14ac:dyDescent="0.25">
      <c r="A102" s="19" t="s">
        <v>23</v>
      </c>
      <c r="B102" s="3" t="s">
        <v>33</v>
      </c>
      <c r="C102" s="34">
        <v>15330</v>
      </c>
      <c r="D102" s="18">
        <v>1108.19</v>
      </c>
      <c r="E102" t="s">
        <v>44</v>
      </c>
      <c r="F102" s="3" t="s">
        <v>66</v>
      </c>
      <c r="G102" s="24">
        <v>44601</v>
      </c>
      <c r="H102" s="31">
        <v>13169433.939999999</v>
      </c>
      <c r="I102" s="22">
        <v>0.04</v>
      </c>
      <c r="J102" s="15">
        <v>430.36</v>
      </c>
      <c r="K102" s="15">
        <v>10759</v>
      </c>
      <c r="L102" s="15"/>
      <c r="M102" s="12" t="str">
        <f>TEXT(Table2[[#This Row],[Gd.Dt]],"mmm-yy")</f>
        <v>Feb-22</v>
      </c>
      <c r="N102" s="45" t="str">
        <f>MID(Table2[[#This Row],[BE]],6,2)</f>
        <v>IB</v>
      </c>
      <c r="O102" s="45" t="str">
        <f>IF(Table2[[#This Row],[Type]]="IB","EOU",IF(Table2[[#This Row],[Type]]="MB","Local","492"))</f>
        <v>EOU</v>
      </c>
      <c r="P102" s="45">
        <f>ROUND(Table2[[#This Row],[Cons]]/Table2[[#This Row],[Qty.]],5)</f>
        <v>0.04</v>
      </c>
      <c r="Q102" s="46" t="b">
        <f>EXACT(Table2[[#This Row],[rate]],Table2[[#This Row],[Check]])</f>
        <v>1</v>
      </c>
      <c r="R102" s="46"/>
      <c r="S102" s="46" t="str">
        <f>IF(Table2[[#This Row],[SRO]]="EOU",VLOOKUP(Table2[[#This Row],[BE]],[2]GD.List!$C$3:$N$5014,12,0),IF(Table2[[#This Row],[SRO]]="Local","Polyester Staple Fibre","SRO 492"))</f>
        <v>Textile Chemical</v>
      </c>
    </row>
    <row r="103" spans="1:19" x14ac:dyDescent="0.25">
      <c r="A103" s="19" t="s">
        <v>23</v>
      </c>
      <c r="B103" s="3" t="s">
        <v>32</v>
      </c>
      <c r="C103" s="34">
        <v>3478</v>
      </c>
      <c r="D103" s="18">
        <v>1108.19</v>
      </c>
      <c r="E103" t="s">
        <v>42</v>
      </c>
      <c r="F103" s="3" t="s">
        <v>67</v>
      </c>
      <c r="G103" s="24">
        <v>44601</v>
      </c>
      <c r="H103" s="31">
        <v>20924776.359999999</v>
      </c>
      <c r="I103" s="22">
        <v>0.04</v>
      </c>
      <c r="J103" s="15">
        <v>242.44</v>
      </c>
      <c r="K103" s="15">
        <v>6061</v>
      </c>
      <c r="L103" s="15"/>
      <c r="M103" s="12" t="str">
        <f>TEXT(Table2[[#This Row],[Gd.Dt]],"mmm-yy")</f>
        <v>Feb-22</v>
      </c>
      <c r="N103" s="45" t="str">
        <f>MID(Table2[[#This Row],[BE]],6,2)</f>
        <v>IB</v>
      </c>
      <c r="O103" s="45" t="str">
        <f>IF(Table2[[#This Row],[Type]]="IB","EOU",IF(Table2[[#This Row],[Type]]="MB","Local","492"))</f>
        <v>EOU</v>
      </c>
      <c r="P103" s="45">
        <f>ROUND(Table2[[#This Row],[Cons]]/Table2[[#This Row],[Qty.]],5)</f>
        <v>0.04</v>
      </c>
      <c r="Q103" s="46" t="b">
        <f>EXACT(Table2[[#This Row],[rate]],Table2[[#This Row],[Check]])</f>
        <v>1</v>
      </c>
      <c r="R103" s="46"/>
      <c r="S103" s="46" t="str">
        <f>IF(Table2[[#This Row],[SRO]]="EOU",VLOOKUP(Table2[[#This Row],[BE]],[2]GD.List!$C$3:$N$5014,12,0),IF(Table2[[#This Row],[SRO]]="Local","Polyester Staple Fibre","SRO 492"))</f>
        <v>Textile Chemical</v>
      </c>
    </row>
    <row r="104" spans="1:19" x14ac:dyDescent="0.25">
      <c r="A104" s="19" t="s">
        <v>23</v>
      </c>
      <c r="B104" s="3" t="s">
        <v>34</v>
      </c>
      <c r="C104" s="34">
        <v>17383</v>
      </c>
      <c r="D104" s="18">
        <v>1108.19</v>
      </c>
      <c r="E104" t="s">
        <v>45</v>
      </c>
      <c r="F104" s="3" t="s">
        <v>68</v>
      </c>
      <c r="G104" s="24">
        <v>44602</v>
      </c>
      <c r="H104" s="31">
        <v>13303817.039999999</v>
      </c>
      <c r="I104" s="22">
        <v>0.04</v>
      </c>
      <c r="J104" s="15">
        <v>456.84000000000003</v>
      </c>
      <c r="K104" s="15">
        <v>11421</v>
      </c>
      <c r="L104" s="15"/>
      <c r="M104" s="12" t="str">
        <f>TEXT(Table2[[#This Row],[Gd.Dt]],"mmm-yy")</f>
        <v>Feb-22</v>
      </c>
      <c r="N104" s="45" t="str">
        <f>MID(Table2[[#This Row],[BE]],6,2)</f>
        <v>IB</v>
      </c>
      <c r="O104" s="45" t="str">
        <f>IF(Table2[[#This Row],[Type]]="IB","EOU",IF(Table2[[#This Row],[Type]]="MB","Local","492"))</f>
        <v>EOU</v>
      </c>
      <c r="P104" s="45">
        <f>ROUND(Table2[[#This Row],[Cons]]/Table2[[#This Row],[Qty.]],5)</f>
        <v>0.04</v>
      </c>
      <c r="Q104" s="46" t="b">
        <f>EXACT(Table2[[#This Row],[rate]],Table2[[#This Row],[Check]])</f>
        <v>1</v>
      </c>
      <c r="R104" s="46"/>
      <c r="S104" s="46" t="str">
        <f>IF(Table2[[#This Row],[SRO]]="EOU",VLOOKUP(Table2[[#This Row],[BE]],[2]GD.List!$C$3:$N$5014,12,0),IF(Table2[[#This Row],[SRO]]="Local","Polyester Staple Fibre","SRO 492"))</f>
        <v>Textile Chemical</v>
      </c>
    </row>
    <row r="105" spans="1:19" x14ac:dyDescent="0.25">
      <c r="A105" s="17" t="s">
        <v>23</v>
      </c>
      <c r="B105" s="3" t="s">
        <v>35</v>
      </c>
      <c r="C105" s="34">
        <v>13072</v>
      </c>
      <c r="D105" s="18">
        <v>1108.19</v>
      </c>
      <c r="E105" t="s">
        <v>46</v>
      </c>
      <c r="F105" s="3" t="s">
        <v>62</v>
      </c>
      <c r="G105" s="24">
        <v>44602</v>
      </c>
      <c r="H105" s="31">
        <v>18744845.690000001</v>
      </c>
      <c r="I105" s="22">
        <v>0.04</v>
      </c>
      <c r="J105" s="15">
        <v>481.03999999999996</v>
      </c>
      <c r="K105" s="15">
        <v>12026</v>
      </c>
      <c r="L105" s="15"/>
      <c r="M105" s="12" t="str">
        <f>TEXT(Table2[[#This Row],[Gd.Dt]],"mmm-yy")</f>
        <v>Feb-22</v>
      </c>
      <c r="N105" s="45" t="str">
        <f>MID(Table2[[#This Row],[BE]],6,2)</f>
        <v>IB</v>
      </c>
      <c r="O105" s="45" t="str">
        <f>IF(Table2[[#This Row],[Type]]="IB","EOU",IF(Table2[[#This Row],[Type]]="MB","Local","492"))</f>
        <v>EOU</v>
      </c>
      <c r="P105" s="45">
        <f>ROUND(Table2[[#This Row],[Cons]]/Table2[[#This Row],[Qty.]],5)</f>
        <v>0.04</v>
      </c>
      <c r="Q105" s="46" t="b">
        <f>EXACT(Table2[[#This Row],[rate]],Table2[[#This Row],[Check]])</f>
        <v>1</v>
      </c>
      <c r="R105" s="46"/>
      <c r="S105" s="46" t="str">
        <f>IF(Table2[[#This Row],[SRO]]="EOU",VLOOKUP(Table2[[#This Row],[BE]],[2]GD.List!$C$3:$N$5014,12,0),IF(Table2[[#This Row],[SRO]]="Local","Polyester Staple Fibre","SRO 492"))</f>
        <v>Textile Chemical</v>
      </c>
    </row>
    <row r="106" spans="1:19" x14ac:dyDescent="0.25">
      <c r="A106" s="19" t="s">
        <v>22</v>
      </c>
      <c r="B106" s="3" t="s">
        <v>41</v>
      </c>
      <c r="C106" s="34">
        <v>51468</v>
      </c>
      <c r="D106" s="18">
        <v>5503.201</v>
      </c>
      <c r="E106" t="s">
        <v>46</v>
      </c>
      <c r="F106" s="3" t="s">
        <v>63</v>
      </c>
      <c r="G106" s="24">
        <v>44602</v>
      </c>
      <c r="H106" s="31">
        <v>8170479.5800000001</v>
      </c>
      <c r="I106" s="22">
        <v>0.41666999999999998</v>
      </c>
      <c r="J106" s="15">
        <v>1872.93</v>
      </c>
      <c r="K106" s="15">
        <v>4495</v>
      </c>
      <c r="L106" s="15"/>
      <c r="M106" s="12" t="str">
        <f>TEXT(Table2[[#This Row],[Gd.Dt]],"mmm-yy")</f>
        <v>Feb-22</v>
      </c>
      <c r="N106" s="45" t="str">
        <f>MID(Table2[[#This Row],[BE]],6,2)</f>
        <v>MB</v>
      </c>
      <c r="O106" s="45" t="str">
        <f>IF(Table2[[#This Row],[Type]]="IB","EOU",IF(Table2[[#This Row],[Type]]="MB","Local","492"))</f>
        <v>Local</v>
      </c>
      <c r="P106" s="45">
        <f>ROUND(Table2[[#This Row],[Cons]]/Table2[[#This Row],[Qty.]],5)</f>
        <v>0.41666999999999998</v>
      </c>
      <c r="Q106" s="46" t="b">
        <f>EXACT(Table2[[#This Row],[rate]],Table2[[#This Row],[Check]])</f>
        <v>1</v>
      </c>
      <c r="R106" s="46"/>
      <c r="S106" s="46" t="str">
        <f>IF(Table2[[#This Row],[SRO]]="EOU",VLOOKUP(Table2[[#This Row],[BE]],[2]GD.List!$C$3:$N$5014,12,0),IF(Table2[[#This Row],[SRO]]="Local","Polyester Staple Fibre","SRO 492"))</f>
        <v>Polyester Staple Fibre</v>
      </c>
    </row>
    <row r="107" spans="1:19" x14ac:dyDescent="0.25">
      <c r="A107" s="19" t="s">
        <v>22</v>
      </c>
      <c r="B107" s="3" t="s">
        <v>32</v>
      </c>
      <c r="C107" s="34">
        <v>3478</v>
      </c>
      <c r="D107" s="18">
        <v>5503.201</v>
      </c>
      <c r="E107" t="s">
        <v>42</v>
      </c>
      <c r="F107" s="3" t="s">
        <v>67</v>
      </c>
      <c r="G107" s="24">
        <v>44601</v>
      </c>
      <c r="H107" s="31">
        <v>20924776.359999999</v>
      </c>
      <c r="I107" s="22">
        <v>0.41666999999999998</v>
      </c>
      <c r="J107" s="15">
        <v>2525.44</v>
      </c>
      <c r="K107" s="15">
        <v>6061</v>
      </c>
      <c r="L107" s="15"/>
      <c r="M107" s="12" t="str">
        <f>TEXT(Table2[[#This Row],[Gd.Dt]],"mmm-yy")</f>
        <v>Feb-22</v>
      </c>
      <c r="N107" s="45" t="str">
        <f>MID(Table2[[#This Row],[BE]],6,2)</f>
        <v>MB</v>
      </c>
      <c r="O107" s="45" t="str">
        <f>IF(Table2[[#This Row],[Type]]="IB","EOU",IF(Table2[[#This Row],[Type]]="MB","Local","492"))</f>
        <v>Local</v>
      </c>
      <c r="P107" s="45">
        <f>ROUND(Table2[[#This Row],[Cons]]/Table2[[#This Row],[Qty.]],5)</f>
        <v>0.41666999999999998</v>
      </c>
      <c r="Q107" s="46" t="b">
        <f>EXACT(Table2[[#This Row],[rate]],Table2[[#This Row],[Check]])</f>
        <v>1</v>
      </c>
      <c r="R107" s="46"/>
      <c r="S107" s="46" t="str">
        <f>IF(Table2[[#This Row],[SRO]]="EOU",VLOOKUP(Table2[[#This Row],[BE]],[2]GD.List!$C$3:$N$5014,12,0),IF(Table2[[#This Row],[SRO]]="Local","Polyester Staple Fibre","SRO 492"))</f>
        <v>Polyester Staple Fibre</v>
      </c>
    </row>
    <row r="108" spans="1:19" x14ac:dyDescent="0.25">
      <c r="A108" s="17" t="s">
        <v>22</v>
      </c>
      <c r="B108" s="3" t="s">
        <v>34</v>
      </c>
      <c r="C108" s="34">
        <v>17383</v>
      </c>
      <c r="D108" s="18">
        <v>5503.201</v>
      </c>
      <c r="E108" t="s">
        <v>45</v>
      </c>
      <c r="F108" s="3" t="s">
        <v>68</v>
      </c>
      <c r="G108" s="24">
        <v>44602</v>
      </c>
      <c r="H108" s="31">
        <v>13303817.039999999</v>
      </c>
      <c r="I108" s="22">
        <v>0.53061000000000003</v>
      </c>
      <c r="J108" s="15">
        <v>2914.11</v>
      </c>
      <c r="K108" s="15">
        <v>5492</v>
      </c>
      <c r="L108" s="15"/>
      <c r="M108" s="12" t="str">
        <f>TEXT(Table2[[#This Row],[Gd.Dt]],"mmm-yy")</f>
        <v>Feb-22</v>
      </c>
      <c r="N108" s="45" t="str">
        <f>MID(Table2[[#This Row],[BE]],6,2)</f>
        <v>MB</v>
      </c>
      <c r="O108" s="45" t="str">
        <f>IF(Table2[[#This Row],[Type]]="IB","EOU",IF(Table2[[#This Row],[Type]]="MB","Local","492"))</f>
        <v>Local</v>
      </c>
      <c r="P108" s="45">
        <f>ROUND(Table2[[#This Row],[Cons]]/Table2[[#This Row],[Qty.]],5)</f>
        <v>0.53061000000000003</v>
      </c>
      <c r="Q108" s="46" t="b">
        <f>EXACT(Table2[[#This Row],[rate]],Table2[[#This Row],[Check]])</f>
        <v>1</v>
      </c>
      <c r="R108" s="46"/>
      <c r="S108" s="46" t="str">
        <f>IF(Table2[[#This Row],[SRO]]="EOU",VLOOKUP(Table2[[#This Row],[BE]],[2]GD.List!$C$3:$N$5014,12,0),IF(Table2[[#This Row],[SRO]]="Local","Polyester Staple Fibre","SRO 492"))</f>
        <v>Polyester Staple Fibre</v>
      </c>
    </row>
    <row r="109" spans="1:19" x14ac:dyDescent="0.25">
      <c r="A109" s="17" t="s">
        <v>25</v>
      </c>
      <c r="B109" s="3" t="s">
        <v>32</v>
      </c>
      <c r="C109" s="34">
        <v>3478</v>
      </c>
      <c r="D109" s="18">
        <v>5402.33</v>
      </c>
      <c r="E109" t="s">
        <v>42</v>
      </c>
      <c r="F109" s="3" t="s">
        <v>67</v>
      </c>
      <c r="G109" s="24">
        <v>44601</v>
      </c>
      <c r="H109" s="31">
        <v>20924776.359999999</v>
      </c>
      <c r="I109" s="22">
        <v>1.0101</v>
      </c>
      <c r="J109" s="15">
        <v>1532.52</v>
      </c>
      <c r="K109" s="15">
        <v>1517.19</v>
      </c>
      <c r="L109" s="15"/>
      <c r="M109" s="12" t="str">
        <f>TEXT(Table2[[#This Row],[Gd.Dt]],"mmm-yy")</f>
        <v>Feb-22</v>
      </c>
      <c r="N109" s="45" t="str">
        <f>MID(Table2[[#This Row],[BE]],6,2)</f>
        <v>IB</v>
      </c>
      <c r="O109" s="45" t="str">
        <f>IF(Table2[[#This Row],[Type]]="IB","EOU",IF(Table2[[#This Row],[Type]]="MB","Local","492"))</f>
        <v>EOU</v>
      </c>
      <c r="P109" s="45">
        <f>ROUND(Table2[[#This Row],[Cons]]/Table2[[#This Row],[Qty.]],5)</f>
        <v>1.0101</v>
      </c>
      <c r="Q109" s="46" t="b">
        <f>EXACT(Table2[[#This Row],[rate]],Table2[[#This Row],[Check]])</f>
        <v>1</v>
      </c>
      <c r="R109" s="46"/>
      <c r="S109" s="46" t="str">
        <f>IF(Table2[[#This Row],[SRO]]="EOU",VLOOKUP(Table2[[#This Row],[BE]],[2]GD.List!$C$3:$N$5014,12,0),IF(Table2[[#This Row],[SRO]]="Local","Polyester Staple Fibre","SRO 492"))</f>
        <v>Polyester Yarn</v>
      </c>
    </row>
    <row r="110" spans="1:19" x14ac:dyDescent="0.25">
      <c r="A110" s="19" t="s">
        <v>21</v>
      </c>
      <c r="B110" s="3" t="s">
        <v>41</v>
      </c>
      <c r="C110" s="34">
        <v>51468</v>
      </c>
      <c r="D110" s="18">
        <v>2915.11</v>
      </c>
      <c r="E110" t="s">
        <v>46</v>
      </c>
      <c r="F110" s="3" t="s">
        <v>63</v>
      </c>
      <c r="G110" s="24">
        <v>44602</v>
      </c>
      <c r="H110" s="31">
        <v>8170479.5800000001</v>
      </c>
      <c r="I110" s="22">
        <v>0.04</v>
      </c>
      <c r="J110" s="15">
        <v>179.8</v>
      </c>
      <c r="K110" s="15">
        <v>4495</v>
      </c>
      <c r="L110" s="15"/>
      <c r="M110" s="12" t="str">
        <f>TEXT(Table2[[#This Row],[Gd.Dt]],"mmm-yy")</f>
        <v>Feb-22</v>
      </c>
      <c r="N110" s="45" t="str">
        <f>MID(Table2[[#This Row],[BE]],6,2)</f>
        <v>IB</v>
      </c>
      <c r="O110" s="45" t="str">
        <f>IF(Table2[[#This Row],[Type]]="IB","EOU",IF(Table2[[#This Row],[Type]]="MB","Local","492"))</f>
        <v>EOU</v>
      </c>
      <c r="P110" s="45">
        <f>ROUND(Table2[[#This Row],[Cons]]/Table2[[#This Row],[Qty.]],5)</f>
        <v>0.04</v>
      </c>
      <c r="Q110" s="46" t="b">
        <f>EXACT(Table2[[#This Row],[rate]],Table2[[#This Row],[Check]])</f>
        <v>1</v>
      </c>
      <c r="R110" s="46"/>
      <c r="S110" s="46" t="str">
        <f>IF(Table2[[#This Row],[SRO]]="EOU",VLOOKUP(Table2[[#This Row],[BE]],[2]GD.List!$C$3:$N$5014,12,0),IF(Table2[[#This Row],[SRO]]="Local","Polyester Staple Fibre","SRO 492"))</f>
        <v>Textile Chemical</v>
      </c>
    </row>
    <row r="111" spans="1:19" x14ac:dyDescent="0.25">
      <c r="A111" s="19" t="s">
        <v>21</v>
      </c>
      <c r="B111" s="3" t="s">
        <v>40</v>
      </c>
      <c r="C111" s="34">
        <v>41872</v>
      </c>
      <c r="D111" s="18">
        <v>2915.11</v>
      </c>
      <c r="E111" t="s">
        <v>46</v>
      </c>
      <c r="F111" s="3" t="s">
        <v>64</v>
      </c>
      <c r="G111" s="24">
        <v>44602</v>
      </c>
      <c r="H111" s="31">
        <v>60262546</v>
      </c>
      <c r="I111" s="22">
        <v>0.04</v>
      </c>
      <c r="J111" s="15">
        <v>1532.68</v>
      </c>
      <c r="K111" s="15">
        <v>38317</v>
      </c>
      <c r="L111" s="15"/>
      <c r="M111" s="12" t="str">
        <f>TEXT(Table2[[#This Row],[Gd.Dt]],"mmm-yy")</f>
        <v>Feb-22</v>
      </c>
      <c r="N111" s="45" t="str">
        <f>MID(Table2[[#This Row],[BE]],6,2)</f>
        <v>IB</v>
      </c>
      <c r="O111" s="45" t="str">
        <f>IF(Table2[[#This Row],[Type]]="IB","EOU",IF(Table2[[#This Row],[Type]]="MB","Local","492"))</f>
        <v>EOU</v>
      </c>
      <c r="P111" s="45">
        <f>ROUND(Table2[[#This Row],[Cons]]/Table2[[#This Row],[Qty.]],5)</f>
        <v>0.04</v>
      </c>
      <c r="Q111" s="46" t="b">
        <f>EXACT(Table2[[#This Row],[rate]],Table2[[#This Row],[Check]])</f>
        <v>1</v>
      </c>
      <c r="R111" s="46"/>
      <c r="S111" s="46" t="str">
        <f>IF(Table2[[#This Row],[SRO]]="EOU",VLOOKUP(Table2[[#This Row],[BE]],[2]GD.List!$C$3:$N$5014,12,0),IF(Table2[[#This Row],[SRO]]="Local","Polyester Staple Fibre","SRO 492"))</f>
        <v>Textile Chemical</v>
      </c>
    </row>
    <row r="112" spans="1:19" x14ac:dyDescent="0.25">
      <c r="A112" s="19" t="s">
        <v>21</v>
      </c>
      <c r="B112" s="3" t="s">
        <v>39</v>
      </c>
      <c r="C112" s="34">
        <v>28840</v>
      </c>
      <c r="D112" s="18">
        <v>2915.11</v>
      </c>
      <c r="E112" t="s">
        <v>46</v>
      </c>
      <c r="F112" s="3" t="s">
        <v>65</v>
      </c>
      <c r="G112" s="24">
        <v>44602</v>
      </c>
      <c r="H112" s="31">
        <v>55694203.579999998</v>
      </c>
      <c r="I112" s="22">
        <v>0.04</v>
      </c>
      <c r="J112" s="15">
        <v>1724.24</v>
      </c>
      <c r="K112" s="15">
        <v>43106</v>
      </c>
      <c r="L112" s="15"/>
      <c r="M112" s="12" t="str">
        <f>TEXT(Table2[[#This Row],[Gd.Dt]],"mmm-yy")</f>
        <v>Feb-22</v>
      </c>
      <c r="N112" s="45" t="str">
        <f>MID(Table2[[#This Row],[BE]],6,2)</f>
        <v>IB</v>
      </c>
      <c r="O112" s="45" t="str">
        <f>IF(Table2[[#This Row],[Type]]="IB","EOU",IF(Table2[[#This Row],[Type]]="MB","Local","492"))</f>
        <v>EOU</v>
      </c>
      <c r="P112" s="45">
        <f>ROUND(Table2[[#This Row],[Cons]]/Table2[[#This Row],[Qty.]],5)</f>
        <v>0.04</v>
      </c>
      <c r="Q112" s="46" t="b">
        <f>EXACT(Table2[[#This Row],[rate]],Table2[[#This Row],[Check]])</f>
        <v>1</v>
      </c>
      <c r="R112" s="46"/>
      <c r="S112" s="46" t="str">
        <f>IF(Table2[[#This Row],[SRO]]="EOU",VLOOKUP(Table2[[#This Row],[BE]],[2]GD.List!$C$3:$N$5014,12,0),IF(Table2[[#This Row],[SRO]]="Local","Polyester Staple Fibre","SRO 492"))</f>
        <v>Textile Chemical</v>
      </c>
    </row>
    <row r="113" spans="1:19" x14ac:dyDescent="0.25">
      <c r="A113" s="19" t="s">
        <v>21</v>
      </c>
      <c r="B113" s="3" t="s">
        <v>33</v>
      </c>
      <c r="C113" s="34">
        <v>15330</v>
      </c>
      <c r="D113" s="18">
        <v>2915.11</v>
      </c>
      <c r="E113" t="s">
        <v>44</v>
      </c>
      <c r="F113" s="3" t="s">
        <v>66</v>
      </c>
      <c r="G113" s="24">
        <v>44601</v>
      </c>
      <c r="H113" s="31">
        <v>13169433.939999999</v>
      </c>
      <c r="I113" s="22">
        <v>0.04</v>
      </c>
      <c r="J113" s="15">
        <v>430.36</v>
      </c>
      <c r="K113" s="15">
        <v>10759</v>
      </c>
      <c r="L113" s="15"/>
      <c r="M113" s="12" t="str">
        <f>TEXT(Table2[[#This Row],[Gd.Dt]],"mmm-yy")</f>
        <v>Feb-22</v>
      </c>
      <c r="N113" s="45" t="str">
        <f>MID(Table2[[#This Row],[BE]],6,2)</f>
        <v>IB</v>
      </c>
      <c r="O113" s="45" t="str">
        <f>IF(Table2[[#This Row],[Type]]="IB","EOU",IF(Table2[[#This Row],[Type]]="MB","Local","492"))</f>
        <v>EOU</v>
      </c>
      <c r="P113" s="45">
        <f>ROUND(Table2[[#This Row],[Cons]]/Table2[[#This Row],[Qty.]],5)</f>
        <v>0.04</v>
      </c>
      <c r="Q113" s="46" t="b">
        <f>EXACT(Table2[[#This Row],[rate]],Table2[[#This Row],[Check]])</f>
        <v>1</v>
      </c>
      <c r="R113" s="46"/>
      <c r="S113" s="46" t="str">
        <f>IF(Table2[[#This Row],[SRO]]="EOU",VLOOKUP(Table2[[#This Row],[BE]],[2]GD.List!$C$3:$N$5014,12,0),IF(Table2[[#This Row],[SRO]]="Local","Polyester Staple Fibre","SRO 492"))</f>
        <v>Textile Chemical</v>
      </c>
    </row>
    <row r="114" spans="1:19" x14ac:dyDescent="0.25">
      <c r="A114" s="19" t="s">
        <v>21</v>
      </c>
      <c r="B114" s="3" t="s">
        <v>32</v>
      </c>
      <c r="C114" s="34">
        <v>3478</v>
      </c>
      <c r="D114" s="18">
        <v>2915.11</v>
      </c>
      <c r="E114" t="s">
        <v>42</v>
      </c>
      <c r="F114" s="3" t="s">
        <v>67</v>
      </c>
      <c r="G114" s="24">
        <v>44601</v>
      </c>
      <c r="H114" s="31">
        <v>20924776.359999999</v>
      </c>
      <c r="I114" s="22">
        <v>0.04</v>
      </c>
      <c r="J114" s="15">
        <v>242.44</v>
      </c>
      <c r="K114" s="15">
        <v>6061</v>
      </c>
      <c r="L114" s="15"/>
      <c r="M114" s="12" t="str">
        <f>TEXT(Table2[[#This Row],[Gd.Dt]],"mmm-yy")</f>
        <v>Feb-22</v>
      </c>
      <c r="N114" s="45" t="str">
        <f>MID(Table2[[#This Row],[BE]],6,2)</f>
        <v>IB</v>
      </c>
      <c r="O114" s="45" t="str">
        <f>IF(Table2[[#This Row],[Type]]="IB","EOU",IF(Table2[[#This Row],[Type]]="MB","Local","492"))</f>
        <v>EOU</v>
      </c>
      <c r="P114" s="45">
        <f>ROUND(Table2[[#This Row],[Cons]]/Table2[[#This Row],[Qty.]],5)</f>
        <v>0.04</v>
      </c>
      <c r="Q114" s="46" t="b">
        <f>EXACT(Table2[[#This Row],[rate]],Table2[[#This Row],[Check]])</f>
        <v>1</v>
      </c>
      <c r="R114" s="46"/>
      <c r="S114" s="46" t="str">
        <f>IF(Table2[[#This Row],[SRO]]="EOU",VLOOKUP(Table2[[#This Row],[BE]],[2]GD.List!$C$3:$N$5014,12,0),IF(Table2[[#This Row],[SRO]]="Local","Polyester Staple Fibre","SRO 492"))</f>
        <v>Textile Chemical</v>
      </c>
    </row>
    <row r="115" spans="1:19" x14ac:dyDescent="0.25">
      <c r="A115" s="19" t="s">
        <v>21</v>
      </c>
      <c r="B115" s="3" t="s">
        <v>34</v>
      </c>
      <c r="C115" s="34">
        <v>17383</v>
      </c>
      <c r="D115" s="18">
        <v>2915.11</v>
      </c>
      <c r="E115" t="s">
        <v>45</v>
      </c>
      <c r="F115" s="3" t="s">
        <v>68</v>
      </c>
      <c r="G115" s="24">
        <v>44602</v>
      </c>
      <c r="H115" s="31">
        <v>13303817.039999999</v>
      </c>
      <c r="I115" s="22">
        <v>0.04</v>
      </c>
      <c r="J115" s="15">
        <v>456.84000000000003</v>
      </c>
      <c r="K115" s="15">
        <v>11421</v>
      </c>
      <c r="L115" s="15"/>
      <c r="M115" s="12" t="str">
        <f>TEXT(Table2[[#This Row],[Gd.Dt]],"mmm-yy")</f>
        <v>Feb-22</v>
      </c>
      <c r="N115" s="45" t="str">
        <f>MID(Table2[[#This Row],[BE]],6,2)</f>
        <v>IB</v>
      </c>
      <c r="O115" s="45" t="str">
        <f>IF(Table2[[#This Row],[Type]]="IB","EOU",IF(Table2[[#This Row],[Type]]="MB","Local","492"))</f>
        <v>EOU</v>
      </c>
      <c r="P115" s="45">
        <f>ROUND(Table2[[#This Row],[Cons]]/Table2[[#This Row],[Qty.]],5)</f>
        <v>0.04</v>
      </c>
      <c r="Q115" s="46" t="b">
        <f>EXACT(Table2[[#This Row],[rate]],Table2[[#This Row],[Check]])</f>
        <v>1</v>
      </c>
      <c r="R115" s="46"/>
      <c r="S115" s="46" t="str">
        <f>IF(Table2[[#This Row],[SRO]]="EOU",VLOOKUP(Table2[[#This Row],[BE]],[2]GD.List!$C$3:$N$5014,12,0),IF(Table2[[#This Row],[SRO]]="Local","Polyester Staple Fibre","SRO 492"))</f>
        <v>Textile Chemical</v>
      </c>
    </row>
    <row r="116" spans="1:19" x14ac:dyDescent="0.25">
      <c r="A116" s="17" t="s">
        <v>21</v>
      </c>
      <c r="B116" s="3" t="s">
        <v>35</v>
      </c>
      <c r="C116" s="34">
        <v>13072</v>
      </c>
      <c r="D116" s="18">
        <v>2915.11</v>
      </c>
      <c r="E116" t="s">
        <v>46</v>
      </c>
      <c r="F116" s="3" t="s">
        <v>62</v>
      </c>
      <c r="G116" s="24">
        <v>44602</v>
      </c>
      <c r="H116" s="31">
        <v>18744845.690000001</v>
      </c>
      <c r="I116" s="22">
        <v>0.04</v>
      </c>
      <c r="J116" s="15">
        <v>481.03999999999996</v>
      </c>
      <c r="K116" s="15">
        <v>12026</v>
      </c>
      <c r="L116" s="15"/>
      <c r="M116" s="12" t="str">
        <f>TEXT(Table2[[#This Row],[Gd.Dt]],"mmm-yy")</f>
        <v>Feb-22</v>
      </c>
      <c r="N116" s="45" t="str">
        <f>MID(Table2[[#This Row],[BE]],6,2)</f>
        <v>IB</v>
      </c>
      <c r="O116" s="45" t="str">
        <f>IF(Table2[[#This Row],[Type]]="IB","EOU",IF(Table2[[#This Row],[Type]]="MB","Local","492"))</f>
        <v>EOU</v>
      </c>
      <c r="P116" s="45">
        <f>ROUND(Table2[[#This Row],[Cons]]/Table2[[#This Row],[Qty.]],5)</f>
        <v>0.04</v>
      </c>
      <c r="Q116" s="46" t="b">
        <f>EXACT(Table2[[#This Row],[rate]],Table2[[#This Row],[Check]])</f>
        <v>1</v>
      </c>
      <c r="R116" s="46"/>
      <c r="S116" s="46" t="str">
        <f>IF(Table2[[#This Row],[SRO]]="EOU",VLOOKUP(Table2[[#This Row],[BE]],[2]GD.List!$C$3:$N$5014,12,0),IF(Table2[[#This Row],[SRO]]="Local","Polyester Staple Fibre","SRO 492"))</f>
        <v>Textile Chemical</v>
      </c>
    </row>
    <row r="117" spans="1:19" x14ac:dyDescent="0.25">
      <c r="A117" s="19" t="s">
        <v>26</v>
      </c>
      <c r="B117" s="3" t="s">
        <v>33</v>
      </c>
      <c r="C117" s="34">
        <v>15330</v>
      </c>
      <c r="D117" s="18">
        <v>3402.13</v>
      </c>
      <c r="E117" t="s">
        <v>44</v>
      </c>
      <c r="F117" s="3" t="s">
        <v>66</v>
      </c>
      <c r="G117" s="24">
        <v>44601</v>
      </c>
      <c r="H117" s="31">
        <v>13169433.939999999</v>
      </c>
      <c r="I117" s="22">
        <v>0.04</v>
      </c>
      <c r="J117" s="15">
        <v>239.08</v>
      </c>
      <c r="K117" s="15">
        <v>5977</v>
      </c>
      <c r="L117" s="15"/>
      <c r="M117" s="12" t="str">
        <f>TEXT(Table2[[#This Row],[Gd.Dt]],"mmm-yy")</f>
        <v>Feb-22</v>
      </c>
      <c r="N117" s="45" t="str">
        <f>MID(Table2[[#This Row],[BE]],6,2)</f>
        <v>IB</v>
      </c>
      <c r="O117" s="45" t="str">
        <f>IF(Table2[[#This Row],[Type]]="IB","EOU",IF(Table2[[#This Row],[Type]]="MB","Local","492"))</f>
        <v>EOU</v>
      </c>
      <c r="P117" s="45">
        <f>ROUND(Table2[[#This Row],[Cons]]/Table2[[#This Row],[Qty.]],5)</f>
        <v>0.04</v>
      </c>
      <c r="Q117" s="46" t="b">
        <f>EXACT(Table2[[#This Row],[rate]],Table2[[#This Row],[Check]])</f>
        <v>1</v>
      </c>
      <c r="R117" s="46"/>
      <c r="S117" s="46" t="str">
        <f>IF(Table2[[#This Row],[SRO]]="EOU",VLOOKUP(Table2[[#This Row],[BE]],[2]GD.List!$C$3:$N$5014,12,0),IF(Table2[[#This Row],[SRO]]="Local","Polyester Staple Fibre","SRO 492"))</f>
        <v>Textile Chemical</v>
      </c>
    </row>
    <row r="118" spans="1:19" x14ac:dyDescent="0.25">
      <c r="A118" s="19" t="s">
        <v>26</v>
      </c>
      <c r="B118" s="3" t="s">
        <v>34</v>
      </c>
      <c r="C118" s="34">
        <v>17383</v>
      </c>
      <c r="D118" s="18">
        <v>3402.13</v>
      </c>
      <c r="E118" t="s">
        <v>45</v>
      </c>
      <c r="F118" s="3" t="s">
        <v>68</v>
      </c>
      <c r="G118" s="24">
        <v>44602</v>
      </c>
      <c r="H118" s="31">
        <v>13303817.039999999</v>
      </c>
      <c r="I118" s="22">
        <v>0.04</v>
      </c>
      <c r="J118" s="15">
        <v>456.84000000000003</v>
      </c>
      <c r="K118" s="15">
        <v>11421</v>
      </c>
      <c r="L118" s="15"/>
      <c r="M118" s="12" t="str">
        <f>TEXT(Table2[[#This Row],[Gd.Dt]],"mmm-yy")</f>
        <v>Feb-22</v>
      </c>
      <c r="N118" s="45" t="str">
        <f>MID(Table2[[#This Row],[BE]],6,2)</f>
        <v>IB</v>
      </c>
      <c r="O118" s="45" t="str">
        <f>IF(Table2[[#This Row],[Type]]="IB","EOU",IF(Table2[[#This Row],[Type]]="MB","Local","492"))</f>
        <v>EOU</v>
      </c>
      <c r="P118" s="45">
        <f>ROUND(Table2[[#This Row],[Cons]]/Table2[[#This Row],[Qty.]],5)</f>
        <v>0.04</v>
      </c>
      <c r="Q118" s="46" t="b">
        <f>EXACT(Table2[[#This Row],[rate]],Table2[[#This Row],[Check]])</f>
        <v>1</v>
      </c>
      <c r="R118" s="46"/>
      <c r="S118" s="46" t="str">
        <f>IF(Table2[[#This Row],[SRO]]="EOU",VLOOKUP(Table2[[#This Row],[BE]],[2]GD.List!$C$3:$N$5014,12,0),IF(Table2[[#This Row],[SRO]]="Local","Polyester Staple Fibre","SRO 492"))</f>
        <v>Textile Chemical</v>
      </c>
    </row>
    <row r="119" spans="1:19" x14ac:dyDescent="0.25">
      <c r="A119" s="17" t="s">
        <v>26</v>
      </c>
      <c r="B119" s="3" t="s">
        <v>35</v>
      </c>
      <c r="C119" s="34">
        <v>13072</v>
      </c>
      <c r="D119" s="18">
        <v>3402.13</v>
      </c>
      <c r="E119" t="s">
        <v>46</v>
      </c>
      <c r="F119" s="3" t="s">
        <v>62</v>
      </c>
      <c r="G119" s="24">
        <v>44602</v>
      </c>
      <c r="H119" s="31">
        <v>18744845.690000001</v>
      </c>
      <c r="I119" s="22">
        <v>0.04</v>
      </c>
      <c r="J119" s="15">
        <v>481.03999999999996</v>
      </c>
      <c r="K119" s="15">
        <v>12026</v>
      </c>
      <c r="L119" s="15"/>
      <c r="M119" s="12" t="str">
        <f>TEXT(Table2[[#This Row],[Gd.Dt]],"mmm-yy")</f>
        <v>Feb-22</v>
      </c>
      <c r="N119" s="45" t="str">
        <f>MID(Table2[[#This Row],[BE]],6,2)</f>
        <v>IB</v>
      </c>
      <c r="O119" s="45" t="str">
        <f>IF(Table2[[#This Row],[Type]]="IB","EOU",IF(Table2[[#This Row],[Type]]="MB","Local","492"))</f>
        <v>EOU</v>
      </c>
      <c r="P119" s="45">
        <f>ROUND(Table2[[#This Row],[Cons]]/Table2[[#This Row],[Qty.]],5)</f>
        <v>0.04</v>
      </c>
      <c r="Q119" s="46" t="b">
        <f>EXACT(Table2[[#This Row],[rate]],Table2[[#This Row],[Check]])</f>
        <v>1</v>
      </c>
      <c r="R119" s="46"/>
      <c r="S119" s="46" t="str">
        <f>IF(Table2[[#This Row],[SRO]]="EOU",VLOOKUP(Table2[[#This Row],[BE]],[2]GD.List!$C$3:$N$5014,12,0),IF(Table2[[#This Row],[SRO]]="Local","Polyester Staple Fibre","SRO 492"))</f>
        <v>Textile Chemical</v>
      </c>
    </row>
    <row r="120" spans="1:19" x14ac:dyDescent="0.25">
      <c r="A120" s="17" t="s">
        <v>60</v>
      </c>
      <c r="B120" s="3" t="s">
        <v>39</v>
      </c>
      <c r="C120" s="34">
        <v>28840</v>
      </c>
      <c r="D120" s="18">
        <v>5205.2700000000004</v>
      </c>
      <c r="E120" t="s">
        <v>46</v>
      </c>
      <c r="F120" s="3" t="s">
        <v>65</v>
      </c>
      <c r="G120" s="24">
        <v>44602</v>
      </c>
      <c r="H120" s="31">
        <v>55694203.579999998</v>
      </c>
      <c r="I120" s="22">
        <v>1.0101</v>
      </c>
      <c r="J120" s="15">
        <v>25059.7</v>
      </c>
      <c r="K120" s="15">
        <v>24809.13</v>
      </c>
      <c r="L120" s="15"/>
      <c r="M120" s="12" t="str">
        <f>TEXT(Table2[[#This Row],[Gd.Dt]],"mmm-yy")</f>
        <v>Feb-22</v>
      </c>
      <c r="N120" s="45" t="str">
        <f>MID(Table2[[#This Row],[BE]],6,2)</f>
        <v>IB</v>
      </c>
      <c r="O120" s="45" t="str">
        <f>IF(Table2[[#This Row],[Type]]="IB","EOU",IF(Table2[[#This Row],[Type]]="MB","Local","492"))</f>
        <v>EOU</v>
      </c>
      <c r="P120" s="45">
        <f>ROUND(Table2[[#This Row],[Cons]]/Table2[[#This Row],[Qty.]],5)</f>
        <v>1.0101</v>
      </c>
      <c r="Q120" s="46" t="b">
        <f>EXACT(Table2[[#This Row],[rate]],Table2[[#This Row],[Check]])</f>
        <v>1</v>
      </c>
      <c r="R120" s="46"/>
      <c r="S120" s="46" t="str">
        <f>IF(Table2[[#This Row],[SRO]]="EOU",VLOOKUP(Table2[[#This Row],[BE]],[2]GD.List!$C$3:$N$5014,12,0),IF(Table2[[#This Row],[SRO]]="Local","Polyester Staple Fibre","SRO 492"))</f>
        <v>Cotton Yarn</v>
      </c>
    </row>
    <row r="121" spans="1:19" x14ac:dyDescent="0.25">
      <c r="A121" s="17" t="s">
        <v>43</v>
      </c>
      <c r="B121" s="3" t="s">
        <v>32</v>
      </c>
      <c r="C121" s="34">
        <v>3478</v>
      </c>
      <c r="D121" s="18">
        <v>5402.33</v>
      </c>
      <c r="E121" t="s">
        <v>42</v>
      </c>
      <c r="F121" s="3" t="s">
        <v>67</v>
      </c>
      <c r="G121" s="24">
        <v>44601</v>
      </c>
      <c r="H121" s="31">
        <v>20924776.359999999</v>
      </c>
      <c r="I121" s="22">
        <v>1.0101</v>
      </c>
      <c r="J121" s="15">
        <v>4499.8</v>
      </c>
      <c r="K121" s="15">
        <v>4454.8099999999995</v>
      </c>
      <c r="L121" s="15"/>
      <c r="M121" s="12" t="str">
        <f>TEXT(Table2[[#This Row],[Gd.Dt]],"mmm-yy")</f>
        <v>Feb-22</v>
      </c>
      <c r="N121" s="45" t="str">
        <f>MID(Table2[[#This Row],[BE]],6,2)</f>
        <v>IB</v>
      </c>
      <c r="O121" s="45" t="str">
        <f>IF(Table2[[#This Row],[Type]]="IB","EOU",IF(Table2[[#This Row],[Type]]="MB","Local","492"))</f>
        <v>EOU</v>
      </c>
      <c r="P121" s="45">
        <f>ROUND(Table2[[#This Row],[Cons]]/Table2[[#This Row],[Qty.]],5)</f>
        <v>1.0101</v>
      </c>
      <c r="Q121" s="46" t="b">
        <f>EXACT(Table2[[#This Row],[rate]],Table2[[#This Row],[Check]])</f>
        <v>1</v>
      </c>
      <c r="R121" s="46"/>
      <c r="S121" s="46" t="str">
        <f>IF(Table2[[#This Row],[SRO]]="EOU",VLOOKUP(Table2[[#This Row],[BE]],[2]GD.List!$C$3:$N$5014,12,0),IF(Table2[[#This Row],[SRO]]="Local","Polyester Staple Fibre","SRO 492"))</f>
        <v>Polyester Yarn</v>
      </c>
    </row>
    <row r="122" spans="1:19" x14ac:dyDescent="0.25">
      <c r="A122" s="17" t="s">
        <v>48</v>
      </c>
      <c r="B122" s="3" t="s">
        <v>35</v>
      </c>
      <c r="C122" s="34">
        <v>13072</v>
      </c>
      <c r="D122" s="18">
        <v>5205.2700000000004</v>
      </c>
      <c r="E122" t="s">
        <v>46</v>
      </c>
      <c r="F122" s="3" t="s">
        <v>62</v>
      </c>
      <c r="G122" s="24">
        <v>44602</v>
      </c>
      <c r="H122" s="31">
        <v>18744845.690000001</v>
      </c>
      <c r="I122" s="22">
        <v>1.0101</v>
      </c>
      <c r="J122" s="15">
        <v>8480.7999999999993</v>
      </c>
      <c r="K122" s="15">
        <v>8396</v>
      </c>
      <c r="L122" s="15"/>
      <c r="M122" s="12" t="str">
        <f>TEXT(Table2[[#This Row],[Gd.Dt]],"mmm-yy")</f>
        <v>Feb-22</v>
      </c>
      <c r="N122" s="45" t="str">
        <f>MID(Table2[[#This Row],[BE]],6,2)</f>
        <v>IB</v>
      </c>
      <c r="O122" s="45" t="str">
        <f>IF(Table2[[#This Row],[Type]]="IB","EOU",IF(Table2[[#This Row],[Type]]="MB","Local","492"))</f>
        <v>EOU</v>
      </c>
      <c r="P122" s="45">
        <f>ROUND(Table2[[#This Row],[Cons]]/Table2[[#This Row],[Qty.]],5)</f>
        <v>1.0101</v>
      </c>
      <c r="Q122" s="46" t="b">
        <f>EXACT(Table2[[#This Row],[rate]],Table2[[#This Row],[Check]])</f>
        <v>1</v>
      </c>
      <c r="R122" s="46"/>
      <c r="S122" s="46" t="str">
        <f>IF(Table2[[#This Row],[SRO]]="EOU",VLOOKUP(Table2[[#This Row],[BE]],[2]GD.List!$C$3:$N$5014,12,0),IF(Table2[[#This Row],[SRO]]="Local","Polyester Staple Fibre","SRO 492"))</f>
        <v>Cotton Yarn</v>
      </c>
    </row>
    <row r="123" spans="1:19" x14ac:dyDescent="0.25">
      <c r="A123" s="19" t="s">
        <v>50</v>
      </c>
      <c r="B123" s="3" t="s">
        <v>36</v>
      </c>
      <c r="C123" s="34">
        <v>40500</v>
      </c>
      <c r="D123" s="18">
        <v>9606.2199999999993</v>
      </c>
      <c r="E123" t="s">
        <v>49</v>
      </c>
      <c r="F123" s="3" t="s">
        <v>69</v>
      </c>
      <c r="G123" s="24">
        <v>44602</v>
      </c>
      <c r="H123" s="31">
        <v>27130464</v>
      </c>
      <c r="I123" s="22">
        <v>1</v>
      </c>
      <c r="J123" s="15">
        <v>117.8998</v>
      </c>
      <c r="K123" s="15">
        <v>117.8998</v>
      </c>
      <c r="L123" s="15"/>
      <c r="M123" s="12" t="str">
        <f>TEXT(Table2[[#This Row],[Gd.Dt]],"mmm-yy")</f>
        <v>Feb-22</v>
      </c>
      <c r="N123" s="45" t="str">
        <f>MID(Table2[[#This Row],[BE]],6,2)</f>
        <v>TI</v>
      </c>
      <c r="O123" s="45" t="str">
        <f>IF(Table2[[#This Row],[Type]]="IB","EOU",IF(Table2[[#This Row],[Type]]="MB","Local","492"))</f>
        <v>492</v>
      </c>
      <c r="P123" s="45">
        <f>ROUND(Table2[[#This Row],[Cons]]/Table2[[#This Row],[Qty.]],5)</f>
        <v>1</v>
      </c>
      <c r="Q123" s="46" t="b">
        <f>EXACT(Table2[[#This Row],[rate]],Table2[[#This Row],[Check]])</f>
        <v>1</v>
      </c>
      <c r="R123" s="46"/>
      <c r="S123" s="46" t="str">
        <f>IF(Table2[[#This Row],[SRO]]="EOU",VLOOKUP(Table2[[#This Row],[BE]],[2]GD.List!$C$3:$N$5014,12,0),IF(Table2[[#This Row],[SRO]]="Local","Polyester Staple Fibre","SRO 492"))</f>
        <v>SRO 492</v>
      </c>
    </row>
    <row r="124" spans="1:19" x14ac:dyDescent="0.25">
      <c r="A124" s="17" t="s">
        <v>50</v>
      </c>
      <c r="B124" s="3" t="s">
        <v>36</v>
      </c>
      <c r="C124" s="34">
        <v>40500</v>
      </c>
      <c r="D124" s="18">
        <v>8308.2000000000007</v>
      </c>
      <c r="E124" t="s">
        <v>49</v>
      </c>
      <c r="F124" s="3" t="s">
        <v>69</v>
      </c>
      <c r="G124" s="24">
        <v>44602</v>
      </c>
      <c r="H124" s="31">
        <v>27130464</v>
      </c>
      <c r="I124" s="22">
        <v>1</v>
      </c>
      <c r="J124" s="15">
        <v>471.6001</v>
      </c>
      <c r="K124" s="15">
        <v>471.6001</v>
      </c>
      <c r="L124" s="15"/>
      <c r="M124" s="12" t="str">
        <f>TEXT(Table2[[#This Row],[Gd.Dt]],"mmm-yy")</f>
        <v>Feb-22</v>
      </c>
      <c r="N124" s="45" t="str">
        <f>MID(Table2[[#This Row],[BE]],6,2)</f>
        <v>TI</v>
      </c>
      <c r="O124" s="45" t="str">
        <f>IF(Table2[[#This Row],[Type]]="IB","EOU",IF(Table2[[#This Row],[Type]]="MB","Local","492"))</f>
        <v>492</v>
      </c>
      <c r="P124" s="45">
        <f>ROUND(Table2[[#This Row],[Cons]]/Table2[[#This Row],[Qty.]],5)</f>
        <v>1</v>
      </c>
      <c r="Q124" s="46" t="b">
        <f>EXACT(Table2[[#This Row],[rate]],Table2[[#This Row],[Check]])</f>
        <v>1</v>
      </c>
      <c r="R124" s="46"/>
      <c r="S124" s="46" t="str">
        <f>IF(Table2[[#This Row],[SRO]]="EOU",VLOOKUP(Table2[[#This Row],[BE]],[2]GD.List!$C$3:$N$5014,12,0),IF(Table2[[#This Row],[SRO]]="Local","Polyester Staple Fibre","SRO 492"))</f>
        <v>SRO 492</v>
      </c>
    </row>
    <row r="125" spans="1:19" x14ac:dyDescent="0.25">
      <c r="A125" s="17" t="s">
        <v>51</v>
      </c>
      <c r="B125" s="3" t="s">
        <v>36</v>
      </c>
      <c r="C125" s="34">
        <v>40500</v>
      </c>
      <c r="D125" s="18">
        <v>9607.11</v>
      </c>
      <c r="E125" t="s">
        <v>49</v>
      </c>
      <c r="F125" s="3" t="s">
        <v>69</v>
      </c>
      <c r="G125" s="24">
        <v>44602</v>
      </c>
      <c r="H125" s="31">
        <v>27130464</v>
      </c>
      <c r="I125" s="22">
        <v>1</v>
      </c>
      <c r="J125" s="15">
        <v>690.7</v>
      </c>
      <c r="K125" s="15">
        <v>690.7</v>
      </c>
      <c r="L125" s="15"/>
      <c r="M125" s="12" t="str">
        <f>TEXT(Table2[[#This Row],[Gd.Dt]],"mmm-yy")</f>
        <v>Feb-22</v>
      </c>
      <c r="N125" s="45" t="str">
        <f>MID(Table2[[#This Row],[BE]],6,2)</f>
        <v>EP</v>
      </c>
      <c r="O125" s="45" t="str">
        <f>IF(Table2[[#This Row],[Type]]="IB","EOU",IF(Table2[[#This Row],[Type]]="MB","Local","492"))</f>
        <v>492</v>
      </c>
      <c r="P125" s="45">
        <f>ROUND(Table2[[#This Row],[Cons]]/Table2[[#This Row],[Qty.]],5)</f>
        <v>1</v>
      </c>
      <c r="Q125" s="46" t="b">
        <f>EXACT(Table2[[#This Row],[rate]],Table2[[#This Row],[Check]])</f>
        <v>1</v>
      </c>
      <c r="R125" s="46"/>
      <c r="S125" s="46" t="str">
        <f>IF(Table2[[#This Row],[SRO]]="EOU",VLOOKUP(Table2[[#This Row],[BE]],[2]GD.List!$C$3:$N$5014,12,0),IF(Table2[[#This Row],[SRO]]="Local","Polyester Staple Fibre","SRO 492"))</f>
        <v>SRO 492</v>
      </c>
    </row>
    <row r="126" spans="1:19" x14ac:dyDescent="0.25">
      <c r="A126" s="19" t="s">
        <v>53</v>
      </c>
      <c r="B126" s="3" t="s">
        <v>37</v>
      </c>
      <c r="C126" s="34">
        <v>62508</v>
      </c>
      <c r="D126" s="18">
        <v>9606.2199999999993</v>
      </c>
      <c r="E126" t="s">
        <v>52</v>
      </c>
      <c r="F126" s="3" t="s">
        <v>70</v>
      </c>
      <c r="G126" s="24">
        <v>44602</v>
      </c>
      <c r="H126" s="31">
        <v>69788931.840000004</v>
      </c>
      <c r="I126" s="22">
        <v>1</v>
      </c>
      <c r="J126" s="15">
        <v>2289</v>
      </c>
      <c r="K126" s="15">
        <v>2289</v>
      </c>
      <c r="L126" s="15"/>
      <c r="M126" s="12" t="str">
        <f>TEXT(Table2[[#This Row],[Gd.Dt]],"mmm-yy")</f>
        <v>Feb-22</v>
      </c>
      <c r="N126" s="45" t="str">
        <f>MID(Table2[[#This Row],[BE]],6,2)</f>
        <v>TI</v>
      </c>
      <c r="O126" s="45" t="str">
        <f>IF(Table2[[#This Row],[Type]]="IB","EOU",IF(Table2[[#This Row],[Type]]="MB","Local","492"))</f>
        <v>492</v>
      </c>
      <c r="P126" s="45">
        <f>ROUND(Table2[[#This Row],[Cons]]/Table2[[#This Row],[Qty.]],5)</f>
        <v>1</v>
      </c>
      <c r="Q126" s="46" t="b">
        <f>EXACT(Table2[[#This Row],[rate]],Table2[[#This Row],[Check]])</f>
        <v>1</v>
      </c>
      <c r="R126" s="46"/>
      <c r="S126" s="46" t="str">
        <f>IF(Table2[[#This Row],[SRO]]="EOU",VLOOKUP(Table2[[#This Row],[BE]],[2]GD.List!$C$3:$N$5014,12,0),IF(Table2[[#This Row],[SRO]]="Local","Polyester Staple Fibre","SRO 492"))</f>
        <v>SRO 492</v>
      </c>
    </row>
    <row r="127" spans="1:19" x14ac:dyDescent="0.25">
      <c r="A127" s="17" t="s">
        <v>53</v>
      </c>
      <c r="B127" s="3" t="s">
        <v>37</v>
      </c>
      <c r="C127" s="34">
        <v>62508</v>
      </c>
      <c r="D127" s="18">
        <v>8308.2000000000007</v>
      </c>
      <c r="E127" t="s">
        <v>52</v>
      </c>
      <c r="F127" s="3" t="s">
        <v>70</v>
      </c>
      <c r="G127" s="24">
        <v>44602</v>
      </c>
      <c r="H127" s="31">
        <v>69788931.840000004</v>
      </c>
      <c r="I127" s="22">
        <v>1</v>
      </c>
      <c r="J127" s="15">
        <v>694</v>
      </c>
      <c r="K127" s="15">
        <v>694</v>
      </c>
      <c r="L127" s="15"/>
      <c r="M127" s="12" t="str">
        <f>TEXT(Table2[[#This Row],[Gd.Dt]],"mmm-yy")</f>
        <v>Feb-22</v>
      </c>
      <c r="N127" s="45" t="str">
        <f>MID(Table2[[#This Row],[BE]],6,2)</f>
        <v>TI</v>
      </c>
      <c r="O127" s="45" t="str">
        <f>IF(Table2[[#This Row],[Type]]="IB","EOU",IF(Table2[[#This Row],[Type]]="MB","Local","492"))</f>
        <v>492</v>
      </c>
      <c r="P127" s="45">
        <f>ROUND(Table2[[#This Row],[Cons]]/Table2[[#This Row],[Qty.]],5)</f>
        <v>1</v>
      </c>
      <c r="Q127" s="46" t="b">
        <f>EXACT(Table2[[#This Row],[rate]],Table2[[#This Row],[Check]])</f>
        <v>1</v>
      </c>
      <c r="R127" s="46"/>
      <c r="S127" s="46" t="str">
        <f>IF(Table2[[#This Row],[SRO]]="EOU",VLOOKUP(Table2[[#This Row],[BE]],[2]GD.List!$C$3:$N$5014,12,0),IF(Table2[[#This Row],[SRO]]="Local","Polyester Staple Fibre","SRO 492"))</f>
        <v>SRO 492</v>
      </c>
    </row>
    <row r="128" spans="1:19" x14ac:dyDescent="0.25">
      <c r="A128" s="19" t="s">
        <v>54</v>
      </c>
      <c r="B128" s="3" t="s">
        <v>37</v>
      </c>
      <c r="C128" s="34">
        <v>62508</v>
      </c>
      <c r="D128" s="18">
        <v>9607.19</v>
      </c>
      <c r="E128" t="s">
        <v>52</v>
      </c>
      <c r="F128" s="3" t="s">
        <v>70</v>
      </c>
      <c r="G128" s="24">
        <v>44602</v>
      </c>
      <c r="H128" s="31">
        <v>69788931.840000004</v>
      </c>
      <c r="I128" s="22">
        <v>1</v>
      </c>
      <c r="J128" s="15">
        <v>1634.42</v>
      </c>
      <c r="K128" s="15">
        <v>1634.42</v>
      </c>
      <c r="L128" s="15"/>
      <c r="M128" s="12" t="str">
        <f>TEXT(Table2[[#This Row],[Gd.Dt]],"mmm-yy")</f>
        <v>Feb-22</v>
      </c>
      <c r="N128" s="45" t="str">
        <f>MID(Table2[[#This Row],[BE]],6,2)</f>
        <v>EP</v>
      </c>
      <c r="O128" s="45" t="str">
        <f>IF(Table2[[#This Row],[Type]]="IB","EOU",IF(Table2[[#This Row],[Type]]="MB","Local","492"))</f>
        <v>492</v>
      </c>
      <c r="P128" s="45">
        <f>ROUND(Table2[[#This Row],[Cons]]/Table2[[#This Row],[Qty.]],5)</f>
        <v>1</v>
      </c>
      <c r="Q128" s="46" t="b">
        <f>EXACT(Table2[[#This Row],[rate]],Table2[[#This Row],[Check]])</f>
        <v>1</v>
      </c>
      <c r="R128" s="46"/>
      <c r="S128" s="46" t="str">
        <f>IF(Table2[[#This Row],[SRO]]="EOU",VLOOKUP(Table2[[#This Row],[BE]],[2]GD.List!$C$3:$N$5014,12,0),IF(Table2[[#This Row],[SRO]]="Local","Polyester Staple Fibre","SRO 492"))</f>
        <v>SRO 492</v>
      </c>
    </row>
    <row r="129" spans="1:19" x14ac:dyDescent="0.25">
      <c r="A129" s="17" t="s">
        <v>54</v>
      </c>
      <c r="B129" s="3" t="s">
        <v>37</v>
      </c>
      <c r="C129" s="34">
        <v>62508</v>
      </c>
      <c r="D129" s="18">
        <v>9607.11</v>
      </c>
      <c r="E129" t="s">
        <v>52</v>
      </c>
      <c r="F129" s="3" t="s">
        <v>70</v>
      </c>
      <c r="G129" s="24">
        <v>44602</v>
      </c>
      <c r="H129" s="31">
        <v>69788931.840000004</v>
      </c>
      <c r="I129" s="22">
        <v>1</v>
      </c>
      <c r="J129" s="15">
        <v>1061.1199999999999</v>
      </c>
      <c r="K129" s="15">
        <v>1061.1199999999999</v>
      </c>
      <c r="L129" s="15"/>
      <c r="M129" s="12" t="str">
        <f>TEXT(Table2[[#This Row],[Gd.Dt]],"mmm-yy")</f>
        <v>Feb-22</v>
      </c>
      <c r="N129" s="45" t="str">
        <f>MID(Table2[[#This Row],[BE]],6,2)</f>
        <v>EP</v>
      </c>
      <c r="O129" s="45" t="str">
        <f>IF(Table2[[#This Row],[Type]]="IB","EOU",IF(Table2[[#This Row],[Type]]="MB","Local","492"))</f>
        <v>492</v>
      </c>
      <c r="P129" s="45">
        <f>ROUND(Table2[[#This Row],[Cons]]/Table2[[#This Row],[Qty.]],5)</f>
        <v>1</v>
      </c>
      <c r="Q129" s="46" t="b">
        <f>EXACT(Table2[[#This Row],[rate]],Table2[[#This Row],[Check]])</f>
        <v>1</v>
      </c>
      <c r="R129" s="46"/>
      <c r="S129" s="46" t="str">
        <f>IF(Table2[[#This Row],[SRO]]="EOU",VLOOKUP(Table2[[#This Row],[BE]],[2]GD.List!$C$3:$N$5014,12,0),IF(Table2[[#This Row],[SRO]]="Local","Polyester Staple Fibre","SRO 492"))</f>
        <v>SRO 492</v>
      </c>
    </row>
    <row r="130" spans="1:19" x14ac:dyDescent="0.25">
      <c r="A130" s="19" t="s">
        <v>56</v>
      </c>
      <c r="B130" s="3" t="s">
        <v>38</v>
      </c>
      <c r="C130" s="34">
        <v>3708</v>
      </c>
      <c r="D130" s="18">
        <v>9606.2199999999993</v>
      </c>
      <c r="E130" t="s">
        <v>55</v>
      </c>
      <c r="F130" s="3" t="s">
        <v>71</v>
      </c>
      <c r="G130" s="24">
        <v>44602</v>
      </c>
      <c r="H130" s="31">
        <v>4139907.84</v>
      </c>
      <c r="I130" s="22">
        <v>1</v>
      </c>
      <c r="J130" s="15">
        <v>46.8</v>
      </c>
      <c r="K130" s="15">
        <v>46.8</v>
      </c>
      <c r="L130" s="15"/>
      <c r="M130" s="12" t="str">
        <f>TEXT(Table2[[#This Row],[Gd.Dt]],"mmm-yy")</f>
        <v>Feb-22</v>
      </c>
      <c r="N130" s="45" t="str">
        <f>MID(Table2[[#This Row],[BE]],6,2)</f>
        <v>TI</v>
      </c>
      <c r="O130" s="45" t="str">
        <f>IF(Table2[[#This Row],[Type]]="IB","EOU",IF(Table2[[#This Row],[Type]]="MB","Local","492"))</f>
        <v>492</v>
      </c>
      <c r="P130" s="45">
        <f>ROUND(Table2[[#This Row],[Cons]]/Table2[[#This Row],[Qty.]],5)</f>
        <v>1</v>
      </c>
      <c r="Q130" s="46" t="b">
        <f>EXACT(Table2[[#This Row],[rate]],Table2[[#This Row],[Check]])</f>
        <v>1</v>
      </c>
      <c r="R130" s="46"/>
      <c r="S130" s="46" t="str">
        <f>IF(Table2[[#This Row],[SRO]]="EOU",VLOOKUP(Table2[[#This Row],[BE]],[2]GD.List!$C$3:$N$5014,12,0),IF(Table2[[#This Row],[SRO]]="Local","Polyester Staple Fibre","SRO 492"))</f>
        <v>SRO 492</v>
      </c>
    </row>
    <row r="131" spans="1:19" x14ac:dyDescent="0.25">
      <c r="A131" s="17" t="s">
        <v>56</v>
      </c>
      <c r="B131" s="3" t="s">
        <v>38</v>
      </c>
      <c r="C131" s="34">
        <v>3708</v>
      </c>
      <c r="D131" s="18">
        <v>8308.2000000000007</v>
      </c>
      <c r="E131" t="s">
        <v>55</v>
      </c>
      <c r="F131" s="3" t="s">
        <v>71</v>
      </c>
      <c r="G131" s="24">
        <v>44602</v>
      </c>
      <c r="H131" s="31">
        <v>4139907.84</v>
      </c>
      <c r="I131" s="22">
        <v>1</v>
      </c>
      <c r="J131" s="15">
        <v>96.82</v>
      </c>
      <c r="K131" s="15">
        <v>96.82</v>
      </c>
      <c r="L131" s="15"/>
      <c r="M131" s="12" t="str">
        <f>TEXT(Table2[[#This Row],[Gd.Dt]],"mmm-yy")</f>
        <v>Feb-22</v>
      </c>
      <c r="N131" s="45" t="str">
        <f>MID(Table2[[#This Row],[BE]],6,2)</f>
        <v>TI</v>
      </c>
      <c r="O131" s="45" t="str">
        <f>IF(Table2[[#This Row],[Type]]="IB","EOU",IF(Table2[[#This Row],[Type]]="MB","Local","492"))</f>
        <v>492</v>
      </c>
      <c r="P131" s="45">
        <f>ROUND(Table2[[#This Row],[Cons]]/Table2[[#This Row],[Qty.]],5)</f>
        <v>1</v>
      </c>
      <c r="Q131" s="46" t="b">
        <f>EXACT(Table2[[#This Row],[rate]],Table2[[#This Row],[Check]])</f>
        <v>1</v>
      </c>
      <c r="R131" s="46"/>
      <c r="S131" s="46" t="str">
        <f>IF(Table2[[#This Row],[SRO]]="EOU",VLOOKUP(Table2[[#This Row],[BE]],[2]GD.List!$C$3:$N$5014,12,0),IF(Table2[[#This Row],[SRO]]="Local","Polyester Staple Fibre","SRO 492"))</f>
        <v>SRO 492</v>
      </c>
    </row>
    <row r="132" spans="1:19" x14ac:dyDescent="0.25">
      <c r="A132" s="17" t="s">
        <v>57</v>
      </c>
      <c r="B132" s="3" t="s">
        <v>38</v>
      </c>
      <c r="C132" s="34">
        <v>3708</v>
      </c>
      <c r="D132" s="18">
        <v>9607.11</v>
      </c>
      <c r="E132" t="s">
        <v>55</v>
      </c>
      <c r="F132" s="3" t="s">
        <v>71</v>
      </c>
      <c r="G132" s="24">
        <v>44602</v>
      </c>
      <c r="H132" s="31">
        <v>4139907.84</v>
      </c>
      <c r="I132" s="22">
        <v>1</v>
      </c>
      <c r="J132" s="15">
        <v>28.08</v>
      </c>
      <c r="K132" s="15">
        <v>28.08</v>
      </c>
      <c r="L132" s="15"/>
      <c r="M132" s="12" t="str">
        <f>TEXT(Table2[[#This Row],[Gd.Dt]],"mmm-yy")</f>
        <v>Feb-22</v>
      </c>
      <c r="N132" s="45" t="str">
        <f>MID(Table2[[#This Row],[BE]],6,2)</f>
        <v>EP</v>
      </c>
      <c r="O132" s="45" t="str">
        <f>IF(Table2[[#This Row],[Type]]="IB","EOU",IF(Table2[[#This Row],[Type]]="MB","Local","492"))</f>
        <v>492</v>
      </c>
      <c r="P132" s="45">
        <f>ROUND(Table2[[#This Row],[Cons]]/Table2[[#This Row],[Qty.]],5)</f>
        <v>1</v>
      </c>
      <c r="Q132" s="46" t="b">
        <f>EXACT(Table2[[#This Row],[rate]],Table2[[#This Row],[Check]])</f>
        <v>1</v>
      </c>
      <c r="R132" s="46"/>
      <c r="S132" s="46" t="str">
        <f>IF(Table2[[#This Row],[SRO]]="EOU",VLOOKUP(Table2[[#This Row],[BE]],[2]GD.List!$C$3:$N$5014,12,0),IF(Table2[[#This Row],[SRO]]="Local","Polyester Staple Fibre","SRO 492"))</f>
        <v>SRO 492</v>
      </c>
    </row>
    <row r="133" spans="1:19" x14ac:dyDescent="0.25">
      <c r="A133" s="19" t="s">
        <v>58</v>
      </c>
      <c r="B133" s="3" t="s">
        <v>40</v>
      </c>
      <c r="C133" s="34">
        <v>41872</v>
      </c>
      <c r="D133" s="18">
        <v>5205.2700000000004</v>
      </c>
      <c r="E133" t="s">
        <v>46</v>
      </c>
      <c r="F133" s="3" t="s">
        <v>64</v>
      </c>
      <c r="G133" s="24">
        <v>44602</v>
      </c>
      <c r="H133" s="31">
        <v>60262546</v>
      </c>
      <c r="I133" s="22">
        <v>1.0101</v>
      </c>
      <c r="J133" s="15">
        <v>17806.330000000002</v>
      </c>
      <c r="K133" s="15">
        <v>17628.29</v>
      </c>
      <c r="L133" s="15"/>
      <c r="M133" s="12" t="str">
        <f>TEXT(Table2[[#This Row],[Gd.Dt]],"mmm-yy")</f>
        <v>Feb-22</v>
      </c>
      <c r="N133" s="45" t="str">
        <f>MID(Table2[[#This Row],[BE]],6,2)</f>
        <v>IB</v>
      </c>
      <c r="O133" s="45" t="str">
        <f>IF(Table2[[#This Row],[Type]]="IB","EOU",IF(Table2[[#This Row],[Type]]="MB","Local","492"))</f>
        <v>EOU</v>
      </c>
      <c r="P133" s="45">
        <f>ROUND(Table2[[#This Row],[Cons]]/Table2[[#This Row],[Qty.]],5)</f>
        <v>1.0101</v>
      </c>
      <c r="Q133" s="46" t="b">
        <f>EXACT(Table2[[#This Row],[rate]],Table2[[#This Row],[Check]])</f>
        <v>1</v>
      </c>
      <c r="R133" s="46"/>
      <c r="S133" s="46" t="str">
        <f>IF(Table2[[#This Row],[SRO]]="EOU",VLOOKUP(Table2[[#This Row],[BE]],[2]GD.List!$C$3:$N$5014,12,0),IF(Table2[[#This Row],[SRO]]="Local","Polyester Staple Fibre","SRO 492"))</f>
        <v>Cotton Yarn</v>
      </c>
    </row>
    <row r="134" spans="1:19" x14ac:dyDescent="0.25">
      <c r="A134" s="17" t="s">
        <v>58</v>
      </c>
      <c r="B134" s="3" t="s">
        <v>39</v>
      </c>
      <c r="C134" s="34">
        <v>28840</v>
      </c>
      <c r="D134" s="18">
        <v>5205.2700000000004</v>
      </c>
      <c r="E134" t="s">
        <v>46</v>
      </c>
      <c r="F134" s="3" t="s">
        <v>65</v>
      </c>
      <c r="G134" s="24">
        <v>44602</v>
      </c>
      <c r="H134" s="31">
        <v>55694203.579999998</v>
      </c>
      <c r="I134" s="22">
        <v>1.0101</v>
      </c>
      <c r="J134" s="15">
        <v>337.67</v>
      </c>
      <c r="K134" s="15">
        <v>334.29</v>
      </c>
      <c r="L134" s="15"/>
      <c r="M134" s="12" t="str">
        <f>TEXT(Table2[[#This Row],[Gd.Dt]],"mmm-yy")</f>
        <v>Feb-22</v>
      </c>
      <c r="N134" s="45" t="str">
        <f>MID(Table2[[#This Row],[BE]],6,2)</f>
        <v>IB</v>
      </c>
      <c r="O134" s="45" t="str">
        <f>IF(Table2[[#This Row],[Type]]="IB","EOU",IF(Table2[[#This Row],[Type]]="MB","Local","492"))</f>
        <v>EOU</v>
      </c>
      <c r="P134" s="45">
        <f>ROUND(Table2[[#This Row],[Cons]]/Table2[[#This Row],[Qty.]],5)</f>
        <v>1.0101100000000001</v>
      </c>
      <c r="Q134" s="46" t="b">
        <f>EXACT(Table2[[#This Row],[rate]],Table2[[#This Row],[Check]])</f>
        <v>0</v>
      </c>
      <c r="R134" s="46"/>
      <c r="S134" s="46" t="str">
        <f>IF(Table2[[#This Row],[SRO]]="EOU",VLOOKUP(Table2[[#This Row],[BE]],[2]GD.List!$C$3:$N$5014,12,0),IF(Table2[[#This Row],[SRO]]="Local","Polyester Staple Fibre","SRO 492"))</f>
        <v>Cotton Yarn</v>
      </c>
    </row>
    <row r="135" spans="1:19" x14ac:dyDescent="0.25">
      <c r="A135" s="17" t="s">
        <v>59</v>
      </c>
      <c r="B135" s="3" t="s">
        <v>39</v>
      </c>
      <c r="C135" s="34">
        <v>28840</v>
      </c>
      <c r="D135" s="18">
        <v>5205.2700000000004</v>
      </c>
      <c r="E135" t="s">
        <v>46</v>
      </c>
      <c r="F135" s="3" t="s">
        <v>65</v>
      </c>
      <c r="G135" s="24">
        <v>44602</v>
      </c>
      <c r="H135" s="31">
        <v>55694203.579999998</v>
      </c>
      <c r="I135" s="22">
        <v>1.0101</v>
      </c>
      <c r="J135" s="15">
        <v>18144</v>
      </c>
      <c r="K135" s="15">
        <v>17962.580000000002</v>
      </c>
      <c r="L135" s="15"/>
      <c r="M135" s="12" t="str">
        <f>TEXT(Table2[[#This Row],[Gd.Dt]],"mmm-yy")</f>
        <v>Feb-22</v>
      </c>
      <c r="N135" s="45" t="str">
        <f>MID(Table2[[#This Row],[BE]],6,2)</f>
        <v>IB</v>
      </c>
      <c r="O135" s="45" t="str">
        <f>IF(Table2[[#This Row],[Type]]="IB","EOU",IF(Table2[[#This Row],[Type]]="MB","Local","492"))</f>
        <v>EOU</v>
      </c>
      <c r="P135" s="45">
        <f>ROUND(Table2[[#This Row],[Cons]]/Table2[[#This Row],[Qty.]],5)</f>
        <v>1.0101</v>
      </c>
      <c r="Q135" s="46" t="b">
        <f>EXACT(Table2[[#This Row],[rate]],Table2[[#This Row],[Check]])</f>
        <v>1</v>
      </c>
      <c r="R135" s="46"/>
      <c r="S135" s="46" t="str">
        <f>IF(Table2[[#This Row],[SRO]]="EOU",VLOOKUP(Table2[[#This Row],[BE]],[2]GD.List!$C$3:$N$5014,12,0),IF(Table2[[#This Row],[SRO]]="Local","Polyester Staple Fibre","SRO 492"))</f>
        <v>Cotton Yarn</v>
      </c>
    </row>
    <row r="136" spans="1:19" x14ac:dyDescent="0.25">
      <c r="A136" s="17" t="s">
        <v>61</v>
      </c>
      <c r="B136" s="3" t="s">
        <v>40</v>
      </c>
      <c r="C136" s="34">
        <v>41872</v>
      </c>
      <c r="D136" s="18">
        <v>5205.2700000000004</v>
      </c>
      <c r="E136" t="s">
        <v>46</v>
      </c>
      <c r="F136" s="3" t="s">
        <v>64</v>
      </c>
      <c r="G136" s="24">
        <v>44602</v>
      </c>
      <c r="H136" s="31">
        <v>60262546</v>
      </c>
      <c r="I136" s="22">
        <v>1.0101</v>
      </c>
      <c r="J136" s="15">
        <v>18144</v>
      </c>
      <c r="K136" s="15">
        <v>17962.580000000002</v>
      </c>
      <c r="L136" s="15"/>
      <c r="M136" s="12" t="str">
        <f>TEXT(Table2[[#This Row],[Gd.Dt]],"mmm-yy")</f>
        <v>Feb-22</v>
      </c>
      <c r="N136" s="45" t="str">
        <f>MID(Table2[[#This Row],[BE]],6,2)</f>
        <v>IB</v>
      </c>
      <c r="O136" s="45" t="str">
        <f>IF(Table2[[#This Row],[Type]]="IB","EOU",IF(Table2[[#This Row],[Type]]="MB","Local","492"))</f>
        <v>EOU</v>
      </c>
      <c r="P136" s="45">
        <f>ROUND(Table2[[#This Row],[Cons]]/Table2[[#This Row],[Qty.]],5)</f>
        <v>1.0101</v>
      </c>
      <c r="Q136" s="46" t="b">
        <f>EXACT(Table2[[#This Row],[rate]],Table2[[#This Row],[Check]])</f>
        <v>1</v>
      </c>
      <c r="R136" s="46"/>
      <c r="S136" s="46" t="str">
        <f>IF(Table2[[#This Row],[SRO]]="EOU",VLOOKUP(Table2[[#This Row],[BE]],[2]GD.List!$C$3:$N$5014,12,0),IF(Table2[[#This Row],[SRO]]="Local","Polyester Staple Fibre","SRO 492"))</f>
        <v>Cotton Yarn</v>
      </c>
    </row>
    <row r="137" spans="1:19" x14ac:dyDescent="0.25">
      <c r="A137" s="3" t="s">
        <v>1</v>
      </c>
      <c r="B137" s="3" t="s">
        <v>75</v>
      </c>
      <c r="C137" s="34">
        <v>31108</v>
      </c>
      <c r="D137" s="18">
        <v>2701.12</v>
      </c>
      <c r="E137" t="s">
        <v>79</v>
      </c>
      <c r="F137" s="3" t="s">
        <v>82</v>
      </c>
      <c r="G137" s="24">
        <v>44603</v>
      </c>
      <c r="H137" s="31">
        <v>39512108.939999998</v>
      </c>
      <c r="I137" s="22">
        <v>0.1</v>
      </c>
      <c r="J137" s="15">
        <v>2524.8000000000002</v>
      </c>
      <c r="K137" s="15">
        <v>25248</v>
      </c>
      <c r="L137" s="15"/>
      <c r="M137" s="12" t="str">
        <f>TEXT(Table2[[#This Row],[Gd.Dt]],"mmm-yy")</f>
        <v>Feb-22</v>
      </c>
      <c r="N137" s="45" t="str">
        <f>MID(Table2[[#This Row],[BE]],6,2)</f>
        <v>IB</v>
      </c>
      <c r="O137" s="45" t="str">
        <f>IF(Table2[[#This Row],[Type]]="IB","EOU",IF(Table2[[#This Row],[Type]]="MB","Local","492"))</f>
        <v>EOU</v>
      </c>
      <c r="P137" s="45">
        <f>ROUND(Table2[[#This Row],[Cons]]/Table2[[#This Row],[Qty.]],5)</f>
        <v>0.1</v>
      </c>
      <c r="Q137" s="46" t="b">
        <f>EXACT(Table2[[#This Row],[rate]],Table2[[#This Row],[Check]])</f>
        <v>1</v>
      </c>
      <c r="R137" s="46"/>
      <c r="S137" s="46" t="str">
        <f>IF(Table2[[#This Row],[SRO]]="EOU",VLOOKUP(Table2[[#This Row],[BE]],[2]GD.List!$C$3:$N$5014,12,0),IF(Table2[[#This Row],[SRO]]="Local","Polyester Staple Fibre","SRO 492"))</f>
        <v>Textile Coal</v>
      </c>
    </row>
    <row r="138" spans="1:19" x14ac:dyDescent="0.25">
      <c r="A138" s="19" t="s">
        <v>1</v>
      </c>
      <c r="B138" s="3" t="s">
        <v>74</v>
      </c>
      <c r="C138" s="34">
        <v>4000</v>
      </c>
      <c r="D138" s="18">
        <v>2701.12</v>
      </c>
      <c r="E138" t="s">
        <v>78</v>
      </c>
      <c r="F138" s="3" t="s">
        <v>83</v>
      </c>
      <c r="G138" s="24">
        <v>44603</v>
      </c>
      <c r="H138" s="31">
        <v>23506111.989999998</v>
      </c>
      <c r="I138" s="22">
        <v>0.1</v>
      </c>
      <c r="J138" s="15">
        <v>520</v>
      </c>
      <c r="K138" s="15">
        <v>5200</v>
      </c>
      <c r="L138" s="15"/>
      <c r="M138" s="12" t="str">
        <f>TEXT(Table2[[#This Row],[Gd.Dt]],"mmm-yy")</f>
        <v>Feb-22</v>
      </c>
      <c r="N138" s="45" t="str">
        <f>MID(Table2[[#This Row],[BE]],6,2)</f>
        <v>IB</v>
      </c>
      <c r="O138" s="45" t="str">
        <f>IF(Table2[[#This Row],[Type]]="IB","EOU",IF(Table2[[#This Row],[Type]]="MB","Local","492"))</f>
        <v>EOU</v>
      </c>
      <c r="P138" s="45">
        <f>ROUND(Table2[[#This Row],[Cons]]/Table2[[#This Row],[Qty.]],5)</f>
        <v>0.1</v>
      </c>
      <c r="Q138" s="46" t="b">
        <f>EXACT(Table2[[#This Row],[rate]],Table2[[#This Row],[Check]])</f>
        <v>1</v>
      </c>
      <c r="R138" s="46"/>
      <c r="S138" s="46" t="str">
        <f>IF(Table2[[#This Row],[SRO]]="EOU",VLOOKUP(Table2[[#This Row],[BE]],[2]GD.List!$C$3:$N$5014,12,0),IF(Table2[[#This Row],[SRO]]="Local","Polyester Staple Fibre","SRO 492"))</f>
        <v>Textile Coal</v>
      </c>
    </row>
    <row r="139" spans="1:19" x14ac:dyDescent="0.25">
      <c r="A139" s="19" t="s">
        <v>1</v>
      </c>
      <c r="B139" s="3" t="s">
        <v>73</v>
      </c>
      <c r="C139" s="34">
        <v>9936</v>
      </c>
      <c r="D139" s="18">
        <v>2701.12</v>
      </c>
      <c r="E139" t="s">
        <v>46</v>
      </c>
      <c r="F139" s="3" t="s">
        <v>84</v>
      </c>
      <c r="G139" s="24">
        <v>44603</v>
      </c>
      <c r="H139" s="31">
        <v>19035883.690000001</v>
      </c>
      <c r="I139" s="22">
        <v>0.1</v>
      </c>
      <c r="J139" s="15">
        <v>1464.8</v>
      </c>
      <c r="K139" s="15">
        <v>14648</v>
      </c>
      <c r="L139" s="15"/>
      <c r="M139" s="12" t="str">
        <f>TEXT(Table2[[#This Row],[Gd.Dt]],"mmm-yy")</f>
        <v>Feb-22</v>
      </c>
      <c r="N139" s="45" t="str">
        <f>MID(Table2[[#This Row],[BE]],6,2)</f>
        <v>IB</v>
      </c>
      <c r="O139" s="45" t="str">
        <f>IF(Table2[[#This Row],[Type]]="IB","EOU",IF(Table2[[#This Row],[Type]]="MB","Local","492"))</f>
        <v>EOU</v>
      </c>
      <c r="P139" s="45">
        <f>ROUND(Table2[[#This Row],[Cons]]/Table2[[#This Row],[Qty.]],5)</f>
        <v>0.1</v>
      </c>
      <c r="Q139" s="46" t="b">
        <f>EXACT(Table2[[#This Row],[rate]],Table2[[#This Row],[Check]])</f>
        <v>1</v>
      </c>
      <c r="R139" s="46"/>
      <c r="S139" s="46" t="str">
        <f>IF(Table2[[#This Row],[SRO]]="EOU",VLOOKUP(Table2[[#This Row],[BE]],[2]GD.List!$C$3:$N$5014,12,0),IF(Table2[[#This Row],[SRO]]="Local","Polyester Staple Fibre","SRO 492"))</f>
        <v>Textile Coal</v>
      </c>
    </row>
    <row r="140" spans="1:19" x14ac:dyDescent="0.25">
      <c r="A140" s="17" t="s">
        <v>1</v>
      </c>
      <c r="B140" s="3" t="s">
        <v>72</v>
      </c>
      <c r="C140" s="34">
        <v>32190</v>
      </c>
      <c r="D140" s="18">
        <v>2701.12</v>
      </c>
      <c r="E140" t="s">
        <v>46</v>
      </c>
      <c r="F140" s="3" t="s">
        <v>85</v>
      </c>
      <c r="G140" s="24">
        <v>44603</v>
      </c>
      <c r="H140" s="31">
        <v>12856834.84</v>
      </c>
      <c r="I140" s="22">
        <v>0.1</v>
      </c>
      <c r="J140" s="15">
        <v>812.4</v>
      </c>
      <c r="K140" s="15">
        <v>8124</v>
      </c>
      <c r="L140" s="15"/>
      <c r="M140" s="12" t="str">
        <f>TEXT(Table2[[#This Row],[Gd.Dt]],"mmm-yy")</f>
        <v>Feb-22</v>
      </c>
      <c r="N140" s="45" t="str">
        <f>MID(Table2[[#This Row],[BE]],6,2)</f>
        <v>IB</v>
      </c>
      <c r="O140" s="45" t="str">
        <f>IF(Table2[[#This Row],[Type]]="IB","EOU",IF(Table2[[#This Row],[Type]]="MB","Local","492"))</f>
        <v>EOU</v>
      </c>
      <c r="P140" s="45">
        <f>ROUND(Table2[[#This Row],[Cons]]/Table2[[#This Row],[Qty.]],5)</f>
        <v>0.1</v>
      </c>
      <c r="Q140" s="46" t="b">
        <f>EXACT(Table2[[#This Row],[rate]],Table2[[#This Row],[Check]])</f>
        <v>1</v>
      </c>
      <c r="R140" s="46"/>
      <c r="S140" s="46" t="str">
        <f>IF(Table2[[#This Row],[SRO]]="EOU",VLOOKUP(Table2[[#This Row],[BE]],[2]GD.List!$C$3:$N$5014,12,0),IF(Table2[[#This Row],[SRO]]="Local","Polyester Staple Fibre","SRO 492"))</f>
        <v>Textile Coal</v>
      </c>
    </row>
    <row r="141" spans="1:19" x14ac:dyDescent="0.25">
      <c r="A141" s="17" t="s">
        <v>76</v>
      </c>
      <c r="B141" s="3" t="s">
        <v>72</v>
      </c>
      <c r="C141" s="34">
        <v>32190</v>
      </c>
      <c r="D141" s="18">
        <v>3906.9090000000001</v>
      </c>
      <c r="E141" t="s">
        <v>46</v>
      </c>
      <c r="F141" s="3" t="s">
        <v>85</v>
      </c>
      <c r="G141" s="24">
        <v>44603</v>
      </c>
      <c r="H141" s="31">
        <v>12856834.84</v>
      </c>
      <c r="I141" s="22">
        <v>0.04</v>
      </c>
      <c r="J141" s="15">
        <v>49.24</v>
      </c>
      <c r="K141" s="15">
        <v>1231</v>
      </c>
      <c r="L141" s="15"/>
      <c r="M141" s="12" t="str">
        <f>TEXT(Table2[[#This Row],[Gd.Dt]],"mmm-yy")</f>
        <v>Feb-22</v>
      </c>
      <c r="N141" s="45" t="str">
        <f>MID(Table2[[#This Row],[BE]],6,2)</f>
        <v>IB</v>
      </c>
      <c r="O141" s="45" t="str">
        <f>IF(Table2[[#This Row],[Type]]="IB","EOU",IF(Table2[[#This Row],[Type]]="MB","Local","492"))</f>
        <v>EOU</v>
      </c>
      <c r="P141" s="45">
        <f>ROUND(Table2[[#This Row],[Cons]]/Table2[[#This Row],[Qty.]],5)</f>
        <v>0.04</v>
      </c>
      <c r="Q141" s="46" t="b">
        <f>EXACT(Table2[[#This Row],[rate]],Table2[[#This Row],[Check]])</f>
        <v>1</v>
      </c>
      <c r="R141" s="46"/>
      <c r="S141" s="46" t="str">
        <f>IF(Table2[[#This Row],[SRO]]="EOU",VLOOKUP(Table2[[#This Row],[BE]],[2]GD.List!$C$3:$N$5014,12,0),IF(Table2[[#This Row],[SRO]]="Local","Polyester Staple Fibre","SRO 492"))</f>
        <v>Textile Chemical</v>
      </c>
    </row>
    <row r="142" spans="1:19" x14ac:dyDescent="0.25">
      <c r="A142" s="19" t="s">
        <v>23</v>
      </c>
      <c r="B142" s="3" t="s">
        <v>75</v>
      </c>
      <c r="C142" s="34">
        <v>31108</v>
      </c>
      <c r="D142" s="18">
        <v>1108.19</v>
      </c>
      <c r="E142" t="s">
        <v>79</v>
      </c>
      <c r="F142" s="3" t="s">
        <v>82</v>
      </c>
      <c r="G142" s="24">
        <v>44603</v>
      </c>
      <c r="H142" s="31">
        <v>39512108.939999998</v>
      </c>
      <c r="I142" s="22">
        <v>0.04</v>
      </c>
      <c r="J142" s="15">
        <v>1009.92</v>
      </c>
      <c r="K142" s="15">
        <v>25248</v>
      </c>
      <c r="L142" s="15"/>
      <c r="M142" s="12" t="str">
        <f>TEXT(Table2[[#This Row],[Gd.Dt]],"mmm-yy")</f>
        <v>Feb-22</v>
      </c>
      <c r="N142" s="45" t="str">
        <f>MID(Table2[[#This Row],[BE]],6,2)</f>
        <v>IB</v>
      </c>
      <c r="O142" s="45" t="str">
        <f>IF(Table2[[#This Row],[Type]]="IB","EOU",IF(Table2[[#This Row],[Type]]="MB","Local","492"))</f>
        <v>EOU</v>
      </c>
      <c r="P142" s="45">
        <f>ROUND(Table2[[#This Row],[Cons]]/Table2[[#This Row],[Qty.]],5)</f>
        <v>0.04</v>
      </c>
      <c r="Q142" s="46" t="b">
        <f>EXACT(Table2[[#This Row],[rate]],Table2[[#This Row],[Check]])</f>
        <v>1</v>
      </c>
      <c r="R142" s="46"/>
      <c r="S142" s="46" t="str">
        <f>IF(Table2[[#This Row],[SRO]]="EOU",VLOOKUP(Table2[[#This Row],[BE]],[2]GD.List!$C$3:$N$5014,12,0),IF(Table2[[#This Row],[SRO]]="Local","Polyester Staple Fibre","SRO 492"))</f>
        <v>Textile Chemical</v>
      </c>
    </row>
    <row r="143" spans="1:19" x14ac:dyDescent="0.25">
      <c r="A143" s="19" t="s">
        <v>23</v>
      </c>
      <c r="B143" s="3" t="s">
        <v>74</v>
      </c>
      <c r="C143" s="34">
        <v>4000</v>
      </c>
      <c r="D143" s="18">
        <v>1108.19</v>
      </c>
      <c r="E143" t="s">
        <v>78</v>
      </c>
      <c r="F143" s="3" t="s">
        <v>83</v>
      </c>
      <c r="G143" s="24">
        <v>44603</v>
      </c>
      <c r="H143" s="31">
        <v>23506111.989999998</v>
      </c>
      <c r="I143" s="22">
        <v>0.04</v>
      </c>
      <c r="J143" s="15">
        <v>208</v>
      </c>
      <c r="K143" s="15">
        <v>5200</v>
      </c>
      <c r="L143" s="15"/>
      <c r="M143" s="12" t="str">
        <f>TEXT(Table2[[#This Row],[Gd.Dt]],"mmm-yy")</f>
        <v>Feb-22</v>
      </c>
      <c r="N143" s="45" t="str">
        <f>MID(Table2[[#This Row],[BE]],6,2)</f>
        <v>IB</v>
      </c>
      <c r="O143" s="45" t="str">
        <f>IF(Table2[[#This Row],[Type]]="IB","EOU",IF(Table2[[#This Row],[Type]]="MB","Local","492"))</f>
        <v>EOU</v>
      </c>
      <c r="P143" s="45">
        <f>ROUND(Table2[[#This Row],[Cons]]/Table2[[#This Row],[Qty.]],5)</f>
        <v>0.04</v>
      </c>
      <c r="Q143" s="46" t="b">
        <f>EXACT(Table2[[#This Row],[rate]],Table2[[#This Row],[Check]])</f>
        <v>1</v>
      </c>
      <c r="R143" s="46"/>
      <c r="S143" s="46" t="str">
        <f>IF(Table2[[#This Row],[SRO]]="EOU",VLOOKUP(Table2[[#This Row],[BE]],[2]GD.List!$C$3:$N$5014,12,0),IF(Table2[[#This Row],[SRO]]="Local","Polyester Staple Fibre","SRO 492"))</f>
        <v>Textile Chemical</v>
      </c>
    </row>
    <row r="144" spans="1:19" x14ac:dyDescent="0.25">
      <c r="A144" s="19" t="s">
        <v>23</v>
      </c>
      <c r="B144" s="3" t="s">
        <v>73</v>
      </c>
      <c r="C144" s="34">
        <v>9936</v>
      </c>
      <c r="D144" s="18">
        <v>1108.19</v>
      </c>
      <c r="E144" t="s">
        <v>46</v>
      </c>
      <c r="F144" s="3" t="s">
        <v>84</v>
      </c>
      <c r="G144" s="24">
        <v>44603</v>
      </c>
      <c r="H144" s="31">
        <v>19035883.690000001</v>
      </c>
      <c r="I144" s="22">
        <v>0.04</v>
      </c>
      <c r="J144" s="15">
        <v>585.91999999999996</v>
      </c>
      <c r="K144" s="15">
        <v>14648</v>
      </c>
      <c r="L144" s="15"/>
      <c r="M144" s="12" t="str">
        <f>TEXT(Table2[[#This Row],[Gd.Dt]],"mmm-yy")</f>
        <v>Feb-22</v>
      </c>
      <c r="N144" s="45" t="str">
        <f>MID(Table2[[#This Row],[BE]],6,2)</f>
        <v>IB</v>
      </c>
      <c r="O144" s="45" t="str">
        <f>IF(Table2[[#This Row],[Type]]="IB","EOU",IF(Table2[[#This Row],[Type]]="MB","Local","492"))</f>
        <v>EOU</v>
      </c>
      <c r="P144" s="45">
        <f>ROUND(Table2[[#This Row],[Cons]]/Table2[[#This Row],[Qty.]],5)</f>
        <v>0.04</v>
      </c>
      <c r="Q144" s="46" t="b">
        <f>EXACT(Table2[[#This Row],[rate]],Table2[[#This Row],[Check]])</f>
        <v>1</v>
      </c>
      <c r="R144" s="46"/>
      <c r="S144" s="46" t="str">
        <f>IF(Table2[[#This Row],[SRO]]="EOU",VLOOKUP(Table2[[#This Row],[BE]],[2]GD.List!$C$3:$N$5014,12,0),IF(Table2[[#This Row],[SRO]]="Local","Polyester Staple Fibre","SRO 492"))</f>
        <v>Textile Chemical</v>
      </c>
    </row>
    <row r="145" spans="1:19" x14ac:dyDescent="0.25">
      <c r="A145" s="17" t="s">
        <v>23</v>
      </c>
      <c r="B145" s="3" t="s">
        <v>72</v>
      </c>
      <c r="C145" s="34">
        <v>32190</v>
      </c>
      <c r="D145" s="18">
        <v>1108.19</v>
      </c>
      <c r="E145" t="s">
        <v>46</v>
      </c>
      <c r="F145" s="3" t="s">
        <v>85</v>
      </c>
      <c r="G145" s="24">
        <v>44603</v>
      </c>
      <c r="H145" s="31">
        <v>12856834.84</v>
      </c>
      <c r="I145" s="22">
        <v>0.04</v>
      </c>
      <c r="J145" s="15">
        <v>49.24</v>
      </c>
      <c r="K145" s="15">
        <v>1231</v>
      </c>
      <c r="L145" s="15"/>
      <c r="M145" s="12" t="str">
        <f>TEXT(Table2[[#This Row],[Gd.Dt]],"mmm-yy")</f>
        <v>Feb-22</v>
      </c>
      <c r="N145" s="45" t="str">
        <f>MID(Table2[[#This Row],[BE]],6,2)</f>
        <v>IB</v>
      </c>
      <c r="O145" s="45" t="str">
        <f>IF(Table2[[#This Row],[Type]]="IB","EOU",IF(Table2[[#This Row],[Type]]="MB","Local","492"))</f>
        <v>EOU</v>
      </c>
      <c r="P145" s="45">
        <f>ROUND(Table2[[#This Row],[Cons]]/Table2[[#This Row],[Qty.]],5)</f>
        <v>0.04</v>
      </c>
      <c r="Q145" s="46" t="b">
        <f>EXACT(Table2[[#This Row],[rate]],Table2[[#This Row],[Check]])</f>
        <v>1</v>
      </c>
      <c r="R145" s="46"/>
      <c r="S145" s="46" t="str">
        <f>IF(Table2[[#This Row],[SRO]]="EOU",VLOOKUP(Table2[[#This Row],[BE]],[2]GD.List!$C$3:$N$5014,12,0),IF(Table2[[#This Row],[SRO]]="Local","Polyester Staple Fibre","SRO 492"))</f>
        <v>Textile Chemical</v>
      </c>
    </row>
    <row r="146" spans="1:19" x14ac:dyDescent="0.25">
      <c r="A146" s="19" t="s">
        <v>21</v>
      </c>
      <c r="B146" s="3" t="s">
        <v>75</v>
      </c>
      <c r="C146" s="34">
        <v>31108</v>
      </c>
      <c r="D146" s="18">
        <v>2915.11</v>
      </c>
      <c r="E146" t="s">
        <v>79</v>
      </c>
      <c r="F146" s="3" t="s">
        <v>82</v>
      </c>
      <c r="G146" s="24">
        <v>44603</v>
      </c>
      <c r="H146" s="31">
        <v>39512108.939999998</v>
      </c>
      <c r="I146" s="22">
        <v>0.04</v>
      </c>
      <c r="J146" s="15">
        <v>1009.92</v>
      </c>
      <c r="K146" s="15">
        <v>25248</v>
      </c>
      <c r="L146" s="15"/>
      <c r="M146" s="12" t="str">
        <f>TEXT(Table2[[#This Row],[Gd.Dt]],"mmm-yy")</f>
        <v>Feb-22</v>
      </c>
      <c r="N146" s="45" t="str">
        <f>MID(Table2[[#This Row],[BE]],6,2)</f>
        <v>IB</v>
      </c>
      <c r="O146" s="45" t="str">
        <f>IF(Table2[[#This Row],[Type]]="IB","EOU",IF(Table2[[#This Row],[Type]]="MB","Local","492"))</f>
        <v>EOU</v>
      </c>
      <c r="P146" s="45">
        <f>ROUND(Table2[[#This Row],[Cons]]/Table2[[#This Row],[Qty.]],5)</f>
        <v>0.04</v>
      </c>
      <c r="Q146" s="46" t="b">
        <f>EXACT(Table2[[#This Row],[rate]],Table2[[#This Row],[Check]])</f>
        <v>1</v>
      </c>
      <c r="R146" s="46"/>
      <c r="S146" s="46" t="str">
        <f>IF(Table2[[#This Row],[SRO]]="EOU",VLOOKUP(Table2[[#This Row],[BE]],[2]GD.List!$C$3:$N$5014,12,0),IF(Table2[[#This Row],[SRO]]="Local","Polyester Staple Fibre","SRO 492"))</f>
        <v>Textile Chemical</v>
      </c>
    </row>
    <row r="147" spans="1:19" x14ac:dyDescent="0.25">
      <c r="A147" s="19" t="s">
        <v>21</v>
      </c>
      <c r="B147" s="3" t="s">
        <v>74</v>
      </c>
      <c r="C147" s="34">
        <v>4000</v>
      </c>
      <c r="D147" s="18">
        <v>2915.11</v>
      </c>
      <c r="E147" t="s">
        <v>78</v>
      </c>
      <c r="F147" s="3" t="s">
        <v>83</v>
      </c>
      <c r="G147" s="24">
        <v>44603</v>
      </c>
      <c r="H147" s="31">
        <v>23506111.989999998</v>
      </c>
      <c r="I147" s="22">
        <v>0.04</v>
      </c>
      <c r="J147" s="15">
        <v>208</v>
      </c>
      <c r="K147" s="15">
        <v>5200</v>
      </c>
      <c r="L147" s="15"/>
      <c r="M147" s="12" t="str">
        <f>TEXT(Table2[[#This Row],[Gd.Dt]],"mmm-yy")</f>
        <v>Feb-22</v>
      </c>
      <c r="N147" s="45" t="str">
        <f>MID(Table2[[#This Row],[BE]],6,2)</f>
        <v>IB</v>
      </c>
      <c r="O147" s="45" t="str">
        <f>IF(Table2[[#This Row],[Type]]="IB","EOU",IF(Table2[[#This Row],[Type]]="MB","Local","492"))</f>
        <v>EOU</v>
      </c>
      <c r="P147" s="45">
        <f>ROUND(Table2[[#This Row],[Cons]]/Table2[[#This Row],[Qty.]],5)</f>
        <v>0.04</v>
      </c>
      <c r="Q147" s="46" t="b">
        <f>EXACT(Table2[[#This Row],[rate]],Table2[[#This Row],[Check]])</f>
        <v>1</v>
      </c>
      <c r="R147" s="46"/>
      <c r="S147" s="46" t="str">
        <f>IF(Table2[[#This Row],[SRO]]="EOU",VLOOKUP(Table2[[#This Row],[BE]],[2]GD.List!$C$3:$N$5014,12,0),IF(Table2[[#This Row],[SRO]]="Local","Polyester Staple Fibre","SRO 492"))</f>
        <v>Textile Chemical</v>
      </c>
    </row>
    <row r="148" spans="1:19" x14ac:dyDescent="0.25">
      <c r="A148" s="19" t="s">
        <v>21</v>
      </c>
      <c r="B148" s="3" t="s">
        <v>73</v>
      </c>
      <c r="C148" s="34">
        <v>9936</v>
      </c>
      <c r="D148" s="18">
        <v>2915.11</v>
      </c>
      <c r="E148" t="s">
        <v>46</v>
      </c>
      <c r="F148" s="3" t="s">
        <v>84</v>
      </c>
      <c r="G148" s="24">
        <v>44603</v>
      </c>
      <c r="H148" s="31">
        <v>19035883.690000001</v>
      </c>
      <c r="I148" s="22">
        <v>0.04</v>
      </c>
      <c r="J148" s="15">
        <v>585.91999999999996</v>
      </c>
      <c r="K148" s="15">
        <v>14648</v>
      </c>
      <c r="L148" s="15"/>
      <c r="M148" s="12" t="str">
        <f>TEXT(Table2[[#This Row],[Gd.Dt]],"mmm-yy")</f>
        <v>Feb-22</v>
      </c>
      <c r="N148" s="45" t="str">
        <f>MID(Table2[[#This Row],[BE]],6,2)</f>
        <v>IB</v>
      </c>
      <c r="O148" s="45" t="str">
        <f>IF(Table2[[#This Row],[Type]]="IB","EOU",IF(Table2[[#This Row],[Type]]="MB","Local","492"))</f>
        <v>EOU</v>
      </c>
      <c r="P148" s="45">
        <f>ROUND(Table2[[#This Row],[Cons]]/Table2[[#This Row],[Qty.]],5)</f>
        <v>0.04</v>
      </c>
      <c r="Q148" s="46" t="b">
        <f>EXACT(Table2[[#This Row],[rate]],Table2[[#This Row],[Check]])</f>
        <v>1</v>
      </c>
      <c r="R148" s="46"/>
      <c r="S148" s="46" t="str">
        <f>IF(Table2[[#This Row],[SRO]]="EOU",VLOOKUP(Table2[[#This Row],[BE]],[2]GD.List!$C$3:$N$5014,12,0),IF(Table2[[#This Row],[SRO]]="Local","Polyester Staple Fibre","SRO 492"))</f>
        <v>Textile Chemical</v>
      </c>
    </row>
    <row r="149" spans="1:19" x14ac:dyDescent="0.25">
      <c r="A149" s="17" t="s">
        <v>21</v>
      </c>
      <c r="B149" s="3" t="s">
        <v>72</v>
      </c>
      <c r="C149" s="34">
        <v>32190</v>
      </c>
      <c r="D149" s="18">
        <v>2915.11</v>
      </c>
      <c r="E149" t="s">
        <v>46</v>
      </c>
      <c r="F149" s="3" t="s">
        <v>85</v>
      </c>
      <c r="G149" s="24">
        <v>44603</v>
      </c>
      <c r="H149" s="31">
        <v>12856834.84</v>
      </c>
      <c r="I149" s="22">
        <v>0.04</v>
      </c>
      <c r="J149" s="15">
        <v>49.24</v>
      </c>
      <c r="K149" s="15">
        <v>1231</v>
      </c>
      <c r="L149" s="15"/>
      <c r="M149" s="12" t="str">
        <f>TEXT(Table2[[#This Row],[Gd.Dt]],"mmm-yy")</f>
        <v>Feb-22</v>
      </c>
      <c r="N149" s="45" t="str">
        <f>MID(Table2[[#This Row],[BE]],6,2)</f>
        <v>IB</v>
      </c>
      <c r="O149" s="45" t="str">
        <f>IF(Table2[[#This Row],[Type]]="IB","EOU",IF(Table2[[#This Row],[Type]]="MB","Local","492"))</f>
        <v>EOU</v>
      </c>
      <c r="P149" s="45">
        <f>ROUND(Table2[[#This Row],[Cons]]/Table2[[#This Row],[Qty.]],5)</f>
        <v>0.04</v>
      </c>
      <c r="Q149" s="46" t="b">
        <f>EXACT(Table2[[#This Row],[rate]],Table2[[#This Row],[Check]])</f>
        <v>1</v>
      </c>
      <c r="R149" s="46"/>
      <c r="S149" s="46" t="str">
        <f>IF(Table2[[#This Row],[SRO]]="EOU",VLOOKUP(Table2[[#This Row],[BE]],[2]GD.List!$C$3:$N$5014,12,0),IF(Table2[[#This Row],[SRO]]="Local","Polyester Staple Fibre","SRO 492"))</f>
        <v>Textile Chemical</v>
      </c>
    </row>
    <row r="150" spans="1:19" x14ac:dyDescent="0.25">
      <c r="A150" s="19" t="s">
        <v>26</v>
      </c>
      <c r="B150" s="3" t="s">
        <v>75</v>
      </c>
      <c r="C150" s="34">
        <v>31108</v>
      </c>
      <c r="D150" s="18">
        <v>3402.13</v>
      </c>
      <c r="E150" t="s">
        <v>79</v>
      </c>
      <c r="F150" s="3" t="s">
        <v>82</v>
      </c>
      <c r="G150" s="24">
        <v>44603</v>
      </c>
      <c r="H150" s="31">
        <v>39512108.939999998</v>
      </c>
      <c r="I150" s="22">
        <v>0.04</v>
      </c>
      <c r="J150" s="15">
        <v>1009.92</v>
      </c>
      <c r="K150" s="15">
        <v>25248</v>
      </c>
      <c r="L150" s="15"/>
      <c r="M150" s="12" t="str">
        <f>TEXT(Table2[[#This Row],[Gd.Dt]],"mmm-yy")</f>
        <v>Feb-22</v>
      </c>
      <c r="N150" s="45" t="str">
        <f>MID(Table2[[#This Row],[BE]],6,2)</f>
        <v>IB</v>
      </c>
      <c r="O150" s="45" t="str">
        <f>IF(Table2[[#This Row],[Type]]="IB","EOU",IF(Table2[[#This Row],[Type]]="MB","Local","492"))</f>
        <v>EOU</v>
      </c>
      <c r="P150" s="45">
        <f>ROUND(Table2[[#This Row],[Cons]]/Table2[[#This Row],[Qty.]],5)</f>
        <v>0.04</v>
      </c>
      <c r="Q150" s="46" t="b">
        <f>EXACT(Table2[[#This Row],[rate]],Table2[[#This Row],[Check]])</f>
        <v>1</v>
      </c>
      <c r="R150" s="46"/>
      <c r="S150" s="46" t="str">
        <f>IF(Table2[[#This Row],[SRO]]="EOU",VLOOKUP(Table2[[#This Row],[BE]],[2]GD.List!$C$3:$N$5014,12,0),IF(Table2[[#This Row],[SRO]]="Local","Polyester Staple Fibre","SRO 492"))</f>
        <v>Textile Chemical</v>
      </c>
    </row>
    <row r="151" spans="1:19" x14ac:dyDescent="0.25">
      <c r="A151" s="19" t="s">
        <v>26</v>
      </c>
      <c r="B151" s="3" t="s">
        <v>73</v>
      </c>
      <c r="C151" s="34">
        <v>9936</v>
      </c>
      <c r="D151" s="18">
        <v>3402.13</v>
      </c>
      <c r="E151" t="s">
        <v>46</v>
      </c>
      <c r="F151" s="3" t="s">
        <v>84</v>
      </c>
      <c r="G151" s="24">
        <v>44603</v>
      </c>
      <c r="H151" s="31">
        <v>19035883.690000001</v>
      </c>
      <c r="I151" s="22">
        <v>0.04</v>
      </c>
      <c r="J151" s="15">
        <v>585.91999999999996</v>
      </c>
      <c r="K151" s="15">
        <v>14648</v>
      </c>
      <c r="L151" s="15"/>
      <c r="M151" s="12" t="str">
        <f>TEXT(Table2[[#This Row],[Gd.Dt]],"mmm-yy")</f>
        <v>Feb-22</v>
      </c>
      <c r="N151" s="45" t="str">
        <f>MID(Table2[[#This Row],[BE]],6,2)</f>
        <v>IB</v>
      </c>
      <c r="O151" s="45" t="str">
        <f>IF(Table2[[#This Row],[Type]]="IB","EOU",IF(Table2[[#This Row],[Type]]="MB","Local","492"))</f>
        <v>EOU</v>
      </c>
      <c r="P151" s="45">
        <f>ROUND(Table2[[#This Row],[Cons]]/Table2[[#This Row],[Qty.]],5)</f>
        <v>0.04</v>
      </c>
      <c r="Q151" s="46" t="b">
        <f>EXACT(Table2[[#This Row],[rate]],Table2[[#This Row],[Check]])</f>
        <v>1</v>
      </c>
      <c r="R151" s="46"/>
      <c r="S151" s="46" t="str">
        <f>IF(Table2[[#This Row],[SRO]]="EOU",VLOOKUP(Table2[[#This Row],[BE]],[2]GD.List!$C$3:$N$5014,12,0),IF(Table2[[#This Row],[SRO]]="Local","Polyester Staple Fibre","SRO 492"))</f>
        <v>Textile Chemical</v>
      </c>
    </row>
    <row r="152" spans="1:19" x14ac:dyDescent="0.25">
      <c r="A152" s="17" t="s">
        <v>26</v>
      </c>
      <c r="B152" s="3" t="s">
        <v>72</v>
      </c>
      <c r="C152" s="34">
        <v>32190</v>
      </c>
      <c r="D152" s="18">
        <v>3809.9189999999999</v>
      </c>
      <c r="E152" t="s">
        <v>46</v>
      </c>
      <c r="F152" s="3" t="s">
        <v>85</v>
      </c>
      <c r="G152" s="24">
        <v>44603</v>
      </c>
      <c r="H152" s="31">
        <v>12856834.84</v>
      </c>
      <c r="I152" s="22">
        <v>0.04</v>
      </c>
      <c r="J152" s="15">
        <v>49.24</v>
      </c>
      <c r="K152" s="15">
        <v>1231</v>
      </c>
      <c r="L152" s="15"/>
      <c r="M152" s="12" t="str">
        <f>TEXT(Table2[[#This Row],[Gd.Dt]],"mmm-yy")</f>
        <v>Feb-22</v>
      </c>
      <c r="N152" s="45" t="str">
        <f>MID(Table2[[#This Row],[BE]],6,2)</f>
        <v>IB</v>
      </c>
      <c r="O152" s="45" t="str">
        <f>IF(Table2[[#This Row],[Type]]="IB","EOU",IF(Table2[[#This Row],[Type]]="MB","Local","492"))</f>
        <v>EOU</v>
      </c>
      <c r="P152" s="45">
        <f>ROUND(Table2[[#This Row],[Cons]]/Table2[[#This Row],[Qty.]],5)</f>
        <v>0.04</v>
      </c>
      <c r="Q152" s="46" t="b">
        <f>EXACT(Table2[[#This Row],[rate]],Table2[[#This Row],[Check]])</f>
        <v>1</v>
      </c>
      <c r="R152" s="46"/>
      <c r="S152" s="46" t="str">
        <f>IF(Table2[[#This Row],[SRO]]="EOU",VLOOKUP(Table2[[#This Row],[BE]],[2]GD.List!$C$3:$N$5014,12,0),IF(Table2[[#This Row],[SRO]]="Local","Polyester Staple Fibre","SRO 492"))</f>
        <v>Textile Chemical</v>
      </c>
    </row>
    <row r="153" spans="1:19" x14ac:dyDescent="0.25">
      <c r="A153" s="17" t="s">
        <v>80</v>
      </c>
      <c r="B153" s="3" t="s">
        <v>75</v>
      </c>
      <c r="C153" s="34">
        <v>31108</v>
      </c>
      <c r="D153" s="18">
        <v>5205.13</v>
      </c>
      <c r="E153" t="s">
        <v>79</v>
      </c>
      <c r="F153" s="3" t="s">
        <v>82</v>
      </c>
      <c r="G153" s="24">
        <v>44603</v>
      </c>
      <c r="H153" s="31">
        <v>39512108.939999998</v>
      </c>
      <c r="I153" s="22">
        <v>1.0101</v>
      </c>
      <c r="J153" s="15">
        <v>10967.65</v>
      </c>
      <c r="K153" s="15">
        <v>10857</v>
      </c>
      <c r="L153" s="15"/>
      <c r="M153" s="12" t="str">
        <f>TEXT(Table2[[#This Row],[Gd.Dt]],"mmm-yy")</f>
        <v>Feb-22</v>
      </c>
      <c r="N153" s="45" t="str">
        <f>MID(Table2[[#This Row],[BE]],6,2)</f>
        <v>IB</v>
      </c>
      <c r="O153" s="45" t="str">
        <f>IF(Table2[[#This Row],[Type]]="IB","EOU",IF(Table2[[#This Row],[Type]]="MB","Local","492"))</f>
        <v>EOU</v>
      </c>
      <c r="P153" s="45">
        <f>ROUND(Table2[[#This Row],[Cons]]/Table2[[#This Row],[Qty.]],5)</f>
        <v>1.0101899999999999</v>
      </c>
      <c r="Q153" s="46" t="b">
        <f>EXACT(Table2[[#This Row],[rate]],Table2[[#This Row],[Check]])</f>
        <v>0</v>
      </c>
      <c r="R153" s="46"/>
      <c r="S153" s="46" t="str">
        <f>IF(Table2[[#This Row],[SRO]]="EOU",VLOOKUP(Table2[[#This Row],[BE]],[2]GD.List!$C$3:$N$5014,12,0),IF(Table2[[#This Row],[SRO]]="Local","Polyester Staple Fibre","SRO 492"))</f>
        <v>Cotton Yarn</v>
      </c>
    </row>
    <row r="154" spans="1:19" x14ac:dyDescent="0.25">
      <c r="A154" s="17" t="s">
        <v>43</v>
      </c>
      <c r="B154" s="3" t="s">
        <v>72</v>
      </c>
      <c r="C154" s="34">
        <v>32190</v>
      </c>
      <c r="D154" s="18">
        <v>5402.33</v>
      </c>
      <c r="E154" t="s">
        <v>46</v>
      </c>
      <c r="F154" s="3" t="s">
        <v>85</v>
      </c>
      <c r="G154" s="24">
        <v>44603</v>
      </c>
      <c r="H154" s="31">
        <v>12856834.84</v>
      </c>
      <c r="I154" s="22">
        <v>1.0101</v>
      </c>
      <c r="J154" s="15">
        <v>6962.62</v>
      </c>
      <c r="K154" s="15">
        <v>6893</v>
      </c>
      <c r="L154" s="15"/>
      <c r="M154" s="12" t="str">
        <f>TEXT(Table2[[#This Row],[Gd.Dt]],"mmm-yy")</f>
        <v>Feb-22</v>
      </c>
      <c r="N154" s="45" t="str">
        <f>MID(Table2[[#This Row],[BE]],6,2)</f>
        <v>IB</v>
      </c>
      <c r="O154" s="45" t="str">
        <f>IF(Table2[[#This Row],[Type]]="IB","EOU",IF(Table2[[#This Row],[Type]]="MB","Local","492"))</f>
        <v>EOU</v>
      </c>
      <c r="P154" s="45">
        <f>ROUND(Table2[[#This Row],[Cons]]/Table2[[#This Row],[Qty.]],5)</f>
        <v>1.0101</v>
      </c>
      <c r="Q154" s="46" t="b">
        <f>EXACT(Table2[[#This Row],[rate]],Table2[[#This Row],[Check]])</f>
        <v>1</v>
      </c>
      <c r="R154" s="46"/>
      <c r="S154" s="46" t="str">
        <f>IF(Table2[[#This Row],[SRO]]="EOU",VLOOKUP(Table2[[#This Row],[BE]],[2]GD.List!$C$3:$N$5014,12,0),IF(Table2[[#This Row],[SRO]]="Local","Polyester Staple Fibre","SRO 492"))</f>
        <v>Polyester Yarn</v>
      </c>
    </row>
    <row r="155" spans="1:19" x14ac:dyDescent="0.25">
      <c r="A155" s="17" t="s">
        <v>77</v>
      </c>
      <c r="B155" s="3" t="s">
        <v>73</v>
      </c>
      <c r="C155" s="34">
        <v>9936</v>
      </c>
      <c r="D155" s="18">
        <v>5205.13</v>
      </c>
      <c r="E155" t="s">
        <v>46</v>
      </c>
      <c r="F155" s="3" t="s">
        <v>84</v>
      </c>
      <c r="G155" s="24">
        <v>44603</v>
      </c>
      <c r="H155" s="31">
        <v>19035883.690000001</v>
      </c>
      <c r="I155" s="22">
        <v>1.0101</v>
      </c>
      <c r="J155" s="15">
        <v>14795.94</v>
      </c>
      <c r="K155" s="15">
        <v>14648</v>
      </c>
      <c r="L155" s="15"/>
      <c r="M155" s="12" t="str">
        <f>TEXT(Table2[[#This Row],[Gd.Dt]],"mmm-yy")</f>
        <v>Feb-22</v>
      </c>
      <c r="N155" s="45" t="str">
        <f>MID(Table2[[#This Row],[BE]],6,2)</f>
        <v>IB</v>
      </c>
      <c r="O155" s="45" t="str">
        <f>IF(Table2[[#This Row],[Type]]="IB","EOU",IF(Table2[[#This Row],[Type]]="MB","Local","492"))</f>
        <v>EOU</v>
      </c>
      <c r="P155" s="45">
        <f>ROUND(Table2[[#This Row],[Cons]]/Table2[[#This Row],[Qty.]],5)</f>
        <v>1.0101</v>
      </c>
      <c r="Q155" s="46" t="b">
        <f>EXACT(Table2[[#This Row],[rate]],Table2[[#This Row],[Check]])</f>
        <v>1</v>
      </c>
      <c r="R155" s="46"/>
      <c r="S155" s="46" t="str">
        <f>IF(Table2[[#This Row],[SRO]]="EOU",VLOOKUP(Table2[[#This Row],[BE]],[2]GD.List!$C$3:$N$5014,12,0),IF(Table2[[#This Row],[SRO]]="Local","Polyester Staple Fibre","SRO 492"))</f>
        <v>Cotton Yarn</v>
      </c>
    </row>
    <row r="156" spans="1:19" x14ac:dyDescent="0.25">
      <c r="A156" s="17" t="s">
        <v>81</v>
      </c>
      <c r="B156" s="3" t="s">
        <v>75</v>
      </c>
      <c r="C156" s="34">
        <v>31108</v>
      </c>
      <c r="D156" s="18">
        <v>5205.2700000000004</v>
      </c>
      <c r="E156" t="s">
        <v>79</v>
      </c>
      <c r="F156" s="3" t="s">
        <v>82</v>
      </c>
      <c r="G156" s="24">
        <v>44603</v>
      </c>
      <c r="H156" s="31">
        <v>39512108.939999998</v>
      </c>
      <c r="I156" s="22">
        <v>1.0101</v>
      </c>
      <c r="J156" s="15">
        <v>14536.35</v>
      </c>
      <c r="K156" s="15">
        <v>14391</v>
      </c>
      <c r="L156" s="15"/>
      <c r="M156" s="12" t="str">
        <f>TEXT(Table2[[#This Row],[Gd.Dt]],"mmm-yy")</f>
        <v>Feb-22</v>
      </c>
      <c r="N156" s="45" t="str">
        <f>MID(Table2[[#This Row],[BE]],6,2)</f>
        <v>IB</v>
      </c>
      <c r="O156" s="45" t="str">
        <f>IF(Table2[[#This Row],[Type]]="IB","EOU",IF(Table2[[#This Row],[Type]]="MB","Local","492"))</f>
        <v>EOU</v>
      </c>
      <c r="P156" s="45">
        <f>ROUND(Table2[[#This Row],[Cons]]/Table2[[#This Row],[Qty.]],5)</f>
        <v>1.0101</v>
      </c>
      <c r="Q156" s="46" t="b">
        <f>EXACT(Table2[[#This Row],[rate]],Table2[[#This Row],[Check]])</f>
        <v>1</v>
      </c>
      <c r="R156" s="46"/>
      <c r="S156" s="46" t="str">
        <f>IF(Table2[[#This Row],[SRO]]="EOU",VLOOKUP(Table2[[#This Row],[BE]],[2]GD.List!$C$3:$N$5014,12,0),IF(Table2[[#This Row],[SRO]]="Local","Polyester Staple Fibre","SRO 492"))</f>
        <v>Cotton Yarn</v>
      </c>
    </row>
    <row r="157" spans="1:19" x14ac:dyDescent="0.25">
      <c r="A157" s="19" t="s">
        <v>1</v>
      </c>
      <c r="B157" s="3" t="s">
        <v>87</v>
      </c>
      <c r="C157" s="21">
        <v>4458</v>
      </c>
      <c r="D157" s="18">
        <v>2701.12</v>
      </c>
      <c r="E157" t="s">
        <v>46</v>
      </c>
      <c r="F157" s="3" t="s">
        <v>89</v>
      </c>
      <c r="G157" s="24">
        <v>44603</v>
      </c>
      <c r="H157" s="31">
        <v>32001295.02</v>
      </c>
      <c r="I157" s="22">
        <v>0.1</v>
      </c>
      <c r="J157" s="15">
        <v>1579.8</v>
      </c>
      <c r="K157" s="15">
        <v>15797.96</v>
      </c>
      <c r="L157" s="15"/>
      <c r="M157" s="12" t="str">
        <f>TEXT(Table2[[#This Row],[Gd.Dt]],"mmm-yy")</f>
        <v>Feb-22</v>
      </c>
      <c r="N157" s="45" t="str">
        <f>MID(Table2[[#This Row],[BE]],6,2)</f>
        <v>IB</v>
      </c>
      <c r="O157" s="45" t="str">
        <f>IF(Table2[[#This Row],[Type]]="IB","EOU",IF(Table2[[#This Row],[Type]]="MB","Local","492"))</f>
        <v>EOU</v>
      </c>
      <c r="P157" s="45">
        <f>ROUND(Table2[[#This Row],[Cons]]/Table2[[#This Row],[Qty.]],5)</f>
        <v>0.1</v>
      </c>
      <c r="Q157" s="46" t="b">
        <f>EXACT(Table2[[#This Row],[rate]],Table2[[#This Row],[Check]])</f>
        <v>1</v>
      </c>
      <c r="R157" s="46"/>
      <c r="S157" s="46" t="str">
        <f>IF(Table2[[#This Row],[SRO]]="EOU",VLOOKUP(Table2[[#This Row],[BE]],[2]GD.List!$C$3:$N$5014,12,0),IF(Table2[[#This Row],[SRO]]="Local","Polyester Staple Fibre","SRO 492"))</f>
        <v>Textile Coal</v>
      </c>
    </row>
    <row r="158" spans="1:19" x14ac:dyDescent="0.25">
      <c r="A158" s="19" t="s">
        <v>1</v>
      </c>
      <c r="B158" s="3" t="s">
        <v>87</v>
      </c>
      <c r="C158" s="21">
        <v>4458</v>
      </c>
      <c r="D158" s="18">
        <v>2701.12</v>
      </c>
      <c r="E158" t="s">
        <v>46</v>
      </c>
      <c r="F158" s="3" t="s">
        <v>89</v>
      </c>
      <c r="G158" s="24">
        <v>44603</v>
      </c>
      <c r="H158" s="31">
        <v>32001295.02</v>
      </c>
      <c r="I158" s="22">
        <v>0.2</v>
      </c>
      <c r="J158" s="15">
        <v>234</v>
      </c>
      <c r="K158" s="15">
        <v>1170</v>
      </c>
      <c r="L158" s="15"/>
      <c r="M158" s="12" t="str">
        <f>TEXT(Table2[[#This Row],[Gd.Dt]],"mmm-yy")</f>
        <v>Feb-22</v>
      </c>
      <c r="N158" s="45" t="str">
        <f>MID(Table2[[#This Row],[BE]],6,2)</f>
        <v>IB</v>
      </c>
      <c r="O158" s="45" t="str">
        <f>IF(Table2[[#This Row],[Type]]="IB","EOU",IF(Table2[[#This Row],[Type]]="MB","Local","492"))</f>
        <v>EOU</v>
      </c>
      <c r="P158" s="45">
        <f>ROUND(Table2[[#This Row],[Cons]]/Table2[[#This Row],[Qty.]],5)</f>
        <v>0.2</v>
      </c>
      <c r="Q158" s="46" t="b">
        <f>EXACT(Table2[[#This Row],[rate]],Table2[[#This Row],[Check]])</f>
        <v>1</v>
      </c>
      <c r="R158" s="46"/>
      <c r="S158" s="46" t="str">
        <f>IF(Table2[[#This Row],[SRO]]="EOU",VLOOKUP(Table2[[#This Row],[BE]],[2]GD.List!$C$3:$N$5014,12,0),IF(Table2[[#This Row],[SRO]]="Local","Polyester Staple Fibre","SRO 492"))</f>
        <v>Textile Coal</v>
      </c>
    </row>
    <row r="159" spans="1:19" x14ac:dyDescent="0.25">
      <c r="A159" s="19" t="s">
        <v>1</v>
      </c>
      <c r="B159" s="3" t="s">
        <v>92</v>
      </c>
      <c r="C159" s="21">
        <v>32562</v>
      </c>
      <c r="D159" s="18">
        <v>2701.12</v>
      </c>
      <c r="E159" t="s">
        <v>94</v>
      </c>
      <c r="F159" s="3" t="s">
        <v>93</v>
      </c>
      <c r="G159" s="24">
        <v>44604</v>
      </c>
      <c r="H159" s="31">
        <v>15074315.32</v>
      </c>
      <c r="I159" s="22">
        <v>0.1</v>
      </c>
      <c r="J159" s="15">
        <v>1152.9000000000001</v>
      </c>
      <c r="K159" s="15">
        <v>11529</v>
      </c>
      <c r="L159" s="15"/>
      <c r="M159" s="12" t="str">
        <f>TEXT(Table2[[#This Row],[Gd.Dt]],"mmm-yy")</f>
        <v>Feb-22</v>
      </c>
      <c r="N159" s="45" t="str">
        <f>MID(Table2[[#This Row],[BE]],6,2)</f>
        <v>IB</v>
      </c>
      <c r="O159" s="45" t="str">
        <f>IF(Table2[[#This Row],[Type]]="IB","EOU",IF(Table2[[#This Row],[Type]]="MB","Local","492"))</f>
        <v>EOU</v>
      </c>
      <c r="P159" s="45">
        <f>ROUND(Table2[[#This Row],[Cons]]/Table2[[#This Row],[Qty.]],5)</f>
        <v>0.1</v>
      </c>
      <c r="Q159" s="46" t="b">
        <f>EXACT(Table2[[#This Row],[rate]],Table2[[#This Row],[Check]])</f>
        <v>1</v>
      </c>
      <c r="R159" s="46"/>
      <c r="S159" s="46" t="str">
        <f>IF(Table2[[#This Row],[SRO]]="EOU",VLOOKUP(Table2[[#This Row],[BE]],[2]GD.List!$C$3:$N$5014,12,0),IF(Table2[[#This Row],[SRO]]="Local","Polyester Staple Fibre","SRO 492"))</f>
        <v>Textile Coal</v>
      </c>
    </row>
    <row r="160" spans="1:19" x14ac:dyDescent="0.25">
      <c r="A160" s="17" t="s">
        <v>1</v>
      </c>
      <c r="B160" s="3" t="s">
        <v>88</v>
      </c>
      <c r="C160" s="21">
        <v>26576</v>
      </c>
      <c r="D160" s="18">
        <v>2701.12</v>
      </c>
      <c r="E160" t="s">
        <v>90</v>
      </c>
      <c r="F160" s="3" t="s">
        <v>91</v>
      </c>
      <c r="G160" s="24">
        <v>44604</v>
      </c>
      <c r="H160" s="31">
        <v>17158596.68</v>
      </c>
      <c r="I160" s="22">
        <v>0.1</v>
      </c>
      <c r="J160" s="15">
        <v>1237.8000000000002</v>
      </c>
      <c r="K160" s="15">
        <v>12378</v>
      </c>
      <c r="L160" s="15"/>
      <c r="M160" s="12" t="str">
        <f>TEXT(Table2[[#This Row],[Gd.Dt]],"mmm-yy")</f>
        <v>Feb-22</v>
      </c>
      <c r="N160" s="45" t="str">
        <f>MID(Table2[[#This Row],[BE]],6,2)</f>
        <v>IB</v>
      </c>
      <c r="O160" s="45" t="str">
        <f>IF(Table2[[#This Row],[Type]]="IB","EOU",IF(Table2[[#This Row],[Type]]="MB","Local","492"))</f>
        <v>EOU</v>
      </c>
      <c r="P160" s="45">
        <f>ROUND(Table2[[#This Row],[Cons]]/Table2[[#This Row],[Qty.]],5)</f>
        <v>0.1</v>
      </c>
      <c r="Q160" s="46" t="b">
        <f>EXACT(Table2[[#This Row],[rate]],Table2[[#This Row],[Check]])</f>
        <v>1</v>
      </c>
      <c r="R160" s="46"/>
      <c r="S160" s="46" t="str">
        <f>IF(Table2[[#This Row],[SRO]]="EOU",VLOOKUP(Table2[[#This Row],[BE]],[2]GD.List!$C$3:$N$5014,12,0),IF(Table2[[#This Row],[SRO]]="Local","Polyester Staple Fibre","SRO 492"))</f>
        <v>Textile Coal</v>
      </c>
    </row>
    <row r="161" spans="1:19" x14ac:dyDescent="0.25">
      <c r="A161" s="19" t="s">
        <v>23</v>
      </c>
      <c r="B161" s="3" t="s">
        <v>87</v>
      </c>
      <c r="C161" s="21">
        <v>4458</v>
      </c>
      <c r="D161" s="18">
        <v>1108.19</v>
      </c>
      <c r="E161" t="s">
        <v>46</v>
      </c>
      <c r="F161" s="3" t="s">
        <v>89</v>
      </c>
      <c r="G161" s="24">
        <v>44603</v>
      </c>
      <c r="H161" s="31">
        <v>32001295.02</v>
      </c>
      <c r="I161" s="22">
        <v>0.04</v>
      </c>
      <c r="J161" s="15">
        <v>46.8</v>
      </c>
      <c r="K161" s="15">
        <v>1170</v>
      </c>
      <c r="L161" s="15"/>
      <c r="M161" s="12" t="str">
        <f>TEXT(Table2[[#This Row],[Gd.Dt]],"mmm-yy")</f>
        <v>Feb-22</v>
      </c>
      <c r="N161" s="45" t="str">
        <f>MID(Table2[[#This Row],[BE]],6,2)</f>
        <v>IB</v>
      </c>
      <c r="O161" s="45" t="str">
        <f>IF(Table2[[#This Row],[Type]]="IB","EOU",IF(Table2[[#This Row],[Type]]="MB","Local","492"))</f>
        <v>EOU</v>
      </c>
      <c r="P161" s="45">
        <f>ROUND(Table2[[#This Row],[Cons]]/Table2[[#This Row],[Qty.]],5)</f>
        <v>0.04</v>
      </c>
      <c r="Q161" s="46" t="b">
        <f>EXACT(Table2[[#This Row],[rate]],Table2[[#This Row],[Check]])</f>
        <v>1</v>
      </c>
      <c r="R161" s="46"/>
      <c r="S161" s="46" t="str">
        <f>IF(Table2[[#This Row],[SRO]]="EOU",VLOOKUP(Table2[[#This Row],[BE]],[2]GD.List!$C$3:$N$5014,12,0),IF(Table2[[#This Row],[SRO]]="Local","Polyester Staple Fibre","SRO 492"))</f>
        <v>Textile Chemical</v>
      </c>
    </row>
    <row r="162" spans="1:19" x14ac:dyDescent="0.25">
      <c r="A162" s="19" t="s">
        <v>23</v>
      </c>
      <c r="B162" s="3" t="s">
        <v>92</v>
      </c>
      <c r="C162" s="21">
        <v>32562</v>
      </c>
      <c r="D162" s="18">
        <v>1108.19</v>
      </c>
      <c r="E162" t="s">
        <v>94</v>
      </c>
      <c r="F162" s="3" t="s">
        <v>93</v>
      </c>
      <c r="G162" s="24">
        <v>44604</v>
      </c>
      <c r="H162" s="31">
        <v>15074315.32</v>
      </c>
      <c r="I162" s="22">
        <v>0.04</v>
      </c>
      <c r="J162" s="15">
        <v>461.16</v>
      </c>
      <c r="K162" s="15">
        <v>11529</v>
      </c>
      <c r="L162" s="15"/>
      <c r="M162" s="12" t="str">
        <f>TEXT(Table2[[#This Row],[Gd.Dt]],"mmm-yy")</f>
        <v>Feb-22</v>
      </c>
      <c r="N162" s="45" t="str">
        <f>MID(Table2[[#This Row],[BE]],6,2)</f>
        <v>IB</v>
      </c>
      <c r="O162" s="45" t="str">
        <f>IF(Table2[[#This Row],[Type]]="IB","EOU",IF(Table2[[#This Row],[Type]]="MB","Local","492"))</f>
        <v>EOU</v>
      </c>
      <c r="P162" s="45">
        <f>ROUND(Table2[[#This Row],[Cons]]/Table2[[#This Row],[Qty.]],5)</f>
        <v>0.04</v>
      </c>
      <c r="Q162" s="46" t="b">
        <f>EXACT(Table2[[#This Row],[rate]],Table2[[#This Row],[Check]])</f>
        <v>1</v>
      </c>
      <c r="R162" s="46"/>
      <c r="S162" s="46" t="str">
        <f>IF(Table2[[#This Row],[SRO]]="EOU",VLOOKUP(Table2[[#This Row],[BE]],[2]GD.List!$C$3:$N$5014,12,0),IF(Table2[[#This Row],[SRO]]="Local","Polyester Staple Fibre","SRO 492"))</f>
        <v>Textile Chemical</v>
      </c>
    </row>
    <row r="163" spans="1:19" x14ac:dyDescent="0.25">
      <c r="A163" s="17" t="s">
        <v>23</v>
      </c>
      <c r="B163" s="3" t="s">
        <v>88</v>
      </c>
      <c r="C163" s="21">
        <v>26576</v>
      </c>
      <c r="D163" s="18">
        <v>1108.19</v>
      </c>
      <c r="E163" t="s">
        <v>90</v>
      </c>
      <c r="F163" s="3" t="s">
        <v>91</v>
      </c>
      <c r="G163" s="24">
        <v>44604</v>
      </c>
      <c r="H163" s="31">
        <v>17158596.68</v>
      </c>
      <c r="I163" s="22">
        <v>0.04</v>
      </c>
      <c r="J163" s="15">
        <v>495.12</v>
      </c>
      <c r="K163" s="15">
        <v>12378</v>
      </c>
      <c r="L163" s="15"/>
      <c r="M163" s="12" t="str">
        <f>TEXT(Table2[[#This Row],[Gd.Dt]],"mmm-yy")</f>
        <v>Feb-22</v>
      </c>
      <c r="N163" s="45" t="str">
        <f>MID(Table2[[#This Row],[BE]],6,2)</f>
        <v>IB</v>
      </c>
      <c r="O163" s="45" t="str">
        <f>IF(Table2[[#This Row],[Type]]="IB","EOU",IF(Table2[[#This Row],[Type]]="MB","Local","492"))</f>
        <v>EOU</v>
      </c>
      <c r="P163" s="45">
        <f>ROUND(Table2[[#This Row],[Cons]]/Table2[[#This Row],[Qty.]],5)</f>
        <v>0.04</v>
      </c>
      <c r="Q163" s="46" t="b">
        <f>EXACT(Table2[[#This Row],[rate]],Table2[[#This Row],[Check]])</f>
        <v>1</v>
      </c>
      <c r="R163" s="46"/>
      <c r="S163" s="46" t="str">
        <f>IF(Table2[[#This Row],[SRO]]="EOU",VLOOKUP(Table2[[#This Row],[BE]],[2]GD.List!$C$3:$N$5014,12,0),IF(Table2[[#This Row],[SRO]]="Local","Polyester Staple Fibre","SRO 492"))</f>
        <v>Textile Chemical</v>
      </c>
    </row>
    <row r="164" spans="1:19" x14ac:dyDescent="0.25">
      <c r="A164" s="19" t="s">
        <v>22</v>
      </c>
      <c r="B164" s="3" t="s">
        <v>92</v>
      </c>
      <c r="C164" s="21">
        <v>32562</v>
      </c>
      <c r="D164" s="18">
        <v>5503.201</v>
      </c>
      <c r="E164" t="s">
        <v>94</v>
      </c>
      <c r="F164" s="3" t="s">
        <v>93</v>
      </c>
      <c r="G164" s="24">
        <v>44604</v>
      </c>
      <c r="H164" s="31">
        <v>15074315.32</v>
      </c>
      <c r="I164" s="22">
        <v>0.53061000000000003</v>
      </c>
      <c r="J164" s="15">
        <v>6117.4000000000005</v>
      </c>
      <c r="K164" s="15">
        <v>11529</v>
      </c>
      <c r="L164" s="15"/>
      <c r="M164" s="12" t="str">
        <f>TEXT(Table2[[#This Row],[Gd.Dt]],"mmm-yy")</f>
        <v>Feb-22</v>
      </c>
      <c r="N164" s="45" t="str">
        <f>MID(Table2[[#This Row],[BE]],6,2)</f>
        <v>MB</v>
      </c>
      <c r="O164" s="45" t="str">
        <f>IF(Table2[[#This Row],[Type]]="IB","EOU",IF(Table2[[#This Row],[Type]]="MB","Local","492"))</f>
        <v>Local</v>
      </c>
      <c r="P164" s="45">
        <f>ROUND(Table2[[#This Row],[Cons]]/Table2[[#This Row],[Qty.]],5)</f>
        <v>0.53061000000000003</v>
      </c>
      <c r="Q164" s="46" t="b">
        <f>EXACT(Table2[[#This Row],[rate]],Table2[[#This Row],[Check]])</f>
        <v>1</v>
      </c>
      <c r="R164" s="46"/>
      <c r="S164" s="46" t="str">
        <f>IF(Table2[[#This Row],[SRO]]="EOU",VLOOKUP(Table2[[#This Row],[BE]],[2]GD.List!$C$3:$N$5014,12,0),IF(Table2[[#This Row],[SRO]]="Local","Polyester Staple Fibre","SRO 492"))</f>
        <v>Polyester Staple Fibre</v>
      </c>
    </row>
    <row r="165" spans="1:19" x14ac:dyDescent="0.25">
      <c r="A165" s="17" t="s">
        <v>22</v>
      </c>
      <c r="B165" s="3" t="s">
        <v>88</v>
      </c>
      <c r="C165" s="21">
        <v>26576</v>
      </c>
      <c r="D165" s="18">
        <v>5503.201</v>
      </c>
      <c r="E165" t="s">
        <v>90</v>
      </c>
      <c r="F165" s="3" t="s">
        <v>91</v>
      </c>
      <c r="G165" s="24">
        <v>44604</v>
      </c>
      <c r="H165" s="31">
        <v>17158596.68</v>
      </c>
      <c r="I165" s="22">
        <v>0.53061000000000003</v>
      </c>
      <c r="J165" s="15">
        <v>4431.6499999999996</v>
      </c>
      <c r="K165" s="15">
        <v>8352</v>
      </c>
      <c r="L165" s="15"/>
      <c r="M165" s="12" t="str">
        <f>TEXT(Table2[[#This Row],[Gd.Dt]],"mmm-yy")</f>
        <v>Feb-22</v>
      </c>
      <c r="N165" s="45" t="str">
        <f>MID(Table2[[#This Row],[BE]],6,2)</f>
        <v>MB</v>
      </c>
      <c r="O165" s="45" t="str">
        <f>IF(Table2[[#This Row],[Type]]="IB","EOU",IF(Table2[[#This Row],[Type]]="MB","Local","492"))</f>
        <v>Local</v>
      </c>
      <c r="P165" s="45">
        <f>ROUND(Table2[[#This Row],[Cons]]/Table2[[#This Row],[Qty.]],5)</f>
        <v>0.53061000000000003</v>
      </c>
      <c r="Q165" s="46" t="b">
        <f>EXACT(Table2[[#This Row],[rate]],Table2[[#This Row],[Check]])</f>
        <v>1</v>
      </c>
      <c r="R165" s="46"/>
      <c r="S165" s="46" t="str">
        <f>IF(Table2[[#This Row],[SRO]]="EOU",VLOOKUP(Table2[[#This Row],[BE]],[2]GD.List!$C$3:$N$5014,12,0),IF(Table2[[#This Row],[SRO]]="Local","Polyester Staple Fibre","SRO 492"))</f>
        <v>Polyester Staple Fibre</v>
      </c>
    </row>
    <row r="166" spans="1:19" x14ac:dyDescent="0.25">
      <c r="A166" s="19" t="s">
        <v>21</v>
      </c>
      <c r="B166" s="3" t="s">
        <v>92</v>
      </c>
      <c r="C166" s="21">
        <v>32562</v>
      </c>
      <c r="D166" s="18">
        <v>2915.11</v>
      </c>
      <c r="E166" t="s">
        <v>94</v>
      </c>
      <c r="F166" s="3" t="s">
        <v>93</v>
      </c>
      <c r="G166" s="24">
        <v>44604</v>
      </c>
      <c r="H166" s="31">
        <v>15074315.32</v>
      </c>
      <c r="I166" s="22">
        <v>0.04</v>
      </c>
      <c r="J166" s="15">
        <v>461.16</v>
      </c>
      <c r="K166" s="15">
        <v>11529</v>
      </c>
      <c r="L166" s="15"/>
      <c r="M166" s="12" t="str">
        <f>TEXT(Table2[[#This Row],[Gd.Dt]],"mmm-yy")</f>
        <v>Feb-22</v>
      </c>
      <c r="N166" s="45" t="str">
        <f>MID(Table2[[#This Row],[BE]],6,2)</f>
        <v>IB</v>
      </c>
      <c r="O166" s="45" t="str">
        <f>IF(Table2[[#This Row],[Type]]="IB","EOU",IF(Table2[[#This Row],[Type]]="MB","Local","492"))</f>
        <v>EOU</v>
      </c>
      <c r="P166" s="45">
        <f>ROUND(Table2[[#This Row],[Cons]]/Table2[[#This Row],[Qty.]],5)</f>
        <v>0.04</v>
      </c>
      <c r="Q166" s="46" t="b">
        <f>EXACT(Table2[[#This Row],[rate]],Table2[[#This Row],[Check]])</f>
        <v>1</v>
      </c>
      <c r="R166" s="46"/>
      <c r="S166" s="46" t="str">
        <f>IF(Table2[[#This Row],[SRO]]="EOU",VLOOKUP(Table2[[#This Row],[BE]],[2]GD.List!$C$3:$N$5014,12,0),IF(Table2[[#This Row],[SRO]]="Local","Polyester Staple Fibre","SRO 492"))</f>
        <v>Textile Chemical</v>
      </c>
    </row>
    <row r="167" spans="1:19" x14ac:dyDescent="0.25">
      <c r="A167" s="17" t="s">
        <v>21</v>
      </c>
      <c r="B167" s="3" t="s">
        <v>88</v>
      </c>
      <c r="C167" s="21">
        <v>26576</v>
      </c>
      <c r="D167" s="18">
        <v>2915.11</v>
      </c>
      <c r="E167" t="s">
        <v>90</v>
      </c>
      <c r="F167" s="3" t="s">
        <v>91</v>
      </c>
      <c r="G167" s="24">
        <v>44604</v>
      </c>
      <c r="H167" s="31">
        <v>17158596.68</v>
      </c>
      <c r="I167" s="22">
        <v>0.04</v>
      </c>
      <c r="J167" s="15">
        <v>495.12</v>
      </c>
      <c r="K167" s="15">
        <v>12378</v>
      </c>
      <c r="L167" s="15"/>
      <c r="M167" s="12" t="str">
        <f>TEXT(Table2[[#This Row],[Gd.Dt]],"mmm-yy")</f>
        <v>Feb-22</v>
      </c>
      <c r="N167" s="45" t="str">
        <f>MID(Table2[[#This Row],[BE]],6,2)</f>
        <v>IB</v>
      </c>
      <c r="O167" s="45" t="str">
        <f>IF(Table2[[#This Row],[Type]]="IB","EOU",IF(Table2[[#This Row],[Type]]="MB","Local","492"))</f>
        <v>EOU</v>
      </c>
      <c r="P167" s="45">
        <f>ROUND(Table2[[#This Row],[Cons]]/Table2[[#This Row],[Qty.]],5)</f>
        <v>0.04</v>
      </c>
      <c r="Q167" s="46" t="b">
        <f>EXACT(Table2[[#This Row],[rate]],Table2[[#This Row],[Check]])</f>
        <v>1</v>
      </c>
      <c r="R167" s="46"/>
      <c r="S167" s="46" t="str">
        <f>IF(Table2[[#This Row],[SRO]]="EOU",VLOOKUP(Table2[[#This Row],[BE]],[2]GD.List!$C$3:$N$5014,12,0),IF(Table2[[#This Row],[SRO]]="Local","Polyester Staple Fibre","SRO 492"))</f>
        <v>Textile Chemical</v>
      </c>
    </row>
    <row r="168" spans="1:19" x14ac:dyDescent="0.25">
      <c r="A168" s="19" t="s">
        <v>26</v>
      </c>
      <c r="B168" s="3" t="s">
        <v>92</v>
      </c>
      <c r="C168" s="21">
        <v>32562</v>
      </c>
      <c r="D168" s="18">
        <v>3402.13</v>
      </c>
      <c r="E168" t="s">
        <v>94</v>
      </c>
      <c r="F168" s="3" t="s">
        <v>93</v>
      </c>
      <c r="G168" s="24">
        <v>44604</v>
      </c>
      <c r="H168" s="31">
        <v>15074315.32</v>
      </c>
      <c r="I168" s="22">
        <v>0.04</v>
      </c>
      <c r="J168" s="15">
        <v>461.16</v>
      </c>
      <c r="K168" s="15">
        <v>11529</v>
      </c>
      <c r="L168" s="15"/>
      <c r="M168" s="12" t="str">
        <f>TEXT(Table2[[#This Row],[Gd.Dt]],"mmm-yy")</f>
        <v>Feb-22</v>
      </c>
      <c r="N168" s="45" t="str">
        <f>MID(Table2[[#This Row],[BE]],6,2)</f>
        <v>IB</v>
      </c>
      <c r="O168" s="45" t="str">
        <f>IF(Table2[[#This Row],[Type]]="IB","EOU",IF(Table2[[#This Row],[Type]]="MB","Local","492"))</f>
        <v>EOU</v>
      </c>
      <c r="P168" s="45">
        <f>ROUND(Table2[[#This Row],[Cons]]/Table2[[#This Row],[Qty.]],5)</f>
        <v>0.04</v>
      </c>
      <c r="Q168" s="46" t="b">
        <f>EXACT(Table2[[#This Row],[rate]],Table2[[#This Row],[Check]])</f>
        <v>1</v>
      </c>
      <c r="R168" s="46"/>
      <c r="S168" s="46" t="str">
        <f>IF(Table2[[#This Row],[SRO]]="EOU",VLOOKUP(Table2[[#This Row],[BE]],[2]GD.List!$C$3:$N$5014,12,0),IF(Table2[[#This Row],[SRO]]="Local","Polyester Staple Fibre","SRO 492"))</f>
        <v>Textile Chemical</v>
      </c>
    </row>
    <row r="169" spans="1:19" x14ac:dyDescent="0.25">
      <c r="A169" s="17" t="s">
        <v>26</v>
      </c>
      <c r="B169" s="3" t="s">
        <v>88</v>
      </c>
      <c r="C169" s="21">
        <v>26576</v>
      </c>
      <c r="D169" s="18">
        <v>3402.13</v>
      </c>
      <c r="E169" t="s">
        <v>90</v>
      </c>
      <c r="F169" s="3" t="s">
        <v>91</v>
      </c>
      <c r="G169" s="24">
        <v>44604</v>
      </c>
      <c r="H169" s="31">
        <v>17158596.68</v>
      </c>
      <c r="I169" s="22">
        <v>0.04</v>
      </c>
      <c r="J169" s="15">
        <v>495.12</v>
      </c>
      <c r="K169" s="15">
        <v>12378</v>
      </c>
      <c r="L169" s="15"/>
      <c r="M169" s="12" t="str">
        <f>TEXT(Table2[[#This Row],[Gd.Dt]],"mmm-yy")</f>
        <v>Feb-22</v>
      </c>
      <c r="N169" s="45" t="str">
        <f>MID(Table2[[#This Row],[BE]],6,2)</f>
        <v>IB</v>
      </c>
      <c r="O169" s="45" t="str">
        <f>IF(Table2[[#This Row],[Type]]="IB","EOU",IF(Table2[[#This Row],[Type]]="MB","Local","492"))</f>
        <v>EOU</v>
      </c>
      <c r="P169" s="45">
        <f>ROUND(Table2[[#This Row],[Cons]]/Table2[[#This Row],[Qty.]],5)</f>
        <v>0.04</v>
      </c>
      <c r="Q169" s="46" t="b">
        <f>EXACT(Table2[[#This Row],[rate]],Table2[[#This Row],[Check]])</f>
        <v>1</v>
      </c>
      <c r="R169" s="46"/>
      <c r="S169" s="46" t="str">
        <f>IF(Table2[[#This Row],[SRO]]="EOU",VLOOKUP(Table2[[#This Row],[BE]],[2]GD.List!$C$3:$N$5014,12,0),IF(Table2[[#This Row],[SRO]]="Local","Polyester Staple Fibre","SRO 492"))</f>
        <v>Textile Chemical</v>
      </c>
    </row>
    <row r="170" spans="1:19" x14ac:dyDescent="0.25">
      <c r="A170" s="19" t="s">
        <v>43</v>
      </c>
      <c r="B170" s="3" t="s">
        <v>87</v>
      </c>
      <c r="C170" s="21">
        <v>4458</v>
      </c>
      <c r="D170" s="18">
        <v>5402.33</v>
      </c>
      <c r="E170" t="s">
        <v>46</v>
      </c>
      <c r="F170" s="3" t="s">
        <v>89</v>
      </c>
      <c r="G170" s="24">
        <v>44603</v>
      </c>
      <c r="H170" s="31">
        <v>32001295.02</v>
      </c>
      <c r="I170" s="22">
        <v>0.99009999999999998</v>
      </c>
      <c r="J170" s="15">
        <v>15641.56</v>
      </c>
      <c r="K170" s="15">
        <v>15797.96</v>
      </c>
      <c r="L170" s="15"/>
      <c r="M170" s="12" t="str">
        <f>TEXT(Table2[[#This Row],[Gd.Dt]],"mmm-yy")</f>
        <v>Feb-22</v>
      </c>
      <c r="N170" s="45" t="str">
        <f>MID(Table2[[#This Row],[BE]],6,2)</f>
        <v>IB</v>
      </c>
      <c r="O170" s="45" t="str">
        <f>IF(Table2[[#This Row],[Type]]="IB","EOU",IF(Table2[[#This Row],[Type]]="MB","Local","492"))</f>
        <v>EOU</v>
      </c>
      <c r="P170" s="45">
        <f>ROUND(Table2[[#This Row],[Cons]]/Table2[[#This Row],[Qty.]],5)</f>
        <v>0.99009999999999998</v>
      </c>
      <c r="Q170" s="46" t="b">
        <f>EXACT(Table2[[#This Row],[rate]],Table2[[#This Row],[Check]])</f>
        <v>1</v>
      </c>
      <c r="R170" s="46"/>
      <c r="S170" s="46" t="str">
        <f>IF(Table2[[#This Row],[SRO]]="EOU",VLOOKUP(Table2[[#This Row],[BE]],[2]GD.List!$C$3:$N$5014,12,0),IF(Table2[[#This Row],[SRO]]="Local","Polyester Staple Fibre","SRO 492"))</f>
        <v>Polyester Yarn</v>
      </c>
    </row>
    <row r="171" spans="1:19" x14ac:dyDescent="0.25">
      <c r="A171" s="17" t="s">
        <v>43</v>
      </c>
      <c r="B171" s="3" t="s">
        <v>87</v>
      </c>
      <c r="C171" s="21">
        <v>4458</v>
      </c>
      <c r="D171" s="18">
        <v>5402.33</v>
      </c>
      <c r="E171" t="s">
        <v>46</v>
      </c>
      <c r="F171" s="3" t="s">
        <v>89</v>
      </c>
      <c r="G171" s="24">
        <v>44603</v>
      </c>
      <c r="H171" s="31">
        <v>32001295.02</v>
      </c>
      <c r="I171" s="22">
        <v>1.0101</v>
      </c>
      <c r="J171" s="15">
        <v>1181.82</v>
      </c>
      <c r="K171" s="15">
        <v>1170</v>
      </c>
      <c r="L171" s="15"/>
      <c r="M171" s="12" t="str">
        <f>TEXT(Table2[[#This Row],[Gd.Dt]],"mmm-yy")</f>
        <v>Feb-22</v>
      </c>
      <c r="N171" s="45" t="str">
        <f>MID(Table2[[#This Row],[BE]],6,2)</f>
        <v>IB</v>
      </c>
      <c r="O171" s="45" t="str">
        <f>IF(Table2[[#This Row],[Type]]="IB","EOU",IF(Table2[[#This Row],[Type]]="MB","Local","492"))</f>
        <v>EOU</v>
      </c>
      <c r="P171" s="45">
        <f>ROUND(Table2[[#This Row],[Cons]]/Table2[[#This Row],[Qty.]],5)</f>
        <v>1.0101</v>
      </c>
      <c r="Q171" s="46" t="b">
        <f>EXACT(Table2[[#This Row],[rate]],Table2[[#This Row],[Check]])</f>
        <v>1</v>
      </c>
      <c r="R171" s="46"/>
      <c r="S171" s="46" t="str">
        <f>IF(Table2[[#This Row],[SRO]]="EOU",VLOOKUP(Table2[[#This Row],[BE]],[2]GD.List!$C$3:$N$5014,12,0),IF(Table2[[#This Row],[SRO]]="Local","Polyester Staple Fibre","SRO 492"))</f>
        <v>Polyester Yarn</v>
      </c>
    </row>
    <row r="172" spans="1:19" x14ac:dyDescent="0.25">
      <c r="A172" s="17" t="s">
        <v>77</v>
      </c>
      <c r="B172" s="3" t="s">
        <v>88</v>
      </c>
      <c r="C172" s="21">
        <v>26576</v>
      </c>
      <c r="D172" s="18">
        <v>5205.13</v>
      </c>
      <c r="E172" t="s">
        <v>90</v>
      </c>
      <c r="F172" s="3" t="s">
        <v>91</v>
      </c>
      <c r="G172" s="24">
        <v>44604</v>
      </c>
      <c r="H172" s="31">
        <v>17158596.68</v>
      </c>
      <c r="I172" s="22">
        <v>1.0101</v>
      </c>
      <c r="J172" s="15">
        <v>1974.75</v>
      </c>
      <c r="K172" s="15">
        <v>1955</v>
      </c>
      <c r="L172" s="15"/>
      <c r="M172" s="12" t="str">
        <f>TEXT(Table2[[#This Row],[Gd.Dt]],"mmm-yy")</f>
        <v>Feb-22</v>
      </c>
      <c r="N172" s="45" t="str">
        <f>MID(Table2[[#This Row],[BE]],6,2)</f>
        <v>IB</v>
      </c>
      <c r="O172" s="45" t="str">
        <f>IF(Table2[[#This Row],[Type]]="IB","EOU",IF(Table2[[#This Row],[Type]]="MB","Local","492"))</f>
        <v>EOU</v>
      </c>
      <c r="P172" s="45">
        <f>ROUND(Table2[[#This Row],[Cons]]/Table2[[#This Row],[Qty.]],5)</f>
        <v>1.0101</v>
      </c>
      <c r="Q172" s="46" t="b">
        <f>EXACT(Table2[[#This Row],[rate]],Table2[[#This Row],[Check]])</f>
        <v>1</v>
      </c>
      <c r="R172" s="46"/>
      <c r="S172" s="46" t="str">
        <f>IF(Table2[[#This Row],[SRO]]="EOU",VLOOKUP(Table2[[#This Row],[BE]],[2]GD.List!$C$3:$N$5014,12,0),IF(Table2[[#This Row],[SRO]]="Local","Polyester Staple Fibre","SRO 492"))</f>
        <v>Cotton Yarn</v>
      </c>
    </row>
    <row r="173" spans="1:19" x14ac:dyDescent="0.25">
      <c r="A173" s="17" t="s">
        <v>81</v>
      </c>
      <c r="B173" s="3" t="s">
        <v>88</v>
      </c>
      <c r="C173" s="21">
        <v>26576</v>
      </c>
      <c r="D173" s="18">
        <v>5205.2700000000004</v>
      </c>
      <c r="E173" t="s">
        <v>90</v>
      </c>
      <c r="F173" s="3" t="s">
        <v>91</v>
      </c>
      <c r="G173" s="24">
        <v>44604</v>
      </c>
      <c r="H173" s="31">
        <v>17158596.68</v>
      </c>
      <c r="I173" s="22">
        <v>1.0101</v>
      </c>
      <c r="J173" s="15">
        <v>2091.92</v>
      </c>
      <c r="K173" s="15">
        <v>2071</v>
      </c>
      <c r="L173" s="15"/>
      <c r="M173" s="12" t="str">
        <f>TEXT(Table2[[#This Row],[Gd.Dt]],"mmm-yy")</f>
        <v>Feb-22</v>
      </c>
      <c r="N173" s="45" t="str">
        <f>MID(Table2[[#This Row],[BE]],6,2)</f>
        <v>IB</v>
      </c>
      <c r="O173" s="45" t="str">
        <f>IF(Table2[[#This Row],[Type]]="IB","EOU",IF(Table2[[#This Row],[Type]]="MB","Local","492"))</f>
        <v>EOU</v>
      </c>
      <c r="P173" s="45">
        <f>ROUND(Table2[[#This Row],[Cons]]/Table2[[#This Row],[Qty.]],5)</f>
        <v>1.0101</v>
      </c>
      <c r="Q173" s="46" t="b">
        <f>EXACT(Table2[[#This Row],[rate]],Table2[[#This Row],[Check]])</f>
        <v>1</v>
      </c>
      <c r="R173" s="46"/>
      <c r="S173" s="46" t="str">
        <f>IF(Table2[[#This Row],[SRO]]="EOU",VLOOKUP(Table2[[#This Row],[BE]],[2]GD.List!$C$3:$N$5014,12,0),IF(Table2[[#This Row],[SRO]]="Local","Polyester Staple Fibre","SRO 492"))</f>
        <v>Cotton Yarn</v>
      </c>
    </row>
    <row r="174" spans="1:19" x14ac:dyDescent="0.25">
      <c r="A174" s="17" t="s">
        <v>86</v>
      </c>
      <c r="B174" s="3" t="s">
        <v>87</v>
      </c>
      <c r="C174" s="21">
        <v>4458</v>
      </c>
      <c r="D174" s="18">
        <v>9606.2099999999991</v>
      </c>
      <c r="E174" t="s">
        <v>46</v>
      </c>
      <c r="F174" s="3" t="s">
        <v>89</v>
      </c>
      <c r="G174" s="24">
        <v>44603</v>
      </c>
      <c r="H174" s="31">
        <v>32001295.02</v>
      </c>
      <c r="I174" s="22">
        <v>1</v>
      </c>
      <c r="J174" s="15">
        <v>2821</v>
      </c>
      <c r="K174" s="15">
        <v>2821</v>
      </c>
      <c r="L174" s="15"/>
      <c r="M174" s="12" t="str">
        <f>TEXT(Table2[[#This Row],[Gd.Dt]],"mmm-yy")</f>
        <v>Feb-22</v>
      </c>
      <c r="N174" s="45" t="str">
        <f>MID(Table2[[#This Row],[BE]],6,2)</f>
        <v>TI</v>
      </c>
      <c r="O174" s="45" t="str">
        <f>IF(Table2[[#This Row],[Type]]="IB","EOU",IF(Table2[[#This Row],[Type]]="MB","Local","492"))</f>
        <v>492</v>
      </c>
      <c r="P174" s="45">
        <f>ROUND(Table2[[#This Row],[Cons]]/Table2[[#This Row],[Qty.]],5)</f>
        <v>1</v>
      </c>
      <c r="Q174" s="46" t="b">
        <f>EXACT(Table2[[#This Row],[rate]],Table2[[#This Row],[Check]])</f>
        <v>1</v>
      </c>
      <c r="R174" s="46"/>
      <c r="S174" s="46" t="str">
        <f>IF(Table2[[#This Row],[SRO]]="EOU",VLOOKUP(Table2[[#This Row],[BE]],[2]GD.List!$C$3:$N$5014,12,0),IF(Table2[[#This Row],[SRO]]="Local","Polyester Staple Fibre","SRO 492"))</f>
        <v>SRO 492</v>
      </c>
    </row>
    <row r="175" spans="1:19" x14ac:dyDescent="0.25">
      <c r="A175" s="19" t="s">
        <v>1</v>
      </c>
      <c r="B175" s="3" t="s">
        <v>97</v>
      </c>
      <c r="C175" s="21">
        <v>8987</v>
      </c>
      <c r="D175" s="18">
        <v>2701.12</v>
      </c>
      <c r="E175" t="s">
        <v>46</v>
      </c>
      <c r="F175" s="3" t="s">
        <v>105</v>
      </c>
      <c r="G175" s="24">
        <v>44605</v>
      </c>
      <c r="H175" s="31">
        <v>7001512.3799999999</v>
      </c>
      <c r="I175" s="22">
        <v>0.1</v>
      </c>
      <c r="J175" s="15">
        <v>419.4</v>
      </c>
      <c r="K175" s="15">
        <v>4194</v>
      </c>
      <c r="L175" s="15"/>
      <c r="M175" s="12" t="str">
        <f>TEXT(Table2[[#This Row],[Gd.Dt]],"mmm-yy")</f>
        <v>Feb-22</v>
      </c>
      <c r="N175" s="45" t="str">
        <f>MID(Table2[[#This Row],[BE]],6,2)</f>
        <v>IB</v>
      </c>
      <c r="O175" s="45" t="str">
        <f>IF(Table2[[#This Row],[Type]]="IB","EOU",IF(Table2[[#This Row],[Type]]="MB","Local","492"))</f>
        <v>EOU</v>
      </c>
      <c r="P175" s="45">
        <f>ROUND(Table2[[#This Row],[Cons]]/Table2[[#This Row],[Qty.]],5)</f>
        <v>0.1</v>
      </c>
      <c r="Q175" s="46" t="b">
        <f>EXACT(Table2[[#This Row],[rate]],Table2[[#This Row],[Check]])</f>
        <v>1</v>
      </c>
      <c r="R175" s="46"/>
      <c r="S175" s="46" t="str">
        <f>IF(Table2[[#This Row],[SRO]]="EOU",VLOOKUP(Table2[[#This Row],[BE]],[2]GD.List!$C$3:$N$5014,12,0),IF(Table2[[#This Row],[SRO]]="Local","Polyester Staple Fibre","SRO 492"))</f>
        <v>Textile Coal</v>
      </c>
    </row>
    <row r="176" spans="1:19" x14ac:dyDescent="0.25">
      <c r="A176" s="17" t="s">
        <v>1</v>
      </c>
      <c r="B176" s="3" t="s">
        <v>95</v>
      </c>
      <c r="C176" s="21">
        <v>22605</v>
      </c>
      <c r="D176" s="18">
        <v>2701.12</v>
      </c>
      <c r="E176" t="s">
        <v>46</v>
      </c>
      <c r="F176" s="3" t="s">
        <v>96</v>
      </c>
      <c r="G176" s="24">
        <v>44605</v>
      </c>
      <c r="H176" s="31">
        <v>22709535.620000001</v>
      </c>
      <c r="I176" s="22">
        <v>0.1</v>
      </c>
      <c r="J176" s="15">
        <v>1078.6999999999998</v>
      </c>
      <c r="K176" s="15">
        <v>10787</v>
      </c>
      <c r="L176" s="15"/>
      <c r="M176" s="12" t="str">
        <f>TEXT(Table2[[#This Row],[Gd.Dt]],"mmm-yy")</f>
        <v>Feb-22</v>
      </c>
      <c r="N176" s="45" t="str">
        <f>MID(Table2[[#This Row],[BE]],6,2)</f>
        <v>IB</v>
      </c>
      <c r="O176" s="45" t="str">
        <f>IF(Table2[[#This Row],[Type]]="IB","EOU",IF(Table2[[#This Row],[Type]]="MB","Local","492"))</f>
        <v>EOU</v>
      </c>
      <c r="P176" s="45">
        <f>ROUND(Table2[[#This Row],[Cons]]/Table2[[#This Row],[Qty.]],5)</f>
        <v>0.1</v>
      </c>
      <c r="Q176" s="46" t="b">
        <f>EXACT(Table2[[#This Row],[rate]],Table2[[#This Row],[Check]])</f>
        <v>1</v>
      </c>
      <c r="R176" s="46"/>
      <c r="S176" s="46" t="str">
        <f>IF(Table2[[#This Row],[SRO]]="EOU",VLOOKUP(Table2[[#This Row],[BE]],[2]GD.List!$C$3:$N$5014,12,0),IF(Table2[[#This Row],[SRO]]="Local","Polyester Staple Fibre","SRO 492"))</f>
        <v>Textile Coal</v>
      </c>
    </row>
    <row r="177" spans="1:19" x14ac:dyDescent="0.25">
      <c r="A177" s="19" t="s">
        <v>23</v>
      </c>
      <c r="B177" s="3" t="s">
        <v>97</v>
      </c>
      <c r="C177" s="21">
        <v>8987</v>
      </c>
      <c r="D177" s="18">
        <v>1108.19</v>
      </c>
      <c r="E177" t="s">
        <v>46</v>
      </c>
      <c r="F177" s="3" t="s">
        <v>105</v>
      </c>
      <c r="G177" s="24">
        <v>44605</v>
      </c>
      <c r="H177" s="31">
        <v>7001512.3799999999</v>
      </c>
      <c r="I177" s="22">
        <v>0.04</v>
      </c>
      <c r="J177" s="15">
        <v>167.76</v>
      </c>
      <c r="K177" s="15">
        <v>4194</v>
      </c>
      <c r="L177" s="15"/>
      <c r="M177" s="12" t="str">
        <f>TEXT(Table2[[#This Row],[Gd.Dt]],"mmm-yy")</f>
        <v>Feb-22</v>
      </c>
      <c r="N177" s="45" t="str">
        <f>MID(Table2[[#This Row],[BE]],6,2)</f>
        <v>IB</v>
      </c>
      <c r="O177" s="45" t="str">
        <f>IF(Table2[[#This Row],[Type]]="IB","EOU",IF(Table2[[#This Row],[Type]]="MB","Local","492"))</f>
        <v>EOU</v>
      </c>
      <c r="P177" s="45">
        <f>ROUND(Table2[[#This Row],[Cons]]/Table2[[#This Row],[Qty.]],5)</f>
        <v>0.04</v>
      </c>
      <c r="Q177" s="46" t="b">
        <f>EXACT(Table2[[#This Row],[rate]],Table2[[#This Row],[Check]])</f>
        <v>1</v>
      </c>
      <c r="R177" s="46"/>
      <c r="S177" s="46" t="str">
        <f>IF(Table2[[#This Row],[SRO]]="EOU",VLOOKUP(Table2[[#This Row],[BE]],[2]GD.List!$C$3:$N$5014,12,0),IF(Table2[[#This Row],[SRO]]="Local","Polyester Staple Fibre","SRO 492"))</f>
        <v>Textile Chemical</v>
      </c>
    </row>
    <row r="178" spans="1:19" x14ac:dyDescent="0.25">
      <c r="A178" s="17" t="s">
        <v>23</v>
      </c>
      <c r="B178" s="3" t="s">
        <v>95</v>
      </c>
      <c r="C178" s="21">
        <v>22605</v>
      </c>
      <c r="D178" s="18">
        <v>1108.19</v>
      </c>
      <c r="E178" t="s">
        <v>46</v>
      </c>
      <c r="F178" s="3" t="s">
        <v>96</v>
      </c>
      <c r="G178" s="24">
        <v>44605</v>
      </c>
      <c r="H178" s="31">
        <v>22709535.620000001</v>
      </c>
      <c r="I178" s="22">
        <v>0.04</v>
      </c>
      <c r="J178" s="15">
        <v>433.46</v>
      </c>
      <c r="K178" s="15">
        <v>10787</v>
      </c>
      <c r="L178" s="15"/>
      <c r="M178" s="12" t="str">
        <f>TEXT(Table2[[#This Row],[Gd.Dt]],"mmm-yy")</f>
        <v>Feb-22</v>
      </c>
      <c r="N178" s="45" t="str">
        <f>MID(Table2[[#This Row],[BE]],6,2)</f>
        <v>IB</v>
      </c>
      <c r="O178" s="45" t="str">
        <f>IF(Table2[[#This Row],[Type]]="IB","EOU",IF(Table2[[#This Row],[Type]]="MB","Local","492"))</f>
        <v>EOU</v>
      </c>
      <c r="P178" s="45">
        <f>ROUND(Table2[[#This Row],[Cons]]/Table2[[#This Row],[Qty.]],5)</f>
        <v>4.018E-2</v>
      </c>
      <c r="Q178" s="46" t="b">
        <f>EXACT(Table2[[#This Row],[rate]],Table2[[#This Row],[Check]])</f>
        <v>0</v>
      </c>
      <c r="R178" s="46"/>
      <c r="S178" s="46" t="str">
        <f>IF(Table2[[#This Row],[SRO]]="EOU",VLOOKUP(Table2[[#This Row],[BE]],[2]GD.List!$C$3:$N$5014,12,0),IF(Table2[[#This Row],[SRO]]="Local","Polyester Staple Fibre","SRO 492"))</f>
        <v>Textile Chemical</v>
      </c>
    </row>
    <row r="179" spans="1:19" x14ac:dyDescent="0.25">
      <c r="A179" s="19" t="s">
        <v>21</v>
      </c>
      <c r="B179" s="3" t="s">
        <v>97</v>
      </c>
      <c r="C179" s="21">
        <v>8987</v>
      </c>
      <c r="D179" s="18">
        <v>2915.11</v>
      </c>
      <c r="E179" t="s">
        <v>46</v>
      </c>
      <c r="F179" s="3" t="s">
        <v>105</v>
      </c>
      <c r="G179" s="24">
        <v>44605</v>
      </c>
      <c r="H179" s="31">
        <v>7001512.3799999999</v>
      </c>
      <c r="I179" s="22">
        <v>0.04</v>
      </c>
      <c r="J179" s="15">
        <v>167.76</v>
      </c>
      <c r="K179" s="15">
        <v>4194</v>
      </c>
      <c r="L179" s="15"/>
      <c r="M179" s="12" t="str">
        <f>TEXT(Table2[[#This Row],[Gd.Dt]],"mmm-yy")</f>
        <v>Feb-22</v>
      </c>
      <c r="N179" s="45" t="str">
        <f>MID(Table2[[#This Row],[BE]],6,2)</f>
        <v>IB</v>
      </c>
      <c r="O179" s="45" t="str">
        <f>IF(Table2[[#This Row],[Type]]="IB","EOU",IF(Table2[[#This Row],[Type]]="MB","Local","492"))</f>
        <v>EOU</v>
      </c>
      <c r="P179" s="45">
        <f>ROUND(Table2[[#This Row],[Cons]]/Table2[[#This Row],[Qty.]],5)</f>
        <v>0.04</v>
      </c>
      <c r="Q179" s="46" t="b">
        <f>EXACT(Table2[[#This Row],[rate]],Table2[[#This Row],[Check]])</f>
        <v>1</v>
      </c>
      <c r="R179" s="46"/>
      <c r="S179" s="46" t="str">
        <f>IF(Table2[[#This Row],[SRO]]="EOU",VLOOKUP(Table2[[#This Row],[BE]],[2]GD.List!$C$3:$N$5014,12,0),IF(Table2[[#This Row],[SRO]]="Local","Polyester Staple Fibre","SRO 492"))</f>
        <v>Textile Chemical</v>
      </c>
    </row>
    <row r="180" spans="1:19" x14ac:dyDescent="0.25">
      <c r="A180" s="17" t="s">
        <v>21</v>
      </c>
      <c r="B180" s="3" t="s">
        <v>95</v>
      </c>
      <c r="C180" s="21">
        <v>22605</v>
      </c>
      <c r="D180" s="18">
        <v>2915.11</v>
      </c>
      <c r="E180" t="s">
        <v>46</v>
      </c>
      <c r="F180" s="3" t="s">
        <v>96</v>
      </c>
      <c r="G180" s="24">
        <v>44605</v>
      </c>
      <c r="H180" s="31">
        <v>22709535.620000001</v>
      </c>
      <c r="I180" s="22">
        <v>0.04</v>
      </c>
      <c r="J180" s="15">
        <v>431.47999999999996</v>
      </c>
      <c r="K180" s="15">
        <v>10787</v>
      </c>
      <c r="L180" s="15"/>
      <c r="M180" s="12" t="str">
        <f>TEXT(Table2[[#This Row],[Gd.Dt]],"mmm-yy")</f>
        <v>Feb-22</v>
      </c>
      <c r="N180" s="45" t="str">
        <f>MID(Table2[[#This Row],[BE]],6,2)</f>
        <v>IB</v>
      </c>
      <c r="O180" s="45" t="str">
        <f>IF(Table2[[#This Row],[Type]]="IB","EOU",IF(Table2[[#This Row],[Type]]="MB","Local","492"))</f>
        <v>EOU</v>
      </c>
      <c r="P180" s="45">
        <f>ROUND(Table2[[#This Row],[Cons]]/Table2[[#This Row],[Qty.]],5)</f>
        <v>0.04</v>
      </c>
      <c r="Q180" s="46" t="b">
        <f>EXACT(Table2[[#This Row],[rate]],Table2[[#This Row],[Check]])</f>
        <v>1</v>
      </c>
      <c r="R180" s="46"/>
      <c r="S180" s="46" t="str">
        <f>IF(Table2[[#This Row],[SRO]]="EOU",VLOOKUP(Table2[[#This Row],[BE]],[2]GD.List!$C$3:$N$5014,12,0),IF(Table2[[#This Row],[SRO]]="Local","Polyester Staple Fibre","SRO 492"))</f>
        <v>Textile Chemical</v>
      </c>
    </row>
    <row r="181" spans="1:19" x14ac:dyDescent="0.25">
      <c r="A181" s="19" t="s">
        <v>26</v>
      </c>
      <c r="B181" s="3" t="s">
        <v>97</v>
      </c>
      <c r="C181" s="21">
        <v>8987</v>
      </c>
      <c r="D181" s="18">
        <v>3402.13</v>
      </c>
      <c r="E181" t="s">
        <v>46</v>
      </c>
      <c r="F181" s="3" t="s">
        <v>105</v>
      </c>
      <c r="G181" s="24">
        <v>44605</v>
      </c>
      <c r="H181" s="31">
        <v>7001512.3799999999</v>
      </c>
      <c r="I181" s="22">
        <v>0.04</v>
      </c>
      <c r="J181" s="15">
        <v>110.96</v>
      </c>
      <c r="K181" s="15">
        <v>2774</v>
      </c>
      <c r="L181" s="15"/>
      <c r="M181" s="12" t="str">
        <f>TEXT(Table2[[#This Row],[Gd.Dt]],"mmm-yy")</f>
        <v>Feb-22</v>
      </c>
      <c r="N181" s="45" t="str">
        <f>MID(Table2[[#This Row],[BE]],6,2)</f>
        <v>IB</v>
      </c>
      <c r="O181" s="45" t="str">
        <f>IF(Table2[[#This Row],[Type]]="IB","EOU",IF(Table2[[#This Row],[Type]]="MB","Local","492"))</f>
        <v>EOU</v>
      </c>
      <c r="P181" s="45">
        <f>ROUND(Table2[[#This Row],[Cons]]/Table2[[#This Row],[Qty.]],5)</f>
        <v>0.04</v>
      </c>
      <c r="Q181" s="46" t="b">
        <f>EXACT(Table2[[#This Row],[rate]],Table2[[#This Row],[Check]])</f>
        <v>1</v>
      </c>
      <c r="R181" s="46"/>
      <c r="S181" s="46" t="str">
        <f>IF(Table2[[#This Row],[SRO]]="EOU",VLOOKUP(Table2[[#This Row],[BE]],[2]GD.List!$C$3:$N$5014,12,0),IF(Table2[[#This Row],[SRO]]="Local","Polyester Staple Fibre","SRO 492"))</f>
        <v>Textile Chemical</v>
      </c>
    </row>
    <row r="182" spans="1:19" x14ac:dyDescent="0.25">
      <c r="A182" s="17" t="s">
        <v>26</v>
      </c>
      <c r="B182" s="3" t="s">
        <v>95</v>
      </c>
      <c r="C182" s="21">
        <v>22605</v>
      </c>
      <c r="D182" s="18">
        <v>3402.13</v>
      </c>
      <c r="E182" t="s">
        <v>46</v>
      </c>
      <c r="F182" s="3" t="s">
        <v>96</v>
      </c>
      <c r="G182" s="24">
        <v>44605</v>
      </c>
      <c r="H182" s="31">
        <v>22709535.620000001</v>
      </c>
      <c r="I182" s="22">
        <v>0.04</v>
      </c>
      <c r="J182" s="15">
        <v>242.32000000000002</v>
      </c>
      <c r="K182" s="15">
        <v>6058</v>
      </c>
      <c r="L182" s="15"/>
      <c r="M182" s="12" t="str">
        <f>TEXT(Table2[[#This Row],[Gd.Dt]],"mmm-yy")</f>
        <v>Feb-22</v>
      </c>
      <c r="N182" s="45" t="str">
        <f>MID(Table2[[#This Row],[BE]],6,2)</f>
        <v>IB</v>
      </c>
      <c r="O182" s="45" t="str">
        <f>IF(Table2[[#This Row],[Type]]="IB","EOU",IF(Table2[[#This Row],[Type]]="MB","Local","492"))</f>
        <v>EOU</v>
      </c>
      <c r="P182" s="45">
        <f>ROUND(Table2[[#This Row],[Cons]]/Table2[[#This Row],[Qty.]],5)</f>
        <v>0.04</v>
      </c>
      <c r="Q182" s="46" t="b">
        <f>EXACT(Table2[[#This Row],[rate]],Table2[[#This Row],[Check]])</f>
        <v>1</v>
      </c>
      <c r="R182" s="46"/>
      <c r="S182" s="46" t="str">
        <f>IF(Table2[[#This Row],[SRO]]="EOU",VLOOKUP(Table2[[#This Row],[BE]],[2]GD.List!$C$3:$N$5014,12,0),IF(Table2[[#This Row],[SRO]]="Local","Polyester Staple Fibre","SRO 492"))</f>
        <v>Textile Chemical</v>
      </c>
    </row>
    <row r="183" spans="1:19" x14ac:dyDescent="0.25">
      <c r="A183" s="19" t="s">
        <v>98</v>
      </c>
      <c r="B183" s="3" t="s">
        <v>99</v>
      </c>
      <c r="C183" s="21">
        <v>3360</v>
      </c>
      <c r="D183" s="18">
        <v>9607.2000000000007</v>
      </c>
      <c r="E183" t="s">
        <v>46</v>
      </c>
      <c r="F183" s="3" t="s">
        <v>106</v>
      </c>
      <c r="G183" s="24">
        <v>44605</v>
      </c>
      <c r="H183" s="31">
        <v>6503577.0499999998</v>
      </c>
      <c r="I183" s="22">
        <v>1.039E-2</v>
      </c>
      <c r="J183" s="15">
        <v>77.87</v>
      </c>
      <c r="K183" s="15">
        <v>7494.74</v>
      </c>
      <c r="L183" s="15"/>
      <c r="M183" s="12" t="str">
        <f>TEXT(Table2[[#This Row],[Gd.Dt]],"mmm-yy")</f>
        <v>Feb-22</v>
      </c>
      <c r="N183" s="45" t="str">
        <f>MID(Table2[[#This Row],[BE]],6,2)</f>
        <v>KH</v>
      </c>
      <c r="O183" s="45" t="str">
        <f>IF(Table2[[#This Row],[Type]]="IB","EOU",IF(Table2[[#This Row],[Type]]="MB","Local","492"))</f>
        <v>492</v>
      </c>
      <c r="P183" s="45">
        <f>ROUND(Table2[[#This Row],[Cons]]/Table2[[#This Row],[Qty.]],5)</f>
        <v>1.039E-2</v>
      </c>
      <c r="Q183" s="46" t="b">
        <f>EXACT(Table2[[#This Row],[rate]],Table2[[#This Row],[Check]])</f>
        <v>1</v>
      </c>
      <c r="R183" s="46"/>
      <c r="S183" s="46" t="str">
        <f>IF(Table2[[#This Row],[SRO]]="EOU",VLOOKUP(Table2[[#This Row],[BE]],[2]GD.List!$C$3:$N$5014,12,0),IF(Table2[[#This Row],[SRO]]="Local","Polyester Staple Fibre","SRO 492"))</f>
        <v>SRO 492</v>
      </c>
    </row>
    <row r="184" spans="1:19" x14ac:dyDescent="0.25">
      <c r="A184" s="17" t="s">
        <v>98</v>
      </c>
      <c r="B184" s="3" t="s">
        <v>99</v>
      </c>
      <c r="C184" s="21">
        <v>3360</v>
      </c>
      <c r="D184" s="18">
        <v>9607.2000000000007</v>
      </c>
      <c r="E184" t="s">
        <v>46</v>
      </c>
      <c r="F184" s="3" t="s">
        <v>106</v>
      </c>
      <c r="G184" s="24">
        <v>44605</v>
      </c>
      <c r="H184" s="31">
        <v>6503577.0499999998</v>
      </c>
      <c r="I184" s="22">
        <v>4.8000000000000001E-4</v>
      </c>
      <c r="J184" s="15">
        <v>3.6</v>
      </c>
      <c r="K184" s="15">
        <v>7494.74</v>
      </c>
      <c r="L184" s="15"/>
      <c r="M184" s="12" t="str">
        <f>TEXT(Table2[[#This Row],[Gd.Dt]],"mmm-yy")</f>
        <v>Feb-22</v>
      </c>
      <c r="N184" s="45" t="str">
        <f>MID(Table2[[#This Row],[BE]],6,2)</f>
        <v>KH</v>
      </c>
      <c r="O184" s="45" t="str">
        <f>IF(Table2[[#This Row],[Type]]="IB","EOU",IF(Table2[[#This Row],[Type]]="MB","Local","492"))</f>
        <v>492</v>
      </c>
      <c r="P184" s="45">
        <f>ROUND(Table2[[#This Row],[Cons]]/Table2[[#This Row],[Qty.]],5)</f>
        <v>4.8000000000000001E-4</v>
      </c>
      <c r="Q184" s="46" t="b">
        <f>EXACT(Table2[[#This Row],[rate]],Table2[[#This Row],[Check]])</f>
        <v>1</v>
      </c>
      <c r="R184" s="46"/>
      <c r="S184" s="46" t="str">
        <f>IF(Table2[[#This Row],[SRO]]="EOU",VLOOKUP(Table2[[#This Row],[BE]],[2]GD.List!$C$3:$N$5014,12,0),IF(Table2[[#This Row],[SRO]]="Local","Polyester Staple Fibre","SRO 492"))</f>
        <v>SRO 492</v>
      </c>
    </row>
    <row r="185" spans="1:19" x14ac:dyDescent="0.25">
      <c r="A185" s="17" t="s">
        <v>102</v>
      </c>
      <c r="B185" s="3" t="s">
        <v>100</v>
      </c>
      <c r="C185" s="21">
        <v>48798</v>
      </c>
      <c r="D185" s="18">
        <v>9607.11</v>
      </c>
      <c r="E185" t="s">
        <v>101</v>
      </c>
      <c r="F185" s="3" t="s">
        <v>107</v>
      </c>
      <c r="G185" s="24">
        <v>44606</v>
      </c>
      <c r="H185" s="31">
        <v>54606914</v>
      </c>
      <c r="I185" s="22">
        <v>1</v>
      </c>
      <c r="J185" s="15">
        <v>116.75</v>
      </c>
      <c r="K185" s="15">
        <v>116.75</v>
      </c>
      <c r="L185" s="15"/>
      <c r="M185" s="12" t="str">
        <f>TEXT(Table2[[#This Row],[Gd.Dt]],"mmm-yy")</f>
        <v>Feb-22</v>
      </c>
      <c r="N185" s="45" t="str">
        <f>MID(Table2[[#This Row],[BE]],6,2)</f>
        <v>EP</v>
      </c>
      <c r="O185" s="45" t="str">
        <f>IF(Table2[[#This Row],[Type]]="IB","EOU",IF(Table2[[#This Row],[Type]]="MB","Local","492"))</f>
        <v>492</v>
      </c>
      <c r="P185" s="45">
        <f>ROUND(Table2[[#This Row],[Cons]]/Table2[[#This Row],[Qty.]],5)</f>
        <v>1</v>
      </c>
      <c r="Q185" s="46" t="b">
        <f>EXACT(Table2[[#This Row],[rate]],Table2[[#This Row],[Check]])</f>
        <v>1</v>
      </c>
      <c r="R185" s="46"/>
      <c r="S185" s="46" t="str">
        <f>IF(Table2[[#This Row],[SRO]]="EOU",VLOOKUP(Table2[[#This Row],[BE]],[2]GD.List!$C$3:$N$5014,12,0),IF(Table2[[#This Row],[SRO]]="Local","Polyester Staple Fibre","SRO 492"))</f>
        <v>SRO 492</v>
      </c>
    </row>
    <row r="186" spans="1:19" x14ac:dyDescent="0.25">
      <c r="A186" s="19" t="s">
        <v>103</v>
      </c>
      <c r="B186" s="3" t="s">
        <v>100</v>
      </c>
      <c r="C186" s="21">
        <v>48798</v>
      </c>
      <c r="D186" s="18">
        <v>9607.2000000000007</v>
      </c>
      <c r="E186" t="s">
        <v>101</v>
      </c>
      <c r="F186" s="3" t="s">
        <v>107</v>
      </c>
      <c r="G186" s="24">
        <v>44606</v>
      </c>
      <c r="H186" s="31">
        <v>54606914</v>
      </c>
      <c r="I186" s="22">
        <v>1</v>
      </c>
      <c r="J186" s="15">
        <v>0.37</v>
      </c>
      <c r="K186" s="15">
        <v>0.37</v>
      </c>
      <c r="L186" s="15"/>
      <c r="M186" s="12" t="str">
        <f>TEXT(Table2[[#This Row],[Gd.Dt]],"mmm-yy")</f>
        <v>Feb-22</v>
      </c>
      <c r="N186" s="45" t="str">
        <f>MID(Table2[[#This Row],[BE]],6,2)</f>
        <v>EP</v>
      </c>
      <c r="O186" s="45" t="str">
        <f>IF(Table2[[#This Row],[Type]]="IB","EOU",IF(Table2[[#This Row],[Type]]="MB","Local","492"))</f>
        <v>492</v>
      </c>
      <c r="P186" s="45">
        <f>ROUND(Table2[[#This Row],[Cons]]/Table2[[#This Row],[Qty.]],5)</f>
        <v>1</v>
      </c>
      <c r="Q186" s="46" t="b">
        <f>EXACT(Table2[[#This Row],[rate]],Table2[[#This Row],[Check]])</f>
        <v>1</v>
      </c>
      <c r="R186" s="46"/>
      <c r="S186" s="46" t="str">
        <f>IF(Table2[[#This Row],[SRO]]="EOU",VLOOKUP(Table2[[#This Row],[BE]],[2]GD.List!$C$3:$N$5014,12,0),IF(Table2[[#This Row],[SRO]]="Local","Polyester Staple Fibre","SRO 492"))</f>
        <v>SRO 492</v>
      </c>
    </row>
    <row r="187" spans="1:19" x14ac:dyDescent="0.25">
      <c r="A187" s="17" t="s">
        <v>103</v>
      </c>
      <c r="B187" s="3" t="s">
        <v>100</v>
      </c>
      <c r="C187" s="21">
        <v>48798</v>
      </c>
      <c r="D187" s="18">
        <v>9607.11</v>
      </c>
      <c r="E187" t="s">
        <v>101</v>
      </c>
      <c r="F187" s="3" t="s">
        <v>107</v>
      </c>
      <c r="G187" s="24">
        <v>44606</v>
      </c>
      <c r="H187" s="31">
        <v>54606914</v>
      </c>
      <c r="I187" s="22">
        <v>1</v>
      </c>
      <c r="J187" s="15">
        <v>6.3</v>
      </c>
      <c r="K187" s="15">
        <v>6.3</v>
      </c>
      <c r="L187" s="15"/>
      <c r="M187" s="12" t="str">
        <f>TEXT(Table2[[#This Row],[Gd.Dt]],"mmm-yy")</f>
        <v>Feb-22</v>
      </c>
      <c r="N187" s="45" t="str">
        <f>MID(Table2[[#This Row],[BE]],6,2)</f>
        <v>EP</v>
      </c>
      <c r="O187" s="45" t="str">
        <f>IF(Table2[[#This Row],[Type]]="IB","EOU",IF(Table2[[#This Row],[Type]]="MB","Local","492"))</f>
        <v>492</v>
      </c>
      <c r="P187" s="45">
        <f>ROUND(Table2[[#This Row],[Cons]]/Table2[[#This Row],[Qty.]],5)</f>
        <v>1</v>
      </c>
      <c r="Q187" s="46" t="b">
        <f>EXACT(Table2[[#This Row],[rate]],Table2[[#This Row],[Check]])</f>
        <v>1</v>
      </c>
      <c r="R187" s="46"/>
      <c r="S187" s="46" t="str">
        <f>IF(Table2[[#This Row],[SRO]]="EOU",VLOOKUP(Table2[[#This Row],[BE]],[2]GD.List!$C$3:$N$5014,12,0),IF(Table2[[#This Row],[SRO]]="Local","Polyester Staple Fibre","SRO 492"))</f>
        <v>SRO 492</v>
      </c>
    </row>
    <row r="188" spans="1:19" x14ac:dyDescent="0.25">
      <c r="A188" s="17" t="s">
        <v>104</v>
      </c>
      <c r="B188" s="3" t="s">
        <v>100</v>
      </c>
      <c r="C188" s="21">
        <v>48798</v>
      </c>
      <c r="D188" s="18">
        <v>9607.2000000000007</v>
      </c>
      <c r="E188" t="s">
        <v>101</v>
      </c>
      <c r="F188" s="3" t="s">
        <v>107</v>
      </c>
      <c r="G188" s="24">
        <v>44606</v>
      </c>
      <c r="H188" s="31">
        <v>54606914</v>
      </c>
      <c r="I188" s="22">
        <v>1</v>
      </c>
      <c r="J188" s="15">
        <v>48.06</v>
      </c>
      <c r="K188" s="15">
        <v>48.06</v>
      </c>
      <c r="L188" s="15"/>
      <c r="M188" s="12" t="str">
        <f>TEXT(Table2[[#This Row],[Gd.Dt]],"mmm-yy")</f>
        <v>Feb-22</v>
      </c>
      <c r="N188" s="45" t="str">
        <f>MID(Table2[[#This Row],[BE]],6,2)</f>
        <v>EP</v>
      </c>
      <c r="O188" s="45" t="str">
        <f>IF(Table2[[#This Row],[Type]]="IB","EOU",IF(Table2[[#This Row],[Type]]="MB","Local","492"))</f>
        <v>492</v>
      </c>
      <c r="P188" s="45">
        <f>ROUND(Table2[[#This Row],[Cons]]/Table2[[#This Row],[Qty.]],5)</f>
        <v>1</v>
      </c>
      <c r="Q188" s="46" t="b">
        <f>EXACT(Table2[[#This Row],[rate]],Table2[[#This Row],[Check]])</f>
        <v>1</v>
      </c>
      <c r="R188" s="46"/>
      <c r="S188" s="46" t="str">
        <f>IF(Table2[[#This Row],[SRO]]="EOU",VLOOKUP(Table2[[#This Row],[BE]],[2]GD.List!$C$3:$N$5014,12,0),IF(Table2[[#This Row],[SRO]]="Local","Polyester Staple Fibre","SRO 492"))</f>
        <v>SRO 492</v>
      </c>
    </row>
    <row r="189" spans="1:19" x14ac:dyDescent="0.25">
      <c r="A189" s="3" t="s">
        <v>1</v>
      </c>
      <c r="B189" s="3" t="s">
        <v>108</v>
      </c>
      <c r="C189" s="21">
        <v>3100</v>
      </c>
      <c r="D189" s="18">
        <v>2701.12</v>
      </c>
      <c r="E189" t="s">
        <v>109</v>
      </c>
      <c r="F189" s="3" t="s">
        <v>115</v>
      </c>
      <c r="G189" s="24">
        <v>44606</v>
      </c>
      <c r="H189" s="31">
        <v>4677751.58</v>
      </c>
      <c r="I189" s="22">
        <v>0.1</v>
      </c>
      <c r="J189" s="15">
        <v>335.7</v>
      </c>
      <c r="K189" s="15">
        <v>3357</v>
      </c>
      <c r="L189" s="15"/>
      <c r="M189" s="12" t="str">
        <f>TEXT(Table2[[#This Row],[Gd.Dt]],"mmm-yy")</f>
        <v>Feb-22</v>
      </c>
      <c r="N189" s="45" t="str">
        <f>MID(Table2[[#This Row],[BE]],6,2)</f>
        <v>IB</v>
      </c>
      <c r="O189" s="45" t="str">
        <f>IF(Table2[[#This Row],[Type]]="IB","EOU",IF(Table2[[#This Row],[Type]]="MB","Local","492"))</f>
        <v>EOU</v>
      </c>
      <c r="P189" s="45">
        <f>ROUND(Table2[[#This Row],[Cons]]/Table2[[#This Row],[Qty.]],5)</f>
        <v>0.1</v>
      </c>
      <c r="Q189" s="46" t="b">
        <f>EXACT(Table2[[#This Row],[rate]],Table2[[#This Row],[Check]])</f>
        <v>1</v>
      </c>
      <c r="R189" s="46"/>
      <c r="S189" s="46" t="str">
        <f>IF(Table2[[#This Row],[SRO]]="EOU",VLOOKUP(Table2[[#This Row],[BE]],[2]GD.List!$C$3:$N$5014,12,0),IF(Table2[[#This Row],[SRO]]="Local","Polyester Staple Fibre","SRO 492"))</f>
        <v>Textile Coal</v>
      </c>
    </row>
    <row r="190" spans="1:19" x14ac:dyDescent="0.25">
      <c r="A190" s="19" t="s">
        <v>1</v>
      </c>
      <c r="B190" s="3" t="s">
        <v>121</v>
      </c>
      <c r="C190" s="21">
        <v>47300</v>
      </c>
      <c r="D190" s="18">
        <v>2701.12</v>
      </c>
      <c r="E190" t="s">
        <v>129</v>
      </c>
      <c r="F190" s="3" t="s">
        <v>134</v>
      </c>
      <c r="G190" s="24">
        <v>44607</v>
      </c>
      <c r="H190" s="31">
        <v>34749547</v>
      </c>
      <c r="I190" s="22">
        <v>0.1</v>
      </c>
      <c r="J190" s="15">
        <v>2229.8000000000002</v>
      </c>
      <c r="K190" s="15">
        <v>22298</v>
      </c>
      <c r="L190" s="15"/>
      <c r="M190" s="12" t="str">
        <f>TEXT(Table2[[#This Row],[Gd.Dt]],"mmm-yy")</f>
        <v>Feb-22</v>
      </c>
      <c r="N190" s="45" t="str">
        <f>MID(Table2[[#This Row],[BE]],6,2)</f>
        <v>IB</v>
      </c>
      <c r="O190" s="45" t="str">
        <f>IF(Table2[[#This Row],[Type]]="IB","EOU",IF(Table2[[#This Row],[Type]]="MB","Local","492"))</f>
        <v>EOU</v>
      </c>
      <c r="P190" s="45">
        <f>ROUND(Table2[[#This Row],[Cons]]/Table2[[#This Row],[Qty.]],5)</f>
        <v>0.1</v>
      </c>
      <c r="Q190" s="46" t="b">
        <f>EXACT(Table2[[#This Row],[rate]],Table2[[#This Row],[Check]])</f>
        <v>1</v>
      </c>
      <c r="R190" s="46"/>
      <c r="S190" s="46" t="str">
        <f>IF(Table2[[#This Row],[SRO]]="EOU",VLOOKUP(Table2[[#This Row],[BE]],[2]GD.List!$C$3:$N$5014,12,0),IF(Table2[[#This Row],[SRO]]="Local","Polyester Staple Fibre","SRO 492"))</f>
        <v>Textile Coal</v>
      </c>
    </row>
    <row r="191" spans="1:19" x14ac:dyDescent="0.25">
      <c r="A191" s="19" t="s">
        <v>1</v>
      </c>
      <c r="B191" s="3" t="s">
        <v>110</v>
      </c>
      <c r="C191" s="21">
        <v>17418</v>
      </c>
      <c r="D191" s="18">
        <v>2701.12</v>
      </c>
      <c r="E191" t="s">
        <v>111</v>
      </c>
      <c r="F191" s="3" t="s">
        <v>116</v>
      </c>
      <c r="G191" s="24">
        <v>44606</v>
      </c>
      <c r="H191" s="31">
        <v>5627141.1399999997</v>
      </c>
      <c r="I191" s="22">
        <v>0.2</v>
      </c>
      <c r="J191" s="15">
        <v>1467.8</v>
      </c>
      <c r="K191" s="15">
        <v>7339</v>
      </c>
      <c r="L191" s="15"/>
      <c r="M191" s="12" t="str">
        <f>TEXT(Table2[[#This Row],[Gd.Dt]],"mmm-yy")</f>
        <v>Feb-22</v>
      </c>
      <c r="N191" s="45" t="str">
        <f>MID(Table2[[#This Row],[BE]],6,2)</f>
        <v>IB</v>
      </c>
      <c r="O191" s="45" t="str">
        <f>IF(Table2[[#This Row],[Type]]="IB","EOU",IF(Table2[[#This Row],[Type]]="MB","Local","492"))</f>
        <v>EOU</v>
      </c>
      <c r="P191" s="45">
        <f>ROUND(Table2[[#This Row],[Cons]]/Table2[[#This Row],[Qty.]],5)</f>
        <v>0.2</v>
      </c>
      <c r="Q191" s="46" t="b">
        <f>EXACT(Table2[[#This Row],[rate]],Table2[[#This Row],[Check]])</f>
        <v>1</v>
      </c>
      <c r="R191" s="46"/>
      <c r="S191" s="46" t="str">
        <f>IF(Table2[[#This Row],[SRO]]="EOU",VLOOKUP(Table2[[#This Row],[BE]],[2]GD.List!$C$3:$N$5014,12,0),IF(Table2[[#This Row],[SRO]]="Local","Polyester Staple Fibre","SRO 492"))</f>
        <v>Textile Coal</v>
      </c>
    </row>
    <row r="192" spans="1:19" x14ac:dyDescent="0.25">
      <c r="A192" s="3" t="s">
        <v>1</v>
      </c>
      <c r="B192" s="3" t="s">
        <v>114</v>
      </c>
      <c r="C192" s="21">
        <v>5112</v>
      </c>
      <c r="D192" s="18">
        <v>2701.12</v>
      </c>
      <c r="E192" t="s">
        <v>113</v>
      </c>
      <c r="F192" s="3" t="s">
        <v>117</v>
      </c>
      <c r="G192" s="24">
        <v>44606</v>
      </c>
      <c r="H192" s="31">
        <v>983216.52</v>
      </c>
      <c r="I192" s="22">
        <v>0.2</v>
      </c>
      <c r="J192" s="15">
        <v>255.6</v>
      </c>
      <c r="K192" s="15">
        <v>1278</v>
      </c>
      <c r="L192" s="15"/>
      <c r="M192" s="12" t="str">
        <f>TEXT(Table2[[#This Row],[Gd.Dt]],"mmm-yy")</f>
        <v>Feb-22</v>
      </c>
      <c r="N192" s="45" t="str">
        <f>MID(Table2[[#This Row],[BE]],6,2)</f>
        <v>IB</v>
      </c>
      <c r="O192" s="45" t="str">
        <f>IF(Table2[[#This Row],[Type]]="IB","EOU",IF(Table2[[#This Row],[Type]]="MB","Local","492"))</f>
        <v>EOU</v>
      </c>
      <c r="P192" s="45">
        <f>ROUND(Table2[[#This Row],[Cons]]/Table2[[#This Row],[Qty.]],5)</f>
        <v>0.2</v>
      </c>
      <c r="Q192" s="46" t="b">
        <f>EXACT(Table2[[#This Row],[rate]],Table2[[#This Row],[Check]])</f>
        <v>1</v>
      </c>
      <c r="R192" s="46"/>
      <c r="S192" s="46" t="str">
        <f>IF(Table2[[#This Row],[SRO]]="EOU",VLOOKUP(Table2[[#This Row],[BE]],[2]GD.List!$C$3:$N$5014,12,0),IF(Table2[[#This Row],[SRO]]="Local","Polyester Staple Fibre","SRO 492"))</f>
        <v>Textile Coal</v>
      </c>
    </row>
    <row r="193" spans="1:19" x14ac:dyDescent="0.25">
      <c r="A193" s="17" t="s">
        <v>1</v>
      </c>
      <c r="B193" s="3" t="s">
        <v>119</v>
      </c>
      <c r="C193" s="21">
        <v>23020</v>
      </c>
      <c r="D193" s="18">
        <v>2701.12</v>
      </c>
      <c r="E193" t="s">
        <v>46</v>
      </c>
      <c r="F193" s="3" t="s">
        <v>135</v>
      </c>
      <c r="G193" s="24">
        <v>44607</v>
      </c>
      <c r="H193" s="31">
        <v>26025170.52</v>
      </c>
      <c r="I193" s="22">
        <v>0.1</v>
      </c>
      <c r="J193" s="15">
        <v>1192.0999999999999</v>
      </c>
      <c r="K193" s="15">
        <v>11921</v>
      </c>
      <c r="L193" s="15"/>
      <c r="M193" s="12" t="str">
        <f>TEXT(Table2[[#This Row],[Gd.Dt]],"mmm-yy")</f>
        <v>Feb-22</v>
      </c>
      <c r="N193" s="45" t="str">
        <f>MID(Table2[[#This Row],[BE]],6,2)</f>
        <v>IB</v>
      </c>
      <c r="O193" s="45" t="str">
        <f>IF(Table2[[#This Row],[Type]]="IB","EOU",IF(Table2[[#This Row],[Type]]="MB","Local","492"))</f>
        <v>EOU</v>
      </c>
      <c r="P193" s="45">
        <f>ROUND(Table2[[#This Row],[Cons]]/Table2[[#This Row],[Qty.]],5)</f>
        <v>0.1</v>
      </c>
      <c r="Q193" s="46" t="b">
        <f>EXACT(Table2[[#This Row],[rate]],Table2[[#This Row],[Check]])</f>
        <v>1</v>
      </c>
      <c r="R193" s="46"/>
      <c r="S193" s="46" t="str">
        <f>IF(Table2[[#This Row],[SRO]]="EOU",VLOOKUP(Table2[[#This Row],[BE]],[2]GD.List!$C$3:$N$5014,12,0),IF(Table2[[#This Row],[SRO]]="Local","Polyester Staple Fibre","SRO 492"))</f>
        <v>Textile Coal</v>
      </c>
    </row>
    <row r="194" spans="1:19" x14ac:dyDescent="0.25">
      <c r="A194" s="19" t="s">
        <v>112</v>
      </c>
      <c r="B194" s="3" t="s">
        <v>110</v>
      </c>
      <c r="C194" s="21">
        <v>17418</v>
      </c>
      <c r="D194" s="18">
        <v>5402.33</v>
      </c>
      <c r="E194" t="s">
        <v>111</v>
      </c>
      <c r="F194" s="3" t="s">
        <v>116</v>
      </c>
      <c r="G194" s="24">
        <v>44606</v>
      </c>
      <c r="H194" s="31">
        <v>5627141.1399999997</v>
      </c>
      <c r="I194" s="22">
        <v>1.0101</v>
      </c>
      <c r="J194" s="15">
        <v>3954.23</v>
      </c>
      <c r="K194" s="15">
        <v>3914.69</v>
      </c>
      <c r="L194" s="15"/>
      <c r="M194" s="12" t="str">
        <f>TEXT(Table2[[#This Row],[Gd.Dt]],"mmm-yy")</f>
        <v>Feb-22</v>
      </c>
      <c r="N194" s="45" t="str">
        <f>MID(Table2[[#This Row],[BE]],6,2)</f>
        <v>IB</v>
      </c>
      <c r="O194" s="45" t="str">
        <f>IF(Table2[[#This Row],[Type]]="IB","EOU",IF(Table2[[#This Row],[Type]]="MB","Local","492"))</f>
        <v>EOU</v>
      </c>
      <c r="P194" s="45">
        <f>ROUND(Table2[[#This Row],[Cons]]/Table2[[#This Row],[Qty.]],5)</f>
        <v>1.0101</v>
      </c>
      <c r="Q194" s="46" t="b">
        <f>EXACT(Table2[[#This Row],[rate]],Table2[[#This Row],[Check]])</f>
        <v>1</v>
      </c>
      <c r="R194" s="46"/>
      <c r="S194" s="46" t="str">
        <f>IF(Table2[[#This Row],[SRO]]="EOU",VLOOKUP(Table2[[#This Row],[BE]],[2]GD.List!$C$3:$N$5014,12,0),IF(Table2[[#This Row],[SRO]]="Local","Polyester Staple Fibre","SRO 492"))</f>
        <v>Polyester Yarn</v>
      </c>
    </row>
    <row r="195" spans="1:19" x14ac:dyDescent="0.25">
      <c r="A195" s="17" t="s">
        <v>112</v>
      </c>
      <c r="B195" s="3" t="s">
        <v>114</v>
      </c>
      <c r="C195" s="21">
        <v>5112</v>
      </c>
      <c r="D195" s="18">
        <v>5402.33</v>
      </c>
      <c r="E195" t="s">
        <v>113</v>
      </c>
      <c r="F195" s="3" t="s">
        <v>117</v>
      </c>
      <c r="G195" s="24">
        <v>44606</v>
      </c>
      <c r="H195" s="31">
        <v>983216.52</v>
      </c>
      <c r="I195" s="22">
        <v>1.0101</v>
      </c>
      <c r="J195" s="15">
        <v>1290.9100000000001</v>
      </c>
      <c r="K195" s="15">
        <v>1278</v>
      </c>
      <c r="L195" s="15"/>
      <c r="M195" s="12" t="str">
        <f>TEXT(Table2[[#This Row],[Gd.Dt]],"mmm-yy")</f>
        <v>Feb-22</v>
      </c>
      <c r="N195" s="45" t="str">
        <f>MID(Table2[[#This Row],[BE]],6,2)</f>
        <v>IB</v>
      </c>
      <c r="O195" s="45" t="str">
        <f>IF(Table2[[#This Row],[Type]]="IB","EOU",IF(Table2[[#This Row],[Type]]="MB","Local","492"))</f>
        <v>EOU</v>
      </c>
      <c r="P195" s="45">
        <f>ROUND(Table2[[#This Row],[Cons]]/Table2[[#This Row],[Qty.]],5)</f>
        <v>1.0101</v>
      </c>
      <c r="Q195" s="46" t="b">
        <f>EXACT(Table2[[#This Row],[rate]],Table2[[#This Row],[Check]])</f>
        <v>1</v>
      </c>
      <c r="R195" s="46"/>
      <c r="S195" s="46" t="str">
        <f>IF(Table2[[#This Row],[SRO]]="EOU",VLOOKUP(Table2[[#This Row],[BE]],[2]GD.List!$C$3:$N$5014,12,0),IF(Table2[[#This Row],[SRO]]="Local","Polyester Staple Fibre","SRO 492"))</f>
        <v>Polyester Yarn</v>
      </c>
    </row>
    <row r="196" spans="1:19" x14ac:dyDescent="0.25">
      <c r="A196" s="17" t="s">
        <v>18</v>
      </c>
      <c r="B196" s="3" t="s">
        <v>108</v>
      </c>
      <c r="C196" s="21">
        <v>3100</v>
      </c>
      <c r="D196" s="18">
        <v>3809.9189999999999</v>
      </c>
      <c r="E196" t="s">
        <v>109</v>
      </c>
      <c r="F196" s="3" t="s">
        <v>115</v>
      </c>
      <c r="G196" s="24">
        <v>44606</v>
      </c>
      <c r="H196" s="31">
        <v>4677751.58</v>
      </c>
      <c r="I196" s="22">
        <v>0.04</v>
      </c>
      <c r="J196" s="15">
        <v>134.28</v>
      </c>
      <c r="K196" s="15">
        <v>3357</v>
      </c>
      <c r="L196" s="15"/>
      <c r="M196" s="12" t="str">
        <f>TEXT(Table2[[#This Row],[Gd.Dt]],"mmm-yy")</f>
        <v>Feb-22</v>
      </c>
      <c r="N196" s="45" t="str">
        <f>MID(Table2[[#This Row],[BE]],6,2)</f>
        <v>IB</v>
      </c>
      <c r="O196" s="45" t="str">
        <f>IF(Table2[[#This Row],[Type]]="IB","EOU",IF(Table2[[#This Row],[Type]]="MB","Local","492"))</f>
        <v>EOU</v>
      </c>
      <c r="P196" s="45">
        <f>ROUND(Table2[[#This Row],[Cons]]/Table2[[#This Row],[Qty.]],5)</f>
        <v>0.04</v>
      </c>
      <c r="Q196" s="46" t="b">
        <f>EXACT(Table2[[#This Row],[rate]],Table2[[#This Row],[Check]])</f>
        <v>1</v>
      </c>
      <c r="R196" s="46"/>
      <c r="S196" s="46" t="str">
        <f>IF(Table2[[#This Row],[SRO]]="EOU",VLOOKUP(Table2[[#This Row],[BE]],[2]GD.List!$C$3:$N$5014,12,0),IF(Table2[[#This Row],[SRO]]="Local","Polyester Staple Fibre","SRO 492"))</f>
        <v>Textile Chemical</v>
      </c>
    </row>
    <row r="197" spans="1:19" x14ac:dyDescent="0.25">
      <c r="A197" s="19" t="s">
        <v>23</v>
      </c>
      <c r="B197" s="3" t="s">
        <v>108</v>
      </c>
      <c r="C197" s="21">
        <v>3100</v>
      </c>
      <c r="D197" s="18">
        <v>1108.19</v>
      </c>
      <c r="E197" t="s">
        <v>109</v>
      </c>
      <c r="F197" s="3" t="s">
        <v>115</v>
      </c>
      <c r="G197" s="24">
        <v>44606</v>
      </c>
      <c r="H197" s="31">
        <v>4677751.58</v>
      </c>
      <c r="I197" s="22">
        <v>0.04</v>
      </c>
      <c r="J197" s="15">
        <v>134.28</v>
      </c>
      <c r="K197" s="15">
        <v>3357</v>
      </c>
      <c r="L197" s="15"/>
      <c r="M197" s="12" t="str">
        <f>TEXT(Table2[[#This Row],[Gd.Dt]],"mmm-yy")</f>
        <v>Feb-22</v>
      </c>
      <c r="N197" s="45" t="str">
        <f>MID(Table2[[#This Row],[BE]],6,2)</f>
        <v>IB</v>
      </c>
      <c r="O197" s="45" t="str">
        <f>IF(Table2[[#This Row],[Type]]="IB","EOU",IF(Table2[[#This Row],[Type]]="MB","Local","492"))</f>
        <v>EOU</v>
      </c>
      <c r="P197" s="45">
        <f>ROUND(Table2[[#This Row],[Cons]]/Table2[[#This Row],[Qty.]],5)</f>
        <v>0.04</v>
      </c>
      <c r="Q197" s="46" t="b">
        <f>EXACT(Table2[[#This Row],[rate]],Table2[[#This Row],[Check]])</f>
        <v>1</v>
      </c>
      <c r="R197" s="46"/>
      <c r="S197" s="46" t="str">
        <f>IF(Table2[[#This Row],[SRO]]="EOU",VLOOKUP(Table2[[#This Row],[BE]],[2]GD.List!$C$3:$N$5014,12,0),IF(Table2[[#This Row],[SRO]]="Local","Polyester Staple Fibre","SRO 492"))</f>
        <v>Textile Chemical</v>
      </c>
    </row>
    <row r="198" spans="1:19" x14ac:dyDescent="0.25">
      <c r="A198" s="19" t="s">
        <v>23</v>
      </c>
      <c r="B198" s="3" t="s">
        <v>121</v>
      </c>
      <c r="C198" s="21">
        <v>47300</v>
      </c>
      <c r="D198" s="18">
        <v>1108.19</v>
      </c>
      <c r="E198" t="s">
        <v>129</v>
      </c>
      <c r="F198" s="3" t="s">
        <v>134</v>
      </c>
      <c r="G198" s="24">
        <v>44607</v>
      </c>
      <c r="H198" s="31">
        <v>34749547</v>
      </c>
      <c r="I198" s="22">
        <v>0.04</v>
      </c>
      <c r="J198" s="15">
        <v>891.92</v>
      </c>
      <c r="K198" s="15">
        <v>22298</v>
      </c>
      <c r="L198" s="15"/>
      <c r="M198" s="12" t="str">
        <f>TEXT(Table2[[#This Row],[Gd.Dt]],"mmm-yy")</f>
        <v>Feb-22</v>
      </c>
      <c r="N198" s="45" t="str">
        <f>MID(Table2[[#This Row],[BE]],6,2)</f>
        <v>IB</v>
      </c>
      <c r="O198" s="45" t="str">
        <f>IF(Table2[[#This Row],[Type]]="IB","EOU",IF(Table2[[#This Row],[Type]]="MB","Local","492"))</f>
        <v>EOU</v>
      </c>
      <c r="P198" s="45">
        <f>ROUND(Table2[[#This Row],[Cons]]/Table2[[#This Row],[Qty.]],5)</f>
        <v>0.04</v>
      </c>
      <c r="Q198" s="46" t="b">
        <f>EXACT(Table2[[#This Row],[rate]],Table2[[#This Row],[Check]])</f>
        <v>1</v>
      </c>
      <c r="R198" s="46"/>
      <c r="S198" s="46" t="str">
        <f>IF(Table2[[#This Row],[SRO]]="EOU",VLOOKUP(Table2[[#This Row],[BE]],[2]GD.List!$C$3:$N$5014,12,0),IF(Table2[[#This Row],[SRO]]="Local","Polyester Staple Fibre","SRO 492"))</f>
        <v>Textile Chemical</v>
      </c>
    </row>
    <row r="199" spans="1:19" x14ac:dyDescent="0.25">
      <c r="A199" s="19" t="s">
        <v>23</v>
      </c>
      <c r="B199" s="3" t="s">
        <v>110</v>
      </c>
      <c r="C199" s="21">
        <v>17418</v>
      </c>
      <c r="D199" s="18">
        <v>1108.19</v>
      </c>
      <c r="E199" t="s">
        <v>111</v>
      </c>
      <c r="F199" s="3" t="s">
        <v>116</v>
      </c>
      <c r="G199" s="24">
        <v>44606</v>
      </c>
      <c r="H199" s="31">
        <v>5627141.1399999997</v>
      </c>
      <c r="I199" s="22">
        <v>0.04</v>
      </c>
      <c r="J199" s="15">
        <v>293.56</v>
      </c>
      <c r="K199" s="15">
        <v>7339</v>
      </c>
      <c r="L199" s="15"/>
      <c r="M199" s="12" t="str">
        <f>TEXT(Table2[[#This Row],[Gd.Dt]],"mmm-yy")</f>
        <v>Feb-22</v>
      </c>
      <c r="N199" s="45" t="str">
        <f>MID(Table2[[#This Row],[BE]],6,2)</f>
        <v>IB</v>
      </c>
      <c r="O199" s="45" t="str">
        <f>IF(Table2[[#This Row],[Type]]="IB","EOU",IF(Table2[[#This Row],[Type]]="MB","Local","492"))</f>
        <v>EOU</v>
      </c>
      <c r="P199" s="45">
        <f>ROUND(Table2[[#This Row],[Cons]]/Table2[[#This Row],[Qty.]],5)</f>
        <v>0.04</v>
      </c>
      <c r="Q199" s="46" t="b">
        <f>EXACT(Table2[[#This Row],[rate]],Table2[[#This Row],[Check]])</f>
        <v>1</v>
      </c>
      <c r="R199" s="46"/>
      <c r="S199" s="46" t="str">
        <f>IF(Table2[[#This Row],[SRO]]="EOU",VLOOKUP(Table2[[#This Row],[BE]],[2]GD.List!$C$3:$N$5014,12,0),IF(Table2[[#This Row],[SRO]]="Local","Polyester Staple Fibre","SRO 492"))</f>
        <v>Textile Chemical</v>
      </c>
    </row>
    <row r="200" spans="1:19" x14ac:dyDescent="0.25">
      <c r="A200" s="19" t="s">
        <v>23</v>
      </c>
      <c r="B200" s="3" t="s">
        <v>114</v>
      </c>
      <c r="C200" s="21">
        <v>5112</v>
      </c>
      <c r="D200" s="18">
        <v>1108.19</v>
      </c>
      <c r="E200" t="s">
        <v>113</v>
      </c>
      <c r="F200" s="3" t="s">
        <v>117</v>
      </c>
      <c r="G200" s="24">
        <v>44606</v>
      </c>
      <c r="H200" s="31">
        <v>983216.52</v>
      </c>
      <c r="I200" s="22">
        <v>0.04</v>
      </c>
      <c r="J200" s="15">
        <v>51.12</v>
      </c>
      <c r="K200" s="15">
        <v>1278</v>
      </c>
      <c r="L200" s="15"/>
      <c r="M200" s="12" t="str">
        <f>TEXT(Table2[[#This Row],[Gd.Dt]],"mmm-yy")</f>
        <v>Feb-22</v>
      </c>
      <c r="N200" s="45" t="str">
        <f>MID(Table2[[#This Row],[BE]],6,2)</f>
        <v>IB</v>
      </c>
      <c r="O200" s="45" t="str">
        <f>IF(Table2[[#This Row],[Type]]="IB","EOU",IF(Table2[[#This Row],[Type]]="MB","Local","492"))</f>
        <v>EOU</v>
      </c>
      <c r="P200" s="45">
        <f>ROUND(Table2[[#This Row],[Cons]]/Table2[[#This Row],[Qty.]],5)</f>
        <v>0.04</v>
      </c>
      <c r="Q200" s="46" t="b">
        <f>EXACT(Table2[[#This Row],[rate]],Table2[[#This Row],[Check]])</f>
        <v>1</v>
      </c>
      <c r="R200" s="46"/>
      <c r="S200" s="46" t="str">
        <f>IF(Table2[[#This Row],[SRO]]="EOU",VLOOKUP(Table2[[#This Row],[BE]],[2]GD.List!$C$3:$N$5014,12,0),IF(Table2[[#This Row],[SRO]]="Local","Polyester Staple Fibre","SRO 492"))</f>
        <v>Textile Chemical</v>
      </c>
    </row>
    <row r="201" spans="1:19" x14ac:dyDescent="0.25">
      <c r="A201" s="17" t="s">
        <v>23</v>
      </c>
      <c r="B201" s="3" t="s">
        <v>119</v>
      </c>
      <c r="C201" s="21">
        <v>23020</v>
      </c>
      <c r="D201" s="18">
        <v>1108.19</v>
      </c>
      <c r="E201" t="s">
        <v>46</v>
      </c>
      <c r="F201" s="3" t="s">
        <v>135</v>
      </c>
      <c r="G201" s="24">
        <v>44607</v>
      </c>
      <c r="H201" s="31">
        <v>26025170.52</v>
      </c>
      <c r="I201" s="22">
        <v>0.04</v>
      </c>
      <c r="J201" s="15">
        <v>476.84000000000003</v>
      </c>
      <c r="K201" s="15">
        <v>11921</v>
      </c>
      <c r="L201" s="15"/>
      <c r="M201" s="12" t="str">
        <f>TEXT(Table2[[#This Row],[Gd.Dt]],"mmm-yy")</f>
        <v>Feb-22</v>
      </c>
      <c r="N201" s="45" t="str">
        <f>MID(Table2[[#This Row],[BE]],6,2)</f>
        <v>IB</v>
      </c>
      <c r="O201" s="45" t="str">
        <f>IF(Table2[[#This Row],[Type]]="IB","EOU",IF(Table2[[#This Row],[Type]]="MB","Local","492"))</f>
        <v>EOU</v>
      </c>
      <c r="P201" s="45">
        <f>ROUND(Table2[[#This Row],[Cons]]/Table2[[#This Row],[Qty.]],5)</f>
        <v>0.04</v>
      </c>
      <c r="Q201" s="46" t="b">
        <f>EXACT(Table2[[#This Row],[rate]],Table2[[#This Row],[Check]])</f>
        <v>1</v>
      </c>
      <c r="R201" s="46"/>
      <c r="S201" s="46" t="str">
        <f>IF(Table2[[#This Row],[SRO]]="EOU",VLOOKUP(Table2[[#This Row],[BE]],[2]GD.List!$C$3:$N$5014,12,0),IF(Table2[[#This Row],[SRO]]="Local","Polyester Staple Fibre","SRO 492"))</f>
        <v>Textile Chemical</v>
      </c>
    </row>
    <row r="202" spans="1:19" x14ac:dyDescent="0.25">
      <c r="A202" s="19" t="s">
        <v>22</v>
      </c>
      <c r="B202" s="3" t="s">
        <v>108</v>
      </c>
      <c r="C202" s="21">
        <v>3100</v>
      </c>
      <c r="D202" s="18">
        <v>5503.201</v>
      </c>
      <c r="E202" t="s">
        <v>109</v>
      </c>
      <c r="F202" s="3" t="s">
        <v>115</v>
      </c>
      <c r="G202" s="24">
        <v>44606</v>
      </c>
      <c r="H202" s="31">
        <v>4677751.58</v>
      </c>
      <c r="I202" s="22">
        <v>0.53061000000000003</v>
      </c>
      <c r="J202" s="15">
        <v>1781.26</v>
      </c>
      <c r="K202" s="15">
        <v>3357</v>
      </c>
      <c r="L202" s="15"/>
      <c r="M202" s="12" t="str">
        <f>TEXT(Table2[[#This Row],[Gd.Dt]],"mmm-yy")</f>
        <v>Feb-22</v>
      </c>
      <c r="N202" s="45" t="str">
        <f>MID(Table2[[#This Row],[BE]],6,2)</f>
        <v>MB</v>
      </c>
      <c r="O202" s="45" t="str">
        <f>IF(Table2[[#This Row],[Type]]="IB","EOU",IF(Table2[[#This Row],[Type]]="MB","Local","492"))</f>
        <v>Local</v>
      </c>
      <c r="P202" s="45">
        <f>ROUND(Table2[[#This Row],[Cons]]/Table2[[#This Row],[Qty.]],5)</f>
        <v>0.53061000000000003</v>
      </c>
      <c r="Q202" s="46" t="b">
        <f>EXACT(Table2[[#This Row],[rate]],Table2[[#This Row],[Check]])</f>
        <v>1</v>
      </c>
      <c r="R202" s="46"/>
      <c r="S202" s="46" t="str">
        <f>IF(Table2[[#This Row],[SRO]]="EOU",VLOOKUP(Table2[[#This Row],[BE]],[2]GD.List!$C$3:$N$5014,12,0),IF(Table2[[#This Row],[SRO]]="Local","Polyester Staple Fibre","SRO 492"))</f>
        <v>Polyester Staple Fibre</v>
      </c>
    </row>
    <row r="203" spans="1:19" x14ac:dyDescent="0.25">
      <c r="A203" s="19" t="s">
        <v>22</v>
      </c>
      <c r="B203" s="3" t="s">
        <v>122</v>
      </c>
      <c r="C203" s="21">
        <v>17352</v>
      </c>
      <c r="D203" s="18">
        <v>5503.201</v>
      </c>
      <c r="E203" t="s">
        <v>130</v>
      </c>
      <c r="F203" s="3" t="s">
        <v>136</v>
      </c>
      <c r="G203" s="24">
        <v>44607</v>
      </c>
      <c r="H203" s="31">
        <v>9975450.3300000001</v>
      </c>
      <c r="I203" s="22">
        <v>0.66327000000000003</v>
      </c>
      <c r="J203" s="15">
        <v>3888.09</v>
      </c>
      <c r="K203" s="15">
        <v>5862</v>
      </c>
      <c r="L203" s="15"/>
      <c r="M203" s="12" t="str">
        <f>TEXT(Table2[[#This Row],[Gd.Dt]],"mmm-yy")</f>
        <v>Feb-22</v>
      </c>
      <c r="N203" s="45" t="str">
        <f>MID(Table2[[#This Row],[BE]],6,2)</f>
        <v>MB</v>
      </c>
      <c r="O203" s="45" t="str">
        <f>IF(Table2[[#This Row],[Type]]="IB","EOU",IF(Table2[[#This Row],[Type]]="MB","Local","492"))</f>
        <v>Local</v>
      </c>
      <c r="P203" s="45">
        <f>ROUND(Table2[[#This Row],[Cons]]/Table2[[#This Row],[Qty.]],5)</f>
        <v>0.66327000000000003</v>
      </c>
      <c r="Q203" s="46" t="b">
        <f>EXACT(Table2[[#This Row],[rate]],Table2[[#This Row],[Check]])</f>
        <v>1</v>
      </c>
      <c r="R203" s="46"/>
      <c r="S203" s="46" t="str">
        <f>IF(Table2[[#This Row],[SRO]]="EOU",VLOOKUP(Table2[[#This Row],[BE]],[2]GD.List!$C$3:$N$5014,12,0),IF(Table2[[#This Row],[SRO]]="Local","Polyester Staple Fibre","SRO 492"))</f>
        <v>Polyester Staple Fibre</v>
      </c>
    </row>
    <row r="204" spans="1:19" x14ac:dyDescent="0.25">
      <c r="A204" s="19" t="s">
        <v>22</v>
      </c>
      <c r="B204" s="3" t="s">
        <v>121</v>
      </c>
      <c r="C204" s="21">
        <v>47300</v>
      </c>
      <c r="D204" s="18">
        <v>5503.201</v>
      </c>
      <c r="E204" t="s">
        <v>129</v>
      </c>
      <c r="F204" s="3" t="s">
        <v>134</v>
      </c>
      <c r="G204" s="24">
        <v>44607</v>
      </c>
      <c r="H204" s="31">
        <v>34749547</v>
      </c>
      <c r="I204" s="22">
        <v>0.53061000000000003</v>
      </c>
      <c r="J204" s="15">
        <v>10558.599999999999</v>
      </c>
      <c r="K204" s="15">
        <v>19899</v>
      </c>
      <c r="L204" s="15"/>
      <c r="M204" s="12" t="str">
        <f>TEXT(Table2[[#This Row],[Gd.Dt]],"mmm-yy")</f>
        <v>Feb-22</v>
      </c>
      <c r="N204" s="45" t="str">
        <f>MID(Table2[[#This Row],[BE]],6,2)</f>
        <v>MB</v>
      </c>
      <c r="O204" s="45" t="str">
        <f>IF(Table2[[#This Row],[Type]]="IB","EOU",IF(Table2[[#This Row],[Type]]="MB","Local","492"))</f>
        <v>Local</v>
      </c>
      <c r="P204" s="45">
        <f>ROUND(Table2[[#This Row],[Cons]]/Table2[[#This Row],[Qty.]],5)</f>
        <v>0.53061000000000003</v>
      </c>
      <c r="Q204" s="46" t="b">
        <f>EXACT(Table2[[#This Row],[rate]],Table2[[#This Row],[Check]])</f>
        <v>1</v>
      </c>
      <c r="R204" s="46"/>
      <c r="S204" s="46" t="str">
        <f>IF(Table2[[#This Row],[SRO]]="EOU",VLOOKUP(Table2[[#This Row],[BE]],[2]GD.List!$C$3:$N$5014,12,0),IF(Table2[[#This Row],[SRO]]="Local","Polyester Staple Fibre","SRO 492"))</f>
        <v>Polyester Staple Fibre</v>
      </c>
    </row>
    <row r="205" spans="1:19" x14ac:dyDescent="0.25">
      <c r="A205" s="17" t="s">
        <v>22</v>
      </c>
      <c r="B205" s="3" t="s">
        <v>119</v>
      </c>
      <c r="C205" s="21">
        <v>23020</v>
      </c>
      <c r="D205" s="18">
        <v>5503.201</v>
      </c>
      <c r="E205" t="s">
        <v>46</v>
      </c>
      <c r="F205" s="3" t="s">
        <v>135</v>
      </c>
      <c r="G205" s="24">
        <v>44607</v>
      </c>
      <c r="H205" s="31">
        <v>26025170.52</v>
      </c>
      <c r="I205" s="22">
        <v>0.53061000000000003</v>
      </c>
      <c r="J205" s="15">
        <v>1818.4</v>
      </c>
      <c r="K205" s="15">
        <v>3427</v>
      </c>
      <c r="L205" s="15"/>
      <c r="M205" s="12" t="str">
        <f>TEXT(Table2[[#This Row],[Gd.Dt]],"mmm-yy")</f>
        <v>Feb-22</v>
      </c>
      <c r="N205" s="45" t="str">
        <f>MID(Table2[[#This Row],[BE]],6,2)</f>
        <v>MB</v>
      </c>
      <c r="O205" s="45" t="str">
        <f>IF(Table2[[#This Row],[Type]]="IB","EOU",IF(Table2[[#This Row],[Type]]="MB","Local","492"))</f>
        <v>Local</v>
      </c>
      <c r="P205" s="45">
        <f>ROUND(Table2[[#This Row],[Cons]]/Table2[[#This Row],[Qty.]],5)</f>
        <v>0.53061000000000003</v>
      </c>
      <c r="Q205" s="46" t="b">
        <f>EXACT(Table2[[#This Row],[rate]],Table2[[#This Row],[Check]])</f>
        <v>1</v>
      </c>
      <c r="R205" s="46"/>
      <c r="S205" s="46" t="str">
        <f>IF(Table2[[#This Row],[SRO]]="EOU",VLOOKUP(Table2[[#This Row],[BE]],[2]GD.List!$C$3:$N$5014,12,0),IF(Table2[[#This Row],[SRO]]="Local","Polyester Staple Fibre","SRO 492"))</f>
        <v>Polyester Staple Fibre</v>
      </c>
    </row>
    <row r="206" spans="1:19" x14ac:dyDescent="0.25">
      <c r="A206" s="17" t="s">
        <v>21</v>
      </c>
      <c r="B206" s="3" t="s">
        <v>119</v>
      </c>
      <c r="C206" s="21">
        <v>23020</v>
      </c>
      <c r="D206" s="18">
        <v>2915.11</v>
      </c>
      <c r="E206" t="s">
        <v>46</v>
      </c>
      <c r="F206" s="3" t="s">
        <v>135</v>
      </c>
      <c r="G206" s="24">
        <v>44607</v>
      </c>
      <c r="H206" s="31">
        <v>26025170.52</v>
      </c>
      <c r="I206" s="22">
        <v>0.04</v>
      </c>
      <c r="J206" s="15">
        <v>339.76</v>
      </c>
      <c r="K206" s="15">
        <v>8494</v>
      </c>
      <c r="L206" s="15"/>
      <c r="M206" s="12" t="str">
        <f>TEXT(Table2[[#This Row],[Gd.Dt]],"mmm-yy")</f>
        <v>Feb-22</v>
      </c>
      <c r="N206" s="45" t="str">
        <f>MID(Table2[[#This Row],[BE]],6,2)</f>
        <v>IB</v>
      </c>
      <c r="O206" s="45" t="str">
        <f>IF(Table2[[#This Row],[Type]]="IB","EOU",IF(Table2[[#This Row],[Type]]="MB","Local","492"))</f>
        <v>EOU</v>
      </c>
      <c r="P206" s="45">
        <f>ROUND(Table2[[#This Row],[Cons]]/Table2[[#This Row],[Qty.]],5)</f>
        <v>0.04</v>
      </c>
      <c r="Q206" s="46" t="b">
        <f>EXACT(Table2[[#This Row],[rate]],Table2[[#This Row],[Check]])</f>
        <v>1</v>
      </c>
      <c r="R206" s="46"/>
      <c r="S206" s="46" t="str">
        <f>IF(Table2[[#This Row],[SRO]]="EOU",VLOOKUP(Table2[[#This Row],[BE]],[2]GD.List!$C$3:$N$5014,12,0),IF(Table2[[#This Row],[SRO]]="Local","Polyester Staple Fibre","SRO 492"))</f>
        <v>Textile Chemical</v>
      </c>
    </row>
    <row r="207" spans="1:19" x14ac:dyDescent="0.25">
      <c r="A207" s="19" t="s">
        <v>125</v>
      </c>
      <c r="B207" s="3" t="s">
        <v>123</v>
      </c>
      <c r="C207" s="21">
        <v>25788</v>
      </c>
      <c r="D207" s="18">
        <v>9607.2000000000007</v>
      </c>
      <c r="E207" t="s">
        <v>46</v>
      </c>
      <c r="F207" s="3" t="s">
        <v>137</v>
      </c>
      <c r="G207" s="24">
        <v>44607</v>
      </c>
      <c r="H207" s="31">
        <v>8965257.9199999999</v>
      </c>
      <c r="I207" s="22">
        <v>1.039E-2</v>
      </c>
      <c r="J207" s="15">
        <v>141.02000000000001</v>
      </c>
      <c r="K207" s="15">
        <v>13572.63</v>
      </c>
      <c r="L207" s="15"/>
      <c r="M207" s="12" t="str">
        <f>TEXT(Table2[[#This Row],[Gd.Dt]],"mmm-yy")</f>
        <v>Feb-22</v>
      </c>
      <c r="N207" s="45" t="str">
        <f>MID(Table2[[#This Row],[BE]],6,2)</f>
        <v>HC</v>
      </c>
      <c r="O207" s="45" t="str">
        <f>IF(Table2[[#This Row],[Type]]="IB","EOU",IF(Table2[[#This Row],[Type]]="MB","Local","492"))</f>
        <v>492</v>
      </c>
      <c r="P207" s="45">
        <f>ROUND(Table2[[#This Row],[Cons]]/Table2[[#This Row],[Qty.]],5)</f>
        <v>1.039E-2</v>
      </c>
      <c r="Q207" s="46" t="b">
        <f>EXACT(Table2[[#This Row],[rate]],Table2[[#This Row],[Check]])</f>
        <v>1</v>
      </c>
      <c r="R207" s="46"/>
      <c r="S207" s="46" t="str">
        <f>IF(Table2[[#This Row],[SRO]]="EOU",VLOOKUP(Table2[[#This Row],[BE]],[2]GD.List!$C$3:$N$5014,12,0),IF(Table2[[#This Row],[SRO]]="Local","Polyester Staple Fibre","SRO 492"))</f>
        <v>SRO 492</v>
      </c>
    </row>
    <row r="208" spans="1:19" x14ac:dyDescent="0.25">
      <c r="A208" s="19" t="s">
        <v>125</v>
      </c>
      <c r="B208" s="3" t="s">
        <v>123</v>
      </c>
      <c r="C208" s="21">
        <v>25788</v>
      </c>
      <c r="D208" s="18">
        <v>9607.2000000000007</v>
      </c>
      <c r="E208" t="s">
        <v>46</v>
      </c>
      <c r="F208" s="3" t="s">
        <v>137</v>
      </c>
      <c r="G208" s="24">
        <v>44607</v>
      </c>
      <c r="H208" s="31">
        <v>8965257.9199999999</v>
      </c>
      <c r="I208" s="22">
        <v>4.8000000000000001E-4</v>
      </c>
      <c r="J208" s="15">
        <v>6.51</v>
      </c>
      <c r="K208" s="15">
        <v>13572.63</v>
      </c>
      <c r="L208" s="15"/>
      <c r="M208" s="12" t="str">
        <f>TEXT(Table2[[#This Row],[Gd.Dt]],"mmm-yy")</f>
        <v>Feb-22</v>
      </c>
      <c r="N208" s="45" t="str">
        <f>MID(Table2[[#This Row],[BE]],6,2)</f>
        <v>HC</v>
      </c>
      <c r="O208" s="45" t="str">
        <f>IF(Table2[[#This Row],[Type]]="IB","EOU",IF(Table2[[#This Row],[Type]]="MB","Local","492"))</f>
        <v>492</v>
      </c>
      <c r="P208" s="45">
        <f>ROUND(Table2[[#This Row],[Cons]]/Table2[[#This Row],[Qty.]],5)</f>
        <v>4.8000000000000001E-4</v>
      </c>
      <c r="Q208" s="46" t="b">
        <f>EXACT(Table2[[#This Row],[rate]],Table2[[#This Row],[Check]])</f>
        <v>1</v>
      </c>
      <c r="R208" s="46"/>
      <c r="S208" s="46" t="str">
        <f>IF(Table2[[#This Row],[SRO]]="EOU",VLOOKUP(Table2[[#This Row],[BE]],[2]GD.List!$C$3:$N$5014,12,0),IF(Table2[[#This Row],[SRO]]="Local","Polyester Staple Fibre","SRO 492"))</f>
        <v>SRO 492</v>
      </c>
    </row>
    <row r="209" spans="1:19" x14ac:dyDescent="0.25">
      <c r="A209" s="19" t="s">
        <v>125</v>
      </c>
      <c r="B209" s="3" t="s">
        <v>118</v>
      </c>
      <c r="C209" s="21">
        <v>18720</v>
      </c>
      <c r="D209" s="18">
        <v>9607.2000000000007</v>
      </c>
      <c r="E209" t="s">
        <v>124</v>
      </c>
      <c r="F209" s="3" t="s">
        <v>138</v>
      </c>
      <c r="G209" s="24">
        <v>44607</v>
      </c>
      <c r="H209" s="31">
        <v>19151871.84</v>
      </c>
      <c r="I209" s="22">
        <v>1.039E-2</v>
      </c>
      <c r="J209" s="15">
        <v>43.87</v>
      </c>
      <c r="K209" s="15">
        <v>4222.5600000000004</v>
      </c>
      <c r="L209" s="15"/>
      <c r="M209" s="12" t="str">
        <f>TEXT(Table2[[#This Row],[Gd.Dt]],"mmm-yy")</f>
        <v>Feb-22</v>
      </c>
      <c r="N209" s="45" t="str">
        <f>MID(Table2[[#This Row],[BE]],6,2)</f>
        <v>HC</v>
      </c>
      <c r="O209" s="45" t="str">
        <f>IF(Table2[[#This Row],[Type]]="IB","EOU",IF(Table2[[#This Row],[Type]]="MB","Local","492"))</f>
        <v>492</v>
      </c>
      <c r="P209" s="45">
        <f>ROUND(Table2[[#This Row],[Cons]]/Table2[[#This Row],[Qty.]],5)</f>
        <v>1.039E-2</v>
      </c>
      <c r="Q209" s="46" t="b">
        <f>EXACT(Table2[[#This Row],[rate]],Table2[[#This Row],[Check]])</f>
        <v>1</v>
      </c>
      <c r="R209" s="46"/>
      <c r="S209" s="46" t="str">
        <f>IF(Table2[[#This Row],[SRO]]="EOU",VLOOKUP(Table2[[#This Row],[BE]],[2]GD.List!$C$3:$N$5014,12,0),IF(Table2[[#This Row],[SRO]]="Local","Polyester Staple Fibre","SRO 492"))</f>
        <v>SRO 492</v>
      </c>
    </row>
    <row r="210" spans="1:19" x14ac:dyDescent="0.25">
      <c r="A210" s="17" t="s">
        <v>125</v>
      </c>
      <c r="B210" s="3" t="s">
        <v>118</v>
      </c>
      <c r="C210" s="21">
        <v>18720</v>
      </c>
      <c r="D210" s="18">
        <v>9607.2000000000007</v>
      </c>
      <c r="E210" t="s">
        <v>124</v>
      </c>
      <c r="F210" s="3" t="s">
        <v>138</v>
      </c>
      <c r="G210" s="24">
        <v>44607</v>
      </c>
      <c r="H210" s="31">
        <v>19151871.84</v>
      </c>
      <c r="I210" s="22">
        <v>4.8000000000000001E-4</v>
      </c>
      <c r="J210" s="15">
        <v>2.0299999999999998</v>
      </c>
      <c r="K210" s="15">
        <v>4222.5600000000004</v>
      </c>
      <c r="L210" s="15"/>
      <c r="M210" s="12" t="str">
        <f>TEXT(Table2[[#This Row],[Gd.Dt]],"mmm-yy")</f>
        <v>Feb-22</v>
      </c>
      <c r="N210" s="45" t="str">
        <f>MID(Table2[[#This Row],[BE]],6,2)</f>
        <v>HC</v>
      </c>
      <c r="O210" s="45" t="str">
        <f>IF(Table2[[#This Row],[Type]]="IB","EOU",IF(Table2[[#This Row],[Type]]="MB","Local","492"))</f>
        <v>492</v>
      </c>
      <c r="P210" s="45">
        <f>ROUND(Table2[[#This Row],[Cons]]/Table2[[#This Row],[Qty.]],5)</f>
        <v>4.8000000000000001E-4</v>
      </c>
      <c r="Q210" s="46" t="b">
        <f>EXACT(Table2[[#This Row],[rate]],Table2[[#This Row],[Check]])</f>
        <v>1</v>
      </c>
      <c r="R210" s="46"/>
      <c r="S210" s="46" t="str">
        <f>IF(Table2[[#This Row],[SRO]]="EOU",VLOOKUP(Table2[[#This Row],[BE]],[2]GD.List!$C$3:$N$5014,12,0),IF(Table2[[#This Row],[SRO]]="Local","Polyester Staple Fibre","SRO 492"))</f>
        <v>SRO 492</v>
      </c>
    </row>
    <row r="211" spans="1:19" x14ac:dyDescent="0.25">
      <c r="A211" s="19" t="s">
        <v>26</v>
      </c>
      <c r="B211" s="3" t="s">
        <v>122</v>
      </c>
      <c r="C211" s="21">
        <v>17352</v>
      </c>
      <c r="D211" s="18">
        <v>3402.13</v>
      </c>
      <c r="E211" t="s">
        <v>130</v>
      </c>
      <c r="F211" s="3" t="s">
        <v>136</v>
      </c>
      <c r="G211" s="24">
        <v>44607</v>
      </c>
      <c r="H211" s="31">
        <v>9975450.3300000001</v>
      </c>
      <c r="I211" s="22">
        <v>0.04</v>
      </c>
      <c r="J211" s="15">
        <v>22.4</v>
      </c>
      <c r="K211" s="15">
        <v>560</v>
      </c>
      <c r="L211" s="15"/>
      <c r="M211" s="12" t="str">
        <f>TEXT(Table2[[#This Row],[Gd.Dt]],"mmm-yy")</f>
        <v>Feb-22</v>
      </c>
      <c r="N211" s="45" t="str">
        <f>MID(Table2[[#This Row],[BE]],6,2)</f>
        <v>IB</v>
      </c>
      <c r="O211" s="45" t="str">
        <f>IF(Table2[[#This Row],[Type]]="IB","EOU",IF(Table2[[#This Row],[Type]]="MB","Local","492"))</f>
        <v>EOU</v>
      </c>
      <c r="P211" s="45">
        <f>ROUND(Table2[[#This Row],[Cons]]/Table2[[#This Row],[Qty.]],5)</f>
        <v>0.04</v>
      </c>
      <c r="Q211" s="46" t="b">
        <f>EXACT(Table2[[#This Row],[rate]],Table2[[#This Row],[Check]])</f>
        <v>1</v>
      </c>
      <c r="R211" s="46"/>
      <c r="S211" s="46" t="str">
        <f>IF(Table2[[#This Row],[SRO]]="EOU",VLOOKUP(Table2[[#This Row],[BE]],[2]GD.List!$C$3:$N$5014,12,0),IF(Table2[[#This Row],[SRO]]="Local","Polyester Staple Fibre","SRO 492"))</f>
        <v>Textile Chemical</v>
      </c>
    </row>
    <row r="212" spans="1:19" x14ac:dyDescent="0.25">
      <c r="A212" s="19" t="s">
        <v>26</v>
      </c>
      <c r="B212" s="3" t="s">
        <v>122</v>
      </c>
      <c r="C212" s="21">
        <v>17352</v>
      </c>
      <c r="D212" s="18">
        <v>3809.9189999999999</v>
      </c>
      <c r="E212" t="s">
        <v>130</v>
      </c>
      <c r="F212" s="3" t="s">
        <v>136</v>
      </c>
      <c r="G212" s="24">
        <v>44607</v>
      </c>
      <c r="H212" s="31">
        <v>9975450.3300000001</v>
      </c>
      <c r="I212" s="22">
        <v>0.04</v>
      </c>
      <c r="J212" s="15">
        <v>22.4</v>
      </c>
      <c r="K212" s="15">
        <v>560</v>
      </c>
      <c r="L212" s="15"/>
      <c r="M212" s="12" t="str">
        <f>TEXT(Table2[[#This Row],[Gd.Dt]],"mmm-yy")</f>
        <v>Feb-22</v>
      </c>
      <c r="N212" s="45" t="str">
        <f>MID(Table2[[#This Row],[BE]],6,2)</f>
        <v>IB</v>
      </c>
      <c r="O212" s="45" t="str">
        <f>IF(Table2[[#This Row],[Type]]="IB","EOU",IF(Table2[[#This Row],[Type]]="MB","Local","492"))</f>
        <v>EOU</v>
      </c>
      <c r="P212" s="45">
        <f>ROUND(Table2[[#This Row],[Cons]]/Table2[[#This Row],[Qty.]],5)</f>
        <v>0.04</v>
      </c>
      <c r="Q212" s="46" t="b">
        <f>EXACT(Table2[[#This Row],[rate]],Table2[[#This Row],[Check]])</f>
        <v>1</v>
      </c>
      <c r="R212" s="46"/>
      <c r="S212" s="46" t="str">
        <f>IF(Table2[[#This Row],[SRO]]="EOU",VLOOKUP(Table2[[#This Row],[BE]],[2]GD.List!$C$3:$N$5014,12,0),IF(Table2[[#This Row],[SRO]]="Local","Polyester Staple Fibre","SRO 492"))</f>
        <v>Textile Chemical</v>
      </c>
    </row>
    <row r="213" spans="1:19" x14ac:dyDescent="0.25">
      <c r="A213" s="19" t="s">
        <v>26</v>
      </c>
      <c r="B213" s="3" t="s">
        <v>121</v>
      </c>
      <c r="C213" s="21">
        <v>47300</v>
      </c>
      <c r="D213" s="18">
        <v>3402.13</v>
      </c>
      <c r="E213" t="s">
        <v>129</v>
      </c>
      <c r="F213" s="3" t="s">
        <v>134</v>
      </c>
      <c r="G213" s="24">
        <v>44607</v>
      </c>
      <c r="H213" s="31">
        <v>34749547</v>
      </c>
      <c r="I213" s="22">
        <v>0.04</v>
      </c>
      <c r="J213" s="15">
        <v>87.44</v>
      </c>
      <c r="K213" s="15">
        <v>2186</v>
      </c>
      <c r="L213" s="15"/>
      <c r="M213" s="12" t="str">
        <f>TEXT(Table2[[#This Row],[Gd.Dt]],"mmm-yy")</f>
        <v>Feb-22</v>
      </c>
      <c r="N213" s="45" t="str">
        <f>MID(Table2[[#This Row],[BE]],6,2)</f>
        <v>IB</v>
      </c>
      <c r="O213" s="45" t="str">
        <f>IF(Table2[[#This Row],[Type]]="IB","EOU",IF(Table2[[#This Row],[Type]]="MB","Local","492"))</f>
        <v>EOU</v>
      </c>
      <c r="P213" s="45">
        <f>ROUND(Table2[[#This Row],[Cons]]/Table2[[#This Row],[Qty.]],5)</f>
        <v>0.04</v>
      </c>
      <c r="Q213" s="46" t="b">
        <f>EXACT(Table2[[#This Row],[rate]],Table2[[#This Row],[Check]])</f>
        <v>1</v>
      </c>
      <c r="R213" s="46"/>
      <c r="S213" s="46" t="str">
        <f>IF(Table2[[#This Row],[SRO]]="EOU",VLOOKUP(Table2[[#This Row],[BE]],[2]GD.List!$C$3:$N$5014,12,0),IF(Table2[[#This Row],[SRO]]="Local","Polyester Staple Fibre","SRO 492"))</f>
        <v>Textile Chemical</v>
      </c>
    </row>
    <row r="214" spans="1:19" x14ac:dyDescent="0.25">
      <c r="A214" s="17" t="s">
        <v>26</v>
      </c>
      <c r="B214" s="3" t="s">
        <v>119</v>
      </c>
      <c r="C214" s="21">
        <v>23020</v>
      </c>
      <c r="D214" s="18">
        <v>3402.13</v>
      </c>
      <c r="E214" t="s">
        <v>46</v>
      </c>
      <c r="F214" s="3" t="s">
        <v>135</v>
      </c>
      <c r="G214" s="24">
        <v>44607</v>
      </c>
      <c r="H214" s="31">
        <v>26025170.52</v>
      </c>
      <c r="I214" s="22">
        <v>0.04</v>
      </c>
      <c r="J214" s="15">
        <v>476.84000000000003</v>
      </c>
      <c r="K214" s="15">
        <v>11921</v>
      </c>
      <c r="L214" s="15"/>
      <c r="M214" s="12" t="str">
        <f>TEXT(Table2[[#This Row],[Gd.Dt]],"mmm-yy")</f>
        <v>Feb-22</v>
      </c>
      <c r="N214" s="45" t="str">
        <f>MID(Table2[[#This Row],[BE]],6,2)</f>
        <v>IB</v>
      </c>
      <c r="O214" s="45" t="str">
        <f>IF(Table2[[#This Row],[Type]]="IB","EOU",IF(Table2[[#This Row],[Type]]="MB","Local","492"))</f>
        <v>EOU</v>
      </c>
      <c r="P214" s="45">
        <f>ROUND(Table2[[#This Row],[Cons]]/Table2[[#This Row],[Qty.]],5)</f>
        <v>0.04</v>
      </c>
      <c r="Q214" s="46" t="b">
        <f>EXACT(Table2[[#This Row],[rate]],Table2[[#This Row],[Check]])</f>
        <v>1</v>
      </c>
      <c r="R214" s="46"/>
      <c r="S214" s="46" t="str">
        <f>IF(Table2[[#This Row],[SRO]]="EOU",VLOOKUP(Table2[[#This Row],[BE]],[2]GD.List!$C$3:$N$5014,12,0),IF(Table2[[#This Row],[SRO]]="Local","Polyester Staple Fibre","SRO 492"))</f>
        <v>Textile Chemical</v>
      </c>
    </row>
    <row r="215" spans="1:19" x14ac:dyDescent="0.25">
      <c r="A215" s="17" t="s">
        <v>43</v>
      </c>
      <c r="B215" s="3" t="s">
        <v>110</v>
      </c>
      <c r="C215" s="21">
        <v>17418</v>
      </c>
      <c r="D215" s="18">
        <v>5402.33</v>
      </c>
      <c r="E215" t="s">
        <v>111</v>
      </c>
      <c r="F215" s="3" t="s">
        <v>116</v>
      </c>
      <c r="G215" s="24">
        <v>44606</v>
      </c>
      <c r="H215" s="31">
        <v>5627141.1399999997</v>
      </c>
      <c r="I215" s="22">
        <v>1.0101</v>
      </c>
      <c r="J215" s="15">
        <v>3458.89</v>
      </c>
      <c r="K215" s="15">
        <v>3424.31</v>
      </c>
      <c r="L215" s="15"/>
      <c r="M215" s="12" t="str">
        <f>TEXT(Table2[[#This Row],[Gd.Dt]],"mmm-yy")</f>
        <v>Feb-22</v>
      </c>
      <c r="N215" s="45" t="str">
        <f>MID(Table2[[#This Row],[BE]],6,2)</f>
        <v>IB</v>
      </c>
      <c r="O215" s="45" t="str">
        <f>IF(Table2[[#This Row],[Type]]="IB","EOU",IF(Table2[[#This Row],[Type]]="MB","Local","492"))</f>
        <v>EOU</v>
      </c>
      <c r="P215" s="45">
        <f>ROUND(Table2[[#This Row],[Cons]]/Table2[[#This Row],[Qty.]],5)</f>
        <v>1.0101</v>
      </c>
      <c r="Q215" s="46" t="b">
        <f>EXACT(Table2[[#This Row],[rate]],Table2[[#This Row],[Check]])</f>
        <v>1</v>
      </c>
      <c r="R215" s="46"/>
      <c r="S215" s="46" t="str">
        <f>IF(Table2[[#This Row],[SRO]]="EOU",VLOOKUP(Table2[[#This Row],[BE]],[2]GD.List!$C$3:$N$5014,12,0),IF(Table2[[#This Row],[SRO]]="Local","Polyester Staple Fibre","SRO 492"))</f>
        <v>Polyester Yarn</v>
      </c>
    </row>
    <row r="216" spans="1:19" x14ac:dyDescent="0.25">
      <c r="A216" s="17" t="s">
        <v>127</v>
      </c>
      <c r="B216" s="3" t="s">
        <v>120</v>
      </c>
      <c r="C216" s="21">
        <v>5700</v>
      </c>
      <c r="D216" s="18">
        <v>4821.1090000000004</v>
      </c>
      <c r="E216" t="s">
        <v>126</v>
      </c>
      <c r="F216" s="3" t="s">
        <v>139</v>
      </c>
      <c r="G216" s="24">
        <v>44607</v>
      </c>
      <c r="H216" s="31">
        <v>2971536.94</v>
      </c>
      <c r="I216" s="22">
        <v>1</v>
      </c>
      <c r="J216" s="15">
        <v>12.9</v>
      </c>
      <c r="K216" s="15">
        <v>12.9</v>
      </c>
      <c r="L216" s="15"/>
      <c r="M216" s="12" t="str">
        <f>TEXT(Table2[[#This Row],[Gd.Dt]],"mmm-yy")</f>
        <v>Feb-22</v>
      </c>
      <c r="N216" s="45" t="str">
        <f>MID(Table2[[#This Row],[BE]],6,2)</f>
        <v>TI</v>
      </c>
      <c r="O216" s="45" t="str">
        <f>IF(Table2[[#This Row],[Type]]="IB","EOU",IF(Table2[[#This Row],[Type]]="MB","Local","492"))</f>
        <v>492</v>
      </c>
      <c r="P216" s="45">
        <f>ROUND(Table2[[#This Row],[Cons]]/Table2[[#This Row],[Qty.]],5)</f>
        <v>1</v>
      </c>
      <c r="Q216" s="46" t="b">
        <f>EXACT(Table2[[#This Row],[rate]],Table2[[#This Row],[Check]])</f>
        <v>1</v>
      </c>
      <c r="R216" s="46"/>
      <c r="S216" s="46" t="str">
        <f>IF(Table2[[#This Row],[SRO]]="EOU",VLOOKUP(Table2[[#This Row],[BE]],[2]GD.List!$C$3:$N$5014,12,0),IF(Table2[[#This Row],[SRO]]="Local","Polyester Staple Fibre","SRO 492"))</f>
        <v>SRO 492</v>
      </c>
    </row>
    <row r="217" spans="1:19" x14ac:dyDescent="0.25">
      <c r="A217" s="17" t="s">
        <v>128</v>
      </c>
      <c r="B217" s="3" t="s">
        <v>120</v>
      </c>
      <c r="C217" s="21">
        <v>5700</v>
      </c>
      <c r="D217" s="18">
        <v>9606.2199999999993</v>
      </c>
      <c r="E217" t="s">
        <v>126</v>
      </c>
      <c r="F217" s="3" t="s">
        <v>139</v>
      </c>
      <c r="G217" s="24">
        <v>44607</v>
      </c>
      <c r="H217" s="31">
        <v>2971536.94</v>
      </c>
      <c r="I217" s="22">
        <v>1</v>
      </c>
      <c r="J217" s="15">
        <v>21.6</v>
      </c>
      <c r="K217" s="15">
        <v>21.6</v>
      </c>
      <c r="L217" s="15"/>
      <c r="M217" s="12" t="str">
        <f>TEXT(Table2[[#This Row],[Gd.Dt]],"mmm-yy")</f>
        <v>Feb-22</v>
      </c>
      <c r="N217" s="45" t="str">
        <f>MID(Table2[[#This Row],[BE]],6,2)</f>
        <v>TI</v>
      </c>
      <c r="O217" s="45" t="str">
        <f>IF(Table2[[#This Row],[Type]]="IB","EOU",IF(Table2[[#This Row],[Type]]="MB","Local","492"))</f>
        <v>492</v>
      </c>
      <c r="P217" s="45">
        <f>ROUND(Table2[[#This Row],[Cons]]/Table2[[#This Row],[Qty.]],5)</f>
        <v>1</v>
      </c>
      <c r="Q217" s="46" t="b">
        <f>EXACT(Table2[[#This Row],[rate]],Table2[[#This Row],[Check]])</f>
        <v>1</v>
      </c>
      <c r="R217" s="46"/>
      <c r="S217" s="46" t="str">
        <f>IF(Table2[[#This Row],[SRO]]="EOU",VLOOKUP(Table2[[#This Row],[BE]],[2]GD.List!$C$3:$N$5014,12,0),IF(Table2[[#This Row],[SRO]]="Local","Polyester Staple Fibre","SRO 492"))</f>
        <v>SRO 492</v>
      </c>
    </row>
    <row r="218" spans="1:19" x14ac:dyDescent="0.25">
      <c r="A218" s="17" t="s">
        <v>131</v>
      </c>
      <c r="B218" s="3" t="s">
        <v>122</v>
      </c>
      <c r="C218" s="21">
        <v>17352</v>
      </c>
      <c r="D218" s="18">
        <v>9606.2199999999993</v>
      </c>
      <c r="E218" t="s">
        <v>130</v>
      </c>
      <c r="F218" s="3" t="s">
        <v>136</v>
      </c>
      <c r="G218" s="24">
        <v>44607</v>
      </c>
      <c r="H218" s="31">
        <v>9975450.3300000001</v>
      </c>
      <c r="I218" s="22">
        <v>1</v>
      </c>
      <c r="J218" s="15">
        <v>20</v>
      </c>
      <c r="K218" s="15">
        <v>20</v>
      </c>
      <c r="L218" s="15"/>
      <c r="M218" s="12" t="str">
        <f>TEXT(Table2[[#This Row],[Gd.Dt]],"mmm-yy")</f>
        <v>Feb-22</v>
      </c>
      <c r="N218" s="45" t="str">
        <f>MID(Table2[[#This Row],[BE]],6,2)</f>
        <v>TI</v>
      </c>
      <c r="O218" s="45" t="str">
        <f>IF(Table2[[#This Row],[Type]]="IB","EOU",IF(Table2[[#This Row],[Type]]="MB","Local","492"))</f>
        <v>492</v>
      </c>
      <c r="P218" s="45">
        <f>ROUND(Table2[[#This Row],[Cons]]/Table2[[#This Row],[Qty.]],5)</f>
        <v>1</v>
      </c>
      <c r="Q218" s="46" t="b">
        <f>EXACT(Table2[[#This Row],[rate]],Table2[[#This Row],[Check]])</f>
        <v>1</v>
      </c>
      <c r="R218" s="46"/>
      <c r="S218" s="46" t="str">
        <f>IF(Table2[[#This Row],[SRO]]="EOU",VLOOKUP(Table2[[#This Row],[BE]],[2]GD.List!$C$3:$N$5014,12,0),IF(Table2[[#This Row],[SRO]]="Local","Polyester Staple Fibre","SRO 492"))</f>
        <v>SRO 492</v>
      </c>
    </row>
    <row r="219" spans="1:19" x14ac:dyDescent="0.25">
      <c r="A219" s="17" t="s">
        <v>132</v>
      </c>
      <c r="B219" s="3" t="s">
        <v>122</v>
      </c>
      <c r="C219" s="21">
        <v>17352</v>
      </c>
      <c r="D219" s="18">
        <v>9606.2199999999993</v>
      </c>
      <c r="E219" t="s">
        <v>130</v>
      </c>
      <c r="F219" s="3" t="s">
        <v>136</v>
      </c>
      <c r="G219" s="24">
        <v>44607</v>
      </c>
      <c r="H219" s="31">
        <v>9975450.3300000001</v>
      </c>
      <c r="I219" s="22">
        <v>1</v>
      </c>
      <c r="J219" s="15">
        <v>10</v>
      </c>
      <c r="K219" s="15">
        <v>10</v>
      </c>
      <c r="L219" s="15"/>
      <c r="M219" s="12" t="str">
        <f>TEXT(Table2[[#This Row],[Gd.Dt]],"mmm-yy")</f>
        <v>Feb-22</v>
      </c>
      <c r="N219" s="45" t="str">
        <f>MID(Table2[[#This Row],[BE]],6,2)</f>
        <v>TI</v>
      </c>
      <c r="O219" s="45" t="str">
        <f>IF(Table2[[#This Row],[Type]]="IB","EOU",IF(Table2[[#This Row],[Type]]="MB","Local","492"))</f>
        <v>492</v>
      </c>
      <c r="P219" s="45">
        <f>ROUND(Table2[[#This Row],[Cons]]/Table2[[#This Row],[Qty.]],5)</f>
        <v>1</v>
      </c>
      <c r="Q219" s="46" t="b">
        <f>EXACT(Table2[[#This Row],[rate]],Table2[[#This Row],[Check]])</f>
        <v>1</v>
      </c>
      <c r="R219" s="46"/>
      <c r="S219" s="46" t="str">
        <f>IF(Table2[[#This Row],[SRO]]="EOU",VLOOKUP(Table2[[#This Row],[BE]],[2]GD.List!$C$3:$N$5014,12,0),IF(Table2[[#This Row],[SRO]]="Local","Polyester Staple Fibre","SRO 492"))</f>
        <v>SRO 492</v>
      </c>
    </row>
    <row r="220" spans="1:19" x14ac:dyDescent="0.25">
      <c r="A220" s="17" t="s">
        <v>133</v>
      </c>
      <c r="B220" s="3" t="s">
        <v>122</v>
      </c>
      <c r="C220" s="21">
        <v>17352</v>
      </c>
      <c r="D220" s="18">
        <v>4821.1090000000004</v>
      </c>
      <c r="E220" t="s">
        <v>130</v>
      </c>
      <c r="F220" s="3" t="s">
        <v>136</v>
      </c>
      <c r="G220" s="24">
        <v>44607</v>
      </c>
      <c r="H220" s="31">
        <v>9975450.3300000001</v>
      </c>
      <c r="I220" s="22">
        <v>1</v>
      </c>
      <c r="J220" s="15">
        <v>550.29999999999995</v>
      </c>
      <c r="K220" s="15">
        <v>550.29999999999995</v>
      </c>
      <c r="L220" s="15"/>
      <c r="M220" s="12" t="str">
        <f>TEXT(Table2[[#This Row],[Gd.Dt]],"mmm-yy")</f>
        <v>Feb-22</v>
      </c>
      <c r="N220" s="45" t="str">
        <f>MID(Table2[[#This Row],[BE]],6,2)</f>
        <v>TI</v>
      </c>
      <c r="O220" s="45" t="str">
        <f>IF(Table2[[#This Row],[Type]]="IB","EOU",IF(Table2[[#This Row],[Type]]="MB","Local","492"))</f>
        <v>492</v>
      </c>
      <c r="P220" s="45">
        <f>ROUND(Table2[[#This Row],[Cons]]/Table2[[#This Row],[Qty.]],5)</f>
        <v>1</v>
      </c>
      <c r="Q220" s="46" t="b">
        <f>EXACT(Table2[[#This Row],[rate]],Table2[[#This Row],[Check]])</f>
        <v>1</v>
      </c>
      <c r="R220" s="46"/>
      <c r="S220" s="46" t="str">
        <f>IF(Table2[[#This Row],[SRO]]="EOU",VLOOKUP(Table2[[#This Row],[BE]],[2]GD.List!$C$3:$N$5014,12,0),IF(Table2[[#This Row],[SRO]]="Local","Polyester Staple Fibre","SRO 492"))</f>
        <v>SRO 492</v>
      </c>
    </row>
    <row r="221" spans="1:19" x14ac:dyDescent="0.25">
      <c r="A221" s="3" t="s">
        <v>1</v>
      </c>
      <c r="B221" s="3" t="s">
        <v>145</v>
      </c>
      <c r="C221" s="21">
        <v>3808</v>
      </c>
      <c r="D221" s="18">
        <v>2701.12</v>
      </c>
      <c r="E221" t="s">
        <v>46</v>
      </c>
      <c r="F221" s="3" t="s">
        <v>148</v>
      </c>
      <c r="G221" s="24">
        <v>44608</v>
      </c>
      <c r="H221" s="31">
        <v>5491867.2599999998</v>
      </c>
      <c r="I221" s="22">
        <v>0.1</v>
      </c>
      <c r="J221" s="15">
        <v>353.1</v>
      </c>
      <c r="K221" s="15">
        <v>3531</v>
      </c>
      <c r="L221" s="15"/>
      <c r="M221" s="12" t="str">
        <f>TEXT(Table2[[#This Row],[Gd.Dt]],"mmm-yy")</f>
        <v>Feb-22</v>
      </c>
      <c r="N221" s="45" t="str">
        <f>MID(Table2[[#This Row],[BE]],6,2)</f>
        <v>IB</v>
      </c>
      <c r="O221" s="45" t="str">
        <f>IF(Table2[[#This Row],[Type]]="IB","EOU",IF(Table2[[#This Row],[Type]]="MB","Local","492"))</f>
        <v>EOU</v>
      </c>
      <c r="P221" s="45">
        <f>ROUND(Table2[[#This Row],[Cons]]/Table2[[#This Row],[Qty.]],5)</f>
        <v>0.1</v>
      </c>
      <c r="Q221" s="46" t="b">
        <f>EXACT(Table2[[#This Row],[rate]],Table2[[#This Row],[Check]])</f>
        <v>1</v>
      </c>
      <c r="R221" s="46"/>
      <c r="S221" s="46" t="str">
        <f>IF(Table2[[#This Row],[SRO]]="EOU",VLOOKUP(Table2[[#This Row],[BE]],[2]GD.List!$C$3:$N$5014,12,0),IF(Table2[[#This Row],[SRO]]="Local","Polyester Staple Fibre","SRO 492"))</f>
        <v>Textile Coal</v>
      </c>
    </row>
    <row r="222" spans="1:19" x14ac:dyDescent="0.25">
      <c r="A222" s="3" t="s">
        <v>1</v>
      </c>
      <c r="B222" s="3" t="s">
        <v>144</v>
      </c>
      <c r="C222" s="21">
        <v>4504</v>
      </c>
      <c r="D222" s="18">
        <v>2701.12</v>
      </c>
      <c r="E222" t="s">
        <v>46</v>
      </c>
      <c r="F222" s="3" t="s">
        <v>149</v>
      </c>
      <c r="G222" s="24">
        <v>44608</v>
      </c>
      <c r="H222" s="31">
        <v>6495635.1900000004</v>
      </c>
      <c r="I222" s="22">
        <v>0.1</v>
      </c>
      <c r="J222" s="15">
        <v>400.9</v>
      </c>
      <c r="K222" s="15">
        <v>4009</v>
      </c>
      <c r="L222" s="15"/>
      <c r="M222" s="12" t="str">
        <f>TEXT(Table2[[#This Row],[Gd.Dt]],"mmm-yy")</f>
        <v>Feb-22</v>
      </c>
      <c r="N222" s="45" t="str">
        <f>MID(Table2[[#This Row],[BE]],6,2)</f>
        <v>IB</v>
      </c>
      <c r="O222" s="45" t="str">
        <f>IF(Table2[[#This Row],[Type]]="IB","EOU",IF(Table2[[#This Row],[Type]]="MB","Local","492"))</f>
        <v>EOU</v>
      </c>
      <c r="P222" s="45">
        <f>ROUND(Table2[[#This Row],[Cons]]/Table2[[#This Row],[Qty.]],5)</f>
        <v>0.1</v>
      </c>
      <c r="Q222" s="46" t="b">
        <f>EXACT(Table2[[#This Row],[rate]],Table2[[#This Row],[Check]])</f>
        <v>1</v>
      </c>
      <c r="R222" s="46"/>
      <c r="S222" s="46" t="str">
        <f>IF(Table2[[#This Row],[SRO]]="EOU",VLOOKUP(Table2[[#This Row],[BE]],[2]GD.List!$C$3:$N$5014,12,0),IF(Table2[[#This Row],[SRO]]="Local","Polyester Staple Fibre","SRO 492"))</f>
        <v>Textile Coal</v>
      </c>
    </row>
    <row r="223" spans="1:19" x14ac:dyDescent="0.25">
      <c r="A223" s="19" t="s">
        <v>1</v>
      </c>
      <c r="B223" s="3" t="s">
        <v>141</v>
      </c>
      <c r="C223" s="21">
        <v>15750</v>
      </c>
      <c r="D223" s="18">
        <v>2701.12</v>
      </c>
      <c r="E223" t="s">
        <v>146</v>
      </c>
      <c r="F223" s="3" t="s">
        <v>150</v>
      </c>
      <c r="G223" s="24">
        <v>44608</v>
      </c>
      <c r="H223" s="31">
        <v>16632633.1</v>
      </c>
      <c r="I223" s="22">
        <v>0.1</v>
      </c>
      <c r="J223" s="15">
        <v>1000.2</v>
      </c>
      <c r="K223" s="15">
        <v>10002</v>
      </c>
      <c r="L223" s="15"/>
      <c r="M223" s="12" t="str">
        <f>TEXT(Table2[[#This Row],[Gd.Dt]],"mmm-yy")</f>
        <v>Feb-22</v>
      </c>
      <c r="N223" s="45" t="str">
        <f>MID(Table2[[#This Row],[BE]],6,2)</f>
        <v>IB</v>
      </c>
      <c r="O223" s="45" t="str">
        <f>IF(Table2[[#This Row],[Type]]="IB","EOU",IF(Table2[[#This Row],[Type]]="MB","Local","492"))</f>
        <v>EOU</v>
      </c>
      <c r="P223" s="45">
        <f>ROUND(Table2[[#This Row],[Cons]]/Table2[[#This Row],[Qty.]],5)</f>
        <v>0.1</v>
      </c>
      <c r="Q223" s="46" t="b">
        <f>EXACT(Table2[[#This Row],[rate]],Table2[[#This Row],[Check]])</f>
        <v>1</v>
      </c>
      <c r="R223" s="46"/>
      <c r="S223" s="46" t="str">
        <f>IF(Table2[[#This Row],[SRO]]="EOU",VLOOKUP(Table2[[#This Row],[BE]],[2]GD.List!$C$3:$N$5014,12,0),IF(Table2[[#This Row],[SRO]]="Local","Polyester Staple Fibre","SRO 492"))</f>
        <v>Textile Coal</v>
      </c>
    </row>
    <row r="224" spans="1:19" x14ac:dyDescent="0.25">
      <c r="A224" s="54" t="s">
        <v>1</v>
      </c>
      <c r="B224" s="59" t="s">
        <v>272</v>
      </c>
      <c r="C224" s="55">
        <v>5358</v>
      </c>
      <c r="D224" s="56">
        <v>2701.12</v>
      </c>
      <c r="E224" t="s">
        <v>271</v>
      </c>
      <c r="F224" s="54" t="s">
        <v>273</v>
      </c>
      <c r="G224" s="24">
        <v>44608</v>
      </c>
      <c r="H224" s="57">
        <v>6139100.5199999996</v>
      </c>
      <c r="I224" s="22">
        <v>0.1</v>
      </c>
      <c r="J224" s="58">
        <v>371.20000000000005</v>
      </c>
      <c r="K224" s="58">
        <v>3712</v>
      </c>
      <c r="L224" s="58"/>
      <c r="M224" s="65" t="str">
        <f>TEXT(Table2[[#This Row],[Gd.Dt]],"mmm-yy")</f>
        <v>Feb-22</v>
      </c>
      <c r="N224" s="46" t="str">
        <f>MID(Table2[[#This Row],[BE]],6,2)</f>
        <v>IB</v>
      </c>
      <c r="O224" s="46" t="str">
        <f>IF(Table2[[#This Row],[Type]]="IB","EOU",IF(Table2[[#This Row],[Type]]="MB","Local","492"))</f>
        <v>EOU</v>
      </c>
      <c r="P224" s="46">
        <f>ROUND(Table2[[#This Row],[Cons]]/Table2[[#This Row],[Qty.]],5)</f>
        <v>0.1</v>
      </c>
      <c r="Q224" s="46" t="b">
        <f>EXACT(Table2[[#This Row],[rate]],Table2[[#This Row],[Check]])</f>
        <v>1</v>
      </c>
      <c r="R224" s="46"/>
      <c r="S224" s="46" t="str">
        <f>IF(Table2[[#This Row],[SRO]]="EOU",VLOOKUP(Table2[[#This Row],[BE]],[2]GD.List!$C$3:$N$5014,12,0),IF(Table2[[#This Row],[SRO]]="Local","Polyester Staple Fibre","SRO 492"))</f>
        <v>Textile Coal</v>
      </c>
    </row>
    <row r="225" spans="1:19" x14ac:dyDescent="0.25">
      <c r="A225" s="556" t="s">
        <v>23</v>
      </c>
      <c r="B225" s="59" t="s">
        <v>272</v>
      </c>
      <c r="C225" s="55">
        <v>5358</v>
      </c>
      <c r="D225" s="56">
        <v>1108.19</v>
      </c>
      <c r="E225" t="s">
        <v>271</v>
      </c>
      <c r="F225" s="54" t="s">
        <v>273</v>
      </c>
      <c r="G225" s="24">
        <v>44608</v>
      </c>
      <c r="H225" s="57">
        <v>6139100.5199999996</v>
      </c>
      <c r="I225" s="22">
        <v>0.04</v>
      </c>
      <c r="J225" s="58">
        <v>148.47999999999999</v>
      </c>
      <c r="K225" s="58">
        <v>3712</v>
      </c>
      <c r="L225" s="58"/>
      <c r="M225" s="65" t="str">
        <f>TEXT(Table2[[#This Row],[Gd.Dt]],"mmm-yy")</f>
        <v>Feb-22</v>
      </c>
      <c r="N225" s="46" t="str">
        <f>MID(Table2[[#This Row],[BE]],6,2)</f>
        <v>IB</v>
      </c>
      <c r="O225" s="46" t="str">
        <f>IF(Table2[[#This Row],[Type]]="IB","EOU",IF(Table2[[#This Row],[Type]]="MB","Local","492"))</f>
        <v>EOU</v>
      </c>
      <c r="P225" s="46">
        <f>ROUND(Table2[[#This Row],[Cons]]/Table2[[#This Row],[Qty.]],5)</f>
        <v>0.04</v>
      </c>
      <c r="Q225" s="46" t="b">
        <f>EXACT(Table2[[#This Row],[rate]],Table2[[#This Row],[Check]])</f>
        <v>1</v>
      </c>
      <c r="R225" s="46"/>
      <c r="S225" s="46" t="str">
        <f>IF(Table2[[#This Row],[SRO]]="EOU",VLOOKUP(Table2[[#This Row],[BE]],[2]GD.List!$C$3:$N$5014,12,0),IF(Table2[[#This Row],[SRO]]="Local","Polyester Staple Fibre","SRO 492"))</f>
        <v>Textile Chemical</v>
      </c>
    </row>
    <row r="226" spans="1:19" x14ac:dyDescent="0.25">
      <c r="A226" s="54" t="s">
        <v>22</v>
      </c>
      <c r="B226" s="59" t="s">
        <v>272</v>
      </c>
      <c r="C226" s="55">
        <v>5358</v>
      </c>
      <c r="D226" s="56">
        <v>5503.201</v>
      </c>
      <c r="E226" t="s">
        <v>271</v>
      </c>
      <c r="F226" s="54" t="s">
        <v>273</v>
      </c>
      <c r="G226" s="24">
        <v>44608</v>
      </c>
      <c r="H226" s="57">
        <v>6139100.5199999996</v>
      </c>
      <c r="I226" s="22">
        <v>0.53061000000000003</v>
      </c>
      <c r="J226" s="58">
        <v>1300.53</v>
      </c>
      <c r="K226" s="58">
        <v>2451</v>
      </c>
      <c r="L226" s="58"/>
      <c r="M226" s="65" t="str">
        <f>TEXT(Table2[[#This Row],[Gd.Dt]],"mmm-yy")</f>
        <v>Feb-22</v>
      </c>
      <c r="N226" s="46" t="str">
        <f>MID(Table2[[#This Row],[BE]],6,2)</f>
        <v>MB</v>
      </c>
      <c r="O226" s="46" t="str">
        <f>IF(Table2[[#This Row],[Type]]="IB","EOU",IF(Table2[[#This Row],[Type]]="MB","Local","492"))</f>
        <v>Local</v>
      </c>
      <c r="P226" s="46">
        <f>ROUND(Table2[[#This Row],[Cons]]/Table2[[#This Row],[Qty.]],5)</f>
        <v>0.53061000000000003</v>
      </c>
      <c r="Q226" s="46" t="b">
        <f>EXACT(Table2[[#This Row],[rate]],Table2[[#This Row],[Check]])</f>
        <v>1</v>
      </c>
      <c r="R226" s="46"/>
      <c r="S226" s="46" t="str">
        <f>IF(Table2[[#This Row],[SRO]]="EOU",VLOOKUP(Table2[[#This Row],[BE]],[2]GD.List!$C$3:$N$5014,12,0),IF(Table2[[#This Row],[SRO]]="Local","Polyester Staple Fibre","SRO 492"))</f>
        <v>Polyester Staple Fibre</v>
      </c>
    </row>
    <row r="227" spans="1:19" x14ac:dyDescent="0.25">
      <c r="A227" s="54" t="s">
        <v>21</v>
      </c>
      <c r="B227" s="59" t="s">
        <v>272</v>
      </c>
      <c r="C227" s="55">
        <v>5358</v>
      </c>
      <c r="D227" s="56">
        <v>2915.11</v>
      </c>
      <c r="E227" t="s">
        <v>271</v>
      </c>
      <c r="F227" s="54" t="s">
        <v>273</v>
      </c>
      <c r="G227" s="24">
        <v>44608</v>
      </c>
      <c r="H227" s="57">
        <v>6139100.5199999996</v>
      </c>
      <c r="I227" s="22">
        <v>0.04</v>
      </c>
      <c r="J227" s="58">
        <v>148.47999999999999</v>
      </c>
      <c r="K227" s="58">
        <v>3712</v>
      </c>
      <c r="L227" s="58"/>
      <c r="M227" s="65" t="str">
        <f>TEXT(Table2[[#This Row],[Gd.Dt]],"mmm-yy")</f>
        <v>Feb-22</v>
      </c>
      <c r="N227" s="46" t="str">
        <f>MID(Table2[[#This Row],[BE]],6,2)</f>
        <v>IB</v>
      </c>
      <c r="O227" s="46" t="str">
        <f>IF(Table2[[#This Row],[Type]]="IB","EOU",IF(Table2[[#This Row],[Type]]="MB","Local","492"))</f>
        <v>EOU</v>
      </c>
      <c r="P227" s="46">
        <f>ROUND(Table2[[#This Row],[Cons]]/Table2[[#This Row],[Qty.]],5)</f>
        <v>0.04</v>
      </c>
      <c r="Q227" s="46" t="b">
        <f>EXACT(Table2[[#This Row],[rate]],Table2[[#This Row],[Check]])</f>
        <v>1</v>
      </c>
      <c r="R227" s="46"/>
      <c r="S227" s="46" t="str">
        <f>IF(Table2[[#This Row],[SRO]]="EOU",VLOOKUP(Table2[[#This Row],[BE]],[2]GD.List!$C$3:$N$5014,12,0),IF(Table2[[#This Row],[SRO]]="Local","Polyester Staple Fibre","SRO 492"))</f>
        <v>Textile Chemical</v>
      </c>
    </row>
    <row r="228" spans="1:19" x14ac:dyDescent="0.25">
      <c r="A228" s="556" t="s">
        <v>26</v>
      </c>
      <c r="B228" s="59" t="s">
        <v>272</v>
      </c>
      <c r="C228" s="55">
        <v>5358</v>
      </c>
      <c r="D228" s="56">
        <v>3402.13</v>
      </c>
      <c r="E228" t="s">
        <v>271</v>
      </c>
      <c r="F228" s="54" t="s">
        <v>273</v>
      </c>
      <c r="G228" s="24">
        <v>44608</v>
      </c>
      <c r="H228" s="57">
        <v>6139100.5199999996</v>
      </c>
      <c r="I228" s="22">
        <v>0.04</v>
      </c>
      <c r="J228" s="58">
        <v>98.039999999999992</v>
      </c>
      <c r="K228" s="58">
        <v>2451</v>
      </c>
      <c r="L228" s="58"/>
      <c r="M228" s="65" t="str">
        <f>TEXT(Table2[[#This Row],[Gd.Dt]],"mmm-yy")</f>
        <v>Feb-22</v>
      </c>
      <c r="N228" s="46" t="str">
        <f>MID(Table2[[#This Row],[BE]],6,2)</f>
        <v>IB</v>
      </c>
      <c r="O228" s="46" t="str">
        <f>IF(Table2[[#This Row],[Type]]="IB","EOU",IF(Table2[[#This Row],[Type]]="MB","Local","492"))</f>
        <v>EOU</v>
      </c>
      <c r="P228" s="46">
        <f>ROUND(Table2[[#This Row],[Cons]]/Table2[[#This Row],[Qty.]],5)</f>
        <v>0.04</v>
      </c>
      <c r="Q228" s="46" t="b">
        <f>EXACT(Table2[[#This Row],[rate]],Table2[[#This Row],[Check]])</f>
        <v>1</v>
      </c>
      <c r="R228" s="46"/>
      <c r="S228" s="46" t="str">
        <f>IF(Table2[[#This Row],[SRO]]="EOU",VLOOKUP(Table2[[#This Row],[BE]],[2]GD.List!$C$3:$N$5014,12,0),IF(Table2[[#This Row],[SRO]]="Local","Polyester Staple Fibre","SRO 492"))</f>
        <v>Textile Chemical</v>
      </c>
    </row>
    <row r="229" spans="1:19" x14ac:dyDescent="0.25">
      <c r="A229" s="556" t="s">
        <v>77</v>
      </c>
      <c r="B229" s="59" t="s">
        <v>272</v>
      </c>
      <c r="C229" s="55">
        <v>5358</v>
      </c>
      <c r="D229" s="56">
        <v>5205.13</v>
      </c>
      <c r="E229" t="s">
        <v>271</v>
      </c>
      <c r="F229" s="54" t="s">
        <v>273</v>
      </c>
      <c r="G229" s="24">
        <v>44608</v>
      </c>
      <c r="H229" s="57">
        <v>6139100.5199999996</v>
      </c>
      <c r="I229" s="22">
        <v>1.0101</v>
      </c>
      <c r="J229" s="58">
        <v>1273.74</v>
      </c>
      <c r="K229" s="58">
        <v>1261</v>
      </c>
      <c r="L229" s="58"/>
      <c r="M229" s="65" t="str">
        <f>TEXT(Table2[[#This Row],[Gd.Dt]],"mmm-yy")</f>
        <v>Feb-22</v>
      </c>
      <c r="N229" s="46" t="str">
        <f>MID(Table2[[#This Row],[BE]],6,2)</f>
        <v>IB</v>
      </c>
      <c r="O229" s="46" t="str">
        <f>IF(Table2[[#This Row],[Type]]="IB","EOU",IF(Table2[[#This Row],[Type]]="MB","Local","492"))</f>
        <v>EOU</v>
      </c>
      <c r="P229" s="46">
        <f>ROUND(Table2[[#This Row],[Cons]]/Table2[[#This Row],[Qty.]],5)</f>
        <v>1.0101</v>
      </c>
      <c r="Q229" s="46" t="b">
        <f>EXACT(Table2[[#This Row],[rate]],Table2[[#This Row],[Check]])</f>
        <v>1</v>
      </c>
      <c r="R229" s="46"/>
      <c r="S229" s="46" t="str">
        <f>IF(Table2[[#This Row],[SRO]]="EOU",VLOOKUP(Table2[[#This Row],[BE]],[2]GD.List!$C$3:$N$5014,12,0),IF(Table2[[#This Row],[SRO]]="Local","Polyester Staple Fibre","SRO 492"))</f>
        <v>Cotton Yarn</v>
      </c>
    </row>
    <row r="230" spans="1:19" x14ac:dyDescent="0.25">
      <c r="A230" s="3" t="s">
        <v>1</v>
      </c>
      <c r="B230" s="3" t="s">
        <v>140</v>
      </c>
      <c r="C230" s="21">
        <v>1524</v>
      </c>
      <c r="D230" s="18">
        <v>2701.12</v>
      </c>
      <c r="E230" t="s">
        <v>46</v>
      </c>
      <c r="F230" s="3" t="s">
        <v>151</v>
      </c>
      <c r="G230" s="24">
        <v>44607</v>
      </c>
      <c r="H230" s="31">
        <v>4270161.1399999997</v>
      </c>
      <c r="I230" s="22">
        <v>0.1</v>
      </c>
      <c r="J230" s="15">
        <v>28.8</v>
      </c>
      <c r="K230" s="15">
        <v>288</v>
      </c>
      <c r="L230" s="15"/>
      <c r="M230" s="12" t="str">
        <f>TEXT(Table2[[#This Row],[Gd.Dt]],"mmm-yy")</f>
        <v>Feb-22</v>
      </c>
      <c r="N230" s="45" t="str">
        <f>MID(Table2[[#This Row],[BE]],6,2)</f>
        <v>IB</v>
      </c>
      <c r="O230" s="45" t="str">
        <f>IF(Table2[[#This Row],[Type]]="IB","EOU",IF(Table2[[#This Row],[Type]]="MB","Local","492"))</f>
        <v>EOU</v>
      </c>
      <c r="P230" s="45">
        <f>ROUND(Table2[[#This Row],[Cons]]/Table2[[#This Row],[Qty.]],5)</f>
        <v>0.1</v>
      </c>
      <c r="Q230" s="46" t="b">
        <f>EXACT(Table2[[#This Row],[rate]],Table2[[#This Row],[Check]])</f>
        <v>1</v>
      </c>
      <c r="R230" s="46"/>
      <c r="S230" s="46" t="str">
        <f>IF(Table2[[#This Row],[SRO]]="EOU",VLOOKUP(Table2[[#This Row],[BE]],[2]GD.List!$C$3:$N$5014,12,0),IF(Table2[[#This Row],[SRO]]="Local","Polyester Staple Fibre","SRO 492"))</f>
        <v>Textile Coal</v>
      </c>
    </row>
    <row r="231" spans="1:19" x14ac:dyDescent="0.25">
      <c r="A231" s="19" t="s">
        <v>1</v>
      </c>
      <c r="B231" s="3" t="s">
        <v>143</v>
      </c>
      <c r="C231" s="21">
        <v>42267</v>
      </c>
      <c r="D231" s="18">
        <v>2701.12</v>
      </c>
      <c r="E231" t="s">
        <v>147</v>
      </c>
      <c r="F231" s="3" t="s">
        <v>152</v>
      </c>
      <c r="G231" s="24">
        <v>44608</v>
      </c>
      <c r="H231" s="31">
        <v>35661564.729999997</v>
      </c>
      <c r="I231" s="22">
        <v>0.1</v>
      </c>
      <c r="J231" s="15">
        <v>1610.1</v>
      </c>
      <c r="K231" s="15">
        <v>16101</v>
      </c>
      <c r="L231" s="15"/>
      <c r="M231" s="12" t="str">
        <f>TEXT(Table2[[#This Row],[Gd.Dt]],"mmm-yy")</f>
        <v>Feb-22</v>
      </c>
      <c r="N231" s="45" t="str">
        <f>MID(Table2[[#This Row],[BE]],6,2)</f>
        <v>IB</v>
      </c>
      <c r="O231" s="45" t="str">
        <f>IF(Table2[[#This Row],[Type]]="IB","EOU",IF(Table2[[#This Row],[Type]]="MB","Local","492"))</f>
        <v>EOU</v>
      </c>
      <c r="P231" s="45">
        <f>ROUND(Table2[[#This Row],[Cons]]/Table2[[#This Row],[Qty.]],5)</f>
        <v>0.1</v>
      </c>
      <c r="Q231" s="46" t="b">
        <f>EXACT(Table2[[#This Row],[rate]],Table2[[#This Row],[Check]])</f>
        <v>1</v>
      </c>
      <c r="R231" s="46"/>
      <c r="S231" s="46" t="str">
        <f>IF(Table2[[#This Row],[SRO]]="EOU",VLOOKUP(Table2[[#This Row],[BE]],[2]GD.List!$C$3:$N$5014,12,0),IF(Table2[[#This Row],[SRO]]="Local","Polyester Staple Fibre","SRO 492"))</f>
        <v>Textile Coal</v>
      </c>
    </row>
    <row r="232" spans="1:19" x14ac:dyDescent="0.25">
      <c r="A232" s="17" t="s">
        <v>1</v>
      </c>
      <c r="B232" s="3" t="s">
        <v>142</v>
      </c>
      <c r="C232" s="21">
        <v>10528</v>
      </c>
      <c r="D232" s="18">
        <v>2701.12</v>
      </c>
      <c r="E232" t="s">
        <v>46</v>
      </c>
      <c r="F232" s="3" t="s">
        <v>153</v>
      </c>
      <c r="G232" s="24">
        <v>44608</v>
      </c>
      <c r="H232" s="31">
        <v>20327620.16</v>
      </c>
      <c r="I232" s="22">
        <v>0.1</v>
      </c>
      <c r="J232" s="15">
        <v>1552</v>
      </c>
      <c r="K232" s="15">
        <v>15520</v>
      </c>
      <c r="L232" s="15"/>
      <c r="M232" s="12" t="str">
        <f>TEXT(Table2[[#This Row],[Gd.Dt]],"mmm-yy")</f>
        <v>Feb-22</v>
      </c>
      <c r="N232" s="45" t="str">
        <f>MID(Table2[[#This Row],[BE]],6,2)</f>
        <v>IB</v>
      </c>
      <c r="O232" s="45" t="str">
        <f>IF(Table2[[#This Row],[Type]]="IB","EOU",IF(Table2[[#This Row],[Type]]="MB","Local","492"))</f>
        <v>EOU</v>
      </c>
      <c r="P232" s="45">
        <f>ROUND(Table2[[#This Row],[Cons]]/Table2[[#This Row],[Qty.]],5)</f>
        <v>0.1</v>
      </c>
      <c r="Q232" s="46" t="b">
        <f>EXACT(Table2[[#This Row],[rate]],Table2[[#This Row],[Check]])</f>
        <v>1</v>
      </c>
      <c r="R232" s="46"/>
      <c r="S232" s="46" t="str">
        <f>IF(Table2[[#This Row],[SRO]]="EOU",VLOOKUP(Table2[[#This Row],[BE]],[2]GD.List!$C$3:$N$5014,12,0),IF(Table2[[#This Row],[SRO]]="Local","Polyester Staple Fibre","SRO 492"))</f>
        <v>Textile Coal</v>
      </c>
    </row>
    <row r="233" spans="1:19" x14ac:dyDescent="0.25">
      <c r="A233" s="17" t="s">
        <v>18</v>
      </c>
      <c r="B233" s="3" t="s">
        <v>145</v>
      </c>
      <c r="C233" s="21">
        <v>3808</v>
      </c>
      <c r="D233" s="18">
        <v>3402.1990000000001</v>
      </c>
      <c r="E233" t="s">
        <v>46</v>
      </c>
      <c r="F233" s="3" t="s">
        <v>148</v>
      </c>
      <c r="G233" s="24">
        <v>44608</v>
      </c>
      <c r="H233" s="31">
        <v>5491867.2599999998</v>
      </c>
      <c r="I233" s="22">
        <v>0.04</v>
      </c>
      <c r="J233" s="15">
        <v>141.24</v>
      </c>
      <c r="K233" s="15">
        <v>3531</v>
      </c>
      <c r="L233" s="15"/>
      <c r="M233" s="12" t="str">
        <f>TEXT(Table2[[#This Row],[Gd.Dt]],"mmm-yy")</f>
        <v>Feb-22</v>
      </c>
      <c r="N233" s="45" t="str">
        <f>MID(Table2[[#This Row],[BE]],6,2)</f>
        <v>IB</v>
      </c>
      <c r="O233" s="45" t="str">
        <f>IF(Table2[[#This Row],[Type]]="IB","EOU",IF(Table2[[#This Row],[Type]]="MB","Local","492"))</f>
        <v>EOU</v>
      </c>
      <c r="P233" s="45">
        <f>ROUND(Table2[[#This Row],[Cons]]/Table2[[#This Row],[Qty.]],5)</f>
        <v>0.04</v>
      </c>
      <c r="Q233" s="46" t="b">
        <f>EXACT(Table2[[#This Row],[rate]],Table2[[#This Row],[Check]])</f>
        <v>1</v>
      </c>
      <c r="R233" s="46"/>
      <c r="S233" s="46" t="str">
        <f>IF(Table2[[#This Row],[SRO]]="EOU",VLOOKUP(Table2[[#This Row],[BE]],[2]GD.List!$C$3:$N$5014,12,0),IF(Table2[[#This Row],[SRO]]="Local","Polyester Staple Fibre","SRO 492"))</f>
        <v>Textile Chemical</v>
      </c>
    </row>
    <row r="234" spans="1:19" x14ac:dyDescent="0.25">
      <c r="A234" s="19" t="s">
        <v>23</v>
      </c>
      <c r="B234" s="3" t="s">
        <v>145</v>
      </c>
      <c r="C234" s="21">
        <v>3808</v>
      </c>
      <c r="D234" s="18">
        <v>1108.19</v>
      </c>
      <c r="E234" t="s">
        <v>46</v>
      </c>
      <c r="F234" s="3" t="s">
        <v>148</v>
      </c>
      <c r="G234" s="24">
        <v>44608</v>
      </c>
      <c r="H234" s="31">
        <v>5491867.2599999998</v>
      </c>
      <c r="I234" s="22">
        <v>0.04</v>
      </c>
      <c r="J234" s="15">
        <v>141.24</v>
      </c>
      <c r="K234" s="15">
        <v>3531</v>
      </c>
      <c r="L234" s="15"/>
      <c r="M234" s="12" t="str">
        <f>TEXT(Table2[[#This Row],[Gd.Dt]],"mmm-yy")</f>
        <v>Feb-22</v>
      </c>
      <c r="N234" s="45" t="str">
        <f>MID(Table2[[#This Row],[BE]],6,2)</f>
        <v>IB</v>
      </c>
      <c r="O234" s="45" t="str">
        <f>IF(Table2[[#This Row],[Type]]="IB","EOU",IF(Table2[[#This Row],[Type]]="MB","Local","492"))</f>
        <v>EOU</v>
      </c>
      <c r="P234" s="45">
        <f>ROUND(Table2[[#This Row],[Cons]]/Table2[[#This Row],[Qty.]],5)</f>
        <v>0.04</v>
      </c>
      <c r="Q234" s="46" t="b">
        <f>EXACT(Table2[[#This Row],[rate]],Table2[[#This Row],[Check]])</f>
        <v>1</v>
      </c>
      <c r="R234" s="46"/>
      <c r="S234" s="46" t="str">
        <f>IF(Table2[[#This Row],[SRO]]="EOU",VLOOKUP(Table2[[#This Row],[BE]],[2]GD.List!$C$3:$N$5014,12,0),IF(Table2[[#This Row],[SRO]]="Local","Polyester Staple Fibre","SRO 492"))</f>
        <v>Textile Chemical</v>
      </c>
    </row>
    <row r="235" spans="1:19" x14ac:dyDescent="0.25">
      <c r="A235" s="19" t="s">
        <v>23</v>
      </c>
      <c r="B235" s="3" t="s">
        <v>144</v>
      </c>
      <c r="C235" s="21">
        <v>4504</v>
      </c>
      <c r="D235" s="18">
        <v>1108.19</v>
      </c>
      <c r="E235" t="s">
        <v>46</v>
      </c>
      <c r="F235" s="3" t="s">
        <v>149</v>
      </c>
      <c r="G235" s="24">
        <v>44608</v>
      </c>
      <c r="H235" s="31">
        <v>6495635.1900000004</v>
      </c>
      <c r="I235" s="22">
        <v>0.04</v>
      </c>
      <c r="J235" s="15">
        <v>160.36000000000001</v>
      </c>
      <c r="K235" s="15">
        <v>4009</v>
      </c>
      <c r="L235" s="15"/>
      <c r="M235" s="12" t="str">
        <f>TEXT(Table2[[#This Row],[Gd.Dt]],"mmm-yy")</f>
        <v>Feb-22</v>
      </c>
      <c r="N235" s="45" t="str">
        <f>MID(Table2[[#This Row],[BE]],6,2)</f>
        <v>IB</v>
      </c>
      <c r="O235" s="45" t="str">
        <f>IF(Table2[[#This Row],[Type]]="IB","EOU",IF(Table2[[#This Row],[Type]]="MB","Local","492"))</f>
        <v>EOU</v>
      </c>
      <c r="P235" s="45">
        <f>ROUND(Table2[[#This Row],[Cons]]/Table2[[#This Row],[Qty.]],5)</f>
        <v>0.04</v>
      </c>
      <c r="Q235" s="46" t="b">
        <f>EXACT(Table2[[#This Row],[rate]],Table2[[#This Row],[Check]])</f>
        <v>1</v>
      </c>
      <c r="R235" s="46"/>
      <c r="S235" s="46" t="str">
        <f>IF(Table2[[#This Row],[SRO]]="EOU",VLOOKUP(Table2[[#This Row],[BE]],[2]GD.List!$C$3:$N$5014,12,0),IF(Table2[[#This Row],[SRO]]="Local","Polyester Staple Fibre","SRO 492"))</f>
        <v>Textile Chemical</v>
      </c>
    </row>
    <row r="236" spans="1:19" x14ac:dyDescent="0.25">
      <c r="A236" s="19" t="s">
        <v>23</v>
      </c>
      <c r="B236" s="3" t="s">
        <v>141</v>
      </c>
      <c r="C236" s="21">
        <v>15750</v>
      </c>
      <c r="D236" s="18">
        <v>1108.19</v>
      </c>
      <c r="E236" t="s">
        <v>146</v>
      </c>
      <c r="F236" s="3" t="s">
        <v>150</v>
      </c>
      <c r="G236" s="24">
        <v>44608</v>
      </c>
      <c r="H236" s="31">
        <v>16632633.1</v>
      </c>
      <c r="I236" s="22">
        <v>0.04</v>
      </c>
      <c r="J236" s="15">
        <v>400.08000000000004</v>
      </c>
      <c r="K236" s="15">
        <v>10002</v>
      </c>
      <c r="L236" s="15"/>
      <c r="M236" s="12" t="str">
        <f>TEXT(Table2[[#This Row],[Gd.Dt]],"mmm-yy")</f>
        <v>Feb-22</v>
      </c>
      <c r="N236" s="45" t="str">
        <f>MID(Table2[[#This Row],[BE]],6,2)</f>
        <v>IB</v>
      </c>
      <c r="O236" s="45" t="str">
        <f>IF(Table2[[#This Row],[Type]]="IB","EOU",IF(Table2[[#This Row],[Type]]="MB","Local","492"))</f>
        <v>EOU</v>
      </c>
      <c r="P236" s="45">
        <f>ROUND(Table2[[#This Row],[Cons]]/Table2[[#This Row],[Qty.]],5)</f>
        <v>0.04</v>
      </c>
      <c r="Q236" s="46" t="b">
        <f>EXACT(Table2[[#This Row],[rate]],Table2[[#This Row],[Check]])</f>
        <v>1</v>
      </c>
      <c r="R236" s="46"/>
      <c r="S236" s="46" t="str">
        <f>IF(Table2[[#This Row],[SRO]]="EOU",VLOOKUP(Table2[[#This Row],[BE]],[2]GD.List!$C$3:$N$5014,12,0),IF(Table2[[#This Row],[SRO]]="Local","Polyester Staple Fibre","SRO 492"))</f>
        <v>Textile Chemical</v>
      </c>
    </row>
    <row r="237" spans="1:19" x14ac:dyDescent="0.25">
      <c r="A237" s="19" t="s">
        <v>23</v>
      </c>
      <c r="B237" s="3" t="s">
        <v>140</v>
      </c>
      <c r="C237" s="21">
        <v>1524</v>
      </c>
      <c r="D237" s="18">
        <v>1108.19</v>
      </c>
      <c r="E237" t="s">
        <v>46</v>
      </c>
      <c r="F237" s="3" t="s">
        <v>151</v>
      </c>
      <c r="G237" s="24">
        <v>44607</v>
      </c>
      <c r="H237" s="31">
        <v>4270161.1399999997</v>
      </c>
      <c r="I237" s="22">
        <v>0.04</v>
      </c>
      <c r="J237" s="15">
        <v>11.52</v>
      </c>
      <c r="K237" s="15">
        <v>288</v>
      </c>
      <c r="L237" s="15"/>
      <c r="M237" s="12" t="str">
        <f>TEXT(Table2[[#This Row],[Gd.Dt]],"mmm-yy")</f>
        <v>Feb-22</v>
      </c>
      <c r="N237" s="45" t="str">
        <f>MID(Table2[[#This Row],[BE]],6,2)</f>
        <v>IB</v>
      </c>
      <c r="O237" s="45" t="str">
        <f>IF(Table2[[#This Row],[Type]]="IB","EOU",IF(Table2[[#This Row],[Type]]="MB","Local","492"))</f>
        <v>EOU</v>
      </c>
      <c r="P237" s="45">
        <f>ROUND(Table2[[#This Row],[Cons]]/Table2[[#This Row],[Qty.]],5)</f>
        <v>0.04</v>
      </c>
      <c r="Q237" s="46" t="b">
        <f>EXACT(Table2[[#This Row],[rate]],Table2[[#This Row],[Check]])</f>
        <v>1</v>
      </c>
      <c r="R237" s="46"/>
      <c r="S237" s="46" t="str">
        <f>IF(Table2[[#This Row],[SRO]]="EOU",VLOOKUP(Table2[[#This Row],[BE]],[2]GD.List!$C$3:$N$5014,12,0),IF(Table2[[#This Row],[SRO]]="Local","Polyester Staple Fibre","SRO 492"))</f>
        <v>Textile Chemical</v>
      </c>
    </row>
    <row r="238" spans="1:19" x14ac:dyDescent="0.25">
      <c r="A238" s="19" t="s">
        <v>23</v>
      </c>
      <c r="B238" s="3" t="s">
        <v>143</v>
      </c>
      <c r="C238" s="21">
        <v>42267</v>
      </c>
      <c r="D238" s="18">
        <v>1108.19</v>
      </c>
      <c r="E238" t="s">
        <v>147</v>
      </c>
      <c r="F238" s="3" t="s">
        <v>152</v>
      </c>
      <c r="G238" s="24">
        <v>44608</v>
      </c>
      <c r="H238" s="31">
        <v>35661564.729999997</v>
      </c>
      <c r="I238" s="22">
        <v>0.04</v>
      </c>
      <c r="J238" s="15">
        <v>644.04</v>
      </c>
      <c r="K238" s="15">
        <v>16101</v>
      </c>
      <c r="L238" s="15"/>
      <c r="M238" s="12" t="str">
        <f>TEXT(Table2[[#This Row],[Gd.Dt]],"mmm-yy")</f>
        <v>Feb-22</v>
      </c>
      <c r="N238" s="45" t="str">
        <f>MID(Table2[[#This Row],[BE]],6,2)</f>
        <v>IB</v>
      </c>
      <c r="O238" s="45" t="str">
        <f>IF(Table2[[#This Row],[Type]]="IB","EOU",IF(Table2[[#This Row],[Type]]="MB","Local","492"))</f>
        <v>EOU</v>
      </c>
      <c r="P238" s="45">
        <f>ROUND(Table2[[#This Row],[Cons]]/Table2[[#This Row],[Qty.]],5)</f>
        <v>0.04</v>
      </c>
      <c r="Q238" s="46" t="b">
        <f>EXACT(Table2[[#This Row],[rate]],Table2[[#This Row],[Check]])</f>
        <v>1</v>
      </c>
      <c r="R238" s="46"/>
      <c r="S238" s="46" t="str">
        <f>IF(Table2[[#This Row],[SRO]]="EOU",VLOOKUP(Table2[[#This Row],[BE]],[2]GD.List!$C$3:$N$5014,12,0),IF(Table2[[#This Row],[SRO]]="Local","Polyester Staple Fibre","SRO 492"))</f>
        <v>Textile Chemical</v>
      </c>
    </row>
    <row r="239" spans="1:19" x14ac:dyDescent="0.25">
      <c r="A239" s="17" t="s">
        <v>23</v>
      </c>
      <c r="B239" s="3" t="s">
        <v>142</v>
      </c>
      <c r="C239" s="21">
        <v>10528</v>
      </c>
      <c r="D239" s="18">
        <v>1108.19</v>
      </c>
      <c r="E239" t="s">
        <v>46</v>
      </c>
      <c r="F239" s="3" t="s">
        <v>153</v>
      </c>
      <c r="G239" s="24">
        <v>44608</v>
      </c>
      <c r="H239" s="31">
        <v>20327620.16</v>
      </c>
      <c r="I239" s="22">
        <v>0.04</v>
      </c>
      <c r="J239" s="15">
        <v>620.79999999999995</v>
      </c>
      <c r="K239" s="15">
        <v>15520</v>
      </c>
      <c r="L239" s="15"/>
      <c r="M239" s="12" t="str">
        <f>TEXT(Table2[[#This Row],[Gd.Dt]],"mmm-yy")</f>
        <v>Feb-22</v>
      </c>
      <c r="N239" s="45" t="str">
        <f>MID(Table2[[#This Row],[BE]],6,2)</f>
        <v>IB</v>
      </c>
      <c r="O239" s="45" t="str">
        <f>IF(Table2[[#This Row],[Type]]="IB","EOU",IF(Table2[[#This Row],[Type]]="MB","Local","492"))</f>
        <v>EOU</v>
      </c>
      <c r="P239" s="45">
        <f>ROUND(Table2[[#This Row],[Cons]]/Table2[[#This Row],[Qty.]],5)</f>
        <v>0.04</v>
      </c>
      <c r="Q239" s="46" t="b">
        <f>EXACT(Table2[[#This Row],[rate]],Table2[[#This Row],[Check]])</f>
        <v>1</v>
      </c>
      <c r="R239" s="46"/>
      <c r="S239" s="46" t="str">
        <f>IF(Table2[[#This Row],[SRO]]="EOU",VLOOKUP(Table2[[#This Row],[BE]],[2]GD.List!$C$3:$N$5014,12,0),IF(Table2[[#This Row],[SRO]]="Local","Polyester Staple Fibre","SRO 492"))</f>
        <v>Textile Chemical</v>
      </c>
    </row>
    <row r="240" spans="1:19" x14ac:dyDescent="0.25">
      <c r="A240" s="17" t="s">
        <v>22</v>
      </c>
      <c r="B240" s="3" t="s">
        <v>143</v>
      </c>
      <c r="C240" s="21">
        <v>42267</v>
      </c>
      <c r="D240" s="18">
        <v>5503.201</v>
      </c>
      <c r="E240" t="s">
        <v>147</v>
      </c>
      <c r="F240" s="3" t="s">
        <v>152</v>
      </c>
      <c r="G240" s="24">
        <v>44608</v>
      </c>
      <c r="H240" s="31">
        <v>35661564.729999997</v>
      </c>
      <c r="I240" s="22">
        <v>0.53061000000000003</v>
      </c>
      <c r="J240" s="15">
        <v>3418.19</v>
      </c>
      <c r="K240" s="15">
        <v>6442</v>
      </c>
      <c r="L240" s="15"/>
      <c r="M240" s="12" t="str">
        <f>TEXT(Table2[[#This Row],[Gd.Dt]],"mmm-yy")</f>
        <v>Feb-22</v>
      </c>
      <c r="N240" s="45" t="str">
        <f>MID(Table2[[#This Row],[BE]],6,2)</f>
        <v>MB</v>
      </c>
      <c r="O240" s="45" t="str">
        <f>IF(Table2[[#This Row],[Type]]="IB","EOU",IF(Table2[[#This Row],[Type]]="MB","Local","492"))</f>
        <v>Local</v>
      </c>
      <c r="P240" s="45">
        <f>ROUND(Table2[[#This Row],[Cons]]/Table2[[#This Row],[Qty.]],5)</f>
        <v>0.53061000000000003</v>
      </c>
      <c r="Q240" s="46" t="b">
        <f>EXACT(Table2[[#This Row],[rate]],Table2[[#This Row],[Check]])</f>
        <v>1</v>
      </c>
      <c r="R240" s="46"/>
      <c r="S240" s="46" t="str">
        <f>IF(Table2[[#This Row],[SRO]]="EOU",VLOOKUP(Table2[[#This Row],[BE]],[2]GD.List!$C$3:$N$5014,12,0),IF(Table2[[#This Row],[SRO]]="Local","Polyester Staple Fibre","SRO 492"))</f>
        <v>Polyester Staple Fibre</v>
      </c>
    </row>
    <row r="241" spans="1:19" x14ac:dyDescent="0.25">
      <c r="A241" s="19" t="s">
        <v>21</v>
      </c>
      <c r="B241" s="3" t="s">
        <v>145</v>
      </c>
      <c r="C241" s="21">
        <v>3808</v>
      </c>
      <c r="D241" s="18">
        <v>2915.11</v>
      </c>
      <c r="E241" t="s">
        <v>46</v>
      </c>
      <c r="F241" s="3" t="s">
        <v>148</v>
      </c>
      <c r="G241" s="24">
        <v>44608</v>
      </c>
      <c r="H241" s="31">
        <v>5491867.2599999998</v>
      </c>
      <c r="I241" s="22">
        <v>0.04</v>
      </c>
      <c r="J241" s="15">
        <v>141.24</v>
      </c>
      <c r="K241" s="15">
        <v>3531</v>
      </c>
      <c r="L241" s="15"/>
      <c r="M241" s="12" t="str">
        <f>TEXT(Table2[[#This Row],[Gd.Dt]],"mmm-yy")</f>
        <v>Feb-22</v>
      </c>
      <c r="N241" s="45" t="str">
        <f>MID(Table2[[#This Row],[BE]],6,2)</f>
        <v>IB</v>
      </c>
      <c r="O241" s="45" t="str">
        <f>IF(Table2[[#This Row],[Type]]="IB","EOU",IF(Table2[[#This Row],[Type]]="MB","Local","492"))</f>
        <v>EOU</v>
      </c>
      <c r="P241" s="45">
        <f>ROUND(Table2[[#This Row],[Cons]]/Table2[[#This Row],[Qty.]],5)</f>
        <v>0.04</v>
      </c>
      <c r="Q241" s="46" t="b">
        <f>EXACT(Table2[[#This Row],[rate]],Table2[[#This Row],[Check]])</f>
        <v>1</v>
      </c>
      <c r="R241" s="46"/>
      <c r="S241" s="46" t="str">
        <f>IF(Table2[[#This Row],[SRO]]="EOU",VLOOKUP(Table2[[#This Row],[BE]],[2]GD.List!$C$3:$N$5014,12,0),IF(Table2[[#This Row],[SRO]]="Local","Polyester Staple Fibre","SRO 492"))</f>
        <v>Textile Chemical</v>
      </c>
    </row>
    <row r="242" spans="1:19" x14ac:dyDescent="0.25">
      <c r="A242" s="19" t="s">
        <v>21</v>
      </c>
      <c r="B242" s="3" t="s">
        <v>144</v>
      </c>
      <c r="C242" s="21">
        <v>4504</v>
      </c>
      <c r="D242" s="18">
        <v>2915.11</v>
      </c>
      <c r="E242" t="s">
        <v>46</v>
      </c>
      <c r="F242" s="3" t="s">
        <v>149</v>
      </c>
      <c r="G242" s="24">
        <v>44608</v>
      </c>
      <c r="H242" s="31">
        <v>6495635.1900000004</v>
      </c>
      <c r="I242" s="22">
        <v>0.04</v>
      </c>
      <c r="J242" s="15">
        <v>160.36000000000001</v>
      </c>
      <c r="K242" s="15">
        <v>4009</v>
      </c>
      <c r="L242" s="15"/>
      <c r="M242" s="12" t="str">
        <f>TEXT(Table2[[#This Row],[Gd.Dt]],"mmm-yy")</f>
        <v>Feb-22</v>
      </c>
      <c r="N242" s="45" t="str">
        <f>MID(Table2[[#This Row],[BE]],6,2)</f>
        <v>IB</v>
      </c>
      <c r="O242" s="45" t="str">
        <f>IF(Table2[[#This Row],[Type]]="IB","EOU",IF(Table2[[#This Row],[Type]]="MB","Local","492"))</f>
        <v>EOU</v>
      </c>
      <c r="P242" s="45">
        <f>ROUND(Table2[[#This Row],[Cons]]/Table2[[#This Row],[Qty.]],5)</f>
        <v>0.04</v>
      </c>
      <c r="Q242" s="46" t="b">
        <f>EXACT(Table2[[#This Row],[rate]],Table2[[#This Row],[Check]])</f>
        <v>1</v>
      </c>
      <c r="R242" s="46"/>
      <c r="S242" s="46" t="str">
        <f>IF(Table2[[#This Row],[SRO]]="EOU",VLOOKUP(Table2[[#This Row],[BE]],[2]GD.List!$C$3:$N$5014,12,0),IF(Table2[[#This Row],[SRO]]="Local","Polyester Staple Fibre","SRO 492"))</f>
        <v>Textile Chemical</v>
      </c>
    </row>
    <row r="243" spans="1:19" x14ac:dyDescent="0.25">
      <c r="A243" s="19" t="s">
        <v>21</v>
      </c>
      <c r="B243" s="3" t="s">
        <v>141</v>
      </c>
      <c r="C243" s="21">
        <v>15750</v>
      </c>
      <c r="D243" s="18">
        <v>2915.11</v>
      </c>
      <c r="E243" t="s">
        <v>146</v>
      </c>
      <c r="F243" s="3" t="s">
        <v>150</v>
      </c>
      <c r="G243" s="24">
        <v>44608</v>
      </c>
      <c r="H243" s="31">
        <v>16632633.1</v>
      </c>
      <c r="I243" s="22">
        <v>0.04</v>
      </c>
      <c r="J243" s="15">
        <v>400.08000000000004</v>
      </c>
      <c r="K243" s="15">
        <v>10002</v>
      </c>
      <c r="L243" s="15"/>
      <c r="M243" s="12" t="str">
        <f>TEXT(Table2[[#This Row],[Gd.Dt]],"mmm-yy")</f>
        <v>Feb-22</v>
      </c>
      <c r="N243" s="45" t="str">
        <f>MID(Table2[[#This Row],[BE]],6,2)</f>
        <v>IB</v>
      </c>
      <c r="O243" s="45" t="str">
        <f>IF(Table2[[#This Row],[Type]]="IB","EOU",IF(Table2[[#This Row],[Type]]="MB","Local","492"))</f>
        <v>EOU</v>
      </c>
      <c r="P243" s="45">
        <f>ROUND(Table2[[#This Row],[Cons]]/Table2[[#This Row],[Qty.]],5)</f>
        <v>0.04</v>
      </c>
      <c r="Q243" s="46" t="b">
        <f>EXACT(Table2[[#This Row],[rate]],Table2[[#This Row],[Check]])</f>
        <v>1</v>
      </c>
      <c r="R243" s="46"/>
      <c r="S243" s="46" t="str">
        <f>IF(Table2[[#This Row],[SRO]]="EOU",VLOOKUP(Table2[[#This Row],[BE]],[2]GD.List!$C$3:$N$5014,12,0),IF(Table2[[#This Row],[SRO]]="Local","Polyester Staple Fibre","SRO 492"))</f>
        <v>Textile Chemical</v>
      </c>
    </row>
    <row r="244" spans="1:19" x14ac:dyDescent="0.25">
      <c r="A244" s="19" t="s">
        <v>21</v>
      </c>
      <c r="B244" s="3" t="s">
        <v>140</v>
      </c>
      <c r="C244" s="21">
        <v>1524</v>
      </c>
      <c r="D244" s="18">
        <v>2915.11</v>
      </c>
      <c r="E244" t="s">
        <v>46</v>
      </c>
      <c r="F244" s="3" t="s">
        <v>151</v>
      </c>
      <c r="G244" s="24">
        <v>44607</v>
      </c>
      <c r="H244" s="31">
        <v>4270161.1399999997</v>
      </c>
      <c r="I244" s="22">
        <v>0.04</v>
      </c>
      <c r="J244" s="15">
        <v>11.52</v>
      </c>
      <c r="K244" s="15">
        <v>288</v>
      </c>
      <c r="L244" s="15"/>
      <c r="M244" s="12" t="str">
        <f>TEXT(Table2[[#This Row],[Gd.Dt]],"mmm-yy")</f>
        <v>Feb-22</v>
      </c>
      <c r="N244" s="45" t="str">
        <f>MID(Table2[[#This Row],[BE]],6,2)</f>
        <v>IB</v>
      </c>
      <c r="O244" s="45" t="str">
        <f>IF(Table2[[#This Row],[Type]]="IB","EOU",IF(Table2[[#This Row],[Type]]="MB","Local","492"))</f>
        <v>EOU</v>
      </c>
      <c r="P244" s="45">
        <f>ROUND(Table2[[#This Row],[Cons]]/Table2[[#This Row],[Qty.]],5)</f>
        <v>0.04</v>
      </c>
      <c r="Q244" s="46" t="b">
        <f>EXACT(Table2[[#This Row],[rate]],Table2[[#This Row],[Check]])</f>
        <v>1</v>
      </c>
      <c r="R244" s="46"/>
      <c r="S244" s="46" t="str">
        <f>IF(Table2[[#This Row],[SRO]]="EOU",VLOOKUP(Table2[[#This Row],[BE]],[2]GD.List!$C$3:$N$5014,12,0),IF(Table2[[#This Row],[SRO]]="Local","Polyester Staple Fibre","SRO 492"))</f>
        <v>Textile Chemical</v>
      </c>
    </row>
    <row r="245" spans="1:19" x14ac:dyDescent="0.25">
      <c r="A245" s="19" t="s">
        <v>26</v>
      </c>
      <c r="B245" s="3" t="s">
        <v>144</v>
      </c>
      <c r="C245" s="21">
        <v>4504</v>
      </c>
      <c r="D245" s="18">
        <v>3402.13</v>
      </c>
      <c r="E245" t="s">
        <v>46</v>
      </c>
      <c r="F245" s="3" t="s">
        <v>149</v>
      </c>
      <c r="G245" s="24">
        <v>44608</v>
      </c>
      <c r="H245" s="31">
        <v>6495635.1900000004</v>
      </c>
      <c r="I245" s="22">
        <v>0.04</v>
      </c>
      <c r="J245" s="15">
        <v>160.36000000000001</v>
      </c>
      <c r="K245" s="15">
        <v>4009</v>
      </c>
      <c r="L245" s="15"/>
      <c r="M245" s="12" t="str">
        <f>TEXT(Table2[[#This Row],[Gd.Dt]],"mmm-yy")</f>
        <v>Feb-22</v>
      </c>
      <c r="N245" s="45" t="str">
        <f>MID(Table2[[#This Row],[BE]],6,2)</f>
        <v>IB</v>
      </c>
      <c r="O245" s="45" t="str">
        <f>IF(Table2[[#This Row],[Type]]="IB","EOU",IF(Table2[[#This Row],[Type]]="MB","Local","492"))</f>
        <v>EOU</v>
      </c>
      <c r="P245" s="45">
        <f>ROUND(Table2[[#This Row],[Cons]]/Table2[[#This Row],[Qty.]],5)</f>
        <v>0.04</v>
      </c>
      <c r="Q245" s="46" t="b">
        <f>EXACT(Table2[[#This Row],[rate]],Table2[[#This Row],[Check]])</f>
        <v>1</v>
      </c>
      <c r="R245" s="46"/>
      <c r="S245" s="46" t="str">
        <f>IF(Table2[[#This Row],[SRO]]="EOU",VLOOKUP(Table2[[#This Row],[BE]],[2]GD.List!$C$3:$N$5014,12,0),IF(Table2[[#This Row],[SRO]]="Local","Polyester Staple Fibre","SRO 492"))</f>
        <v>Textile Chemical</v>
      </c>
    </row>
    <row r="246" spans="1:19" x14ac:dyDescent="0.25">
      <c r="A246" s="19" t="s">
        <v>26</v>
      </c>
      <c r="B246" s="3" t="s">
        <v>141</v>
      </c>
      <c r="C246" s="21">
        <v>15750</v>
      </c>
      <c r="D246" s="18">
        <v>3402.13</v>
      </c>
      <c r="E246" t="s">
        <v>146</v>
      </c>
      <c r="F246" s="3" t="s">
        <v>150</v>
      </c>
      <c r="G246" s="24">
        <v>44608</v>
      </c>
      <c r="H246" s="31">
        <v>16632633.1</v>
      </c>
      <c r="I246" s="22">
        <v>0.04</v>
      </c>
      <c r="J246" s="15">
        <v>160.19999999999999</v>
      </c>
      <c r="K246" s="15">
        <v>4005</v>
      </c>
      <c r="L246" s="15"/>
      <c r="M246" s="12" t="str">
        <f>TEXT(Table2[[#This Row],[Gd.Dt]],"mmm-yy")</f>
        <v>Feb-22</v>
      </c>
      <c r="N246" s="45" t="str">
        <f>MID(Table2[[#This Row],[BE]],6,2)</f>
        <v>IB</v>
      </c>
      <c r="O246" s="45" t="str">
        <f>IF(Table2[[#This Row],[Type]]="IB","EOU",IF(Table2[[#This Row],[Type]]="MB","Local","492"))</f>
        <v>EOU</v>
      </c>
      <c r="P246" s="45">
        <f>ROUND(Table2[[#This Row],[Cons]]/Table2[[#This Row],[Qty.]],5)</f>
        <v>0.04</v>
      </c>
      <c r="Q246" s="46" t="b">
        <f>EXACT(Table2[[#This Row],[rate]],Table2[[#This Row],[Check]])</f>
        <v>1</v>
      </c>
      <c r="R246" s="46"/>
      <c r="S246" s="46" t="str">
        <f>IF(Table2[[#This Row],[SRO]]="EOU",VLOOKUP(Table2[[#This Row],[BE]],[2]GD.List!$C$3:$N$5014,12,0),IF(Table2[[#This Row],[SRO]]="Local","Polyester Staple Fibre","SRO 492"))</f>
        <v>Textile Chemical</v>
      </c>
    </row>
    <row r="247" spans="1:19" x14ac:dyDescent="0.25">
      <c r="A247" s="17" t="s">
        <v>26</v>
      </c>
      <c r="B247" s="3" t="s">
        <v>142</v>
      </c>
      <c r="C247" s="21">
        <v>10528</v>
      </c>
      <c r="D247" s="18">
        <v>3402.13</v>
      </c>
      <c r="E247" t="s">
        <v>46</v>
      </c>
      <c r="F247" s="3" t="s">
        <v>153</v>
      </c>
      <c r="G247" s="24">
        <v>44608</v>
      </c>
      <c r="H247" s="31">
        <v>20327620.16</v>
      </c>
      <c r="I247" s="22">
        <v>0.04</v>
      </c>
      <c r="J247" s="15">
        <v>620.79999999999995</v>
      </c>
      <c r="K247" s="15">
        <v>15520</v>
      </c>
      <c r="L247" s="15"/>
      <c r="M247" s="12" t="str">
        <f>TEXT(Table2[[#This Row],[Gd.Dt]],"mmm-yy")</f>
        <v>Feb-22</v>
      </c>
      <c r="N247" s="45" t="str">
        <f>MID(Table2[[#This Row],[BE]],6,2)</f>
        <v>IB</v>
      </c>
      <c r="O247" s="45" t="str">
        <f>IF(Table2[[#This Row],[Type]]="IB","EOU",IF(Table2[[#This Row],[Type]]="MB","Local","492"))</f>
        <v>EOU</v>
      </c>
      <c r="P247" s="45">
        <f>ROUND(Table2[[#This Row],[Cons]]/Table2[[#This Row],[Qty.]],5)</f>
        <v>0.04</v>
      </c>
      <c r="Q247" s="46" t="b">
        <f>EXACT(Table2[[#This Row],[rate]],Table2[[#This Row],[Check]])</f>
        <v>1</v>
      </c>
      <c r="R247" s="46"/>
      <c r="S247" s="46" t="str">
        <f>IF(Table2[[#This Row],[SRO]]="EOU",VLOOKUP(Table2[[#This Row],[BE]],[2]GD.List!$C$3:$N$5014,12,0),IF(Table2[[#This Row],[SRO]]="Local","Polyester Staple Fibre","SRO 492"))</f>
        <v>Textile Chemical</v>
      </c>
    </row>
    <row r="248" spans="1:19" x14ac:dyDescent="0.25">
      <c r="A248" s="19" t="s">
        <v>1</v>
      </c>
      <c r="B248" s="3" t="s">
        <v>204</v>
      </c>
      <c r="C248" s="21">
        <v>9840</v>
      </c>
      <c r="D248" s="18">
        <v>2701.12</v>
      </c>
      <c r="E248" t="s">
        <v>46</v>
      </c>
      <c r="F248" s="3" t="s">
        <v>207</v>
      </c>
      <c r="G248" s="24">
        <v>44610</v>
      </c>
      <c r="H248" s="31">
        <v>23298661.449999999</v>
      </c>
      <c r="I248" s="22">
        <v>0.1</v>
      </c>
      <c r="J248" s="15">
        <v>1417</v>
      </c>
      <c r="K248" s="15">
        <v>14170</v>
      </c>
      <c r="L248" s="15"/>
      <c r="M248" s="12" t="str">
        <f>TEXT(Table2[[#This Row],[Gd.Dt]],"mmm-yy")</f>
        <v>Feb-22</v>
      </c>
      <c r="N248" s="46" t="str">
        <f>MID(Table2[[#This Row],[BE]],6,2)</f>
        <v>IB</v>
      </c>
      <c r="O248" s="46" t="str">
        <f>IF(Table2[[#This Row],[Type]]="IB","EOU",IF(Table2[[#This Row],[Type]]="MB","Local","492"))</f>
        <v>EOU</v>
      </c>
      <c r="P248" s="45">
        <f>ROUND(Table2[[#This Row],[Cons]]/Table2[[#This Row],[Qty.]],5)</f>
        <v>0.1</v>
      </c>
      <c r="Q248" s="46" t="b">
        <f>EXACT(Table2[[#This Row],[rate]],Table2[[#This Row],[Check]])</f>
        <v>1</v>
      </c>
      <c r="R248" s="46"/>
      <c r="S248" s="46" t="str">
        <f>IF(Table2[[#This Row],[SRO]]="EOU",VLOOKUP(Table2[[#This Row],[BE]],[2]GD.List!$C$3:$N$5014,12,0),IF(Table2[[#This Row],[SRO]]="Local","Polyester Staple Fibre","SRO 492"))</f>
        <v>Textile Coal</v>
      </c>
    </row>
    <row r="249" spans="1:19" x14ac:dyDescent="0.25">
      <c r="A249" s="17" t="s">
        <v>1</v>
      </c>
      <c r="B249" s="3" t="s">
        <v>202</v>
      </c>
      <c r="C249" s="21">
        <v>4332</v>
      </c>
      <c r="D249" s="18">
        <v>2701.12</v>
      </c>
      <c r="E249" t="s">
        <v>46</v>
      </c>
      <c r="F249" s="3" t="s">
        <v>208</v>
      </c>
      <c r="G249" s="24">
        <v>44610</v>
      </c>
      <c r="H249" s="31">
        <v>38413984.729999997</v>
      </c>
      <c r="I249" s="22">
        <v>0.1</v>
      </c>
      <c r="J249" s="15">
        <v>1764.49</v>
      </c>
      <c r="K249" s="15">
        <v>17644.900000000001</v>
      </c>
      <c r="L249" s="15"/>
      <c r="M249" s="12" t="str">
        <f>TEXT(Table2[[#This Row],[Gd.Dt]],"mmm-yy")</f>
        <v>Feb-22</v>
      </c>
      <c r="N249" s="46" t="str">
        <f>MID(Table2[[#This Row],[BE]],6,2)</f>
        <v>IB</v>
      </c>
      <c r="O249" s="46" t="str">
        <f>IF(Table2[[#This Row],[Type]]="IB","EOU",IF(Table2[[#This Row],[Type]]="MB","Local","492"))</f>
        <v>EOU</v>
      </c>
      <c r="P249" s="45">
        <f>ROUND(Table2[[#This Row],[Cons]]/Table2[[#This Row],[Qty.]],5)</f>
        <v>0.1</v>
      </c>
      <c r="Q249" s="46" t="b">
        <f>EXACT(Table2[[#This Row],[rate]],Table2[[#This Row],[Check]])</f>
        <v>1</v>
      </c>
      <c r="R249" s="46"/>
      <c r="S249" s="46" t="str">
        <f>IF(Table2[[#This Row],[SRO]]="EOU",VLOOKUP(Table2[[#This Row],[BE]],[2]GD.List!$C$3:$N$5014,12,0),IF(Table2[[#This Row],[SRO]]="Local","Polyester Staple Fibre","SRO 492"))</f>
        <v>Textile Coal</v>
      </c>
    </row>
    <row r="250" spans="1:19" x14ac:dyDescent="0.25">
      <c r="A250" s="17" t="s">
        <v>20</v>
      </c>
      <c r="B250" s="3" t="s">
        <v>204</v>
      </c>
      <c r="C250" s="21">
        <v>9840</v>
      </c>
      <c r="D250" s="18">
        <v>5205.2700000000004</v>
      </c>
      <c r="E250" t="s">
        <v>46</v>
      </c>
      <c r="F250" s="3" t="s">
        <v>207</v>
      </c>
      <c r="G250" s="24">
        <v>44610</v>
      </c>
      <c r="H250" s="31">
        <v>23298661.449999999</v>
      </c>
      <c r="I250" s="22">
        <v>1.0101</v>
      </c>
      <c r="J250" s="15">
        <v>14313.08</v>
      </c>
      <c r="K250" s="15">
        <v>14170</v>
      </c>
      <c r="L250" s="15"/>
      <c r="M250" s="12" t="str">
        <f>TEXT(Table2[[#This Row],[Gd.Dt]],"mmm-yy")</f>
        <v>Feb-22</v>
      </c>
      <c r="N250" s="46" t="str">
        <f>MID(Table2[[#This Row],[BE]],6,2)</f>
        <v>IB</v>
      </c>
      <c r="O250" s="46" t="str">
        <f>IF(Table2[[#This Row],[Type]]="IB","EOU",IF(Table2[[#This Row],[Type]]="MB","Local","492"))</f>
        <v>EOU</v>
      </c>
      <c r="P250" s="45">
        <f>ROUND(Table2[[#This Row],[Cons]]/Table2[[#This Row],[Qty.]],5)</f>
        <v>1.0101</v>
      </c>
      <c r="Q250" s="46" t="b">
        <f>EXACT(Table2[[#This Row],[rate]],Table2[[#This Row],[Check]])</f>
        <v>1</v>
      </c>
      <c r="R250" s="46"/>
      <c r="S250" s="46" t="str">
        <f>IF(Table2[[#This Row],[SRO]]="EOU",VLOOKUP(Table2[[#This Row],[BE]],[2]GD.List!$C$3:$N$5014,12,0),IF(Table2[[#This Row],[SRO]]="Local","Polyester Staple Fibre","SRO 492"))</f>
        <v>Cotton Yarn</v>
      </c>
    </row>
    <row r="251" spans="1:19" x14ac:dyDescent="0.25">
      <c r="A251" s="17" t="s">
        <v>23</v>
      </c>
      <c r="B251" s="3" t="s">
        <v>204</v>
      </c>
      <c r="C251" s="21">
        <v>9840</v>
      </c>
      <c r="D251" s="18">
        <v>1108.19</v>
      </c>
      <c r="E251" t="s">
        <v>46</v>
      </c>
      <c r="F251" s="3" t="s">
        <v>207</v>
      </c>
      <c r="G251" s="24">
        <v>44610</v>
      </c>
      <c r="H251" s="31">
        <v>23298661.449999999</v>
      </c>
      <c r="I251" s="22">
        <v>0.04</v>
      </c>
      <c r="J251" s="15">
        <v>566.79999999999995</v>
      </c>
      <c r="K251" s="15">
        <v>14170</v>
      </c>
      <c r="L251" s="15"/>
      <c r="M251" s="12" t="str">
        <f>TEXT(Table2[[#This Row],[Gd.Dt]],"mmm-yy")</f>
        <v>Feb-22</v>
      </c>
      <c r="N251" s="46" t="str">
        <f>MID(Table2[[#This Row],[BE]],6,2)</f>
        <v>IB</v>
      </c>
      <c r="O251" s="46" t="str">
        <f>IF(Table2[[#This Row],[Type]]="IB","EOU",IF(Table2[[#This Row],[Type]]="MB","Local","492"))</f>
        <v>EOU</v>
      </c>
      <c r="P251" s="45">
        <f>ROUND(Table2[[#This Row],[Cons]]/Table2[[#This Row],[Qty.]],5)</f>
        <v>0.04</v>
      </c>
      <c r="Q251" s="46" t="b">
        <f>EXACT(Table2[[#This Row],[rate]],Table2[[#This Row],[Check]])</f>
        <v>1</v>
      </c>
      <c r="R251" s="46"/>
      <c r="S251" s="46" t="str">
        <f>IF(Table2[[#This Row],[SRO]]="EOU",VLOOKUP(Table2[[#This Row],[BE]],[2]GD.List!$C$3:$N$5014,12,0),IF(Table2[[#This Row],[SRO]]="Local","Polyester Staple Fibre","SRO 492"))</f>
        <v>Textile Chemical</v>
      </c>
    </row>
    <row r="252" spans="1:19" x14ac:dyDescent="0.25">
      <c r="A252" s="17" t="s">
        <v>21</v>
      </c>
      <c r="B252" s="3" t="s">
        <v>204</v>
      </c>
      <c r="C252" s="21">
        <v>9840</v>
      </c>
      <c r="D252" s="18">
        <v>2915.11</v>
      </c>
      <c r="E252" t="s">
        <v>46</v>
      </c>
      <c r="F252" s="3" t="s">
        <v>207</v>
      </c>
      <c r="G252" s="24">
        <v>44610</v>
      </c>
      <c r="H252" s="31">
        <v>23298661.449999999</v>
      </c>
      <c r="I252" s="22">
        <v>0.04</v>
      </c>
      <c r="J252" s="15">
        <v>566.79999999999995</v>
      </c>
      <c r="K252" s="15">
        <v>14170</v>
      </c>
      <c r="L252" s="15"/>
      <c r="M252" s="12" t="str">
        <f>TEXT(Table2[[#This Row],[Gd.Dt]],"mmm-yy")</f>
        <v>Feb-22</v>
      </c>
      <c r="N252" s="46" t="str">
        <f>MID(Table2[[#This Row],[BE]],6,2)</f>
        <v>IB</v>
      </c>
      <c r="O252" s="46" t="str">
        <f>IF(Table2[[#This Row],[Type]]="IB","EOU",IF(Table2[[#This Row],[Type]]="MB","Local","492"))</f>
        <v>EOU</v>
      </c>
      <c r="P252" s="45">
        <f>ROUND(Table2[[#This Row],[Cons]]/Table2[[#This Row],[Qty.]],5)</f>
        <v>0.04</v>
      </c>
      <c r="Q252" s="46" t="b">
        <f>EXACT(Table2[[#This Row],[rate]],Table2[[#This Row],[Check]])</f>
        <v>1</v>
      </c>
      <c r="R252" s="46"/>
      <c r="S252" s="46" t="str">
        <f>IF(Table2[[#This Row],[SRO]]="EOU",VLOOKUP(Table2[[#This Row],[BE]],[2]GD.List!$C$3:$N$5014,12,0),IF(Table2[[#This Row],[SRO]]="Local","Polyester Staple Fibre","SRO 492"))</f>
        <v>Textile Chemical</v>
      </c>
    </row>
    <row r="253" spans="1:19" x14ac:dyDescent="0.25">
      <c r="A253" s="17" t="s">
        <v>206</v>
      </c>
      <c r="B253" s="3" t="s">
        <v>203</v>
      </c>
      <c r="C253" s="21">
        <v>1746</v>
      </c>
      <c r="D253" s="18">
        <v>9607.2000000000007</v>
      </c>
      <c r="E253" t="s">
        <v>46</v>
      </c>
      <c r="F253" s="3" t="s">
        <v>209</v>
      </c>
      <c r="G253" s="24">
        <v>44610</v>
      </c>
      <c r="H253" s="31">
        <v>4134079.2</v>
      </c>
      <c r="I253" s="22">
        <v>9.7699999999999992E-3</v>
      </c>
      <c r="J253" s="15">
        <v>20.309999999999999</v>
      </c>
      <c r="K253" s="15">
        <v>2078.8972431077696</v>
      </c>
      <c r="L253" s="15"/>
      <c r="M253" s="12" t="str">
        <f>TEXT(Table2[[#This Row],[Gd.Dt]],"mmm-yy")</f>
        <v>Feb-22</v>
      </c>
      <c r="N253" s="46" t="str">
        <f>MID(Table2[[#This Row],[BE]],6,2)</f>
        <v>HC</v>
      </c>
      <c r="O253" s="46" t="str">
        <f>IF(Table2[[#This Row],[Type]]="IB","EOU",IF(Table2[[#This Row],[Type]]="MB","Local","492"))</f>
        <v>492</v>
      </c>
      <c r="P253" s="45">
        <f>ROUND(Table2[[#This Row],[Cons]]/Table2[[#This Row],[Qty.]],5)</f>
        <v>9.7699999999999992E-3</v>
      </c>
      <c r="Q253" s="46" t="b">
        <f>EXACT(Table2[[#This Row],[rate]],Table2[[#This Row],[Check]])</f>
        <v>1</v>
      </c>
      <c r="R253" s="46"/>
      <c r="S253" s="46" t="str">
        <f>IF(Table2[[#This Row],[SRO]]="EOU",VLOOKUP(Table2[[#This Row],[BE]],[2]GD.List!$C$3:$N$5014,12,0),IF(Table2[[#This Row],[SRO]]="Local","Polyester Staple Fibre","SRO 492"))</f>
        <v>SRO 492</v>
      </c>
    </row>
    <row r="254" spans="1:19" x14ac:dyDescent="0.25">
      <c r="A254" s="19" t="s">
        <v>125</v>
      </c>
      <c r="B254" s="3" t="s">
        <v>203</v>
      </c>
      <c r="C254" s="21">
        <v>1746</v>
      </c>
      <c r="D254" s="18">
        <v>9607.2000000000007</v>
      </c>
      <c r="E254" t="s">
        <v>46</v>
      </c>
      <c r="F254" s="3" t="s">
        <v>209</v>
      </c>
      <c r="G254" s="24">
        <v>44610</v>
      </c>
      <c r="H254" s="31">
        <v>4134079.2</v>
      </c>
      <c r="I254" s="22">
        <v>1.039E-2</v>
      </c>
      <c r="J254" s="15">
        <v>18.87</v>
      </c>
      <c r="K254" s="15">
        <v>1815.6892230576441</v>
      </c>
      <c r="L254" s="15"/>
      <c r="M254" s="12" t="str">
        <f>TEXT(Table2[[#This Row],[Gd.Dt]],"mmm-yy")</f>
        <v>Feb-22</v>
      </c>
      <c r="N254" s="46" t="str">
        <f>MID(Table2[[#This Row],[BE]],6,2)</f>
        <v>HC</v>
      </c>
      <c r="O254" s="46" t="str">
        <f>IF(Table2[[#This Row],[Type]]="IB","EOU",IF(Table2[[#This Row],[Type]]="MB","Local","492"))</f>
        <v>492</v>
      </c>
      <c r="P254" s="45">
        <f>ROUND(Table2[[#This Row],[Cons]]/Table2[[#This Row],[Qty.]],5)</f>
        <v>1.039E-2</v>
      </c>
      <c r="Q254" s="46" t="b">
        <f>EXACT(Table2[[#This Row],[rate]],Table2[[#This Row],[Check]])</f>
        <v>1</v>
      </c>
      <c r="R254" s="46"/>
      <c r="S254" s="46" t="str">
        <f>IF(Table2[[#This Row],[SRO]]="EOU",VLOOKUP(Table2[[#This Row],[BE]],[2]GD.List!$C$3:$N$5014,12,0),IF(Table2[[#This Row],[SRO]]="Local","Polyester Staple Fibre","SRO 492"))</f>
        <v>SRO 492</v>
      </c>
    </row>
    <row r="255" spans="1:19" x14ac:dyDescent="0.25">
      <c r="A255" s="17" t="s">
        <v>125</v>
      </c>
      <c r="B255" s="3" t="s">
        <v>203</v>
      </c>
      <c r="C255" s="21">
        <v>1746</v>
      </c>
      <c r="D255" s="18">
        <v>9607.2000000000007</v>
      </c>
      <c r="E255" t="s">
        <v>46</v>
      </c>
      <c r="F255" s="3" t="s">
        <v>209</v>
      </c>
      <c r="G255" s="24">
        <v>44610</v>
      </c>
      <c r="H255" s="31">
        <v>4134079.2</v>
      </c>
      <c r="I255" s="22">
        <v>4.7916E-2</v>
      </c>
      <c r="J255" s="15">
        <v>87</v>
      </c>
      <c r="K255" s="15">
        <v>1815.6892230576441</v>
      </c>
      <c r="L255" s="15"/>
      <c r="M255" s="12" t="str">
        <f>TEXT(Table2[[#This Row],[Gd.Dt]],"mmm-yy")</f>
        <v>Feb-22</v>
      </c>
      <c r="N255" s="46" t="str">
        <f>MID(Table2[[#This Row],[BE]],6,2)</f>
        <v>HC</v>
      </c>
      <c r="O255" s="46" t="str">
        <f>IF(Table2[[#This Row],[Type]]="IB","EOU",IF(Table2[[#This Row],[Type]]="MB","Local","492"))</f>
        <v>492</v>
      </c>
      <c r="P255" s="45">
        <f>ROUND(Table2[[#This Row],[Cons]]/Table2[[#This Row],[Qty.]],5)</f>
        <v>4.7919999999999997E-2</v>
      </c>
      <c r="Q255" s="46" t="b">
        <f>EXACT(Table2[[#This Row],[rate]],Table2[[#This Row],[Check]])</f>
        <v>0</v>
      </c>
      <c r="R255" s="46"/>
      <c r="S255" s="46" t="str">
        <f>IF(Table2[[#This Row],[SRO]]="EOU",VLOOKUP(Table2[[#This Row],[BE]],[2]GD.List!$C$3:$N$5014,12,0),IF(Table2[[#This Row],[SRO]]="Local","Polyester Staple Fibre","SRO 492"))</f>
        <v>SRO 492</v>
      </c>
    </row>
    <row r="256" spans="1:19" x14ac:dyDescent="0.25">
      <c r="A256" s="17" t="s">
        <v>197</v>
      </c>
      <c r="B256" s="3" t="s">
        <v>200</v>
      </c>
      <c r="C256" s="21">
        <v>1640</v>
      </c>
      <c r="D256" s="18">
        <v>9607.11</v>
      </c>
      <c r="E256" t="s">
        <v>201</v>
      </c>
      <c r="F256" s="3" t="s">
        <v>210</v>
      </c>
      <c r="G256" s="24">
        <v>44609</v>
      </c>
      <c r="H256" s="31">
        <v>1127959.28</v>
      </c>
      <c r="I256" s="22">
        <v>1</v>
      </c>
      <c r="J256" s="15">
        <v>4.4000000000000004</v>
      </c>
      <c r="K256" s="15">
        <v>4.4000000000000004</v>
      </c>
      <c r="L256" s="15"/>
      <c r="M256" s="12" t="str">
        <f>TEXT(Table2[[#This Row],[Gd.Dt]],"mmm-yy")</f>
        <v>Feb-22</v>
      </c>
      <c r="N256" s="46" t="str">
        <f>MID(Table2[[#This Row],[BE]],6,2)</f>
        <v>EP</v>
      </c>
      <c r="O256" s="46" t="str">
        <f>IF(Table2[[#This Row],[Type]]="IB","EOU",IF(Table2[[#This Row],[Type]]="MB","Local","492"))</f>
        <v>492</v>
      </c>
      <c r="P256" s="45">
        <f>ROUND(Table2[[#This Row],[Cons]]/Table2[[#This Row],[Qty.]],5)</f>
        <v>1</v>
      </c>
      <c r="Q256" s="46" t="b">
        <f>EXACT(Table2[[#This Row],[rate]],Table2[[#This Row],[Check]])</f>
        <v>1</v>
      </c>
      <c r="R256" s="46"/>
      <c r="S256" s="46" t="str">
        <f>IF(Table2[[#This Row],[SRO]]="EOU",VLOOKUP(Table2[[#This Row],[BE]],[2]GD.List!$C$3:$N$5014,12,0),IF(Table2[[#This Row],[SRO]]="Local","Polyester Staple Fibre","SRO 492"))</f>
        <v>SRO 492</v>
      </c>
    </row>
    <row r="257" spans="1:19" x14ac:dyDescent="0.25">
      <c r="A257" s="17" t="s">
        <v>198</v>
      </c>
      <c r="B257" s="3" t="s">
        <v>200</v>
      </c>
      <c r="C257" s="21">
        <v>1640</v>
      </c>
      <c r="D257" s="18">
        <v>4821.1090000000004</v>
      </c>
      <c r="E257" t="s">
        <v>201</v>
      </c>
      <c r="F257" s="3" t="s">
        <v>210</v>
      </c>
      <c r="G257" s="24">
        <v>44609</v>
      </c>
      <c r="H257" s="31">
        <v>1127959.28</v>
      </c>
      <c r="I257" s="22">
        <v>1</v>
      </c>
      <c r="J257" s="15">
        <v>10</v>
      </c>
      <c r="K257" s="15">
        <v>10</v>
      </c>
      <c r="L257" s="15"/>
      <c r="M257" s="12" t="str">
        <f>TEXT(Table2[[#This Row],[Gd.Dt]],"mmm-yy")</f>
        <v>Feb-22</v>
      </c>
      <c r="N257" s="46" t="str">
        <f>MID(Table2[[#This Row],[BE]],6,2)</f>
        <v>TI</v>
      </c>
      <c r="O257" s="46" t="str">
        <f>IF(Table2[[#This Row],[Type]]="IB","EOU",IF(Table2[[#This Row],[Type]]="MB","Local","492"))</f>
        <v>492</v>
      </c>
      <c r="P257" s="45">
        <f>ROUND(Table2[[#This Row],[Cons]]/Table2[[#This Row],[Qty.]],5)</f>
        <v>1</v>
      </c>
      <c r="Q257" s="46" t="b">
        <f>EXACT(Table2[[#This Row],[rate]],Table2[[#This Row],[Check]])</f>
        <v>1</v>
      </c>
      <c r="R257" s="46"/>
      <c r="S257" s="46" t="str">
        <f>IF(Table2[[#This Row],[SRO]]="EOU",VLOOKUP(Table2[[#This Row],[BE]],[2]GD.List!$C$3:$N$5014,12,0),IF(Table2[[#This Row],[SRO]]="Local","Polyester Staple Fibre","SRO 492"))</f>
        <v>SRO 492</v>
      </c>
    </row>
    <row r="258" spans="1:19" x14ac:dyDescent="0.25">
      <c r="A258" s="19" t="s">
        <v>199</v>
      </c>
      <c r="B258" s="3" t="s">
        <v>200</v>
      </c>
      <c r="C258" s="21">
        <v>1640</v>
      </c>
      <c r="D258" s="18">
        <v>9606.2199999999993</v>
      </c>
      <c r="E258" t="s">
        <v>201</v>
      </c>
      <c r="F258" s="3" t="s">
        <v>210</v>
      </c>
      <c r="G258" s="24">
        <v>44609</v>
      </c>
      <c r="H258" s="31">
        <v>1127959.28</v>
      </c>
      <c r="I258" s="22">
        <v>1</v>
      </c>
      <c r="J258" s="15">
        <v>10</v>
      </c>
      <c r="K258" s="15">
        <v>10</v>
      </c>
      <c r="L258" s="15"/>
      <c r="M258" s="12" t="str">
        <f>TEXT(Table2[[#This Row],[Gd.Dt]],"mmm-yy")</f>
        <v>Feb-22</v>
      </c>
      <c r="N258" s="46" t="str">
        <f>MID(Table2[[#This Row],[BE]],6,2)</f>
        <v>TI</v>
      </c>
      <c r="O258" s="46" t="str">
        <f>IF(Table2[[#This Row],[Type]]="IB","EOU",IF(Table2[[#This Row],[Type]]="MB","Local","492"))</f>
        <v>492</v>
      </c>
      <c r="P258" s="45">
        <f>ROUND(Table2[[#This Row],[Cons]]/Table2[[#This Row],[Qty.]],5)</f>
        <v>1</v>
      </c>
      <c r="Q258" s="46" t="b">
        <f>EXACT(Table2[[#This Row],[rate]],Table2[[#This Row],[Check]])</f>
        <v>1</v>
      </c>
      <c r="R258" s="46"/>
      <c r="S258" s="46" t="str">
        <f>IF(Table2[[#This Row],[SRO]]="EOU",VLOOKUP(Table2[[#This Row],[BE]],[2]GD.List!$C$3:$N$5014,12,0),IF(Table2[[#This Row],[SRO]]="Local","Polyester Staple Fibre","SRO 492"))</f>
        <v>SRO 492</v>
      </c>
    </row>
    <row r="259" spans="1:19" x14ac:dyDescent="0.25">
      <c r="A259" s="19" t="s">
        <v>199</v>
      </c>
      <c r="B259" s="3" t="s">
        <v>202</v>
      </c>
      <c r="C259" s="21">
        <v>4332</v>
      </c>
      <c r="D259" s="18">
        <v>9606.2099999999991</v>
      </c>
      <c r="E259" t="s">
        <v>46</v>
      </c>
      <c r="F259" s="3" t="s">
        <v>208</v>
      </c>
      <c r="G259" s="24">
        <v>44610</v>
      </c>
      <c r="H259" s="31">
        <v>38413984.729999997</v>
      </c>
      <c r="I259" s="22">
        <v>1</v>
      </c>
      <c r="J259" s="15">
        <v>34</v>
      </c>
      <c r="K259" s="15">
        <v>34</v>
      </c>
      <c r="L259" s="15"/>
      <c r="M259" s="12" t="str">
        <f>TEXT(Table2[[#This Row],[Gd.Dt]],"mmm-yy")</f>
        <v>Feb-22</v>
      </c>
      <c r="N259" s="46" t="str">
        <f>MID(Table2[[#This Row],[BE]],6,2)</f>
        <v>TI</v>
      </c>
      <c r="O259" s="46" t="str">
        <f>IF(Table2[[#This Row],[Type]]="IB","EOU",IF(Table2[[#This Row],[Type]]="MB","Local","492"))</f>
        <v>492</v>
      </c>
      <c r="P259" s="45">
        <f>ROUND(Table2[[#This Row],[Cons]]/Table2[[#This Row],[Qty.]],5)</f>
        <v>1</v>
      </c>
      <c r="Q259" s="46" t="b">
        <f>EXACT(Table2[[#This Row],[rate]],Table2[[#This Row],[Check]])</f>
        <v>1</v>
      </c>
      <c r="R259" s="46"/>
      <c r="S259" s="46" t="str">
        <f>IF(Table2[[#This Row],[SRO]]="EOU",VLOOKUP(Table2[[#This Row],[BE]],[2]GD.List!$C$3:$N$5014,12,0),IF(Table2[[#This Row],[SRO]]="Local","Polyester Staple Fibre","SRO 492"))</f>
        <v>SRO 492</v>
      </c>
    </row>
    <row r="260" spans="1:19" x14ac:dyDescent="0.25">
      <c r="A260" s="17" t="s">
        <v>199</v>
      </c>
      <c r="B260" s="3" t="s">
        <v>202</v>
      </c>
      <c r="C260" s="21">
        <v>4332</v>
      </c>
      <c r="D260" s="18">
        <v>9606.2199999999993</v>
      </c>
      <c r="E260" t="s">
        <v>46</v>
      </c>
      <c r="F260" s="3" t="s">
        <v>208</v>
      </c>
      <c r="G260" s="24">
        <v>44610</v>
      </c>
      <c r="H260" s="31">
        <v>38413984.729999997</v>
      </c>
      <c r="I260" s="22">
        <v>1</v>
      </c>
      <c r="J260" s="15">
        <v>170</v>
      </c>
      <c r="K260" s="15">
        <v>170</v>
      </c>
      <c r="L260" s="15"/>
      <c r="M260" s="12" t="str">
        <f>TEXT(Table2[[#This Row],[Gd.Dt]],"mmm-yy")</f>
        <v>Feb-22</v>
      </c>
      <c r="N260" s="46" t="str">
        <f>MID(Table2[[#This Row],[BE]],6,2)</f>
        <v>TI</v>
      </c>
      <c r="O260" s="46" t="str">
        <f>IF(Table2[[#This Row],[Type]]="IB","EOU",IF(Table2[[#This Row],[Type]]="MB","Local","492"))</f>
        <v>492</v>
      </c>
      <c r="P260" s="45">
        <f>ROUND(Table2[[#This Row],[Cons]]/Table2[[#This Row],[Qty.]],5)</f>
        <v>1</v>
      </c>
      <c r="Q260" s="46" t="b">
        <f>EXACT(Table2[[#This Row],[rate]],Table2[[#This Row],[Check]])</f>
        <v>1</v>
      </c>
      <c r="R260" s="46"/>
      <c r="S260" s="46" t="str">
        <f>IF(Table2[[#This Row],[SRO]]="EOU",VLOOKUP(Table2[[#This Row],[BE]],[2]GD.List!$C$3:$N$5014,12,0),IF(Table2[[#This Row],[SRO]]="Local","Polyester Staple Fibre","SRO 492"))</f>
        <v>SRO 492</v>
      </c>
    </row>
    <row r="261" spans="1:19" x14ac:dyDescent="0.25">
      <c r="A261" s="19" t="s">
        <v>205</v>
      </c>
      <c r="B261" s="19" t="s">
        <v>202</v>
      </c>
      <c r="C261" s="38">
        <v>4332</v>
      </c>
      <c r="D261" s="39">
        <v>5402.33</v>
      </c>
      <c r="E261" s="40" t="s">
        <v>46</v>
      </c>
      <c r="F261" s="19" t="s">
        <v>208</v>
      </c>
      <c r="G261" s="41">
        <v>44610</v>
      </c>
      <c r="H261" s="42">
        <v>38413984.729999997</v>
      </c>
      <c r="I261" s="43">
        <v>0.99009999999999998</v>
      </c>
      <c r="J261" s="30">
        <v>17470.22</v>
      </c>
      <c r="K261" s="30">
        <v>17644.900000000001</v>
      </c>
      <c r="L261" s="30"/>
      <c r="M261" s="63" t="str">
        <f>TEXT(Table2[[#This Row],[Gd.Dt]],"mmm-yy")</f>
        <v>Feb-22</v>
      </c>
      <c r="N261" s="47" t="str">
        <f>MID(Table2[[#This Row],[BE]],6,2)</f>
        <v>IB</v>
      </c>
      <c r="O261" s="47" t="str">
        <f>IF(Table2[[#This Row],[Type]]="IB","EOU",IF(Table2[[#This Row],[Type]]="MB","Local","492"))</f>
        <v>EOU</v>
      </c>
      <c r="P261" s="45">
        <f>ROUND(Table2[[#This Row],[Cons]]/Table2[[#This Row],[Qty.]],5)</f>
        <v>0.99009999999999998</v>
      </c>
      <c r="Q261" s="46" t="b">
        <f>EXACT(Table2[[#This Row],[rate]],Table2[[#This Row],[Check]])</f>
        <v>1</v>
      </c>
      <c r="R261" s="46"/>
      <c r="S261" s="46" t="str">
        <f>IF(Table2[[#This Row],[SRO]]="EOU",VLOOKUP(Table2[[#This Row],[BE]],[2]GD.List!$C$3:$N$5014,12,0),IF(Table2[[#This Row],[SRO]]="Local","Polyester Staple Fibre","SRO 492"))</f>
        <v>Polyester Yarn</v>
      </c>
    </row>
    <row r="262" spans="1:19" x14ac:dyDescent="0.25">
      <c r="A262" s="3" t="s">
        <v>1</v>
      </c>
      <c r="B262" s="3" t="s">
        <v>212</v>
      </c>
      <c r="C262" s="21">
        <v>29320</v>
      </c>
      <c r="D262" s="18">
        <v>2701.12</v>
      </c>
      <c r="E262" t="s">
        <v>216</v>
      </c>
      <c r="F262" s="3" t="s">
        <v>221</v>
      </c>
      <c r="G262" s="24">
        <v>44610</v>
      </c>
      <c r="H262" s="31">
        <v>15368045.609999999</v>
      </c>
      <c r="I262" s="22">
        <v>0.1</v>
      </c>
      <c r="J262" s="15">
        <v>1141.7</v>
      </c>
      <c r="K262" s="15">
        <v>11417</v>
      </c>
      <c r="L262" s="15"/>
      <c r="M262" s="12" t="str">
        <f>TEXT(Table2[[#This Row],[Gd.Dt]],"mmm-yy")</f>
        <v>Feb-22</v>
      </c>
      <c r="N262" s="46" t="str">
        <f>MID(Table2[[#This Row],[BE]],6,2)</f>
        <v>IB</v>
      </c>
      <c r="O262" s="46" t="str">
        <f>IF(Table2[[#This Row],[Type]]="IB","EOU",IF(Table2[[#This Row],[Type]]="MB","Local","492"))</f>
        <v>EOU</v>
      </c>
      <c r="P262" s="45">
        <f>ROUND(Table2[[#This Row],[Cons]]/Table2[[#This Row],[Qty.]],5)</f>
        <v>0.1</v>
      </c>
      <c r="Q262" s="46" t="b">
        <f>EXACT(Table2[[#This Row],[rate]],Table2[[#This Row],[Check]])</f>
        <v>1</v>
      </c>
      <c r="R262" s="46"/>
      <c r="S262" s="46" t="str">
        <f>IF(Table2[[#This Row],[SRO]]="EOU",VLOOKUP(Table2[[#This Row],[BE]],[2]GD.List!$C$3:$N$5014,12,0),IF(Table2[[#This Row],[SRO]]="Local","Polyester Staple Fibre","SRO 492"))</f>
        <v>Textile Coal</v>
      </c>
    </row>
    <row r="263" spans="1:19" x14ac:dyDescent="0.25">
      <c r="A263" s="19" t="s">
        <v>1</v>
      </c>
      <c r="B263" s="3" t="s">
        <v>213</v>
      </c>
      <c r="C263" s="21">
        <v>31430</v>
      </c>
      <c r="D263" s="18">
        <v>2701.12</v>
      </c>
      <c r="E263" t="s">
        <v>218</v>
      </c>
      <c r="F263" s="3" t="s">
        <v>222</v>
      </c>
      <c r="G263" s="24">
        <v>44610</v>
      </c>
      <c r="H263" s="31">
        <v>16144038.640000001</v>
      </c>
      <c r="I263" s="22">
        <v>0.1</v>
      </c>
      <c r="J263" s="15">
        <v>1077.7</v>
      </c>
      <c r="K263" s="15">
        <v>10777</v>
      </c>
      <c r="L263" s="15"/>
      <c r="M263" s="12" t="str">
        <f>TEXT(Table2[[#This Row],[Gd.Dt]],"mmm-yy")</f>
        <v>Feb-22</v>
      </c>
      <c r="N263" s="46" t="str">
        <f>MID(Table2[[#This Row],[BE]],6,2)</f>
        <v>IB</v>
      </c>
      <c r="O263" s="46" t="str">
        <f>IF(Table2[[#This Row],[Type]]="IB","EOU",IF(Table2[[#This Row],[Type]]="MB","Local","492"))</f>
        <v>EOU</v>
      </c>
      <c r="P263" s="45">
        <f>ROUND(Table2[[#This Row],[Cons]]/Table2[[#This Row],[Qty.]],5)</f>
        <v>0.1</v>
      </c>
      <c r="Q263" s="46" t="b">
        <f>EXACT(Table2[[#This Row],[rate]],Table2[[#This Row],[Check]])</f>
        <v>1</v>
      </c>
      <c r="R263" s="46"/>
      <c r="S263" s="46" t="str">
        <f>IF(Table2[[#This Row],[SRO]]="EOU",VLOOKUP(Table2[[#This Row],[BE]],[2]GD.List!$C$3:$N$5014,12,0),IF(Table2[[#This Row],[SRO]]="Local","Polyester Staple Fibre","SRO 492"))</f>
        <v>Textile Coal</v>
      </c>
    </row>
    <row r="264" spans="1:19" x14ac:dyDescent="0.25">
      <c r="A264" s="17" t="s">
        <v>1</v>
      </c>
      <c r="B264" s="3" t="s">
        <v>214</v>
      </c>
      <c r="C264" s="21">
        <v>15591</v>
      </c>
      <c r="D264" s="18">
        <v>2701.12</v>
      </c>
      <c r="E264" t="s">
        <v>219</v>
      </c>
      <c r="F264" s="3" t="s">
        <v>223</v>
      </c>
      <c r="G264" s="24">
        <v>44611</v>
      </c>
      <c r="H264" s="31">
        <v>32629856.140000001</v>
      </c>
      <c r="I264" s="22">
        <v>0.1</v>
      </c>
      <c r="J264" s="15">
        <v>1513.6999999999998</v>
      </c>
      <c r="K264" s="15">
        <v>15137</v>
      </c>
      <c r="L264" s="15"/>
      <c r="M264" s="12" t="str">
        <f>TEXT(Table2[[#This Row],[Gd.Dt]],"mmm-yy")</f>
        <v>Feb-22</v>
      </c>
      <c r="N264" s="46" t="str">
        <f>MID(Table2[[#This Row],[BE]],6,2)</f>
        <v>IB</v>
      </c>
      <c r="O264" s="46" t="str">
        <f>IF(Table2[[#This Row],[Type]]="IB","EOU",IF(Table2[[#This Row],[Type]]="MB","Local","492"))</f>
        <v>EOU</v>
      </c>
      <c r="P264" s="45">
        <f>ROUND(Table2[[#This Row],[Cons]]/Table2[[#This Row],[Qty.]],5)</f>
        <v>0.1</v>
      </c>
      <c r="Q264" s="46" t="b">
        <f>EXACT(Table2[[#This Row],[rate]],Table2[[#This Row],[Check]])</f>
        <v>1</v>
      </c>
      <c r="R264" s="46"/>
      <c r="S264" s="46" t="str">
        <f>IF(Table2[[#This Row],[SRO]]="EOU",VLOOKUP(Table2[[#This Row],[BE]],[2]GD.List!$C$3:$N$5014,12,0),IF(Table2[[#This Row],[SRO]]="Local","Polyester Staple Fibre","SRO 492"))</f>
        <v>Textile Coal</v>
      </c>
    </row>
    <row r="265" spans="1:19" x14ac:dyDescent="0.25">
      <c r="A265" s="19" t="s">
        <v>23</v>
      </c>
      <c r="B265" s="3" t="s">
        <v>212</v>
      </c>
      <c r="C265" s="21">
        <v>29320</v>
      </c>
      <c r="D265" s="18">
        <v>1108.19</v>
      </c>
      <c r="E265" t="s">
        <v>216</v>
      </c>
      <c r="F265" s="3" t="s">
        <v>221</v>
      </c>
      <c r="G265" s="24">
        <v>44610</v>
      </c>
      <c r="H265" s="31">
        <v>15368045.609999999</v>
      </c>
      <c r="I265" s="22">
        <v>0.04</v>
      </c>
      <c r="J265" s="15">
        <v>456.67999999999995</v>
      </c>
      <c r="K265" s="15">
        <v>11417</v>
      </c>
      <c r="L265" s="15"/>
      <c r="M265" s="12" t="str">
        <f>TEXT(Table2[[#This Row],[Gd.Dt]],"mmm-yy")</f>
        <v>Feb-22</v>
      </c>
      <c r="N265" s="46" t="str">
        <f>MID(Table2[[#This Row],[BE]],6,2)</f>
        <v>IB</v>
      </c>
      <c r="O265" s="46" t="str">
        <f>IF(Table2[[#This Row],[Type]]="IB","EOU",IF(Table2[[#This Row],[Type]]="MB","Local","492"))</f>
        <v>EOU</v>
      </c>
      <c r="P265" s="45">
        <f>ROUND(Table2[[#This Row],[Cons]]/Table2[[#This Row],[Qty.]],5)</f>
        <v>0.04</v>
      </c>
      <c r="Q265" s="46" t="b">
        <f>EXACT(Table2[[#This Row],[rate]],Table2[[#This Row],[Check]])</f>
        <v>1</v>
      </c>
      <c r="R265" s="46"/>
      <c r="S265" s="46" t="str">
        <f>IF(Table2[[#This Row],[SRO]]="EOU",VLOOKUP(Table2[[#This Row],[BE]],[2]GD.List!$C$3:$N$5014,12,0),IF(Table2[[#This Row],[SRO]]="Local","Polyester Staple Fibre","SRO 492"))</f>
        <v>Textile Chemical</v>
      </c>
    </row>
    <row r="266" spans="1:19" x14ac:dyDescent="0.25">
      <c r="A266" s="19" t="s">
        <v>23</v>
      </c>
      <c r="B266" s="3" t="s">
        <v>213</v>
      </c>
      <c r="C266" s="21">
        <v>31430</v>
      </c>
      <c r="D266" s="18">
        <v>1108.19</v>
      </c>
      <c r="E266" t="s">
        <v>218</v>
      </c>
      <c r="F266" s="3" t="s">
        <v>222</v>
      </c>
      <c r="G266" s="24">
        <v>44610</v>
      </c>
      <c r="H266" s="31">
        <v>16144038.640000001</v>
      </c>
      <c r="I266" s="22">
        <v>0.04</v>
      </c>
      <c r="J266" s="15">
        <v>431.08000000000004</v>
      </c>
      <c r="K266" s="15">
        <v>10777</v>
      </c>
      <c r="L266" s="15"/>
      <c r="M266" s="12" t="str">
        <f>TEXT(Table2[[#This Row],[Gd.Dt]],"mmm-yy")</f>
        <v>Feb-22</v>
      </c>
      <c r="N266" s="46" t="str">
        <f>MID(Table2[[#This Row],[BE]],6,2)</f>
        <v>IB</v>
      </c>
      <c r="O266" s="46" t="str">
        <f>IF(Table2[[#This Row],[Type]]="IB","EOU",IF(Table2[[#This Row],[Type]]="MB","Local","492"))</f>
        <v>EOU</v>
      </c>
      <c r="P266" s="45">
        <f>ROUND(Table2[[#This Row],[Cons]]/Table2[[#This Row],[Qty.]],5)</f>
        <v>0.04</v>
      </c>
      <c r="Q266" s="46" t="b">
        <f>EXACT(Table2[[#This Row],[rate]],Table2[[#This Row],[Check]])</f>
        <v>1</v>
      </c>
      <c r="R266" s="46"/>
      <c r="S266" s="46" t="str">
        <f>IF(Table2[[#This Row],[SRO]]="EOU",VLOOKUP(Table2[[#This Row],[BE]],[2]GD.List!$C$3:$N$5014,12,0),IF(Table2[[#This Row],[SRO]]="Local","Polyester Staple Fibre","SRO 492"))</f>
        <v>Textile Chemical</v>
      </c>
    </row>
    <row r="267" spans="1:19" x14ac:dyDescent="0.25">
      <c r="A267" s="17" t="s">
        <v>23</v>
      </c>
      <c r="B267" s="3" t="s">
        <v>214</v>
      </c>
      <c r="C267" s="21">
        <v>15591</v>
      </c>
      <c r="D267" s="18">
        <v>1108.19</v>
      </c>
      <c r="E267" t="s">
        <v>219</v>
      </c>
      <c r="F267" s="3" t="s">
        <v>223</v>
      </c>
      <c r="G267" s="24">
        <v>44611</v>
      </c>
      <c r="H267" s="31">
        <v>32629856.140000001</v>
      </c>
      <c r="I267" s="22">
        <v>0.04</v>
      </c>
      <c r="J267" s="15">
        <v>605.48</v>
      </c>
      <c r="K267" s="15">
        <v>15137</v>
      </c>
      <c r="L267" s="15"/>
      <c r="M267" s="12" t="str">
        <f>TEXT(Table2[[#This Row],[Gd.Dt]],"mmm-yy")</f>
        <v>Feb-22</v>
      </c>
      <c r="N267" s="46" t="str">
        <f>MID(Table2[[#This Row],[BE]],6,2)</f>
        <v>IB</v>
      </c>
      <c r="O267" s="46" t="str">
        <f>IF(Table2[[#This Row],[Type]]="IB","EOU",IF(Table2[[#This Row],[Type]]="MB","Local","492"))</f>
        <v>EOU</v>
      </c>
      <c r="P267" s="45">
        <f>ROUND(Table2[[#This Row],[Cons]]/Table2[[#This Row],[Qty.]],5)</f>
        <v>0.04</v>
      </c>
      <c r="Q267" s="46" t="b">
        <f>EXACT(Table2[[#This Row],[rate]],Table2[[#This Row],[Check]])</f>
        <v>1</v>
      </c>
      <c r="R267" s="46"/>
      <c r="S267" s="46" t="str">
        <f>IF(Table2[[#This Row],[SRO]]="EOU",VLOOKUP(Table2[[#This Row],[BE]],[2]GD.List!$C$3:$N$5014,12,0),IF(Table2[[#This Row],[SRO]]="Local","Polyester Staple Fibre","SRO 492"))</f>
        <v>Textile Chemical</v>
      </c>
    </row>
    <row r="268" spans="1:19" x14ac:dyDescent="0.25">
      <c r="A268" s="19" t="s">
        <v>22</v>
      </c>
      <c r="B268" s="3" t="s">
        <v>212</v>
      </c>
      <c r="C268" s="21">
        <v>29320</v>
      </c>
      <c r="D268" s="18">
        <v>5503.201</v>
      </c>
      <c r="E268" t="s">
        <v>216</v>
      </c>
      <c r="F268" s="3" t="s">
        <v>221</v>
      </c>
      <c r="G268" s="24">
        <v>44610</v>
      </c>
      <c r="H268" s="31">
        <v>15368045.609999999</v>
      </c>
      <c r="I268" s="22">
        <v>0.53061000000000003</v>
      </c>
      <c r="J268" s="15">
        <v>6057.97</v>
      </c>
      <c r="K268" s="15">
        <v>11417</v>
      </c>
      <c r="L268" s="15"/>
      <c r="M268" s="12" t="str">
        <f>TEXT(Table2[[#This Row],[Gd.Dt]],"mmm-yy")</f>
        <v>Feb-22</v>
      </c>
      <c r="N268" s="46" t="str">
        <f>MID(Table2[[#This Row],[BE]],6,2)</f>
        <v>MB</v>
      </c>
      <c r="O268" s="46" t="str">
        <f>IF(Table2[[#This Row],[Type]]="IB","EOU",IF(Table2[[#This Row],[Type]]="MB","Local","492"))</f>
        <v>Local</v>
      </c>
      <c r="P268" s="45">
        <f>ROUND(Table2[[#This Row],[Cons]]/Table2[[#This Row],[Qty.]],5)</f>
        <v>0.53061000000000003</v>
      </c>
      <c r="Q268" s="46" t="b">
        <f>EXACT(Table2[[#This Row],[rate]],Table2[[#This Row],[Check]])</f>
        <v>1</v>
      </c>
      <c r="R268" s="46"/>
      <c r="S268" s="46" t="str">
        <f>IF(Table2[[#This Row],[SRO]]="EOU",VLOOKUP(Table2[[#This Row],[BE]],[2]GD.List!$C$3:$N$5014,12,0),IF(Table2[[#This Row],[SRO]]="Local","Polyester Staple Fibre","SRO 492"))</f>
        <v>Polyester Staple Fibre</v>
      </c>
    </row>
    <row r="269" spans="1:19" x14ac:dyDescent="0.25">
      <c r="A269" s="19" t="s">
        <v>22</v>
      </c>
      <c r="B269" s="3" t="s">
        <v>213</v>
      </c>
      <c r="C269" s="21">
        <v>31430</v>
      </c>
      <c r="D269" s="18">
        <v>5503.201</v>
      </c>
      <c r="E269" t="s">
        <v>218</v>
      </c>
      <c r="F269" s="3" t="s">
        <v>222</v>
      </c>
      <c r="G269" s="24">
        <v>44610</v>
      </c>
      <c r="H269" s="31">
        <v>16144038.640000001</v>
      </c>
      <c r="I269" s="22">
        <v>0.53061000000000003</v>
      </c>
      <c r="J269" s="15">
        <v>5718.38</v>
      </c>
      <c r="K269" s="15">
        <v>10777</v>
      </c>
      <c r="L269" s="15"/>
      <c r="M269" s="12" t="str">
        <f>TEXT(Table2[[#This Row],[Gd.Dt]],"mmm-yy")</f>
        <v>Feb-22</v>
      </c>
      <c r="N269" s="46" t="str">
        <f>MID(Table2[[#This Row],[BE]],6,2)</f>
        <v>MB</v>
      </c>
      <c r="O269" s="46" t="str">
        <f>IF(Table2[[#This Row],[Type]]="IB","EOU",IF(Table2[[#This Row],[Type]]="MB","Local","492"))</f>
        <v>Local</v>
      </c>
      <c r="P269" s="45">
        <f>ROUND(Table2[[#This Row],[Cons]]/Table2[[#This Row],[Qty.]],5)</f>
        <v>0.53061000000000003</v>
      </c>
      <c r="Q269" s="46" t="b">
        <f>EXACT(Table2[[#This Row],[rate]],Table2[[#This Row],[Check]])</f>
        <v>1</v>
      </c>
      <c r="R269" s="46"/>
      <c r="S269" s="46" t="str">
        <f>IF(Table2[[#This Row],[SRO]]="EOU",VLOOKUP(Table2[[#This Row],[BE]],[2]GD.List!$C$3:$N$5014,12,0),IF(Table2[[#This Row],[SRO]]="Local","Polyester Staple Fibre","SRO 492"))</f>
        <v>Polyester Staple Fibre</v>
      </c>
    </row>
    <row r="270" spans="1:19" x14ac:dyDescent="0.25">
      <c r="A270" s="17" t="s">
        <v>22</v>
      </c>
      <c r="B270" s="3" t="s">
        <v>214</v>
      </c>
      <c r="C270" s="21">
        <v>15591</v>
      </c>
      <c r="D270" s="18">
        <v>5503.201</v>
      </c>
      <c r="E270" t="s">
        <v>219</v>
      </c>
      <c r="F270" s="3" t="s">
        <v>223</v>
      </c>
      <c r="G270" s="24">
        <v>44611</v>
      </c>
      <c r="H270" s="31">
        <v>32629856.140000001</v>
      </c>
      <c r="I270" s="22">
        <v>0.53061000000000003</v>
      </c>
      <c r="J270" s="15">
        <v>1919.22</v>
      </c>
      <c r="K270" s="15">
        <v>3617</v>
      </c>
      <c r="L270" s="15"/>
      <c r="M270" s="12" t="str">
        <f>TEXT(Table2[[#This Row],[Gd.Dt]],"mmm-yy")</f>
        <v>Feb-22</v>
      </c>
      <c r="N270" s="46" t="str">
        <f>MID(Table2[[#This Row],[BE]],6,2)</f>
        <v>MB</v>
      </c>
      <c r="O270" s="46" t="str">
        <f>IF(Table2[[#This Row],[Type]]="IB","EOU",IF(Table2[[#This Row],[Type]]="MB","Local","492"))</f>
        <v>Local</v>
      </c>
      <c r="P270" s="45">
        <f>ROUND(Table2[[#This Row],[Cons]]/Table2[[#This Row],[Qty.]],5)</f>
        <v>0.53061000000000003</v>
      </c>
      <c r="Q270" s="46" t="b">
        <f>EXACT(Table2[[#This Row],[rate]],Table2[[#This Row],[Check]])</f>
        <v>1</v>
      </c>
      <c r="R270" s="46"/>
      <c r="S270" s="46" t="str">
        <f>IF(Table2[[#This Row],[SRO]]="EOU",VLOOKUP(Table2[[#This Row],[BE]],[2]GD.List!$C$3:$N$5014,12,0),IF(Table2[[#This Row],[SRO]]="Local","Polyester Staple Fibre","SRO 492"))</f>
        <v>Polyester Staple Fibre</v>
      </c>
    </row>
    <row r="271" spans="1:19" x14ac:dyDescent="0.25">
      <c r="A271" s="17" t="s">
        <v>21</v>
      </c>
      <c r="B271" s="3" t="s">
        <v>214</v>
      </c>
      <c r="C271" s="21">
        <v>15591</v>
      </c>
      <c r="D271" s="18">
        <v>2915.11</v>
      </c>
      <c r="E271" t="s">
        <v>219</v>
      </c>
      <c r="F271" s="3" t="s">
        <v>223</v>
      </c>
      <c r="G271" s="24">
        <v>44611</v>
      </c>
      <c r="H271" s="31">
        <v>32629856.140000001</v>
      </c>
      <c r="I271" s="22">
        <v>0.04</v>
      </c>
      <c r="J271" s="15">
        <v>198.36</v>
      </c>
      <c r="K271" s="15">
        <v>4959</v>
      </c>
      <c r="L271" s="15"/>
      <c r="M271" s="12" t="str">
        <f>TEXT(Table2[[#This Row],[Gd.Dt]],"mmm-yy")</f>
        <v>Feb-22</v>
      </c>
      <c r="N271" s="46" t="str">
        <f>MID(Table2[[#This Row],[BE]],6,2)</f>
        <v>IB</v>
      </c>
      <c r="O271" s="46" t="str">
        <f>IF(Table2[[#This Row],[Type]]="IB","EOU",IF(Table2[[#This Row],[Type]]="MB","Local","492"))</f>
        <v>EOU</v>
      </c>
      <c r="P271" s="45">
        <f>ROUND(Table2[[#This Row],[Cons]]/Table2[[#This Row],[Qty.]],5)</f>
        <v>0.04</v>
      </c>
      <c r="Q271" s="46" t="b">
        <f>EXACT(Table2[[#This Row],[rate]],Table2[[#This Row],[Check]])</f>
        <v>1</v>
      </c>
      <c r="R271" s="46"/>
      <c r="S271" s="46" t="str">
        <f>IF(Table2[[#This Row],[SRO]]="EOU",VLOOKUP(Table2[[#This Row],[BE]],[2]GD.List!$C$3:$N$5014,12,0),IF(Table2[[#This Row],[SRO]]="Local","Polyester Staple Fibre","SRO 492"))</f>
        <v>Textile Chemical</v>
      </c>
    </row>
    <row r="272" spans="1:19" x14ac:dyDescent="0.25">
      <c r="A272" s="19" t="s">
        <v>125</v>
      </c>
      <c r="B272" s="3" t="s">
        <v>211</v>
      </c>
      <c r="C272" s="21">
        <v>14530</v>
      </c>
      <c r="D272" s="18">
        <v>9607.2000000000007</v>
      </c>
      <c r="E272" t="s">
        <v>215</v>
      </c>
      <c r="F272" s="3" t="s">
        <v>224</v>
      </c>
      <c r="G272" s="24">
        <v>44610</v>
      </c>
      <c r="H272" s="31">
        <v>11995314</v>
      </c>
      <c r="I272" s="22">
        <v>1.039E-2</v>
      </c>
      <c r="J272" s="15">
        <v>34.049999999999997</v>
      </c>
      <c r="K272" s="15">
        <v>3277.44</v>
      </c>
      <c r="L272" s="15"/>
      <c r="M272" s="12" t="str">
        <f>TEXT(Table2[[#This Row],[Gd.Dt]],"mmm-yy")</f>
        <v>Feb-22</v>
      </c>
      <c r="N272" s="46" t="str">
        <f>MID(Table2[[#This Row],[BE]],6,2)</f>
        <v>HC</v>
      </c>
      <c r="O272" s="46" t="str">
        <f>IF(Table2[[#This Row],[Type]]="IB","EOU",IF(Table2[[#This Row],[Type]]="MB","Local","492"))</f>
        <v>492</v>
      </c>
      <c r="P272" s="45">
        <f>ROUND(Table2[[#This Row],[Cons]]/Table2[[#This Row],[Qty.]],5)</f>
        <v>1.039E-2</v>
      </c>
      <c r="Q272" s="46" t="b">
        <f>EXACT(Table2[[#This Row],[rate]],Table2[[#This Row],[Check]])</f>
        <v>1</v>
      </c>
      <c r="R272" s="46"/>
      <c r="S272" s="46" t="str">
        <f>IF(Table2[[#This Row],[SRO]]="EOU",VLOOKUP(Table2[[#This Row],[BE]],[2]GD.List!$C$3:$N$5014,12,0),IF(Table2[[#This Row],[SRO]]="Local","Polyester Staple Fibre","SRO 492"))</f>
        <v>SRO 492</v>
      </c>
    </row>
    <row r="273" spans="1:19" x14ac:dyDescent="0.25">
      <c r="A273" s="17" t="s">
        <v>125</v>
      </c>
      <c r="B273" s="3" t="s">
        <v>211</v>
      </c>
      <c r="C273" s="21">
        <v>14530</v>
      </c>
      <c r="D273" s="18">
        <v>9607.2000000000007</v>
      </c>
      <c r="E273" t="s">
        <v>215</v>
      </c>
      <c r="F273" s="3" t="s">
        <v>224</v>
      </c>
      <c r="G273" s="24">
        <v>44610</v>
      </c>
      <c r="H273" s="31">
        <v>11995314</v>
      </c>
      <c r="I273" s="22">
        <v>4.8000000000000001E-4</v>
      </c>
      <c r="J273" s="15">
        <v>1.57</v>
      </c>
      <c r="K273" s="15">
        <v>3277.44</v>
      </c>
      <c r="L273" s="15"/>
      <c r="M273" s="12" t="str">
        <f>TEXT(Table2[[#This Row],[Gd.Dt]],"mmm-yy")</f>
        <v>Feb-22</v>
      </c>
      <c r="N273" s="46" t="str">
        <f>MID(Table2[[#This Row],[BE]],6,2)</f>
        <v>HC</v>
      </c>
      <c r="O273" s="46" t="str">
        <f>IF(Table2[[#This Row],[Type]]="IB","EOU",IF(Table2[[#This Row],[Type]]="MB","Local","492"))</f>
        <v>492</v>
      </c>
      <c r="P273" s="45">
        <f>ROUND(Table2[[#This Row],[Cons]]/Table2[[#This Row],[Qty.]],5)</f>
        <v>4.8000000000000001E-4</v>
      </c>
      <c r="Q273" s="46" t="b">
        <f>EXACT(Table2[[#This Row],[rate]],Table2[[#This Row],[Check]])</f>
        <v>1</v>
      </c>
      <c r="R273" s="46"/>
      <c r="S273" s="46" t="str">
        <f>IF(Table2[[#This Row],[SRO]]="EOU",VLOOKUP(Table2[[#This Row],[BE]],[2]GD.List!$C$3:$N$5014,12,0),IF(Table2[[#This Row],[SRO]]="Local","Polyester Staple Fibre","SRO 492"))</f>
        <v>SRO 492</v>
      </c>
    </row>
    <row r="274" spans="1:19" x14ac:dyDescent="0.25">
      <c r="A274" s="19" t="s">
        <v>26</v>
      </c>
      <c r="B274" s="3" t="s">
        <v>212</v>
      </c>
      <c r="C274" s="21">
        <v>29320</v>
      </c>
      <c r="D274" s="18">
        <v>3402.13</v>
      </c>
      <c r="E274" t="s">
        <v>216</v>
      </c>
      <c r="F274" s="3" t="s">
        <v>221</v>
      </c>
      <c r="G274" s="24">
        <v>44610</v>
      </c>
      <c r="H274" s="31">
        <v>15368045.609999999</v>
      </c>
      <c r="I274" s="22">
        <v>0.04</v>
      </c>
      <c r="J274" s="15">
        <v>456.67999999999995</v>
      </c>
      <c r="K274" s="15">
        <v>11417</v>
      </c>
      <c r="L274" s="15"/>
      <c r="M274" s="12" t="str">
        <f>TEXT(Table2[[#This Row],[Gd.Dt]],"mmm-yy")</f>
        <v>Feb-22</v>
      </c>
      <c r="N274" s="46" t="str">
        <f>MID(Table2[[#This Row],[BE]],6,2)</f>
        <v>IB</v>
      </c>
      <c r="O274" s="46" t="str">
        <f>IF(Table2[[#This Row],[Type]]="IB","EOU",IF(Table2[[#This Row],[Type]]="MB","Local","492"))</f>
        <v>EOU</v>
      </c>
      <c r="P274" s="45">
        <f>ROUND(Table2[[#This Row],[Cons]]/Table2[[#This Row],[Qty.]],5)</f>
        <v>0.04</v>
      </c>
      <c r="Q274" s="46" t="b">
        <f>EXACT(Table2[[#This Row],[rate]],Table2[[#This Row],[Check]])</f>
        <v>1</v>
      </c>
      <c r="R274" s="46"/>
      <c r="S274" s="46" t="str">
        <f>IF(Table2[[#This Row],[SRO]]="EOU",VLOOKUP(Table2[[#This Row],[BE]],[2]GD.List!$C$3:$N$5014,12,0),IF(Table2[[#This Row],[SRO]]="Local","Polyester Staple Fibre","SRO 492"))</f>
        <v>Textile Chemical</v>
      </c>
    </row>
    <row r="275" spans="1:19" x14ac:dyDescent="0.25">
      <c r="A275" s="19" t="s">
        <v>26</v>
      </c>
      <c r="B275" s="3" t="s">
        <v>213</v>
      </c>
      <c r="C275" s="21">
        <v>31430</v>
      </c>
      <c r="D275" s="18">
        <v>3402.13</v>
      </c>
      <c r="E275" t="s">
        <v>218</v>
      </c>
      <c r="F275" s="3" t="s">
        <v>222</v>
      </c>
      <c r="G275" s="24">
        <v>44610</v>
      </c>
      <c r="H275" s="31">
        <v>16144038.640000001</v>
      </c>
      <c r="I275" s="22">
        <v>0.04</v>
      </c>
      <c r="J275" s="15">
        <v>431.08000000000004</v>
      </c>
      <c r="K275" s="15">
        <v>10777</v>
      </c>
      <c r="L275" s="15"/>
      <c r="M275" s="12" t="str">
        <f>TEXT(Table2[[#This Row],[Gd.Dt]],"mmm-yy")</f>
        <v>Feb-22</v>
      </c>
      <c r="N275" s="46" t="str">
        <f>MID(Table2[[#This Row],[BE]],6,2)</f>
        <v>IB</v>
      </c>
      <c r="O275" s="46" t="str">
        <f>IF(Table2[[#This Row],[Type]]="IB","EOU",IF(Table2[[#This Row],[Type]]="MB","Local","492"))</f>
        <v>EOU</v>
      </c>
      <c r="P275" s="45">
        <f>ROUND(Table2[[#This Row],[Cons]]/Table2[[#This Row],[Qty.]],5)</f>
        <v>0.04</v>
      </c>
      <c r="Q275" s="46" t="b">
        <f>EXACT(Table2[[#This Row],[rate]],Table2[[#This Row],[Check]])</f>
        <v>1</v>
      </c>
      <c r="R275" s="46"/>
      <c r="S275" s="46" t="str">
        <f>IF(Table2[[#This Row],[SRO]]="EOU",VLOOKUP(Table2[[#This Row],[BE]],[2]GD.List!$C$3:$N$5014,12,0),IF(Table2[[#This Row],[SRO]]="Local","Polyester Staple Fibre","SRO 492"))</f>
        <v>Textile Chemical</v>
      </c>
    </row>
    <row r="276" spans="1:19" x14ac:dyDescent="0.25">
      <c r="A276" s="17" t="s">
        <v>26</v>
      </c>
      <c r="B276" s="3" t="s">
        <v>214</v>
      </c>
      <c r="C276" s="21">
        <v>15591</v>
      </c>
      <c r="D276" s="18">
        <v>3402.13</v>
      </c>
      <c r="E276" t="s">
        <v>219</v>
      </c>
      <c r="F276" s="3" t="s">
        <v>223</v>
      </c>
      <c r="G276" s="24">
        <v>44611</v>
      </c>
      <c r="H276" s="31">
        <v>32629856.140000001</v>
      </c>
      <c r="I276" s="22">
        <v>0.04</v>
      </c>
      <c r="J276" s="15">
        <v>407.12</v>
      </c>
      <c r="K276" s="15">
        <v>10178</v>
      </c>
      <c r="L276" s="15"/>
      <c r="M276" s="12" t="str">
        <f>TEXT(Table2[[#This Row],[Gd.Dt]],"mmm-yy")</f>
        <v>Feb-22</v>
      </c>
      <c r="N276" s="46" t="str">
        <f>MID(Table2[[#This Row],[BE]],6,2)</f>
        <v>IB</v>
      </c>
      <c r="O276" s="46" t="str">
        <f>IF(Table2[[#This Row],[Type]]="IB","EOU",IF(Table2[[#This Row],[Type]]="MB","Local","492"))</f>
        <v>EOU</v>
      </c>
      <c r="P276" s="45">
        <f>ROUND(Table2[[#This Row],[Cons]]/Table2[[#This Row],[Qty.]],5)</f>
        <v>0.04</v>
      </c>
      <c r="Q276" s="46" t="b">
        <f>EXACT(Table2[[#This Row],[rate]],Table2[[#This Row],[Check]])</f>
        <v>1</v>
      </c>
      <c r="R276" s="46"/>
      <c r="S276" s="46" t="str">
        <f>IF(Table2[[#This Row],[SRO]]="EOU",VLOOKUP(Table2[[#This Row],[BE]],[2]GD.List!$C$3:$N$5014,12,0),IF(Table2[[#This Row],[SRO]]="Local","Polyester Staple Fibre","SRO 492"))</f>
        <v>Textile Chemical</v>
      </c>
    </row>
    <row r="277" spans="1:19" x14ac:dyDescent="0.25">
      <c r="A277" s="17" t="s">
        <v>60</v>
      </c>
      <c r="B277" s="3" t="s">
        <v>214</v>
      </c>
      <c r="C277" s="21">
        <v>15591</v>
      </c>
      <c r="D277" s="18">
        <v>5205.2700000000004</v>
      </c>
      <c r="E277" t="s">
        <v>219</v>
      </c>
      <c r="F277" s="3" t="s">
        <v>223</v>
      </c>
      <c r="G277" s="24">
        <v>44611</v>
      </c>
      <c r="H277" s="31">
        <v>32629856.140000001</v>
      </c>
      <c r="I277" s="22">
        <v>1.0101</v>
      </c>
      <c r="J277" s="15">
        <v>1410.13</v>
      </c>
      <c r="K277" s="15">
        <v>1396.03</v>
      </c>
      <c r="L277" s="15"/>
      <c r="M277" s="12" t="str">
        <f>TEXT(Table2[[#This Row],[Gd.Dt]],"mmm-yy")</f>
        <v>Feb-22</v>
      </c>
      <c r="N277" s="46" t="str">
        <f>MID(Table2[[#This Row],[BE]],6,2)</f>
        <v>IB</v>
      </c>
      <c r="O277" s="46" t="str">
        <f>IF(Table2[[#This Row],[Type]]="IB","EOU",IF(Table2[[#This Row],[Type]]="MB","Local","492"))</f>
        <v>EOU</v>
      </c>
      <c r="P277" s="45">
        <f>ROUND(Table2[[#This Row],[Cons]]/Table2[[#This Row],[Qty.]],5)</f>
        <v>1.0101</v>
      </c>
      <c r="Q277" s="46" t="b">
        <f>EXACT(Table2[[#This Row],[rate]],Table2[[#This Row],[Check]])</f>
        <v>1</v>
      </c>
      <c r="R277" s="46"/>
      <c r="S277" s="46" t="str">
        <f>IF(Table2[[#This Row],[SRO]]="EOU",VLOOKUP(Table2[[#This Row],[BE]],[2]GD.List!$C$3:$N$5014,12,0),IF(Table2[[#This Row],[SRO]]="Local","Polyester Staple Fibre","SRO 492"))</f>
        <v>Cotton Yarn</v>
      </c>
    </row>
    <row r="278" spans="1:19" x14ac:dyDescent="0.25">
      <c r="A278" s="17" t="s">
        <v>48</v>
      </c>
      <c r="B278" s="3" t="s">
        <v>214</v>
      </c>
      <c r="C278" s="21">
        <v>15591</v>
      </c>
      <c r="D278" s="18">
        <v>5205.2700000000004</v>
      </c>
      <c r="E278" t="s">
        <v>219</v>
      </c>
      <c r="F278" s="3" t="s">
        <v>223</v>
      </c>
      <c r="G278" s="24">
        <v>44611</v>
      </c>
      <c r="H278" s="31">
        <v>32629856.140000001</v>
      </c>
      <c r="I278" s="22">
        <v>1.0101</v>
      </c>
      <c r="J278" s="15">
        <v>3701.41</v>
      </c>
      <c r="K278" s="15">
        <v>3664.4</v>
      </c>
      <c r="L278" s="15"/>
      <c r="M278" s="12" t="str">
        <f>TEXT(Table2[[#This Row],[Gd.Dt]],"mmm-yy")</f>
        <v>Feb-22</v>
      </c>
      <c r="N278" s="46" t="str">
        <f>MID(Table2[[#This Row],[BE]],6,2)</f>
        <v>IB</v>
      </c>
      <c r="O278" s="46" t="str">
        <f>IF(Table2[[#This Row],[Type]]="IB","EOU",IF(Table2[[#This Row],[Type]]="MB","Local","492"))</f>
        <v>EOU</v>
      </c>
      <c r="P278" s="45">
        <f>ROUND(Table2[[#This Row],[Cons]]/Table2[[#This Row],[Qty.]],5)</f>
        <v>1.0101</v>
      </c>
      <c r="Q278" s="46" t="b">
        <f>EXACT(Table2[[#This Row],[rate]],Table2[[#This Row],[Check]])</f>
        <v>1</v>
      </c>
      <c r="R278" s="46"/>
      <c r="S278" s="46" t="str">
        <f>IF(Table2[[#This Row],[SRO]]="EOU",VLOOKUP(Table2[[#This Row],[BE]],[2]GD.List!$C$3:$N$5014,12,0),IF(Table2[[#This Row],[SRO]]="Local","Polyester Staple Fibre","SRO 492"))</f>
        <v>Cotton Yarn</v>
      </c>
    </row>
    <row r="279" spans="1:19" x14ac:dyDescent="0.25">
      <c r="A279" s="17" t="s">
        <v>81</v>
      </c>
      <c r="B279" s="3" t="s">
        <v>214</v>
      </c>
      <c r="C279" s="21">
        <v>15591</v>
      </c>
      <c r="D279" s="18">
        <v>5205.2700000000004</v>
      </c>
      <c r="E279" t="s">
        <v>219</v>
      </c>
      <c r="F279" s="3" t="s">
        <v>223</v>
      </c>
      <c r="G279" s="24">
        <v>44611</v>
      </c>
      <c r="H279" s="31">
        <v>32629856.140000001</v>
      </c>
      <c r="I279" s="22">
        <v>1.0101</v>
      </c>
      <c r="J279" s="15">
        <v>1515.73</v>
      </c>
      <c r="K279" s="15">
        <v>1500.57</v>
      </c>
      <c r="L279" s="15"/>
      <c r="M279" s="12" t="str">
        <f>TEXT(Table2[[#This Row],[Gd.Dt]],"mmm-yy")</f>
        <v>Feb-22</v>
      </c>
      <c r="N279" s="46" t="str">
        <f>MID(Table2[[#This Row],[BE]],6,2)</f>
        <v>IB</v>
      </c>
      <c r="O279" s="46" t="str">
        <f>IF(Table2[[#This Row],[Type]]="IB","EOU",IF(Table2[[#This Row],[Type]]="MB","Local","492"))</f>
        <v>EOU</v>
      </c>
      <c r="P279" s="45">
        <f>ROUND(Table2[[#This Row],[Cons]]/Table2[[#This Row],[Qty.]],5)</f>
        <v>1.0101</v>
      </c>
      <c r="Q279" s="46" t="b">
        <f>EXACT(Table2[[#This Row],[rate]],Table2[[#This Row],[Check]])</f>
        <v>1</v>
      </c>
      <c r="R279" s="46"/>
      <c r="S279" s="46" t="str">
        <f>IF(Table2[[#This Row],[SRO]]="EOU",VLOOKUP(Table2[[#This Row],[BE]],[2]GD.List!$C$3:$N$5014,12,0),IF(Table2[[#This Row],[SRO]]="Local","Polyester Staple Fibre","SRO 492"))</f>
        <v>Cotton Yarn</v>
      </c>
    </row>
    <row r="280" spans="1:19" x14ac:dyDescent="0.25">
      <c r="A280" s="19" t="s">
        <v>217</v>
      </c>
      <c r="B280" s="3" t="s">
        <v>212</v>
      </c>
      <c r="C280" s="21">
        <v>29320</v>
      </c>
      <c r="D280" s="18">
        <v>2832.1089999999999</v>
      </c>
      <c r="E280" t="s">
        <v>216</v>
      </c>
      <c r="F280" s="3" t="s">
        <v>221</v>
      </c>
      <c r="G280" s="24">
        <v>44610</v>
      </c>
      <c r="H280" s="31">
        <v>15368045.609999999</v>
      </c>
      <c r="I280" s="22">
        <v>0.04</v>
      </c>
      <c r="J280" s="15">
        <v>456.67999999999995</v>
      </c>
      <c r="K280" s="15">
        <v>11417</v>
      </c>
      <c r="L280" s="15"/>
      <c r="M280" s="12" t="str">
        <f>TEXT(Table2[[#This Row],[Gd.Dt]],"mmm-yy")</f>
        <v>Feb-22</v>
      </c>
      <c r="N280" s="46" t="str">
        <f>MID(Table2[[#This Row],[BE]],6,2)</f>
        <v>IB</v>
      </c>
      <c r="O280" s="46" t="str">
        <f>IF(Table2[[#This Row],[Type]]="IB","EOU",IF(Table2[[#This Row],[Type]]="MB","Local","492"))</f>
        <v>EOU</v>
      </c>
      <c r="P280" s="45">
        <f>ROUND(Table2[[#This Row],[Cons]]/Table2[[#This Row],[Qty.]],5)</f>
        <v>0.04</v>
      </c>
      <c r="Q280" s="46" t="b">
        <f>EXACT(Table2[[#This Row],[rate]],Table2[[#This Row],[Check]])</f>
        <v>1</v>
      </c>
      <c r="R280" s="46"/>
      <c r="S280" s="46" t="str">
        <f>IF(Table2[[#This Row],[SRO]]="EOU",VLOOKUP(Table2[[#This Row],[BE]],[2]GD.List!$C$3:$N$5014,12,0),IF(Table2[[#This Row],[SRO]]="Local","Polyester Staple Fibre","SRO 492"))</f>
        <v>Textile Chemical</v>
      </c>
    </row>
    <row r="281" spans="1:19" x14ac:dyDescent="0.25">
      <c r="A281" s="19" t="s">
        <v>217</v>
      </c>
      <c r="B281" s="3" t="s">
        <v>213</v>
      </c>
      <c r="C281" s="21">
        <v>31430</v>
      </c>
      <c r="D281" s="18">
        <v>2832.1089999999999</v>
      </c>
      <c r="E281" t="s">
        <v>218</v>
      </c>
      <c r="F281" s="3" t="s">
        <v>222</v>
      </c>
      <c r="G281" s="24">
        <v>44610</v>
      </c>
      <c r="H281" s="31">
        <v>16144038.640000001</v>
      </c>
      <c r="I281" s="22">
        <v>0.04</v>
      </c>
      <c r="J281" s="15">
        <v>431.08000000000004</v>
      </c>
      <c r="K281" s="15">
        <v>10777</v>
      </c>
      <c r="L281" s="15"/>
      <c r="M281" s="12" t="str">
        <f>TEXT(Table2[[#This Row],[Gd.Dt]],"mmm-yy")</f>
        <v>Feb-22</v>
      </c>
      <c r="N281" s="46" t="str">
        <f>MID(Table2[[#This Row],[BE]],6,2)</f>
        <v>IB</v>
      </c>
      <c r="O281" s="46" t="str">
        <f>IF(Table2[[#This Row],[Type]]="IB","EOU",IF(Table2[[#This Row],[Type]]="MB","Local","492"))</f>
        <v>EOU</v>
      </c>
      <c r="P281" s="45">
        <f>ROUND(Table2[[#This Row],[Cons]]/Table2[[#This Row],[Qty.]],5)</f>
        <v>0.04</v>
      </c>
      <c r="Q281" s="46" t="b">
        <f>EXACT(Table2[[#This Row],[rate]],Table2[[#This Row],[Check]])</f>
        <v>1</v>
      </c>
      <c r="R281" s="46"/>
      <c r="S281" s="46" t="str">
        <f>IF(Table2[[#This Row],[SRO]]="EOU",VLOOKUP(Table2[[#This Row],[BE]],[2]GD.List!$C$3:$N$5014,12,0),IF(Table2[[#This Row],[SRO]]="Local","Polyester Staple Fibre","SRO 492"))</f>
        <v>Textile Chemical</v>
      </c>
    </row>
    <row r="282" spans="1:19" x14ac:dyDescent="0.25">
      <c r="A282" s="17" t="s">
        <v>217</v>
      </c>
      <c r="B282" s="3" t="s">
        <v>214</v>
      </c>
      <c r="C282" s="21">
        <v>15591</v>
      </c>
      <c r="D282" s="18">
        <v>2832.1089999999999</v>
      </c>
      <c r="E282" t="s">
        <v>219</v>
      </c>
      <c r="F282" s="3" t="s">
        <v>223</v>
      </c>
      <c r="G282" s="24">
        <v>44611</v>
      </c>
      <c r="H282" s="31">
        <v>32629856.140000001</v>
      </c>
      <c r="I282" s="22">
        <v>0.04</v>
      </c>
      <c r="J282" s="15">
        <v>144.68</v>
      </c>
      <c r="K282" s="15">
        <v>3617</v>
      </c>
      <c r="L282" s="15"/>
      <c r="M282" s="12" t="str">
        <f>TEXT(Table2[[#This Row],[Gd.Dt]],"mmm-yy")</f>
        <v>Feb-22</v>
      </c>
      <c r="N282" s="46" t="str">
        <f>MID(Table2[[#This Row],[BE]],6,2)</f>
        <v>IB</v>
      </c>
      <c r="O282" s="46" t="str">
        <f>IF(Table2[[#This Row],[Type]]="IB","EOU",IF(Table2[[#This Row],[Type]]="MB","Local","492"))</f>
        <v>EOU</v>
      </c>
      <c r="P282" s="45">
        <f>ROUND(Table2[[#This Row],[Cons]]/Table2[[#This Row],[Qty.]],5)</f>
        <v>0.04</v>
      </c>
      <c r="Q282" s="46" t="b">
        <f>EXACT(Table2[[#This Row],[rate]],Table2[[#This Row],[Check]])</f>
        <v>1</v>
      </c>
      <c r="R282" s="46"/>
      <c r="S282" s="46" t="str">
        <f>IF(Table2[[#This Row],[SRO]]="EOU",VLOOKUP(Table2[[#This Row],[BE]],[2]GD.List!$C$3:$N$5014,12,0),IF(Table2[[#This Row],[SRO]]="Local","Polyester Staple Fibre","SRO 492"))</f>
        <v>Textile Chemical</v>
      </c>
    </row>
    <row r="283" spans="1:19" x14ac:dyDescent="0.25">
      <c r="A283" s="19" t="s">
        <v>220</v>
      </c>
      <c r="B283" s="19" t="s">
        <v>214</v>
      </c>
      <c r="C283" s="38">
        <v>15591</v>
      </c>
      <c r="D283" s="39">
        <v>5205.24</v>
      </c>
      <c r="E283" s="40" t="s">
        <v>219</v>
      </c>
      <c r="F283" s="19" t="s">
        <v>223</v>
      </c>
      <c r="G283" s="41">
        <v>44611</v>
      </c>
      <c r="H283" s="42">
        <v>32629856.140000001</v>
      </c>
      <c r="I283" s="43">
        <v>1.0101</v>
      </c>
      <c r="J283" s="30">
        <v>5009.09</v>
      </c>
      <c r="K283" s="30">
        <v>4959</v>
      </c>
      <c r="L283" s="30"/>
      <c r="M283" s="63" t="str">
        <f>TEXT(Table2[[#This Row],[Gd.Dt]],"mmm-yy")</f>
        <v>Feb-22</v>
      </c>
      <c r="N283" s="47" t="str">
        <f>MID(Table2[[#This Row],[BE]],6,2)</f>
        <v>IB</v>
      </c>
      <c r="O283" s="47" t="str">
        <f>IF(Table2[[#This Row],[Type]]="IB","EOU",IF(Table2[[#This Row],[Type]]="MB","Local","492"))</f>
        <v>EOU</v>
      </c>
      <c r="P283" s="45">
        <f>ROUND(Table2[[#This Row],[Cons]]/Table2[[#This Row],[Qty.]],5)</f>
        <v>1.0101</v>
      </c>
      <c r="Q283" s="46" t="b">
        <f>EXACT(Table2[[#This Row],[rate]],Table2[[#This Row],[Check]])</f>
        <v>1</v>
      </c>
      <c r="R283" s="46"/>
      <c r="S283" s="46" t="str">
        <f>IF(Table2[[#This Row],[SRO]]="EOU",VLOOKUP(Table2[[#This Row],[BE]],[2]GD.List!$C$3:$N$5014,12,0),IF(Table2[[#This Row],[SRO]]="Local","Polyester Staple Fibre","SRO 492"))</f>
        <v>Cotton Yarn</v>
      </c>
    </row>
    <row r="284" spans="1:19" x14ac:dyDescent="0.25">
      <c r="A284" s="3" t="s">
        <v>125</v>
      </c>
      <c r="B284" s="3" t="s">
        <v>226</v>
      </c>
      <c r="C284" s="21">
        <v>10752</v>
      </c>
      <c r="D284" s="18">
        <v>9607.2000000000007</v>
      </c>
      <c r="E284" t="s">
        <v>231</v>
      </c>
      <c r="F284" s="3" t="s">
        <v>235</v>
      </c>
      <c r="G284" s="24">
        <v>44612</v>
      </c>
      <c r="H284" s="31">
        <v>11406447.359999999</v>
      </c>
      <c r="I284" s="22">
        <v>1.039E-2</v>
      </c>
      <c r="J284" s="15">
        <v>25.2</v>
      </c>
      <c r="K284" s="15">
        <v>2425.2600000000002</v>
      </c>
      <c r="L284" s="15"/>
      <c r="M284" s="12" t="str">
        <f>TEXT(Table2[[#This Row],[Gd.Dt]],"mmm-yy")</f>
        <v>Feb-22</v>
      </c>
      <c r="N284" s="46" t="str">
        <f>MID(Table2[[#This Row],[BE]],6,2)</f>
        <v>HC</v>
      </c>
      <c r="O284" s="46" t="str">
        <f>IF(Table2[[#This Row],[Type]]="IB","EOU",IF(Table2[[#This Row],[Type]]="MB","Local","492"))</f>
        <v>492</v>
      </c>
      <c r="P284" s="45">
        <f>ROUND(Table2[[#This Row],[Cons]]/Table2[[#This Row],[Qty.]],5)</f>
        <v>1.039E-2</v>
      </c>
      <c r="Q284" s="46" t="b">
        <f>EXACT(Table2[[#This Row],[rate]],Table2[[#This Row],[Check]])</f>
        <v>1</v>
      </c>
      <c r="R284" s="46"/>
      <c r="S284" s="46" t="str">
        <f>IF(Table2[[#This Row],[SRO]]="EOU",VLOOKUP(Table2[[#This Row],[BE]],[2]GD.List!$C$3:$N$5014,12,0),IF(Table2[[#This Row],[SRO]]="Local","Polyester Staple Fibre","SRO 492"))</f>
        <v>SRO 492</v>
      </c>
    </row>
    <row r="285" spans="1:19" x14ac:dyDescent="0.25">
      <c r="A285" s="17" t="s">
        <v>125</v>
      </c>
      <c r="B285" s="3" t="s">
        <v>226</v>
      </c>
      <c r="C285" s="21">
        <v>10752</v>
      </c>
      <c r="D285" s="18">
        <v>9607.2000000000007</v>
      </c>
      <c r="E285" t="s">
        <v>231</v>
      </c>
      <c r="F285" s="3" t="s">
        <v>235</v>
      </c>
      <c r="G285" s="24">
        <v>44612</v>
      </c>
      <c r="H285" s="31">
        <v>11406447.359999999</v>
      </c>
      <c r="I285" s="22">
        <v>4.8000000000000001E-4</v>
      </c>
      <c r="J285" s="15">
        <v>1.1599999999999999</v>
      </c>
      <c r="K285" s="15">
        <v>2425.2600000000002</v>
      </c>
      <c r="L285" s="15"/>
      <c r="M285" s="12" t="str">
        <f>TEXT(Table2[[#This Row],[Gd.Dt]],"mmm-yy")</f>
        <v>Feb-22</v>
      </c>
      <c r="N285" s="46" t="str">
        <f>MID(Table2[[#This Row],[BE]],6,2)</f>
        <v>HC</v>
      </c>
      <c r="O285" s="46" t="str">
        <f>IF(Table2[[#This Row],[Type]]="IB","EOU",IF(Table2[[#This Row],[Type]]="MB","Local","492"))</f>
        <v>492</v>
      </c>
      <c r="P285" s="45">
        <f>ROUND(Table2[[#This Row],[Cons]]/Table2[[#This Row],[Qty.]],5)</f>
        <v>4.8000000000000001E-4</v>
      </c>
      <c r="Q285" s="46" t="b">
        <f>EXACT(Table2[[#This Row],[rate]],Table2[[#This Row],[Check]])</f>
        <v>1</v>
      </c>
      <c r="R285" s="46"/>
      <c r="S285" s="46" t="str">
        <f>IF(Table2[[#This Row],[SRO]]="EOU",VLOOKUP(Table2[[#This Row],[BE]],[2]GD.List!$C$3:$N$5014,12,0),IF(Table2[[#This Row],[SRO]]="Local","Polyester Staple Fibre","SRO 492"))</f>
        <v>SRO 492</v>
      </c>
    </row>
    <row r="286" spans="1:19" x14ac:dyDescent="0.25">
      <c r="A286" s="17" t="s">
        <v>197</v>
      </c>
      <c r="B286" s="3" t="s">
        <v>227</v>
      </c>
      <c r="C286" s="21">
        <v>3200</v>
      </c>
      <c r="D286" s="18">
        <v>9607.11</v>
      </c>
      <c r="E286" t="s">
        <v>232</v>
      </c>
      <c r="F286" s="3" t="s">
        <v>236</v>
      </c>
      <c r="G286" s="24">
        <v>44612</v>
      </c>
      <c r="H286" s="31">
        <v>3450888</v>
      </c>
      <c r="I286" s="22">
        <v>1</v>
      </c>
      <c r="J286" s="15">
        <v>50.6</v>
      </c>
      <c r="K286" s="15">
        <v>50.6</v>
      </c>
      <c r="L286" s="15"/>
      <c r="M286" s="12" t="str">
        <f>TEXT(Table2[[#This Row],[Gd.Dt]],"mmm-yy")</f>
        <v>Feb-22</v>
      </c>
      <c r="N286" s="46" t="str">
        <f>MID(Table2[[#This Row],[BE]],6,2)</f>
        <v>EP</v>
      </c>
      <c r="O286" s="46" t="str">
        <f>IF(Table2[[#This Row],[Type]]="IB","EOU",IF(Table2[[#This Row],[Type]]="MB","Local","492"))</f>
        <v>492</v>
      </c>
      <c r="P286" s="45">
        <f>ROUND(Table2[[#This Row],[Cons]]/Table2[[#This Row],[Qty.]],5)</f>
        <v>1</v>
      </c>
      <c r="Q286" s="46" t="b">
        <f>EXACT(Table2[[#This Row],[rate]],Table2[[#This Row],[Check]])</f>
        <v>1</v>
      </c>
      <c r="R286" s="46"/>
      <c r="S286" s="46" t="str">
        <f>IF(Table2[[#This Row],[SRO]]="EOU",VLOOKUP(Table2[[#This Row],[BE]],[2]GD.List!$C$3:$N$5014,12,0),IF(Table2[[#This Row],[SRO]]="Local","Polyester Staple Fibre","SRO 492"))</f>
        <v>SRO 492</v>
      </c>
    </row>
    <row r="287" spans="1:19" x14ac:dyDescent="0.25">
      <c r="A287" s="17" t="s">
        <v>198</v>
      </c>
      <c r="B287" s="3" t="s">
        <v>225</v>
      </c>
      <c r="C287" s="21">
        <v>16222</v>
      </c>
      <c r="D287" s="18">
        <v>4821.1090000000004</v>
      </c>
      <c r="E287" t="s">
        <v>230</v>
      </c>
      <c r="F287" s="3" t="s">
        <v>237</v>
      </c>
      <c r="G287" s="24">
        <v>44611</v>
      </c>
      <c r="H287" s="31">
        <v>17983156.34</v>
      </c>
      <c r="I287" s="22">
        <v>1</v>
      </c>
      <c r="J287" s="15">
        <v>240</v>
      </c>
      <c r="K287" s="15">
        <v>240</v>
      </c>
      <c r="L287" s="15"/>
      <c r="M287" s="12" t="str">
        <f>TEXT(Table2[[#This Row],[Gd.Dt]],"mmm-yy")</f>
        <v>Feb-22</v>
      </c>
      <c r="N287" s="46" t="str">
        <f>MID(Table2[[#This Row],[BE]],6,2)</f>
        <v>TI</v>
      </c>
      <c r="O287" s="46" t="str">
        <f>IF(Table2[[#This Row],[Type]]="IB","EOU",IF(Table2[[#This Row],[Type]]="MB","Local","492"))</f>
        <v>492</v>
      </c>
      <c r="P287" s="45">
        <f>ROUND(Table2[[#This Row],[Cons]]/Table2[[#This Row],[Qty.]],5)</f>
        <v>1</v>
      </c>
      <c r="Q287" s="46" t="b">
        <f>EXACT(Table2[[#This Row],[rate]],Table2[[#This Row],[Check]])</f>
        <v>1</v>
      </c>
      <c r="R287" s="46"/>
      <c r="S287" s="46" t="str">
        <f>IF(Table2[[#This Row],[SRO]]="EOU",VLOOKUP(Table2[[#This Row],[BE]],[2]GD.List!$C$3:$N$5014,12,0),IF(Table2[[#This Row],[SRO]]="Local","Polyester Staple Fibre","SRO 492"))</f>
        <v>SRO 492</v>
      </c>
    </row>
    <row r="288" spans="1:19" x14ac:dyDescent="0.25">
      <c r="A288" s="17" t="s">
        <v>199</v>
      </c>
      <c r="B288" s="3" t="s">
        <v>228</v>
      </c>
      <c r="C288" s="21">
        <v>49358</v>
      </c>
      <c r="D288" s="18">
        <v>9606.2099999999991</v>
      </c>
      <c r="E288" t="s">
        <v>233</v>
      </c>
      <c r="F288" s="3" t="s">
        <v>238</v>
      </c>
      <c r="G288" s="24">
        <v>44613</v>
      </c>
      <c r="H288" s="31">
        <v>33234913.149999999</v>
      </c>
      <c r="I288" s="22">
        <v>1</v>
      </c>
      <c r="J288" s="15">
        <v>500</v>
      </c>
      <c r="K288" s="15">
        <v>500</v>
      </c>
      <c r="L288" s="15"/>
      <c r="M288" s="12" t="str">
        <f>TEXT(Table2[[#This Row],[Gd.Dt]],"mmm-yy")</f>
        <v>Feb-22</v>
      </c>
      <c r="N288" s="46" t="str">
        <f>MID(Table2[[#This Row],[BE]],6,2)</f>
        <v>TI</v>
      </c>
      <c r="O288" s="46" t="str">
        <f>IF(Table2[[#This Row],[Type]]="IB","EOU",IF(Table2[[#This Row],[Type]]="MB","Local","492"))</f>
        <v>492</v>
      </c>
      <c r="P288" s="45">
        <f>ROUND(Table2[[#This Row],[Cons]]/Table2[[#This Row],[Qty.]],5)</f>
        <v>1</v>
      </c>
      <c r="Q288" s="46" t="b">
        <f>EXACT(Table2[[#This Row],[rate]],Table2[[#This Row],[Check]])</f>
        <v>1</v>
      </c>
      <c r="R288" s="46" t="s">
        <v>529</v>
      </c>
      <c r="S288" s="46" t="str">
        <f>IF(Table2[[#This Row],[SRO]]="EOU",VLOOKUP(Table2[[#This Row],[BE]],[2]GD.List!$C$3:$N$5014,12,0),IF(Table2[[#This Row],[SRO]]="Local","Polyester Staple Fibre","SRO 492"))</f>
        <v>SRO 492</v>
      </c>
    </row>
    <row r="289" spans="1:19" x14ac:dyDescent="0.25">
      <c r="A289" s="17" t="s">
        <v>229</v>
      </c>
      <c r="B289" s="3" t="s">
        <v>225</v>
      </c>
      <c r="C289" s="21">
        <v>16222</v>
      </c>
      <c r="D289" s="18">
        <v>8523.5990000000002</v>
      </c>
      <c r="E289" t="s">
        <v>230</v>
      </c>
      <c r="F289" s="3" t="s">
        <v>237</v>
      </c>
      <c r="G289" s="24">
        <v>44611</v>
      </c>
      <c r="H289" s="31">
        <v>17983156.34</v>
      </c>
      <c r="I289" s="22">
        <v>1</v>
      </c>
      <c r="J289" s="15">
        <v>18000</v>
      </c>
      <c r="K289" s="15">
        <v>18000</v>
      </c>
      <c r="L289" s="15"/>
      <c r="M289" s="12" t="str">
        <f>TEXT(Table2[[#This Row],[Gd.Dt]],"mmm-yy")</f>
        <v>Feb-22</v>
      </c>
      <c r="N289" s="46" t="str">
        <f>MID(Table2[[#This Row],[BE]],6,2)</f>
        <v>TI</v>
      </c>
      <c r="O289" s="46" t="str">
        <f>IF(Table2[[#This Row],[Type]]="IB","EOU",IF(Table2[[#This Row],[Type]]="MB","Local","492"))</f>
        <v>492</v>
      </c>
      <c r="P289" s="45">
        <f>ROUND(Table2[[#This Row],[Cons]]/Table2[[#This Row],[Qty.]],5)</f>
        <v>1</v>
      </c>
      <c r="Q289" s="46" t="b">
        <f>EXACT(Table2[[#This Row],[rate]],Table2[[#This Row],[Check]])</f>
        <v>1</v>
      </c>
      <c r="R289" s="46"/>
      <c r="S289" s="46" t="str">
        <f>IF(Table2[[#This Row],[SRO]]="EOU",VLOOKUP(Table2[[#This Row],[BE]],[2]GD.List!$C$3:$N$5014,12,0),IF(Table2[[#This Row],[SRO]]="Local","Polyester Staple Fibre","SRO 492"))</f>
        <v>SRO 492</v>
      </c>
    </row>
    <row r="290" spans="1:19" x14ac:dyDescent="0.25">
      <c r="A290" s="19" t="s">
        <v>234</v>
      </c>
      <c r="B290" s="3" t="s">
        <v>228</v>
      </c>
      <c r="C290" s="21">
        <v>49358</v>
      </c>
      <c r="D290" s="18">
        <v>9607.19</v>
      </c>
      <c r="E290" t="s">
        <v>233</v>
      </c>
      <c r="F290" s="3" t="s">
        <v>238</v>
      </c>
      <c r="G290" s="24">
        <v>44613</v>
      </c>
      <c r="H290" s="31">
        <v>33234913.149999999</v>
      </c>
      <c r="I290" s="22">
        <v>1</v>
      </c>
      <c r="J290" s="15">
        <v>32.47</v>
      </c>
      <c r="K290" s="15">
        <v>32.47</v>
      </c>
      <c r="L290" s="15"/>
      <c r="M290" s="12" t="str">
        <f>TEXT(Table2[[#This Row],[Gd.Dt]],"mmm-yy")</f>
        <v>Feb-22</v>
      </c>
      <c r="N290" s="46" t="str">
        <f>MID(Table2[[#This Row],[BE]],6,2)</f>
        <v>EP</v>
      </c>
      <c r="O290" s="46" t="str">
        <f>IF(Table2[[#This Row],[Type]]="IB","EOU",IF(Table2[[#This Row],[Type]]="MB","Local","492"))</f>
        <v>492</v>
      </c>
      <c r="P290" s="45">
        <f>ROUND(Table2[[#This Row],[Cons]]/Table2[[#This Row],[Qty.]],5)</f>
        <v>1</v>
      </c>
      <c r="Q290" s="46" t="b">
        <f>EXACT(Table2[[#This Row],[rate]],Table2[[#This Row],[Check]])</f>
        <v>1</v>
      </c>
      <c r="R290" s="46" t="s">
        <v>529</v>
      </c>
      <c r="S290" s="46" t="str">
        <f>IF(Table2[[#This Row],[SRO]]="EOU",VLOOKUP(Table2[[#This Row],[BE]],[2]GD.List!$C$3:$N$5014,12,0),IF(Table2[[#This Row],[SRO]]="Local","Polyester Staple Fibre","SRO 492"))</f>
        <v>SRO 492</v>
      </c>
    </row>
    <row r="291" spans="1:19" x14ac:dyDescent="0.25">
      <c r="A291" s="19" t="s">
        <v>234</v>
      </c>
      <c r="B291" s="3" t="s">
        <v>228</v>
      </c>
      <c r="C291" s="21">
        <v>49358</v>
      </c>
      <c r="D291" s="18">
        <v>9607.2000000000007</v>
      </c>
      <c r="E291" t="s">
        <v>233</v>
      </c>
      <c r="F291" s="3" t="s">
        <v>238</v>
      </c>
      <c r="G291" s="24">
        <v>44613</v>
      </c>
      <c r="H291" s="31">
        <v>33234913.149999999</v>
      </c>
      <c r="I291" s="22">
        <v>1</v>
      </c>
      <c r="J291" s="15">
        <v>2.65</v>
      </c>
      <c r="K291" s="15">
        <v>2.65</v>
      </c>
      <c r="L291" s="15"/>
      <c r="M291" s="12" t="str">
        <f>TEXT(Table2[[#This Row],[Gd.Dt]],"mmm-yy")</f>
        <v>Feb-22</v>
      </c>
      <c r="N291" s="46" t="str">
        <f>MID(Table2[[#This Row],[BE]],6,2)</f>
        <v>EP</v>
      </c>
      <c r="O291" s="46" t="str">
        <f>IF(Table2[[#This Row],[Type]]="IB","EOU",IF(Table2[[#This Row],[Type]]="MB","Local","492"))</f>
        <v>492</v>
      </c>
      <c r="P291" s="45">
        <f>ROUND(Table2[[#This Row],[Cons]]/Table2[[#This Row],[Qty.]],5)</f>
        <v>1</v>
      </c>
      <c r="Q291" s="46" t="b">
        <f>EXACT(Table2[[#This Row],[rate]],Table2[[#This Row],[Check]])</f>
        <v>1</v>
      </c>
      <c r="R291" s="46" t="s">
        <v>529</v>
      </c>
      <c r="S291" s="46" t="str">
        <f>IF(Table2[[#This Row],[SRO]]="EOU",VLOOKUP(Table2[[#This Row],[BE]],[2]GD.List!$C$3:$N$5014,12,0),IF(Table2[[#This Row],[SRO]]="Local","Polyester Staple Fibre","SRO 492"))</f>
        <v>SRO 492</v>
      </c>
    </row>
    <row r="292" spans="1:19" x14ac:dyDescent="0.25">
      <c r="A292" s="19" t="s">
        <v>234</v>
      </c>
      <c r="B292" s="19" t="s">
        <v>228</v>
      </c>
      <c r="C292" s="38">
        <v>49358</v>
      </c>
      <c r="D292" s="39">
        <v>9607.11</v>
      </c>
      <c r="E292" s="40" t="s">
        <v>233</v>
      </c>
      <c r="F292" s="19" t="s">
        <v>238</v>
      </c>
      <c r="G292" s="41">
        <v>44613</v>
      </c>
      <c r="H292" s="42">
        <v>33234913.149999999</v>
      </c>
      <c r="I292" s="43">
        <v>1</v>
      </c>
      <c r="J292" s="30">
        <v>130.1</v>
      </c>
      <c r="K292" s="30">
        <v>130.1</v>
      </c>
      <c r="L292" s="30"/>
      <c r="M292" s="63" t="str">
        <f>TEXT(Table2[[#This Row],[Gd.Dt]],"mmm-yy")</f>
        <v>Feb-22</v>
      </c>
      <c r="N292" s="47" t="str">
        <f>MID(Table2[[#This Row],[BE]],6,2)</f>
        <v>EP</v>
      </c>
      <c r="O292" s="47" t="str">
        <f>IF(Table2[[#This Row],[Type]]="IB","EOU",IF(Table2[[#This Row],[Type]]="MB","Local","492"))</f>
        <v>492</v>
      </c>
      <c r="P292" s="45">
        <f>ROUND(Table2[[#This Row],[Cons]]/Table2[[#This Row],[Qty.]],5)</f>
        <v>1</v>
      </c>
      <c r="Q292" s="46" t="b">
        <f>EXACT(Table2[[#This Row],[rate]],Table2[[#This Row],[Check]])</f>
        <v>1</v>
      </c>
      <c r="R292" s="46" t="s">
        <v>529</v>
      </c>
      <c r="S292" s="46" t="str">
        <f>IF(Table2[[#This Row],[SRO]]="EOU",VLOOKUP(Table2[[#This Row],[BE]],[2]GD.List!$C$3:$N$5014,12,0),IF(Table2[[#This Row],[SRO]]="Local","Polyester Staple Fibre","SRO 492"))</f>
        <v>SRO 492</v>
      </c>
    </row>
    <row r="293" spans="1:19" x14ac:dyDescent="0.25">
      <c r="A293" s="3" t="s">
        <v>1</v>
      </c>
      <c r="B293" s="3" t="s">
        <v>239</v>
      </c>
      <c r="C293" s="21">
        <v>1993</v>
      </c>
      <c r="D293" s="18">
        <v>2701.12</v>
      </c>
      <c r="E293" t="s">
        <v>244</v>
      </c>
      <c r="F293" s="3" t="s">
        <v>251</v>
      </c>
      <c r="G293" s="24">
        <v>44613</v>
      </c>
      <c r="H293" s="31">
        <v>3321431.43</v>
      </c>
      <c r="I293" s="22">
        <v>0.1</v>
      </c>
      <c r="J293" s="15">
        <v>161.5</v>
      </c>
      <c r="K293" s="15">
        <v>1615</v>
      </c>
      <c r="L293" s="15"/>
      <c r="M293" s="12" t="str">
        <f>TEXT(Table2[[#This Row],[Gd.Dt]],"mmm-yy")</f>
        <v>Feb-22</v>
      </c>
      <c r="N293" s="46" t="str">
        <f>MID(Table2[[#This Row],[BE]],6,2)</f>
        <v>IB</v>
      </c>
      <c r="O293" s="46" t="str">
        <f>IF(Table2[[#This Row],[Type]]="IB","EOU",IF(Table2[[#This Row],[Type]]="MB","Local","492"))</f>
        <v>EOU</v>
      </c>
      <c r="P293" s="45">
        <f>ROUND(Table2[[#This Row],[Cons]]/Table2[[#This Row],[Qty.]],5)</f>
        <v>0.1</v>
      </c>
      <c r="Q293" s="46" t="b">
        <f>EXACT(Table2[[#This Row],[rate]],Table2[[#This Row],[Check]])</f>
        <v>1</v>
      </c>
      <c r="R293" s="46"/>
      <c r="S293" s="46" t="str">
        <f>IF(Table2[[#This Row],[SRO]]="EOU",VLOOKUP(Table2[[#This Row],[BE]],[2]GD.List!$C$3:$N$5014,12,0),IF(Table2[[#This Row],[SRO]]="Local","Polyester Staple Fibre","SRO 492"))</f>
        <v>Textile Coal</v>
      </c>
    </row>
    <row r="294" spans="1:19" x14ac:dyDescent="0.25">
      <c r="A294" s="3" t="s">
        <v>1</v>
      </c>
      <c r="B294" s="3" t="s">
        <v>242</v>
      </c>
      <c r="C294" s="21">
        <v>54940</v>
      </c>
      <c r="D294" s="18">
        <v>2701.12</v>
      </c>
      <c r="E294" t="s">
        <v>248</v>
      </c>
      <c r="F294" s="3" t="s">
        <v>252</v>
      </c>
      <c r="G294" s="24">
        <v>44614</v>
      </c>
      <c r="H294" s="31">
        <v>31616381.07</v>
      </c>
      <c r="I294" s="22">
        <v>0.1</v>
      </c>
      <c r="J294" s="15">
        <v>1728.9</v>
      </c>
      <c r="K294" s="15">
        <v>17289</v>
      </c>
      <c r="L294" s="15"/>
      <c r="M294" s="12" t="str">
        <f>TEXT(Table2[[#This Row],[Gd.Dt]],"mmm-yy")</f>
        <v>Feb-22</v>
      </c>
      <c r="N294" s="46" t="str">
        <f>MID(Table2[[#This Row],[BE]],6,2)</f>
        <v>IB</v>
      </c>
      <c r="O294" s="46" t="str">
        <f>IF(Table2[[#This Row],[Type]]="IB","EOU",IF(Table2[[#This Row],[Type]]="MB","Local","492"))</f>
        <v>EOU</v>
      </c>
      <c r="P294" s="45">
        <f>ROUND(Table2[[#This Row],[Cons]]/Table2[[#This Row],[Qty.]],5)</f>
        <v>0.1</v>
      </c>
      <c r="Q294" s="46" t="b">
        <f>EXACT(Table2[[#This Row],[rate]],Table2[[#This Row],[Check]])</f>
        <v>1</v>
      </c>
      <c r="R294" s="46"/>
      <c r="S294" s="46" t="str">
        <f>IF(Table2[[#This Row],[SRO]]="EOU",VLOOKUP(Table2[[#This Row],[BE]],[2]GD.List!$C$3:$N$5014,12,0),IF(Table2[[#This Row],[SRO]]="Local","Polyester Staple Fibre","SRO 492"))</f>
        <v>Textile Coal</v>
      </c>
    </row>
    <row r="295" spans="1:19" x14ac:dyDescent="0.25">
      <c r="A295" s="19" t="s">
        <v>1</v>
      </c>
      <c r="B295" s="3" t="s">
        <v>241</v>
      </c>
      <c r="C295" s="21">
        <v>3420</v>
      </c>
      <c r="D295" s="18">
        <v>2701.12</v>
      </c>
      <c r="E295" t="s">
        <v>246</v>
      </c>
      <c r="F295" s="3" t="s">
        <v>253</v>
      </c>
      <c r="G295" s="24">
        <v>44614</v>
      </c>
      <c r="H295" s="31">
        <v>25038978.989999998</v>
      </c>
      <c r="I295" s="22">
        <v>0.1</v>
      </c>
      <c r="J295" s="15">
        <v>1578.8</v>
      </c>
      <c r="K295" s="15">
        <v>15788</v>
      </c>
      <c r="L295" s="15"/>
      <c r="M295" s="12" t="str">
        <f>TEXT(Table2[[#This Row],[Gd.Dt]],"mmm-yy")</f>
        <v>Feb-22</v>
      </c>
      <c r="N295" s="46" t="str">
        <f>MID(Table2[[#This Row],[BE]],6,2)</f>
        <v>IB</v>
      </c>
      <c r="O295" s="46" t="str">
        <f>IF(Table2[[#This Row],[Type]]="IB","EOU",IF(Table2[[#This Row],[Type]]="MB","Local","492"))</f>
        <v>EOU</v>
      </c>
      <c r="P295" s="45">
        <f>ROUND(Table2[[#This Row],[Cons]]/Table2[[#This Row],[Qty.]],5)</f>
        <v>0.1</v>
      </c>
      <c r="Q295" s="46" t="b">
        <f>EXACT(Table2[[#This Row],[rate]],Table2[[#This Row],[Check]])</f>
        <v>1</v>
      </c>
      <c r="R295" s="46"/>
      <c r="S295" s="46" t="str">
        <f>IF(Table2[[#This Row],[SRO]]="EOU",VLOOKUP(Table2[[#This Row],[BE]],[2]GD.List!$C$3:$N$5014,12,0),IF(Table2[[#This Row],[SRO]]="Local","Polyester Staple Fibre","SRO 492"))</f>
        <v>Textile Coal</v>
      </c>
    </row>
    <row r="296" spans="1:19" x14ac:dyDescent="0.25">
      <c r="A296" s="17" t="s">
        <v>1</v>
      </c>
      <c r="B296" s="3" t="s">
        <v>240</v>
      </c>
      <c r="C296" s="21">
        <v>4263</v>
      </c>
      <c r="D296" s="18">
        <v>2701.12</v>
      </c>
      <c r="E296" t="s">
        <v>245</v>
      </c>
      <c r="F296" s="3" t="s">
        <v>254</v>
      </c>
      <c r="G296" s="24">
        <v>44614</v>
      </c>
      <c r="H296" s="31">
        <v>29864024.969999999</v>
      </c>
      <c r="I296" s="22">
        <v>0.1</v>
      </c>
      <c r="J296" s="15">
        <v>1727.2</v>
      </c>
      <c r="K296" s="15">
        <v>17272</v>
      </c>
      <c r="L296" s="15"/>
      <c r="M296" s="12" t="str">
        <f>TEXT(Table2[[#This Row],[Gd.Dt]],"mmm-yy")</f>
        <v>Feb-22</v>
      </c>
      <c r="N296" s="46" t="str">
        <f>MID(Table2[[#This Row],[BE]],6,2)</f>
        <v>IB</v>
      </c>
      <c r="O296" s="46" t="str">
        <f>IF(Table2[[#This Row],[Type]]="IB","EOU",IF(Table2[[#This Row],[Type]]="MB","Local","492"))</f>
        <v>EOU</v>
      </c>
      <c r="P296" s="45">
        <f>ROUND(Table2[[#This Row],[Cons]]/Table2[[#This Row],[Qty.]],5)</f>
        <v>0.1</v>
      </c>
      <c r="Q296" s="46" t="b">
        <f>EXACT(Table2[[#This Row],[rate]],Table2[[#This Row],[Check]])</f>
        <v>1</v>
      </c>
      <c r="R296" s="46"/>
      <c r="S296" s="46" t="str">
        <f>IF(Table2[[#This Row],[SRO]]="EOU",VLOOKUP(Table2[[#This Row],[BE]],[2]GD.List!$C$3:$N$5014,12,0),IF(Table2[[#This Row],[SRO]]="Local","Polyester Staple Fibre","SRO 492"))</f>
        <v>Textile Coal</v>
      </c>
    </row>
    <row r="297" spans="1:19" x14ac:dyDescent="0.25">
      <c r="A297" s="19" t="s">
        <v>23</v>
      </c>
      <c r="B297" s="3" t="s">
        <v>239</v>
      </c>
      <c r="C297" s="21">
        <v>1993</v>
      </c>
      <c r="D297" s="18">
        <v>1108.19</v>
      </c>
      <c r="E297" t="s">
        <v>244</v>
      </c>
      <c r="F297" s="3" t="s">
        <v>251</v>
      </c>
      <c r="G297" s="24">
        <v>44613</v>
      </c>
      <c r="H297" s="31">
        <v>3321431.43</v>
      </c>
      <c r="I297" s="22">
        <v>0.04</v>
      </c>
      <c r="J297" s="15">
        <v>64.599999999999994</v>
      </c>
      <c r="K297" s="15">
        <v>1615</v>
      </c>
      <c r="L297" s="15"/>
      <c r="M297" s="12" t="str">
        <f>TEXT(Table2[[#This Row],[Gd.Dt]],"mmm-yy")</f>
        <v>Feb-22</v>
      </c>
      <c r="N297" s="46" t="str">
        <f>MID(Table2[[#This Row],[BE]],6,2)</f>
        <v>IB</v>
      </c>
      <c r="O297" s="46" t="str">
        <f>IF(Table2[[#This Row],[Type]]="IB","EOU",IF(Table2[[#This Row],[Type]]="MB","Local","492"))</f>
        <v>EOU</v>
      </c>
      <c r="P297" s="45">
        <f>ROUND(Table2[[#This Row],[Cons]]/Table2[[#This Row],[Qty.]],5)</f>
        <v>0.04</v>
      </c>
      <c r="Q297" s="46" t="b">
        <f>EXACT(Table2[[#This Row],[rate]],Table2[[#This Row],[Check]])</f>
        <v>1</v>
      </c>
      <c r="R297" s="46"/>
      <c r="S297" s="46" t="str">
        <f>IF(Table2[[#This Row],[SRO]]="EOU",VLOOKUP(Table2[[#This Row],[BE]],[2]GD.List!$C$3:$N$5014,12,0),IF(Table2[[#This Row],[SRO]]="Local","Polyester Staple Fibre","SRO 492"))</f>
        <v>Textile Chemical</v>
      </c>
    </row>
    <row r="298" spans="1:19" x14ac:dyDescent="0.25">
      <c r="A298" s="19" t="s">
        <v>23</v>
      </c>
      <c r="B298" s="3" t="s">
        <v>242</v>
      </c>
      <c r="C298" s="21">
        <v>54940</v>
      </c>
      <c r="D298" s="18">
        <v>1108.19</v>
      </c>
      <c r="E298" t="s">
        <v>248</v>
      </c>
      <c r="F298" s="3" t="s">
        <v>252</v>
      </c>
      <c r="G298" s="24">
        <v>44614</v>
      </c>
      <c r="H298" s="31">
        <v>31616381.07</v>
      </c>
      <c r="I298" s="22">
        <v>0.04</v>
      </c>
      <c r="J298" s="15">
        <v>691.56</v>
      </c>
      <c r="K298" s="15">
        <v>17289</v>
      </c>
      <c r="L298" s="15"/>
      <c r="M298" s="12" t="str">
        <f>TEXT(Table2[[#This Row],[Gd.Dt]],"mmm-yy")</f>
        <v>Feb-22</v>
      </c>
      <c r="N298" s="46" t="str">
        <f>MID(Table2[[#This Row],[BE]],6,2)</f>
        <v>IB</v>
      </c>
      <c r="O298" s="46" t="str">
        <f>IF(Table2[[#This Row],[Type]]="IB","EOU",IF(Table2[[#This Row],[Type]]="MB","Local","492"))</f>
        <v>EOU</v>
      </c>
      <c r="P298" s="45">
        <f>ROUND(Table2[[#This Row],[Cons]]/Table2[[#This Row],[Qty.]],5)</f>
        <v>0.04</v>
      </c>
      <c r="Q298" s="46" t="b">
        <f>EXACT(Table2[[#This Row],[rate]],Table2[[#This Row],[Check]])</f>
        <v>1</v>
      </c>
      <c r="R298" s="46"/>
      <c r="S298" s="46" t="str">
        <f>IF(Table2[[#This Row],[SRO]]="EOU",VLOOKUP(Table2[[#This Row],[BE]],[2]GD.List!$C$3:$N$5014,12,0),IF(Table2[[#This Row],[SRO]]="Local","Polyester Staple Fibre","SRO 492"))</f>
        <v>Textile Chemical</v>
      </c>
    </row>
    <row r="299" spans="1:19" x14ac:dyDescent="0.25">
      <c r="A299" s="19" t="s">
        <v>23</v>
      </c>
      <c r="B299" s="3" t="s">
        <v>241</v>
      </c>
      <c r="C299" s="21">
        <v>3420</v>
      </c>
      <c r="D299" s="18">
        <v>1108.19</v>
      </c>
      <c r="E299" t="s">
        <v>246</v>
      </c>
      <c r="F299" s="3" t="s">
        <v>253</v>
      </c>
      <c r="G299" s="24">
        <v>44614</v>
      </c>
      <c r="H299" s="31">
        <v>25038978.989999998</v>
      </c>
      <c r="I299" s="22">
        <v>0.04</v>
      </c>
      <c r="J299" s="15">
        <v>631.52</v>
      </c>
      <c r="K299" s="15">
        <v>15788</v>
      </c>
      <c r="L299" s="15"/>
      <c r="M299" s="12" t="str">
        <f>TEXT(Table2[[#This Row],[Gd.Dt]],"mmm-yy")</f>
        <v>Feb-22</v>
      </c>
      <c r="N299" s="46" t="str">
        <f>MID(Table2[[#This Row],[BE]],6,2)</f>
        <v>IB</v>
      </c>
      <c r="O299" s="46" t="str">
        <f>IF(Table2[[#This Row],[Type]]="IB","EOU",IF(Table2[[#This Row],[Type]]="MB","Local","492"))</f>
        <v>EOU</v>
      </c>
      <c r="P299" s="45">
        <f>ROUND(Table2[[#This Row],[Cons]]/Table2[[#This Row],[Qty.]],5)</f>
        <v>0.04</v>
      </c>
      <c r="Q299" s="46" t="b">
        <f>EXACT(Table2[[#This Row],[rate]],Table2[[#This Row],[Check]])</f>
        <v>1</v>
      </c>
      <c r="R299" s="46"/>
      <c r="S299" s="46" t="str">
        <f>IF(Table2[[#This Row],[SRO]]="EOU",VLOOKUP(Table2[[#This Row],[BE]],[2]GD.List!$C$3:$N$5014,12,0),IF(Table2[[#This Row],[SRO]]="Local","Polyester Staple Fibre","SRO 492"))</f>
        <v>Textile Chemical</v>
      </c>
    </row>
    <row r="300" spans="1:19" x14ac:dyDescent="0.25">
      <c r="A300" s="17" t="s">
        <v>23</v>
      </c>
      <c r="B300" s="3" t="s">
        <v>240</v>
      </c>
      <c r="C300" s="21">
        <v>4263</v>
      </c>
      <c r="D300" s="18">
        <v>1108.19</v>
      </c>
      <c r="E300" t="s">
        <v>245</v>
      </c>
      <c r="F300" s="3" t="s">
        <v>254</v>
      </c>
      <c r="G300" s="24">
        <v>44614</v>
      </c>
      <c r="H300" s="31">
        <v>29864024.969999999</v>
      </c>
      <c r="I300" s="22">
        <v>0.04</v>
      </c>
      <c r="J300" s="15">
        <v>690.88</v>
      </c>
      <c r="K300" s="15">
        <v>17272</v>
      </c>
      <c r="L300" s="15"/>
      <c r="M300" s="12" t="str">
        <f>TEXT(Table2[[#This Row],[Gd.Dt]],"mmm-yy")</f>
        <v>Feb-22</v>
      </c>
      <c r="N300" s="46" t="str">
        <f>MID(Table2[[#This Row],[BE]],6,2)</f>
        <v>IB</v>
      </c>
      <c r="O300" s="46" t="str">
        <f>IF(Table2[[#This Row],[Type]]="IB","EOU",IF(Table2[[#This Row],[Type]]="MB","Local","492"))</f>
        <v>EOU</v>
      </c>
      <c r="P300" s="45">
        <f>ROUND(Table2[[#This Row],[Cons]]/Table2[[#This Row],[Qty.]],5)</f>
        <v>0.04</v>
      </c>
      <c r="Q300" s="46" t="b">
        <f>EXACT(Table2[[#This Row],[rate]],Table2[[#This Row],[Check]])</f>
        <v>1</v>
      </c>
      <c r="R300" s="46"/>
      <c r="S300" s="46" t="str">
        <f>IF(Table2[[#This Row],[SRO]]="EOU",VLOOKUP(Table2[[#This Row],[BE]],[2]GD.List!$C$3:$N$5014,12,0),IF(Table2[[#This Row],[SRO]]="Local","Polyester Staple Fibre","SRO 492"))</f>
        <v>Textile Chemical</v>
      </c>
    </row>
    <row r="301" spans="1:19" x14ac:dyDescent="0.25">
      <c r="A301" s="19" t="s">
        <v>22</v>
      </c>
      <c r="B301" s="3" t="s">
        <v>241</v>
      </c>
      <c r="C301" s="21">
        <v>3420</v>
      </c>
      <c r="D301" s="18">
        <v>5503.201</v>
      </c>
      <c r="E301" t="s">
        <v>246</v>
      </c>
      <c r="F301" s="3" t="s">
        <v>253</v>
      </c>
      <c r="G301" s="24">
        <v>44614</v>
      </c>
      <c r="H301" s="31">
        <v>25038978.989999998</v>
      </c>
      <c r="I301" s="22">
        <v>0.41666999999999998</v>
      </c>
      <c r="J301" s="15">
        <v>6578.38</v>
      </c>
      <c r="K301" s="15">
        <v>15788</v>
      </c>
      <c r="L301" s="15"/>
      <c r="M301" s="12" t="str">
        <f>TEXT(Table2[[#This Row],[Gd.Dt]],"mmm-yy")</f>
        <v>Feb-22</v>
      </c>
      <c r="N301" s="46" t="str">
        <f>MID(Table2[[#This Row],[BE]],6,2)</f>
        <v>MB</v>
      </c>
      <c r="O301" s="46" t="str">
        <f>IF(Table2[[#This Row],[Type]]="IB","EOU",IF(Table2[[#This Row],[Type]]="MB","Local","492"))</f>
        <v>Local</v>
      </c>
      <c r="P301" s="45">
        <f>ROUND(Table2[[#This Row],[Cons]]/Table2[[#This Row],[Qty.]],5)</f>
        <v>0.41666999999999998</v>
      </c>
      <c r="Q301" s="46" t="b">
        <f>EXACT(Table2[[#This Row],[rate]],Table2[[#This Row],[Check]])</f>
        <v>1</v>
      </c>
      <c r="R301" s="46"/>
      <c r="S301" s="46" t="str">
        <f>IF(Table2[[#This Row],[SRO]]="EOU",VLOOKUP(Table2[[#This Row],[BE]],[2]GD.List!$C$3:$N$5014,12,0),IF(Table2[[#This Row],[SRO]]="Local","Polyester Staple Fibre","SRO 492"))</f>
        <v>Polyester Staple Fibre</v>
      </c>
    </row>
    <row r="302" spans="1:19" x14ac:dyDescent="0.25">
      <c r="A302" s="17" t="s">
        <v>22</v>
      </c>
      <c r="B302" s="3" t="s">
        <v>240</v>
      </c>
      <c r="C302" s="21">
        <v>4263</v>
      </c>
      <c r="D302" s="18">
        <v>5503.201</v>
      </c>
      <c r="E302" t="s">
        <v>245</v>
      </c>
      <c r="F302" s="3" t="s">
        <v>254</v>
      </c>
      <c r="G302" s="24">
        <v>44614</v>
      </c>
      <c r="H302" s="31">
        <v>29864024.969999999</v>
      </c>
      <c r="I302" s="22">
        <v>0.41666999999999998</v>
      </c>
      <c r="J302" s="15">
        <v>7196.72</v>
      </c>
      <c r="K302" s="15">
        <v>17272</v>
      </c>
      <c r="L302" s="15"/>
      <c r="M302" s="12" t="str">
        <f>TEXT(Table2[[#This Row],[Gd.Dt]],"mmm-yy")</f>
        <v>Feb-22</v>
      </c>
      <c r="N302" s="46" t="str">
        <f>MID(Table2[[#This Row],[BE]],6,2)</f>
        <v>MB</v>
      </c>
      <c r="O302" s="46" t="str">
        <f>IF(Table2[[#This Row],[Type]]="IB","EOU",IF(Table2[[#This Row],[Type]]="MB","Local","492"))</f>
        <v>Local</v>
      </c>
      <c r="P302" s="45">
        <f>ROUND(Table2[[#This Row],[Cons]]/Table2[[#This Row],[Qty.]],5)</f>
        <v>0.41666999999999998</v>
      </c>
      <c r="Q302" s="46" t="b">
        <f>EXACT(Table2[[#This Row],[rate]],Table2[[#This Row],[Check]])</f>
        <v>1</v>
      </c>
      <c r="R302" s="46"/>
      <c r="S302" s="46" t="str">
        <f>IF(Table2[[#This Row],[SRO]]="EOU",VLOOKUP(Table2[[#This Row],[BE]],[2]GD.List!$C$3:$N$5014,12,0),IF(Table2[[#This Row],[SRO]]="Local","Polyester Staple Fibre","SRO 492"))</f>
        <v>Polyester Staple Fibre</v>
      </c>
    </row>
    <row r="303" spans="1:19" x14ac:dyDescent="0.25">
      <c r="A303" s="17" t="s">
        <v>21</v>
      </c>
      <c r="B303" s="3" t="s">
        <v>240</v>
      </c>
      <c r="C303" s="21">
        <v>4263</v>
      </c>
      <c r="D303" s="18">
        <v>2915.11</v>
      </c>
      <c r="E303" t="s">
        <v>245</v>
      </c>
      <c r="F303" s="3" t="s">
        <v>254</v>
      </c>
      <c r="G303" s="24">
        <v>44614</v>
      </c>
      <c r="H303" s="31">
        <v>29864024.969999999</v>
      </c>
      <c r="I303" s="22">
        <v>0.04</v>
      </c>
      <c r="J303" s="15">
        <v>34.72</v>
      </c>
      <c r="K303" s="15">
        <v>868</v>
      </c>
      <c r="L303" s="15"/>
      <c r="M303" s="12" t="str">
        <f>TEXT(Table2[[#This Row],[Gd.Dt]],"mmm-yy")</f>
        <v>Feb-22</v>
      </c>
      <c r="N303" s="46" t="str">
        <f>MID(Table2[[#This Row],[BE]],6,2)</f>
        <v>IB</v>
      </c>
      <c r="O303" s="46" t="str">
        <f>IF(Table2[[#This Row],[Type]]="IB","EOU",IF(Table2[[#This Row],[Type]]="MB","Local","492"))</f>
        <v>EOU</v>
      </c>
      <c r="P303" s="45">
        <f>ROUND(Table2[[#This Row],[Cons]]/Table2[[#This Row],[Qty.]],5)</f>
        <v>0.04</v>
      </c>
      <c r="Q303" s="46" t="b">
        <f>EXACT(Table2[[#This Row],[rate]],Table2[[#This Row],[Check]])</f>
        <v>1</v>
      </c>
      <c r="R303" s="46"/>
      <c r="S303" s="46" t="str">
        <f>IF(Table2[[#This Row],[SRO]]="EOU",VLOOKUP(Table2[[#This Row],[BE]],[2]GD.List!$C$3:$N$5014,12,0),IF(Table2[[#This Row],[SRO]]="Local","Polyester Staple Fibre","SRO 492"))</f>
        <v>Textile Chemical</v>
      </c>
    </row>
    <row r="304" spans="1:19" x14ac:dyDescent="0.25">
      <c r="A304" s="17" t="s">
        <v>26</v>
      </c>
      <c r="B304" s="3" t="s">
        <v>239</v>
      </c>
      <c r="C304" s="21">
        <v>1993</v>
      </c>
      <c r="D304" s="18">
        <v>3402.13</v>
      </c>
      <c r="E304" t="s">
        <v>244</v>
      </c>
      <c r="F304" s="3" t="s">
        <v>251</v>
      </c>
      <c r="G304" s="24">
        <v>44613</v>
      </c>
      <c r="H304" s="31">
        <v>3321431.43</v>
      </c>
      <c r="I304" s="22">
        <v>0.04</v>
      </c>
      <c r="J304" s="15">
        <v>64.599999999999994</v>
      </c>
      <c r="K304" s="15">
        <v>1615</v>
      </c>
      <c r="L304" s="15"/>
      <c r="M304" s="12" t="str">
        <f>TEXT(Table2[[#This Row],[Gd.Dt]],"mmm-yy")</f>
        <v>Feb-22</v>
      </c>
      <c r="N304" s="46" t="str">
        <f>MID(Table2[[#This Row],[BE]],6,2)</f>
        <v>IB</v>
      </c>
      <c r="O304" s="46" t="str">
        <f>IF(Table2[[#This Row],[Type]]="IB","EOU",IF(Table2[[#This Row],[Type]]="MB","Local","492"))</f>
        <v>EOU</v>
      </c>
      <c r="P304" s="45">
        <f>ROUND(Table2[[#This Row],[Cons]]/Table2[[#This Row],[Qty.]],5)</f>
        <v>0.04</v>
      </c>
      <c r="Q304" s="46" t="b">
        <f>EXACT(Table2[[#This Row],[rate]],Table2[[#This Row],[Check]])</f>
        <v>1</v>
      </c>
      <c r="R304" s="46"/>
      <c r="S304" s="46" t="str">
        <f>IF(Table2[[#This Row],[SRO]]="EOU",VLOOKUP(Table2[[#This Row],[BE]],[2]GD.List!$C$3:$N$5014,12,0),IF(Table2[[#This Row],[SRO]]="Local","Polyester Staple Fibre","SRO 492"))</f>
        <v>Textile Chemical</v>
      </c>
    </row>
    <row r="305" spans="1:19" x14ac:dyDescent="0.25">
      <c r="A305" s="17" t="s">
        <v>199</v>
      </c>
      <c r="B305" s="3" t="s">
        <v>243</v>
      </c>
      <c r="C305" s="21">
        <v>25771</v>
      </c>
      <c r="D305" s="18">
        <v>9606.2099999999991</v>
      </c>
      <c r="E305" t="s">
        <v>249</v>
      </c>
      <c r="F305" s="3" t="s">
        <v>255</v>
      </c>
      <c r="G305" s="24">
        <v>44614</v>
      </c>
      <c r="H305" s="31">
        <v>29003714.239999998</v>
      </c>
      <c r="I305" s="22">
        <v>1</v>
      </c>
      <c r="J305" s="15">
        <v>250</v>
      </c>
      <c r="K305" s="15">
        <v>250</v>
      </c>
      <c r="L305" s="15"/>
      <c r="M305" s="12" t="str">
        <f>TEXT(Table2[[#This Row],[Gd.Dt]],"mmm-yy")</f>
        <v>Feb-22</v>
      </c>
      <c r="N305" s="46" t="str">
        <f>MID(Table2[[#This Row],[BE]],6,2)</f>
        <v>TI</v>
      </c>
      <c r="O305" s="46" t="str">
        <f>IF(Table2[[#This Row],[Type]]="IB","EOU",IF(Table2[[#This Row],[Type]]="MB","Local","492"))</f>
        <v>492</v>
      </c>
      <c r="P305" s="45">
        <f>ROUND(Table2[[#This Row],[Cons]]/Table2[[#This Row],[Qty.]],5)</f>
        <v>1</v>
      </c>
      <c r="Q305" s="46" t="b">
        <f>EXACT(Table2[[#This Row],[rate]],Table2[[#This Row],[Check]])</f>
        <v>1</v>
      </c>
      <c r="R305" s="46" t="s">
        <v>529</v>
      </c>
      <c r="S305" s="46" t="str">
        <f>IF(Table2[[#This Row],[SRO]]="EOU",VLOOKUP(Table2[[#This Row],[BE]],[2]GD.List!$C$3:$N$5014,12,0),IF(Table2[[#This Row],[SRO]]="Local","Polyester Staple Fibre","SRO 492"))</f>
        <v>SRO 492</v>
      </c>
    </row>
    <row r="306" spans="1:19" x14ac:dyDescent="0.25">
      <c r="A306" s="17" t="s">
        <v>220</v>
      </c>
      <c r="B306" s="3" t="s">
        <v>239</v>
      </c>
      <c r="C306" s="21">
        <v>1993</v>
      </c>
      <c r="D306" s="18">
        <v>5205.24</v>
      </c>
      <c r="E306" t="s">
        <v>244</v>
      </c>
      <c r="F306" s="3" t="s">
        <v>251</v>
      </c>
      <c r="G306" s="24">
        <v>44613</v>
      </c>
      <c r="H306" s="31">
        <v>3321431.43</v>
      </c>
      <c r="I306" s="22">
        <v>1.0101</v>
      </c>
      <c r="J306" s="15">
        <v>1630.17</v>
      </c>
      <c r="K306" s="15">
        <v>1615</v>
      </c>
      <c r="L306" s="15"/>
      <c r="M306" s="12" t="str">
        <f>TEXT(Table2[[#This Row],[Gd.Dt]],"mmm-yy")</f>
        <v>Feb-22</v>
      </c>
      <c r="N306" s="46" t="str">
        <f>MID(Table2[[#This Row],[BE]],6,2)</f>
        <v>IB</v>
      </c>
      <c r="O306" s="46" t="str">
        <f>IF(Table2[[#This Row],[Type]]="IB","EOU",IF(Table2[[#This Row],[Type]]="MB","Local","492"))</f>
        <v>EOU</v>
      </c>
      <c r="P306" s="45">
        <f>ROUND(Table2[[#This Row],[Cons]]/Table2[[#This Row],[Qty.]],5)</f>
        <v>1.00939</v>
      </c>
      <c r="Q306" s="46" t="b">
        <f>EXACT(Table2[[#This Row],[rate]],Table2[[#This Row],[Check]])</f>
        <v>0</v>
      </c>
      <c r="R306" s="46"/>
      <c r="S306" s="46" t="str">
        <f>IF(Table2[[#This Row],[SRO]]="EOU",VLOOKUP(Table2[[#This Row],[BE]],[2]GD.List!$C$3:$N$5014,12,0),IF(Table2[[#This Row],[SRO]]="Local","Polyester Staple Fibre","SRO 492"))</f>
        <v>Cotton Yarn</v>
      </c>
    </row>
    <row r="307" spans="1:19" x14ac:dyDescent="0.25">
      <c r="A307" s="17" t="s">
        <v>247</v>
      </c>
      <c r="B307" s="3" t="s">
        <v>241</v>
      </c>
      <c r="C307" s="21">
        <v>3420</v>
      </c>
      <c r="D307" s="18">
        <v>4810.29</v>
      </c>
      <c r="E307" t="s">
        <v>246</v>
      </c>
      <c r="F307" s="3" t="s">
        <v>253</v>
      </c>
      <c r="G307" s="24">
        <v>44614</v>
      </c>
      <c r="H307" s="31">
        <v>25038978.989999998</v>
      </c>
      <c r="I307" s="22">
        <v>0.06</v>
      </c>
      <c r="J307" s="15">
        <v>257.83999999999997</v>
      </c>
      <c r="K307" s="15">
        <v>4297</v>
      </c>
      <c r="L307" s="15"/>
      <c r="M307" s="12" t="str">
        <f>TEXT(Table2[[#This Row],[Gd.Dt]],"mmm-yy")</f>
        <v>Feb-22</v>
      </c>
      <c r="N307" s="46" t="str">
        <f>MID(Table2[[#This Row],[BE]],6,2)</f>
        <v>IB</v>
      </c>
      <c r="O307" s="46" t="str">
        <f>IF(Table2[[#This Row],[Type]]="IB","EOU",IF(Table2[[#This Row],[Type]]="MB","Local","492"))</f>
        <v>EOU</v>
      </c>
      <c r="P307" s="45">
        <f>ROUND(Table2[[#This Row],[Cons]]/Table2[[#This Row],[Qty.]],5)</f>
        <v>0.06</v>
      </c>
      <c r="Q307" s="46" t="b">
        <f>EXACT(Table2[[#This Row],[rate]],Table2[[#This Row],[Check]])</f>
        <v>1</v>
      </c>
      <c r="R307" s="46"/>
      <c r="S307" s="46" t="str">
        <f>IF(Table2[[#This Row],[SRO]]="EOU",VLOOKUP(Table2[[#This Row],[BE]],[2]GD.List!$C$3:$N$5014,12,0),IF(Table2[[#This Row],[SRO]]="Local","Polyester Staple Fibre","SRO 492"))</f>
        <v>Packing Material</v>
      </c>
    </row>
    <row r="308" spans="1:19" x14ac:dyDescent="0.25">
      <c r="A308" s="19" t="s">
        <v>250</v>
      </c>
      <c r="B308" s="19" t="s">
        <v>243</v>
      </c>
      <c r="C308" s="38">
        <v>25771</v>
      </c>
      <c r="D308" s="39">
        <v>9607.11</v>
      </c>
      <c r="E308" s="40" t="s">
        <v>249</v>
      </c>
      <c r="F308" s="19" t="s">
        <v>255</v>
      </c>
      <c r="G308" s="41">
        <v>44614</v>
      </c>
      <c r="H308" s="42">
        <v>29003714.239999998</v>
      </c>
      <c r="I308" s="43">
        <v>1</v>
      </c>
      <c r="J308" s="30">
        <v>150</v>
      </c>
      <c r="K308" s="30">
        <v>150</v>
      </c>
      <c r="L308" s="30"/>
      <c r="M308" s="63" t="str">
        <f>TEXT(Table2[[#This Row],[Gd.Dt]],"mmm-yy")</f>
        <v>Feb-22</v>
      </c>
      <c r="N308" s="47" t="str">
        <f>MID(Table2[[#This Row],[BE]],6,2)</f>
        <v>EP</v>
      </c>
      <c r="O308" s="47" t="str">
        <f>IF(Table2[[#This Row],[Type]]="IB","EOU",IF(Table2[[#This Row],[Type]]="MB","Local","492"))</f>
        <v>492</v>
      </c>
      <c r="P308" s="45">
        <f>ROUND(Table2[[#This Row],[Cons]]/Table2[[#This Row],[Qty.]],5)</f>
        <v>1</v>
      </c>
      <c r="Q308" s="46" t="b">
        <f>EXACT(Table2[[#This Row],[rate]],Table2[[#This Row],[Check]])</f>
        <v>1</v>
      </c>
      <c r="R308" s="46" t="s">
        <v>529</v>
      </c>
      <c r="S308" s="46" t="str">
        <f>IF(Table2[[#This Row],[SRO]]="EOU",VLOOKUP(Table2[[#This Row],[BE]],[2]GD.List!$C$3:$N$5014,12,0),IF(Table2[[#This Row],[SRO]]="Local","Polyester Staple Fibre","SRO 492"))</f>
        <v>SRO 492</v>
      </c>
    </row>
    <row r="309" spans="1:19" x14ac:dyDescent="0.25">
      <c r="A309" s="19" t="s">
        <v>1</v>
      </c>
      <c r="B309" s="3" t="s">
        <v>270</v>
      </c>
      <c r="C309" s="21">
        <v>29852</v>
      </c>
      <c r="D309" s="18">
        <v>2701.12</v>
      </c>
      <c r="E309" t="s">
        <v>263</v>
      </c>
      <c r="F309" s="48" t="s">
        <v>265</v>
      </c>
      <c r="G309" s="24">
        <v>44615</v>
      </c>
      <c r="H309" s="49">
        <v>30736866.899999999</v>
      </c>
      <c r="I309" s="50">
        <v>0.1</v>
      </c>
      <c r="J309" s="15">
        <v>1690.6</v>
      </c>
      <c r="K309" s="15">
        <v>16906</v>
      </c>
      <c r="L309" s="15"/>
      <c r="M309" s="12" t="str">
        <f>TEXT(Table2[[#This Row],[Gd.Dt]],"mmm-yy")</f>
        <v>Feb-22</v>
      </c>
      <c r="N309" s="46" t="str">
        <f>MID(Table2[[#This Row],[BE]],6,2)</f>
        <v>IB</v>
      </c>
      <c r="O309" s="46" t="str">
        <f>IF(Table2[[#This Row],[Type]]="IB","EOU",IF(Table2[[#This Row],[Type]]="MB","Local","492"))</f>
        <v>EOU</v>
      </c>
      <c r="P309" s="46">
        <f>ROUND(Table2[[#This Row],[Cons]]/Table2[[#This Row],[Qty.]],5)</f>
        <v>0.1</v>
      </c>
      <c r="Q309" s="46" t="b">
        <f>EXACT(Table2[[#This Row],[rate]],Table2[[#This Row],[Check]])</f>
        <v>1</v>
      </c>
      <c r="R309" s="46"/>
      <c r="S309" s="46" t="str">
        <f>IF(Table2[[#This Row],[SRO]]="EOU",VLOOKUP(Table2[[#This Row],[BE]],[2]GD.List!$C$3:$N$5014,12,0),IF(Table2[[#This Row],[SRO]]="Local","Polyester Staple Fibre","SRO 492"))</f>
        <v>Textile Coal</v>
      </c>
    </row>
    <row r="310" spans="1:19" x14ac:dyDescent="0.25">
      <c r="A310" s="19" t="s">
        <v>1</v>
      </c>
      <c r="B310" s="3" t="s">
        <v>258</v>
      </c>
      <c r="C310" s="21">
        <v>9744</v>
      </c>
      <c r="D310" s="18">
        <v>2701.12</v>
      </c>
      <c r="E310" t="s">
        <v>260</v>
      </c>
      <c r="F310" s="48" t="s">
        <v>266</v>
      </c>
      <c r="G310" s="24">
        <v>44615</v>
      </c>
      <c r="H310" s="49">
        <v>17215543.210000001</v>
      </c>
      <c r="I310" s="50">
        <v>0.1</v>
      </c>
      <c r="J310" s="15">
        <v>1330.03</v>
      </c>
      <c r="K310" s="15">
        <v>13300.26</v>
      </c>
      <c r="L310" s="15"/>
      <c r="M310" s="12" t="str">
        <f>TEXT(Table2[[#This Row],[Gd.Dt]],"mmm-yy")</f>
        <v>Feb-22</v>
      </c>
      <c r="N310" s="46" t="str">
        <f>MID(Table2[[#This Row],[BE]],6,2)</f>
        <v>IB</v>
      </c>
      <c r="O310" s="46" t="str">
        <f>IF(Table2[[#This Row],[Type]]="IB","EOU",IF(Table2[[#This Row],[Type]]="MB","Local","492"))</f>
        <v>EOU</v>
      </c>
      <c r="P310" s="46">
        <f>ROUND(Table2[[#This Row],[Cons]]/Table2[[#This Row],[Qty.]],5)</f>
        <v>0.1</v>
      </c>
      <c r="Q310" s="46" t="b">
        <f>EXACT(Table2[[#This Row],[rate]],Table2[[#This Row],[Check]])</f>
        <v>1</v>
      </c>
      <c r="R310" s="46"/>
      <c r="S310" s="46" t="str">
        <f>IF(Table2[[#This Row],[SRO]]="EOU",VLOOKUP(Table2[[#This Row],[BE]],[2]GD.List!$C$3:$N$5014,12,0),IF(Table2[[#This Row],[SRO]]="Local","Polyester Staple Fibre","SRO 492"))</f>
        <v>Textile Coal</v>
      </c>
    </row>
    <row r="311" spans="1:19" x14ac:dyDescent="0.25">
      <c r="A311" s="17" t="s">
        <v>1</v>
      </c>
      <c r="B311" s="3" t="s">
        <v>259</v>
      </c>
      <c r="C311" s="21">
        <v>4040</v>
      </c>
      <c r="D311" s="18">
        <v>2701.12</v>
      </c>
      <c r="E311" t="s">
        <v>264</v>
      </c>
      <c r="F311" s="48" t="s">
        <v>267</v>
      </c>
      <c r="G311" s="24">
        <v>44615</v>
      </c>
      <c r="H311" s="49">
        <v>28686541.649999999</v>
      </c>
      <c r="I311" s="50">
        <v>0.1</v>
      </c>
      <c r="J311" s="15">
        <v>1751.1</v>
      </c>
      <c r="K311" s="15">
        <v>17511</v>
      </c>
      <c r="L311" s="15"/>
      <c r="M311" s="12" t="str">
        <f>TEXT(Table2[[#This Row],[Gd.Dt]],"mmm-yy")</f>
        <v>Feb-22</v>
      </c>
      <c r="N311" s="46" t="str">
        <f>MID(Table2[[#This Row],[BE]],6,2)</f>
        <v>IB</v>
      </c>
      <c r="O311" s="46" t="str">
        <f>IF(Table2[[#This Row],[Type]]="IB","EOU",IF(Table2[[#This Row],[Type]]="MB","Local","492"))</f>
        <v>EOU</v>
      </c>
      <c r="P311" s="46">
        <f>ROUND(Table2[[#This Row],[Cons]]/Table2[[#This Row],[Qty.]],5)</f>
        <v>0.1</v>
      </c>
      <c r="Q311" s="46" t="b">
        <f>EXACT(Table2[[#This Row],[rate]],Table2[[#This Row],[Check]])</f>
        <v>1</v>
      </c>
      <c r="R311" s="46"/>
      <c r="S311" s="46" t="str">
        <f>IF(Table2[[#This Row],[SRO]]="EOU",VLOOKUP(Table2[[#This Row],[BE]],[2]GD.List!$C$3:$N$5014,12,0),IF(Table2[[#This Row],[SRO]]="Local","Polyester Staple Fibre","SRO 492"))</f>
        <v>Textile Coal</v>
      </c>
    </row>
    <row r="312" spans="1:19" x14ac:dyDescent="0.25">
      <c r="A312" s="17" t="s">
        <v>191</v>
      </c>
      <c r="B312" s="3" t="s">
        <v>258</v>
      </c>
      <c r="C312" s="21">
        <v>9744</v>
      </c>
      <c r="D312" s="18">
        <v>3906.9029999999998</v>
      </c>
      <c r="E312" t="s">
        <v>260</v>
      </c>
      <c r="F312" s="48" t="s">
        <v>266</v>
      </c>
      <c r="G312" s="24">
        <v>44615</v>
      </c>
      <c r="H312" s="49">
        <v>17215543.210000001</v>
      </c>
      <c r="I312" s="50">
        <v>0.04</v>
      </c>
      <c r="J312" s="15">
        <v>11.52</v>
      </c>
      <c r="K312" s="15">
        <v>288</v>
      </c>
      <c r="L312" s="15"/>
      <c r="M312" s="12" t="str">
        <f>TEXT(Table2[[#This Row],[Gd.Dt]],"mmm-yy")</f>
        <v>Feb-22</v>
      </c>
      <c r="N312" s="46" t="str">
        <f>MID(Table2[[#This Row],[BE]],6,2)</f>
        <v>IB</v>
      </c>
      <c r="O312" s="46" t="str">
        <f>IF(Table2[[#This Row],[Type]]="IB","EOU",IF(Table2[[#This Row],[Type]]="MB","Local","492"))</f>
        <v>EOU</v>
      </c>
      <c r="P312" s="46">
        <f>ROUND(Table2[[#This Row],[Cons]]/Table2[[#This Row],[Qty.]],5)</f>
        <v>0.04</v>
      </c>
      <c r="Q312" s="46" t="b">
        <f>EXACT(Table2[[#This Row],[rate]],Table2[[#This Row],[Check]])</f>
        <v>1</v>
      </c>
      <c r="R312" s="46"/>
      <c r="S312" s="46" t="str">
        <f>IF(Table2[[#This Row],[SRO]]="EOU",VLOOKUP(Table2[[#This Row],[BE]],[2]GD.List!$C$3:$N$5014,12,0),IF(Table2[[#This Row],[SRO]]="Local","Polyester Staple Fibre","SRO 492"))</f>
        <v>Textile Chemical</v>
      </c>
    </row>
    <row r="313" spans="1:19" x14ac:dyDescent="0.25">
      <c r="A313" s="19" t="s">
        <v>23</v>
      </c>
      <c r="B313" s="3" t="s">
        <v>270</v>
      </c>
      <c r="C313" s="21">
        <v>29852</v>
      </c>
      <c r="D313" s="18">
        <v>1108.19</v>
      </c>
      <c r="E313" t="s">
        <v>263</v>
      </c>
      <c r="F313" s="48" t="s">
        <v>265</v>
      </c>
      <c r="G313" s="24">
        <v>44615</v>
      </c>
      <c r="H313" s="49">
        <v>30736866.899999999</v>
      </c>
      <c r="I313" s="50">
        <v>0.04</v>
      </c>
      <c r="J313" s="15">
        <v>676.24</v>
      </c>
      <c r="K313" s="15">
        <v>16906</v>
      </c>
      <c r="L313" s="15"/>
      <c r="M313" s="12" t="str">
        <f>TEXT(Table2[[#This Row],[Gd.Dt]],"mmm-yy")</f>
        <v>Feb-22</v>
      </c>
      <c r="N313" s="46" t="str">
        <f>MID(Table2[[#This Row],[BE]],6,2)</f>
        <v>IB</v>
      </c>
      <c r="O313" s="46" t="str">
        <f>IF(Table2[[#This Row],[Type]]="IB","EOU",IF(Table2[[#This Row],[Type]]="MB","Local","492"))</f>
        <v>EOU</v>
      </c>
      <c r="P313" s="46">
        <f>ROUND(Table2[[#This Row],[Cons]]/Table2[[#This Row],[Qty.]],5)</f>
        <v>0.04</v>
      </c>
      <c r="Q313" s="46" t="b">
        <f>EXACT(Table2[[#This Row],[rate]],Table2[[#This Row],[Check]])</f>
        <v>1</v>
      </c>
      <c r="R313" s="46"/>
      <c r="S313" s="46" t="str">
        <f>IF(Table2[[#This Row],[SRO]]="EOU",VLOOKUP(Table2[[#This Row],[BE]],[2]GD.List!$C$3:$N$5014,12,0),IF(Table2[[#This Row],[SRO]]="Local","Polyester Staple Fibre","SRO 492"))</f>
        <v>Textile Chemical</v>
      </c>
    </row>
    <row r="314" spans="1:19" x14ac:dyDescent="0.25">
      <c r="A314" s="19" t="s">
        <v>23</v>
      </c>
      <c r="B314" s="3" t="s">
        <v>258</v>
      </c>
      <c r="C314" s="21">
        <v>9744</v>
      </c>
      <c r="D314" s="18">
        <v>1108.19</v>
      </c>
      <c r="E314" t="s">
        <v>260</v>
      </c>
      <c r="F314" s="48" t="s">
        <v>266</v>
      </c>
      <c r="G314" s="24">
        <v>44615</v>
      </c>
      <c r="H314" s="49">
        <v>17215543.210000001</v>
      </c>
      <c r="I314" s="50">
        <v>0.04</v>
      </c>
      <c r="J314" s="15">
        <v>532.01</v>
      </c>
      <c r="K314" s="15">
        <v>13300.26</v>
      </c>
      <c r="L314" s="15"/>
      <c r="M314" s="12" t="str">
        <f>TEXT(Table2[[#This Row],[Gd.Dt]],"mmm-yy")</f>
        <v>Feb-22</v>
      </c>
      <c r="N314" s="46" t="str">
        <f>MID(Table2[[#This Row],[BE]],6,2)</f>
        <v>IB</v>
      </c>
      <c r="O314" s="46" t="str">
        <f>IF(Table2[[#This Row],[Type]]="IB","EOU",IF(Table2[[#This Row],[Type]]="MB","Local","492"))</f>
        <v>EOU</v>
      </c>
      <c r="P314" s="46">
        <f>ROUND(Table2[[#This Row],[Cons]]/Table2[[#This Row],[Qty.]],5)</f>
        <v>0.04</v>
      </c>
      <c r="Q314" s="46" t="b">
        <f>EXACT(Table2[[#This Row],[rate]],Table2[[#This Row],[Check]])</f>
        <v>1</v>
      </c>
      <c r="R314" s="46"/>
      <c r="S314" s="46" t="str">
        <f>IF(Table2[[#This Row],[SRO]]="EOU",VLOOKUP(Table2[[#This Row],[BE]],[2]GD.List!$C$3:$N$5014,12,0),IF(Table2[[#This Row],[SRO]]="Local","Polyester Staple Fibre","SRO 492"))</f>
        <v>Textile Chemical</v>
      </c>
    </row>
    <row r="315" spans="1:19" x14ac:dyDescent="0.25">
      <c r="A315" s="17" t="s">
        <v>23</v>
      </c>
      <c r="B315" s="3" t="s">
        <v>259</v>
      </c>
      <c r="C315" s="21">
        <v>4040</v>
      </c>
      <c r="D315" s="18">
        <v>1108.19</v>
      </c>
      <c r="E315" t="s">
        <v>264</v>
      </c>
      <c r="F315" s="48" t="s">
        <v>267</v>
      </c>
      <c r="G315" s="24">
        <v>44615</v>
      </c>
      <c r="H315" s="49">
        <v>28686541.649999999</v>
      </c>
      <c r="I315" s="50">
        <v>0.04</v>
      </c>
      <c r="J315" s="15">
        <v>700.43999999999994</v>
      </c>
      <c r="K315" s="15">
        <v>17511</v>
      </c>
      <c r="L315" s="15"/>
      <c r="M315" s="12" t="str">
        <f>TEXT(Table2[[#This Row],[Gd.Dt]],"mmm-yy")</f>
        <v>Feb-22</v>
      </c>
      <c r="N315" s="46" t="str">
        <f>MID(Table2[[#This Row],[BE]],6,2)</f>
        <v>IB</v>
      </c>
      <c r="O315" s="46" t="str">
        <f>IF(Table2[[#This Row],[Type]]="IB","EOU",IF(Table2[[#This Row],[Type]]="MB","Local","492"))</f>
        <v>EOU</v>
      </c>
      <c r="P315" s="46">
        <f>ROUND(Table2[[#This Row],[Cons]]/Table2[[#This Row],[Qty.]],5)</f>
        <v>0.04</v>
      </c>
      <c r="Q315" s="46" t="b">
        <f>EXACT(Table2[[#This Row],[rate]],Table2[[#This Row],[Check]])</f>
        <v>1</v>
      </c>
      <c r="R315" s="46"/>
      <c r="S315" s="46" t="str">
        <f>IF(Table2[[#This Row],[SRO]]="EOU",VLOOKUP(Table2[[#This Row],[BE]],[2]GD.List!$C$3:$N$5014,12,0),IF(Table2[[#This Row],[SRO]]="Local","Polyester Staple Fibre","SRO 492"))</f>
        <v>Textile Chemical</v>
      </c>
    </row>
    <row r="316" spans="1:19" x14ac:dyDescent="0.25">
      <c r="A316" s="17" t="s">
        <v>22</v>
      </c>
      <c r="B316" s="3" t="s">
        <v>259</v>
      </c>
      <c r="C316" s="21">
        <v>4040</v>
      </c>
      <c r="D316" s="18">
        <v>5503.201</v>
      </c>
      <c r="E316" t="s">
        <v>264</v>
      </c>
      <c r="F316" s="48" t="s">
        <v>267</v>
      </c>
      <c r="G316" s="24">
        <v>44615</v>
      </c>
      <c r="H316" s="49">
        <v>28686541.649999999</v>
      </c>
      <c r="I316" s="50">
        <v>0.41666999999999998</v>
      </c>
      <c r="J316" s="15">
        <v>7296.3099999999995</v>
      </c>
      <c r="K316" s="15">
        <v>17511</v>
      </c>
      <c r="L316" s="15"/>
      <c r="M316" s="12" t="str">
        <f>TEXT(Table2[[#This Row],[Gd.Dt]],"mmm-yy")</f>
        <v>Feb-22</v>
      </c>
      <c r="N316" s="46" t="str">
        <f>MID(Table2[[#This Row],[BE]],6,2)</f>
        <v>MB</v>
      </c>
      <c r="O316" s="46" t="str">
        <f>IF(Table2[[#This Row],[Type]]="IB","EOU",IF(Table2[[#This Row],[Type]]="MB","Local","492"))</f>
        <v>Local</v>
      </c>
      <c r="P316" s="46">
        <f>ROUND(Table2[[#This Row],[Cons]]/Table2[[#This Row],[Qty.]],5)</f>
        <v>0.41666999999999998</v>
      </c>
      <c r="Q316" s="46" t="b">
        <f>EXACT(Table2[[#This Row],[rate]],Table2[[#This Row],[Check]])</f>
        <v>1</v>
      </c>
      <c r="R316" s="46"/>
      <c r="S316" s="46" t="str">
        <f>IF(Table2[[#This Row],[SRO]]="EOU",VLOOKUP(Table2[[#This Row],[BE]],[2]GD.List!$C$3:$N$5014,12,0),IF(Table2[[#This Row],[SRO]]="Local","Polyester Staple Fibre","SRO 492"))</f>
        <v>Polyester Staple Fibre</v>
      </c>
    </row>
    <row r="317" spans="1:19" x14ac:dyDescent="0.25">
      <c r="A317" s="17" t="s">
        <v>26</v>
      </c>
      <c r="B317" s="3" t="s">
        <v>258</v>
      </c>
      <c r="C317" s="21">
        <v>9744</v>
      </c>
      <c r="D317" s="18">
        <v>3402.13</v>
      </c>
      <c r="E317" t="s">
        <v>260</v>
      </c>
      <c r="F317" s="48" t="s">
        <v>266</v>
      </c>
      <c r="G317" s="24">
        <v>44615</v>
      </c>
      <c r="H317" s="49">
        <v>17215543.210000001</v>
      </c>
      <c r="I317" s="50">
        <v>0.04</v>
      </c>
      <c r="J317" s="15">
        <v>532.01</v>
      </c>
      <c r="K317" s="15">
        <v>13300.26</v>
      </c>
      <c r="L317" s="15"/>
      <c r="M317" s="12" t="str">
        <f>TEXT(Table2[[#This Row],[Gd.Dt]],"mmm-yy")</f>
        <v>Feb-22</v>
      </c>
      <c r="N317" s="46" t="str">
        <f>MID(Table2[[#This Row],[BE]],6,2)</f>
        <v>IB</v>
      </c>
      <c r="O317" s="46" t="str">
        <f>IF(Table2[[#This Row],[Type]]="IB","EOU",IF(Table2[[#This Row],[Type]]="MB","Local","492"))</f>
        <v>EOU</v>
      </c>
      <c r="P317" s="46">
        <f>ROUND(Table2[[#This Row],[Cons]]/Table2[[#This Row],[Qty.]],5)</f>
        <v>0.04</v>
      </c>
      <c r="Q317" s="46" t="b">
        <f>EXACT(Table2[[#This Row],[rate]],Table2[[#This Row],[Check]])</f>
        <v>1</v>
      </c>
      <c r="R317" s="46"/>
      <c r="S317" s="46" t="str">
        <f>IF(Table2[[#This Row],[SRO]]="EOU",VLOOKUP(Table2[[#This Row],[BE]],[2]GD.List!$C$3:$N$5014,12,0),IF(Table2[[#This Row],[SRO]]="Local","Polyester Staple Fibre","SRO 492"))</f>
        <v>Textile Chemical</v>
      </c>
    </row>
    <row r="318" spans="1:19" x14ac:dyDescent="0.25">
      <c r="A318" s="17" t="s">
        <v>26</v>
      </c>
      <c r="B318" s="3" t="s">
        <v>258</v>
      </c>
      <c r="C318" s="21">
        <v>9744</v>
      </c>
      <c r="D318" s="18">
        <v>3809.9189999999999</v>
      </c>
      <c r="E318" t="s">
        <v>260</v>
      </c>
      <c r="F318" s="48" t="s">
        <v>266</v>
      </c>
      <c r="G318" s="24">
        <v>44615</v>
      </c>
      <c r="H318" s="49">
        <v>17215543.210000001</v>
      </c>
      <c r="I318" s="50">
        <v>0.04</v>
      </c>
      <c r="J318" s="15">
        <v>61.4</v>
      </c>
      <c r="K318" s="15">
        <v>1535</v>
      </c>
      <c r="L318" s="15"/>
      <c r="M318" s="12" t="str">
        <f>TEXT(Table2[[#This Row],[Gd.Dt]],"mmm-yy")</f>
        <v>Feb-22</v>
      </c>
      <c r="N318" s="46" t="str">
        <f>MID(Table2[[#This Row],[BE]],6,2)</f>
        <v>IB</v>
      </c>
      <c r="O318" s="46" t="str">
        <f>IF(Table2[[#This Row],[Type]]="IB","EOU",IF(Table2[[#This Row],[Type]]="MB","Local","492"))</f>
        <v>EOU</v>
      </c>
      <c r="P318" s="46">
        <f>ROUND(Table2[[#This Row],[Cons]]/Table2[[#This Row],[Qty.]],5)</f>
        <v>0.04</v>
      </c>
      <c r="Q318" s="46" t="b">
        <f>EXACT(Table2[[#This Row],[rate]],Table2[[#This Row],[Check]])</f>
        <v>1</v>
      </c>
      <c r="R318" s="46"/>
      <c r="S318" s="46" t="str">
        <f>IF(Table2[[#This Row],[SRO]]="EOU",VLOOKUP(Table2[[#This Row],[BE]],[2]GD.List!$C$3:$N$5014,12,0),IF(Table2[[#This Row],[SRO]]="Local","Polyester Staple Fibre","SRO 492"))</f>
        <v>Textile Chemical</v>
      </c>
    </row>
    <row r="319" spans="1:19" x14ac:dyDescent="0.25">
      <c r="A319" s="17" t="s">
        <v>220</v>
      </c>
      <c r="B319" s="3" t="s">
        <v>270</v>
      </c>
      <c r="C319" s="21">
        <v>29852</v>
      </c>
      <c r="D319" s="18">
        <v>5205.24</v>
      </c>
      <c r="E319" t="s">
        <v>263</v>
      </c>
      <c r="F319" s="48" t="s">
        <v>265</v>
      </c>
      <c r="G319" s="24">
        <v>44615</v>
      </c>
      <c r="H319" s="49">
        <v>30736866.899999999</v>
      </c>
      <c r="I319" s="50">
        <v>1.0101</v>
      </c>
      <c r="J319" s="15">
        <v>4318.18</v>
      </c>
      <c r="K319" s="15">
        <v>4275</v>
      </c>
      <c r="L319" s="15"/>
      <c r="M319" s="12" t="str">
        <f>TEXT(Table2[[#This Row],[Gd.Dt]],"mmm-yy")</f>
        <v>Feb-22</v>
      </c>
      <c r="N319" s="46" t="str">
        <f>MID(Table2[[#This Row],[BE]],6,2)</f>
        <v>IB</v>
      </c>
      <c r="O319" s="46" t="str">
        <f>IF(Table2[[#This Row],[Type]]="IB","EOU",IF(Table2[[#This Row],[Type]]="MB","Local","492"))</f>
        <v>EOU</v>
      </c>
      <c r="P319" s="46">
        <f>ROUND(Table2[[#This Row],[Cons]]/Table2[[#This Row],[Qty.]],5)</f>
        <v>1.0101</v>
      </c>
      <c r="Q319" s="46" t="b">
        <f>EXACT(Table2[[#This Row],[rate]],Table2[[#This Row],[Check]])</f>
        <v>1</v>
      </c>
      <c r="R319" s="46"/>
      <c r="S319" s="46" t="str">
        <f>IF(Table2[[#This Row],[SRO]]="EOU",VLOOKUP(Table2[[#This Row],[BE]],[2]GD.List!$C$3:$N$5014,12,0),IF(Table2[[#This Row],[SRO]]="Local","Polyester Staple Fibre","SRO 492"))</f>
        <v>Cotton Yarn</v>
      </c>
    </row>
    <row r="320" spans="1:19" x14ac:dyDescent="0.25">
      <c r="A320" s="19" t="s">
        <v>261</v>
      </c>
      <c r="B320" s="19" t="s">
        <v>258</v>
      </c>
      <c r="C320" s="38">
        <v>9744</v>
      </c>
      <c r="D320" s="39">
        <v>3906.9029999999998</v>
      </c>
      <c r="E320" s="40" t="s">
        <v>260</v>
      </c>
      <c r="F320" s="51" t="s">
        <v>266</v>
      </c>
      <c r="G320" s="41">
        <v>44615</v>
      </c>
      <c r="H320" s="52">
        <v>17215543.210000001</v>
      </c>
      <c r="I320" s="53">
        <v>0.04</v>
      </c>
      <c r="J320" s="30">
        <v>520.49</v>
      </c>
      <c r="K320" s="30">
        <v>13012.26</v>
      </c>
      <c r="L320" s="30"/>
      <c r="M320" s="63" t="str">
        <f>TEXT(Table2[[#This Row],[Gd.Dt]],"mmm-yy")</f>
        <v>Feb-22</v>
      </c>
      <c r="N320" s="47" t="str">
        <f>MID(Table2[[#This Row],[BE]],6,2)</f>
        <v>IB</v>
      </c>
      <c r="O320" s="47" t="str">
        <f>IF(Table2[[#This Row],[Type]]="IB","EOU",IF(Table2[[#This Row],[Type]]="MB","Local","492"))</f>
        <v>EOU</v>
      </c>
      <c r="P320" s="47">
        <f>ROUND(Table2[[#This Row],[Cons]]/Table2[[#This Row],[Qty.]],5)</f>
        <v>0.04</v>
      </c>
      <c r="Q320" s="47" t="b">
        <f>EXACT(Table2[[#This Row],[rate]],Table2[[#This Row],[Check]])</f>
        <v>1</v>
      </c>
      <c r="R320" s="46"/>
      <c r="S320" s="46" t="str">
        <f>IF(Table2[[#This Row],[SRO]]="EOU",VLOOKUP(Table2[[#This Row],[BE]],[2]GD.List!$C$3:$N$5014,12,0),IF(Table2[[#This Row],[SRO]]="Local","Polyester Staple Fibre","SRO 492"))</f>
        <v>Textile Chemical</v>
      </c>
    </row>
    <row r="321" spans="1:19" x14ac:dyDescent="0.25">
      <c r="A321" s="3" t="s">
        <v>262</v>
      </c>
      <c r="B321" s="3" t="s">
        <v>258</v>
      </c>
      <c r="C321" s="21">
        <v>9744</v>
      </c>
      <c r="D321" s="18">
        <v>3809.9189999999999</v>
      </c>
      <c r="E321" t="s">
        <v>260</v>
      </c>
      <c r="F321" s="3" t="s">
        <v>266</v>
      </c>
      <c r="G321" s="24">
        <v>44615</v>
      </c>
      <c r="H321" s="31">
        <v>17215543.210000001</v>
      </c>
      <c r="I321" s="22">
        <v>0.04</v>
      </c>
      <c r="J321" s="15">
        <v>470.61</v>
      </c>
      <c r="K321" s="15">
        <v>11765.26</v>
      </c>
      <c r="L321" s="15"/>
      <c r="M321" s="12" t="str">
        <f>TEXT(Table2[[#This Row],[Gd.Dt]],"mmm-yy")</f>
        <v>Feb-22</v>
      </c>
      <c r="N321" s="46" t="str">
        <f>MID(Table2[[#This Row],[BE]],6,2)</f>
        <v>IB</v>
      </c>
      <c r="O321" s="46" t="str">
        <f>IF(Table2[[#This Row],[Type]]="IB","EOU",IF(Table2[[#This Row],[Type]]="MB","Local","492"))</f>
        <v>EOU</v>
      </c>
      <c r="P321" s="46">
        <f>ROUND(Table2[[#This Row],[Cons]]/Table2[[#This Row],[Qty.]],5)</f>
        <v>0.04</v>
      </c>
      <c r="Q321" s="46" t="b">
        <f>EXACT(Table2[[#This Row],[rate]],Table2[[#This Row],[Check]])</f>
        <v>1</v>
      </c>
      <c r="R321" s="46"/>
      <c r="S321" s="46" t="str">
        <f>IF(Table2[[#This Row],[SRO]]="EOU",VLOOKUP(Table2[[#This Row],[BE]],[2]GD.List!$C$3:$N$5014,12,0),IF(Table2[[#This Row],[SRO]]="Local","Polyester Staple Fibre","SRO 492"))</f>
        <v>Textile Chemical</v>
      </c>
    </row>
    <row r="322" spans="1:19" x14ac:dyDescent="0.25">
      <c r="A322" s="3" t="s">
        <v>1</v>
      </c>
      <c r="B322" s="3" t="s">
        <v>290</v>
      </c>
      <c r="C322" s="21">
        <v>16040</v>
      </c>
      <c r="D322" s="18">
        <v>2701.12</v>
      </c>
      <c r="E322" t="s">
        <v>292</v>
      </c>
      <c r="F322" s="3" t="s">
        <v>295</v>
      </c>
      <c r="G322" s="24">
        <v>44616</v>
      </c>
      <c r="H322" s="31">
        <v>19879648.870000001</v>
      </c>
      <c r="I322" s="22">
        <v>0.1</v>
      </c>
      <c r="J322" s="15">
        <v>1506</v>
      </c>
      <c r="K322" s="15">
        <v>15060</v>
      </c>
      <c r="L322" s="15"/>
      <c r="M322" s="66" t="str">
        <f>TEXT(Table2[[#This Row],[Gd.Dt]],"mmm-yy")</f>
        <v>Feb-22</v>
      </c>
      <c r="N322" s="46" t="str">
        <f>MID(Table2[[#This Row],[BE]],6,2)</f>
        <v>IB</v>
      </c>
      <c r="O322" s="46" t="str">
        <f>IF(Table2[[#This Row],[Type]]="IB","EOU",IF(Table2[[#This Row],[Type]]="MB","Local","492"))</f>
        <v>EOU</v>
      </c>
      <c r="P322" s="46">
        <f>ROUND(Table2[[#This Row],[Cons]]/Table2[[#This Row],[Qty.]],5)</f>
        <v>0.1</v>
      </c>
      <c r="Q322" s="46" t="b">
        <f>EXACT(Table2[[#This Row],[rate]],Table2[[#This Row],[Check]])</f>
        <v>1</v>
      </c>
      <c r="R322" s="46"/>
      <c r="S322" s="46" t="str">
        <f>IF(Table2[[#This Row],[SRO]]="EOU",VLOOKUP(Table2[[#This Row],[BE]],[2]GD.List!$C$3:$N$5014,12,0),IF(Table2[[#This Row],[SRO]]="Local","Polyester Staple Fibre","SRO 492"))</f>
        <v>Textile Coal</v>
      </c>
    </row>
    <row r="323" spans="1:19" x14ac:dyDescent="0.25">
      <c r="A323" s="17" t="s">
        <v>1</v>
      </c>
      <c r="B323" s="3" t="s">
        <v>290</v>
      </c>
      <c r="C323" s="21">
        <v>16040</v>
      </c>
      <c r="D323" s="18">
        <v>2701.12</v>
      </c>
      <c r="E323" t="s">
        <v>292</v>
      </c>
      <c r="F323" s="3" t="s">
        <v>295</v>
      </c>
      <c r="G323" s="24">
        <v>44616</v>
      </c>
      <c r="H323" s="31">
        <v>19879648.870000001</v>
      </c>
      <c r="I323" s="22">
        <v>0.2</v>
      </c>
      <c r="J323" s="15">
        <v>31.6</v>
      </c>
      <c r="K323" s="15">
        <v>158</v>
      </c>
      <c r="L323" s="15"/>
      <c r="M323" s="66" t="str">
        <f>TEXT(Table2[[#This Row],[Gd.Dt]],"mmm-yy")</f>
        <v>Feb-22</v>
      </c>
      <c r="N323" s="46" t="str">
        <f>MID(Table2[[#This Row],[BE]],6,2)</f>
        <v>IB</v>
      </c>
      <c r="O323" s="46" t="str">
        <f>IF(Table2[[#This Row],[Type]]="IB","EOU",IF(Table2[[#This Row],[Type]]="MB","Local","492"))</f>
        <v>EOU</v>
      </c>
      <c r="P323" s="46">
        <f>ROUND(Table2[[#This Row],[Cons]]/Table2[[#This Row],[Qty.]],5)</f>
        <v>0.2</v>
      </c>
      <c r="Q323" s="46" t="b">
        <f>EXACT(Table2[[#This Row],[rate]],Table2[[#This Row],[Check]])</f>
        <v>1</v>
      </c>
      <c r="R323" s="46"/>
      <c r="S323" s="46" t="str">
        <f>IF(Table2[[#This Row],[SRO]]="EOU",VLOOKUP(Table2[[#This Row],[BE]],[2]GD.List!$C$3:$N$5014,12,0),IF(Table2[[#This Row],[SRO]]="Local","Polyester Staple Fibre","SRO 492"))</f>
        <v>Textile Coal</v>
      </c>
    </row>
    <row r="324" spans="1:19" x14ac:dyDescent="0.25">
      <c r="A324" s="17" t="s">
        <v>23</v>
      </c>
      <c r="B324" s="3" t="s">
        <v>290</v>
      </c>
      <c r="C324" s="21">
        <v>16040</v>
      </c>
      <c r="D324" s="18">
        <v>1108.19</v>
      </c>
      <c r="E324" t="s">
        <v>292</v>
      </c>
      <c r="F324" s="3" t="s">
        <v>295</v>
      </c>
      <c r="G324" s="24">
        <v>44616</v>
      </c>
      <c r="H324" s="31">
        <v>19879648.870000001</v>
      </c>
      <c r="I324" s="22">
        <v>0.04</v>
      </c>
      <c r="J324" s="15">
        <v>540.52</v>
      </c>
      <c r="K324" s="15">
        <v>13513</v>
      </c>
      <c r="L324" s="15"/>
      <c r="M324" s="66" t="str">
        <f>TEXT(Table2[[#This Row],[Gd.Dt]],"mmm-yy")</f>
        <v>Feb-22</v>
      </c>
      <c r="N324" s="46" t="str">
        <f>MID(Table2[[#This Row],[BE]],6,2)</f>
        <v>IB</v>
      </c>
      <c r="O324" s="46" t="str">
        <f>IF(Table2[[#This Row],[Type]]="IB","EOU",IF(Table2[[#This Row],[Type]]="MB","Local","492"))</f>
        <v>EOU</v>
      </c>
      <c r="P324" s="46">
        <f>ROUND(Table2[[#This Row],[Cons]]/Table2[[#This Row],[Qty.]],5)</f>
        <v>0.04</v>
      </c>
      <c r="Q324" s="46" t="b">
        <f>EXACT(Table2[[#This Row],[rate]],Table2[[#This Row],[Check]])</f>
        <v>1</v>
      </c>
      <c r="R324" s="46"/>
      <c r="S324" s="46" t="str">
        <f>IF(Table2[[#This Row],[SRO]]="EOU",VLOOKUP(Table2[[#This Row],[BE]],[2]GD.List!$C$3:$N$5014,12,0),IF(Table2[[#This Row],[SRO]]="Local","Polyester Staple Fibre","SRO 492"))</f>
        <v>Textile Chemical</v>
      </c>
    </row>
    <row r="325" spans="1:19" x14ac:dyDescent="0.25">
      <c r="A325" s="19" t="s">
        <v>22</v>
      </c>
      <c r="B325" s="3" t="s">
        <v>291</v>
      </c>
      <c r="C325" s="21">
        <v>29485</v>
      </c>
      <c r="D325" s="18">
        <v>5503.201</v>
      </c>
      <c r="E325" t="s">
        <v>293</v>
      </c>
      <c r="F325" s="3" t="s">
        <v>296</v>
      </c>
      <c r="G325" s="24">
        <v>44616</v>
      </c>
      <c r="H325" s="31">
        <v>25896578.18</v>
      </c>
      <c r="I325" s="22">
        <v>0.66327000000000003</v>
      </c>
      <c r="J325" s="15">
        <v>8139.65</v>
      </c>
      <c r="K325" s="15">
        <v>12272</v>
      </c>
      <c r="L325" s="15"/>
      <c r="M325" s="66" t="str">
        <f>TEXT(Table2[[#This Row],[Gd.Dt]],"mmm-yy")</f>
        <v>Feb-22</v>
      </c>
      <c r="N325" s="46" t="str">
        <f>MID(Table2[[#This Row],[BE]],6,2)</f>
        <v>MB</v>
      </c>
      <c r="O325" s="46" t="str">
        <f>IF(Table2[[#This Row],[Type]]="IB","EOU",IF(Table2[[#This Row],[Type]]="MB","Local","492"))</f>
        <v>Local</v>
      </c>
      <c r="P325" s="46">
        <f>ROUND(Table2[[#This Row],[Cons]]/Table2[[#This Row],[Qty.]],5)</f>
        <v>0.66327000000000003</v>
      </c>
      <c r="Q325" s="46" t="b">
        <f>EXACT(Table2[[#This Row],[rate]],Table2[[#This Row],[Check]])</f>
        <v>1</v>
      </c>
      <c r="R325" s="46"/>
      <c r="S325" s="46" t="str">
        <f>IF(Table2[[#This Row],[SRO]]="EOU",VLOOKUP(Table2[[#This Row],[BE]],[2]GD.List!$C$3:$N$5014,12,0),IF(Table2[[#This Row],[SRO]]="Local","Polyester Staple Fibre","SRO 492"))</f>
        <v>Polyester Staple Fibre</v>
      </c>
    </row>
    <row r="326" spans="1:19" x14ac:dyDescent="0.25">
      <c r="A326" s="17" t="s">
        <v>22</v>
      </c>
      <c r="B326" s="3" t="s">
        <v>290</v>
      </c>
      <c r="C326" s="21">
        <v>16040</v>
      </c>
      <c r="D326" s="18">
        <v>5503.201</v>
      </c>
      <c r="E326" t="s">
        <v>292</v>
      </c>
      <c r="F326" s="3" t="s">
        <v>295</v>
      </c>
      <c r="G326" s="24">
        <v>44616</v>
      </c>
      <c r="H326" s="31">
        <v>19879648.870000001</v>
      </c>
      <c r="I326" s="22">
        <v>0.53061000000000003</v>
      </c>
      <c r="J326" s="15">
        <v>6745.64</v>
      </c>
      <c r="K326" s="15">
        <v>12713</v>
      </c>
      <c r="L326" s="15"/>
      <c r="M326" s="66" t="str">
        <f>TEXT(Table2[[#This Row],[Gd.Dt]],"mmm-yy")</f>
        <v>Feb-22</v>
      </c>
      <c r="N326" s="46" t="str">
        <f>MID(Table2[[#This Row],[BE]],6,2)</f>
        <v>MB</v>
      </c>
      <c r="O326" s="46" t="str">
        <f>IF(Table2[[#This Row],[Type]]="IB","EOU",IF(Table2[[#This Row],[Type]]="MB","Local","492"))</f>
        <v>Local</v>
      </c>
      <c r="P326" s="46">
        <f>ROUND(Table2[[#This Row],[Cons]]/Table2[[#This Row],[Qty.]],5)</f>
        <v>0.53061000000000003</v>
      </c>
      <c r="Q326" s="46" t="b">
        <f>EXACT(Table2[[#This Row],[rate]],Table2[[#This Row],[Check]])</f>
        <v>1</v>
      </c>
      <c r="R326" s="46"/>
      <c r="S326" s="46" t="str">
        <f>IF(Table2[[#This Row],[SRO]]="EOU",VLOOKUP(Table2[[#This Row],[BE]],[2]GD.List!$C$3:$N$5014,12,0),IF(Table2[[#This Row],[SRO]]="Local","Polyester Staple Fibre","SRO 492"))</f>
        <v>Polyester Staple Fibre</v>
      </c>
    </row>
    <row r="327" spans="1:19" x14ac:dyDescent="0.25">
      <c r="A327" s="17" t="s">
        <v>26</v>
      </c>
      <c r="B327" s="3" t="s">
        <v>290</v>
      </c>
      <c r="C327" s="21">
        <v>16040</v>
      </c>
      <c r="D327" s="18">
        <v>3402.13</v>
      </c>
      <c r="E327" t="s">
        <v>292</v>
      </c>
      <c r="F327" s="3" t="s">
        <v>295</v>
      </c>
      <c r="G327" s="24">
        <v>44616</v>
      </c>
      <c r="H327" s="31">
        <v>19879648.870000001</v>
      </c>
      <c r="I327" s="22">
        <v>0.04</v>
      </c>
      <c r="J327" s="15">
        <v>534.19999999999993</v>
      </c>
      <c r="K327" s="15">
        <v>13355</v>
      </c>
      <c r="L327" s="15"/>
      <c r="M327" s="66" t="str">
        <f>TEXT(Table2[[#This Row],[Gd.Dt]],"mmm-yy")</f>
        <v>Feb-22</v>
      </c>
      <c r="N327" s="46" t="str">
        <f>MID(Table2[[#This Row],[BE]],6,2)</f>
        <v>IB</v>
      </c>
      <c r="O327" s="46" t="str">
        <f>IF(Table2[[#This Row],[Type]]="IB","EOU",IF(Table2[[#This Row],[Type]]="MB","Local","492"))</f>
        <v>EOU</v>
      </c>
      <c r="P327" s="46">
        <f>ROUND(Table2[[#This Row],[Cons]]/Table2[[#This Row],[Qty.]],5)</f>
        <v>0.04</v>
      </c>
      <c r="Q327" s="46" t="b">
        <f>EXACT(Table2[[#This Row],[rate]],Table2[[#This Row],[Check]])</f>
        <v>1</v>
      </c>
      <c r="R327" s="46"/>
      <c r="S327" s="46" t="str">
        <f>IF(Table2[[#This Row],[SRO]]="EOU",VLOOKUP(Table2[[#This Row],[BE]],[2]GD.List!$C$3:$N$5014,12,0),IF(Table2[[#This Row],[SRO]]="Local","Polyester Staple Fibre","SRO 492"))</f>
        <v>Textile Chemical</v>
      </c>
    </row>
    <row r="328" spans="1:19" x14ac:dyDescent="0.25">
      <c r="A328" s="17" t="s">
        <v>192</v>
      </c>
      <c r="B328" s="3" t="s">
        <v>290</v>
      </c>
      <c r="C328" s="21">
        <v>16040</v>
      </c>
      <c r="D328" s="18">
        <v>5407.52</v>
      </c>
      <c r="E328" t="s">
        <v>292</v>
      </c>
      <c r="F328" s="3" t="s">
        <v>295</v>
      </c>
      <c r="G328" s="24">
        <v>44616</v>
      </c>
      <c r="H328" s="31">
        <v>19879648.870000001</v>
      </c>
      <c r="I328" s="22">
        <v>1.0101</v>
      </c>
      <c r="J328" s="15">
        <v>1722.22</v>
      </c>
      <c r="K328" s="15">
        <v>1705</v>
      </c>
      <c r="L328" s="15"/>
      <c r="M328" s="66" t="str">
        <f>TEXT(Table2[[#This Row],[Gd.Dt]],"mmm-yy")</f>
        <v>Feb-22</v>
      </c>
      <c r="N328" s="46" t="str">
        <f>MID(Table2[[#This Row],[BE]],6,2)</f>
        <v>IB</v>
      </c>
      <c r="O328" s="46" t="str">
        <f>IF(Table2[[#This Row],[Type]]="IB","EOU",IF(Table2[[#This Row],[Type]]="MB","Local","492"))</f>
        <v>EOU</v>
      </c>
      <c r="P328" s="46">
        <f>ROUND(Table2[[#This Row],[Cons]]/Table2[[#This Row],[Qty.]],5)</f>
        <v>1.0101</v>
      </c>
      <c r="Q328" s="46" t="b">
        <f>EXACT(Table2[[#This Row],[rate]],Table2[[#This Row],[Check]])</f>
        <v>1</v>
      </c>
      <c r="R328" s="46"/>
      <c r="S328" s="46" t="str">
        <f>IF(Table2[[#This Row],[SRO]]="EOU",VLOOKUP(Table2[[#This Row],[BE]],[2]GD.List!$C$3:$N$5014,12,0),IF(Table2[[#This Row],[SRO]]="Local","Polyester Staple Fibre","SRO 492"))</f>
        <v>Polyester Fabric</v>
      </c>
    </row>
    <row r="329" spans="1:19" x14ac:dyDescent="0.25">
      <c r="A329" s="17" t="s">
        <v>217</v>
      </c>
      <c r="B329" s="3" t="s">
        <v>290</v>
      </c>
      <c r="C329" s="21">
        <v>16040</v>
      </c>
      <c r="D329" s="18">
        <v>2832.1089999999999</v>
      </c>
      <c r="E329" t="s">
        <v>292</v>
      </c>
      <c r="F329" s="3" t="s">
        <v>295</v>
      </c>
      <c r="G329" s="24">
        <v>44616</v>
      </c>
      <c r="H329" s="31">
        <v>19879648.870000001</v>
      </c>
      <c r="I329" s="22">
        <v>0.04</v>
      </c>
      <c r="J329" s="15">
        <v>576.72</v>
      </c>
      <c r="K329" s="15">
        <v>14418</v>
      </c>
      <c r="L329" s="15"/>
      <c r="M329" s="66" t="str">
        <f>TEXT(Table2[[#This Row],[Gd.Dt]],"mmm-yy")</f>
        <v>Feb-22</v>
      </c>
      <c r="N329" s="46" t="str">
        <f>MID(Table2[[#This Row],[BE]],6,2)</f>
        <v>IB</v>
      </c>
      <c r="O329" s="46" t="str">
        <f>IF(Table2[[#This Row],[Type]]="IB","EOU",IF(Table2[[#This Row],[Type]]="MB","Local","492"))</f>
        <v>EOU</v>
      </c>
      <c r="P329" s="46">
        <f>ROUND(Table2[[#This Row],[Cons]]/Table2[[#This Row],[Qty.]],5)</f>
        <v>0.04</v>
      </c>
      <c r="Q329" s="46" t="b">
        <f>EXACT(Table2[[#This Row],[rate]],Table2[[#This Row],[Check]])</f>
        <v>1</v>
      </c>
      <c r="R329" s="46"/>
      <c r="S329" s="46" t="str">
        <f>IF(Table2[[#This Row],[SRO]]="EOU",VLOOKUP(Table2[[#This Row],[BE]],[2]GD.List!$C$3:$N$5014,12,0),IF(Table2[[#This Row],[SRO]]="Local","Polyester Staple Fibre","SRO 492"))</f>
        <v>Textile Chemical</v>
      </c>
    </row>
    <row r="330" spans="1:19" x14ac:dyDescent="0.25">
      <c r="A330" s="17" t="s">
        <v>220</v>
      </c>
      <c r="B330" s="3" t="s">
        <v>290</v>
      </c>
      <c r="C330" s="21">
        <v>16040</v>
      </c>
      <c r="D330" s="18">
        <v>5205.24</v>
      </c>
      <c r="E330" t="s">
        <v>292</v>
      </c>
      <c r="F330" s="3" t="s">
        <v>295</v>
      </c>
      <c r="G330" s="24">
        <v>44616</v>
      </c>
      <c r="H330" s="31">
        <v>19879648.870000001</v>
      </c>
      <c r="I330" s="22">
        <v>1.0101</v>
      </c>
      <c r="J330" s="15">
        <v>648.48</v>
      </c>
      <c r="K330" s="15">
        <v>642</v>
      </c>
      <c r="L330" s="15"/>
      <c r="M330" s="66" t="str">
        <f>TEXT(Table2[[#This Row],[Gd.Dt]],"mmm-yy")</f>
        <v>Feb-22</v>
      </c>
      <c r="N330" s="46" t="str">
        <f>MID(Table2[[#This Row],[BE]],6,2)</f>
        <v>IB</v>
      </c>
      <c r="O330" s="46" t="str">
        <f>IF(Table2[[#This Row],[Type]]="IB","EOU",IF(Table2[[#This Row],[Type]]="MB","Local","492"))</f>
        <v>EOU</v>
      </c>
      <c r="P330" s="46">
        <f>ROUND(Table2[[#This Row],[Cons]]/Table2[[#This Row],[Qty.]],5)</f>
        <v>1.0100899999999999</v>
      </c>
      <c r="Q330" s="46" t="b">
        <f>EXACT(Table2[[#This Row],[rate]],Table2[[#This Row],[Check]])</f>
        <v>0</v>
      </c>
      <c r="R330" s="46"/>
      <c r="S330" s="46" t="str">
        <f>IF(Table2[[#This Row],[SRO]]="EOU",VLOOKUP(Table2[[#This Row],[BE]],[2]GD.List!$C$3:$N$5014,12,0),IF(Table2[[#This Row],[SRO]]="Local","Polyester Staple Fibre","SRO 492"))</f>
        <v>Cotton Yarn</v>
      </c>
    </row>
    <row r="331" spans="1:19" x14ac:dyDescent="0.25">
      <c r="A331" s="17" t="s">
        <v>261</v>
      </c>
      <c r="B331" s="3" t="s">
        <v>290</v>
      </c>
      <c r="C331" s="21">
        <v>16040</v>
      </c>
      <c r="D331" s="18">
        <v>3906.9029999999998</v>
      </c>
      <c r="E331" t="s">
        <v>292</v>
      </c>
      <c r="F331" s="3" t="s">
        <v>295</v>
      </c>
      <c r="G331" s="24">
        <v>44616</v>
      </c>
      <c r="H331" s="31">
        <v>19879648.870000001</v>
      </c>
      <c r="I331" s="22">
        <v>0.04</v>
      </c>
      <c r="J331" s="15">
        <v>534.19999999999993</v>
      </c>
      <c r="K331" s="15">
        <v>13355</v>
      </c>
      <c r="L331" s="15"/>
      <c r="M331" s="66" t="str">
        <f>TEXT(Table2[[#This Row],[Gd.Dt]],"mmm-yy")</f>
        <v>Feb-22</v>
      </c>
      <c r="N331" s="46" t="str">
        <f>MID(Table2[[#This Row],[BE]],6,2)</f>
        <v>IB</v>
      </c>
      <c r="O331" s="46" t="str">
        <f>IF(Table2[[#This Row],[Type]]="IB","EOU",IF(Table2[[#This Row],[Type]]="MB","Local","492"))</f>
        <v>EOU</v>
      </c>
      <c r="P331" s="46">
        <f>ROUND(Table2[[#This Row],[Cons]]/Table2[[#This Row],[Qty.]],5)</f>
        <v>0.04</v>
      </c>
      <c r="Q331" s="46" t="b">
        <f>EXACT(Table2[[#This Row],[rate]],Table2[[#This Row],[Check]])</f>
        <v>1</v>
      </c>
      <c r="R331" s="46"/>
      <c r="S331" s="46" t="str">
        <f>IF(Table2[[#This Row],[SRO]]="EOU",VLOOKUP(Table2[[#This Row],[BE]],[2]GD.List!$C$3:$N$5014,12,0),IF(Table2[[#This Row],[SRO]]="Local","Polyester Staple Fibre","SRO 492"))</f>
        <v>Textile Chemical</v>
      </c>
    </row>
    <row r="332" spans="1:19" x14ac:dyDescent="0.25">
      <c r="A332" s="17" t="s">
        <v>262</v>
      </c>
      <c r="B332" s="3" t="s">
        <v>290</v>
      </c>
      <c r="C332" s="21">
        <v>16040</v>
      </c>
      <c r="D332" s="18">
        <v>3809.9189999999999</v>
      </c>
      <c r="E332" t="s">
        <v>292</v>
      </c>
      <c r="F332" s="3" t="s">
        <v>295</v>
      </c>
      <c r="G332" s="24">
        <v>44616</v>
      </c>
      <c r="H332" s="31">
        <v>19879648.870000001</v>
      </c>
      <c r="I332" s="22">
        <v>0.04</v>
      </c>
      <c r="J332" s="15">
        <v>602.4</v>
      </c>
      <c r="K332" s="15">
        <v>15060</v>
      </c>
      <c r="L332" s="15"/>
      <c r="M332" s="66" t="str">
        <f>TEXT(Table2[[#This Row],[Gd.Dt]],"mmm-yy")</f>
        <v>Feb-22</v>
      </c>
      <c r="N332" s="46" t="str">
        <f>MID(Table2[[#This Row],[BE]],6,2)</f>
        <v>IB</v>
      </c>
      <c r="O332" s="46" t="str">
        <f>IF(Table2[[#This Row],[Type]]="IB","EOU",IF(Table2[[#This Row],[Type]]="MB","Local","492"))</f>
        <v>EOU</v>
      </c>
      <c r="P332" s="46">
        <f>ROUND(Table2[[#This Row],[Cons]]/Table2[[#This Row],[Qty.]],5)</f>
        <v>0.04</v>
      </c>
      <c r="Q332" s="46" t="b">
        <f>EXACT(Table2[[#This Row],[rate]],Table2[[#This Row],[Check]])</f>
        <v>1</v>
      </c>
      <c r="R332" s="46"/>
      <c r="S332" s="46" t="str">
        <f>IF(Table2[[#This Row],[SRO]]="EOU",VLOOKUP(Table2[[#This Row],[BE]],[2]GD.List!$C$3:$N$5014,12,0),IF(Table2[[#This Row],[SRO]]="Local","Polyester Staple Fibre","SRO 492"))</f>
        <v>Textile Chemical</v>
      </c>
    </row>
    <row r="333" spans="1:19" x14ac:dyDescent="0.25">
      <c r="A333" s="19" t="s">
        <v>294</v>
      </c>
      <c r="B333" s="19" t="s">
        <v>291</v>
      </c>
      <c r="C333" s="38">
        <v>29485</v>
      </c>
      <c r="D333" s="39">
        <v>9607.19</v>
      </c>
      <c r="E333" s="40" t="s">
        <v>293</v>
      </c>
      <c r="F333" s="19" t="s">
        <v>296</v>
      </c>
      <c r="G333" s="41">
        <v>44616</v>
      </c>
      <c r="H333" s="42">
        <v>25896578.18</v>
      </c>
      <c r="I333" s="43">
        <v>1</v>
      </c>
      <c r="J333" s="30">
        <v>220</v>
      </c>
      <c r="K333" s="30">
        <v>220</v>
      </c>
      <c r="L333" s="30"/>
      <c r="M333" s="67" t="str">
        <f>TEXT(Table2[[#This Row],[Gd.Dt]],"mmm-yy")</f>
        <v>Feb-22</v>
      </c>
      <c r="N333" s="47" t="str">
        <f>MID(Table2[[#This Row],[BE]],6,2)</f>
        <v>TI</v>
      </c>
      <c r="O333" s="47" t="str">
        <f>IF(Table2[[#This Row],[Type]]="IB","EOU",IF(Table2[[#This Row],[Type]]="MB","Local","492"))</f>
        <v>492</v>
      </c>
      <c r="P333" s="47">
        <f>ROUND(Table2[[#This Row],[Cons]]/Table2[[#This Row],[Qty.]],5)</f>
        <v>1</v>
      </c>
      <c r="Q333" s="47" t="b">
        <f>EXACT(Table2[[#This Row],[rate]],Table2[[#This Row],[Check]])</f>
        <v>1</v>
      </c>
      <c r="R333" s="46"/>
      <c r="S333" s="46" t="str">
        <f>IF(Table2[[#This Row],[SRO]]="EOU",VLOOKUP(Table2[[#This Row],[BE]],[2]GD.List!$C$3:$N$5014,12,0),IF(Table2[[#This Row],[SRO]]="Local","Polyester Staple Fibre","SRO 492"))</f>
        <v>SRO 492</v>
      </c>
    </row>
    <row r="334" spans="1:19" x14ac:dyDescent="0.25">
      <c r="A334" s="3" t="s">
        <v>1</v>
      </c>
      <c r="B334" s="3" t="s">
        <v>304</v>
      </c>
      <c r="C334" s="21">
        <v>13446</v>
      </c>
      <c r="D334" s="18">
        <v>2701.12</v>
      </c>
      <c r="E334" t="s">
        <v>324</v>
      </c>
      <c r="F334" s="3" t="s">
        <v>328</v>
      </c>
      <c r="G334" s="24">
        <v>44618</v>
      </c>
      <c r="H334" s="31">
        <v>13441525.529999999</v>
      </c>
      <c r="I334" s="22">
        <v>0.1</v>
      </c>
      <c r="J334" s="15">
        <v>888.9</v>
      </c>
      <c r="K334" s="15">
        <v>8889</v>
      </c>
      <c r="L334" s="15"/>
      <c r="M334" s="66" t="str">
        <f>TEXT(Table2[[#This Row],[Gd.Dt]],"mmm-yy")</f>
        <v>Feb-22</v>
      </c>
      <c r="N334" s="46" t="str">
        <f>MID(Table2[[#This Row],[BE]],6,2)</f>
        <v>IB</v>
      </c>
      <c r="O334" s="46" t="str">
        <f>IF(Table2[[#This Row],[Type]]="IB","EOU",IF(Table2[[#This Row],[Type]]="MB","Local","492"))</f>
        <v>EOU</v>
      </c>
      <c r="P334" s="46">
        <f>ROUND(Table2[[#This Row],[Cons]]/Table2[[#This Row],[Qty.]],5)</f>
        <v>0.1</v>
      </c>
      <c r="Q334" s="46" t="b">
        <f>EXACT(Table2[[#This Row],[rate]],Table2[[#This Row],[Check]])</f>
        <v>1</v>
      </c>
      <c r="R334" s="46"/>
      <c r="S334" s="46" t="str">
        <f>IF(Table2[[#This Row],[SRO]]="EOU",VLOOKUP(Table2[[#This Row],[BE]],[2]GD.List!$C$3:$N$5014,12,0),IF(Table2[[#This Row],[SRO]]="Local","Polyester Staple Fibre","SRO 492"))</f>
        <v>Textile Coal</v>
      </c>
    </row>
    <row r="335" spans="1:19" x14ac:dyDescent="0.25">
      <c r="A335" s="3" t="s">
        <v>1</v>
      </c>
      <c r="B335" s="3" t="s">
        <v>302</v>
      </c>
      <c r="C335" s="21">
        <v>32784</v>
      </c>
      <c r="D335" s="18">
        <v>2701.12</v>
      </c>
      <c r="E335" t="s">
        <v>316</v>
      </c>
      <c r="F335" s="3" t="s">
        <v>317</v>
      </c>
      <c r="G335" s="24">
        <v>44617</v>
      </c>
      <c r="H335" s="31">
        <v>22850310.850000001</v>
      </c>
      <c r="I335" s="22">
        <v>0.1</v>
      </c>
      <c r="J335" s="15">
        <v>1491.5</v>
      </c>
      <c r="K335" s="15">
        <v>14915</v>
      </c>
      <c r="L335" s="15"/>
      <c r="M335" s="66" t="str">
        <f>TEXT(Table2[[#This Row],[Gd.Dt]],"mmm-yy")</f>
        <v>Feb-22</v>
      </c>
      <c r="N335" s="46" t="str">
        <f>MID(Table2[[#This Row],[BE]],6,2)</f>
        <v>IB</v>
      </c>
      <c r="O335" s="46" t="str">
        <f>IF(Table2[[#This Row],[Type]]="IB","EOU",IF(Table2[[#This Row],[Type]]="MB","Local","492"))</f>
        <v>EOU</v>
      </c>
      <c r="P335" s="46">
        <f>ROUND(Table2[[#This Row],[Cons]]/Table2[[#This Row],[Qty.]],5)</f>
        <v>0.1</v>
      </c>
      <c r="Q335" s="46" t="b">
        <f>EXACT(Table2[[#This Row],[rate]],Table2[[#This Row],[Check]])</f>
        <v>1</v>
      </c>
      <c r="R335" s="46"/>
      <c r="S335" s="46" t="str">
        <f>IF(Table2[[#This Row],[SRO]]="EOU",VLOOKUP(Table2[[#This Row],[BE]],[2]GD.List!$C$3:$N$5014,12,0),IF(Table2[[#This Row],[SRO]]="Local","Polyester Staple Fibre","SRO 492"))</f>
        <v>Textile Coal</v>
      </c>
    </row>
    <row r="336" spans="1:19" x14ac:dyDescent="0.25">
      <c r="A336" s="3" t="s">
        <v>1</v>
      </c>
      <c r="B336" s="3" t="s">
        <v>300</v>
      </c>
      <c r="C336" s="21">
        <v>69840</v>
      </c>
      <c r="D336" s="18">
        <v>2701.12</v>
      </c>
      <c r="E336" t="s">
        <v>314</v>
      </c>
      <c r="F336" s="3" t="s">
        <v>318</v>
      </c>
      <c r="G336" s="24">
        <v>44617</v>
      </c>
      <c r="H336" s="31">
        <v>36884083.539999999</v>
      </c>
      <c r="I336" s="22">
        <v>0.1</v>
      </c>
      <c r="J336" s="15">
        <v>2424.2999999999997</v>
      </c>
      <c r="K336" s="15">
        <v>24243</v>
      </c>
      <c r="L336" s="15"/>
      <c r="M336" s="66" t="str">
        <f>TEXT(Table2[[#This Row],[Gd.Dt]],"mmm-yy")</f>
        <v>Feb-22</v>
      </c>
      <c r="N336" s="46" t="str">
        <f>MID(Table2[[#This Row],[BE]],6,2)</f>
        <v>IB</v>
      </c>
      <c r="O336" s="46" t="str">
        <f>IF(Table2[[#This Row],[Type]]="IB","EOU",IF(Table2[[#This Row],[Type]]="MB","Local","492"))</f>
        <v>EOU</v>
      </c>
      <c r="P336" s="46">
        <f>ROUND(Table2[[#This Row],[Cons]]/Table2[[#This Row],[Qty.]],5)</f>
        <v>0.1</v>
      </c>
      <c r="Q336" s="46" t="b">
        <f>EXACT(Table2[[#This Row],[rate]],Table2[[#This Row],[Check]])</f>
        <v>1</v>
      </c>
      <c r="R336" s="46"/>
      <c r="S336" s="46" t="str">
        <f>IF(Table2[[#This Row],[SRO]]="EOU",VLOOKUP(Table2[[#This Row],[BE]],[2]GD.List!$C$3:$N$5014,12,0),IF(Table2[[#This Row],[SRO]]="Local","Polyester Staple Fibre","SRO 492"))</f>
        <v>Textile Coal</v>
      </c>
    </row>
    <row r="337" spans="1:19" x14ac:dyDescent="0.25">
      <c r="A337" s="3" t="s">
        <v>1</v>
      </c>
      <c r="B337" s="3" t="s">
        <v>307</v>
      </c>
      <c r="C337" s="21">
        <v>4653</v>
      </c>
      <c r="D337" s="18">
        <v>2701.12</v>
      </c>
      <c r="E337" t="s">
        <v>327</v>
      </c>
      <c r="F337" s="3" t="s">
        <v>329</v>
      </c>
      <c r="G337" s="24">
        <v>44618</v>
      </c>
      <c r="H337" s="31">
        <v>34839865.140000001</v>
      </c>
      <c r="I337" s="22">
        <v>0.1</v>
      </c>
      <c r="J337" s="15">
        <v>1709.44</v>
      </c>
      <c r="K337" s="15">
        <v>17094.349999999999</v>
      </c>
      <c r="L337" s="15"/>
      <c r="M337" s="66" t="str">
        <f>TEXT(Table2[[#This Row],[Gd.Dt]],"mmm-yy")</f>
        <v>Feb-22</v>
      </c>
      <c r="N337" s="46" t="str">
        <f>MID(Table2[[#This Row],[BE]],6,2)</f>
        <v>IB</v>
      </c>
      <c r="O337" s="46" t="str">
        <f>IF(Table2[[#This Row],[Type]]="IB","EOU",IF(Table2[[#This Row],[Type]]="MB","Local","492"))</f>
        <v>EOU</v>
      </c>
      <c r="P337" s="46">
        <f>ROUND(Table2[[#This Row],[Cons]]/Table2[[#This Row],[Qty.]],5)</f>
        <v>0.1</v>
      </c>
      <c r="Q337" s="46" t="b">
        <f>EXACT(Table2[[#This Row],[rate]],Table2[[#This Row],[Check]])</f>
        <v>1</v>
      </c>
      <c r="R337" s="46"/>
      <c r="S337" s="46" t="str">
        <f>IF(Table2[[#This Row],[SRO]]="EOU",VLOOKUP(Table2[[#This Row],[BE]],[2]GD.List!$C$3:$N$5014,12,0),IF(Table2[[#This Row],[SRO]]="Local","Polyester Staple Fibre","SRO 492"))</f>
        <v>Textile Coal</v>
      </c>
    </row>
    <row r="338" spans="1:19" x14ac:dyDescent="0.25">
      <c r="A338" s="3" t="s">
        <v>1</v>
      </c>
      <c r="B338" s="3" t="s">
        <v>301</v>
      </c>
      <c r="C338" s="21">
        <v>4938</v>
      </c>
      <c r="D338" s="18">
        <v>2701.12</v>
      </c>
      <c r="E338" t="s">
        <v>315</v>
      </c>
      <c r="F338" s="3" t="s">
        <v>319</v>
      </c>
      <c r="G338" s="24">
        <v>44617</v>
      </c>
      <c r="H338" s="31">
        <v>12310625.699999999</v>
      </c>
      <c r="I338" s="22">
        <v>0.1</v>
      </c>
      <c r="J338" s="15">
        <v>1101.8</v>
      </c>
      <c r="K338" s="15">
        <v>11018</v>
      </c>
      <c r="L338" s="15"/>
      <c r="M338" s="66" t="str">
        <f>TEXT(Table2[[#This Row],[Gd.Dt]],"mmm-yy")</f>
        <v>Feb-22</v>
      </c>
      <c r="N338" s="46" t="str">
        <f>MID(Table2[[#This Row],[BE]],6,2)</f>
        <v>IB</v>
      </c>
      <c r="O338" s="46" t="str">
        <f>IF(Table2[[#This Row],[Type]]="IB","EOU",IF(Table2[[#This Row],[Type]]="MB","Local","492"))</f>
        <v>EOU</v>
      </c>
      <c r="P338" s="46">
        <f>ROUND(Table2[[#This Row],[Cons]]/Table2[[#This Row],[Qty.]],5)</f>
        <v>0.1</v>
      </c>
      <c r="Q338" s="46" t="b">
        <f>EXACT(Table2[[#This Row],[rate]],Table2[[#This Row],[Check]])</f>
        <v>1</v>
      </c>
      <c r="R338" s="46"/>
      <c r="S338" s="46" t="str">
        <f>IF(Table2[[#This Row],[SRO]]="EOU",VLOOKUP(Table2[[#This Row],[BE]],[2]GD.List!$C$3:$N$5014,12,0),IF(Table2[[#This Row],[SRO]]="Local","Polyester Staple Fibre","SRO 492"))</f>
        <v>Textile Coal</v>
      </c>
    </row>
    <row r="339" spans="1:19" x14ac:dyDescent="0.25">
      <c r="A339" s="3" t="s">
        <v>1</v>
      </c>
      <c r="B339" s="3" t="s">
        <v>298</v>
      </c>
      <c r="C339" s="21">
        <v>34000</v>
      </c>
      <c r="D339" s="18">
        <v>2701.12</v>
      </c>
      <c r="E339" t="s">
        <v>311</v>
      </c>
      <c r="F339" s="3" t="s">
        <v>320</v>
      </c>
      <c r="G339" s="24">
        <v>44617</v>
      </c>
      <c r="H339" s="31">
        <v>23935072.800000001</v>
      </c>
      <c r="I339" s="22">
        <v>0.1</v>
      </c>
      <c r="J339" s="15">
        <v>1504.9</v>
      </c>
      <c r="K339" s="15">
        <v>15049</v>
      </c>
      <c r="L339" s="15"/>
      <c r="M339" s="66" t="str">
        <f>TEXT(Table2[[#This Row],[Gd.Dt]],"mmm-yy")</f>
        <v>Feb-22</v>
      </c>
      <c r="N339" s="46" t="str">
        <f>MID(Table2[[#This Row],[BE]],6,2)</f>
        <v>IB</v>
      </c>
      <c r="O339" s="46" t="str">
        <f>IF(Table2[[#This Row],[Type]]="IB","EOU",IF(Table2[[#This Row],[Type]]="MB","Local","492"))</f>
        <v>EOU</v>
      </c>
      <c r="P339" s="46">
        <f>ROUND(Table2[[#This Row],[Cons]]/Table2[[#This Row],[Qty.]],5)</f>
        <v>0.1</v>
      </c>
      <c r="Q339" s="46" t="b">
        <f>EXACT(Table2[[#This Row],[rate]],Table2[[#This Row],[Check]])</f>
        <v>1</v>
      </c>
      <c r="R339" s="46"/>
      <c r="S339" s="46" t="str">
        <f>IF(Table2[[#This Row],[SRO]]="EOU",VLOOKUP(Table2[[#This Row],[BE]],[2]GD.List!$C$3:$N$5014,12,0),IF(Table2[[#This Row],[SRO]]="Local","Polyester Staple Fibre","SRO 492"))</f>
        <v>Textile Coal</v>
      </c>
    </row>
    <row r="340" spans="1:19" x14ac:dyDescent="0.25">
      <c r="A340" s="19" t="s">
        <v>1</v>
      </c>
      <c r="B340" s="3" t="s">
        <v>303</v>
      </c>
      <c r="C340" s="21">
        <v>4296</v>
      </c>
      <c r="D340" s="18">
        <v>2701.12</v>
      </c>
      <c r="E340" t="s">
        <v>323</v>
      </c>
      <c r="F340" s="3" t="s">
        <v>330</v>
      </c>
      <c r="G340" s="24">
        <v>44618</v>
      </c>
      <c r="H340" s="31">
        <v>11193425.460000001</v>
      </c>
      <c r="I340" s="22">
        <v>0.1</v>
      </c>
      <c r="J340" s="15">
        <v>576.5</v>
      </c>
      <c r="K340" s="15">
        <v>5765</v>
      </c>
      <c r="L340" s="15"/>
      <c r="M340" s="66" t="str">
        <f>TEXT(Table2[[#This Row],[Gd.Dt]],"mmm-yy")</f>
        <v>Feb-22</v>
      </c>
      <c r="N340" s="46" t="str">
        <f>MID(Table2[[#This Row],[BE]],6,2)</f>
        <v>IB</v>
      </c>
      <c r="O340" s="46" t="str">
        <f>IF(Table2[[#This Row],[Type]]="IB","EOU",IF(Table2[[#This Row],[Type]]="MB","Local","492"))</f>
        <v>EOU</v>
      </c>
      <c r="P340" s="46">
        <f>ROUND(Table2[[#This Row],[Cons]]/Table2[[#This Row],[Qty.]],5)</f>
        <v>0.1</v>
      </c>
      <c r="Q340" s="46" t="b">
        <f>EXACT(Table2[[#This Row],[rate]],Table2[[#This Row],[Check]])</f>
        <v>1</v>
      </c>
      <c r="R340" s="46"/>
      <c r="S340" s="46" t="str">
        <f>IF(Table2[[#This Row],[SRO]]="EOU",VLOOKUP(Table2[[#This Row],[BE]],[2]GD.List!$C$3:$N$5014,12,0),IF(Table2[[#This Row],[SRO]]="Local","Polyester Staple Fibre","SRO 492"))</f>
        <v>Textile Coal</v>
      </c>
    </row>
    <row r="341" spans="1:19" x14ac:dyDescent="0.25">
      <c r="A341" s="17" t="s">
        <v>1</v>
      </c>
      <c r="B341" s="3" t="s">
        <v>305</v>
      </c>
      <c r="C341" s="21">
        <v>84670</v>
      </c>
      <c r="D341" s="18">
        <v>2701.12</v>
      </c>
      <c r="E341" t="s">
        <v>325</v>
      </c>
      <c r="F341" s="3" t="s">
        <v>331</v>
      </c>
      <c r="G341" s="24">
        <v>44618</v>
      </c>
      <c r="H341" s="31">
        <v>60952841</v>
      </c>
      <c r="I341" s="22">
        <v>0.1</v>
      </c>
      <c r="J341" s="15">
        <v>3752.2</v>
      </c>
      <c r="K341" s="15">
        <v>37522</v>
      </c>
      <c r="L341" s="15"/>
      <c r="M341" s="66" t="str">
        <f>TEXT(Table2[[#This Row],[Gd.Dt]],"mmm-yy")</f>
        <v>Feb-22</v>
      </c>
      <c r="N341" s="46" t="str">
        <f>MID(Table2[[#This Row],[BE]],6,2)</f>
        <v>IB</v>
      </c>
      <c r="O341" s="46" t="str">
        <f>IF(Table2[[#This Row],[Type]]="IB","EOU",IF(Table2[[#This Row],[Type]]="MB","Local","492"))</f>
        <v>EOU</v>
      </c>
      <c r="P341" s="46">
        <f>ROUND(Table2[[#This Row],[Cons]]/Table2[[#This Row],[Qty.]],5)</f>
        <v>0.1</v>
      </c>
      <c r="Q341" s="46" t="b">
        <f>EXACT(Table2[[#This Row],[rate]],Table2[[#This Row],[Check]])</f>
        <v>1</v>
      </c>
      <c r="R341" s="46"/>
      <c r="S341" s="46" t="str">
        <f>IF(Table2[[#This Row],[SRO]]="EOU",VLOOKUP(Table2[[#This Row],[BE]],[2]GD.List!$C$3:$N$5014,12,0),IF(Table2[[#This Row],[SRO]]="Local","Polyester Staple Fibre","SRO 492"))</f>
        <v>Textile Coal</v>
      </c>
    </row>
    <row r="342" spans="1:19" x14ac:dyDescent="0.25">
      <c r="A342" s="17" t="s">
        <v>112</v>
      </c>
      <c r="B342" s="3" t="s">
        <v>307</v>
      </c>
      <c r="C342" s="21">
        <v>4653</v>
      </c>
      <c r="D342" s="18">
        <v>5402.33</v>
      </c>
      <c r="E342" t="s">
        <v>327</v>
      </c>
      <c r="F342" s="3" t="s">
        <v>329</v>
      </c>
      <c r="G342" s="24">
        <v>44618</v>
      </c>
      <c r="H342" s="31">
        <v>34839865.140000001</v>
      </c>
      <c r="I342" s="22">
        <v>0.99009999999999998</v>
      </c>
      <c r="J342" s="15">
        <v>13126.58</v>
      </c>
      <c r="K342" s="15">
        <v>13257.84</v>
      </c>
      <c r="L342" s="15"/>
      <c r="M342" s="66" t="str">
        <f>TEXT(Table2[[#This Row],[Gd.Dt]],"mmm-yy")</f>
        <v>Feb-22</v>
      </c>
      <c r="N342" s="46" t="str">
        <f>MID(Table2[[#This Row],[BE]],6,2)</f>
        <v>IB</v>
      </c>
      <c r="O342" s="46" t="str">
        <f>IF(Table2[[#This Row],[Type]]="IB","EOU",IF(Table2[[#This Row],[Type]]="MB","Local","492"))</f>
        <v>EOU</v>
      </c>
      <c r="P342" s="46">
        <f>ROUND(Table2[[#This Row],[Cons]]/Table2[[#This Row],[Qty.]],5)</f>
        <v>0.99009999999999998</v>
      </c>
      <c r="Q342" s="46" t="b">
        <f>EXACT(Table2[[#This Row],[rate]],Table2[[#This Row],[Check]])</f>
        <v>1</v>
      </c>
      <c r="R342" s="46"/>
      <c r="S342" s="46" t="str">
        <f>IF(Table2[[#This Row],[SRO]]="EOU",VLOOKUP(Table2[[#This Row],[BE]],[2]GD.List!$C$3:$N$5014,12,0),IF(Table2[[#This Row],[SRO]]="Local","Polyester Staple Fibre","SRO 492"))</f>
        <v>Polyester Yarn</v>
      </c>
    </row>
    <row r="343" spans="1:19" x14ac:dyDescent="0.25">
      <c r="A343" s="17" t="s">
        <v>191</v>
      </c>
      <c r="B343" s="3" t="s">
        <v>302</v>
      </c>
      <c r="C343" s="21">
        <v>32784</v>
      </c>
      <c r="D343" s="18">
        <v>3906.9029999999998</v>
      </c>
      <c r="E343" t="s">
        <v>316</v>
      </c>
      <c r="F343" s="3" t="s">
        <v>317</v>
      </c>
      <c r="G343" s="24">
        <v>44617</v>
      </c>
      <c r="H343" s="31">
        <v>22850310.850000001</v>
      </c>
      <c r="I343" s="22">
        <v>0.04</v>
      </c>
      <c r="J343" s="15">
        <v>40.4</v>
      </c>
      <c r="K343" s="15">
        <v>1010.04</v>
      </c>
      <c r="L343" s="15"/>
      <c r="M343" s="66" t="str">
        <f>TEXT(Table2[[#This Row],[Gd.Dt]],"mmm-yy")</f>
        <v>Feb-22</v>
      </c>
      <c r="N343" s="46" t="str">
        <f>MID(Table2[[#This Row],[BE]],6,2)</f>
        <v>IB</v>
      </c>
      <c r="O343" s="46" t="str">
        <f>IF(Table2[[#This Row],[Type]]="IB","EOU",IF(Table2[[#This Row],[Type]]="MB","Local","492"))</f>
        <v>EOU</v>
      </c>
      <c r="P343" s="46">
        <f>ROUND(Table2[[#This Row],[Cons]]/Table2[[#This Row],[Qty.]],5)</f>
        <v>0.04</v>
      </c>
      <c r="Q343" s="46" t="b">
        <f>EXACT(Table2[[#This Row],[rate]],Table2[[#This Row],[Check]])</f>
        <v>1</v>
      </c>
      <c r="R343" s="46"/>
      <c r="S343" s="46" t="str">
        <f>IF(Table2[[#This Row],[SRO]]="EOU",VLOOKUP(Table2[[#This Row],[BE]],[2]GD.List!$C$3:$N$5014,12,0),IF(Table2[[#This Row],[SRO]]="Local","Polyester Staple Fibre","SRO 492"))</f>
        <v>Textile Chemical</v>
      </c>
    </row>
    <row r="344" spans="1:19" x14ac:dyDescent="0.25">
      <c r="A344" s="19" t="s">
        <v>23</v>
      </c>
      <c r="B344" s="3" t="s">
        <v>304</v>
      </c>
      <c r="C344" s="21">
        <v>13446</v>
      </c>
      <c r="D344" s="18">
        <v>1108.19</v>
      </c>
      <c r="E344" t="s">
        <v>324</v>
      </c>
      <c r="F344" s="3" t="s">
        <v>328</v>
      </c>
      <c r="G344" s="24">
        <v>44618</v>
      </c>
      <c r="H344" s="31">
        <v>13441525.529999999</v>
      </c>
      <c r="I344" s="22">
        <v>0.04</v>
      </c>
      <c r="J344" s="15">
        <v>355.56</v>
      </c>
      <c r="K344" s="15">
        <v>8889</v>
      </c>
      <c r="L344" s="15"/>
      <c r="M344" s="66" t="str">
        <f>TEXT(Table2[[#This Row],[Gd.Dt]],"mmm-yy")</f>
        <v>Feb-22</v>
      </c>
      <c r="N344" s="46" t="str">
        <f>MID(Table2[[#This Row],[BE]],6,2)</f>
        <v>IB</v>
      </c>
      <c r="O344" s="46" t="str">
        <f>IF(Table2[[#This Row],[Type]]="IB","EOU",IF(Table2[[#This Row],[Type]]="MB","Local","492"))</f>
        <v>EOU</v>
      </c>
      <c r="P344" s="46">
        <f>ROUND(Table2[[#This Row],[Cons]]/Table2[[#This Row],[Qty.]],5)</f>
        <v>0.04</v>
      </c>
      <c r="Q344" s="46" t="b">
        <f>EXACT(Table2[[#This Row],[rate]],Table2[[#This Row],[Check]])</f>
        <v>1</v>
      </c>
      <c r="R344" s="46"/>
      <c r="S344" s="46" t="str">
        <f>IF(Table2[[#This Row],[SRO]]="EOU",VLOOKUP(Table2[[#This Row],[BE]],[2]GD.List!$C$3:$N$5014,12,0),IF(Table2[[#This Row],[SRO]]="Local","Polyester Staple Fibre","SRO 492"))</f>
        <v>Textile Chemical</v>
      </c>
    </row>
    <row r="345" spans="1:19" x14ac:dyDescent="0.25">
      <c r="A345" s="19" t="s">
        <v>23</v>
      </c>
      <c r="B345" s="3" t="s">
        <v>302</v>
      </c>
      <c r="C345" s="21">
        <v>32784</v>
      </c>
      <c r="D345" s="18">
        <v>1108.19</v>
      </c>
      <c r="E345" t="s">
        <v>316</v>
      </c>
      <c r="F345" s="3" t="s">
        <v>317</v>
      </c>
      <c r="G345" s="24">
        <v>44617</v>
      </c>
      <c r="H345" s="31">
        <v>22850310.850000001</v>
      </c>
      <c r="I345" s="22">
        <v>0.04</v>
      </c>
      <c r="J345" s="15">
        <v>596.59999999999991</v>
      </c>
      <c r="K345" s="15">
        <v>14915</v>
      </c>
      <c r="L345" s="15"/>
      <c r="M345" s="66" t="str">
        <f>TEXT(Table2[[#This Row],[Gd.Dt]],"mmm-yy")</f>
        <v>Feb-22</v>
      </c>
      <c r="N345" s="46" t="str">
        <f>MID(Table2[[#This Row],[BE]],6,2)</f>
        <v>IB</v>
      </c>
      <c r="O345" s="46" t="str">
        <f>IF(Table2[[#This Row],[Type]]="IB","EOU",IF(Table2[[#This Row],[Type]]="MB","Local","492"))</f>
        <v>EOU</v>
      </c>
      <c r="P345" s="46">
        <f>ROUND(Table2[[#This Row],[Cons]]/Table2[[#This Row],[Qty.]],5)</f>
        <v>0.04</v>
      </c>
      <c r="Q345" s="46" t="b">
        <f>EXACT(Table2[[#This Row],[rate]],Table2[[#This Row],[Check]])</f>
        <v>1</v>
      </c>
      <c r="R345" s="46"/>
      <c r="S345" s="46" t="str">
        <f>IF(Table2[[#This Row],[SRO]]="EOU",VLOOKUP(Table2[[#This Row],[BE]],[2]GD.List!$C$3:$N$5014,12,0),IF(Table2[[#This Row],[SRO]]="Local","Polyester Staple Fibre","SRO 492"))</f>
        <v>Textile Chemical</v>
      </c>
    </row>
    <row r="346" spans="1:19" x14ac:dyDescent="0.25">
      <c r="A346" s="19" t="s">
        <v>23</v>
      </c>
      <c r="B346" s="3" t="s">
        <v>300</v>
      </c>
      <c r="C346" s="21">
        <v>69840</v>
      </c>
      <c r="D346" s="18">
        <v>1108.19</v>
      </c>
      <c r="E346" t="s">
        <v>314</v>
      </c>
      <c r="F346" s="3" t="s">
        <v>318</v>
      </c>
      <c r="G346" s="24">
        <v>44617</v>
      </c>
      <c r="H346" s="31">
        <v>36884083.539999999</v>
      </c>
      <c r="I346" s="22">
        <v>0.04</v>
      </c>
      <c r="J346" s="15">
        <v>969.72000000000014</v>
      </c>
      <c r="K346" s="15">
        <v>24243</v>
      </c>
      <c r="L346" s="15"/>
      <c r="M346" s="66" t="str">
        <f>TEXT(Table2[[#This Row],[Gd.Dt]],"mmm-yy")</f>
        <v>Feb-22</v>
      </c>
      <c r="N346" s="46" t="str">
        <f>MID(Table2[[#This Row],[BE]],6,2)</f>
        <v>IB</v>
      </c>
      <c r="O346" s="46" t="str">
        <f>IF(Table2[[#This Row],[Type]]="IB","EOU",IF(Table2[[#This Row],[Type]]="MB","Local","492"))</f>
        <v>EOU</v>
      </c>
      <c r="P346" s="46">
        <f>ROUND(Table2[[#This Row],[Cons]]/Table2[[#This Row],[Qty.]],5)</f>
        <v>0.04</v>
      </c>
      <c r="Q346" s="46" t="b">
        <f>EXACT(Table2[[#This Row],[rate]],Table2[[#This Row],[Check]])</f>
        <v>1</v>
      </c>
      <c r="R346" s="46"/>
      <c r="S346" s="46" t="str">
        <f>IF(Table2[[#This Row],[SRO]]="EOU",VLOOKUP(Table2[[#This Row],[BE]],[2]GD.List!$C$3:$N$5014,12,0),IF(Table2[[#This Row],[SRO]]="Local","Polyester Staple Fibre","SRO 492"))</f>
        <v>Textile Chemical</v>
      </c>
    </row>
    <row r="347" spans="1:19" x14ac:dyDescent="0.25">
      <c r="A347" s="19" t="s">
        <v>23</v>
      </c>
      <c r="B347" s="3" t="s">
        <v>301</v>
      </c>
      <c r="C347" s="21">
        <v>4938</v>
      </c>
      <c r="D347" s="18">
        <v>1108.19</v>
      </c>
      <c r="E347" t="s">
        <v>315</v>
      </c>
      <c r="F347" s="3" t="s">
        <v>319</v>
      </c>
      <c r="G347" s="24">
        <v>44617</v>
      </c>
      <c r="H347" s="31">
        <v>12310625.699999999</v>
      </c>
      <c r="I347" s="22">
        <v>0.04</v>
      </c>
      <c r="J347" s="15">
        <v>440.72</v>
      </c>
      <c r="K347" s="15">
        <v>11018</v>
      </c>
      <c r="L347" s="15"/>
      <c r="M347" s="66" t="str">
        <f>TEXT(Table2[[#This Row],[Gd.Dt]],"mmm-yy")</f>
        <v>Feb-22</v>
      </c>
      <c r="N347" s="46" t="str">
        <f>MID(Table2[[#This Row],[BE]],6,2)</f>
        <v>IB</v>
      </c>
      <c r="O347" s="46" t="str">
        <f>IF(Table2[[#This Row],[Type]]="IB","EOU",IF(Table2[[#This Row],[Type]]="MB","Local","492"))</f>
        <v>EOU</v>
      </c>
      <c r="P347" s="46">
        <f>ROUND(Table2[[#This Row],[Cons]]/Table2[[#This Row],[Qty.]],5)</f>
        <v>0.04</v>
      </c>
      <c r="Q347" s="46" t="b">
        <f>EXACT(Table2[[#This Row],[rate]],Table2[[#This Row],[Check]])</f>
        <v>1</v>
      </c>
      <c r="R347" s="46"/>
      <c r="S347" s="46" t="str">
        <f>IF(Table2[[#This Row],[SRO]]="EOU",VLOOKUP(Table2[[#This Row],[BE]],[2]GD.List!$C$3:$N$5014,12,0),IF(Table2[[#This Row],[SRO]]="Local","Polyester Staple Fibre","SRO 492"))</f>
        <v>Textile Chemical</v>
      </c>
    </row>
    <row r="348" spans="1:19" x14ac:dyDescent="0.25">
      <c r="A348" s="19" t="s">
        <v>23</v>
      </c>
      <c r="B348" s="3" t="s">
        <v>298</v>
      </c>
      <c r="C348" s="21">
        <v>34000</v>
      </c>
      <c r="D348" s="18">
        <v>1108.19</v>
      </c>
      <c r="E348" t="s">
        <v>311</v>
      </c>
      <c r="F348" s="3" t="s">
        <v>320</v>
      </c>
      <c r="G348" s="24">
        <v>44617</v>
      </c>
      <c r="H348" s="31">
        <v>23935072.800000001</v>
      </c>
      <c r="I348" s="22">
        <v>0.04</v>
      </c>
      <c r="J348" s="15">
        <v>601.96</v>
      </c>
      <c r="K348" s="15">
        <v>15049</v>
      </c>
      <c r="L348" s="15"/>
      <c r="M348" s="66" t="str">
        <f>TEXT(Table2[[#This Row],[Gd.Dt]],"mmm-yy")</f>
        <v>Feb-22</v>
      </c>
      <c r="N348" s="46" t="str">
        <f>MID(Table2[[#This Row],[BE]],6,2)</f>
        <v>IB</v>
      </c>
      <c r="O348" s="46" t="str">
        <f>IF(Table2[[#This Row],[Type]]="IB","EOU",IF(Table2[[#This Row],[Type]]="MB","Local","492"))</f>
        <v>EOU</v>
      </c>
      <c r="P348" s="46">
        <f>ROUND(Table2[[#This Row],[Cons]]/Table2[[#This Row],[Qty.]],5)</f>
        <v>0.04</v>
      </c>
      <c r="Q348" s="46" t="b">
        <f>EXACT(Table2[[#This Row],[rate]],Table2[[#This Row],[Check]])</f>
        <v>1</v>
      </c>
      <c r="R348" s="46"/>
      <c r="S348" s="46" t="str">
        <f>IF(Table2[[#This Row],[SRO]]="EOU",VLOOKUP(Table2[[#This Row],[BE]],[2]GD.List!$C$3:$N$5014,12,0),IF(Table2[[#This Row],[SRO]]="Local","Polyester Staple Fibre","SRO 492"))</f>
        <v>Textile Chemical</v>
      </c>
    </row>
    <row r="349" spans="1:19" x14ac:dyDescent="0.25">
      <c r="A349" s="19" t="s">
        <v>23</v>
      </c>
      <c r="B349" s="3" t="s">
        <v>303</v>
      </c>
      <c r="C349" s="21">
        <v>4296</v>
      </c>
      <c r="D349" s="18">
        <v>1108.19</v>
      </c>
      <c r="E349" t="s">
        <v>323</v>
      </c>
      <c r="F349" s="3" t="s">
        <v>330</v>
      </c>
      <c r="G349" s="24">
        <v>44618</v>
      </c>
      <c r="H349" s="31">
        <v>11193425.460000001</v>
      </c>
      <c r="I349" s="22">
        <v>0.04</v>
      </c>
      <c r="J349" s="15">
        <v>230.6</v>
      </c>
      <c r="K349" s="15">
        <v>5765</v>
      </c>
      <c r="L349" s="15"/>
      <c r="M349" s="66" t="str">
        <f>TEXT(Table2[[#This Row],[Gd.Dt]],"mmm-yy")</f>
        <v>Feb-22</v>
      </c>
      <c r="N349" s="46" t="str">
        <f>MID(Table2[[#This Row],[BE]],6,2)</f>
        <v>IB</v>
      </c>
      <c r="O349" s="46" t="str">
        <f>IF(Table2[[#This Row],[Type]]="IB","EOU",IF(Table2[[#This Row],[Type]]="MB","Local","492"))</f>
        <v>EOU</v>
      </c>
      <c r="P349" s="46">
        <f>ROUND(Table2[[#This Row],[Cons]]/Table2[[#This Row],[Qty.]],5)</f>
        <v>0.04</v>
      </c>
      <c r="Q349" s="46" t="b">
        <f>EXACT(Table2[[#This Row],[rate]],Table2[[#This Row],[Check]])</f>
        <v>1</v>
      </c>
      <c r="R349" s="46"/>
      <c r="S349" s="46" t="str">
        <f>IF(Table2[[#This Row],[SRO]]="EOU",VLOOKUP(Table2[[#This Row],[BE]],[2]GD.List!$C$3:$N$5014,12,0),IF(Table2[[#This Row],[SRO]]="Local","Polyester Staple Fibre","SRO 492"))</f>
        <v>Textile Chemical</v>
      </c>
    </row>
    <row r="350" spans="1:19" x14ac:dyDescent="0.25">
      <c r="A350" s="17" t="s">
        <v>23</v>
      </c>
      <c r="B350" s="3" t="s">
        <v>305</v>
      </c>
      <c r="C350" s="21">
        <v>84670</v>
      </c>
      <c r="D350" s="18">
        <v>1108.19</v>
      </c>
      <c r="E350" t="s">
        <v>325</v>
      </c>
      <c r="F350" s="3" t="s">
        <v>331</v>
      </c>
      <c r="G350" s="24">
        <v>44618</v>
      </c>
      <c r="H350" s="31">
        <v>60952841</v>
      </c>
      <c r="I350" s="22">
        <v>0.04</v>
      </c>
      <c r="J350" s="15">
        <v>1500.88</v>
      </c>
      <c r="K350" s="15">
        <v>37522</v>
      </c>
      <c r="L350" s="15"/>
      <c r="M350" s="66" t="str">
        <f>TEXT(Table2[[#This Row],[Gd.Dt]],"mmm-yy")</f>
        <v>Feb-22</v>
      </c>
      <c r="N350" s="46" t="str">
        <f>MID(Table2[[#This Row],[BE]],6,2)</f>
        <v>IB</v>
      </c>
      <c r="O350" s="46" t="str">
        <f>IF(Table2[[#This Row],[Type]]="IB","EOU",IF(Table2[[#This Row],[Type]]="MB","Local","492"))</f>
        <v>EOU</v>
      </c>
      <c r="P350" s="46">
        <f>ROUND(Table2[[#This Row],[Cons]]/Table2[[#This Row],[Qty.]],5)</f>
        <v>0.04</v>
      </c>
      <c r="Q350" s="46" t="b">
        <f>EXACT(Table2[[#This Row],[rate]],Table2[[#This Row],[Check]])</f>
        <v>1</v>
      </c>
      <c r="R350" s="46"/>
      <c r="S350" s="46" t="str">
        <f>IF(Table2[[#This Row],[SRO]]="EOU",VLOOKUP(Table2[[#This Row],[BE]],[2]GD.List!$C$3:$N$5014,12,0),IF(Table2[[#This Row],[SRO]]="Local","Polyester Staple Fibre","SRO 492"))</f>
        <v>Textile Chemical</v>
      </c>
    </row>
    <row r="351" spans="1:19" x14ac:dyDescent="0.25">
      <c r="A351" s="19" t="s">
        <v>26</v>
      </c>
      <c r="B351" s="3" t="s">
        <v>302</v>
      </c>
      <c r="C351" s="21">
        <v>32784</v>
      </c>
      <c r="D351" s="18">
        <v>3402.13</v>
      </c>
      <c r="E351" t="s">
        <v>316</v>
      </c>
      <c r="F351" s="3" t="s">
        <v>317</v>
      </c>
      <c r="G351" s="24">
        <v>44617</v>
      </c>
      <c r="H351" s="31">
        <v>22850310.850000001</v>
      </c>
      <c r="I351" s="22">
        <v>0.04</v>
      </c>
      <c r="J351" s="15">
        <v>447.32</v>
      </c>
      <c r="K351" s="15">
        <v>11183</v>
      </c>
      <c r="L351" s="15"/>
      <c r="M351" s="66" t="str">
        <f>TEXT(Table2[[#This Row],[Gd.Dt]],"mmm-yy")</f>
        <v>Feb-22</v>
      </c>
      <c r="N351" s="46" t="str">
        <f>MID(Table2[[#This Row],[BE]],6,2)</f>
        <v>IB</v>
      </c>
      <c r="O351" s="46" t="str">
        <f>IF(Table2[[#This Row],[Type]]="IB","EOU",IF(Table2[[#This Row],[Type]]="MB","Local","492"))</f>
        <v>EOU</v>
      </c>
      <c r="P351" s="46">
        <f>ROUND(Table2[[#This Row],[Cons]]/Table2[[#This Row],[Qty.]],5)</f>
        <v>0.04</v>
      </c>
      <c r="Q351" s="46" t="b">
        <f>EXACT(Table2[[#This Row],[rate]],Table2[[#This Row],[Check]])</f>
        <v>1</v>
      </c>
      <c r="R351" s="46"/>
      <c r="S351" s="46" t="str">
        <f>IF(Table2[[#This Row],[SRO]]="EOU",VLOOKUP(Table2[[#This Row],[BE]],[2]GD.List!$C$3:$N$5014,12,0),IF(Table2[[#This Row],[SRO]]="Local","Polyester Staple Fibre","SRO 492"))</f>
        <v>Textile Chemical</v>
      </c>
    </row>
    <row r="352" spans="1:19" x14ac:dyDescent="0.25">
      <c r="A352" s="19" t="s">
        <v>26</v>
      </c>
      <c r="B352" s="3" t="s">
        <v>300</v>
      </c>
      <c r="C352" s="21">
        <v>69840</v>
      </c>
      <c r="D352" s="18">
        <v>3402.13</v>
      </c>
      <c r="E352" t="s">
        <v>314</v>
      </c>
      <c r="F352" s="3" t="s">
        <v>318</v>
      </c>
      <c r="G352" s="24">
        <v>44617</v>
      </c>
      <c r="H352" s="31">
        <v>36884083.539999999</v>
      </c>
      <c r="I352" s="22">
        <v>0.04</v>
      </c>
      <c r="J352" s="15">
        <v>822.68000000000006</v>
      </c>
      <c r="K352" s="15">
        <v>20567</v>
      </c>
      <c r="L352" s="15"/>
      <c r="M352" s="66" t="str">
        <f>TEXT(Table2[[#This Row],[Gd.Dt]],"mmm-yy")</f>
        <v>Feb-22</v>
      </c>
      <c r="N352" s="46" t="str">
        <f>MID(Table2[[#This Row],[BE]],6,2)</f>
        <v>IB</v>
      </c>
      <c r="O352" s="46" t="str">
        <f>IF(Table2[[#This Row],[Type]]="IB","EOU",IF(Table2[[#This Row],[Type]]="MB","Local","492"))</f>
        <v>EOU</v>
      </c>
      <c r="P352" s="46">
        <f>ROUND(Table2[[#This Row],[Cons]]/Table2[[#This Row],[Qty.]],5)</f>
        <v>0.04</v>
      </c>
      <c r="Q352" s="46" t="b">
        <f>EXACT(Table2[[#This Row],[rate]],Table2[[#This Row],[Check]])</f>
        <v>1</v>
      </c>
      <c r="R352" s="46"/>
      <c r="S352" s="46" t="str">
        <f>IF(Table2[[#This Row],[SRO]]="EOU",VLOOKUP(Table2[[#This Row],[BE]],[2]GD.List!$C$3:$N$5014,12,0),IF(Table2[[#This Row],[SRO]]="Local","Polyester Staple Fibre","SRO 492"))</f>
        <v>Textile Chemical</v>
      </c>
    </row>
    <row r="353" spans="1:19" x14ac:dyDescent="0.25">
      <c r="A353" s="19" t="s">
        <v>26</v>
      </c>
      <c r="B353" s="3" t="s">
        <v>301</v>
      </c>
      <c r="C353" s="21">
        <v>4938</v>
      </c>
      <c r="D353" s="18">
        <v>3402.13</v>
      </c>
      <c r="E353" t="s">
        <v>315</v>
      </c>
      <c r="F353" s="3" t="s">
        <v>319</v>
      </c>
      <c r="G353" s="24">
        <v>44617</v>
      </c>
      <c r="H353" s="31">
        <v>12310625.699999999</v>
      </c>
      <c r="I353" s="22">
        <v>0.04</v>
      </c>
      <c r="J353" s="15">
        <v>440.72</v>
      </c>
      <c r="K353" s="15">
        <v>11018</v>
      </c>
      <c r="L353" s="15"/>
      <c r="M353" s="66" t="str">
        <f>TEXT(Table2[[#This Row],[Gd.Dt]],"mmm-yy")</f>
        <v>Feb-22</v>
      </c>
      <c r="N353" s="46" t="str">
        <f>MID(Table2[[#This Row],[BE]],6,2)</f>
        <v>IB</v>
      </c>
      <c r="O353" s="46" t="str">
        <f>IF(Table2[[#This Row],[Type]]="IB","EOU",IF(Table2[[#This Row],[Type]]="MB","Local","492"))</f>
        <v>EOU</v>
      </c>
      <c r="P353" s="46">
        <f>ROUND(Table2[[#This Row],[Cons]]/Table2[[#This Row],[Qty.]],5)</f>
        <v>0.04</v>
      </c>
      <c r="Q353" s="46" t="b">
        <f>EXACT(Table2[[#This Row],[rate]],Table2[[#This Row],[Check]])</f>
        <v>1</v>
      </c>
      <c r="R353" s="46"/>
      <c r="S353" s="46" t="str">
        <f>IF(Table2[[#This Row],[SRO]]="EOU",VLOOKUP(Table2[[#This Row],[BE]],[2]GD.List!$C$3:$N$5014,12,0),IF(Table2[[#This Row],[SRO]]="Local","Polyester Staple Fibre","SRO 492"))</f>
        <v>Textile Chemical</v>
      </c>
    </row>
    <row r="354" spans="1:19" x14ac:dyDescent="0.25">
      <c r="A354" s="19" t="s">
        <v>26</v>
      </c>
      <c r="B354" s="3" t="s">
        <v>298</v>
      </c>
      <c r="C354" s="21">
        <v>34000</v>
      </c>
      <c r="D354" s="18">
        <v>3402.13</v>
      </c>
      <c r="E354" t="s">
        <v>311</v>
      </c>
      <c r="F354" s="3" t="s">
        <v>320</v>
      </c>
      <c r="G354" s="24">
        <v>44617</v>
      </c>
      <c r="H354" s="31">
        <v>23935072.800000001</v>
      </c>
      <c r="I354" s="22">
        <v>0.04</v>
      </c>
      <c r="J354" s="15">
        <v>601.96</v>
      </c>
      <c r="K354" s="15">
        <v>15049</v>
      </c>
      <c r="L354" s="15"/>
      <c r="M354" s="66" t="str">
        <f>TEXT(Table2[[#This Row],[Gd.Dt]],"mmm-yy")</f>
        <v>Feb-22</v>
      </c>
      <c r="N354" s="46" t="str">
        <f>MID(Table2[[#This Row],[BE]],6,2)</f>
        <v>IB</v>
      </c>
      <c r="O354" s="46" t="str">
        <f>IF(Table2[[#This Row],[Type]]="IB","EOU",IF(Table2[[#This Row],[Type]]="MB","Local","492"))</f>
        <v>EOU</v>
      </c>
      <c r="P354" s="46">
        <f>ROUND(Table2[[#This Row],[Cons]]/Table2[[#This Row],[Qty.]],5)</f>
        <v>0.04</v>
      </c>
      <c r="Q354" s="46" t="b">
        <f>EXACT(Table2[[#This Row],[rate]],Table2[[#This Row],[Check]])</f>
        <v>1</v>
      </c>
      <c r="R354" s="46"/>
      <c r="S354" s="46" t="str">
        <f>IF(Table2[[#This Row],[SRO]]="EOU",VLOOKUP(Table2[[#This Row],[BE]],[2]GD.List!$C$3:$N$5014,12,0),IF(Table2[[#This Row],[SRO]]="Local","Polyester Staple Fibre","SRO 492"))</f>
        <v>Textile Chemical</v>
      </c>
    </row>
    <row r="355" spans="1:19" x14ac:dyDescent="0.25">
      <c r="A355" s="17" t="s">
        <v>26</v>
      </c>
      <c r="B355" s="3" t="s">
        <v>303</v>
      </c>
      <c r="C355" s="21">
        <v>4296</v>
      </c>
      <c r="D355" s="18">
        <v>3402.13</v>
      </c>
      <c r="E355" t="s">
        <v>323</v>
      </c>
      <c r="F355" s="3" t="s">
        <v>330</v>
      </c>
      <c r="G355" s="24">
        <v>44618</v>
      </c>
      <c r="H355" s="31">
        <v>11193425.460000001</v>
      </c>
      <c r="I355" s="22">
        <v>0.04</v>
      </c>
      <c r="J355" s="15">
        <v>230.6</v>
      </c>
      <c r="K355" s="15">
        <v>5765</v>
      </c>
      <c r="L355" s="15"/>
      <c r="M355" s="66" t="str">
        <f>TEXT(Table2[[#This Row],[Gd.Dt]],"mmm-yy")</f>
        <v>Feb-22</v>
      </c>
      <c r="N355" s="46" t="str">
        <f>MID(Table2[[#This Row],[BE]],6,2)</f>
        <v>IB</v>
      </c>
      <c r="O355" s="46" t="str">
        <f>IF(Table2[[#This Row],[Type]]="IB","EOU",IF(Table2[[#This Row],[Type]]="MB","Local","492"))</f>
        <v>EOU</v>
      </c>
      <c r="P355" s="46">
        <f>ROUND(Table2[[#This Row],[Cons]]/Table2[[#This Row],[Qty.]],5)</f>
        <v>0.04</v>
      </c>
      <c r="Q355" s="46" t="b">
        <f>EXACT(Table2[[#This Row],[rate]],Table2[[#This Row],[Check]])</f>
        <v>1</v>
      </c>
      <c r="R355" s="46"/>
      <c r="S355" s="46" t="str">
        <f>IF(Table2[[#This Row],[SRO]]="EOU",VLOOKUP(Table2[[#This Row],[BE]],[2]GD.List!$C$3:$N$5014,12,0),IF(Table2[[#This Row],[SRO]]="Local","Polyester Staple Fibre","SRO 492"))</f>
        <v>Textile Chemical</v>
      </c>
    </row>
    <row r="356" spans="1:19" x14ac:dyDescent="0.25">
      <c r="A356" s="17" t="s">
        <v>77</v>
      </c>
      <c r="B356" s="3" t="s">
        <v>302</v>
      </c>
      <c r="C356" s="21">
        <v>32784</v>
      </c>
      <c r="D356" s="18">
        <v>5205.13</v>
      </c>
      <c r="E356" t="s">
        <v>316</v>
      </c>
      <c r="F356" s="3" t="s">
        <v>317</v>
      </c>
      <c r="G356" s="24">
        <v>44617</v>
      </c>
      <c r="H356" s="31">
        <v>22850310.850000001</v>
      </c>
      <c r="I356" s="22">
        <v>1.0101</v>
      </c>
      <c r="J356" s="15">
        <v>659.37</v>
      </c>
      <c r="K356" s="15">
        <v>652.78</v>
      </c>
      <c r="L356" s="15"/>
      <c r="M356" s="66" t="str">
        <f>TEXT(Table2[[#This Row],[Gd.Dt]],"mmm-yy")</f>
        <v>Feb-22</v>
      </c>
      <c r="N356" s="46" t="str">
        <f>MID(Table2[[#This Row],[BE]],6,2)</f>
        <v>IB</v>
      </c>
      <c r="O356" s="46" t="str">
        <f>IF(Table2[[#This Row],[Type]]="IB","EOU",IF(Table2[[#This Row],[Type]]="MB","Local","492"))</f>
        <v>EOU</v>
      </c>
      <c r="P356" s="46">
        <f>ROUND(Table2[[#This Row],[Cons]]/Table2[[#This Row],[Qty.]],5)</f>
        <v>1.0101</v>
      </c>
      <c r="Q356" s="46" t="b">
        <f>EXACT(Table2[[#This Row],[rate]],Table2[[#This Row],[Check]])</f>
        <v>1</v>
      </c>
      <c r="R356" s="46"/>
      <c r="S356" s="46" t="str">
        <f>IF(Table2[[#This Row],[SRO]]="EOU",VLOOKUP(Table2[[#This Row],[BE]],[2]GD.List!$C$3:$N$5014,12,0),IF(Table2[[#This Row],[SRO]]="Local","Polyester Staple Fibre","SRO 492"))</f>
        <v>Cotton Yarn</v>
      </c>
    </row>
    <row r="357" spans="1:19" x14ac:dyDescent="0.25">
      <c r="A357" s="19" t="s">
        <v>205</v>
      </c>
      <c r="B357" s="3" t="s">
        <v>307</v>
      </c>
      <c r="C357" s="21">
        <v>4653</v>
      </c>
      <c r="D357" s="18">
        <v>5402.33</v>
      </c>
      <c r="E357" t="s">
        <v>327</v>
      </c>
      <c r="F357" s="3" t="s">
        <v>329</v>
      </c>
      <c r="G357" s="24">
        <v>44618</v>
      </c>
      <c r="H357" s="31">
        <v>34839865.140000001</v>
      </c>
      <c r="I357" s="22">
        <v>0.99009999999999998</v>
      </c>
      <c r="J357" s="15">
        <v>405.46</v>
      </c>
      <c r="K357" s="15">
        <v>409.51</v>
      </c>
      <c r="L357" s="15"/>
      <c r="M357" s="66" t="str">
        <f>TEXT(Table2[[#This Row],[Gd.Dt]],"mmm-yy")</f>
        <v>Feb-22</v>
      </c>
      <c r="N357" s="46" t="str">
        <f>MID(Table2[[#This Row],[BE]],6,2)</f>
        <v>IB</v>
      </c>
      <c r="O357" s="46" t="str">
        <f>IF(Table2[[#This Row],[Type]]="IB","EOU",IF(Table2[[#This Row],[Type]]="MB","Local","492"))</f>
        <v>EOU</v>
      </c>
      <c r="P357" s="46">
        <f>ROUND(Table2[[#This Row],[Cons]]/Table2[[#This Row],[Qty.]],5)</f>
        <v>0.99011000000000005</v>
      </c>
      <c r="Q357" s="46" t="b">
        <f>EXACT(Table2[[#This Row],[rate]],Table2[[#This Row],[Check]])</f>
        <v>0</v>
      </c>
      <c r="R357" s="46"/>
      <c r="S357" s="46" t="str">
        <f>IF(Table2[[#This Row],[SRO]]="EOU",VLOOKUP(Table2[[#This Row],[BE]],[2]GD.List!$C$3:$N$5014,12,0),IF(Table2[[#This Row],[SRO]]="Local","Polyester Staple Fibre","SRO 492"))</f>
        <v>Polyester Yarn</v>
      </c>
    </row>
    <row r="358" spans="1:19" x14ac:dyDescent="0.25">
      <c r="A358" s="17" t="s">
        <v>205</v>
      </c>
      <c r="B358" s="3" t="s">
        <v>307</v>
      </c>
      <c r="C358" s="21">
        <v>4653</v>
      </c>
      <c r="D358" s="18">
        <v>5402.33</v>
      </c>
      <c r="E358" t="s">
        <v>327</v>
      </c>
      <c r="F358" s="3" t="s">
        <v>329</v>
      </c>
      <c r="G358" s="24">
        <v>44618</v>
      </c>
      <c r="H358" s="31">
        <v>34839865.140000001</v>
      </c>
      <c r="I358" s="22">
        <v>1.0101</v>
      </c>
      <c r="J358" s="15">
        <v>3461.61</v>
      </c>
      <c r="K358" s="15">
        <v>3427</v>
      </c>
      <c r="L358" s="15"/>
      <c r="M358" s="66" t="str">
        <f>TEXT(Table2[[#This Row],[Gd.Dt]],"mmm-yy")</f>
        <v>Feb-22</v>
      </c>
      <c r="N358" s="46" t="str">
        <f>MID(Table2[[#This Row],[BE]],6,2)</f>
        <v>IB</v>
      </c>
      <c r="O358" s="46" t="str">
        <f>IF(Table2[[#This Row],[Type]]="IB","EOU",IF(Table2[[#This Row],[Type]]="MB","Local","492"))</f>
        <v>EOU</v>
      </c>
      <c r="P358" s="46">
        <f>ROUND(Table2[[#This Row],[Cons]]/Table2[[#This Row],[Qty.]],5)</f>
        <v>1.0101</v>
      </c>
      <c r="Q358" s="46" t="b">
        <f>EXACT(Table2[[#This Row],[rate]],Table2[[#This Row],[Check]])</f>
        <v>1</v>
      </c>
      <c r="R358" s="46"/>
      <c r="S358" s="46" t="str">
        <f>IF(Table2[[#This Row],[SRO]]="EOU",VLOOKUP(Table2[[#This Row],[BE]],[2]GD.List!$C$3:$N$5014,12,0),IF(Table2[[#This Row],[SRO]]="Local","Polyester Staple Fibre","SRO 492"))</f>
        <v>Polyester Yarn</v>
      </c>
    </row>
    <row r="359" spans="1:19" x14ac:dyDescent="0.25">
      <c r="A359" s="19" t="s">
        <v>261</v>
      </c>
      <c r="B359" s="3" t="s">
        <v>304</v>
      </c>
      <c r="C359" s="21">
        <v>13446</v>
      </c>
      <c r="D359" s="18">
        <v>3906.9029999999998</v>
      </c>
      <c r="E359" t="s">
        <v>324</v>
      </c>
      <c r="F359" s="3" t="s">
        <v>328</v>
      </c>
      <c r="G359" s="24">
        <v>44618</v>
      </c>
      <c r="H359" s="31">
        <v>13441525.529999999</v>
      </c>
      <c r="I359" s="22">
        <v>0.04</v>
      </c>
      <c r="J359" s="15">
        <v>355.56</v>
      </c>
      <c r="K359" s="15">
        <v>8889</v>
      </c>
      <c r="L359" s="15"/>
      <c r="M359" s="66" t="str">
        <f>TEXT(Table2[[#This Row],[Gd.Dt]],"mmm-yy")</f>
        <v>Feb-22</v>
      </c>
      <c r="N359" s="46" t="str">
        <f>MID(Table2[[#This Row],[BE]],6,2)</f>
        <v>IB</v>
      </c>
      <c r="O359" s="46" t="str">
        <f>IF(Table2[[#This Row],[Type]]="IB","EOU",IF(Table2[[#This Row],[Type]]="MB","Local","492"))</f>
        <v>EOU</v>
      </c>
      <c r="P359" s="46">
        <f>ROUND(Table2[[#This Row],[Cons]]/Table2[[#This Row],[Qty.]],5)</f>
        <v>0.04</v>
      </c>
      <c r="Q359" s="46" t="b">
        <f>EXACT(Table2[[#This Row],[rate]],Table2[[#This Row],[Check]])</f>
        <v>1</v>
      </c>
      <c r="R359" s="46"/>
      <c r="S359" s="46" t="str">
        <f>IF(Table2[[#This Row],[SRO]]="EOU",VLOOKUP(Table2[[#This Row],[BE]],[2]GD.List!$C$3:$N$5014,12,0),IF(Table2[[#This Row],[SRO]]="Local","Polyester Staple Fibre","SRO 492"))</f>
        <v>Textile Chemical</v>
      </c>
    </row>
    <row r="360" spans="1:19" x14ac:dyDescent="0.25">
      <c r="A360" s="19" t="s">
        <v>261</v>
      </c>
      <c r="B360" s="3" t="s">
        <v>302</v>
      </c>
      <c r="C360" s="21">
        <v>32784</v>
      </c>
      <c r="D360" s="18">
        <v>3906.9029999999998</v>
      </c>
      <c r="E360" t="s">
        <v>316</v>
      </c>
      <c r="F360" s="3" t="s">
        <v>317</v>
      </c>
      <c r="G360" s="24">
        <v>44617</v>
      </c>
      <c r="H360" s="31">
        <v>22850310.850000001</v>
      </c>
      <c r="I360" s="22">
        <v>0.04</v>
      </c>
      <c r="J360" s="15">
        <v>406.92</v>
      </c>
      <c r="K360" s="15">
        <v>10172.959999999999</v>
      </c>
      <c r="L360" s="15"/>
      <c r="M360" s="66" t="str">
        <f>TEXT(Table2[[#This Row],[Gd.Dt]],"mmm-yy")</f>
        <v>Feb-22</v>
      </c>
      <c r="N360" s="46" t="str">
        <f>MID(Table2[[#This Row],[BE]],6,2)</f>
        <v>IB</v>
      </c>
      <c r="O360" s="46" t="str">
        <f>IF(Table2[[#This Row],[Type]]="IB","EOU",IF(Table2[[#This Row],[Type]]="MB","Local","492"))</f>
        <v>EOU</v>
      </c>
      <c r="P360" s="46">
        <f>ROUND(Table2[[#This Row],[Cons]]/Table2[[#This Row],[Qty.]],5)</f>
        <v>0.04</v>
      </c>
      <c r="Q360" s="46" t="b">
        <f>EXACT(Table2[[#This Row],[rate]],Table2[[#This Row],[Check]])</f>
        <v>1</v>
      </c>
      <c r="R360" s="46"/>
      <c r="S360" s="46" t="str">
        <f>IF(Table2[[#This Row],[SRO]]="EOU",VLOOKUP(Table2[[#This Row],[BE]],[2]GD.List!$C$3:$N$5014,12,0),IF(Table2[[#This Row],[SRO]]="Local","Polyester Staple Fibre","SRO 492"))</f>
        <v>Textile Chemical</v>
      </c>
    </row>
    <row r="361" spans="1:19" x14ac:dyDescent="0.25">
      <c r="A361" s="19" t="s">
        <v>261</v>
      </c>
      <c r="B361" s="3" t="s">
        <v>300</v>
      </c>
      <c r="C361" s="21">
        <v>69840</v>
      </c>
      <c r="D361" s="18">
        <v>3906.9029999999998</v>
      </c>
      <c r="E361" t="s">
        <v>314</v>
      </c>
      <c r="F361" s="3" t="s">
        <v>318</v>
      </c>
      <c r="G361" s="24">
        <v>44617</v>
      </c>
      <c r="H361" s="31">
        <v>36884083.539999999</v>
      </c>
      <c r="I361" s="22">
        <v>0.04</v>
      </c>
      <c r="J361" s="15">
        <v>822.68000000000006</v>
      </c>
      <c r="K361" s="15">
        <v>20567</v>
      </c>
      <c r="L361" s="15"/>
      <c r="M361" s="66" t="str">
        <f>TEXT(Table2[[#This Row],[Gd.Dt]],"mmm-yy")</f>
        <v>Feb-22</v>
      </c>
      <c r="N361" s="46" t="str">
        <f>MID(Table2[[#This Row],[BE]],6,2)</f>
        <v>IB</v>
      </c>
      <c r="O361" s="46" t="str">
        <f>IF(Table2[[#This Row],[Type]]="IB","EOU",IF(Table2[[#This Row],[Type]]="MB","Local","492"))</f>
        <v>EOU</v>
      </c>
      <c r="P361" s="46">
        <f>ROUND(Table2[[#This Row],[Cons]]/Table2[[#This Row],[Qty.]],5)</f>
        <v>0.04</v>
      </c>
      <c r="Q361" s="46" t="b">
        <f>EXACT(Table2[[#This Row],[rate]],Table2[[#This Row],[Check]])</f>
        <v>1</v>
      </c>
      <c r="R361" s="46"/>
      <c r="S361" s="46" t="str">
        <f>IF(Table2[[#This Row],[SRO]]="EOU",VLOOKUP(Table2[[#This Row],[BE]],[2]GD.List!$C$3:$N$5014,12,0),IF(Table2[[#This Row],[SRO]]="Local","Polyester Staple Fibre","SRO 492"))</f>
        <v>Textile Chemical</v>
      </c>
    </row>
    <row r="362" spans="1:19" x14ac:dyDescent="0.25">
      <c r="A362" s="19" t="s">
        <v>261</v>
      </c>
      <c r="B362" s="3" t="s">
        <v>301</v>
      </c>
      <c r="C362" s="21">
        <v>4938</v>
      </c>
      <c r="D362" s="18">
        <v>3906.9029999999998</v>
      </c>
      <c r="E362" t="s">
        <v>315</v>
      </c>
      <c r="F362" s="3" t="s">
        <v>319</v>
      </c>
      <c r="G362" s="24">
        <v>44617</v>
      </c>
      <c r="H362" s="31">
        <v>12310625.699999999</v>
      </c>
      <c r="I362" s="22">
        <v>0.04</v>
      </c>
      <c r="J362" s="15">
        <v>440.72</v>
      </c>
      <c r="K362" s="15">
        <v>11018</v>
      </c>
      <c r="L362" s="15"/>
      <c r="M362" s="66" t="str">
        <f>TEXT(Table2[[#This Row],[Gd.Dt]],"mmm-yy")</f>
        <v>Feb-22</v>
      </c>
      <c r="N362" s="46" t="str">
        <f>MID(Table2[[#This Row],[BE]],6,2)</f>
        <v>IB</v>
      </c>
      <c r="O362" s="46" t="str">
        <f>IF(Table2[[#This Row],[Type]]="IB","EOU",IF(Table2[[#This Row],[Type]]="MB","Local","492"))</f>
        <v>EOU</v>
      </c>
      <c r="P362" s="46">
        <f>ROUND(Table2[[#This Row],[Cons]]/Table2[[#This Row],[Qty.]],5)</f>
        <v>0.04</v>
      </c>
      <c r="Q362" s="46" t="b">
        <f>EXACT(Table2[[#This Row],[rate]],Table2[[#This Row],[Check]])</f>
        <v>1</v>
      </c>
      <c r="R362" s="46"/>
      <c r="S362" s="46" t="str">
        <f>IF(Table2[[#This Row],[SRO]]="EOU",VLOOKUP(Table2[[#This Row],[BE]],[2]GD.List!$C$3:$N$5014,12,0),IF(Table2[[#This Row],[SRO]]="Local","Polyester Staple Fibre","SRO 492"))</f>
        <v>Textile Chemical</v>
      </c>
    </row>
    <row r="363" spans="1:19" x14ac:dyDescent="0.25">
      <c r="A363" s="19" t="s">
        <v>261</v>
      </c>
      <c r="B363" s="3" t="s">
        <v>298</v>
      </c>
      <c r="C363" s="21">
        <v>34000</v>
      </c>
      <c r="D363" s="18">
        <v>3906.9029999999998</v>
      </c>
      <c r="E363" t="s">
        <v>311</v>
      </c>
      <c r="F363" s="3" t="s">
        <v>320</v>
      </c>
      <c r="G363" s="24">
        <v>44617</v>
      </c>
      <c r="H363" s="31">
        <v>23935072.800000001</v>
      </c>
      <c r="I363" s="22">
        <v>0.04</v>
      </c>
      <c r="J363" s="15">
        <v>601.96</v>
      </c>
      <c r="K363" s="15">
        <v>15049</v>
      </c>
      <c r="L363" s="15"/>
      <c r="M363" s="66" t="str">
        <f>TEXT(Table2[[#This Row],[Gd.Dt]],"mmm-yy")</f>
        <v>Feb-22</v>
      </c>
      <c r="N363" s="46" t="str">
        <f>MID(Table2[[#This Row],[BE]],6,2)</f>
        <v>IB</v>
      </c>
      <c r="O363" s="46" t="str">
        <f>IF(Table2[[#This Row],[Type]]="IB","EOU",IF(Table2[[#This Row],[Type]]="MB","Local","492"))</f>
        <v>EOU</v>
      </c>
      <c r="P363" s="46">
        <f>ROUND(Table2[[#This Row],[Cons]]/Table2[[#This Row],[Qty.]],5)</f>
        <v>0.04</v>
      </c>
      <c r="Q363" s="46" t="b">
        <f>EXACT(Table2[[#This Row],[rate]],Table2[[#This Row],[Check]])</f>
        <v>1</v>
      </c>
      <c r="R363" s="46"/>
      <c r="S363" s="46" t="str">
        <f>IF(Table2[[#This Row],[SRO]]="EOU",VLOOKUP(Table2[[#This Row],[BE]],[2]GD.List!$C$3:$N$5014,12,0),IF(Table2[[#This Row],[SRO]]="Local","Polyester Staple Fibre","SRO 492"))</f>
        <v>Textile Chemical</v>
      </c>
    </row>
    <row r="364" spans="1:19" x14ac:dyDescent="0.25">
      <c r="A364" s="19" t="s">
        <v>261</v>
      </c>
      <c r="B364" s="3" t="s">
        <v>303</v>
      </c>
      <c r="C364" s="21">
        <v>4296</v>
      </c>
      <c r="D364" s="18">
        <v>3906.9029999999998</v>
      </c>
      <c r="E364" t="s">
        <v>323</v>
      </c>
      <c r="F364" s="3" t="s">
        <v>330</v>
      </c>
      <c r="G364" s="24">
        <v>44618</v>
      </c>
      <c r="H364" s="31">
        <v>11193425.460000001</v>
      </c>
      <c r="I364" s="22">
        <v>0.04</v>
      </c>
      <c r="J364" s="15">
        <v>230.6</v>
      </c>
      <c r="K364" s="15">
        <v>5765</v>
      </c>
      <c r="L364" s="15"/>
      <c r="M364" s="66" t="str">
        <f>TEXT(Table2[[#This Row],[Gd.Dt]],"mmm-yy")</f>
        <v>Feb-22</v>
      </c>
      <c r="N364" s="46" t="str">
        <f>MID(Table2[[#This Row],[BE]],6,2)</f>
        <v>IB</v>
      </c>
      <c r="O364" s="46" t="str">
        <f>IF(Table2[[#This Row],[Type]]="IB","EOU",IF(Table2[[#This Row],[Type]]="MB","Local","492"))</f>
        <v>EOU</v>
      </c>
      <c r="P364" s="46">
        <f>ROUND(Table2[[#This Row],[Cons]]/Table2[[#This Row],[Qty.]],5)</f>
        <v>0.04</v>
      </c>
      <c r="Q364" s="46" t="b">
        <f>EXACT(Table2[[#This Row],[rate]],Table2[[#This Row],[Check]])</f>
        <v>1</v>
      </c>
      <c r="R364" s="46"/>
      <c r="S364" s="46" t="str">
        <f>IF(Table2[[#This Row],[SRO]]="EOU",VLOOKUP(Table2[[#This Row],[BE]],[2]GD.List!$C$3:$N$5014,12,0),IF(Table2[[#This Row],[SRO]]="Local","Polyester Staple Fibre","SRO 492"))</f>
        <v>Textile Chemical</v>
      </c>
    </row>
    <row r="365" spans="1:19" x14ac:dyDescent="0.25">
      <c r="A365" s="17" t="s">
        <v>261</v>
      </c>
      <c r="B365" s="3" t="s">
        <v>305</v>
      </c>
      <c r="C365" s="21">
        <v>84670</v>
      </c>
      <c r="D365" s="18">
        <v>3906.9029999999998</v>
      </c>
      <c r="E365" t="s">
        <v>325</v>
      </c>
      <c r="F365" s="3" t="s">
        <v>331</v>
      </c>
      <c r="G365" s="24">
        <v>44618</v>
      </c>
      <c r="H365" s="31">
        <v>60952841</v>
      </c>
      <c r="I365" s="22">
        <v>0.04</v>
      </c>
      <c r="J365" s="15">
        <v>1500.88</v>
      </c>
      <c r="K365" s="15">
        <v>37522</v>
      </c>
      <c r="L365" s="15"/>
      <c r="M365" s="66" t="str">
        <f>TEXT(Table2[[#This Row],[Gd.Dt]],"mmm-yy")</f>
        <v>Feb-22</v>
      </c>
      <c r="N365" s="46" t="str">
        <f>MID(Table2[[#This Row],[BE]],6,2)</f>
        <v>IB</v>
      </c>
      <c r="O365" s="46" t="str">
        <f>IF(Table2[[#This Row],[Type]]="IB","EOU",IF(Table2[[#This Row],[Type]]="MB","Local","492"))</f>
        <v>EOU</v>
      </c>
      <c r="P365" s="46">
        <f>ROUND(Table2[[#This Row],[Cons]]/Table2[[#This Row],[Qty.]],5)</f>
        <v>0.04</v>
      </c>
      <c r="Q365" s="46" t="b">
        <f>EXACT(Table2[[#This Row],[rate]],Table2[[#This Row],[Check]])</f>
        <v>1</v>
      </c>
      <c r="R365" s="46"/>
      <c r="S365" s="46" t="str">
        <f>IF(Table2[[#This Row],[SRO]]="EOU",VLOOKUP(Table2[[#This Row],[BE]],[2]GD.List!$C$3:$N$5014,12,0),IF(Table2[[#This Row],[SRO]]="Local","Polyester Staple Fibre","SRO 492"))</f>
        <v>Textile Chemical</v>
      </c>
    </row>
    <row r="366" spans="1:19" x14ac:dyDescent="0.25">
      <c r="A366" s="19" t="s">
        <v>262</v>
      </c>
      <c r="B366" s="3" t="s">
        <v>301</v>
      </c>
      <c r="C366" s="21">
        <v>4938</v>
      </c>
      <c r="D366" s="18">
        <v>3809.9189999999999</v>
      </c>
      <c r="E366" t="s">
        <v>315</v>
      </c>
      <c r="F366" s="3" t="s">
        <v>319</v>
      </c>
      <c r="G366" s="24">
        <v>44617</v>
      </c>
      <c r="H366" s="31">
        <v>12310625.699999999</v>
      </c>
      <c r="I366" s="22">
        <v>0.04</v>
      </c>
      <c r="J366" s="15">
        <v>440.72</v>
      </c>
      <c r="K366" s="15">
        <v>11018</v>
      </c>
      <c r="L366" s="15"/>
      <c r="M366" s="66" t="str">
        <f>TEXT(Table2[[#This Row],[Gd.Dt]],"mmm-yy")</f>
        <v>Feb-22</v>
      </c>
      <c r="N366" s="46" t="str">
        <f>MID(Table2[[#This Row],[BE]],6,2)</f>
        <v>IB</v>
      </c>
      <c r="O366" s="46" t="str">
        <f>IF(Table2[[#This Row],[Type]]="IB","EOU",IF(Table2[[#This Row],[Type]]="MB","Local","492"))</f>
        <v>EOU</v>
      </c>
      <c r="P366" s="46">
        <f>ROUND(Table2[[#This Row],[Cons]]/Table2[[#This Row],[Qty.]],5)</f>
        <v>0.04</v>
      </c>
      <c r="Q366" s="46" t="b">
        <f>EXACT(Table2[[#This Row],[rate]],Table2[[#This Row],[Check]])</f>
        <v>1</v>
      </c>
      <c r="R366" s="46"/>
      <c r="S366" s="46" t="str">
        <f>IF(Table2[[#This Row],[SRO]]="EOU",VLOOKUP(Table2[[#This Row],[BE]],[2]GD.List!$C$3:$N$5014,12,0),IF(Table2[[#This Row],[SRO]]="Local","Polyester Staple Fibre","SRO 492"))</f>
        <v>Textile Chemical</v>
      </c>
    </row>
    <row r="367" spans="1:19" x14ac:dyDescent="0.25">
      <c r="A367" s="19" t="s">
        <v>262</v>
      </c>
      <c r="B367" s="3" t="s">
        <v>298</v>
      </c>
      <c r="C367" s="21">
        <v>34000</v>
      </c>
      <c r="D367" s="18">
        <v>3809.9189999999999</v>
      </c>
      <c r="E367" t="s">
        <v>311</v>
      </c>
      <c r="F367" s="3" t="s">
        <v>320</v>
      </c>
      <c r="G367" s="24">
        <v>44617</v>
      </c>
      <c r="H367" s="31">
        <v>23935072.800000001</v>
      </c>
      <c r="I367" s="22">
        <v>0.04</v>
      </c>
      <c r="J367" s="15">
        <v>601.96</v>
      </c>
      <c r="K367" s="15">
        <v>15049</v>
      </c>
      <c r="L367" s="15"/>
      <c r="M367" s="66" t="str">
        <f>TEXT(Table2[[#This Row],[Gd.Dt]],"mmm-yy")</f>
        <v>Feb-22</v>
      </c>
      <c r="N367" s="46" t="str">
        <f>MID(Table2[[#This Row],[BE]],6,2)</f>
        <v>IB</v>
      </c>
      <c r="O367" s="46" t="str">
        <f>IF(Table2[[#This Row],[Type]]="IB","EOU",IF(Table2[[#This Row],[Type]]="MB","Local","492"))</f>
        <v>EOU</v>
      </c>
      <c r="P367" s="46">
        <f>ROUND(Table2[[#This Row],[Cons]]/Table2[[#This Row],[Qty.]],5)</f>
        <v>0.04</v>
      </c>
      <c r="Q367" s="46" t="b">
        <f>EXACT(Table2[[#This Row],[rate]],Table2[[#This Row],[Check]])</f>
        <v>1</v>
      </c>
      <c r="R367" s="46"/>
      <c r="S367" s="46" t="str">
        <f>IF(Table2[[#This Row],[SRO]]="EOU",VLOOKUP(Table2[[#This Row],[BE]],[2]GD.List!$C$3:$N$5014,12,0),IF(Table2[[#This Row],[SRO]]="Local","Polyester Staple Fibre","SRO 492"))</f>
        <v>Textile Chemical</v>
      </c>
    </row>
    <row r="368" spans="1:19" x14ac:dyDescent="0.25">
      <c r="A368" s="17" t="s">
        <v>262</v>
      </c>
      <c r="B368" s="3" t="s">
        <v>303</v>
      </c>
      <c r="C368" s="21">
        <v>4296</v>
      </c>
      <c r="D368" s="18">
        <v>3809.9189999999999</v>
      </c>
      <c r="E368" t="s">
        <v>323</v>
      </c>
      <c r="F368" s="3" t="s">
        <v>330</v>
      </c>
      <c r="G368" s="24">
        <v>44618</v>
      </c>
      <c r="H368" s="31">
        <v>11193425.460000001</v>
      </c>
      <c r="I368" s="22">
        <v>0.04</v>
      </c>
      <c r="J368" s="15">
        <v>230.6</v>
      </c>
      <c r="K368" s="15">
        <v>5765</v>
      </c>
      <c r="L368" s="15"/>
      <c r="M368" s="66" t="str">
        <f>TEXT(Table2[[#This Row],[Gd.Dt]],"mmm-yy")</f>
        <v>Feb-22</v>
      </c>
      <c r="N368" s="46" t="str">
        <f>MID(Table2[[#This Row],[BE]],6,2)</f>
        <v>IB</v>
      </c>
      <c r="O368" s="46" t="str">
        <f>IF(Table2[[#This Row],[Type]]="IB","EOU",IF(Table2[[#This Row],[Type]]="MB","Local","492"))</f>
        <v>EOU</v>
      </c>
      <c r="P368" s="46">
        <f>ROUND(Table2[[#This Row],[Cons]]/Table2[[#This Row],[Qty.]],5)</f>
        <v>0.04</v>
      </c>
      <c r="Q368" s="46" t="b">
        <f>EXACT(Table2[[#This Row],[rate]],Table2[[#This Row],[Check]])</f>
        <v>1</v>
      </c>
      <c r="R368" s="46"/>
      <c r="S368" s="46" t="str">
        <f>IF(Table2[[#This Row],[SRO]]="EOU",VLOOKUP(Table2[[#This Row],[BE]],[2]GD.List!$C$3:$N$5014,12,0),IF(Table2[[#This Row],[SRO]]="Local","Polyester Staple Fibre","SRO 492"))</f>
        <v>Textile Chemical</v>
      </c>
    </row>
    <row r="369" spans="1:19" x14ac:dyDescent="0.25">
      <c r="A369" s="19" t="s">
        <v>309</v>
      </c>
      <c r="B369" s="3" t="s">
        <v>299</v>
      </c>
      <c r="C369" s="21">
        <v>25344</v>
      </c>
      <c r="D369" s="18">
        <v>4821.1090000000004</v>
      </c>
      <c r="E369" t="s">
        <v>313</v>
      </c>
      <c r="F369" s="3" t="s">
        <v>321</v>
      </c>
      <c r="G369" s="24">
        <v>44617</v>
      </c>
      <c r="H369" s="31">
        <v>15134131.58</v>
      </c>
      <c r="I369" s="22">
        <v>1</v>
      </c>
      <c r="J369" s="15">
        <v>150</v>
      </c>
      <c r="K369" s="15">
        <v>150</v>
      </c>
      <c r="L369" s="15"/>
      <c r="M369" s="66" t="str">
        <f>TEXT(Table2[[#This Row],[Gd.Dt]],"mmm-yy")</f>
        <v>Feb-22</v>
      </c>
      <c r="N369" s="46" t="str">
        <f>MID(Table2[[#This Row],[BE]],6,2)</f>
        <v>TI</v>
      </c>
      <c r="O369" s="46" t="str">
        <f>IF(Table2[[#This Row],[Type]]="IB","EOU",IF(Table2[[#This Row],[Type]]="MB","Local","492"))</f>
        <v>492</v>
      </c>
      <c r="P369" s="46">
        <f>ROUND(Table2[[#This Row],[Cons]]/Table2[[#This Row],[Qty.]],5)</f>
        <v>1</v>
      </c>
      <c r="Q369" s="46" t="b">
        <f>EXACT(Table2[[#This Row],[rate]],Table2[[#This Row],[Check]])</f>
        <v>1</v>
      </c>
      <c r="R369" s="46"/>
      <c r="S369" s="46" t="str">
        <f>IF(Table2[[#This Row],[SRO]]="EOU",VLOOKUP(Table2[[#This Row],[BE]],[2]GD.List!$C$3:$N$5014,12,0),IF(Table2[[#This Row],[SRO]]="Local","Polyester Staple Fibre","SRO 492"))</f>
        <v>SRO 492</v>
      </c>
    </row>
    <row r="370" spans="1:19" x14ac:dyDescent="0.25">
      <c r="A370" s="17" t="s">
        <v>309</v>
      </c>
      <c r="B370" s="3" t="s">
        <v>297</v>
      </c>
      <c r="C370" s="21">
        <v>20810</v>
      </c>
      <c r="D370" s="18">
        <v>4821.1090000000004</v>
      </c>
      <c r="E370" t="s">
        <v>308</v>
      </c>
      <c r="F370" s="3" t="s">
        <v>322</v>
      </c>
      <c r="G370" s="24">
        <v>44617</v>
      </c>
      <c r="H370" s="31">
        <v>12407598.74</v>
      </c>
      <c r="I370" s="22">
        <v>1</v>
      </c>
      <c r="J370" s="15">
        <v>400</v>
      </c>
      <c r="K370" s="15">
        <v>400</v>
      </c>
      <c r="L370" s="15"/>
      <c r="M370" s="66" t="str">
        <f>TEXT(Table2[[#This Row],[Gd.Dt]],"mmm-yy")</f>
        <v>Feb-22</v>
      </c>
      <c r="N370" s="46" t="str">
        <f>MID(Table2[[#This Row],[BE]],6,2)</f>
        <v>TI</v>
      </c>
      <c r="O370" s="46" t="str">
        <f>IF(Table2[[#This Row],[Type]]="IB","EOU",IF(Table2[[#This Row],[Type]]="MB","Local","492"))</f>
        <v>492</v>
      </c>
      <c r="P370" s="46">
        <f>ROUND(Table2[[#This Row],[Cons]]/Table2[[#This Row],[Qty.]],5)</f>
        <v>1</v>
      </c>
      <c r="Q370" s="46" t="b">
        <f>EXACT(Table2[[#This Row],[rate]],Table2[[#This Row],[Check]])</f>
        <v>1</v>
      </c>
      <c r="R370" s="46"/>
      <c r="S370" s="46" t="str">
        <f>IF(Table2[[#This Row],[SRO]]="EOU",VLOOKUP(Table2[[#This Row],[BE]],[2]GD.List!$C$3:$N$5014,12,0),IF(Table2[[#This Row],[SRO]]="Local","Polyester Staple Fibre","SRO 492"))</f>
        <v>SRO 492</v>
      </c>
    </row>
    <row r="371" spans="1:19" x14ac:dyDescent="0.25">
      <c r="A371" s="19" t="s">
        <v>310</v>
      </c>
      <c r="B371" s="3" t="s">
        <v>299</v>
      </c>
      <c r="C371" s="21">
        <v>25344</v>
      </c>
      <c r="D371" s="18">
        <v>3926.9099000000001</v>
      </c>
      <c r="E371" t="s">
        <v>313</v>
      </c>
      <c r="F371" s="3" t="s">
        <v>321</v>
      </c>
      <c r="G371" s="24">
        <v>44617</v>
      </c>
      <c r="H371" s="31">
        <v>15134131.58</v>
      </c>
      <c r="I371" s="22">
        <v>1</v>
      </c>
      <c r="J371" s="15">
        <v>25000</v>
      </c>
      <c r="K371" s="15">
        <v>25000</v>
      </c>
      <c r="L371" s="15"/>
      <c r="M371" s="66" t="str">
        <f>TEXT(Table2[[#This Row],[Gd.Dt]],"mmm-yy")</f>
        <v>Feb-22</v>
      </c>
      <c r="N371" s="46" t="str">
        <f>MID(Table2[[#This Row],[BE]],6,2)</f>
        <v>TI</v>
      </c>
      <c r="O371" s="46" t="str">
        <f>IF(Table2[[#This Row],[Type]]="IB","EOU",IF(Table2[[#This Row],[Type]]="MB","Local","492"))</f>
        <v>492</v>
      </c>
      <c r="P371" s="46">
        <f>ROUND(Table2[[#This Row],[Cons]]/Table2[[#This Row],[Qty.]],5)</f>
        <v>1</v>
      </c>
      <c r="Q371" s="46" t="b">
        <f>EXACT(Table2[[#This Row],[rate]],Table2[[#This Row],[Check]])</f>
        <v>1</v>
      </c>
      <c r="R371" s="46"/>
      <c r="S371" s="46" t="str">
        <f>IF(Table2[[#This Row],[SRO]]="EOU",VLOOKUP(Table2[[#This Row],[BE]],[2]GD.List!$C$3:$N$5014,12,0),IF(Table2[[#This Row],[SRO]]="Local","Polyester Staple Fibre","SRO 492"))</f>
        <v>SRO 492</v>
      </c>
    </row>
    <row r="372" spans="1:19" x14ac:dyDescent="0.25">
      <c r="A372" s="19" t="s">
        <v>310</v>
      </c>
      <c r="B372" s="3" t="s">
        <v>297</v>
      </c>
      <c r="C372" s="21">
        <v>20810</v>
      </c>
      <c r="D372" s="18">
        <v>3926.9099000000001</v>
      </c>
      <c r="E372" t="s">
        <v>308</v>
      </c>
      <c r="F372" s="3" t="s">
        <v>322</v>
      </c>
      <c r="G372" s="24">
        <v>44617</v>
      </c>
      <c r="H372" s="31">
        <v>12407598.74</v>
      </c>
      <c r="I372" s="22">
        <v>1</v>
      </c>
      <c r="J372" s="15">
        <v>21488</v>
      </c>
      <c r="K372" s="15">
        <v>21488</v>
      </c>
      <c r="L372" s="15"/>
      <c r="M372" s="66" t="str">
        <f>TEXT(Table2[[#This Row],[Gd.Dt]],"mmm-yy")</f>
        <v>Feb-22</v>
      </c>
      <c r="N372" s="46" t="str">
        <f>MID(Table2[[#This Row],[BE]],6,2)</f>
        <v>TI</v>
      </c>
      <c r="O372" s="46" t="str">
        <f>IF(Table2[[#This Row],[Type]]="IB","EOU",IF(Table2[[#This Row],[Type]]="MB","Local","492"))</f>
        <v>492</v>
      </c>
      <c r="P372" s="46">
        <f>ROUND(Table2[[#This Row],[Cons]]/Table2[[#This Row],[Qty.]],5)</f>
        <v>1</v>
      </c>
      <c r="Q372" s="46" t="b">
        <f>EXACT(Table2[[#This Row],[rate]],Table2[[#This Row],[Check]])</f>
        <v>1</v>
      </c>
      <c r="R372" s="46"/>
      <c r="S372" s="46" t="str">
        <f>IF(Table2[[#This Row],[SRO]]="EOU",VLOOKUP(Table2[[#This Row],[BE]],[2]GD.List!$C$3:$N$5014,12,0),IF(Table2[[#This Row],[SRO]]="Local","Polyester Staple Fibre","SRO 492"))</f>
        <v>SRO 492</v>
      </c>
    </row>
    <row r="373" spans="1:19" x14ac:dyDescent="0.25">
      <c r="A373" s="17" t="s">
        <v>310</v>
      </c>
      <c r="B373" s="3" t="s">
        <v>306</v>
      </c>
      <c r="C373" s="21">
        <v>26406</v>
      </c>
      <c r="D373" s="18">
        <v>3926.9099000000001</v>
      </c>
      <c r="E373" t="s">
        <v>326</v>
      </c>
      <c r="F373" s="3" t="s">
        <v>332</v>
      </c>
      <c r="G373" s="24">
        <v>44618</v>
      </c>
      <c r="H373" s="31">
        <v>15807347.73</v>
      </c>
      <c r="I373" s="22">
        <v>1</v>
      </c>
      <c r="J373" s="15">
        <v>25000</v>
      </c>
      <c r="K373" s="15">
        <v>25000</v>
      </c>
      <c r="L373" s="15"/>
      <c r="M373" s="66" t="str">
        <f>TEXT(Table2[[#This Row],[Gd.Dt]],"mmm-yy")</f>
        <v>Feb-22</v>
      </c>
      <c r="N373" s="46" t="str">
        <f>MID(Table2[[#This Row],[BE]],6,2)</f>
        <v>TI</v>
      </c>
      <c r="O373" s="46" t="str">
        <f>IF(Table2[[#This Row],[Type]]="IB","EOU",IF(Table2[[#This Row],[Type]]="MB","Local","492"))</f>
        <v>492</v>
      </c>
      <c r="P373" s="46">
        <f>ROUND(Table2[[#This Row],[Cons]]/Table2[[#This Row],[Qty.]],5)</f>
        <v>1</v>
      </c>
      <c r="Q373" s="46" t="b">
        <f>EXACT(Table2[[#This Row],[rate]],Table2[[#This Row],[Check]])</f>
        <v>1</v>
      </c>
      <c r="R373" s="46"/>
      <c r="S373" s="46" t="str">
        <f>IF(Table2[[#This Row],[SRO]]="EOU",VLOOKUP(Table2[[#This Row],[BE]],[2]GD.List!$C$3:$N$5014,12,0),IF(Table2[[#This Row],[SRO]]="Local","Polyester Staple Fibre","SRO 492"))</f>
        <v>SRO 492</v>
      </c>
    </row>
    <row r="374" spans="1:19" x14ac:dyDescent="0.25">
      <c r="A374" s="19" t="s">
        <v>312</v>
      </c>
      <c r="B374" s="3" t="s">
        <v>302</v>
      </c>
      <c r="C374" s="21">
        <v>32784</v>
      </c>
      <c r="D374" s="18">
        <v>5205.13</v>
      </c>
      <c r="E374" t="s">
        <v>316</v>
      </c>
      <c r="F374" s="3" t="s">
        <v>317</v>
      </c>
      <c r="G374" s="24">
        <v>44617</v>
      </c>
      <c r="H374" s="31">
        <v>22850310.850000001</v>
      </c>
      <c r="I374" s="22">
        <v>1.0101</v>
      </c>
      <c r="J374" s="15">
        <v>14406.27</v>
      </c>
      <c r="K374" s="15">
        <v>14262.22</v>
      </c>
      <c r="L374" s="15"/>
      <c r="M374" s="66" t="str">
        <f>TEXT(Table2[[#This Row],[Gd.Dt]],"mmm-yy")</f>
        <v>Feb-22</v>
      </c>
      <c r="N374" s="46" t="str">
        <f>MID(Table2[[#This Row],[BE]],6,2)</f>
        <v>IB</v>
      </c>
      <c r="O374" s="46" t="str">
        <f>IF(Table2[[#This Row],[Type]]="IB","EOU",IF(Table2[[#This Row],[Type]]="MB","Local","492"))</f>
        <v>EOU</v>
      </c>
      <c r="P374" s="46">
        <f>ROUND(Table2[[#This Row],[Cons]]/Table2[[#This Row],[Qty.]],5)</f>
        <v>1.0101</v>
      </c>
      <c r="Q374" s="46" t="b">
        <f>EXACT(Table2[[#This Row],[rate]],Table2[[#This Row],[Check]])</f>
        <v>1</v>
      </c>
      <c r="R374" s="46"/>
      <c r="S374" s="46" t="str">
        <f>IF(Table2[[#This Row],[SRO]]="EOU",VLOOKUP(Table2[[#This Row],[BE]],[2]GD.List!$C$3:$N$5014,12,0),IF(Table2[[#This Row],[SRO]]="Local","Polyester Staple Fibre","SRO 492"))</f>
        <v>Cotton Yarn</v>
      </c>
    </row>
    <row r="375" spans="1:19" x14ac:dyDescent="0.25">
      <c r="A375" s="19" t="s">
        <v>312</v>
      </c>
      <c r="B375" s="3" t="s">
        <v>300</v>
      </c>
      <c r="C375" s="21">
        <v>69840</v>
      </c>
      <c r="D375" s="18">
        <v>5205.13</v>
      </c>
      <c r="E375" t="s">
        <v>314</v>
      </c>
      <c r="F375" s="3" t="s">
        <v>318</v>
      </c>
      <c r="G375" s="24">
        <v>44617</v>
      </c>
      <c r="H375" s="31">
        <v>36884083.539999999</v>
      </c>
      <c r="I375" s="22">
        <v>1.0101</v>
      </c>
      <c r="J375" s="15">
        <v>24487.86</v>
      </c>
      <c r="K375" s="15">
        <v>24243</v>
      </c>
      <c r="L375" s="15"/>
      <c r="M375" s="66" t="str">
        <f>TEXT(Table2[[#This Row],[Gd.Dt]],"mmm-yy")</f>
        <v>Feb-22</v>
      </c>
      <c r="N375" s="46" t="str">
        <f>MID(Table2[[#This Row],[BE]],6,2)</f>
        <v>IB</v>
      </c>
      <c r="O375" s="46" t="str">
        <f>IF(Table2[[#This Row],[Type]]="IB","EOU",IF(Table2[[#This Row],[Type]]="MB","Local","492"))</f>
        <v>EOU</v>
      </c>
      <c r="P375" s="46">
        <f>ROUND(Table2[[#This Row],[Cons]]/Table2[[#This Row],[Qty.]],5)</f>
        <v>1.0101</v>
      </c>
      <c r="Q375" s="46" t="b">
        <f>EXACT(Table2[[#This Row],[rate]],Table2[[#This Row],[Check]])</f>
        <v>1</v>
      </c>
      <c r="R375" s="46"/>
      <c r="S375" s="46" t="str">
        <f>IF(Table2[[#This Row],[SRO]]="EOU",VLOOKUP(Table2[[#This Row],[BE]],[2]GD.List!$C$3:$N$5014,12,0),IF(Table2[[#This Row],[SRO]]="Local","Polyester Staple Fibre","SRO 492"))</f>
        <v>Cotton Yarn</v>
      </c>
    </row>
    <row r="376" spans="1:19" x14ac:dyDescent="0.25">
      <c r="A376" s="17" t="s">
        <v>312</v>
      </c>
      <c r="B376" s="3" t="s">
        <v>298</v>
      </c>
      <c r="C376" s="21">
        <v>34000</v>
      </c>
      <c r="D376" s="18">
        <v>5205.13</v>
      </c>
      <c r="E376" t="s">
        <v>311</v>
      </c>
      <c r="F376" s="3" t="s">
        <v>320</v>
      </c>
      <c r="G376" s="24">
        <v>44617</v>
      </c>
      <c r="H376" s="31">
        <v>23935072.800000001</v>
      </c>
      <c r="I376" s="22">
        <v>1.0101</v>
      </c>
      <c r="J376" s="15">
        <v>15200.99</v>
      </c>
      <c r="K376" s="15">
        <v>15049</v>
      </c>
      <c r="L376" s="15"/>
      <c r="M376" s="66" t="str">
        <f>TEXT(Table2[[#This Row],[Gd.Dt]],"mmm-yy")</f>
        <v>Feb-22</v>
      </c>
      <c r="N376" s="46" t="str">
        <f>MID(Table2[[#This Row],[BE]],6,2)</f>
        <v>IB</v>
      </c>
      <c r="O376" s="46" t="str">
        <f>IF(Table2[[#This Row],[Type]]="IB","EOU",IF(Table2[[#This Row],[Type]]="MB","Local","492"))</f>
        <v>EOU</v>
      </c>
      <c r="P376" s="46">
        <f>ROUND(Table2[[#This Row],[Cons]]/Table2[[#This Row],[Qty.]],5)</f>
        <v>1.0101</v>
      </c>
      <c r="Q376" s="46" t="b">
        <f>EXACT(Table2[[#This Row],[rate]],Table2[[#This Row],[Check]])</f>
        <v>1</v>
      </c>
      <c r="R376" s="46"/>
      <c r="S376" s="46" t="str">
        <f>IF(Table2[[#This Row],[SRO]]="EOU",VLOOKUP(Table2[[#This Row],[BE]],[2]GD.List!$C$3:$N$5014,12,0),IF(Table2[[#This Row],[SRO]]="Local","Polyester Staple Fibre","SRO 492"))</f>
        <v>Cotton Yarn</v>
      </c>
    </row>
    <row r="377" spans="1:19" x14ac:dyDescent="0.25">
      <c r="A377" s="19" t="s">
        <v>269</v>
      </c>
      <c r="B377" s="19" t="s">
        <v>303</v>
      </c>
      <c r="C377" s="38">
        <v>4296</v>
      </c>
      <c r="D377" s="39">
        <v>5205.2700000000004</v>
      </c>
      <c r="E377" s="40" t="s">
        <v>323</v>
      </c>
      <c r="F377" s="19" t="s">
        <v>330</v>
      </c>
      <c r="G377" s="41">
        <v>44618</v>
      </c>
      <c r="H377" s="42">
        <v>11193425.460000001</v>
      </c>
      <c r="I377" s="43">
        <v>1.0101</v>
      </c>
      <c r="J377" s="30">
        <v>5823.23</v>
      </c>
      <c r="K377" s="30">
        <v>5765</v>
      </c>
      <c r="L377" s="30"/>
      <c r="M377" s="67" t="str">
        <f>TEXT(Table2[[#This Row],[Gd.Dt]],"mmm-yy")</f>
        <v>Feb-22</v>
      </c>
      <c r="N377" s="47" t="str">
        <f>MID(Table2[[#This Row],[BE]],6,2)</f>
        <v>IB</v>
      </c>
      <c r="O377" s="47" t="str">
        <f>IF(Table2[[#This Row],[Type]]="IB","EOU",IF(Table2[[#This Row],[Type]]="MB","Local","492"))</f>
        <v>EOU</v>
      </c>
      <c r="P377" s="47">
        <f>ROUND(Table2[[#This Row],[Cons]]/Table2[[#This Row],[Qty.]],5)</f>
        <v>1.0101</v>
      </c>
      <c r="Q377" s="47" t="b">
        <f>EXACT(Table2[[#This Row],[rate]],Table2[[#This Row],[Check]])</f>
        <v>1</v>
      </c>
      <c r="R377" s="46"/>
      <c r="S377" s="46" t="str">
        <f>IF(Table2[[#This Row],[SRO]]="EOU",VLOOKUP(Table2[[#This Row],[BE]],[2]GD.List!$C$3:$N$5014,12,0),IF(Table2[[#This Row],[SRO]]="Local","Polyester Staple Fibre","SRO 492"))</f>
        <v>Cotton Yarn</v>
      </c>
    </row>
    <row r="378" spans="1:19" x14ac:dyDescent="0.25">
      <c r="A378" s="3" t="s">
        <v>1</v>
      </c>
      <c r="B378" s="3" t="s">
        <v>354</v>
      </c>
      <c r="C378" s="21">
        <v>15120</v>
      </c>
      <c r="D378" s="18">
        <v>2701.12</v>
      </c>
      <c r="E378" t="s">
        <v>355</v>
      </c>
      <c r="F378" s="3" t="s">
        <v>356</v>
      </c>
      <c r="G378" s="24">
        <v>44619</v>
      </c>
      <c r="H378" s="31">
        <v>12027559.25</v>
      </c>
      <c r="I378" s="22">
        <v>0.1</v>
      </c>
      <c r="J378" s="15">
        <v>768.7</v>
      </c>
      <c r="K378" s="15">
        <v>7687</v>
      </c>
      <c r="L378" s="15"/>
      <c r="M378" s="66" t="str">
        <f>TEXT(Table2[[#This Row],[Gd.Dt]],"mmm-yy")</f>
        <v>Feb-22</v>
      </c>
      <c r="N378" s="46" t="str">
        <f>MID(Table2[[#This Row],[BE]],6,2)</f>
        <v>IB</v>
      </c>
      <c r="O378" s="46" t="str">
        <f>IF(Table2[[#This Row],[Type]]="IB","EOU",IF(Table2[[#This Row],[Type]]="MB","Local","492"))</f>
        <v>EOU</v>
      </c>
      <c r="P378" s="46">
        <f>ROUND(Table2[[#This Row],[Cons]]/Table2[[#This Row],[Qty.]],5)</f>
        <v>0.1</v>
      </c>
      <c r="Q378" s="46" t="b">
        <f>EXACT(Table2[[#This Row],[rate]],Table2[[#This Row],[Check]])</f>
        <v>1</v>
      </c>
      <c r="R378" s="46"/>
      <c r="S378" s="46" t="str">
        <f>IF(Table2[[#This Row],[SRO]]="EOU",VLOOKUP(Table2[[#This Row],[BE]],[2]GD.List!$C$3:$N$5014,12,0),IF(Table2[[#This Row],[SRO]]="Local","Polyester Staple Fibre","SRO 492"))</f>
        <v>Textile Coal</v>
      </c>
    </row>
    <row r="379" spans="1:19" x14ac:dyDescent="0.25">
      <c r="A379" s="3" t="s">
        <v>1</v>
      </c>
      <c r="B379" s="3" t="s">
        <v>336</v>
      </c>
      <c r="C379" s="21">
        <v>22974</v>
      </c>
      <c r="D379" s="18">
        <v>2701.12</v>
      </c>
      <c r="E379" t="s">
        <v>348</v>
      </c>
      <c r="F379" s="3" t="s">
        <v>349</v>
      </c>
      <c r="G379" s="24">
        <v>44618</v>
      </c>
      <c r="H379" s="31">
        <v>21427996.280000001</v>
      </c>
      <c r="I379" s="22">
        <v>0.1</v>
      </c>
      <c r="J379" s="15">
        <v>1223.3</v>
      </c>
      <c r="K379" s="15">
        <v>12233</v>
      </c>
      <c r="L379" s="15"/>
      <c r="M379" s="66" t="str">
        <f>TEXT(Table2[[#This Row],[Gd.Dt]],"mmm-yy")</f>
        <v>Feb-22</v>
      </c>
      <c r="N379" s="46" t="str">
        <f>MID(Table2[[#This Row],[BE]],6,2)</f>
        <v>IB</v>
      </c>
      <c r="O379" s="46" t="str">
        <f>IF(Table2[[#This Row],[Type]]="IB","EOU",IF(Table2[[#This Row],[Type]]="MB","Local","492"))</f>
        <v>EOU</v>
      </c>
      <c r="P379" s="46">
        <f>ROUND(Table2[[#This Row],[Cons]]/Table2[[#This Row],[Qty.]],5)</f>
        <v>0.1</v>
      </c>
      <c r="Q379" s="46" t="b">
        <f>EXACT(Table2[[#This Row],[rate]],Table2[[#This Row],[Check]])</f>
        <v>1</v>
      </c>
      <c r="R379" s="46"/>
      <c r="S379" s="46" t="str">
        <f>IF(Table2[[#This Row],[SRO]]="EOU",VLOOKUP(Table2[[#This Row],[BE]],[2]GD.List!$C$3:$N$5014,12,0),IF(Table2[[#This Row],[SRO]]="Local","Polyester Staple Fibre","SRO 492"))</f>
        <v>Textile Coal</v>
      </c>
    </row>
    <row r="380" spans="1:19" x14ac:dyDescent="0.25">
      <c r="A380" s="19" t="s">
        <v>1</v>
      </c>
      <c r="B380" s="3" t="s">
        <v>335</v>
      </c>
      <c r="C380" s="21">
        <v>2265</v>
      </c>
      <c r="D380" s="18">
        <v>2701.12</v>
      </c>
      <c r="E380" t="s">
        <v>343</v>
      </c>
      <c r="F380" s="3" t="s">
        <v>345</v>
      </c>
      <c r="G380" s="24">
        <v>44618</v>
      </c>
      <c r="H380" s="31">
        <v>32999457.289999999</v>
      </c>
      <c r="I380" s="22">
        <v>0.1</v>
      </c>
      <c r="J380" s="15">
        <v>1573.1000000000001</v>
      </c>
      <c r="K380" s="15">
        <v>15731</v>
      </c>
      <c r="L380" s="15"/>
      <c r="M380" s="66" t="str">
        <f>TEXT(Table2[[#This Row],[Gd.Dt]],"mmm-yy")</f>
        <v>Feb-22</v>
      </c>
      <c r="N380" s="46" t="str">
        <f>MID(Table2[[#This Row],[BE]],6,2)</f>
        <v>IB</v>
      </c>
      <c r="O380" s="46" t="str">
        <f>IF(Table2[[#This Row],[Type]]="IB","EOU",IF(Table2[[#This Row],[Type]]="MB","Local","492"))</f>
        <v>EOU</v>
      </c>
      <c r="P380" s="46">
        <f>ROUND(Table2[[#This Row],[Cons]]/Table2[[#This Row],[Qty.]],5)</f>
        <v>0.1</v>
      </c>
      <c r="Q380" s="46" t="b">
        <f>EXACT(Table2[[#This Row],[rate]],Table2[[#This Row],[Check]])</f>
        <v>1</v>
      </c>
      <c r="R380" s="46"/>
      <c r="S380" s="46" t="str">
        <f>IF(Table2[[#This Row],[SRO]]="EOU",VLOOKUP(Table2[[#This Row],[BE]],[2]GD.List!$C$3:$N$5014,12,0),IF(Table2[[#This Row],[SRO]]="Local","Polyester Staple Fibre","SRO 492"))</f>
        <v>Textile Coal</v>
      </c>
    </row>
    <row r="381" spans="1:19" x14ac:dyDescent="0.25">
      <c r="A381" s="19" t="s">
        <v>23</v>
      </c>
      <c r="B381" s="3" t="s">
        <v>354</v>
      </c>
      <c r="C381" s="21">
        <v>15120</v>
      </c>
      <c r="D381" s="18">
        <v>1108.19</v>
      </c>
      <c r="E381" t="s">
        <v>355</v>
      </c>
      <c r="F381" s="3" t="s">
        <v>356</v>
      </c>
      <c r="G381" s="24">
        <v>44619</v>
      </c>
      <c r="H381" s="31">
        <v>12027559.25</v>
      </c>
      <c r="I381" s="22">
        <v>0.04</v>
      </c>
      <c r="J381" s="15">
        <v>307.48</v>
      </c>
      <c r="K381" s="15">
        <v>7687</v>
      </c>
      <c r="L381" s="15"/>
      <c r="M381" s="66" t="str">
        <f>TEXT(Table2[[#This Row],[Gd.Dt]],"mmm-yy")</f>
        <v>Feb-22</v>
      </c>
      <c r="N381" s="46" t="str">
        <f>MID(Table2[[#This Row],[BE]],6,2)</f>
        <v>IB</v>
      </c>
      <c r="O381" s="46" t="str">
        <f>IF(Table2[[#This Row],[Type]]="IB","EOU",IF(Table2[[#This Row],[Type]]="MB","Local","492"))</f>
        <v>EOU</v>
      </c>
      <c r="P381" s="46">
        <f>ROUND(Table2[[#This Row],[Cons]]/Table2[[#This Row],[Qty.]],5)</f>
        <v>0.04</v>
      </c>
      <c r="Q381" s="46" t="b">
        <f>EXACT(Table2[[#This Row],[rate]],Table2[[#This Row],[Check]])</f>
        <v>1</v>
      </c>
      <c r="R381" s="46"/>
      <c r="S381" s="46" t="str">
        <f>IF(Table2[[#This Row],[SRO]]="EOU",VLOOKUP(Table2[[#This Row],[BE]],[2]GD.List!$C$3:$N$5014,12,0),IF(Table2[[#This Row],[SRO]]="Local","Polyester Staple Fibre","SRO 492"))</f>
        <v>Textile Chemical</v>
      </c>
    </row>
    <row r="382" spans="1:19" x14ac:dyDescent="0.25">
      <c r="A382" s="19" t="s">
        <v>23</v>
      </c>
      <c r="B382" s="3" t="s">
        <v>336</v>
      </c>
      <c r="C382" s="21">
        <v>22974</v>
      </c>
      <c r="D382" s="18">
        <v>1108.19</v>
      </c>
      <c r="E382" t="s">
        <v>348</v>
      </c>
      <c r="F382" s="3" t="s">
        <v>349</v>
      </c>
      <c r="G382" s="24">
        <v>44618</v>
      </c>
      <c r="H382" s="31">
        <v>21427996.280000001</v>
      </c>
      <c r="I382" s="22">
        <v>0.04</v>
      </c>
      <c r="J382" s="15">
        <v>489.32</v>
      </c>
      <c r="K382" s="15">
        <v>12233</v>
      </c>
      <c r="L382" s="15"/>
      <c r="M382" s="66" t="str">
        <f>TEXT(Table2[[#This Row],[Gd.Dt]],"mmm-yy")</f>
        <v>Feb-22</v>
      </c>
      <c r="N382" s="46" t="str">
        <f>MID(Table2[[#This Row],[BE]],6,2)</f>
        <v>IB</v>
      </c>
      <c r="O382" s="46" t="str">
        <f>IF(Table2[[#This Row],[Type]]="IB","EOU",IF(Table2[[#This Row],[Type]]="MB","Local","492"))</f>
        <v>EOU</v>
      </c>
      <c r="P382" s="46">
        <f>ROUND(Table2[[#This Row],[Cons]]/Table2[[#This Row],[Qty.]],5)</f>
        <v>0.04</v>
      </c>
      <c r="Q382" s="46" t="b">
        <f>EXACT(Table2[[#This Row],[rate]],Table2[[#This Row],[Check]])</f>
        <v>1</v>
      </c>
      <c r="R382" s="46"/>
      <c r="S382" s="46" t="str">
        <f>IF(Table2[[#This Row],[SRO]]="EOU",VLOOKUP(Table2[[#This Row],[BE]],[2]GD.List!$C$3:$N$5014,12,0),IF(Table2[[#This Row],[SRO]]="Local","Polyester Staple Fibre","SRO 492"))</f>
        <v>Textile Chemical</v>
      </c>
    </row>
    <row r="383" spans="1:19" x14ac:dyDescent="0.25">
      <c r="A383" s="19" t="s">
        <v>23</v>
      </c>
      <c r="B383" s="3" t="s">
        <v>335</v>
      </c>
      <c r="C383" s="21">
        <v>2265</v>
      </c>
      <c r="D383" s="18">
        <v>1108.19</v>
      </c>
      <c r="E383" t="s">
        <v>343</v>
      </c>
      <c r="F383" s="3" t="s">
        <v>345</v>
      </c>
      <c r="G383" s="24">
        <v>44618</v>
      </c>
      <c r="H383" s="31">
        <v>32999457.289999999</v>
      </c>
      <c r="I383" s="22">
        <v>0.04</v>
      </c>
      <c r="J383" s="15">
        <v>381.23999999999995</v>
      </c>
      <c r="K383" s="15">
        <v>9531</v>
      </c>
      <c r="L383" s="15"/>
      <c r="M383" s="66" t="str">
        <f>TEXT(Table2[[#This Row],[Gd.Dt]],"mmm-yy")</f>
        <v>Feb-22</v>
      </c>
      <c r="N383" s="46" t="str">
        <f>MID(Table2[[#This Row],[BE]],6,2)</f>
        <v>IB</v>
      </c>
      <c r="O383" s="46" t="str">
        <f>IF(Table2[[#This Row],[Type]]="IB","EOU",IF(Table2[[#This Row],[Type]]="MB","Local","492"))</f>
        <v>EOU</v>
      </c>
      <c r="P383" s="46">
        <f>ROUND(Table2[[#This Row],[Cons]]/Table2[[#This Row],[Qty.]],5)</f>
        <v>0.04</v>
      </c>
      <c r="Q383" s="46" t="b">
        <f>EXACT(Table2[[#This Row],[rate]],Table2[[#This Row],[Check]])</f>
        <v>1</v>
      </c>
      <c r="R383" s="46"/>
      <c r="S383" s="46" t="str">
        <f>IF(Table2[[#This Row],[SRO]]="EOU",VLOOKUP(Table2[[#This Row],[BE]],[2]GD.List!$C$3:$N$5014,12,0),IF(Table2[[#This Row],[SRO]]="Local","Polyester Staple Fibre","SRO 492"))</f>
        <v>Textile Chemical</v>
      </c>
    </row>
    <row r="384" spans="1:19" x14ac:dyDescent="0.25">
      <c r="A384" s="3" t="s">
        <v>22</v>
      </c>
      <c r="B384" s="3" t="s">
        <v>335</v>
      </c>
      <c r="C384" s="21">
        <v>2265</v>
      </c>
      <c r="D384" s="18">
        <v>5503.201</v>
      </c>
      <c r="E384" t="s">
        <v>343</v>
      </c>
      <c r="F384" s="3" t="s">
        <v>345</v>
      </c>
      <c r="G384" s="24">
        <v>44618</v>
      </c>
      <c r="H384" s="31">
        <v>32999457.289999999</v>
      </c>
      <c r="I384" s="22">
        <v>0.41666999999999998</v>
      </c>
      <c r="J384" s="15">
        <v>3506.28</v>
      </c>
      <c r="K384" s="15">
        <v>8415</v>
      </c>
      <c r="L384" s="15"/>
      <c r="M384" s="66" t="str">
        <f>TEXT(Table2[[#This Row],[Gd.Dt]],"mmm-yy")</f>
        <v>Feb-22</v>
      </c>
      <c r="N384" s="46" t="str">
        <f>MID(Table2[[#This Row],[BE]],6,2)</f>
        <v>MB</v>
      </c>
      <c r="O384" s="46" t="str">
        <f>IF(Table2[[#This Row],[Type]]="IB","EOU",IF(Table2[[#This Row],[Type]]="MB","Local","492"))</f>
        <v>Local</v>
      </c>
      <c r="P384" s="46">
        <f>ROUND(Table2[[#This Row],[Cons]]/Table2[[#This Row],[Qty.]],5)</f>
        <v>0.41666999999999998</v>
      </c>
      <c r="Q384" s="46" t="b">
        <f>EXACT(Table2[[#This Row],[rate]],Table2[[#This Row],[Check]])</f>
        <v>1</v>
      </c>
      <c r="R384" s="46"/>
      <c r="S384" s="46" t="str">
        <f>IF(Table2[[#This Row],[SRO]]="EOU",VLOOKUP(Table2[[#This Row],[BE]],[2]GD.List!$C$3:$N$5014,12,0),IF(Table2[[#This Row],[SRO]]="Local","Polyester Staple Fibre","SRO 492"))</f>
        <v>Polyester Staple Fibre</v>
      </c>
    </row>
    <row r="385" spans="1:19" x14ac:dyDescent="0.25">
      <c r="A385" s="3" t="s">
        <v>26</v>
      </c>
      <c r="B385" s="3" t="s">
        <v>336</v>
      </c>
      <c r="C385" s="21">
        <v>22974</v>
      </c>
      <c r="D385" s="18">
        <v>3402.13</v>
      </c>
      <c r="E385" t="s">
        <v>348</v>
      </c>
      <c r="F385" s="3" t="s">
        <v>349</v>
      </c>
      <c r="G385" s="24">
        <v>44618</v>
      </c>
      <c r="H385" s="31">
        <v>21427996.280000001</v>
      </c>
      <c r="I385" s="22">
        <v>0.04</v>
      </c>
      <c r="J385" s="15">
        <v>409</v>
      </c>
      <c r="K385" s="15">
        <v>10225</v>
      </c>
      <c r="L385" s="15"/>
      <c r="M385" s="66" t="str">
        <f>TEXT(Table2[[#This Row],[Gd.Dt]],"mmm-yy")</f>
        <v>Feb-22</v>
      </c>
      <c r="N385" s="46" t="str">
        <f>MID(Table2[[#This Row],[BE]],6,2)</f>
        <v>IB</v>
      </c>
      <c r="O385" s="46" t="str">
        <f>IF(Table2[[#This Row],[Type]]="IB","EOU",IF(Table2[[#This Row],[Type]]="MB","Local","492"))</f>
        <v>EOU</v>
      </c>
      <c r="P385" s="46">
        <f>ROUND(Table2[[#This Row],[Cons]]/Table2[[#This Row],[Qty.]],5)</f>
        <v>0.04</v>
      </c>
      <c r="Q385" s="46" t="b">
        <f>EXACT(Table2[[#This Row],[rate]],Table2[[#This Row],[Check]])</f>
        <v>1</v>
      </c>
      <c r="R385" s="46"/>
      <c r="S385" s="46" t="str">
        <f>IF(Table2[[#This Row],[SRO]]="EOU",VLOOKUP(Table2[[#This Row],[BE]],[2]GD.List!$C$3:$N$5014,12,0),IF(Table2[[#This Row],[SRO]]="Local","Polyester Staple Fibre","SRO 492"))</f>
        <v>Textile Chemical</v>
      </c>
    </row>
    <row r="386" spans="1:19" x14ac:dyDescent="0.25">
      <c r="A386" s="3" t="s">
        <v>199</v>
      </c>
      <c r="B386" s="3" t="s">
        <v>338</v>
      </c>
      <c r="C386" s="21">
        <v>23702</v>
      </c>
      <c r="D386" s="18">
        <v>9606.2099999999991</v>
      </c>
      <c r="E386" t="s">
        <v>351</v>
      </c>
      <c r="F386" s="3" t="s">
        <v>352</v>
      </c>
      <c r="G386" s="24">
        <v>44618</v>
      </c>
      <c r="H386" s="31">
        <v>27749856.16</v>
      </c>
      <c r="I386" s="22">
        <v>1</v>
      </c>
      <c r="J386" s="15">
        <v>200</v>
      </c>
      <c r="K386" s="15">
        <v>200</v>
      </c>
      <c r="L386" s="15"/>
      <c r="M386" s="66" t="str">
        <f>TEXT(Table2[[#This Row],[Gd.Dt]],"mmm-yy")</f>
        <v>Feb-22</v>
      </c>
      <c r="N386" s="46" t="str">
        <f>MID(Table2[[#This Row],[BE]],6,2)</f>
        <v>TI</v>
      </c>
      <c r="O386" s="46" t="str">
        <f>IF(Table2[[#This Row],[Type]]="IB","EOU",IF(Table2[[#This Row],[Type]]="MB","Local","492"))</f>
        <v>492</v>
      </c>
      <c r="P386" s="46">
        <f>ROUND(Table2[[#This Row],[Cons]]/Table2[[#This Row],[Qty.]],5)</f>
        <v>1</v>
      </c>
      <c r="Q386" s="46" t="b">
        <f>EXACT(Table2[[#This Row],[rate]],Table2[[#This Row],[Check]])</f>
        <v>1</v>
      </c>
      <c r="R386" s="46"/>
      <c r="S386" s="46" t="str">
        <f>IF(Table2[[#This Row],[SRO]]="EOU",VLOOKUP(Table2[[#This Row],[BE]],[2]GD.List!$C$3:$N$5014,12,0),IF(Table2[[#This Row],[SRO]]="Local","Polyester Staple Fibre","SRO 492"))</f>
        <v>SRO 492</v>
      </c>
    </row>
    <row r="387" spans="1:19" x14ac:dyDescent="0.25">
      <c r="A387" s="3" t="s">
        <v>217</v>
      </c>
      <c r="B387" s="3" t="s">
        <v>336</v>
      </c>
      <c r="C387" s="21">
        <v>22974</v>
      </c>
      <c r="D387" s="18">
        <v>2832.1089999999999</v>
      </c>
      <c r="E387" t="s">
        <v>348</v>
      </c>
      <c r="F387" s="3" t="s">
        <v>349</v>
      </c>
      <c r="G387" s="24">
        <v>44618</v>
      </c>
      <c r="H387" s="31">
        <v>21427996.280000001</v>
      </c>
      <c r="I387" s="22">
        <v>0.04</v>
      </c>
      <c r="J387" s="15">
        <v>489.32</v>
      </c>
      <c r="K387" s="15">
        <v>12233</v>
      </c>
      <c r="L387" s="15"/>
      <c r="M387" s="66" t="str">
        <f>TEXT(Table2[[#This Row],[Gd.Dt]],"mmm-yy")</f>
        <v>Feb-22</v>
      </c>
      <c r="N387" s="46" t="str">
        <f>MID(Table2[[#This Row],[BE]],6,2)</f>
        <v>IB</v>
      </c>
      <c r="O387" s="46" t="str">
        <f>IF(Table2[[#This Row],[Type]]="IB","EOU",IF(Table2[[#This Row],[Type]]="MB","Local","492"))</f>
        <v>EOU</v>
      </c>
      <c r="P387" s="46">
        <f>ROUND(Table2[[#This Row],[Cons]]/Table2[[#This Row],[Qty.]],5)</f>
        <v>0.04</v>
      </c>
      <c r="Q387" s="46" t="b">
        <f>EXACT(Table2[[#This Row],[rate]],Table2[[#This Row],[Check]])</f>
        <v>1</v>
      </c>
      <c r="R387" s="46"/>
      <c r="S387" s="46" t="str">
        <f>IF(Table2[[#This Row],[SRO]]="EOU",VLOOKUP(Table2[[#This Row],[BE]],[2]GD.List!$C$3:$N$5014,12,0),IF(Table2[[#This Row],[SRO]]="Local","Polyester Staple Fibre","SRO 492"))</f>
        <v>Textile Chemical</v>
      </c>
    </row>
    <row r="388" spans="1:19" x14ac:dyDescent="0.25">
      <c r="A388" s="19" t="s">
        <v>261</v>
      </c>
      <c r="B388" s="3" t="s">
        <v>354</v>
      </c>
      <c r="C388" s="21">
        <v>15120</v>
      </c>
      <c r="D388" s="18">
        <v>3906.9029999999998</v>
      </c>
      <c r="E388" t="s">
        <v>355</v>
      </c>
      <c r="F388" s="3" t="s">
        <v>356</v>
      </c>
      <c r="G388" s="24">
        <v>44619</v>
      </c>
      <c r="H388" s="31">
        <v>12027559.25</v>
      </c>
      <c r="I388" s="22">
        <v>0.04</v>
      </c>
      <c r="J388" s="15">
        <v>307.48</v>
      </c>
      <c r="K388" s="15">
        <v>7687</v>
      </c>
      <c r="L388" s="15"/>
      <c r="M388" s="66" t="str">
        <f>TEXT(Table2[[#This Row],[Gd.Dt]],"mmm-yy")</f>
        <v>Feb-22</v>
      </c>
      <c r="N388" s="46" t="str">
        <f>MID(Table2[[#This Row],[BE]],6,2)</f>
        <v>IB</v>
      </c>
      <c r="O388" s="46" t="str">
        <f>IF(Table2[[#This Row],[Type]]="IB","EOU",IF(Table2[[#This Row],[Type]]="MB","Local","492"))</f>
        <v>EOU</v>
      </c>
      <c r="P388" s="46">
        <f>ROUND(Table2[[#This Row],[Cons]]/Table2[[#This Row],[Qty.]],5)</f>
        <v>0.04</v>
      </c>
      <c r="Q388" s="46" t="b">
        <f>EXACT(Table2[[#This Row],[rate]],Table2[[#This Row],[Check]])</f>
        <v>1</v>
      </c>
      <c r="R388" s="46"/>
      <c r="S388" s="46" t="str">
        <f>IF(Table2[[#This Row],[SRO]]="EOU",VLOOKUP(Table2[[#This Row],[BE]],[2]GD.List!$C$3:$N$5014,12,0),IF(Table2[[#This Row],[SRO]]="Local","Polyester Staple Fibre","SRO 492"))</f>
        <v>Textile Chemical</v>
      </c>
    </row>
    <row r="389" spans="1:19" x14ac:dyDescent="0.25">
      <c r="A389" s="3" t="s">
        <v>261</v>
      </c>
      <c r="B389" s="3" t="s">
        <v>336</v>
      </c>
      <c r="C389" s="21">
        <v>22974</v>
      </c>
      <c r="D389" s="18">
        <v>3906.9029999999998</v>
      </c>
      <c r="E389" t="s">
        <v>348</v>
      </c>
      <c r="F389" s="3" t="s">
        <v>349</v>
      </c>
      <c r="G389" s="24">
        <v>44618</v>
      </c>
      <c r="H389" s="31">
        <v>21427996.280000001</v>
      </c>
      <c r="I389" s="22">
        <v>0.04</v>
      </c>
      <c r="J389" s="15">
        <v>409</v>
      </c>
      <c r="K389" s="15">
        <v>10225</v>
      </c>
      <c r="L389" s="15"/>
      <c r="M389" s="66" t="str">
        <f>TEXT(Table2[[#This Row],[Gd.Dt]],"mmm-yy")</f>
        <v>Feb-22</v>
      </c>
      <c r="N389" s="46" t="str">
        <f>MID(Table2[[#This Row],[BE]],6,2)</f>
        <v>IB</v>
      </c>
      <c r="O389" s="46" t="str">
        <f>IF(Table2[[#This Row],[Type]]="IB","EOU",IF(Table2[[#This Row],[Type]]="MB","Local","492"))</f>
        <v>EOU</v>
      </c>
      <c r="P389" s="46">
        <f>ROUND(Table2[[#This Row],[Cons]]/Table2[[#This Row],[Qty.]],5)</f>
        <v>0.04</v>
      </c>
      <c r="Q389" s="46" t="b">
        <f>EXACT(Table2[[#This Row],[rate]],Table2[[#This Row],[Check]])</f>
        <v>1</v>
      </c>
      <c r="R389" s="46"/>
      <c r="S389" s="46" t="str">
        <f>IF(Table2[[#This Row],[SRO]]="EOU",VLOOKUP(Table2[[#This Row],[BE]],[2]GD.List!$C$3:$N$5014,12,0),IF(Table2[[#This Row],[SRO]]="Local","Polyester Staple Fibre","SRO 492"))</f>
        <v>Textile Chemical</v>
      </c>
    </row>
    <row r="390" spans="1:19" x14ac:dyDescent="0.25">
      <c r="A390" s="3" t="s">
        <v>294</v>
      </c>
      <c r="B390" s="3" t="s">
        <v>338</v>
      </c>
      <c r="C390" s="21">
        <v>23702</v>
      </c>
      <c r="D390" s="18">
        <v>9607.19</v>
      </c>
      <c r="E390" t="s">
        <v>351</v>
      </c>
      <c r="F390" s="3" t="s">
        <v>352</v>
      </c>
      <c r="G390" s="24">
        <v>44618</v>
      </c>
      <c r="H390" s="31">
        <v>27749856.16</v>
      </c>
      <c r="I390" s="22">
        <v>1</v>
      </c>
      <c r="J390" s="15">
        <v>200</v>
      </c>
      <c r="K390" s="15">
        <v>200</v>
      </c>
      <c r="L390" s="15"/>
      <c r="M390" s="66" t="str">
        <f>TEXT(Table2[[#This Row],[Gd.Dt]],"mmm-yy")</f>
        <v>Feb-22</v>
      </c>
      <c r="N390" s="46" t="str">
        <f>MID(Table2[[#This Row],[BE]],6,2)</f>
        <v>TI</v>
      </c>
      <c r="O390" s="46" t="str">
        <f>IF(Table2[[#This Row],[Type]]="IB","EOU",IF(Table2[[#This Row],[Type]]="MB","Local","492"))</f>
        <v>492</v>
      </c>
      <c r="P390" s="46">
        <f>ROUND(Table2[[#This Row],[Cons]]/Table2[[#This Row],[Qty.]],5)</f>
        <v>1</v>
      </c>
      <c r="Q390" s="46" t="b">
        <f>EXACT(Table2[[#This Row],[rate]],Table2[[#This Row],[Check]])</f>
        <v>1</v>
      </c>
      <c r="R390" s="46"/>
      <c r="S390" s="46" t="str">
        <f>IF(Table2[[#This Row],[SRO]]="EOU",VLOOKUP(Table2[[#This Row],[BE]],[2]GD.List!$C$3:$N$5014,12,0),IF(Table2[[#This Row],[SRO]]="Local","Polyester Staple Fibre","SRO 492"))</f>
        <v>SRO 492</v>
      </c>
    </row>
    <row r="391" spans="1:19" x14ac:dyDescent="0.25">
      <c r="A391" s="19" t="s">
        <v>310</v>
      </c>
      <c r="B391" s="3" t="s">
        <v>337</v>
      </c>
      <c r="C391" s="21">
        <v>29092</v>
      </c>
      <c r="D391" s="18">
        <v>3926.9099000000001</v>
      </c>
      <c r="E391" t="s">
        <v>350</v>
      </c>
      <c r="F391" s="3" t="s">
        <v>353</v>
      </c>
      <c r="G391" s="24">
        <v>44618</v>
      </c>
      <c r="H391" s="31">
        <v>17117493.120000001</v>
      </c>
      <c r="I391" s="22">
        <v>1</v>
      </c>
      <c r="J391" s="15">
        <v>26000</v>
      </c>
      <c r="K391" s="15">
        <v>26000</v>
      </c>
      <c r="L391" s="15"/>
      <c r="M391" s="66" t="str">
        <f>TEXT(Table2[[#This Row],[Gd.Dt]],"mmm-yy")</f>
        <v>Feb-22</v>
      </c>
      <c r="N391" s="46" t="str">
        <f>MID(Table2[[#This Row],[BE]],6,2)</f>
        <v>TI</v>
      </c>
      <c r="O391" s="46" t="str">
        <f>IF(Table2[[#This Row],[Type]]="IB","EOU",IF(Table2[[#This Row],[Type]]="MB","Local","492"))</f>
        <v>492</v>
      </c>
      <c r="P391" s="46">
        <f>ROUND(Table2[[#This Row],[Cons]]/Table2[[#This Row],[Qty.]],5)</f>
        <v>1</v>
      </c>
      <c r="Q391" s="46" t="b">
        <f>EXACT(Table2[[#This Row],[rate]],Table2[[#This Row],[Check]])</f>
        <v>1</v>
      </c>
      <c r="R391" s="46" t="s">
        <v>529</v>
      </c>
      <c r="S391" s="46" t="str">
        <f>IF(Table2[[#This Row],[SRO]]="EOU",VLOOKUP(Table2[[#This Row],[BE]],[2]GD.List!$C$3:$N$5014,12,0),IF(Table2[[#This Row],[SRO]]="Local","Polyester Staple Fibre","SRO 492"))</f>
        <v>SRO 492</v>
      </c>
    </row>
    <row r="392" spans="1:19" x14ac:dyDescent="0.25">
      <c r="A392" s="3" t="s">
        <v>310</v>
      </c>
      <c r="B392" s="3" t="s">
        <v>334</v>
      </c>
      <c r="C392" s="21">
        <v>32387</v>
      </c>
      <c r="D392" s="18">
        <v>3926.9099000000001</v>
      </c>
      <c r="E392" t="s">
        <v>342</v>
      </c>
      <c r="F392" s="3" t="s">
        <v>346</v>
      </c>
      <c r="G392" s="24">
        <v>44618</v>
      </c>
      <c r="H392" s="31">
        <v>24444709.219999999</v>
      </c>
      <c r="I392" s="22">
        <v>1</v>
      </c>
      <c r="J392" s="15">
        <v>32387</v>
      </c>
      <c r="K392" s="15">
        <v>32387</v>
      </c>
      <c r="L392" s="15"/>
      <c r="M392" s="66" t="str">
        <f>TEXT(Table2[[#This Row],[Gd.Dt]],"mmm-yy")</f>
        <v>Feb-22</v>
      </c>
      <c r="N392" s="46" t="str">
        <f>MID(Table2[[#This Row],[BE]],6,2)</f>
        <v>TI</v>
      </c>
      <c r="O392" s="46" t="str">
        <f>IF(Table2[[#This Row],[Type]]="IB","EOU",IF(Table2[[#This Row],[Type]]="MB","Local","492"))</f>
        <v>492</v>
      </c>
      <c r="P392" s="46">
        <f>ROUND(Table2[[#This Row],[Cons]]/Table2[[#This Row],[Qty.]],5)</f>
        <v>1</v>
      </c>
      <c r="Q392" s="46" t="b">
        <f>EXACT(Table2[[#This Row],[rate]],Table2[[#This Row],[Check]])</f>
        <v>1</v>
      </c>
      <c r="R392" s="46" t="s">
        <v>529</v>
      </c>
      <c r="S392" s="46" t="str">
        <f>IF(Table2[[#This Row],[SRO]]="EOU",VLOOKUP(Table2[[#This Row],[BE]],[2]GD.List!$C$3:$N$5014,12,0),IF(Table2[[#This Row],[SRO]]="Local","Polyester Staple Fibre","SRO 492"))</f>
        <v>SRO 492</v>
      </c>
    </row>
    <row r="393" spans="1:19" x14ac:dyDescent="0.25">
      <c r="A393" s="19" t="s">
        <v>339</v>
      </c>
      <c r="B393" s="3" t="s">
        <v>333</v>
      </c>
      <c r="C393" s="21">
        <v>10249</v>
      </c>
      <c r="D393" s="18">
        <v>4821.1090000000004</v>
      </c>
      <c r="E393" t="s">
        <v>341</v>
      </c>
      <c r="F393" s="3" t="s">
        <v>347</v>
      </c>
      <c r="G393" s="24">
        <v>44618</v>
      </c>
      <c r="H393" s="31">
        <v>11730810.960000001</v>
      </c>
      <c r="I393" s="22">
        <v>1</v>
      </c>
      <c r="J393" s="15">
        <v>94</v>
      </c>
      <c r="K393" s="15">
        <v>94</v>
      </c>
      <c r="L393" s="15"/>
      <c r="M393" s="66" t="str">
        <f>TEXT(Table2[[#This Row],[Gd.Dt]],"mmm-yy")</f>
        <v>Feb-22</v>
      </c>
      <c r="N393" s="46" t="str">
        <f>MID(Table2[[#This Row],[BE]],6,2)</f>
        <v>TI</v>
      </c>
      <c r="O393" s="46" t="str">
        <f>IF(Table2[[#This Row],[Type]]="IB","EOU",IF(Table2[[#This Row],[Type]]="MB","Local","492"))</f>
        <v>492</v>
      </c>
      <c r="P393" s="46">
        <f>ROUND(Table2[[#This Row],[Cons]]/Table2[[#This Row],[Qty.]],5)</f>
        <v>1</v>
      </c>
      <c r="Q393" s="46" t="b">
        <f>EXACT(Table2[[#This Row],[rate]],Table2[[#This Row],[Check]])</f>
        <v>1</v>
      </c>
      <c r="R393" s="46"/>
      <c r="S393" s="46" t="str">
        <f>IF(Table2[[#This Row],[SRO]]="EOU",VLOOKUP(Table2[[#This Row],[BE]],[2]GD.List!$C$3:$N$5014,12,0),IF(Table2[[#This Row],[SRO]]="Local","Polyester Staple Fibre","SRO 492"))</f>
        <v>SRO 492</v>
      </c>
    </row>
    <row r="394" spans="1:19" x14ac:dyDescent="0.25">
      <c r="A394" s="3" t="s">
        <v>340</v>
      </c>
      <c r="B394" s="3" t="s">
        <v>333</v>
      </c>
      <c r="C394" s="21">
        <v>10249</v>
      </c>
      <c r="D394" s="18">
        <v>9607.11</v>
      </c>
      <c r="E394" t="s">
        <v>341</v>
      </c>
      <c r="F394" s="3" t="s">
        <v>347</v>
      </c>
      <c r="G394" s="24">
        <v>44618</v>
      </c>
      <c r="H394" s="31">
        <v>11730810.960000001</v>
      </c>
      <c r="I394" s="22">
        <v>1</v>
      </c>
      <c r="J394" s="15">
        <v>479.27</v>
      </c>
      <c r="K394" s="15">
        <v>479.27</v>
      </c>
      <c r="L394" s="15"/>
      <c r="M394" s="66" t="str">
        <f>TEXT(Table2[[#This Row],[Gd.Dt]],"mmm-yy")</f>
        <v>Feb-22</v>
      </c>
      <c r="N394" s="46" t="str">
        <f>MID(Table2[[#This Row],[BE]],6,2)</f>
        <v>EP</v>
      </c>
      <c r="O394" s="46" t="str">
        <f>IF(Table2[[#This Row],[Type]]="IB","EOU",IF(Table2[[#This Row],[Type]]="MB","Local","492"))</f>
        <v>492</v>
      </c>
      <c r="P394" s="46">
        <f>ROUND(Table2[[#This Row],[Cons]]/Table2[[#This Row],[Qty.]],5)</f>
        <v>1</v>
      </c>
      <c r="Q394" s="46" t="b">
        <f>EXACT(Table2[[#This Row],[rate]],Table2[[#This Row],[Check]])</f>
        <v>1</v>
      </c>
      <c r="R394" s="46"/>
      <c r="S394" s="46" t="str">
        <f>IF(Table2[[#This Row],[SRO]]="EOU",VLOOKUP(Table2[[#This Row],[BE]],[2]GD.List!$C$3:$N$5014,12,0),IF(Table2[[#This Row],[SRO]]="Local","Polyester Staple Fibre","SRO 492"))</f>
        <v>SRO 492</v>
      </c>
    </row>
    <row r="395" spans="1:19" x14ac:dyDescent="0.25">
      <c r="A395" s="19" t="s">
        <v>344</v>
      </c>
      <c r="B395" s="3" t="s">
        <v>335</v>
      </c>
      <c r="C395" s="21">
        <v>2265</v>
      </c>
      <c r="D395" s="18">
        <v>5402.33</v>
      </c>
      <c r="E395" t="s">
        <v>343</v>
      </c>
      <c r="F395" s="3" t="s">
        <v>345</v>
      </c>
      <c r="G395" s="24">
        <v>44618</v>
      </c>
      <c r="H395" s="31">
        <v>32999457.289999999</v>
      </c>
      <c r="I395" s="22">
        <v>1.0101</v>
      </c>
      <c r="J395" s="15">
        <v>6262.62</v>
      </c>
      <c r="K395" s="15">
        <v>6200</v>
      </c>
      <c r="L395" s="15"/>
      <c r="M395" s="66" t="str">
        <f>TEXT(Table2[[#This Row],[Gd.Dt]],"mmm-yy")</f>
        <v>Feb-22</v>
      </c>
      <c r="N395" s="46" t="str">
        <f>MID(Table2[[#This Row],[BE]],6,2)</f>
        <v>IB</v>
      </c>
      <c r="O395" s="46" t="str">
        <f>IF(Table2[[#This Row],[Type]]="IB","EOU",IF(Table2[[#This Row],[Type]]="MB","Local","492"))</f>
        <v>EOU</v>
      </c>
      <c r="P395" s="46">
        <f>ROUND(Table2[[#This Row],[Cons]]/Table2[[#This Row],[Qty.]],5)</f>
        <v>1.0101</v>
      </c>
      <c r="Q395" s="46" t="b">
        <f>EXACT(Table2[[#This Row],[rate]],Table2[[#This Row],[Check]])</f>
        <v>1</v>
      </c>
      <c r="R395" s="46"/>
      <c r="S395" s="46" t="str">
        <f>IF(Table2[[#This Row],[SRO]]="EOU",VLOOKUP(Table2[[#This Row],[BE]],[2]GD.List!$C$3:$N$5014,12,0),IF(Table2[[#This Row],[SRO]]="Local","Polyester Staple Fibre","SRO 492"))</f>
        <v>Polyester Yarn</v>
      </c>
    </row>
    <row r="396" spans="1:19" x14ac:dyDescent="0.25">
      <c r="A396" s="3" t="s">
        <v>1</v>
      </c>
      <c r="B396" s="3" t="s">
        <v>358</v>
      </c>
      <c r="C396" s="21">
        <v>21984</v>
      </c>
      <c r="D396" s="18">
        <v>2701.12</v>
      </c>
      <c r="E396" t="s">
        <v>46</v>
      </c>
      <c r="F396" s="3" t="s">
        <v>361</v>
      </c>
      <c r="G396" s="24">
        <v>44620</v>
      </c>
      <c r="H396" s="31">
        <v>31949037</v>
      </c>
      <c r="I396" s="22">
        <v>0.1</v>
      </c>
      <c r="J396" s="15">
        <v>2044.5</v>
      </c>
      <c r="K396" s="15">
        <v>20445</v>
      </c>
      <c r="L396" s="15"/>
      <c r="M396" s="66" t="str">
        <f>TEXT(Table2[[#This Row],[Gd.Dt]],"mmm-yy")</f>
        <v>Feb-22</v>
      </c>
      <c r="N396" s="46" t="str">
        <f>MID(Table2[[#This Row],[BE]],6,2)</f>
        <v>IB</v>
      </c>
      <c r="O396" s="46" t="str">
        <f>IF(Table2[[#This Row],[Type]]="IB","EOU",IF(Table2[[#This Row],[Type]]="MB","Local","492"))</f>
        <v>EOU</v>
      </c>
      <c r="P396" s="46">
        <f>ROUND(Table2[[#This Row],[Cons]]/Table2[[#This Row],[Qty.]],5)</f>
        <v>0.1</v>
      </c>
      <c r="Q396" s="46" t="b">
        <f>EXACT(Table2[[#This Row],[rate]],Table2[[#This Row],[Check]])</f>
        <v>1</v>
      </c>
      <c r="R396" s="46"/>
      <c r="S396" s="46" t="str">
        <f>IF(Table2[[#This Row],[SRO]]="EOU",VLOOKUP(Table2[[#This Row],[BE]],[2]GD.List!$C$3:$N$5014,12,0),IF(Table2[[#This Row],[SRO]]="Local","Polyester Staple Fibre","SRO 492"))</f>
        <v>Textile Coal</v>
      </c>
    </row>
    <row r="397" spans="1:19" x14ac:dyDescent="0.25">
      <c r="A397" s="17" t="s">
        <v>1</v>
      </c>
      <c r="B397" s="3" t="s">
        <v>357</v>
      </c>
      <c r="C397" s="21">
        <v>48000</v>
      </c>
      <c r="D397" s="18">
        <v>2701.12</v>
      </c>
      <c r="E397" t="s">
        <v>359</v>
      </c>
      <c r="F397" s="3" t="s">
        <v>362</v>
      </c>
      <c r="G397" s="24">
        <v>44620</v>
      </c>
      <c r="H397" s="31">
        <v>18500244.379999999</v>
      </c>
      <c r="I397" s="22">
        <v>0.1</v>
      </c>
      <c r="J397" s="15">
        <v>1557.55</v>
      </c>
      <c r="K397" s="15">
        <v>15575.51</v>
      </c>
      <c r="L397" s="15"/>
      <c r="M397" s="66" t="str">
        <f>TEXT(Table2[[#This Row],[Gd.Dt]],"mmm-yy")</f>
        <v>Feb-22</v>
      </c>
      <c r="N397" s="46" t="str">
        <f>MID(Table2[[#This Row],[BE]],6,2)</f>
        <v>IB</v>
      </c>
      <c r="O397" s="46" t="str">
        <f>IF(Table2[[#This Row],[Type]]="IB","EOU",IF(Table2[[#This Row],[Type]]="MB","Local","492"))</f>
        <v>EOU</v>
      </c>
      <c r="P397" s="46">
        <f>ROUND(Table2[[#This Row],[Cons]]/Table2[[#This Row],[Qty.]],5)</f>
        <v>0.1</v>
      </c>
      <c r="Q397" s="46" t="b">
        <f>EXACT(Table2[[#This Row],[rate]],Table2[[#This Row],[Check]])</f>
        <v>1</v>
      </c>
      <c r="R397" s="46"/>
      <c r="S397" s="46" t="str">
        <f>IF(Table2[[#This Row],[SRO]]="EOU",VLOOKUP(Table2[[#This Row],[BE]],[2]GD.List!$C$3:$N$5014,12,0),IF(Table2[[#This Row],[SRO]]="Local","Polyester Staple Fibre","SRO 492"))</f>
        <v>Textile Coal</v>
      </c>
    </row>
    <row r="398" spans="1:19" x14ac:dyDescent="0.25">
      <c r="A398" s="17" t="s">
        <v>23</v>
      </c>
      <c r="B398" s="3" t="s">
        <v>358</v>
      </c>
      <c r="C398" s="21">
        <v>21984</v>
      </c>
      <c r="D398" s="18">
        <v>1108.19</v>
      </c>
      <c r="E398" t="s">
        <v>46</v>
      </c>
      <c r="F398" s="3" t="s">
        <v>361</v>
      </c>
      <c r="G398" s="24">
        <v>44620</v>
      </c>
      <c r="H398" s="31">
        <v>31949037</v>
      </c>
      <c r="I398" s="22">
        <v>0.04</v>
      </c>
      <c r="J398" s="15">
        <v>817.8</v>
      </c>
      <c r="K398" s="15">
        <v>20445</v>
      </c>
      <c r="L398" s="15"/>
      <c r="M398" s="66" t="str">
        <f>TEXT(Table2[[#This Row],[Gd.Dt]],"mmm-yy")</f>
        <v>Feb-22</v>
      </c>
      <c r="N398" s="46" t="str">
        <f>MID(Table2[[#This Row],[BE]],6,2)</f>
        <v>IB</v>
      </c>
      <c r="O398" s="46" t="str">
        <f>IF(Table2[[#This Row],[Type]]="IB","EOU",IF(Table2[[#This Row],[Type]]="MB","Local","492"))</f>
        <v>EOU</v>
      </c>
      <c r="P398" s="46">
        <f>ROUND(Table2[[#This Row],[Cons]]/Table2[[#This Row],[Qty.]],5)</f>
        <v>0.04</v>
      </c>
      <c r="Q398" s="46" t="b">
        <f>EXACT(Table2[[#This Row],[rate]],Table2[[#This Row],[Check]])</f>
        <v>1</v>
      </c>
      <c r="R398" s="46"/>
      <c r="S398" s="46" t="str">
        <f>IF(Table2[[#This Row],[SRO]]="EOU",VLOOKUP(Table2[[#This Row],[BE]],[2]GD.List!$C$3:$N$5014,12,0),IF(Table2[[#This Row],[SRO]]="Local","Polyester Staple Fibre","SRO 492"))</f>
        <v>Textile Chemical</v>
      </c>
    </row>
    <row r="399" spans="1:19" x14ac:dyDescent="0.25">
      <c r="A399" s="17" t="s">
        <v>21</v>
      </c>
      <c r="B399" s="3" t="s">
        <v>358</v>
      </c>
      <c r="C399" s="21">
        <v>21984</v>
      </c>
      <c r="D399" s="18">
        <v>2915.11</v>
      </c>
      <c r="E399" t="s">
        <v>46</v>
      </c>
      <c r="F399" s="3" t="s">
        <v>361</v>
      </c>
      <c r="G399" s="24">
        <v>44620</v>
      </c>
      <c r="H399" s="31">
        <v>31949037</v>
      </c>
      <c r="I399" s="22">
        <v>0.04</v>
      </c>
      <c r="J399" s="15">
        <v>817.8</v>
      </c>
      <c r="K399" s="15">
        <v>20445</v>
      </c>
      <c r="L399" s="15"/>
      <c r="M399" s="66" t="str">
        <f>TEXT(Table2[[#This Row],[Gd.Dt]],"mmm-yy")</f>
        <v>Feb-22</v>
      </c>
      <c r="N399" s="46" t="str">
        <f>MID(Table2[[#This Row],[BE]],6,2)</f>
        <v>IB</v>
      </c>
      <c r="O399" s="46" t="str">
        <f>IF(Table2[[#This Row],[Type]]="IB","EOU",IF(Table2[[#This Row],[Type]]="MB","Local","492"))</f>
        <v>EOU</v>
      </c>
      <c r="P399" s="46">
        <f>ROUND(Table2[[#This Row],[Cons]]/Table2[[#This Row],[Qty.]],5)</f>
        <v>0.04</v>
      </c>
      <c r="Q399" s="46" t="b">
        <f>EXACT(Table2[[#This Row],[rate]],Table2[[#This Row],[Check]])</f>
        <v>1</v>
      </c>
      <c r="R399" s="46"/>
      <c r="S399" s="46" t="str">
        <f>IF(Table2[[#This Row],[SRO]]="EOU",VLOOKUP(Table2[[#This Row],[BE]],[2]GD.List!$C$3:$N$5014,12,0),IF(Table2[[#This Row],[SRO]]="Local","Polyester Staple Fibre","SRO 492"))</f>
        <v>Textile Chemical</v>
      </c>
    </row>
    <row r="400" spans="1:19" x14ac:dyDescent="0.25">
      <c r="A400" s="17" t="s">
        <v>26</v>
      </c>
      <c r="B400" s="3" t="s">
        <v>358</v>
      </c>
      <c r="C400" s="21">
        <v>21984</v>
      </c>
      <c r="D400" s="18">
        <v>3402.13</v>
      </c>
      <c r="E400" t="s">
        <v>46</v>
      </c>
      <c r="F400" s="3" t="s">
        <v>361</v>
      </c>
      <c r="G400" s="24">
        <v>44620</v>
      </c>
      <c r="H400" s="31">
        <v>31949037</v>
      </c>
      <c r="I400" s="22">
        <v>0.04</v>
      </c>
      <c r="J400" s="15">
        <v>817.8</v>
      </c>
      <c r="K400" s="15">
        <v>20445</v>
      </c>
      <c r="L400" s="15"/>
      <c r="M400" s="66" t="str">
        <f>TEXT(Table2[[#This Row],[Gd.Dt]],"mmm-yy")</f>
        <v>Feb-22</v>
      </c>
      <c r="N400" s="46" t="str">
        <f>MID(Table2[[#This Row],[BE]],6,2)</f>
        <v>IB</v>
      </c>
      <c r="O400" s="46" t="str">
        <f>IF(Table2[[#This Row],[Type]]="IB","EOU",IF(Table2[[#This Row],[Type]]="MB","Local","492"))</f>
        <v>EOU</v>
      </c>
      <c r="P400" s="46">
        <f>ROUND(Table2[[#This Row],[Cons]]/Table2[[#This Row],[Qty.]],5)</f>
        <v>0.04</v>
      </c>
      <c r="Q400" s="46" t="b">
        <f>EXACT(Table2[[#This Row],[rate]],Table2[[#This Row],[Check]])</f>
        <v>1</v>
      </c>
      <c r="R400" s="46"/>
      <c r="S400" s="46" t="str">
        <f>IF(Table2[[#This Row],[SRO]]="EOU",VLOOKUP(Table2[[#This Row],[BE]],[2]GD.List!$C$3:$N$5014,12,0),IF(Table2[[#This Row],[SRO]]="Local","Polyester Staple Fibre","SRO 492"))</f>
        <v>Textile Chemical</v>
      </c>
    </row>
    <row r="401" spans="1:19" x14ac:dyDescent="0.25">
      <c r="A401" s="19" t="s">
        <v>360</v>
      </c>
      <c r="B401" s="19" t="s">
        <v>357</v>
      </c>
      <c r="C401" s="38">
        <v>48000</v>
      </c>
      <c r="D401" s="39">
        <v>5402.33</v>
      </c>
      <c r="E401" s="40" t="s">
        <v>359</v>
      </c>
      <c r="F401" s="19" t="s">
        <v>362</v>
      </c>
      <c r="G401" s="41">
        <v>44620</v>
      </c>
      <c r="H401" s="42">
        <v>18500244.379999999</v>
      </c>
      <c r="I401" s="43">
        <v>0.99009999999999998</v>
      </c>
      <c r="J401" s="30">
        <v>15421.31</v>
      </c>
      <c r="K401" s="30">
        <v>15575.51</v>
      </c>
      <c r="L401" s="30"/>
      <c r="M401" s="67" t="str">
        <f>TEXT(Table2[[#This Row],[Gd.Dt]],"mmm-yy")</f>
        <v>Feb-22</v>
      </c>
      <c r="N401" s="47" t="str">
        <f>MID(Table2[[#This Row],[BE]],6,2)</f>
        <v>IB</v>
      </c>
      <c r="O401" s="47" t="str">
        <f>IF(Table2[[#This Row],[Type]]="IB","EOU",IF(Table2[[#This Row],[Type]]="MB","Local","492"))</f>
        <v>EOU</v>
      </c>
      <c r="P401" s="47">
        <f>ROUND(Table2[[#This Row],[Cons]]/Table2[[#This Row],[Qty.]],5)</f>
        <v>0.99009999999999998</v>
      </c>
      <c r="Q401" s="47" t="b">
        <f>EXACT(Table2[[#This Row],[rate]],Table2[[#This Row],[Check]])</f>
        <v>1</v>
      </c>
      <c r="R401" s="46"/>
      <c r="S401" s="46" t="str">
        <f>IF(Table2[[#This Row],[SRO]]="EOU",VLOOKUP(Table2[[#This Row],[BE]],[2]GD.List!$C$3:$N$5014,12,0),IF(Table2[[#This Row],[SRO]]="Local","Polyester Staple Fibre","SRO 492"))</f>
        <v>Polyester Yarn</v>
      </c>
    </row>
    <row r="402" spans="1:19" x14ac:dyDescent="0.25">
      <c r="A402" s="19" t="s">
        <v>1</v>
      </c>
      <c r="B402" s="3" t="s">
        <v>364</v>
      </c>
      <c r="C402" s="21">
        <v>4507</v>
      </c>
      <c r="D402" s="18">
        <v>2701.12</v>
      </c>
      <c r="E402" t="s">
        <v>365</v>
      </c>
      <c r="F402" s="3" t="s">
        <v>369</v>
      </c>
      <c r="G402" s="24">
        <v>44621</v>
      </c>
      <c r="H402" s="31">
        <v>31994882.719999999</v>
      </c>
      <c r="I402" s="22">
        <v>0.1</v>
      </c>
      <c r="J402" s="15">
        <v>1499.5</v>
      </c>
      <c r="K402" s="15">
        <v>14995</v>
      </c>
      <c r="L402" s="15"/>
      <c r="M402" s="66" t="str">
        <f>TEXT(Table2[[#This Row],[Gd.Dt]],"mmm-yy")</f>
        <v>Mar-22</v>
      </c>
      <c r="N402" s="46" t="str">
        <f>MID(Table2[[#This Row],[BE]],6,2)</f>
        <v>IB</v>
      </c>
      <c r="O402" s="46" t="str">
        <f>IF(Table2[[#This Row],[Type]]="IB","EOU",IF(Table2[[#This Row],[Type]]="MB","Local","492"))</f>
        <v>EOU</v>
      </c>
      <c r="P402" s="46">
        <f>ROUND(Table2[[#This Row],[Cons]]/Table2[[#This Row],[Qty.]],5)</f>
        <v>0.1</v>
      </c>
      <c r="Q402" s="46" t="b">
        <f>EXACT(Table2[[#This Row],[rate]],Table2[[#This Row],[Check]])</f>
        <v>1</v>
      </c>
      <c r="R402" s="46"/>
      <c r="S402" s="46" t="str">
        <f>IF(Table2[[#This Row],[SRO]]="EOU",VLOOKUP(Table2[[#This Row],[BE]],[2]GD.List!$C$3:$N$5014,12,0),IF(Table2[[#This Row],[SRO]]="Local","Polyester Staple Fibre","SRO 492"))</f>
        <v>Textile Coal</v>
      </c>
    </row>
    <row r="403" spans="1:19" x14ac:dyDescent="0.25">
      <c r="A403" s="3" t="s">
        <v>1</v>
      </c>
      <c r="B403" s="3" t="s">
        <v>363</v>
      </c>
      <c r="C403" s="21">
        <v>8268</v>
      </c>
      <c r="D403" s="18">
        <v>2701.12</v>
      </c>
      <c r="E403" t="s">
        <v>368</v>
      </c>
      <c r="F403" s="3" t="s">
        <v>370</v>
      </c>
      <c r="G403" s="24">
        <v>44622</v>
      </c>
      <c r="H403" s="31">
        <v>153975.85999999999</v>
      </c>
      <c r="I403" s="22">
        <v>0.1</v>
      </c>
      <c r="J403" s="15">
        <v>740.71</v>
      </c>
      <c r="K403" s="15">
        <v>7407.14</v>
      </c>
      <c r="L403" s="15"/>
      <c r="M403" s="66" t="str">
        <f>TEXT(Table2[[#This Row],[Gd.Dt]],"mmm-yy")</f>
        <v>Mar-22</v>
      </c>
      <c r="N403" s="46" t="str">
        <f>MID(Table2[[#This Row],[BE]],6,2)</f>
        <v>IB</v>
      </c>
      <c r="O403" s="46" t="str">
        <f>IF(Table2[[#This Row],[Type]]="IB","EOU",IF(Table2[[#This Row],[Type]]="MB","Local","492"))</f>
        <v>EOU</v>
      </c>
      <c r="P403" s="46">
        <f>ROUND(Table2[[#This Row],[Cons]]/Table2[[#This Row],[Qty.]],5)</f>
        <v>0.1</v>
      </c>
      <c r="Q403" s="46" t="b">
        <f>EXACT(Table2[[#This Row],[rate]],Table2[[#This Row],[Check]])</f>
        <v>1</v>
      </c>
      <c r="R403" s="46"/>
      <c r="S403" s="46" t="str">
        <f>IF(Table2[[#This Row],[SRO]]="EOU",VLOOKUP(Table2[[#This Row],[BE]],[2]GD.List!$C$3:$N$5014,12,0),IF(Table2[[#This Row],[SRO]]="Local","Polyester Staple Fibre","SRO 492"))</f>
        <v>Textile Coal</v>
      </c>
    </row>
    <row r="404" spans="1:19" x14ac:dyDescent="0.25">
      <c r="A404" s="17" t="s">
        <v>1</v>
      </c>
      <c r="B404" s="3" t="s">
        <v>363</v>
      </c>
      <c r="C404" s="21">
        <v>8268</v>
      </c>
      <c r="D404" s="18">
        <v>2701.12</v>
      </c>
      <c r="E404" t="s">
        <v>368</v>
      </c>
      <c r="F404" s="3" t="s">
        <v>370</v>
      </c>
      <c r="G404" s="24">
        <v>44622</v>
      </c>
      <c r="H404" s="31">
        <v>153975.85999999999</v>
      </c>
      <c r="I404" s="22">
        <v>0.2</v>
      </c>
      <c r="J404" s="15">
        <v>1638</v>
      </c>
      <c r="K404" s="15">
        <v>8190</v>
      </c>
      <c r="L404" s="15"/>
      <c r="M404" s="66" t="str">
        <f>TEXT(Table2[[#This Row],[Gd.Dt]],"mmm-yy")</f>
        <v>Mar-22</v>
      </c>
      <c r="N404" s="46" t="str">
        <f>MID(Table2[[#This Row],[BE]],6,2)</f>
        <v>IB</v>
      </c>
      <c r="O404" s="46" t="str">
        <f>IF(Table2[[#This Row],[Type]]="IB","EOU",IF(Table2[[#This Row],[Type]]="MB","Local","492"))</f>
        <v>EOU</v>
      </c>
      <c r="P404" s="46">
        <f>ROUND(Table2[[#This Row],[Cons]]/Table2[[#This Row],[Qty.]],5)</f>
        <v>0.2</v>
      </c>
      <c r="Q404" s="46" t="b">
        <f>EXACT(Table2[[#This Row],[rate]],Table2[[#This Row],[Check]])</f>
        <v>1</v>
      </c>
      <c r="R404" s="46"/>
      <c r="S404" s="46" t="str">
        <f>IF(Table2[[#This Row],[SRO]]="EOU",VLOOKUP(Table2[[#This Row],[BE]],[2]GD.List!$C$3:$N$5014,12,0),IF(Table2[[#This Row],[SRO]]="Local","Polyester Staple Fibre","SRO 492"))</f>
        <v>Textile Coal</v>
      </c>
    </row>
    <row r="405" spans="1:19" x14ac:dyDescent="0.25">
      <c r="A405" s="19" t="s">
        <v>23</v>
      </c>
      <c r="B405" s="3" t="s">
        <v>364</v>
      </c>
      <c r="C405" s="21">
        <v>4507</v>
      </c>
      <c r="D405" s="18">
        <v>1108.19</v>
      </c>
      <c r="E405" t="s">
        <v>365</v>
      </c>
      <c r="F405" s="3" t="s">
        <v>369</v>
      </c>
      <c r="G405" s="24">
        <v>44621</v>
      </c>
      <c r="H405" s="31">
        <v>31994882.719999999</v>
      </c>
      <c r="I405" s="22">
        <v>0.04</v>
      </c>
      <c r="J405" s="15">
        <v>458.03999999999996</v>
      </c>
      <c r="K405" s="15">
        <v>11451</v>
      </c>
      <c r="L405" s="15"/>
      <c r="M405" s="66" t="str">
        <f>TEXT(Table2[[#This Row],[Gd.Dt]],"mmm-yy")</f>
        <v>Mar-22</v>
      </c>
      <c r="N405" s="46" t="str">
        <f>MID(Table2[[#This Row],[BE]],6,2)</f>
        <v>IB</v>
      </c>
      <c r="O405" s="46" t="str">
        <f>IF(Table2[[#This Row],[Type]]="IB","EOU",IF(Table2[[#This Row],[Type]]="MB","Local","492"))</f>
        <v>EOU</v>
      </c>
      <c r="P405" s="46">
        <f>ROUND(Table2[[#This Row],[Cons]]/Table2[[#This Row],[Qty.]],5)</f>
        <v>0.04</v>
      </c>
      <c r="Q405" s="46" t="b">
        <f>EXACT(Table2[[#This Row],[rate]],Table2[[#This Row],[Check]])</f>
        <v>1</v>
      </c>
      <c r="R405" s="46"/>
      <c r="S405" s="46" t="str">
        <f>IF(Table2[[#This Row],[SRO]]="EOU",VLOOKUP(Table2[[#This Row],[BE]],[2]GD.List!$C$3:$N$5014,12,0),IF(Table2[[#This Row],[SRO]]="Local","Polyester Staple Fibre","SRO 492"))</f>
        <v>Textile Chemical</v>
      </c>
    </row>
    <row r="406" spans="1:19" x14ac:dyDescent="0.25">
      <c r="A406" s="17" t="s">
        <v>23</v>
      </c>
      <c r="B406" s="3" t="s">
        <v>363</v>
      </c>
      <c r="C406" s="21">
        <v>8268</v>
      </c>
      <c r="D406" s="18">
        <v>1108.19</v>
      </c>
      <c r="E406" t="s">
        <v>368</v>
      </c>
      <c r="F406" s="3" t="s">
        <v>370</v>
      </c>
      <c r="G406" s="24">
        <v>44622</v>
      </c>
      <c r="H406" s="31">
        <v>153975.85999999999</v>
      </c>
      <c r="I406" s="22">
        <v>0.04</v>
      </c>
      <c r="J406" s="15">
        <v>327.60000000000002</v>
      </c>
      <c r="K406" s="15">
        <v>8190</v>
      </c>
      <c r="L406" s="15"/>
      <c r="M406" s="66" t="str">
        <f>TEXT(Table2[[#This Row],[Gd.Dt]],"mmm-yy")</f>
        <v>Mar-22</v>
      </c>
      <c r="N406" s="46" t="str">
        <f>MID(Table2[[#This Row],[BE]],6,2)</f>
        <v>IB</v>
      </c>
      <c r="O406" s="46" t="str">
        <f>IF(Table2[[#This Row],[Type]]="IB","EOU",IF(Table2[[#This Row],[Type]]="MB","Local","492"))</f>
        <v>EOU</v>
      </c>
      <c r="P406" s="46">
        <f>ROUND(Table2[[#This Row],[Cons]]/Table2[[#This Row],[Qty.]],5)</f>
        <v>0.04</v>
      </c>
      <c r="Q406" s="46" t="b">
        <f>EXACT(Table2[[#This Row],[rate]],Table2[[#This Row],[Check]])</f>
        <v>1</v>
      </c>
      <c r="R406" s="46"/>
      <c r="S406" s="46" t="str">
        <f>IF(Table2[[#This Row],[SRO]]="EOU",VLOOKUP(Table2[[#This Row],[BE]],[2]GD.List!$C$3:$N$5014,12,0),IF(Table2[[#This Row],[SRO]]="Local","Polyester Staple Fibre","SRO 492"))</f>
        <v>Textile Chemical</v>
      </c>
    </row>
    <row r="407" spans="1:19" x14ac:dyDescent="0.25">
      <c r="A407" s="17" t="s">
        <v>22</v>
      </c>
      <c r="B407" s="3" t="s">
        <v>364</v>
      </c>
      <c r="C407" s="21">
        <v>4507</v>
      </c>
      <c r="D407" s="18">
        <v>5503.201</v>
      </c>
      <c r="E407" t="s">
        <v>365</v>
      </c>
      <c r="F407" s="3" t="s">
        <v>369</v>
      </c>
      <c r="G407" s="24">
        <v>44621</v>
      </c>
      <c r="H407" s="31">
        <v>31994882.719999999</v>
      </c>
      <c r="I407" s="22">
        <v>0.41666999999999998</v>
      </c>
      <c r="J407" s="15">
        <v>3073.77</v>
      </c>
      <c r="K407" s="15">
        <v>7377</v>
      </c>
      <c r="L407" s="15"/>
      <c r="M407" s="66" t="str">
        <f>TEXT(Table2[[#This Row],[Gd.Dt]],"mmm-yy")</f>
        <v>Mar-22</v>
      </c>
      <c r="N407" s="46" t="str">
        <f>MID(Table2[[#This Row],[BE]],6,2)</f>
        <v>MB</v>
      </c>
      <c r="O407" s="46" t="str">
        <f>IF(Table2[[#This Row],[Type]]="IB","EOU",IF(Table2[[#This Row],[Type]]="MB","Local","492"))</f>
        <v>Local</v>
      </c>
      <c r="P407" s="46">
        <f>ROUND(Table2[[#This Row],[Cons]]/Table2[[#This Row],[Qty.]],5)</f>
        <v>0.41666999999999998</v>
      </c>
      <c r="Q407" s="46" t="b">
        <f>EXACT(Table2[[#This Row],[rate]],Table2[[#This Row],[Check]])</f>
        <v>1</v>
      </c>
      <c r="R407" s="46"/>
      <c r="S407" s="46" t="str">
        <f>IF(Table2[[#This Row],[SRO]]="EOU",VLOOKUP(Table2[[#This Row],[BE]],[2]GD.List!$C$3:$N$5014,12,0),IF(Table2[[#This Row],[SRO]]="Local","Polyester Staple Fibre","SRO 492"))</f>
        <v>Polyester Staple Fibre</v>
      </c>
    </row>
    <row r="408" spans="1:19" x14ac:dyDescent="0.25">
      <c r="A408" s="17" t="s">
        <v>48</v>
      </c>
      <c r="B408" s="3" t="s">
        <v>364</v>
      </c>
      <c r="C408" s="21">
        <v>4507</v>
      </c>
      <c r="D408" s="18">
        <v>5205.2700000000004</v>
      </c>
      <c r="E408" t="s">
        <v>365</v>
      </c>
      <c r="F408" s="3" t="s">
        <v>369</v>
      </c>
      <c r="G408" s="24">
        <v>44621</v>
      </c>
      <c r="H408" s="31">
        <v>31994882.719999999</v>
      </c>
      <c r="I408" s="22">
        <v>1.0101</v>
      </c>
      <c r="J408" s="15">
        <v>2646.46</v>
      </c>
      <c r="K408" s="15">
        <v>2620</v>
      </c>
      <c r="L408" s="15"/>
      <c r="M408" s="66" t="str">
        <f>TEXT(Table2[[#This Row],[Gd.Dt]],"mmm-yy")</f>
        <v>Mar-22</v>
      </c>
      <c r="N408" s="46" t="str">
        <f>MID(Table2[[#This Row],[BE]],6,2)</f>
        <v>IB</v>
      </c>
      <c r="O408" s="46" t="str">
        <f>IF(Table2[[#This Row],[Type]]="IB","EOU",IF(Table2[[#This Row],[Type]]="MB","Local","492"))</f>
        <v>EOU</v>
      </c>
      <c r="P408" s="46">
        <f>ROUND(Table2[[#This Row],[Cons]]/Table2[[#This Row],[Qty.]],5)</f>
        <v>1.0101</v>
      </c>
      <c r="Q408" s="46" t="b">
        <f>EXACT(Table2[[#This Row],[rate]],Table2[[#This Row],[Check]])</f>
        <v>1</v>
      </c>
      <c r="R408" s="46"/>
      <c r="S408" s="46" t="str">
        <f>IF(Table2[[#This Row],[SRO]]="EOU",VLOOKUP(Table2[[#This Row],[BE]],[2]GD.List!$C$3:$N$5014,12,0),IF(Table2[[#This Row],[SRO]]="Local","Polyester Staple Fibre","SRO 492"))</f>
        <v>Cotton Yarn</v>
      </c>
    </row>
    <row r="409" spans="1:19" x14ac:dyDescent="0.25">
      <c r="A409" s="19" t="s">
        <v>199</v>
      </c>
      <c r="B409" s="3" t="s">
        <v>228</v>
      </c>
      <c r="C409" s="21">
        <v>9250</v>
      </c>
      <c r="D409" s="18">
        <v>9606.2099999999991</v>
      </c>
      <c r="E409" t="s">
        <v>366</v>
      </c>
      <c r="F409" s="3" t="s">
        <v>372</v>
      </c>
      <c r="G409" s="24">
        <v>44622</v>
      </c>
      <c r="H409" s="31">
        <v>23240464.670000002</v>
      </c>
      <c r="I409" s="22">
        <v>1</v>
      </c>
      <c r="J409" s="15">
        <v>300</v>
      </c>
      <c r="K409" s="15">
        <v>300</v>
      </c>
      <c r="L409" s="15"/>
      <c r="M409" s="66" t="str">
        <f>TEXT(Table2[[#This Row],[Gd.Dt]],"mmm-yy")</f>
        <v>Mar-22</v>
      </c>
      <c r="N409" s="46" t="str">
        <f>MID(Table2[[#This Row],[BE]],6,2)</f>
        <v>TI</v>
      </c>
      <c r="O409" s="46" t="str">
        <f>IF(Table2[[#This Row],[Type]]="IB","EOU",IF(Table2[[#This Row],[Type]]="MB","Local","492"))</f>
        <v>492</v>
      </c>
      <c r="P409" s="46">
        <f>ROUND(Table2[[#This Row],[Cons]]/Table2[[#This Row],[Qty.]],5)</f>
        <v>1</v>
      </c>
      <c r="Q409" s="46" t="b">
        <f>EXACT(Table2[[#This Row],[rate]],Table2[[#This Row],[Check]])</f>
        <v>1</v>
      </c>
      <c r="R409" s="46"/>
      <c r="S409" s="46" t="str">
        <f>IF(Table2[[#This Row],[SRO]]="EOU",VLOOKUP(Table2[[#This Row],[BE]],[2]GD.List!$C$3:$N$5014,12,0),IF(Table2[[#This Row],[SRO]]="Local","Polyester Staple Fibre","SRO 492"))</f>
        <v>SRO 492</v>
      </c>
    </row>
    <row r="410" spans="1:19" x14ac:dyDescent="0.25">
      <c r="A410" s="17" t="s">
        <v>199</v>
      </c>
      <c r="B410" s="3" t="s">
        <v>243</v>
      </c>
      <c r="C410" s="21">
        <v>16521</v>
      </c>
      <c r="D410" s="18">
        <v>9606.2099999999991</v>
      </c>
      <c r="E410" t="s">
        <v>367</v>
      </c>
      <c r="F410" s="3" t="s">
        <v>371</v>
      </c>
      <c r="G410" s="24">
        <v>44622</v>
      </c>
      <c r="H410" s="31">
        <v>18806837.219999999</v>
      </c>
      <c r="I410" s="22">
        <v>1</v>
      </c>
      <c r="J410" s="15">
        <v>250</v>
      </c>
      <c r="K410" s="15">
        <v>250</v>
      </c>
      <c r="L410" s="15"/>
      <c r="M410" s="66" t="str">
        <f>TEXT(Table2[[#This Row],[Gd.Dt]],"mmm-yy")</f>
        <v>Mar-22</v>
      </c>
      <c r="N410" s="46" t="str">
        <f>MID(Table2[[#This Row],[BE]],6,2)</f>
        <v>TI</v>
      </c>
      <c r="O410" s="46" t="str">
        <f>IF(Table2[[#This Row],[Type]]="IB","EOU",IF(Table2[[#This Row],[Type]]="MB","Local","492"))</f>
        <v>492</v>
      </c>
      <c r="P410" s="46">
        <f>ROUND(Table2[[#This Row],[Cons]]/Table2[[#This Row],[Qty.]],5)</f>
        <v>1</v>
      </c>
      <c r="Q410" s="46" t="b">
        <f>EXACT(Table2[[#This Row],[rate]],Table2[[#This Row],[Check]])</f>
        <v>1</v>
      </c>
      <c r="R410" s="46"/>
      <c r="S410" s="46" t="str">
        <f>IF(Table2[[#This Row],[SRO]]="EOU",VLOOKUP(Table2[[#This Row],[BE]],[2]GD.List!$C$3:$N$5014,12,0),IF(Table2[[#This Row],[SRO]]="Local","Polyester Staple Fibre","SRO 492"))</f>
        <v>SRO 492</v>
      </c>
    </row>
    <row r="411" spans="1:19" x14ac:dyDescent="0.25">
      <c r="A411" s="17" t="s">
        <v>205</v>
      </c>
      <c r="B411" s="3" t="s">
        <v>363</v>
      </c>
      <c r="C411" s="21">
        <v>8268</v>
      </c>
      <c r="D411" s="18">
        <v>5402.33</v>
      </c>
      <c r="E411" t="s">
        <v>368</v>
      </c>
      <c r="F411" s="3" t="s">
        <v>370</v>
      </c>
      <c r="G411" s="24">
        <v>44622</v>
      </c>
      <c r="H411" s="31">
        <v>153975.85999999999</v>
      </c>
      <c r="I411" s="22">
        <v>1.0101</v>
      </c>
      <c r="J411" s="15">
        <v>3142.71</v>
      </c>
      <c r="K411" s="15">
        <v>3111.29</v>
      </c>
      <c r="L411" s="15"/>
      <c r="M411" s="66" t="str">
        <f>TEXT(Table2[[#This Row],[Gd.Dt]],"mmm-yy")</f>
        <v>Mar-22</v>
      </c>
      <c r="N411" s="46" t="str">
        <f>MID(Table2[[#This Row],[BE]],6,2)</f>
        <v>IB</v>
      </c>
      <c r="O411" s="46" t="str">
        <f>IF(Table2[[#This Row],[Type]]="IB","EOU",IF(Table2[[#This Row],[Type]]="MB","Local","492"))</f>
        <v>EOU</v>
      </c>
      <c r="P411" s="46">
        <f>ROUND(Table2[[#This Row],[Cons]]/Table2[[#This Row],[Qty.]],5)</f>
        <v>1.0101</v>
      </c>
      <c r="Q411" s="46" t="b">
        <f>EXACT(Table2[[#This Row],[rate]],Table2[[#This Row],[Check]])</f>
        <v>1</v>
      </c>
      <c r="R411" s="46"/>
      <c r="S411" s="46" t="str">
        <f>IF(Table2[[#This Row],[SRO]]="EOU",VLOOKUP(Table2[[#This Row],[BE]],[2]GD.List!$C$3:$N$5014,12,0),IF(Table2[[#This Row],[SRO]]="Local","Polyester Staple Fibre","SRO 492"))</f>
        <v>Polyester Yarn</v>
      </c>
    </row>
    <row r="412" spans="1:19" x14ac:dyDescent="0.25">
      <c r="A412" s="17" t="s">
        <v>217</v>
      </c>
      <c r="B412" s="3" t="s">
        <v>364</v>
      </c>
      <c r="C412" s="21">
        <v>4507</v>
      </c>
      <c r="D412" s="18">
        <v>2832.1089999999999</v>
      </c>
      <c r="E412" t="s">
        <v>365</v>
      </c>
      <c r="F412" s="3" t="s">
        <v>369</v>
      </c>
      <c r="G412" s="24">
        <v>44621</v>
      </c>
      <c r="H412" s="31">
        <v>31994882.719999999</v>
      </c>
      <c r="I412" s="22">
        <v>0.04</v>
      </c>
      <c r="J412" s="15">
        <v>495</v>
      </c>
      <c r="K412" s="15">
        <v>12375</v>
      </c>
      <c r="L412" s="15"/>
      <c r="M412" s="66" t="str">
        <f>TEXT(Table2[[#This Row],[Gd.Dt]],"mmm-yy")</f>
        <v>Mar-22</v>
      </c>
      <c r="N412" s="46" t="str">
        <f>MID(Table2[[#This Row],[BE]],6,2)</f>
        <v>IB</v>
      </c>
      <c r="O412" s="46" t="str">
        <f>IF(Table2[[#This Row],[Type]]="IB","EOU",IF(Table2[[#This Row],[Type]]="MB","Local","492"))</f>
        <v>EOU</v>
      </c>
      <c r="P412" s="46">
        <f>ROUND(Table2[[#This Row],[Cons]]/Table2[[#This Row],[Qty.]],5)</f>
        <v>0.04</v>
      </c>
      <c r="Q412" s="46" t="b">
        <f>EXACT(Table2[[#This Row],[rate]],Table2[[#This Row],[Check]])</f>
        <v>1</v>
      </c>
      <c r="R412" s="46"/>
      <c r="S412" s="46" t="str">
        <f>IF(Table2[[#This Row],[SRO]]="EOU",VLOOKUP(Table2[[#This Row],[BE]],[2]GD.List!$C$3:$N$5014,12,0),IF(Table2[[#This Row],[SRO]]="Local","Polyester Staple Fibre","SRO 492"))</f>
        <v>Textile Chemical</v>
      </c>
    </row>
    <row r="413" spans="1:19" x14ac:dyDescent="0.25">
      <c r="A413" s="19" t="s">
        <v>234</v>
      </c>
      <c r="B413" s="3" t="s">
        <v>228</v>
      </c>
      <c r="C413" s="21">
        <v>9250</v>
      </c>
      <c r="D413" s="18">
        <v>9607.19</v>
      </c>
      <c r="E413" t="s">
        <v>366</v>
      </c>
      <c r="F413" s="3" t="s">
        <v>372</v>
      </c>
      <c r="G413" s="24">
        <v>44622</v>
      </c>
      <c r="H413" s="31">
        <v>23240464.670000002</v>
      </c>
      <c r="I413" s="22">
        <v>1</v>
      </c>
      <c r="J413" s="15">
        <v>32.47</v>
      </c>
      <c r="K413" s="15">
        <v>32.47</v>
      </c>
      <c r="L413" s="15"/>
      <c r="M413" s="66" t="str">
        <f>TEXT(Table2[[#This Row],[Gd.Dt]],"mmm-yy")</f>
        <v>Mar-22</v>
      </c>
      <c r="N413" s="46" t="str">
        <f>MID(Table2[[#This Row],[BE]],6,2)</f>
        <v>EP</v>
      </c>
      <c r="O413" s="46" t="str">
        <f>IF(Table2[[#This Row],[Type]]="IB","EOU",IF(Table2[[#This Row],[Type]]="MB","Local","492"))</f>
        <v>492</v>
      </c>
      <c r="P413" s="46">
        <f>ROUND(Table2[[#This Row],[Cons]]/Table2[[#This Row],[Qty.]],5)</f>
        <v>1</v>
      </c>
      <c r="Q413" s="46" t="b">
        <f>EXACT(Table2[[#This Row],[rate]],Table2[[#This Row],[Check]])</f>
        <v>1</v>
      </c>
      <c r="R413" s="46"/>
      <c r="S413" s="46" t="str">
        <f>IF(Table2[[#This Row],[SRO]]="EOU",VLOOKUP(Table2[[#This Row],[BE]],[2]GD.List!$C$3:$N$5014,12,0),IF(Table2[[#This Row],[SRO]]="Local","Polyester Staple Fibre","SRO 492"))</f>
        <v>SRO 492</v>
      </c>
    </row>
    <row r="414" spans="1:19" x14ac:dyDescent="0.25">
      <c r="A414" s="19" t="s">
        <v>234</v>
      </c>
      <c r="B414" s="3" t="s">
        <v>228</v>
      </c>
      <c r="C414" s="21">
        <v>9250</v>
      </c>
      <c r="D414" s="18">
        <v>9607.2000000000007</v>
      </c>
      <c r="E414" t="s">
        <v>366</v>
      </c>
      <c r="F414" s="3" t="s">
        <v>372</v>
      </c>
      <c r="G414" s="24">
        <v>44622</v>
      </c>
      <c r="H414" s="31">
        <v>23240464.670000002</v>
      </c>
      <c r="I414" s="22">
        <v>1</v>
      </c>
      <c r="J414" s="15">
        <v>2.65</v>
      </c>
      <c r="K414" s="15">
        <v>2.65</v>
      </c>
      <c r="L414" s="15"/>
      <c r="M414" s="66" t="str">
        <f>TEXT(Table2[[#This Row],[Gd.Dt]],"mmm-yy")</f>
        <v>Mar-22</v>
      </c>
      <c r="N414" s="46" t="str">
        <f>MID(Table2[[#This Row],[BE]],6,2)</f>
        <v>EP</v>
      </c>
      <c r="O414" s="46" t="str">
        <f>IF(Table2[[#This Row],[Type]]="IB","EOU",IF(Table2[[#This Row],[Type]]="MB","Local","492"))</f>
        <v>492</v>
      </c>
      <c r="P414" s="46">
        <f>ROUND(Table2[[#This Row],[Cons]]/Table2[[#This Row],[Qty.]],5)</f>
        <v>1</v>
      </c>
      <c r="Q414" s="46" t="b">
        <f>EXACT(Table2[[#This Row],[rate]],Table2[[#This Row],[Check]])</f>
        <v>1</v>
      </c>
      <c r="R414" s="46"/>
      <c r="S414" s="46" t="str">
        <f>IF(Table2[[#This Row],[SRO]]="EOU",VLOOKUP(Table2[[#This Row],[BE]],[2]GD.List!$C$3:$N$5014,12,0),IF(Table2[[#This Row],[SRO]]="Local","Polyester Staple Fibre","SRO 492"))</f>
        <v>SRO 492</v>
      </c>
    </row>
    <row r="415" spans="1:19" x14ac:dyDescent="0.25">
      <c r="A415" s="17" t="s">
        <v>234</v>
      </c>
      <c r="B415" s="3" t="s">
        <v>228</v>
      </c>
      <c r="C415" s="21">
        <v>9250</v>
      </c>
      <c r="D415" s="18">
        <v>9607.11</v>
      </c>
      <c r="E415" t="s">
        <v>366</v>
      </c>
      <c r="F415" s="3" t="s">
        <v>372</v>
      </c>
      <c r="G415" s="24">
        <v>44622</v>
      </c>
      <c r="H415" s="31">
        <v>23240464.670000002</v>
      </c>
      <c r="I415" s="22">
        <v>1</v>
      </c>
      <c r="J415" s="15">
        <v>130.1</v>
      </c>
      <c r="K415" s="15">
        <v>130.1</v>
      </c>
      <c r="L415" s="15"/>
      <c r="M415" s="66" t="str">
        <f>TEXT(Table2[[#This Row],[Gd.Dt]],"mmm-yy")</f>
        <v>Mar-22</v>
      </c>
      <c r="N415" s="46" t="str">
        <f>MID(Table2[[#This Row],[BE]],6,2)</f>
        <v>EP</v>
      </c>
      <c r="O415" s="46" t="str">
        <f>IF(Table2[[#This Row],[Type]]="IB","EOU",IF(Table2[[#This Row],[Type]]="MB","Local","492"))</f>
        <v>492</v>
      </c>
      <c r="P415" s="46">
        <f>ROUND(Table2[[#This Row],[Cons]]/Table2[[#This Row],[Qty.]],5)</f>
        <v>1</v>
      </c>
      <c r="Q415" s="46" t="b">
        <f>EXACT(Table2[[#This Row],[rate]],Table2[[#This Row],[Check]])</f>
        <v>1</v>
      </c>
      <c r="R415" s="46"/>
      <c r="S415" s="46" t="str">
        <f>IF(Table2[[#This Row],[SRO]]="EOU",VLOOKUP(Table2[[#This Row],[BE]],[2]GD.List!$C$3:$N$5014,12,0),IF(Table2[[#This Row],[SRO]]="Local","Polyester Staple Fibre","SRO 492"))</f>
        <v>SRO 492</v>
      </c>
    </row>
    <row r="416" spans="1:19" x14ac:dyDescent="0.25">
      <c r="A416" s="17" t="s">
        <v>250</v>
      </c>
      <c r="B416" s="3" t="s">
        <v>243</v>
      </c>
      <c r="C416" s="21">
        <v>16521</v>
      </c>
      <c r="D416" s="18">
        <v>9607.11</v>
      </c>
      <c r="E416" t="s">
        <v>367</v>
      </c>
      <c r="F416" s="3" t="s">
        <v>371</v>
      </c>
      <c r="G416" s="24">
        <v>44622</v>
      </c>
      <c r="H416" s="31">
        <v>18806837.219999999</v>
      </c>
      <c r="I416" s="22">
        <v>1</v>
      </c>
      <c r="J416" s="15">
        <v>150</v>
      </c>
      <c r="K416" s="15">
        <v>150</v>
      </c>
      <c r="L416" s="15"/>
      <c r="M416" s="66" t="str">
        <f>TEXT(Table2[[#This Row],[Gd.Dt]],"mmm-yy")</f>
        <v>Mar-22</v>
      </c>
      <c r="N416" s="46" t="str">
        <f>MID(Table2[[#This Row],[BE]],6,2)</f>
        <v>EP</v>
      </c>
      <c r="O416" s="46" t="str">
        <f>IF(Table2[[#This Row],[Type]]="IB","EOU",IF(Table2[[#This Row],[Type]]="MB","Local","492"))</f>
        <v>492</v>
      </c>
      <c r="P416" s="46">
        <f>ROUND(Table2[[#This Row],[Cons]]/Table2[[#This Row],[Qty.]],5)</f>
        <v>1</v>
      </c>
      <c r="Q416" s="46" t="b">
        <f>EXACT(Table2[[#This Row],[rate]],Table2[[#This Row],[Check]])</f>
        <v>1</v>
      </c>
      <c r="R416" s="46"/>
      <c r="S416" s="46" t="str">
        <f>IF(Table2[[#This Row],[SRO]]="EOU",VLOOKUP(Table2[[#This Row],[BE]],[2]GD.List!$C$3:$N$5014,12,0),IF(Table2[[#This Row],[SRO]]="Local","Polyester Staple Fibre","SRO 492"))</f>
        <v>SRO 492</v>
      </c>
    </row>
    <row r="417" spans="1:19" x14ac:dyDescent="0.25">
      <c r="A417" s="19" t="s">
        <v>344</v>
      </c>
      <c r="B417" s="3" t="s">
        <v>363</v>
      </c>
      <c r="C417" s="21">
        <v>8268</v>
      </c>
      <c r="D417" s="18">
        <v>5402.33</v>
      </c>
      <c r="E417" t="s">
        <v>368</v>
      </c>
      <c r="F417" s="3" t="s">
        <v>370</v>
      </c>
      <c r="G417" s="24">
        <v>44622</v>
      </c>
      <c r="H417" s="31">
        <v>153975.85999999999</v>
      </c>
      <c r="I417" s="22">
        <v>0.99009999999999998</v>
      </c>
      <c r="J417" s="15">
        <v>7333.81</v>
      </c>
      <c r="K417" s="15">
        <v>7407.14</v>
      </c>
      <c r="L417" s="15"/>
      <c r="M417" s="66" t="str">
        <f>TEXT(Table2[[#This Row],[Gd.Dt]],"mmm-yy")</f>
        <v>Mar-22</v>
      </c>
      <c r="N417" s="46" t="str">
        <f>MID(Table2[[#This Row],[BE]],6,2)</f>
        <v>IB</v>
      </c>
      <c r="O417" s="46" t="str">
        <f>IF(Table2[[#This Row],[Type]]="IB","EOU",IF(Table2[[#This Row],[Type]]="MB","Local","492"))</f>
        <v>EOU</v>
      </c>
      <c r="P417" s="46">
        <f>ROUND(Table2[[#This Row],[Cons]]/Table2[[#This Row],[Qty.]],5)</f>
        <v>0.99009999999999998</v>
      </c>
      <c r="Q417" s="46" t="b">
        <f>EXACT(Table2[[#This Row],[rate]],Table2[[#This Row],[Check]])</f>
        <v>1</v>
      </c>
      <c r="R417" s="46"/>
      <c r="S417" s="46" t="str">
        <f>IF(Table2[[#This Row],[SRO]]="EOU",VLOOKUP(Table2[[#This Row],[BE]],[2]GD.List!$C$3:$N$5014,12,0),IF(Table2[[#This Row],[SRO]]="Local","Polyester Staple Fibre","SRO 492"))</f>
        <v>Polyester Yarn</v>
      </c>
    </row>
    <row r="418" spans="1:19" x14ac:dyDescent="0.25">
      <c r="A418" s="17" t="s">
        <v>344</v>
      </c>
      <c r="B418" s="3" t="s">
        <v>363</v>
      </c>
      <c r="C418" s="21">
        <v>8268</v>
      </c>
      <c r="D418" s="18">
        <v>5402.33</v>
      </c>
      <c r="E418" t="s">
        <v>368</v>
      </c>
      <c r="F418" s="3" t="s">
        <v>370</v>
      </c>
      <c r="G418" s="24">
        <v>44622</v>
      </c>
      <c r="H418" s="31">
        <v>153975.85999999999</v>
      </c>
      <c r="I418" s="22">
        <v>1.0101</v>
      </c>
      <c r="J418" s="15">
        <v>2595.11</v>
      </c>
      <c r="K418" s="15">
        <v>2569.16</v>
      </c>
      <c r="L418" s="15"/>
      <c r="M418" s="66" t="str">
        <f>TEXT(Table2[[#This Row],[Gd.Dt]],"mmm-yy")</f>
        <v>Mar-22</v>
      </c>
      <c r="N418" s="46" t="str">
        <f>MID(Table2[[#This Row],[BE]],6,2)</f>
        <v>IB</v>
      </c>
      <c r="O418" s="46" t="str">
        <f>IF(Table2[[#This Row],[Type]]="IB","EOU",IF(Table2[[#This Row],[Type]]="MB","Local","492"))</f>
        <v>EOU</v>
      </c>
      <c r="P418" s="46">
        <f>ROUND(Table2[[#This Row],[Cons]]/Table2[[#This Row],[Qty.]],5)</f>
        <v>1.0101</v>
      </c>
      <c r="Q418" s="46" t="b">
        <f>EXACT(Table2[[#This Row],[rate]],Table2[[#This Row],[Check]])</f>
        <v>1</v>
      </c>
      <c r="R418" s="46"/>
      <c r="S418" s="46" t="str">
        <f>IF(Table2[[#This Row],[SRO]]="EOU",VLOOKUP(Table2[[#This Row],[BE]],[2]GD.List!$C$3:$N$5014,12,0),IF(Table2[[#This Row],[SRO]]="Local","Polyester Staple Fibre","SRO 492"))</f>
        <v>Polyester Yarn</v>
      </c>
    </row>
    <row r="419" spans="1:19" x14ac:dyDescent="0.25">
      <c r="A419" s="19" t="s">
        <v>360</v>
      </c>
      <c r="B419" s="3" t="s">
        <v>364</v>
      </c>
      <c r="C419" s="21">
        <v>4507</v>
      </c>
      <c r="D419" s="18">
        <v>5402.33</v>
      </c>
      <c r="E419" t="s">
        <v>365</v>
      </c>
      <c r="F419" s="3" t="s">
        <v>369</v>
      </c>
      <c r="G419" s="24">
        <v>44621</v>
      </c>
      <c r="H419" s="31">
        <v>31994882.719999999</v>
      </c>
      <c r="I419" s="22">
        <v>1.0101</v>
      </c>
      <c r="J419" s="15">
        <v>3579.79</v>
      </c>
      <c r="K419" s="15">
        <v>3544</v>
      </c>
      <c r="L419" s="15"/>
      <c r="M419" s="66" t="str">
        <f>TEXT(Table2[[#This Row],[Gd.Dt]],"mmm-yy")</f>
        <v>Mar-22</v>
      </c>
      <c r="N419" s="46" t="str">
        <f>MID(Table2[[#This Row],[BE]],6,2)</f>
        <v>IB</v>
      </c>
      <c r="O419" s="46" t="str">
        <f>IF(Table2[[#This Row],[Type]]="IB","EOU",IF(Table2[[#This Row],[Type]]="MB","Local","492"))</f>
        <v>EOU</v>
      </c>
      <c r="P419" s="46">
        <f>ROUND(Table2[[#This Row],[Cons]]/Table2[[#This Row],[Qty.]],5)</f>
        <v>1.0101</v>
      </c>
      <c r="Q419" s="46" t="b">
        <f>EXACT(Table2[[#This Row],[rate]],Table2[[#This Row],[Check]])</f>
        <v>1</v>
      </c>
      <c r="R419" s="46"/>
      <c r="S419" s="46" t="str">
        <f>IF(Table2[[#This Row],[SRO]]="EOU",VLOOKUP(Table2[[#This Row],[BE]],[2]GD.List!$C$3:$N$5014,12,0),IF(Table2[[#This Row],[SRO]]="Local","Polyester Staple Fibre","SRO 492"))</f>
        <v>Polyester Yarn</v>
      </c>
    </row>
    <row r="420" spans="1:19" x14ac:dyDescent="0.25">
      <c r="A420" s="19" t="s">
        <v>360</v>
      </c>
      <c r="B420" s="19" t="s">
        <v>363</v>
      </c>
      <c r="C420" s="38">
        <v>8268</v>
      </c>
      <c r="D420" s="39">
        <v>5402.33</v>
      </c>
      <c r="E420" s="40" t="s">
        <v>368</v>
      </c>
      <c r="F420" s="19" t="s">
        <v>370</v>
      </c>
      <c r="G420" s="41">
        <v>44622</v>
      </c>
      <c r="H420" s="42">
        <v>153975.85999999999</v>
      </c>
      <c r="I420" s="43">
        <v>1.0101</v>
      </c>
      <c r="J420" s="30">
        <v>2534.9</v>
      </c>
      <c r="K420" s="30">
        <v>2509.5500000000002</v>
      </c>
      <c r="L420" s="30"/>
      <c r="M420" s="67" t="str">
        <f>TEXT(Table2[[#This Row],[Gd.Dt]],"mmm-yy")</f>
        <v>Mar-22</v>
      </c>
      <c r="N420" s="47" t="str">
        <f>MID(Table2[[#This Row],[BE]],6,2)</f>
        <v>IB</v>
      </c>
      <c r="O420" s="47" t="str">
        <f>IF(Table2[[#This Row],[Type]]="IB","EOU",IF(Table2[[#This Row],[Type]]="MB","Local","492"))</f>
        <v>EOU</v>
      </c>
      <c r="P420" s="47">
        <f>ROUND(Table2[[#This Row],[Cons]]/Table2[[#This Row],[Qty.]],5)</f>
        <v>1.0101</v>
      </c>
      <c r="Q420" s="47" t="b">
        <f>EXACT(Table2[[#This Row],[rate]],Table2[[#This Row],[Check]])</f>
        <v>1</v>
      </c>
      <c r="R420" s="46"/>
      <c r="S420" s="46" t="str">
        <f>IF(Table2[[#This Row],[SRO]]="EOU",VLOOKUP(Table2[[#This Row],[BE]],[2]GD.List!$C$3:$N$5014,12,0),IF(Table2[[#This Row],[SRO]]="Local","Polyester Staple Fibre","SRO 492"))</f>
        <v>Polyester Yarn</v>
      </c>
    </row>
    <row r="421" spans="1:19" x14ac:dyDescent="0.25">
      <c r="A421" s="72" t="s">
        <v>1</v>
      </c>
      <c r="B421" s="70" t="s">
        <v>374</v>
      </c>
      <c r="C421" s="69">
        <v>3015</v>
      </c>
      <c r="D421" s="73">
        <v>2701.12</v>
      </c>
      <c r="E421" t="s">
        <v>377</v>
      </c>
      <c r="F421" s="70" t="s">
        <v>394</v>
      </c>
      <c r="G421" s="24">
        <v>44622</v>
      </c>
      <c r="H421" s="74">
        <v>4011122.39</v>
      </c>
      <c r="I421" s="22">
        <v>0.1</v>
      </c>
      <c r="J421" s="75">
        <v>344</v>
      </c>
      <c r="K421" s="75">
        <v>3440</v>
      </c>
      <c r="L421" s="75"/>
      <c r="M421" s="76" t="str">
        <f>TEXT(Table2[[#This Row],[Gd.Dt]],"mmm-yy")</f>
        <v>Mar-22</v>
      </c>
      <c r="N421" s="46" t="str">
        <f>MID(Table2[[#This Row],[BE]],6,2)</f>
        <v>IB</v>
      </c>
      <c r="O421" s="46" t="str">
        <f>IF(Table2[[#This Row],[Type]]="IB","EOU",IF(Table2[[#This Row],[Type]]="MB","Local","492"))</f>
        <v>EOU</v>
      </c>
      <c r="P421" s="46">
        <f>ROUND(Table2[[#This Row],[Cons]]/Table2[[#This Row],[Qty.]],5)</f>
        <v>0.1</v>
      </c>
      <c r="Q421" s="46" t="b">
        <f>EXACT(Table2[[#This Row],[rate]],Table2[[#This Row],[Check]])</f>
        <v>1</v>
      </c>
      <c r="R421" s="46"/>
      <c r="S421" s="46" t="str">
        <f>IF(Table2[[#This Row],[SRO]]="EOU",VLOOKUP(Table2[[#This Row],[BE]],[2]GD.List!$C$3:$N$5014,12,0),IF(Table2[[#This Row],[SRO]]="Local","Polyester Staple Fibre","SRO 492"))</f>
        <v>Textile Coal</v>
      </c>
    </row>
    <row r="422" spans="1:19" x14ac:dyDescent="0.25">
      <c r="A422" s="70" t="s">
        <v>1</v>
      </c>
      <c r="B422" s="70" t="s">
        <v>375</v>
      </c>
      <c r="C422" s="69">
        <v>49752</v>
      </c>
      <c r="D422" s="73">
        <v>2701.12</v>
      </c>
      <c r="E422" t="s">
        <v>378</v>
      </c>
      <c r="F422" s="70" t="s">
        <v>395</v>
      </c>
      <c r="G422" s="24">
        <v>44622</v>
      </c>
      <c r="H422" s="74">
        <v>35115191.030000001</v>
      </c>
      <c r="I422" s="22">
        <v>0.1</v>
      </c>
      <c r="J422" s="75">
        <v>1537.6999999999998</v>
      </c>
      <c r="K422" s="75">
        <v>15377</v>
      </c>
      <c r="L422" s="75"/>
      <c r="M422" s="76" t="str">
        <f>TEXT(Table2[[#This Row],[Gd.Dt]],"mmm-yy")</f>
        <v>Mar-22</v>
      </c>
      <c r="N422" s="46" t="str">
        <f>MID(Table2[[#This Row],[BE]],6,2)</f>
        <v>IB</v>
      </c>
      <c r="O422" s="46" t="str">
        <f>IF(Table2[[#This Row],[Type]]="IB","EOU",IF(Table2[[#This Row],[Type]]="MB","Local","492"))</f>
        <v>EOU</v>
      </c>
      <c r="P422" s="46">
        <f>ROUND(Table2[[#This Row],[Cons]]/Table2[[#This Row],[Qty.]],5)</f>
        <v>0.1</v>
      </c>
      <c r="Q422" s="46" t="b">
        <f>EXACT(Table2[[#This Row],[rate]],Table2[[#This Row],[Check]])</f>
        <v>1</v>
      </c>
      <c r="R422" s="46"/>
      <c r="S422" s="46" t="str">
        <f>IF(Table2[[#This Row],[SRO]]="EOU",VLOOKUP(Table2[[#This Row],[BE]],[2]GD.List!$C$3:$N$5014,12,0),IF(Table2[[#This Row],[SRO]]="Local","Polyester Staple Fibre","SRO 492"))</f>
        <v>Textile Coal</v>
      </c>
    </row>
    <row r="423" spans="1:19" x14ac:dyDescent="0.25">
      <c r="A423" s="70" t="s">
        <v>1</v>
      </c>
      <c r="B423" s="70" t="s">
        <v>384</v>
      </c>
      <c r="C423" s="69">
        <v>2892</v>
      </c>
      <c r="D423" s="73">
        <v>2701.12</v>
      </c>
      <c r="E423" t="s">
        <v>400</v>
      </c>
      <c r="F423" s="70" t="s">
        <v>403</v>
      </c>
      <c r="G423" s="24">
        <v>44623</v>
      </c>
      <c r="H423" s="74">
        <v>24090209.32</v>
      </c>
      <c r="I423" s="22">
        <v>0.1</v>
      </c>
      <c r="J423" s="75">
        <v>1773.5100000000002</v>
      </c>
      <c r="K423" s="75">
        <v>17735.12</v>
      </c>
      <c r="L423" s="75"/>
      <c r="M423" s="76" t="str">
        <f>TEXT(Table2[[#This Row],[Gd.Dt]],"mmm-yy")</f>
        <v>Mar-22</v>
      </c>
      <c r="N423" s="46" t="str">
        <f>MID(Table2[[#This Row],[BE]],6,2)</f>
        <v>IB</v>
      </c>
      <c r="O423" s="46" t="str">
        <f>IF(Table2[[#This Row],[Type]]="IB","EOU",IF(Table2[[#This Row],[Type]]="MB","Local","492"))</f>
        <v>EOU</v>
      </c>
      <c r="P423" s="46">
        <f>ROUND(Table2[[#This Row],[Cons]]/Table2[[#This Row],[Qty.]],5)</f>
        <v>0.1</v>
      </c>
      <c r="Q423" s="46" t="b">
        <f>EXACT(Table2[[#This Row],[rate]],Table2[[#This Row],[Check]])</f>
        <v>1</v>
      </c>
      <c r="R423" s="46"/>
      <c r="S423" s="46" t="str">
        <f>IF(Table2[[#This Row],[SRO]]="EOU",VLOOKUP(Table2[[#This Row],[BE]],[2]GD.List!$C$3:$N$5014,12,0),IF(Table2[[#This Row],[SRO]]="Local","Polyester Staple Fibre","SRO 492"))</f>
        <v>Textile Coal</v>
      </c>
    </row>
    <row r="424" spans="1:19" x14ac:dyDescent="0.25">
      <c r="A424" s="72" t="s">
        <v>1</v>
      </c>
      <c r="B424" s="70" t="s">
        <v>382</v>
      </c>
      <c r="C424" s="69">
        <v>27529</v>
      </c>
      <c r="D424" s="73">
        <v>2701.12</v>
      </c>
      <c r="E424" t="s">
        <v>387</v>
      </c>
      <c r="F424" s="70" t="s">
        <v>397</v>
      </c>
      <c r="G424" s="24">
        <v>44623</v>
      </c>
      <c r="H424" s="74">
        <v>15028149.210000001</v>
      </c>
      <c r="I424" s="22">
        <v>0.1</v>
      </c>
      <c r="J424" s="75">
        <v>1093.0999999999999</v>
      </c>
      <c r="K424" s="75">
        <v>10931</v>
      </c>
      <c r="L424" s="75"/>
      <c r="M424" s="76" t="str">
        <f>TEXT(Table2[[#This Row],[Gd.Dt]],"mmm-yy")</f>
        <v>Mar-22</v>
      </c>
      <c r="N424" s="46" t="str">
        <f>MID(Table2[[#This Row],[BE]],6,2)</f>
        <v>IB</v>
      </c>
      <c r="O424" s="46" t="str">
        <f>IF(Table2[[#This Row],[Type]]="IB","EOU",IF(Table2[[#This Row],[Type]]="MB","Local","492"))</f>
        <v>EOU</v>
      </c>
      <c r="P424" s="46">
        <f>ROUND(Table2[[#This Row],[Cons]]/Table2[[#This Row],[Qty.]],5)</f>
        <v>0.1</v>
      </c>
      <c r="Q424" s="46" t="b">
        <f>EXACT(Table2[[#This Row],[rate]],Table2[[#This Row],[Check]])</f>
        <v>1</v>
      </c>
      <c r="R424" s="46"/>
      <c r="S424" s="46" t="str">
        <f>IF(Table2[[#This Row],[SRO]]="EOU",VLOOKUP(Table2[[#This Row],[BE]],[2]GD.List!$C$3:$N$5014,12,0),IF(Table2[[#This Row],[SRO]]="Local","Polyester Staple Fibre","SRO 492"))</f>
        <v>Textile Coal</v>
      </c>
    </row>
    <row r="425" spans="1:19" x14ac:dyDescent="0.25">
      <c r="A425" s="71" t="s">
        <v>1</v>
      </c>
      <c r="B425" s="70" t="s">
        <v>383</v>
      </c>
      <c r="C425" s="69">
        <v>4500</v>
      </c>
      <c r="D425" s="73">
        <v>2701.12</v>
      </c>
      <c r="E425" t="s">
        <v>393</v>
      </c>
      <c r="F425" s="70" t="s">
        <v>398</v>
      </c>
      <c r="G425" s="24">
        <v>44623</v>
      </c>
      <c r="H425" s="74">
        <v>12009349.09</v>
      </c>
      <c r="I425" s="22">
        <v>0.1</v>
      </c>
      <c r="J425" s="75">
        <v>1052.2</v>
      </c>
      <c r="K425" s="75">
        <v>10522</v>
      </c>
      <c r="L425" s="75"/>
      <c r="M425" s="76" t="str">
        <f>TEXT(Table2[[#This Row],[Gd.Dt]],"mmm-yy")</f>
        <v>Mar-22</v>
      </c>
      <c r="N425" s="46" t="str">
        <f>MID(Table2[[#This Row],[BE]],6,2)</f>
        <v>IB</v>
      </c>
      <c r="O425" s="46" t="str">
        <f>IF(Table2[[#This Row],[Type]]="IB","EOU",IF(Table2[[#This Row],[Type]]="MB","Local","492"))</f>
        <v>EOU</v>
      </c>
      <c r="P425" s="46">
        <f>ROUND(Table2[[#This Row],[Cons]]/Table2[[#This Row],[Qty.]],5)</f>
        <v>0.1</v>
      </c>
      <c r="Q425" s="46" t="b">
        <f>EXACT(Table2[[#This Row],[rate]],Table2[[#This Row],[Check]])</f>
        <v>1</v>
      </c>
      <c r="R425" s="46"/>
      <c r="S425" s="46" t="str">
        <f>IF(Table2[[#This Row],[SRO]]="EOU",VLOOKUP(Table2[[#This Row],[BE]],[2]GD.List!$C$3:$N$5014,12,0),IF(Table2[[#This Row],[SRO]]="Local","Polyester Staple Fibre","SRO 492"))</f>
        <v>Textile Coal</v>
      </c>
    </row>
    <row r="426" spans="1:19" x14ac:dyDescent="0.25">
      <c r="A426" s="71" t="s">
        <v>389</v>
      </c>
      <c r="B426" s="70" t="s">
        <v>382</v>
      </c>
      <c r="C426" s="69">
        <v>27529</v>
      </c>
      <c r="D426" s="73">
        <v>3204.2</v>
      </c>
      <c r="E426" t="s">
        <v>387</v>
      </c>
      <c r="F426" s="70" t="s">
        <v>397</v>
      </c>
      <c r="G426" s="24">
        <v>44623</v>
      </c>
      <c r="H426" s="74">
        <v>15028149.210000001</v>
      </c>
      <c r="I426" s="22">
        <v>7.0000000000000007E-2</v>
      </c>
      <c r="J426" s="75">
        <v>21.28</v>
      </c>
      <c r="K426" s="75">
        <v>304</v>
      </c>
      <c r="L426" s="75"/>
      <c r="M426" s="76" t="str">
        <f>TEXT(Table2[[#This Row],[Gd.Dt]],"mmm-yy")</f>
        <v>Mar-22</v>
      </c>
      <c r="N426" s="46" t="str">
        <f>MID(Table2[[#This Row],[BE]],6,2)</f>
        <v>IB</v>
      </c>
      <c r="O426" s="46" t="str">
        <f>IF(Table2[[#This Row],[Type]]="IB","EOU",IF(Table2[[#This Row],[Type]]="MB","Local","492"))</f>
        <v>EOU</v>
      </c>
      <c r="P426" s="46">
        <f>ROUND(Table2[[#This Row],[Cons]]/Table2[[#This Row],[Qty.]],5)</f>
        <v>7.0000000000000007E-2</v>
      </c>
      <c r="Q426" s="46" t="b">
        <f>EXACT(Table2[[#This Row],[rate]],Table2[[#This Row],[Check]])</f>
        <v>1</v>
      </c>
      <c r="R426" s="46"/>
      <c r="S426" s="46" t="str">
        <f>IF(Table2[[#This Row],[SRO]]="EOU",VLOOKUP(Table2[[#This Row],[BE]],[2]GD.List!$C$3:$N$5014,12,0),IF(Table2[[#This Row],[SRO]]="Local","Polyester Staple Fibre","SRO 492"))</f>
        <v>Textile Dyes</v>
      </c>
    </row>
    <row r="427" spans="1:19" x14ac:dyDescent="0.25">
      <c r="A427" s="72" t="s">
        <v>23</v>
      </c>
      <c r="B427" s="70" t="s">
        <v>374</v>
      </c>
      <c r="C427" s="69">
        <v>3015</v>
      </c>
      <c r="D427" s="73">
        <v>1108.19</v>
      </c>
      <c r="E427" t="s">
        <v>377</v>
      </c>
      <c r="F427" s="70" t="s">
        <v>394</v>
      </c>
      <c r="G427" s="24">
        <v>44622</v>
      </c>
      <c r="H427" s="74">
        <v>4011122.39</v>
      </c>
      <c r="I427" s="22">
        <v>0.04</v>
      </c>
      <c r="J427" s="75">
        <v>137.6</v>
      </c>
      <c r="K427" s="75">
        <v>3440</v>
      </c>
      <c r="L427" s="75"/>
      <c r="M427" s="76" t="str">
        <f>TEXT(Table2[[#This Row],[Gd.Dt]],"mmm-yy")</f>
        <v>Mar-22</v>
      </c>
      <c r="N427" s="46" t="str">
        <f>MID(Table2[[#This Row],[BE]],6,2)</f>
        <v>IB</v>
      </c>
      <c r="O427" s="46" t="str">
        <f>IF(Table2[[#This Row],[Type]]="IB","EOU",IF(Table2[[#This Row],[Type]]="MB","Local","492"))</f>
        <v>EOU</v>
      </c>
      <c r="P427" s="46">
        <f>ROUND(Table2[[#This Row],[Cons]]/Table2[[#This Row],[Qty.]],5)</f>
        <v>0.04</v>
      </c>
      <c r="Q427" s="46" t="b">
        <f>EXACT(Table2[[#This Row],[rate]],Table2[[#This Row],[Check]])</f>
        <v>1</v>
      </c>
      <c r="R427" s="46"/>
      <c r="S427" s="46" t="str">
        <f>IF(Table2[[#This Row],[SRO]]="EOU",VLOOKUP(Table2[[#This Row],[BE]],[2]GD.List!$C$3:$N$5014,12,0),IF(Table2[[#This Row],[SRO]]="Local","Polyester Staple Fibre","SRO 492"))</f>
        <v>Textile Chemical</v>
      </c>
    </row>
    <row r="428" spans="1:19" x14ac:dyDescent="0.25">
      <c r="A428" s="72" t="s">
        <v>23</v>
      </c>
      <c r="B428" s="70" t="s">
        <v>375</v>
      </c>
      <c r="C428" s="69">
        <v>49752</v>
      </c>
      <c r="D428" s="73">
        <v>1108.19</v>
      </c>
      <c r="E428" t="s">
        <v>378</v>
      </c>
      <c r="F428" s="70" t="s">
        <v>395</v>
      </c>
      <c r="G428" s="24">
        <v>44622</v>
      </c>
      <c r="H428" s="74">
        <v>35115191.030000001</v>
      </c>
      <c r="I428" s="22">
        <v>0.04</v>
      </c>
      <c r="J428" s="75">
        <v>615.08000000000004</v>
      </c>
      <c r="K428" s="75">
        <v>15377</v>
      </c>
      <c r="L428" s="75"/>
      <c r="M428" s="76" t="str">
        <f>TEXT(Table2[[#This Row],[Gd.Dt]],"mmm-yy")</f>
        <v>Mar-22</v>
      </c>
      <c r="N428" s="46" t="str">
        <f>MID(Table2[[#This Row],[BE]],6,2)</f>
        <v>IB</v>
      </c>
      <c r="O428" s="46" t="str">
        <f>IF(Table2[[#This Row],[Type]]="IB","EOU",IF(Table2[[#This Row],[Type]]="MB","Local","492"))</f>
        <v>EOU</v>
      </c>
      <c r="P428" s="46">
        <f>ROUND(Table2[[#This Row],[Cons]]/Table2[[#This Row],[Qty.]],5)</f>
        <v>0.04</v>
      </c>
      <c r="Q428" s="46" t="b">
        <f>EXACT(Table2[[#This Row],[rate]],Table2[[#This Row],[Check]])</f>
        <v>1</v>
      </c>
      <c r="R428" s="46"/>
      <c r="S428" s="46" t="str">
        <f>IF(Table2[[#This Row],[SRO]]="EOU",VLOOKUP(Table2[[#This Row],[BE]],[2]GD.List!$C$3:$N$5014,12,0),IF(Table2[[#This Row],[SRO]]="Local","Polyester Staple Fibre","SRO 492"))</f>
        <v>Textile Chemical</v>
      </c>
    </row>
    <row r="429" spans="1:19" x14ac:dyDescent="0.25">
      <c r="A429" s="71" t="s">
        <v>23</v>
      </c>
      <c r="B429" s="70" t="s">
        <v>383</v>
      </c>
      <c r="C429" s="69">
        <v>4500</v>
      </c>
      <c r="D429" s="73">
        <v>1108.19</v>
      </c>
      <c r="E429" t="s">
        <v>393</v>
      </c>
      <c r="F429" s="70" t="s">
        <v>398</v>
      </c>
      <c r="G429" s="24">
        <v>44623</v>
      </c>
      <c r="H429" s="74">
        <v>12009349.09</v>
      </c>
      <c r="I429" s="22">
        <v>0.04</v>
      </c>
      <c r="J429" s="75">
        <v>420.88</v>
      </c>
      <c r="K429" s="75">
        <v>10522</v>
      </c>
      <c r="L429" s="75"/>
      <c r="M429" s="76" t="str">
        <f>TEXT(Table2[[#This Row],[Gd.Dt]],"mmm-yy")</f>
        <v>Mar-22</v>
      </c>
      <c r="N429" s="46" t="str">
        <f>MID(Table2[[#This Row],[BE]],6,2)</f>
        <v>IB</v>
      </c>
      <c r="O429" s="46" t="str">
        <f>IF(Table2[[#This Row],[Type]]="IB","EOU",IF(Table2[[#This Row],[Type]]="MB","Local","492"))</f>
        <v>EOU</v>
      </c>
      <c r="P429" s="46">
        <f>ROUND(Table2[[#This Row],[Cons]]/Table2[[#This Row],[Qty.]],5)</f>
        <v>0.04</v>
      </c>
      <c r="Q429" s="46" t="b">
        <f>EXACT(Table2[[#This Row],[rate]],Table2[[#This Row],[Check]])</f>
        <v>1</v>
      </c>
      <c r="R429" s="46"/>
      <c r="S429" s="46" t="str">
        <f>IF(Table2[[#This Row],[SRO]]="EOU",VLOOKUP(Table2[[#This Row],[BE]],[2]GD.List!$C$3:$N$5014,12,0),IF(Table2[[#This Row],[SRO]]="Local","Polyester Staple Fibre","SRO 492"))</f>
        <v>Textile Chemical</v>
      </c>
    </row>
    <row r="430" spans="1:19" x14ac:dyDescent="0.25">
      <c r="A430" s="72" t="s">
        <v>22</v>
      </c>
      <c r="B430" s="70" t="s">
        <v>375</v>
      </c>
      <c r="C430" s="69">
        <v>49752</v>
      </c>
      <c r="D430" s="73">
        <v>5503.201</v>
      </c>
      <c r="E430" t="s">
        <v>378</v>
      </c>
      <c r="F430" s="70" t="s">
        <v>395</v>
      </c>
      <c r="G430" s="24">
        <v>44622</v>
      </c>
      <c r="H430" s="74">
        <v>35115191.030000001</v>
      </c>
      <c r="I430" s="22">
        <v>0.41666999999999998</v>
      </c>
      <c r="J430" s="75">
        <v>256.67</v>
      </c>
      <c r="K430" s="75">
        <v>616</v>
      </c>
      <c r="L430" s="75"/>
      <c r="M430" s="76" t="str">
        <f>TEXT(Table2[[#This Row],[Gd.Dt]],"mmm-yy")</f>
        <v>Mar-22</v>
      </c>
      <c r="N430" s="46" t="str">
        <f>MID(Table2[[#This Row],[BE]],6,2)</f>
        <v>MB</v>
      </c>
      <c r="O430" s="46" t="str">
        <f>IF(Table2[[#This Row],[Type]]="IB","EOU",IF(Table2[[#This Row],[Type]]="MB","Local","492"))</f>
        <v>Local</v>
      </c>
      <c r="P430" s="46">
        <f>ROUND(Table2[[#This Row],[Cons]]/Table2[[#This Row],[Qty.]],5)</f>
        <v>0.41666999999999998</v>
      </c>
      <c r="Q430" s="46" t="b">
        <f>EXACT(Table2[[#This Row],[rate]],Table2[[#This Row],[Check]])</f>
        <v>1</v>
      </c>
      <c r="R430" s="46"/>
      <c r="S430" s="46" t="str">
        <f>IF(Table2[[#This Row],[SRO]]="EOU",VLOOKUP(Table2[[#This Row],[BE]],[2]GD.List!$C$3:$N$5014,12,0),IF(Table2[[#This Row],[SRO]]="Local","Polyester Staple Fibre","SRO 492"))</f>
        <v>Polyester Staple Fibre</v>
      </c>
    </row>
    <row r="431" spans="1:19" x14ac:dyDescent="0.25">
      <c r="A431" s="71" t="s">
        <v>22</v>
      </c>
      <c r="B431" s="70" t="s">
        <v>382</v>
      </c>
      <c r="C431" s="69">
        <v>27529</v>
      </c>
      <c r="D431" s="73">
        <v>5503.201</v>
      </c>
      <c r="E431" t="s">
        <v>387</v>
      </c>
      <c r="F431" s="70" t="s">
        <v>397</v>
      </c>
      <c r="G431" s="24">
        <v>44623</v>
      </c>
      <c r="H431" s="74">
        <v>15028149.210000001</v>
      </c>
      <c r="I431" s="22">
        <v>0.53061000000000003</v>
      </c>
      <c r="J431" s="75">
        <v>4292.55</v>
      </c>
      <c r="K431" s="75">
        <v>8089.8</v>
      </c>
      <c r="L431" s="75"/>
      <c r="M431" s="76" t="str">
        <f>TEXT(Table2[[#This Row],[Gd.Dt]],"mmm-yy")</f>
        <v>Mar-22</v>
      </c>
      <c r="N431" s="46" t="str">
        <f>MID(Table2[[#This Row],[BE]],6,2)</f>
        <v>MB</v>
      </c>
      <c r="O431" s="46" t="str">
        <f>IF(Table2[[#This Row],[Type]]="IB","EOU",IF(Table2[[#This Row],[Type]]="MB","Local","492"))</f>
        <v>Local</v>
      </c>
      <c r="P431" s="46">
        <f>ROUND(Table2[[#This Row],[Cons]]/Table2[[#This Row],[Qty.]],5)</f>
        <v>0.53061000000000003</v>
      </c>
      <c r="Q431" s="46" t="b">
        <f>EXACT(Table2[[#This Row],[rate]],Table2[[#This Row],[Check]])</f>
        <v>1</v>
      </c>
      <c r="R431" s="46"/>
      <c r="S431" s="46" t="str">
        <f>IF(Table2[[#This Row],[SRO]]="EOU",VLOOKUP(Table2[[#This Row],[BE]],[2]GD.List!$C$3:$N$5014,12,0),IF(Table2[[#This Row],[SRO]]="Local","Polyester Staple Fibre","SRO 492"))</f>
        <v>Polyester Staple Fibre</v>
      </c>
    </row>
    <row r="432" spans="1:19" x14ac:dyDescent="0.25">
      <c r="A432" s="72" t="s">
        <v>26</v>
      </c>
      <c r="B432" s="70" t="s">
        <v>374</v>
      </c>
      <c r="C432" s="69">
        <v>3015</v>
      </c>
      <c r="D432" s="73">
        <v>3402.13</v>
      </c>
      <c r="E432" t="s">
        <v>377</v>
      </c>
      <c r="F432" s="70" t="s">
        <v>394</v>
      </c>
      <c r="G432" s="24">
        <v>44622</v>
      </c>
      <c r="H432" s="74">
        <v>4011122.39</v>
      </c>
      <c r="I432" s="22">
        <v>0.04</v>
      </c>
      <c r="J432" s="75">
        <v>137.6</v>
      </c>
      <c r="K432" s="75">
        <v>3440</v>
      </c>
      <c r="L432" s="75"/>
      <c r="M432" s="76" t="str">
        <f>TEXT(Table2[[#This Row],[Gd.Dt]],"mmm-yy")</f>
        <v>Mar-22</v>
      </c>
      <c r="N432" s="46" t="str">
        <f>MID(Table2[[#This Row],[BE]],6,2)</f>
        <v>IB</v>
      </c>
      <c r="O432" s="46" t="str">
        <f>IF(Table2[[#This Row],[Type]]="IB","EOU",IF(Table2[[#This Row],[Type]]="MB","Local","492"))</f>
        <v>EOU</v>
      </c>
      <c r="P432" s="46">
        <f>ROUND(Table2[[#This Row],[Cons]]/Table2[[#This Row],[Qty.]],5)</f>
        <v>0.04</v>
      </c>
      <c r="Q432" s="46" t="b">
        <f>EXACT(Table2[[#This Row],[rate]],Table2[[#This Row],[Check]])</f>
        <v>1</v>
      </c>
      <c r="R432" s="46"/>
      <c r="S432" s="46" t="str">
        <f>IF(Table2[[#This Row],[SRO]]="EOU",VLOOKUP(Table2[[#This Row],[BE]],[2]GD.List!$C$3:$N$5014,12,0),IF(Table2[[#This Row],[SRO]]="Local","Polyester Staple Fibre","SRO 492"))</f>
        <v>Textile Chemical</v>
      </c>
    </row>
    <row r="433" spans="1:19" x14ac:dyDescent="0.25">
      <c r="A433" s="72" t="s">
        <v>26</v>
      </c>
      <c r="B433" s="70" t="s">
        <v>375</v>
      </c>
      <c r="C433" s="69">
        <v>49752</v>
      </c>
      <c r="D433" s="73">
        <v>3402.13</v>
      </c>
      <c r="E433" t="s">
        <v>378</v>
      </c>
      <c r="F433" s="70" t="s">
        <v>395</v>
      </c>
      <c r="G433" s="24">
        <v>44622</v>
      </c>
      <c r="H433" s="74">
        <v>35115191.030000001</v>
      </c>
      <c r="I433" s="22">
        <v>0.04</v>
      </c>
      <c r="J433" s="75">
        <v>24.64</v>
      </c>
      <c r="K433" s="75">
        <v>616</v>
      </c>
      <c r="L433" s="75"/>
      <c r="M433" s="76" t="str">
        <f>TEXT(Table2[[#This Row],[Gd.Dt]],"mmm-yy")</f>
        <v>Mar-22</v>
      </c>
      <c r="N433" s="46" t="str">
        <f>MID(Table2[[#This Row],[BE]],6,2)</f>
        <v>IB</v>
      </c>
      <c r="O433" s="46" t="str">
        <f>IF(Table2[[#This Row],[Type]]="IB","EOU",IF(Table2[[#This Row],[Type]]="MB","Local","492"))</f>
        <v>EOU</v>
      </c>
      <c r="P433" s="46">
        <f>ROUND(Table2[[#This Row],[Cons]]/Table2[[#This Row],[Qty.]],5)</f>
        <v>0.04</v>
      </c>
      <c r="Q433" s="46" t="b">
        <f>EXACT(Table2[[#This Row],[rate]],Table2[[#This Row],[Check]])</f>
        <v>1</v>
      </c>
      <c r="R433" s="46"/>
      <c r="S433" s="46" t="str">
        <f>IF(Table2[[#This Row],[SRO]]="EOU",VLOOKUP(Table2[[#This Row],[BE]],[2]GD.List!$C$3:$N$5014,12,0),IF(Table2[[#This Row],[SRO]]="Local","Polyester Staple Fibre","SRO 492"))</f>
        <v>Textile Chemical</v>
      </c>
    </row>
    <row r="434" spans="1:19" x14ac:dyDescent="0.25">
      <c r="A434" s="72" t="s">
        <v>26</v>
      </c>
      <c r="B434" s="70" t="s">
        <v>382</v>
      </c>
      <c r="C434" s="69">
        <v>27529</v>
      </c>
      <c r="D434" s="73">
        <v>3402.13</v>
      </c>
      <c r="E434" t="s">
        <v>387</v>
      </c>
      <c r="F434" s="70" t="s">
        <v>397</v>
      </c>
      <c r="G434" s="24">
        <v>44623</v>
      </c>
      <c r="H434" s="74">
        <v>15028149.210000001</v>
      </c>
      <c r="I434" s="22">
        <v>0.04</v>
      </c>
      <c r="J434" s="75">
        <v>12.16</v>
      </c>
      <c r="K434" s="75">
        <v>304</v>
      </c>
      <c r="L434" s="75"/>
      <c r="M434" s="76" t="str">
        <f>TEXT(Table2[[#This Row],[Gd.Dt]],"mmm-yy")</f>
        <v>Mar-22</v>
      </c>
      <c r="N434" s="46" t="str">
        <f>MID(Table2[[#This Row],[BE]],6,2)</f>
        <v>IB</v>
      </c>
      <c r="O434" s="46" t="str">
        <f>IF(Table2[[#This Row],[Type]]="IB","EOU",IF(Table2[[#This Row],[Type]]="MB","Local","492"))</f>
        <v>EOU</v>
      </c>
      <c r="P434" s="46">
        <f>ROUND(Table2[[#This Row],[Cons]]/Table2[[#This Row],[Qty.]],5)</f>
        <v>0.04</v>
      </c>
      <c r="Q434" s="46" t="b">
        <f>EXACT(Table2[[#This Row],[rate]],Table2[[#This Row],[Check]])</f>
        <v>1</v>
      </c>
      <c r="R434" s="46"/>
      <c r="S434" s="46" t="str">
        <f>IF(Table2[[#This Row],[SRO]]="EOU",VLOOKUP(Table2[[#This Row],[BE]],[2]GD.List!$C$3:$N$5014,12,0),IF(Table2[[#This Row],[SRO]]="Local","Polyester Staple Fibre","SRO 492"))</f>
        <v>Textile Chemical</v>
      </c>
    </row>
    <row r="435" spans="1:19" x14ac:dyDescent="0.25">
      <c r="A435" s="71" t="s">
        <v>26</v>
      </c>
      <c r="B435" s="70" t="s">
        <v>383</v>
      </c>
      <c r="C435" s="69">
        <v>4500</v>
      </c>
      <c r="D435" s="73">
        <v>3402.13</v>
      </c>
      <c r="E435" t="s">
        <v>393</v>
      </c>
      <c r="F435" s="70" t="s">
        <v>398</v>
      </c>
      <c r="G435" s="24">
        <v>44623</v>
      </c>
      <c r="H435" s="74">
        <v>12009349.09</v>
      </c>
      <c r="I435" s="22">
        <v>0.04</v>
      </c>
      <c r="J435" s="75">
        <v>420.88</v>
      </c>
      <c r="K435" s="75">
        <v>10522</v>
      </c>
      <c r="L435" s="75"/>
      <c r="M435" s="76" t="str">
        <f>TEXT(Table2[[#This Row],[Gd.Dt]],"mmm-yy")</f>
        <v>Mar-22</v>
      </c>
      <c r="N435" s="46" t="str">
        <f>MID(Table2[[#This Row],[BE]],6,2)</f>
        <v>IB</v>
      </c>
      <c r="O435" s="46" t="str">
        <f>IF(Table2[[#This Row],[Type]]="IB","EOU",IF(Table2[[#This Row],[Type]]="MB","Local","492"))</f>
        <v>EOU</v>
      </c>
      <c r="P435" s="46">
        <f>ROUND(Table2[[#This Row],[Cons]]/Table2[[#This Row],[Qty.]],5)</f>
        <v>0.04</v>
      </c>
      <c r="Q435" s="46" t="b">
        <f>EXACT(Table2[[#This Row],[rate]],Table2[[#This Row],[Check]])</f>
        <v>1</v>
      </c>
      <c r="R435" s="46"/>
      <c r="S435" s="46" t="str">
        <f>IF(Table2[[#This Row],[SRO]]="EOU",VLOOKUP(Table2[[#This Row],[BE]],[2]GD.List!$C$3:$N$5014,12,0),IF(Table2[[#This Row],[SRO]]="Local","Polyester Staple Fibre","SRO 492"))</f>
        <v>Textile Chemical</v>
      </c>
    </row>
    <row r="436" spans="1:19" x14ac:dyDescent="0.25">
      <c r="A436" s="71" t="s">
        <v>197</v>
      </c>
      <c r="B436" s="70" t="s">
        <v>386</v>
      </c>
      <c r="C436" s="69">
        <v>25192</v>
      </c>
      <c r="D436" s="73">
        <v>9607.11</v>
      </c>
      <c r="E436" t="s">
        <v>402</v>
      </c>
      <c r="F436" s="70" t="s">
        <v>404</v>
      </c>
      <c r="G436" s="24">
        <v>44623</v>
      </c>
      <c r="H436" s="74">
        <v>17183985.68</v>
      </c>
      <c r="I436" s="22">
        <v>1</v>
      </c>
      <c r="J436" s="75">
        <v>75</v>
      </c>
      <c r="K436" s="75">
        <v>75</v>
      </c>
      <c r="L436" s="75"/>
      <c r="M436" s="76" t="str">
        <f>TEXT(Table2[[#This Row],[Gd.Dt]],"mmm-yy")</f>
        <v>Mar-22</v>
      </c>
      <c r="N436" s="46" t="str">
        <f>MID(Table2[[#This Row],[BE]],6,2)</f>
        <v>EP</v>
      </c>
      <c r="O436" s="46" t="str">
        <f>IF(Table2[[#This Row],[Type]]="IB","EOU",IF(Table2[[#This Row],[Type]]="MB","Local","492"))</f>
        <v>492</v>
      </c>
      <c r="P436" s="46">
        <f>ROUND(Table2[[#This Row],[Cons]]/Table2[[#This Row],[Qty.]],5)</f>
        <v>1</v>
      </c>
      <c r="Q436" s="46" t="b">
        <f>EXACT(Table2[[#This Row],[rate]],Table2[[#This Row],[Check]])</f>
        <v>1</v>
      </c>
      <c r="R436" s="46" t="s">
        <v>406</v>
      </c>
      <c r="S436" s="46" t="str">
        <f>IF(Table2[[#This Row],[SRO]]="EOU",VLOOKUP(Table2[[#This Row],[BE]],[2]GD.List!$C$3:$N$5014,12,0),IF(Table2[[#This Row],[SRO]]="Local","Polyester Staple Fibre","SRO 492"))</f>
        <v>SRO 492</v>
      </c>
    </row>
    <row r="437" spans="1:19" x14ac:dyDescent="0.25">
      <c r="A437" s="71" t="s">
        <v>199</v>
      </c>
      <c r="B437" s="70" t="s">
        <v>385</v>
      </c>
      <c r="C437" s="69">
        <v>26736</v>
      </c>
      <c r="D437" s="73">
        <v>9606.2099999999991</v>
      </c>
      <c r="E437" t="s">
        <v>401</v>
      </c>
      <c r="F437" s="70" t="s">
        <v>405</v>
      </c>
      <c r="G437" s="24">
        <v>44623</v>
      </c>
      <c r="H437" s="74">
        <v>18236705.809999999</v>
      </c>
      <c r="I437" s="22">
        <v>1</v>
      </c>
      <c r="J437" s="75">
        <v>50</v>
      </c>
      <c r="K437" s="75">
        <v>50</v>
      </c>
      <c r="L437" s="75"/>
      <c r="M437" s="76" t="str">
        <f>TEXT(Table2[[#This Row],[Gd.Dt]],"mmm-yy")</f>
        <v>Mar-22</v>
      </c>
      <c r="N437" s="46" t="str">
        <f>MID(Table2[[#This Row],[BE]],6,2)</f>
        <v>TI</v>
      </c>
      <c r="O437" s="46" t="str">
        <f>IF(Table2[[#This Row],[Type]]="IB","EOU",IF(Table2[[#This Row],[Type]]="MB","Local","492"))</f>
        <v>492</v>
      </c>
      <c r="P437" s="46">
        <f>ROUND(Table2[[#This Row],[Cons]]/Table2[[#This Row],[Qty.]],5)</f>
        <v>1</v>
      </c>
      <c r="Q437" s="46" t="b">
        <f>EXACT(Table2[[#This Row],[rate]],Table2[[#This Row],[Check]])</f>
        <v>1</v>
      </c>
      <c r="R437" s="46"/>
      <c r="S437" s="46" t="str">
        <f>IF(Table2[[#This Row],[SRO]]="EOU",VLOOKUP(Table2[[#This Row],[BE]],[2]GD.List!$C$3:$N$5014,12,0),IF(Table2[[#This Row],[SRO]]="Local","Polyester Staple Fibre","SRO 492"))</f>
        <v>SRO 492</v>
      </c>
    </row>
    <row r="438" spans="1:19" x14ac:dyDescent="0.25">
      <c r="A438" s="72" t="s">
        <v>217</v>
      </c>
      <c r="B438" s="70" t="s">
        <v>374</v>
      </c>
      <c r="C438" s="69">
        <v>3015</v>
      </c>
      <c r="D438" s="73">
        <v>2832.1089999999999</v>
      </c>
      <c r="E438" t="s">
        <v>377</v>
      </c>
      <c r="F438" s="70" t="s">
        <v>394</v>
      </c>
      <c r="G438" s="24">
        <v>44622</v>
      </c>
      <c r="H438" s="74">
        <v>4011122.39</v>
      </c>
      <c r="I438" s="22">
        <v>0.04</v>
      </c>
      <c r="J438" s="75">
        <v>137.6</v>
      </c>
      <c r="K438" s="75">
        <v>3440</v>
      </c>
      <c r="L438" s="75"/>
      <c r="M438" s="76" t="str">
        <f>TEXT(Table2[[#This Row],[Gd.Dt]],"mmm-yy")</f>
        <v>Mar-22</v>
      </c>
      <c r="N438" s="46" t="str">
        <f>MID(Table2[[#This Row],[BE]],6,2)</f>
        <v>IB</v>
      </c>
      <c r="O438" s="46" t="str">
        <f>IF(Table2[[#This Row],[Type]]="IB","EOU",IF(Table2[[#This Row],[Type]]="MB","Local","492"))</f>
        <v>EOU</v>
      </c>
      <c r="P438" s="46">
        <f>ROUND(Table2[[#This Row],[Cons]]/Table2[[#This Row],[Qty.]],5)</f>
        <v>0.04</v>
      </c>
      <c r="Q438" s="46" t="b">
        <f>EXACT(Table2[[#This Row],[rate]],Table2[[#This Row],[Check]])</f>
        <v>1</v>
      </c>
      <c r="R438" s="46"/>
      <c r="S438" s="46" t="str">
        <f>IF(Table2[[#This Row],[SRO]]="EOU",VLOOKUP(Table2[[#This Row],[BE]],[2]GD.List!$C$3:$N$5014,12,0),IF(Table2[[#This Row],[SRO]]="Local","Polyester Staple Fibre","SRO 492"))</f>
        <v>Textile Chemical</v>
      </c>
    </row>
    <row r="439" spans="1:19" x14ac:dyDescent="0.25">
      <c r="A439" s="72" t="s">
        <v>217</v>
      </c>
      <c r="B439" s="70" t="s">
        <v>375</v>
      </c>
      <c r="C439" s="69">
        <v>49752</v>
      </c>
      <c r="D439" s="73">
        <v>2832.1089999999999</v>
      </c>
      <c r="E439" t="s">
        <v>378</v>
      </c>
      <c r="F439" s="70" t="s">
        <v>395</v>
      </c>
      <c r="G439" s="24">
        <v>44622</v>
      </c>
      <c r="H439" s="74">
        <v>35115191.030000001</v>
      </c>
      <c r="I439" s="22">
        <v>0.04</v>
      </c>
      <c r="J439" s="75">
        <v>477.68</v>
      </c>
      <c r="K439" s="75">
        <v>11942</v>
      </c>
      <c r="L439" s="75"/>
      <c r="M439" s="76" t="str">
        <f>TEXT(Table2[[#This Row],[Gd.Dt]],"mmm-yy")</f>
        <v>Mar-22</v>
      </c>
      <c r="N439" s="46" t="str">
        <f>MID(Table2[[#This Row],[BE]],6,2)</f>
        <v>IB</v>
      </c>
      <c r="O439" s="46" t="str">
        <f>IF(Table2[[#This Row],[Type]]="IB","EOU",IF(Table2[[#This Row],[Type]]="MB","Local","492"))</f>
        <v>EOU</v>
      </c>
      <c r="P439" s="46">
        <f>ROUND(Table2[[#This Row],[Cons]]/Table2[[#This Row],[Qty.]],5)</f>
        <v>0.04</v>
      </c>
      <c r="Q439" s="46" t="b">
        <f>EXACT(Table2[[#This Row],[rate]],Table2[[#This Row],[Check]])</f>
        <v>1</v>
      </c>
      <c r="R439" s="46"/>
      <c r="S439" s="46" t="str">
        <f>IF(Table2[[#This Row],[SRO]]="EOU",VLOOKUP(Table2[[#This Row],[BE]],[2]GD.List!$C$3:$N$5014,12,0),IF(Table2[[#This Row],[SRO]]="Local","Polyester Staple Fibre","SRO 492"))</f>
        <v>Textile Chemical</v>
      </c>
    </row>
    <row r="440" spans="1:19" x14ac:dyDescent="0.25">
      <c r="A440" s="72" t="s">
        <v>217</v>
      </c>
      <c r="B440" s="70" t="s">
        <v>384</v>
      </c>
      <c r="C440" s="69">
        <v>2892</v>
      </c>
      <c r="D440" s="73">
        <v>2832.1089999999999</v>
      </c>
      <c r="E440" t="s">
        <v>400</v>
      </c>
      <c r="F440" s="70" t="s">
        <v>403</v>
      </c>
      <c r="G440" s="24">
        <v>44623</v>
      </c>
      <c r="H440" s="74">
        <v>24090209.32</v>
      </c>
      <c r="I440" s="22">
        <v>0.04</v>
      </c>
      <c r="J440" s="75">
        <v>555.16</v>
      </c>
      <c r="K440" s="75">
        <v>13879</v>
      </c>
      <c r="L440" s="75"/>
      <c r="M440" s="76" t="str">
        <f>TEXT(Table2[[#This Row],[Gd.Dt]],"mmm-yy")</f>
        <v>Mar-22</v>
      </c>
      <c r="N440" s="46" t="str">
        <f>MID(Table2[[#This Row],[BE]],6,2)</f>
        <v>IB</v>
      </c>
      <c r="O440" s="46" t="str">
        <f>IF(Table2[[#This Row],[Type]]="IB","EOU",IF(Table2[[#This Row],[Type]]="MB","Local","492"))</f>
        <v>EOU</v>
      </c>
      <c r="P440" s="46">
        <f>ROUND(Table2[[#This Row],[Cons]]/Table2[[#This Row],[Qty.]],5)</f>
        <v>0.04</v>
      </c>
      <c r="Q440" s="46" t="b">
        <f>EXACT(Table2[[#This Row],[rate]],Table2[[#This Row],[Check]])</f>
        <v>1</v>
      </c>
      <c r="R440" s="46"/>
      <c r="S440" s="46" t="str">
        <f>IF(Table2[[#This Row],[SRO]]="EOU",VLOOKUP(Table2[[#This Row],[BE]],[2]GD.List!$C$3:$N$5014,12,0),IF(Table2[[#This Row],[SRO]]="Local","Polyester Staple Fibre","SRO 492"))</f>
        <v>Textile Chemical</v>
      </c>
    </row>
    <row r="441" spans="1:19" x14ac:dyDescent="0.25">
      <c r="A441" s="71" t="s">
        <v>217</v>
      </c>
      <c r="B441" s="70" t="s">
        <v>382</v>
      </c>
      <c r="C441" s="69">
        <v>27529</v>
      </c>
      <c r="D441" s="73">
        <v>2832.1089999999999</v>
      </c>
      <c r="E441" t="s">
        <v>387</v>
      </c>
      <c r="F441" s="70" t="s">
        <v>397</v>
      </c>
      <c r="G441" s="24">
        <v>44623</v>
      </c>
      <c r="H441" s="74">
        <v>15028149.210000001</v>
      </c>
      <c r="I441" s="22">
        <v>0.04</v>
      </c>
      <c r="J441" s="75">
        <v>417.91999999999996</v>
      </c>
      <c r="K441" s="75">
        <v>10448</v>
      </c>
      <c r="L441" s="75"/>
      <c r="M441" s="76" t="str">
        <f>TEXT(Table2[[#This Row],[Gd.Dt]],"mmm-yy")</f>
        <v>Mar-22</v>
      </c>
      <c r="N441" s="46" t="str">
        <f>MID(Table2[[#This Row],[BE]],6,2)</f>
        <v>IB</v>
      </c>
      <c r="O441" s="46" t="str">
        <f>IF(Table2[[#This Row],[Type]]="IB","EOU",IF(Table2[[#This Row],[Type]]="MB","Local","492"))</f>
        <v>EOU</v>
      </c>
      <c r="P441" s="46">
        <f>ROUND(Table2[[#This Row],[Cons]]/Table2[[#This Row],[Qty.]],5)</f>
        <v>0.04</v>
      </c>
      <c r="Q441" s="46" t="b">
        <f>EXACT(Table2[[#This Row],[rate]],Table2[[#This Row],[Check]])</f>
        <v>1</v>
      </c>
      <c r="R441" s="46"/>
      <c r="S441" s="46" t="str">
        <f>IF(Table2[[#This Row],[SRO]]="EOU",VLOOKUP(Table2[[#This Row],[BE]],[2]GD.List!$C$3:$N$5014,12,0),IF(Table2[[#This Row],[SRO]]="Local","Polyester Staple Fibre","SRO 492"))</f>
        <v>Textile Chemical</v>
      </c>
    </row>
    <row r="442" spans="1:19" x14ac:dyDescent="0.25">
      <c r="A442" s="72" t="s">
        <v>261</v>
      </c>
      <c r="B442" s="70" t="s">
        <v>374</v>
      </c>
      <c r="C442" s="69">
        <v>3015</v>
      </c>
      <c r="D442" s="73">
        <v>3906.9029999999998</v>
      </c>
      <c r="E442" t="s">
        <v>377</v>
      </c>
      <c r="F442" s="70" t="s">
        <v>394</v>
      </c>
      <c r="G442" s="24">
        <v>44622</v>
      </c>
      <c r="H442" s="74">
        <v>4011122.39</v>
      </c>
      <c r="I442" s="22">
        <v>0.04</v>
      </c>
      <c r="J442" s="75">
        <v>137.6</v>
      </c>
      <c r="K442" s="75">
        <v>3440</v>
      </c>
      <c r="L442" s="75"/>
      <c r="M442" s="76" t="str">
        <f>TEXT(Table2[[#This Row],[Gd.Dt]],"mmm-yy")</f>
        <v>Mar-22</v>
      </c>
      <c r="N442" s="46" t="str">
        <f>MID(Table2[[#This Row],[BE]],6,2)</f>
        <v>IB</v>
      </c>
      <c r="O442" s="46" t="str">
        <f>IF(Table2[[#This Row],[Type]]="IB","EOU",IF(Table2[[#This Row],[Type]]="MB","Local","492"))</f>
        <v>EOU</v>
      </c>
      <c r="P442" s="46">
        <f>ROUND(Table2[[#This Row],[Cons]]/Table2[[#This Row],[Qty.]],5)</f>
        <v>0.04</v>
      </c>
      <c r="Q442" s="46" t="b">
        <f>EXACT(Table2[[#This Row],[rate]],Table2[[#This Row],[Check]])</f>
        <v>1</v>
      </c>
      <c r="R442" s="46"/>
      <c r="S442" s="46" t="str">
        <f>IF(Table2[[#This Row],[SRO]]="EOU",VLOOKUP(Table2[[#This Row],[BE]],[2]GD.List!$C$3:$N$5014,12,0),IF(Table2[[#This Row],[SRO]]="Local","Polyester Staple Fibre","SRO 492"))</f>
        <v>Textile Chemical</v>
      </c>
    </row>
    <row r="443" spans="1:19" x14ac:dyDescent="0.25">
      <c r="A443" s="72" t="s">
        <v>261</v>
      </c>
      <c r="B443" s="70" t="s">
        <v>375</v>
      </c>
      <c r="C443" s="69">
        <v>49752</v>
      </c>
      <c r="D443" s="73">
        <v>3906.9029999999998</v>
      </c>
      <c r="E443" t="s">
        <v>378</v>
      </c>
      <c r="F443" s="70" t="s">
        <v>395</v>
      </c>
      <c r="G443" s="24">
        <v>44622</v>
      </c>
      <c r="H443" s="74">
        <v>35115191.030000001</v>
      </c>
      <c r="I443" s="22">
        <v>0.04</v>
      </c>
      <c r="J443" s="75">
        <v>24.64</v>
      </c>
      <c r="K443" s="75">
        <v>616</v>
      </c>
      <c r="L443" s="75"/>
      <c r="M443" s="76" t="str">
        <f>TEXT(Table2[[#This Row],[Gd.Dt]],"mmm-yy")</f>
        <v>Mar-22</v>
      </c>
      <c r="N443" s="46" t="str">
        <f>MID(Table2[[#This Row],[BE]],6,2)</f>
        <v>IB</v>
      </c>
      <c r="O443" s="46" t="str">
        <f>IF(Table2[[#This Row],[Type]]="IB","EOU",IF(Table2[[#This Row],[Type]]="MB","Local","492"))</f>
        <v>EOU</v>
      </c>
      <c r="P443" s="46">
        <f>ROUND(Table2[[#This Row],[Cons]]/Table2[[#This Row],[Qty.]],5)</f>
        <v>0.04</v>
      </c>
      <c r="Q443" s="46" t="b">
        <f>EXACT(Table2[[#This Row],[rate]],Table2[[#This Row],[Check]])</f>
        <v>1</v>
      </c>
      <c r="R443" s="46"/>
      <c r="S443" s="46" t="str">
        <f>IF(Table2[[#This Row],[SRO]]="EOU",VLOOKUP(Table2[[#This Row],[BE]],[2]GD.List!$C$3:$N$5014,12,0),IF(Table2[[#This Row],[SRO]]="Local","Polyester Staple Fibre","SRO 492"))</f>
        <v>Textile Chemical</v>
      </c>
    </row>
    <row r="444" spans="1:19" x14ac:dyDescent="0.25">
      <c r="A444" s="72" t="s">
        <v>261</v>
      </c>
      <c r="B444" s="70" t="s">
        <v>382</v>
      </c>
      <c r="C444" s="69">
        <v>27529</v>
      </c>
      <c r="D444" s="73">
        <v>3906.9029999999998</v>
      </c>
      <c r="E444" t="s">
        <v>387</v>
      </c>
      <c r="F444" s="70" t="s">
        <v>397</v>
      </c>
      <c r="G444" s="24">
        <v>44623</v>
      </c>
      <c r="H444" s="74">
        <v>15028149.210000001</v>
      </c>
      <c r="I444" s="22">
        <v>0.04</v>
      </c>
      <c r="J444" s="75">
        <v>430.08000000000004</v>
      </c>
      <c r="K444" s="75">
        <v>10752</v>
      </c>
      <c r="L444" s="75"/>
      <c r="M444" s="76" t="str">
        <f>TEXT(Table2[[#This Row],[Gd.Dt]],"mmm-yy")</f>
        <v>Mar-22</v>
      </c>
      <c r="N444" s="46" t="str">
        <f>MID(Table2[[#This Row],[BE]],6,2)</f>
        <v>IB</v>
      </c>
      <c r="O444" s="46" t="str">
        <f>IF(Table2[[#This Row],[Type]]="IB","EOU",IF(Table2[[#This Row],[Type]]="MB","Local","492"))</f>
        <v>EOU</v>
      </c>
      <c r="P444" s="46">
        <f>ROUND(Table2[[#This Row],[Cons]]/Table2[[#This Row],[Qty.]],5)</f>
        <v>0.04</v>
      </c>
      <c r="Q444" s="46" t="b">
        <f>EXACT(Table2[[#This Row],[rate]],Table2[[#This Row],[Check]])</f>
        <v>1</v>
      </c>
      <c r="R444" s="46"/>
      <c r="S444" s="46" t="str">
        <f>IF(Table2[[#This Row],[SRO]]="EOU",VLOOKUP(Table2[[#This Row],[BE]],[2]GD.List!$C$3:$N$5014,12,0),IF(Table2[[#This Row],[SRO]]="Local","Polyester Staple Fibre","SRO 492"))</f>
        <v>Textile Chemical</v>
      </c>
    </row>
    <row r="445" spans="1:19" x14ac:dyDescent="0.25">
      <c r="A445" s="71" t="s">
        <v>261</v>
      </c>
      <c r="B445" s="70" t="s">
        <v>383</v>
      </c>
      <c r="C445" s="69">
        <v>4500</v>
      </c>
      <c r="D445" s="73">
        <v>3906.9029999999998</v>
      </c>
      <c r="E445" t="s">
        <v>393</v>
      </c>
      <c r="F445" s="70" t="s">
        <v>398</v>
      </c>
      <c r="G445" s="24">
        <v>44623</v>
      </c>
      <c r="H445" s="74">
        <v>12009349.09</v>
      </c>
      <c r="I445" s="22">
        <v>0.04</v>
      </c>
      <c r="J445" s="75">
        <v>420.88</v>
      </c>
      <c r="K445" s="75">
        <v>10522</v>
      </c>
      <c r="L445" s="75"/>
      <c r="M445" s="76" t="str">
        <f>TEXT(Table2[[#This Row],[Gd.Dt]],"mmm-yy")</f>
        <v>Mar-22</v>
      </c>
      <c r="N445" s="46" t="str">
        <f>MID(Table2[[#This Row],[BE]],6,2)</f>
        <v>IB</v>
      </c>
      <c r="O445" s="46" t="str">
        <f>IF(Table2[[#This Row],[Type]]="IB","EOU",IF(Table2[[#This Row],[Type]]="MB","Local","492"))</f>
        <v>EOU</v>
      </c>
      <c r="P445" s="46">
        <f>ROUND(Table2[[#This Row],[Cons]]/Table2[[#This Row],[Qty.]],5)</f>
        <v>0.04</v>
      </c>
      <c r="Q445" s="46" t="b">
        <f>EXACT(Table2[[#This Row],[rate]],Table2[[#This Row],[Check]])</f>
        <v>1</v>
      </c>
      <c r="R445" s="46"/>
      <c r="S445" s="46" t="str">
        <f>IF(Table2[[#This Row],[SRO]]="EOU",VLOOKUP(Table2[[#This Row],[BE]],[2]GD.List!$C$3:$N$5014,12,0),IF(Table2[[#This Row],[SRO]]="Local","Polyester Staple Fibre","SRO 492"))</f>
        <v>Textile Chemical</v>
      </c>
    </row>
    <row r="446" spans="1:19" x14ac:dyDescent="0.25">
      <c r="A446" s="72" t="s">
        <v>262</v>
      </c>
      <c r="B446" s="70" t="s">
        <v>374</v>
      </c>
      <c r="C446" s="69">
        <v>3015</v>
      </c>
      <c r="D446" s="73">
        <v>3809.9189999999999</v>
      </c>
      <c r="E446" t="s">
        <v>377</v>
      </c>
      <c r="F446" s="70" t="s">
        <v>394</v>
      </c>
      <c r="G446" s="24">
        <v>44622</v>
      </c>
      <c r="H446" s="74">
        <v>4011122.39</v>
      </c>
      <c r="I446" s="22">
        <v>0.04</v>
      </c>
      <c r="J446" s="75">
        <v>137.6</v>
      </c>
      <c r="K446" s="75">
        <v>3440</v>
      </c>
      <c r="L446" s="75"/>
      <c r="M446" s="76" t="str">
        <f>TEXT(Table2[[#This Row],[Gd.Dt]],"mmm-yy")</f>
        <v>Mar-22</v>
      </c>
      <c r="N446" s="46" t="str">
        <f>MID(Table2[[#This Row],[BE]],6,2)</f>
        <v>IB</v>
      </c>
      <c r="O446" s="46" t="str">
        <f>IF(Table2[[#This Row],[Type]]="IB","EOU",IF(Table2[[#This Row],[Type]]="MB","Local","492"))</f>
        <v>EOU</v>
      </c>
      <c r="P446" s="46">
        <f>ROUND(Table2[[#This Row],[Cons]]/Table2[[#This Row],[Qty.]],5)</f>
        <v>0.04</v>
      </c>
      <c r="Q446" s="46" t="b">
        <f>EXACT(Table2[[#This Row],[rate]],Table2[[#This Row],[Check]])</f>
        <v>1</v>
      </c>
      <c r="R446" s="46"/>
      <c r="S446" s="46" t="str">
        <f>IF(Table2[[#This Row],[SRO]]="EOU",VLOOKUP(Table2[[#This Row],[BE]],[2]GD.List!$C$3:$N$5014,12,0),IF(Table2[[#This Row],[SRO]]="Local","Polyester Staple Fibre","SRO 492"))</f>
        <v>Textile Chemical</v>
      </c>
    </row>
    <row r="447" spans="1:19" x14ac:dyDescent="0.25">
      <c r="A447" s="72" t="s">
        <v>262</v>
      </c>
      <c r="B447" s="70" t="s">
        <v>375</v>
      </c>
      <c r="C447" s="69">
        <v>49752</v>
      </c>
      <c r="D447" s="73">
        <v>3809.9189999999999</v>
      </c>
      <c r="E447" t="s">
        <v>378</v>
      </c>
      <c r="F447" s="70" t="s">
        <v>395</v>
      </c>
      <c r="G447" s="24">
        <v>44622</v>
      </c>
      <c r="H447" s="74">
        <v>35115191.030000001</v>
      </c>
      <c r="I447" s="22">
        <v>0.04</v>
      </c>
      <c r="J447" s="75">
        <v>24.64</v>
      </c>
      <c r="K447" s="75">
        <v>616</v>
      </c>
      <c r="L447" s="75"/>
      <c r="M447" s="76" t="str">
        <f>TEXT(Table2[[#This Row],[Gd.Dt]],"mmm-yy")</f>
        <v>Mar-22</v>
      </c>
      <c r="N447" s="46" t="str">
        <f>MID(Table2[[#This Row],[BE]],6,2)</f>
        <v>IB</v>
      </c>
      <c r="O447" s="46" t="str">
        <f>IF(Table2[[#This Row],[Type]]="IB","EOU",IF(Table2[[#This Row],[Type]]="MB","Local","492"))</f>
        <v>EOU</v>
      </c>
      <c r="P447" s="46">
        <f>ROUND(Table2[[#This Row],[Cons]]/Table2[[#This Row],[Qty.]],5)</f>
        <v>0.04</v>
      </c>
      <c r="Q447" s="46" t="b">
        <f>EXACT(Table2[[#This Row],[rate]],Table2[[#This Row],[Check]])</f>
        <v>1</v>
      </c>
      <c r="R447" s="46"/>
      <c r="S447" s="46" t="str">
        <f>IF(Table2[[#This Row],[SRO]]="EOU",VLOOKUP(Table2[[#This Row],[BE]],[2]GD.List!$C$3:$N$5014,12,0),IF(Table2[[#This Row],[SRO]]="Local","Polyester Staple Fibre","SRO 492"))</f>
        <v>Textile Chemical</v>
      </c>
    </row>
    <row r="448" spans="1:19" x14ac:dyDescent="0.25">
      <c r="A448" s="72" t="s">
        <v>262</v>
      </c>
      <c r="B448" s="70" t="s">
        <v>382</v>
      </c>
      <c r="C448" s="69">
        <v>27529</v>
      </c>
      <c r="D448" s="73">
        <v>3809.9189999999999</v>
      </c>
      <c r="E448" t="s">
        <v>387</v>
      </c>
      <c r="F448" s="70" t="s">
        <v>397</v>
      </c>
      <c r="G448" s="24">
        <v>44623</v>
      </c>
      <c r="H448" s="74">
        <v>15028149.210000001</v>
      </c>
      <c r="I448" s="22">
        <v>0.04</v>
      </c>
      <c r="J448" s="75">
        <v>430.08000000000004</v>
      </c>
      <c r="K448" s="75">
        <v>10752</v>
      </c>
      <c r="L448" s="75"/>
      <c r="M448" s="76" t="str">
        <f>TEXT(Table2[[#This Row],[Gd.Dt]],"mmm-yy")</f>
        <v>Mar-22</v>
      </c>
      <c r="N448" s="46" t="str">
        <f>MID(Table2[[#This Row],[BE]],6,2)</f>
        <v>IB</v>
      </c>
      <c r="O448" s="46" t="str">
        <f>IF(Table2[[#This Row],[Type]]="IB","EOU",IF(Table2[[#This Row],[Type]]="MB","Local","492"))</f>
        <v>EOU</v>
      </c>
      <c r="P448" s="46">
        <f>ROUND(Table2[[#This Row],[Cons]]/Table2[[#This Row],[Qty.]],5)</f>
        <v>0.04</v>
      </c>
      <c r="Q448" s="46" t="b">
        <f>EXACT(Table2[[#This Row],[rate]],Table2[[#This Row],[Check]])</f>
        <v>1</v>
      </c>
      <c r="R448" s="46"/>
      <c r="S448" s="46" t="str">
        <f>IF(Table2[[#This Row],[SRO]]="EOU",VLOOKUP(Table2[[#This Row],[BE]],[2]GD.List!$C$3:$N$5014,12,0),IF(Table2[[#This Row],[SRO]]="Local","Polyester Staple Fibre","SRO 492"))</f>
        <v>Textile Chemical</v>
      </c>
    </row>
    <row r="449" spans="1:19" x14ac:dyDescent="0.25">
      <c r="A449" s="71" t="s">
        <v>262</v>
      </c>
      <c r="B449" s="70" t="s">
        <v>383</v>
      </c>
      <c r="C449" s="69">
        <v>4500</v>
      </c>
      <c r="D449" s="73">
        <v>3809.9189999999999</v>
      </c>
      <c r="E449" t="s">
        <v>393</v>
      </c>
      <c r="F449" s="70" t="s">
        <v>398</v>
      </c>
      <c r="G449" s="24">
        <v>44623</v>
      </c>
      <c r="H449" s="74">
        <v>12009349.09</v>
      </c>
      <c r="I449" s="22">
        <v>0.04</v>
      </c>
      <c r="J449" s="75">
        <v>420.88</v>
      </c>
      <c r="K449" s="75">
        <v>10522</v>
      </c>
      <c r="L449" s="75"/>
      <c r="M449" s="76" t="str">
        <f>TEXT(Table2[[#This Row],[Gd.Dt]],"mmm-yy")</f>
        <v>Mar-22</v>
      </c>
      <c r="N449" s="46" t="str">
        <f>MID(Table2[[#This Row],[BE]],6,2)</f>
        <v>IB</v>
      </c>
      <c r="O449" s="46" t="str">
        <f>IF(Table2[[#This Row],[Type]]="IB","EOU",IF(Table2[[#This Row],[Type]]="MB","Local","492"))</f>
        <v>EOU</v>
      </c>
      <c r="P449" s="46">
        <f>ROUND(Table2[[#This Row],[Cons]]/Table2[[#This Row],[Qty.]],5)</f>
        <v>0.04</v>
      </c>
      <c r="Q449" s="46" t="b">
        <f>EXACT(Table2[[#This Row],[rate]],Table2[[#This Row],[Check]])</f>
        <v>1</v>
      </c>
      <c r="R449" s="46"/>
      <c r="S449" s="46" t="str">
        <f>IF(Table2[[#This Row],[SRO]]="EOU",VLOOKUP(Table2[[#This Row],[BE]],[2]GD.List!$C$3:$N$5014,12,0),IF(Table2[[#This Row],[SRO]]="Local","Polyester Staple Fibre","SRO 492"))</f>
        <v>Textile Chemical</v>
      </c>
    </row>
    <row r="450" spans="1:19" x14ac:dyDescent="0.25">
      <c r="A450" s="71" t="s">
        <v>294</v>
      </c>
      <c r="B450" s="70" t="s">
        <v>385</v>
      </c>
      <c r="C450" s="69">
        <v>26736</v>
      </c>
      <c r="D450" s="73">
        <v>9607.19</v>
      </c>
      <c r="E450" t="s">
        <v>401</v>
      </c>
      <c r="F450" s="70" t="s">
        <v>405</v>
      </c>
      <c r="G450" s="24">
        <v>44623</v>
      </c>
      <c r="H450" s="74">
        <v>18236705.809999999</v>
      </c>
      <c r="I450" s="22">
        <v>1</v>
      </c>
      <c r="J450" s="75">
        <v>280</v>
      </c>
      <c r="K450" s="75">
        <v>280</v>
      </c>
      <c r="L450" s="75"/>
      <c r="M450" s="76" t="str">
        <f>TEXT(Table2[[#This Row],[Gd.Dt]],"mmm-yy")</f>
        <v>Mar-22</v>
      </c>
      <c r="N450" s="46" t="str">
        <f>MID(Table2[[#This Row],[BE]],6,2)</f>
        <v>TI</v>
      </c>
      <c r="O450" s="46" t="str">
        <f>IF(Table2[[#This Row],[Type]]="IB","EOU",IF(Table2[[#This Row],[Type]]="MB","Local","492"))</f>
        <v>492</v>
      </c>
      <c r="P450" s="46">
        <f>ROUND(Table2[[#This Row],[Cons]]/Table2[[#This Row],[Qty.]],5)</f>
        <v>1</v>
      </c>
      <c r="Q450" s="46" t="b">
        <f>EXACT(Table2[[#This Row],[rate]],Table2[[#This Row],[Check]])</f>
        <v>1</v>
      </c>
      <c r="R450" s="46"/>
      <c r="S450" s="46" t="str">
        <f>IF(Table2[[#This Row],[SRO]]="EOU",VLOOKUP(Table2[[#This Row],[BE]],[2]GD.List!$C$3:$N$5014,12,0),IF(Table2[[#This Row],[SRO]]="Local","Polyester Staple Fibre","SRO 492"))</f>
        <v>SRO 492</v>
      </c>
    </row>
    <row r="451" spans="1:19" x14ac:dyDescent="0.25">
      <c r="A451" s="71" t="s">
        <v>344</v>
      </c>
      <c r="B451" s="70" t="s">
        <v>384</v>
      </c>
      <c r="C451" s="69">
        <v>2892</v>
      </c>
      <c r="D451" s="73">
        <v>5402.33</v>
      </c>
      <c r="E451" t="s">
        <v>400</v>
      </c>
      <c r="F451" s="70" t="s">
        <v>403</v>
      </c>
      <c r="G451" s="24">
        <v>44623</v>
      </c>
      <c r="H451" s="74">
        <v>24090209.32</v>
      </c>
      <c r="I451" s="22">
        <v>1.0101</v>
      </c>
      <c r="J451" s="75">
        <v>6908.46</v>
      </c>
      <c r="K451" s="75">
        <v>6839.38</v>
      </c>
      <c r="L451" s="75"/>
      <c r="M451" s="76" t="str">
        <f>TEXT(Table2[[#This Row],[Gd.Dt]],"mmm-yy")</f>
        <v>Mar-22</v>
      </c>
      <c r="N451" s="46" t="str">
        <f>MID(Table2[[#This Row],[BE]],6,2)</f>
        <v>IB</v>
      </c>
      <c r="O451" s="46" t="str">
        <f>IF(Table2[[#This Row],[Type]]="IB","EOU",IF(Table2[[#This Row],[Type]]="MB","Local","492"))</f>
        <v>EOU</v>
      </c>
      <c r="P451" s="46">
        <f>ROUND(Table2[[#This Row],[Cons]]/Table2[[#This Row],[Qty.]],5)</f>
        <v>1.0101</v>
      </c>
      <c r="Q451" s="46" t="b">
        <f>EXACT(Table2[[#This Row],[rate]],Table2[[#This Row],[Check]])</f>
        <v>1</v>
      </c>
      <c r="R451" s="46"/>
      <c r="S451" s="46" t="str">
        <f>IF(Table2[[#This Row],[SRO]]="EOU",VLOOKUP(Table2[[#This Row],[BE]],[2]GD.List!$C$3:$N$5014,12,0),IF(Table2[[#This Row],[SRO]]="Local","Polyester Staple Fibre","SRO 492"))</f>
        <v>Polyester Yarn</v>
      </c>
    </row>
    <row r="452" spans="1:19" x14ac:dyDescent="0.25">
      <c r="A452" s="72" t="s">
        <v>379</v>
      </c>
      <c r="B452" s="70" t="s">
        <v>386</v>
      </c>
      <c r="C452" s="69">
        <v>25192</v>
      </c>
      <c r="D452" s="73">
        <v>9607.19</v>
      </c>
      <c r="E452" t="s">
        <v>402</v>
      </c>
      <c r="F452" s="70" t="s">
        <v>404</v>
      </c>
      <c r="G452" s="24">
        <v>44623</v>
      </c>
      <c r="H452" s="74">
        <v>17183985.68</v>
      </c>
      <c r="I452" s="22">
        <v>1</v>
      </c>
      <c r="J452" s="75">
        <v>262.97000000000003</v>
      </c>
      <c r="K452" s="75">
        <v>262.97000000000003</v>
      </c>
      <c r="L452" s="75"/>
      <c r="M452" s="76" t="str">
        <f>TEXT(Table2[[#This Row],[Gd.Dt]],"mmm-yy")</f>
        <v>Mar-22</v>
      </c>
      <c r="N452" s="46" t="str">
        <f>MID(Table2[[#This Row],[BE]],6,2)</f>
        <v>EP</v>
      </c>
      <c r="O452" s="46" t="str">
        <f>IF(Table2[[#This Row],[Type]]="IB","EOU",IF(Table2[[#This Row],[Type]]="MB","Local","492"))</f>
        <v>492</v>
      </c>
      <c r="P452" s="46">
        <f>ROUND(Table2[[#This Row],[Cons]]/Table2[[#This Row],[Qty.]],5)</f>
        <v>1</v>
      </c>
      <c r="Q452" s="46" t="b">
        <f>EXACT(Table2[[#This Row],[rate]],Table2[[#This Row],[Check]])</f>
        <v>1</v>
      </c>
      <c r="R452" s="46" t="s">
        <v>406</v>
      </c>
      <c r="S452" s="46" t="str">
        <f>IF(Table2[[#This Row],[SRO]]="EOU",VLOOKUP(Table2[[#This Row],[BE]],[2]GD.List!$C$3:$N$5014,12,0),IF(Table2[[#This Row],[SRO]]="Local","Polyester Staple Fibre","SRO 492"))</f>
        <v>SRO 492</v>
      </c>
    </row>
    <row r="453" spans="1:19" x14ac:dyDescent="0.25">
      <c r="A453" s="72" t="s">
        <v>379</v>
      </c>
      <c r="B453" s="70" t="s">
        <v>386</v>
      </c>
      <c r="C453" s="69">
        <v>25192</v>
      </c>
      <c r="D453" s="73">
        <v>9607.11</v>
      </c>
      <c r="E453" t="s">
        <v>402</v>
      </c>
      <c r="F453" s="70" t="s">
        <v>404</v>
      </c>
      <c r="G453" s="24">
        <v>44623</v>
      </c>
      <c r="H453" s="74">
        <v>17183985.68</v>
      </c>
      <c r="I453" s="22">
        <v>1</v>
      </c>
      <c r="J453" s="75">
        <v>4.4000000000000004</v>
      </c>
      <c r="K453" s="75">
        <v>4.4000000000000004</v>
      </c>
      <c r="L453" s="75"/>
      <c r="M453" s="76" t="str">
        <f>TEXT(Table2[[#This Row],[Gd.Dt]],"mmm-yy")</f>
        <v>Mar-22</v>
      </c>
      <c r="N453" s="46" t="str">
        <f>MID(Table2[[#This Row],[BE]],6,2)</f>
        <v>EP</v>
      </c>
      <c r="O453" s="46" t="str">
        <f>IF(Table2[[#This Row],[Type]]="IB","EOU",IF(Table2[[#This Row],[Type]]="MB","Local","492"))</f>
        <v>492</v>
      </c>
      <c r="P453" s="46">
        <f>ROUND(Table2[[#This Row],[Cons]]/Table2[[#This Row],[Qty.]],5)</f>
        <v>1</v>
      </c>
      <c r="Q453" s="46" t="b">
        <f>EXACT(Table2[[#This Row],[rate]],Table2[[#This Row],[Check]])</f>
        <v>1</v>
      </c>
      <c r="R453" s="46" t="s">
        <v>406</v>
      </c>
      <c r="S453" s="46" t="str">
        <f>IF(Table2[[#This Row],[SRO]]="EOU",VLOOKUP(Table2[[#This Row],[BE]],[2]GD.List!$C$3:$N$5014,12,0),IF(Table2[[#This Row],[SRO]]="Local","Polyester Staple Fibre","SRO 492"))</f>
        <v>SRO 492</v>
      </c>
    </row>
    <row r="454" spans="1:19" x14ac:dyDescent="0.25">
      <c r="A454" s="71" t="s">
        <v>379</v>
      </c>
      <c r="B454" s="70" t="s">
        <v>376</v>
      </c>
      <c r="C454" s="69">
        <v>30728</v>
      </c>
      <c r="D454" s="73">
        <v>9607.19</v>
      </c>
      <c r="E454" t="s">
        <v>381</v>
      </c>
      <c r="F454" s="70" t="s">
        <v>396</v>
      </c>
      <c r="G454" s="24">
        <v>44622</v>
      </c>
      <c r="H454" s="74">
        <v>20965568.440000001</v>
      </c>
      <c r="I454" s="22">
        <v>1</v>
      </c>
      <c r="J454" s="75">
        <v>300</v>
      </c>
      <c r="K454" s="75">
        <v>300</v>
      </c>
      <c r="L454" s="75"/>
      <c r="M454" s="76" t="str">
        <f>TEXT(Table2[[#This Row],[Gd.Dt]],"mmm-yy")</f>
        <v>Mar-22</v>
      </c>
      <c r="N454" s="46" t="str">
        <f>MID(Table2[[#This Row],[BE]],6,2)</f>
        <v>EP</v>
      </c>
      <c r="O454" s="46" t="str">
        <f>IF(Table2[[#This Row],[Type]]="IB","EOU",IF(Table2[[#This Row],[Type]]="MB","Local","492"))</f>
        <v>492</v>
      </c>
      <c r="P454" s="46">
        <f>ROUND(Table2[[#This Row],[Cons]]/Table2[[#This Row],[Qty.]],5)</f>
        <v>1</v>
      </c>
      <c r="Q454" s="46" t="b">
        <f>EXACT(Table2[[#This Row],[rate]],Table2[[#This Row],[Check]])</f>
        <v>1</v>
      </c>
      <c r="R454" s="46"/>
      <c r="S454" s="46" t="str">
        <f>IF(Table2[[#This Row],[SRO]]="EOU",VLOOKUP(Table2[[#This Row],[BE]],[2]GD.List!$C$3:$N$5014,12,0),IF(Table2[[#This Row],[SRO]]="Local","Polyester Staple Fibre","SRO 492"))</f>
        <v>SRO 492</v>
      </c>
    </row>
    <row r="455" spans="1:19" x14ac:dyDescent="0.25">
      <c r="A455" s="71" t="s">
        <v>380</v>
      </c>
      <c r="B455" s="70" t="s">
        <v>376</v>
      </c>
      <c r="C455" s="69">
        <v>30728</v>
      </c>
      <c r="D455" s="73">
        <v>9607.11</v>
      </c>
      <c r="E455" t="s">
        <v>381</v>
      </c>
      <c r="F455" s="70" t="s">
        <v>396</v>
      </c>
      <c r="G455" s="24">
        <v>44622</v>
      </c>
      <c r="H455" s="74">
        <v>20965568.440000001</v>
      </c>
      <c r="I455" s="22">
        <v>1</v>
      </c>
      <c r="J455" s="75">
        <v>256.43</v>
      </c>
      <c r="K455" s="75">
        <v>256.43</v>
      </c>
      <c r="L455" s="75"/>
      <c r="M455" s="76" t="str">
        <f>TEXT(Table2[[#This Row],[Gd.Dt]],"mmm-yy")</f>
        <v>Mar-22</v>
      </c>
      <c r="N455" s="46" t="str">
        <f>MID(Table2[[#This Row],[BE]],6,2)</f>
        <v>EP</v>
      </c>
      <c r="O455" s="46" t="str">
        <f>IF(Table2[[#This Row],[Type]]="IB","EOU",IF(Table2[[#This Row],[Type]]="MB","Local","492"))</f>
        <v>492</v>
      </c>
      <c r="P455" s="46">
        <f>ROUND(Table2[[#This Row],[Cons]]/Table2[[#This Row],[Qty.]],5)</f>
        <v>1</v>
      </c>
      <c r="Q455" s="46" t="b">
        <f>EXACT(Table2[[#This Row],[rate]],Table2[[#This Row],[Check]])</f>
        <v>1</v>
      </c>
      <c r="R455" s="46"/>
      <c r="S455" s="46" t="str">
        <f>IF(Table2[[#This Row],[SRO]]="EOU",VLOOKUP(Table2[[#This Row],[BE]],[2]GD.List!$C$3:$N$5014,12,0),IF(Table2[[#This Row],[SRO]]="Local","Polyester Staple Fibre","SRO 492"))</f>
        <v>SRO 492</v>
      </c>
    </row>
    <row r="456" spans="1:19" x14ac:dyDescent="0.25">
      <c r="A456" s="71" t="s">
        <v>388</v>
      </c>
      <c r="B456" s="70" t="s">
        <v>382</v>
      </c>
      <c r="C456" s="69">
        <v>27529</v>
      </c>
      <c r="D456" s="73">
        <v>1108.19</v>
      </c>
      <c r="E456" t="s">
        <v>387</v>
      </c>
      <c r="F456" s="70" t="s">
        <v>397</v>
      </c>
      <c r="G456" s="24">
        <v>44623</v>
      </c>
      <c r="H456" s="74">
        <v>15028149.210000001</v>
      </c>
      <c r="I456" s="22">
        <v>0.04</v>
      </c>
      <c r="J456" s="75">
        <v>437.24</v>
      </c>
      <c r="K456" s="75">
        <v>10931</v>
      </c>
      <c r="L456" s="75"/>
      <c r="M456" s="76" t="str">
        <f>TEXT(Table2[[#This Row],[Gd.Dt]],"mmm-yy")</f>
        <v>Mar-22</v>
      </c>
      <c r="N456" s="46" t="str">
        <f>MID(Table2[[#This Row],[BE]],6,2)</f>
        <v>IB</v>
      </c>
      <c r="O456" s="46" t="str">
        <f>IF(Table2[[#This Row],[Type]]="IB","EOU",IF(Table2[[#This Row],[Type]]="MB","Local","492"))</f>
        <v>EOU</v>
      </c>
      <c r="P456" s="46">
        <f>ROUND(Table2[[#This Row],[Cons]]/Table2[[#This Row],[Qty.]],5)</f>
        <v>0.04</v>
      </c>
      <c r="Q456" s="46" t="b">
        <f>EXACT(Table2[[#This Row],[rate]],Table2[[#This Row],[Check]])</f>
        <v>1</v>
      </c>
      <c r="R456" s="46"/>
      <c r="S456" s="46" t="str">
        <f>IF(Table2[[#This Row],[SRO]]="EOU",VLOOKUP(Table2[[#This Row],[BE]],[2]GD.List!$C$3:$N$5014,12,0),IF(Table2[[#This Row],[SRO]]="Local","Polyester Staple Fibre","SRO 492"))</f>
        <v>Textile Chemical</v>
      </c>
    </row>
    <row r="457" spans="1:19" x14ac:dyDescent="0.25">
      <c r="A457" s="71" t="s">
        <v>390</v>
      </c>
      <c r="B457" s="70" t="s">
        <v>382</v>
      </c>
      <c r="C457" s="69">
        <v>27529</v>
      </c>
      <c r="D457" s="73">
        <v>5503.201</v>
      </c>
      <c r="E457" t="s">
        <v>387</v>
      </c>
      <c r="F457" s="70" t="s">
        <v>397</v>
      </c>
      <c r="G457" s="24">
        <v>44623</v>
      </c>
      <c r="H457" s="74">
        <v>15028149.210000001</v>
      </c>
      <c r="I457" s="22">
        <v>0.53061000000000003</v>
      </c>
      <c r="J457" s="75">
        <v>1251.28</v>
      </c>
      <c r="K457" s="75">
        <v>2358.1999999999998</v>
      </c>
      <c r="L457" s="75"/>
      <c r="M457" s="76" t="str">
        <f>TEXT(Table2[[#This Row],[Gd.Dt]],"mmm-yy")</f>
        <v>Mar-22</v>
      </c>
      <c r="N457" s="46" t="str">
        <f>MID(Table2[[#This Row],[BE]],6,2)</f>
        <v>MB</v>
      </c>
      <c r="O457" s="46" t="str">
        <f>IF(Table2[[#This Row],[Type]]="IB","EOU",IF(Table2[[#This Row],[Type]]="MB","Local","492"))</f>
        <v>Local</v>
      </c>
      <c r="P457" s="46">
        <f>ROUND(Table2[[#This Row],[Cons]]/Table2[[#This Row],[Qty.]],5)</f>
        <v>0.53061000000000003</v>
      </c>
      <c r="Q457" s="46" t="b">
        <f>EXACT(Table2[[#This Row],[rate]],Table2[[#This Row],[Check]])</f>
        <v>1</v>
      </c>
      <c r="R457" s="46"/>
      <c r="S457" s="46" t="str">
        <f>IF(Table2[[#This Row],[SRO]]="EOU",VLOOKUP(Table2[[#This Row],[BE]],[2]GD.List!$C$3:$N$5014,12,0),IF(Table2[[#This Row],[SRO]]="Local","Polyester Staple Fibre","SRO 492"))</f>
        <v>Polyester Staple Fibre</v>
      </c>
    </row>
    <row r="458" spans="1:19" x14ac:dyDescent="0.25">
      <c r="A458" s="71" t="s">
        <v>391</v>
      </c>
      <c r="B458" s="70" t="s">
        <v>382</v>
      </c>
      <c r="C458" s="69">
        <v>27529</v>
      </c>
      <c r="D458" s="73">
        <v>3402.13</v>
      </c>
      <c r="E458" t="s">
        <v>387</v>
      </c>
      <c r="F458" s="70" t="s">
        <v>397</v>
      </c>
      <c r="G458" s="24">
        <v>44623</v>
      </c>
      <c r="H458" s="74">
        <v>15028149.210000001</v>
      </c>
      <c r="I458" s="22">
        <v>0.04</v>
      </c>
      <c r="J458" s="75">
        <v>417.91999999999996</v>
      </c>
      <c r="K458" s="75">
        <v>10448</v>
      </c>
      <c r="L458" s="75"/>
      <c r="M458" s="76" t="str">
        <f>TEXT(Table2[[#This Row],[Gd.Dt]],"mmm-yy")</f>
        <v>Mar-22</v>
      </c>
      <c r="N458" s="46" t="str">
        <f>MID(Table2[[#This Row],[BE]],6,2)</f>
        <v>IB</v>
      </c>
      <c r="O458" s="46" t="str">
        <f>IF(Table2[[#This Row],[Type]]="IB","EOU",IF(Table2[[#This Row],[Type]]="MB","Local","492"))</f>
        <v>EOU</v>
      </c>
      <c r="P458" s="46">
        <f>ROUND(Table2[[#This Row],[Cons]]/Table2[[#This Row],[Qty.]],5)</f>
        <v>0.04</v>
      </c>
      <c r="Q458" s="46" t="b">
        <f>EXACT(Table2[[#This Row],[rate]],Table2[[#This Row],[Check]])</f>
        <v>1</v>
      </c>
      <c r="R458" s="46"/>
      <c r="S458" s="46" t="str">
        <f>IF(Table2[[#This Row],[SRO]]="EOU",VLOOKUP(Table2[[#This Row],[BE]],[2]GD.List!$C$3:$N$5014,12,0),IF(Table2[[#This Row],[SRO]]="Local","Polyester Staple Fibre","SRO 492"))</f>
        <v>Textile Chemical</v>
      </c>
    </row>
    <row r="459" spans="1:19" x14ac:dyDescent="0.25">
      <c r="A459" s="72" t="s">
        <v>392</v>
      </c>
      <c r="B459" s="70" t="s">
        <v>382</v>
      </c>
      <c r="C459" s="69">
        <v>27529</v>
      </c>
      <c r="D459" s="73">
        <v>3204.16</v>
      </c>
      <c r="E459" t="s">
        <v>387</v>
      </c>
      <c r="F459" s="70" t="s">
        <v>397</v>
      </c>
      <c r="G459" s="24">
        <v>44623</v>
      </c>
      <c r="H459" s="74">
        <v>15028149.210000001</v>
      </c>
      <c r="I459" s="22">
        <v>7.0000000000000007E-2</v>
      </c>
      <c r="J459" s="75">
        <v>731.36</v>
      </c>
      <c r="K459" s="75">
        <v>10448</v>
      </c>
      <c r="L459" s="75"/>
      <c r="M459" s="76" t="str">
        <f>TEXT(Table2[[#This Row],[Gd.Dt]],"mmm-yy")</f>
        <v>Mar-22</v>
      </c>
      <c r="N459" s="46" t="str">
        <f>MID(Table2[[#This Row],[BE]],6,2)</f>
        <v>IB</v>
      </c>
      <c r="O459" s="46" t="str">
        <f>IF(Table2[[#This Row],[Type]]="IB","EOU",IF(Table2[[#This Row],[Type]]="MB","Local","492"))</f>
        <v>EOU</v>
      </c>
      <c r="P459" s="46">
        <f>ROUND(Table2[[#This Row],[Cons]]/Table2[[#This Row],[Qty.]],5)</f>
        <v>7.0000000000000007E-2</v>
      </c>
      <c r="Q459" s="46" t="b">
        <f>EXACT(Table2[[#This Row],[rate]],Table2[[#This Row],[Check]])</f>
        <v>1</v>
      </c>
      <c r="R459" s="46"/>
      <c r="S459" s="46" t="str">
        <f>IF(Table2[[#This Row],[SRO]]="EOU",VLOOKUP(Table2[[#This Row],[BE]],[2]GD.List!$C$3:$N$5014,12,0),IF(Table2[[#This Row],[SRO]]="Local","Polyester Staple Fibre","SRO 492"))</f>
        <v>Textile Dyes</v>
      </c>
    </row>
    <row r="460" spans="1:19" x14ac:dyDescent="0.25">
      <c r="A460" s="71" t="s">
        <v>392</v>
      </c>
      <c r="B460" s="70" t="s">
        <v>383</v>
      </c>
      <c r="C460" s="69">
        <v>4500</v>
      </c>
      <c r="D460" s="73">
        <v>3204.16</v>
      </c>
      <c r="E460" t="s">
        <v>393</v>
      </c>
      <c r="F460" s="70" t="s">
        <v>398</v>
      </c>
      <c r="G460" s="24">
        <v>44623</v>
      </c>
      <c r="H460" s="74">
        <v>12009349.09</v>
      </c>
      <c r="I460" s="22">
        <v>7.0000000000000007E-2</v>
      </c>
      <c r="J460" s="75">
        <v>736.54</v>
      </c>
      <c r="K460" s="75">
        <v>10522</v>
      </c>
      <c r="L460" s="75"/>
      <c r="M460" s="76" t="str">
        <f>TEXT(Table2[[#This Row],[Gd.Dt]],"mmm-yy")</f>
        <v>Mar-22</v>
      </c>
      <c r="N460" s="46" t="str">
        <f>MID(Table2[[#This Row],[BE]],6,2)</f>
        <v>IB</v>
      </c>
      <c r="O460" s="46" t="str">
        <f>IF(Table2[[#This Row],[Type]]="IB","EOU",IF(Table2[[#This Row],[Type]]="MB","Local","492"))</f>
        <v>EOU</v>
      </c>
      <c r="P460" s="46">
        <f>ROUND(Table2[[#This Row],[Cons]]/Table2[[#This Row],[Qty.]],5)</f>
        <v>7.0000000000000007E-2</v>
      </c>
      <c r="Q460" s="46" t="b">
        <f>EXACT(Table2[[#This Row],[rate]],Table2[[#This Row],[Check]])</f>
        <v>1</v>
      </c>
      <c r="R460" s="46"/>
      <c r="S460" s="46" t="str">
        <f>IF(Table2[[#This Row],[SRO]]="EOU",VLOOKUP(Table2[[#This Row],[BE]],[2]GD.List!$C$3:$N$5014,12,0),IF(Table2[[#This Row],[SRO]]="Local","Polyester Staple Fibre","SRO 492"))</f>
        <v>Textile Dyes</v>
      </c>
    </row>
    <row r="461" spans="1:19" x14ac:dyDescent="0.25">
      <c r="A461" s="72" t="s">
        <v>399</v>
      </c>
      <c r="B461" s="70" t="s">
        <v>384</v>
      </c>
      <c r="C461" s="69">
        <v>2892</v>
      </c>
      <c r="D461" s="73">
        <v>5402.33</v>
      </c>
      <c r="E461" t="s">
        <v>400</v>
      </c>
      <c r="F461" s="70" t="s">
        <v>403</v>
      </c>
      <c r="G461" s="24">
        <v>44623</v>
      </c>
      <c r="H461" s="74">
        <v>24090209.32</v>
      </c>
      <c r="I461" s="22">
        <v>0.99009999999999998</v>
      </c>
      <c r="J461" s="75">
        <v>3817.94</v>
      </c>
      <c r="K461" s="75">
        <v>3856.12</v>
      </c>
      <c r="L461" s="75"/>
      <c r="M461" s="76" t="str">
        <f>TEXT(Table2[[#This Row],[Gd.Dt]],"mmm-yy")</f>
        <v>Mar-22</v>
      </c>
      <c r="N461" s="46" t="str">
        <f>MID(Table2[[#This Row],[BE]],6,2)</f>
        <v>IB</v>
      </c>
      <c r="O461" s="46" t="str">
        <f>IF(Table2[[#This Row],[Type]]="IB","EOU",IF(Table2[[#This Row],[Type]]="MB","Local","492"))</f>
        <v>EOU</v>
      </c>
      <c r="P461" s="46">
        <f>ROUND(Table2[[#This Row],[Cons]]/Table2[[#This Row],[Qty.]],5)</f>
        <v>0.99009999999999998</v>
      </c>
      <c r="Q461" s="46" t="b">
        <f>EXACT(Table2[[#This Row],[rate]],Table2[[#This Row],[Check]])</f>
        <v>1</v>
      </c>
      <c r="R461" s="46"/>
      <c r="S461" s="46" t="str">
        <f>IF(Table2[[#This Row],[SRO]]="EOU",VLOOKUP(Table2[[#This Row],[BE]],[2]GD.List!$C$3:$N$5014,12,0),IF(Table2[[#This Row],[SRO]]="Local","Polyester Staple Fibre","SRO 492"))</f>
        <v>Polyester Yarn</v>
      </c>
    </row>
    <row r="462" spans="1:19" x14ac:dyDescent="0.25">
      <c r="A462" s="72" t="s">
        <v>399</v>
      </c>
      <c r="B462" s="72" t="s">
        <v>384</v>
      </c>
      <c r="C462" s="77">
        <v>2892</v>
      </c>
      <c r="D462" s="78">
        <v>5402.33</v>
      </c>
      <c r="E462" s="40" t="s">
        <v>400</v>
      </c>
      <c r="F462" s="72" t="s">
        <v>403</v>
      </c>
      <c r="G462" s="41">
        <v>44623</v>
      </c>
      <c r="H462" s="79">
        <v>24090209.32</v>
      </c>
      <c r="I462" s="43">
        <v>1.0101</v>
      </c>
      <c r="J462" s="80">
        <v>7110.72</v>
      </c>
      <c r="K462" s="80">
        <v>7039.62</v>
      </c>
      <c r="L462" s="80"/>
      <c r="M462" s="81" t="str">
        <f>TEXT(Table2[[#This Row],[Gd.Dt]],"mmm-yy")</f>
        <v>Mar-22</v>
      </c>
      <c r="N462" s="47" t="str">
        <f>MID(Table2[[#This Row],[BE]],6,2)</f>
        <v>IB</v>
      </c>
      <c r="O462" s="47" t="str">
        <f>IF(Table2[[#This Row],[Type]]="IB","EOU",IF(Table2[[#This Row],[Type]]="MB","Local","492"))</f>
        <v>EOU</v>
      </c>
      <c r="P462" s="47">
        <f>ROUND(Table2[[#This Row],[Cons]]/Table2[[#This Row],[Qty.]],5)</f>
        <v>1.0101</v>
      </c>
      <c r="Q462" s="47" t="b">
        <f>EXACT(Table2[[#This Row],[rate]],Table2[[#This Row],[Check]])</f>
        <v>1</v>
      </c>
      <c r="R462" s="47"/>
      <c r="S462" s="46" t="str">
        <f>IF(Table2[[#This Row],[SRO]]="EOU",VLOOKUP(Table2[[#This Row],[BE]],[2]GD.List!$C$3:$N$5014,12,0),IF(Table2[[#This Row],[SRO]]="Local","Polyester Staple Fibre","SRO 492"))</f>
        <v>Polyester Yarn</v>
      </c>
    </row>
    <row r="463" spans="1:19" x14ac:dyDescent="0.25">
      <c r="A463" s="3" t="s">
        <v>1</v>
      </c>
      <c r="B463" s="3" t="s">
        <v>407</v>
      </c>
      <c r="C463" s="21">
        <v>1266</v>
      </c>
      <c r="D463" s="18">
        <v>2701.12</v>
      </c>
      <c r="E463" t="s">
        <v>411</v>
      </c>
      <c r="F463" s="3" t="s">
        <v>412</v>
      </c>
      <c r="G463" s="24">
        <v>44623</v>
      </c>
      <c r="H463" s="31">
        <v>2510097.6800000002</v>
      </c>
      <c r="I463" s="22">
        <v>0.1</v>
      </c>
      <c r="J463" s="15">
        <v>205.1</v>
      </c>
      <c r="K463" s="15">
        <v>2051</v>
      </c>
      <c r="L463" s="15"/>
      <c r="M463" s="66" t="str">
        <f>TEXT(Table2[[#This Row],[Gd.Dt]],"mmm-yy")</f>
        <v>Mar-22</v>
      </c>
      <c r="N463" s="46" t="str">
        <f>MID(Table2[[#This Row],[BE]],6,2)</f>
        <v>IB</v>
      </c>
      <c r="O463" s="46" t="str">
        <f>IF(Table2[[#This Row],[Type]]="IB","EOU",IF(Table2[[#This Row],[Type]]="MB","Local","492"))</f>
        <v>EOU</v>
      </c>
      <c r="P463" s="46">
        <f>ROUND(Table2[[#This Row],[Cons]]/Table2[[#This Row],[Qty.]],5)</f>
        <v>0.1</v>
      </c>
      <c r="Q463" s="46" t="b">
        <f>EXACT(Table2[[#This Row],[rate]],Table2[[#This Row],[Check]])</f>
        <v>1</v>
      </c>
      <c r="R463" s="46"/>
      <c r="S463" s="46" t="str">
        <f>IF(Table2[[#This Row],[SRO]]="EOU",VLOOKUP(Table2[[#This Row],[BE]],[2]GD.List!$C$3:$N$5014,12,0),IF(Table2[[#This Row],[SRO]]="Local","Polyester Staple Fibre","SRO 492"))</f>
        <v>Textile Coal</v>
      </c>
    </row>
    <row r="464" spans="1:19" x14ac:dyDescent="0.25">
      <c r="A464" s="19" t="s">
        <v>1</v>
      </c>
      <c r="B464" s="3" t="s">
        <v>409</v>
      </c>
      <c r="C464" s="21">
        <v>15562</v>
      </c>
      <c r="D464" s="18">
        <v>2701.12</v>
      </c>
      <c r="E464" t="s">
        <v>415</v>
      </c>
      <c r="F464" s="3" t="s">
        <v>417</v>
      </c>
      <c r="G464" s="24">
        <v>44624</v>
      </c>
      <c r="H464" s="31">
        <v>19428098.210000001</v>
      </c>
      <c r="I464" s="22">
        <v>0.1</v>
      </c>
      <c r="J464" s="15">
        <v>936.59999999999991</v>
      </c>
      <c r="K464" s="15">
        <v>9366</v>
      </c>
      <c r="L464" s="15"/>
      <c r="M464" s="66" t="str">
        <f>TEXT(Table2[[#This Row],[Gd.Dt]],"mmm-yy")</f>
        <v>Mar-22</v>
      </c>
      <c r="N464" s="46" t="str">
        <f>MID(Table2[[#This Row],[BE]],6,2)</f>
        <v>IB</v>
      </c>
      <c r="O464" s="46" t="str">
        <f>IF(Table2[[#This Row],[Type]]="IB","EOU",IF(Table2[[#This Row],[Type]]="MB","Local","492"))</f>
        <v>EOU</v>
      </c>
      <c r="P464" s="46">
        <f>ROUND(Table2[[#This Row],[Cons]]/Table2[[#This Row],[Qty.]],5)</f>
        <v>0.1</v>
      </c>
      <c r="Q464" s="46" t="b">
        <f>EXACT(Table2[[#This Row],[rate]],Table2[[#This Row],[Check]])</f>
        <v>1</v>
      </c>
      <c r="R464" s="46"/>
      <c r="S464" s="46" t="str">
        <f>IF(Table2[[#This Row],[SRO]]="EOU",VLOOKUP(Table2[[#This Row],[BE]],[2]GD.List!$C$3:$N$5014,12,0),IF(Table2[[#This Row],[SRO]]="Local","Polyester Staple Fibre","SRO 492"))</f>
        <v>Textile Coal</v>
      </c>
    </row>
    <row r="465" spans="1:19" x14ac:dyDescent="0.25">
      <c r="A465" s="17" t="s">
        <v>1</v>
      </c>
      <c r="B465" s="3" t="s">
        <v>408</v>
      </c>
      <c r="C465" s="21">
        <v>15941</v>
      </c>
      <c r="D465" s="18">
        <v>2701.12</v>
      </c>
      <c r="E465" t="s">
        <v>413</v>
      </c>
      <c r="F465" s="3" t="s">
        <v>418</v>
      </c>
      <c r="G465" s="24">
        <v>44624</v>
      </c>
      <c r="H465" s="31">
        <v>18979864.75</v>
      </c>
      <c r="I465" s="22">
        <v>0.1</v>
      </c>
      <c r="J465" s="15">
        <v>809.3</v>
      </c>
      <c r="K465" s="15">
        <v>8093</v>
      </c>
      <c r="L465" s="15"/>
      <c r="M465" s="66" t="str">
        <f>TEXT(Table2[[#This Row],[Gd.Dt]],"mmm-yy")</f>
        <v>Mar-22</v>
      </c>
      <c r="N465" s="46" t="str">
        <f>MID(Table2[[#This Row],[BE]],6,2)</f>
        <v>IB</v>
      </c>
      <c r="O465" s="46" t="str">
        <f>IF(Table2[[#This Row],[Type]]="IB","EOU",IF(Table2[[#This Row],[Type]]="MB","Local","492"))</f>
        <v>EOU</v>
      </c>
      <c r="P465" s="46">
        <f>ROUND(Table2[[#This Row],[Cons]]/Table2[[#This Row],[Qty.]],5)</f>
        <v>0.1</v>
      </c>
      <c r="Q465" s="46" t="b">
        <f>EXACT(Table2[[#This Row],[rate]],Table2[[#This Row],[Check]])</f>
        <v>1</v>
      </c>
      <c r="R465" s="46"/>
      <c r="S465" s="46" t="str">
        <f>IF(Table2[[#This Row],[SRO]]="EOU",VLOOKUP(Table2[[#This Row],[BE]],[2]GD.List!$C$3:$N$5014,12,0),IF(Table2[[#This Row],[SRO]]="Local","Polyester Staple Fibre","SRO 492"))</f>
        <v>Textile Coal</v>
      </c>
    </row>
    <row r="466" spans="1:19" x14ac:dyDescent="0.25">
      <c r="A466" s="17" t="s">
        <v>389</v>
      </c>
      <c r="B466" s="3" t="s">
        <v>407</v>
      </c>
      <c r="C466" s="21">
        <v>1266</v>
      </c>
      <c r="D466" s="18">
        <v>3204.2</v>
      </c>
      <c r="E466" t="s">
        <v>411</v>
      </c>
      <c r="F466" s="3" t="s">
        <v>412</v>
      </c>
      <c r="G466" s="24">
        <v>44623</v>
      </c>
      <c r="H466" s="31">
        <v>2510097.6800000002</v>
      </c>
      <c r="I466" s="22">
        <v>7.0000000000000007E-2</v>
      </c>
      <c r="J466" s="15">
        <v>143.57</v>
      </c>
      <c r="K466" s="15">
        <v>2051</v>
      </c>
      <c r="L466" s="15"/>
      <c r="M466" s="66" t="str">
        <f>TEXT(Table2[[#This Row],[Gd.Dt]],"mmm-yy")</f>
        <v>Mar-22</v>
      </c>
      <c r="N466" s="46" t="str">
        <f>MID(Table2[[#This Row],[BE]],6,2)</f>
        <v>IB</v>
      </c>
      <c r="O466" s="46" t="str">
        <f>IF(Table2[[#This Row],[Type]]="IB","EOU",IF(Table2[[#This Row],[Type]]="MB","Local","492"))</f>
        <v>EOU</v>
      </c>
      <c r="P466" s="46">
        <f>ROUND(Table2[[#This Row],[Cons]]/Table2[[#This Row],[Qty.]],5)</f>
        <v>7.0000000000000007E-2</v>
      </c>
      <c r="Q466" s="46" t="b">
        <f>EXACT(Table2[[#This Row],[rate]],Table2[[#This Row],[Check]])</f>
        <v>1</v>
      </c>
      <c r="R466" s="46"/>
      <c r="S466" s="46" t="str">
        <f>IF(Table2[[#This Row],[SRO]]="EOU",VLOOKUP(Table2[[#This Row],[BE]],[2]GD.List!$C$3:$N$5014,12,0),IF(Table2[[#This Row],[SRO]]="Local","Polyester Staple Fibre","SRO 492"))</f>
        <v>Textile Dyes</v>
      </c>
    </row>
    <row r="467" spans="1:19" x14ac:dyDescent="0.25">
      <c r="A467" s="19" t="s">
        <v>23</v>
      </c>
      <c r="B467" s="3" t="s">
        <v>409</v>
      </c>
      <c r="C467" s="21">
        <v>15562</v>
      </c>
      <c r="D467" s="18">
        <v>1108.19</v>
      </c>
      <c r="E467" t="s">
        <v>415</v>
      </c>
      <c r="F467" s="3" t="s">
        <v>417</v>
      </c>
      <c r="G467" s="24">
        <v>44624</v>
      </c>
      <c r="H467" s="31">
        <v>19428098.210000001</v>
      </c>
      <c r="I467" s="22">
        <v>0.04</v>
      </c>
      <c r="J467" s="15">
        <v>374.64</v>
      </c>
      <c r="K467" s="15">
        <v>9366</v>
      </c>
      <c r="L467" s="15"/>
      <c r="M467" s="66" t="str">
        <f>TEXT(Table2[[#This Row],[Gd.Dt]],"mmm-yy")</f>
        <v>Mar-22</v>
      </c>
      <c r="N467" s="46" t="str">
        <f>MID(Table2[[#This Row],[BE]],6,2)</f>
        <v>IB</v>
      </c>
      <c r="O467" s="46" t="str">
        <f>IF(Table2[[#This Row],[Type]]="IB","EOU",IF(Table2[[#This Row],[Type]]="MB","Local","492"))</f>
        <v>EOU</v>
      </c>
      <c r="P467" s="46">
        <f>ROUND(Table2[[#This Row],[Cons]]/Table2[[#This Row],[Qty.]],5)</f>
        <v>0.04</v>
      </c>
      <c r="Q467" s="46" t="b">
        <f>EXACT(Table2[[#This Row],[rate]],Table2[[#This Row],[Check]])</f>
        <v>1</v>
      </c>
      <c r="R467" s="46"/>
      <c r="S467" s="46" t="str">
        <f>IF(Table2[[#This Row],[SRO]]="EOU",VLOOKUP(Table2[[#This Row],[BE]],[2]GD.List!$C$3:$N$5014,12,0),IF(Table2[[#This Row],[SRO]]="Local","Polyester Staple Fibre","SRO 492"))</f>
        <v>Textile Chemical</v>
      </c>
    </row>
    <row r="468" spans="1:19" x14ac:dyDescent="0.25">
      <c r="A468" s="17" t="s">
        <v>23</v>
      </c>
      <c r="B468" s="3" t="s">
        <v>408</v>
      </c>
      <c r="C468" s="21">
        <v>15941</v>
      </c>
      <c r="D468" s="18">
        <v>1108.19</v>
      </c>
      <c r="E468" t="s">
        <v>413</v>
      </c>
      <c r="F468" s="3" t="s">
        <v>418</v>
      </c>
      <c r="G468" s="24">
        <v>44624</v>
      </c>
      <c r="H468" s="31">
        <v>18979864.75</v>
      </c>
      <c r="I468" s="22">
        <v>0.04</v>
      </c>
      <c r="J468" s="15">
        <v>323.72000000000003</v>
      </c>
      <c r="K468" s="15">
        <v>8093</v>
      </c>
      <c r="L468" s="15"/>
      <c r="M468" s="66" t="str">
        <f>TEXT(Table2[[#This Row],[Gd.Dt]],"mmm-yy")</f>
        <v>Mar-22</v>
      </c>
      <c r="N468" s="46" t="str">
        <f>MID(Table2[[#This Row],[BE]],6,2)</f>
        <v>IB</v>
      </c>
      <c r="O468" s="46" t="str">
        <f>IF(Table2[[#This Row],[Type]]="IB","EOU",IF(Table2[[#This Row],[Type]]="MB","Local","492"))</f>
        <v>EOU</v>
      </c>
      <c r="P468" s="46">
        <f>ROUND(Table2[[#This Row],[Cons]]/Table2[[#This Row],[Qty.]],5)</f>
        <v>0.04</v>
      </c>
      <c r="Q468" s="46" t="b">
        <f>EXACT(Table2[[#This Row],[rate]],Table2[[#This Row],[Check]])</f>
        <v>1</v>
      </c>
      <c r="R468" s="46"/>
      <c r="S468" s="46" t="str">
        <f>IF(Table2[[#This Row],[SRO]]="EOU",VLOOKUP(Table2[[#This Row],[BE]],[2]GD.List!$C$3:$N$5014,12,0),IF(Table2[[#This Row],[SRO]]="Local","Polyester Staple Fibre","SRO 492"))</f>
        <v>Textile Chemical</v>
      </c>
    </row>
    <row r="469" spans="1:19" x14ac:dyDescent="0.25">
      <c r="A469" s="17" t="s">
        <v>22</v>
      </c>
      <c r="B469" s="3" t="s">
        <v>408</v>
      </c>
      <c r="C469" s="21">
        <v>15941</v>
      </c>
      <c r="D469" s="18">
        <v>5503.201</v>
      </c>
      <c r="E469" t="s">
        <v>413</v>
      </c>
      <c r="F469" s="3" t="s">
        <v>418</v>
      </c>
      <c r="G469" s="24">
        <v>44624</v>
      </c>
      <c r="H469" s="31">
        <v>18979864.75</v>
      </c>
      <c r="I469" s="22">
        <v>0.53061000000000003</v>
      </c>
      <c r="J469" s="15">
        <v>222.33</v>
      </c>
      <c r="K469" s="15">
        <v>419</v>
      </c>
      <c r="L469" s="15"/>
      <c r="M469" s="66" t="str">
        <f>TEXT(Table2[[#This Row],[Gd.Dt]],"mmm-yy")</f>
        <v>Mar-22</v>
      </c>
      <c r="N469" s="46" t="str">
        <f>MID(Table2[[#This Row],[BE]],6,2)</f>
        <v>MB</v>
      </c>
      <c r="O469" s="46" t="str">
        <f>IF(Table2[[#This Row],[Type]]="IB","EOU",IF(Table2[[#This Row],[Type]]="MB","Local","492"))</f>
        <v>Local</v>
      </c>
      <c r="P469" s="46">
        <f>ROUND(Table2[[#This Row],[Cons]]/Table2[[#This Row],[Qty.]],5)</f>
        <v>0.53061999999999998</v>
      </c>
      <c r="Q469" s="46" t="b">
        <f>EXACT(Table2[[#This Row],[rate]],Table2[[#This Row],[Check]])</f>
        <v>0</v>
      </c>
      <c r="R469" s="46"/>
      <c r="S469" s="46" t="str">
        <f>IF(Table2[[#This Row],[SRO]]="EOU",VLOOKUP(Table2[[#This Row],[BE]],[2]GD.List!$C$3:$N$5014,12,0),IF(Table2[[#This Row],[SRO]]="Local","Polyester Staple Fibre","SRO 492"))</f>
        <v>Polyester Staple Fibre</v>
      </c>
    </row>
    <row r="470" spans="1:19" x14ac:dyDescent="0.25">
      <c r="A470" s="19" t="s">
        <v>26</v>
      </c>
      <c r="B470" s="3" t="s">
        <v>409</v>
      </c>
      <c r="C470" s="21">
        <v>15562</v>
      </c>
      <c r="D470" s="18">
        <v>3402.13</v>
      </c>
      <c r="E470" t="s">
        <v>415</v>
      </c>
      <c r="F470" s="3" t="s">
        <v>417</v>
      </c>
      <c r="G470" s="24">
        <v>44624</v>
      </c>
      <c r="H470" s="31">
        <v>19428098.210000001</v>
      </c>
      <c r="I470" s="22">
        <v>0.04</v>
      </c>
      <c r="J470" s="15">
        <v>159.44</v>
      </c>
      <c r="K470" s="15">
        <v>3986</v>
      </c>
      <c r="L470" s="15"/>
      <c r="M470" s="66" t="str">
        <f>TEXT(Table2[[#This Row],[Gd.Dt]],"mmm-yy")</f>
        <v>Mar-22</v>
      </c>
      <c r="N470" s="46" t="str">
        <f>MID(Table2[[#This Row],[BE]],6,2)</f>
        <v>IB</v>
      </c>
      <c r="O470" s="46" t="str">
        <f>IF(Table2[[#This Row],[Type]]="IB","EOU",IF(Table2[[#This Row],[Type]]="MB","Local","492"))</f>
        <v>EOU</v>
      </c>
      <c r="P470" s="46">
        <f>ROUND(Table2[[#This Row],[Cons]]/Table2[[#This Row],[Qty.]],5)</f>
        <v>0.04</v>
      </c>
      <c r="Q470" s="46" t="b">
        <f>EXACT(Table2[[#This Row],[rate]],Table2[[#This Row],[Check]])</f>
        <v>1</v>
      </c>
      <c r="R470" s="46"/>
      <c r="S470" s="46" t="str">
        <f>IF(Table2[[#This Row],[SRO]]="EOU",VLOOKUP(Table2[[#This Row],[BE]],[2]GD.List!$C$3:$N$5014,12,0),IF(Table2[[#This Row],[SRO]]="Local","Polyester Staple Fibre","SRO 492"))</f>
        <v>Textile Chemical</v>
      </c>
    </row>
    <row r="471" spans="1:19" x14ac:dyDescent="0.25">
      <c r="A471" s="17" t="s">
        <v>26</v>
      </c>
      <c r="B471" s="3" t="s">
        <v>408</v>
      </c>
      <c r="C471" s="21">
        <v>15941</v>
      </c>
      <c r="D471" s="18">
        <v>3402.13</v>
      </c>
      <c r="E471" t="s">
        <v>413</v>
      </c>
      <c r="F471" s="3" t="s">
        <v>418</v>
      </c>
      <c r="G471" s="24">
        <v>44624</v>
      </c>
      <c r="H471" s="31">
        <v>18979864.75</v>
      </c>
      <c r="I471" s="22">
        <v>0.04</v>
      </c>
      <c r="J471" s="15">
        <v>323.72000000000003</v>
      </c>
      <c r="K471" s="15">
        <v>8093</v>
      </c>
      <c r="L471" s="15"/>
      <c r="M471" s="66" t="str">
        <f>TEXT(Table2[[#This Row],[Gd.Dt]],"mmm-yy")</f>
        <v>Mar-22</v>
      </c>
      <c r="N471" s="46" t="str">
        <f>MID(Table2[[#This Row],[BE]],6,2)</f>
        <v>IB</v>
      </c>
      <c r="O471" s="46" t="str">
        <f>IF(Table2[[#This Row],[Type]]="IB","EOU",IF(Table2[[#This Row],[Type]]="MB","Local","492"))</f>
        <v>EOU</v>
      </c>
      <c r="P471" s="46">
        <f>ROUND(Table2[[#This Row],[Cons]]/Table2[[#This Row],[Qty.]],5)</f>
        <v>0.04</v>
      </c>
      <c r="Q471" s="46" t="b">
        <f>EXACT(Table2[[#This Row],[rate]],Table2[[#This Row],[Check]])</f>
        <v>1</v>
      </c>
      <c r="R471" s="46"/>
      <c r="S471" s="46" t="str">
        <f>IF(Table2[[#This Row],[SRO]]="EOU",VLOOKUP(Table2[[#This Row],[BE]],[2]GD.List!$C$3:$N$5014,12,0),IF(Table2[[#This Row],[SRO]]="Local","Polyester Staple Fibre","SRO 492"))</f>
        <v>Textile Chemical</v>
      </c>
    </row>
    <row r="472" spans="1:19" x14ac:dyDescent="0.25">
      <c r="A472" s="17" t="s">
        <v>197</v>
      </c>
      <c r="B472" s="3" t="s">
        <v>410</v>
      </c>
      <c r="C472" s="21">
        <v>8997</v>
      </c>
      <c r="D472" s="18">
        <v>9607.11</v>
      </c>
      <c r="E472" t="s">
        <v>416</v>
      </c>
      <c r="F472" s="3" t="s">
        <v>419</v>
      </c>
      <c r="G472" s="24">
        <v>44624</v>
      </c>
      <c r="H472" s="31">
        <v>5987117.5599999996</v>
      </c>
      <c r="I472" s="22">
        <v>1</v>
      </c>
      <c r="J472" s="15">
        <v>75</v>
      </c>
      <c r="K472" s="15">
        <v>75</v>
      </c>
      <c r="L472" s="15"/>
      <c r="M472" s="66" t="str">
        <f>TEXT(Table2[[#This Row],[Gd.Dt]],"mmm-yy")</f>
        <v>Mar-22</v>
      </c>
      <c r="N472" s="46" t="str">
        <f>MID(Table2[[#This Row],[BE]],6,2)</f>
        <v>EP</v>
      </c>
      <c r="O472" s="46" t="str">
        <f>IF(Table2[[#This Row],[Type]]="IB","EOU",IF(Table2[[#This Row],[Type]]="MB","Local","492"))</f>
        <v>492</v>
      </c>
      <c r="P472" s="46">
        <f>ROUND(Table2[[#This Row],[Cons]]/Table2[[#This Row],[Qty.]],5)</f>
        <v>1</v>
      </c>
      <c r="Q472" s="46" t="b">
        <f>EXACT(Table2[[#This Row],[rate]],Table2[[#This Row],[Check]])</f>
        <v>1</v>
      </c>
      <c r="R472" s="46"/>
      <c r="S472" s="46" t="str">
        <f>IF(Table2[[#This Row],[SRO]]="EOU",VLOOKUP(Table2[[#This Row],[BE]],[2]GD.List!$C$3:$N$5014,12,0),IF(Table2[[#This Row],[SRO]]="Local","Polyester Staple Fibre","SRO 492"))</f>
        <v>SRO 492</v>
      </c>
    </row>
    <row r="473" spans="1:19" x14ac:dyDescent="0.25">
      <c r="A473" s="17" t="s">
        <v>199</v>
      </c>
      <c r="B473" s="3" t="s">
        <v>410</v>
      </c>
      <c r="C473" s="21">
        <v>8997</v>
      </c>
      <c r="D473" s="18">
        <v>9606.2099999999991</v>
      </c>
      <c r="E473" t="s">
        <v>416</v>
      </c>
      <c r="F473" s="3" t="s">
        <v>419</v>
      </c>
      <c r="G473" s="24">
        <v>44624</v>
      </c>
      <c r="H473" s="31">
        <v>5987117.5599999996</v>
      </c>
      <c r="I473" s="22">
        <v>1</v>
      </c>
      <c r="J473" s="15">
        <v>60</v>
      </c>
      <c r="K473" s="15">
        <v>60</v>
      </c>
      <c r="L473" s="15"/>
      <c r="M473" s="66" t="str">
        <f>TEXT(Table2[[#This Row],[Gd.Dt]],"mmm-yy")</f>
        <v>Mar-22</v>
      </c>
      <c r="N473" s="46" t="str">
        <f>MID(Table2[[#This Row],[BE]],6,2)</f>
        <v>TI</v>
      </c>
      <c r="O473" s="46" t="str">
        <f>IF(Table2[[#This Row],[Type]]="IB","EOU",IF(Table2[[#This Row],[Type]]="MB","Local","492"))</f>
        <v>492</v>
      </c>
      <c r="P473" s="46">
        <f>ROUND(Table2[[#This Row],[Cons]]/Table2[[#This Row],[Qty.]],5)</f>
        <v>1</v>
      </c>
      <c r="Q473" s="46" t="b">
        <f>EXACT(Table2[[#This Row],[rate]],Table2[[#This Row],[Check]])</f>
        <v>1</v>
      </c>
      <c r="R473" s="46"/>
      <c r="S473" s="46" t="str">
        <f>IF(Table2[[#This Row],[SRO]]="EOU",VLOOKUP(Table2[[#This Row],[BE]],[2]GD.List!$C$3:$N$5014,12,0),IF(Table2[[#This Row],[SRO]]="Local","Polyester Staple Fibre","SRO 492"))</f>
        <v>SRO 492</v>
      </c>
    </row>
    <row r="474" spans="1:19" x14ac:dyDescent="0.25">
      <c r="A474" s="19" t="s">
        <v>217</v>
      </c>
      <c r="B474" s="3" t="s">
        <v>407</v>
      </c>
      <c r="C474" s="21">
        <v>1266</v>
      </c>
      <c r="D474" s="18">
        <v>2832.1089999999999</v>
      </c>
      <c r="E474" t="s">
        <v>411</v>
      </c>
      <c r="F474" s="3" t="s">
        <v>412</v>
      </c>
      <c r="G474" s="24">
        <v>44623</v>
      </c>
      <c r="H474" s="31">
        <v>2510097.6800000002</v>
      </c>
      <c r="I474" s="22">
        <v>0.04</v>
      </c>
      <c r="J474" s="15">
        <v>82.04</v>
      </c>
      <c r="K474" s="15">
        <v>2051</v>
      </c>
      <c r="L474" s="15"/>
      <c r="M474" s="66" t="str">
        <f>TEXT(Table2[[#This Row],[Gd.Dt]],"mmm-yy")</f>
        <v>Mar-22</v>
      </c>
      <c r="N474" s="46" t="str">
        <f>MID(Table2[[#This Row],[BE]],6,2)</f>
        <v>IB</v>
      </c>
      <c r="O474" s="46" t="str">
        <f>IF(Table2[[#This Row],[Type]]="IB","EOU",IF(Table2[[#This Row],[Type]]="MB","Local","492"))</f>
        <v>EOU</v>
      </c>
      <c r="P474" s="46">
        <f>ROUND(Table2[[#This Row],[Cons]]/Table2[[#This Row],[Qty.]],5)</f>
        <v>0.04</v>
      </c>
      <c r="Q474" s="46" t="b">
        <f>EXACT(Table2[[#This Row],[rate]],Table2[[#This Row],[Check]])</f>
        <v>1</v>
      </c>
      <c r="R474" s="46"/>
      <c r="S474" s="46" t="str">
        <f>IF(Table2[[#This Row],[SRO]]="EOU",VLOOKUP(Table2[[#This Row],[BE]],[2]GD.List!$C$3:$N$5014,12,0),IF(Table2[[#This Row],[SRO]]="Local","Polyester Staple Fibre","SRO 492"))</f>
        <v>Textile Chemical</v>
      </c>
    </row>
    <row r="475" spans="1:19" x14ac:dyDescent="0.25">
      <c r="A475" s="17" t="s">
        <v>217</v>
      </c>
      <c r="B475" s="3" t="s">
        <v>408</v>
      </c>
      <c r="C475" s="21">
        <v>15941</v>
      </c>
      <c r="D475" s="18">
        <v>2832.1089999999999</v>
      </c>
      <c r="E475" t="s">
        <v>413</v>
      </c>
      <c r="F475" s="3" t="s">
        <v>418</v>
      </c>
      <c r="G475" s="24">
        <v>44624</v>
      </c>
      <c r="H475" s="31">
        <v>18979864.75</v>
      </c>
      <c r="I475" s="22">
        <v>0.04</v>
      </c>
      <c r="J475" s="15">
        <v>16.760000000000002</v>
      </c>
      <c r="K475" s="15">
        <v>419</v>
      </c>
      <c r="L475" s="15"/>
      <c r="M475" s="66" t="str">
        <f>TEXT(Table2[[#This Row],[Gd.Dt]],"mmm-yy")</f>
        <v>Mar-22</v>
      </c>
      <c r="N475" s="46" t="str">
        <f>MID(Table2[[#This Row],[BE]],6,2)</f>
        <v>IB</v>
      </c>
      <c r="O475" s="46" t="str">
        <f>IF(Table2[[#This Row],[Type]]="IB","EOU",IF(Table2[[#This Row],[Type]]="MB","Local","492"))</f>
        <v>EOU</v>
      </c>
      <c r="P475" s="46">
        <f>ROUND(Table2[[#This Row],[Cons]]/Table2[[#This Row],[Qty.]],5)</f>
        <v>0.04</v>
      </c>
      <c r="Q475" s="46" t="b">
        <f>EXACT(Table2[[#This Row],[rate]],Table2[[#This Row],[Check]])</f>
        <v>1</v>
      </c>
      <c r="R475" s="46"/>
      <c r="S475" s="46" t="str">
        <f>IF(Table2[[#This Row],[SRO]]="EOU",VLOOKUP(Table2[[#This Row],[BE]],[2]GD.List!$C$3:$N$5014,12,0),IF(Table2[[#This Row],[SRO]]="Local","Polyester Staple Fibre","SRO 492"))</f>
        <v>Textile Chemical</v>
      </c>
    </row>
    <row r="476" spans="1:19" x14ac:dyDescent="0.25">
      <c r="A476" s="17" t="s">
        <v>220</v>
      </c>
      <c r="B476" s="3" t="s">
        <v>409</v>
      </c>
      <c r="C476" s="21">
        <v>15562</v>
      </c>
      <c r="D476" s="18">
        <v>5205.24</v>
      </c>
      <c r="E476" t="s">
        <v>415</v>
      </c>
      <c r="F476" s="3" t="s">
        <v>417</v>
      </c>
      <c r="G476" s="24">
        <v>44624</v>
      </c>
      <c r="H476" s="31">
        <v>19428098.210000001</v>
      </c>
      <c r="I476" s="22">
        <v>1.0101</v>
      </c>
      <c r="J476" s="15">
        <v>4026.26</v>
      </c>
      <c r="K476" s="15">
        <v>3986</v>
      </c>
      <c r="L476" s="15"/>
      <c r="M476" s="66" t="str">
        <f>TEXT(Table2[[#This Row],[Gd.Dt]],"mmm-yy")</f>
        <v>Mar-22</v>
      </c>
      <c r="N476" s="46" t="str">
        <f>MID(Table2[[#This Row],[BE]],6,2)</f>
        <v>IB</v>
      </c>
      <c r="O476" s="46" t="str">
        <f>IF(Table2[[#This Row],[Type]]="IB","EOU",IF(Table2[[#This Row],[Type]]="MB","Local","492"))</f>
        <v>EOU</v>
      </c>
      <c r="P476" s="46">
        <f>ROUND(Table2[[#This Row],[Cons]]/Table2[[#This Row],[Qty.]],5)</f>
        <v>1.0101</v>
      </c>
      <c r="Q476" s="46" t="b">
        <f>EXACT(Table2[[#This Row],[rate]],Table2[[#This Row],[Check]])</f>
        <v>1</v>
      </c>
      <c r="R476" s="46"/>
      <c r="S476" s="46" t="str">
        <f>IF(Table2[[#This Row],[SRO]]="EOU",VLOOKUP(Table2[[#This Row],[BE]],[2]GD.List!$C$3:$N$5014,12,0),IF(Table2[[#This Row],[SRO]]="Local","Polyester Staple Fibre","SRO 492"))</f>
        <v>Cotton Yarn</v>
      </c>
    </row>
    <row r="477" spans="1:19" x14ac:dyDescent="0.25">
      <c r="A477" s="19" t="s">
        <v>261</v>
      </c>
      <c r="B477" s="3" t="s">
        <v>407</v>
      </c>
      <c r="C477" s="21">
        <v>1266</v>
      </c>
      <c r="D477" s="18">
        <v>3906.9029999999998</v>
      </c>
      <c r="E477" t="s">
        <v>411</v>
      </c>
      <c r="F477" s="3" t="s">
        <v>412</v>
      </c>
      <c r="G477" s="24">
        <v>44623</v>
      </c>
      <c r="H477" s="31">
        <v>2510097.6800000002</v>
      </c>
      <c r="I477" s="22">
        <v>0.04</v>
      </c>
      <c r="J477" s="15">
        <v>82.04</v>
      </c>
      <c r="K477" s="15">
        <v>2051</v>
      </c>
      <c r="L477" s="15"/>
      <c r="M477" s="66" t="str">
        <f>TEXT(Table2[[#This Row],[Gd.Dt]],"mmm-yy")</f>
        <v>Mar-22</v>
      </c>
      <c r="N477" s="46" t="str">
        <f>MID(Table2[[#This Row],[BE]],6,2)</f>
        <v>IB</v>
      </c>
      <c r="O477" s="46" t="str">
        <f>IF(Table2[[#This Row],[Type]]="IB","EOU",IF(Table2[[#This Row],[Type]]="MB","Local","492"))</f>
        <v>EOU</v>
      </c>
      <c r="P477" s="46">
        <f>ROUND(Table2[[#This Row],[Cons]]/Table2[[#This Row],[Qty.]],5)</f>
        <v>0.04</v>
      </c>
      <c r="Q477" s="46" t="b">
        <f>EXACT(Table2[[#This Row],[rate]],Table2[[#This Row],[Check]])</f>
        <v>1</v>
      </c>
      <c r="R477" s="46"/>
      <c r="S477" s="46" t="str">
        <f>IF(Table2[[#This Row],[SRO]]="EOU",VLOOKUP(Table2[[#This Row],[BE]],[2]GD.List!$C$3:$N$5014,12,0),IF(Table2[[#This Row],[SRO]]="Local","Polyester Staple Fibre","SRO 492"))</f>
        <v>Textile Chemical</v>
      </c>
    </row>
    <row r="478" spans="1:19" x14ac:dyDescent="0.25">
      <c r="A478" s="19" t="s">
        <v>261</v>
      </c>
      <c r="B478" s="3" t="s">
        <v>409</v>
      </c>
      <c r="C478" s="21">
        <v>15562</v>
      </c>
      <c r="D478" s="18">
        <v>3906.9029999999998</v>
      </c>
      <c r="E478" t="s">
        <v>415</v>
      </c>
      <c r="F478" s="3" t="s">
        <v>417</v>
      </c>
      <c r="G478" s="24">
        <v>44624</v>
      </c>
      <c r="H478" s="31">
        <v>19428098.210000001</v>
      </c>
      <c r="I478" s="22">
        <v>0.04</v>
      </c>
      <c r="J478" s="15">
        <v>159.44</v>
      </c>
      <c r="K478" s="15">
        <v>3986</v>
      </c>
      <c r="L478" s="15"/>
      <c r="M478" s="66" t="str">
        <f>TEXT(Table2[[#This Row],[Gd.Dt]],"mmm-yy")</f>
        <v>Mar-22</v>
      </c>
      <c r="N478" s="46" t="str">
        <f>MID(Table2[[#This Row],[BE]],6,2)</f>
        <v>IB</v>
      </c>
      <c r="O478" s="46" t="str">
        <f>IF(Table2[[#This Row],[Type]]="IB","EOU",IF(Table2[[#This Row],[Type]]="MB","Local","492"))</f>
        <v>EOU</v>
      </c>
      <c r="P478" s="46">
        <f>ROUND(Table2[[#This Row],[Cons]]/Table2[[#This Row],[Qty.]],5)</f>
        <v>0.04</v>
      </c>
      <c r="Q478" s="46" t="b">
        <f>EXACT(Table2[[#This Row],[rate]],Table2[[#This Row],[Check]])</f>
        <v>1</v>
      </c>
      <c r="R478" s="46"/>
      <c r="S478" s="46" t="str">
        <f>IF(Table2[[#This Row],[SRO]]="EOU",VLOOKUP(Table2[[#This Row],[BE]],[2]GD.List!$C$3:$N$5014,12,0),IF(Table2[[#This Row],[SRO]]="Local","Polyester Staple Fibre","SRO 492"))</f>
        <v>Textile Chemical</v>
      </c>
    </row>
    <row r="479" spans="1:19" x14ac:dyDescent="0.25">
      <c r="A479" s="17" t="s">
        <v>261</v>
      </c>
      <c r="B479" s="3" t="s">
        <v>408</v>
      </c>
      <c r="C479" s="21">
        <v>15941</v>
      </c>
      <c r="D479" s="18">
        <v>3906.9029999999998</v>
      </c>
      <c r="E479" t="s">
        <v>413</v>
      </c>
      <c r="F479" s="3" t="s">
        <v>418</v>
      </c>
      <c r="G479" s="24">
        <v>44624</v>
      </c>
      <c r="H479" s="31">
        <v>18979864.75</v>
      </c>
      <c r="I479" s="22">
        <v>0.04</v>
      </c>
      <c r="J479" s="15">
        <v>323.72000000000003</v>
      </c>
      <c r="K479" s="15">
        <v>8093</v>
      </c>
      <c r="L479" s="15"/>
      <c r="M479" s="66" t="str">
        <f>TEXT(Table2[[#This Row],[Gd.Dt]],"mmm-yy")</f>
        <v>Mar-22</v>
      </c>
      <c r="N479" s="46" t="str">
        <f>MID(Table2[[#This Row],[BE]],6,2)</f>
        <v>IB</v>
      </c>
      <c r="O479" s="46" t="str">
        <f>IF(Table2[[#This Row],[Type]]="IB","EOU",IF(Table2[[#This Row],[Type]]="MB","Local","492"))</f>
        <v>EOU</v>
      </c>
      <c r="P479" s="46">
        <f>ROUND(Table2[[#This Row],[Cons]]/Table2[[#This Row],[Qty.]],5)</f>
        <v>0.04</v>
      </c>
      <c r="Q479" s="46" t="b">
        <f>EXACT(Table2[[#This Row],[rate]],Table2[[#This Row],[Check]])</f>
        <v>1</v>
      </c>
      <c r="R479" s="46"/>
      <c r="S479" s="46" t="str">
        <f>IF(Table2[[#This Row],[SRO]]="EOU",VLOOKUP(Table2[[#This Row],[BE]],[2]GD.List!$C$3:$N$5014,12,0),IF(Table2[[#This Row],[SRO]]="Local","Polyester Staple Fibre","SRO 492"))</f>
        <v>Textile Chemical</v>
      </c>
    </row>
    <row r="480" spans="1:19" x14ac:dyDescent="0.25">
      <c r="A480" s="19" t="s">
        <v>262</v>
      </c>
      <c r="B480" s="3" t="s">
        <v>407</v>
      </c>
      <c r="C480" s="21">
        <v>1266</v>
      </c>
      <c r="D480" s="18">
        <v>3809.9189999999999</v>
      </c>
      <c r="E480" t="s">
        <v>411</v>
      </c>
      <c r="F480" s="3" t="s">
        <v>412</v>
      </c>
      <c r="G480" s="24">
        <v>44623</v>
      </c>
      <c r="H480" s="31">
        <v>2510097.6800000002</v>
      </c>
      <c r="I480" s="22">
        <v>0.04</v>
      </c>
      <c r="J480" s="15">
        <v>82.04</v>
      </c>
      <c r="K480" s="15">
        <v>2051</v>
      </c>
      <c r="L480" s="15"/>
      <c r="M480" s="66" t="str">
        <f>TEXT(Table2[[#This Row],[Gd.Dt]],"mmm-yy")</f>
        <v>Mar-22</v>
      </c>
      <c r="N480" s="46" t="str">
        <f>MID(Table2[[#This Row],[BE]],6,2)</f>
        <v>IB</v>
      </c>
      <c r="O480" s="46" t="str">
        <f>IF(Table2[[#This Row],[Type]]="IB","EOU",IF(Table2[[#This Row],[Type]]="MB","Local","492"))</f>
        <v>EOU</v>
      </c>
      <c r="P480" s="46">
        <f>ROUND(Table2[[#This Row],[Cons]]/Table2[[#This Row],[Qty.]],5)</f>
        <v>0.04</v>
      </c>
      <c r="Q480" s="46" t="b">
        <f>EXACT(Table2[[#This Row],[rate]],Table2[[#This Row],[Check]])</f>
        <v>1</v>
      </c>
      <c r="R480" s="46"/>
      <c r="S480" s="46" t="str">
        <f>IF(Table2[[#This Row],[SRO]]="EOU",VLOOKUP(Table2[[#This Row],[BE]],[2]GD.List!$C$3:$N$5014,12,0),IF(Table2[[#This Row],[SRO]]="Local","Polyester Staple Fibre","SRO 492"))</f>
        <v>Textile Chemical</v>
      </c>
    </row>
    <row r="481" spans="1:19" x14ac:dyDescent="0.25">
      <c r="A481" s="19" t="s">
        <v>262</v>
      </c>
      <c r="B481" s="3" t="s">
        <v>409</v>
      </c>
      <c r="C481" s="21">
        <v>15562</v>
      </c>
      <c r="D481" s="18">
        <v>3809.9189999999999</v>
      </c>
      <c r="E481" t="s">
        <v>415</v>
      </c>
      <c r="F481" s="3" t="s">
        <v>417</v>
      </c>
      <c r="G481" s="24">
        <v>44624</v>
      </c>
      <c r="H481" s="31">
        <v>19428098.210000001</v>
      </c>
      <c r="I481" s="22">
        <v>0.04</v>
      </c>
      <c r="J481" s="15">
        <v>159.44</v>
      </c>
      <c r="K481" s="15">
        <v>3986</v>
      </c>
      <c r="L481" s="15"/>
      <c r="M481" s="66" t="str">
        <f>TEXT(Table2[[#This Row],[Gd.Dt]],"mmm-yy")</f>
        <v>Mar-22</v>
      </c>
      <c r="N481" s="46" t="str">
        <f>MID(Table2[[#This Row],[BE]],6,2)</f>
        <v>IB</v>
      </c>
      <c r="O481" s="46" t="str">
        <f>IF(Table2[[#This Row],[Type]]="IB","EOU",IF(Table2[[#This Row],[Type]]="MB","Local","492"))</f>
        <v>EOU</v>
      </c>
      <c r="P481" s="46">
        <f>ROUND(Table2[[#This Row],[Cons]]/Table2[[#This Row],[Qty.]],5)</f>
        <v>0.04</v>
      </c>
      <c r="Q481" s="46" t="b">
        <f>EXACT(Table2[[#This Row],[rate]],Table2[[#This Row],[Check]])</f>
        <v>1</v>
      </c>
      <c r="R481" s="46"/>
      <c r="S481" s="46" t="str">
        <f>IF(Table2[[#This Row],[SRO]]="EOU",VLOOKUP(Table2[[#This Row],[BE]],[2]GD.List!$C$3:$N$5014,12,0),IF(Table2[[#This Row],[SRO]]="Local","Polyester Staple Fibre","SRO 492"))</f>
        <v>Textile Chemical</v>
      </c>
    </row>
    <row r="482" spans="1:19" x14ac:dyDescent="0.25">
      <c r="A482" s="17" t="s">
        <v>262</v>
      </c>
      <c r="B482" s="3" t="s">
        <v>408</v>
      </c>
      <c r="C482" s="21">
        <v>15941</v>
      </c>
      <c r="D482" s="18">
        <v>3809.9189999999999</v>
      </c>
      <c r="E482" t="s">
        <v>413</v>
      </c>
      <c r="F482" s="3" t="s">
        <v>418</v>
      </c>
      <c r="G482" s="24">
        <v>44624</v>
      </c>
      <c r="H482" s="31">
        <v>18979864.75</v>
      </c>
      <c r="I482" s="22">
        <v>0.04</v>
      </c>
      <c r="J482" s="15">
        <v>323.72000000000003</v>
      </c>
      <c r="K482" s="15">
        <v>8093</v>
      </c>
      <c r="L482" s="15"/>
      <c r="M482" s="66" t="str">
        <f>TEXT(Table2[[#This Row],[Gd.Dt]],"mmm-yy")</f>
        <v>Mar-22</v>
      </c>
      <c r="N482" s="46" t="str">
        <f>MID(Table2[[#This Row],[BE]],6,2)</f>
        <v>IB</v>
      </c>
      <c r="O482" s="46" t="str">
        <f>IF(Table2[[#This Row],[Type]]="IB","EOU",IF(Table2[[#This Row],[Type]]="MB","Local","492"))</f>
        <v>EOU</v>
      </c>
      <c r="P482" s="46">
        <f>ROUND(Table2[[#This Row],[Cons]]/Table2[[#This Row],[Qty.]],5)</f>
        <v>0.04</v>
      </c>
      <c r="Q482" s="46" t="b">
        <f>EXACT(Table2[[#This Row],[rate]],Table2[[#This Row],[Check]])</f>
        <v>1</v>
      </c>
      <c r="R482" s="46"/>
      <c r="S482" s="46" t="str">
        <f>IF(Table2[[#This Row],[SRO]]="EOU",VLOOKUP(Table2[[#This Row],[BE]],[2]GD.List!$C$3:$N$5014,12,0),IF(Table2[[#This Row],[SRO]]="Local","Polyester Staple Fibre","SRO 492"))</f>
        <v>Textile Chemical</v>
      </c>
    </row>
    <row r="483" spans="1:19" x14ac:dyDescent="0.25">
      <c r="A483" s="17" t="s">
        <v>312</v>
      </c>
      <c r="B483" s="3" t="s">
        <v>408</v>
      </c>
      <c r="C483" s="21">
        <v>15941</v>
      </c>
      <c r="D483" s="18">
        <v>5205.13</v>
      </c>
      <c r="E483" t="s">
        <v>413</v>
      </c>
      <c r="F483" s="3" t="s">
        <v>418</v>
      </c>
      <c r="G483" s="24">
        <v>44624</v>
      </c>
      <c r="H483" s="31">
        <v>18979864.75</v>
      </c>
      <c r="I483" s="22">
        <v>1.0101</v>
      </c>
      <c r="J483" s="15">
        <v>3037.68</v>
      </c>
      <c r="K483" s="15">
        <v>3007.31</v>
      </c>
      <c r="L483" s="15"/>
      <c r="M483" s="66" t="str">
        <f>TEXT(Table2[[#This Row],[Gd.Dt]],"mmm-yy")</f>
        <v>Mar-22</v>
      </c>
      <c r="N483" s="46" t="str">
        <f>MID(Table2[[#This Row],[BE]],6,2)</f>
        <v>IB</v>
      </c>
      <c r="O483" s="46" t="str">
        <f>IF(Table2[[#This Row],[Type]]="IB","EOU",IF(Table2[[#This Row],[Type]]="MB","Local","492"))</f>
        <v>EOU</v>
      </c>
      <c r="P483" s="46">
        <f>ROUND(Table2[[#This Row],[Cons]]/Table2[[#This Row],[Qty.]],5)</f>
        <v>1.0101</v>
      </c>
      <c r="Q483" s="46" t="b">
        <f>EXACT(Table2[[#This Row],[rate]],Table2[[#This Row],[Check]])</f>
        <v>1</v>
      </c>
      <c r="R483" s="46"/>
      <c r="S483" s="46" t="str">
        <f>IF(Table2[[#This Row],[SRO]]="EOU",VLOOKUP(Table2[[#This Row],[BE]],[2]GD.List!$C$3:$N$5014,12,0),IF(Table2[[#This Row],[SRO]]="Local","Polyester Staple Fibre","SRO 492"))</f>
        <v>Cotton Yarn</v>
      </c>
    </row>
    <row r="484" spans="1:19" x14ac:dyDescent="0.25">
      <c r="A484" s="19" t="s">
        <v>379</v>
      </c>
      <c r="B484" s="3" t="s">
        <v>410</v>
      </c>
      <c r="C484" s="21">
        <v>8997</v>
      </c>
      <c r="D484" s="18">
        <v>9607.19</v>
      </c>
      <c r="E484" t="s">
        <v>416</v>
      </c>
      <c r="F484" s="3" t="s">
        <v>419</v>
      </c>
      <c r="G484" s="24">
        <v>44624</v>
      </c>
      <c r="H484" s="31">
        <v>5987117.5599999996</v>
      </c>
      <c r="I484" s="22">
        <v>1</v>
      </c>
      <c r="J484" s="15">
        <v>1800</v>
      </c>
      <c r="K484" s="15">
        <v>1800</v>
      </c>
      <c r="L484" s="15"/>
      <c r="M484" s="66" t="str">
        <f>TEXT(Table2[[#This Row],[Gd.Dt]],"mmm-yy")</f>
        <v>Mar-22</v>
      </c>
      <c r="N484" s="46" t="str">
        <f>MID(Table2[[#This Row],[BE]],6,2)</f>
        <v>EP</v>
      </c>
      <c r="O484" s="46" t="str">
        <f>IF(Table2[[#This Row],[Type]]="IB","EOU",IF(Table2[[#This Row],[Type]]="MB","Local","492"))</f>
        <v>492</v>
      </c>
      <c r="P484" s="46">
        <f>ROUND(Table2[[#This Row],[Cons]]/Table2[[#This Row],[Qty.]],5)</f>
        <v>1</v>
      </c>
      <c r="Q484" s="46" t="b">
        <f>EXACT(Table2[[#This Row],[rate]],Table2[[#This Row],[Check]])</f>
        <v>1</v>
      </c>
      <c r="R484" s="46"/>
      <c r="S484" s="46" t="str">
        <f>IF(Table2[[#This Row],[SRO]]="EOU",VLOOKUP(Table2[[#This Row],[BE]],[2]GD.List!$C$3:$N$5014,12,0),IF(Table2[[#This Row],[SRO]]="Local","Polyester Staple Fibre","SRO 492"))</f>
        <v>SRO 492</v>
      </c>
    </row>
    <row r="485" spans="1:19" x14ac:dyDescent="0.25">
      <c r="A485" s="17" t="s">
        <v>379</v>
      </c>
      <c r="B485" s="3" t="s">
        <v>410</v>
      </c>
      <c r="C485" s="21">
        <v>8997</v>
      </c>
      <c r="D485" s="18">
        <v>9607.11</v>
      </c>
      <c r="E485" t="s">
        <v>416</v>
      </c>
      <c r="F485" s="3" t="s">
        <v>419</v>
      </c>
      <c r="G485" s="24">
        <v>44624</v>
      </c>
      <c r="H485" s="31">
        <v>5987117.5599999996</v>
      </c>
      <c r="I485" s="22">
        <v>1</v>
      </c>
      <c r="J485" s="15">
        <v>4.4000000000000004</v>
      </c>
      <c r="K485" s="15">
        <v>4.4000000000000004</v>
      </c>
      <c r="L485" s="15"/>
      <c r="M485" s="66" t="str">
        <f>TEXT(Table2[[#This Row],[Gd.Dt]],"mmm-yy")</f>
        <v>Mar-22</v>
      </c>
      <c r="N485" s="46" t="str">
        <f>MID(Table2[[#This Row],[BE]],6,2)</f>
        <v>EP</v>
      </c>
      <c r="O485" s="46" t="str">
        <f>IF(Table2[[#This Row],[Type]]="IB","EOU",IF(Table2[[#This Row],[Type]]="MB","Local","492"))</f>
        <v>492</v>
      </c>
      <c r="P485" s="46">
        <f>ROUND(Table2[[#This Row],[Cons]]/Table2[[#This Row],[Qty.]],5)</f>
        <v>1</v>
      </c>
      <c r="Q485" s="46" t="b">
        <f>EXACT(Table2[[#This Row],[rate]],Table2[[#This Row],[Check]])</f>
        <v>1</v>
      </c>
      <c r="R485" s="46"/>
      <c r="S485" s="46" t="str">
        <f>IF(Table2[[#This Row],[SRO]]="EOU",VLOOKUP(Table2[[#This Row],[BE]],[2]GD.List!$C$3:$N$5014,12,0),IF(Table2[[#This Row],[SRO]]="Local","Polyester Staple Fibre","SRO 492"))</f>
        <v>SRO 492</v>
      </c>
    </row>
    <row r="486" spans="1:19" x14ac:dyDescent="0.25">
      <c r="A486" s="17" t="s">
        <v>388</v>
      </c>
      <c r="B486" s="3" t="s">
        <v>407</v>
      </c>
      <c r="C486" s="21">
        <v>1266</v>
      </c>
      <c r="D486" s="18">
        <v>1108.19</v>
      </c>
      <c r="E486" t="s">
        <v>411</v>
      </c>
      <c r="F486" s="3" t="s">
        <v>412</v>
      </c>
      <c r="G486" s="24">
        <v>44623</v>
      </c>
      <c r="H486" s="31">
        <v>2510097.6800000002</v>
      </c>
      <c r="I486" s="22">
        <v>0.04</v>
      </c>
      <c r="J486" s="15">
        <v>82.04</v>
      </c>
      <c r="K486" s="15">
        <v>2051</v>
      </c>
      <c r="L486" s="15"/>
      <c r="M486" s="66" t="str">
        <f>TEXT(Table2[[#This Row],[Gd.Dt]],"mmm-yy")</f>
        <v>Mar-22</v>
      </c>
      <c r="N486" s="46" t="str">
        <f>MID(Table2[[#This Row],[BE]],6,2)</f>
        <v>IB</v>
      </c>
      <c r="O486" s="46" t="str">
        <f>IF(Table2[[#This Row],[Type]]="IB","EOU",IF(Table2[[#This Row],[Type]]="MB","Local","492"))</f>
        <v>EOU</v>
      </c>
      <c r="P486" s="46">
        <f>ROUND(Table2[[#This Row],[Cons]]/Table2[[#This Row],[Qty.]],5)</f>
        <v>0.04</v>
      </c>
      <c r="Q486" s="46" t="b">
        <f>EXACT(Table2[[#This Row],[rate]],Table2[[#This Row],[Check]])</f>
        <v>1</v>
      </c>
      <c r="R486" s="46"/>
      <c r="S486" s="46" t="str">
        <f>IF(Table2[[#This Row],[SRO]]="EOU",VLOOKUP(Table2[[#This Row],[BE]],[2]GD.List!$C$3:$N$5014,12,0),IF(Table2[[#This Row],[SRO]]="Local","Polyester Staple Fibre","SRO 492"))</f>
        <v>Textile Chemical</v>
      </c>
    </row>
    <row r="487" spans="1:19" x14ac:dyDescent="0.25">
      <c r="A487" s="17" t="s">
        <v>390</v>
      </c>
      <c r="B487" s="3" t="s">
        <v>407</v>
      </c>
      <c r="C487" s="21">
        <v>1266</v>
      </c>
      <c r="D487" s="18">
        <v>5503.201</v>
      </c>
      <c r="E487" t="s">
        <v>411</v>
      </c>
      <c r="F487" s="3" t="s">
        <v>412</v>
      </c>
      <c r="G487" s="24">
        <v>44623</v>
      </c>
      <c r="H487" s="31">
        <v>2510097.6800000002</v>
      </c>
      <c r="I487" s="22">
        <v>0.53061000000000003</v>
      </c>
      <c r="J487" s="15">
        <v>1088.28</v>
      </c>
      <c r="K487" s="15">
        <v>2051</v>
      </c>
      <c r="L487" s="15"/>
      <c r="M487" s="66" t="str">
        <f>TEXT(Table2[[#This Row],[Gd.Dt]],"mmm-yy")</f>
        <v>Mar-22</v>
      </c>
      <c r="N487" s="46" t="str">
        <f>MID(Table2[[#This Row],[BE]],6,2)</f>
        <v>MB</v>
      </c>
      <c r="O487" s="46" t="str">
        <f>IF(Table2[[#This Row],[Type]]="IB","EOU",IF(Table2[[#This Row],[Type]]="MB","Local","492"))</f>
        <v>Local</v>
      </c>
      <c r="P487" s="46">
        <f>ROUND(Table2[[#This Row],[Cons]]/Table2[[#This Row],[Qty.]],5)</f>
        <v>0.53061000000000003</v>
      </c>
      <c r="Q487" s="46" t="b">
        <f>EXACT(Table2[[#This Row],[rate]],Table2[[#This Row],[Check]])</f>
        <v>1</v>
      </c>
      <c r="R487" s="46"/>
      <c r="S487" s="46" t="str">
        <f>IF(Table2[[#This Row],[SRO]]="EOU",VLOOKUP(Table2[[#This Row],[BE]],[2]GD.List!$C$3:$N$5014,12,0),IF(Table2[[#This Row],[SRO]]="Local","Polyester Staple Fibre","SRO 492"))</f>
        <v>Polyester Staple Fibre</v>
      </c>
    </row>
    <row r="488" spans="1:19" x14ac:dyDescent="0.25">
      <c r="A488" s="17" t="s">
        <v>391</v>
      </c>
      <c r="B488" s="3" t="s">
        <v>407</v>
      </c>
      <c r="C488" s="21">
        <v>1266</v>
      </c>
      <c r="D488" s="18">
        <v>3402.13</v>
      </c>
      <c r="E488" t="s">
        <v>411</v>
      </c>
      <c r="F488" s="3" t="s">
        <v>412</v>
      </c>
      <c r="G488" s="24">
        <v>44623</v>
      </c>
      <c r="H488" s="31">
        <v>2510097.6800000002</v>
      </c>
      <c r="I488" s="22">
        <v>0.04</v>
      </c>
      <c r="J488" s="15">
        <v>82.04</v>
      </c>
      <c r="K488" s="15">
        <v>2051</v>
      </c>
      <c r="L488" s="15"/>
      <c r="M488" s="66" t="str">
        <f>TEXT(Table2[[#This Row],[Gd.Dt]],"mmm-yy")</f>
        <v>Mar-22</v>
      </c>
      <c r="N488" s="46" t="str">
        <f>MID(Table2[[#This Row],[BE]],6,2)</f>
        <v>IB</v>
      </c>
      <c r="O488" s="46" t="str">
        <f>IF(Table2[[#This Row],[Type]]="IB","EOU",IF(Table2[[#This Row],[Type]]="MB","Local","492"))</f>
        <v>EOU</v>
      </c>
      <c r="P488" s="46">
        <f>ROUND(Table2[[#This Row],[Cons]]/Table2[[#This Row],[Qty.]],5)</f>
        <v>0.04</v>
      </c>
      <c r="Q488" s="46" t="b">
        <f>EXACT(Table2[[#This Row],[rate]],Table2[[#This Row],[Check]])</f>
        <v>1</v>
      </c>
      <c r="R488" s="46"/>
      <c r="S488" s="46" t="str">
        <f>IF(Table2[[#This Row],[SRO]]="EOU",VLOOKUP(Table2[[#This Row],[BE]],[2]GD.List!$C$3:$N$5014,12,0),IF(Table2[[#This Row],[SRO]]="Local","Polyester Staple Fibre","SRO 492"))</f>
        <v>Textile Chemical</v>
      </c>
    </row>
    <row r="489" spans="1:19" x14ac:dyDescent="0.25">
      <c r="A489" s="19" t="s">
        <v>414</v>
      </c>
      <c r="B489" s="19" t="s">
        <v>408</v>
      </c>
      <c r="C489" s="38">
        <v>15941</v>
      </c>
      <c r="D489" s="39">
        <v>5205.13</v>
      </c>
      <c r="E489" s="40" t="s">
        <v>413</v>
      </c>
      <c r="F489" s="19" t="s">
        <v>418</v>
      </c>
      <c r="G489" s="41">
        <v>44624</v>
      </c>
      <c r="H489" s="42">
        <v>18979864.75</v>
      </c>
      <c r="I489" s="43">
        <v>1.0101</v>
      </c>
      <c r="J489" s="30">
        <v>4713.83</v>
      </c>
      <c r="K489" s="30">
        <v>4666.7</v>
      </c>
      <c r="L489" s="30"/>
      <c r="M489" s="67" t="str">
        <f>TEXT(Table2[[#This Row],[Gd.Dt]],"mmm-yy")</f>
        <v>Mar-22</v>
      </c>
      <c r="N489" s="47" t="str">
        <f>MID(Table2[[#This Row],[BE]],6,2)</f>
        <v>IB</v>
      </c>
      <c r="O489" s="47" t="str">
        <f>IF(Table2[[#This Row],[Type]]="IB","EOU",IF(Table2[[#This Row],[Type]]="MB","Local","492"))</f>
        <v>EOU</v>
      </c>
      <c r="P489" s="47">
        <f>ROUND(Table2[[#This Row],[Cons]]/Table2[[#This Row],[Qty.]],5)</f>
        <v>1.0101</v>
      </c>
      <c r="Q489" s="47" t="b">
        <f>EXACT(Table2[[#This Row],[rate]],Table2[[#This Row],[Check]])</f>
        <v>1</v>
      </c>
      <c r="R489" s="47"/>
      <c r="S489" s="46" t="str">
        <f>IF(Table2[[#This Row],[SRO]]="EOU",VLOOKUP(Table2[[#This Row],[BE]],[2]GD.List!$C$3:$N$5014,12,0),IF(Table2[[#This Row],[SRO]]="Local","Polyester Staple Fibre","SRO 492"))</f>
        <v>Cotton Yarn</v>
      </c>
    </row>
    <row r="490" spans="1:19" x14ac:dyDescent="0.25">
      <c r="A490" s="19" t="s">
        <v>1</v>
      </c>
      <c r="B490" s="3" t="s">
        <v>420</v>
      </c>
      <c r="C490" s="21">
        <v>750</v>
      </c>
      <c r="D490" s="18">
        <v>2701.12</v>
      </c>
      <c r="E490" t="s">
        <v>421</v>
      </c>
      <c r="F490" s="3" t="s">
        <v>422</v>
      </c>
      <c r="G490" s="24">
        <v>44624</v>
      </c>
      <c r="H490" s="31">
        <v>1298695.3999999999</v>
      </c>
      <c r="I490" s="22">
        <v>0.1</v>
      </c>
      <c r="J490" s="15">
        <v>104.9</v>
      </c>
      <c r="K490" s="15">
        <v>1049</v>
      </c>
      <c r="L490" s="15"/>
      <c r="M490" s="66" t="str">
        <f>TEXT(Table2[[#This Row],[Gd.Dt]],"mmm-yy")</f>
        <v>Mar-22</v>
      </c>
      <c r="N490" s="46" t="str">
        <f>MID(Table2[[#This Row],[BE]],6,2)</f>
        <v>IB</v>
      </c>
      <c r="O490" s="46" t="str">
        <f>IF(Table2[[#This Row],[Type]]="IB","EOU",IF(Table2[[#This Row],[Type]]="MB","Local","492"))</f>
        <v>EOU</v>
      </c>
      <c r="P490" s="46">
        <f>ROUND(Table2[[#This Row],[Cons]]/Table2[[#This Row],[Qty.]],5)</f>
        <v>0.1</v>
      </c>
      <c r="Q490" s="46" t="b">
        <f>EXACT(Table2[[#This Row],[rate]],Table2[[#This Row],[Check]])</f>
        <v>1</v>
      </c>
      <c r="R490" s="46"/>
      <c r="S490" s="46" t="str">
        <f>IF(Table2[[#This Row],[SRO]]="EOU",VLOOKUP(Table2[[#This Row],[BE]],[2]GD.List!$C$3:$N$5014,12,0),IF(Table2[[#This Row],[SRO]]="Local","Polyester Staple Fibre","SRO 492"))</f>
        <v>Textile Coal</v>
      </c>
    </row>
    <row r="491" spans="1:19" x14ac:dyDescent="0.25">
      <c r="A491" s="3" t="s">
        <v>1</v>
      </c>
      <c r="B491" s="3" t="s">
        <v>426</v>
      </c>
      <c r="C491" s="21">
        <v>13593</v>
      </c>
      <c r="D491" s="18">
        <v>2701.12</v>
      </c>
      <c r="E491" t="s">
        <v>433</v>
      </c>
      <c r="F491" s="3" t="s">
        <v>435</v>
      </c>
      <c r="G491" s="24">
        <v>44626</v>
      </c>
      <c r="H491" s="31">
        <v>19340066.539999999</v>
      </c>
      <c r="I491" s="22">
        <v>0.1</v>
      </c>
      <c r="J491" s="15">
        <v>1174.4000000000001</v>
      </c>
      <c r="K491" s="15">
        <v>11744</v>
      </c>
      <c r="L491" s="15"/>
      <c r="M491" s="66" t="str">
        <f>TEXT(Table2[[#This Row],[Gd.Dt]],"mmm-yy")</f>
        <v>Mar-22</v>
      </c>
      <c r="N491" s="46" t="str">
        <f>MID(Table2[[#This Row],[BE]],6,2)</f>
        <v>IB</v>
      </c>
      <c r="O491" s="46" t="str">
        <f>IF(Table2[[#This Row],[Type]]="IB","EOU",IF(Table2[[#This Row],[Type]]="MB","Local","492"))</f>
        <v>EOU</v>
      </c>
      <c r="P491" s="46">
        <f>ROUND(Table2[[#This Row],[Cons]]/Table2[[#This Row],[Qty.]],5)</f>
        <v>0.1</v>
      </c>
      <c r="Q491" s="46" t="b">
        <f>EXACT(Table2[[#This Row],[rate]],Table2[[#This Row],[Check]])</f>
        <v>1</v>
      </c>
      <c r="R491" s="46"/>
      <c r="S491" s="46" t="str">
        <f>IF(Table2[[#This Row],[SRO]]="EOU",VLOOKUP(Table2[[#This Row],[BE]],[2]GD.List!$C$3:$N$5014,12,0),IF(Table2[[#This Row],[SRO]]="Local","Polyester Staple Fibre","SRO 492"))</f>
        <v>Textile Coal</v>
      </c>
    </row>
    <row r="492" spans="1:19" x14ac:dyDescent="0.25">
      <c r="A492" s="3" t="s">
        <v>1</v>
      </c>
      <c r="B492" s="3" t="s">
        <v>429</v>
      </c>
      <c r="C492" s="21">
        <v>3114</v>
      </c>
      <c r="D492" s="18">
        <v>2701.12</v>
      </c>
      <c r="E492" t="s">
        <v>430</v>
      </c>
      <c r="F492" s="3" t="s">
        <v>436</v>
      </c>
      <c r="G492" s="24">
        <v>44626</v>
      </c>
      <c r="H492" s="31">
        <v>8951328.2699999996</v>
      </c>
      <c r="I492" s="22">
        <v>0.1</v>
      </c>
      <c r="J492" s="15">
        <v>659.6</v>
      </c>
      <c r="K492" s="15">
        <v>6596</v>
      </c>
      <c r="L492" s="15"/>
      <c r="M492" s="66" t="str">
        <f>TEXT(Table2[[#This Row],[Gd.Dt]],"mmm-yy")</f>
        <v>Mar-22</v>
      </c>
      <c r="N492" s="46" t="str">
        <f>MID(Table2[[#This Row],[BE]],6,2)</f>
        <v>IB</v>
      </c>
      <c r="O492" s="46" t="str">
        <f>IF(Table2[[#This Row],[Type]]="IB","EOU",IF(Table2[[#This Row],[Type]]="MB","Local","492"))</f>
        <v>EOU</v>
      </c>
      <c r="P492" s="46">
        <f>ROUND(Table2[[#This Row],[Cons]]/Table2[[#This Row],[Qty.]],5)</f>
        <v>0.1</v>
      </c>
      <c r="Q492" s="46" t="b">
        <f>EXACT(Table2[[#This Row],[rate]],Table2[[#This Row],[Check]])</f>
        <v>1</v>
      </c>
      <c r="R492" s="46"/>
      <c r="S492" s="46" t="str">
        <f>IF(Table2[[#This Row],[SRO]]="EOU",VLOOKUP(Table2[[#This Row],[BE]],[2]GD.List!$C$3:$N$5014,12,0),IF(Table2[[#This Row],[SRO]]="Local","Polyester Staple Fibre","SRO 492"))</f>
        <v>Textile Coal</v>
      </c>
    </row>
    <row r="493" spans="1:19" x14ac:dyDescent="0.25">
      <c r="A493" s="3" t="s">
        <v>1</v>
      </c>
      <c r="B493" s="3" t="s">
        <v>424</v>
      </c>
      <c r="C493" s="21">
        <v>10450</v>
      </c>
      <c r="D493" s="18">
        <v>2701.12</v>
      </c>
      <c r="E493" t="s">
        <v>428</v>
      </c>
      <c r="F493" s="3" t="s">
        <v>437</v>
      </c>
      <c r="G493" s="24">
        <v>44626</v>
      </c>
      <c r="H493" s="31">
        <v>22740854.52</v>
      </c>
      <c r="I493" s="22">
        <v>0.1</v>
      </c>
      <c r="J493" s="15">
        <v>213.2</v>
      </c>
      <c r="K493" s="15">
        <v>2132</v>
      </c>
      <c r="L493" s="15"/>
      <c r="M493" s="66" t="str">
        <f>TEXT(Table2[[#This Row],[Gd.Dt]],"mmm-yy")</f>
        <v>Mar-22</v>
      </c>
      <c r="N493" s="46" t="str">
        <f>MID(Table2[[#This Row],[BE]],6,2)</f>
        <v>IB</v>
      </c>
      <c r="O493" s="46" t="str">
        <f>IF(Table2[[#This Row],[Type]]="IB","EOU",IF(Table2[[#This Row],[Type]]="MB","Local","492"))</f>
        <v>EOU</v>
      </c>
      <c r="P493" s="46">
        <f>ROUND(Table2[[#This Row],[Cons]]/Table2[[#This Row],[Qty.]],5)</f>
        <v>0.1</v>
      </c>
      <c r="Q493" s="46" t="b">
        <f>EXACT(Table2[[#This Row],[rate]],Table2[[#This Row],[Check]])</f>
        <v>1</v>
      </c>
      <c r="R493" s="46" t="s">
        <v>440</v>
      </c>
      <c r="S493" s="46" t="str">
        <f>IF(Table2[[#This Row],[SRO]]="EOU",VLOOKUP(Table2[[#This Row],[BE]],[2]GD.List!$C$3:$N$5014,12,0),IF(Table2[[#This Row],[SRO]]="Local","Polyester Staple Fibre","SRO 492"))</f>
        <v>Textile Coal</v>
      </c>
    </row>
    <row r="494" spans="1:19" x14ac:dyDescent="0.25">
      <c r="A494" s="17" t="s">
        <v>1</v>
      </c>
      <c r="B494" s="3" t="s">
        <v>425</v>
      </c>
      <c r="C494" s="21">
        <v>12041</v>
      </c>
      <c r="D494" s="18">
        <v>2701.12</v>
      </c>
      <c r="E494" t="s">
        <v>431</v>
      </c>
      <c r="F494" s="3" t="s">
        <v>438</v>
      </c>
      <c r="G494" s="24">
        <v>44626</v>
      </c>
      <c r="H494" s="31">
        <v>16235075.800000001</v>
      </c>
      <c r="I494" s="22">
        <v>0.1</v>
      </c>
      <c r="J494" s="15">
        <v>801.5</v>
      </c>
      <c r="K494" s="15">
        <v>8015</v>
      </c>
      <c r="L494" s="15"/>
      <c r="M494" s="66" t="str">
        <f>TEXT(Table2[[#This Row],[Gd.Dt]],"mmm-yy")</f>
        <v>Mar-22</v>
      </c>
      <c r="N494" s="46" t="str">
        <f>MID(Table2[[#This Row],[BE]],6,2)</f>
        <v>IB</v>
      </c>
      <c r="O494" s="46" t="str">
        <f>IF(Table2[[#This Row],[Type]]="IB","EOU",IF(Table2[[#This Row],[Type]]="MB","Local","492"))</f>
        <v>EOU</v>
      </c>
      <c r="P494" s="46">
        <f>ROUND(Table2[[#This Row],[Cons]]/Table2[[#This Row],[Qty.]],5)</f>
        <v>0.1</v>
      </c>
      <c r="Q494" s="46" t="b">
        <f>EXACT(Table2[[#This Row],[rate]],Table2[[#This Row],[Check]])</f>
        <v>1</v>
      </c>
      <c r="R494" s="46"/>
      <c r="S494" s="46" t="str">
        <f>IF(Table2[[#This Row],[SRO]]="EOU",VLOOKUP(Table2[[#This Row],[BE]],[2]GD.List!$C$3:$N$5014,12,0),IF(Table2[[#This Row],[SRO]]="Local","Polyester Staple Fibre","SRO 492"))</f>
        <v>Textile Coal</v>
      </c>
    </row>
    <row r="495" spans="1:19" x14ac:dyDescent="0.25">
      <c r="A495" s="17" t="s">
        <v>23</v>
      </c>
      <c r="B495" s="3" t="s">
        <v>424</v>
      </c>
      <c r="C495" s="21">
        <v>10450</v>
      </c>
      <c r="D495" s="18">
        <v>1108.19</v>
      </c>
      <c r="E495" t="s">
        <v>428</v>
      </c>
      <c r="F495" s="3" t="s">
        <v>437</v>
      </c>
      <c r="G495" s="24">
        <v>44626</v>
      </c>
      <c r="H495" s="31">
        <v>22740854.52</v>
      </c>
      <c r="I495" s="22">
        <v>0.04</v>
      </c>
      <c r="J495" s="15">
        <v>85.28</v>
      </c>
      <c r="K495" s="15">
        <v>2132</v>
      </c>
      <c r="L495" s="15"/>
      <c r="M495" s="66" t="str">
        <f>TEXT(Table2[[#This Row],[Gd.Dt]],"mmm-yy")</f>
        <v>Mar-22</v>
      </c>
      <c r="N495" s="46" t="str">
        <f>MID(Table2[[#This Row],[BE]],6,2)</f>
        <v>IB</v>
      </c>
      <c r="O495" s="46" t="str">
        <f>IF(Table2[[#This Row],[Type]]="IB","EOU",IF(Table2[[#This Row],[Type]]="MB","Local","492"))</f>
        <v>EOU</v>
      </c>
      <c r="P495" s="46">
        <f>ROUND(Table2[[#This Row],[Cons]]/Table2[[#This Row],[Qty.]],5)</f>
        <v>0.04</v>
      </c>
      <c r="Q495" s="46" t="b">
        <f>EXACT(Table2[[#This Row],[rate]],Table2[[#This Row],[Check]])</f>
        <v>1</v>
      </c>
      <c r="R495" s="46" t="s">
        <v>440</v>
      </c>
      <c r="S495" s="46" t="str">
        <f>IF(Table2[[#This Row],[SRO]]="EOU",VLOOKUP(Table2[[#This Row],[BE]],[2]GD.List!$C$3:$N$5014,12,0),IF(Table2[[#This Row],[SRO]]="Local","Polyester Staple Fibre","SRO 492"))</f>
        <v>Textile Chemical</v>
      </c>
    </row>
    <row r="496" spans="1:19" x14ac:dyDescent="0.25">
      <c r="A496" s="17" t="s">
        <v>21</v>
      </c>
      <c r="B496" s="3" t="s">
        <v>424</v>
      </c>
      <c r="C496" s="21">
        <v>10450</v>
      </c>
      <c r="D496" s="18">
        <v>2915.11</v>
      </c>
      <c r="E496" t="s">
        <v>428</v>
      </c>
      <c r="F496" s="3" t="s">
        <v>437</v>
      </c>
      <c r="G496" s="24">
        <v>44626</v>
      </c>
      <c r="H496" s="31">
        <v>22740854.52</v>
      </c>
      <c r="I496" s="22">
        <v>0.04</v>
      </c>
      <c r="J496" s="15">
        <v>85.28</v>
      </c>
      <c r="K496" s="15">
        <v>2132</v>
      </c>
      <c r="L496" s="15"/>
      <c r="M496" s="66" t="str">
        <f>TEXT(Table2[[#This Row],[Gd.Dt]],"mmm-yy")</f>
        <v>Mar-22</v>
      </c>
      <c r="N496" s="46" t="str">
        <f>MID(Table2[[#This Row],[BE]],6,2)</f>
        <v>IB</v>
      </c>
      <c r="O496" s="46" t="str">
        <f>IF(Table2[[#This Row],[Type]]="IB","EOU",IF(Table2[[#This Row],[Type]]="MB","Local","492"))</f>
        <v>EOU</v>
      </c>
      <c r="P496" s="46">
        <f>ROUND(Table2[[#This Row],[Cons]]/Table2[[#This Row],[Qty.]],5)</f>
        <v>0.04</v>
      </c>
      <c r="Q496" s="46" t="b">
        <f>EXACT(Table2[[#This Row],[rate]],Table2[[#This Row],[Check]])</f>
        <v>1</v>
      </c>
      <c r="R496" s="46" t="s">
        <v>440</v>
      </c>
      <c r="S496" s="46" t="str">
        <f>IF(Table2[[#This Row],[SRO]]="EOU",VLOOKUP(Table2[[#This Row],[BE]],[2]GD.List!$C$3:$N$5014,12,0),IF(Table2[[#This Row],[SRO]]="Local","Polyester Staple Fibre","SRO 492"))</f>
        <v>Textile Chemical</v>
      </c>
    </row>
    <row r="497" spans="1:19" x14ac:dyDescent="0.25">
      <c r="A497" s="17" t="s">
        <v>26</v>
      </c>
      <c r="B497" s="3" t="s">
        <v>424</v>
      </c>
      <c r="C497" s="21">
        <v>10450</v>
      </c>
      <c r="D497" s="18">
        <v>3402.13</v>
      </c>
      <c r="E497" t="s">
        <v>428</v>
      </c>
      <c r="F497" s="3" t="s">
        <v>437</v>
      </c>
      <c r="G497" s="24">
        <v>44626</v>
      </c>
      <c r="H497" s="31">
        <v>22740854.52</v>
      </c>
      <c r="I497" s="22">
        <v>0.04</v>
      </c>
      <c r="J497" s="15">
        <v>85.28</v>
      </c>
      <c r="K497" s="15">
        <v>2132</v>
      </c>
      <c r="L497" s="15"/>
      <c r="M497" s="66" t="str">
        <f>TEXT(Table2[[#This Row],[Gd.Dt]],"mmm-yy")</f>
        <v>Mar-22</v>
      </c>
      <c r="N497" s="46" t="str">
        <f>MID(Table2[[#This Row],[BE]],6,2)</f>
        <v>IB</v>
      </c>
      <c r="O497" s="46" t="str">
        <f>IF(Table2[[#This Row],[Type]]="IB","EOU",IF(Table2[[#This Row],[Type]]="MB","Local","492"))</f>
        <v>EOU</v>
      </c>
      <c r="P497" s="46">
        <f>ROUND(Table2[[#This Row],[Cons]]/Table2[[#This Row],[Qty.]],5)</f>
        <v>0.04</v>
      </c>
      <c r="Q497" s="46" t="b">
        <f>EXACT(Table2[[#This Row],[rate]],Table2[[#This Row],[Check]])</f>
        <v>1</v>
      </c>
      <c r="R497" s="46" t="s">
        <v>440</v>
      </c>
      <c r="S497" s="46" t="str">
        <f>IF(Table2[[#This Row],[SRO]]="EOU",VLOOKUP(Table2[[#This Row],[BE]],[2]GD.List!$C$3:$N$5014,12,0),IF(Table2[[#This Row],[SRO]]="Local","Polyester Staple Fibre","SRO 492"))</f>
        <v>Textile Chemical</v>
      </c>
    </row>
    <row r="498" spans="1:19" x14ac:dyDescent="0.25">
      <c r="A498" s="17" t="s">
        <v>199</v>
      </c>
      <c r="B498" s="3" t="s">
        <v>423</v>
      </c>
      <c r="C498" s="21">
        <v>5600</v>
      </c>
      <c r="D498" s="18">
        <v>9606.2099999999991</v>
      </c>
      <c r="E498" t="s">
        <v>427</v>
      </c>
      <c r="F498" s="3" t="s">
        <v>439</v>
      </c>
      <c r="G498" s="24">
        <v>44626</v>
      </c>
      <c r="H498" s="31">
        <v>4809134.4000000004</v>
      </c>
      <c r="I498" s="22">
        <v>1</v>
      </c>
      <c r="J498" s="15">
        <v>140</v>
      </c>
      <c r="K498" s="15">
        <v>140</v>
      </c>
      <c r="L498" s="15"/>
      <c r="M498" s="66" t="str">
        <f>TEXT(Table2[[#This Row],[Gd.Dt]],"mmm-yy")</f>
        <v>Mar-22</v>
      </c>
      <c r="N498" s="46" t="str">
        <f>MID(Table2[[#This Row],[BE]],6,2)</f>
        <v>TI</v>
      </c>
      <c r="O498" s="46" t="str">
        <f>IF(Table2[[#This Row],[Type]]="IB","EOU",IF(Table2[[#This Row],[Type]]="MB","Local","492"))</f>
        <v>492</v>
      </c>
      <c r="P498" s="46">
        <f>ROUND(Table2[[#This Row],[Cons]]/Table2[[#This Row],[Qty.]],5)</f>
        <v>1</v>
      </c>
      <c r="Q498" s="46" t="b">
        <f>EXACT(Table2[[#This Row],[rate]],Table2[[#This Row],[Check]])</f>
        <v>1</v>
      </c>
      <c r="R498" s="46"/>
      <c r="S498" s="46" t="str">
        <f>IF(Table2[[#This Row],[SRO]]="EOU",VLOOKUP(Table2[[#This Row],[BE]],[2]GD.List!$C$3:$N$5014,12,0),IF(Table2[[#This Row],[SRO]]="Local","Polyester Staple Fibre","SRO 492"))</f>
        <v>SRO 492</v>
      </c>
    </row>
    <row r="499" spans="1:19" x14ac:dyDescent="0.25">
      <c r="A499" s="19" t="s">
        <v>217</v>
      </c>
      <c r="B499" s="3" t="s">
        <v>426</v>
      </c>
      <c r="C499" s="21">
        <v>13593</v>
      </c>
      <c r="D499" s="18">
        <v>2832.1089999999999</v>
      </c>
      <c r="E499" t="s">
        <v>433</v>
      </c>
      <c r="F499" s="3" t="s">
        <v>435</v>
      </c>
      <c r="G499" s="24">
        <v>44626</v>
      </c>
      <c r="H499" s="31">
        <v>19340066.539999999</v>
      </c>
      <c r="I499" s="22">
        <v>0.04</v>
      </c>
      <c r="J499" s="15">
        <v>276.12</v>
      </c>
      <c r="K499" s="15">
        <v>6903</v>
      </c>
      <c r="L499" s="15"/>
      <c r="M499" s="66" t="str">
        <f>TEXT(Table2[[#This Row],[Gd.Dt]],"mmm-yy")</f>
        <v>Mar-22</v>
      </c>
      <c r="N499" s="46" t="str">
        <f>MID(Table2[[#This Row],[BE]],6,2)</f>
        <v>IB</v>
      </c>
      <c r="O499" s="46" t="str">
        <f>IF(Table2[[#This Row],[Type]]="IB","EOU",IF(Table2[[#This Row],[Type]]="MB","Local","492"))</f>
        <v>EOU</v>
      </c>
      <c r="P499" s="46">
        <f>ROUND(Table2[[#This Row],[Cons]]/Table2[[#This Row],[Qty.]],5)</f>
        <v>0.04</v>
      </c>
      <c r="Q499" s="46" t="b">
        <f>EXACT(Table2[[#This Row],[rate]],Table2[[#This Row],[Check]])</f>
        <v>1</v>
      </c>
      <c r="R499" s="46"/>
      <c r="S499" s="46" t="str">
        <f>IF(Table2[[#This Row],[SRO]]="EOU",VLOOKUP(Table2[[#This Row],[BE]],[2]GD.List!$C$3:$N$5014,12,0),IF(Table2[[#This Row],[SRO]]="Local","Polyester Staple Fibre","SRO 492"))</f>
        <v>Textile Chemical</v>
      </c>
    </row>
    <row r="500" spans="1:19" x14ac:dyDescent="0.25">
      <c r="A500" s="17" t="s">
        <v>217</v>
      </c>
      <c r="B500" s="3" t="s">
        <v>429</v>
      </c>
      <c r="C500" s="21">
        <v>3114</v>
      </c>
      <c r="D500" s="18">
        <v>2832.1089999999999</v>
      </c>
      <c r="E500" t="s">
        <v>430</v>
      </c>
      <c r="F500" s="3" t="s">
        <v>436</v>
      </c>
      <c r="G500" s="24">
        <v>44626</v>
      </c>
      <c r="H500" s="31">
        <v>8951328.2699999996</v>
      </c>
      <c r="I500" s="22">
        <v>0.04</v>
      </c>
      <c r="J500" s="15">
        <v>109.52</v>
      </c>
      <c r="K500" s="15">
        <v>2738</v>
      </c>
      <c r="L500" s="15"/>
      <c r="M500" s="66" t="str">
        <f>TEXT(Table2[[#This Row],[Gd.Dt]],"mmm-yy")</f>
        <v>Mar-22</v>
      </c>
      <c r="N500" s="46" t="str">
        <f>MID(Table2[[#This Row],[BE]],6,2)</f>
        <v>IB</v>
      </c>
      <c r="O500" s="46" t="str">
        <f>IF(Table2[[#This Row],[Type]]="IB","EOU",IF(Table2[[#This Row],[Type]]="MB","Local","492"))</f>
        <v>EOU</v>
      </c>
      <c r="P500" s="46">
        <f>ROUND(Table2[[#This Row],[Cons]]/Table2[[#This Row],[Qty.]],5)</f>
        <v>0.04</v>
      </c>
      <c r="Q500" s="46" t="b">
        <f>EXACT(Table2[[#This Row],[rate]],Table2[[#This Row],[Check]])</f>
        <v>1</v>
      </c>
      <c r="R500" s="46"/>
      <c r="S500" s="46" t="str">
        <f>IF(Table2[[#This Row],[SRO]]="EOU",VLOOKUP(Table2[[#This Row],[BE]],[2]GD.List!$C$3:$N$5014,12,0),IF(Table2[[#This Row],[SRO]]="Local","Polyester Staple Fibre","SRO 492"))</f>
        <v>Textile Chemical</v>
      </c>
    </row>
    <row r="501" spans="1:19" x14ac:dyDescent="0.25">
      <c r="A501" s="19" t="s">
        <v>261</v>
      </c>
      <c r="B501" s="3" t="s">
        <v>420</v>
      </c>
      <c r="C501" s="21">
        <v>750</v>
      </c>
      <c r="D501" s="18">
        <v>3906.9029999999998</v>
      </c>
      <c r="E501" t="s">
        <v>421</v>
      </c>
      <c r="F501" s="3" t="s">
        <v>422</v>
      </c>
      <c r="G501" s="24">
        <v>44624</v>
      </c>
      <c r="H501" s="31">
        <v>1298695.3999999999</v>
      </c>
      <c r="I501" s="22">
        <v>0.04</v>
      </c>
      <c r="J501" s="15">
        <v>41.96</v>
      </c>
      <c r="K501" s="15">
        <v>1049</v>
      </c>
      <c r="L501" s="15"/>
      <c r="M501" s="66" t="str">
        <f>TEXT(Table2[[#This Row],[Gd.Dt]],"mmm-yy")</f>
        <v>Mar-22</v>
      </c>
      <c r="N501" s="46" t="str">
        <f>MID(Table2[[#This Row],[BE]],6,2)</f>
        <v>IB</v>
      </c>
      <c r="O501" s="46" t="str">
        <f>IF(Table2[[#This Row],[Type]]="IB","EOU",IF(Table2[[#This Row],[Type]]="MB","Local","492"))</f>
        <v>EOU</v>
      </c>
      <c r="P501" s="46">
        <f>ROUND(Table2[[#This Row],[Cons]]/Table2[[#This Row],[Qty.]],5)</f>
        <v>0.04</v>
      </c>
      <c r="Q501" s="46" t="b">
        <f>EXACT(Table2[[#This Row],[rate]],Table2[[#This Row],[Check]])</f>
        <v>1</v>
      </c>
      <c r="R501" s="46"/>
      <c r="S501" s="46" t="str">
        <f>IF(Table2[[#This Row],[SRO]]="EOU",VLOOKUP(Table2[[#This Row],[BE]],[2]GD.List!$C$3:$N$5014,12,0),IF(Table2[[#This Row],[SRO]]="Local","Polyester Staple Fibre","SRO 492"))</f>
        <v>Textile Chemical</v>
      </c>
    </row>
    <row r="502" spans="1:19" x14ac:dyDescent="0.25">
      <c r="A502" s="19" t="s">
        <v>261</v>
      </c>
      <c r="B502" s="3" t="s">
        <v>426</v>
      </c>
      <c r="C502" s="21">
        <v>13593</v>
      </c>
      <c r="D502" s="18">
        <v>3906.9029999999998</v>
      </c>
      <c r="E502" t="s">
        <v>433</v>
      </c>
      <c r="F502" s="3" t="s">
        <v>435</v>
      </c>
      <c r="G502" s="24">
        <v>44626</v>
      </c>
      <c r="H502" s="31">
        <v>19340066.539999999</v>
      </c>
      <c r="I502" s="22">
        <v>0.04</v>
      </c>
      <c r="J502" s="15">
        <v>469.76</v>
      </c>
      <c r="K502" s="15">
        <v>11744</v>
      </c>
      <c r="L502" s="15"/>
      <c r="M502" s="66" t="str">
        <f>TEXT(Table2[[#This Row],[Gd.Dt]],"mmm-yy")</f>
        <v>Mar-22</v>
      </c>
      <c r="N502" s="46" t="str">
        <f>MID(Table2[[#This Row],[BE]],6,2)</f>
        <v>IB</v>
      </c>
      <c r="O502" s="46" t="str">
        <f>IF(Table2[[#This Row],[Type]]="IB","EOU",IF(Table2[[#This Row],[Type]]="MB","Local","492"))</f>
        <v>EOU</v>
      </c>
      <c r="P502" s="46">
        <f>ROUND(Table2[[#This Row],[Cons]]/Table2[[#This Row],[Qty.]],5)</f>
        <v>0.04</v>
      </c>
      <c r="Q502" s="46" t="b">
        <f>EXACT(Table2[[#This Row],[rate]],Table2[[#This Row],[Check]])</f>
        <v>1</v>
      </c>
      <c r="R502" s="46"/>
      <c r="S502" s="46" t="str">
        <f>IF(Table2[[#This Row],[SRO]]="EOU",VLOOKUP(Table2[[#This Row],[BE]],[2]GD.List!$C$3:$N$5014,12,0),IF(Table2[[#This Row],[SRO]]="Local","Polyester Staple Fibre","SRO 492"))</f>
        <v>Textile Chemical</v>
      </c>
    </row>
    <row r="503" spans="1:19" x14ac:dyDescent="0.25">
      <c r="A503" s="19" t="s">
        <v>261</v>
      </c>
      <c r="B503" s="3" t="s">
        <v>429</v>
      </c>
      <c r="C503" s="21">
        <v>3114</v>
      </c>
      <c r="D503" s="18">
        <v>3906.9029999999998</v>
      </c>
      <c r="E503" t="s">
        <v>430</v>
      </c>
      <c r="F503" s="3" t="s">
        <v>436</v>
      </c>
      <c r="G503" s="24">
        <v>44626</v>
      </c>
      <c r="H503" s="31">
        <v>8951328.2699999996</v>
      </c>
      <c r="I503" s="22">
        <v>0.04</v>
      </c>
      <c r="J503" s="15">
        <v>154.32</v>
      </c>
      <c r="K503" s="15">
        <v>3858</v>
      </c>
      <c r="L503" s="15"/>
      <c r="M503" s="66" t="str">
        <f>TEXT(Table2[[#This Row],[Gd.Dt]],"mmm-yy")</f>
        <v>Mar-22</v>
      </c>
      <c r="N503" s="46" t="str">
        <f>MID(Table2[[#This Row],[BE]],6,2)</f>
        <v>IB</v>
      </c>
      <c r="O503" s="46" t="str">
        <f>IF(Table2[[#This Row],[Type]]="IB","EOU",IF(Table2[[#This Row],[Type]]="MB","Local","492"))</f>
        <v>EOU</v>
      </c>
      <c r="P503" s="46">
        <f>ROUND(Table2[[#This Row],[Cons]]/Table2[[#This Row],[Qty.]],5)</f>
        <v>0.04</v>
      </c>
      <c r="Q503" s="46" t="b">
        <f>EXACT(Table2[[#This Row],[rate]],Table2[[#This Row],[Check]])</f>
        <v>1</v>
      </c>
      <c r="R503" s="46"/>
      <c r="S503" s="46" t="str">
        <f>IF(Table2[[#This Row],[SRO]]="EOU",VLOOKUP(Table2[[#This Row],[BE]],[2]GD.List!$C$3:$N$5014,12,0),IF(Table2[[#This Row],[SRO]]="Local","Polyester Staple Fibre","SRO 492"))</f>
        <v>Textile Chemical</v>
      </c>
    </row>
    <row r="504" spans="1:19" x14ac:dyDescent="0.25">
      <c r="A504" s="17" t="s">
        <v>261</v>
      </c>
      <c r="B504" s="3" t="s">
        <v>425</v>
      </c>
      <c r="C504" s="21">
        <v>12041</v>
      </c>
      <c r="D504" s="18">
        <v>3906.9029999999998</v>
      </c>
      <c r="E504" t="s">
        <v>431</v>
      </c>
      <c r="F504" s="3" t="s">
        <v>438</v>
      </c>
      <c r="G504" s="24">
        <v>44626</v>
      </c>
      <c r="H504" s="31">
        <v>16235075.800000001</v>
      </c>
      <c r="I504" s="22">
        <v>0.04</v>
      </c>
      <c r="J504" s="15">
        <v>320.60000000000002</v>
      </c>
      <c r="K504" s="15">
        <v>8015</v>
      </c>
      <c r="L504" s="15"/>
      <c r="M504" s="66" t="str">
        <f>TEXT(Table2[[#This Row],[Gd.Dt]],"mmm-yy")</f>
        <v>Mar-22</v>
      </c>
      <c r="N504" s="46" t="str">
        <f>MID(Table2[[#This Row],[BE]],6,2)</f>
        <v>IB</v>
      </c>
      <c r="O504" s="46" t="str">
        <f>IF(Table2[[#This Row],[Type]]="IB","EOU",IF(Table2[[#This Row],[Type]]="MB","Local","492"))</f>
        <v>EOU</v>
      </c>
      <c r="P504" s="46">
        <f>ROUND(Table2[[#This Row],[Cons]]/Table2[[#This Row],[Qty.]],5)</f>
        <v>0.04</v>
      </c>
      <c r="Q504" s="46" t="b">
        <f>EXACT(Table2[[#This Row],[rate]],Table2[[#This Row],[Check]])</f>
        <v>1</v>
      </c>
      <c r="R504" s="46"/>
      <c r="S504" s="46" t="str">
        <f>IF(Table2[[#This Row],[SRO]]="EOU",VLOOKUP(Table2[[#This Row],[BE]],[2]GD.List!$C$3:$N$5014,12,0),IF(Table2[[#This Row],[SRO]]="Local","Polyester Staple Fibre","SRO 492"))</f>
        <v>Textile Chemical</v>
      </c>
    </row>
    <row r="505" spans="1:19" x14ac:dyDescent="0.25">
      <c r="A505" s="19" t="s">
        <v>262</v>
      </c>
      <c r="B505" s="3" t="s">
        <v>420</v>
      </c>
      <c r="C505" s="21">
        <v>750</v>
      </c>
      <c r="D505" s="18">
        <v>3809.9189999999999</v>
      </c>
      <c r="E505" t="s">
        <v>421</v>
      </c>
      <c r="F505" s="3" t="s">
        <v>422</v>
      </c>
      <c r="G505" s="24">
        <v>44624</v>
      </c>
      <c r="H505" s="31">
        <v>1298695.3999999999</v>
      </c>
      <c r="I505" s="22">
        <v>0.04</v>
      </c>
      <c r="J505" s="15">
        <v>41.96</v>
      </c>
      <c r="K505" s="15">
        <v>1049</v>
      </c>
      <c r="L505" s="15"/>
      <c r="M505" s="66" t="str">
        <f>TEXT(Table2[[#This Row],[Gd.Dt]],"mmm-yy")</f>
        <v>Mar-22</v>
      </c>
      <c r="N505" s="46" t="str">
        <f>MID(Table2[[#This Row],[BE]],6,2)</f>
        <v>IB</v>
      </c>
      <c r="O505" s="46" t="str">
        <f>IF(Table2[[#This Row],[Type]]="IB","EOU",IF(Table2[[#This Row],[Type]]="MB","Local","492"))</f>
        <v>EOU</v>
      </c>
      <c r="P505" s="46">
        <f>ROUND(Table2[[#This Row],[Cons]]/Table2[[#This Row],[Qty.]],5)</f>
        <v>0.04</v>
      </c>
      <c r="Q505" s="46" t="b">
        <f>EXACT(Table2[[#This Row],[rate]],Table2[[#This Row],[Check]])</f>
        <v>1</v>
      </c>
      <c r="R505" s="46"/>
      <c r="S505" s="46" t="str">
        <f>IF(Table2[[#This Row],[SRO]]="EOU",VLOOKUP(Table2[[#This Row],[BE]],[2]GD.List!$C$3:$N$5014,12,0),IF(Table2[[#This Row],[SRO]]="Local","Polyester Staple Fibre","SRO 492"))</f>
        <v>Textile Chemical</v>
      </c>
    </row>
    <row r="506" spans="1:19" x14ac:dyDescent="0.25">
      <c r="A506" s="19" t="s">
        <v>262</v>
      </c>
      <c r="B506" s="3" t="s">
        <v>426</v>
      </c>
      <c r="C506" s="21">
        <v>13593</v>
      </c>
      <c r="D506" s="18">
        <v>3809.9189999999999</v>
      </c>
      <c r="E506" t="s">
        <v>433</v>
      </c>
      <c r="F506" s="3" t="s">
        <v>435</v>
      </c>
      <c r="G506" s="24">
        <v>44626</v>
      </c>
      <c r="H506" s="31">
        <v>19340066.539999999</v>
      </c>
      <c r="I506" s="22">
        <v>0.04</v>
      </c>
      <c r="J506" s="15">
        <v>469.76</v>
      </c>
      <c r="K506" s="15">
        <v>11744</v>
      </c>
      <c r="L506" s="15"/>
      <c r="M506" s="66" t="str">
        <f>TEXT(Table2[[#This Row],[Gd.Dt]],"mmm-yy")</f>
        <v>Mar-22</v>
      </c>
      <c r="N506" s="46" t="str">
        <f>MID(Table2[[#This Row],[BE]],6,2)</f>
        <v>IB</v>
      </c>
      <c r="O506" s="46" t="str">
        <f>IF(Table2[[#This Row],[Type]]="IB","EOU",IF(Table2[[#This Row],[Type]]="MB","Local","492"))</f>
        <v>EOU</v>
      </c>
      <c r="P506" s="46">
        <f>ROUND(Table2[[#This Row],[Cons]]/Table2[[#This Row],[Qty.]],5)</f>
        <v>0.04</v>
      </c>
      <c r="Q506" s="46" t="b">
        <f>EXACT(Table2[[#This Row],[rate]],Table2[[#This Row],[Check]])</f>
        <v>1</v>
      </c>
      <c r="R506" s="46"/>
      <c r="S506" s="46" t="str">
        <f>IF(Table2[[#This Row],[SRO]]="EOU",VLOOKUP(Table2[[#This Row],[BE]],[2]GD.List!$C$3:$N$5014,12,0),IF(Table2[[#This Row],[SRO]]="Local","Polyester Staple Fibre","SRO 492"))</f>
        <v>Textile Chemical</v>
      </c>
    </row>
    <row r="507" spans="1:19" x14ac:dyDescent="0.25">
      <c r="A507" s="19" t="s">
        <v>262</v>
      </c>
      <c r="B507" s="3" t="s">
        <v>429</v>
      </c>
      <c r="C507" s="21">
        <v>3114</v>
      </c>
      <c r="D507" s="18">
        <v>3809.9189999999999</v>
      </c>
      <c r="E507" t="s">
        <v>430</v>
      </c>
      <c r="F507" s="3" t="s">
        <v>436</v>
      </c>
      <c r="G507" s="24">
        <v>44626</v>
      </c>
      <c r="H507" s="31">
        <v>8951328.2699999996</v>
      </c>
      <c r="I507" s="22">
        <v>0.04</v>
      </c>
      <c r="J507" s="15">
        <v>154.32</v>
      </c>
      <c r="K507" s="15">
        <v>3858</v>
      </c>
      <c r="L507" s="15"/>
      <c r="M507" s="66" t="str">
        <f>TEXT(Table2[[#This Row],[Gd.Dt]],"mmm-yy")</f>
        <v>Mar-22</v>
      </c>
      <c r="N507" s="46" t="str">
        <f>MID(Table2[[#This Row],[BE]],6,2)</f>
        <v>IB</v>
      </c>
      <c r="O507" s="46" t="str">
        <f>IF(Table2[[#This Row],[Type]]="IB","EOU",IF(Table2[[#This Row],[Type]]="MB","Local","492"))</f>
        <v>EOU</v>
      </c>
      <c r="P507" s="46">
        <f>ROUND(Table2[[#This Row],[Cons]]/Table2[[#This Row],[Qty.]],5)</f>
        <v>0.04</v>
      </c>
      <c r="Q507" s="46" t="b">
        <f>EXACT(Table2[[#This Row],[rate]],Table2[[#This Row],[Check]])</f>
        <v>1</v>
      </c>
      <c r="R507" s="46"/>
      <c r="S507" s="46" t="str">
        <f>IF(Table2[[#This Row],[SRO]]="EOU",VLOOKUP(Table2[[#This Row],[BE]],[2]GD.List!$C$3:$N$5014,12,0),IF(Table2[[#This Row],[SRO]]="Local","Polyester Staple Fibre","SRO 492"))</f>
        <v>Textile Chemical</v>
      </c>
    </row>
    <row r="508" spans="1:19" x14ac:dyDescent="0.25">
      <c r="A508" s="17" t="s">
        <v>262</v>
      </c>
      <c r="B508" s="3" t="s">
        <v>425</v>
      </c>
      <c r="C508" s="21">
        <v>12041</v>
      </c>
      <c r="D508" s="18">
        <v>3809.9189999999999</v>
      </c>
      <c r="E508" t="s">
        <v>431</v>
      </c>
      <c r="F508" s="3" t="s">
        <v>438</v>
      </c>
      <c r="G508" s="24">
        <v>44626</v>
      </c>
      <c r="H508" s="31">
        <v>16235075.800000001</v>
      </c>
      <c r="I508" s="22">
        <v>0.04</v>
      </c>
      <c r="J508" s="15">
        <v>320.60000000000002</v>
      </c>
      <c r="K508" s="15">
        <v>8015</v>
      </c>
      <c r="L508" s="15"/>
      <c r="M508" s="66" t="str">
        <f>TEXT(Table2[[#This Row],[Gd.Dt]],"mmm-yy")</f>
        <v>Mar-22</v>
      </c>
      <c r="N508" s="46" t="str">
        <f>MID(Table2[[#This Row],[BE]],6,2)</f>
        <v>IB</v>
      </c>
      <c r="O508" s="46" t="str">
        <f>IF(Table2[[#This Row],[Type]]="IB","EOU",IF(Table2[[#This Row],[Type]]="MB","Local","492"))</f>
        <v>EOU</v>
      </c>
      <c r="P508" s="46">
        <f>ROUND(Table2[[#This Row],[Cons]]/Table2[[#This Row],[Qty.]],5)</f>
        <v>0.04</v>
      </c>
      <c r="Q508" s="46" t="b">
        <f>EXACT(Table2[[#This Row],[rate]],Table2[[#This Row],[Check]])</f>
        <v>1</v>
      </c>
      <c r="R508" s="46"/>
      <c r="S508" s="46" t="str">
        <f>IF(Table2[[#This Row],[SRO]]="EOU",VLOOKUP(Table2[[#This Row],[BE]],[2]GD.List!$C$3:$N$5014,12,0),IF(Table2[[#This Row],[SRO]]="Local","Polyester Staple Fibre","SRO 492"))</f>
        <v>Textile Chemical</v>
      </c>
    </row>
    <row r="509" spans="1:19" x14ac:dyDescent="0.25">
      <c r="A509" s="19" t="s">
        <v>379</v>
      </c>
      <c r="B509" s="3" t="s">
        <v>423</v>
      </c>
      <c r="C509" s="21">
        <v>5600</v>
      </c>
      <c r="D509" s="18">
        <v>9607.19</v>
      </c>
      <c r="E509" t="s">
        <v>427</v>
      </c>
      <c r="F509" s="3" t="s">
        <v>439</v>
      </c>
      <c r="G509" s="24">
        <v>44626</v>
      </c>
      <c r="H509" s="31">
        <v>4809134.4000000004</v>
      </c>
      <c r="I509" s="22">
        <v>1</v>
      </c>
      <c r="J509" s="15">
        <v>200</v>
      </c>
      <c r="K509" s="15">
        <v>200</v>
      </c>
      <c r="L509" s="15"/>
      <c r="M509" s="66" t="str">
        <f>TEXT(Table2[[#This Row],[Gd.Dt]],"mmm-yy")</f>
        <v>Mar-22</v>
      </c>
      <c r="N509" s="46" t="str">
        <f>MID(Table2[[#This Row],[BE]],6,2)</f>
        <v>EP</v>
      </c>
      <c r="O509" s="46" t="str">
        <f>IF(Table2[[#This Row],[Type]]="IB","EOU",IF(Table2[[#This Row],[Type]]="MB","Local","492"))</f>
        <v>492</v>
      </c>
      <c r="P509" s="46">
        <f>ROUND(Table2[[#This Row],[Cons]]/Table2[[#This Row],[Qty.]],5)</f>
        <v>1</v>
      </c>
      <c r="Q509" s="46" t="b">
        <f>EXACT(Table2[[#This Row],[rate]],Table2[[#This Row],[Check]])</f>
        <v>1</v>
      </c>
      <c r="R509" s="46"/>
      <c r="S509" s="46" t="str">
        <f>IF(Table2[[#This Row],[SRO]]="EOU",VLOOKUP(Table2[[#This Row],[BE]],[2]GD.List!$C$3:$N$5014,12,0),IF(Table2[[#This Row],[SRO]]="Local","Polyester Staple Fibre","SRO 492"))</f>
        <v>SRO 492</v>
      </c>
    </row>
    <row r="510" spans="1:19" x14ac:dyDescent="0.25">
      <c r="A510" s="17" t="s">
        <v>379</v>
      </c>
      <c r="B510" s="3" t="s">
        <v>424</v>
      </c>
      <c r="C510" s="21">
        <v>10450</v>
      </c>
      <c r="D510" s="18">
        <v>9607.19</v>
      </c>
      <c r="E510" t="s">
        <v>428</v>
      </c>
      <c r="F510" s="3" t="s">
        <v>437</v>
      </c>
      <c r="G510" s="24">
        <v>44626</v>
      </c>
      <c r="H510" s="31">
        <v>22740854.52</v>
      </c>
      <c r="I510" s="22">
        <v>1</v>
      </c>
      <c r="J510" s="15">
        <v>600</v>
      </c>
      <c r="K510" s="15">
        <v>600</v>
      </c>
      <c r="L510" s="15"/>
      <c r="M510" s="66" t="str">
        <f>TEXT(Table2[[#This Row],[Gd.Dt]],"mmm-yy")</f>
        <v>Mar-22</v>
      </c>
      <c r="N510" s="46" t="str">
        <f>MID(Table2[[#This Row],[BE]],6,2)</f>
        <v>EP</v>
      </c>
      <c r="O510" s="46" t="str">
        <f>IF(Table2[[#This Row],[Type]]="IB","EOU",IF(Table2[[#This Row],[Type]]="MB","Local","492"))</f>
        <v>492</v>
      </c>
      <c r="P510" s="46">
        <f>ROUND(Table2[[#This Row],[Cons]]/Table2[[#This Row],[Qty.]],5)</f>
        <v>1</v>
      </c>
      <c r="Q510" s="46" t="b">
        <f>EXACT(Table2[[#This Row],[rate]],Table2[[#This Row],[Check]])</f>
        <v>1</v>
      </c>
      <c r="R510" s="46"/>
      <c r="S510" s="46" t="str">
        <f>IF(Table2[[#This Row],[SRO]]="EOU",VLOOKUP(Table2[[#This Row],[BE]],[2]GD.List!$C$3:$N$5014,12,0),IF(Table2[[#This Row],[SRO]]="Local","Polyester Staple Fibre","SRO 492"))</f>
        <v>SRO 492</v>
      </c>
    </row>
    <row r="511" spans="1:19" x14ac:dyDescent="0.25">
      <c r="A511" s="19" t="s">
        <v>388</v>
      </c>
      <c r="B511" s="3" t="s">
        <v>420</v>
      </c>
      <c r="C511" s="21">
        <v>750</v>
      </c>
      <c r="D511" s="18">
        <v>1108.19</v>
      </c>
      <c r="E511" t="s">
        <v>421</v>
      </c>
      <c r="F511" s="3" t="s">
        <v>422</v>
      </c>
      <c r="G511" s="24">
        <v>44624</v>
      </c>
      <c r="H511" s="31">
        <v>1298695.3999999999</v>
      </c>
      <c r="I511" s="22">
        <v>0.04</v>
      </c>
      <c r="J511" s="15">
        <v>41.96</v>
      </c>
      <c r="K511" s="15">
        <v>1049</v>
      </c>
      <c r="L511" s="15"/>
      <c r="M511" s="66" t="str">
        <f>TEXT(Table2[[#This Row],[Gd.Dt]],"mmm-yy")</f>
        <v>Mar-22</v>
      </c>
      <c r="N511" s="46" t="str">
        <f>MID(Table2[[#This Row],[BE]],6,2)</f>
        <v>IB</v>
      </c>
      <c r="O511" s="46" t="str">
        <f>IF(Table2[[#This Row],[Type]]="IB","EOU",IF(Table2[[#This Row],[Type]]="MB","Local","492"))</f>
        <v>EOU</v>
      </c>
      <c r="P511" s="46">
        <f>ROUND(Table2[[#This Row],[Cons]]/Table2[[#This Row],[Qty.]],5)</f>
        <v>0.04</v>
      </c>
      <c r="Q511" s="46" t="b">
        <f>EXACT(Table2[[#This Row],[rate]],Table2[[#This Row],[Check]])</f>
        <v>1</v>
      </c>
      <c r="R511" s="46"/>
      <c r="S511" s="46" t="str">
        <f>IF(Table2[[#This Row],[SRO]]="EOU",VLOOKUP(Table2[[#This Row],[BE]],[2]GD.List!$C$3:$N$5014,12,0),IF(Table2[[#This Row],[SRO]]="Local","Polyester Staple Fibre","SRO 492"))</f>
        <v>Textile Chemical</v>
      </c>
    </row>
    <row r="512" spans="1:19" x14ac:dyDescent="0.25">
      <c r="A512" s="19" t="s">
        <v>388</v>
      </c>
      <c r="B512" s="3" t="s">
        <v>426</v>
      </c>
      <c r="C512" s="21">
        <v>13593</v>
      </c>
      <c r="D512" s="18">
        <v>1108.19</v>
      </c>
      <c r="E512" t="s">
        <v>433</v>
      </c>
      <c r="F512" s="3" t="s">
        <v>435</v>
      </c>
      <c r="G512" s="24">
        <v>44626</v>
      </c>
      <c r="H512" s="31">
        <v>19340066.539999999</v>
      </c>
      <c r="I512" s="22">
        <v>0.04</v>
      </c>
      <c r="J512" s="15">
        <v>469.76</v>
      </c>
      <c r="K512" s="15">
        <v>11744</v>
      </c>
      <c r="L512" s="15"/>
      <c r="M512" s="66" t="str">
        <f>TEXT(Table2[[#This Row],[Gd.Dt]],"mmm-yy")</f>
        <v>Mar-22</v>
      </c>
      <c r="N512" s="46" t="str">
        <f>MID(Table2[[#This Row],[BE]],6,2)</f>
        <v>IB</v>
      </c>
      <c r="O512" s="46" t="str">
        <f>IF(Table2[[#This Row],[Type]]="IB","EOU",IF(Table2[[#This Row],[Type]]="MB","Local","492"))</f>
        <v>EOU</v>
      </c>
      <c r="P512" s="46">
        <f>ROUND(Table2[[#This Row],[Cons]]/Table2[[#This Row],[Qty.]],5)</f>
        <v>0.04</v>
      </c>
      <c r="Q512" s="46" t="b">
        <f>EXACT(Table2[[#This Row],[rate]],Table2[[#This Row],[Check]])</f>
        <v>1</v>
      </c>
      <c r="R512" s="46"/>
      <c r="S512" s="46" t="str">
        <f>IF(Table2[[#This Row],[SRO]]="EOU",VLOOKUP(Table2[[#This Row],[BE]],[2]GD.List!$C$3:$N$5014,12,0),IF(Table2[[#This Row],[SRO]]="Local","Polyester Staple Fibre","SRO 492"))</f>
        <v>Textile Chemical</v>
      </c>
    </row>
    <row r="513" spans="1:19" x14ac:dyDescent="0.25">
      <c r="A513" s="19" t="s">
        <v>388</v>
      </c>
      <c r="B513" s="3" t="s">
        <v>429</v>
      </c>
      <c r="C513" s="21">
        <v>3114</v>
      </c>
      <c r="D513" s="18">
        <v>1108.19</v>
      </c>
      <c r="E513" t="s">
        <v>430</v>
      </c>
      <c r="F513" s="3" t="s">
        <v>436</v>
      </c>
      <c r="G513" s="24">
        <v>44626</v>
      </c>
      <c r="H513" s="31">
        <v>8951328.2699999996</v>
      </c>
      <c r="I513" s="22">
        <v>0.04</v>
      </c>
      <c r="J513" s="15">
        <v>263.83999999999997</v>
      </c>
      <c r="K513" s="15">
        <v>6596</v>
      </c>
      <c r="L513" s="15"/>
      <c r="M513" s="66" t="str">
        <f>TEXT(Table2[[#This Row],[Gd.Dt]],"mmm-yy")</f>
        <v>Mar-22</v>
      </c>
      <c r="N513" s="46" t="str">
        <f>MID(Table2[[#This Row],[BE]],6,2)</f>
        <v>IB</v>
      </c>
      <c r="O513" s="46" t="str">
        <f>IF(Table2[[#This Row],[Type]]="IB","EOU",IF(Table2[[#This Row],[Type]]="MB","Local","492"))</f>
        <v>EOU</v>
      </c>
      <c r="P513" s="46">
        <f>ROUND(Table2[[#This Row],[Cons]]/Table2[[#This Row],[Qty.]],5)</f>
        <v>0.04</v>
      </c>
      <c r="Q513" s="46" t="b">
        <f>EXACT(Table2[[#This Row],[rate]],Table2[[#This Row],[Check]])</f>
        <v>1</v>
      </c>
      <c r="R513" s="46"/>
      <c r="S513" s="46" t="str">
        <f>IF(Table2[[#This Row],[SRO]]="EOU",VLOOKUP(Table2[[#This Row],[BE]],[2]GD.List!$C$3:$N$5014,12,0),IF(Table2[[#This Row],[SRO]]="Local","Polyester Staple Fibre","SRO 492"))</f>
        <v>Textile Chemical</v>
      </c>
    </row>
    <row r="514" spans="1:19" x14ac:dyDescent="0.25">
      <c r="A514" s="17" t="s">
        <v>388</v>
      </c>
      <c r="B514" s="3" t="s">
        <v>425</v>
      </c>
      <c r="C514" s="21">
        <v>12041</v>
      </c>
      <c r="D514" s="18">
        <v>1108.19</v>
      </c>
      <c r="E514" t="s">
        <v>431</v>
      </c>
      <c r="F514" s="3" t="s">
        <v>438</v>
      </c>
      <c r="G514" s="24">
        <v>44626</v>
      </c>
      <c r="H514" s="31">
        <v>16235075.800000001</v>
      </c>
      <c r="I514" s="22">
        <v>0.04</v>
      </c>
      <c r="J514" s="15">
        <v>320.60000000000002</v>
      </c>
      <c r="K514" s="15">
        <v>8015</v>
      </c>
      <c r="L514" s="15"/>
      <c r="M514" s="66" t="str">
        <f>TEXT(Table2[[#This Row],[Gd.Dt]],"mmm-yy")</f>
        <v>Mar-22</v>
      </c>
      <c r="N514" s="46" t="str">
        <f>MID(Table2[[#This Row],[BE]],6,2)</f>
        <v>IB</v>
      </c>
      <c r="O514" s="46" t="str">
        <f>IF(Table2[[#This Row],[Type]]="IB","EOU",IF(Table2[[#This Row],[Type]]="MB","Local","492"))</f>
        <v>EOU</v>
      </c>
      <c r="P514" s="46">
        <f>ROUND(Table2[[#This Row],[Cons]]/Table2[[#This Row],[Qty.]],5)</f>
        <v>0.04</v>
      </c>
      <c r="Q514" s="46" t="b">
        <f>EXACT(Table2[[#This Row],[rate]],Table2[[#This Row],[Check]])</f>
        <v>1</v>
      </c>
      <c r="R514" s="46"/>
      <c r="S514" s="46" t="str">
        <f>IF(Table2[[#This Row],[SRO]]="EOU",VLOOKUP(Table2[[#This Row],[BE]],[2]GD.List!$C$3:$N$5014,12,0),IF(Table2[[#This Row],[SRO]]="Local","Polyester Staple Fibre","SRO 492"))</f>
        <v>Textile Chemical</v>
      </c>
    </row>
    <row r="515" spans="1:19" x14ac:dyDescent="0.25">
      <c r="A515" s="19" t="s">
        <v>390</v>
      </c>
      <c r="B515" s="3" t="s">
        <v>426</v>
      </c>
      <c r="C515" s="21">
        <v>13593</v>
      </c>
      <c r="D515" s="18">
        <v>5503.201</v>
      </c>
      <c r="E515" t="s">
        <v>433</v>
      </c>
      <c r="F515" s="3" t="s">
        <v>435</v>
      </c>
      <c r="G515" s="24">
        <v>44626</v>
      </c>
      <c r="H515" s="31">
        <v>19340066.539999999</v>
      </c>
      <c r="I515" s="22">
        <v>0.53061000000000003</v>
      </c>
      <c r="J515" s="15">
        <v>3662.8</v>
      </c>
      <c r="K515" s="15">
        <v>6903</v>
      </c>
      <c r="L515" s="15"/>
      <c r="M515" s="66" t="str">
        <f>TEXT(Table2[[#This Row],[Gd.Dt]],"mmm-yy")</f>
        <v>Mar-22</v>
      </c>
      <c r="N515" s="46" t="str">
        <f>MID(Table2[[#This Row],[BE]],6,2)</f>
        <v>MB</v>
      </c>
      <c r="O515" s="46" t="str">
        <f>IF(Table2[[#This Row],[Type]]="IB","EOU",IF(Table2[[#This Row],[Type]]="MB","Local","492"))</f>
        <v>Local</v>
      </c>
      <c r="P515" s="46">
        <f>ROUND(Table2[[#This Row],[Cons]]/Table2[[#This Row],[Qty.]],5)</f>
        <v>0.53061000000000003</v>
      </c>
      <c r="Q515" s="46" t="b">
        <f>EXACT(Table2[[#This Row],[rate]],Table2[[#This Row],[Check]])</f>
        <v>1</v>
      </c>
      <c r="R515" s="46"/>
      <c r="S515" s="46" t="str">
        <f>IF(Table2[[#This Row],[SRO]]="EOU",VLOOKUP(Table2[[#This Row],[BE]],[2]GD.List!$C$3:$N$5014,12,0),IF(Table2[[#This Row],[SRO]]="Local","Polyester Staple Fibre","SRO 492"))</f>
        <v>Polyester Staple Fibre</v>
      </c>
    </row>
    <row r="516" spans="1:19" x14ac:dyDescent="0.25">
      <c r="A516" s="17" t="s">
        <v>390</v>
      </c>
      <c r="B516" s="3" t="s">
        <v>429</v>
      </c>
      <c r="C516" s="21">
        <v>3114</v>
      </c>
      <c r="D516" s="18">
        <v>5503.201</v>
      </c>
      <c r="E516" t="s">
        <v>430</v>
      </c>
      <c r="F516" s="3" t="s">
        <v>436</v>
      </c>
      <c r="G516" s="24">
        <v>44626</v>
      </c>
      <c r="H516" s="31">
        <v>8951328.2699999996</v>
      </c>
      <c r="I516" s="22">
        <v>0.41666999999999998</v>
      </c>
      <c r="J516" s="15">
        <v>1140.8399999999999</v>
      </c>
      <c r="K516" s="15">
        <v>2738</v>
      </c>
      <c r="L516" s="15"/>
      <c r="M516" s="66" t="str">
        <f>TEXT(Table2[[#This Row],[Gd.Dt]],"mmm-yy")</f>
        <v>Mar-22</v>
      </c>
      <c r="N516" s="46" t="str">
        <f>MID(Table2[[#This Row],[BE]],6,2)</f>
        <v>MB</v>
      </c>
      <c r="O516" s="46" t="str">
        <f>IF(Table2[[#This Row],[Type]]="IB","EOU",IF(Table2[[#This Row],[Type]]="MB","Local","492"))</f>
        <v>Local</v>
      </c>
      <c r="P516" s="46">
        <f>ROUND(Table2[[#This Row],[Cons]]/Table2[[#This Row],[Qty.]],5)</f>
        <v>0.41666999999999998</v>
      </c>
      <c r="Q516" s="46" t="b">
        <f>EXACT(Table2[[#This Row],[rate]],Table2[[#This Row],[Check]])</f>
        <v>1</v>
      </c>
      <c r="R516" s="46"/>
      <c r="S516" s="46" t="str">
        <f>IF(Table2[[#This Row],[SRO]]="EOU",VLOOKUP(Table2[[#This Row],[BE]],[2]GD.List!$C$3:$N$5014,12,0),IF(Table2[[#This Row],[SRO]]="Local","Polyester Staple Fibre","SRO 492"))</f>
        <v>Polyester Staple Fibre</v>
      </c>
    </row>
    <row r="517" spans="1:19" x14ac:dyDescent="0.25">
      <c r="A517" s="19" t="s">
        <v>391</v>
      </c>
      <c r="B517" s="3" t="s">
        <v>420</v>
      </c>
      <c r="C517" s="21">
        <v>750</v>
      </c>
      <c r="D517" s="18">
        <v>3402.13</v>
      </c>
      <c r="E517" t="s">
        <v>421</v>
      </c>
      <c r="F517" s="3" t="s">
        <v>422</v>
      </c>
      <c r="G517" s="24">
        <v>44624</v>
      </c>
      <c r="H517" s="31">
        <v>1298695.3999999999</v>
      </c>
      <c r="I517" s="22">
        <v>0.04</v>
      </c>
      <c r="J517" s="15">
        <v>41.96</v>
      </c>
      <c r="K517" s="15">
        <v>1049</v>
      </c>
      <c r="L517" s="15"/>
      <c r="M517" s="66" t="str">
        <f>TEXT(Table2[[#This Row],[Gd.Dt]],"mmm-yy")</f>
        <v>Mar-22</v>
      </c>
      <c r="N517" s="46" t="str">
        <f>MID(Table2[[#This Row],[BE]],6,2)</f>
        <v>IB</v>
      </c>
      <c r="O517" s="46" t="str">
        <f>IF(Table2[[#This Row],[Type]]="IB","EOU",IF(Table2[[#This Row],[Type]]="MB","Local","492"))</f>
        <v>EOU</v>
      </c>
      <c r="P517" s="46">
        <f>ROUND(Table2[[#This Row],[Cons]]/Table2[[#This Row],[Qty.]],5)</f>
        <v>0.04</v>
      </c>
      <c r="Q517" s="46" t="b">
        <f>EXACT(Table2[[#This Row],[rate]],Table2[[#This Row],[Check]])</f>
        <v>1</v>
      </c>
      <c r="R517" s="46"/>
      <c r="S517" s="46" t="str">
        <f>IF(Table2[[#This Row],[SRO]]="EOU",VLOOKUP(Table2[[#This Row],[BE]],[2]GD.List!$C$3:$N$5014,12,0),IF(Table2[[#This Row],[SRO]]="Local","Polyester Staple Fibre","SRO 492"))</f>
        <v>Textile Chemical</v>
      </c>
    </row>
    <row r="518" spans="1:19" x14ac:dyDescent="0.25">
      <c r="A518" s="19" t="s">
        <v>391</v>
      </c>
      <c r="B518" s="3" t="s">
        <v>426</v>
      </c>
      <c r="C518" s="21">
        <v>13593</v>
      </c>
      <c r="D518" s="18">
        <v>3402.13</v>
      </c>
      <c r="E518" t="s">
        <v>433</v>
      </c>
      <c r="F518" s="3" t="s">
        <v>435</v>
      </c>
      <c r="G518" s="24">
        <v>44626</v>
      </c>
      <c r="H518" s="31">
        <v>19340066.539999999</v>
      </c>
      <c r="I518" s="22">
        <v>0.04</v>
      </c>
      <c r="J518" s="15">
        <v>469.76</v>
      </c>
      <c r="K518" s="15">
        <v>11744</v>
      </c>
      <c r="L518" s="15"/>
      <c r="M518" s="66" t="str">
        <f>TEXT(Table2[[#This Row],[Gd.Dt]],"mmm-yy")</f>
        <v>Mar-22</v>
      </c>
      <c r="N518" s="46" t="str">
        <f>MID(Table2[[#This Row],[BE]],6,2)</f>
        <v>IB</v>
      </c>
      <c r="O518" s="46" t="str">
        <f>IF(Table2[[#This Row],[Type]]="IB","EOU",IF(Table2[[#This Row],[Type]]="MB","Local","492"))</f>
        <v>EOU</v>
      </c>
      <c r="P518" s="46">
        <f>ROUND(Table2[[#This Row],[Cons]]/Table2[[#This Row],[Qty.]],5)</f>
        <v>0.04</v>
      </c>
      <c r="Q518" s="46" t="b">
        <f>EXACT(Table2[[#This Row],[rate]],Table2[[#This Row],[Check]])</f>
        <v>1</v>
      </c>
      <c r="R518" s="46"/>
      <c r="S518" s="46" t="str">
        <f>IF(Table2[[#This Row],[SRO]]="EOU",VLOOKUP(Table2[[#This Row],[BE]],[2]GD.List!$C$3:$N$5014,12,0),IF(Table2[[#This Row],[SRO]]="Local","Polyester Staple Fibre","SRO 492"))</f>
        <v>Textile Chemical</v>
      </c>
    </row>
    <row r="519" spans="1:19" x14ac:dyDescent="0.25">
      <c r="A519" s="19" t="s">
        <v>391</v>
      </c>
      <c r="B519" s="3" t="s">
        <v>429</v>
      </c>
      <c r="C519" s="21">
        <v>3114</v>
      </c>
      <c r="D519" s="18">
        <v>3402.13</v>
      </c>
      <c r="E519" t="s">
        <v>430</v>
      </c>
      <c r="F519" s="3" t="s">
        <v>436</v>
      </c>
      <c r="G519" s="24">
        <v>44626</v>
      </c>
      <c r="H519" s="31">
        <v>8951328.2699999996</v>
      </c>
      <c r="I519" s="22">
        <v>0.04</v>
      </c>
      <c r="J519" s="15">
        <v>154.32</v>
      </c>
      <c r="K519" s="15">
        <v>3858</v>
      </c>
      <c r="L519" s="15"/>
      <c r="M519" s="66" t="str">
        <f>TEXT(Table2[[#This Row],[Gd.Dt]],"mmm-yy")</f>
        <v>Mar-22</v>
      </c>
      <c r="N519" s="46" t="str">
        <f>MID(Table2[[#This Row],[BE]],6,2)</f>
        <v>IB</v>
      </c>
      <c r="O519" s="46" t="str">
        <f>IF(Table2[[#This Row],[Type]]="IB","EOU",IF(Table2[[#This Row],[Type]]="MB","Local","492"))</f>
        <v>EOU</v>
      </c>
      <c r="P519" s="46">
        <f>ROUND(Table2[[#This Row],[Cons]]/Table2[[#This Row],[Qty.]],5)</f>
        <v>0.04</v>
      </c>
      <c r="Q519" s="46" t="b">
        <f>EXACT(Table2[[#This Row],[rate]],Table2[[#This Row],[Check]])</f>
        <v>1</v>
      </c>
      <c r="R519" s="46"/>
      <c r="S519" s="46" t="str">
        <f>IF(Table2[[#This Row],[SRO]]="EOU",VLOOKUP(Table2[[#This Row],[BE]],[2]GD.List!$C$3:$N$5014,12,0),IF(Table2[[#This Row],[SRO]]="Local","Polyester Staple Fibre","SRO 492"))</f>
        <v>Textile Chemical</v>
      </c>
    </row>
    <row r="520" spans="1:19" x14ac:dyDescent="0.25">
      <c r="A520" s="17" t="s">
        <v>391</v>
      </c>
      <c r="B520" s="3" t="s">
        <v>425</v>
      </c>
      <c r="C520" s="21">
        <v>12041</v>
      </c>
      <c r="D520" s="18">
        <v>3402.13</v>
      </c>
      <c r="E520" t="s">
        <v>431</v>
      </c>
      <c r="F520" s="3" t="s">
        <v>438</v>
      </c>
      <c r="G520" s="24">
        <v>44626</v>
      </c>
      <c r="H520" s="31">
        <v>16235075.800000001</v>
      </c>
      <c r="I520" s="22">
        <v>0.04</v>
      </c>
      <c r="J520" s="15">
        <v>320.60000000000002</v>
      </c>
      <c r="K520" s="15">
        <v>8015</v>
      </c>
      <c r="L520" s="15"/>
      <c r="M520" s="66" t="str">
        <f>TEXT(Table2[[#This Row],[Gd.Dt]],"mmm-yy")</f>
        <v>Mar-22</v>
      </c>
      <c r="N520" s="46" t="str">
        <f>MID(Table2[[#This Row],[BE]],6,2)</f>
        <v>IB</v>
      </c>
      <c r="O520" s="46" t="str">
        <f>IF(Table2[[#This Row],[Type]]="IB","EOU",IF(Table2[[#This Row],[Type]]="MB","Local","492"))</f>
        <v>EOU</v>
      </c>
      <c r="P520" s="46">
        <f>ROUND(Table2[[#This Row],[Cons]]/Table2[[#This Row],[Qty.]],5)</f>
        <v>0.04</v>
      </c>
      <c r="Q520" s="46" t="b">
        <f>EXACT(Table2[[#This Row],[rate]],Table2[[#This Row],[Check]])</f>
        <v>1</v>
      </c>
      <c r="R520" s="46"/>
      <c r="S520" s="46" t="str">
        <f>IF(Table2[[#This Row],[SRO]]="EOU",VLOOKUP(Table2[[#This Row],[BE]],[2]GD.List!$C$3:$N$5014,12,0),IF(Table2[[#This Row],[SRO]]="Local","Polyester Staple Fibre","SRO 492"))</f>
        <v>Textile Chemical</v>
      </c>
    </row>
    <row r="521" spans="1:19" x14ac:dyDescent="0.25">
      <c r="A521" s="19" t="s">
        <v>414</v>
      </c>
      <c r="B521" s="3" t="s">
        <v>420</v>
      </c>
      <c r="C521" s="21">
        <v>750</v>
      </c>
      <c r="D521" s="18">
        <v>5205.13</v>
      </c>
      <c r="E521" t="s">
        <v>421</v>
      </c>
      <c r="F521" s="3" t="s">
        <v>422</v>
      </c>
      <c r="G521" s="24">
        <v>44624</v>
      </c>
      <c r="H521" s="31">
        <v>1298695.3999999999</v>
      </c>
      <c r="I521" s="22">
        <v>1.0101</v>
      </c>
      <c r="J521" s="15">
        <v>1059.5899999999999</v>
      </c>
      <c r="K521" s="15">
        <v>1049</v>
      </c>
      <c r="L521" s="15"/>
      <c r="M521" s="66" t="str">
        <f>TEXT(Table2[[#This Row],[Gd.Dt]],"mmm-yy")</f>
        <v>Mar-22</v>
      </c>
      <c r="N521" s="46" t="str">
        <f>MID(Table2[[#This Row],[BE]],6,2)</f>
        <v>IB</v>
      </c>
      <c r="O521" s="46" t="str">
        <f>IF(Table2[[#This Row],[Type]]="IB","EOU",IF(Table2[[#This Row],[Type]]="MB","Local","492"))</f>
        <v>EOU</v>
      </c>
      <c r="P521" s="46">
        <f>ROUND(Table2[[#This Row],[Cons]]/Table2[[#This Row],[Qty.]],5)</f>
        <v>1.0101</v>
      </c>
      <c r="Q521" s="46" t="b">
        <f>EXACT(Table2[[#This Row],[rate]],Table2[[#This Row],[Check]])</f>
        <v>1</v>
      </c>
      <c r="R521" s="46"/>
      <c r="S521" s="46" t="str">
        <f>IF(Table2[[#This Row],[SRO]]="EOU",VLOOKUP(Table2[[#This Row],[BE]],[2]GD.List!$C$3:$N$5014,12,0),IF(Table2[[#This Row],[SRO]]="Local","Polyester Staple Fibre","SRO 492"))</f>
        <v>Cotton Yarn</v>
      </c>
    </row>
    <row r="522" spans="1:19" x14ac:dyDescent="0.25">
      <c r="A522" s="19" t="s">
        <v>414</v>
      </c>
      <c r="B522" s="3" t="s">
        <v>426</v>
      </c>
      <c r="C522" s="21">
        <v>13593</v>
      </c>
      <c r="D522" s="18">
        <v>5205.13</v>
      </c>
      <c r="E522" t="s">
        <v>433</v>
      </c>
      <c r="F522" s="3" t="s">
        <v>435</v>
      </c>
      <c r="G522" s="24">
        <v>44626</v>
      </c>
      <c r="H522" s="31">
        <v>19340066.539999999</v>
      </c>
      <c r="I522" s="22">
        <v>1.0101</v>
      </c>
      <c r="J522" s="15">
        <v>4889.8900000000003</v>
      </c>
      <c r="K522" s="15">
        <v>4841</v>
      </c>
      <c r="L522" s="15"/>
      <c r="M522" s="66" t="str">
        <f>TEXT(Table2[[#This Row],[Gd.Dt]],"mmm-yy")</f>
        <v>Mar-22</v>
      </c>
      <c r="N522" s="46" t="str">
        <f>MID(Table2[[#This Row],[BE]],6,2)</f>
        <v>IB</v>
      </c>
      <c r="O522" s="46" t="str">
        <f>IF(Table2[[#This Row],[Type]]="IB","EOU",IF(Table2[[#This Row],[Type]]="MB","Local","492"))</f>
        <v>EOU</v>
      </c>
      <c r="P522" s="46">
        <f>ROUND(Table2[[#This Row],[Cons]]/Table2[[#This Row],[Qty.]],5)</f>
        <v>1.0101</v>
      </c>
      <c r="Q522" s="46" t="b">
        <f>EXACT(Table2[[#This Row],[rate]],Table2[[#This Row],[Check]])</f>
        <v>1</v>
      </c>
      <c r="R522" s="46"/>
      <c r="S522" s="46" t="str">
        <f>IF(Table2[[#This Row],[SRO]]="EOU",VLOOKUP(Table2[[#This Row],[BE]],[2]GD.List!$C$3:$N$5014,12,0),IF(Table2[[#This Row],[SRO]]="Local","Polyester Staple Fibre","SRO 492"))</f>
        <v>Cotton Yarn</v>
      </c>
    </row>
    <row r="523" spans="1:19" x14ac:dyDescent="0.25">
      <c r="A523" s="17" t="s">
        <v>414</v>
      </c>
      <c r="B523" s="3" t="s">
        <v>425</v>
      </c>
      <c r="C523" s="21">
        <v>12041</v>
      </c>
      <c r="D523" s="18">
        <v>5205.13</v>
      </c>
      <c r="E523" t="s">
        <v>431</v>
      </c>
      <c r="F523" s="3" t="s">
        <v>438</v>
      </c>
      <c r="G523" s="24">
        <v>44626</v>
      </c>
      <c r="H523" s="31">
        <v>16235075.800000001</v>
      </c>
      <c r="I523" s="22">
        <v>1.0101</v>
      </c>
      <c r="J523" s="15">
        <v>7380.2</v>
      </c>
      <c r="K523" s="15">
        <v>7306.41</v>
      </c>
      <c r="L523" s="15"/>
      <c r="M523" s="66" t="str">
        <f>TEXT(Table2[[#This Row],[Gd.Dt]],"mmm-yy")</f>
        <v>Mar-22</v>
      </c>
      <c r="N523" s="46" t="str">
        <f>MID(Table2[[#This Row],[BE]],6,2)</f>
        <v>IB</v>
      </c>
      <c r="O523" s="46" t="str">
        <f>IF(Table2[[#This Row],[Type]]="IB","EOU",IF(Table2[[#This Row],[Type]]="MB","Local","492"))</f>
        <v>EOU</v>
      </c>
      <c r="P523" s="46">
        <f>ROUND(Table2[[#This Row],[Cons]]/Table2[[#This Row],[Qty.]],5)</f>
        <v>1.0101</v>
      </c>
      <c r="Q523" s="46" t="b">
        <f>EXACT(Table2[[#This Row],[rate]],Table2[[#This Row],[Check]])</f>
        <v>1</v>
      </c>
      <c r="R523" s="46"/>
      <c r="S523" s="46" t="str">
        <f>IF(Table2[[#This Row],[SRO]]="EOU",VLOOKUP(Table2[[#This Row],[BE]],[2]GD.List!$C$3:$N$5014,12,0),IF(Table2[[#This Row],[SRO]]="Local","Polyester Staple Fibre","SRO 492"))</f>
        <v>Cotton Yarn</v>
      </c>
    </row>
    <row r="524" spans="1:19" x14ac:dyDescent="0.25">
      <c r="A524" s="17" t="s">
        <v>432</v>
      </c>
      <c r="B524" s="3" t="s">
        <v>425</v>
      </c>
      <c r="C524" s="21">
        <v>12041</v>
      </c>
      <c r="D524" s="18">
        <v>5205.13</v>
      </c>
      <c r="E524" t="s">
        <v>431</v>
      </c>
      <c r="F524" s="3" t="s">
        <v>438</v>
      </c>
      <c r="G524" s="24">
        <v>44626</v>
      </c>
      <c r="H524" s="31">
        <v>16235075.800000001</v>
      </c>
      <c r="I524" s="22">
        <v>1.0101</v>
      </c>
      <c r="J524" s="15">
        <v>715.75</v>
      </c>
      <c r="K524" s="15">
        <v>708.59</v>
      </c>
      <c r="L524" s="15"/>
      <c r="M524" s="66" t="str">
        <f>TEXT(Table2[[#This Row],[Gd.Dt]],"mmm-yy")</f>
        <v>Mar-22</v>
      </c>
      <c r="N524" s="46" t="str">
        <f>MID(Table2[[#This Row],[BE]],6,2)</f>
        <v>IB</v>
      </c>
      <c r="O524" s="46" t="str">
        <f>IF(Table2[[#This Row],[Type]]="IB","EOU",IF(Table2[[#This Row],[Type]]="MB","Local","492"))</f>
        <v>EOU</v>
      </c>
      <c r="P524" s="46">
        <f>ROUND(Table2[[#This Row],[Cons]]/Table2[[#This Row],[Qty.]],5)</f>
        <v>1.0101</v>
      </c>
      <c r="Q524" s="46" t="b">
        <f>EXACT(Table2[[#This Row],[rate]],Table2[[#This Row],[Check]])</f>
        <v>1</v>
      </c>
      <c r="R524" s="46"/>
      <c r="S524" s="46" t="str">
        <f>IF(Table2[[#This Row],[SRO]]="EOU",VLOOKUP(Table2[[#This Row],[BE]],[2]GD.List!$C$3:$N$5014,12,0),IF(Table2[[#This Row],[SRO]]="Local","Polyester Staple Fibre","SRO 492"))</f>
        <v>Cotton Yarn</v>
      </c>
    </row>
    <row r="525" spans="1:19" x14ac:dyDescent="0.25">
      <c r="A525" s="19" t="s">
        <v>434</v>
      </c>
      <c r="B525" s="19" t="s">
        <v>426</v>
      </c>
      <c r="C525" s="38">
        <v>13593</v>
      </c>
      <c r="D525" s="39">
        <v>5807.1019999999999</v>
      </c>
      <c r="E525" s="40" t="s">
        <v>433</v>
      </c>
      <c r="F525" s="19" t="s">
        <v>435</v>
      </c>
      <c r="G525" s="41">
        <v>44626</v>
      </c>
      <c r="H525" s="42">
        <v>19340066.539999999</v>
      </c>
      <c r="I525" s="43">
        <v>0.1</v>
      </c>
      <c r="J525" s="30">
        <v>690.3</v>
      </c>
      <c r="K525" s="30">
        <v>6903</v>
      </c>
      <c r="L525" s="30"/>
      <c r="M525" s="67" t="str">
        <f>TEXT(Table2[[#This Row],[Gd.Dt]],"mmm-yy")</f>
        <v>Mar-22</v>
      </c>
      <c r="N525" s="47" t="str">
        <f>MID(Table2[[#This Row],[BE]],6,2)</f>
        <v>IB</v>
      </c>
      <c r="O525" s="47" t="str">
        <f>IF(Table2[[#This Row],[Type]]="IB","EOU",IF(Table2[[#This Row],[Type]]="MB","Local","492"))</f>
        <v>EOU</v>
      </c>
      <c r="P525" s="47">
        <f>ROUND(Table2[[#This Row],[Cons]]/Table2[[#This Row],[Qty.]],5)</f>
        <v>0.1</v>
      </c>
      <c r="Q525" s="47" t="b">
        <f>EXACT(Table2[[#This Row],[rate]],Table2[[#This Row],[Check]])</f>
        <v>1</v>
      </c>
      <c r="R525" s="47"/>
      <c r="S525" s="46" t="str">
        <f>IF(Table2[[#This Row],[SRO]]="EOU",VLOOKUP(Table2[[#This Row],[BE]],[2]GD.List!$C$3:$N$5014,12,0),IF(Table2[[#This Row],[SRO]]="Local","Polyester Staple Fibre","SRO 492"))</f>
        <v>Packing Material</v>
      </c>
    </row>
    <row r="526" spans="1:19" x14ac:dyDescent="0.25">
      <c r="A526" s="19" t="s">
        <v>1</v>
      </c>
      <c r="B526" s="3" t="s">
        <v>446</v>
      </c>
      <c r="C526" s="21">
        <v>6912</v>
      </c>
      <c r="D526" s="18">
        <v>2701.12</v>
      </c>
      <c r="E526" t="s">
        <v>449</v>
      </c>
      <c r="F526" s="3" t="s">
        <v>450</v>
      </c>
      <c r="G526" s="24">
        <v>44629</v>
      </c>
      <c r="H526" s="31">
        <v>5839555.6699999999</v>
      </c>
      <c r="I526" s="22">
        <v>0.1</v>
      </c>
      <c r="J526" s="15">
        <v>564.09999999999991</v>
      </c>
      <c r="K526" s="15">
        <v>5641</v>
      </c>
      <c r="L526" s="15"/>
      <c r="M526" s="66" t="str">
        <f>TEXT(Table2[[#This Row],[Gd.Dt]],"mmm-yy")</f>
        <v>Mar-22</v>
      </c>
      <c r="N526" s="46" t="str">
        <f>MID(Table2[[#This Row],[BE]],6,2)</f>
        <v>IB</v>
      </c>
      <c r="O526" s="46" t="str">
        <f>IF(Table2[[#This Row],[Type]]="IB","EOU",IF(Table2[[#This Row],[Type]]="MB","Local","492"))</f>
        <v>EOU</v>
      </c>
      <c r="P526" s="46">
        <f>ROUND(Table2[[#This Row],[Cons]]/Table2[[#This Row],[Qty.]],5)</f>
        <v>0.1</v>
      </c>
      <c r="Q526" s="46" t="b">
        <f>EXACT(Table2[[#This Row],[rate]],Table2[[#This Row],[Check]])</f>
        <v>1</v>
      </c>
      <c r="R526" s="46"/>
      <c r="S526" s="46" t="str">
        <f>IF(Table2[[#This Row],[SRO]]="EOU",VLOOKUP(Table2[[#This Row],[BE]],[2]GD.List!$C$3:$N$5014,12,0),IF(Table2[[#This Row],[SRO]]="Local","Polyester Staple Fibre","SRO 492"))</f>
        <v>Textile Coal</v>
      </c>
    </row>
    <row r="527" spans="1:19" x14ac:dyDescent="0.25">
      <c r="A527" s="19" t="s">
        <v>1</v>
      </c>
      <c r="B527" s="3" t="s">
        <v>441</v>
      </c>
      <c r="C527" s="21">
        <v>2194</v>
      </c>
      <c r="D527" s="18">
        <v>2701.12</v>
      </c>
      <c r="E527" t="s">
        <v>442</v>
      </c>
      <c r="F527" s="3" t="s">
        <v>443</v>
      </c>
      <c r="G527" s="24">
        <v>44627</v>
      </c>
      <c r="H527" s="31">
        <v>6394876.29</v>
      </c>
      <c r="I527" s="22">
        <v>0.1</v>
      </c>
      <c r="J527" s="15">
        <v>292.7</v>
      </c>
      <c r="K527" s="15">
        <v>2927</v>
      </c>
      <c r="L527" s="15"/>
      <c r="M527" s="66" t="str">
        <f>TEXT(Table2[[#This Row],[Gd.Dt]],"mmm-yy")</f>
        <v>Mar-22</v>
      </c>
      <c r="N527" s="46" t="str">
        <f>MID(Table2[[#This Row],[BE]],6,2)</f>
        <v>IB</v>
      </c>
      <c r="O527" s="46" t="str">
        <f>IF(Table2[[#This Row],[Type]]="IB","EOU",IF(Table2[[#This Row],[Type]]="MB","Local","492"))</f>
        <v>EOU</v>
      </c>
      <c r="P527" s="46">
        <f>ROUND(Table2[[#This Row],[Cons]]/Table2[[#This Row],[Qty.]],5)</f>
        <v>0.1</v>
      </c>
      <c r="Q527" s="46" t="b">
        <f>EXACT(Table2[[#This Row],[rate]],Table2[[#This Row],[Check]])</f>
        <v>1</v>
      </c>
      <c r="R527" s="46"/>
      <c r="S527" s="46" t="str">
        <f>IF(Table2[[#This Row],[SRO]]="EOU",VLOOKUP(Table2[[#This Row],[BE]],[2]GD.List!$C$3:$N$5014,12,0),IF(Table2[[#This Row],[SRO]]="Local","Polyester Staple Fibre","SRO 492"))</f>
        <v>Textile Coal</v>
      </c>
    </row>
    <row r="528" spans="1:19" x14ac:dyDescent="0.25">
      <c r="A528" s="3" t="s">
        <v>1</v>
      </c>
      <c r="B528" s="3" t="s">
        <v>445</v>
      </c>
      <c r="C528" s="21">
        <v>16116</v>
      </c>
      <c r="D528" s="18">
        <v>2701.12</v>
      </c>
      <c r="E528" t="s">
        <v>448</v>
      </c>
      <c r="F528" s="3" t="s">
        <v>451</v>
      </c>
      <c r="G528" s="24">
        <v>44629</v>
      </c>
      <c r="H528" s="31">
        <v>15304688.609999999</v>
      </c>
      <c r="I528" s="22">
        <v>0.1</v>
      </c>
      <c r="J528" s="15">
        <v>969.3</v>
      </c>
      <c r="K528" s="15">
        <v>9693</v>
      </c>
      <c r="L528" s="15"/>
      <c r="M528" s="66" t="str">
        <f>TEXT(Table2[[#This Row],[Gd.Dt]],"mmm-yy")</f>
        <v>Mar-22</v>
      </c>
      <c r="N528" s="46" t="str">
        <f>MID(Table2[[#This Row],[BE]],6,2)</f>
        <v>IB</v>
      </c>
      <c r="O528" s="46" t="str">
        <f>IF(Table2[[#This Row],[Type]]="IB","EOU",IF(Table2[[#This Row],[Type]]="MB","Local","492"))</f>
        <v>EOU</v>
      </c>
      <c r="P528" s="46">
        <f>ROUND(Table2[[#This Row],[Cons]]/Table2[[#This Row],[Qty.]],5)</f>
        <v>0.1</v>
      </c>
      <c r="Q528" s="46" t="b">
        <f>EXACT(Table2[[#This Row],[rate]],Table2[[#This Row],[Check]])</f>
        <v>1</v>
      </c>
      <c r="R528" s="46"/>
      <c r="S528" s="46" t="str">
        <f>IF(Table2[[#This Row],[SRO]]="EOU",VLOOKUP(Table2[[#This Row],[BE]],[2]GD.List!$C$3:$N$5014,12,0),IF(Table2[[#This Row],[SRO]]="Local","Polyester Staple Fibre","SRO 492"))</f>
        <v>Textile Coal</v>
      </c>
    </row>
    <row r="529" spans="1:19" x14ac:dyDescent="0.25">
      <c r="A529" s="17" t="s">
        <v>1</v>
      </c>
      <c r="B529" s="3" t="s">
        <v>444</v>
      </c>
      <c r="C529" s="21">
        <v>40348</v>
      </c>
      <c r="D529" s="18">
        <v>2701.12</v>
      </c>
      <c r="E529" t="s">
        <v>447</v>
      </c>
      <c r="F529" s="3" t="s">
        <v>452</v>
      </c>
      <c r="G529" s="24">
        <v>44629</v>
      </c>
      <c r="H529" s="31">
        <v>29530545.91</v>
      </c>
      <c r="I529" s="22">
        <v>0.1</v>
      </c>
      <c r="J529" s="15">
        <v>1550.3</v>
      </c>
      <c r="K529" s="15">
        <v>15503</v>
      </c>
      <c r="L529" s="15"/>
      <c r="M529" s="66" t="str">
        <f>TEXT(Table2[[#This Row],[Gd.Dt]],"mmm-yy")</f>
        <v>Mar-22</v>
      </c>
      <c r="N529" s="46" t="str">
        <f>MID(Table2[[#This Row],[BE]],6,2)</f>
        <v>IB</v>
      </c>
      <c r="O529" s="46" t="str">
        <f>IF(Table2[[#This Row],[Type]]="IB","EOU",IF(Table2[[#This Row],[Type]]="MB","Local","492"))</f>
        <v>EOU</v>
      </c>
      <c r="P529" s="46">
        <f>ROUND(Table2[[#This Row],[Cons]]/Table2[[#This Row],[Qty.]],5)</f>
        <v>0.1</v>
      </c>
      <c r="Q529" s="46" t="b">
        <f>EXACT(Table2[[#This Row],[rate]],Table2[[#This Row],[Check]])</f>
        <v>1</v>
      </c>
      <c r="R529" s="46"/>
      <c r="S529" s="46" t="str">
        <f>IF(Table2[[#This Row],[SRO]]="EOU",VLOOKUP(Table2[[#This Row],[BE]],[2]GD.List!$C$3:$N$5014,12,0),IF(Table2[[#This Row],[SRO]]="Local","Polyester Staple Fibre","SRO 492"))</f>
        <v>Textile Coal</v>
      </c>
    </row>
    <row r="530" spans="1:19" x14ac:dyDescent="0.25">
      <c r="A530" s="19" t="s">
        <v>217</v>
      </c>
      <c r="B530" s="3" t="s">
        <v>446</v>
      </c>
      <c r="C530" s="21">
        <v>6912</v>
      </c>
      <c r="D530" s="18">
        <v>2832.1089999999999</v>
      </c>
      <c r="E530" t="s">
        <v>449</v>
      </c>
      <c r="F530" s="3" t="s">
        <v>450</v>
      </c>
      <c r="G530" s="24">
        <v>44629</v>
      </c>
      <c r="H530" s="31">
        <v>5839555.6699999999</v>
      </c>
      <c r="I530" s="22">
        <v>0.04</v>
      </c>
      <c r="J530" s="15">
        <v>225.64</v>
      </c>
      <c r="K530" s="15">
        <v>5641</v>
      </c>
      <c r="L530" s="15"/>
      <c r="M530" s="66" t="str">
        <f>TEXT(Table2[[#This Row],[Gd.Dt]],"mmm-yy")</f>
        <v>Mar-22</v>
      </c>
      <c r="N530" s="46" t="str">
        <f>MID(Table2[[#This Row],[BE]],6,2)</f>
        <v>IB</v>
      </c>
      <c r="O530" s="46" t="str">
        <f>IF(Table2[[#This Row],[Type]]="IB","EOU",IF(Table2[[#This Row],[Type]]="MB","Local","492"))</f>
        <v>EOU</v>
      </c>
      <c r="P530" s="46">
        <f>ROUND(Table2[[#This Row],[Cons]]/Table2[[#This Row],[Qty.]],5)</f>
        <v>0.04</v>
      </c>
      <c r="Q530" s="46" t="b">
        <f>EXACT(Table2[[#This Row],[rate]],Table2[[#This Row],[Check]])</f>
        <v>1</v>
      </c>
      <c r="R530" s="46"/>
      <c r="S530" s="46" t="str">
        <f>IF(Table2[[#This Row],[SRO]]="EOU",VLOOKUP(Table2[[#This Row],[BE]],[2]GD.List!$C$3:$N$5014,12,0),IF(Table2[[#This Row],[SRO]]="Local","Polyester Staple Fibre","SRO 492"))</f>
        <v>Textile Chemical</v>
      </c>
    </row>
    <row r="531" spans="1:19" x14ac:dyDescent="0.25">
      <c r="A531" s="19" t="s">
        <v>217</v>
      </c>
      <c r="B531" s="3" t="s">
        <v>445</v>
      </c>
      <c r="C531" s="21">
        <v>16116</v>
      </c>
      <c r="D531" s="18">
        <v>2832.1089999999999</v>
      </c>
      <c r="E531" t="s">
        <v>448</v>
      </c>
      <c r="F531" s="3" t="s">
        <v>451</v>
      </c>
      <c r="G531" s="24">
        <v>44629</v>
      </c>
      <c r="H531" s="31">
        <v>15304688.609999999</v>
      </c>
      <c r="I531" s="22">
        <v>0.04</v>
      </c>
      <c r="J531" s="15">
        <v>300.04000000000002</v>
      </c>
      <c r="K531" s="15">
        <v>7501</v>
      </c>
      <c r="L531" s="15"/>
      <c r="M531" s="66" t="str">
        <f>TEXT(Table2[[#This Row],[Gd.Dt]],"mmm-yy")</f>
        <v>Mar-22</v>
      </c>
      <c r="N531" s="46" t="str">
        <f>MID(Table2[[#This Row],[BE]],6,2)</f>
        <v>IB</v>
      </c>
      <c r="O531" s="46" t="str">
        <f>IF(Table2[[#This Row],[Type]]="IB","EOU",IF(Table2[[#This Row],[Type]]="MB","Local","492"))</f>
        <v>EOU</v>
      </c>
      <c r="P531" s="46">
        <f>ROUND(Table2[[#This Row],[Cons]]/Table2[[#This Row],[Qty.]],5)</f>
        <v>0.04</v>
      </c>
      <c r="Q531" s="46" t="b">
        <f>EXACT(Table2[[#This Row],[rate]],Table2[[#This Row],[Check]])</f>
        <v>1</v>
      </c>
      <c r="R531" s="46"/>
      <c r="S531" s="46" t="str">
        <f>IF(Table2[[#This Row],[SRO]]="EOU",VLOOKUP(Table2[[#This Row],[BE]],[2]GD.List!$C$3:$N$5014,12,0),IF(Table2[[#This Row],[SRO]]="Local","Polyester Staple Fibre","SRO 492"))</f>
        <v>Textile Chemical</v>
      </c>
    </row>
    <row r="532" spans="1:19" x14ac:dyDescent="0.25">
      <c r="A532" s="17" t="s">
        <v>217</v>
      </c>
      <c r="B532" s="3" t="s">
        <v>444</v>
      </c>
      <c r="C532" s="21">
        <v>40348</v>
      </c>
      <c r="D532" s="18">
        <v>2832.1089999999999</v>
      </c>
      <c r="E532" t="s">
        <v>447</v>
      </c>
      <c r="F532" s="3" t="s">
        <v>452</v>
      </c>
      <c r="G532" s="24">
        <v>44629</v>
      </c>
      <c r="H532" s="31">
        <v>29530545.91</v>
      </c>
      <c r="I532" s="22">
        <v>0.04</v>
      </c>
      <c r="J532" s="15">
        <v>620.12</v>
      </c>
      <c r="K532" s="15">
        <v>15503</v>
      </c>
      <c r="L532" s="15"/>
      <c r="M532" s="66" t="str">
        <f>TEXT(Table2[[#This Row],[Gd.Dt]],"mmm-yy")</f>
        <v>Mar-22</v>
      </c>
      <c r="N532" s="46" t="str">
        <f>MID(Table2[[#This Row],[BE]],6,2)</f>
        <v>IB</v>
      </c>
      <c r="O532" s="46" t="str">
        <f>IF(Table2[[#This Row],[Type]]="IB","EOU",IF(Table2[[#This Row],[Type]]="MB","Local","492"))</f>
        <v>EOU</v>
      </c>
      <c r="P532" s="46">
        <f>ROUND(Table2[[#This Row],[Cons]]/Table2[[#This Row],[Qty.]],5)</f>
        <v>0.04</v>
      </c>
      <c r="Q532" s="46" t="b">
        <f>EXACT(Table2[[#This Row],[rate]],Table2[[#This Row],[Check]])</f>
        <v>1</v>
      </c>
      <c r="R532" s="46"/>
      <c r="S532" s="46" t="str">
        <f>IF(Table2[[#This Row],[SRO]]="EOU",VLOOKUP(Table2[[#This Row],[BE]],[2]GD.List!$C$3:$N$5014,12,0),IF(Table2[[#This Row],[SRO]]="Local","Polyester Staple Fibre","SRO 492"))</f>
        <v>Textile Chemical</v>
      </c>
    </row>
    <row r="533" spans="1:19" x14ac:dyDescent="0.25">
      <c r="A533" s="19" t="s">
        <v>261</v>
      </c>
      <c r="B533" s="3" t="s">
        <v>446</v>
      </c>
      <c r="C533" s="21">
        <v>6912</v>
      </c>
      <c r="D533" s="18">
        <v>3906.9029999999998</v>
      </c>
      <c r="E533" t="s">
        <v>449</v>
      </c>
      <c r="F533" s="3" t="s">
        <v>450</v>
      </c>
      <c r="G533" s="24">
        <v>44629</v>
      </c>
      <c r="H533" s="31">
        <v>5839555.6699999999</v>
      </c>
      <c r="I533" s="22">
        <v>0.04</v>
      </c>
      <c r="J533" s="15">
        <v>161.66</v>
      </c>
      <c r="K533" s="15">
        <v>4041.5</v>
      </c>
      <c r="L533" s="15"/>
      <c r="M533" s="66" t="str">
        <f>TEXT(Table2[[#This Row],[Gd.Dt]],"mmm-yy")</f>
        <v>Mar-22</v>
      </c>
      <c r="N533" s="46" t="str">
        <f>MID(Table2[[#This Row],[BE]],6,2)</f>
        <v>IB</v>
      </c>
      <c r="O533" s="46" t="str">
        <f>IF(Table2[[#This Row],[Type]]="IB","EOU",IF(Table2[[#This Row],[Type]]="MB","Local","492"))</f>
        <v>EOU</v>
      </c>
      <c r="P533" s="46">
        <f>ROUND(Table2[[#This Row],[Cons]]/Table2[[#This Row],[Qty.]],5)</f>
        <v>0.04</v>
      </c>
      <c r="Q533" s="46" t="b">
        <f>EXACT(Table2[[#This Row],[rate]],Table2[[#This Row],[Check]])</f>
        <v>1</v>
      </c>
      <c r="R533" s="46"/>
      <c r="S533" s="46" t="str">
        <f>IF(Table2[[#This Row],[SRO]]="EOU",VLOOKUP(Table2[[#This Row],[BE]],[2]GD.List!$C$3:$N$5014,12,0),IF(Table2[[#This Row],[SRO]]="Local","Polyester Staple Fibre","SRO 492"))</f>
        <v>Textile Chemical</v>
      </c>
    </row>
    <row r="534" spans="1:19" x14ac:dyDescent="0.25">
      <c r="A534" s="19" t="s">
        <v>261</v>
      </c>
      <c r="B534" s="3" t="s">
        <v>445</v>
      </c>
      <c r="C534" s="21">
        <v>16116</v>
      </c>
      <c r="D534" s="18">
        <v>3906.9029999999998</v>
      </c>
      <c r="E534" t="s">
        <v>448</v>
      </c>
      <c r="F534" s="3" t="s">
        <v>451</v>
      </c>
      <c r="G534" s="24">
        <v>44629</v>
      </c>
      <c r="H534" s="31">
        <v>15304688.609999999</v>
      </c>
      <c r="I534" s="22">
        <v>0.04</v>
      </c>
      <c r="J534" s="15">
        <v>295.60000000000002</v>
      </c>
      <c r="K534" s="15">
        <v>7390</v>
      </c>
      <c r="L534" s="15"/>
      <c r="M534" s="66" t="str">
        <f>TEXT(Table2[[#This Row],[Gd.Dt]],"mmm-yy")</f>
        <v>Mar-22</v>
      </c>
      <c r="N534" s="46" t="str">
        <f>MID(Table2[[#This Row],[BE]],6,2)</f>
        <v>IB</v>
      </c>
      <c r="O534" s="46" t="str">
        <f>IF(Table2[[#This Row],[Type]]="IB","EOU",IF(Table2[[#This Row],[Type]]="MB","Local","492"))</f>
        <v>EOU</v>
      </c>
      <c r="P534" s="46">
        <f>ROUND(Table2[[#This Row],[Cons]]/Table2[[#This Row],[Qty.]],5)</f>
        <v>0.04</v>
      </c>
      <c r="Q534" s="46" t="b">
        <f>EXACT(Table2[[#This Row],[rate]],Table2[[#This Row],[Check]])</f>
        <v>1</v>
      </c>
      <c r="R534" s="46"/>
      <c r="S534" s="46" t="str">
        <f>IF(Table2[[#This Row],[SRO]]="EOU",VLOOKUP(Table2[[#This Row],[BE]],[2]GD.List!$C$3:$N$5014,12,0),IF(Table2[[#This Row],[SRO]]="Local","Polyester Staple Fibre","SRO 492"))</f>
        <v>Textile Chemical</v>
      </c>
    </row>
    <row r="535" spans="1:19" x14ac:dyDescent="0.25">
      <c r="A535" s="17" t="s">
        <v>261</v>
      </c>
      <c r="B535" s="3" t="s">
        <v>444</v>
      </c>
      <c r="C535" s="21">
        <v>40348</v>
      </c>
      <c r="D535" s="18">
        <v>3906.9029999999998</v>
      </c>
      <c r="E535" t="s">
        <v>447</v>
      </c>
      <c r="F535" s="3" t="s">
        <v>452</v>
      </c>
      <c r="G535" s="24">
        <v>44629</v>
      </c>
      <c r="H535" s="31">
        <v>29530545.91</v>
      </c>
      <c r="I535" s="22">
        <v>0.04</v>
      </c>
      <c r="J535" s="15">
        <v>367.32</v>
      </c>
      <c r="K535" s="15">
        <v>9183</v>
      </c>
      <c r="L535" s="15"/>
      <c r="M535" s="66" t="str">
        <f>TEXT(Table2[[#This Row],[Gd.Dt]],"mmm-yy")</f>
        <v>Mar-22</v>
      </c>
      <c r="N535" s="46" t="str">
        <f>MID(Table2[[#This Row],[BE]],6,2)</f>
        <v>IB</v>
      </c>
      <c r="O535" s="46" t="str">
        <f>IF(Table2[[#This Row],[Type]]="IB","EOU",IF(Table2[[#This Row],[Type]]="MB","Local","492"))</f>
        <v>EOU</v>
      </c>
      <c r="P535" s="46">
        <f>ROUND(Table2[[#This Row],[Cons]]/Table2[[#This Row],[Qty.]],5)</f>
        <v>0.04</v>
      </c>
      <c r="Q535" s="46" t="b">
        <f>EXACT(Table2[[#This Row],[rate]],Table2[[#This Row],[Check]])</f>
        <v>1</v>
      </c>
      <c r="R535" s="46"/>
      <c r="S535" s="46" t="str">
        <f>IF(Table2[[#This Row],[SRO]]="EOU",VLOOKUP(Table2[[#This Row],[BE]],[2]GD.List!$C$3:$N$5014,12,0),IF(Table2[[#This Row],[SRO]]="Local","Polyester Staple Fibre","SRO 492"))</f>
        <v>Textile Chemical</v>
      </c>
    </row>
    <row r="536" spans="1:19" x14ac:dyDescent="0.25">
      <c r="A536" s="19" t="s">
        <v>262</v>
      </c>
      <c r="B536" s="3" t="s">
        <v>446</v>
      </c>
      <c r="C536" s="21">
        <v>6912</v>
      </c>
      <c r="D536" s="18">
        <v>3809.9189999999999</v>
      </c>
      <c r="E536" t="s">
        <v>449</v>
      </c>
      <c r="F536" s="3" t="s">
        <v>450</v>
      </c>
      <c r="G536" s="24">
        <v>44629</v>
      </c>
      <c r="H536" s="31">
        <v>5839555.6699999999</v>
      </c>
      <c r="I536" s="22">
        <v>0.04</v>
      </c>
      <c r="J536" s="15">
        <v>161.66</v>
      </c>
      <c r="K536" s="15">
        <v>4041.5</v>
      </c>
      <c r="L536" s="15"/>
      <c r="M536" s="66" t="str">
        <f>TEXT(Table2[[#This Row],[Gd.Dt]],"mmm-yy")</f>
        <v>Mar-22</v>
      </c>
      <c r="N536" s="46" t="str">
        <f>MID(Table2[[#This Row],[BE]],6,2)</f>
        <v>IB</v>
      </c>
      <c r="O536" s="46" t="str">
        <f>IF(Table2[[#This Row],[Type]]="IB","EOU",IF(Table2[[#This Row],[Type]]="MB","Local","492"))</f>
        <v>EOU</v>
      </c>
      <c r="P536" s="46">
        <f>ROUND(Table2[[#This Row],[Cons]]/Table2[[#This Row],[Qty.]],5)</f>
        <v>0.04</v>
      </c>
      <c r="Q536" s="46" t="b">
        <f>EXACT(Table2[[#This Row],[rate]],Table2[[#This Row],[Check]])</f>
        <v>1</v>
      </c>
      <c r="R536" s="46"/>
      <c r="S536" s="46" t="str">
        <f>IF(Table2[[#This Row],[SRO]]="EOU",VLOOKUP(Table2[[#This Row],[BE]],[2]GD.List!$C$3:$N$5014,12,0),IF(Table2[[#This Row],[SRO]]="Local","Polyester Staple Fibre","SRO 492"))</f>
        <v>Textile Chemical</v>
      </c>
    </row>
    <row r="537" spans="1:19" x14ac:dyDescent="0.25">
      <c r="A537" s="19" t="s">
        <v>262</v>
      </c>
      <c r="B537" s="3" t="s">
        <v>445</v>
      </c>
      <c r="C537" s="21">
        <v>16116</v>
      </c>
      <c r="D537" s="18">
        <v>3809.9189999999999</v>
      </c>
      <c r="E537" t="s">
        <v>448</v>
      </c>
      <c r="F537" s="3" t="s">
        <v>451</v>
      </c>
      <c r="G537" s="24">
        <v>44629</v>
      </c>
      <c r="H537" s="31">
        <v>15304688.609999999</v>
      </c>
      <c r="I537" s="22">
        <v>0.04</v>
      </c>
      <c r="J537" s="15">
        <v>295.51</v>
      </c>
      <c r="K537" s="15">
        <v>7390</v>
      </c>
      <c r="L537" s="15"/>
      <c r="M537" s="66" t="str">
        <f>TEXT(Table2[[#This Row],[Gd.Dt]],"mmm-yy")</f>
        <v>Mar-22</v>
      </c>
      <c r="N537" s="46" t="str">
        <f>MID(Table2[[#This Row],[BE]],6,2)</f>
        <v>IB</v>
      </c>
      <c r="O537" s="46" t="str">
        <f>IF(Table2[[#This Row],[Type]]="IB","EOU",IF(Table2[[#This Row],[Type]]="MB","Local","492"))</f>
        <v>EOU</v>
      </c>
      <c r="P537" s="46">
        <f>ROUND(Table2[[#This Row],[Cons]]/Table2[[#This Row],[Qty.]],5)</f>
        <v>3.9989999999999998E-2</v>
      </c>
      <c r="Q537" s="46" t="b">
        <f>EXACT(Table2[[#This Row],[rate]],Table2[[#This Row],[Check]])</f>
        <v>0</v>
      </c>
      <c r="R537" s="46"/>
      <c r="S537" s="46" t="str">
        <f>IF(Table2[[#This Row],[SRO]]="EOU",VLOOKUP(Table2[[#This Row],[BE]],[2]GD.List!$C$3:$N$5014,12,0),IF(Table2[[#This Row],[SRO]]="Local","Polyester Staple Fibre","SRO 492"))</f>
        <v>Textile Chemical</v>
      </c>
    </row>
    <row r="538" spans="1:19" x14ac:dyDescent="0.25">
      <c r="A538" s="17" t="s">
        <v>262</v>
      </c>
      <c r="B538" s="3" t="s">
        <v>444</v>
      </c>
      <c r="C538" s="21">
        <v>40348</v>
      </c>
      <c r="D538" s="18">
        <v>3809.9189999999999</v>
      </c>
      <c r="E538" t="s">
        <v>447</v>
      </c>
      <c r="F538" s="3" t="s">
        <v>452</v>
      </c>
      <c r="G538" s="24">
        <v>44629</v>
      </c>
      <c r="H538" s="31">
        <v>29530545.91</v>
      </c>
      <c r="I538" s="22">
        <v>0.04</v>
      </c>
      <c r="J538" s="15">
        <v>367.32</v>
      </c>
      <c r="K538" s="15">
        <v>9183</v>
      </c>
      <c r="L538" s="15"/>
      <c r="M538" s="66" t="str">
        <f>TEXT(Table2[[#This Row],[Gd.Dt]],"mmm-yy")</f>
        <v>Mar-22</v>
      </c>
      <c r="N538" s="46" t="str">
        <f>MID(Table2[[#This Row],[BE]],6,2)</f>
        <v>IB</v>
      </c>
      <c r="O538" s="46" t="str">
        <f>IF(Table2[[#This Row],[Type]]="IB","EOU",IF(Table2[[#This Row],[Type]]="MB","Local","492"))</f>
        <v>EOU</v>
      </c>
      <c r="P538" s="46">
        <f>ROUND(Table2[[#This Row],[Cons]]/Table2[[#This Row],[Qty.]],5)</f>
        <v>0.04</v>
      </c>
      <c r="Q538" s="46" t="b">
        <f>EXACT(Table2[[#This Row],[rate]],Table2[[#This Row],[Check]])</f>
        <v>1</v>
      </c>
      <c r="R538" s="46"/>
      <c r="S538" s="46" t="str">
        <f>IF(Table2[[#This Row],[SRO]]="EOU",VLOOKUP(Table2[[#This Row],[BE]],[2]GD.List!$C$3:$N$5014,12,0),IF(Table2[[#This Row],[SRO]]="Local","Polyester Staple Fibre","SRO 492"))</f>
        <v>Textile Chemical</v>
      </c>
    </row>
    <row r="539" spans="1:19" x14ac:dyDescent="0.25">
      <c r="A539" s="19" t="s">
        <v>388</v>
      </c>
      <c r="B539" s="3" t="s">
        <v>446</v>
      </c>
      <c r="C539" s="21">
        <v>6912</v>
      </c>
      <c r="D539" s="18">
        <v>1108.19</v>
      </c>
      <c r="E539" t="s">
        <v>449</v>
      </c>
      <c r="F539" s="3" t="s">
        <v>450</v>
      </c>
      <c r="G539" s="24">
        <v>44629</v>
      </c>
      <c r="H539" s="31">
        <v>5839555.6699999999</v>
      </c>
      <c r="I539" s="22">
        <v>0.04</v>
      </c>
      <c r="J539" s="15">
        <v>225.64</v>
      </c>
      <c r="K539" s="15">
        <v>5641</v>
      </c>
      <c r="L539" s="15"/>
      <c r="M539" s="66" t="str">
        <f>TEXT(Table2[[#This Row],[Gd.Dt]],"mmm-yy")</f>
        <v>Mar-22</v>
      </c>
      <c r="N539" s="46" t="str">
        <f>MID(Table2[[#This Row],[BE]],6,2)</f>
        <v>IB</v>
      </c>
      <c r="O539" s="46" t="str">
        <f>IF(Table2[[#This Row],[Type]]="IB","EOU",IF(Table2[[#This Row],[Type]]="MB","Local","492"))</f>
        <v>EOU</v>
      </c>
      <c r="P539" s="46">
        <f>ROUND(Table2[[#This Row],[Cons]]/Table2[[#This Row],[Qty.]],5)</f>
        <v>0.04</v>
      </c>
      <c r="Q539" s="46" t="b">
        <f>EXACT(Table2[[#This Row],[rate]],Table2[[#This Row],[Check]])</f>
        <v>1</v>
      </c>
      <c r="R539" s="46"/>
      <c r="S539" s="46" t="str">
        <f>IF(Table2[[#This Row],[SRO]]="EOU",VLOOKUP(Table2[[#This Row],[BE]],[2]GD.List!$C$3:$N$5014,12,0),IF(Table2[[#This Row],[SRO]]="Local","Polyester Staple Fibre","SRO 492"))</f>
        <v>Textile Chemical</v>
      </c>
    </row>
    <row r="540" spans="1:19" x14ac:dyDescent="0.25">
      <c r="A540" s="19" t="s">
        <v>388</v>
      </c>
      <c r="B540" s="3" t="s">
        <v>441</v>
      </c>
      <c r="C540" s="21">
        <v>2194</v>
      </c>
      <c r="D540" s="18">
        <v>1108.19</v>
      </c>
      <c r="E540" t="s">
        <v>442</v>
      </c>
      <c r="F540" s="3" t="s">
        <v>443</v>
      </c>
      <c r="G540" s="24">
        <v>44627</v>
      </c>
      <c r="H540" s="31">
        <v>6394876.29</v>
      </c>
      <c r="I540" s="22">
        <v>0.04</v>
      </c>
      <c r="J540" s="15">
        <v>117.08</v>
      </c>
      <c r="K540" s="15">
        <v>2927</v>
      </c>
      <c r="L540" s="15"/>
      <c r="M540" s="66" t="str">
        <f>TEXT(Table2[[#This Row],[Gd.Dt]],"mmm-yy")</f>
        <v>Mar-22</v>
      </c>
      <c r="N540" s="46" t="str">
        <f>MID(Table2[[#This Row],[BE]],6,2)</f>
        <v>IB</v>
      </c>
      <c r="O540" s="46" t="str">
        <f>IF(Table2[[#This Row],[Type]]="IB","EOU",IF(Table2[[#This Row],[Type]]="MB","Local","492"))</f>
        <v>EOU</v>
      </c>
      <c r="P540" s="46">
        <f>ROUND(Table2[[#This Row],[Cons]]/Table2[[#This Row],[Qty.]],5)</f>
        <v>0.04</v>
      </c>
      <c r="Q540" s="46" t="b">
        <f>EXACT(Table2[[#This Row],[rate]],Table2[[#This Row],[Check]])</f>
        <v>1</v>
      </c>
      <c r="R540" s="46"/>
      <c r="S540" s="46" t="str">
        <f>IF(Table2[[#This Row],[SRO]]="EOU",VLOOKUP(Table2[[#This Row],[BE]],[2]GD.List!$C$3:$N$5014,12,0),IF(Table2[[#This Row],[SRO]]="Local","Polyester Staple Fibre","SRO 492"))</f>
        <v>Textile Chemical</v>
      </c>
    </row>
    <row r="541" spans="1:19" x14ac:dyDescent="0.25">
      <c r="A541" s="19" t="s">
        <v>388</v>
      </c>
      <c r="B541" s="3" t="s">
        <v>445</v>
      </c>
      <c r="C541" s="21">
        <v>16116</v>
      </c>
      <c r="D541" s="18">
        <v>1108.19</v>
      </c>
      <c r="E541" t="s">
        <v>448</v>
      </c>
      <c r="F541" s="3" t="s">
        <v>451</v>
      </c>
      <c r="G541" s="24">
        <v>44629</v>
      </c>
      <c r="H541" s="31">
        <v>15304688.609999999</v>
      </c>
      <c r="I541" s="22">
        <v>0.04</v>
      </c>
      <c r="J541" s="15">
        <v>387.71999999999997</v>
      </c>
      <c r="K541" s="15">
        <v>9693</v>
      </c>
      <c r="L541" s="15"/>
      <c r="M541" s="66" t="str">
        <f>TEXT(Table2[[#This Row],[Gd.Dt]],"mmm-yy")</f>
        <v>Mar-22</v>
      </c>
      <c r="N541" s="46" t="str">
        <f>MID(Table2[[#This Row],[BE]],6,2)</f>
        <v>IB</v>
      </c>
      <c r="O541" s="46" t="str">
        <f>IF(Table2[[#This Row],[Type]]="IB","EOU",IF(Table2[[#This Row],[Type]]="MB","Local","492"))</f>
        <v>EOU</v>
      </c>
      <c r="P541" s="46">
        <f>ROUND(Table2[[#This Row],[Cons]]/Table2[[#This Row],[Qty.]],5)</f>
        <v>0.04</v>
      </c>
      <c r="Q541" s="46" t="b">
        <f>EXACT(Table2[[#This Row],[rate]],Table2[[#This Row],[Check]])</f>
        <v>1</v>
      </c>
      <c r="R541" s="46"/>
      <c r="S541" s="46" t="str">
        <f>IF(Table2[[#This Row],[SRO]]="EOU",VLOOKUP(Table2[[#This Row],[BE]],[2]GD.List!$C$3:$N$5014,12,0),IF(Table2[[#This Row],[SRO]]="Local","Polyester Staple Fibre","SRO 492"))</f>
        <v>Textile Chemical</v>
      </c>
    </row>
    <row r="542" spans="1:19" x14ac:dyDescent="0.25">
      <c r="A542" s="17" t="s">
        <v>388</v>
      </c>
      <c r="B542" s="3" t="s">
        <v>444</v>
      </c>
      <c r="C542" s="21">
        <v>40348</v>
      </c>
      <c r="D542" s="18">
        <v>1108.19</v>
      </c>
      <c r="E542" t="s">
        <v>447</v>
      </c>
      <c r="F542" s="3" t="s">
        <v>452</v>
      </c>
      <c r="G542" s="24">
        <v>44629</v>
      </c>
      <c r="H542" s="31">
        <v>29530545.91</v>
      </c>
      <c r="I542" s="22">
        <v>0.04</v>
      </c>
      <c r="J542" s="15">
        <v>620.12</v>
      </c>
      <c r="K542" s="15">
        <v>15503</v>
      </c>
      <c r="L542" s="15"/>
      <c r="M542" s="66" t="str">
        <f>TEXT(Table2[[#This Row],[Gd.Dt]],"mmm-yy")</f>
        <v>Mar-22</v>
      </c>
      <c r="N542" s="46" t="str">
        <f>MID(Table2[[#This Row],[BE]],6,2)</f>
        <v>IB</v>
      </c>
      <c r="O542" s="46" t="str">
        <f>IF(Table2[[#This Row],[Type]]="IB","EOU",IF(Table2[[#This Row],[Type]]="MB","Local","492"))</f>
        <v>EOU</v>
      </c>
      <c r="P542" s="46">
        <f>ROUND(Table2[[#This Row],[Cons]]/Table2[[#This Row],[Qty.]],5)</f>
        <v>0.04</v>
      </c>
      <c r="Q542" s="46" t="b">
        <f>EXACT(Table2[[#This Row],[rate]],Table2[[#This Row],[Check]])</f>
        <v>1</v>
      </c>
      <c r="R542" s="46"/>
      <c r="S542" s="46" t="str">
        <f>IF(Table2[[#This Row],[SRO]]="EOU",VLOOKUP(Table2[[#This Row],[BE]],[2]GD.List!$C$3:$N$5014,12,0),IF(Table2[[#This Row],[SRO]]="Local","Polyester Staple Fibre","SRO 492"))</f>
        <v>Textile Chemical</v>
      </c>
    </row>
    <row r="543" spans="1:19" x14ac:dyDescent="0.25">
      <c r="A543" s="19" t="s">
        <v>390</v>
      </c>
      <c r="B543" s="3" t="s">
        <v>446</v>
      </c>
      <c r="C543" s="21">
        <v>6912</v>
      </c>
      <c r="D543" s="18">
        <v>5503.201</v>
      </c>
      <c r="E543" t="s">
        <v>449</v>
      </c>
      <c r="F543" s="3" t="s">
        <v>450</v>
      </c>
      <c r="G543" s="24">
        <v>44629</v>
      </c>
      <c r="H543" s="31">
        <v>5839555.6699999999</v>
      </c>
      <c r="I543" s="22">
        <v>0.53061000000000003</v>
      </c>
      <c r="J543" s="15">
        <v>2993.17</v>
      </c>
      <c r="K543" s="15">
        <v>5641</v>
      </c>
      <c r="L543" s="15"/>
      <c r="M543" s="66" t="str">
        <f>TEXT(Table2[[#This Row],[Gd.Dt]],"mmm-yy")</f>
        <v>Mar-22</v>
      </c>
      <c r="N543" s="46" t="str">
        <f>MID(Table2[[#This Row],[BE]],6,2)</f>
        <v>MB</v>
      </c>
      <c r="O543" s="46" t="str">
        <f>IF(Table2[[#This Row],[Type]]="IB","EOU",IF(Table2[[#This Row],[Type]]="MB","Local","492"))</f>
        <v>Local</v>
      </c>
      <c r="P543" s="46">
        <f>ROUND(Table2[[#This Row],[Cons]]/Table2[[#This Row],[Qty.]],5)</f>
        <v>0.53061000000000003</v>
      </c>
      <c r="Q543" s="46" t="b">
        <f>EXACT(Table2[[#This Row],[rate]],Table2[[#This Row],[Check]])</f>
        <v>1</v>
      </c>
      <c r="R543" s="46"/>
      <c r="S543" s="46" t="str">
        <f>IF(Table2[[#This Row],[SRO]]="EOU",VLOOKUP(Table2[[#This Row],[BE]],[2]GD.List!$C$3:$N$5014,12,0),IF(Table2[[#This Row],[SRO]]="Local","Polyester Staple Fibre","SRO 492"))</f>
        <v>Polyester Staple Fibre</v>
      </c>
    </row>
    <row r="544" spans="1:19" x14ac:dyDescent="0.25">
      <c r="A544" s="19" t="s">
        <v>390</v>
      </c>
      <c r="B544" s="3" t="s">
        <v>444</v>
      </c>
      <c r="C544" s="21">
        <v>40348</v>
      </c>
      <c r="D544" s="18">
        <v>5503.201</v>
      </c>
      <c r="E544" t="s">
        <v>447</v>
      </c>
      <c r="F544" s="3" t="s">
        <v>452</v>
      </c>
      <c r="G544" s="24">
        <v>44629</v>
      </c>
      <c r="H544" s="31">
        <v>29530545.91</v>
      </c>
      <c r="I544" s="22">
        <v>0.53061000000000003</v>
      </c>
      <c r="J544" s="15">
        <v>1465.54</v>
      </c>
      <c r="K544" s="15">
        <v>2762</v>
      </c>
      <c r="L544" s="15"/>
      <c r="M544" s="66" t="str">
        <f>TEXT(Table2[[#This Row],[Gd.Dt]],"mmm-yy")</f>
        <v>Mar-22</v>
      </c>
      <c r="N544" s="46" t="str">
        <f>MID(Table2[[#This Row],[BE]],6,2)</f>
        <v>MB</v>
      </c>
      <c r="O544" s="46" t="str">
        <f>IF(Table2[[#This Row],[Type]]="IB","EOU",IF(Table2[[#This Row],[Type]]="MB","Local","492"))</f>
        <v>Local</v>
      </c>
      <c r="P544" s="46">
        <f>ROUND(Table2[[#This Row],[Cons]]/Table2[[#This Row],[Qty.]],5)</f>
        <v>0.53061000000000003</v>
      </c>
      <c r="Q544" s="46" t="b">
        <f>EXACT(Table2[[#This Row],[rate]],Table2[[#This Row],[Check]])</f>
        <v>1</v>
      </c>
      <c r="R544" s="46"/>
      <c r="S544" s="46" t="str">
        <f>IF(Table2[[#This Row],[SRO]]="EOU",VLOOKUP(Table2[[#This Row],[BE]],[2]GD.List!$C$3:$N$5014,12,0),IF(Table2[[#This Row],[SRO]]="Local","Polyester Staple Fibre","SRO 492"))</f>
        <v>Polyester Staple Fibre</v>
      </c>
    </row>
    <row r="545" spans="1:19" x14ac:dyDescent="0.25">
      <c r="A545" s="17" t="s">
        <v>390</v>
      </c>
      <c r="B545" s="3" t="s">
        <v>444</v>
      </c>
      <c r="C545" s="21">
        <v>40348</v>
      </c>
      <c r="D545" s="18">
        <v>5503.201</v>
      </c>
      <c r="E545" t="s">
        <v>447</v>
      </c>
      <c r="F545" s="3" t="s">
        <v>452</v>
      </c>
      <c r="G545" s="24">
        <v>44629</v>
      </c>
      <c r="H545" s="31">
        <v>29530545.91</v>
      </c>
      <c r="I545" s="22">
        <v>0.41666999999999998</v>
      </c>
      <c r="J545" s="15">
        <v>2675.44</v>
      </c>
      <c r="K545" s="15">
        <v>6421</v>
      </c>
      <c r="L545" s="15"/>
      <c r="M545" s="66" t="str">
        <f>TEXT(Table2[[#This Row],[Gd.Dt]],"mmm-yy")</f>
        <v>Mar-22</v>
      </c>
      <c r="N545" s="46" t="str">
        <f>MID(Table2[[#This Row],[BE]],6,2)</f>
        <v>MB</v>
      </c>
      <c r="O545" s="46" t="str">
        <f>IF(Table2[[#This Row],[Type]]="IB","EOU",IF(Table2[[#This Row],[Type]]="MB","Local","492"))</f>
        <v>Local</v>
      </c>
      <c r="P545" s="46">
        <f>ROUND(Table2[[#This Row],[Cons]]/Table2[[#This Row],[Qty.]],5)</f>
        <v>0.41666999999999998</v>
      </c>
      <c r="Q545" s="46" t="b">
        <f>EXACT(Table2[[#This Row],[rate]],Table2[[#This Row],[Check]])</f>
        <v>1</v>
      </c>
      <c r="R545" s="46"/>
      <c r="S545" s="46" t="str">
        <f>IF(Table2[[#This Row],[SRO]]="EOU",VLOOKUP(Table2[[#This Row],[BE]],[2]GD.List!$C$3:$N$5014,12,0),IF(Table2[[#This Row],[SRO]]="Local","Polyester Staple Fibre","SRO 492"))</f>
        <v>Polyester Staple Fibre</v>
      </c>
    </row>
    <row r="546" spans="1:19" x14ac:dyDescent="0.25">
      <c r="A546" s="19" t="s">
        <v>391</v>
      </c>
      <c r="B546" s="3" t="s">
        <v>446</v>
      </c>
      <c r="C546" s="21">
        <v>6912</v>
      </c>
      <c r="D546" s="18">
        <v>3402.13</v>
      </c>
      <c r="E546" t="s">
        <v>449</v>
      </c>
      <c r="F546" s="3" t="s">
        <v>450</v>
      </c>
      <c r="G546" s="24">
        <v>44629</v>
      </c>
      <c r="H546" s="31">
        <v>5839555.6699999999</v>
      </c>
      <c r="I546" s="22">
        <v>0.04</v>
      </c>
      <c r="J546" s="15">
        <v>161.66</v>
      </c>
      <c r="K546" s="15">
        <v>4041.5</v>
      </c>
      <c r="L546" s="15"/>
      <c r="M546" s="66" t="str">
        <f>TEXT(Table2[[#This Row],[Gd.Dt]],"mmm-yy")</f>
        <v>Mar-22</v>
      </c>
      <c r="N546" s="46" t="str">
        <f>MID(Table2[[#This Row],[BE]],6,2)</f>
        <v>IB</v>
      </c>
      <c r="O546" s="46" t="str">
        <f>IF(Table2[[#This Row],[Type]]="IB","EOU",IF(Table2[[#This Row],[Type]]="MB","Local","492"))</f>
        <v>EOU</v>
      </c>
      <c r="P546" s="46">
        <f>ROUND(Table2[[#This Row],[Cons]]/Table2[[#This Row],[Qty.]],5)</f>
        <v>0.04</v>
      </c>
      <c r="Q546" s="46" t="b">
        <f>EXACT(Table2[[#This Row],[rate]],Table2[[#This Row],[Check]])</f>
        <v>1</v>
      </c>
      <c r="R546" s="46"/>
      <c r="S546" s="46" t="str">
        <f>IF(Table2[[#This Row],[SRO]]="EOU",VLOOKUP(Table2[[#This Row],[BE]],[2]GD.List!$C$3:$N$5014,12,0),IF(Table2[[#This Row],[SRO]]="Local","Polyester Staple Fibre","SRO 492"))</f>
        <v>Textile Chemical</v>
      </c>
    </row>
    <row r="547" spans="1:19" x14ac:dyDescent="0.25">
      <c r="A547" s="19" t="s">
        <v>391</v>
      </c>
      <c r="B547" s="3" t="s">
        <v>445</v>
      </c>
      <c r="C547" s="21">
        <v>16116</v>
      </c>
      <c r="D547" s="18">
        <v>3402.13</v>
      </c>
      <c r="E547" t="s">
        <v>448</v>
      </c>
      <c r="F547" s="3" t="s">
        <v>451</v>
      </c>
      <c r="G547" s="24">
        <v>44629</v>
      </c>
      <c r="H547" s="31">
        <v>15304688.609999999</v>
      </c>
      <c r="I547" s="22">
        <v>0.04</v>
      </c>
      <c r="J547" s="15">
        <v>295.60000000000002</v>
      </c>
      <c r="K547" s="15">
        <v>7390</v>
      </c>
      <c r="L547" s="15"/>
      <c r="M547" s="66" t="str">
        <f>TEXT(Table2[[#This Row],[Gd.Dt]],"mmm-yy")</f>
        <v>Mar-22</v>
      </c>
      <c r="N547" s="46" t="str">
        <f>MID(Table2[[#This Row],[BE]],6,2)</f>
        <v>IB</v>
      </c>
      <c r="O547" s="46" t="str">
        <f>IF(Table2[[#This Row],[Type]]="IB","EOU",IF(Table2[[#This Row],[Type]]="MB","Local","492"))</f>
        <v>EOU</v>
      </c>
      <c r="P547" s="46">
        <f>ROUND(Table2[[#This Row],[Cons]]/Table2[[#This Row],[Qty.]],5)</f>
        <v>0.04</v>
      </c>
      <c r="Q547" s="46" t="b">
        <f>EXACT(Table2[[#This Row],[rate]],Table2[[#This Row],[Check]])</f>
        <v>1</v>
      </c>
      <c r="R547" s="46"/>
      <c r="S547" s="46" t="str">
        <f>IF(Table2[[#This Row],[SRO]]="EOU",VLOOKUP(Table2[[#This Row],[BE]],[2]GD.List!$C$3:$N$5014,12,0),IF(Table2[[#This Row],[SRO]]="Local","Polyester Staple Fibre","SRO 492"))</f>
        <v>Textile Chemical</v>
      </c>
    </row>
    <row r="548" spans="1:19" x14ac:dyDescent="0.25">
      <c r="A548" s="19" t="s">
        <v>391</v>
      </c>
      <c r="B548" s="19" t="s">
        <v>444</v>
      </c>
      <c r="C548" s="38">
        <v>40348</v>
      </c>
      <c r="D548" s="39">
        <v>3402.13</v>
      </c>
      <c r="E548" s="40" t="s">
        <v>447</v>
      </c>
      <c r="F548" s="19" t="s">
        <v>452</v>
      </c>
      <c r="G548" s="41">
        <v>44629</v>
      </c>
      <c r="H548" s="42">
        <v>29530545.91</v>
      </c>
      <c r="I548" s="43">
        <v>0.04</v>
      </c>
      <c r="J548" s="30">
        <v>367.32</v>
      </c>
      <c r="K548" s="30">
        <v>9183</v>
      </c>
      <c r="L548" s="30"/>
      <c r="M548" s="67" t="str">
        <f>TEXT(Table2[[#This Row],[Gd.Dt]],"mmm-yy")</f>
        <v>Mar-22</v>
      </c>
      <c r="N548" s="47" t="str">
        <f>MID(Table2[[#This Row],[BE]],6,2)</f>
        <v>IB</v>
      </c>
      <c r="O548" s="47" t="str">
        <f>IF(Table2[[#This Row],[Type]]="IB","EOU",IF(Table2[[#This Row],[Type]]="MB","Local","492"))</f>
        <v>EOU</v>
      </c>
      <c r="P548" s="47">
        <f>ROUND(Table2[[#This Row],[Cons]]/Table2[[#This Row],[Qty.]],5)</f>
        <v>0.04</v>
      </c>
      <c r="Q548" s="47" t="b">
        <f>EXACT(Table2[[#This Row],[rate]],Table2[[#This Row],[Check]])</f>
        <v>1</v>
      </c>
      <c r="R548" s="47"/>
      <c r="S548" s="46" t="str">
        <f>IF(Table2[[#This Row],[SRO]]="EOU",VLOOKUP(Table2[[#This Row],[BE]],[2]GD.List!$C$3:$N$5014,12,0),IF(Table2[[#This Row],[SRO]]="Local","Polyester Staple Fibre","SRO 492"))</f>
        <v>Textile Chemical</v>
      </c>
    </row>
    <row r="549" spans="1:19" x14ac:dyDescent="0.25">
      <c r="A549" s="17" t="s">
        <v>1</v>
      </c>
      <c r="B549" s="3" t="s">
        <v>453</v>
      </c>
      <c r="C549" s="21">
        <v>16754</v>
      </c>
      <c r="D549" s="18">
        <v>2701.12</v>
      </c>
      <c r="E549" t="s">
        <v>455</v>
      </c>
      <c r="F549" s="3" t="s">
        <v>456</v>
      </c>
      <c r="G549" s="24">
        <v>44629</v>
      </c>
      <c r="H549" s="31">
        <v>15709397.52</v>
      </c>
      <c r="I549" s="22">
        <v>0.1</v>
      </c>
      <c r="J549" s="15">
        <v>842.30000000000007</v>
      </c>
      <c r="K549" s="15">
        <v>8423</v>
      </c>
      <c r="L549" s="15"/>
      <c r="M549" s="66" t="str">
        <f>TEXT(Table2[[#This Row],[Gd.Dt]],"mmm-yy")</f>
        <v>Mar-22</v>
      </c>
      <c r="N549" s="46" t="str">
        <f>MID(Table2[[#This Row],[BE]],6,2)</f>
        <v>IB</v>
      </c>
      <c r="O549" s="46" t="str">
        <f>IF(Table2[[#This Row],[Type]]="IB","EOU",IF(Table2[[#This Row],[Type]]="MB","Local","492"))</f>
        <v>EOU</v>
      </c>
      <c r="P549" s="46">
        <f>ROUND(Table2[[#This Row],[Cons]]/Table2[[#This Row],[Qty.]],5)</f>
        <v>0.1</v>
      </c>
      <c r="Q549" s="46" t="b">
        <f>EXACT(Table2[[#This Row],[rate]],Table2[[#This Row],[Check]])</f>
        <v>1</v>
      </c>
      <c r="R549" s="46"/>
      <c r="S549" s="46" t="str">
        <f>IF(Table2[[#This Row],[SRO]]="EOU",VLOOKUP(Table2[[#This Row],[BE]],[2]GD.List!$C$3:$N$5014,12,0),IF(Table2[[#This Row],[SRO]]="Local","Polyester Staple Fibre","SRO 492"))</f>
        <v>Textile Coal</v>
      </c>
    </row>
    <row r="550" spans="1:19" x14ac:dyDescent="0.25">
      <c r="A550" s="17" t="s">
        <v>199</v>
      </c>
      <c r="B550" s="3" t="s">
        <v>454</v>
      </c>
      <c r="C550" s="21">
        <v>18276</v>
      </c>
      <c r="D550" s="18">
        <v>9606.2199999999993</v>
      </c>
      <c r="E550" t="s">
        <v>458</v>
      </c>
      <c r="F550" s="3" t="s">
        <v>457</v>
      </c>
      <c r="G550" s="24">
        <v>44630</v>
      </c>
      <c r="H550" s="31">
        <v>13359282.289999999</v>
      </c>
      <c r="I550" s="22">
        <v>1</v>
      </c>
      <c r="J550" s="15">
        <v>468</v>
      </c>
      <c r="K550" s="15">
        <v>468</v>
      </c>
      <c r="L550" s="15"/>
      <c r="M550" s="66" t="str">
        <f>TEXT(Table2[[#This Row],[Gd.Dt]],"mmm-yy")</f>
        <v>Mar-22</v>
      </c>
      <c r="N550" s="46" t="str">
        <f>MID(Table2[[#This Row],[BE]],6,2)</f>
        <v>TI</v>
      </c>
      <c r="O550" s="46" t="str">
        <f>IF(Table2[[#This Row],[Type]]="IB","EOU",IF(Table2[[#This Row],[Type]]="MB","Local","492"))</f>
        <v>492</v>
      </c>
      <c r="P550" s="46">
        <f>ROUND(Table2[[#This Row],[Cons]]/Table2[[#This Row],[Qty.]],5)</f>
        <v>1</v>
      </c>
      <c r="Q550" s="46" t="b">
        <f>EXACT(Table2[[#This Row],[rate]],Table2[[#This Row],[Check]])</f>
        <v>1</v>
      </c>
      <c r="R550" s="46"/>
      <c r="S550" s="46" t="str">
        <f>IF(Table2[[#This Row],[SRO]]="EOU",VLOOKUP(Table2[[#This Row],[BE]],[2]GD.List!$C$3:$N$5014,12,0),IF(Table2[[#This Row],[SRO]]="Local","Polyester Staple Fibre","SRO 492"))</f>
        <v>SRO 492</v>
      </c>
    </row>
    <row r="551" spans="1:19" x14ac:dyDescent="0.25">
      <c r="A551" s="17" t="s">
        <v>217</v>
      </c>
      <c r="B551" s="3" t="s">
        <v>453</v>
      </c>
      <c r="C551" s="21">
        <v>16754</v>
      </c>
      <c r="D551" s="18">
        <v>2832.1089999999999</v>
      </c>
      <c r="E551" t="s">
        <v>455</v>
      </c>
      <c r="F551" s="3" t="s">
        <v>456</v>
      </c>
      <c r="G551" s="24">
        <v>44629</v>
      </c>
      <c r="H551" s="31">
        <v>15709397.52</v>
      </c>
      <c r="I551" s="22">
        <v>0.04</v>
      </c>
      <c r="J551" s="15">
        <v>204.36</v>
      </c>
      <c r="K551" s="15">
        <v>5109</v>
      </c>
      <c r="L551" s="15"/>
      <c r="M551" s="66" t="str">
        <f>TEXT(Table2[[#This Row],[Gd.Dt]],"mmm-yy")</f>
        <v>Mar-22</v>
      </c>
      <c r="N551" s="46" t="str">
        <f>MID(Table2[[#This Row],[BE]],6,2)</f>
        <v>IB</v>
      </c>
      <c r="O551" s="46" t="str">
        <f>IF(Table2[[#This Row],[Type]]="IB","EOU",IF(Table2[[#This Row],[Type]]="MB","Local","492"))</f>
        <v>EOU</v>
      </c>
      <c r="P551" s="46">
        <f>ROUND(Table2[[#This Row],[Cons]]/Table2[[#This Row],[Qty.]],5)</f>
        <v>0.04</v>
      </c>
      <c r="Q551" s="46" t="b">
        <f>EXACT(Table2[[#This Row],[rate]],Table2[[#This Row],[Check]])</f>
        <v>1</v>
      </c>
      <c r="R551" s="46"/>
      <c r="S551" s="46" t="str">
        <f>IF(Table2[[#This Row],[SRO]]="EOU",VLOOKUP(Table2[[#This Row],[BE]],[2]GD.List!$C$3:$N$5014,12,0),IF(Table2[[#This Row],[SRO]]="Local","Polyester Staple Fibre","SRO 492"))</f>
        <v>Textile Chemical</v>
      </c>
    </row>
    <row r="552" spans="1:19" x14ac:dyDescent="0.25">
      <c r="A552" s="17" t="s">
        <v>261</v>
      </c>
      <c r="B552" s="3" t="s">
        <v>453</v>
      </c>
      <c r="C552" s="21">
        <v>16754</v>
      </c>
      <c r="D552" s="18">
        <v>3906.9029999999998</v>
      </c>
      <c r="E552" t="s">
        <v>455</v>
      </c>
      <c r="F552" s="3" t="s">
        <v>456</v>
      </c>
      <c r="G552" s="24">
        <v>44629</v>
      </c>
      <c r="H552" s="31">
        <v>15709397.52</v>
      </c>
      <c r="I552" s="22">
        <v>0.04</v>
      </c>
      <c r="J552" s="15">
        <v>215.56</v>
      </c>
      <c r="K552" s="15">
        <v>5389</v>
      </c>
      <c r="L552" s="15"/>
      <c r="M552" s="66" t="str">
        <f>TEXT(Table2[[#This Row],[Gd.Dt]],"mmm-yy")</f>
        <v>Mar-22</v>
      </c>
      <c r="N552" s="46" t="str">
        <f>MID(Table2[[#This Row],[BE]],6,2)</f>
        <v>IB</v>
      </c>
      <c r="O552" s="46" t="str">
        <f>IF(Table2[[#This Row],[Type]]="IB","EOU",IF(Table2[[#This Row],[Type]]="MB","Local","492"))</f>
        <v>EOU</v>
      </c>
      <c r="P552" s="46">
        <f>ROUND(Table2[[#This Row],[Cons]]/Table2[[#This Row],[Qty.]],5)</f>
        <v>0.04</v>
      </c>
      <c r="Q552" s="46" t="b">
        <f>EXACT(Table2[[#This Row],[rate]],Table2[[#This Row],[Check]])</f>
        <v>1</v>
      </c>
      <c r="R552" s="46"/>
      <c r="S552" s="46" t="str">
        <f>IF(Table2[[#This Row],[SRO]]="EOU",VLOOKUP(Table2[[#This Row],[BE]],[2]GD.List!$C$3:$N$5014,12,0),IF(Table2[[#This Row],[SRO]]="Local","Polyester Staple Fibre","SRO 492"))</f>
        <v>Textile Chemical</v>
      </c>
    </row>
    <row r="553" spans="1:19" x14ac:dyDescent="0.25">
      <c r="A553" s="17" t="s">
        <v>262</v>
      </c>
      <c r="B553" s="3" t="s">
        <v>453</v>
      </c>
      <c r="C553" s="21">
        <v>16754</v>
      </c>
      <c r="D553" s="18">
        <v>3809.9189999999999</v>
      </c>
      <c r="E553" t="s">
        <v>455</v>
      </c>
      <c r="F553" s="3" t="s">
        <v>456</v>
      </c>
      <c r="G553" s="24">
        <v>44629</v>
      </c>
      <c r="H553" s="31">
        <v>15709397.52</v>
      </c>
      <c r="I553" s="22">
        <v>0.04</v>
      </c>
      <c r="J553" s="15">
        <v>215.56</v>
      </c>
      <c r="K553" s="15">
        <v>5389</v>
      </c>
      <c r="L553" s="15"/>
      <c r="M553" s="66" t="str">
        <f>TEXT(Table2[[#This Row],[Gd.Dt]],"mmm-yy")</f>
        <v>Mar-22</v>
      </c>
      <c r="N553" s="46" t="str">
        <f>MID(Table2[[#This Row],[BE]],6,2)</f>
        <v>IB</v>
      </c>
      <c r="O553" s="46" t="str">
        <f>IF(Table2[[#This Row],[Type]]="IB","EOU",IF(Table2[[#This Row],[Type]]="MB","Local","492"))</f>
        <v>EOU</v>
      </c>
      <c r="P553" s="46">
        <f>ROUND(Table2[[#This Row],[Cons]]/Table2[[#This Row],[Qty.]],5)</f>
        <v>0.04</v>
      </c>
      <c r="Q553" s="46" t="b">
        <f>EXACT(Table2[[#This Row],[rate]],Table2[[#This Row],[Check]])</f>
        <v>1</v>
      </c>
      <c r="R553" s="46"/>
      <c r="S553" s="46" t="str">
        <f>IF(Table2[[#This Row],[SRO]]="EOU",VLOOKUP(Table2[[#This Row],[BE]],[2]GD.List!$C$3:$N$5014,12,0),IF(Table2[[#This Row],[SRO]]="Local","Polyester Staple Fibre","SRO 492"))</f>
        <v>Textile Chemical</v>
      </c>
    </row>
    <row r="554" spans="1:19" x14ac:dyDescent="0.25">
      <c r="A554" s="17" t="s">
        <v>379</v>
      </c>
      <c r="B554" s="3" t="s">
        <v>454</v>
      </c>
      <c r="C554" s="21">
        <v>18276</v>
      </c>
      <c r="D554" s="18">
        <v>9607.19</v>
      </c>
      <c r="E554" t="s">
        <v>458</v>
      </c>
      <c r="F554" s="3" t="s">
        <v>457</v>
      </c>
      <c r="G554" s="24">
        <v>44630</v>
      </c>
      <c r="H554" s="31">
        <v>13359282.289999999</v>
      </c>
      <c r="I554" s="22">
        <v>1</v>
      </c>
      <c r="J554" s="15">
        <v>400</v>
      </c>
      <c r="K554" s="15">
        <v>400</v>
      </c>
      <c r="L554" s="15"/>
      <c r="M554" s="66" t="str">
        <f>TEXT(Table2[[#This Row],[Gd.Dt]],"mmm-yy")</f>
        <v>Mar-22</v>
      </c>
      <c r="N554" s="46" t="str">
        <f>MID(Table2[[#This Row],[BE]],6,2)</f>
        <v>EP</v>
      </c>
      <c r="O554" s="46" t="str">
        <f>IF(Table2[[#This Row],[Type]]="IB","EOU",IF(Table2[[#This Row],[Type]]="MB","Local","492"))</f>
        <v>492</v>
      </c>
      <c r="P554" s="46">
        <f>ROUND(Table2[[#This Row],[Cons]]/Table2[[#This Row],[Qty.]],5)</f>
        <v>1</v>
      </c>
      <c r="Q554" s="46" t="b">
        <f>EXACT(Table2[[#This Row],[rate]],Table2[[#This Row],[Check]])</f>
        <v>1</v>
      </c>
      <c r="R554" s="46"/>
      <c r="S554" s="46" t="str">
        <f>IF(Table2[[#This Row],[SRO]]="EOU",VLOOKUP(Table2[[#This Row],[BE]],[2]GD.List!$C$3:$N$5014,12,0),IF(Table2[[#This Row],[SRO]]="Local","Polyester Staple Fibre","SRO 492"))</f>
        <v>SRO 492</v>
      </c>
    </row>
    <row r="555" spans="1:19" x14ac:dyDescent="0.25">
      <c r="A555" s="17" t="s">
        <v>380</v>
      </c>
      <c r="B555" s="3" t="s">
        <v>454</v>
      </c>
      <c r="C555" s="21">
        <v>18276</v>
      </c>
      <c r="D555" s="18">
        <v>9607.11</v>
      </c>
      <c r="E555" t="s">
        <v>458</v>
      </c>
      <c r="F555" s="3" t="s">
        <v>457</v>
      </c>
      <c r="G555" s="24">
        <v>44630</v>
      </c>
      <c r="H555" s="31">
        <v>13359282.289999999</v>
      </c>
      <c r="I555" s="22">
        <v>1</v>
      </c>
      <c r="J555" s="15">
        <v>430</v>
      </c>
      <c r="K555" s="15">
        <v>430</v>
      </c>
      <c r="L555" s="15"/>
      <c r="M555" s="66" t="str">
        <f>TEXT(Table2[[#This Row],[Gd.Dt]],"mmm-yy")</f>
        <v>Mar-22</v>
      </c>
      <c r="N555" s="46" t="str">
        <f>MID(Table2[[#This Row],[BE]],6,2)</f>
        <v>EP</v>
      </c>
      <c r="O555" s="46" t="str">
        <f>IF(Table2[[#This Row],[Type]]="IB","EOU",IF(Table2[[#This Row],[Type]]="MB","Local","492"))</f>
        <v>492</v>
      </c>
      <c r="P555" s="46">
        <f>ROUND(Table2[[#This Row],[Cons]]/Table2[[#This Row],[Qty.]],5)</f>
        <v>1</v>
      </c>
      <c r="Q555" s="46" t="b">
        <f>EXACT(Table2[[#This Row],[rate]],Table2[[#This Row],[Check]])</f>
        <v>1</v>
      </c>
      <c r="R555" s="46"/>
      <c r="S555" s="46" t="str">
        <f>IF(Table2[[#This Row],[SRO]]="EOU",VLOOKUP(Table2[[#This Row],[BE]],[2]GD.List!$C$3:$N$5014,12,0),IF(Table2[[#This Row],[SRO]]="Local","Polyester Staple Fibre","SRO 492"))</f>
        <v>SRO 492</v>
      </c>
    </row>
    <row r="556" spans="1:19" x14ac:dyDescent="0.25">
      <c r="A556" s="17" t="s">
        <v>388</v>
      </c>
      <c r="B556" s="3" t="s">
        <v>453</v>
      </c>
      <c r="C556" s="21">
        <v>16754</v>
      </c>
      <c r="D556" s="18">
        <v>1108.19</v>
      </c>
      <c r="E556" t="s">
        <v>455</v>
      </c>
      <c r="F556" s="3" t="s">
        <v>456</v>
      </c>
      <c r="G556" s="24">
        <v>44629</v>
      </c>
      <c r="H556" s="31">
        <v>15709397.52</v>
      </c>
      <c r="I556" s="22">
        <v>0.04</v>
      </c>
      <c r="J556" s="15">
        <v>336.92</v>
      </c>
      <c r="K556" s="15">
        <v>8423</v>
      </c>
      <c r="L556" s="15"/>
      <c r="M556" s="66" t="str">
        <f>TEXT(Table2[[#This Row],[Gd.Dt]],"mmm-yy")</f>
        <v>Mar-22</v>
      </c>
      <c r="N556" s="46" t="str">
        <f>MID(Table2[[#This Row],[BE]],6,2)</f>
        <v>IB</v>
      </c>
      <c r="O556" s="46" t="str">
        <f>IF(Table2[[#This Row],[Type]]="IB","EOU",IF(Table2[[#This Row],[Type]]="MB","Local","492"))</f>
        <v>EOU</v>
      </c>
      <c r="P556" s="46">
        <f>ROUND(Table2[[#This Row],[Cons]]/Table2[[#This Row],[Qty.]],5)</f>
        <v>0.04</v>
      </c>
      <c r="Q556" s="46" t="b">
        <f>EXACT(Table2[[#This Row],[rate]],Table2[[#This Row],[Check]])</f>
        <v>1</v>
      </c>
      <c r="R556" s="46"/>
      <c r="S556" s="46" t="str">
        <f>IF(Table2[[#This Row],[SRO]]="EOU",VLOOKUP(Table2[[#This Row],[BE]],[2]GD.List!$C$3:$N$5014,12,0),IF(Table2[[#This Row],[SRO]]="Local","Polyester Staple Fibre","SRO 492"))</f>
        <v>Textile Chemical</v>
      </c>
    </row>
    <row r="557" spans="1:19" x14ac:dyDescent="0.25">
      <c r="A557" s="19" t="s">
        <v>391</v>
      </c>
      <c r="B557" s="19" t="s">
        <v>453</v>
      </c>
      <c r="C557" s="38">
        <v>16754</v>
      </c>
      <c r="D557" s="39">
        <v>3402.13</v>
      </c>
      <c r="E557" s="40" t="s">
        <v>455</v>
      </c>
      <c r="F557" s="19" t="s">
        <v>456</v>
      </c>
      <c r="G557" s="41">
        <v>44629</v>
      </c>
      <c r="H557" s="42">
        <v>15709397.52</v>
      </c>
      <c r="I557" s="43">
        <v>0.04</v>
      </c>
      <c r="J557" s="30">
        <v>215.56</v>
      </c>
      <c r="K557" s="30">
        <v>5389</v>
      </c>
      <c r="L557" s="30"/>
      <c r="M557" s="67" t="str">
        <f>TEXT(Table2[[#This Row],[Gd.Dt]],"mmm-yy")</f>
        <v>Mar-22</v>
      </c>
      <c r="N557" s="47" t="str">
        <f>MID(Table2[[#This Row],[BE]],6,2)</f>
        <v>IB</v>
      </c>
      <c r="O557" s="47" t="str">
        <f>IF(Table2[[#This Row],[Type]]="IB","EOU",IF(Table2[[#This Row],[Type]]="MB","Local","492"))</f>
        <v>EOU</v>
      </c>
      <c r="P557" s="47">
        <f>ROUND(Table2[[#This Row],[Cons]]/Table2[[#This Row],[Qty.]],5)</f>
        <v>0.04</v>
      </c>
      <c r="Q557" s="47" t="b">
        <f>EXACT(Table2[[#This Row],[rate]],Table2[[#This Row],[Check]])</f>
        <v>1</v>
      </c>
      <c r="R557" s="47"/>
      <c r="S557" s="46" t="str">
        <f>IF(Table2[[#This Row],[SRO]]="EOU",VLOOKUP(Table2[[#This Row],[BE]],[2]GD.List!$C$3:$N$5014,12,0),IF(Table2[[#This Row],[SRO]]="Local","Polyester Staple Fibre","SRO 492"))</f>
        <v>Textile Chemical</v>
      </c>
    </row>
    <row r="558" spans="1:19" x14ac:dyDescent="0.25">
      <c r="A558" s="19" t="s">
        <v>1</v>
      </c>
      <c r="B558" s="3" t="s">
        <v>459</v>
      </c>
      <c r="C558" s="21">
        <v>4294</v>
      </c>
      <c r="D558" s="18">
        <v>2701.12</v>
      </c>
      <c r="E558" t="s">
        <v>463</v>
      </c>
      <c r="F558" s="3" t="s">
        <v>469</v>
      </c>
      <c r="G558" s="24">
        <v>44630</v>
      </c>
      <c r="H558" s="31">
        <v>29682599.969999999</v>
      </c>
      <c r="I558" s="22">
        <v>0.1</v>
      </c>
      <c r="J558" s="15">
        <v>1479.9</v>
      </c>
      <c r="K558" s="15">
        <v>14799</v>
      </c>
      <c r="L558" s="15"/>
      <c r="M558" s="66" t="str">
        <f>TEXT(Table2[[#This Row],[Gd.Dt]],"mmm-yy")</f>
        <v>Mar-22</v>
      </c>
      <c r="N558" s="46" t="str">
        <f>MID(Table2[[#This Row],[BE]],6,2)</f>
        <v>IB</v>
      </c>
      <c r="O558" s="46" t="str">
        <f>IF(Table2[[#This Row],[Type]]="IB","EOU",IF(Table2[[#This Row],[Type]]="MB","Local","492"))</f>
        <v>EOU</v>
      </c>
      <c r="P558" s="46">
        <f>ROUND(Table2[[#This Row],[Cons]]/Table2[[#This Row],[Qty.]],5)</f>
        <v>0.1</v>
      </c>
      <c r="Q558" s="46" t="b">
        <f>EXACT(Table2[[#This Row],[rate]],Table2[[#This Row],[Check]])</f>
        <v>1</v>
      </c>
      <c r="R558" s="46"/>
      <c r="S558" s="46" t="str">
        <f>IF(Table2[[#This Row],[SRO]]="EOU",VLOOKUP(Table2[[#This Row],[BE]],[2]GD.List!$C$3:$N$5014,12,0),IF(Table2[[#This Row],[SRO]]="Local","Polyester Staple Fibre","SRO 492"))</f>
        <v>Textile Coal</v>
      </c>
    </row>
    <row r="559" spans="1:19" x14ac:dyDescent="0.25">
      <c r="A559" s="19" t="s">
        <v>1</v>
      </c>
      <c r="B559" s="3" t="s">
        <v>462</v>
      </c>
      <c r="C559" s="21">
        <v>1001</v>
      </c>
      <c r="D559" s="18">
        <v>2701.12</v>
      </c>
      <c r="E559" t="s">
        <v>468</v>
      </c>
      <c r="F559" s="3" t="s">
        <v>470</v>
      </c>
      <c r="G559" s="24">
        <v>44631</v>
      </c>
      <c r="H559" s="31">
        <v>13989220.83</v>
      </c>
      <c r="I559" s="22">
        <v>0.1</v>
      </c>
      <c r="J559" s="15">
        <v>883.4</v>
      </c>
      <c r="K559" s="15">
        <v>8834</v>
      </c>
      <c r="L559" s="15"/>
      <c r="M559" s="66" t="str">
        <f>TEXT(Table2[[#This Row],[Gd.Dt]],"mmm-yy")</f>
        <v>Mar-22</v>
      </c>
      <c r="N559" s="46" t="str">
        <f>MID(Table2[[#This Row],[BE]],6,2)</f>
        <v>IB</v>
      </c>
      <c r="O559" s="46" t="str">
        <f>IF(Table2[[#This Row],[Type]]="IB","EOU",IF(Table2[[#This Row],[Type]]="MB","Local","492"))</f>
        <v>EOU</v>
      </c>
      <c r="P559" s="46">
        <f>ROUND(Table2[[#This Row],[Cons]]/Table2[[#This Row],[Qty.]],5)</f>
        <v>0.1</v>
      </c>
      <c r="Q559" s="46" t="b">
        <f>EXACT(Table2[[#This Row],[rate]],Table2[[#This Row],[Check]])</f>
        <v>1</v>
      </c>
      <c r="R559" s="46"/>
      <c r="S559" s="46" t="str">
        <f>IF(Table2[[#This Row],[SRO]]="EOU",VLOOKUP(Table2[[#This Row],[BE]],[2]GD.List!$C$3:$N$5014,12,0),IF(Table2[[#This Row],[SRO]]="Local","Polyester Staple Fibre","SRO 492"))</f>
        <v>Textile Coal</v>
      </c>
    </row>
    <row r="560" spans="1:19" x14ac:dyDescent="0.25">
      <c r="A560" s="19" t="s">
        <v>1</v>
      </c>
      <c r="B560" s="3" t="s">
        <v>460</v>
      </c>
      <c r="C560" s="21">
        <v>5662</v>
      </c>
      <c r="D560" s="18">
        <v>2701.12</v>
      </c>
      <c r="E560" t="s">
        <v>464</v>
      </c>
      <c r="F560" s="3" t="s">
        <v>471</v>
      </c>
      <c r="G560" s="24">
        <v>44631</v>
      </c>
      <c r="H560" s="31">
        <v>23037064.280000001</v>
      </c>
      <c r="I560" s="22">
        <v>0.1</v>
      </c>
      <c r="J560" s="15">
        <v>1579.71</v>
      </c>
      <c r="K560" s="15">
        <v>15797.1</v>
      </c>
      <c r="L560" s="15"/>
      <c r="M560" s="66" t="str">
        <f>TEXT(Table2[[#This Row],[Gd.Dt]],"mmm-yy")</f>
        <v>Mar-22</v>
      </c>
      <c r="N560" s="46" t="str">
        <f>MID(Table2[[#This Row],[BE]],6,2)</f>
        <v>IB</v>
      </c>
      <c r="O560" s="46" t="str">
        <f>IF(Table2[[#This Row],[Type]]="IB","EOU",IF(Table2[[#This Row],[Type]]="MB","Local","492"))</f>
        <v>EOU</v>
      </c>
      <c r="P560" s="46">
        <f>ROUND(Table2[[#This Row],[Cons]]/Table2[[#This Row],[Qty.]],5)</f>
        <v>0.1</v>
      </c>
      <c r="Q560" s="46" t="b">
        <f>EXACT(Table2[[#This Row],[rate]],Table2[[#This Row],[Check]])</f>
        <v>1</v>
      </c>
      <c r="R560" s="46"/>
      <c r="S560" s="46" t="str">
        <f>IF(Table2[[#This Row],[SRO]]="EOU",VLOOKUP(Table2[[#This Row],[BE]],[2]GD.List!$C$3:$N$5014,12,0),IF(Table2[[#This Row],[SRO]]="Local","Polyester Staple Fibre","SRO 492"))</f>
        <v>Textile Coal</v>
      </c>
    </row>
    <row r="561" spans="1:19" x14ac:dyDescent="0.25">
      <c r="A561" s="17" t="s">
        <v>1</v>
      </c>
      <c r="B561" s="3" t="s">
        <v>461</v>
      </c>
      <c r="C561" s="21">
        <v>3930</v>
      </c>
      <c r="D561" s="18">
        <v>2701.12</v>
      </c>
      <c r="E561" t="s">
        <v>467</v>
      </c>
      <c r="F561" s="3" t="s">
        <v>472</v>
      </c>
      <c r="G561" s="24">
        <v>44631</v>
      </c>
      <c r="H561" s="31">
        <v>36063231.710000001</v>
      </c>
      <c r="I561" s="22">
        <v>0.1</v>
      </c>
      <c r="J561" s="15">
        <v>1595.82</v>
      </c>
      <c r="K561" s="15">
        <v>15958.16</v>
      </c>
      <c r="L561" s="15"/>
      <c r="M561" s="66" t="str">
        <f>TEXT(Table2[[#This Row],[Gd.Dt]],"mmm-yy")</f>
        <v>Mar-22</v>
      </c>
      <c r="N561" s="46" t="str">
        <f>MID(Table2[[#This Row],[BE]],6,2)</f>
        <v>IB</v>
      </c>
      <c r="O561" s="46" t="str">
        <f>IF(Table2[[#This Row],[Type]]="IB","EOU",IF(Table2[[#This Row],[Type]]="MB","Local","492"))</f>
        <v>EOU</v>
      </c>
      <c r="P561" s="46">
        <f>ROUND(Table2[[#This Row],[Cons]]/Table2[[#This Row],[Qty.]],5)</f>
        <v>0.1</v>
      </c>
      <c r="Q561" s="46" t="b">
        <f>EXACT(Table2[[#This Row],[rate]],Table2[[#This Row],[Check]])</f>
        <v>1</v>
      </c>
      <c r="R561" s="46"/>
      <c r="S561" s="46" t="str">
        <f>IF(Table2[[#This Row],[SRO]]="EOU",VLOOKUP(Table2[[#This Row],[BE]],[2]GD.List!$C$3:$N$5014,12,0),IF(Table2[[#This Row],[SRO]]="Local","Polyester Staple Fibre","SRO 492"))</f>
        <v>Textile Coal</v>
      </c>
    </row>
    <row r="562" spans="1:19" x14ac:dyDescent="0.25">
      <c r="A562" s="19" t="s">
        <v>198</v>
      </c>
      <c r="B562" s="3" t="s">
        <v>460</v>
      </c>
      <c r="C562" s="21">
        <v>5662</v>
      </c>
      <c r="D562" s="18">
        <v>4821.1090000000004</v>
      </c>
      <c r="E562" t="s">
        <v>464</v>
      </c>
      <c r="F562" s="3" t="s">
        <v>471</v>
      </c>
      <c r="G562" s="24">
        <v>44631</v>
      </c>
      <c r="H562" s="31">
        <v>23037064.280000001</v>
      </c>
      <c r="I562" s="22">
        <v>1</v>
      </c>
      <c r="J562" s="15">
        <v>100</v>
      </c>
      <c r="K562" s="15">
        <v>100</v>
      </c>
      <c r="L562" s="15"/>
      <c r="M562" s="66" t="str">
        <f>TEXT(Table2[[#This Row],[Gd.Dt]],"mmm-yy")</f>
        <v>Mar-22</v>
      </c>
      <c r="N562" s="46" t="str">
        <f>MID(Table2[[#This Row],[BE]],6,2)</f>
        <v>TI</v>
      </c>
      <c r="O562" s="46" t="str">
        <f>IF(Table2[[#This Row],[Type]]="IB","EOU",IF(Table2[[#This Row],[Type]]="MB","Local","492"))</f>
        <v>492</v>
      </c>
      <c r="P562" s="46">
        <f>ROUND(Table2[[#This Row],[Cons]]/Table2[[#This Row],[Qty.]],5)</f>
        <v>1</v>
      </c>
      <c r="Q562" s="46" t="b">
        <f>EXACT(Table2[[#This Row],[rate]],Table2[[#This Row],[Check]])</f>
        <v>1</v>
      </c>
      <c r="R562" s="46"/>
      <c r="S562" s="46" t="str">
        <f>IF(Table2[[#This Row],[SRO]]="EOU",VLOOKUP(Table2[[#This Row],[BE]],[2]GD.List!$C$3:$N$5014,12,0),IF(Table2[[#This Row],[SRO]]="Local","Polyester Staple Fibre","SRO 492"))</f>
        <v>SRO 492</v>
      </c>
    </row>
    <row r="563" spans="1:19" x14ac:dyDescent="0.25">
      <c r="A563" s="17" t="s">
        <v>198</v>
      </c>
      <c r="B563" s="3" t="s">
        <v>461</v>
      </c>
      <c r="C563" s="21">
        <v>3930</v>
      </c>
      <c r="D563" s="18">
        <v>4821.1090000000004</v>
      </c>
      <c r="E563" t="s">
        <v>467</v>
      </c>
      <c r="F563" s="3" t="s">
        <v>472</v>
      </c>
      <c r="G563" s="24">
        <v>44631</v>
      </c>
      <c r="H563" s="31">
        <v>36063231.710000001</v>
      </c>
      <c r="I563" s="22">
        <v>1</v>
      </c>
      <c r="J563" s="15">
        <v>100</v>
      </c>
      <c r="K563" s="15">
        <v>100</v>
      </c>
      <c r="L563" s="15"/>
      <c r="M563" s="66" t="str">
        <f>TEXT(Table2[[#This Row],[Gd.Dt]],"mmm-yy")</f>
        <v>Mar-22</v>
      </c>
      <c r="N563" s="46" t="str">
        <f>MID(Table2[[#This Row],[BE]],6,2)</f>
        <v>TI</v>
      </c>
      <c r="O563" s="46" t="str">
        <f>IF(Table2[[#This Row],[Type]]="IB","EOU",IF(Table2[[#This Row],[Type]]="MB","Local","492"))</f>
        <v>492</v>
      </c>
      <c r="P563" s="46">
        <f>ROUND(Table2[[#This Row],[Cons]]/Table2[[#This Row],[Qty.]],5)</f>
        <v>1</v>
      </c>
      <c r="Q563" s="46" t="b">
        <f>EXACT(Table2[[#This Row],[rate]],Table2[[#This Row],[Check]])</f>
        <v>1</v>
      </c>
      <c r="R563" s="46"/>
      <c r="S563" s="46" t="str">
        <f>IF(Table2[[#This Row],[SRO]]="EOU",VLOOKUP(Table2[[#This Row],[BE]],[2]GD.List!$C$3:$N$5014,12,0),IF(Table2[[#This Row],[SRO]]="Local","Polyester Staple Fibre","SRO 492"))</f>
        <v>SRO 492</v>
      </c>
    </row>
    <row r="564" spans="1:19" x14ac:dyDescent="0.25">
      <c r="A564" s="19" t="s">
        <v>217</v>
      </c>
      <c r="B564" s="3" t="s">
        <v>459</v>
      </c>
      <c r="C564" s="21">
        <v>4294</v>
      </c>
      <c r="D564" s="18">
        <v>2832.1089999999999</v>
      </c>
      <c r="E564" t="s">
        <v>463</v>
      </c>
      <c r="F564" s="3" t="s">
        <v>469</v>
      </c>
      <c r="G564" s="24">
        <v>44630</v>
      </c>
      <c r="H564" s="31">
        <v>29682599.969999999</v>
      </c>
      <c r="I564" s="22">
        <v>0.04</v>
      </c>
      <c r="J564" s="15">
        <v>568.16</v>
      </c>
      <c r="K564" s="15">
        <v>14204</v>
      </c>
      <c r="L564" s="15"/>
      <c r="M564" s="66" t="str">
        <f>TEXT(Table2[[#This Row],[Gd.Dt]],"mmm-yy")</f>
        <v>Mar-22</v>
      </c>
      <c r="N564" s="46" t="str">
        <f>MID(Table2[[#This Row],[BE]],6,2)</f>
        <v>IB</v>
      </c>
      <c r="O564" s="46" t="str">
        <f>IF(Table2[[#This Row],[Type]]="IB","EOU",IF(Table2[[#This Row],[Type]]="MB","Local","492"))</f>
        <v>EOU</v>
      </c>
      <c r="P564" s="46">
        <f>ROUND(Table2[[#This Row],[Cons]]/Table2[[#This Row],[Qty.]],5)</f>
        <v>0.04</v>
      </c>
      <c r="Q564" s="46" t="b">
        <f>EXACT(Table2[[#This Row],[rate]],Table2[[#This Row],[Check]])</f>
        <v>1</v>
      </c>
      <c r="R564" s="46"/>
      <c r="S564" s="46" t="str">
        <f>IF(Table2[[#This Row],[SRO]]="EOU",VLOOKUP(Table2[[#This Row],[BE]],[2]GD.List!$C$3:$N$5014,12,0),IF(Table2[[#This Row],[SRO]]="Local","Polyester Staple Fibre","SRO 492"))</f>
        <v>Textile Chemical</v>
      </c>
    </row>
    <row r="565" spans="1:19" x14ac:dyDescent="0.25">
      <c r="A565" s="19" t="s">
        <v>217</v>
      </c>
      <c r="B565" s="3" t="s">
        <v>462</v>
      </c>
      <c r="C565" s="21">
        <v>1001</v>
      </c>
      <c r="D565" s="18">
        <v>2832.1089999999999</v>
      </c>
      <c r="E565" t="s">
        <v>468</v>
      </c>
      <c r="F565" s="3" t="s">
        <v>470</v>
      </c>
      <c r="G565" s="24">
        <v>44631</v>
      </c>
      <c r="H565" s="31">
        <v>13989220.83</v>
      </c>
      <c r="I565" s="22">
        <v>0.04</v>
      </c>
      <c r="J565" s="15">
        <v>353.36</v>
      </c>
      <c r="K565" s="15">
        <v>8834</v>
      </c>
      <c r="L565" s="15"/>
      <c r="M565" s="66" t="str">
        <f>TEXT(Table2[[#This Row],[Gd.Dt]],"mmm-yy")</f>
        <v>Mar-22</v>
      </c>
      <c r="N565" s="46" t="str">
        <f>MID(Table2[[#This Row],[BE]],6,2)</f>
        <v>IB</v>
      </c>
      <c r="O565" s="46" t="str">
        <f>IF(Table2[[#This Row],[Type]]="IB","EOU",IF(Table2[[#This Row],[Type]]="MB","Local","492"))</f>
        <v>EOU</v>
      </c>
      <c r="P565" s="46">
        <f>ROUND(Table2[[#This Row],[Cons]]/Table2[[#This Row],[Qty.]],5)</f>
        <v>0.04</v>
      </c>
      <c r="Q565" s="46" t="b">
        <f>EXACT(Table2[[#This Row],[rate]],Table2[[#This Row],[Check]])</f>
        <v>1</v>
      </c>
      <c r="R565" s="46"/>
      <c r="S565" s="46" t="str">
        <f>IF(Table2[[#This Row],[SRO]]="EOU",VLOOKUP(Table2[[#This Row],[BE]],[2]GD.List!$C$3:$N$5014,12,0),IF(Table2[[#This Row],[SRO]]="Local","Polyester Staple Fibre","SRO 492"))</f>
        <v>Textile Chemical</v>
      </c>
    </row>
    <row r="566" spans="1:19" x14ac:dyDescent="0.25">
      <c r="A566" s="17" t="s">
        <v>217</v>
      </c>
      <c r="B566" s="3" t="s">
        <v>460</v>
      </c>
      <c r="C566" s="21">
        <v>5662</v>
      </c>
      <c r="D566" s="18">
        <v>2832.1089999999999</v>
      </c>
      <c r="E566" t="s">
        <v>464</v>
      </c>
      <c r="F566" s="3" t="s">
        <v>471</v>
      </c>
      <c r="G566" s="24">
        <v>44631</v>
      </c>
      <c r="H566" s="31">
        <v>23037064.280000001</v>
      </c>
      <c r="I566" s="22">
        <v>0.04</v>
      </c>
      <c r="J566" s="15">
        <v>469.68</v>
      </c>
      <c r="K566" s="15">
        <v>11742</v>
      </c>
      <c r="L566" s="15"/>
      <c r="M566" s="66" t="str">
        <f>TEXT(Table2[[#This Row],[Gd.Dt]],"mmm-yy")</f>
        <v>Mar-22</v>
      </c>
      <c r="N566" s="46" t="str">
        <f>MID(Table2[[#This Row],[BE]],6,2)</f>
        <v>IB</v>
      </c>
      <c r="O566" s="46" t="str">
        <f>IF(Table2[[#This Row],[Type]]="IB","EOU",IF(Table2[[#This Row],[Type]]="MB","Local","492"))</f>
        <v>EOU</v>
      </c>
      <c r="P566" s="46">
        <f>ROUND(Table2[[#This Row],[Cons]]/Table2[[#This Row],[Qty.]],5)</f>
        <v>0.04</v>
      </c>
      <c r="Q566" s="46" t="b">
        <f>EXACT(Table2[[#This Row],[rate]],Table2[[#This Row],[Check]])</f>
        <v>1</v>
      </c>
      <c r="R566" s="46"/>
      <c r="S566" s="46" t="str">
        <f>IF(Table2[[#This Row],[SRO]]="EOU",VLOOKUP(Table2[[#This Row],[BE]],[2]GD.List!$C$3:$N$5014,12,0),IF(Table2[[#This Row],[SRO]]="Local","Polyester Staple Fibre","SRO 492"))</f>
        <v>Textile Chemical</v>
      </c>
    </row>
    <row r="567" spans="1:19" x14ac:dyDescent="0.25">
      <c r="A567" s="17" t="s">
        <v>262</v>
      </c>
      <c r="B567" s="3" t="s">
        <v>460</v>
      </c>
      <c r="C567" s="21">
        <v>5662</v>
      </c>
      <c r="D567" s="18">
        <v>3809.9189999999999</v>
      </c>
      <c r="E567" t="s">
        <v>464</v>
      </c>
      <c r="F567" s="3" t="s">
        <v>471</v>
      </c>
      <c r="G567" s="24">
        <v>44631</v>
      </c>
      <c r="H567" s="31">
        <v>23037064.280000001</v>
      </c>
      <c r="I567" s="22">
        <v>0.04</v>
      </c>
      <c r="J567" s="15">
        <v>469.68</v>
      </c>
      <c r="K567" s="15">
        <v>11742</v>
      </c>
      <c r="L567" s="15"/>
      <c r="M567" s="66" t="str">
        <f>TEXT(Table2[[#This Row],[Gd.Dt]],"mmm-yy")</f>
        <v>Mar-22</v>
      </c>
      <c r="N567" s="46" t="str">
        <f>MID(Table2[[#This Row],[BE]],6,2)</f>
        <v>IB</v>
      </c>
      <c r="O567" s="46" t="str">
        <f>IF(Table2[[#This Row],[Type]]="IB","EOU",IF(Table2[[#This Row],[Type]]="MB","Local","492"))</f>
        <v>EOU</v>
      </c>
      <c r="P567" s="46">
        <f>ROUND(Table2[[#This Row],[Cons]]/Table2[[#This Row],[Qty.]],5)</f>
        <v>0.04</v>
      </c>
      <c r="Q567" s="46" t="b">
        <f>EXACT(Table2[[#This Row],[rate]],Table2[[#This Row],[Check]])</f>
        <v>1</v>
      </c>
      <c r="R567" s="46"/>
      <c r="S567" s="46" t="str">
        <f>IF(Table2[[#This Row],[SRO]]="EOU",VLOOKUP(Table2[[#This Row],[BE]],[2]GD.List!$C$3:$N$5014,12,0),IF(Table2[[#This Row],[SRO]]="Local","Polyester Staple Fibre","SRO 492"))</f>
        <v>Textile Chemical</v>
      </c>
    </row>
    <row r="568" spans="1:19" x14ac:dyDescent="0.25">
      <c r="A568" s="19" t="s">
        <v>388</v>
      </c>
      <c r="B568" s="3" t="s">
        <v>459</v>
      </c>
      <c r="C568" s="21">
        <v>4294</v>
      </c>
      <c r="D568" s="18">
        <v>1108.19</v>
      </c>
      <c r="E568" t="s">
        <v>463</v>
      </c>
      <c r="F568" s="3" t="s">
        <v>469</v>
      </c>
      <c r="G568" s="24">
        <v>44630</v>
      </c>
      <c r="H568" s="31">
        <v>29682599.969999999</v>
      </c>
      <c r="I568" s="22">
        <v>0.04</v>
      </c>
      <c r="J568" s="15">
        <v>497.23999999999995</v>
      </c>
      <c r="K568" s="15">
        <v>12431</v>
      </c>
      <c r="L568" s="15"/>
      <c r="M568" s="66" t="str">
        <f>TEXT(Table2[[#This Row],[Gd.Dt]],"mmm-yy")</f>
        <v>Mar-22</v>
      </c>
      <c r="N568" s="46" t="str">
        <f>MID(Table2[[#This Row],[BE]],6,2)</f>
        <v>IB</v>
      </c>
      <c r="O568" s="46" t="str">
        <f>IF(Table2[[#This Row],[Type]]="IB","EOU",IF(Table2[[#This Row],[Type]]="MB","Local","492"))</f>
        <v>EOU</v>
      </c>
      <c r="P568" s="46">
        <f>ROUND(Table2[[#This Row],[Cons]]/Table2[[#This Row],[Qty.]],5)</f>
        <v>0.04</v>
      </c>
      <c r="Q568" s="46" t="b">
        <f>EXACT(Table2[[#This Row],[rate]],Table2[[#This Row],[Check]])</f>
        <v>1</v>
      </c>
      <c r="R568" s="46"/>
      <c r="S568" s="46" t="str">
        <f>IF(Table2[[#This Row],[SRO]]="EOU",VLOOKUP(Table2[[#This Row],[BE]],[2]GD.List!$C$3:$N$5014,12,0),IF(Table2[[#This Row],[SRO]]="Local","Polyester Staple Fibre","SRO 492"))</f>
        <v>Textile Chemical</v>
      </c>
    </row>
    <row r="569" spans="1:19" x14ac:dyDescent="0.25">
      <c r="A569" s="17" t="s">
        <v>388</v>
      </c>
      <c r="B569" s="3" t="s">
        <v>462</v>
      </c>
      <c r="C569" s="21">
        <v>1001</v>
      </c>
      <c r="D569" s="18">
        <v>1108.19</v>
      </c>
      <c r="E569" t="s">
        <v>468</v>
      </c>
      <c r="F569" s="3" t="s">
        <v>470</v>
      </c>
      <c r="G569" s="24">
        <v>44631</v>
      </c>
      <c r="H569" s="31">
        <v>13989220.83</v>
      </c>
      <c r="I569" s="22">
        <v>0.04</v>
      </c>
      <c r="J569" s="15">
        <v>353.36</v>
      </c>
      <c r="K569" s="15">
        <v>8834</v>
      </c>
      <c r="L569" s="15"/>
      <c r="M569" s="66" t="str">
        <f>TEXT(Table2[[#This Row],[Gd.Dt]],"mmm-yy")</f>
        <v>Mar-22</v>
      </c>
      <c r="N569" s="46" t="str">
        <f>MID(Table2[[#This Row],[BE]],6,2)</f>
        <v>IB</v>
      </c>
      <c r="O569" s="46" t="str">
        <f>IF(Table2[[#This Row],[Type]]="IB","EOU",IF(Table2[[#This Row],[Type]]="MB","Local","492"))</f>
        <v>EOU</v>
      </c>
      <c r="P569" s="46">
        <f>ROUND(Table2[[#This Row],[Cons]]/Table2[[#This Row],[Qty.]],5)</f>
        <v>0.04</v>
      </c>
      <c r="Q569" s="46" t="b">
        <f>EXACT(Table2[[#This Row],[rate]],Table2[[#This Row],[Check]])</f>
        <v>1</v>
      </c>
      <c r="R569" s="46"/>
      <c r="S569" s="46" t="str">
        <f>IF(Table2[[#This Row],[SRO]]="EOU",VLOOKUP(Table2[[#This Row],[BE]],[2]GD.List!$C$3:$N$5014,12,0),IF(Table2[[#This Row],[SRO]]="Local","Polyester Staple Fibre","SRO 492"))</f>
        <v>Textile Chemical</v>
      </c>
    </row>
    <row r="570" spans="1:19" x14ac:dyDescent="0.25">
      <c r="A570" s="19" t="s">
        <v>390</v>
      </c>
      <c r="B570" s="3" t="s">
        <v>459</v>
      </c>
      <c r="C570" s="21">
        <v>4294</v>
      </c>
      <c r="D570" s="18">
        <v>5503.201</v>
      </c>
      <c r="E570" t="s">
        <v>463</v>
      </c>
      <c r="F570" s="3" t="s">
        <v>469</v>
      </c>
      <c r="G570" s="24">
        <v>44630</v>
      </c>
      <c r="H570" s="31">
        <v>29682599.969999999</v>
      </c>
      <c r="I570" s="22">
        <v>0.41666999999999998</v>
      </c>
      <c r="J570" s="15">
        <v>4931.71</v>
      </c>
      <c r="K570" s="15">
        <v>11836</v>
      </c>
      <c r="L570" s="15"/>
      <c r="M570" s="66" t="str">
        <f>TEXT(Table2[[#This Row],[Gd.Dt]],"mmm-yy")</f>
        <v>Mar-22</v>
      </c>
      <c r="N570" s="46" t="str">
        <f>MID(Table2[[#This Row],[BE]],6,2)</f>
        <v>MB</v>
      </c>
      <c r="O570" s="46" t="str">
        <f>IF(Table2[[#This Row],[Type]]="IB","EOU",IF(Table2[[#This Row],[Type]]="MB","Local","492"))</f>
        <v>Local</v>
      </c>
      <c r="P570" s="46">
        <f>ROUND(Table2[[#This Row],[Cons]]/Table2[[#This Row],[Qty.]],5)</f>
        <v>0.41666999999999998</v>
      </c>
      <c r="Q570" s="46" t="b">
        <f>EXACT(Table2[[#This Row],[rate]],Table2[[#This Row],[Check]])</f>
        <v>1</v>
      </c>
      <c r="R570" s="46"/>
      <c r="S570" s="46" t="str">
        <f>IF(Table2[[#This Row],[SRO]]="EOU",VLOOKUP(Table2[[#This Row],[BE]],[2]GD.List!$C$3:$N$5014,12,0),IF(Table2[[#This Row],[SRO]]="Local","Polyester Staple Fibre","SRO 492"))</f>
        <v>Polyester Staple Fibre</v>
      </c>
    </row>
    <row r="571" spans="1:19" x14ac:dyDescent="0.25">
      <c r="A571" s="17" t="s">
        <v>390</v>
      </c>
      <c r="B571" s="3" t="s">
        <v>462</v>
      </c>
      <c r="C571" s="21">
        <v>1001</v>
      </c>
      <c r="D571" s="18">
        <v>5503.201</v>
      </c>
      <c r="E571" t="s">
        <v>468</v>
      </c>
      <c r="F571" s="3" t="s">
        <v>470</v>
      </c>
      <c r="G571" s="24">
        <v>44631</v>
      </c>
      <c r="H571" s="31">
        <v>13989220.83</v>
      </c>
      <c r="I571" s="22">
        <v>0.41666999999999998</v>
      </c>
      <c r="J571" s="15">
        <v>3680.8599999999997</v>
      </c>
      <c r="K571" s="15">
        <v>8834</v>
      </c>
      <c r="L571" s="15"/>
      <c r="M571" s="66" t="str">
        <f>TEXT(Table2[[#This Row],[Gd.Dt]],"mmm-yy")</f>
        <v>Mar-22</v>
      </c>
      <c r="N571" s="46" t="str">
        <f>MID(Table2[[#This Row],[BE]],6,2)</f>
        <v>MB</v>
      </c>
      <c r="O571" s="46" t="str">
        <f>IF(Table2[[#This Row],[Type]]="IB","EOU",IF(Table2[[#This Row],[Type]]="MB","Local","492"))</f>
        <v>Local</v>
      </c>
      <c r="P571" s="46">
        <f>ROUND(Table2[[#This Row],[Cons]]/Table2[[#This Row],[Qty.]],5)</f>
        <v>0.41666999999999998</v>
      </c>
      <c r="Q571" s="46" t="b">
        <f>EXACT(Table2[[#This Row],[rate]],Table2[[#This Row],[Check]])</f>
        <v>1</v>
      </c>
      <c r="R571" s="46"/>
      <c r="S571" s="46" t="str">
        <f>IF(Table2[[#This Row],[SRO]]="EOU",VLOOKUP(Table2[[#This Row],[BE]],[2]GD.List!$C$3:$N$5014,12,0),IF(Table2[[#This Row],[SRO]]="Local","Polyester Staple Fibre","SRO 492"))</f>
        <v>Polyester Staple Fibre</v>
      </c>
    </row>
    <row r="572" spans="1:19" x14ac:dyDescent="0.25">
      <c r="A572" s="19" t="s">
        <v>399</v>
      </c>
      <c r="B572" s="3" t="s">
        <v>459</v>
      </c>
      <c r="C572" s="21">
        <v>4294</v>
      </c>
      <c r="D572" s="18">
        <v>5402.33</v>
      </c>
      <c r="E572" t="s">
        <v>463</v>
      </c>
      <c r="F572" s="3" t="s">
        <v>469</v>
      </c>
      <c r="G572" s="24">
        <v>44630</v>
      </c>
      <c r="H572" s="31">
        <v>29682599.969999999</v>
      </c>
      <c r="I572" s="22">
        <v>1.0101</v>
      </c>
      <c r="J572" s="15">
        <v>2391.92</v>
      </c>
      <c r="K572" s="15">
        <v>2368</v>
      </c>
      <c r="L572" s="15"/>
      <c r="M572" s="66" t="str">
        <f>TEXT(Table2[[#This Row],[Gd.Dt]],"mmm-yy")</f>
        <v>Mar-22</v>
      </c>
      <c r="N572" s="46" t="str">
        <f>MID(Table2[[#This Row],[BE]],6,2)</f>
        <v>IB</v>
      </c>
      <c r="O572" s="46" t="str">
        <f>IF(Table2[[#This Row],[Type]]="IB","EOU",IF(Table2[[#This Row],[Type]]="MB","Local","492"))</f>
        <v>EOU</v>
      </c>
      <c r="P572" s="46">
        <f>ROUND(Table2[[#This Row],[Cons]]/Table2[[#This Row],[Qty.]],5)</f>
        <v>1.0101</v>
      </c>
      <c r="Q572" s="46" t="b">
        <f>EXACT(Table2[[#This Row],[rate]],Table2[[#This Row],[Check]])</f>
        <v>1</v>
      </c>
      <c r="R572" s="46"/>
      <c r="S572" s="46" t="str">
        <f>IF(Table2[[#This Row],[SRO]]="EOU",VLOOKUP(Table2[[#This Row],[BE]],[2]GD.List!$C$3:$N$5014,12,0),IF(Table2[[#This Row],[SRO]]="Local","Polyester Staple Fibre","SRO 492"))</f>
        <v>Polyester Yarn</v>
      </c>
    </row>
    <row r="573" spans="1:19" x14ac:dyDescent="0.25">
      <c r="A573" s="17" t="s">
        <v>399</v>
      </c>
      <c r="B573" s="3" t="s">
        <v>460</v>
      </c>
      <c r="C573" s="21">
        <v>5662</v>
      </c>
      <c r="D573" s="18">
        <v>5402.33</v>
      </c>
      <c r="E573" t="s">
        <v>464</v>
      </c>
      <c r="F573" s="3" t="s">
        <v>471</v>
      </c>
      <c r="G573" s="24">
        <v>44631</v>
      </c>
      <c r="H573" s="31">
        <v>23037064.280000001</v>
      </c>
      <c r="I573" s="22">
        <v>1.0101</v>
      </c>
      <c r="J573" s="15">
        <v>9899.42</v>
      </c>
      <c r="K573" s="15">
        <v>9800.44</v>
      </c>
      <c r="L573" s="15"/>
      <c r="M573" s="66" t="str">
        <f>TEXT(Table2[[#This Row],[Gd.Dt]],"mmm-yy")</f>
        <v>Mar-22</v>
      </c>
      <c r="N573" s="46" t="str">
        <f>MID(Table2[[#This Row],[BE]],6,2)</f>
        <v>IB</v>
      </c>
      <c r="O573" s="46" t="str">
        <f>IF(Table2[[#This Row],[Type]]="IB","EOU",IF(Table2[[#This Row],[Type]]="MB","Local","492"))</f>
        <v>EOU</v>
      </c>
      <c r="P573" s="46">
        <f>ROUND(Table2[[#This Row],[Cons]]/Table2[[#This Row],[Qty.]],5)</f>
        <v>1.0101</v>
      </c>
      <c r="Q573" s="46" t="b">
        <f>EXACT(Table2[[#This Row],[rate]],Table2[[#This Row],[Check]])</f>
        <v>1</v>
      </c>
      <c r="R573" s="46"/>
      <c r="S573" s="46" t="str">
        <f>IF(Table2[[#This Row],[SRO]]="EOU",VLOOKUP(Table2[[#This Row],[BE]],[2]GD.List!$C$3:$N$5014,12,0),IF(Table2[[#This Row],[SRO]]="Local","Polyester Staple Fibre","SRO 492"))</f>
        <v>Polyester Yarn</v>
      </c>
    </row>
    <row r="574" spans="1:19" x14ac:dyDescent="0.25">
      <c r="A574" s="19" t="s">
        <v>465</v>
      </c>
      <c r="B574" s="3" t="s">
        <v>460</v>
      </c>
      <c r="C574" s="21">
        <v>5662</v>
      </c>
      <c r="D574" s="18">
        <v>5402.33</v>
      </c>
      <c r="E574" t="s">
        <v>464</v>
      </c>
      <c r="F574" s="3" t="s">
        <v>471</v>
      </c>
      <c r="G574" s="24">
        <v>44631</v>
      </c>
      <c r="H574" s="31">
        <v>23037064.280000001</v>
      </c>
      <c r="I574" s="22">
        <v>0.99009999999999998</v>
      </c>
      <c r="J574" s="15">
        <v>4014.95</v>
      </c>
      <c r="K574" s="15">
        <v>4055.1</v>
      </c>
      <c r="L574" s="15"/>
      <c r="M574" s="66" t="str">
        <f>TEXT(Table2[[#This Row],[Gd.Dt]],"mmm-yy")</f>
        <v>Mar-22</v>
      </c>
      <c r="N574" s="46" t="str">
        <f>MID(Table2[[#This Row],[BE]],6,2)</f>
        <v>IB</v>
      </c>
      <c r="O574" s="46" t="str">
        <f>IF(Table2[[#This Row],[Type]]="IB","EOU",IF(Table2[[#This Row],[Type]]="MB","Local","492"))</f>
        <v>EOU</v>
      </c>
      <c r="P574" s="46">
        <f>ROUND(Table2[[#This Row],[Cons]]/Table2[[#This Row],[Qty.]],5)</f>
        <v>0.99009999999999998</v>
      </c>
      <c r="Q574" s="46" t="b">
        <f>EXACT(Table2[[#This Row],[rate]],Table2[[#This Row],[Check]])</f>
        <v>1</v>
      </c>
      <c r="R574" s="46"/>
      <c r="S574" s="46" t="str">
        <f>IF(Table2[[#This Row],[SRO]]="EOU",VLOOKUP(Table2[[#This Row],[BE]],[2]GD.List!$C$3:$N$5014,12,0),IF(Table2[[#This Row],[SRO]]="Local","Polyester Staple Fibre","SRO 492"))</f>
        <v>Polyester Yarn</v>
      </c>
    </row>
    <row r="575" spans="1:19" x14ac:dyDescent="0.25">
      <c r="A575" s="19" t="s">
        <v>465</v>
      </c>
      <c r="B575" s="3" t="s">
        <v>460</v>
      </c>
      <c r="C575" s="21">
        <v>5662</v>
      </c>
      <c r="D575" s="18">
        <v>5402.33</v>
      </c>
      <c r="E575" t="s">
        <v>464</v>
      </c>
      <c r="F575" s="3" t="s">
        <v>471</v>
      </c>
      <c r="G575" s="24">
        <v>44631</v>
      </c>
      <c r="H575" s="31">
        <v>23037064.280000001</v>
      </c>
      <c r="I575" s="22">
        <v>1.0101</v>
      </c>
      <c r="J575" s="15">
        <v>1961.17</v>
      </c>
      <c r="K575" s="15">
        <v>1941.56</v>
      </c>
      <c r="L575" s="15"/>
      <c r="M575" s="66" t="str">
        <f>TEXT(Table2[[#This Row],[Gd.Dt]],"mmm-yy")</f>
        <v>Mar-22</v>
      </c>
      <c r="N575" s="46" t="str">
        <f>MID(Table2[[#This Row],[BE]],6,2)</f>
        <v>IB</v>
      </c>
      <c r="O575" s="46" t="str">
        <f>IF(Table2[[#This Row],[Type]]="IB","EOU",IF(Table2[[#This Row],[Type]]="MB","Local","492"))</f>
        <v>EOU</v>
      </c>
      <c r="P575" s="46">
        <f>ROUND(Table2[[#This Row],[Cons]]/Table2[[#This Row],[Qty.]],5)</f>
        <v>1.0101</v>
      </c>
      <c r="Q575" s="46" t="b">
        <f>EXACT(Table2[[#This Row],[rate]],Table2[[#This Row],[Check]])</f>
        <v>1</v>
      </c>
      <c r="R575" s="46"/>
      <c r="S575" s="46" t="str">
        <f>IF(Table2[[#This Row],[SRO]]="EOU",VLOOKUP(Table2[[#This Row],[BE]],[2]GD.List!$C$3:$N$5014,12,0),IF(Table2[[#This Row],[SRO]]="Local","Polyester Staple Fibre","SRO 492"))</f>
        <v>Polyester Yarn</v>
      </c>
    </row>
    <row r="576" spans="1:19" x14ac:dyDescent="0.25">
      <c r="A576" s="17" t="s">
        <v>465</v>
      </c>
      <c r="B576" s="3" t="s">
        <v>461</v>
      </c>
      <c r="C576" s="21">
        <v>3930</v>
      </c>
      <c r="D576" s="18">
        <v>5402.33</v>
      </c>
      <c r="E576" t="s">
        <v>467</v>
      </c>
      <c r="F576" s="3" t="s">
        <v>472</v>
      </c>
      <c r="G576" s="24">
        <v>44631</v>
      </c>
      <c r="H576" s="31">
        <v>36063231.710000001</v>
      </c>
      <c r="I576" s="22">
        <v>0.99009999999999998</v>
      </c>
      <c r="J576" s="15">
        <v>15800.17</v>
      </c>
      <c r="K576" s="15">
        <v>15958.16</v>
      </c>
      <c r="L576" s="15"/>
      <c r="M576" s="66" t="str">
        <f>TEXT(Table2[[#This Row],[Gd.Dt]],"mmm-yy")</f>
        <v>Mar-22</v>
      </c>
      <c r="N576" s="46" t="str">
        <f>MID(Table2[[#This Row],[BE]],6,2)</f>
        <v>IB</v>
      </c>
      <c r="O576" s="46" t="str">
        <f>IF(Table2[[#This Row],[Type]]="IB","EOU",IF(Table2[[#This Row],[Type]]="MB","Local","492"))</f>
        <v>EOU</v>
      </c>
      <c r="P576" s="46">
        <f>ROUND(Table2[[#This Row],[Cons]]/Table2[[#This Row],[Qty.]],5)</f>
        <v>0.99009999999999998</v>
      </c>
      <c r="Q576" s="46" t="b">
        <f>EXACT(Table2[[#This Row],[rate]],Table2[[#This Row],[Check]])</f>
        <v>1</v>
      </c>
      <c r="R576" s="46"/>
      <c r="S576" s="46" t="str">
        <f>IF(Table2[[#This Row],[SRO]]="EOU",VLOOKUP(Table2[[#This Row],[BE]],[2]GD.List!$C$3:$N$5014,12,0),IF(Table2[[#This Row],[SRO]]="Local","Polyester Staple Fibre","SRO 492"))</f>
        <v>Polyester Yarn</v>
      </c>
    </row>
    <row r="577" spans="1:19" x14ac:dyDescent="0.25">
      <c r="A577" s="19" t="s">
        <v>466</v>
      </c>
      <c r="B577" s="3" t="s">
        <v>460</v>
      </c>
      <c r="C577" s="21">
        <v>5662</v>
      </c>
      <c r="D577" s="18">
        <v>9606.2099999999991</v>
      </c>
      <c r="E577" t="s">
        <v>464</v>
      </c>
      <c r="F577" s="3" t="s">
        <v>471</v>
      </c>
      <c r="G577" s="24">
        <v>44631</v>
      </c>
      <c r="H577" s="31">
        <v>23037064.280000001</v>
      </c>
      <c r="I577" s="22">
        <v>1</v>
      </c>
      <c r="J577" s="15">
        <v>121</v>
      </c>
      <c r="K577" s="15">
        <v>121</v>
      </c>
      <c r="L577" s="15"/>
      <c r="M577" s="66" t="str">
        <f>TEXT(Table2[[#This Row],[Gd.Dt]],"mmm-yy")</f>
        <v>Mar-22</v>
      </c>
      <c r="N577" s="46" t="str">
        <f>MID(Table2[[#This Row],[BE]],6,2)</f>
        <v>TI</v>
      </c>
      <c r="O577" s="46" t="str">
        <f>IF(Table2[[#This Row],[Type]]="IB","EOU",IF(Table2[[#This Row],[Type]]="MB","Local","492"))</f>
        <v>492</v>
      </c>
      <c r="P577" s="46">
        <f>ROUND(Table2[[#This Row],[Cons]]/Table2[[#This Row],[Qty.]],5)</f>
        <v>1</v>
      </c>
      <c r="Q577" s="46" t="b">
        <f>EXACT(Table2[[#This Row],[rate]],Table2[[#This Row],[Check]])</f>
        <v>1</v>
      </c>
      <c r="R577" s="46"/>
      <c r="S577" s="46" t="str">
        <f>IF(Table2[[#This Row],[SRO]]="EOU",VLOOKUP(Table2[[#This Row],[BE]],[2]GD.List!$C$3:$N$5014,12,0),IF(Table2[[#This Row],[SRO]]="Local","Polyester Staple Fibre","SRO 492"))</f>
        <v>SRO 492</v>
      </c>
    </row>
    <row r="578" spans="1:19" x14ac:dyDescent="0.25">
      <c r="A578" s="19" t="s">
        <v>466</v>
      </c>
      <c r="B578" s="19" t="s">
        <v>461</v>
      </c>
      <c r="C578" s="38">
        <v>3930</v>
      </c>
      <c r="D578" s="39">
        <v>9606.2099999999991</v>
      </c>
      <c r="E578" s="40" t="s">
        <v>467</v>
      </c>
      <c r="F578" s="19" t="s">
        <v>472</v>
      </c>
      <c r="G578" s="41">
        <v>44631</v>
      </c>
      <c r="H578" s="42">
        <v>36063231.710000001</v>
      </c>
      <c r="I578" s="43">
        <v>1</v>
      </c>
      <c r="J578" s="30">
        <v>400</v>
      </c>
      <c r="K578" s="30">
        <v>400</v>
      </c>
      <c r="L578" s="30"/>
      <c r="M578" s="67" t="str">
        <f>TEXT(Table2[[#This Row],[Gd.Dt]],"mmm-yy")</f>
        <v>Mar-22</v>
      </c>
      <c r="N578" s="47" t="str">
        <f>MID(Table2[[#This Row],[BE]],6,2)</f>
        <v>TI</v>
      </c>
      <c r="O578" s="47" t="str">
        <f>IF(Table2[[#This Row],[Type]]="IB","EOU",IF(Table2[[#This Row],[Type]]="MB","Local","492"))</f>
        <v>492</v>
      </c>
      <c r="P578" s="47">
        <f>ROUND(Table2[[#This Row],[Cons]]/Table2[[#This Row],[Qty.]],5)</f>
        <v>1</v>
      </c>
      <c r="Q578" s="47" t="b">
        <f>EXACT(Table2[[#This Row],[rate]],Table2[[#This Row],[Check]])</f>
        <v>1</v>
      </c>
      <c r="R578" s="47"/>
      <c r="S578" s="46" t="str">
        <f>IF(Table2[[#This Row],[SRO]]="EOU",VLOOKUP(Table2[[#This Row],[BE]],[2]GD.List!$C$3:$N$5014,12,0),IF(Table2[[#This Row],[SRO]]="Local","Polyester Staple Fibre","SRO 492"))</f>
        <v>SRO 492</v>
      </c>
    </row>
    <row r="579" spans="1:19" x14ac:dyDescent="0.25">
      <c r="A579" s="3" t="s">
        <v>1</v>
      </c>
      <c r="B579" s="3" t="s">
        <v>484</v>
      </c>
      <c r="C579" s="21">
        <v>37280</v>
      </c>
      <c r="D579" s="18">
        <v>2701.12</v>
      </c>
      <c r="E579" t="s">
        <v>486</v>
      </c>
      <c r="F579" s="3" t="s">
        <v>489</v>
      </c>
      <c r="G579" s="24">
        <v>44632</v>
      </c>
      <c r="H579" s="31">
        <v>39069768.090000004</v>
      </c>
      <c r="I579" s="22">
        <v>0.1</v>
      </c>
      <c r="J579" s="15">
        <v>1990.5</v>
      </c>
      <c r="K579" s="15">
        <v>19905</v>
      </c>
      <c r="L579" s="15"/>
      <c r="M579" s="66" t="str">
        <f>TEXT(Table2[[#This Row],[Gd.Dt]],"mmm-yy")</f>
        <v>Mar-22</v>
      </c>
      <c r="N579" s="46" t="str">
        <f>MID(Table2[[#This Row],[BE]],6,2)</f>
        <v>IB</v>
      </c>
      <c r="O579" s="46" t="str">
        <f>IF(Table2[[#This Row],[Type]]="IB","EOU",IF(Table2[[#This Row],[Type]]="MB","Local","492"))</f>
        <v>EOU</v>
      </c>
      <c r="P579" s="46">
        <f>ROUND(Table2[[#This Row],[Cons]]/Table2[[#This Row],[Qty.]],5)</f>
        <v>0.1</v>
      </c>
      <c r="Q579" s="46" t="b">
        <f>EXACT(Table2[[#This Row],[rate]],Table2[[#This Row],[Check]])</f>
        <v>1</v>
      </c>
      <c r="R579" s="46"/>
      <c r="S579" s="46" t="str">
        <f>IF(Table2[[#This Row],[SRO]]="EOU",VLOOKUP(Table2[[#This Row],[BE]],[2]GD.List!$C$3:$N$5014,12,0),IF(Table2[[#This Row],[SRO]]="Local","Polyester Staple Fibre","SRO 492"))</f>
        <v>Textile Coal</v>
      </c>
    </row>
    <row r="580" spans="1:19" x14ac:dyDescent="0.25">
      <c r="A580" s="19" t="s">
        <v>1</v>
      </c>
      <c r="B580" s="3" t="s">
        <v>475</v>
      </c>
      <c r="C580" s="21">
        <v>14750</v>
      </c>
      <c r="D580" s="18">
        <v>2701.12</v>
      </c>
      <c r="E580" t="s">
        <v>480</v>
      </c>
      <c r="F580" s="3" t="s">
        <v>481</v>
      </c>
      <c r="G580" s="24">
        <v>44632</v>
      </c>
      <c r="H580" s="31">
        <v>17326361.420000002</v>
      </c>
      <c r="I580" s="22">
        <v>0.1</v>
      </c>
      <c r="J580" s="15">
        <v>1254.6000000000001</v>
      </c>
      <c r="K580" s="15">
        <v>12546</v>
      </c>
      <c r="L580" s="15"/>
      <c r="M580" s="66" t="str">
        <f>TEXT(Table2[[#This Row],[Gd.Dt]],"mmm-yy")</f>
        <v>Mar-22</v>
      </c>
      <c r="N580" s="46" t="str">
        <f>MID(Table2[[#This Row],[BE]],6,2)</f>
        <v>IB</v>
      </c>
      <c r="O580" s="46" t="str">
        <f>IF(Table2[[#This Row],[Type]]="IB","EOU",IF(Table2[[#This Row],[Type]]="MB","Local","492"))</f>
        <v>EOU</v>
      </c>
      <c r="P580" s="46">
        <f>ROUND(Table2[[#This Row],[Cons]]/Table2[[#This Row],[Qty.]],5)</f>
        <v>0.1</v>
      </c>
      <c r="Q580" s="46" t="b">
        <f>EXACT(Table2[[#This Row],[rate]],Table2[[#This Row],[Check]])</f>
        <v>1</v>
      </c>
      <c r="R580" s="46"/>
      <c r="S580" s="46" t="str">
        <f>IF(Table2[[#This Row],[SRO]]="EOU",VLOOKUP(Table2[[#This Row],[BE]],[2]GD.List!$C$3:$N$5014,12,0),IF(Table2[[#This Row],[SRO]]="Local","Polyester Staple Fibre","SRO 492"))</f>
        <v>Textile Coal</v>
      </c>
    </row>
    <row r="581" spans="1:19" x14ac:dyDescent="0.25">
      <c r="A581" s="17" t="s">
        <v>1</v>
      </c>
      <c r="B581" s="3" t="s">
        <v>474</v>
      </c>
      <c r="C581" s="21">
        <v>13340</v>
      </c>
      <c r="D581" s="18">
        <v>2701.12</v>
      </c>
      <c r="E581" t="s">
        <v>477</v>
      </c>
      <c r="F581" s="3" t="s">
        <v>482</v>
      </c>
      <c r="G581" s="24">
        <v>44632</v>
      </c>
      <c r="H581" s="31">
        <v>19734470.969999999</v>
      </c>
      <c r="I581" s="22">
        <v>0.1</v>
      </c>
      <c r="J581" s="15">
        <v>1484</v>
      </c>
      <c r="K581" s="15">
        <v>14840</v>
      </c>
      <c r="L581" s="15"/>
      <c r="M581" s="66" t="str">
        <f>TEXT(Table2[[#This Row],[Gd.Dt]],"mmm-yy")</f>
        <v>Mar-22</v>
      </c>
      <c r="N581" s="46" t="str">
        <f>MID(Table2[[#This Row],[BE]],6,2)</f>
        <v>IB</v>
      </c>
      <c r="O581" s="46" t="str">
        <f>IF(Table2[[#This Row],[Type]]="IB","EOU",IF(Table2[[#This Row],[Type]]="MB","Local","492"))</f>
        <v>EOU</v>
      </c>
      <c r="P581" s="46">
        <f>ROUND(Table2[[#This Row],[Cons]]/Table2[[#This Row],[Qty.]],5)</f>
        <v>0.1</v>
      </c>
      <c r="Q581" s="46" t="b">
        <f>EXACT(Table2[[#This Row],[rate]],Table2[[#This Row],[Check]])</f>
        <v>1</v>
      </c>
      <c r="R581" s="46"/>
      <c r="S581" s="46" t="str">
        <f>IF(Table2[[#This Row],[SRO]]="EOU",VLOOKUP(Table2[[#This Row],[BE]],[2]GD.List!$C$3:$N$5014,12,0),IF(Table2[[#This Row],[SRO]]="Local","Polyester Staple Fibre","SRO 492"))</f>
        <v>Textile Coal</v>
      </c>
    </row>
    <row r="582" spans="1:19" x14ac:dyDescent="0.25">
      <c r="A582" s="17" t="s">
        <v>229</v>
      </c>
      <c r="B582" s="3" t="s">
        <v>473</v>
      </c>
      <c r="C582" s="21">
        <v>6000</v>
      </c>
      <c r="D582" s="18">
        <v>8523.5990000000002</v>
      </c>
      <c r="E582" t="s">
        <v>476</v>
      </c>
      <c r="F582" s="3" t="s">
        <v>483</v>
      </c>
      <c r="G582" s="24">
        <v>44631</v>
      </c>
      <c r="H582" s="31">
        <v>5518740</v>
      </c>
      <c r="I582" s="22">
        <v>1</v>
      </c>
      <c r="J582" s="15">
        <v>6000</v>
      </c>
      <c r="K582" s="15">
        <v>6000</v>
      </c>
      <c r="L582" s="15"/>
      <c r="M582" s="66" t="str">
        <f>TEXT(Table2[[#This Row],[Gd.Dt]],"mmm-yy")</f>
        <v>Mar-22</v>
      </c>
      <c r="N582" s="46" t="str">
        <f>MID(Table2[[#This Row],[BE]],6,2)</f>
        <v>TI</v>
      </c>
      <c r="O582" s="46" t="str">
        <f>IF(Table2[[#This Row],[Type]]="IB","EOU",IF(Table2[[#This Row],[Type]]="MB","Local","492"))</f>
        <v>492</v>
      </c>
      <c r="P582" s="46">
        <f>ROUND(Table2[[#This Row],[Cons]]/Table2[[#This Row],[Qty.]],5)</f>
        <v>1</v>
      </c>
      <c r="Q582" s="46" t="b">
        <f>EXACT(Table2[[#This Row],[rate]],Table2[[#This Row],[Check]])</f>
        <v>1</v>
      </c>
      <c r="R582" s="46"/>
      <c r="S582" s="46" t="str">
        <f>IF(Table2[[#This Row],[SRO]]="EOU",VLOOKUP(Table2[[#This Row],[BE]],[2]GD.List!$C$3:$N$5014,12,0),IF(Table2[[#This Row],[SRO]]="Local","Polyester Staple Fibre","SRO 492"))</f>
        <v>SRO 492</v>
      </c>
    </row>
    <row r="583" spans="1:19" x14ac:dyDescent="0.25">
      <c r="A583" s="19" t="s">
        <v>261</v>
      </c>
      <c r="B583" s="3" t="s">
        <v>475</v>
      </c>
      <c r="C583" s="21">
        <v>14750</v>
      </c>
      <c r="D583" s="18">
        <v>3906.9029999999998</v>
      </c>
      <c r="E583" t="s">
        <v>480</v>
      </c>
      <c r="F583" s="3" t="s">
        <v>481</v>
      </c>
      <c r="G583" s="24">
        <v>44632</v>
      </c>
      <c r="H583" s="31">
        <v>17326361.420000002</v>
      </c>
      <c r="I583" s="22">
        <v>0.04</v>
      </c>
      <c r="J583" s="15">
        <v>489.24</v>
      </c>
      <c r="K583" s="15">
        <v>12231</v>
      </c>
      <c r="L583" s="15"/>
      <c r="M583" s="66" t="str">
        <f>TEXT(Table2[[#This Row],[Gd.Dt]],"mmm-yy")</f>
        <v>Mar-22</v>
      </c>
      <c r="N583" s="46" t="str">
        <f>MID(Table2[[#This Row],[BE]],6,2)</f>
        <v>IB</v>
      </c>
      <c r="O583" s="46" t="str">
        <f>IF(Table2[[#This Row],[Type]]="IB","EOU",IF(Table2[[#This Row],[Type]]="MB","Local","492"))</f>
        <v>EOU</v>
      </c>
      <c r="P583" s="46">
        <f>ROUND(Table2[[#This Row],[Cons]]/Table2[[#This Row],[Qty.]],5)</f>
        <v>0.04</v>
      </c>
      <c r="Q583" s="46" t="b">
        <f>EXACT(Table2[[#This Row],[rate]],Table2[[#This Row],[Check]])</f>
        <v>1</v>
      </c>
      <c r="R583" s="46"/>
      <c r="S583" s="46" t="str">
        <f>IF(Table2[[#This Row],[SRO]]="EOU",VLOOKUP(Table2[[#This Row],[BE]],[2]GD.List!$C$3:$N$5014,12,0),IF(Table2[[#This Row],[SRO]]="Local","Polyester Staple Fibre","SRO 492"))</f>
        <v>Textile Chemical</v>
      </c>
    </row>
    <row r="584" spans="1:19" x14ac:dyDescent="0.25">
      <c r="A584" s="17" t="s">
        <v>261</v>
      </c>
      <c r="B584" s="3" t="s">
        <v>474</v>
      </c>
      <c r="C584" s="21">
        <v>13340</v>
      </c>
      <c r="D584" s="18">
        <v>3906.9029999999998</v>
      </c>
      <c r="E584" t="s">
        <v>477</v>
      </c>
      <c r="F584" s="3" t="s">
        <v>482</v>
      </c>
      <c r="G584" s="24">
        <v>44632</v>
      </c>
      <c r="H584" s="31">
        <v>19734470.969999999</v>
      </c>
      <c r="I584" s="22">
        <v>0.04</v>
      </c>
      <c r="J584" s="15">
        <v>559.91999999999996</v>
      </c>
      <c r="K584" s="15">
        <v>13998</v>
      </c>
      <c r="L584" s="15"/>
      <c r="M584" s="66" t="str">
        <f>TEXT(Table2[[#This Row],[Gd.Dt]],"mmm-yy")</f>
        <v>Mar-22</v>
      </c>
      <c r="N584" s="46" t="str">
        <f>MID(Table2[[#This Row],[BE]],6,2)</f>
        <v>IB</v>
      </c>
      <c r="O584" s="46" t="str">
        <f>IF(Table2[[#This Row],[Type]]="IB","EOU",IF(Table2[[#This Row],[Type]]="MB","Local","492"))</f>
        <v>EOU</v>
      </c>
      <c r="P584" s="46">
        <f>ROUND(Table2[[#This Row],[Cons]]/Table2[[#This Row],[Qty.]],5)</f>
        <v>0.04</v>
      </c>
      <c r="Q584" s="46" t="b">
        <f>EXACT(Table2[[#This Row],[rate]],Table2[[#This Row],[Check]])</f>
        <v>1</v>
      </c>
      <c r="R584" s="46"/>
      <c r="S584" s="46" t="str">
        <f>IF(Table2[[#This Row],[SRO]]="EOU",VLOOKUP(Table2[[#This Row],[BE]],[2]GD.List!$C$3:$N$5014,12,0),IF(Table2[[#This Row],[SRO]]="Local","Polyester Staple Fibre","SRO 492"))</f>
        <v>Textile Chemical</v>
      </c>
    </row>
    <row r="585" spans="1:19" x14ac:dyDescent="0.25">
      <c r="A585" s="19" t="s">
        <v>262</v>
      </c>
      <c r="B585" s="3" t="s">
        <v>475</v>
      </c>
      <c r="C585" s="21">
        <v>14750</v>
      </c>
      <c r="D585" s="18">
        <v>3809.9189999999999</v>
      </c>
      <c r="E585" t="s">
        <v>480</v>
      </c>
      <c r="F585" s="3" t="s">
        <v>481</v>
      </c>
      <c r="G585" s="24">
        <v>44632</v>
      </c>
      <c r="H585" s="31">
        <v>17326361.420000002</v>
      </c>
      <c r="I585" s="22">
        <v>0.04</v>
      </c>
      <c r="J585" s="15">
        <v>489.24</v>
      </c>
      <c r="K585" s="15">
        <v>12231</v>
      </c>
      <c r="L585" s="15"/>
      <c r="M585" s="66" t="str">
        <f>TEXT(Table2[[#This Row],[Gd.Dt]],"mmm-yy")</f>
        <v>Mar-22</v>
      </c>
      <c r="N585" s="46" t="str">
        <f>MID(Table2[[#This Row],[BE]],6,2)</f>
        <v>IB</v>
      </c>
      <c r="O585" s="46" t="str">
        <f>IF(Table2[[#This Row],[Type]]="IB","EOU",IF(Table2[[#This Row],[Type]]="MB","Local","492"))</f>
        <v>EOU</v>
      </c>
      <c r="P585" s="46">
        <f>ROUND(Table2[[#This Row],[Cons]]/Table2[[#This Row],[Qty.]],5)</f>
        <v>0.04</v>
      </c>
      <c r="Q585" s="46" t="b">
        <f>EXACT(Table2[[#This Row],[rate]],Table2[[#This Row],[Check]])</f>
        <v>1</v>
      </c>
      <c r="R585" s="46"/>
      <c r="S585" s="46" t="str">
        <f>IF(Table2[[#This Row],[SRO]]="EOU",VLOOKUP(Table2[[#This Row],[BE]],[2]GD.List!$C$3:$N$5014,12,0),IF(Table2[[#This Row],[SRO]]="Local","Polyester Staple Fibre","SRO 492"))</f>
        <v>Textile Chemical</v>
      </c>
    </row>
    <row r="586" spans="1:19" x14ac:dyDescent="0.25">
      <c r="A586" s="17" t="s">
        <v>262</v>
      </c>
      <c r="B586" s="3" t="s">
        <v>474</v>
      </c>
      <c r="C586" s="21">
        <v>13340</v>
      </c>
      <c r="D586" s="18">
        <v>3809.9189999999999</v>
      </c>
      <c r="E586" t="s">
        <v>477</v>
      </c>
      <c r="F586" s="3" t="s">
        <v>482</v>
      </c>
      <c r="G586" s="24">
        <v>44632</v>
      </c>
      <c r="H586" s="31">
        <v>19734470.969999999</v>
      </c>
      <c r="I586" s="22">
        <v>0.04</v>
      </c>
      <c r="J586" s="15">
        <v>559.91999999999996</v>
      </c>
      <c r="K586" s="15">
        <v>13998</v>
      </c>
      <c r="L586" s="15"/>
      <c r="M586" s="66" t="str">
        <f>TEXT(Table2[[#This Row],[Gd.Dt]],"mmm-yy")</f>
        <v>Mar-22</v>
      </c>
      <c r="N586" s="46" t="str">
        <f>MID(Table2[[#This Row],[BE]],6,2)</f>
        <v>IB</v>
      </c>
      <c r="O586" s="46" t="str">
        <f>IF(Table2[[#This Row],[Type]]="IB","EOU",IF(Table2[[#This Row],[Type]]="MB","Local","492"))</f>
        <v>EOU</v>
      </c>
      <c r="P586" s="46">
        <f>ROUND(Table2[[#This Row],[Cons]]/Table2[[#This Row],[Qty.]],5)</f>
        <v>0.04</v>
      </c>
      <c r="Q586" s="46" t="b">
        <f>EXACT(Table2[[#This Row],[rate]],Table2[[#This Row],[Check]])</f>
        <v>1</v>
      </c>
      <c r="R586" s="46"/>
      <c r="S586" s="46" t="str">
        <f>IF(Table2[[#This Row],[SRO]]="EOU",VLOOKUP(Table2[[#This Row],[BE]],[2]GD.List!$C$3:$N$5014,12,0),IF(Table2[[#This Row],[SRO]]="Local","Polyester Staple Fibre","SRO 492"))</f>
        <v>Textile Chemical</v>
      </c>
    </row>
    <row r="587" spans="1:19" x14ac:dyDescent="0.25">
      <c r="A587" s="19" t="s">
        <v>379</v>
      </c>
      <c r="B587" s="3" t="s">
        <v>473</v>
      </c>
      <c r="C587" s="21">
        <v>6000</v>
      </c>
      <c r="D587" s="18">
        <v>9607.19</v>
      </c>
      <c r="E587" t="s">
        <v>476</v>
      </c>
      <c r="F587" s="3" t="s">
        <v>483</v>
      </c>
      <c r="G587" s="24">
        <v>44631</v>
      </c>
      <c r="H587" s="31">
        <v>5518740</v>
      </c>
      <c r="I587" s="22">
        <v>1</v>
      </c>
      <c r="J587" s="15">
        <v>262.97000000000003</v>
      </c>
      <c r="K587" s="15">
        <v>262.97000000000003</v>
      </c>
      <c r="L587" s="15"/>
      <c r="M587" s="66" t="str">
        <f>TEXT(Table2[[#This Row],[Gd.Dt]],"mmm-yy")</f>
        <v>Mar-22</v>
      </c>
      <c r="N587" s="46" t="str">
        <f>MID(Table2[[#This Row],[BE]],6,2)</f>
        <v>EP</v>
      </c>
      <c r="O587" s="46" t="str">
        <f>IF(Table2[[#This Row],[Type]]="IB","EOU",IF(Table2[[#This Row],[Type]]="MB","Local","492"))</f>
        <v>492</v>
      </c>
      <c r="P587" s="46">
        <f>ROUND(Table2[[#This Row],[Cons]]/Table2[[#This Row],[Qty.]],5)</f>
        <v>1</v>
      </c>
      <c r="Q587" s="46" t="b">
        <f>EXACT(Table2[[#This Row],[rate]],Table2[[#This Row],[Check]])</f>
        <v>1</v>
      </c>
      <c r="R587" s="46"/>
      <c r="S587" s="46" t="str">
        <f>IF(Table2[[#This Row],[SRO]]="EOU",VLOOKUP(Table2[[#This Row],[BE]],[2]GD.List!$C$3:$N$5014,12,0),IF(Table2[[#This Row],[SRO]]="Local","Polyester Staple Fibre","SRO 492"))</f>
        <v>SRO 492</v>
      </c>
    </row>
    <row r="588" spans="1:19" x14ac:dyDescent="0.25">
      <c r="A588" s="17" t="s">
        <v>379</v>
      </c>
      <c r="B588" s="3" t="s">
        <v>485</v>
      </c>
      <c r="C588" s="21">
        <v>7185</v>
      </c>
      <c r="D588" s="18">
        <v>9607.19</v>
      </c>
      <c r="E588" t="s">
        <v>487</v>
      </c>
      <c r="F588" s="3" t="s">
        <v>490</v>
      </c>
      <c r="G588" s="24">
        <v>44632</v>
      </c>
      <c r="H588" s="31">
        <v>9816793.6500000004</v>
      </c>
      <c r="I588" s="22">
        <v>1</v>
      </c>
      <c r="J588" s="15">
        <v>500</v>
      </c>
      <c r="K588" s="15">
        <v>500</v>
      </c>
      <c r="L588" s="15"/>
      <c r="M588" s="66" t="str">
        <f>TEXT(Table2[[#This Row],[Gd.Dt]],"mmm-yy")</f>
        <v>Mar-22</v>
      </c>
      <c r="N588" s="46" t="str">
        <f>MID(Table2[[#This Row],[BE]],6,2)</f>
        <v>EP</v>
      </c>
      <c r="O588" s="46" t="str">
        <f>IF(Table2[[#This Row],[Type]]="IB","EOU",IF(Table2[[#This Row],[Type]]="MB","Local","492"))</f>
        <v>492</v>
      </c>
      <c r="P588" s="46">
        <f>ROUND(Table2[[#This Row],[Cons]]/Table2[[#This Row],[Qty.]],5)</f>
        <v>1</v>
      </c>
      <c r="Q588" s="46" t="b">
        <f>EXACT(Table2[[#This Row],[rate]],Table2[[#This Row],[Check]])</f>
        <v>1</v>
      </c>
      <c r="R588" s="46"/>
      <c r="S588" s="46" t="str">
        <f>IF(Table2[[#This Row],[SRO]]="EOU",VLOOKUP(Table2[[#This Row],[BE]],[2]GD.List!$C$3:$N$5014,12,0),IF(Table2[[#This Row],[SRO]]="Local","Polyester Staple Fibre","SRO 492"))</f>
        <v>SRO 492</v>
      </c>
    </row>
    <row r="589" spans="1:19" x14ac:dyDescent="0.25">
      <c r="A589" s="19" t="s">
        <v>388</v>
      </c>
      <c r="B589" s="3" t="s">
        <v>484</v>
      </c>
      <c r="C589" s="21">
        <v>37280</v>
      </c>
      <c r="D589" s="18">
        <v>1108.19</v>
      </c>
      <c r="E589" t="s">
        <v>486</v>
      </c>
      <c r="F589" s="3" t="s">
        <v>489</v>
      </c>
      <c r="G589" s="24">
        <v>44632</v>
      </c>
      <c r="H589" s="31">
        <v>39069768.090000004</v>
      </c>
      <c r="I589" s="22">
        <v>0.04</v>
      </c>
      <c r="J589" s="15">
        <v>796.2</v>
      </c>
      <c r="K589" s="15">
        <v>19905</v>
      </c>
      <c r="L589" s="15"/>
      <c r="M589" s="66" t="str">
        <f>TEXT(Table2[[#This Row],[Gd.Dt]],"mmm-yy")</f>
        <v>Mar-22</v>
      </c>
      <c r="N589" s="46" t="str">
        <f>MID(Table2[[#This Row],[BE]],6,2)</f>
        <v>IB</v>
      </c>
      <c r="O589" s="46" t="str">
        <f>IF(Table2[[#This Row],[Type]]="IB","EOU",IF(Table2[[#This Row],[Type]]="MB","Local","492"))</f>
        <v>EOU</v>
      </c>
      <c r="P589" s="46">
        <f>ROUND(Table2[[#This Row],[Cons]]/Table2[[#This Row],[Qty.]],5)</f>
        <v>0.04</v>
      </c>
      <c r="Q589" s="46" t="b">
        <f>EXACT(Table2[[#This Row],[rate]],Table2[[#This Row],[Check]])</f>
        <v>1</v>
      </c>
      <c r="R589" s="46"/>
      <c r="S589" s="46" t="str">
        <f>IF(Table2[[#This Row],[SRO]]="EOU",VLOOKUP(Table2[[#This Row],[BE]],[2]GD.List!$C$3:$N$5014,12,0),IF(Table2[[#This Row],[SRO]]="Local","Polyester Staple Fibre","SRO 492"))</f>
        <v>Textile Chemical</v>
      </c>
    </row>
    <row r="590" spans="1:19" x14ac:dyDescent="0.25">
      <c r="A590" s="19" t="s">
        <v>388</v>
      </c>
      <c r="B590" s="3" t="s">
        <v>475</v>
      </c>
      <c r="C590" s="21">
        <v>14750</v>
      </c>
      <c r="D590" s="18">
        <v>1108.19</v>
      </c>
      <c r="E590" t="s">
        <v>480</v>
      </c>
      <c r="F590" s="3" t="s">
        <v>481</v>
      </c>
      <c r="G590" s="24">
        <v>44632</v>
      </c>
      <c r="H590" s="31">
        <v>17326361.420000002</v>
      </c>
      <c r="I590" s="22">
        <v>0.04</v>
      </c>
      <c r="J590" s="15">
        <v>501.84000000000003</v>
      </c>
      <c r="K590" s="15">
        <v>12546</v>
      </c>
      <c r="L590" s="15"/>
      <c r="M590" s="66" t="str">
        <f>TEXT(Table2[[#This Row],[Gd.Dt]],"mmm-yy")</f>
        <v>Mar-22</v>
      </c>
      <c r="N590" s="46" t="str">
        <f>MID(Table2[[#This Row],[BE]],6,2)</f>
        <v>IB</v>
      </c>
      <c r="O590" s="46" t="str">
        <f>IF(Table2[[#This Row],[Type]]="IB","EOU",IF(Table2[[#This Row],[Type]]="MB","Local","492"))</f>
        <v>EOU</v>
      </c>
      <c r="P590" s="46">
        <f>ROUND(Table2[[#This Row],[Cons]]/Table2[[#This Row],[Qty.]],5)</f>
        <v>0.04</v>
      </c>
      <c r="Q590" s="46" t="b">
        <f>EXACT(Table2[[#This Row],[rate]],Table2[[#This Row],[Check]])</f>
        <v>1</v>
      </c>
      <c r="R590" s="46"/>
      <c r="S590" s="46" t="str">
        <f>IF(Table2[[#This Row],[SRO]]="EOU",VLOOKUP(Table2[[#This Row],[BE]],[2]GD.List!$C$3:$N$5014,12,0),IF(Table2[[#This Row],[SRO]]="Local","Polyester Staple Fibre","SRO 492"))</f>
        <v>Textile Chemical</v>
      </c>
    </row>
    <row r="591" spans="1:19" x14ac:dyDescent="0.25">
      <c r="A591" s="17" t="s">
        <v>388</v>
      </c>
      <c r="B591" s="3" t="s">
        <v>474</v>
      </c>
      <c r="C591" s="21">
        <v>13340</v>
      </c>
      <c r="D591" s="18">
        <v>1108.19</v>
      </c>
      <c r="E591" t="s">
        <v>477</v>
      </c>
      <c r="F591" s="3" t="s">
        <v>482</v>
      </c>
      <c r="G591" s="24">
        <v>44632</v>
      </c>
      <c r="H591" s="31">
        <v>19734470.969999999</v>
      </c>
      <c r="I591" s="22">
        <v>0.04</v>
      </c>
      <c r="J591" s="15">
        <v>593.9</v>
      </c>
      <c r="K591" s="15">
        <v>14840</v>
      </c>
      <c r="L591" s="15"/>
      <c r="M591" s="66" t="str">
        <f>TEXT(Table2[[#This Row],[Gd.Dt]],"mmm-yy")</f>
        <v>Mar-22</v>
      </c>
      <c r="N591" s="46" t="str">
        <f>MID(Table2[[#This Row],[BE]],6,2)</f>
        <v>IB</v>
      </c>
      <c r="O591" s="46" t="str">
        <f>IF(Table2[[#This Row],[Type]]="IB","EOU",IF(Table2[[#This Row],[Type]]="MB","Local","492"))</f>
        <v>EOU</v>
      </c>
      <c r="P591" s="46">
        <f>ROUND(Table2[[#This Row],[Cons]]/Table2[[#This Row],[Qty.]],5)</f>
        <v>4.002E-2</v>
      </c>
      <c r="Q591" s="46" t="b">
        <f>EXACT(Table2[[#This Row],[rate]],Table2[[#This Row],[Check]])</f>
        <v>0</v>
      </c>
      <c r="R591" s="46"/>
      <c r="S591" s="46" t="str">
        <f>IF(Table2[[#This Row],[SRO]]="EOU",VLOOKUP(Table2[[#This Row],[BE]],[2]GD.List!$C$3:$N$5014,12,0),IF(Table2[[#This Row],[SRO]]="Local","Polyester Staple Fibre","SRO 492"))</f>
        <v>Textile Chemical</v>
      </c>
    </row>
    <row r="592" spans="1:19" x14ac:dyDescent="0.25">
      <c r="A592" s="19" t="s">
        <v>391</v>
      </c>
      <c r="B592" s="3" t="s">
        <v>475</v>
      </c>
      <c r="C592" s="21">
        <v>14750</v>
      </c>
      <c r="D592" s="18">
        <v>3402.13</v>
      </c>
      <c r="E592" t="s">
        <v>480</v>
      </c>
      <c r="F592" s="3" t="s">
        <v>481</v>
      </c>
      <c r="G592" s="24">
        <v>44632</v>
      </c>
      <c r="H592" s="31">
        <v>17326361.420000002</v>
      </c>
      <c r="I592" s="22">
        <v>0.04</v>
      </c>
      <c r="J592" s="15">
        <v>489.24</v>
      </c>
      <c r="K592" s="15">
        <v>12231</v>
      </c>
      <c r="L592" s="15"/>
      <c r="M592" s="66" t="str">
        <f>TEXT(Table2[[#This Row],[Gd.Dt]],"mmm-yy")</f>
        <v>Mar-22</v>
      </c>
      <c r="N592" s="46" t="str">
        <f>MID(Table2[[#This Row],[BE]],6,2)</f>
        <v>IB</v>
      </c>
      <c r="O592" s="46" t="str">
        <f>IF(Table2[[#This Row],[Type]]="IB","EOU",IF(Table2[[#This Row],[Type]]="MB","Local","492"))</f>
        <v>EOU</v>
      </c>
      <c r="P592" s="46">
        <f>ROUND(Table2[[#This Row],[Cons]]/Table2[[#This Row],[Qty.]],5)</f>
        <v>0.04</v>
      </c>
      <c r="Q592" s="46" t="b">
        <f>EXACT(Table2[[#This Row],[rate]],Table2[[#This Row],[Check]])</f>
        <v>1</v>
      </c>
      <c r="R592" s="46"/>
      <c r="S592" s="46" t="str">
        <f>IF(Table2[[#This Row],[SRO]]="EOU",VLOOKUP(Table2[[#This Row],[BE]],[2]GD.List!$C$3:$N$5014,12,0),IF(Table2[[#This Row],[SRO]]="Local","Polyester Staple Fibre","SRO 492"))</f>
        <v>Textile Chemical</v>
      </c>
    </row>
    <row r="593" spans="1:19" x14ac:dyDescent="0.25">
      <c r="A593" s="17" t="s">
        <v>391</v>
      </c>
      <c r="B593" s="3" t="s">
        <v>474</v>
      </c>
      <c r="C593" s="21">
        <v>13340</v>
      </c>
      <c r="D593" s="18">
        <v>3402.13</v>
      </c>
      <c r="E593" t="s">
        <v>477</v>
      </c>
      <c r="F593" s="3" t="s">
        <v>482</v>
      </c>
      <c r="G593" s="24">
        <v>44632</v>
      </c>
      <c r="H593" s="31">
        <v>19734470.969999999</v>
      </c>
      <c r="I593" s="22">
        <v>0.04</v>
      </c>
      <c r="J593" s="15">
        <v>559.91999999999996</v>
      </c>
      <c r="K593" s="15">
        <v>13998</v>
      </c>
      <c r="L593" s="15"/>
      <c r="M593" s="66" t="str">
        <f>TEXT(Table2[[#This Row],[Gd.Dt]],"mmm-yy")</f>
        <v>Mar-22</v>
      </c>
      <c r="N593" s="46" t="str">
        <f>MID(Table2[[#This Row],[BE]],6,2)</f>
        <v>IB</v>
      </c>
      <c r="O593" s="46" t="str">
        <f>IF(Table2[[#This Row],[Type]]="IB","EOU",IF(Table2[[#This Row],[Type]]="MB","Local","492"))</f>
        <v>EOU</v>
      </c>
      <c r="P593" s="46">
        <f>ROUND(Table2[[#This Row],[Cons]]/Table2[[#This Row],[Qty.]],5)</f>
        <v>0.04</v>
      </c>
      <c r="Q593" s="46" t="b">
        <f>EXACT(Table2[[#This Row],[rate]],Table2[[#This Row],[Check]])</f>
        <v>1</v>
      </c>
      <c r="R593" s="46"/>
      <c r="S593" s="46" t="str">
        <f>IF(Table2[[#This Row],[SRO]]="EOU",VLOOKUP(Table2[[#This Row],[BE]],[2]GD.List!$C$3:$N$5014,12,0),IF(Table2[[#This Row],[SRO]]="Local","Polyester Staple Fibre","SRO 492"))</f>
        <v>Textile Chemical</v>
      </c>
    </row>
    <row r="594" spans="1:19" x14ac:dyDescent="0.25">
      <c r="A594" s="19" t="s">
        <v>432</v>
      </c>
      <c r="B594" s="3" t="s">
        <v>475</v>
      </c>
      <c r="C594" s="21">
        <v>14750</v>
      </c>
      <c r="D594" s="18">
        <v>5205.13</v>
      </c>
      <c r="E594" t="s">
        <v>480</v>
      </c>
      <c r="F594" s="3" t="s">
        <v>481</v>
      </c>
      <c r="G594" s="24">
        <v>44632</v>
      </c>
      <c r="H594" s="31">
        <v>17326361.420000002</v>
      </c>
      <c r="I594" s="22">
        <v>1.0101</v>
      </c>
      <c r="J594" s="15">
        <v>12672.710000000001</v>
      </c>
      <c r="K594" s="15">
        <v>12546</v>
      </c>
      <c r="L594" s="15"/>
      <c r="M594" s="66" t="str">
        <f>TEXT(Table2[[#This Row],[Gd.Dt]],"mmm-yy")</f>
        <v>Mar-22</v>
      </c>
      <c r="N594" s="46" t="str">
        <f>MID(Table2[[#This Row],[BE]],6,2)</f>
        <v>IB</v>
      </c>
      <c r="O594" s="46" t="str">
        <f>IF(Table2[[#This Row],[Type]]="IB","EOU",IF(Table2[[#This Row],[Type]]="MB","Local","492"))</f>
        <v>EOU</v>
      </c>
      <c r="P594" s="46">
        <f>ROUND(Table2[[#This Row],[Cons]]/Table2[[#This Row],[Qty.]],5)</f>
        <v>1.0101</v>
      </c>
      <c r="Q594" s="46" t="b">
        <f>EXACT(Table2[[#This Row],[rate]],Table2[[#This Row],[Check]])</f>
        <v>1</v>
      </c>
      <c r="R594" s="46"/>
      <c r="S594" s="46" t="str">
        <f>IF(Table2[[#This Row],[SRO]]="EOU",VLOOKUP(Table2[[#This Row],[BE]],[2]GD.List!$C$3:$N$5014,12,0),IF(Table2[[#This Row],[SRO]]="Local","Polyester Staple Fibre","SRO 492"))</f>
        <v>Cotton Yarn</v>
      </c>
    </row>
    <row r="595" spans="1:19" x14ac:dyDescent="0.25">
      <c r="A595" s="17" t="s">
        <v>432</v>
      </c>
      <c r="B595" s="3" t="s">
        <v>474</v>
      </c>
      <c r="C595" s="21">
        <v>13340</v>
      </c>
      <c r="D595" s="18">
        <v>5205.13</v>
      </c>
      <c r="E595" t="s">
        <v>477</v>
      </c>
      <c r="F595" s="3" t="s">
        <v>482</v>
      </c>
      <c r="G595" s="24">
        <v>44632</v>
      </c>
      <c r="H595" s="31">
        <v>19734470.969999999</v>
      </c>
      <c r="I595" s="22">
        <v>1.0101</v>
      </c>
      <c r="J595" s="15">
        <v>6081.64</v>
      </c>
      <c r="K595" s="15">
        <v>6020.83</v>
      </c>
      <c r="L595" s="15"/>
      <c r="M595" s="66" t="str">
        <f>TEXT(Table2[[#This Row],[Gd.Dt]],"mmm-yy")</f>
        <v>Mar-22</v>
      </c>
      <c r="N595" s="46" t="str">
        <f>MID(Table2[[#This Row],[BE]],6,2)</f>
        <v>IB</v>
      </c>
      <c r="O595" s="46" t="str">
        <f>IF(Table2[[#This Row],[Type]]="IB","EOU",IF(Table2[[#This Row],[Type]]="MB","Local","492"))</f>
        <v>EOU</v>
      </c>
      <c r="P595" s="46">
        <f>ROUND(Table2[[#This Row],[Cons]]/Table2[[#This Row],[Qty.]],5)</f>
        <v>1.0101</v>
      </c>
      <c r="Q595" s="46" t="b">
        <f>EXACT(Table2[[#This Row],[rate]],Table2[[#This Row],[Check]])</f>
        <v>1</v>
      </c>
      <c r="R595" s="46"/>
      <c r="S595" s="46" t="str">
        <f>IF(Table2[[#This Row],[SRO]]="EOU",VLOOKUP(Table2[[#This Row],[BE]],[2]GD.List!$C$3:$N$5014,12,0),IF(Table2[[#This Row],[SRO]]="Local","Polyester Staple Fibre","SRO 492"))</f>
        <v>Cotton Yarn</v>
      </c>
    </row>
    <row r="596" spans="1:19" x14ac:dyDescent="0.25">
      <c r="A596" s="17" t="s">
        <v>478</v>
      </c>
      <c r="B596" s="3" t="s">
        <v>474</v>
      </c>
      <c r="C596" s="21">
        <v>13340</v>
      </c>
      <c r="D596" s="18">
        <v>5205.13</v>
      </c>
      <c r="E596" t="s">
        <v>477</v>
      </c>
      <c r="F596" s="3" t="s">
        <v>482</v>
      </c>
      <c r="G596" s="24">
        <v>44632</v>
      </c>
      <c r="H596" s="31">
        <v>19734470.969999999</v>
      </c>
      <c r="I596" s="22">
        <v>1.0101</v>
      </c>
      <c r="J596" s="15">
        <v>8908.82</v>
      </c>
      <c r="K596" s="15">
        <v>8819.17</v>
      </c>
      <c r="L596" s="15"/>
      <c r="M596" s="66" t="str">
        <f>TEXT(Table2[[#This Row],[Gd.Dt]],"mmm-yy")</f>
        <v>Mar-22</v>
      </c>
      <c r="N596" s="46" t="str">
        <f>MID(Table2[[#This Row],[BE]],6,2)</f>
        <v>IB</v>
      </c>
      <c r="O596" s="46" t="str">
        <f>IF(Table2[[#This Row],[Type]]="IB","EOU",IF(Table2[[#This Row],[Type]]="MB","Local","492"))</f>
        <v>EOU</v>
      </c>
      <c r="P596" s="46">
        <f>ROUND(Table2[[#This Row],[Cons]]/Table2[[#This Row],[Qty.]],5)</f>
        <v>1.01017</v>
      </c>
      <c r="Q596" s="46" t="b">
        <f>EXACT(Table2[[#This Row],[rate]],Table2[[#This Row],[Check]])</f>
        <v>0</v>
      </c>
      <c r="R596" s="46"/>
      <c r="S596" s="46" t="str">
        <f>IF(Table2[[#This Row],[SRO]]="EOU",VLOOKUP(Table2[[#This Row],[BE]],[2]GD.List!$C$3:$N$5014,12,0),IF(Table2[[#This Row],[SRO]]="Local","Polyester Staple Fibre","SRO 492"))</f>
        <v>Cotton Yarn</v>
      </c>
    </row>
    <row r="597" spans="1:19" x14ac:dyDescent="0.25">
      <c r="A597" s="19" t="s">
        <v>479</v>
      </c>
      <c r="B597" s="3" t="s">
        <v>475</v>
      </c>
      <c r="C597" s="21">
        <v>14750</v>
      </c>
      <c r="D597" s="18">
        <v>3204.16</v>
      </c>
      <c r="E597" t="s">
        <v>480</v>
      </c>
      <c r="F597" s="3" t="s">
        <v>481</v>
      </c>
      <c r="G597" s="24">
        <v>44632</v>
      </c>
      <c r="H597" s="31">
        <v>17326361.420000002</v>
      </c>
      <c r="I597" s="22">
        <v>7.0000000000000007E-2</v>
      </c>
      <c r="J597" s="15">
        <v>856.17000000000007</v>
      </c>
      <c r="K597" s="15">
        <v>12231</v>
      </c>
      <c r="L597" s="15"/>
      <c r="M597" s="66" t="str">
        <f>TEXT(Table2[[#This Row],[Gd.Dt]],"mmm-yy")</f>
        <v>Mar-22</v>
      </c>
      <c r="N597" s="46" t="str">
        <f>MID(Table2[[#This Row],[BE]],6,2)</f>
        <v>IB</v>
      </c>
      <c r="O597" s="46" t="str">
        <f>IF(Table2[[#This Row],[Type]]="IB","EOU",IF(Table2[[#This Row],[Type]]="MB","Local","492"))</f>
        <v>EOU</v>
      </c>
      <c r="P597" s="46">
        <f>ROUND(Table2[[#This Row],[Cons]]/Table2[[#This Row],[Qty.]],5)</f>
        <v>7.0000000000000007E-2</v>
      </c>
      <c r="Q597" s="46" t="b">
        <f>EXACT(Table2[[#This Row],[rate]],Table2[[#This Row],[Check]])</f>
        <v>1</v>
      </c>
      <c r="R597" s="46"/>
      <c r="S597" s="46" t="str">
        <f>IF(Table2[[#This Row],[SRO]]="EOU",VLOOKUP(Table2[[#This Row],[BE]],[2]GD.List!$C$3:$N$5014,12,0),IF(Table2[[#This Row],[SRO]]="Local","Polyester Staple Fibre","SRO 492"))</f>
        <v>Textile Dyes</v>
      </c>
    </row>
    <row r="598" spans="1:19" x14ac:dyDescent="0.25">
      <c r="A598" s="17" t="s">
        <v>479</v>
      </c>
      <c r="B598" s="3" t="s">
        <v>474</v>
      </c>
      <c r="C598" s="21">
        <v>13340</v>
      </c>
      <c r="D598" s="18">
        <v>3204.16</v>
      </c>
      <c r="E598" t="s">
        <v>477</v>
      </c>
      <c r="F598" s="3" t="s">
        <v>482</v>
      </c>
      <c r="G598" s="24">
        <v>44632</v>
      </c>
      <c r="H598" s="31">
        <v>19734470.969999999</v>
      </c>
      <c r="I598" s="22">
        <v>7.0000000000000007E-2</v>
      </c>
      <c r="J598" s="15">
        <v>979.86</v>
      </c>
      <c r="K598" s="15">
        <v>13998</v>
      </c>
      <c r="L598" s="15"/>
      <c r="M598" s="66" t="str">
        <f>TEXT(Table2[[#This Row],[Gd.Dt]],"mmm-yy")</f>
        <v>Mar-22</v>
      </c>
      <c r="N598" s="46" t="str">
        <f>MID(Table2[[#This Row],[BE]],6,2)</f>
        <v>IB</v>
      </c>
      <c r="O598" s="46" t="str">
        <f>IF(Table2[[#This Row],[Type]]="IB","EOU",IF(Table2[[#This Row],[Type]]="MB","Local","492"))</f>
        <v>EOU</v>
      </c>
      <c r="P598" s="46">
        <f>ROUND(Table2[[#This Row],[Cons]]/Table2[[#This Row],[Qty.]],5)</f>
        <v>7.0000000000000007E-2</v>
      </c>
      <c r="Q598" s="46" t="b">
        <f>EXACT(Table2[[#This Row],[rate]],Table2[[#This Row],[Check]])</f>
        <v>1</v>
      </c>
      <c r="R598" s="46"/>
      <c r="S598" s="46" t="str">
        <f>IF(Table2[[#This Row],[SRO]]="EOU",VLOOKUP(Table2[[#This Row],[BE]],[2]GD.List!$C$3:$N$5014,12,0),IF(Table2[[#This Row],[SRO]]="Local","Polyester Staple Fibre","SRO 492"))</f>
        <v>Textile Dyes</v>
      </c>
    </row>
    <row r="599" spans="1:19" x14ac:dyDescent="0.25">
      <c r="A599" s="19" t="s">
        <v>488</v>
      </c>
      <c r="B599" s="19" t="s">
        <v>485</v>
      </c>
      <c r="C599" s="38">
        <v>7185</v>
      </c>
      <c r="D599" s="39">
        <v>9606.2199999999993</v>
      </c>
      <c r="E599" s="40" t="s">
        <v>487</v>
      </c>
      <c r="F599" s="19" t="s">
        <v>490</v>
      </c>
      <c r="G599" s="41">
        <v>44632</v>
      </c>
      <c r="H599" s="42">
        <v>9816793.6500000004</v>
      </c>
      <c r="I599" s="43">
        <v>1</v>
      </c>
      <c r="J599" s="30">
        <v>107</v>
      </c>
      <c r="K599" s="30">
        <v>107</v>
      </c>
      <c r="L599" s="30"/>
      <c r="M599" s="67" t="str">
        <f>TEXT(Table2[[#This Row],[Gd.Dt]],"mmm-yy")</f>
        <v>Mar-22</v>
      </c>
      <c r="N599" s="47" t="str">
        <f>MID(Table2[[#This Row],[BE]],6,2)</f>
        <v>TI</v>
      </c>
      <c r="O599" s="47" t="str">
        <f>IF(Table2[[#This Row],[Type]]="IB","EOU",IF(Table2[[#This Row],[Type]]="MB","Local","492"))</f>
        <v>492</v>
      </c>
      <c r="P599" s="47">
        <f>ROUND(Table2[[#This Row],[Cons]]/Table2[[#This Row],[Qty.]],5)</f>
        <v>1</v>
      </c>
      <c r="Q599" s="47" t="b">
        <f>EXACT(Table2[[#This Row],[rate]],Table2[[#This Row],[Check]])</f>
        <v>1</v>
      </c>
      <c r="R599" s="47"/>
      <c r="S599" s="46" t="str">
        <f>IF(Table2[[#This Row],[SRO]]="EOU",VLOOKUP(Table2[[#This Row],[BE]],[2]GD.List!$C$3:$N$5014,12,0),IF(Table2[[#This Row],[SRO]]="Local","Polyester Staple Fibre","SRO 492"))</f>
        <v>SRO 492</v>
      </c>
    </row>
    <row r="600" spans="1:19" x14ac:dyDescent="0.25">
      <c r="A600" s="17" t="s">
        <v>1</v>
      </c>
      <c r="B600" s="3" t="s">
        <v>491</v>
      </c>
      <c r="C600" s="21">
        <v>978</v>
      </c>
      <c r="D600" s="18">
        <v>2701.12</v>
      </c>
      <c r="E600" t="s">
        <v>493</v>
      </c>
      <c r="F600" s="3" t="s">
        <v>495</v>
      </c>
      <c r="G600" s="24">
        <v>44632</v>
      </c>
      <c r="H600" s="31">
        <v>2526222.88</v>
      </c>
      <c r="I600" s="22">
        <v>0.1</v>
      </c>
      <c r="J600" s="15">
        <v>122.5</v>
      </c>
      <c r="K600" s="15">
        <v>1225</v>
      </c>
      <c r="L600" s="15"/>
      <c r="M600" s="66" t="str">
        <f>TEXT(Table2[[#This Row],[Gd.Dt]],"mmm-yy")</f>
        <v>Mar-22</v>
      </c>
      <c r="N600" s="46" t="str">
        <f>MID(Table2[[#This Row],[BE]],6,2)</f>
        <v>IB</v>
      </c>
      <c r="O600" s="46" t="str">
        <f>IF(Table2[[#This Row],[Type]]="IB","EOU",IF(Table2[[#This Row],[Type]]="MB","Local","492"))</f>
        <v>EOU</v>
      </c>
      <c r="P600" s="46">
        <f>ROUND(Table2[[#This Row],[Cons]]/Table2[[#This Row],[Qty.]],5)</f>
        <v>0.1</v>
      </c>
      <c r="Q600" s="46" t="b">
        <f>EXACT(Table2[[#This Row],[rate]],Table2[[#This Row],[Check]])</f>
        <v>1</v>
      </c>
      <c r="R600" s="46"/>
      <c r="S600" s="46" t="str">
        <f>IF(Table2[[#This Row],[SRO]]="EOU",VLOOKUP(Table2[[#This Row],[BE]],[2]GD.List!$C$3:$N$5014,12,0),IF(Table2[[#This Row],[SRO]]="Local","Polyester Staple Fibre","SRO 492"))</f>
        <v>Textile Coal</v>
      </c>
    </row>
    <row r="601" spans="1:19" x14ac:dyDescent="0.25">
      <c r="A601" s="19" t="s">
        <v>125</v>
      </c>
      <c r="B601" s="3" t="s">
        <v>492</v>
      </c>
      <c r="C601" s="21">
        <v>27360</v>
      </c>
      <c r="D601" s="18">
        <v>9607.2000000000007</v>
      </c>
      <c r="E601" t="s">
        <v>494</v>
      </c>
      <c r="F601" s="3" t="s">
        <v>496</v>
      </c>
      <c r="G601" s="24">
        <v>44633</v>
      </c>
      <c r="H601" s="31">
        <v>23741405.16</v>
      </c>
      <c r="I601" s="22">
        <v>1.039E-2</v>
      </c>
      <c r="J601" s="15">
        <v>64.12</v>
      </c>
      <c r="K601" s="15">
        <v>6171.4285714285716</v>
      </c>
      <c r="L601" s="15"/>
      <c r="M601" s="66" t="str">
        <f>TEXT(Table2[[#This Row],[Gd.Dt]],"mmm-yy")</f>
        <v>Mar-22</v>
      </c>
      <c r="N601" s="46" t="str">
        <f>MID(Table2[[#This Row],[BE]],6,2)</f>
        <v>HC</v>
      </c>
      <c r="O601" s="46" t="str">
        <f>IF(Table2[[#This Row],[Type]]="IB","EOU",IF(Table2[[#This Row],[Type]]="MB","Local","492"))</f>
        <v>492</v>
      </c>
      <c r="P601" s="46">
        <f>ROUND(Table2[[#This Row],[Cons]]/Table2[[#This Row],[Qty.]],5)</f>
        <v>1.039E-2</v>
      </c>
      <c r="Q601" s="46" t="b">
        <f>EXACT(Table2[[#This Row],[rate]],Table2[[#This Row],[Check]])</f>
        <v>1</v>
      </c>
      <c r="R601" s="46"/>
      <c r="S601" s="46" t="str">
        <f>IF(Table2[[#This Row],[SRO]]="EOU",VLOOKUP(Table2[[#This Row],[BE]],[2]GD.List!$C$3:$N$5014,12,0),IF(Table2[[#This Row],[SRO]]="Local","Polyester Staple Fibre","SRO 492"))</f>
        <v>SRO 492</v>
      </c>
    </row>
    <row r="602" spans="1:19" x14ac:dyDescent="0.25">
      <c r="A602" s="17" t="s">
        <v>125</v>
      </c>
      <c r="B602" s="3" t="s">
        <v>492</v>
      </c>
      <c r="C602" s="21">
        <v>27360</v>
      </c>
      <c r="D602" s="18">
        <v>9607.2000000000007</v>
      </c>
      <c r="E602" t="s">
        <v>494</v>
      </c>
      <c r="F602" s="3" t="s">
        <v>496</v>
      </c>
      <c r="G602" s="24">
        <v>44633</v>
      </c>
      <c r="H602" s="31">
        <v>23741405.16</v>
      </c>
      <c r="I602" s="22">
        <v>4.8000000000000001E-4</v>
      </c>
      <c r="J602" s="15">
        <v>2.96</v>
      </c>
      <c r="K602" s="15">
        <v>6171.4285714285716</v>
      </c>
      <c r="L602" s="15"/>
      <c r="M602" s="66" t="str">
        <f>TEXT(Table2[[#This Row],[Gd.Dt]],"mmm-yy")</f>
        <v>Mar-22</v>
      </c>
      <c r="N602" s="46" t="str">
        <f>MID(Table2[[#This Row],[BE]],6,2)</f>
        <v>HC</v>
      </c>
      <c r="O602" s="46" t="str">
        <f>IF(Table2[[#This Row],[Type]]="IB","EOU",IF(Table2[[#This Row],[Type]]="MB","Local","492"))</f>
        <v>492</v>
      </c>
      <c r="P602" s="46">
        <f>ROUND(Table2[[#This Row],[Cons]]/Table2[[#This Row],[Qty.]],5)</f>
        <v>4.8000000000000001E-4</v>
      </c>
      <c r="Q602" s="46" t="b">
        <f>EXACT(Table2[[#This Row],[rate]],Table2[[#This Row],[Check]])</f>
        <v>1</v>
      </c>
      <c r="R602" s="46"/>
      <c r="S602" s="46" t="str">
        <f>IF(Table2[[#This Row],[SRO]]="EOU",VLOOKUP(Table2[[#This Row],[BE]],[2]GD.List!$C$3:$N$5014,12,0),IF(Table2[[#This Row],[SRO]]="Local","Polyester Staple Fibre","SRO 492"))</f>
        <v>SRO 492</v>
      </c>
    </row>
    <row r="603" spans="1:19" x14ac:dyDescent="0.25">
      <c r="A603" s="17" t="s">
        <v>48</v>
      </c>
      <c r="B603" s="3" t="s">
        <v>491</v>
      </c>
      <c r="C603" s="21">
        <v>978</v>
      </c>
      <c r="D603" s="18">
        <v>5205.2700000000004</v>
      </c>
      <c r="E603" t="s">
        <v>493</v>
      </c>
      <c r="F603" s="3" t="s">
        <v>495</v>
      </c>
      <c r="G603" s="24">
        <v>44632</v>
      </c>
      <c r="H603" s="31">
        <v>2526222.88</v>
      </c>
      <c r="I603" s="22">
        <v>1.0101</v>
      </c>
      <c r="J603" s="15">
        <v>1237.3699999999999</v>
      </c>
      <c r="K603" s="15">
        <v>1225</v>
      </c>
      <c r="L603" s="15"/>
      <c r="M603" s="66" t="str">
        <f>TEXT(Table2[[#This Row],[Gd.Dt]],"mmm-yy")</f>
        <v>Mar-22</v>
      </c>
      <c r="N603" s="46" t="str">
        <f>MID(Table2[[#This Row],[BE]],6,2)</f>
        <v>IB</v>
      </c>
      <c r="O603" s="46" t="str">
        <f>IF(Table2[[#This Row],[Type]]="IB","EOU",IF(Table2[[#This Row],[Type]]="MB","Local","492"))</f>
        <v>EOU</v>
      </c>
      <c r="P603" s="46">
        <f>ROUND(Table2[[#This Row],[Cons]]/Table2[[#This Row],[Qty.]],5)</f>
        <v>1.0101</v>
      </c>
      <c r="Q603" s="46" t="b">
        <f>EXACT(Table2[[#This Row],[rate]],Table2[[#This Row],[Check]])</f>
        <v>1</v>
      </c>
      <c r="R603" s="46"/>
      <c r="S603" s="46" t="str">
        <f>IF(Table2[[#This Row],[SRO]]="EOU",VLOOKUP(Table2[[#This Row],[BE]],[2]GD.List!$C$3:$N$5014,12,0),IF(Table2[[#This Row],[SRO]]="Local","Polyester Staple Fibre","SRO 492"))</f>
        <v>Cotton Yarn</v>
      </c>
    </row>
    <row r="604" spans="1:19" x14ac:dyDescent="0.25">
      <c r="A604" s="17" t="s">
        <v>261</v>
      </c>
      <c r="B604" s="3" t="s">
        <v>491</v>
      </c>
      <c r="C604" s="21">
        <v>978</v>
      </c>
      <c r="D604" s="18">
        <v>3906.9029999999998</v>
      </c>
      <c r="E604" t="s">
        <v>493</v>
      </c>
      <c r="F604" s="3" t="s">
        <v>495</v>
      </c>
      <c r="G604" s="24">
        <v>44632</v>
      </c>
      <c r="H604" s="31">
        <v>2526222.88</v>
      </c>
      <c r="I604" s="22">
        <v>0.04</v>
      </c>
      <c r="J604" s="15">
        <v>49</v>
      </c>
      <c r="K604" s="15">
        <v>1225</v>
      </c>
      <c r="L604" s="15"/>
      <c r="M604" s="66" t="str">
        <f>TEXT(Table2[[#This Row],[Gd.Dt]],"mmm-yy")</f>
        <v>Mar-22</v>
      </c>
      <c r="N604" s="46" t="str">
        <f>MID(Table2[[#This Row],[BE]],6,2)</f>
        <v>IB</v>
      </c>
      <c r="O604" s="46" t="str">
        <f>IF(Table2[[#This Row],[Type]]="IB","EOU",IF(Table2[[#This Row],[Type]]="MB","Local","492"))</f>
        <v>EOU</v>
      </c>
      <c r="P604" s="46">
        <f>ROUND(Table2[[#This Row],[Cons]]/Table2[[#This Row],[Qty.]],5)</f>
        <v>0.04</v>
      </c>
      <c r="Q604" s="46" t="b">
        <f>EXACT(Table2[[#This Row],[rate]],Table2[[#This Row],[Check]])</f>
        <v>1</v>
      </c>
      <c r="R604" s="46"/>
      <c r="S604" s="46" t="str">
        <f>IF(Table2[[#This Row],[SRO]]="EOU",VLOOKUP(Table2[[#This Row],[BE]],[2]GD.List!$C$3:$N$5014,12,0),IF(Table2[[#This Row],[SRO]]="Local","Polyester Staple Fibre","SRO 492"))</f>
        <v>Textile Chemical</v>
      </c>
    </row>
    <row r="605" spans="1:19" x14ac:dyDescent="0.25">
      <c r="A605" s="17" t="s">
        <v>388</v>
      </c>
      <c r="B605" s="3" t="s">
        <v>491</v>
      </c>
      <c r="C605" s="21">
        <v>978</v>
      </c>
      <c r="D605" s="18">
        <v>1108.19</v>
      </c>
      <c r="E605" t="s">
        <v>493</v>
      </c>
      <c r="F605" s="3" t="s">
        <v>495</v>
      </c>
      <c r="G605" s="24">
        <v>44632</v>
      </c>
      <c r="H605" s="31">
        <v>2526222.88</v>
      </c>
      <c r="I605" s="22">
        <v>0.04</v>
      </c>
      <c r="J605" s="15">
        <v>49</v>
      </c>
      <c r="K605" s="15">
        <v>1225</v>
      </c>
      <c r="L605" s="15"/>
      <c r="M605" s="66" t="str">
        <f>TEXT(Table2[[#This Row],[Gd.Dt]],"mmm-yy")</f>
        <v>Mar-22</v>
      </c>
      <c r="N605" s="46" t="str">
        <f>MID(Table2[[#This Row],[BE]],6,2)</f>
        <v>IB</v>
      </c>
      <c r="O605" s="46" t="str">
        <f>IF(Table2[[#This Row],[Type]]="IB","EOU",IF(Table2[[#This Row],[Type]]="MB","Local","492"))</f>
        <v>EOU</v>
      </c>
      <c r="P605" s="46">
        <f>ROUND(Table2[[#This Row],[Cons]]/Table2[[#This Row],[Qty.]],5)</f>
        <v>0.04</v>
      </c>
      <c r="Q605" s="46" t="b">
        <f>EXACT(Table2[[#This Row],[rate]],Table2[[#This Row],[Check]])</f>
        <v>1</v>
      </c>
      <c r="R605" s="46"/>
      <c r="S605" s="46" t="str">
        <f>IF(Table2[[#This Row],[SRO]]="EOU",VLOOKUP(Table2[[#This Row],[BE]],[2]GD.List!$C$3:$N$5014,12,0),IF(Table2[[#This Row],[SRO]]="Local","Polyester Staple Fibre","SRO 492"))</f>
        <v>Textile Chemical</v>
      </c>
    </row>
    <row r="606" spans="1:19" x14ac:dyDescent="0.25">
      <c r="A606" s="19" t="s">
        <v>391</v>
      </c>
      <c r="B606" s="19" t="s">
        <v>491</v>
      </c>
      <c r="C606" s="38">
        <v>978</v>
      </c>
      <c r="D606" s="39">
        <v>3402.13</v>
      </c>
      <c r="E606" s="40" t="s">
        <v>493</v>
      </c>
      <c r="F606" s="19" t="s">
        <v>495</v>
      </c>
      <c r="G606" s="41">
        <v>44632</v>
      </c>
      <c r="H606" s="42">
        <v>2526222.88</v>
      </c>
      <c r="I606" s="43">
        <v>0.04</v>
      </c>
      <c r="J606" s="30">
        <v>49</v>
      </c>
      <c r="K606" s="30">
        <v>1225</v>
      </c>
      <c r="L606" s="30"/>
      <c r="M606" s="67" t="str">
        <f>TEXT(Table2[[#This Row],[Gd.Dt]],"mmm-yy")</f>
        <v>Mar-22</v>
      </c>
      <c r="N606" s="47" t="str">
        <f>MID(Table2[[#This Row],[BE]],6,2)</f>
        <v>IB</v>
      </c>
      <c r="O606" s="47" t="str">
        <f>IF(Table2[[#This Row],[Type]]="IB","EOU",IF(Table2[[#This Row],[Type]]="MB","Local","492"))</f>
        <v>EOU</v>
      </c>
      <c r="P606" s="47">
        <f>ROUND(Table2[[#This Row],[Cons]]/Table2[[#This Row],[Qty.]],5)</f>
        <v>0.04</v>
      </c>
      <c r="Q606" s="47" t="b">
        <f>EXACT(Table2[[#This Row],[rate]],Table2[[#This Row],[Check]])</f>
        <v>1</v>
      </c>
      <c r="R606" s="47"/>
      <c r="S606" s="46" t="str">
        <f>IF(Table2[[#This Row],[SRO]]="EOU",VLOOKUP(Table2[[#This Row],[BE]],[2]GD.List!$C$3:$N$5014,12,0),IF(Table2[[#This Row],[SRO]]="Local","Polyester Staple Fibre","SRO 492"))</f>
        <v>Textile Chemical</v>
      </c>
    </row>
    <row r="607" spans="1:19" x14ac:dyDescent="0.25">
      <c r="A607" s="72" t="s">
        <v>1</v>
      </c>
      <c r="B607" s="70" t="s">
        <v>498</v>
      </c>
      <c r="C607" s="69">
        <v>5952</v>
      </c>
      <c r="D607" s="73">
        <v>2701.12</v>
      </c>
      <c r="E607" t="s">
        <v>507</v>
      </c>
      <c r="F607" s="70" t="s">
        <v>509</v>
      </c>
      <c r="G607" s="24">
        <v>44635</v>
      </c>
      <c r="H607" s="74">
        <v>9553619.7400000002</v>
      </c>
      <c r="I607" s="22">
        <v>0.1</v>
      </c>
      <c r="J607" s="75">
        <v>550.5</v>
      </c>
      <c r="K607" s="75">
        <v>5505</v>
      </c>
      <c r="L607" s="75"/>
      <c r="M607" s="76" t="str">
        <f>TEXT(Table2[[#This Row],[Gd.Dt]],"mmm-yy")</f>
        <v>Mar-22</v>
      </c>
      <c r="N607" s="46" t="str">
        <f>MID(Table2[[#This Row],[BE]],6,2)</f>
        <v>IB</v>
      </c>
      <c r="O607" s="46" t="str">
        <f>IF(Table2[[#This Row],[Type]]="IB","EOU",IF(Table2[[#This Row],[Type]]="MB","Local","492"))</f>
        <v>EOU</v>
      </c>
      <c r="P607" s="46">
        <f>ROUND(Table2[[#This Row],[Cons]]/Table2[[#This Row],[Qty.]],5)</f>
        <v>0.1</v>
      </c>
      <c r="Q607" s="46" t="b">
        <f>EXACT(Table2[[#This Row],[rate]],Table2[[#This Row],[Check]])</f>
        <v>1</v>
      </c>
      <c r="R607" s="46"/>
      <c r="S607" s="46" t="str">
        <f>IF(Table2[[#This Row],[SRO]]="EOU",VLOOKUP(Table2[[#This Row],[BE]],[2]GD.List!$C$3:$N$5014,12,0),IF(Table2[[#This Row],[SRO]]="Local","Polyester Staple Fibre","SRO 492"))</f>
        <v>Textile Coal</v>
      </c>
    </row>
    <row r="608" spans="1:19" x14ac:dyDescent="0.25">
      <c r="A608" s="72" t="s">
        <v>1</v>
      </c>
      <c r="B608" s="70" t="s">
        <v>516</v>
      </c>
      <c r="C608" s="69">
        <v>28310</v>
      </c>
      <c r="D608" s="73">
        <v>2701.12</v>
      </c>
      <c r="E608" t="s">
        <v>524</v>
      </c>
      <c r="F608" s="70" t="s">
        <v>525</v>
      </c>
      <c r="G608" s="24">
        <v>44636</v>
      </c>
      <c r="H608" s="74">
        <v>15644359.5</v>
      </c>
      <c r="I608" s="22">
        <v>0.1</v>
      </c>
      <c r="J608" s="75">
        <v>1107.5</v>
      </c>
      <c r="K608" s="75">
        <v>11075</v>
      </c>
      <c r="L608" s="75"/>
      <c r="M608" s="76" t="str">
        <f>TEXT(Table2[[#This Row],[Gd.Dt]],"mmm-yy")</f>
        <v>Mar-22</v>
      </c>
      <c r="N608" s="46" t="str">
        <f>MID(Table2[[#This Row],[BE]],6,2)</f>
        <v>IB</v>
      </c>
      <c r="O608" s="46" t="str">
        <f>IF(Table2[[#This Row],[Type]]="IB","EOU",IF(Table2[[#This Row],[Type]]="MB","Local","492"))</f>
        <v>EOU</v>
      </c>
      <c r="P608" s="46">
        <f>ROUND(Table2[[#This Row],[Cons]]/Table2[[#This Row],[Qty.]],5)</f>
        <v>0.1</v>
      </c>
      <c r="Q608" s="46" t="b">
        <f>EXACT(Table2[[#This Row],[rate]],Table2[[#This Row],[Check]])</f>
        <v>1</v>
      </c>
      <c r="R608" s="46"/>
      <c r="S608" s="46" t="str">
        <f>IF(Table2[[#This Row],[SRO]]="EOU",VLOOKUP(Table2[[#This Row],[BE]],[2]GD.List!$C$3:$N$5014,12,0),IF(Table2[[#This Row],[SRO]]="Local","Polyester Staple Fibre","SRO 492"))</f>
        <v>Textile Coal</v>
      </c>
    </row>
    <row r="609" spans="1:19" x14ac:dyDescent="0.25">
      <c r="A609" s="72" t="s">
        <v>1</v>
      </c>
      <c r="B609" s="70" t="s">
        <v>499</v>
      </c>
      <c r="C609" s="69">
        <v>41400</v>
      </c>
      <c r="D609" s="73">
        <v>2701.12</v>
      </c>
      <c r="E609" t="s">
        <v>508</v>
      </c>
      <c r="F609" s="70" t="s">
        <v>510</v>
      </c>
      <c r="G609" s="24">
        <v>44635</v>
      </c>
      <c r="H609" s="74">
        <v>12027330.439999999</v>
      </c>
      <c r="I609" s="22">
        <v>0.2</v>
      </c>
      <c r="J609" s="75">
        <v>3436.2</v>
      </c>
      <c r="K609" s="75">
        <v>17181</v>
      </c>
      <c r="L609" s="75"/>
      <c r="M609" s="76" t="str">
        <f>TEXT(Table2[[#This Row],[Gd.Dt]],"mmm-yy")</f>
        <v>Mar-22</v>
      </c>
      <c r="N609" s="46" t="str">
        <f>MID(Table2[[#This Row],[BE]],6,2)</f>
        <v>IB</v>
      </c>
      <c r="O609" s="46" t="str">
        <f>IF(Table2[[#This Row],[Type]]="IB","EOU",IF(Table2[[#This Row],[Type]]="MB","Local","492"))</f>
        <v>EOU</v>
      </c>
      <c r="P609" s="46">
        <f>ROUND(Table2[[#This Row],[Cons]]/Table2[[#This Row],[Qty.]],5)</f>
        <v>0.2</v>
      </c>
      <c r="Q609" s="46" t="b">
        <f>EXACT(Table2[[#This Row],[rate]],Table2[[#This Row],[Check]])</f>
        <v>1</v>
      </c>
      <c r="R609" s="46"/>
      <c r="S609" s="46" t="str">
        <f>IF(Table2[[#This Row],[SRO]]="EOU",VLOOKUP(Table2[[#This Row],[BE]],[2]GD.List!$C$3:$N$5014,12,0),IF(Table2[[#This Row],[SRO]]="Local","Polyester Staple Fibre","SRO 492"))</f>
        <v>Textile Coal</v>
      </c>
    </row>
    <row r="610" spans="1:19" x14ac:dyDescent="0.25">
      <c r="A610" s="71" t="s">
        <v>1</v>
      </c>
      <c r="B610" s="70" t="s">
        <v>514</v>
      </c>
      <c r="C610" s="69">
        <v>22964</v>
      </c>
      <c r="D610" s="73">
        <v>2701.12</v>
      </c>
      <c r="E610" t="s">
        <v>522</v>
      </c>
      <c r="F610" s="70" t="s">
        <v>526</v>
      </c>
      <c r="G610" s="24">
        <v>44636</v>
      </c>
      <c r="H610" s="74">
        <v>14903153.58</v>
      </c>
      <c r="I610" s="22">
        <v>0.1</v>
      </c>
      <c r="J610" s="75">
        <v>1009.6</v>
      </c>
      <c r="K610" s="75">
        <v>10096</v>
      </c>
      <c r="L610" s="75"/>
      <c r="M610" s="76" t="str">
        <f>TEXT(Table2[[#This Row],[Gd.Dt]],"mmm-yy")</f>
        <v>Mar-22</v>
      </c>
      <c r="N610" s="46" t="str">
        <f>MID(Table2[[#This Row],[BE]],6,2)</f>
        <v>IB</v>
      </c>
      <c r="O610" s="46" t="str">
        <f>IF(Table2[[#This Row],[Type]]="IB","EOU",IF(Table2[[#This Row],[Type]]="MB","Local","492"))</f>
        <v>EOU</v>
      </c>
      <c r="P610" s="46">
        <f>ROUND(Table2[[#This Row],[Cons]]/Table2[[#This Row],[Qty.]],5)</f>
        <v>0.1</v>
      </c>
      <c r="Q610" s="46" t="b">
        <f>EXACT(Table2[[#This Row],[rate]],Table2[[#This Row],[Check]])</f>
        <v>1</v>
      </c>
      <c r="R610" s="46"/>
      <c r="S610" s="46" t="str">
        <f>IF(Table2[[#This Row],[SRO]]="EOU",VLOOKUP(Table2[[#This Row],[BE]],[2]GD.List!$C$3:$N$5014,12,0),IF(Table2[[#This Row],[SRO]]="Local","Polyester Staple Fibre","SRO 492"))</f>
        <v>Textile Coal</v>
      </c>
    </row>
    <row r="611" spans="1:19" x14ac:dyDescent="0.25">
      <c r="A611" s="72" t="s">
        <v>217</v>
      </c>
      <c r="B611" s="70" t="s">
        <v>516</v>
      </c>
      <c r="C611" s="69">
        <v>28310</v>
      </c>
      <c r="D611" s="73">
        <v>2832.1089999999999</v>
      </c>
      <c r="E611" t="s">
        <v>524</v>
      </c>
      <c r="F611" s="70" t="s">
        <v>525</v>
      </c>
      <c r="G611" s="24">
        <v>44636</v>
      </c>
      <c r="H611" s="74">
        <v>15644359.5</v>
      </c>
      <c r="I611" s="22">
        <v>0.04</v>
      </c>
      <c r="J611" s="75">
        <v>443</v>
      </c>
      <c r="K611" s="75">
        <v>11075</v>
      </c>
      <c r="L611" s="75"/>
      <c r="M611" s="76" t="str">
        <f>TEXT(Table2[[#This Row],[Gd.Dt]],"mmm-yy")</f>
        <v>Mar-22</v>
      </c>
      <c r="N611" s="46" t="str">
        <f>MID(Table2[[#This Row],[BE]],6,2)</f>
        <v>IB</v>
      </c>
      <c r="O611" s="46" t="str">
        <f>IF(Table2[[#This Row],[Type]]="IB","EOU",IF(Table2[[#This Row],[Type]]="MB","Local","492"))</f>
        <v>EOU</v>
      </c>
      <c r="P611" s="46">
        <f>ROUND(Table2[[#This Row],[Cons]]/Table2[[#This Row],[Qty.]],5)</f>
        <v>0.04</v>
      </c>
      <c r="Q611" s="46" t="b">
        <f>EXACT(Table2[[#This Row],[rate]],Table2[[#This Row],[Check]])</f>
        <v>1</v>
      </c>
      <c r="R611" s="46"/>
      <c r="S611" s="46" t="str">
        <f>IF(Table2[[#This Row],[SRO]]="EOU",VLOOKUP(Table2[[#This Row],[BE]],[2]GD.List!$C$3:$N$5014,12,0),IF(Table2[[#This Row],[SRO]]="Local","Polyester Staple Fibre","SRO 492"))</f>
        <v>Textile Chemical</v>
      </c>
    </row>
    <row r="612" spans="1:19" x14ac:dyDescent="0.25">
      <c r="A612" s="71" t="s">
        <v>217</v>
      </c>
      <c r="B612" s="70" t="s">
        <v>515</v>
      </c>
      <c r="C612" s="69">
        <v>80220</v>
      </c>
      <c r="D612" s="73">
        <v>2832.1089999999999</v>
      </c>
      <c r="E612" t="s">
        <v>523</v>
      </c>
      <c r="F612" s="70" t="s">
        <v>527</v>
      </c>
      <c r="G612" s="24">
        <v>44636</v>
      </c>
      <c r="H612" s="74">
        <v>37443815.659999996</v>
      </c>
      <c r="I612" s="22">
        <v>0.04</v>
      </c>
      <c r="J612" s="75">
        <v>521.59</v>
      </c>
      <c r="K612" s="75">
        <v>13039.73</v>
      </c>
      <c r="L612" s="75"/>
      <c r="M612" s="76" t="str">
        <f>TEXT(Table2[[#This Row],[Gd.Dt]],"mmm-yy")</f>
        <v>Mar-22</v>
      </c>
      <c r="N612" s="46" t="str">
        <f>MID(Table2[[#This Row],[BE]],6,2)</f>
        <v>IB</v>
      </c>
      <c r="O612" s="46" t="str">
        <f>IF(Table2[[#This Row],[Type]]="IB","EOU",IF(Table2[[#This Row],[Type]]="MB","Local","492"))</f>
        <v>EOU</v>
      </c>
      <c r="P612" s="46">
        <f>ROUND(Table2[[#This Row],[Cons]]/Table2[[#This Row],[Qty.]],5)</f>
        <v>0.04</v>
      </c>
      <c r="Q612" s="46" t="b">
        <f>EXACT(Table2[[#This Row],[rate]],Table2[[#This Row],[Check]])</f>
        <v>1</v>
      </c>
      <c r="R612" s="46"/>
      <c r="S612" s="46" t="str">
        <f>IF(Table2[[#This Row],[SRO]]="EOU",VLOOKUP(Table2[[#This Row],[BE]],[2]GD.List!$C$3:$N$5014,12,0),IF(Table2[[#This Row],[SRO]]="Local","Polyester Staple Fibre","SRO 492"))</f>
        <v>Textile Chemical</v>
      </c>
    </row>
    <row r="613" spans="1:19" x14ac:dyDescent="0.25">
      <c r="A613" s="72" t="s">
        <v>229</v>
      </c>
      <c r="B613" s="70" t="s">
        <v>337</v>
      </c>
      <c r="C613" s="69">
        <v>11925</v>
      </c>
      <c r="D613" s="73">
        <v>8523.5990000000002</v>
      </c>
      <c r="E613" t="s">
        <v>506</v>
      </c>
      <c r="F613" s="70" t="s">
        <v>511</v>
      </c>
      <c r="G613" s="24">
        <v>44635</v>
      </c>
      <c r="H613" s="74">
        <v>8916388.0899999999</v>
      </c>
      <c r="I613" s="22">
        <v>1</v>
      </c>
      <c r="J613" s="75">
        <v>8000</v>
      </c>
      <c r="K613" s="75">
        <v>8000</v>
      </c>
      <c r="L613" s="75"/>
      <c r="M613" s="76" t="str">
        <f>TEXT(Table2[[#This Row],[Gd.Dt]],"mmm-yy")</f>
        <v>Mar-22</v>
      </c>
      <c r="N613" s="46" t="str">
        <f>MID(Table2[[#This Row],[BE]],6,2)</f>
        <v>TI</v>
      </c>
      <c r="O613" s="46" t="str">
        <f>IF(Table2[[#This Row],[Type]]="IB","EOU",IF(Table2[[#This Row],[Type]]="MB","Local","492"))</f>
        <v>492</v>
      </c>
      <c r="P613" s="46">
        <f>ROUND(Table2[[#This Row],[Cons]]/Table2[[#This Row],[Qty.]],5)</f>
        <v>1</v>
      </c>
      <c r="Q613" s="46" t="b">
        <f>EXACT(Table2[[#This Row],[rate]],Table2[[#This Row],[Check]])</f>
        <v>1</v>
      </c>
      <c r="R613" s="46"/>
      <c r="S613" s="46" t="str">
        <f>IF(Table2[[#This Row],[SRO]]="EOU",VLOOKUP(Table2[[#This Row],[BE]],[2]GD.List!$C$3:$N$5014,12,0),IF(Table2[[#This Row],[SRO]]="Local","Polyester Staple Fibre","SRO 492"))</f>
        <v>SRO 492</v>
      </c>
    </row>
    <row r="614" spans="1:19" x14ac:dyDescent="0.25">
      <c r="A614" s="71" t="s">
        <v>229</v>
      </c>
      <c r="B614" s="70" t="s">
        <v>497</v>
      </c>
      <c r="C614" s="69">
        <v>11925</v>
      </c>
      <c r="D614" s="73">
        <v>8523.5990000000002</v>
      </c>
      <c r="E614" t="s">
        <v>500</v>
      </c>
      <c r="F614" s="70" t="s">
        <v>512</v>
      </c>
      <c r="G614" s="24">
        <v>44635</v>
      </c>
      <c r="H614" s="74">
        <v>8916388.0899999999</v>
      </c>
      <c r="I614" s="22">
        <v>1</v>
      </c>
      <c r="J614" s="75">
        <v>8000</v>
      </c>
      <c r="K614" s="75">
        <v>8000</v>
      </c>
      <c r="L614" s="75"/>
      <c r="M614" s="76" t="str">
        <f>TEXT(Table2[[#This Row],[Gd.Dt]],"mmm-yy")</f>
        <v>Mar-22</v>
      </c>
      <c r="N614" s="46" t="str">
        <f>MID(Table2[[#This Row],[BE]],6,2)</f>
        <v>TI</v>
      </c>
      <c r="O614" s="46" t="str">
        <f>IF(Table2[[#This Row],[Type]]="IB","EOU",IF(Table2[[#This Row],[Type]]="MB","Local","492"))</f>
        <v>492</v>
      </c>
      <c r="P614" s="46">
        <f>ROUND(Table2[[#This Row],[Cons]]/Table2[[#This Row],[Qty.]],5)</f>
        <v>1</v>
      </c>
      <c r="Q614" s="46" t="b">
        <f>EXACT(Table2[[#This Row],[rate]],Table2[[#This Row],[Check]])</f>
        <v>1</v>
      </c>
      <c r="R614" s="46"/>
      <c r="S614" s="46" t="str">
        <f>IF(Table2[[#This Row],[SRO]]="EOU",VLOOKUP(Table2[[#This Row],[BE]],[2]GD.List!$C$3:$N$5014,12,0),IF(Table2[[#This Row],[SRO]]="Local","Polyester Staple Fibre","SRO 492"))</f>
        <v>SRO 492</v>
      </c>
    </row>
    <row r="615" spans="1:19" x14ac:dyDescent="0.25">
      <c r="A615" s="72" t="s">
        <v>261</v>
      </c>
      <c r="B615" s="70" t="s">
        <v>498</v>
      </c>
      <c r="C615" s="69">
        <v>5952</v>
      </c>
      <c r="D615" s="73">
        <v>3906.9029999999998</v>
      </c>
      <c r="E615" t="s">
        <v>507</v>
      </c>
      <c r="F615" s="70" t="s">
        <v>509</v>
      </c>
      <c r="G615" s="24">
        <v>44635</v>
      </c>
      <c r="H615" s="74">
        <v>9553619.7400000002</v>
      </c>
      <c r="I615" s="22">
        <v>0.04</v>
      </c>
      <c r="J615" s="75">
        <v>220.2</v>
      </c>
      <c r="K615" s="75">
        <v>5505</v>
      </c>
      <c r="L615" s="75"/>
      <c r="M615" s="76" t="str">
        <f>TEXT(Table2[[#This Row],[Gd.Dt]],"mmm-yy")</f>
        <v>Mar-22</v>
      </c>
      <c r="N615" s="46" t="str">
        <f>MID(Table2[[#This Row],[BE]],6,2)</f>
        <v>IB</v>
      </c>
      <c r="O615" s="46" t="str">
        <f>IF(Table2[[#This Row],[Type]]="IB","EOU",IF(Table2[[#This Row],[Type]]="MB","Local","492"))</f>
        <v>EOU</v>
      </c>
      <c r="P615" s="46">
        <f>ROUND(Table2[[#This Row],[Cons]]/Table2[[#This Row],[Qty.]],5)</f>
        <v>0.04</v>
      </c>
      <c r="Q615" s="46" t="b">
        <f>EXACT(Table2[[#This Row],[rate]],Table2[[#This Row],[Check]])</f>
        <v>1</v>
      </c>
      <c r="R615" s="46"/>
      <c r="S615" s="46" t="str">
        <f>IF(Table2[[#This Row],[SRO]]="EOU",VLOOKUP(Table2[[#This Row],[BE]],[2]GD.List!$C$3:$N$5014,12,0),IF(Table2[[#This Row],[SRO]]="Local","Polyester Staple Fibre","SRO 492"))</f>
        <v>Textile Chemical</v>
      </c>
    </row>
    <row r="616" spans="1:19" x14ac:dyDescent="0.25">
      <c r="A616" s="72" t="s">
        <v>261</v>
      </c>
      <c r="B616" s="70" t="s">
        <v>516</v>
      </c>
      <c r="C616" s="69">
        <v>28310</v>
      </c>
      <c r="D616" s="73">
        <v>3906.9029999999998</v>
      </c>
      <c r="E616" t="s">
        <v>524</v>
      </c>
      <c r="F616" s="70" t="s">
        <v>525</v>
      </c>
      <c r="G616" s="24">
        <v>44636</v>
      </c>
      <c r="H616" s="74">
        <v>15644359.5</v>
      </c>
      <c r="I616" s="22">
        <v>0.04</v>
      </c>
      <c r="J616" s="75">
        <v>443</v>
      </c>
      <c r="K616" s="75">
        <v>11075</v>
      </c>
      <c r="L616" s="75"/>
      <c r="M616" s="76" t="str">
        <f>TEXT(Table2[[#This Row],[Gd.Dt]],"mmm-yy")</f>
        <v>Mar-22</v>
      </c>
      <c r="N616" s="46" t="str">
        <f>MID(Table2[[#This Row],[BE]],6,2)</f>
        <v>IB</v>
      </c>
      <c r="O616" s="46" t="str">
        <f>IF(Table2[[#This Row],[Type]]="IB","EOU",IF(Table2[[#This Row],[Type]]="MB","Local","492"))</f>
        <v>EOU</v>
      </c>
      <c r="P616" s="46">
        <f>ROUND(Table2[[#This Row],[Cons]]/Table2[[#This Row],[Qty.]],5)</f>
        <v>0.04</v>
      </c>
      <c r="Q616" s="46" t="b">
        <f>EXACT(Table2[[#This Row],[rate]],Table2[[#This Row],[Check]])</f>
        <v>1</v>
      </c>
      <c r="R616" s="46"/>
      <c r="S616" s="46" t="str">
        <f>IF(Table2[[#This Row],[SRO]]="EOU",VLOOKUP(Table2[[#This Row],[BE]],[2]GD.List!$C$3:$N$5014,12,0),IF(Table2[[#This Row],[SRO]]="Local","Polyester Staple Fibre","SRO 492"))</f>
        <v>Textile Chemical</v>
      </c>
    </row>
    <row r="617" spans="1:19" x14ac:dyDescent="0.25">
      <c r="A617" s="72" t="s">
        <v>261</v>
      </c>
      <c r="B617" s="70" t="s">
        <v>515</v>
      </c>
      <c r="C617" s="69">
        <v>80220</v>
      </c>
      <c r="D617" s="73">
        <v>3906.9029999999998</v>
      </c>
      <c r="E617" t="s">
        <v>523</v>
      </c>
      <c r="F617" s="70" t="s">
        <v>527</v>
      </c>
      <c r="G617" s="24">
        <v>44636</v>
      </c>
      <c r="H617" s="74">
        <v>37443815.659999996</v>
      </c>
      <c r="I617" s="22">
        <v>0.04</v>
      </c>
      <c r="J617" s="75">
        <v>521.59</v>
      </c>
      <c r="K617" s="75">
        <v>13039.73</v>
      </c>
      <c r="L617" s="75"/>
      <c r="M617" s="76" t="str">
        <f>TEXT(Table2[[#This Row],[Gd.Dt]],"mmm-yy")</f>
        <v>Mar-22</v>
      </c>
      <c r="N617" s="46" t="str">
        <f>MID(Table2[[#This Row],[BE]],6,2)</f>
        <v>IB</v>
      </c>
      <c r="O617" s="46" t="str">
        <f>IF(Table2[[#This Row],[Type]]="IB","EOU",IF(Table2[[#This Row],[Type]]="MB","Local","492"))</f>
        <v>EOU</v>
      </c>
      <c r="P617" s="46">
        <f>ROUND(Table2[[#This Row],[Cons]]/Table2[[#This Row],[Qty.]],5)</f>
        <v>0.04</v>
      </c>
      <c r="Q617" s="46" t="b">
        <f>EXACT(Table2[[#This Row],[rate]],Table2[[#This Row],[Check]])</f>
        <v>1</v>
      </c>
      <c r="R617" s="46"/>
      <c r="S617" s="46" t="str">
        <f>IF(Table2[[#This Row],[SRO]]="EOU",VLOOKUP(Table2[[#This Row],[BE]],[2]GD.List!$C$3:$N$5014,12,0),IF(Table2[[#This Row],[SRO]]="Local","Polyester Staple Fibre","SRO 492"))</f>
        <v>Textile Chemical</v>
      </c>
    </row>
    <row r="618" spans="1:19" x14ac:dyDescent="0.25">
      <c r="A618" s="71" t="s">
        <v>261</v>
      </c>
      <c r="B618" s="70" t="s">
        <v>514</v>
      </c>
      <c r="C618" s="69">
        <v>22964</v>
      </c>
      <c r="D618" s="73">
        <v>3906.9029999999998</v>
      </c>
      <c r="E618" t="s">
        <v>522</v>
      </c>
      <c r="F618" s="70" t="s">
        <v>526</v>
      </c>
      <c r="G618" s="24">
        <v>44636</v>
      </c>
      <c r="H618" s="74">
        <v>14903153.58</v>
      </c>
      <c r="I618" s="22">
        <v>0.04</v>
      </c>
      <c r="J618" s="75">
        <v>360.32</v>
      </c>
      <c r="K618" s="75">
        <v>9008</v>
      </c>
      <c r="L618" s="75"/>
      <c r="M618" s="76" t="str">
        <f>TEXT(Table2[[#This Row],[Gd.Dt]],"mmm-yy")</f>
        <v>Mar-22</v>
      </c>
      <c r="N618" s="46" t="str">
        <f>MID(Table2[[#This Row],[BE]],6,2)</f>
        <v>IB</v>
      </c>
      <c r="O618" s="46" t="str">
        <f>IF(Table2[[#This Row],[Type]]="IB","EOU",IF(Table2[[#This Row],[Type]]="MB","Local","492"))</f>
        <v>EOU</v>
      </c>
      <c r="P618" s="46">
        <f>ROUND(Table2[[#This Row],[Cons]]/Table2[[#This Row],[Qty.]],5)</f>
        <v>0.04</v>
      </c>
      <c r="Q618" s="46" t="b">
        <f>EXACT(Table2[[#This Row],[rate]],Table2[[#This Row],[Check]])</f>
        <v>1</v>
      </c>
      <c r="R618" s="46"/>
      <c r="S618" s="46" t="str">
        <f>IF(Table2[[#This Row],[SRO]]="EOU",VLOOKUP(Table2[[#This Row],[BE]],[2]GD.List!$C$3:$N$5014,12,0),IF(Table2[[#This Row],[SRO]]="Local","Polyester Staple Fibre","SRO 492"))</f>
        <v>Textile Chemical</v>
      </c>
    </row>
    <row r="619" spans="1:19" x14ac:dyDescent="0.25">
      <c r="A619" s="72" t="s">
        <v>262</v>
      </c>
      <c r="B619" s="70" t="s">
        <v>498</v>
      </c>
      <c r="C619" s="69">
        <v>5952</v>
      </c>
      <c r="D619" s="73">
        <v>3809.9189999999999</v>
      </c>
      <c r="E619" t="s">
        <v>507</v>
      </c>
      <c r="F619" s="70" t="s">
        <v>509</v>
      </c>
      <c r="G619" s="24">
        <v>44635</v>
      </c>
      <c r="H619" s="74">
        <v>9553619.7400000002</v>
      </c>
      <c r="I619" s="22">
        <v>0.04</v>
      </c>
      <c r="J619" s="75">
        <v>220.2</v>
      </c>
      <c r="K619" s="75">
        <v>5505</v>
      </c>
      <c r="L619" s="75"/>
      <c r="M619" s="76" t="str">
        <f>TEXT(Table2[[#This Row],[Gd.Dt]],"mmm-yy")</f>
        <v>Mar-22</v>
      </c>
      <c r="N619" s="46" t="str">
        <f>MID(Table2[[#This Row],[BE]],6,2)</f>
        <v>IB</v>
      </c>
      <c r="O619" s="46" t="str">
        <f>IF(Table2[[#This Row],[Type]]="IB","EOU",IF(Table2[[#This Row],[Type]]="MB","Local","492"))</f>
        <v>EOU</v>
      </c>
      <c r="P619" s="46">
        <f>ROUND(Table2[[#This Row],[Cons]]/Table2[[#This Row],[Qty.]],5)</f>
        <v>0.04</v>
      </c>
      <c r="Q619" s="46" t="b">
        <f>EXACT(Table2[[#This Row],[rate]],Table2[[#This Row],[Check]])</f>
        <v>1</v>
      </c>
      <c r="R619" s="46"/>
      <c r="S619" s="46" t="str">
        <f>IF(Table2[[#This Row],[SRO]]="EOU",VLOOKUP(Table2[[#This Row],[BE]],[2]GD.List!$C$3:$N$5014,12,0),IF(Table2[[#This Row],[SRO]]="Local","Polyester Staple Fibre","SRO 492"))</f>
        <v>Textile Chemical</v>
      </c>
    </row>
    <row r="620" spans="1:19" x14ac:dyDescent="0.25">
      <c r="A620" s="72" t="s">
        <v>262</v>
      </c>
      <c r="B620" s="70" t="s">
        <v>516</v>
      </c>
      <c r="C620" s="69">
        <v>28310</v>
      </c>
      <c r="D620" s="73">
        <v>3809.9189999999999</v>
      </c>
      <c r="E620" t="s">
        <v>524</v>
      </c>
      <c r="F620" s="70" t="s">
        <v>525</v>
      </c>
      <c r="G620" s="24">
        <v>44636</v>
      </c>
      <c r="H620" s="74">
        <v>15644359.5</v>
      </c>
      <c r="I620" s="22">
        <v>0.04</v>
      </c>
      <c r="J620" s="75">
        <v>443</v>
      </c>
      <c r="K620" s="75">
        <v>11075</v>
      </c>
      <c r="L620" s="75"/>
      <c r="M620" s="76" t="str">
        <f>TEXT(Table2[[#This Row],[Gd.Dt]],"mmm-yy")</f>
        <v>Mar-22</v>
      </c>
      <c r="N620" s="46" t="str">
        <f>MID(Table2[[#This Row],[BE]],6,2)</f>
        <v>IB</v>
      </c>
      <c r="O620" s="46" t="str">
        <f>IF(Table2[[#This Row],[Type]]="IB","EOU",IF(Table2[[#This Row],[Type]]="MB","Local","492"))</f>
        <v>EOU</v>
      </c>
      <c r="P620" s="46">
        <f>ROUND(Table2[[#This Row],[Cons]]/Table2[[#This Row],[Qty.]],5)</f>
        <v>0.04</v>
      </c>
      <c r="Q620" s="46" t="b">
        <f>EXACT(Table2[[#This Row],[rate]],Table2[[#This Row],[Check]])</f>
        <v>1</v>
      </c>
      <c r="R620" s="46"/>
      <c r="S620" s="46" t="str">
        <f>IF(Table2[[#This Row],[SRO]]="EOU",VLOOKUP(Table2[[#This Row],[BE]],[2]GD.List!$C$3:$N$5014,12,0),IF(Table2[[#This Row],[SRO]]="Local","Polyester Staple Fibre","SRO 492"))</f>
        <v>Textile Chemical</v>
      </c>
    </row>
    <row r="621" spans="1:19" x14ac:dyDescent="0.25">
      <c r="A621" s="72" t="s">
        <v>262</v>
      </c>
      <c r="B621" s="70" t="s">
        <v>515</v>
      </c>
      <c r="C621" s="69">
        <v>80220</v>
      </c>
      <c r="D621" s="73">
        <v>3809.9189999999999</v>
      </c>
      <c r="E621" t="s">
        <v>523</v>
      </c>
      <c r="F621" s="70" t="s">
        <v>527</v>
      </c>
      <c r="G621" s="24">
        <v>44636</v>
      </c>
      <c r="H621" s="74">
        <v>37443815.659999996</v>
      </c>
      <c r="I621" s="22">
        <v>0.04</v>
      </c>
      <c r="J621" s="75">
        <v>438.66</v>
      </c>
      <c r="K621" s="75">
        <v>10966.4</v>
      </c>
      <c r="L621" s="75"/>
      <c r="M621" s="76" t="str">
        <f>TEXT(Table2[[#This Row],[Gd.Dt]],"mmm-yy")</f>
        <v>Mar-22</v>
      </c>
      <c r="N621" s="46" t="str">
        <f>MID(Table2[[#This Row],[BE]],6,2)</f>
        <v>IB</v>
      </c>
      <c r="O621" s="46" t="str">
        <f>IF(Table2[[#This Row],[Type]]="IB","EOU",IF(Table2[[#This Row],[Type]]="MB","Local","492"))</f>
        <v>EOU</v>
      </c>
      <c r="P621" s="46">
        <f>ROUND(Table2[[#This Row],[Cons]]/Table2[[#This Row],[Qty.]],5)</f>
        <v>0.04</v>
      </c>
      <c r="Q621" s="46" t="b">
        <f>EXACT(Table2[[#This Row],[rate]],Table2[[#This Row],[Check]])</f>
        <v>1</v>
      </c>
      <c r="R621" s="46"/>
      <c r="S621" s="46" t="str">
        <f>IF(Table2[[#This Row],[SRO]]="EOU",VLOOKUP(Table2[[#This Row],[BE]],[2]GD.List!$C$3:$N$5014,12,0),IF(Table2[[#This Row],[SRO]]="Local","Polyester Staple Fibre","SRO 492"))</f>
        <v>Textile Chemical</v>
      </c>
    </row>
    <row r="622" spans="1:19" x14ac:dyDescent="0.25">
      <c r="A622" s="71" t="s">
        <v>262</v>
      </c>
      <c r="B622" s="70" t="s">
        <v>514</v>
      </c>
      <c r="C622" s="69">
        <v>22964</v>
      </c>
      <c r="D622" s="73">
        <v>3809.9189999999999</v>
      </c>
      <c r="E622" t="s">
        <v>522</v>
      </c>
      <c r="F622" s="70" t="s">
        <v>526</v>
      </c>
      <c r="G622" s="24">
        <v>44636</v>
      </c>
      <c r="H622" s="74">
        <v>14903153.58</v>
      </c>
      <c r="I622" s="22">
        <v>0.04</v>
      </c>
      <c r="J622" s="75">
        <v>360.32</v>
      </c>
      <c r="K622" s="75">
        <v>9008</v>
      </c>
      <c r="L622" s="75"/>
      <c r="M622" s="76" t="str">
        <f>TEXT(Table2[[#This Row],[Gd.Dt]],"mmm-yy")</f>
        <v>Mar-22</v>
      </c>
      <c r="N622" s="46" t="str">
        <f>MID(Table2[[#This Row],[BE]],6,2)</f>
        <v>IB</v>
      </c>
      <c r="O622" s="46" t="str">
        <f>IF(Table2[[#This Row],[Type]]="IB","EOU",IF(Table2[[#This Row],[Type]]="MB","Local","492"))</f>
        <v>EOU</v>
      </c>
      <c r="P622" s="46">
        <f>ROUND(Table2[[#This Row],[Cons]]/Table2[[#This Row],[Qty.]],5)</f>
        <v>0.04</v>
      </c>
      <c r="Q622" s="46" t="b">
        <f>EXACT(Table2[[#This Row],[rate]],Table2[[#This Row],[Check]])</f>
        <v>1</v>
      </c>
      <c r="R622" s="46"/>
      <c r="S622" s="46" t="str">
        <f>IF(Table2[[#This Row],[SRO]]="EOU",VLOOKUP(Table2[[#This Row],[BE]],[2]GD.List!$C$3:$N$5014,12,0),IF(Table2[[#This Row],[SRO]]="Local","Polyester Staple Fibre","SRO 492"))</f>
        <v>Textile Chemical</v>
      </c>
    </row>
    <row r="623" spans="1:19" x14ac:dyDescent="0.25">
      <c r="A623" s="71" t="s">
        <v>310</v>
      </c>
      <c r="B623" s="70" t="s">
        <v>516</v>
      </c>
      <c r="C623" s="69">
        <v>28310</v>
      </c>
      <c r="D623" s="73">
        <v>3926.9099000000001</v>
      </c>
      <c r="E623" t="s">
        <v>524</v>
      </c>
      <c r="F623" s="70" t="s">
        <v>525</v>
      </c>
      <c r="G623" s="24">
        <v>44636</v>
      </c>
      <c r="H623" s="74">
        <v>15644359.5</v>
      </c>
      <c r="I623" s="22">
        <v>1</v>
      </c>
      <c r="J623" s="75">
        <v>25613</v>
      </c>
      <c r="K623" s="75">
        <v>25613</v>
      </c>
      <c r="L623" s="75"/>
      <c r="M623" s="76" t="str">
        <f>TEXT(Table2[[#This Row],[Gd.Dt]],"mmm-yy")</f>
        <v>Mar-22</v>
      </c>
      <c r="N623" s="46" t="str">
        <f>MID(Table2[[#This Row],[BE]],6,2)</f>
        <v>TI</v>
      </c>
      <c r="O623" s="46" t="str">
        <f>IF(Table2[[#This Row],[Type]]="IB","EOU",IF(Table2[[#This Row],[Type]]="MB","Local","492"))</f>
        <v>492</v>
      </c>
      <c r="P623" s="46">
        <f>ROUND(Table2[[#This Row],[Cons]]/Table2[[#This Row],[Qty.]],5)</f>
        <v>1</v>
      </c>
      <c r="Q623" s="46" t="b">
        <f>EXACT(Table2[[#This Row],[rate]],Table2[[#This Row],[Check]])</f>
        <v>1</v>
      </c>
      <c r="R623" s="46"/>
      <c r="S623" s="46" t="str">
        <f>IF(Table2[[#This Row],[SRO]]="EOU",VLOOKUP(Table2[[#This Row],[BE]],[2]GD.List!$C$3:$N$5014,12,0),IF(Table2[[#This Row],[SRO]]="Local","Polyester Staple Fibre","SRO 492"))</f>
        <v>SRO 492</v>
      </c>
    </row>
    <row r="624" spans="1:19" x14ac:dyDescent="0.25">
      <c r="A624" s="72" t="s">
        <v>388</v>
      </c>
      <c r="B624" s="70" t="s">
        <v>498</v>
      </c>
      <c r="C624" s="69">
        <v>5952</v>
      </c>
      <c r="D624" s="73">
        <v>1108.19</v>
      </c>
      <c r="E624" t="s">
        <v>507</v>
      </c>
      <c r="F624" s="70" t="s">
        <v>509</v>
      </c>
      <c r="G624" s="24">
        <v>44635</v>
      </c>
      <c r="H624" s="74">
        <v>9553619.7400000002</v>
      </c>
      <c r="I624" s="22">
        <v>0.04</v>
      </c>
      <c r="J624" s="75">
        <v>220.2</v>
      </c>
      <c r="K624" s="75">
        <v>5505</v>
      </c>
      <c r="L624" s="75"/>
      <c r="M624" s="76" t="str">
        <f>TEXT(Table2[[#This Row],[Gd.Dt]],"mmm-yy")</f>
        <v>Mar-22</v>
      </c>
      <c r="N624" s="46" t="str">
        <f>MID(Table2[[#This Row],[BE]],6,2)</f>
        <v>IB</v>
      </c>
      <c r="O624" s="46" t="str">
        <f>IF(Table2[[#This Row],[Type]]="IB","EOU",IF(Table2[[#This Row],[Type]]="MB","Local","492"))</f>
        <v>EOU</v>
      </c>
      <c r="P624" s="46">
        <f>ROUND(Table2[[#This Row],[Cons]]/Table2[[#This Row],[Qty.]],5)</f>
        <v>0.04</v>
      </c>
      <c r="Q624" s="46" t="b">
        <f>EXACT(Table2[[#This Row],[rate]],Table2[[#This Row],[Check]])</f>
        <v>1</v>
      </c>
      <c r="R624" s="46"/>
      <c r="S624" s="46" t="str">
        <f>IF(Table2[[#This Row],[SRO]]="EOU",VLOOKUP(Table2[[#This Row],[BE]],[2]GD.List!$C$3:$N$5014,12,0),IF(Table2[[#This Row],[SRO]]="Local","Polyester Staple Fibre","SRO 492"))</f>
        <v>Textile Chemical</v>
      </c>
    </row>
    <row r="625" spans="1:19" x14ac:dyDescent="0.25">
      <c r="A625" s="72" t="s">
        <v>388</v>
      </c>
      <c r="B625" s="70" t="s">
        <v>516</v>
      </c>
      <c r="C625" s="69">
        <v>28310</v>
      </c>
      <c r="D625" s="73">
        <v>1108.19</v>
      </c>
      <c r="E625" t="s">
        <v>524</v>
      </c>
      <c r="F625" s="70" t="s">
        <v>525</v>
      </c>
      <c r="G625" s="24">
        <v>44636</v>
      </c>
      <c r="H625" s="74">
        <v>15644359.5</v>
      </c>
      <c r="I625" s="22">
        <v>0.04</v>
      </c>
      <c r="J625" s="75">
        <v>443</v>
      </c>
      <c r="K625" s="75">
        <v>11075</v>
      </c>
      <c r="L625" s="75"/>
      <c r="M625" s="76" t="str">
        <f>TEXT(Table2[[#This Row],[Gd.Dt]],"mmm-yy")</f>
        <v>Mar-22</v>
      </c>
      <c r="N625" s="46" t="str">
        <f>MID(Table2[[#This Row],[BE]],6,2)</f>
        <v>IB</v>
      </c>
      <c r="O625" s="46" t="str">
        <f>IF(Table2[[#This Row],[Type]]="IB","EOU",IF(Table2[[#This Row],[Type]]="MB","Local","492"))</f>
        <v>EOU</v>
      </c>
      <c r="P625" s="46">
        <f>ROUND(Table2[[#This Row],[Cons]]/Table2[[#This Row],[Qty.]],5)</f>
        <v>0.04</v>
      </c>
      <c r="Q625" s="46" t="b">
        <f>EXACT(Table2[[#This Row],[rate]],Table2[[#This Row],[Check]])</f>
        <v>1</v>
      </c>
      <c r="R625" s="46"/>
      <c r="S625" s="46" t="str">
        <f>IF(Table2[[#This Row],[SRO]]="EOU",VLOOKUP(Table2[[#This Row],[BE]],[2]GD.List!$C$3:$N$5014,12,0),IF(Table2[[#This Row],[SRO]]="Local","Polyester Staple Fibre","SRO 492"))</f>
        <v>Textile Chemical</v>
      </c>
    </row>
    <row r="626" spans="1:19" x14ac:dyDescent="0.25">
      <c r="A626" s="72" t="s">
        <v>388</v>
      </c>
      <c r="B626" s="70" t="s">
        <v>499</v>
      </c>
      <c r="C626" s="69">
        <v>41400</v>
      </c>
      <c r="D626" s="73">
        <v>1108.19</v>
      </c>
      <c r="E626" t="s">
        <v>508</v>
      </c>
      <c r="F626" s="70" t="s">
        <v>510</v>
      </c>
      <c r="G626" s="24">
        <v>44635</v>
      </c>
      <c r="H626" s="74">
        <v>12027330.439999999</v>
      </c>
      <c r="I626" s="22">
        <v>0.04</v>
      </c>
      <c r="J626" s="75">
        <v>687.24</v>
      </c>
      <c r="K626" s="75">
        <v>17181</v>
      </c>
      <c r="L626" s="75"/>
      <c r="M626" s="76" t="str">
        <f>TEXT(Table2[[#This Row],[Gd.Dt]],"mmm-yy")</f>
        <v>Mar-22</v>
      </c>
      <c r="N626" s="46" t="str">
        <f>MID(Table2[[#This Row],[BE]],6,2)</f>
        <v>IB</v>
      </c>
      <c r="O626" s="46" t="str">
        <f>IF(Table2[[#This Row],[Type]]="IB","EOU",IF(Table2[[#This Row],[Type]]="MB","Local","492"))</f>
        <v>EOU</v>
      </c>
      <c r="P626" s="46">
        <f>ROUND(Table2[[#This Row],[Cons]]/Table2[[#This Row],[Qty.]],5)</f>
        <v>0.04</v>
      </c>
      <c r="Q626" s="46" t="b">
        <f>EXACT(Table2[[#This Row],[rate]],Table2[[#This Row],[Check]])</f>
        <v>1</v>
      </c>
      <c r="R626" s="46"/>
      <c r="S626" s="46" t="str">
        <f>IF(Table2[[#This Row],[SRO]]="EOU",VLOOKUP(Table2[[#This Row],[BE]],[2]GD.List!$C$3:$N$5014,12,0),IF(Table2[[#This Row],[SRO]]="Local","Polyester Staple Fibre","SRO 492"))</f>
        <v>Textile Chemical</v>
      </c>
    </row>
    <row r="627" spans="1:19" x14ac:dyDescent="0.25">
      <c r="A627" s="71" t="s">
        <v>388</v>
      </c>
      <c r="B627" s="70" t="s">
        <v>514</v>
      </c>
      <c r="C627" s="69">
        <v>22964</v>
      </c>
      <c r="D627" s="73">
        <v>1108.19</v>
      </c>
      <c r="E627" t="s">
        <v>522</v>
      </c>
      <c r="F627" s="70" t="s">
        <v>526</v>
      </c>
      <c r="G627" s="24">
        <v>44636</v>
      </c>
      <c r="H627" s="74">
        <v>14903153.58</v>
      </c>
      <c r="I627" s="22">
        <v>0.04</v>
      </c>
      <c r="J627" s="75">
        <v>403.84000000000003</v>
      </c>
      <c r="K627" s="75">
        <v>10096</v>
      </c>
      <c r="L627" s="75"/>
      <c r="M627" s="76" t="str">
        <f>TEXT(Table2[[#This Row],[Gd.Dt]],"mmm-yy")</f>
        <v>Mar-22</v>
      </c>
      <c r="N627" s="46" t="str">
        <f>MID(Table2[[#This Row],[BE]],6,2)</f>
        <v>IB</v>
      </c>
      <c r="O627" s="46" t="str">
        <f>IF(Table2[[#This Row],[Type]]="IB","EOU",IF(Table2[[#This Row],[Type]]="MB","Local","492"))</f>
        <v>EOU</v>
      </c>
      <c r="P627" s="46">
        <f>ROUND(Table2[[#This Row],[Cons]]/Table2[[#This Row],[Qty.]],5)</f>
        <v>0.04</v>
      </c>
      <c r="Q627" s="46" t="b">
        <f>EXACT(Table2[[#This Row],[rate]],Table2[[#This Row],[Check]])</f>
        <v>1</v>
      </c>
      <c r="R627" s="46"/>
      <c r="S627" s="46" t="str">
        <f>IF(Table2[[#This Row],[SRO]]="EOU",VLOOKUP(Table2[[#This Row],[BE]],[2]GD.List!$C$3:$N$5014,12,0),IF(Table2[[#This Row],[SRO]]="Local","Polyester Staple Fibre","SRO 492"))</f>
        <v>Textile Chemical</v>
      </c>
    </row>
    <row r="628" spans="1:19" x14ac:dyDescent="0.25">
      <c r="A628" s="72" t="s">
        <v>390</v>
      </c>
      <c r="B628" s="70" t="s">
        <v>516</v>
      </c>
      <c r="C628" s="69">
        <v>28310</v>
      </c>
      <c r="D628" s="73">
        <v>5503.201</v>
      </c>
      <c r="E628" t="s">
        <v>524</v>
      </c>
      <c r="F628" s="70" t="s">
        <v>525</v>
      </c>
      <c r="G628" s="24">
        <v>44636</v>
      </c>
      <c r="H628" s="74">
        <v>15644359.5</v>
      </c>
      <c r="I628" s="22">
        <v>0.53061000000000003</v>
      </c>
      <c r="J628" s="75">
        <v>5876.51</v>
      </c>
      <c r="K628" s="75">
        <v>11075</v>
      </c>
      <c r="L628" s="75"/>
      <c r="M628" s="76" t="str">
        <f>TEXT(Table2[[#This Row],[Gd.Dt]],"mmm-yy")</f>
        <v>Mar-22</v>
      </c>
      <c r="N628" s="46" t="str">
        <f>MID(Table2[[#This Row],[BE]],6,2)</f>
        <v>MB</v>
      </c>
      <c r="O628" s="46" t="str">
        <f>IF(Table2[[#This Row],[Type]]="IB","EOU",IF(Table2[[#This Row],[Type]]="MB","Local","492"))</f>
        <v>Local</v>
      </c>
      <c r="P628" s="46">
        <f>ROUND(Table2[[#This Row],[Cons]]/Table2[[#This Row],[Qty.]],5)</f>
        <v>0.53061000000000003</v>
      </c>
      <c r="Q628" s="46" t="b">
        <f>EXACT(Table2[[#This Row],[rate]],Table2[[#This Row],[Check]])</f>
        <v>1</v>
      </c>
      <c r="R628" s="46"/>
      <c r="S628" s="46" t="str">
        <f>IF(Table2[[#This Row],[SRO]]="EOU",VLOOKUP(Table2[[#This Row],[BE]],[2]GD.List!$C$3:$N$5014,12,0),IF(Table2[[#This Row],[SRO]]="Local","Polyester Staple Fibre","SRO 492"))</f>
        <v>Polyester Staple Fibre</v>
      </c>
    </row>
    <row r="629" spans="1:19" x14ac:dyDescent="0.25">
      <c r="A629" s="71" t="s">
        <v>390</v>
      </c>
      <c r="B629" s="70" t="s">
        <v>513</v>
      </c>
      <c r="C629" s="69">
        <v>50664</v>
      </c>
      <c r="D629" s="73">
        <v>5503.201</v>
      </c>
      <c r="E629" t="s">
        <v>517</v>
      </c>
      <c r="F629" s="70" t="s">
        <v>528</v>
      </c>
      <c r="G629" s="24">
        <v>44636</v>
      </c>
      <c r="H629" s="74">
        <v>26904107.649999999</v>
      </c>
      <c r="I629" s="22">
        <v>0.66327000000000003</v>
      </c>
      <c r="J629" s="75">
        <v>11892.43</v>
      </c>
      <c r="K629" s="75">
        <v>17930</v>
      </c>
      <c r="L629" s="75"/>
      <c r="M629" s="76" t="str">
        <f>TEXT(Table2[[#This Row],[Gd.Dt]],"mmm-yy")</f>
        <v>Mar-22</v>
      </c>
      <c r="N629" s="46" t="str">
        <f>MID(Table2[[#This Row],[BE]],6,2)</f>
        <v>MB</v>
      </c>
      <c r="O629" s="46" t="str">
        <f>IF(Table2[[#This Row],[Type]]="IB","EOU",IF(Table2[[#This Row],[Type]]="MB","Local","492"))</f>
        <v>Local</v>
      </c>
      <c r="P629" s="46">
        <f>ROUND(Table2[[#This Row],[Cons]]/Table2[[#This Row],[Qty.]],5)</f>
        <v>0.66327000000000003</v>
      </c>
      <c r="Q629" s="46" t="b">
        <f>EXACT(Table2[[#This Row],[rate]],Table2[[#This Row],[Check]])</f>
        <v>1</v>
      </c>
      <c r="R629" s="46"/>
      <c r="S629" s="46" t="str">
        <f>IF(Table2[[#This Row],[SRO]]="EOU",VLOOKUP(Table2[[#This Row],[BE]],[2]GD.List!$C$3:$N$5014,12,0),IF(Table2[[#This Row],[SRO]]="Local","Polyester Staple Fibre","SRO 492"))</f>
        <v>Polyester Staple Fibre</v>
      </c>
    </row>
    <row r="630" spans="1:19" x14ac:dyDescent="0.25">
      <c r="A630" s="72" t="s">
        <v>391</v>
      </c>
      <c r="B630" s="70" t="s">
        <v>498</v>
      </c>
      <c r="C630" s="69">
        <v>5952</v>
      </c>
      <c r="D630" s="73">
        <v>3402.13</v>
      </c>
      <c r="E630" t="s">
        <v>507</v>
      </c>
      <c r="F630" s="70" t="s">
        <v>509</v>
      </c>
      <c r="G630" s="24">
        <v>44635</v>
      </c>
      <c r="H630" s="74">
        <v>9553619.7400000002</v>
      </c>
      <c r="I630" s="22">
        <v>0.04</v>
      </c>
      <c r="J630" s="75">
        <v>220.2</v>
      </c>
      <c r="K630" s="75">
        <v>5505</v>
      </c>
      <c r="L630" s="75"/>
      <c r="M630" s="76" t="str">
        <f>TEXT(Table2[[#This Row],[Gd.Dt]],"mmm-yy")</f>
        <v>Mar-22</v>
      </c>
      <c r="N630" s="46" t="str">
        <f>MID(Table2[[#This Row],[BE]],6,2)</f>
        <v>IB</v>
      </c>
      <c r="O630" s="46" t="str">
        <f>IF(Table2[[#This Row],[Type]]="IB","EOU",IF(Table2[[#This Row],[Type]]="MB","Local","492"))</f>
        <v>EOU</v>
      </c>
      <c r="P630" s="46">
        <f>ROUND(Table2[[#This Row],[Cons]]/Table2[[#This Row],[Qty.]],5)</f>
        <v>0.04</v>
      </c>
      <c r="Q630" s="46" t="b">
        <f>EXACT(Table2[[#This Row],[rate]],Table2[[#This Row],[Check]])</f>
        <v>1</v>
      </c>
      <c r="R630" s="46"/>
      <c r="S630" s="46" t="str">
        <f>IF(Table2[[#This Row],[SRO]]="EOU",VLOOKUP(Table2[[#This Row],[BE]],[2]GD.List!$C$3:$N$5014,12,0),IF(Table2[[#This Row],[SRO]]="Local","Polyester Staple Fibre","SRO 492"))</f>
        <v>Textile Chemical</v>
      </c>
    </row>
    <row r="631" spans="1:19" x14ac:dyDescent="0.25">
      <c r="A631" s="72" t="s">
        <v>391</v>
      </c>
      <c r="B631" s="70" t="s">
        <v>516</v>
      </c>
      <c r="C631" s="69">
        <v>28310</v>
      </c>
      <c r="D631" s="73">
        <v>3402.13</v>
      </c>
      <c r="E631" t="s">
        <v>524</v>
      </c>
      <c r="F631" s="70" t="s">
        <v>525</v>
      </c>
      <c r="G631" s="24">
        <v>44636</v>
      </c>
      <c r="H631" s="74">
        <v>15644359.5</v>
      </c>
      <c r="I631" s="22">
        <v>0.04</v>
      </c>
      <c r="J631" s="75">
        <v>443</v>
      </c>
      <c r="K631" s="75">
        <v>11075</v>
      </c>
      <c r="L631" s="75"/>
      <c r="M631" s="76" t="str">
        <f>TEXT(Table2[[#This Row],[Gd.Dt]],"mmm-yy")</f>
        <v>Mar-22</v>
      </c>
      <c r="N631" s="46" t="str">
        <f>MID(Table2[[#This Row],[BE]],6,2)</f>
        <v>IB</v>
      </c>
      <c r="O631" s="46" t="str">
        <f>IF(Table2[[#This Row],[Type]]="IB","EOU",IF(Table2[[#This Row],[Type]]="MB","Local","492"))</f>
        <v>EOU</v>
      </c>
      <c r="P631" s="46">
        <f>ROUND(Table2[[#This Row],[Cons]]/Table2[[#This Row],[Qty.]],5)</f>
        <v>0.04</v>
      </c>
      <c r="Q631" s="46" t="b">
        <f>EXACT(Table2[[#This Row],[rate]],Table2[[#This Row],[Check]])</f>
        <v>1</v>
      </c>
      <c r="R631" s="46"/>
      <c r="S631" s="46" t="str">
        <f>IF(Table2[[#This Row],[SRO]]="EOU",VLOOKUP(Table2[[#This Row],[BE]],[2]GD.List!$C$3:$N$5014,12,0),IF(Table2[[#This Row],[SRO]]="Local","Polyester Staple Fibre","SRO 492"))</f>
        <v>Textile Chemical</v>
      </c>
    </row>
    <row r="632" spans="1:19" x14ac:dyDescent="0.25">
      <c r="A632" s="72" t="s">
        <v>391</v>
      </c>
      <c r="B632" s="70" t="s">
        <v>515</v>
      </c>
      <c r="C632" s="69">
        <v>80220</v>
      </c>
      <c r="D632" s="73">
        <v>3402.13</v>
      </c>
      <c r="E632" t="s">
        <v>523</v>
      </c>
      <c r="F632" s="70" t="s">
        <v>527</v>
      </c>
      <c r="G632" s="24">
        <v>44636</v>
      </c>
      <c r="H632" s="74">
        <v>37443815.659999996</v>
      </c>
      <c r="I632" s="22">
        <v>0.04</v>
      </c>
      <c r="J632" s="75">
        <v>438.66</v>
      </c>
      <c r="K632" s="75">
        <v>10966.4</v>
      </c>
      <c r="L632" s="75"/>
      <c r="M632" s="76" t="str">
        <f>TEXT(Table2[[#This Row],[Gd.Dt]],"mmm-yy")</f>
        <v>Mar-22</v>
      </c>
      <c r="N632" s="46" t="str">
        <f>MID(Table2[[#This Row],[BE]],6,2)</f>
        <v>IB</v>
      </c>
      <c r="O632" s="46" t="str">
        <f>IF(Table2[[#This Row],[Type]]="IB","EOU",IF(Table2[[#This Row],[Type]]="MB","Local","492"))</f>
        <v>EOU</v>
      </c>
      <c r="P632" s="46">
        <f>ROUND(Table2[[#This Row],[Cons]]/Table2[[#This Row],[Qty.]],5)</f>
        <v>0.04</v>
      </c>
      <c r="Q632" s="46" t="b">
        <f>EXACT(Table2[[#This Row],[rate]],Table2[[#This Row],[Check]])</f>
        <v>1</v>
      </c>
      <c r="R632" s="46"/>
      <c r="S632" s="46" t="str">
        <f>IF(Table2[[#This Row],[SRO]]="EOU",VLOOKUP(Table2[[#This Row],[BE]],[2]GD.List!$C$3:$N$5014,12,0),IF(Table2[[#This Row],[SRO]]="Local","Polyester Staple Fibre","SRO 492"))</f>
        <v>Textile Chemical</v>
      </c>
    </row>
    <row r="633" spans="1:19" x14ac:dyDescent="0.25">
      <c r="A633" s="71" t="s">
        <v>391</v>
      </c>
      <c r="B633" s="70" t="s">
        <v>514</v>
      </c>
      <c r="C633" s="69">
        <v>22964</v>
      </c>
      <c r="D633" s="73">
        <v>3402.13</v>
      </c>
      <c r="E633" t="s">
        <v>522</v>
      </c>
      <c r="F633" s="70" t="s">
        <v>526</v>
      </c>
      <c r="G633" s="24">
        <v>44636</v>
      </c>
      <c r="H633" s="74">
        <v>14903153.58</v>
      </c>
      <c r="I633" s="22">
        <v>0.04</v>
      </c>
      <c r="J633" s="75">
        <v>360.32</v>
      </c>
      <c r="K633" s="75">
        <v>9008</v>
      </c>
      <c r="L633" s="75"/>
      <c r="M633" s="76" t="str">
        <f>TEXT(Table2[[#This Row],[Gd.Dt]],"mmm-yy")</f>
        <v>Mar-22</v>
      </c>
      <c r="N633" s="46" t="str">
        <f>MID(Table2[[#This Row],[BE]],6,2)</f>
        <v>IB</v>
      </c>
      <c r="O633" s="46" t="str">
        <f>IF(Table2[[#This Row],[Type]]="IB","EOU",IF(Table2[[#This Row],[Type]]="MB","Local","492"))</f>
        <v>EOU</v>
      </c>
      <c r="P633" s="46">
        <f>ROUND(Table2[[#This Row],[Cons]]/Table2[[#This Row],[Qty.]],5)</f>
        <v>0.04</v>
      </c>
      <c r="Q633" s="46" t="b">
        <f>EXACT(Table2[[#This Row],[rate]],Table2[[#This Row],[Check]])</f>
        <v>1</v>
      </c>
      <c r="R633" s="46"/>
      <c r="S633" s="46" t="str">
        <f>IF(Table2[[#This Row],[SRO]]="EOU",VLOOKUP(Table2[[#This Row],[BE]],[2]GD.List!$C$3:$N$5014,12,0),IF(Table2[[#This Row],[SRO]]="Local","Polyester Staple Fibre","SRO 492"))</f>
        <v>Textile Chemical</v>
      </c>
    </row>
    <row r="634" spans="1:19" x14ac:dyDescent="0.25">
      <c r="A634" s="71" t="s">
        <v>434</v>
      </c>
      <c r="B634" s="70" t="s">
        <v>516</v>
      </c>
      <c r="C634" s="69">
        <v>28310</v>
      </c>
      <c r="D634" s="73">
        <v>5807.1019999999999</v>
      </c>
      <c r="E634" t="s">
        <v>524</v>
      </c>
      <c r="F634" s="70" t="s">
        <v>525</v>
      </c>
      <c r="G634" s="24">
        <v>44636</v>
      </c>
      <c r="H634" s="74">
        <v>15644359.5</v>
      </c>
      <c r="I634" s="22">
        <v>0.1</v>
      </c>
      <c r="J634" s="75">
        <v>1107.5</v>
      </c>
      <c r="K634" s="75">
        <v>11075</v>
      </c>
      <c r="L634" s="75"/>
      <c r="M634" s="76" t="str">
        <f>TEXT(Table2[[#This Row],[Gd.Dt]],"mmm-yy")</f>
        <v>Mar-22</v>
      </c>
      <c r="N634" s="46" t="str">
        <f>MID(Table2[[#This Row],[BE]],6,2)</f>
        <v>IB</v>
      </c>
      <c r="O634" s="46" t="str">
        <f>IF(Table2[[#This Row],[Type]]="IB","EOU",IF(Table2[[#This Row],[Type]]="MB","Local","492"))</f>
        <v>EOU</v>
      </c>
      <c r="P634" s="46">
        <f>ROUND(Table2[[#This Row],[Cons]]/Table2[[#This Row],[Qty.]],5)</f>
        <v>0.1</v>
      </c>
      <c r="Q634" s="46" t="b">
        <f>EXACT(Table2[[#This Row],[rate]],Table2[[#This Row],[Check]])</f>
        <v>1</v>
      </c>
      <c r="R634" s="46"/>
      <c r="S634" s="46" t="str">
        <f>IF(Table2[[#This Row],[SRO]]="EOU",VLOOKUP(Table2[[#This Row],[BE]],[2]GD.List!$C$3:$N$5014,12,0),IF(Table2[[#This Row],[SRO]]="Local","Polyester Staple Fibre","SRO 492"))</f>
        <v>Packing Material</v>
      </c>
    </row>
    <row r="635" spans="1:19" x14ac:dyDescent="0.25">
      <c r="A635" s="71" t="s">
        <v>465</v>
      </c>
      <c r="B635" s="70" t="s">
        <v>499</v>
      </c>
      <c r="C635" s="69">
        <v>41400</v>
      </c>
      <c r="D635" s="73">
        <v>5402.33</v>
      </c>
      <c r="E635" t="s">
        <v>508</v>
      </c>
      <c r="F635" s="70" t="s">
        <v>510</v>
      </c>
      <c r="G635" s="24">
        <v>44635</v>
      </c>
      <c r="H635" s="74">
        <v>12027330.439999999</v>
      </c>
      <c r="I635" s="22">
        <v>1.0101</v>
      </c>
      <c r="J635" s="75">
        <v>17354.53</v>
      </c>
      <c r="K635" s="75">
        <v>17181</v>
      </c>
      <c r="L635" s="75"/>
      <c r="M635" s="76" t="str">
        <f>TEXT(Table2[[#This Row],[Gd.Dt]],"mmm-yy")</f>
        <v>Mar-22</v>
      </c>
      <c r="N635" s="46" t="str">
        <f>MID(Table2[[#This Row],[BE]],6,2)</f>
        <v>IB</v>
      </c>
      <c r="O635" s="46" t="str">
        <f>IF(Table2[[#This Row],[Type]]="IB","EOU",IF(Table2[[#This Row],[Type]]="MB","Local","492"))</f>
        <v>EOU</v>
      </c>
      <c r="P635" s="46">
        <f>ROUND(Table2[[#This Row],[Cons]]/Table2[[#This Row],[Qty.]],5)</f>
        <v>1.0101</v>
      </c>
      <c r="Q635" s="46" t="b">
        <f>EXACT(Table2[[#This Row],[rate]],Table2[[#This Row],[Check]])</f>
        <v>1</v>
      </c>
      <c r="R635" s="46"/>
      <c r="S635" s="46" t="str">
        <f>IF(Table2[[#This Row],[SRO]]="EOU",VLOOKUP(Table2[[#This Row],[BE]],[2]GD.List!$C$3:$N$5014,12,0),IF(Table2[[#This Row],[SRO]]="Local","Polyester Staple Fibre","SRO 492"))</f>
        <v>Polyester Yarn</v>
      </c>
    </row>
    <row r="636" spans="1:19" x14ac:dyDescent="0.25">
      <c r="A636" s="72" t="s">
        <v>478</v>
      </c>
      <c r="B636" s="70" t="s">
        <v>498</v>
      </c>
      <c r="C636" s="69">
        <v>5952</v>
      </c>
      <c r="D636" s="73">
        <v>5205.13</v>
      </c>
      <c r="E636" t="s">
        <v>507</v>
      </c>
      <c r="F636" s="70" t="s">
        <v>509</v>
      </c>
      <c r="G636" s="24">
        <v>44635</v>
      </c>
      <c r="H636" s="74">
        <v>9553619.7400000002</v>
      </c>
      <c r="I636" s="22">
        <v>1.0101</v>
      </c>
      <c r="J636" s="75">
        <v>5560.6</v>
      </c>
      <c r="K636" s="75">
        <v>5505</v>
      </c>
      <c r="L636" s="75"/>
      <c r="M636" s="76" t="str">
        <f>TEXT(Table2[[#This Row],[Gd.Dt]],"mmm-yy")</f>
        <v>Mar-22</v>
      </c>
      <c r="N636" s="46" t="str">
        <f>MID(Table2[[#This Row],[BE]],6,2)</f>
        <v>IB</v>
      </c>
      <c r="O636" s="46" t="str">
        <f>IF(Table2[[#This Row],[Type]]="IB","EOU",IF(Table2[[#This Row],[Type]]="MB","Local","492"))</f>
        <v>EOU</v>
      </c>
      <c r="P636" s="46">
        <f>ROUND(Table2[[#This Row],[Cons]]/Table2[[#This Row],[Qty.]],5)</f>
        <v>1.0101</v>
      </c>
      <c r="Q636" s="46" t="b">
        <f>EXACT(Table2[[#This Row],[rate]],Table2[[#This Row],[Check]])</f>
        <v>1</v>
      </c>
      <c r="R636" s="46"/>
      <c r="S636" s="46" t="str">
        <f>IF(Table2[[#This Row],[SRO]]="EOU",VLOOKUP(Table2[[#This Row],[BE]],[2]GD.List!$C$3:$N$5014,12,0),IF(Table2[[#This Row],[SRO]]="Local","Polyester Staple Fibre","SRO 492"))</f>
        <v>Cotton Yarn</v>
      </c>
    </row>
    <row r="637" spans="1:19" x14ac:dyDescent="0.25">
      <c r="A637" s="71" t="s">
        <v>478</v>
      </c>
      <c r="B637" s="70" t="s">
        <v>514</v>
      </c>
      <c r="C637" s="69">
        <v>22964</v>
      </c>
      <c r="D637" s="73">
        <v>5205.13</v>
      </c>
      <c r="E637" t="s">
        <v>522</v>
      </c>
      <c r="F637" s="70" t="s">
        <v>526</v>
      </c>
      <c r="G637" s="24">
        <v>44636</v>
      </c>
      <c r="H637" s="74">
        <v>14903153.58</v>
      </c>
      <c r="I637" s="22">
        <v>1.0101</v>
      </c>
      <c r="J637" s="75">
        <v>10197.969999999999</v>
      </c>
      <c r="K637" s="75">
        <v>10096</v>
      </c>
      <c r="L637" s="75"/>
      <c r="M637" s="76" t="str">
        <f>TEXT(Table2[[#This Row],[Gd.Dt]],"mmm-yy")</f>
        <v>Mar-22</v>
      </c>
      <c r="N637" s="46" t="str">
        <f>MID(Table2[[#This Row],[BE]],6,2)</f>
        <v>IB</v>
      </c>
      <c r="O637" s="46" t="str">
        <f>IF(Table2[[#This Row],[Type]]="IB","EOU",IF(Table2[[#This Row],[Type]]="MB","Local","492"))</f>
        <v>EOU</v>
      </c>
      <c r="P637" s="46">
        <f>ROUND(Table2[[#This Row],[Cons]]/Table2[[#This Row],[Qty.]],5)</f>
        <v>1.0101</v>
      </c>
      <c r="Q637" s="46" t="b">
        <f>EXACT(Table2[[#This Row],[rate]],Table2[[#This Row],[Check]])</f>
        <v>1</v>
      </c>
      <c r="R637" s="46"/>
      <c r="S637" s="46" t="str">
        <f>IF(Table2[[#This Row],[SRO]]="EOU",VLOOKUP(Table2[[#This Row],[BE]],[2]GD.List!$C$3:$N$5014,12,0),IF(Table2[[#This Row],[SRO]]="Local","Polyester Staple Fibre","SRO 492"))</f>
        <v>Cotton Yarn</v>
      </c>
    </row>
    <row r="638" spans="1:19" x14ac:dyDescent="0.25">
      <c r="A638" s="72" t="s">
        <v>479</v>
      </c>
      <c r="B638" s="70" t="s">
        <v>498</v>
      </c>
      <c r="C638" s="69">
        <v>5952</v>
      </c>
      <c r="D638" s="73">
        <v>3204.16</v>
      </c>
      <c r="E638" t="s">
        <v>507</v>
      </c>
      <c r="F638" s="70" t="s">
        <v>509</v>
      </c>
      <c r="G638" s="24">
        <v>44635</v>
      </c>
      <c r="H638" s="74">
        <v>9553619.7400000002</v>
      </c>
      <c r="I638" s="22">
        <v>7.0000000000000007E-2</v>
      </c>
      <c r="J638" s="75">
        <v>385.35</v>
      </c>
      <c r="K638" s="75">
        <v>5505</v>
      </c>
      <c r="L638" s="75"/>
      <c r="M638" s="76" t="str">
        <f>TEXT(Table2[[#This Row],[Gd.Dt]],"mmm-yy")</f>
        <v>Mar-22</v>
      </c>
      <c r="N638" s="46" t="str">
        <f>MID(Table2[[#This Row],[BE]],6,2)</f>
        <v>IB</v>
      </c>
      <c r="O638" s="46" t="str">
        <f>IF(Table2[[#This Row],[Type]]="IB","EOU",IF(Table2[[#This Row],[Type]]="MB","Local","492"))</f>
        <v>EOU</v>
      </c>
      <c r="P638" s="46">
        <f>ROUND(Table2[[#This Row],[Cons]]/Table2[[#This Row],[Qty.]],5)</f>
        <v>7.0000000000000007E-2</v>
      </c>
      <c r="Q638" s="46" t="b">
        <f>EXACT(Table2[[#This Row],[rate]],Table2[[#This Row],[Check]])</f>
        <v>1</v>
      </c>
      <c r="R638" s="46"/>
      <c r="S638" s="46" t="str">
        <f>IF(Table2[[#This Row],[SRO]]="EOU",VLOOKUP(Table2[[#This Row],[BE]],[2]GD.List!$C$3:$N$5014,12,0),IF(Table2[[#This Row],[SRO]]="Local","Polyester Staple Fibre","SRO 492"))</f>
        <v>Textile Dyes</v>
      </c>
    </row>
    <row r="639" spans="1:19" x14ac:dyDescent="0.25">
      <c r="A639" s="72" t="s">
        <v>479</v>
      </c>
      <c r="B639" s="70" t="s">
        <v>516</v>
      </c>
      <c r="C639" s="69">
        <v>28310</v>
      </c>
      <c r="D639" s="73">
        <v>3204.16</v>
      </c>
      <c r="E639" t="s">
        <v>524</v>
      </c>
      <c r="F639" s="70" t="s">
        <v>525</v>
      </c>
      <c r="G639" s="24">
        <v>44636</v>
      </c>
      <c r="H639" s="74">
        <v>15644359.5</v>
      </c>
      <c r="I639" s="22">
        <v>7.0000000000000007E-2</v>
      </c>
      <c r="J639" s="75">
        <v>775.25</v>
      </c>
      <c r="K639" s="75">
        <v>11075</v>
      </c>
      <c r="L639" s="75"/>
      <c r="M639" s="76" t="str">
        <f>TEXT(Table2[[#This Row],[Gd.Dt]],"mmm-yy")</f>
        <v>Mar-22</v>
      </c>
      <c r="N639" s="46" t="str">
        <f>MID(Table2[[#This Row],[BE]],6,2)</f>
        <v>IB</v>
      </c>
      <c r="O639" s="46" t="str">
        <f>IF(Table2[[#This Row],[Type]]="IB","EOU",IF(Table2[[#This Row],[Type]]="MB","Local","492"))</f>
        <v>EOU</v>
      </c>
      <c r="P639" s="46">
        <f>ROUND(Table2[[#This Row],[Cons]]/Table2[[#This Row],[Qty.]],5)</f>
        <v>7.0000000000000007E-2</v>
      </c>
      <c r="Q639" s="46" t="b">
        <f>EXACT(Table2[[#This Row],[rate]],Table2[[#This Row],[Check]])</f>
        <v>1</v>
      </c>
      <c r="R639" s="46"/>
      <c r="S639" s="46" t="str">
        <f>IF(Table2[[#This Row],[SRO]]="EOU",VLOOKUP(Table2[[#This Row],[BE]],[2]GD.List!$C$3:$N$5014,12,0),IF(Table2[[#This Row],[SRO]]="Local","Polyester Staple Fibre","SRO 492"))</f>
        <v>Textile Dyes</v>
      </c>
    </row>
    <row r="640" spans="1:19" x14ac:dyDescent="0.25">
      <c r="A640" s="72" t="s">
        <v>479</v>
      </c>
      <c r="B640" s="70" t="s">
        <v>515</v>
      </c>
      <c r="C640" s="69">
        <v>80220</v>
      </c>
      <c r="D640" s="73">
        <v>3204.16</v>
      </c>
      <c r="E640" t="s">
        <v>523</v>
      </c>
      <c r="F640" s="70" t="s">
        <v>527</v>
      </c>
      <c r="G640" s="24">
        <v>44636</v>
      </c>
      <c r="H640" s="74">
        <v>37443815.659999996</v>
      </c>
      <c r="I640" s="22">
        <v>7.0000000000000007E-2</v>
      </c>
      <c r="J640" s="75">
        <v>767.65</v>
      </c>
      <c r="K640" s="75">
        <v>10966.4</v>
      </c>
      <c r="L640" s="75"/>
      <c r="M640" s="76" t="str">
        <f>TEXT(Table2[[#This Row],[Gd.Dt]],"mmm-yy")</f>
        <v>Mar-22</v>
      </c>
      <c r="N640" s="46" t="str">
        <f>MID(Table2[[#This Row],[BE]],6,2)</f>
        <v>IB</v>
      </c>
      <c r="O640" s="46" t="str">
        <f>IF(Table2[[#This Row],[Type]]="IB","EOU",IF(Table2[[#This Row],[Type]]="MB","Local","492"))</f>
        <v>EOU</v>
      </c>
      <c r="P640" s="46">
        <f>ROUND(Table2[[#This Row],[Cons]]/Table2[[#This Row],[Qty.]],5)</f>
        <v>7.0000000000000007E-2</v>
      </c>
      <c r="Q640" s="46" t="b">
        <f>EXACT(Table2[[#This Row],[rate]],Table2[[#This Row],[Check]])</f>
        <v>1</v>
      </c>
      <c r="R640" s="46"/>
      <c r="S640" s="46" t="str">
        <f>IF(Table2[[#This Row],[SRO]]="EOU",VLOOKUP(Table2[[#This Row],[BE]],[2]GD.List!$C$3:$N$5014,12,0),IF(Table2[[#This Row],[SRO]]="Local","Polyester Staple Fibre","SRO 492"))</f>
        <v>Textile Dyes</v>
      </c>
    </row>
    <row r="641" spans="1:19" x14ac:dyDescent="0.25">
      <c r="A641" s="71" t="s">
        <v>479</v>
      </c>
      <c r="B641" s="70" t="s">
        <v>514</v>
      </c>
      <c r="C641" s="69">
        <v>22964</v>
      </c>
      <c r="D641" s="73">
        <v>3204.16</v>
      </c>
      <c r="E641" t="s">
        <v>522</v>
      </c>
      <c r="F641" s="70" t="s">
        <v>526</v>
      </c>
      <c r="G641" s="24">
        <v>44636</v>
      </c>
      <c r="H641" s="74">
        <v>14903153.58</v>
      </c>
      <c r="I641" s="22">
        <v>7.0000000000000007E-2</v>
      </c>
      <c r="J641" s="75">
        <v>630.55999999999995</v>
      </c>
      <c r="K641" s="75">
        <v>9008</v>
      </c>
      <c r="L641" s="75"/>
      <c r="M641" s="76" t="str">
        <f>TEXT(Table2[[#This Row],[Gd.Dt]],"mmm-yy")</f>
        <v>Mar-22</v>
      </c>
      <c r="N641" s="46" t="str">
        <f>MID(Table2[[#This Row],[BE]],6,2)</f>
        <v>IB</v>
      </c>
      <c r="O641" s="46" t="str">
        <f>IF(Table2[[#This Row],[Type]]="IB","EOU",IF(Table2[[#This Row],[Type]]="MB","Local","492"))</f>
        <v>EOU</v>
      </c>
      <c r="P641" s="46">
        <f>ROUND(Table2[[#This Row],[Cons]]/Table2[[#This Row],[Qty.]],5)</f>
        <v>7.0000000000000007E-2</v>
      </c>
      <c r="Q641" s="46" t="b">
        <f>EXACT(Table2[[#This Row],[rate]],Table2[[#This Row],[Check]])</f>
        <v>1</v>
      </c>
      <c r="R641" s="46"/>
      <c r="S641" s="46" t="str">
        <f>IF(Table2[[#This Row],[SRO]]="EOU",VLOOKUP(Table2[[#This Row],[BE]],[2]GD.List!$C$3:$N$5014,12,0),IF(Table2[[#This Row],[SRO]]="Local","Polyester Staple Fibre","SRO 492"))</f>
        <v>Textile Dyes</v>
      </c>
    </row>
    <row r="642" spans="1:19" x14ac:dyDescent="0.25">
      <c r="A642" s="72" t="s">
        <v>501</v>
      </c>
      <c r="B642" s="70" t="s">
        <v>337</v>
      </c>
      <c r="C642" s="69">
        <v>11925</v>
      </c>
      <c r="D642" s="73">
        <v>3926.2089999999998</v>
      </c>
      <c r="E642" t="s">
        <v>506</v>
      </c>
      <c r="F642" s="70" t="s">
        <v>511</v>
      </c>
      <c r="G642" s="24">
        <v>44635</v>
      </c>
      <c r="H642" s="74">
        <v>8916388.0899999999</v>
      </c>
      <c r="I642" s="22">
        <v>1</v>
      </c>
      <c r="J642" s="75">
        <v>104</v>
      </c>
      <c r="K642" s="75">
        <v>104</v>
      </c>
      <c r="L642" s="75"/>
      <c r="M642" s="76" t="str">
        <f>TEXT(Table2[[#This Row],[Gd.Dt]],"mmm-yy")</f>
        <v>Mar-22</v>
      </c>
      <c r="N642" s="46" t="str">
        <f>MID(Table2[[#This Row],[BE]],6,2)</f>
        <v>TI</v>
      </c>
      <c r="O642" s="46" t="str">
        <f>IF(Table2[[#This Row],[Type]]="IB","EOU",IF(Table2[[#This Row],[Type]]="MB","Local","492"))</f>
        <v>492</v>
      </c>
      <c r="P642" s="46">
        <f>ROUND(Table2[[#This Row],[Cons]]/Table2[[#This Row],[Qty.]],5)</f>
        <v>1</v>
      </c>
      <c r="Q642" s="46" t="b">
        <f>EXACT(Table2[[#This Row],[rate]],Table2[[#This Row],[Check]])</f>
        <v>1</v>
      </c>
      <c r="R642" s="46"/>
      <c r="S642" s="46" t="str">
        <f>IF(Table2[[#This Row],[SRO]]="EOU",VLOOKUP(Table2[[#This Row],[BE]],[2]GD.List!$C$3:$N$5014,12,0),IF(Table2[[#This Row],[SRO]]="Local","Polyester Staple Fibre","SRO 492"))</f>
        <v>SRO 492</v>
      </c>
    </row>
    <row r="643" spans="1:19" x14ac:dyDescent="0.25">
      <c r="A643" s="71" t="s">
        <v>501</v>
      </c>
      <c r="B643" s="70" t="s">
        <v>497</v>
      </c>
      <c r="C643" s="69">
        <v>11925</v>
      </c>
      <c r="D643" s="73">
        <v>3926.2089999999998</v>
      </c>
      <c r="E643" t="s">
        <v>500</v>
      </c>
      <c r="F643" s="70" t="s">
        <v>512</v>
      </c>
      <c r="G643" s="24">
        <v>44635</v>
      </c>
      <c r="H643" s="74">
        <v>8916388.0899999999</v>
      </c>
      <c r="I643" s="22">
        <v>1</v>
      </c>
      <c r="J643" s="75">
        <v>104</v>
      </c>
      <c r="K643" s="75">
        <v>104</v>
      </c>
      <c r="L643" s="75"/>
      <c r="M643" s="76" t="str">
        <f>TEXT(Table2[[#This Row],[Gd.Dt]],"mmm-yy")</f>
        <v>Mar-22</v>
      </c>
      <c r="N643" s="46" t="str">
        <f>MID(Table2[[#This Row],[BE]],6,2)</f>
        <v>TI</v>
      </c>
      <c r="O643" s="46" t="str">
        <f>IF(Table2[[#This Row],[Type]]="IB","EOU",IF(Table2[[#This Row],[Type]]="MB","Local","492"))</f>
        <v>492</v>
      </c>
      <c r="P643" s="46">
        <f>ROUND(Table2[[#This Row],[Cons]]/Table2[[#This Row],[Qty.]],5)</f>
        <v>1</v>
      </c>
      <c r="Q643" s="46" t="b">
        <f>EXACT(Table2[[#This Row],[rate]],Table2[[#This Row],[Check]])</f>
        <v>1</v>
      </c>
      <c r="R643" s="46"/>
      <c r="S643" s="46" t="str">
        <f>IF(Table2[[#This Row],[SRO]]="EOU",VLOOKUP(Table2[[#This Row],[BE]],[2]GD.List!$C$3:$N$5014,12,0),IF(Table2[[#This Row],[SRO]]="Local","Polyester Staple Fibre","SRO 492"))</f>
        <v>SRO 492</v>
      </c>
    </row>
    <row r="644" spans="1:19" x14ac:dyDescent="0.25">
      <c r="A644" s="72" t="s">
        <v>502</v>
      </c>
      <c r="B644" s="70" t="s">
        <v>337</v>
      </c>
      <c r="C644" s="69">
        <v>11925</v>
      </c>
      <c r="D644" s="73">
        <v>3926.2089999999998</v>
      </c>
      <c r="E644" t="s">
        <v>506</v>
      </c>
      <c r="F644" s="70" t="s">
        <v>511</v>
      </c>
      <c r="G644" s="24">
        <v>44635</v>
      </c>
      <c r="H644" s="74">
        <v>8916388.0899999999</v>
      </c>
      <c r="I644" s="22">
        <v>1</v>
      </c>
      <c r="J644" s="75">
        <v>328</v>
      </c>
      <c r="K644" s="75">
        <v>328</v>
      </c>
      <c r="L644" s="75"/>
      <c r="M644" s="76" t="str">
        <f>TEXT(Table2[[#This Row],[Gd.Dt]],"mmm-yy")</f>
        <v>Mar-22</v>
      </c>
      <c r="N644" s="46" t="str">
        <f>MID(Table2[[#This Row],[BE]],6,2)</f>
        <v>TI</v>
      </c>
      <c r="O644" s="46" t="str">
        <f>IF(Table2[[#This Row],[Type]]="IB","EOU",IF(Table2[[#This Row],[Type]]="MB","Local","492"))</f>
        <v>492</v>
      </c>
      <c r="P644" s="46">
        <f>ROUND(Table2[[#This Row],[Cons]]/Table2[[#This Row],[Qty.]],5)</f>
        <v>1</v>
      </c>
      <c r="Q644" s="46" t="b">
        <f>EXACT(Table2[[#This Row],[rate]],Table2[[#This Row],[Check]])</f>
        <v>1</v>
      </c>
      <c r="R644" s="46"/>
      <c r="S644" s="46" t="str">
        <f>IF(Table2[[#This Row],[SRO]]="EOU",VLOOKUP(Table2[[#This Row],[BE]],[2]GD.List!$C$3:$N$5014,12,0),IF(Table2[[#This Row],[SRO]]="Local","Polyester Staple Fibre","SRO 492"))</f>
        <v>SRO 492</v>
      </c>
    </row>
    <row r="645" spans="1:19" x14ac:dyDescent="0.25">
      <c r="A645" s="71" t="s">
        <v>502</v>
      </c>
      <c r="B645" s="70" t="s">
        <v>497</v>
      </c>
      <c r="C645" s="69">
        <v>11925</v>
      </c>
      <c r="D645" s="73">
        <v>3926.2089999999998</v>
      </c>
      <c r="E645" t="s">
        <v>500</v>
      </c>
      <c r="F645" s="70" t="s">
        <v>512</v>
      </c>
      <c r="G645" s="24">
        <v>44635</v>
      </c>
      <c r="H645" s="74">
        <v>8916388.0899999999</v>
      </c>
      <c r="I645" s="22">
        <v>1</v>
      </c>
      <c r="J645" s="75">
        <v>328</v>
      </c>
      <c r="K645" s="75">
        <v>328</v>
      </c>
      <c r="L645" s="75"/>
      <c r="M645" s="76" t="str">
        <f>TEXT(Table2[[#This Row],[Gd.Dt]],"mmm-yy")</f>
        <v>Mar-22</v>
      </c>
      <c r="N645" s="46" t="str">
        <f>MID(Table2[[#This Row],[BE]],6,2)</f>
        <v>TI</v>
      </c>
      <c r="O645" s="46" t="str">
        <f>IF(Table2[[#This Row],[Type]]="IB","EOU",IF(Table2[[#This Row],[Type]]="MB","Local","492"))</f>
        <v>492</v>
      </c>
      <c r="P645" s="46">
        <f>ROUND(Table2[[#This Row],[Cons]]/Table2[[#This Row],[Qty.]],5)</f>
        <v>1</v>
      </c>
      <c r="Q645" s="46" t="b">
        <f>EXACT(Table2[[#This Row],[rate]],Table2[[#This Row],[Check]])</f>
        <v>1</v>
      </c>
      <c r="R645" s="46"/>
      <c r="S645" s="46" t="str">
        <f>IF(Table2[[#This Row],[SRO]]="EOU",VLOOKUP(Table2[[#This Row],[BE]],[2]GD.List!$C$3:$N$5014,12,0),IF(Table2[[#This Row],[SRO]]="Local","Polyester Staple Fibre","SRO 492"))</f>
        <v>SRO 492</v>
      </c>
    </row>
    <row r="646" spans="1:19" x14ac:dyDescent="0.25">
      <c r="A646" s="72" t="s">
        <v>503</v>
      </c>
      <c r="B646" s="70" t="s">
        <v>337</v>
      </c>
      <c r="C646" s="69">
        <v>11925</v>
      </c>
      <c r="D646" s="73">
        <v>4821.1090000000004</v>
      </c>
      <c r="E646" t="s">
        <v>506</v>
      </c>
      <c r="F646" s="70" t="s">
        <v>511</v>
      </c>
      <c r="G646" s="24">
        <v>44635</v>
      </c>
      <c r="H646" s="74">
        <v>8916388.0899999999</v>
      </c>
      <c r="I646" s="22">
        <v>1</v>
      </c>
      <c r="J646" s="75">
        <v>2.0499999999999998</v>
      </c>
      <c r="K646" s="75">
        <v>2.0499999999999998</v>
      </c>
      <c r="L646" s="75"/>
      <c r="M646" s="76" t="str">
        <f>TEXT(Table2[[#This Row],[Gd.Dt]],"mmm-yy")</f>
        <v>Mar-22</v>
      </c>
      <c r="N646" s="46" t="str">
        <f>MID(Table2[[#This Row],[BE]],6,2)</f>
        <v>TI</v>
      </c>
      <c r="O646" s="46" t="str">
        <f>IF(Table2[[#This Row],[Type]]="IB","EOU",IF(Table2[[#This Row],[Type]]="MB","Local","492"))</f>
        <v>492</v>
      </c>
      <c r="P646" s="46">
        <f>ROUND(Table2[[#This Row],[Cons]]/Table2[[#This Row],[Qty.]],5)</f>
        <v>1</v>
      </c>
      <c r="Q646" s="46" t="b">
        <f>EXACT(Table2[[#This Row],[rate]],Table2[[#This Row],[Check]])</f>
        <v>1</v>
      </c>
      <c r="R646" s="46"/>
      <c r="S646" s="46" t="str">
        <f>IF(Table2[[#This Row],[SRO]]="EOU",VLOOKUP(Table2[[#This Row],[BE]],[2]GD.List!$C$3:$N$5014,12,0),IF(Table2[[#This Row],[SRO]]="Local","Polyester Staple Fibre","SRO 492"))</f>
        <v>SRO 492</v>
      </c>
    </row>
    <row r="647" spans="1:19" x14ac:dyDescent="0.25">
      <c r="A647" s="71" t="s">
        <v>503</v>
      </c>
      <c r="B647" s="70" t="s">
        <v>497</v>
      </c>
      <c r="C647" s="69">
        <v>11925</v>
      </c>
      <c r="D647" s="73">
        <v>4821.1090000000004</v>
      </c>
      <c r="E647" t="s">
        <v>500</v>
      </c>
      <c r="F647" s="70" t="s">
        <v>512</v>
      </c>
      <c r="G647" s="24">
        <v>44635</v>
      </c>
      <c r="H647" s="74">
        <v>8916388.0899999999</v>
      </c>
      <c r="I647" s="22">
        <v>1</v>
      </c>
      <c r="J647" s="75">
        <v>2.0499999999999998</v>
      </c>
      <c r="K647" s="75">
        <v>2.0499999999999998</v>
      </c>
      <c r="L647" s="75"/>
      <c r="M647" s="76" t="str">
        <f>TEXT(Table2[[#This Row],[Gd.Dt]],"mmm-yy")</f>
        <v>Mar-22</v>
      </c>
      <c r="N647" s="46" t="str">
        <f>MID(Table2[[#This Row],[BE]],6,2)</f>
        <v>TI</v>
      </c>
      <c r="O647" s="46" t="str">
        <f>IF(Table2[[#This Row],[Type]]="IB","EOU",IF(Table2[[#This Row],[Type]]="MB","Local","492"))</f>
        <v>492</v>
      </c>
      <c r="P647" s="46">
        <f>ROUND(Table2[[#This Row],[Cons]]/Table2[[#This Row],[Qty.]],5)</f>
        <v>1</v>
      </c>
      <c r="Q647" s="46" t="b">
        <f>EXACT(Table2[[#This Row],[rate]],Table2[[#This Row],[Check]])</f>
        <v>1</v>
      </c>
      <c r="R647" s="46"/>
      <c r="S647" s="46" t="str">
        <f>IF(Table2[[#This Row],[SRO]]="EOU",VLOOKUP(Table2[[#This Row],[BE]],[2]GD.List!$C$3:$N$5014,12,0),IF(Table2[[#This Row],[SRO]]="Local","Polyester Staple Fibre","SRO 492"))</f>
        <v>SRO 492</v>
      </c>
    </row>
    <row r="648" spans="1:19" x14ac:dyDescent="0.25">
      <c r="A648" s="72" t="s">
        <v>504</v>
      </c>
      <c r="B648" s="70" t="s">
        <v>337</v>
      </c>
      <c r="C648" s="69">
        <v>11925</v>
      </c>
      <c r="D648" s="73">
        <v>9606.2199999999993</v>
      </c>
      <c r="E648" t="s">
        <v>506</v>
      </c>
      <c r="F648" s="70" t="s">
        <v>511</v>
      </c>
      <c r="G648" s="24">
        <v>44635</v>
      </c>
      <c r="H648" s="74">
        <v>8916388.0899999999</v>
      </c>
      <c r="I648" s="22">
        <v>1</v>
      </c>
      <c r="J648" s="75">
        <v>38.25</v>
      </c>
      <c r="K648" s="75">
        <v>38.25</v>
      </c>
      <c r="L648" s="75"/>
      <c r="M648" s="76" t="str">
        <f>TEXT(Table2[[#This Row],[Gd.Dt]],"mmm-yy")</f>
        <v>Mar-22</v>
      </c>
      <c r="N648" s="46" t="str">
        <f>MID(Table2[[#This Row],[BE]],6,2)</f>
        <v>TI</v>
      </c>
      <c r="O648" s="46" t="str">
        <f>IF(Table2[[#This Row],[Type]]="IB","EOU",IF(Table2[[#This Row],[Type]]="MB","Local","492"))</f>
        <v>492</v>
      </c>
      <c r="P648" s="46">
        <f>ROUND(Table2[[#This Row],[Cons]]/Table2[[#This Row],[Qty.]],5)</f>
        <v>1</v>
      </c>
      <c r="Q648" s="46" t="b">
        <f>EXACT(Table2[[#This Row],[rate]],Table2[[#This Row],[Check]])</f>
        <v>1</v>
      </c>
      <c r="R648" s="46"/>
      <c r="S648" s="46" t="str">
        <f>IF(Table2[[#This Row],[SRO]]="EOU",VLOOKUP(Table2[[#This Row],[BE]],[2]GD.List!$C$3:$N$5014,12,0),IF(Table2[[#This Row],[SRO]]="Local","Polyester Staple Fibre","SRO 492"))</f>
        <v>SRO 492</v>
      </c>
    </row>
    <row r="649" spans="1:19" x14ac:dyDescent="0.25">
      <c r="A649" s="71" t="s">
        <v>504</v>
      </c>
      <c r="B649" s="70" t="s">
        <v>497</v>
      </c>
      <c r="C649" s="69">
        <v>11925</v>
      </c>
      <c r="D649" s="73">
        <v>9606.2199999999993</v>
      </c>
      <c r="E649" t="s">
        <v>500</v>
      </c>
      <c r="F649" s="70" t="s">
        <v>512</v>
      </c>
      <c r="G649" s="24">
        <v>44635</v>
      </c>
      <c r="H649" s="74">
        <v>8916388.0899999999</v>
      </c>
      <c r="I649" s="22">
        <v>1</v>
      </c>
      <c r="J649" s="75">
        <v>38.25</v>
      </c>
      <c r="K649" s="75">
        <v>38.25</v>
      </c>
      <c r="L649" s="75"/>
      <c r="M649" s="76" t="str">
        <f>TEXT(Table2[[#This Row],[Gd.Dt]],"mmm-yy")</f>
        <v>Mar-22</v>
      </c>
      <c r="N649" s="46" t="str">
        <f>MID(Table2[[#This Row],[BE]],6,2)</f>
        <v>TI</v>
      </c>
      <c r="O649" s="46" t="str">
        <f>IF(Table2[[#This Row],[Type]]="IB","EOU",IF(Table2[[#This Row],[Type]]="MB","Local","492"))</f>
        <v>492</v>
      </c>
      <c r="P649" s="46">
        <f>ROUND(Table2[[#This Row],[Cons]]/Table2[[#This Row],[Qty.]],5)</f>
        <v>1</v>
      </c>
      <c r="Q649" s="46" t="b">
        <f>EXACT(Table2[[#This Row],[rate]],Table2[[#This Row],[Check]])</f>
        <v>1</v>
      </c>
      <c r="R649" s="46"/>
      <c r="S649" s="46" t="str">
        <f>IF(Table2[[#This Row],[SRO]]="EOU",VLOOKUP(Table2[[#This Row],[BE]],[2]GD.List!$C$3:$N$5014,12,0),IF(Table2[[#This Row],[SRO]]="Local","Polyester Staple Fibre","SRO 492"))</f>
        <v>SRO 492</v>
      </c>
    </row>
    <row r="650" spans="1:19" x14ac:dyDescent="0.25">
      <c r="A650" s="72" t="s">
        <v>505</v>
      </c>
      <c r="B650" s="70" t="s">
        <v>337</v>
      </c>
      <c r="C650" s="69">
        <v>11925</v>
      </c>
      <c r="D650" s="73">
        <v>9606.2099999999991</v>
      </c>
      <c r="E650" t="s">
        <v>506</v>
      </c>
      <c r="F650" s="70" t="s">
        <v>511</v>
      </c>
      <c r="G650" s="24">
        <v>44635</v>
      </c>
      <c r="H650" s="74">
        <v>8916388.0899999999</v>
      </c>
      <c r="I650" s="22">
        <v>1</v>
      </c>
      <c r="J650" s="75">
        <v>150</v>
      </c>
      <c r="K650" s="75">
        <v>150</v>
      </c>
      <c r="L650" s="75"/>
      <c r="M650" s="76" t="str">
        <f>TEXT(Table2[[#This Row],[Gd.Dt]],"mmm-yy")</f>
        <v>Mar-22</v>
      </c>
      <c r="N650" s="46" t="str">
        <f>MID(Table2[[#This Row],[BE]],6,2)</f>
        <v>TI</v>
      </c>
      <c r="O650" s="46" t="str">
        <f>IF(Table2[[#This Row],[Type]]="IB","EOU",IF(Table2[[#This Row],[Type]]="MB","Local","492"))</f>
        <v>492</v>
      </c>
      <c r="P650" s="46">
        <f>ROUND(Table2[[#This Row],[Cons]]/Table2[[#This Row],[Qty.]],5)</f>
        <v>1</v>
      </c>
      <c r="Q650" s="46" t="b">
        <f>EXACT(Table2[[#This Row],[rate]],Table2[[#This Row],[Check]])</f>
        <v>1</v>
      </c>
      <c r="R650" s="46"/>
      <c r="S650" s="46" t="str">
        <f>IF(Table2[[#This Row],[SRO]]="EOU",VLOOKUP(Table2[[#This Row],[BE]],[2]GD.List!$C$3:$N$5014,12,0),IF(Table2[[#This Row],[SRO]]="Local","Polyester Staple Fibre","SRO 492"))</f>
        <v>SRO 492</v>
      </c>
    </row>
    <row r="651" spans="1:19" x14ac:dyDescent="0.25">
      <c r="A651" s="71" t="s">
        <v>505</v>
      </c>
      <c r="B651" s="70" t="s">
        <v>497</v>
      </c>
      <c r="C651" s="69">
        <v>11925</v>
      </c>
      <c r="D651" s="73">
        <v>9606.2099999999991</v>
      </c>
      <c r="E651" t="s">
        <v>500</v>
      </c>
      <c r="F651" s="70" t="s">
        <v>512</v>
      </c>
      <c r="G651" s="24">
        <v>44635</v>
      </c>
      <c r="H651" s="74">
        <v>8916388.0899999999</v>
      </c>
      <c r="I651" s="22">
        <v>1</v>
      </c>
      <c r="J651" s="75">
        <v>150</v>
      </c>
      <c r="K651" s="75">
        <v>150</v>
      </c>
      <c r="L651" s="75"/>
      <c r="M651" s="76" t="str">
        <f>TEXT(Table2[[#This Row],[Gd.Dt]],"mmm-yy")</f>
        <v>Mar-22</v>
      </c>
      <c r="N651" s="46" t="str">
        <f>MID(Table2[[#This Row],[BE]],6,2)</f>
        <v>TI</v>
      </c>
      <c r="O651" s="46" t="str">
        <f>IF(Table2[[#This Row],[Type]]="IB","EOU",IF(Table2[[#This Row],[Type]]="MB","Local","492"))</f>
        <v>492</v>
      </c>
      <c r="P651" s="46">
        <f>ROUND(Table2[[#This Row],[Cons]]/Table2[[#This Row],[Qty.]],5)</f>
        <v>1</v>
      </c>
      <c r="Q651" s="46" t="b">
        <f>EXACT(Table2[[#This Row],[rate]],Table2[[#This Row],[Check]])</f>
        <v>1</v>
      </c>
      <c r="R651" s="46"/>
      <c r="S651" s="46" t="str">
        <f>IF(Table2[[#This Row],[SRO]]="EOU",VLOOKUP(Table2[[#This Row],[BE]],[2]GD.List!$C$3:$N$5014,12,0),IF(Table2[[#This Row],[SRO]]="Local","Polyester Staple Fibre","SRO 492"))</f>
        <v>SRO 492</v>
      </c>
    </row>
    <row r="652" spans="1:19" x14ac:dyDescent="0.25">
      <c r="A652" s="71" t="s">
        <v>518</v>
      </c>
      <c r="B652" s="70" t="s">
        <v>513</v>
      </c>
      <c r="C652" s="69">
        <v>50664</v>
      </c>
      <c r="D652" s="73">
        <v>8523.5190000000002</v>
      </c>
      <c r="E652" t="s">
        <v>517</v>
      </c>
      <c r="F652" s="70" t="s">
        <v>528</v>
      </c>
      <c r="G652" s="24">
        <v>44636</v>
      </c>
      <c r="H652" s="74">
        <v>26904107.649999999</v>
      </c>
      <c r="I652" s="22">
        <v>1</v>
      </c>
      <c r="J652" s="75">
        <v>44000</v>
      </c>
      <c r="K652" s="75">
        <v>44000</v>
      </c>
      <c r="L652" s="75"/>
      <c r="M652" s="76" t="str">
        <f>TEXT(Table2[[#This Row],[Gd.Dt]],"mmm-yy")</f>
        <v>Mar-22</v>
      </c>
      <c r="N652" s="46" t="str">
        <f>MID(Table2[[#This Row],[BE]],6,2)</f>
        <v>TI</v>
      </c>
      <c r="O652" s="46" t="str">
        <f>IF(Table2[[#This Row],[Type]]="IB","EOU",IF(Table2[[#This Row],[Type]]="MB","Local","492"))</f>
        <v>492</v>
      </c>
      <c r="P652" s="46">
        <f>ROUND(Table2[[#This Row],[Cons]]/Table2[[#This Row],[Qty.]],5)</f>
        <v>1</v>
      </c>
      <c r="Q652" s="46" t="b">
        <f>EXACT(Table2[[#This Row],[rate]],Table2[[#This Row],[Check]])</f>
        <v>1</v>
      </c>
      <c r="R652" s="46"/>
      <c r="S652" s="46" t="str">
        <f>IF(Table2[[#This Row],[SRO]]="EOU",VLOOKUP(Table2[[#This Row],[BE]],[2]GD.List!$C$3:$N$5014,12,0),IF(Table2[[#This Row],[SRO]]="Local","Polyester Staple Fibre","SRO 492"))</f>
        <v>SRO 492</v>
      </c>
    </row>
    <row r="653" spans="1:19" x14ac:dyDescent="0.25">
      <c r="A653" s="71" t="s">
        <v>519</v>
      </c>
      <c r="B653" s="70" t="s">
        <v>513</v>
      </c>
      <c r="C653" s="69">
        <v>50664</v>
      </c>
      <c r="D653" s="73">
        <v>9606.2199999999993</v>
      </c>
      <c r="E653" t="s">
        <v>517</v>
      </c>
      <c r="F653" s="70" t="s">
        <v>528</v>
      </c>
      <c r="G653" s="24">
        <v>44636</v>
      </c>
      <c r="H653" s="74">
        <v>26904107.649999999</v>
      </c>
      <c r="I653" s="22">
        <v>1</v>
      </c>
      <c r="J653" s="75">
        <v>38</v>
      </c>
      <c r="K653" s="75">
        <v>38</v>
      </c>
      <c r="L653" s="75"/>
      <c r="M653" s="76" t="str">
        <f>TEXT(Table2[[#This Row],[Gd.Dt]],"mmm-yy")</f>
        <v>Mar-22</v>
      </c>
      <c r="N653" s="46" t="str">
        <f>MID(Table2[[#This Row],[BE]],6,2)</f>
        <v>TI</v>
      </c>
      <c r="O653" s="46" t="str">
        <f>IF(Table2[[#This Row],[Type]]="IB","EOU",IF(Table2[[#This Row],[Type]]="MB","Local","492"))</f>
        <v>492</v>
      </c>
      <c r="P653" s="46">
        <f>ROUND(Table2[[#This Row],[Cons]]/Table2[[#This Row],[Qty.]],5)</f>
        <v>1</v>
      </c>
      <c r="Q653" s="46" t="b">
        <f>EXACT(Table2[[#This Row],[rate]],Table2[[#This Row],[Check]])</f>
        <v>1</v>
      </c>
      <c r="R653" s="46"/>
      <c r="S653" s="46" t="str">
        <f>IF(Table2[[#This Row],[SRO]]="EOU",VLOOKUP(Table2[[#This Row],[BE]],[2]GD.List!$C$3:$N$5014,12,0),IF(Table2[[#This Row],[SRO]]="Local","Polyester Staple Fibre","SRO 492"))</f>
        <v>SRO 492</v>
      </c>
    </row>
    <row r="654" spans="1:19" x14ac:dyDescent="0.25">
      <c r="A654" s="71" t="s">
        <v>520</v>
      </c>
      <c r="B654" s="70" t="s">
        <v>513</v>
      </c>
      <c r="C654" s="69">
        <v>50664</v>
      </c>
      <c r="D654" s="73">
        <v>9606.2199999999993</v>
      </c>
      <c r="E654" t="s">
        <v>517</v>
      </c>
      <c r="F654" s="70" t="s">
        <v>528</v>
      </c>
      <c r="G654" s="24">
        <v>44636</v>
      </c>
      <c r="H654" s="74">
        <v>26904107.649999999</v>
      </c>
      <c r="I654" s="22">
        <v>1</v>
      </c>
      <c r="J654" s="75">
        <v>132.59</v>
      </c>
      <c r="K654" s="75">
        <v>132.59</v>
      </c>
      <c r="L654" s="75"/>
      <c r="M654" s="76" t="str">
        <f>TEXT(Table2[[#This Row],[Gd.Dt]],"mmm-yy")</f>
        <v>Mar-22</v>
      </c>
      <c r="N654" s="46" t="str">
        <f>MID(Table2[[#This Row],[BE]],6,2)</f>
        <v>TI</v>
      </c>
      <c r="O654" s="46" t="str">
        <f>IF(Table2[[#This Row],[Type]]="IB","EOU",IF(Table2[[#This Row],[Type]]="MB","Local","492"))</f>
        <v>492</v>
      </c>
      <c r="P654" s="46">
        <f>ROUND(Table2[[#This Row],[Cons]]/Table2[[#This Row],[Qty.]],5)</f>
        <v>1</v>
      </c>
      <c r="Q654" s="46" t="b">
        <f>EXACT(Table2[[#This Row],[rate]],Table2[[#This Row],[Check]])</f>
        <v>1</v>
      </c>
      <c r="R654" s="46"/>
      <c r="S654" s="46" t="str">
        <f>IF(Table2[[#This Row],[SRO]]="EOU",VLOOKUP(Table2[[#This Row],[BE]],[2]GD.List!$C$3:$N$5014,12,0),IF(Table2[[#This Row],[SRO]]="Local","Polyester Staple Fibre","SRO 492"))</f>
        <v>SRO 492</v>
      </c>
    </row>
    <row r="655" spans="1:19" x14ac:dyDescent="0.25">
      <c r="A655" s="72" t="s">
        <v>521</v>
      </c>
      <c r="B655" s="70" t="s">
        <v>513</v>
      </c>
      <c r="C655" s="69">
        <v>50664</v>
      </c>
      <c r="D655" s="73">
        <v>8523.5990000000002</v>
      </c>
      <c r="E655" t="s">
        <v>517</v>
      </c>
      <c r="F655" s="70" t="s">
        <v>528</v>
      </c>
      <c r="G655" s="24">
        <v>44636</v>
      </c>
      <c r="H655" s="74">
        <v>26904107.649999999</v>
      </c>
      <c r="I655" s="22">
        <v>1</v>
      </c>
      <c r="J655" s="75">
        <v>25000</v>
      </c>
      <c r="K655" s="75">
        <v>25000</v>
      </c>
      <c r="L655" s="75"/>
      <c r="M655" s="76" t="str">
        <f>TEXT(Table2[[#This Row],[Gd.Dt]],"mmm-yy")</f>
        <v>Mar-22</v>
      </c>
      <c r="N655" s="46" t="str">
        <f>MID(Table2[[#This Row],[BE]],6,2)</f>
        <v>TI</v>
      </c>
      <c r="O655" s="46" t="str">
        <f>IF(Table2[[#This Row],[Type]]="IB","EOU",IF(Table2[[#This Row],[Type]]="MB","Local","492"))</f>
        <v>492</v>
      </c>
      <c r="P655" s="46">
        <f>ROUND(Table2[[#This Row],[Cons]]/Table2[[#This Row],[Qty.]],5)</f>
        <v>1</v>
      </c>
      <c r="Q655" s="46" t="b">
        <f>EXACT(Table2[[#This Row],[rate]],Table2[[#This Row],[Check]])</f>
        <v>1</v>
      </c>
      <c r="R655" s="46"/>
      <c r="S655" s="46" t="str">
        <f>IF(Table2[[#This Row],[SRO]]="EOU",VLOOKUP(Table2[[#This Row],[BE]],[2]GD.List!$C$3:$N$5014,12,0),IF(Table2[[#This Row],[SRO]]="Local","Polyester Staple Fibre","SRO 492"))</f>
        <v>SRO 492</v>
      </c>
    </row>
    <row r="656" spans="1:19" x14ac:dyDescent="0.25">
      <c r="A656" s="72" t="s">
        <v>521</v>
      </c>
      <c r="B656" s="72" t="s">
        <v>513</v>
      </c>
      <c r="C656" s="77">
        <v>50664</v>
      </c>
      <c r="D656" s="78">
        <v>7317.0020000000004</v>
      </c>
      <c r="E656" s="40" t="s">
        <v>517</v>
      </c>
      <c r="F656" s="72" t="s">
        <v>528</v>
      </c>
      <c r="G656" s="41">
        <v>44636</v>
      </c>
      <c r="H656" s="79">
        <v>26904107.649999999</v>
      </c>
      <c r="I656" s="43">
        <v>1</v>
      </c>
      <c r="J656" s="80">
        <v>25</v>
      </c>
      <c r="K656" s="80">
        <v>25</v>
      </c>
      <c r="L656" s="80"/>
      <c r="M656" s="81" t="str">
        <f>TEXT(Table2[[#This Row],[Gd.Dt]],"mmm-yy")</f>
        <v>Mar-22</v>
      </c>
      <c r="N656" s="47" t="str">
        <f>MID(Table2[[#This Row],[BE]],6,2)</f>
        <v>TI</v>
      </c>
      <c r="O656" s="47" t="str">
        <f>IF(Table2[[#This Row],[Type]]="IB","EOU",IF(Table2[[#This Row],[Type]]="MB","Local","492"))</f>
        <v>492</v>
      </c>
      <c r="P656" s="47">
        <f>ROUND(Table2[[#This Row],[Cons]]/Table2[[#This Row],[Qty.]],5)</f>
        <v>1</v>
      </c>
      <c r="Q656" s="47" t="b">
        <f>EXACT(Table2[[#This Row],[rate]],Table2[[#This Row],[Check]])</f>
        <v>1</v>
      </c>
      <c r="R656" s="47"/>
      <c r="S656" s="46" t="str">
        <f>IF(Table2[[#This Row],[SRO]]="EOU",VLOOKUP(Table2[[#This Row],[BE]],[2]GD.List!$C$3:$N$5014,12,0),IF(Table2[[#This Row],[SRO]]="Local","Polyester Staple Fibre","SRO 492"))</f>
        <v>SRO 492</v>
      </c>
    </row>
    <row r="657" spans="1:19" x14ac:dyDescent="0.25">
      <c r="A657" s="72" t="s">
        <v>1</v>
      </c>
      <c r="B657" s="70" t="s">
        <v>532</v>
      </c>
      <c r="C657" s="69">
        <v>28240</v>
      </c>
      <c r="D657" s="73">
        <v>2701.12</v>
      </c>
      <c r="E657" t="s">
        <v>536</v>
      </c>
      <c r="F657" s="70" t="s">
        <v>537</v>
      </c>
      <c r="G657" s="24">
        <v>44637</v>
      </c>
      <c r="H657" s="74">
        <v>24325177.010000002</v>
      </c>
      <c r="I657" s="22">
        <v>0.1</v>
      </c>
      <c r="J657" s="75">
        <v>1486.8000000000002</v>
      </c>
      <c r="K657" s="75">
        <v>14868</v>
      </c>
      <c r="L657" s="75"/>
      <c r="M657" s="76" t="str">
        <f>TEXT(Table2[[#This Row],[Gd.Dt]],"mmm-yy")</f>
        <v>Mar-22</v>
      </c>
      <c r="N657" s="46" t="str">
        <f>MID(Table2[[#This Row],[BE]],6,2)</f>
        <v>IB</v>
      </c>
      <c r="O657" s="46" t="str">
        <f>IF(Table2[[#This Row],[Type]]="IB","EOU",IF(Table2[[#This Row],[Type]]="MB","Local","492"))</f>
        <v>EOU</v>
      </c>
      <c r="P657" s="46">
        <f>ROUND(Table2[[#This Row],[Cons]]/Table2[[#This Row],[Qty.]],5)</f>
        <v>0.1</v>
      </c>
      <c r="Q657" s="46" t="b">
        <f>EXACT(Table2[[#This Row],[rate]],Table2[[#This Row],[Check]])</f>
        <v>1</v>
      </c>
      <c r="R657" s="46"/>
      <c r="S657" s="46" t="str">
        <f>IF(Table2[[#This Row],[SRO]]="EOU",VLOOKUP(Table2[[#This Row],[BE]],[2]GD.List!$C$3:$N$5014,12,0),IF(Table2[[#This Row],[SRO]]="Local","Polyester Staple Fibre","SRO 492"))</f>
        <v>Textile Coal</v>
      </c>
    </row>
    <row r="658" spans="1:19" x14ac:dyDescent="0.25">
      <c r="A658" s="70" t="s">
        <v>1</v>
      </c>
      <c r="B658" s="70" t="s">
        <v>531</v>
      </c>
      <c r="C658" s="69">
        <v>23640</v>
      </c>
      <c r="D658" s="73">
        <v>2701.12</v>
      </c>
      <c r="E658" t="s">
        <v>535</v>
      </c>
      <c r="F658" s="70" t="s">
        <v>538</v>
      </c>
      <c r="G658" s="24">
        <v>44637</v>
      </c>
      <c r="H658" s="74">
        <v>24328432.25</v>
      </c>
      <c r="I658" s="22">
        <v>0.1</v>
      </c>
      <c r="J658" s="75">
        <v>1571.3000000000002</v>
      </c>
      <c r="K658" s="75">
        <v>15713</v>
      </c>
      <c r="L658" s="75"/>
      <c r="M658" s="76" t="str">
        <f>TEXT(Table2[[#This Row],[Gd.Dt]],"mmm-yy")</f>
        <v>Mar-22</v>
      </c>
      <c r="N658" s="46" t="str">
        <f>MID(Table2[[#This Row],[BE]],6,2)</f>
        <v>IB</v>
      </c>
      <c r="O658" s="46" t="str">
        <f>IF(Table2[[#This Row],[Type]]="IB","EOU",IF(Table2[[#This Row],[Type]]="MB","Local","492"))</f>
        <v>EOU</v>
      </c>
      <c r="P658" s="46">
        <f>ROUND(Table2[[#This Row],[Cons]]/Table2[[#This Row],[Qty.]],5)</f>
        <v>0.1</v>
      </c>
      <c r="Q658" s="46" t="b">
        <f>EXACT(Table2[[#This Row],[rate]],Table2[[#This Row],[Check]])</f>
        <v>1</v>
      </c>
      <c r="R658" s="46"/>
      <c r="S658" s="46" t="str">
        <f>IF(Table2[[#This Row],[SRO]]="EOU",VLOOKUP(Table2[[#This Row],[BE]],[2]GD.List!$C$3:$N$5014,12,0),IF(Table2[[#This Row],[SRO]]="Local","Polyester Staple Fibre","SRO 492"))</f>
        <v>Textile Coal</v>
      </c>
    </row>
    <row r="659" spans="1:19" x14ac:dyDescent="0.25">
      <c r="A659" s="71" t="s">
        <v>1</v>
      </c>
      <c r="B659" s="70" t="s">
        <v>530</v>
      </c>
      <c r="C659" s="69">
        <v>9980</v>
      </c>
      <c r="D659" s="73">
        <v>2701.12</v>
      </c>
      <c r="E659" t="s">
        <v>533</v>
      </c>
      <c r="F659" s="70" t="s">
        <v>539</v>
      </c>
      <c r="G659" s="24">
        <v>44637</v>
      </c>
      <c r="H659" s="74">
        <v>20668220.84</v>
      </c>
      <c r="I659" s="22">
        <v>0.1</v>
      </c>
      <c r="J659" s="75">
        <v>1520.2</v>
      </c>
      <c r="K659" s="75">
        <v>15202</v>
      </c>
      <c r="L659" s="75"/>
      <c r="M659" s="76" t="str">
        <f>TEXT(Table2[[#This Row],[Gd.Dt]],"mmm-yy")</f>
        <v>Mar-22</v>
      </c>
      <c r="N659" s="46" t="str">
        <f>MID(Table2[[#This Row],[BE]],6,2)</f>
        <v>IB</v>
      </c>
      <c r="O659" s="46" t="str">
        <f>IF(Table2[[#This Row],[Type]]="IB","EOU",IF(Table2[[#This Row],[Type]]="MB","Local","492"))</f>
        <v>EOU</v>
      </c>
      <c r="P659" s="46">
        <f>ROUND(Table2[[#This Row],[Cons]]/Table2[[#This Row],[Qty.]],5)</f>
        <v>0.1</v>
      </c>
      <c r="Q659" s="46" t="b">
        <f>EXACT(Table2[[#This Row],[rate]],Table2[[#This Row],[Check]])</f>
        <v>1</v>
      </c>
      <c r="R659" s="46"/>
      <c r="S659" s="46" t="str">
        <f>IF(Table2[[#This Row],[SRO]]="EOU",VLOOKUP(Table2[[#This Row],[BE]],[2]GD.List!$C$3:$N$5014,12,0),IF(Table2[[#This Row],[SRO]]="Local","Polyester Staple Fibre","SRO 492"))</f>
        <v>Textile Coal</v>
      </c>
    </row>
    <row r="660" spans="1:19" x14ac:dyDescent="0.25">
      <c r="A660" s="72" t="s">
        <v>217</v>
      </c>
      <c r="B660" s="70" t="s">
        <v>532</v>
      </c>
      <c r="C660" s="69">
        <v>28240</v>
      </c>
      <c r="D660" s="73">
        <v>2832.1089999999999</v>
      </c>
      <c r="E660" t="s">
        <v>536</v>
      </c>
      <c r="F660" s="70" t="s">
        <v>537</v>
      </c>
      <c r="G660" s="24">
        <v>44637</v>
      </c>
      <c r="H660" s="74">
        <v>24325177.010000002</v>
      </c>
      <c r="I660" s="22">
        <v>0.04</v>
      </c>
      <c r="J660" s="75">
        <v>594.72</v>
      </c>
      <c r="K660" s="75">
        <v>14868</v>
      </c>
      <c r="L660" s="75"/>
      <c r="M660" s="76" t="str">
        <f>TEXT(Table2[[#This Row],[Gd.Dt]],"mmm-yy")</f>
        <v>Mar-22</v>
      </c>
      <c r="N660" s="46" t="str">
        <f>MID(Table2[[#This Row],[BE]],6,2)</f>
        <v>IB</v>
      </c>
      <c r="O660" s="46" t="str">
        <f>IF(Table2[[#This Row],[Type]]="IB","EOU",IF(Table2[[#This Row],[Type]]="MB","Local","492"))</f>
        <v>EOU</v>
      </c>
      <c r="P660" s="46">
        <f>ROUND(Table2[[#This Row],[Cons]]/Table2[[#This Row],[Qty.]],5)</f>
        <v>0.04</v>
      </c>
      <c r="Q660" s="46" t="b">
        <f>EXACT(Table2[[#This Row],[rate]],Table2[[#This Row],[Check]])</f>
        <v>1</v>
      </c>
      <c r="R660" s="46"/>
      <c r="S660" s="46" t="str">
        <f>IF(Table2[[#This Row],[SRO]]="EOU",VLOOKUP(Table2[[#This Row],[BE]],[2]GD.List!$C$3:$N$5014,12,0),IF(Table2[[#This Row],[SRO]]="Local","Polyester Staple Fibre","SRO 492"))</f>
        <v>Textile Chemical</v>
      </c>
    </row>
    <row r="661" spans="1:19" x14ac:dyDescent="0.25">
      <c r="A661" s="71" t="s">
        <v>217</v>
      </c>
      <c r="B661" s="70" t="s">
        <v>531</v>
      </c>
      <c r="C661" s="69">
        <v>23640</v>
      </c>
      <c r="D661" s="73">
        <v>2832.1089999999999</v>
      </c>
      <c r="E661" t="s">
        <v>535</v>
      </c>
      <c r="F661" s="70" t="s">
        <v>538</v>
      </c>
      <c r="G661" s="24">
        <v>44637</v>
      </c>
      <c r="H661" s="74">
        <v>24328432.25</v>
      </c>
      <c r="I661" s="22">
        <v>0.04</v>
      </c>
      <c r="J661" s="75">
        <v>628.52</v>
      </c>
      <c r="K661" s="75">
        <v>15713</v>
      </c>
      <c r="L661" s="75"/>
      <c r="M661" s="76" t="str">
        <f>TEXT(Table2[[#This Row],[Gd.Dt]],"mmm-yy")</f>
        <v>Mar-22</v>
      </c>
      <c r="N661" s="46" t="str">
        <f>MID(Table2[[#This Row],[BE]],6,2)</f>
        <v>IB</v>
      </c>
      <c r="O661" s="46" t="str">
        <f>IF(Table2[[#This Row],[Type]]="IB","EOU",IF(Table2[[#This Row],[Type]]="MB","Local","492"))</f>
        <v>EOU</v>
      </c>
      <c r="P661" s="46">
        <f>ROUND(Table2[[#This Row],[Cons]]/Table2[[#This Row],[Qty.]],5)</f>
        <v>0.04</v>
      </c>
      <c r="Q661" s="46" t="b">
        <f>EXACT(Table2[[#This Row],[rate]],Table2[[#This Row],[Check]])</f>
        <v>1</v>
      </c>
      <c r="R661" s="46"/>
      <c r="S661" s="46" t="str">
        <f>IF(Table2[[#This Row],[SRO]]="EOU",VLOOKUP(Table2[[#This Row],[BE]],[2]GD.List!$C$3:$N$5014,12,0),IF(Table2[[#This Row],[SRO]]="Local","Polyester Staple Fibre","SRO 492"))</f>
        <v>Textile Chemical</v>
      </c>
    </row>
    <row r="662" spans="1:19" x14ac:dyDescent="0.25">
      <c r="A662" s="71" t="s">
        <v>261</v>
      </c>
      <c r="B662" s="70" t="s">
        <v>530</v>
      </c>
      <c r="C662" s="69">
        <v>9980</v>
      </c>
      <c r="D662" s="73">
        <v>3906.9029999999998</v>
      </c>
      <c r="E662" t="s">
        <v>533</v>
      </c>
      <c r="F662" s="70" t="s">
        <v>539</v>
      </c>
      <c r="G662" s="24">
        <v>44637</v>
      </c>
      <c r="H662" s="74">
        <v>20668220.84</v>
      </c>
      <c r="I662" s="22">
        <v>0.04</v>
      </c>
      <c r="J662" s="75">
        <v>608.08000000000004</v>
      </c>
      <c r="K662" s="75">
        <v>15202</v>
      </c>
      <c r="L662" s="75"/>
      <c r="M662" s="76" t="str">
        <f>TEXT(Table2[[#This Row],[Gd.Dt]],"mmm-yy")</f>
        <v>Mar-22</v>
      </c>
      <c r="N662" s="46" t="str">
        <f>MID(Table2[[#This Row],[BE]],6,2)</f>
        <v>IB</v>
      </c>
      <c r="O662" s="46" t="str">
        <f>IF(Table2[[#This Row],[Type]]="IB","EOU",IF(Table2[[#This Row],[Type]]="MB","Local","492"))</f>
        <v>EOU</v>
      </c>
      <c r="P662" s="46">
        <f>ROUND(Table2[[#This Row],[Cons]]/Table2[[#This Row],[Qty.]],5)</f>
        <v>0.04</v>
      </c>
      <c r="Q662" s="46" t="b">
        <f>EXACT(Table2[[#This Row],[rate]],Table2[[#This Row],[Check]])</f>
        <v>1</v>
      </c>
      <c r="R662" s="46"/>
      <c r="S662" s="46" t="str">
        <f>IF(Table2[[#This Row],[SRO]]="EOU",VLOOKUP(Table2[[#This Row],[BE]],[2]GD.List!$C$3:$N$5014,12,0),IF(Table2[[#This Row],[SRO]]="Local","Polyester Staple Fibre","SRO 492"))</f>
        <v>Textile Chemical</v>
      </c>
    </row>
    <row r="663" spans="1:19" x14ac:dyDescent="0.25">
      <c r="A663" s="71" t="s">
        <v>262</v>
      </c>
      <c r="B663" s="70" t="s">
        <v>530</v>
      </c>
      <c r="C663" s="69">
        <v>9980</v>
      </c>
      <c r="D663" s="73">
        <v>3809.9189999999999</v>
      </c>
      <c r="E663" t="s">
        <v>533</v>
      </c>
      <c r="F663" s="70" t="s">
        <v>539</v>
      </c>
      <c r="G663" s="24">
        <v>44637</v>
      </c>
      <c r="H663" s="74">
        <v>20668220.84</v>
      </c>
      <c r="I663" s="22">
        <v>0.04</v>
      </c>
      <c r="J663" s="75">
        <v>608.08000000000004</v>
      </c>
      <c r="K663" s="75">
        <v>15202</v>
      </c>
      <c r="L663" s="75"/>
      <c r="M663" s="76" t="str">
        <f>TEXT(Table2[[#This Row],[Gd.Dt]],"mmm-yy")</f>
        <v>Mar-22</v>
      </c>
      <c r="N663" s="46" t="str">
        <f>MID(Table2[[#This Row],[BE]],6,2)</f>
        <v>IB</v>
      </c>
      <c r="O663" s="46" t="str">
        <f>IF(Table2[[#This Row],[Type]]="IB","EOU",IF(Table2[[#This Row],[Type]]="MB","Local","492"))</f>
        <v>EOU</v>
      </c>
      <c r="P663" s="46">
        <f>ROUND(Table2[[#This Row],[Cons]]/Table2[[#This Row],[Qty.]],5)</f>
        <v>0.04</v>
      </c>
      <c r="Q663" s="46" t="b">
        <f>EXACT(Table2[[#This Row],[rate]],Table2[[#This Row],[Check]])</f>
        <v>1</v>
      </c>
      <c r="R663" s="46"/>
      <c r="S663" s="46" t="str">
        <f>IF(Table2[[#This Row],[SRO]]="EOU",VLOOKUP(Table2[[#This Row],[BE]],[2]GD.List!$C$3:$N$5014,12,0),IF(Table2[[#This Row],[SRO]]="Local","Polyester Staple Fibre","SRO 492"))</f>
        <v>Textile Chemical</v>
      </c>
    </row>
    <row r="664" spans="1:19" x14ac:dyDescent="0.25">
      <c r="A664" s="72" t="s">
        <v>388</v>
      </c>
      <c r="B664" s="70" t="s">
        <v>532</v>
      </c>
      <c r="C664" s="69">
        <v>28240</v>
      </c>
      <c r="D664" s="73">
        <v>1108.19</v>
      </c>
      <c r="E664" t="s">
        <v>536</v>
      </c>
      <c r="F664" s="70" t="s">
        <v>537</v>
      </c>
      <c r="G664" s="24">
        <v>44637</v>
      </c>
      <c r="H664" s="74">
        <v>24325177.010000002</v>
      </c>
      <c r="I664" s="22">
        <v>0.04</v>
      </c>
      <c r="J664" s="75">
        <v>594.72</v>
      </c>
      <c r="K664" s="75">
        <v>14868</v>
      </c>
      <c r="L664" s="75"/>
      <c r="M664" s="76" t="str">
        <f>TEXT(Table2[[#This Row],[Gd.Dt]],"mmm-yy")</f>
        <v>Mar-22</v>
      </c>
      <c r="N664" s="46" t="str">
        <f>MID(Table2[[#This Row],[BE]],6,2)</f>
        <v>IB</v>
      </c>
      <c r="O664" s="46" t="str">
        <f>IF(Table2[[#This Row],[Type]]="IB","EOU",IF(Table2[[#This Row],[Type]]="MB","Local","492"))</f>
        <v>EOU</v>
      </c>
      <c r="P664" s="46">
        <f>ROUND(Table2[[#This Row],[Cons]]/Table2[[#This Row],[Qty.]],5)</f>
        <v>0.04</v>
      </c>
      <c r="Q664" s="46" t="b">
        <f>EXACT(Table2[[#This Row],[rate]],Table2[[#This Row],[Check]])</f>
        <v>1</v>
      </c>
      <c r="R664" s="46"/>
      <c r="S664" s="46" t="str">
        <f>IF(Table2[[#This Row],[SRO]]="EOU",VLOOKUP(Table2[[#This Row],[BE]],[2]GD.List!$C$3:$N$5014,12,0),IF(Table2[[#This Row],[SRO]]="Local","Polyester Staple Fibre","SRO 492"))</f>
        <v>Textile Chemical</v>
      </c>
    </row>
    <row r="665" spans="1:19" x14ac:dyDescent="0.25">
      <c r="A665" s="72" t="s">
        <v>388</v>
      </c>
      <c r="B665" s="70" t="s">
        <v>531</v>
      </c>
      <c r="C665" s="69">
        <v>23640</v>
      </c>
      <c r="D665" s="73">
        <v>1108.19</v>
      </c>
      <c r="E665" t="s">
        <v>535</v>
      </c>
      <c r="F665" s="70" t="s">
        <v>538</v>
      </c>
      <c r="G665" s="24">
        <v>44637</v>
      </c>
      <c r="H665" s="74">
        <v>24328432.25</v>
      </c>
      <c r="I665" s="22">
        <v>0.04</v>
      </c>
      <c r="J665" s="75">
        <v>628.52</v>
      </c>
      <c r="K665" s="75">
        <v>15713</v>
      </c>
      <c r="L665" s="75"/>
      <c r="M665" s="76" t="str">
        <f>TEXT(Table2[[#This Row],[Gd.Dt]],"mmm-yy")</f>
        <v>Mar-22</v>
      </c>
      <c r="N665" s="46" t="str">
        <f>MID(Table2[[#This Row],[BE]],6,2)</f>
        <v>IB</v>
      </c>
      <c r="O665" s="46" t="str">
        <f>IF(Table2[[#This Row],[Type]]="IB","EOU",IF(Table2[[#This Row],[Type]]="MB","Local","492"))</f>
        <v>EOU</v>
      </c>
      <c r="P665" s="46">
        <f>ROUND(Table2[[#This Row],[Cons]]/Table2[[#This Row],[Qty.]],5)</f>
        <v>0.04</v>
      </c>
      <c r="Q665" s="46" t="b">
        <f>EXACT(Table2[[#This Row],[rate]],Table2[[#This Row],[Check]])</f>
        <v>1</v>
      </c>
      <c r="R665" s="46"/>
      <c r="S665" s="46" t="str">
        <f>IF(Table2[[#This Row],[SRO]]="EOU",VLOOKUP(Table2[[#This Row],[BE]],[2]GD.List!$C$3:$N$5014,12,0),IF(Table2[[#This Row],[SRO]]="Local","Polyester Staple Fibre","SRO 492"))</f>
        <v>Textile Chemical</v>
      </c>
    </row>
    <row r="666" spans="1:19" x14ac:dyDescent="0.25">
      <c r="A666" s="71" t="s">
        <v>388</v>
      </c>
      <c r="B666" s="70" t="s">
        <v>530</v>
      </c>
      <c r="C666" s="69">
        <v>9980</v>
      </c>
      <c r="D666" s="73">
        <v>1108.19</v>
      </c>
      <c r="E666" t="s">
        <v>533</v>
      </c>
      <c r="F666" s="70" t="s">
        <v>539</v>
      </c>
      <c r="G666" s="24">
        <v>44637</v>
      </c>
      <c r="H666" s="74">
        <v>20668220.84</v>
      </c>
      <c r="I666" s="22">
        <v>0.04</v>
      </c>
      <c r="J666" s="75">
        <v>608.08000000000004</v>
      </c>
      <c r="K666" s="75">
        <v>15202</v>
      </c>
      <c r="L666" s="75"/>
      <c r="M666" s="76" t="str">
        <f>TEXT(Table2[[#This Row],[Gd.Dt]],"mmm-yy")</f>
        <v>Mar-22</v>
      </c>
      <c r="N666" s="46" t="str">
        <f>MID(Table2[[#This Row],[BE]],6,2)</f>
        <v>IB</v>
      </c>
      <c r="O666" s="46" t="str">
        <f>IF(Table2[[#This Row],[Type]]="IB","EOU",IF(Table2[[#This Row],[Type]]="MB","Local","492"))</f>
        <v>EOU</v>
      </c>
      <c r="P666" s="46">
        <f>ROUND(Table2[[#This Row],[Cons]]/Table2[[#This Row],[Qty.]],5)</f>
        <v>0.04</v>
      </c>
      <c r="Q666" s="46" t="b">
        <f>EXACT(Table2[[#This Row],[rate]],Table2[[#This Row],[Check]])</f>
        <v>1</v>
      </c>
      <c r="R666" s="46"/>
      <c r="S666" s="46" t="str">
        <f>IF(Table2[[#This Row],[SRO]]="EOU",VLOOKUP(Table2[[#This Row],[BE]],[2]GD.List!$C$3:$N$5014,12,0),IF(Table2[[#This Row],[SRO]]="Local","Polyester Staple Fibre","SRO 492"))</f>
        <v>Textile Chemical</v>
      </c>
    </row>
    <row r="667" spans="1:19" x14ac:dyDescent="0.25">
      <c r="A667" s="72" t="s">
        <v>390</v>
      </c>
      <c r="B667" s="70" t="s">
        <v>532</v>
      </c>
      <c r="C667" s="69">
        <v>28240</v>
      </c>
      <c r="D667" s="73">
        <v>5503.201</v>
      </c>
      <c r="E667" t="s">
        <v>536</v>
      </c>
      <c r="F667" s="70" t="s">
        <v>537</v>
      </c>
      <c r="G667" s="24">
        <v>44637</v>
      </c>
      <c r="H667" s="74">
        <v>24325177.010000002</v>
      </c>
      <c r="I667" s="22">
        <v>0.53061000000000003</v>
      </c>
      <c r="J667" s="75">
        <v>1792.93</v>
      </c>
      <c r="K667" s="75">
        <v>3379</v>
      </c>
      <c r="L667" s="75"/>
      <c r="M667" s="76" t="str">
        <f>TEXT(Table2[[#This Row],[Gd.Dt]],"mmm-yy")</f>
        <v>Mar-22</v>
      </c>
      <c r="N667" s="46" t="str">
        <f>MID(Table2[[#This Row],[BE]],6,2)</f>
        <v>MB</v>
      </c>
      <c r="O667" s="46" t="str">
        <f>IF(Table2[[#This Row],[Type]]="IB","EOU",IF(Table2[[#This Row],[Type]]="MB","Local","492"))</f>
        <v>Local</v>
      </c>
      <c r="P667" s="46">
        <f>ROUND(Table2[[#This Row],[Cons]]/Table2[[#This Row],[Qty.]],5)</f>
        <v>0.53061000000000003</v>
      </c>
      <c r="Q667" s="46" t="b">
        <f>EXACT(Table2[[#This Row],[rate]],Table2[[#This Row],[Check]])</f>
        <v>1</v>
      </c>
      <c r="R667" s="46"/>
      <c r="S667" s="46" t="str">
        <f>IF(Table2[[#This Row],[SRO]]="EOU",VLOOKUP(Table2[[#This Row],[BE]],[2]GD.List!$C$3:$N$5014,12,0),IF(Table2[[#This Row],[SRO]]="Local","Polyester Staple Fibre","SRO 492"))</f>
        <v>Polyester Staple Fibre</v>
      </c>
    </row>
    <row r="668" spans="1:19" x14ac:dyDescent="0.25">
      <c r="A668" s="71" t="s">
        <v>390</v>
      </c>
      <c r="B668" s="70" t="s">
        <v>531</v>
      </c>
      <c r="C668" s="69">
        <v>23640</v>
      </c>
      <c r="D668" s="73">
        <v>5503.201</v>
      </c>
      <c r="E668" t="s">
        <v>535</v>
      </c>
      <c r="F668" s="70" t="s">
        <v>538</v>
      </c>
      <c r="G668" s="24">
        <v>44637</v>
      </c>
      <c r="H668" s="74">
        <v>24328432.25</v>
      </c>
      <c r="I668" s="22">
        <v>0.53061000000000003</v>
      </c>
      <c r="J668" s="75">
        <v>2988.4</v>
      </c>
      <c r="K668" s="75">
        <v>5632</v>
      </c>
      <c r="L668" s="75"/>
      <c r="M668" s="76" t="str">
        <f>TEXT(Table2[[#This Row],[Gd.Dt]],"mmm-yy")</f>
        <v>Mar-22</v>
      </c>
      <c r="N668" s="46" t="str">
        <f>MID(Table2[[#This Row],[BE]],6,2)</f>
        <v>MB</v>
      </c>
      <c r="O668" s="46" t="str">
        <f>IF(Table2[[#This Row],[Type]]="IB","EOU",IF(Table2[[#This Row],[Type]]="MB","Local","492"))</f>
        <v>Local</v>
      </c>
      <c r="P668" s="46">
        <f>ROUND(Table2[[#This Row],[Cons]]/Table2[[#This Row],[Qty.]],5)</f>
        <v>0.53061000000000003</v>
      </c>
      <c r="Q668" s="46" t="b">
        <f>EXACT(Table2[[#This Row],[rate]],Table2[[#This Row],[Check]])</f>
        <v>1</v>
      </c>
      <c r="R668" s="46"/>
      <c r="S668" s="46" t="str">
        <f>IF(Table2[[#This Row],[SRO]]="EOU",VLOOKUP(Table2[[#This Row],[BE]],[2]GD.List!$C$3:$N$5014,12,0),IF(Table2[[#This Row],[SRO]]="Local","Polyester Staple Fibre","SRO 492"))</f>
        <v>Polyester Staple Fibre</v>
      </c>
    </row>
    <row r="669" spans="1:19" x14ac:dyDescent="0.25">
      <c r="A669" s="72" t="s">
        <v>534</v>
      </c>
      <c r="B669" s="72" t="s">
        <v>530</v>
      </c>
      <c r="C669" s="77">
        <v>9980</v>
      </c>
      <c r="D669" s="78">
        <v>5205.13</v>
      </c>
      <c r="E669" s="40" t="s">
        <v>533</v>
      </c>
      <c r="F669" s="72" t="s">
        <v>539</v>
      </c>
      <c r="G669" s="41">
        <v>44637</v>
      </c>
      <c r="H669" s="79">
        <v>20668220.84</v>
      </c>
      <c r="I669" s="43">
        <v>1.0101</v>
      </c>
      <c r="J669" s="80">
        <v>15355.54</v>
      </c>
      <c r="K669" s="80">
        <v>15202</v>
      </c>
      <c r="L669" s="80"/>
      <c r="M669" s="81" t="str">
        <f>TEXT(Table2[[#This Row],[Gd.Dt]],"mmm-yy")</f>
        <v>Mar-22</v>
      </c>
      <c r="N669" s="47" t="str">
        <f>MID(Table2[[#This Row],[BE]],6,2)</f>
        <v>IB</v>
      </c>
      <c r="O669" s="47" t="str">
        <f>IF(Table2[[#This Row],[Type]]="IB","EOU",IF(Table2[[#This Row],[Type]]="MB","Local","492"))</f>
        <v>EOU</v>
      </c>
      <c r="P669" s="47">
        <f>ROUND(Table2[[#This Row],[Cons]]/Table2[[#This Row],[Qty.]],5)</f>
        <v>1.0101</v>
      </c>
      <c r="Q669" s="47" t="b">
        <f>EXACT(Table2[[#This Row],[rate]],Table2[[#This Row],[Check]])</f>
        <v>1</v>
      </c>
      <c r="R669" s="47"/>
      <c r="S669" s="46" t="str">
        <f>IF(Table2[[#This Row],[SRO]]="EOU",VLOOKUP(Table2[[#This Row],[BE]],[2]GD.List!$C$3:$N$5014,12,0),IF(Table2[[#This Row],[SRO]]="Local","Polyester Staple Fibre","SRO 492"))</f>
        <v>Cotton Yarn</v>
      </c>
    </row>
    <row r="670" spans="1:19" x14ac:dyDescent="0.25">
      <c r="A670" s="70" t="s">
        <v>1</v>
      </c>
      <c r="B670" s="70" t="s">
        <v>541</v>
      </c>
      <c r="C670" s="69">
        <v>25962</v>
      </c>
      <c r="D670" s="73">
        <v>2701.12</v>
      </c>
      <c r="E670" t="s">
        <v>546</v>
      </c>
      <c r="F670" s="70" t="s">
        <v>548</v>
      </c>
      <c r="G670" s="24">
        <v>44638</v>
      </c>
      <c r="H670" s="74">
        <v>34169526.200000003</v>
      </c>
      <c r="I670" s="22">
        <v>0.1</v>
      </c>
      <c r="J670" s="75">
        <v>1782.5</v>
      </c>
      <c r="K670" s="75">
        <v>17825</v>
      </c>
      <c r="L670" s="75"/>
      <c r="M670" s="76" t="str">
        <f>TEXT(Table2[[#This Row],[Gd.Dt]],"mmm-yy")</f>
        <v>Mar-22</v>
      </c>
      <c r="N670" s="46" t="str">
        <f>MID(Table2[[#This Row],[BE]],6,2)</f>
        <v>IB</v>
      </c>
      <c r="O670" s="46" t="str">
        <f>IF(Table2[[#This Row],[Type]]="IB","EOU",IF(Table2[[#This Row],[Type]]="MB","Local","492"))</f>
        <v>EOU</v>
      </c>
      <c r="P670" s="46">
        <f>ROUND(Table2[[#This Row],[Cons]]/Table2[[#This Row],[Qty.]],5)</f>
        <v>0.1</v>
      </c>
      <c r="Q670" s="46" t="b">
        <f>EXACT(Table2[[#This Row],[rate]],Table2[[#This Row],[Check]])</f>
        <v>1</v>
      </c>
      <c r="R670" s="46"/>
      <c r="S670" s="46" t="str">
        <f>IF(Table2[[#This Row],[SRO]]="EOU",VLOOKUP(Table2[[#This Row],[BE]],[2]GD.List!$C$3:$N$5014,12,0),IF(Table2[[#This Row],[SRO]]="Local","Polyester Staple Fibre","SRO 492"))</f>
        <v>Textile Coal</v>
      </c>
    </row>
    <row r="671" spans="1:19" x14ac:dyDescent="0.25">
      <c r="A671" s="71" t="s">
        <v>1</v>
      </c>
      <c r="B671" s="70" t="s">
        <v>542</v>
      </c>
      <c r="C671" s="69">
        <v>15858</v>
      </c>
      <c r="D671" s="73">
        <v>2701.12</v>
      </c>
      <c r="E671" t="s">
        <v>547</v>
      </c>
      <c r="F671" s="70" t="s">
        <v>549</v>
      </c>
      <c r="G671" s="24">
        <v>44638</v>
      </c>
      <c r="H671" s="74">
        <v>23513763.010000002</v>
      </c>
      <c r="I671" s="22">
        <v>0.1</v>
      </c>
      <c r="J671" s="75">
        <v>950.7</v>
      </c>
      <c r="K671" s="75">
        <v>9507</v>
      </c>
      <c r="L671" s="75"/>
      <c r="M671" s="76" t="str">
        <f>TEXT(Table2[[#This Row],[Gd.Dt]],"mmm-yy")</f>
        <v>Mar-22</v>
      </c>
      <c r="N671" s="46" t="str">
        <f>MID(Table2[[#This Row],[BE]],6,2)</f>
        <v>IB</v>
      </c>
      <c r="O671" s="46" t="str">
        <f>IF(Table2[[#This Row],[Type]]="IB","EOU",IF(Table2[[#This Row],[Type]]="MB","Local","492"))</f>
        <v>EOU</v>
      </c>
      <c r="P671" s="46">
        <f>ROUND(Table2[[#This Row],[Cons]]/Table2[[#This Row],[Qty.]],5)</f>
        <v>0.1</v>
      </c>
      <c r="Q671" s="46" t="b">
        <f>EXACT(Table2[[#This Row],[rate]],Table2[[#This Row],[Check]])</f>
        <v>1</v>
      </c>
      <c r="R671" s="46"/>
      <c r="S671" s="46" t="str">
        <f>IF(Table2[[#This Row],[SRO]]="EOU",VLOOKUP(Table2[[#This Row],[BE]],[2]GD.List!$C$3:$N$5014,12,0),IF(Table2[[#This Row],[SRO]]="Local","Polyester Staple Fibre","SRO 492"))</f>
        <v>Textile Coal</v>
      </c>
    </row>
    <row r="672" spans="1:19" x14ac:dyDescent="0.25">
      <c r="A672" s="71" t="s">
        <v>217</v>
      </c>
      <c r="B672" s="70" t="s">
        <v>541</v>
      </c>
      <c r="C672" s="69">
        <v>25962</v>
      </c>
      <c r="D672" s="73">
        <v>2832.1089999999999</v>
      </c>
      <c r="E672" t="s">
        <v>546</v>
      </c>
      <c r="F672" s="70" t="s">
        <v>548</v>
      </c>
      <c r="G672" s="24">
        <v>44638</v>
      </c>
      <c r="H672" s="74">
        <v>34169526.200000003</v>
      </c>
      <c r="I672" s="22">
        <v>0.04</v>
      </c>
      <c r="J672" s="75">
        <v>713</v>
      </c>
      <c r="K672" s="75">
        <v>17825</v>
      </c>
      <c r="L672" s="75"/>
      <c r="M672" s="76" t="str">
        <f>TEXT(Table2[[#This Row],[Gd.Dt]],"mmm-yy")</f>
        <v>Mar-22</v>
      </c>
      <c r="N672" s="46" t="str">
        <f>MID(Table2[[#This Row],[BE]],6,2)</f>
        <v>IB</v>
      </c>
      <c r="O672" s="46" t="str">
        <f>IF(Table2[[#This Row],[Type]]="IB","EOU",IF(Table2[[#This Row],[Type]]="MB","Local","492"))</f>
        <v>EOU</v>
      </c>
      <c r="P672" s="46">
        <f>ROUND(Table2[[#This Row],[Cons]]/Table2[[#This Row],[Qty.]],5)</f>
        <v>0.04</v>
      </c>
      <c r="Q672" s="46" t="b">
        <f>EXACT(Table2[[#This Row],[rate]],Table2[[#This Row],[Check]])</f>
        <v>1</v>
      </c>
      <c r="R672" s="46"/>
      <c r="S672" s="46" t="str">
        <f>IF(Table2[[#This Row],[SRO]]="EOU",VLOOKUP(Table2[[#This Row],[BE]],[2]GD.List!$C$3:$N$5014,12,0),IF(Table2[[#This Row],[SRO]]="Local","Polyester Staple Fibre","SRO 492"))</f>
        <v>Textile Chemical</v>
      </c>
    </row>
    <row r="673" spans="1:19" x14ac:dyDescent="0.25">
      <c r="A673" s="71" t="s">
        <v>269</v>
      </c>
      <c r="B673" s="70" t="s">
        <v>542</v>
      </c>
      <c r="C673" s="69">
        <v>15858</v>
      </c>
      <c r="D673" s="73">
        <v>5205.2700000000004</v>
      </c>
      <c r="E673" t="s">
        <v>547</v>
      </c>
      <c r="F673" s="70" t="s">
        <v>549</v>
      </c>
      <c r="G673" s="24">
        <v>44638</v>
      </c>
      <c r="H673" s="74">
        <v>23513763.010000002</v>
      </c>
      <c r="I673" s="22">
        <v>1.0101</v>
      </c>
      <c r="J673" s="75">
        <v>9603.02</v>
      </c>
      <c r="K673" s="75">
        <v>9507</v>
      </c>
      <c r="L673" s="75"/>
      <c r="M673" s="76" t="str">
        <f>TEXT(Table2[[#This Row],[Gd.Dt]],"mmm-yy")</f>
        <v>Mar-22</v>
      </c>
      <c r="N673" s="46" t="str">
        <f>MID(Table2[[#This Row],[BE]],6,2)</f>
        <v>IB</v>
      </c>
      <c r="O673" s="46" t="str">
        <f>IF(Table2[[#This Row],[Type]]="IB","EOU",IF(Table2[[#This Row],[Type]]="MB","Local","492"))</f>
        <v>EOU</v>
      </c>
      <c r="P673" s="46">
        <f>ROUND(Table2[[#This Row],[Cons]]/Table2[[#This Row],[Qty.]],5)</f>
        <v>1.0101</v>
      </c>
      <c r="Q673" s="46" t="b">
        <f>EXACT(Table2[[#This Row],[rate]],Table2[[#This Row],[Check]])</f>
        <v>1</v>
      </c>
      <c r="R673" s="46"/>
      <c r="S673" s="46" t="str">
        <f>IF(Table2[[#This Row],[SRO]]="EOU",VLOOKUP(Table2[[#This Row],[BE]],[2]GD.List!$C$3:$N$5014,12,0),IF(Table2[[#This Row],[SRO]]="Local","Polyester Staple Fibre","SRO 492"))</f>
        <v>Cotton Yarn</v>
      </c>
    </row>
    <row r="674" spans="1:19" x14ac:dyDescent="0.25">
      <c r="A674" s="72" t="s">
        <v>388</v>
      </c>
      <c r="B674" s="70" t="s">
        <v>541</v>
      </c>
      <c r="C674" s="69">
        <v>25962</v>
      </c>
      <c r="D674" s="73">
        <v>1108.19</v>
      </c>
      <c r="E674" t="s">
        <v>546</v>
      </c>
      <c r="F674" s="70" t="s">
        <v>548</v>
      </c>
      <c r="G674" s="24">
        <v>44638</v>
      </c>
      <c r="H674" s="74">
        <v>34169526.200000003</v>
      </c>
      <c r="I674" s="22">
        <v>0.04</v>
      </c>
      <c r="J674" s="75">
        <v>713</v>
      </c>
      <c r="K674" s="75">
        <v>17825</v>
      </c>
      <c r="L674" s="75"/>
      <c r="M674" s="76" t="str">
        <f>TEXT(Table2[[#This Row],[Gd.Dt]],"mmm-yy")</f>
        <v>Mar-22</v>
      </c>
      <c r="N674" s="46" t="str">
        <f>MID(Table2[[#This Row],[BE]],6,2)</f>
        <v>IB</v>
      </c>
      <c r="O674" s="46" t="str">
        <f>IF(Table2[[#This Row],[Type]]="IB","EOU",IF(Table2[[#This Row],[Type]]="MB","Local","492"))</f>
        <v>EOU</v>
      </c>
      <c r="P674" s="46">
        <f>ROUND(Table2[[#This Row],[Cons]]/Table2[[#This Row],[Qty.]],5)</f>
        <v>0.04</v>
      </c>
      <c r="Q674" s="46" t="b">
        <f>EXACT(Table2[[#This Row],[rate]],Table2[[#This Row],[Check]])</f>
        <v>1</v>
      </c>
      <c r="R674" s="46"/>
      <c r="S674" s="46" t="str">
        <f>IF(Table2[[#This Row],[SRO]]="EOU",VLOOKUP(Table2[[#This Row],[BE]],[2]GD.List!$C$3:$N$5014,12,0),IF(Table2[[#This Row],[SRO]]="Local","Polyester Staple Fibre","SRO 492"))</f>
        <v>Textile Chemical</v>
      </c>
    </row>
    <row r="675" spans="1:19" x14ac:dyDescent="0.25">
      <c r="A675" s="71" t="s">
        <v>388</v>
      </c>
      <c r="B675" s="70" t="s">
        <v>542</v>
      </c>
      <c r="C675" s="69">
        <v>15858</v>
      </c>
      <c r="D675" s="73">
        <v>1108.19</v>
      </c>
      <c r="E675" t="s">
        <v>547</v>
      </c>
      <c r="F675" s="70" t="s">
        <v>549</v>
      </c>
      <c r="G675" s="24">
        <v>44638</v>
      </c>
      <c r="H675" s="74">
        <v>23513763.010000002</v>
      </c>
      <c r="I675" s="22">
        <v>0.04</v>
      </c>
      <c r="J675" s="75">
        <v>380.28</v>
      </c>
      <c r="K675" s="75">
        <v>9507</v>
      </c>
      <c r="L675" s="75"/>
      <c r="M675" s="76" t="str">
        <f>TEXT(Table2[[#This Row],[Gd.Dt]],"mmm-yy")</f>
        <v>Mar-22</v>
      </c>
      <c r="N675" s="46" t="str">
        <f>MID(Table2[[#This Row],[BE]],6,2)</f>
        <v>IB</v>
      </c>
      <c r="O675" s="46" t="str">
        <f>IF(Table2[[#This Row],[Type]]="IB","EOU",IF(Table2[[#This Row],[Type]]="MB","Local","492"))</f>
        <v>EOU</v>
      </c>
      <c r="P675" s="46">
        <f>ROUND(Table2[[#This Row],[Cons]]/Table2[[#This Row],[Qty.]],5)</f>
        <v>0.04</v>
      </c>
      <c r="Q675" s="46" t="b">
        <f>EXACT(Table2[[#This Row],[rate]],Table2[[#This Row],[Check]])</f>
        <v>1</v>
      </c>
      <c r="R675" s="46"/>
      <c r="S675" s="46" t="str">
        <f>IF(Table2[[#This Row],[SRO]]="EOU",VLOOKUP(Table2[[#This Row],[BE]],[2]GD.List!$C$3:$N$5014,12,0),IF(Table2[[#This Row],[SRO]]="Local","Polyester Staple Fibre","SRO 492"))</f>
        <v>Textile Chemical</v>
      </c>
    </row>
    <row r="676" spans="1:19" x14ac:dyDescent="0.25">
      <c r="A676" s="71" t="s">
        <v>434</v>
      </c>
      <c r="B676" s="70" t="s">
        <v>541</v>
      </c>
      <c r="C676" s="69">
        <v>25962</v>
      </c>
      <c r="D676" s="73">
        <v>5807.1019999999999</v>
      </c>
      <c r="E676" t="s">
        <v>546</v>
      </c>
      <c r="F676" s="70" t="s">
        <v>548</v>
      </c>
      <c r="G676" s="24">
        <v>44638</v>
      </c>
      <c r="H676" s="74">
        <v>34169526.200000003</v>
      </c>
      <c r="I676" s="22">
        <v>0.1</v>
      </c>
      <c r="J676" s="75">
        <v>897.4</v>
      </c>
      <c r="K676" s="75">
        <v>8974</v>
      </c>
      <c r="L676" s="75"/>
      <c r="M676" s="76" t="str">
        <f>TEXT(Table2[[#This Row],[Gd.Dt]],"mmm-yy")</f>
        <v>Mar-22</v>
      </c>
      <c r="N676" s="46" t="str">
        <f>MID(Table2[[#This Row],[BE]],6,2)</f>
        <v>IB</v>
      </c>
      <c r="O676" s="46" t="str">
        <f>IF(Table2[[#This Row],[Type]]="IB","EOU",IF(Table2[[#This Row],[Type]]="MB","Local","492"))</f>
        <v>EOU</v>
      </c>
      <c r="P676" s="46">
        <f>ROUND(Table2[[#This Row],[Cons]]/Table2[[#This Row],[Qty.]],5)</f>
        <v>0.1</v>
      </c>
      <c r="Q676" s="46" t="b">
        <f>EXACT(Table2[[#This Row],[rate]],Table2[[#This Row],[Check]])</f>
        <v>1</v>
      </c>
      <c r="R676" s="46"/>
      <c r="S676" s="46" t="str">
        <f>IF(Table2[[#This Row],[SRO]]="EOU",VLOOKUP(Table2[[#This Row],[BE]],[2]GD.List!$C$3:$N$5014,12,0),IF(Table2[[#This Row],[SRO]]="Local","Polyester Staple Fibre","SRO 492"))</f>
        <v>Packing Material</v>
      </c>
    </row>
    <row r="677" spans="1:19" x14ac:dyDescent="0.25">
      <c r="A677" s="71" t="s">
        <v>544</v>
      </c>
      <c r="B677" s="70" t="s">
        <v>540</v>
      </c>
      <c r="C677" s="69">
        <v>6004</v>
      </c>
      <c r="D677" s="73">
        <v>9607.11</v>
      </c>
      <c r="E677" t="s">
        <v>543</v>
      </c>
      <c r="F677" s="70" t="s">
        <v>550</v>
      </c>
      <c r="G677" s="24">
        <v>44637</v>
      </c>
      <c r="H677" s="74">
        <v>5540971.5199999996</v>
      </c>
      <c r="I677" s="22">
        <v>1</v>
      </c>
      <c r="J677" s="75">
        <v>150</v>
      </c>
      <c r="K677" s="75">
        <v>150</v>
      </c>
      <c r="L677" s="75"/>
      <c r="M677" s="76" t="str">
        <f>TEXT(Table2[[#This Row],[Gd.Dt]],"mmm-yy")</f>
        <v>Mar-22</v>
      </c>
      <c r="N677" s="46" t="str">
        <f>MID(Table2[[#This Row],[BE]],6,2)</f>
        <v>EP</v>
      </c>
      <c r="O677" s="46" t="str">
        <f>IF(Table2[[#This Row],[Type]]="IB","EOU",IF(Table2[[#This Row],[Type]]="MB","Local","492"))</f>
        <v>492</v>
      </c>
      <c r="P677" s="46">
        <f>ROUND(Table2[[#This Row],[Cons]]/Table2[[#This Row],[Qty.]],5)</f>
        <v>1</v>
      </c>
      <c r="Q677" s="46" t="b">
        <f>EXACT(Table2[[#This Row],[rate]],Table2[[#This Row],[Check]])</f>
        <v>1</v>
      </c>
      <c r="R677" s="46"/>
      <c r="S677" s="46" t="str">
        <f>IF(Table2[[#This Row],[SRO]]="EOU",VLOOKUP(Table2[[#This Row],[BE]],[2]GD.List!$C$3:$N$5014,12,0),IF(Table2[[#This Row],[SRO]]="Local","Polyester Staple Fibre","SRO 492"))</f>
        <v>SRO 492</v>
      </c>
    </row>
    <row r="678" spans="1:19" x14ac:dyDescent="0.25">
      <c r="A678" s="72" t="s">
        <v>545</v>
      </c>
      <c r="B678" s="72" t="s">
        <v>540</v>
      </c>
      <c r="C678" s="77">
        <v>6004</v>
      </c>
      <c r="D678" s="78">
        <v>8523.5190000000002</v>
      </c>
      <c r="E678" s="40" t="s">
        <v>543</v>
      </c>
      <c r="F678" s="72" t="s">
        <v>550</v>
      </c>
      <c r="G678" s="41">
        <v>44637</v>
      </c>
      <c r="H678" s="79">
        <v>5540971.5199999996</v>
      </c>
      <c r="I678" s="43">
        <v>1</v>
      </c>
      <c r="J678" s="80">
        <v>6000</v>
      </c>
      <c r="K678" s="80">
        <v>6000</v>
      </c>
      <c r="L678" s="80"/>
      <c r="M678" s="81" t="str">
        <f>TEXT(Table2[[#This Row],[Gd.Dt]],"mmm-yy")</f>
        <v>Mar-22</v>
      </c>
      <c r="N678" s="47" t="str">
        <f>MID(Table2[[#This Row],[BE]],6,2)</f>
        <v>TI</v>
      </c>
      <c r="O678" s="47" t="str">
        <f>IF(Table2[[#This Row],[Type]]="IB","EOU",IF(Table2[[#This Row],[Type]]="MB","Local","492"))</f>
        <v>492</v>
      </c>
      <c r="P678" s="47">
        <f>ROUND(Table2[[#This Row],[Cons]]/Table2[[#This Row],[Qty.]],5)</f>
        <v>1</v>
      </c>
      <c r="Q678" s="47" t="b">
        <f>EXACT(Table2[[#This Row],[rate]],Table2[[#This Row],[Check]])</f>
        <v>1</v>
      </c>
      <c r="R678" s="47"/>
      <c r="S678" s="46" t="str">
        <f>IF(Table2[[#This Row],[SRO]]="EOU",VLOOKUP(Table2[[#This Row],[BE]],[2]GD.List!$C$3:$N$5014,12,0),IF(Table2[[#This Row],[SRO]]="Local","Polyester Staple Fibre","SRO 492"))</f>
        <v>SRO 492</v>
      </c>
    </row>
    <row r="679" spans="1:19" x14ac:dyDescent="0.25">
      <c r="A679" s="72" t="s">
        <v>1</v>
      </c>
      <c r="B679" s="70" t="s">
        <v>551</v>
      </c>
      <c r="C679" s="69">
        <v>9970</v>
      </c>
      <c r="D679" s="73">
        <v>2701.12</v>
      </c>
      <c r="E679" t="s">
        <v>561</v>
      </c>
      <c r="F679" s="70" t="s">
        <v>571</v>
      </c>
      <c r="G679" s="24">
        <v>44638</v>
      </c>
      <c r="H679" s="74">
        <v>22163142.059999999</v>
      </c>
      <c r="I679" s="22">
        <v>0.1</v>
      </c>
      <c r="J679" s="75">
        <v>1316.7</v>
      </c>
      <c r="K679" s="75">
        <v>13167</v>
      </c>
      <c r="L679" s="75"/>
      <c r="M679" s="76" t="str">
        <f>TEXT(Table2[[#This Row],[Gd.Dt]],"mmm-yy")</f>
        <v>Mar-22</v>
      </c>
      <c r="N679" s="46" t="str">
        <f>MID(Table2[[#This Row],[BE]],6,2)</f>
        <v>IB</v>
      </c>
      <c r="O679" s="46" t="str">
        <f>IF(Table2[[#This Row],[Type]]="IB","EOU",IF(Table2[[#This Row],[Type]]="MB","Local","492"))</f>
        <v>EOU</v>
      </c>
      <c r="P679" s="46">
        <f>ROUND(Table2[[#This Row],[Cons]]/Table2[[#This Row],[Qty.]],5)</f>
        <v>0.1</v>
      </c>
      <c r="Q679" s="46" t="b">
        <f>EXACT(Table2[[#This Row],[rate]],Table2[[#This Row],[Check]])</f>
        <v>1</v>
      </c>
      <c r="R679" s="46"/>
      <c r="S679" s="46" t="str">
        <f>IF(Table2[[#This Row],[SRO]]="EOU",VLOOKUP(Table2[[#This Row],[BE]],[2]GD.List!$C$3:$N$5014,12,0),IF(Table2[[#This Row],[SRO]]="Local","Polyester Staple Fibre","SRO 492"))</f>
        <v>Textile Coal</v>
      </c>
    </row>
    <row r="680" spans="1:19" x14ac:dyDescent="0.25">
      <c r="A680" s="72" t="s">
        <v>1</v>
      </c>
      <c r="B680" s="70" t="s">
        <v>552</v>
      </c>
      <c r="C680" s="69">
        <v>24208</v>
      </c>
      <c r="D680" s="73">
        <v>2701.12</v>
      </c>
      <c r="E680" t="s">
        <v>562</v>
      </c>
      <c r="F680" s="70" t="s">
        <v>572</v>
      </c>
      <c r="G680" s="24">
        <v>44638</v>
      </c>
      <c r="H680" s="74">
        <v>16355149.560000001</v>
      </c>
      <c r="I680" s="22">
        <v>0.1</v>
      </c>
      <c r="J680" s="75">
        <v>1289.0999999999999</v>
      </c>
      <c r="K680" s="75">
        <v>12891</v>
      </c>
      <c r="L680" s="75"/>
      <c r="M680" s="76" t="str">
        <f>TEXT(Table2[[#This Row],[Gd.Dt]],"mmm-yy")</f>
        <v>Mar-22</v>
      </c>
      <c r="N680" s="46" t="str">
        <f>MID(Table2[[#This Row],[BE]],6,2)</f>
        <v>IB</v>
      </c>
      <c r="O680" s="46" t="str">
        <f>IF(Table2[[#This Row],[Type]]="IB","EOU",IF(Table2[[#This Row],[Type]]="MB","Local","492"))</f>
        <v>EOU</v>
      </c>
      <c r="P680" s="46">
        <f>ROUND(Table2[[#This Row],[Cons]]/Table2[[#This Row],[Qty.]],5)</f>
        <v>0.1</v>
      </c>
      <c r="Q680" s="46" t="b">
        <f>EXACT(Table2[[#This Row],[rate]],Table2[[#This Row],[Check]])</f>
        <v>1</v>
      </c>
      <c r="R680" s="46"/>
      <c r="S680" s="46" t="str">
        <f>IF(Table2[[#This Row],[SRO]]="EOU",VLOOKUP(Table2[[#This Row],[BE]],[2]GD.List!$C$3:$N$5014,12,0),IF(Table2[[#This Row],[SRO]]="Local","Polyester Staple Fibre","SRO 492"))</f>
        <v>Textile Coal</v>
      </c>
    </row>
    <row r="681" spans="1:19" x14ac:dyDescent="0.25">
      <c r="A681" s="72" t="s">
        <v>1</v>
      </c>
      <c r="B681" s="70" t="s">
        <v>555</v>
      </c>
      <c r="C681" s="69">
        <v>1208</v>
      </c>
      <c r="D681" s="73">
        <v>2701.12</v>
      </c>
      <c r="E681" t="s">
        <v>560</v>
      </c>
      <c r="F681" s="70" t="s">
        <v>573</v>
      </c>
      <c r="G681" s="24">
        <v>44638</v>
      </c>
      <c r="H681" s="74">
        <v>4669651.54</v>
      </c>
      <c r="I681" s="22">
        <v>0.1</v>
      </c>
      <c r="J681" s="75">
        <v>181.6</v>
      </c>
      <c r="K681" s="75">
        <v>1816</v>
      </c>
      <c r="L681" s="75"/>
      <c r="M681" s="76" t="str">
        <f>TEXT(Table2[[#This Row],[Gd.Dt]],"mmm-yy")</f>
        <v>Mar-22</v>
      </c>
      <c r="N681" s="46" t="str">
        <f>MID(Table2[[#This Row],[BE]],6,2)</f>
        <v>IB</v>
      </c>
      <c r="O681" s="46" t="str">
        <f>IF(Table2[[#This Row],[Type]]="IB","EOU",IF(Table2[[#This Row],[Type]]="MB","Local","492"))</f>
        <v>EOU</v>
      </c>
      <c r="P681" s="46">
        <f>ROUND(Table2[[#This Row],[Cons]]/Table2[[#This Row],[Qty.]],5)</f>
        <v>0.1</v>
      </c>
      <c r="Q681" s="46" t="b">
        <f>EXACT(Table2[[#This Row],[rate]],Table2[[#This Row],[Check]])</f>
        <v>1</v>
      </c>
      <c r="R681" s="46"/>
      <c r="S681" s="46" t="str">
        <f>IF(Table2[[#This Row],[SRO]]="EOU",VLOOKUP(Table2[[#This Row],[BE]],[2]GD.List!$C$3:$N$5014,12,0),IF(Table2[[#This Row],[SRO]]="Local","Polyester Staple Fibre","SRO 492"))</f>
        <v>Textile Coal</v>
      </c>
    </row>
    <row r="682" spans="1:19" x14ac:dyDescent="0.25">
      <c r="A682" s="71" t="s">
        <v>1</v>
      </c>
      <c r="B682" s="70" t="s">
        <v>556</v>
      </c>
      <c r="C682" s="69">
        <v>32112</v>
      </c>
      <c r="D682" s="73">
        <v>2701.12</v>
      </c>
      <c r="E682" t="s">
        <v>568</v>
      </c>
      <c r="F682" s="70" t="s">
        <v>574</v>
      </c>
      <c r="G682" s="24">
        <v>44639</v>
      </c>
      <c r="H682" s="74">
        <v>21903743.390000001</v>
      </c>
      <c r="I682" s="22">
        <v>0.1</v>
      </c>
      <c r="J682" s="75">
        <v>1387.4</v>
      </c>
      <c r="K682" s="75">
        <v>13874</v>
      </c>
      <c r="L682" s="75"/>
      <c r="M682" s="76" t="str">
        <f>TEXT(Table2[[#This Row],[Gd.Dt]],"mmm-yy")</f>
        <v>Mar-22</v>
      </c>
      <c r="N682" s="46" t="str">
        <f>MID(Table2[[#This Row],[BE]],6,2)</f>
        <v>IB</v>
      </c>
      <c r="O682" s="46" t="str">
        <f>IF(Table2[[#This Row],[Type]]="IB","EOU",IF(Table2[[#This Row],[Type]]="MB","Local","492"))</f>
        <v>EOU</v>
      </c>
      <c r="P682" s="46">
        <f>ROUND(Table2[[#This Row],[Cons]]/Table2[[#This Row],[Qty.]],5)</f>
        <v>0.1</v>
      </c>
      <c r="Q682" s="46" t="b">
        <f>EXACT(Table2[[#This Row],[rate]],Table2[[#This Row],[Check]])</f>
        <v>1</v>
      </c>
      <c r="R682" s="46"/>
      <c r="S682" s="46" t="str">
        <f>IF(Table2[[#This Row],[SRO]]="EOU",VLOOKUP(Table2[[#This Row],[BE]],[2]GD.List!$C$3:$N$5014,12,0),IF(Table2[[#This Row],[SRO]]="Local","Polyester Staple Fibre","SRO 492"))</f>
        <v>Textile Coal</v>
      </c>
    </row>
    <row r="683" spans="1:19" x14ac:dyDescent="0.25">
      <c r="A683" s="71" t="s">
        <v>190</v>
      </c>
      <c r="B683" s="70" t="s">
        <v>551</v>
      </c>
      <c r="C683" s="69">
        <v>9970</v>
      </c>
      <c r="D683" s="73">
        <v>3906.9090000000001</v>
      </c>
      <c r="E683" t="s">
        <v>561</v>
      </c>
      <c r="F683" s="70" t="s">
        <v>571</v>
      </c>
      <c r="G683" s="24">
        <v>44638</v>
      </c>
      <c r="H683" s="74">
        <v>22163142.059999999</v>
      </c>
      <c r="I683" s="22">
        <v>0.04</v>
      </c>
      <c r="J683" s="75">
        <v>21.78</v>
      </c>
      <c r="K683" s="75">
        <v>544.5</v>
      </c>
      <c r="L683" s="75"/>
      <c r="M683" s="76" t="str">
        <f>TEXT(Table2[[#This Row],[Gd.Dt]],"mmm-yy")</f>
        <v>Mar-22</v>
      </c>
      <c r="N683" s="46" t="str">
        <f>MID(Table2[[#This Row],[BE]],6,2)</f>
        <v>IB</v>
      </c>
      <c r="O683" s="46" t="str">
        <f>IF(Table2[[#This Row],[Type]]="IB","EOU",IF(Table2[[#This Row],[Type]]="MB","Local","492"))</f>
        <v>EOU</v>
      </c>
      <c r="P683" s="46">
        <f>ROUND(Table2[[#This Row],[Cons]]/Table2[[#This Row],[Qty.]],5)</f>
        <v>0.04</v>
      </c>
      <c r="Q683" s="46" t="b">
        <f>EXACT(Table2[[#This Row],[rate]],Table2[[#This Row],[Check]])</f>
        <v>1</v>
      </c>
      <c r="R683" s="46"/>
      <c r="S683" s="46" t="str">
        <f>IF(Table2[[#This Row],[SRO]]="EOU",VLOOKUP(Table2[[#This Row],[BE]],[2]GD.List!$C$3:$N$5014,12,0),IF(Table2[[#This Row],[SRO]]="Local","Polyester Staple Fibre","SRO 492"))</f>
        <v>Textile Chemical</v>
      </c>
    </row>
    <row r="684" spans="1:19" x14ac:dyDescent="0.25">
      <c r="A684" s="72" t="s">
        <v>18</v>
      </c>
      <c r="B684" s="70" t="s">
        <v>551</v>
      </c>
      <c r="C684" s="69">
        <v>9970</v>
      </c>
      <c r="D684" s="73">
        <v>3402.13</v>
      </c>
      <c r="E684" t="s">
        <v>561</v>
      </c>
      <c r="F684" s="70" t="s">
        <v>571</v>
      </c>
      <c r="G684" s="24">
        <v>44638</v>
      </c>
      <c r="H684" s="74">
        <v>22163142.059999999</v>
      </c>
      <c r="I684" s="22">
        <v>0.04</v>
      </c>
      <c r="J684" s="75">
        <v>33.08</v>
      </c>
      <c r="K684" s="75">
        <v>827</v>
      </c>
      <c r="L684" s="75"/>
      <c r="M684" s="76" t="str">
        <f>TEXT(Table2[[#This Row],[Gd.Dt]],"mmm-yy")</f>
        <v>Mar-22</v>
      </c>
      <c r="N684" s="46" t="str">
        <f>MID(Table2[[#This Row],[BE]],6,2)</f>
        <v>IB</v>
      </c>
      <c r="O684" s="46" t="str">
        <f>IF(Table2[[#This Row],[Type]]="IB","EOU",IF(Table2[[#This Row],[Type]]="MB","Local","492"))</f>
        <v>EOU</v>
      </c>
      <c r="P684" s="46">
        <f>ROUND(Table2[[#This Row],[Cons]]/Table2[[#This Row],[Qty.]],5)</f>
        <v>0.04</v>
      </c>
      <c r="Q684" s="46" t="b">
        <f>EXACT(Table2[[#This Row],[rate]],Table2[[#This Row],[Check]])</f>
        <v>1</v>
      </c>
      <c r="R684" s="46"/>
      <c r="S684" s="46" t="str">
        <f>IF(Table2[[#This Row],[SRO]]="EOU",VLOOKUP(Table2[[#This Row],[BE]],[2]GD.List!$C$3:$N$5014,12,0),IF(Table2[[#This Row],[SRO]]="Local","Polyester Staple Fibre","SRO 492"))</f>
        <v>Textile Chemical</v>
      </c>
    </row>
    <row r="685" spans="1:19" x14ac:dyDescent="0.25">
      <c r="A685" s="71" t="s">
        <v>18</v>
      </c>
      <c r="B685" s="70" t="s">
        <v>551</v>
      </c>
      <c r="C685" s="69">
        <v>9970</v>
      </c>
      <c r="D685" s="73">
        <v>3402.1990000000001</v>
      </c>
      <c r="E685" t="s">
        <v>561</v>
      </c>
      <c r="F685" s="70" t="s">
        <v>571</v>
      </c>
      <c r="G685" s="24">
        <v>44638</v>
      </c>
      <c r="H685" s="74">
        <v>22163142.059999999</v>
      </c>
      <c r="I685" s="22">
        <v>0.04</v>
      </c>
      <c r="J685" s="75">
        <v>85.56</v>
      </c>
      <c r="K685" s="75">
        <v>2139</v>
      </c>
      <c r="L685" s="75"/>
      <c r="M685" s="76" t="str">
        <f>TEXT(Table2[[#This Row],[Gd.Dt]],"mmm-yy")</f>
        <v>Mar-22</v>
      </c>
      <c r="N685" s="46" t="str">
        <f>MID(Table2[[#This Row],[BE]],6,2)</f>
        <v>IB</v>
      </c>
      <c r="O685" s="46" t="str">
        <f>IF(Table2[[#This Row],[Type]]="IB","EOU",IF(Table2[[#This Row],[Type]]="MB","Local","492"))</f>
        <v>EOU</v>
      </c>
      <c r="P685" s="46">
        <f>ROUND(Table2[[#This Row],[Cons]]/Table2[[#This Row],[Qty.]],5)</f>
        <v>0.04</v>
      </c>
      <c r="Q685" s="46" t="b">
        <f>EXACT(Table2[[#This Row],[rate]],Table2[[#This Row],[Check]])</f>
        <v>1</v>
      </c>
      <c r="R685" s="46"/>
      <c r="S685" s="46" t="str">
        <f>IF(Table2[[#This Row],[SRO]]="EOU",VLOOKUP(Table2[[#This Row],[BE]],[2]GD.List!$C$3:$N$5014,12,0),IF(Table2[[#This Row],[SRO]]="Local","Polyester Staple Fibre","SRO 492"))</f>
        <v>Textile Chemical</v>
      </c>
    </row>
    <row r="686" spans="1:19" x14ac:dyDescent="0.25">
      <c r="A686" s="71" t="s">
        <v>76</v>
      </c>
      <c r="B686" s="70" t="s">
        <v>551</v>
      </c>
      <c r="C686" s="69">
        <v>9970</v>
      </c>
      <c r="D686" s="73">
        <v>3906.9090000000001</v>
      </c>
      <c r="E686" t="s">
        <v>561</v>
      </c>
      <c r="F686" s="70" t="s">
        <v>571</v>
      </c>
      <c r="G686" s="24">
        <v>44638</v>
      </c>
      <c r="H686" s="74">
        <v>22163142.059999999</v>
      </c>
      <c r="I686" s="22">
        <v>0.04</v>
      </c>
      <c r="J686" s="75">
        <v>23.04</v>
      </c>
      <c r="K686" s="75">
        <v>576</v>
      </c>
      <c r="L686" s="75"/>
      <c r="M686" s="76" t="str">
        <f>TEXT(Table2[[#This Row],[Gd.Dt]],"mmm-yy")</f>
        <v>Mar-22</v>
      </c>
      <c r="N686" s="46" t="str">
        <f>MID(Table2[[#This Row],[BE]],6,2)</f>
        <v>IB</v>
      </c>
      <c r="O686" s="46" t="str">
        <f>IF(Table2[[#This Row],[Type]]="IB","EOU",IF(Table2[[#This Row],[Type]]="MB","Local","492"))</f>
        <v>EOU</v>
      </c>
      <c r="P686" s="46">
        <f>ROUND(Table2[[#This Row],[Cons]]/Table2[[#This Row],[Qty.]],5)</f>
        <v>0.04</v>
      </c>
      <c r="Q686" s="46" t="b">
        <f>EXACT(Table2[[#This Row],[rate]],Table2[[#This Row],[Check]])</f>
        <v>1</v>
      </c>
      <c r="R686" s="46"/>
      <c r="S686" s="46" t="str">
        <f>IF(Table2[[#This Row],[SRO]]="EOU",VLOOKUP(Table2[[#This Row],[BE]],[2]GD.List!$C$3:$N$5014,12,0),IF(Table2[[#This Row],[SRO]]="Local","Polyester Staple Fibre","SRO 492"))</f>
        <v>Textile Chemical</v>
      </c>
    </row>
    <row r="687" spans="1:19" x14ac:dyDescent="0.25">
      <c r="A687" s="71" t="s">
        <v>23</v>
      </c>
      <c r="B687" s="70" t="s">
        <v>551</v>
      </c>
      <c r="C687" s="69">
        <v>9970</v>
      </c>
      <c r="D687" s="73">
        <v>1108.19</v>
      </c>
      <c r="E687" t="s">
        <v>561</v>
      </c>
      <c r="F687" s="70" t="s">
        <v>571</v>
      </c>
      <c r="G687" s="24">
        <v>44638</v>
      </c>
      <c r="H687" s="74">
        <v>22163142.059999999</v>
      </c>
      <c r="I687" s="22">
        <v>0.04</v>
      </c>
      <c r="J687" s="75">
        <v>526.68000000000006</v>
      </c>
      <c r="K687" s="75">
        <v>13167</v>
      </c>
      <c r="L687" s="75"/>
      <c r="M687" s="76" t="str">
        <f>TEXT(Table2[[#This Row],[Gd.Dt]],"mmm-yy")</f>
        <v>Mar-22</v>
      </c>
      <c r="N687" s="46" t="str">
        <f>MID(Table2[[#This Row],[BE]],6,2)</f>
        <v>IB</v>
      </c>
      <c r="O687" s="46" t="str">
        <f>IF(Table2[[#This Row],[Type]]="IB","EOU",IF(Table2[[#This Row],[Type]]="MB","Local","492"))</f>
        <v>EOU</v>
      </c>
      <c r="P687" s="46">
        <f>ROUND(Table2[[#This Row],[Cons]]/Table2[[#This Row],[Qty.]],5)</f>
        <v>0.04</v>
      </c>
      <c r="Q687" s="46" t="b">
        <f>EXACT(Table2[[#This Row],[rate]],Table2[[#This Row],[Check]])</f>
        <v>1</v>
      </c>
      <c r="R687" s="46"/>
      <c r="S687" s="46" t="str">
        <f>IF(Table2[[#This Row],[SRO]]="EOU",VLOOKUP(Table2[[#This Row],[BE]],[2]GD.List!$C$3:$N$5014,12,0),IF(Table2[[#This Row],[SRO]]="Local","Polyester Staple Fibre","SRO 492"))</f>
        <v>Textile Chemical</v>
      </c>
    </row>
    <row r="688" spans="1:19" x14ac:dyDescent="0.25">
      <c r="A688" s="71" t="s">
        <v>26</v>
      </c>
      <c r="B688" s="70" t="s">
        <v>551</v>
      </c>
      <c r="C688" s="69">
        <v>9970</v>
      </c>
      <c r="D688" s="73">
        <v>3402.13</v>
      </c>
      <c r="E688" t="s">
        <v>561</v>
      </c>
      <c r="F688" s="70" t="s">
        <v>571</v>
      </c>
      <c r="G688" s="24">
        <v>44638</v>
      </c>
      <c r="H688" s="74">
        <v>22163142.059999999</v>
      </c>
      <c r="I688" s="22">
        <v>0.04</v>
      </c>
      <c r="J688" s="75">
        <v>363.22</v>
      </c>
      <c r="K688" s="75">
        <v>9080.5</v>
      </c>
      <c r="L688" s="75"/>
      <c r="M688" s="76" t="str">
        <f>TEXT(Table2[[#This Row],[Gd.Dt]],"mmm-yy")</f>
        <v>Mar-22</v>
      </c>
      <c r="N688" s="46" t="str">
        <f>MID(Table2[[#This Row],[BE]],6,2)</f>
        <v>IB</v>
      </c>
      <c r="O688" s="46" t="str">
        <f>IF(Table2[[#This Row],[Type]]="IB","EOU",IF(Table2[[#This Row],[Type]]="MB","Local","492"))</f>
        <v>EOU</v>
      </c>
      <c r="P688" s="46">
        <f>ROUND(Table2[[#This Row],[Cons]]/Table2[[#This Row],[Qty.]],5)</f>
        <v>0.04</v>
      </c>
      <c r="Q688" s="46" t="b">
        <f>EXACT(Table2[[#This Row],[rate]],Table2[[#This Row],[Check]])</f>
        <v>1</v>
      </c>
      <c r="R688" s="46"/>
      <c r="S688" s="46" t="str">
        <f>IF(Table2[[#This Row],[SRO]]="EOU",VLOOKUP(Table2[[#This Row],[BE]],[2]GD.List!$C$3:$N$5014,12,0),IF(Table2[[#This Row],[SRO]]="Local","Polyester Staple Fibre","SRO 492"))</f>
        <v>Textile Chemical</v>
      </c>
    </row>
    <row r="689" spans="1:19" x14ac:dyDescent="0.25">
      <c r="A689" s="71" t="s">
        <v>217</v>
      </c>
      <c r="B689" s="70" t="s">
        <v>552</v>
      </c>
      <c r="C689" s="69">
        <v>24208</v>
      </c>
      <c r="D689" s="73">
        <v>2832.1089999999999</v>
      </c>
      <c r="E689" t="s">
        <v>562</v>
      </c>
      <c r="F689" s="70" t="s">
        <v>572</v>
      </c>
      <c r="G689" s="24">
        <v>44638</v>
      </c>
      <c r="H689" s="74">
        <v>16355149.560000001</v>
      </c>
      <c r="I689" s="22">
        <v>0.04</v>
      </c>
      <c r="J689" s="75">
        <v>515.64</v>
      </c>
      <c r="K689" s="75">
        <v>12891</v>
      </c>
      <c r="L689" s="75"/>
      <c r="M689" s="76" t="str">
        <f>TEXT(Table2[[#This Row],[Gd.Dt]],"mmm-yy")</f>
        <v>Mar-22</v>
      </c>
      <c r="N689" s="46" t="str">
        <f>MID(Table2[[#This Row],[BE]],6,2)</f>
        <v>IB</v>
      </c>
      <c r="O689" s="46" t="str">
        <f>IF(Table2[[#This Row],[Type]]="IB","EOU",IF(Table2[[#This Row],[Type]]="MB","Local","492"))</f>
        <v>EOU</v>
      </c>
      <c r="P689" s="46">
        <f>ROUND(Table2[[#This Row],[Cons]]/Table2[[#This Row],[Qty.]],5)</f>
        <v>0.04</v>
      </c>
      <c r="Q689" s="46" t="b">
        <f>EXACT(Table2[[#This Row],[rate]],Table2[[#This Row],[Check]])</f>
        <v>1</v>
      </c>
      <c r="R689" s="46"/>
      <c r="S689" s="46" t="str">
        <f>IF(Table2[[#This Row],[SRO]]="EOU",VLOOKUP(Table2[[#This Row],[BE]],[2]GD.List!$C$3:$N$5014,12,0),IF(Table2[[#This Row],[SRO]]="Local","Polyester Staple Fibre","SRO 492"))</f>
        <v>Textile Chemical</v>
      </c>
    </row>
    <row r="690" spans="1:19" x14ac:dyDescent="0.25">
      <c r="A690" s="71" t="s">
        <v>220</v>
      </c>
      <c r="B690" s="70" t="s">
        <v>551</v>
      </c>
      <c r="C690" s="69">
        <v>9970</v>
      </c>
      <c r="D690" s="73">
        <v>5205.24</v>
      </c>
      <c r="E690" t="s">
        <v>561</v>
      </c>
      <c r="F690" s="70" t="s">
        <v>571</v>
      </c>
      <c r="G690" s="24">
        <v>44638</v>
      </c>
      <c r="H690" s="74">
        <v>22163142.059999999</v>
      </c>
      <c r="I690" s="22">
        <v>1.0101</v>
      </c>
      <c r="J690" s="75">
        <v>3292.42</v>
      </c>
      <c r="K690" s="75">
        <v>3259.5</v>
      </c>
      <c r="L690" s="75"/>
      <c r="M690" s="76" t="str">
        <f>TEXT(Table2[[#This Row],[Gd.Dt]],"mmm-yy")</f>
        <v>Mar-22</v>
      </c>
      <c r="N690" s="46" t="str">
        <f>MID(Table2[[#This Row],[BE]],6,2)</f>
        <v>IB</v>
      </c>
      <c r="O690" s="46" t="str">
        <f>IF(Table2[[#This Row],[Type]]="IB","EOU",IF(Table2[[#This Row],[Type]]="MB","Local","492"))</f>
        <v>EOU</v>
      </c>
      <c r="P690" s="46">
        <f>ROUND(Table2[[#This Row],[Cons]]/Table2[[#This Row],[Qty.]],5)</f>
        <v>1.0101</v>
      </c>
      <c r="Q690" s="46" t="b">
        <f>EXACT(Table2[[#This Row],[rate]],Table2[[#This Row],[Check]])</f>
        <v>1</v>
      </c>
      <c r="R690" s="46"/>
      <c r="S690" s="46" t="str">
        <f>IF(Table2[[#This Row],[SRO]]="EOU",VLOOKUP(Table2[[#This Row],[BE]],[2]GD.List!$C$3:$N$5014,12,0),IF(Table2[[#This Row],[SRO]]="Local","Polyester Staple Fibre","SRO 492"))</f>
        <v>Cotton Yarn</v>
      </c>
    </row>
    <row r="691" spans="1:19" x14ac:dyDescent="0.25">
      <c r="A691" s="72" t="s">
        <v>261</v>
      </c>
      <c r="B691" s="70" t="s">
        <v>552</v>
      </c>
      <c r="C691" s="69">
        <v>24208</v>
      </c>
      <c r="D691" s="73">
        <v>3906.9029999999998</v>
      </c>
      <c r="E691" t="s">
        <v>562</v>
      </c>
      <c r="F691" s="70" t="s">
        <v>572</v>
      </c>
      <c r="G691" s="24">
        <v>44638</v>
      </c>
      <c r="H691" s="74">
        <v>16355149.560000001</v>
      </c>
      <c r="I691" s="22">
        <v>0.04</v>
      </c>
      <c r="J691" s="75">
        <v>515.64</v>
      </c>
      <c r="K691" s="75">
        <v>12891</v>
      </c>
      <c r="L691" s="75"/>
      <c r="M691" s="76" t="str">
        <f>TEXT(Table2[[#This Row],[Gd.Dt]],"mmm-yy")</f>
        <v>Mar-22</v>
      </c>
      <c r="N691" s="46" t="str">
        <f>MID(Table2[[#This Row],[BE]],6,2)</f>
        <v>IB</v>
      </c>
      <c r="O691" s="46" t="str">
        <f>IF(Table2[[#This Row],[Type]]="IB","EOU",IF(Table2[[#This Row],[Type]]="MB","Local","492"))</f>
        <v>EOU</v>
      </c>
      <c r="P691" s="46">
        <f>ROUND(Table2[[#This Row],[Cons]]/Table2[[#This Row],[Qty.]],5)</f>
        <v>0.04</v>
      </c>
      <c r="Q691" s="46" t="b">
        <f>EXACT(Table2[[#This Row],[rate]],Table2[[#This Row],[Check]])</f>
        <v>1</v>
      </c>
      <c r="R691" s="46"/>
      <c r="S691" s="46" t="str">
        <f>IF(Table2[[#This Row],[SRO]]="EOU",VLOOKUP(Table2[[#This Row],[BE]],[2]GD.List!$C$3:$N$5014,12,0),IF(Table2[[#This Row],[SRO]]="Local","Polyester Staple Fibre","SRO 492"))</f>
        <v>Textile Chemical</v>
      </c>
    </row>
    <row r="692" spans="1:19" x14ac:dyDescent="0.25">
      <c r="A692" s="71" t="s">
        <v>261</v>
      </c>
      <c r="B692" s="70" t="s">
        <v>556</v>
      </c>
      <c r="C692" s="69">
        <v>32112</v>
      </c>
      <c r="D692" s="73">
        <v>3906.9029999999998</v>
      </c>
      <c r="E692" t="s">
        <v>568</v>
      </c>
      <c r="F692" s="70" t="s">
        <v>574</v>
      </c>
      <c r="G692" s="24">
        <v>44639</v>
      </c>
      <c r="H692" s="74">
        <v>21903743.390000001</v>
      </c>
      <c r="I692" s="22">
        <v>0.04</v>
      </c>
      <c r="J692" s="75">
        <v>399.68</v>
      </c>
      <c r="K692" s="75">
        <v>9992</v>
      </c>
      <c r="L692" s="75"/>
      <c r="M692" s="76" t="str">
        <f>TEXT(Table2[[#This Row],[Gd.Dt]],"mmm-yy")</f>
        <v>Mar-22</v>
      </c>
      <c r="N692" s="46" t="str">
        <f>MID(Table2[[#This Row],[BE]],6,2)</f>
        <v>IB</v>
      </c>
      <c r="O692" s="46" t="str">
        <f>IF(Table2[[#This Row],[Type]]="IB","EOU",IF(Table2[[#This Row],[Type]]="MB","Local","492"))</f>
        <v>EOU</v>
      </c>
      <c r="P692" s="46">
        <f>ROUND(Table2[[#This Row],[Cons]]/Table2[[#This Row],[Qty.]],5)</f>
        <v>0.04</v>
      </c>
      <c r="Q692" s="46" t="b">
        <f>EXACT(Table2[[#This Row],[rate]],Table2[[#This Row],[Check]])</f>
        <v>1</v>
      </c>
      <c r="R692" s="46"/>
      <c r="S692" s="46" t="str">
        <f>IF(Table2[[#This Row],[SRO]]="EOU",VLOOKUP(Table2[[#This Row],[BE]],[2]GD.List!$C$3:$N$5014,12,0),IF(Table2[[#This Row],[SRO]]="Local","Polyester Staple Fibre","SRO 492"))</f>
        <v>Textile Chemical</v>
      </c>
    </row>
    <row r="693" spans="1:19" x14ac:dyDescent="0.25">
      <c r="A693" s="72" t="s">
        <v>262</v>
      </c>
      <c r="B693" s="70" t="s">
        <v>552</v>
      </c>
      <c r="C693" s="69">
        <v>24208</v>
      </c>
      <c r="D693" s="73">
        <v>3809.9189999999999</v>
      </c>
      <c r="E693" t="s">
        <v>562</v>
      </c>
      <c r="F693" s="70" t="s">
        <v>572</v>
      </c>
      <c r="G693" s="24">
        <v>44638</v>
      </c>
      <c r="H693" s="74">
        <v>16355149.560000001</v>
      </c>
      <c r="I693" s="22">
        <v>0.04</v>
      </c>
      <c r="J693" s="75">
        <v>515.64</v>
      </c>
      <c r="K693" s="75">
        <v>12891</v>
      </c>
      <c r="L693" s="75"/>
      <c r="M693" s="76" t="str">
        <f>TEXT(Table2[[#This Row],[Gd.Dt]],"mmm-yy")</f>
        <v>Mar-22</v>
      </c>
      <c r="N693" s="46" t="str">
        <f>MID(Table2[[#This Row],[BE]],6,2)</f>
        <v>IB</v>
      </c>
      <c r="O693" s="46" t="str">
        <f>IF(Table2[[#This Row],[Type]]="IB","EOU",IF(Table2[[#This Row],[Type]]="MB","Local","492"))</f>
        <v>EOU</v>
      </c>
      <c r="P693" s="46">
        <f>ROUND(Table2[[#This Row],[Cons]]/Table2[[#This Row],[Qty.]],5)</f>
        <v>0.04</v>
      </c>
      <c r="Q693" s="46" t="b">
        <f>EXACT(Table2[[#This Row],[rate]],Table2[[#This Row],[Check]])</f>
        <v>1</v>
      </c>
      <c r="R693" s="46"/>
      <c r="S693" s="46" t="str">
        <f>IF(Table2[[#This Row],[SRO]]="EOU",VLOOKUP(Table2[[#This Row],[BE]],[2]GD.List!$C$3:$N$5014,12,0),IF(Table2[[#This Row],[SRO]]="Local","Polyester Staple Fibre","SRO 492"))</f>
        <v>Textile Chemical</v>
      </c>
    </row>
    <row r="694" spans="1:19" x14ac:dyDescent="0.25">
      <c r="A694" s="71" t="s">
        <v>262</v>
      </c>
      <c r="B694" s="70" t="s">
        <v>556</v>
      </c>
      <c r="C694" s="69">
        <v>32112</v>
      </c>
      <c r="D694" s="73">
        <v>3809.9189999999999</v>
      </c>
      <c r="E694" t="s">
        <v>568</v>
      </c>
      <c r="F694" s="70" t="s">
        <v>574</v>
      </c>
      <c r="G694" s="24">
        <v>44639</v>
      </c>
      <c r="H694" s="74">
        <v>21903743.390000001</v>
      </c>
      <c r="I694" s="22">
        <v>0.04</v>
      </c>
      <c r="J694" s="75">
        <v>399.68</v>
      </c>
      <c r="K694" s="75">
        <v>9992</v>
      </c>
      <c r="L694" s="75"/>
      <c r="M694" s="76" t="str">
        <f>TEXT(Table2[[#This Row],[Gd.Dt]],"mmm-yy")</f>
        <v>Mar-22</v>
      </c>
      <c r="N694" s="46" t="str">
        <f>MID(Table2[[#This Row],[BE]],6,2)</f>
        <v>IB</v>
      </c>
      <c r="O694" s="46" t="str">
        <f>IF(Table2[[#This Row],[Type]]="IB","EOU",IF(Table2[[#This Row],[Type]]="MB","Local","492"))</f>
        <v>EOU</v>
      </c>
      <c r="P694" s="46">
        <f>ROUND(Table2[[#This Row],[Cons]]/Table2[[#This Row],[Qty.]],5)</f>
        <v>0.04</v>
      </c>
      <c r="Q694" s="46" t="b">
        <f>EXACT(Table2[[#This Row],[rate]],Table2[[#This Row],[Check]])</f>
        <v>1</v>
      </c>
      <c r="R694" s="46"/>
      <c r="S694" s="46" t="str">
        <f>IF(Table2[[#This Row],[SRO]]="EOU",VLOOKUP(Table2[[#This Row],[BE]],[2]GD.List!$C$3:$N$5014,12,0),IF(Table2[[#This Row],[SRO]]="Local","Polyester Staple Fibre","SRO 492"))</f>
        <v>Textile Chemical</v>
      </c>
    </row>
    <row r="695" spans="1:19" x14ac:dyDescent="0.25">
      <c r="A695" s="71" t="s">
        <v>294</v>
      </c>
      <c r="B695" s="70" t="s">
        <v>551</v>
      </c>
      <c r="C695" s="69">
        <v>9970</v>
      </c>
      <c r="D695" s="73">
        <v>9607.19</v>
      </c>
      <c r="E695" t="s">
        <v>561</v>
      </c>
      <c r="F695" s="70" t="s">
        <v>571</v>
      </c>
      <c r="G695" s="24">
        <v>44638</v>
      </c>
      <c r="H695" s="74">
        <v>22163142.059999999</v>
      </c>
      <c r="I695" s="22">
        <v>1</v>
      </c>
      <c r="J695" s="75">
        <v>164</v>
      </c>
      <c r="K695" s="75">
        <v>164</v>
      </c>
      <c r="L695" s="75"/>
      <c r="M695" s="76" t="str">
        <f>TEXT(Table2[[#This Row],[Gd.Dt]],"mmm-yy")</f>
        <v>Mar-22</v>
      </c>
      <c r="N695" s="46" t="str">
        <f>MID(Table2[[#This Row],[BE]],6,2)</f>
        <v>TI</v>
      </c>
      <c r="O695" s="46" t="str">
        <f>IF(Table2[[#This Row],[Type]]="IB","EOU",IF(Table2[[#This Row],[Type]]="MB","Local","492"))</f>
        <v>492</v>
      </c>
      <c r="P695" s="46">
        <f>ROUND(Table2[[#This Row],[Cons]]/Table2[[#This Row],[Qty.]],5)</f>
        <v>1</v>
      </c>
      <c r="Q695" s="46" t="b">
        <f>EXACT(Table2[[#This Row],[rate]],Table2[[#This Row],[Check]])</f>
        <v>1</v>
      </c>
      <c r="R695" s="46"/>
      <c r="S695" s="46" t="str">
        <f>IF(Table2[[#This Row],[SRO]]="EOU",VLOOKUP(Table2[[#This Row],[BE]],[2]GD.List!$C$3:$N$5014,12,0),IF(Table2[[#This Row],[SRO]]="Local","Polyester Staple Fibre","SRO 492"))</f>
        <v>SRO 492</v>
      </c>
    </row>
    <row r="696" spans="1:19" x14ac:dyDescent="0.25">
      <c r="A696" s="72" t="s">
        <v>310</v>
      </c>
      <c r="B696" s="70" t="s">
        <v>334</v>
      </c>
      <c r="C696" s="69">
        <v>10200</v>
      </c>
      <c r="D696" s="73">
        <v>3926.9099000000001</v>
      </c>
      <c r="E696" t="s">
        <v>557</v>
      </c>
      <c r="F696" s="70" t="s">
        <v>575</v>
      </c>
      <c r="G696" s="24">
        <v>44638</v>
      </c>
      <c r="H696" s="74">
        <v>7319520</v>
      </c>
      <c r="I696" s="22">
        <v>1</v>
      </c>
      <c r="J696" s="75">
        <v>10200</v>
      </c>
      <c r="K696" s="75">
        <v>10200</v>
      </c>
      <c r="L696" s="75"/>
      <c r="M696" s="76" t="str">
        <f>TEXT(Table2[[#This Row],[Gd.Dt]],"mmm-yy")</f>
        <v>Mar-22</v>
      </c>
      <c r="N696" s="46" t="str">
        <f>MID(Table2[[#This Row],[BE]],6,2)</f>
        <v>TI</v>
      </c>
      <c r="O696" s="46" t="str">
        <f>IF(Table2[[#This Row],[Type]]="IB","EOU",IF(Table2[[#This Row],[Type]]="MB","Local","492"))</f>
        <v>492</v>
      </c>
      <c r="P696" s="46">
        <f>ROUND(Table2[[#This Row],[Cons]]/Table2[[#This Row],[Qty.]],5)</f>
        <v>1</v>
      </c>
      <c r="Q696" s="46" t="b">
        <f>EXACT(Table2[[#This Row],[rate]],Table2[[#This Row],[Check]])</f>
        <v>1</v>
      </c>
      <c r="R696" s="46"/>
      <c r="S696" s="46" t="str">
        <f>IF(Table2[[#This Row],[SRO]]="EOU",VLOOKUP(Table2[[#This Row],[BE]],[2]GD.List!$C$3:$N$5014,12,0),IF(Table2[[#This Row],[SRO]]="Local","Polyester Staple Fibre","SRO 492"))</f>
        <v>SRO 492</v>
      </c>
    </row>
    <row r="697" spans="1:19" x14ac:dyDescent="0.25">
      <c r="A697" s="71" t="s">
        <v>310</v>
      </c>
      <c r="B697" s="70" t="s">
        <v>554</v>
      </c>
      <c r="C697" s="69">
        <v>13650</v>
      </c>
      <c r="D697" s="73">
        <v>3926.9099000000001</v>
      </c>
      <c r="E697" t="s">
        <v>559</v>
      </c>
      <c r="F697" s="70" t="s">
        <v>576</v>
      </c>
      <c r="G697" s="24">
        <v>44638</v>
      </c>
      <c r="H697" s="74">
        <v>9795240</v>
      </c>
      <c r="I697" s="22">
        <v>1</v>
      </c>
      <c r="J697" s="75">
        <v>13650</v>
      </c>
      <c r="K697" s="75">
        <v>13650</v>
      </c>
      <c r="L697" s="75"/>
      <c r="M697" s="76" t="str">
        <f>TEXT(Table2[[#This Row],[Gd.Dt]],"mmm-yy")</f>
        <v>Mar-22</v>
      </c>
      <c r="N697" s="46" t="str">
        <f>MID(Table2[[#This Row],[BE]],6,2)</f>
        <v>TI</v>
      </c>
      <c r="O697" s="46" t="str">
        <f>IF(Table2[[#This Row],[Type]]="IB","EOU",IF(Table2[[#This Row],[Type]]="MB","Local","492"))</f>
        <v>492</v>
      </c>
      <c r="P697" s="46">
        <f>ROUND(Table2[[#This Row],[Cons]]/Table2[[#This Row],[Qty.]],5)</f>
        <v>1</v>
      </c>
      <c r="Q697" s="46" t="b">
        <f>EXACT(Table2[[#This Row],[rate]],Table2[[#This Row],[Check]])</f>
        <v>1</v>
      </c>
      <c r="R697" s="46"/>
      <c r="S697" s="46" t="str">
        <f>IF(Table2[[#This Row],[SRO]]="EOU",VLOOKUP(Table2[[#This Row],[BE]],[2]GD.List!$C$3:$N$5014,12,0),IF(Table2[[#This Row],[SRO]]="Local","Polyester Staple Fibre","SRO 492"))</f>
        <v>SRO 492</v>
      </c>
    </row>
    <row r="698" spans="1:19" x14ac:dyDescent="0.25">
      <c r="A698" s="71" t="s">
        <v>379</v>
      </c>
      <c r="B698" s="70" t="s">
        <v>553</v>
      </c>
      <c r="C698" s="69">
        <v>13300</v>
      </c>
      <c r="D698" s="73">
        <v>9607.19</v>
      </c>
      <c r="E698" t="s">
        <v>564</v>
      </c>
      <c r="F698" s="70" t="s">
        <v>577</v>
      </c>
      <c r="G698" s="24">
        <v>44638</v>
      </c>
      <c r="H698" s="74">
        <v>13481013</v>
      </c>
      <c r="I698" s="22">
        <v>1</v>
      </c>
      <c r="J698" s="75">
        <v>2000</v>
      </c>
      <c r="K698" s="75">
        <v>2000</v>
      </c>
      <c r="L698" s="75"/>
      <c r="M698" s="76" t="str">
        <f>TEXT(Table2[[#This Row],[Gd.Dt]],"mmm-yy")</f>
        <v>Mar-22</v>
      </c>
      <c r="N698" s="46" t="str">
        <f>MID(Table2[[#This Row],[BE]],6,2)</f>
        <v>EP</v>
      </c>
      <c r="O698" s="46" t="str">
        <f>IF(Table2[[#This Row],[Type]]="IB","EOU",IF(Table2[[#This Row],[Type]]="MB","Local","492"))</f>
        <v>492</v>
      </c>
      <c r="P698" s="46">
        <f>ROUND(Table2[[#This Row],[Cons]]/Table2[[#This Row],[Qty.]],5)</f>
        <v>1</v>
      </c>
      <c r="Q698" s="46" t="b">
        <f>EXACT(Table2[[#This Row],[rate]],Table2[[#This Row],[Check]])</f>
        <v>1</v>
      </c>
      <c r="R698" s="46"/>
      <c r="S698" s="46" t="str">
        <f>IF(Table2[[#This Row],[SRO]]="EOU",VLOOKUP(Table2[[#This Row],[BE]],[2]GD.List!$C$3:$N$5014,12,0),IF(Table2[[#This Row],[SRO]]="Local","Polyester Staple Fibre","SRO 492"))</f>
        <v>SRO 492</v>
      </c>
    </row>
    <row r="699" spans="1:19" x14ac:dyDescent="0.25">
      <c r="A699" s="72" t="s">
        <v>388</v>
      </c>
      <c r="B699" s="70" t="s">
        <v>552</v>
      </c>
      <c r="C699" s="69">
        <v>24208</v>
      </c>
      <c r="D699" s="73">
        <v>1108.19</v>
      </c>
      <c r="E699" t="s">
        <v>562</v>
      </c>
      <c r="F699" s="70" t="s">
        <v>572</v>
      </c>
      <c r="G699" s="24">
        <v>44638</v>
      </c>
      <c r="H699" s="74">
        <v>16355149.560000001</v>
      </c>
      <c r="I699" s="22">
        <v>0.04</v>
      </c>
      <c r="J699" s="75">
        <v>515.64</v>
      </c>
      <c r="K699" s="75">
        <v>12891</v>
      </c>
      <c r="L699" s="75"/>
      <c r="M699" s="76" t="str">
        <f>TEXT(Table2[[#This Row],[Gd.Dt]],"mmm-yy")</f>
        <v>Mar-22</v>
      </c>
      <c r="N699" s="46" t="str">
        <f>MID(Table2[[#This Row],[BE]],6,2)</f>
        <v>IB</v>
      </c>
      <c r="O699" s="46" t="str">
        <f>IF(Table2[[#This Row],[Type]]="IB","EOU",IF(Table2[[#This Row],[Type]]="MB","Local","492"))</f>
        <v>EOU</v>
      </c>
      <c r="P699" s="46">
        <f>ROUND(Table2[[#This Row],[Cons]]/Table2[[#This Row],[Qty.]],5)</f>
        <v>0.04</v>
      </c>
      <c r="Q699" s="46" t="b">
        <f>EXACT(Table2[[#This Row],[rate]],Table2[[#This Row],[Check]])</f>
        <v>1</v>
      </c>
      <c r="R699" s="46"/>
      <c r="S699" s="46" t="str">
        <f>IF(Table2[[#This Row],[SRO]]="EOU",VLOOKUP(Table2[[#This Row],[BE]],[2]GD.List!$C$3:$N$5014,12,0),IF(Table2[[#This Row],[SRO]]="Local","Polyester Staple Fibre","SRO 492"))</f>
        <v>Textile Chemical</v>
      </c>
    </row>
    <row r="700" spans="1:19" x14ac:dyDescent="0.25">
      <c r="A700" s="72" t="s">
        <v>388</v>
      </c>
      <c r="B700" s="70" t="s">
        <v>555</v>
      </c>
      <c r="C700" s="69">
        <v>1208</v>
      </c>
      <c r="D700" s="73">
        <v>1108.19</v>
      </c>
      <c r="E700" t="s">
        <v>560</v>
      </c>
      <c r="F700" s="70" t="s">
        <v>573</v>
      </c>
      <c r="G700" s="24">
        <v>44638</v>
      </c>
      <c r="H700" s="74">
        <v>4669651.54</v>
      </c>
      <c r="I700" s="22">
        <v>0.04</v>
      </c>
      <c r="J700" s="75">
        <v>72.64</v>
      </c>
      <c r="K700" s="75">
        <v>1816</v>
      </c>
      <c r="L700" s="75"/>
      <c r="M700" s="76" t="str">
        <f>TEXT(Table2[[#This Row],[Gd.Dt]],"mmm-yy")</f>
        <v>Mar-22</v>
      </c>
      <c r="N700" s="46" t="str">
        <f>MID(Table2[[#This Row],[BE]],6,2)</f>
        <v>IB</v>
      </c>
      <c r="O700" s="46" t="str">
        <f>IF(Table2[[#This Row],[Type]]="IB","EOU",IF(Table2[[#This Row],[Type]]="MB","Local","492"))</f>
        <v>EOU</v>
      </c>
      <c r="P700" s="46">
        <f>ROUND(Table2[[#This Row],[Cons]]/Table2[[#This Row],[Qty.]],5)</f>
        <v>0.04</v>
      </c>
      <c r="Q700" s="46" t="b">
        <f>EXACT(Table2[[#This Row],[rate]],Table2[[#This Row],[Check]])</f>
        <v>1</v>
      </c>
      <c r="R700" s="46"/>
      <c r="S700" s="46" t="str">
        <f>IF(Table2[[#This Row],[SRO]]="EOU",VLOOKUP(Table2[[#This Row],[BE]],[2]GD.List!$C$3:$N$5014,12,0),IF(Table2[[#This Row],[SRO]]="Local","Polyester Staple Fibre","SRO 492"))</f>
        <v>Textile Chemical</v>
      </c>
    </row>
    <row r="701" spans="1:19" x14ac:dyDescent="0.25">
      <c r="A701" s="71" t="s">
        <v>388</v>
      </c>
      <c r="B701" s="70" t="s">
        <v>556</v>
      </c>
      <c r="C701" s="69">
        <v>32112</v>
      </c>
      <c r="D701" s="73">
        <v>1108.19</v>
      </c>
      <c r="E701" t="s">
        <v>568</v>
      </c>
      <c r="F701" s="70" t="s">
        <v>574</v>
      </c>
      <c r="G701" s="24">
        <v>44639</v>
      </c>
      <c r="H701" s="74">
        <v>21903743.390000001</v>
      </c>
      <c r="I701" s="22">
        <v>0.04</v>
      </c>
      <c r="J701" s="75">
        <v>554.96</v>
      </c>
      <c r="K701" s="75">
        <v>13874</v>
      </c>
      <c r="L701" s="75"/>
      <c r="M701" s="76" t="str">
        <f>TEXT(Table2[[#This Row],[Gd.Dt]],"mmm-yy")</f>
        <v>Mar-22</v>
      </c>
      <c r="N701" s="46" t="str">
        <f>MID(Table2[[#This Row],[BE]],6,2)</f>
        <v>IB</v>
      </c>
      <c r="O701" s="46" t="str">
        <f>IF(Table2[[#This Row],[Type]]="IB","EOU",IF(Table2[[#This Row],[Type]]="MB","Local","492"))</f>
        <v>EOU</v>
      </c>
      <c r="P701" s="46">
        <f>ROUND(Table2[[#This Row],[Cons]]/Table2[[#This Row],[Qty.]],5)</f>
        <v>0.04</v>
      </c>
      <c r="Q701" s="46" t="b">
        <f>EXACT(Table2[[#This Row],[rate]],Table2[[#This Row],[Check]])</f>
        <v>1</v>
      </c>
      <c r="R701" s="46"/>
      <c r="S701" s="46" t="str">
        <f>IF(Table2[[#This Row],[SRO]]="EOU",VLOOKUP(Table2[[#This Row],[BE]],[2]GD.List!$C$3:$N$5014,12,0),IF(Table2[[#This Row],[SRO]]="Local","Polyester Staple Fibre","SRO 492"))</f>
        <v>Textile Chemical</v>
      </c>
    </row>
    <row r="702" spans="1:19" x14ac:dyDescent="0.25">
      <c r="A702" s="71" t="s">
        <v>390</v>
      </c>
      <c r="B702" s="70" t="s">
        <v>552</v>
      </c>
      <c r="C702" s="69">
        <v>24208</v>
      </c>
      <c r="D702" s="73">
        <v>5503.201</v>
      </c>
      <c r="E702" t="s">
        <v>562</v>
      </c>
      <c r="F702" s="70" t="s">
        <v>572</v>
      </c>
      <c r="G702" s="24">
        <v>44638</v>
      </c>
      <c r="H702" s="74">
        <v>16355149.560000001</v>
      </c>
      <c r="I702" s="22">
        <v>0.53061000000000003</v>
      </c>
      <c r="J702" s="75">
        <v>6840.09</v>
      </c>
      <c r="K702" s="75">
        <v>12891</v>
      </c>
      <c r="L702" s="75"/>
      <c r="M702" s="76" t="str">
        <f>TEXT(Table2[[#This Row],[Gd.Dt]],"mmm-yy")</f>
        <v>Mar-22</v>
      </c>
      <c r="N702" s="46" t="str">
        <f>MID(Table2[[#This Row],[BE]],6,2)</f>
        <v>MB</v>
      </c>
      <c r="O702" s="46" t="str">
        <f>IF(Table2[[#This Row],[Type]]="IB","EOU",IF(Table2[[#This Row],[Type]]="MB","Local","492"))</f>
        <v>Local</v>
      </c>
      <c r="P702" s="46">
        <f>ROUND(Table2[[#This Row],[Cons]]/Table2[[#This Row],[Qty.]],5)</f>
        <v>0.53061000000000003</v>
      </c>
      <c r="Q702" s="46" t="b">
        <f>EXACT(Table2[[#This Row],[rate]],Table2[[#This Row],[Check]])</f>
        <v>1</v>
      </c>
      <c r="R702" s="46"/>
      <c r="S702" s="46" t="str">
        <f>IF(Table2[[#This Row],[SRO]]="EOU",VLOOKUP(Table2[[#This Row],[BE]],[2]GD.List!$C$3:$N$5014,12,0),IF(Table2[[#This Row],[SRO]]="Local","Polyester Staple Fibre","SRO 492"))</f>
        <v>Polyester Staple Fibre</v>
      </c>
    </row>
    <row r="703" spans="1:19" x14ac:dyDescent="0.25">
      <c r="A703" s="71" t="s">
        <v>434</v>
      </c>
      <c r="B703" s="70" t="s">
        <v>552</v>
      </c>
      <c r="C703" s="69">
        <v>24208</v>
      </c>
      <c r="D703" s="73">
        <v>5807.1019999999999</v>
      </c>
      <c r="E703" t="s">
        <v>562</v>
      </c>
      <c r="F703" s="70" t="s">
        <v>572</v>
      </c>
      <c r="G703" s="24">
        <v>44638</v>
      </c>
      <c r="H703" s="74">
        <v>16355149.560000001</v>
      </c>
      <c r="I703" s="22">
        <v>0.1</v>
      </c>
      <c r="J703" s="75">
        <v>1289.0999999999999</v>
      </c>
      <c r="K703" s="75">
        <v>12891</v>
      </c>
      <c r="L703" s="75"/>
      <c r="M703" s="76" t="str">
        <f>TEXT(Table2[[#This Row],[Gd.Dt]],"mmm-yy")</f>
        <v>Mar-22</v>
      </c>
      <c r="N703" s="46" t="str">
        <f>MID(Table2[[#This Row],[BE]],6,2)</f>
        <v>IB</v>
      </c>
      <c r="O703" s="46" t="str">
        <f>IF(Table2[[#This Row],[Type]]="IB","EOU",IF(Table2[[#This Row],[Type]]="MB","Local","492"))</f>
        <v>EOU</v>
      </c>
      <c r="P703" s="46">
        <f>ROUND(Table2[[#This Row],[Cons]]/Table2[[#This Row],[Qty.]],5)</f>
        <v>0.1</v>
      </c>
      <c r="Q703" s="46" t="b">
        <f>EXACT(Table2[[#This Row],[rate]],Table2[[#This Row],[Check]])</f>
        <v>1</v>
      </c>
      <c r="R703" s="46"/>
      <c r="S703" s="46" t="str">
        <f>IF(Table2[[#This Row],[SRO]]="EOU",VLOOKUP(Table2[[#This Row],[BE]],[2]GD.List!$C$3:$N$5014,12,0),IF(Table2[[#This Row],[SRO]]="Local","Polyester Staple Fibre","SRO 492"))</f>
        <v>Packing Material</v>
      </c>
    </row>
    <row r="704" spans="1:19" x14ac:dyDescent="0.25">
      <c r="A704" s="71" t="s">
        <v>479</v>
      </c>
      <c r="B704" s="70" t="s">
        <v>552</v>
      </c>
      <c r="C704" s="69">
        <v>24208</v>
      </c>
      <c r="D704" s="73">
        <v>3204.16</v>
      </c>
      <c r="E704" t="s">
        <v>562</v>
      </c>
      <c r="F704" s="70" t="s">
        <v>572</v>
      </c>
      <c r="G704" s="24">
        <v>44638</v>
      </c>
      <c r="H704" s="74">
        <v>16355149.560000001</v>
      </c>
      <c r="I704" s="22">
        <v>7.0000000000000007E-2</v>
      </c>
      <c r="J704" s="75">
        <v>902.37</v>
      </c>
      <c r="K704" s="75">
        <v>12891</v>
      </c>
      <c r="L704" s="75"/>
      <c r="M704" s="76" t="str">
        <f>TEXT(Table2[[#This Row],[Gd.Dt]],"mmm-yy")</f>
        <v>Mar-22</v>
      </c>
      <c r="N704" s="46" t="str">
        <f>MID(Table2[[#This Row],[BE]],6,2)</f>
        <v>IB</v>
      </c>
      <c r="O704" s="46" t="str">
        <f>IF(Table2[[#This Row],[Type]]="IB","EOU",IF(Table2[[#This Row],[Type]]="MB","Local","492"))</f>
        <v>EOU</v>
      </c>
      <c r="P704" s="46">
        <f>ROUND(Table2[[#This Row],[Cons]]/Table2[[#This Row],[Qty.]],5)</f>
        <v>7.0000000000000007E-2</v>
      </c>
      <c r="Q704" s="46" t="b">
        <f>EXACT(Table2[[#This Row],[rate]],Table2[[#This Row],[Check]])</f>
        <v>1</v>
      </c>
      <c r="R704" s="46"/>
      <c r="S704" s="46" t="str">
        <f>IF(Table2[[#This Row],[SRO]]="EOU",VLOOKUP(Table2[[#This Row],[BE]],[2]GD.List!$C$3:$N$5014,12,0),IF(Table2[[#This Row],[SRO]]="Local","Polyester Staple Fibre","SRO 492"))</f>
        <v>Textile Dyes</v>
      </c>
    </row>
    <row r="705" spans="1:19" x14ac:dyDescent="0.25">
      <c r="A705" s="72" t="s">
        <v>545</v>
      </c>
      <c r="B705" s="70" t="s">
        <v>334</v>
      </c>
      <c r="C705" s="69">
        <v>10200</v>
      </c>
      <c r="D705" s="73">
        <v>8523.5190000000002</v>
      </c>
      <c r="E705" t="s">
        <v>557</v>
      </c>
      <c r="F705" s="70" t="s">
        <v>575</v>
      </c>
      <c r="G705" s="24">
        <v>44638</v>
      </c>
      <c r="H705" s="74">
        <v>7319520</v>
      </c>
      <c r="I705" s="22">
        <v>1</v>
      </c>
      <c r="J705" s="75">
        <v>10200</v>
      </c>
      <c r="K705" s="75">
        <v>10200</v>
      </c>
      <c r="L705" s="75"/>
      <c r="M705" s="76" t="str">
        <f>TEXT(Table2[[#This Row],[Gd.Dt]],"mmm-yy")</f>
        <v>Mar-22</v>
      </c>
      <c r="N705" s="46" t="str">
        <f>MID(Table2[[#This Row],[BE]],6,2)</f>
        <v>TI</v>
      </c>
      <c r="O705" s="46" t="str">
        <f>IF(Table2[[#This Row],[Type]]="IB","EOU",IF(Table2[[#This Row],[Type]]="MB","Local","492"))</f>
        <v>492</v>
      </c>
      <c r="P705" s="46">
        <f>ROUND(Table2[[#This Row],[Cons]]/Table2[[#This Row],[Qty.]],5)</f>
        <v>1</v>
      </c>
      <c r="Q705" s="46" t="b">
        <f>EXACT(Table2[[#This Row],[rate]],Table2[[#This Row],[Check]])</f>
        <v>1</v>
      </c>
      <c r="R705" s="46"/>
      <c r="S705" s="46" t="str">
        <f>IF(Table2[[#This Row],[SRO]]="EOU",VLOOKUP(Table2[[#This Row],[BE]],[2]GD.List!$C$3:$N$5014,12,0),IF(Table2[[#This Row],[SRO]]="Local","Polyester Staple Fibre","SRO 492"))</f>
        <v>SRO 492</v>
      </c>
    </row>
    <row r="706" spans="1:19" x14ac:dyDescent="0.25">
      <c r="A706" s="71" t="s">
        <v>545</v>
      </c>
      <c r="B706" s="70" t="s">
        <v>554</v>
      </c>
      <c r="C706" s="69">
        <v>13650</v>
      </c>
      <c r="D706" s="73">
        <v>8523.5190000000002</v>
      </c>
      <c r="E706" t="s">
        <v>559</v>
      </c>
      <c r="F706" s="70" t="s">
        <v>576</v>
      </c>
      <c r="G706" s="24">
        <v>44638</v>
      </c>
      <c r="H706" s="74">
        <v>9795240</v>
      </c>
      <c r="I706" s="22">
        <v>1</v>
      </c>
      <c r="J706" s="75">
        <v>13650</v>
      </c>
      <c r="K706" s="75">
        <v>13650</v>
      </c>
      <c r="L706" s="75"/>
      <c r="M706" s="76" t="str">
        <f>TEXT(Table2[[#This Row],[Gd.Dt]],"mmm-yy")</f>
        <v>Mar-22</v>
      </c>
      <c r="N706" s="46" t="str">
        <f>MID(Table2[[#This Row],[BE]],6,2)</f>
        <v>TI</v>
      </c>
      <c r="O706" s="46" t="str">
        <f>IF(Table2[[#This Row],[Type]]="IB","EOU",IF(Table2[[#This Row],[Type]]="MB","Local","492"))</f>
        <v>492</v>
      </c>
      <c r="P706" s="46">
        <f>ROUND(Table2[[#This Row],[Cons]]/Table2[[#This Row],[Qty.]],5)</f>
        <v>1</v>
      </c>
      <c r="Q706" s="46" t="b">
        <f>EXACT(Table2[[#This Row],[rate]],Table2[[#This Row],[Check]])</f>
        <v>1</v>
      </c>
      <c r="R706" s="46"/>
      <c r="S706" s="46" t="str">
        <f>IF(Table2[[#This Row],[SRO]]="EOU",VLOOKUP(Table2[[#This Row],[BE]],[2]GD.List!$C$3:$N$5014,12,0),IF(Table2[[#This Row],[SRO]]="Local","Polyester Staple Fibre","SRO 492"))</f>
        <v>SRO 492</v>
      </c>
    </row>
    <row r="707" spans="1:19" x14ac:dyDescent="0.25">
      <c r="A707" s="72" t="s">
        <v>558</v>
      </c>
      <c r="B707" s="70" t="s">
        <v>334</v>
      </c>
      <c r="C707" s="69">
        <v>10200</v>
      </c>
      <c r="D707" s="73">
        <v>5807.1090000000004</v>
      </c>
      <c r="E707" t="s">
        <v>557</v>
      </c>
      <c r="F707" s="70" t="s">
        <v>575</v>
      </c>
      <c r="G707" s="24">
        <v>44638</v>
      </c>
      <c r="H707" s="74">
        <v>7319520</v>
      </c>
      <c r="I707" s="22">
        <v>1</v>
      </c>
      <c r="J707" s="75">
        <v>10200</v>
      </c>
      <c r="K707" s="75">
        <v>10200</v>
      </c>
      <c r="L707" s="75"/>
      <c r="M707" s="76" t="str">
        <f>TEXT(Table2[[#This Row],[Gd.Dt]],"mmm-yy")</f>
        <v>Mar-22</v>
      </c>
      <c r="N707" s="46" t="str">
        <f>MID(Table2[[#This Row],[BE]],6,2)</f>
        <v>TI</v>
      </c>
      <c r="O707" s="46" t="str">
        <f>IF(Table2[[#This Row],[Type]]="IB","EOU",IF(Table2[[#This Row],[Type]]="MB","Local","492"))</f>
        <v>492</v>
      </c>
      <c r="P707" s="46">
        <f>ROUND(Table2[[#This Row],[Cons]]/Table2[[#This Row],[Qty.]],5)</f>
        <v>1</v>
      </c>
      <c r="Q707" s="46" t="b">
        <f>EXACT(Table2[[#This Row],[rate]],Table2[[#This Row],[Check]])</f>
        <v>1</v>
      </c>
      <c r="R707" s="46"/>
      <c r="S707" s="46" t="str">
        <f>IF(Table2[[#This Row],[SRO]]="EOU",VLOOKUP(Table2[[#This Row],[BE]],[2]GD.List!$C$3:$N$5014,12,0),IF(Table2[[#This Row],[SRO]]="Local","Polyester Staple Fibre","SRO 492"))</f>
        <v>SRO 492</v>
      </c>
    </row>
    <row r="708" spans="1:19" x14ac:dyDescent="0.25">
      <c r="A708" s="71" t="s">
        <v>558</v>
      </c>
      <c r="B708" s="70" t="s">
        <v>554</v>
      </c>
      <c r="C708" s="69">
        <v>13650</v>
      </c>
      <c r="D708" s="73">
        <v>5807.1090000000004</v>
      </c>
      <c r="E708" t="s">
        <v>559</v>
      </c>
      <c r="F708" s="70" t="s">
        <v>576</v>
      </c>
      <c r="G708" s="24">
        <v>44638</v>
      </c>
      <c r="H708" s="74">
        <v>9795240</v>
      </c>
      <c r="I708" s="22">
        <v>1</v>
      </c>
      <c r="J708" s="75">
        <v>13650</v>
      </c>
      <c r="K708" s="75">
        <v>13650</v>
      </c>
      <c r="L708" s="75"/>
      <c r="M708" s="76" t="str">
        <f>TEXT(Table2[[#This Row],[Gd.Dt]],"mmm-yy")</f>
        <v>Mar-22</v>
      </c>
      <c r="N708" s="46" t="str">
        <f>MID(Table2[[#This Row],[BE]],6,2)</f>
        <v>TI</v>
      </c>
      <c r="O708" s="46" t="str">
        <f>IF(Table2[[#This Row],[Type]]="IB","EOU",IF(Table2[[#This Row],[Type]]="MB","Local","492"))</f>
        <v>492</v>
      </c>
      <c r="P708" s="46">
        <f>ROUND(Table2[[#This Row],[Cons]]/Table2[[#This Row],[Qty.]],5)</f>
        <v>1</v>
      </c>
      <c r="Q708" s="46" t="b">
        <f>EXACT(Table2[[#This Row],[rate]],Table2[[#This Row],[Check]])</f>
        <v>1</v>
      </c>
      <c r="R708" s="46"/>
      <c r="S708" s="46" t="str">
        <f>IF(Table2[[#This Row],[SRO]]="EOU",VLOOKUP(Table2[[#This Row],[BE]],[2]GD.List!$C$3:$N$5014,12,0),IF(Table2[[#This Row],[SRO]]="Local","Polyester Staple Fibre","SRO 492"))</f>
        <v>SRO 492</v>
      </c>
    </row>
    <row r="709" spans="1:19" x14ac:dyDescent="0.25">
      <c r="A709" s="72" t="s">
        <v>563</v>
      </c>
      <c r="B709" s="70" t="s">
        <v>552</v>
      </c>
      <c r="C709" s="69">
        <v>24208</v>
      </c>
      <c r="D709" s="73">
        <v>3402.13</v>
      </c>
      <c r="E709" t="s">
        <v>562</v>
      </c>
      <c r="F709" s="70" t="s">
        <v>572</v>
      </c>
      <c r="G709" s="24">
        <v>44638</v>
      </c>
      <c r="H709" s="74">
        <v>16355149.560000001</v>
      </c>
      <c r="I709" s="22">
        <v>0.04</v>
      </c>
      <c r="J709" s="75">
        <v>515.64</v>
      </c>
      <c r="K709" s="75">
        <v>12891</v>
      </c>
      <c r="L709" s="75"/>
      <c r="M709" s="76" t="str">
        <f>TEXT(Table2[[#This Row],[Gd.Dt]],"mmm-yy")</f>
        <v>Mar-22</v>
      </c>
      <c r="N709" s="46" t="str">
        <f>MID(Table2[[#This Row],[BE]],6,2)</f>
        <v>IB</v>
      </c>
      <c r="O709" s="46" t="str">
        <f>IF(Table2[[#This Row],[Type]]="IB","EOU",IF(Table2[[#This Row],[Type]]="MB","Local","492"))</f>
        <v>EOU</v>
      </c>
      <c r="P709" s="46">
        <f>ROUND(Table2[[#This Row],[Cons]]/Table2[[#This Row],[Qty.]],5)</f>
        <v>0.04</v>
      </c>
      <c r="Q709" s="46" t="b">
        <f>EXACT(Table2[[#This Row],[rate]],Table2[[#This Row],[Check]])</f>
        <v>1</v>
      </c>
      <c r="R709" s="46"/>
      <c r="S709" s="46" t="str">
        <f>IF(Table2[[#This Row],[SRO]]="EOU",VLOOKUP(Table2[[#This Row],[BE]],[2]GD.List!$C$3:$N$5014,12,0),IF(Table2[[#This Row],[SRO]]="Local","Polyester Staple Fibre","SRO 492"))</f>
        <v>Textile Chemical</v>
      </c>
    </row>
    <row r="710" spans="1:19" x14ac:dyDescent="0.25">
      <c r="A710" s="71" t="s">
        <v>563</v>
      </c>
      <c r="B710" s="70" t="s">
        <v>556</v>
      </c>
      <c r="C710" s="69">
        <v>32112</v>
      </c>
      <c r="D710" s="73">
        <v>3402.13</v>
      </c>
      <c r="E710" t="s">
        <v>568</v>
      </c>
      <c r="F710" s="70" t="s">
        <v>574</v>
      </c>
      <c r="G710" s="24">
        <v>44639</v>
      </c>
      <c r="H710" s="74">
        <v>21903743.390000001</v>
      </c>
      <c r="I710" s="22">
        <v>0.04</v>
      </c>
      <c r="J710" s="75">
        <v>399.68</v>
      </c>
      <c r="K710" s="75">
        <v>9992</v>
      </c>
      <c r="L710" s="75"/>
      <c r="M710" s="76" t="str">
        <f>TEXT(Table2[[#This Row],[Gd.Dt]],"mmm-yy")</f>
        <v>Mar-22</v>
      </c>
      <c r="N710" s="46" t="str">
        <f>MID(Table2[[#This Row],[BE]],6,2)</f>
        <v>IB</v>
      </c>
      <c r="O710" s="46" t="str">
        <f>IF(Table2[[#This Row],[Type]]="IB","EOU",IF(Table2[[#This Row],[Type]]="MB","Local","492"))</f>
        <v>EOU</v>
      </c>
      <c r="P710" s="46">
        <f>ROUND(Table2[[#This Row],[Cons]]/Table2[[#This Row],[Qty.]],5)</f>
        <v>0.04</v>
      </c>
      <c r="Q710" s="46" t="b">
        <f>EXACT(Table2[[#This Row],[rate]],Table2[[#This Row],[Check]])</f>
        <v>1</v>
      </c>
      <c r="R710" s="46"/>
      <c r="S710" s="46" t="str">
        <f>IF(Table2[[#This Row],[SRO]]="EOU",VLOOKUP(Table2[[#This Row],[BE]],[2]GD.List!$C$3:$N$5014,12,0),IF(Table2[[#This Row],[SRO]]="Local","Polyester Staple Fibre","SRO 492"))</f>
        <v>Textile Chemical</v>
      </c>
    </row>
    <row r="711" spans="1:19" x14ac:dyDescent="0.25">
      <c r="A711" s="71" t="s">
        <v>565</v>
      </c>
      <c r="B711" s="70" t="s">
        <v>553</v>
      </c>
      <c r="C711" s="69">
        <v>13300</v>
      </c>
      <c r="D711" s="73">
        <v>5807.1030000000001</v>
      </c>
      <c r="E711" t="s">
        <v>564</v>
      </c>
      <c r="F711" s="70" t="s">
        <v>577</v>
      </c>
      <c r="G711" s="24">
        <v>44638</v>
      </c>
      <c r="H711" s="74">
        <v>13481013</v>
      </c>
      <c r="I711" s="22">
        <v>1</v>
      </c>
      <c r="J711" s="75">
        <v>116</v>
      </c>
      <c r="K711" s="75">
        <v>116</v>
      </c>
      <c r="L711" s="75"/>
      <c r="M711" s="76" t="str">
        <f>TEXT(Table2[[#This Row],[Gd.Dt]],"mmm-yy")</f>
        <v>Mar-22</v>
      </c>
      <c r="N711" s="46" t="str">
        <f>MID(Table2[[#This Row],[BE]],6,2)</f>
        <v>TI</v>
      </c>
      <c r="O711" s="46" t="str">
        <f>IF(Table2[[#This Row],[Type]]="IB","EOU",IF(Table2[[#This Row],[Type]]="MB","Local","492"))</f>
        <v>492</v>
      </c>
      <c r="P711" s="46">
        <f>ROUND(Table2[[#This Row],[Cons]]/Table2[[#This Row],[Qty.]],5)</f>
        <v>1</v>
      </c>
      <c r="Q711" s="46" t="b">
        <f>EXACT(Table2[[#This Row],[rate]],Table2[[#This Row],[Check]])</f>
        <v>1</v>
      </c>
      <c r="R711" s="46"/>
      <c r="S711" s="46" t="str">
        <f>IF(Table2[[#This Row],[SRO]]="EOU",VLOOKUP(Table2[[#This Row],[BE]],[2]GD.List!$C$3:$N$5014,12,0),IF(Table2[[#This Row],[SRO]]="Local","Polyester Staple Fibre","SRO 492"))</f>
        <v>SRO 492</v>
      </c>
    </row>
    <row r="712" spans="1:19" x14ac:dyDescent="0.25">
      <c r="A712" s="72" t="s">
        <v>566</v>
      </c>
      <c r="B712" s="70" t="s">
        <v>553</v>
      </c>
      <c r="C712" s="69">
        <v>13300</v>
      </c>
      <c r="D712" s="73">
        <v>9607.2000000000007</v>
      </c>
      <c r="E712" t="s">
        <v>564</v>
      </c>
      <c r="F712" s="70" t="s">
        <v>577</v>
      </c>
      <c r="G712" s="24">
        <v>44638</v>
      </c>
      <c r="H712" s="74">
        <v>13481013</v>
      </c>
      <c r="I712" s="22">
        <v>1</v>
      </c>
      <c r="J712" s="75">
        <v>320.33999999999997</v>
      </c>
      <c r="K712" s="75">
        <v>320.33999999999997</v>
      </c>
      <c r="L712" s="75"/>
      <c r="M712" s="76" t="str">
        <f>TEXT(Table2[[#This Row],[Gd.Dt]],"mmm-yy")</f>
        <v>Mar-22</v>
      </c>
      <c r="N712" s="46" t="str">
        <f>MID(Table2[[#This Row],[BE]],6,2)</f>
        <v>EP</v>
      </c>
      <c r="O712" s="46" t="str">
        <f>IF(Table2[[#This Row],[Type]]="IB","EOU",IF(Table2[[#This Row],[Type]]="MB","Local","492"))</f>
        <v>492</v>
      </c>
      <c r="P712" s="46">
        <f>ROUND(Table2[[#This Row],[Cons]]/Table2[[#This Row],[Qty.]],5)</f>
        <v>1</v>
      </c>
      <c r="Q712" s="46" t="b">
        <f>EXACT(Table2[[#This Row],[rate]],Table2[[#This Row],[Check]])</f>
        <v>1</v>
      </c>
      <c r="R712" s="46"/>
      <c r="S712" s="46" t="str">
        <f>IF(Table2[[#This Row],[SRO]]="EOU",VLOOKUP(Table2[[#This Row],[BE]],[2]GD.List!$C$3:$N$5014,12,0),IF(Table2[[#This Row],[SRO]]="Local","Polyester Staple Fibre","SRO 492"))</f>
        <v>SRO 492</v>
      </c>
    </row>
    <row r="713" spans="1:19" x14ac:dyDescent="0.25">
      <c r="A713" s="71" t="s">
        <v>566</v>
      </c>
      <c r="B713" s="70" t="s">
        <v>553</v>
      </c>
      <c r="C713" s="69">
        <v>13300</v>
      </c>
      <c r="D713" s="73">
        <v>9607.11</v>
      </c>
      <c r="E713" t="s">
        <v>564</v>
      </c>
      <c r="F713" s="70" t="s">
        <v>577</v>
      </c>
      <c r="G713" s="24">
        <v>44638</v>
      </c>
      <c r="H713" s="74">
        <v>13481013</v>
      </c>
      <c r="I713" s="22">
        <v>1</v>
      </c>
      <c r="J713" s="75">
        <v>124.9</v>
      </c>
      <c r="K713" s="75">
        <v>124.9</v>
      </c>
      <c r="L713" s="75"/>
      <c r="M713" s="76" t="str">
        <f>TEXT(Table2[[#This Row],[Gd.Dt]],"mmm-yy")</f>
        <v>Mar-22</v>
      </c>
      <c r="N713" s="46" t="str">
        <f>MID(Table2[[#This Row],[BE]],6,2)</f>
        <v>EP</v>
      </c>
      <c r="O713" s="46" t="str">
        <f>IF(Table2[[#This Row],[Type]]="IB","EOU",IF(Table2[[#This Row],[Type]]="MB","Local","492"))</f>
        <v>492</v>
      </c>
      <c r="P713" s="46">
        <f>ROUND(Table2[[#This Row],[Cons]]/Table2[[#This Row],[Qty.]],5)</f>
        <v>1</v>
      </c>
      <c r="Q713" s="46" t="b">
        <f>EXACT(Table2[[#This Row],[rate]],Table2[[#This Row],[Check]])</f>
        <v>1</v>
      </c>
      <c r="R713" s="46"/>
      <c r="S713" s="46" t="str">
        <f>IF(Table2[[#This Row],[SRO]]="EOU",VLOOKUP(Table2[[#This Row],[BE]],[2]GD.List!$C$3:$N$5014,12,0),IF(Table2[[#This Row],[SRO]]="Local","Polyester Staple Fibre","SRO 492"))</f>
        <v>SRO 492</v>
      </c>
    </row>
    <row r="714" spans="1:19" x14ac:dyDescent="0.25">
      <c r="A714" s="71" t="s">
        <v>567</v>
      </c>
      <c r="B714" s="70" t="s">
        <v>553</v>
      </c>
      <c r="C714" s="69">
        <v>13300</v>
      </c>
      <c r="D714" s="73">
        <v>9606.2199999999993</v>
      </c>
      <c r="E714" t="s">
        <v>564</v>
      </c>
      <c r="F714" s="70" t="s">
        <v>577</v>
      </c>
      <c r="G714" s="24">
        <v>44638</v>
      </c>
      <c r="H714" s="74">
        <v>13481013</v>
      </c>
      <c r="I714" s="22">
        <v>1</v>
      </c>
      <c r="J714" s="75">
        <v>322.7</v>
      </c>
      <c r="K714" s="75">
        <v>322.7</v>
      </c>
      <c r="L714" s="75"/>
      <c r="M714" s="76" t="str">
        <f>TEXT(Table2[[#This Row],[Gd.Dt]],"mmm-yy")</f>
        <v>Mar-22</v>
      </c>
      <c r="N714" s="46" t="str">
        <f>MID(Table2[[#This Row],[BE]],6,2)</f>
        <v>TI</v>
      </c>
      <c r="O714" s="46" t="str">
        <f>IF(Table2[[#This Row],[Type]]="IB","EOU",IF(Table2[[#This Row],[Type]]="MB","Local","492"))</f>
        <v>492</v>
      </c>
      <c r="P714" s="46">
        <f>ROUND(Table2[[#This Row],[Cons]]/Table2[[#This Row],[Qty.]],5)</f>
        <v>1</v>
      </c>
      <c r="Q714" s="46" t="b">
        <f>EXACT(Table2[[#This Row],[rate]],Table2[[#This Row],[Check]])</f>
        <v>1</v>
      </c>
      <c r="R714" s="46"/>
      <c r="S714" s="46" t="str">
        <f>IF(Table2[[#This Row],[SRO]]="EOU",VLOOKUP(Table2[[#This Row],[BE]],[2]GD.List!$C$3:$N$5014,12,0),IF(Table2[[#This Row],[SRO]]="Local","Polyester Staple Fibre","SRO 492"))</f>
        <v>SRO 492</v>
      </c>
    </row>
    <row r="715" spans="1:19" x14ac:dyDescent="0.25">
      <c r="A715" s="71" t="s">
        <v>569</v>
      </c>
      <c r="B715" s="70" t="s">
        <v>556</v>
      </c>
      <c r="C715" s="69">
        <v>32112</v>
      </c>
      <c r="D715" s="73">
        <v>5205.13</v>
      </c>
      <c r="E715" t="s">
        <v>568</v>
      </c>
      <c r="F715" s="70" t="s">
        <v>574</v>
      </c>
      <c r="G715" s="24">
        <v>44639</v>
      </c>
      <c r="H715" s="74">
        <v>21903743.390000001</v>
      </c>
      <c r="I715" s="22">
        <v>1.0101</v>
      </c>
      <c r="J715" s="75">
        <v>14014.130000000001</v>
      </c>
      <c r="K715" s="75">
        <v>13874</v>
      </c>
      <c r="L715" s="75"/>
      <c r="M715" s="76" t="str">
        <f>TEXT(Table2[[#This Row],[Gd.Dt]],"mmm-yy")</f>
        <v>Mar-22</v>
      </c>
      <c r="N715" s="46" t="str">
        <f>MID(Table2[[#This Row],[BE]],6,2)</f>
        <v>IB</v>
      </c>
      <c r="O715" s="46" t="str">
        <f>IF(Table2[[#This Row],[Type]]="IB","EOU",IF(Table2[[#This Row],[Type]]="MB","Local","492"))</f>
        <v>EOU</v>
      </c>
      <c r="P715" s="46">
        <f>ROUND(Table2[[#This Row],[Cons]]/Table2[[#This Row],[Qty.]],5)</f>
        <v>1.0101</v>
      </c>
      <c r="Q715" s="46" t="b">
        <f>EXACT(Table2[[#This Row],[rate]],Table2[[#This Row],[Check]])</f>
        <v>1</v>
      </c>
      <c r="R715" s="46"/>
      <c r="S715" s="46" t="str">
        <f>IF(Table2[[#This Row],[SRO]]="EOU",VLOOKUP(Table2[[#This Row],[BE]],[2]GD.List!$C$3:$N$5014,12,0),IF(Table2[[#This Row],[SRO]]="Local","Polyester Staple Fibre","SRO 492"))</f>
        <v>Cotton Yarn</v>
      </c>
    </row>
    <row r="716" spans="1:19" x14ac:dyDescent="0.25">
      <c r="A716" s="72" t="s">
        <v>570</v>
      </c>
      <c r="B716" s="72" t="s">
        <v>556</v>
      </c>
      <c r="C716" s="77">
        <v>32112</v>
      </c>
      <c r="D716" s="78">
        <v>3204.16</v>
      </c>
      <c r="E716" s="40" t="s">
        <v>568</v>
      </c>
      <c r="F716" s="72" t="s">
        <v>574</v>
      </c>
      <c r="G716" s="41">
        <v>44639</v>
      </c>
      <c r="H716" s="79">
        <v>21903743.390000001</v>
      </c>
      <c r="I716" s="43">
        <v>7.0000000000000007E-2</v>
      </c>
      <c r="J716" s="80">
        <v>699.43999999999994</v>
      </c>
      <c r="K716" s="80">
        <v>9992</v>
      </c>
      <c r="L716" s="80"/>
      <c r="M716" s="81" t="str">
        <f>TEXT(Table2[[#This Row],[Gd.Dt]],"mmm-yy")</f>
        <v>Mar-22</v>
      </c>
      <c r="N716" s="47" t="str">
        <f>MID(Table2[[#This Row],[BE]],6,2)</f>
        <v>IB</v>
      </c>
      <c r="O716" s="47" t="str">
        <f>IF(Table2[[#This Row],[Type]]="IB","EOU",IF(Table2[[#This Row],[Type]]="MB","Local","492"))</f>
        <v>EOU</v>
      </c>
      <c r="P716" s="47">
        <f>ROUND(Table2[[#This Row],[Cons]]/Table2[[#This Row],[Qty.]],5)</f>
        <v>7.0000000000000007E-2</v>
      </c>
      <c r="Q716" s="47" t="b">
        <f>EXACT(Table2[[#This Row],[rate]],Table2[[#This Row],[Check]])</f>
        <v>1</v>
      </c>
      <c r="R716" s="47"/>
      <c r="S716" s="46" t="str">
        <f>IF(Table2[[#This Row],[SRO]]="EOU",VLOOKUP(Table2[[#This Row],[BE]],[2]GD.List!$C$3:$N$5014,12,0),IF(Table2[[#This Row],[SRO]]="Local","Polyester Staple Fibre","SRO 492"))</f>
        <v>Textile Dyes</v>
      </c>
    </row>
    <row r="717" spans="1:19" x14ac:dyDescent="0.25">
      <c r="A717" s="3" t="s">
        <v>1</v>
      </c>
      <c r="B717" s="3" t="s">
        <v>579</v>
      </c>
      <c r="C717" s="21">
        <v>2708</v>
      </c>
      <c r="D717" s="18">
        <v>2701.12</v>
      </c>
      <c r="E717" t="s">
        <v>587</v>
      </c>
      <c r="F717" s="3" t="s">
        <v>596</v>
      </c>
      <c r="G717" s="24">
        <v>44639</v>
      </c>
      <c r="H717" s="31">
        <v>26060861.25</v>
      </c>
      <c r="I717" s="22">
        <v>0.1</v>
      </c>
      <c r="J717" s="15">
        <v>1611.7</v>
      </c>
      <c r="K717" s="15">
        <v>16117</v>
      </c>
      <c r="L717" s="15"/>
      <c r="M717" s="66" t="str">
        <f>TEXT(Table2[[#This Row],[Gd.Dt]],"mmm-yy")</f>
        <v>Mar-22</v>
      </c>
      <c r="N717" s="46" t="str">
        <f>MID(Table2[[#This Row],[BE]],6,2)</f>
        <v>IB</v>
      </c>
      <c r="O717" s="46" t="str">
        <f>IF(Table2[[#This Row],[Type]]="IB","EOU",IF(Table2[[#This Row],[Type]]="MB","Local","492"))</f>
        <v>EOU</v>
      </c>
      <c r="P717" s="46">
        <f>ROUND(Table2[[#This Row],[Cons]]/Table2[[#This Row],[Qty.]],5)</f>
        <v>0.1</v>
      </c>
      <c r="Q717" s="46" t="b">
        <f>EXACT(Table2[[#This Row],[rate]],Table2[[#This Row],[Check]])</f>
        <v>1</v>
      </c>
      <c r="R717" s="46"/>
      <c r="S717" s="46" t="str">
        <f>IF(Table2[[#This Row],[SRO]]="EOU",VLOOKUP(Table2[[#This Row],[BE]],[2]GD.List!$C$3:$N$5014,12,0),IF(Table2[[#This Row],[SRO]]="Local","Polyester Staple Fibre","SRO 492"))</f>
        <v>Textile Coal</v>
      </c>
    </row>
    <row r="718" spans="1:19" x14ac:dyDescent="0.25">
      <c r="A718" s="3" t="s">
        <v>1</v>
      </c>
      <c r="B718" s="3" t="s">
        <v>581</v>
      </c>
      <c r="C718" s="21">
        <v>4442</v>
      </c>
      <c r="D718" s="18">
        <v>2701.12</v>
      </c>
      <c r="E718" t="s">
        <v>593</v>
      </c>
      <c r="F718" s="3" t="s">
        <v>597</v>
      </c>
      <c r="G718" s="24">
        <v>44640</v>
      </c>
      <c r="H718" s="31">
        <v>37379655.060000002</v>
      </c>
      <c r="I718" s="22">
        <v>0.1</v>
      </c>
      <c r="J718" s="15">
        <v>1768.51</v>
      </c>
      <c r="K718" s="15">
        <v>17685.12</v>
      </c>
      <c r="L718" s="15"/>
      <c r="M718" s="66" t="str">
        <f>TEXT(Table2[[#This Row],[Gd.Dt]],"mmm-yy")</f>
        <v>Mar-22</v>
      </c>
      <c r="N718" s="46" t="str">
        <f>MID(Table2[[#This Row],[BE]],6,2)</f>
        <v>IB</v>
      </c>
      <c r="O718" s="46" t="str">
        <f>IF(Table2[[#This Row],[Type]]="IB","EOU",IF(Table2[[#This Row],[Type]]="MB","Local","492"))</f>
        <v>EOU</v>
      </c>
      <c r="P718" s="46">
        <f>ROUND(Table2[[#This Row],[Cons]]/Table2[[#This Row],[Qty.]],5)</f>
        <v>0.1</v>
      </c>
      <c r="Q718" s="46" t="b">
        <f>EXACT(Table2[[#This Row],[rate]],Table2[[#This Row],[Check]])</f>
        <v>1</v>
      </c>
      <c r="R718" s="46"/>
      <c r="S718" s="46" t="str">
        <f>IF(Table2[[#This Row],[SRO]]="EOU",VLOOKUP(Table2[[#This Row],[BE]],[2]GD.List!$C$3:$N$5014,12,0),IF(Table2[[#This Row],[SRO]]="Local","Polyester Staple Fibre","SRO 492"))</f>
        <v>Textile Coal</v>
      </c>
    </row>
    <row r="719" spans="1:19" x14ac:dyDescent="0.25">
      <c r="A719" s="3" t="s">
        <v>1</v>
      </c>
      <c r="B719" s="3" t="s">
        <v>578</v>
      </c>
      <c r="C719" s="21">
        <v>47303</v>
      </c>
      <c r="D719" s="18">
        <v>2701.12</v>
      </c>
      <c r="E719" t="s">
        <v>46</v>
      </c>
      <c r="F719" s="3" t="s">
        <v>598</v>
      </c>
      <c r="G719" s="24">
        <v>44639</v>
      </c>
      <c r="H719" s="31">
        <v>31463533.559999999</v>
      </c>
      <c r="I719" s="22">
        <v>0.1</v>
      </c>
      <c r="J719" s="15">
        <v>696.3</v>
      </c>
      <c r="K719" s="15">
        <v>6963</v>
      </c>
      <c r="L719" s="15"/>
      <c r="M719" s="66" t="str">
        <f>TEXT(Table2[[#This Row],[Gd.Dt]],"mmm-yy")</f>
        <v>Mar-22</v>
      </c>
      <c r="N719" s="46" t="str">
        <f>MID(Table2[[#This Row],[BE]],6,2)</f>
        <v>IB</v>
      </c>
      <c r="O719" s="46" t="str">
        <f>IF(Table2[[#This Row],[Type]]="IB","EOU",IF(Table2[[#This Row],[Type]]="MB","Local","492"))</f>
        <v>EOU</v>
      </c>
      <c r="P719" s="46">
        <f>ROUND(Table2[[#This Row],[Cons]]/Table2[[#This Row],[Qty.]],5)</f>
        <v>0.1</v>
      </c>
      <c r="Q719" s="46" t="b">
        <f>EXACT(Table2[[#This Row],[rate]],Table2[[#This Row],[Check]])</f>
        <v>1</v>
      </c>
      <c r="R719" s="46"/>
      <c r="S719" s="46" t="str">
        <f>IF(Table2[[#This Row],[SRO]]="EOU",VLOOKUP(Table2[[#This Row],[BE]],[2]GD.List!$C$3:$N$5014,12,0),IF(Table2[[#This Row],[SRO]]="Local","Polyester Staple Fibre","SRO 492"))</f>
        <v>Textile Coal</v>
      </c>
    </row>
    <row r="720" spans="1:19" x14ac:dyDescent="0.25">
      <c r="A720" s="19" t="s">
        <v>1</v>
      </c>
      <c r="B720" s="3" t="s">
        <v>583</v>
      </c>
      <c r="C720" s="21">
        <v>29376</v>
      </c>
      <c r="D720" s="18">
        <v>2701.12</v>
      </c>
      <c r="E720" t="s">
        <v>46</v>
      </c>
      <c r="F720" s="3" t="s">
        <v>599</v>
      </c>
      <c r="G720" s="24">
        <v>44640</v>
      </c>
      <c r="H720" s="31">
        <v>17553938.52</v>
      </c>
      <c r="I720" s="22">
        <v>0.1</v>
      </c>
      <c r="J720" s="15">
        <v>1153</v>
      </c>
      <c r="K720" s="15">
        <v>11530</v>
      </c>
      <c r="L720" s="15"/>
      <c r="M720" s="66" t="str">
        <f>TEXT(Table2[[#This Row],[Gd.Dt]],"mmm-yy")</f>
        <v>Mar-22</v>
      </c>
      <c r="N720" s="46" t="str">
        <f>MID(Table2[[#This Row],[BE]],6,2)</f>
        <v>IB</v>
      </c>
      <c r="O720" s="46" t="str">
        <f>IF(Table2[[#This Row],[Type]]="IB","EOU",IF(Table2[[#This Row],[Type]]="MB","Local","492"))</f>
        <v>EOU</v>
      </c>
      <c r="P720" s="46">
        <f>ROUND(Table2[[#This Row],[Cons]]/Table2[[#This Row],[Qty.]],5)</f>
        <v>0.1</v>
      </c>
      <c r="Q720" s="46" t="b">
        <f>EXACT(Table2[[#This Row],[rate]],Table2[[#This Row],[Check]])</f>
        <v>1</v>
      </c>
      <c r="R720" s="46"/>
      <c r="S720" s="46" t="str">
        <f>IF(Table2[[#This Row],[SRO]]="EOU",VLOOKUP(Table2[[#This Row],[BE]],[2]GD.List!$C$3:$N$5014,12,0),IF(Table2[[#This Row],[SRO]]="Local","Polyester Staple Fibre","SRO 492"))</f>
        <v>Textile Coal</v>
      </c>
    </row>
    <row r="721" spans="1:19" x14ac:dyDescent="0.25">
      <c r="A721" s="19" t="s">
        <v>1</v>
      </c>
      <c r="B721" s="3" t="s">
        <v>582</v>
      </c>
      <c r="C721" s="21">
        <v>13031</v>
      </c>
      <c r="D721" s="18">
        <v>2701.12</v>
      </c>
      <c r="E721" t="s">
        <v>595</v>
      </c>
      <c r="F721" s="3" t="s">
        <v>600</v>
      </c>
      <c r="G721" s="24">
        <v>44640</v>
      </c>
      <c r="H721" s="31">
        <v>20536613.84</v>
      </c>
      <c r="I721" s="22">
        <v>0.1</v>
      </c>
      <c r="J721" s="15">
        <v>1809.6000000000001</v>
      </c>
      <c r="K721" s="15">
        <v>18096</v>
      </c>
      <c r="L721" s="15"/>
      <c r="M721" s="66" t="str">
        <f>TEXT(Table2[[#This Row],[Gd.Dt]],"mmm-yy")</f>
        <v>Mar-22</v>
      </c>
      <c r="N721" s="46" t="str">
        <f>MID(Table2[[#This Row],[BE]],6,2)</f>
        <v>IB</v>
      </c>
      <c r="O721" s="46" t="str">
        <f>IF(Table2[[#This Row],[Type]]="IB","EOU",IF(Table2[[#This Row],[Type]]="MB","Local","492"))</f>
        <v>EOU</v>
      </c>
      <c r="P721" s="46">
        <f>ROUND(Table2[[#This Row],[Cons]]/Table2[[#This Row],[Qty.]],5)</f>
        <v>0.1</v>
      </c>
      <c r="Q721" s="46" t="b">
        <f>EXACT(Table2[[#This Row],[rate]],Table2[[#This Row],[Check]])</f>
        <v>1</v>
      </c>
      <c r="R721" s="46"/>
      <c r="S721" s="46" t="str">
        <f>IF(Table2[[#This Row],[SRO]]="EOU",VLOOKUP(Table2[[#This Row],[BE]],[2]GD.List!$C$3:$N$5014,12,0),IF(Table2[[#This Row],[SRO]]="Local","Polyester Staple Fibre","SRO 492"))</f>
        <v>Textile Coal</v>
      </c>
    </row>
    <row r="722" spans="1:19" x14ac:dyDescent="0.25">
      <c r="A722" s="17" t="s">
        <v>1</v>
      </c>
      <c r="B722" s="3" t="s">
        <v>580</v>
      </c>
      <c r="C722" s="21">
        <v>14640</v>
      </c>
      <c r="D722" s="18">
        <v>2701.12</v>
      </c>
      <c r="E722" t="s">
        <v>592</v>
      </c>
      <c r="F722" s="3" t="s">
        <v>601</v>
      </c>
      <c r="G722" s="24">
        <v>44640</v>
      </c>
      <c r="H722" s="31">
        <v>20556421</v>
      </c>
      <c r="I722" s="22">
        <v>0.1</v>
      </c>
      <c r="J722" s="15">
        <v>1573.6000000000001</v>
      </c>
      <c r="K722" s="15">
        <v>15736</v>
      </c>
      <c r="L722" s="15"/>
      <c r="M722" s="66" t="str">
        <f>TEXT(Table2[[#This Row],[Gd.Dt]],"mmm-yy")</f>
        <v>Mar-22</v>
      </c>
      <c r="N722" s="46" t="str">
        <f>MID(Table2[[#This Row],[BE]],6,2)</f>
        <v>IB</v>
      </c>
      <c r="O722" s="46" t="str">
        <f>IF(Table2[[#This Row],[Type]]="IB","EOU",IF(Table2[[#This Row],[Type]]="MB","Local","492"))</f>
        <v>EOU</v>
      </c>
      <c r="P722" s="46">
        <f>ROUND(Table2[[#This Row],[Cons]]/Table2[[#This Row],[Qty.]],5)</f>
        <v>0.1</v>
      </c>
      <c r="Q722" s="46" t="b">
        <f>EXACT(Table2[[#This Row],[rate]],Table2[[#This Row],[Check]])</f>
        <v>1</v>
      </c>
      <c r="R722" s="46"/>
      <c r="S722" s="46" t="str">
        <f>IF(Table2[[#This Row],[SRO]]="EOU",VLOOKUP(Table2[[#This Row],[BE]],[2]GD.List!$C$3:$N$5014,12,0),IF(Table2[[#This Row],[SRO]]="Local","Polyester Staple Fibre","SRO 492"))</f>
        <v>Textile Coal</v>
      </c>
    </row>
    <row r="723" spans="1:19" x14ac:dyDescent="0.25">
      <c r="A723" s="17" t="s">
        <v>192</v>
      </c>
      <c r="B723" s="3" t="s">
        <v>578</v>
      </c>
      <c r="C723" s="21">
        <v>47303</v>
      </c>
      <c r="D723" s="18">
        <v>5407.52</v>
      </c>
      <c r="E723" t="s">
        <v>46</v>
      </c>
      <c r="F723" s="3" t="s">
        <v>598</v>
      </c>
      <c r="G723" s="24">
        <v>44639</v>
      </c>
      <c r="H723" s="31">
        <v>31463533.559999999</v>
      </c>
      <c r="I723" s="22">
        <v>1.0101</v>
      </c>
      <c r="J723" s="15">
        <v>2149.4899999999998</v>
      </c>
      <c r="K723" s="15">
        <v>2128</v>
      </c>
      <c r="L723" s="15"/>
      <c r="M723" s="66" t="str">
        <f>TEXT(Table2[[#This Row],[Gd.Dt]],"mmm-yy")</f>
        <v>Mar-22</v>
      </c>
      <c r="N723" s="46" t="str">
        <f>MID(Table2[[#This Row],[BE]],6,2)</f>
        <v>IB</v>
      </c>
      <c r="O723" s="46" t="str">
        <f>IF(Table2[[#This Row],[Type]]="IB","EOU",IF(Table2[[#This Row],[Type]]="MB","Local","492"))</f>
        <v>EOU</v>
      </c>
      <c r="P723" s="46">
        <f>ROUND(Table2[[#This Row],[Cons]]/Table2[[#This Row],[Qty.]],5)</f>
        <v>1.0101</v>
      </c>
      <c r="Q723" s="46" t="b">
        <f>EXACT(Table2[[#This Row],[rate]],Table2[[#This Row],[Check]])</f>
        <v>1</v>
      </c>
      <c r="R723" s="46"/>
      <c r="S723" s="46" t="str">
        <f>IF(Table2[[#This Row],[SRO]]="EOU",VLOOKUP(Table2[[#This Row],[BE]],[2]GD.List!$C$3:$N$5014,12,0),IF(Table2[[#This Row],[SRO]]="Local","Polyester Staple Fibre","SRO 492"))</f>
        <v>Polyester Fabric</v>
      </c>
    </row>
    <row r="724" spans="1:19" x14ac:dyDescent="0.25">
      <c r="A724" s="19" t="s">
        <v>217</v>
      </c>
      <c r="B724" s="3" t="s">
        <v>579</v>
      </c>
      <c r="C724" s="21">
        <v>2708</v>
      </c>
      <c r="D724" s="18">
        <v>2832.1089999999999</v>
      </c>
      <c r="E724" t="s">
        <v>587</v>
      </c>
      <c r="F724" s="3" t="s">
        <v>596</v>
      </c>
      <c r="G724" s="24">
        <v>44639</v>
      </c>
      <c r="H724" s="31">
        <v>26060861.25</v>
      </c>
      <c r="I724" s="22">
        <v>0.04</v>
      </c>
      <c r="J724" s="15">
        <v>644.68000000000006</v>
      </c>
      <c r="K724" s="15">
        <v>16117</v>
      </c>
      <c r="L724" s="15"/>
      <c r="M724" s="66" t="str">
        <f>TEXT(Table2[[#This Row],[Gd.Dt]],"mmm-yy")</f>
        <v>Mar-22</v>
      </c>
      <c r="N724" s="46" t="str">
        <f>MID(Table2[[#This Row],[BE]],6,2)</f>
        <v>IB</v>
      </c>
      <c r="O724" s="46" t="str">
        <f>IF(Table2[[#This Row],[Type]]="IB","EOU",IF(Table2[[#This Row],[Type]]="MB","Local","492"))</f>
        <v>EOU</v>
      </c>
      <c r="P724" s="46">
        <f>ROUND(Table2[[#This Row],[Cons]]/Table2[[#This Row],[Qty.]],5)</f>
        <v>0.04</v>
      </c>
      <c r="Q724" s="46" t="b">
        <f>EXACT(Table2[[#This Row],[rate]],Table2[[#This Row],[Check]])</f>
        <v>1</v>
      </c>
      <c r="R724" s="46"/>
      <c r="S724" s="46" t="str">
        <f>IF(Table2[[#This Row],[SRO]]="EOU",VLOOKUP(Table2[[#This Row],[BE]],[2]GD.List!$C$3:$N$5014,12,0),IF(Table2[[#This Row],[SRO]]="Local","Polyester Staple Fibre","SRO 492"))</f>
        <v>Textile Chemical</v>
      </c>
    </row>
    <row r="725" spans="1:19" x14ac:dyDescent="0.25">
      <c r="A725" s="19" t="s">
        <v>217</v>
      </c>
      <c r="B725" s="3" t="s">
        <v>581</v>
      </c>
      <c r="C725" s="21">
        <v>4442</v>
      </c>
      <c r="D725" s="18">
        <v>2832.1089999999999</v>
      </c>
      <c r="E725" t="s">
        <v>593</v>
      </c>
      <c r="F725" s="3" t="s">
        <v>597</v>
      </c>
      <c r="G725" s="24">
        <v>44640</v>
      </c>
      <c r="H725" s="31">
        <v>37379655.060000002</v>
      </c>
      <c r="I725" s="22">
        <v>0.04</v>
      </c>
      <c r="J725" s="15">
        <v>41.16</v>
      </c>
      <c r="K725" s="15">
        <v>1029</v>
      </c>
      <c r="L725" s="15"/>
      <c r="M725" s="66" t="str">
        <f>TEXT(Table2[[#This Row],[Gd.Dt]],"mmm-yy")</f>
        <v>Mar-22</v>
      </c>
      <c r="N725" s="46" t="str">
        <f>MID(Table2[[#This Row],[BE]],6,2)</f>
        <v>IB</v>
      </c>
      <c r="O725" s="46" t="str">
        <f>IF(Table2[[#This Row],[Type]]="IB","EOU",IF(Table2[[#This Row],[Type]]="MB","Local","492"))</f>
        <v>EOU</v>
      </c>
      <c r="P725" s="46">
        <f>ROUND(Table2[[#This Row],[Cons]]/Table2[[#This Row],[Qty.]],5)</f>
        <v>0.04</v>
      </c>
      <c r="Q725" s="46" t="b">
        <f>EXACT(Table2[[#This Row],[rate]],Table2[[#This Row],[Check]])</f>
        <v>1</v>
      </c>
      <c r="R725" s="46"/>
      <c r="S725" s="46" t="str">
        <f>IF(Table2[[#This Row],[SRO]]="EOU",VLOOKUP(Table2[[#This Row],[BE]],[2]GD.List!$C$3:$N$5014,12,0),IF(Table2[[#This Row],[SRO]]="Local","Polyester Staple Fibre","SRO 492"))</f>
        <v>Textile Chemical</v>
      </c>
    </row>
    <row r="726" spans="1:19" x14ac:dyDescent="0.25">
      <c r="A726" s="19" t="s">
        <v>217</v>
      </c>
      <c r="B726" s="3" t="s">
        <v>578</v>
      </c>
      <c r="C726" s="21">
        <v>47303</v>
      </c>
      <c r="D726" s="18">
        <v>2832.1089999999999</v>
      </c>
      <c r="E726" t="s">
        <v>46</v>
      </c>
      <c r="F726" s="3" t="s">
        <v>598</v>
      </c>
      <c r="G726" s="24">
        <v>44639</v>
      </c>
      <c r="H726" s="31">
        <v>31463533.559999999</v>
      </c>
      <c r="I726" s="22">
        <v>0.04</v>
      </c>
      <c r="J726" s="15">
        <v>365.93</v>
      </c>
      <c r="K726" s="15">
        <v>9148.2000000000007</v>
      </c>
      <c r="L726" s="15"/>
      <c r="M726" s="66" t="str">
        <f>TEXT(Table2[[#This Row],[Gd.Dt]],"mmm-yy")</f>
        <v>Mar-22</v>
      </c>
      <c r="N726" s="46" t="str">
        <f>MID(Table2[[#This Row],[BE]],6,2)</f>
        <v>IB</v>
      </c>
      <c r="O726" s="46" t="str">
        <f>IF(Table2[[#This Row],[Type]]="IB","EOU",IF(Table2[[#This Row],[Type]]="MB","Local","492"))</f>
        <v>EOU</v>
      </c>
      <c r="P726" s="46">
        <f>ROUND(Table2[[#This Row],[Cons]]/Table2[[#This Row],[Qty.]],5)</f>
        <v>0.04</v>
      </c>
      <c r="Q726" s="46" t="b">
        <f>EXACT(Table2[[#This Row],[rate]],Table2[[#This Row],[Check]])</f>
        <v>1</v>
      </c>
      <c r="R726" s="46"/>
      <c r="S726" s="46" t="str">
        <f>IF(Table2[[#This Row],[SRO]]="EOU",VLOOKUP(Table2[[#This Row],[BE]],[2]GD.List!$C$3:$N$5014,12,0),IF(Table2[[#This Row],[SRO]]="Local","Polyester Staple Fibre","SRO 492"))</f>
        <v>Textile Chemical</v>
      </c>
    </row>
    <row r="727" spans="1:19" x14ac:dyDescent="0.25">
      <c r="A727" s="19" t="s">
        <v>217</v>
      </c>
      <c r="B727" s="3" t="s">
        <v>582</v>
      </c>
      <c r="C727" s="21">
        <v>13031</v>
      </c>
      <c r="D727" s="18">
        <v>2832.1089999999999</v>
      </c>
      <c r="E727" t="s">
        <v>595</v>
      </c>
      <c r="F727" s="3" t="s">
        <v>600</v>
      </c>
      <c r="G727" s="24">
        <v>44640</v>
      </c>
      <c r="H727" s="31">
        <v>20536613.84</v>
      </c>
      <c r="I727" s="22">
        <v>0.04</v>
      </c>
      <c r="J727" s="15">
        <v>532.96</v>
      </c>
      <c r="K727" s="15">
        <v>13324</v>
      </c>
      <c r="L727" s="15"/>
      <c r="M727" s="66" t="str">
        <f>TEXT(Table2[[#This Row],[Gd.Dt]],"mmm-yy")</f>
        <v>Mar-22</v>
      </c>
      <c r="N727" s="46" t="str">
        <f>MID(Table2[[#This Row],[BE]],6,2)</f>
        <v>IB</v>
      </c>
      <c r="O727" s="46" t="str">
        <f>IF(Table2[[#This Row],[Type]]="IB","EOU",IF(Table2[[#This Row],[Type]]="MB","Local","492"))</f>
        <v>EOU</v>
      </c>
      <c r="P727" s="46">
        <f>ROUND(Table2[[#This Row],[Cons]]/Table2[[#This Row],[Qty.]],5)</f>
        <v>0.04</v>
      </c>
      <c r="Q727" s="46" t="b">
        <f>EXACT(Table2[[#This Row],[rate]],Table2[[#This Row],[Check]])</f>
        <v>1</v>
      </c>
      <c r="R727" s="46"/>
      <c r="S727" s="46" t="str">
        <f>IF(Table2[[#This Row],[SRO]]="EOU",VLOOKUP(Table2[[#This Row],[BE]],[2]GD.List!$C$3:$N$5014,12,0),IF(Table2[[#This Row],[SRO]]="Local","Polyester Staple Fibre","SRO 492"))</f>
        <v>Textile Chemical</v>
      </c>
    </row>
    <row r="728" spans="1:19" x14ac:dyDescent="0.25">
      <c r="A728" s="17" t="s">
        <v>217</v>
      </c>
      <c r="B728" s="3" t="s">
        <v>580</v>
      </c>
      <c r="C728" s="21">
        <v>14640</v>
      </c>
      <c r="D728" s="18">
        <v>2832.1089999999999</v>
      </c>
      <c r="E728" t="s">
        <v>592</v>
      </c>
      <c r="F728" s="3" t="s">
        <v>601</v>
      </c>
      <c r="G728" s="24">
        <v>44640</v>
      </c>
      <c r="H728" s="31">
        <v>20556421</v>
      </c>
      <c r="I728" s="22">
        <v>0.04</v>
      </c>
      <c r="J728" s="15">
        <v>562.04</v>
      </c>
      <c r="K728" s="15">
        <v>14051</v>
      </c>
      <c r="L728" s="15"/>
      <c r="M728" s="66" t="str">
        <f>TEXT(Table2[[#This Row],[Gd.Dt]],"mmm-yy")</f>
        <v>Mar-22</v>
      </c>
      <c r="N728" s="46" t="str">
        <f>MID(Table2[[#This Row],[BE]],6,2)</f>
        <v>IB</v>
      </c>
      <c r="O728" s="46" t="str">
        <f>IF(Table2[[#This Row],[Type]]="IB","EOU",IF(Table2[[#This Row],[Type]]="MB","Local","492"))</f>
        <v>EOU</v>
      </c>
      <c r="P728" s="46">
        <f>ROUND(Table2[[#This Row],[Cons]]/Table2[[#This Row],[Qty.]],5)</f>
        <v>0.04</v>
      </c>
      <c r="Q728" s="46" t="b">
        <f>EXACT(Table2[[#This Row],[rate]],Table2[[#This Row],[Check]])</f>
        <v>1</v>
      </c>
      <c r="R728" s="46"/>
      <c r="S728" s="46" t="str">
        <f>IF(Table2[[#This Row],[SRO]]="EOU",VLOOKUP(Table2[[#This Row],[BE]],[2]GD.List!$C$3:$N$5014,12,0),IF(Table2[[#This Row],[SRO]]="Local","Polyester Staple Fibre","SRO 492"))</f>
        <v>Textile Chemical</v>
      </c>
    </row>
    <row r="729" spans="1:19" x14ac:dyDescent="0.25">
      <c r="A729" s="19" t="s">
        <v>261</v>
      </c>
      <c r="B729" s="3" t="s">
        <v>578</v>
      </c>
      <c r="C729" s="21">
        <v>47303</v>
      </c>
      <c r="D729" s="18">
        <v>3906.9029999999998</v>
      </c>
      <c r="E729" t="s">
        <v>46</v>
      </c>
      <c r="F729" s="3" t="s">
        <v>598</v>
      </c>
      <c r="G729" s="24">
        <v>44639</v>
      </c>
      <c r="H729" s="31">
        <v>31463533.559999999</v>
      </c>
      <c r="I729" s="22">
        <v>0.04</v>
      </c>
      <c r="J729" s="15">
        <v>423.45</v>
      </c>
      <c r="K729" s="15">
        <v>10586.2</v>
      </c>
      <c r="L729" s="15"/>
      <c r="M729" s="66" t="str">
        <f>TEXT(Table2[[#This Row],[Gd.Dt]],"mmm-yy")</f>
        <v>Mar-22</v>
      </c>
      <c r="N729" s="46" t="str">
        <f>MID(Table2[[#This Row],[BE]],6,2)</f>
        <v>IB</v>
      </c>
      <c r="O729" s="46" t="str">
        <f>IF(Table2[[#This Row],[Type]]="IB","EOU",IF(Table2[[#This Row],[Type]]="MB","Local","492"))</f>
        <v>EOU</v>
      </c>
      <c r="P729" s="46">
        <f>ROUND(Table2[[#This Row],[Cons]]/Table2[[#This Row],[Qty.]],5)</f>
        <v>0.04</v>
      </c>
      <c r="Q729" s="46" t="b">
        <f>EXACT(Table2[[#This Row],[rate]],Table2[[#This Row],[Check]])</f>
        <v>1</v>
      </c>
      <c r="R729" s="46"/>
      <c r="S729" s="46" t="str">
        <f>IF(Table2[[#This Row],[SRO]]="EOU",VLOOKUP(Table2[[#This Row],[BE]],[2]GD.List!$C$3:$N$5014,12,0),IF(Table2[[#This Row],[SRO]]="Local","Polyester Staple Fibre","SRO 492"))</f>
        <v>Textile Chemical</v>
      </c>
    </row>
    <row r="730" spans="1:19" x14ac:dyDescent="0.25">
      <c r="A730" s="19" t="s">
        <v>261</v>
      </c>
      <c r="B730" s="3" t="s">
        <v>583</v>
      </c>
      <c r="C730" s="21">
        <v>29376</v>
      </c>
      <c r="D730" s="18">
        <v>3906.9029999999998</v>
      </c>
      <c r="E730" t="s">
        <v>46</v>
      </c>
      <c r="F730" s="3" t="s">
        <v>599</v>
      </c>
      <c r="G730" s="24">
        <v>44640</v>
      </c>
      <c r="H730" s="31">
        <v>17553938.52</v>
      </c>
      <c r="I730" s="22">
        <v>0.04</v>
      </c>
      <c r="J730" s="15">
        <v>372.2</v>
      </c>
      <c r="K730" s="15">
        <v>9305</v>
      </c>
      <c r="L730" s="15"/>
      <c r="M730" s="66" t="str">
        <f>TEXT(Table2[[#This Row],[Gd.Dt]],"mmm-yy")</f>
        <v>Mar-22</v>
      </c>
      <c r="N730" s="46" t="str">
        <f>MID(Table2[[#This Row],[BE]],6,2)</f>
        <v>IB</v>
      </c>
      <c r="O730" s="46" t="str">
        <f>IF(Table2[[#This Row],[Type]]="IB","EOU",IF(Table2[[#This Row],[Type]]="MB","Local","492"))</f>
        <v>EOU</v>
      </c>
      <c r="P730" s="46">
        <f>ROUND(Table2[[#This Row],[Cons]]/Table2[[#This Row],[Qty.]],5)</f>
        <v>0.04</v>
      </c>
      <c r="Q730" s="46" t="b">
        <f>EXACT(Table2[[#This Row],[rate]],Table2[[#This Row],[Check]])</f>
        <v>1</v>
      </c>
      <c r="R730" s="46"/>
      <c r="S730" s="46" t="str">
        <f>IF(Table2[[#This Row],[SRO]]="EOU",VLOOKUP(Table2[[#This Row],[BE]],[2]GD.List!$C$3:$N$5014,12,0),IF(Table2[[#This Row],[SRO]]="Local","Polyester Staple Fibre","SRO 492"))</f>
        <v>Textile Chemical</v>
      </c>
    </row>
    <row r="731" spans="1:19" x14ac:dyDescent="0.25">
      <c r="A731" s="19" t="s">
        <v>261</v>
      </c>
      <c r="B731" s="3" t="s">
        <v>582</v>
      </c>
      <c r="C731" s="21">
        <v>13031</v>
      </c>
      <c r="D731" s="18">
        <v>3906.9029999999998</v>
      </c>
      <c r="E731" t="s">
        <v>595</v>
      </c>
      <c r="F731" s="3" t="s">
        <v>600</v>
      </c>
      <c r="G731" s="24">
        <v>44640</v>
      </c>
      <c r="H731" s="31">
        <v>20536613.84</v>
      </c>
      <c r="I731" s="22">
        <v>0.04</v>
      </c>
      <c r="J731" s="15">
        <v>190.88</v>
      </c>
      <c r="K731" s="15">
        <v>4772</v>
      </c>
      <c r="L731" s="15"/>
      <c r="M731" s="66" t="str">
        <f>TEXT(Table2[[#This Row],[Gd.Dt]],"mmm-yy")</f>
        <v>Mar-22</v>
      </c>
      <c r="N731" s="46" t="str">
        <f>MID(Table2[[#This Row],[BE]],6,2)</f>
        <v>IB</v>
      </c>
      <c r="O731" s="46" t="str">
        <f>IF(Table2[[#This Row],[Type]]="IB","EOU",IF(Table2[[#This Row],[Type]]="MB","Local","492"))</f>
        <v>EOU</v>
      </c>
      <c r="P731" s="46">
        <f>ROUND(Table2[[#This Row],[Cons]]/Table2[[#This Row],[Qty.]],5)</f>
        <v>0.04</v>
      </c>
      <c r="Q731" s="46" t="b">
        <f>EXACT(Table2[[#This Row],[rate]],Table2[[#This Row],[Check]])</f>
        <v>1</v>
      </c>
      <c r="R731" s="46"/>
      <c r="S731" s="46" t="str">
        <f>IF(Table2[[#This Row],[SRO]]="EOU",VLOOKUP(Table2[[#This Row],[BE]],[2]GD.List!$C$3:$N$5014,12,0),IF(Table2[[#This Row],[SRO]]="Local","Polyester Staple Fibre","SRO 492"))</f>
        <v>Textile Chemical</v>
      </c>
    </row>
    <row r="732" spans="1:19" x14ac:dyDescent="0.25">
      <c r="A732" s="17" t="s">
        <v>261</v>
      </c>
      <c r="B732" s="3" t="s">
        <v>580</v>
      </c>
      <c r="C732" s="21">
        <v>14640</v>
      </c>
      <c r="D732" s="18">
        <v>3906.9029999999998</v>
      </c>
      <c r="E732" t="s">
        <v>592</v>
      </c>
      <c r="F732" s="3" t="s">
        <v>601</v>
      </c>
      <c r="G732" s="24">
        <v>44640</v>
      </c>
      <c r="H732" s="31">
        <v>20556421</v>
      </c>
      <c r="I732" s="22">
        <v>0.04</v>
      </c>
      <c r="J732" s="15">
        <v>629.43999999999994</v>
      </c>
      <c r="K732" s="15">
        <v>15736</v>
      </c>
      <c r="L732" s="15"/>
      <c r="M732" s="66" t="str">
        <f>TEXT(Table2[[#This Row],[Gd.Dt]],"mmm-yy")</f>
        <v>Mar-22</v>
      </c>
      <c r="N732" s="46" t="str">
        <f>MID(Table2[[#This Row],[BE]],6,2)</f>
        <v>IB</v>
      </c>
      <c r="O732" s="46" t="str">
        <f>IF(Table2[[#This Row],[Type]]="IB","EOU",IF(Table2[[#This Row],[Type]]="MB","Local","492"))</f>
        <v>EOU</v>
      </c>
      <c r="P732" s="46">
        <f>ROUND(Table2[[#This Row],[Cons]]/Table2[[#This Row],[Qty.]],5)</f>
        <v>0.04</v>
      </c>
      <c r="Q732" s="46" t="b">
        <f>EXACT(Table2[[#This Row],[rate]],Table2[[#This Row],[Check]])</f>
        <v>1</v>
      </c>
      <c r="R732" s="46"/>
      <c r="S732" s="46" t="str">
        <f>IF(Table2[[#This Row],[SRO]]="EOU",VLOOKUP(Table2[[#This Row],[BE]],[2]GD.List!$C$3:$N$5014,12,0),IF(Table2[[#This Row],[SRO]]="Local","Polyester Staple Fibre","SRO 492"))</f>
        <v>Textile Chemical</v>
      </c>
    </row>
    <row r="733" spans="1:19" x14ac:dyDescent="0.25">
      <c r="A733" s="19" t="s">
        <v>262</v>
      </c>
      <c r="B733" s="3" t="s">
        <v>581</v>
      </c>
      <c r="C733" s="21">
        <v>4442</v>
      </c>
      <c r="D733" s="18">
        <v>3809.9189999999999</v>
      </c>
      <c r="E733" t="s">
        <v>593</v>
      </c>
      <c r="F733" s="3" t="s">
        <v>597</v>
      </c>
      <c r="G733" s="24">
        <v>44640</v>
      </c>
      <c r="H733" s="31">
        <v>37379655.060000002</v>
      </c>
      <c r="I733" s="22">
        <v>0.04</v>
      </c>
      <c r="J733" s="15">
        <v>41.16</v>
      </c>
      <c r="K733" s="15">
        <v>1029</v>
      </c>
      <c r="L733" s="15"/>
      <c r="M733" s="66" t="str">
        <f>TEXT(Table2[[#This Row],[Gd.Dt]],"mmm-yy")</f>
        <v>Mar-22</v>
      </c>
      <c r="N733" s="46" t="str">
        <f>MID(Table2[[#This Row],[BE]],6,2)</f>
        <v>IB</v>
      </c>
      <c r="O733" s="46" t="str">
        <f>IF(Table2[[#This Row],[Type]]="IB","EOU",IF(Table2[[#This Row],[Type]]="MB","Local","492"))</f>
        <v>EOU</v>
      </c>
      <c r="P733" s="46">
        <f>ROUND(Table2[[#This Row],[Cons]]/Table2[[#This Row],[Qty.]],5)</f>
        <v>0.04</v>
      </c>
      <c r="Q733" s="46" t="b">
        <f>EXACT(Table2[[#This Row],[rate]],Table2[[#This Row],[Check]])</f>
        <v>1</v>
      </c>
      <c r="R733" s="46"/>
      <c r="S733" s="46" t="str">
        <f>IF(Table2[[#This Row],[SRO]]="EOU",VLOOKUP(Table2[[#This Row],[BE]],[2]GD.List!$C$3:$N$5014,12,0),IF(Table2[[#This Row],[SRO]]="Local","Polyester Staple Fibre","SRO 492"))</f>
        <v>Textile Chemical</v>
      </c>
    </row>
    <row r="734" spans="1:19" x14ac:dyDescent="0.25">
      <c r="A734" s="19" t="s">
        <v>262</v>
      </c>
      <c r="B734" s="3" t="s">
        <v>578</v>
      </c>
      <c r="C734" s="21">
        <v>47303</v>
      </c>
      <c r="D734" s="18">
        <v>3809.9189999999999</v>
      </c>
      <c r="E734" t="s">
        <v>46</v>
      </c>
      <c r="F734" s="3" t="s">
        <v>598</v>
      </c>
      <c r="G734" s="24">
        <v>44639</v>
      </c>
      <c r="H734" s="31">
        <v>31463533.559999999</v>
      </c>
      <c r="I734" s="22">
        <v>0.04</v>
      </c>
      <c r="J734" s="15">
        <v>508.57</v>
      </c>
      <c r="K734" s="15">
        <v>12714.2</v>
      </c>
      <c r="L734" s="15"/>
      <c r="M734" s="66" t="str">
        <f>TEXT(Table2[[#This Row],[Gd.Dt]],"mmm-yy")</f>
        <v>Mar-22</v>
      </c>
      <c r="N734" s="46" t="str">
        <f>MID(Table2[[#This Row],[BE]],6,2)</f>
        <v>IB</v>
      </c>
      <c r="O734" s="46" t="str">
        <f>IF(Table2[[#This Row],[Type]]="IB","EOU",IF(Table2[[#This Row],[Type]]="MB","Local","492"))</f>
        <v>EOU</v>
      </c>
      <c r="P734" s="46">
        <f>ROUND(Table2[[#This Row],[Cons]]/Table2[[#This Row],[Qty.]],5)</f>
        <v>0.04</v>
      </c>
      <c r="Q734" s="46" t="b">
        <f>EXACT(Table2[[#This Row],[rate]],Table2[[#This Row],[Check]])</f>
        <v>1</v>
      </c>
      <c r="R734" s="46"/>
      <c r="S734" s="46" t="str">
        <f>IF(Table2[[#This Row],[SRO]]="EOU",VLOOKUP(Table2[[#This Row],[BE]],[2]GD.List!$C$3:$N$5014,12,0),IF(Table2[[#This Row],[SRO]]="Local","Polyester Staple Fibre","SRO 492"))</f>
        <v>Textile Chemical</v>
      </c>
    </row>
    <row r="735" spans="1:19" x14ac:dyDescent="0.25">
      <c r="A735" s="19" t="s">
        <v>262</v>
      </c>
      <c r="B735" s="3" t="s">
        <v>583</v>
      </c>
      <c r="C735" s="21">
        <v>29376</v>
      </c>
      <c r="D735" s="18">
        <v>3809.9189999999999</v>
      </c>
      <c r="E735" t="s">
        <v>46</v>
      </c>
      <c r="F735" s="3" t="s">
        <v>599</v>
      </c>
      <c r="G735" s="24">
        <v>44640</v>
      </c>
      <c r="H735" s="31">
        <v>17553938.52</v>
      </c>
      <c r="I735" s="22">
        <v>0.04</v>
      </c>
      <c r="J735" s="15">
        <v>372.2</v>
      </c>
      <c r="K735" s="15">
        <v>9305</v>
      </c>
      <c r="L735" s="15"/>
      <c r="M735" s="66" t="str">
        <f>TEXT(Table2[[#This Row],[Gd.Dt]],"mmm-yy")</f>
        <v>Mar-22</v>
      </c>
      <c r="N735" s="46" t="str">
        <f>MID(Table2[[#This Row],[BE]],6,2)</f>
        <v>IB</v>
      </c>
      <c r="O735" s="46" t="str">
        <f>IF(Table2[[#This Row],[Type]]="IB","EOU",IF(Table2[[#This Row],[Type]]="MB","Local","492"))</f>
        <v>EOU</v>
      </c>
      <c r="P735" s="46">
        <f>ROUND(Table2[[#This Row],[Cons]]/Table2[[#This Row],[Qty.]],5)</f>
        <v>0.04</v>
      </c>
      <c r="Q735" s="46" t="b">
        <f>EXACT(Table2[[#This Row],[rate]],Table2[[#This Row],[Check]])</f>
        <v>1</v>
      </c>
      <c r="R735" s="46"/>
      <c r="S735" s="46" t="str">
        <f>IF(Table2[[#This Row],[SRO]]="EOU",VLOOKUP(Table2[[#This Row],[BE]],[2]GD.List!$C$3:$N$5014,12,0),IF(Table2[[#This Row],[SRO]]="Local","Polyester Staple Fibre","SRO 492"))</f>
        <v>Textile Chemical</v>
      </c>
    </row>
    <row r="736" spans="1:19" x14ac:dyDescent="0.25">
      <c r="A736" s="19" t="s">
        <v>262</v>
      </c>
      <c r="B736" s="3" t="s">
        <v>582</v>
      </c>
      <c r="C736" s="21">
        <v>13031</v>
      </c>
      <c r="D736" s="18">
        <v>3809.9189999999999</v>
      </c>
      <c r="E736" t="s">
        <v>595</v>
      </c>
      <c r="F736" s="3" t="s">
        <v>600</v>
      </c>
      <c r="G736" s="24">
        <v>44640</v>
      </c>
      <c r="H736" s="31">
        <v>20536613.84</v>
      </c>
      <c r="I736" s="22">
        <v>0.04</v>
      </c>
      <c r="J736" s="15">
        <v>190.88</v>
      </c>
      <c r="K736" s="15">
        <v>4772</v>
      </c>
      <c r="L736" s="15"/>
      <c r="M736" s="66" t="str">
        <f>TEXT(Table2[[#This Row],[Gd.Dt]],"mmm-yy")</f>
        <v>Mar-22</v>
      </c>
      <c r="N736" s="46" t="str">
        <f>MID(Table2[[#This Row],[BE]],6,2)</f>
        <v>IB</v>
      </c>
      <c r="O736" s="46" t="str">
        <f>IF(Table2[[#This Row],[Type]]="IB","EOU",IF(Table2[[#This Row],[Type]]="MB","Local","492"))</f>
        <v>EOU</v>
      </c>
      <c r="P736" s="46">
        <f>ROUND(Table2[[#This Row],[Cons]]/Table2[[#This Row],[Qty.]],5)</f>
        <v>0.04</v>
      </c>
      <c r="Q736" s="46" t="b">
        <f>EXACT(Table2[[#This Row],[rate]],Table2[[#This Row],[Check]])</f>
        <v>1</v>
      </c>
      <c r="R736" s="46"/>
      <c r="S736" s="46" t="str">
        <f>IF(Table2[[#This Row],[SRO]]="EOU",VLOOKUP(Table2[[#This Row],[BE]],[2]GD.List!$C$3:$N$5014,12,0),IF(Table2[[#This Row],[SRO]]="Local","Polyester Staple Fibre","SRO 492"))</f>
        <v>Textile Chemical</v>
      </c>
    </row>
    <row r="737" spans="1:19" x14ac:dyDescent="0.25">
      <c r="A737" s="17" t="s">
        <v>262</v>
      </c>
      <c r="B737" s="3" t="s">
        <v>580</v>
      </c>
      <c r="C737" s="21">
        <v>14640</v>
      </c>
      <c r="D737" s="18">
        <v>3809.9189999999999</v>
      </c>
      <c r="E737" t="s">
        <v>592</v>
      </c>
      <c r="F737" s="3" t="s">
        <v>601</v>
      </c>
      <c r="G737" s="24">
        <v>44640</v>
      </c>
      <c r="H737" s="31">
        <v>20556421</v>
      </c>
      <c r="I737" s="22">
        <v>0.04</v>
      </c>
      <c r="J737" s="15">
        <v>629.43999999999994</v>
      </c>
      <c r="K737" s="15">
        <v>15736</v>
      </c>
      <c r="L737" s="15"/>
      <c r="M737" s="66" t="str">
        <f>TEXT(Table2[[#This Row],[Gd.Dt]],"mmm-yy")</f>
        <v>Mar-22</v>
      </c>
      <c r="N737" s="46" t="str">
        <f>MID(Table2[[#This Row],[BE]],6,2)</f>
        <v>IB</v>
      </c>
      <c r="O737" s="46" t="str">
        <f>IF(Table2[[#This Row],[Type]]="IB","EOU",IF(Table2[[#This Row],[Type]]="MB","Local","492"))</f>
        <v>EOU</v>
      </c>
      <c r="P737" s="46">
        <f>ROUND(Table2[[#This Row],[Cons]]/Table2[[#This Row],[Qty.]],5)</f>
        <v>0.04</v>
      </c>
      <c r="Q737" s="46" t="b">
        <f>EXACT(Table2[[#This Row],[rate]],Table2[[#This Row],[Check]])</f>
        <v>1</v>
      </c>
      <c r="R737" s="46"/>
      <c r="S737" s="46" t="str">
        <f>IF(Table2[[#This Row],[SRO]]="EOU",VLOOKUP(Table2[[#This Row],[BE]],[2]GD.List!$C$3:$N$5014,12,0),IF(Table2[[#This Row],[SRO]]="Local","Polyester Staple Fibre","SRO 492"))</f>
        <v>Textile Chemical</v>
      </c>
    </row>
    <row r="738" spans="1:19" x14ac:dyDescent="0.25">
      <c r="A738" s="17" t="s">
        <v>310</v>
      </c>
      <c r="B738" s="3" t="s">
        <v>585</v>
      </c>
      <c r="C738" s="21">
        <v>12500</v>
      </c>
      <c r="D738" s="18">
        <v>3926.9099000000001</v>
      </c>
      <c r="E738" t="s">
        <v>590</v>
      </c>
      <c r="F738" s="3" t="s">
        <v>602</v>
      </c>
      <c r="G738" s="24">
        <v>44640</v>
      </c>
      <c r="H738" s="31">
        <v>9002500</v>
      </c>
      <c r="I738" s="22">
        <v>1</v>
      </c>
      <c r="J738" s="15">
        <v>8150</v>
      </c>
      <c r="K738" s="15">
        <v>8150</v>
      </c>
      <c r="L738" s="15"/>
      <c r="M738" s="66" t="str">
        <f>TEXT(Table2[[#This Row],[Gd.Dt]],"mmm-yy")</f>
        <v>Mar-22</v>
      </c>
      <c r="N738" s="46" t="str">
        <f>MID(Table2[[#This Row],[BE]],6,2)</f>
        <v>TI</v>
      </c>
      <c r="O738" s="46" t="str">
        <f>IF(Table2[[#This Row],[Type]]="IB","EOU",IF(Table2[[#This Row],[Type]]="MB","Local","492"))</f>
        <v>492</v>
      </c>
      <c r="P738" s="46">
        <f>ROUND(Table2[[#This Row],[Cons]]/Table2[[#This Row],[Qty.]],5)</f>
        <v>1</v>
      </c>
      <c r="Q738" s="46" t="b">
        <f>EXACT(Table2[[#This Row],[rate]],Table2[[#This Row],[Check]])</f>
        <v>1</v>
      </c>
      <c r="R738" s="46"/>
      <c r="S738" s="46" t="str">
        <f>IF(Table2[[#This Row],[SRO]]="EOU",VLOOKUP(Table2[[#This Row],[BE]],[2]GD.List!$C$3:$N$5014,12,0),IF(Table2[[#This Row],[SRO]]="Local","Polyester Staple Fibre","SRO 492"))</f>
        <v>SRO 492</v>
      </c>
    </row>
    <row r="739" spans="1:19" x14ac:dyDescent="0.25">
      <c r="A739" s="19" t="s">
        <v>388</v>
      </c>
      <c r="B739" s="3" t="s">
        <v>579</v>
      </c>
      <c r="C739" s="21">
        <v>2708</v>
      </c>
      <c r="D739" s="18">
        <v>1108.19</v>
      </c>
      <c r="E739" t="s">
        <v>587</v>
      </c>
      <c r="F739" s="3" t="s">
        <v>596</v>
      </c>
      <c r="G739" s="24">
        <v>44639</v>
      </c>
      <c r="H739" s="31">
        <v>26060861.25</v>
      </c>
      <c r="I739" s="22">
        <v>0.04</v>
      </c>
      <c r="J739" s="15">
        <v>644.68000000000006</v>
      </c>
      <c r="K739" s="15">
        <v>16117</v>
      </c>
      <c r="L739" s="15"/>
      <c r="M739" s="66" t="str">
        <f>TEXT(Table2[[#This Row],[Gd.Dt]],"mmm-yy")</f>
        <v>Mar-22</v>
      </c>
      <c r="N739" s="46" t="str">
        <f>MID(Table2[[#This Row],[BE]],6,2)</f>
        <v>IB</v>
      </c>
      <c r="O739" s="46" t="str">
        <f>IF(Table2[[#This Row],[Type]]="IB","EOU",IF(Table2[[#This Row],[Type]]="MB","Local","492"))</f>
        <v>EOU</v>
      </c>
      <c r="P739" s="46">
        <f>ROUND(Table2[[#This Row],[Cons]]/Table2[[#This Row],[Qty.]],5)</f>
        <v>0.04</v>
      </c>
      <c r="Q739" s="46" t="b">
        <f>EXACT(Table2[[#This Row],[rate]],Table2[[#This Row],[Check]])</f>
        <v>1</v>
      </c>
      <c r="R739" s="46"/>
      <c r="S739" s="46" t="str">
        <f>IF(Table2[[#This Row],[SRO]]="EOU",VLOOKUP(Table2[[#This Row],[BE]],[2]GD.List!$C$3:$N$5014,12,0),IF(Table2[[#This Row],[SRO]]="Local","Polyester Staple Fibre","SRO 492"))</f>
        <v>Textile Chemical</v>
      </c>
    </row>
    <row r="740" spans="1:19" x14ac:dyDescent="0.25">
      <c r="A740" s="19" t="s">
        <v>388</v>
      </c>
      <c r="B740" s="3" t="s">
        <v>578</v>
      </c>
      <c r="C740" s="21">
        <v>47303</v>
      </c>
      <c r="D740" s="18">
        <v>1108.19</v>
      </c>
      <c r="E740" t="s">
        <v>46</v>
      </c>
      <c r="F740" s="3" t="s">
        <v>598</v>
      </c>
      <c r="G740" s="24">
        <v>44639</v>
      </c>
      <c r="H740" s="31">
        <v>31463533.559999999</v>
      </c>
      <c r="I740" s="22">
        <v>0.04</v>
      </c>
      <c r="J740" s="15">
        <v>193.39999999999998</v>
      </c>
      <c r="K740" s="15">
        <v>4835</v>
      </c>
      <c r="L740" s="15"/>
      <c r="M740" s="66" t="str">
        <f>TEXT(Table2[[#This Row],[Gd.Dt]],"mmm-yy")</f>
        <v>Mar-22</v>
      </c>
      <c r="N740" s="46" t="str">
        <f>MID(Table2[[#This Row],[BE]],6,2)</f>
        <v>IB</v>
      </c>
      <c r="O740" s="46" t="str">
        <f>IF(Table2[[#This Row],[Type]]="IB","EOU",IF(Table2[[#This Row],[Type]]="MB","Local","492"))</f>
        <v>EOU</v>
      </c>
      <c r="P740" s="46">
        <f>ROUND(Table2[[#This Row],[Cons]]/Table2[[#This Row],[Qty.]],5)</f>
        <v>0.04</v>
      </c>
      <c r="Q740" s="46" t="b">
        <f>EXACT(Table2[[#This Row],[rate]],Table2[[#This Row],[Check]])</f>
        <v>1</v>
      </c>
      <c r="R740" s="46"/>
      <c r="S740" s="46" t="str">
        <f>IF(Table2[[#This Row],[SRO]]="EOU",VLOOKUP(Table2[[#This Row],[BE]],[2]GD.List!$C$3:$N$5014,12,0),IF(Table2[[#This Row],[SRO]]="Local","Polyester Staple Fibre","SRO 492"))</f>
        <v>Textile Chemical</v>
      </c>
    </row>
    <row r="741" spans="1:19" x14ac:dyDescent="0.25">
      <c r="A741" s="19" t="s">
        <v>388</v>
      </c>
      <c r="B741" s="3" t="s">
        <v>583</v>
      </c>
      <c r="C741" s="21">
        <v>29376</v>
      </c>
      <c r="D741" s="18">
        <v>1108.19</v>
      </c>
      <c r="E741" t="s">
        <v>46</v>
      </c>
      <c r="F741" s="3" t="s">
        <v>599</v>
      </c>
      <c r="G741" s="24">
        <v>44640</v>
      </c>
      <c r="H741" s="31">
        <v>17553938.52</v>
      </c>
      <c r="I741" s="22">
        <v>0.04</v>
      </c>
      <c r="J741" s="15">
        <v>461.2</v>
      </c>
      <c r="K741" s="15">
        <v>11530</v>
      </c>
      <c r="L741" s="15"/>
      <c r="M741" s="66" t="str">
        <f>TEXT(Table2[[#This Row],[Gd.Dt]],"mmm-yy")</f>
        <v>Mar-22</v>
      </c>
      <c r="N741" s="46" t="str">
        <f>MID(Table2[[#This Row],[BE]],6,2)</f>
        <v>IB</v>
      </c>
      <c r="O741" s="46" t="str">
        <f>IF(Table2[[#This Row],[Type]]="IB","EOU",IF(Table2[[#This Row],[Type]]="MB","Local","492"))</f>
        <v>EOU</v>
      </c>
      <c r="P741" s="46">
        <f>ROUND(Table2[[#This Row],[Cons]]/Table2[[#This Row],[Qty.]],5)</f>
        <v>0.04</v>
      </c>
      <c r="Q741" s="46" t="b">
        <f>EXACT(Table2[[#This Row],[rate]],Table2[[#This Row],[Check]])</f>
        <v>1</v>
      </c>
      <c r="R741" s="46"/>
      <c r="S741" s="46" t="str">
        <f>IF(Table2[[#This Row],[SRO]]="EOU",VLOOKUP(Table2[[#This Row],[BE]],[2]GD.List!$C$3:$N$5014,12,0),IF(Table2[[#This Row],[SRO]]="Local","Polyester Staple Fibre","SRO 492"))</f>
        <v>Textile Chemical</v>
      </c>
    </row>
    <row r="742" spans="1:19" x14ac:dyDescent="0.25">
      <c r="A742" s="19" t="s">
        <v>388</v>
      </c>
      <c r="B742" s="3" t="s">
        <v>582</v>
      </c>
      <c r="C742" s="21">
        <v>13031</v>
      </c>
      <c r="D742" s="18">
        <v>1108.19</v>
      </c>
      <c r="E742" t="s">
        <v>595</v>
      </c>
      <c r="F742" s="3" t="s">
        <v>600</v>
      </c>
      <c r="G742" s="24">
        <v>44640</v>
      </c>
      <c r="H742" s="31">
        <v>20536613.84</v>
      </c>
      <c r="I742" s="22">
        <v>0.04</v>
      </c>
      <c r="J742" s="15">
        <v>723.84</v>
      </c>
      <c r="K742" s="15">
        <v>18096</v>
      </c>
      <c r="L742" s="15"/>
      <c r="M742" s="66" t="str">
        <f>TEXT(Table2[[#This Row],[Gd.Dt]],"mmm-yy")</f>
        <v>Mar-22</v>
      </c>
      <c r="N742" s="46" t="str">
        <f>MID(Table2[[#This Row],[BE]],6,2)</f>
        <v>IB</v>
      </c>
      <c r="O742" s="46" t="str">
        <f>IF(Table2[[#This Row],[Type]]="IB","EOU",IF(Table2[[#This Row],[Type]]="MB","Local","492"))</f>
        <v>EOU</v>
      </c>
      <c r="P742" s="46">
        <f>ROUND(Table2[[#This Row],[Cons]]/Table2[[#This Row],[Qty.]],5)</f>
        <v>0.04</v>
      </c>
      <c r="Q742" s="46" t="b">
        <f>EXACT(Table2[[#This Row],[rate]],Table2[[#This Row],[Check]])</f>
        <v>1</v>
      </c>
      <c r="R742" s="46"/>
      <c r="S742" s="46" t="str">
        <f>IF(Table2[[#This Row],[SRO]]="EOU",VLOOKUP(Table2[[#This Row],[BE]],[2]GD.List!$C$3:$N$5014,12,0),IF(Table2[[#This Row],[SRO]]="Local","Polyester Staple Fibre","SRO 492"))</f>
        <v>Textile Chemical</v>
      </c>
    </row>
    <row r="743" spans="1:19" x14ac:dyDescent="0.25">
      <c r="A743" s="17" t="s">
        <v>388</v>
      </c>
      <c r="B743" s="3" t="s">
        <v>580</v>
      </c>
      <c r="C743" s="21">
        <v>14640</v>
      </c>
      <c r="D743" s="18">
        <v>1108.19</v>
      </c>
      <c r="E743" t="s">
        <v>592</v>
      </c>
      <c r="F743" s="3" t="s">
        <v>601</v>
      </c>
      <c r="G743" s="24">
        <v>44640</v>
      </c>
      <c r="H743" s="31">
        <v>20556421</v>
      </c>
      <c r="I743" s="22">
        <v>0.04</v>
      </c>
      <c r="J743" s="15">
        <v>629.43999999999994</v>
      </c>
      <c r="K743" s="15">
        <v>15736</v>
      </c>
      <c r="L743" s="15"/>
      <c r="M743" s="66" t="str">
        <f>TEXT(Table2[[#This Row],[Gd.Dt]],"mmm-yy")</f>
        <v>Mar-22</v>
      </c>
      <c r="N743" s="46" t="str">
        <f>MID(Table2[[#This Row],[BE]],6,2)</f>
        <v>IB</v>
      </c>
      <c r="O743" s="46" t="str">
        <f>IF(Table2[[#This Row],[Type]]="IB","EOU",IF(Table2[[#This Row],[Type]]="MB","Local","492"))</f>
        <v>EOU</v>
      </c>
      <c r="P743" s="46">
        <f>ROUND(Table2[[#This Row],[Cons]]/Table2[[#This Row],[Qty.]],5)</f>
        <v>0.04</v>
      </c>
      <c r="Q743" s="46" t="b">
        <f>EXACT(Table2[[#This Row],[rate]],Table2[[#This Row],[Check]])</f>
        <v>1</v>
      </c>
      <c r="R743" s="46"/>
      <c r="S743" s="46" t="str">
        <f>IF(Table2[[#This Row],[SRO]]="EOU",VLOOKUP(Table2[[#This Row],[BE]],[2]GD.List!$C$3:$N$5014,12,0),IF(Table2[[#This Row],[SRO]]="Local","Polyester Staple Fibre","SRO 492"))</f>
        <v>Textile Chemical</v>
      </c>
    </row>
    <row r="744" spans="1:19" x14ac:dyDescent="0.25">
      <c r="A744" s="19" t="s">
        <v>390</v>
      </c>
      <c r="B744" s="3" t="s">
        <v>579</v>
      </c>
      <c r="C744" s="21">
        <v>2708</v>
      </c>
      <c r="D744" s="18">
        <v>5503.201</v>
      </c>
      <c r="E744" t="s">
        <v>587</v>
      </c>
      <c r="F744" s="3" t="s">
        <v>596</v>
      </c>
      <c r="G744" s="24">
        <v>44639</v>
      </c>
      <c r="H744" s="31">
        <v>26060861.25</v>
      </c>
      <c r="I744" s="22">
        <v>0.41666999999999998</v>
      </c>
      <c r="J744" s="15">
        <v>6715.47</v>
      </c>
      <c r="K744" s="15">
        <v>16117</v>
      </c>
      <c r="L744" s="15"/>
      <c r="M744" s="66" t="str">
        <f>TEXT(Table2[[#This Row],[Gd.Dt]],"mmm-yy")</f>
        <v>Mar-22</v>
      </c>
      <c r="N744" s="46" t="str">
        <f>MID(Table2[[#This Row],[BE]],6,2)</f>
        <v>MB</v>
      </c>
      <c r="O744" s="46" t="str">
        <f>IF(Table2[[#This Row],[Type]]="IB","EOU",IF(Table2[[#This Row],[Type]]="MB","Local","492"))</f>
        <v>Local</v>
      </c>
      <c r="P744" s="46">
        <f>ROUND(Table2[[#This Row],[Cons]]/Table2[[#This Row],[Qty.]],5)</f>
        <v>0.41666999999999998</v>
      </c>
      <c r="Q744" s="46" t="b">
        <f>EXACT(Table2[[#This Row],[rate]],Table2[[#This Row],[Check]])</f>
        <v>1</v>
      </c>
      <c r="R744" s="46"/>
      <c r="S744" s="46" t="str">
        <f>IF(Table2[[#This Row],[SRO]]="EOU",VLOOKUP(Table2[[#This Row],[BE]],[2]GD.List!$C$3:$N$5014,12,0),IF(Table2[[#This Row],[SRO]]="Local","Polyester Staple Fibre","SRO 492"))</f>
        <v>Polyester Staple Fibre</v>
      </c>
    </row>
    <row r="745" spans="1:19" x14ac:dyDescent="0.25">
      <c r="A745" s="19" t="s">
        <v>390</v>
      </c>
      <c r="B745" s="3" t="s">
        <v>578</v>
      </c>
      <c r="C745" s="21">
        <v>47303</v>
      </c>
      <c r="D745" s="18">
        <v>5503.201</v>
      </c>
      <c r="E745" t="s">
        <v>46</v>
      </c>
      <c r="F745" s="3" t="s">
        <v>598</v>
      </c>
      <c r="G745" s="24">
        <v>44639</v>
      </c>
      <c r="H745" s="31">
        <v>31463533.559999999</v>
      </c>
      <c r="I745" s="22">
        <v>0.53061000000000003</v>
      </c>
      <c r="J745" s="15">
        <v>673.34</v>
      </c>
      <c r="K745" s="15">
        <v>1269</v>
      </c>
      <c r="L745" s="15"/>
      <c r="M745" s="66" t="str">
        <f>TEXT(Table2[[#This Row],[Gd.Dt]],"mmm-yy")</f>
        <v>Mar-22</v>
      </c>
      <c r="N745" s="46" t="str">
        <f>MID(Table2[[#This Row],[BE]],6,2)</f>
        <v>MB</v>
      </c>
      <c r="O745" s="46" t="str">
        <f>IF(Table2[[#This Row],[Type]]="IB","EOU",IF(Table2[[#This Row],[Type]]="MB","Local","492"))</f>
        <v>Local</v>
      </c>
      <c r="P745" s="46">
        <f>ROUND(Table2[[#This Row],[Cons]]/Table2[[#This Row],[Qty.]],5)</f>
        <v>0.53061000000000003</v>
      </c>
      <c r="Q745" s="46" t="b">
        <f>EXACT(Table2[[#This Row],[rate]],Table2[[#This Row],[Check]])</f>
        <v>1</v>
      </c>
      <c r="R745" s="46"/>
      <c r="S745" s="46" t="str">
        <f>IF(Table2[[#This Row],[SRO]]="EOU",VLOOKUP(Table2[[#This Row],[BE]],[2]GD.List!$C$3:$N$5014,12,0),IF(Table2[[#This Row],[SRO]]="Local","Polyester Staple Fibre","SRO 492"))</f>
        <v>Polyester Staple Fibre</v>
      </c>
    </row>
    <row r="746" spans="1:19" x14ac:dyDescent="0.25">
      <c r="A746" s="19" t="s">
        <v>390</v>
      </c>
      <c r="B746" s="3" t="s">
        <v>582</v>
      </c>
      <c r="C746" s="21">
        <v>13031</v>
      </c>
      <c r="D746" s="18">
        <v>5503.201</v>
      </c>
      <c r="E746" t="s">
        <v>595</v>
      </c>
      <c r="F746" s="3" t="s">
        <v>600</v>
      </c>
      <c r="G746" s="24">
        <v>44640</v>
      </c>
      <c r="H746" s="31">
        <v>20536613.84</v>
      </c>
      <c r="I746" s="22">
        <v>0.53061000000000003</v>
      </c>
      <c r="J746" s="15">
        <v>7069.85</v>
      </c>
      <c r="K746" s="15">
        <v>13324</v>
      </c>
      <c r="L746" s="15"/>
      <c r="M746" s="66" t="str">
        <f>TEXT(Table2[[#This Row],[Gd.Dt]],"mmm-yy")</f>
        <v>Mar-22</v>
      </c>
      <c r="N746" s="46" t="str">
        <f>MID(Table2[[#This Row],[BE]],6,2)</f>
        <v>MB</v>
      </c>
      <c r="O746" s="46" t="str">
        <f>IF(Table2[[#This Row],[Type]]="IB","EOU",IF(Table2[[#This Row],[Type]]="MB","Local","492"))</f>
        <v>Local</v>
      </c>
      <c r="P746" s="46">
        <f>ROUND(Table2[[#This Row],[Cons]]/Table2[[#This Row],[Qty.]],5)</f>
        <v>0.53061000000000003</v>
      </c>
      <c r="Q746" s="46" t="b">
        <f>EXACT(Table2[[#This Row],[rate]],Table2[[#This Row],[Check]])</f>
        <v>1</v>
      </c>
      <c r="R746" s="46"/>
      <c r="S746" s="46" t="str">
        <f>IF(Table2[[#This Row],[SRO]]="EOU",VLOOKUP(Table2[[#This Row],[BE]],[2]GD.List!$C$3:$N$5014,12,0),IF(Table2[[#This Row],[SRO]]="Local","Polyester Staple Fibre","SRO 492"))</f>
        <v>Polyester Staple Fibre</v>
      </c>
    </row>
    <row r="747" spans="1:19" x14ac:dyDescent="0.25">
      <c r="A747" s="17" t="s">
        <v>390</v>
      </c>
      <c r="B747" s="3" t="s">
        <v>580</v>
      </c>
      <c r="C747" s="21">
        <v>14640</v>
      </c>
      <c r="D747" s="18">
        <v>5503.201</v>
      </c>
      <c r="E747" t="s">
        <v>592</v>
      </c>
      <c r="F747" s="3" t="s">
        <v>601</v>
      </c>
      <c r="G747" s="24">
        <v>44640</v>
      </c>
      <c r="H747" s="31">
        <v>20556421</v>
      </c>
      <c r="I747" s="22">
        <v>0.53061000000000003</v>
      </c>
      <c r="J747" s="15">
        <v>7455.6</v>
      </c>
      <c r="K747" s="15">
        <v>14051</v>
      </c>
      <c r="L747" s="15"/>
      <c r="M747" s="66" t="str">
        <f>TEXT(Table2[[#This Row],[Gd.Dt]],"mmm-yy")</f>
        <v>Mar-22</v>
      </c>
      <c r="N747" s="46" t="str">
        <f>MID(Table2[[#This Row],[BE]],6,2)</f>
        <v>MB</v>
      </c>
      <c r="O747" s="46" t="str">
        <f>IF(Table2[[#This Row],[Type]]="IB","EOU",IF(Table2[[#This Row],[Type]]="MB","Local","492"))</f>
        <v>Local</v>
      </c>
      <c r="P747" s="46">
        <f>ROUND(Table2[[#This Row],[Cons]]/Table2[[#This Row],[Qty.]],5)</f>
        <v>0.53061000000000003</v>
      </c>
      <c r="Q747" s="46" t="b">
        <f>EXACT(Table2[[#This Row],[rate]],Table2[[#This Row],[Check]])</f>
        <v>1</v>
      </c>
      <c r="R747" s="46"/>
      <c r="S747" s="46" t="str">
        <f>IF(Table2[[#This Row],[SRO]]="EOU",VLOOKUP(Table2[[#This Row],[BE]],[2]GD.List!$C$3:$N$5014,12,0),IF(Table2[[#This Row],[SRO]]="Local","Polyester Staple Fibre","SRO 492"))</f>
        <v>Polyester Staple Fibre</v>
      </c>
    </row>
    <row r="748" spans="1:19" x14ac:dyDescent="0.25">
      <c r="A748" s="17" t="s">
        <v>434</v>
      </c>
      <c r="B748" s="3" t="s">
        <v>580</v>
      </c>
      <c r="C748" s="21">
        <v>14640</v>
      </c>
      <c r="D748" s="18">
        <v>5807.1019999999999</v>
      </c>
      <c r="E748" t="s">
        <v>592</v>
      </c>
      <c r="F748" s="3" t="s">
        <v>601</v>
      </c>
      <c r="G748" s="24">
        <v>44640</v>
      </c>
      <c r="H748" s="31">
        <v>20556421</v>
      </c>
      <c r="I748" s="22">
        <v>0.1</v>
      </c>
      <c r="J748" s="15">
        <v>1405.1000000000001</v>
      </c>
      <c r="K748" s="15">
        <v>14051</v>
      </c>
      <c r="L748" s="15"/>
      <c r="M748" s="66" t="str">
        <f>TEXT(Table2[[#This Row],[Gd.Dt]],"mmm-yy")</f>
        <v>Mar-22</v>
      </c>
      <c r="N748" s="46" t="str">
        <f>MID(Table2[[#This Row],[BE]],6,2)</f>
        <v>IB</v>
      </c>
      <c r="O748" s="46" t="str">
        <f>IF(Table2[[#This Row],[Type]]="IB","EOU",IF(Table2[[#This Row],[Type]]="MB","Local","492"))</f>
        <v>EOU</v>
      </c>
      <c r="P748" s="46">
        <f>ROUND(Table2[[#This Row],[Cons]]/Table2[[#This Row],[Qty.]],5)</f>
        <v>0.1</v>
      </c>
      <c r="Q748" s="46" t="b">
        <f>EXACT(Table2[[#This Row],[rate]],Table2[[#This Row],[Check]])</f>
        <v>1</v>
      </c>
      <c r="R748" s="46"/>
      <c r="S748" s="46" t="str">
        <f>IF(Table2[[#This Row],[SRO]]="EOU",VLOOKUP(Table2[[#This Row],[BE]],[2]GD.List!$C$3:$N$5014,12,0),IF(Table2[[#This Row],[SRO]]="Local","Polyester Staple Fibre","SRO 492"))</f>
        <v>Packing Material</v>
      </c>
    </row>
    <row r="749" spans="1:19" x14ac:dyDescent="0.25">
      <c r="A749" s="19" t="s">
        <v>465</v>
      </c>
      <c r="B749" s="3" t="s">
        <v>581</v>
      </c>
      <c r="C749" s="21">
        <v>4442</v>
      </c>
      <c r="D749" s="18">
        <v>5402.33</v>
      </c>
      <c r="E749" t="s">
        <v>593</v>
      </c>
      <c r="F749" s="3" t="s">
        <v>597</v>
      </c>
      <c r="G749" s="24">
        <v>44640</v>
      </c>
      <c r="H749" s="31">
        <v>37379655.060000002</v>
      </c>
      <c r="I749" s="22">
        <v>0.99009999999999998</v>
      </c>
      <c r="J749" s="15">
        <v>6539.79</v>
      </c>
      <c r="K749" s="15">
        <v>6605.1900000000005</v>
      </c>
      <c r="L749" s="15"/>
      <c r="M749" s="66" t="str">
        <f>TEXT(Table2[[#This Row],[Gd.Dt]],"mmm-yy")</f>
        <v>Mar-22</v>
      </c>
      <c r="N749" s="46" t="str">
        <f>MID(Table2[[#This Row],[BE]],6,2)</f>
        <v>IB</v>
      </c>
      <c r="O749" s="46" t="str">
        <f>IF(Table2[[#This Row],[Type]]="IB","EOU",IF(Table2[[#This Row],[Type]]="MB","Local","492"))</f>
        <v>EOU</v>
      </c>
      <c r="P749" s="46">
        <f>ROUND(Table2[[#This Row],[Cons]]/Table2[[#This Row],[Qty.]],5)</f>
        <v>0.99009999999999998</v>
      </c>
      <c r="Q749" s="46" t="b">
        <f>EXACT(Table2[[#This Row],[rate]],Table2[[#This Row],[Check]])</f>
        <v>1</v>
      </c>
      <c r="R749" s="46"/>
      <c r="S749" s="46" t="str">
        <f>IF(Table2[[#This Row],[SRO]]="EOU",VLOOKUP(Table2[[#This Row],[BE]],[2]GD.List!$C$3:$N$5014,12,0),IF(Table2[[#This Row],[SRO]]="Local","Polyester Staple Fibre","SRO 492"))</f>
        <v>Polyester Yarn</v>
      </c>
    </row>
    <row r="750" spans="1:19" x14ac:dyDescent="0.25">
      <c r="A750" s="17" t="s">
        <v>465</v>
      </c>
      <c r="B750" s="3" t="s">
        <v>581</v>
      </c>
      <c r="C750" s="21">
        <v>4442</v>
      </c>
      <c r="D750" s="18">
        <v>5402.33</v>
      </c>
      <c r="E750" t="s">
        <v>593</v>
      </c>
      <c r="F750" s="3" t="s">
        <v>597</v>
      </c>
      <c r="G750" s="24">
        <v>44640</v>
      </c>
      <c r="H750" s="31">
        <v>37379655.060000002</v>
      </c>
      <c r="I750" s="22">
        <v>1.0101</v>
      </c>
      <c r="J750" s="15">
        <v>1039.3900000000001</v>
      </c>
      <c r="K750" s="15">
        <v>1029</v>
      </c>
      <c r="L750" s="15"/>
      <c r="M750" s="66" t="str">
        <f>TEXT(Table2[[#This Row],[Gd.Dt]],"mmm-yy")</f>
        <v>Mar-22</v>
      </c>
      <c r="N750" s="46" t="str">
        <f>MID(Table2[[#This Row],[BE]],6,2)</f>
        <v>IB</v>
      </c>
      <c r="O750" s="46" t="str">
        <f>IF(Table2[[#This Row],[Type]]="IB","EOU",IF(Table2[[#This Row],[Type]]="MB","Local","492"))</f>
        <v>EOU</v>
      </c>
      <c r="P750" s="46">
        <f>ROUND(Table2[[#This Row],[Cons]]/Table2[[#This Row],[Qty.]],5)</f>
        <v>1.0101</v>
      </c>
      <c r="Q750" s="46" t="b">
        <f>EXACT(Table2[[#This Row],[rate]],Table2[[#This Row],[Check]])</f>
        <v>1</v>
      </c>
      <c r="R750" s="46"/>
      <c r="S750" s="46" t="str">
        <f>IF(Table2[[#This Row],[SRO]]="EOU",VLOOKUP(Table2[[#This Row],[BE]],[2]GD.List!$C$3:$N$5014,12,0),IF(Table2[[#This Row],[SRO]]="Local","Polyester Staple Fibre","SRO 492"))</f>
        <v>Polyester Yarn</v>
      </c>
    </row>
    <row r="751" spans="1:19" x14ac:dyDescent="0.25">
      <c r="A751" s="19" t="s">
        <v>478</v>
      </c>
      <c r="B751" s="3" t="s">
        <v>578</v>
      </c>
      <c r="C751" s="21">
        <v>47303</v>
      </c>
      <c r="D751" s="18">
        <v>5205.13</v>
      </c>
      <c r="E751" t="s">
        <v>46</v>
      </c>
      <c r="F751" s="3" t="s">
        <v>598</v>
      </c>
      <c r="G751" s="24">
        <v>44639</v>
      </c>
      <c r="H751" s="31">
        <v>31463533.559999999</v>
      </c>
      <c r="I751" s="22">
        <v>1.0101</v>
      </c>
      <c r="J751" s="15">
        <v>3602.02</v>
      </c>
      <c r="K751" s="15">
        <v>3566</v>
      </c>
      <c r="L751" s="15"/>
      <c r="M751" s="66" t="str">
        <f>TEXT(Table2[[#This Row],[Gd.Dt]],"mmm-yy")</f>
        <v>Mar-22</v>
      </c>
      <c r="N751" s="46" t="str">
        <f>MID(Table2[[#This Row],[BE]],6,2)</f>
        <v>IB</v>
      </c>
      <c r="O751" s="46" t="str">
        <f>IF(Table2[[#This Row],[Type]]="IB","EOU",IF(Table2[[#This Row],[Type]]="MB","Local","492"))</f>
        <v>EOU</v>
      </c>
      <c r="P751" s="46">
        <f>ROUND(Table2[[#This Row],[Cons]]/Table2[[#This Row],[Qty.]],5)</f>
        <v>1.0101</v>
      </c>
      <c r="Q751" s="46" t="b">
        <f>EXACT(Table2[[#This Row],[rate]],Table2[[#This Row],[Check]])</f>
        <v>1</v>
      </c>
      <c r="R751" s="46"/>
      <c r="S751" s="46" t="str">
        <f>IF(Table2[[#This Row],[SRO]]="EOU",VLOOKUP(Table2[[#This Row],[BE]],[2]GD.List!$C$3:$N$5014,12,0),IF(Table2[[#This Row],[SRO]]="Local","Polyester Staple Fibre","SRO 492"))</f>
        <v>Cotton Yarn</v>
      </c>
    </row>
    <row r="752" spans="1:19" x14ac:dyDescent="0.25">
      <c r="A752" s="17" t="s">
        <v>478</v>
      </c>
      <c r="B752" s="3" t="s">
        <v>583</v>
      </c>
      <c r="C752" s="21">
        <v>29376</v>
      </c>
      <c r="D752" s="18">
        <v>5205.13</v>
      </c>
      <c r="E752" t="s">
        <v>46</v>
      </c>
      <c r="F752" s="3" t="s">
        <v>599</v>
      </c>
      <c r="G752" s="24">
        <v>44640</v>
      </c>
      <c r="H752" s="31">
        <v>17553938.52</v>
      </c>
      <c r="I752" s="22">
        <v>1.0101</v>
      </c>
      <c r="J752" s="15">
        <v>9398.98</v>
      </c>
      <c r="K752" s="15">
        <v>9305</v>
      </c>
      <c r="L752" s="15"/>
      <c r="M752" s="66" t="str">
        <f>TEXT(Table2[[#This Row],[Gd.Dt]],"mmm-yy")</f>
        <v>Mar-22</v>
      </c>
      <c r="N752" s="46" t="str">
        <f>MID(Table2[[#This Row],[BE]],6,2)</f>
        <v>IB</v>
      </c>
      <c r="O752" s="46" t="str">
        <f>IF(Table2[[#This Row],[Type]]="IB","EOU",IF(Table2[[#This Row],[Type]]="MB","Local","492"))</f>
        <v>EOU</v>
      </c>
      <c r="P752" s="46">
        <f>ROUND(Table2[[#This Row],[Cons]]/Table2[[#This Row],[Qty.]],5)</f>
        <v>1.0101</v>
      </c>
      <c r="Q752" s="46" t="b">
        <f>EXACT(Table2[[#This Row],[rate]],Table2[[#This Row],[Check]])</f>
        <v>1</v>
      </c>
      <c r="R752" s="46"/>
      <c r="S752" s="46" t="str">
        <f>IF(Table2[[#This Row],[SRO]]="EOU",VLOOKUP(Table2[[#This Row],[BE]],[2]GD.List!$C$3:$N$5014,12,0),IF(Table2[[#This Row],[SRO]]="Local","Polyester Staple Fibre","SRO 492"))</f>
        <v>Cotton Yarn</v>
      </c>
    </row>
    <row r="753" spans="1:19" x14ac:dyDescent="0.25">
      <c r="A753" s="17" t="s">
        <v>479</v>
      </c>
      <c r="B753" s="3" t="s">
        <v>578</v>
      </c>
      <c r="C753" s="21">
        <v>47303</v>
      </c>
      <c r="D753" s="18">
        <v>3204.16</v>
      </c>
      <c r="E753" t="s">
        <v>46</v>
      </c>
      <c r="F753" s="3" t="s">
        <v>598</v>
      </c>
      <c r="G753" s="24">
        <v>44639</v>
      </c>
      <c r="H753" s="31">
        <v>31463533.559999999</v>
      </c>
      <c r="I753" s="22">
        <v>7.0000000000000007E-2</v>
      </c>
      <c r="J753" s="15">
        <v>741.03000000000009</v>
      </c>
      <c r="K753" s="15">
        <v>10586.2</v>
      </c>
      <c r="L753" s="15"/>
      <c r="M753" s="66" t="str">
        <f>TEXT(Table2[[#This Row],[Gd.Dt]],"mmm-yy")</f>
        <v>Mar-22</v>
      </c>
      <c r="N753" s="46" t="str">
        <f>MID(Table2[[#This Row],[BE]],6,2)</f>
        <v>IB</v>
      </c>
      <c r="O753" s="46" t="str">
        <f>IF(Table2[[#This Row],[Type]]="IB","EOU",IF(Table2[[#This Row],[Type]]="MB","Local","492"))</f>
        <v>EOU</v>
      </c>
      <c r="P753" s="46">
        <f>ROUND(Table2[[#This Row],[Cons]]/Table2[[#This Row],[Qty.]],5)</f>
        <v>7.0000000000000007E-2</v>
      </c>
      <c r="Q753" s="46" t="b">
        <f>EXACT(Table2[[#This Row],[rate]],Table2[[#This Row],[Check]])</f>
        <v>1</v>
      </c>
      <c r="R753" s="46"/>
      <c r="S753" s="46" t="str">
        <f>IF(Table2[[#This Row],[SRO]]="EOU",VLOOKUP(Table2[[#This Row],[BE]],[2]GD.List!$C$3:$N$5014,12,0),IF(Table2[[#This Row],[SRO]]="Local","Polyester Staple Fibre","SRO 492"))</f>
        <v>Textile Dyes</v>
      </c>
    </row>
    <row r="754" spans="1:19" x14ac:dyDescent="0.25">
      <c r="A754" s="19" t="s">
        <v>534</v>
      </c>
      <c r="B754" s="3" t="s">
        <v>583</v>
      </c>
      <c r="C754" s="21">
        <v>29376</v>
      </c>
      <c r="D754" s="18">
        <v>5205.13</v>
      </c>
      <c r="E754" t="s">
        <v>46</v>
      </c>
      <c r="F754" s="3" t="s">
        <v>599</v>
      </c>
      <c r="G754" s="24">
        <v>44640</v>
      </c>
      <c r="H754" s="31">
        <v>17553938.52</v>
      </c>
      <c r="I754" s="22">
        <v>1.0101</v>
      </c>
      <c r="J754" s="15">
        <v>2247.4699999999998</v>
      </c>
      <c r="K754" s="15">
        <v>2225</v>
      </c>
      <c r="L754" s="15"/>
      <c r="M754" s="66" t="str">
        <f>TEXT(Table2[[#This Row],[Gd.Dt]],"mmm-yy")</f>
        <v>Mar-22</v>
      </c>
      <c r="N754" s="46" t="str">
        <f>MID(Table2[[#This Row],[BE]],6,2)</f>
        <v>IB</v>
      </c>
      <c r="O754" s="46" t="str">
        <f>IF(Table2[[#This Row],[Type]]="IB","EOU",IF(Table2[[#This Row],[Type]]="MB","Local","492"))</f>
        <v>EOU</v>
      </c>
      <c r="P754" s="46">
        <f>ROUND(Table2[[#This Row],[Cons]]/Table2[[#This Row],[Qty.]],5)</f>
        <v>1.0101</v>
      </c>
      <c r="Q754" s="46" t="b">
        <f>EXACT(Table2[[#This Row],[rate]],Table2[[#This Row],[Check]])</f>
        <v>1</v>
      </c>
      <c r="R754" s="46"/>
      <c r="S754" s="46" t="str">
        <f>IF(Table2[[#This Row],[SRO]]="EOU",VLOOKUP(Table2[[#This Row],[BE]],[2]GD.List!$C$3:$N$5014,12,0),IF(Table2[[#This Row],[SRO]]="Local","Polyester Staple Fibre","SRO 492"))</f>
        <v>Cotton Yarn</v>
      </c>
    </row>
    <row r="755" spans="1:19" x14ac:dyDescent="0.25">
      <c r="A755" s="17" t="s">
        <v>534</v>
      </c>
      <c r="B755" s="3" t="s">
        <v>582</v>
      </c>
      <c r="C755" s="21">
        <v>13031</v>
      </c>
      <c r="D755" s="18">
        <v>5205.13</v>
      </c>
      <c r="E755" t="s">
        <v>595</v>
      </c>
      <c r="F755" s="3" t="s">
        <v>600</v>
      </c>
      <c r="G755" s="24">
        <v>44640</v>
      </c>
      <c r="H755" s="31">
        <v>20536613.84</v>
      </c>
      <c r="I755" s="22">
        <v>1.0101</v>
      </c>
      <c r="J755" s="15">
        <v>162.15</v>
      </c>
      <c r="K755" s="15">
        <v>160.53</v>
      </c>
      <c r="L755" s="15"/>
      <c r="M755" s="66" t="str">
        <f>TEXT(Table2[[#This Row],[Gd.Dt]],"mmm-yy")</f>
        <v>Mar-22</v>
      </c>
      <c r="N755" s="46" t="str">
        <f>MID(Table2[[#This Row],[BE]],6,2)</f>
        <v>IB</v>
      </c>
      <c r="O755" s="46" t="str">
        <f>IF(Table2[[#This Row],[Type]]="IB","EOU",IF(Table2[[#This Row],[Type]]="MB","Local","492"))</f>
        <v>EOU</v>
      </c>
      <c r="P755" s="46">
        <f>ROUND(Table2[[#This Row],[Cons]]/Table2[[#This Row],[Qty.]],5)</f>
        <v>1.0100899999999999</v>
      </c>
      <c r="Q755" s="46" t="b">
        <f>EXACT(Table2[[#This Row],[rate]],Table2[[#This Row],[Check]])</f>
        <v>0</v>
      </c>
      <c r="R755" s="46"/>
      <c r="S755" s="46" t="str">
        <f>IF(Table2[[#This Row],[SRO]]="EOU",VLOOKUP(Table2[[#This Row],[BE]],[2]GD.List!$C$3:$N$5014,12,0),IF(Table2[[#This Row],[SRO]]="Local","Polyester Staple Fibre","SRO 492"))</f>
        <v>Cotton Yarn</v>
      </c>
    </row>
    <row r="756" spans="1:19" x14ac:dyDescent="0.25">
      <c r="A756" s="19" t="s">
        <v>545</v>
      </c>
      <c r="B756" s="3" t="s">
        <v>585</v>
      </c>
      <c r="C756" s="21">
        <v>12500</v>
      </c>
      <c r="D756" s="18">
        <v>8523.5190000000002</v>
      </c>
      <c r="E756" t="s">
        <v>590</v>
      </c>
      <c r="F756" s="3" t="s">
        <v>602</v>
      </c>
      <c r="G756" s="24">
        <v>44640</v>
      </c>
      <c r="H756" s="31">
        <v>9002500</v>
      </c>
      <c r="I756" s="22">
        <v>1</v>
      </c>
      <c r="J756" s="15">
        <v>12500</v>
      </c>
      <c r="K756" s="15">
        <v>12500</v>
      </c>
      <c r="L756" s="15"/>
      <c r="M756" s="66" t="str">
        <f>TEXT(Table2[[#This Row],[Gd.Dt]],"mmm-yy")</f>
        <v>Mar-22</v>
      </c>
      <c r="N756" s="46" t="str">
        <f>MID(Table2[[#This Row],[BE]],6,2)</f>
        <v>TI</v>
      </c>
      <c r="O756" s="46" t="str">
        <f>IF(Table2[[#This Row],[Type]]="IB","EOU",IF(Table2[[#This Row],[Type]]="MB","Local","492"))</f>
        <v>492</v>
      </c>
      <c r="P756" s="46">
        <f>ROUND(Table2[[#This Row],[Cons]]/Table2[[#This Row],[Qty.]],5)</f>
        <v>1</v>
      </c>
      <c r="Q756" s="46" t="b">
        <f>EXACT(Table2[[#This Row],[rate]],Table2[[#This Row],[Check]])</f>
        <v>1</v>
      </c>
      <c r="R756" s="46"/>
      <c r="S756" s="46" t="str">
        <f>IF(Table2[[#This Row],[SRO]]="EOU",VLOOKUP(Table2[[#This Row],[BE]],[2]GD.List!$C$3:$N$5014,12,0),IF(Table2[[#This Row],[SRO]]="Local","Polyester Staple Fibre","SRO 492"))</f>
        <v>SRO 492</v>
      </c>
    </row>
    <row r="757" spans="1:19" x14ac:dyDescent="0.25">
      <c r="A757" s="19" t="s">
        <v>545</v>
      </c>
      <c r="B757" s="3" t="s">
        <v>584</v>
      </c>
      <c r="C757" s="21">
        <v>16405</v>
      </c>
      <c r="D757" s="18">
        <v>8523.5190000000002</v>
      </c>
      <c r="E757" t="s">
        <v>589</v>
      </c>
      <c r="F757" s="3" t="s">
        <v>603</v>
      </c>
      <c r="G757" s="24">
        <v>44640</v>
      </c>
      <c r="H757" s="31">
        <v>11814881</v>
      </c>
      <c r="I757" s="22">
        <v>1</v>
      </c>
      <c r="J757" s="15">
        <v>16400</v>
      </c>
      <c r="K757" s="15">
        <v>16400</v>
      </c>
      <c r="L757" s="15"/>
      <c r="M757" s="66" t="str">
        <f>TEXT(Table2[[#This Row],[Gd.Dt]],"mmm-yy")</f>
        <v>Mar-22</v>
      </c>
      <c r="N757" s="46" t="str">
        <f>MID(Table2[[#This Row],[BE]],6,2)</f>
        <v>TI</v>
      </c>
      <c r="O757" s="46" t="str">
        <f>IF(Table2[[#This Row],[Type]]="IB","EOU",IF(Table2[[#This Row],[Type]]="MB","Local","492"))</f>
        <v>492</v>
      </c>
      <c r="P757" s="46">
        <f>ROUND(Table2[[#This Row],[Cons]]/Table2[[#This Row],[Qty.]],5)</f>
        <v>1</v>
      </c>
      <c r="Q757" s="46" t="b">
        <f>EXACT(Table2[[#This Row],[rate]],Table2[[#This Row],[Check]])</f>
        <v>1</v>
      </c>
      <c r="R757" s="46"/>
      <c r="S757" s="46" t="str">
        <f>IF(Table2[[#This Row],[SRO]]="EOU",VLOOKUP(Table2[[#This Row],[BE]],[2]GD.List!$C$3:$N$5014,12,0),IF(Table2[[#This Row],[SRO]]="Local","Polyester Staple Fibre","SRO 492"))</f>
        <v>SRO 492</v>
      </c>
    </row>
    <row r="758" spans="1:19" x14ac:dyDescent="0.25">
      <c r="A758" s="17" t="s">
        <v>545</v>
      </c>
      <c r="B758" s="3" t="s">
        <v>586</v>
      </c>
      <c r="C758" s="21">
        <v>12290</v>
      </c>
      <c r="D758" s="18">
        <v>8523.5190000000002</v>
      </c>
      <c r="E758" t="s">
        <v>591</v>
      </c>
      <c r="F758" s="3" t="s">
        <v>604</v>
      </c>
      <c r="G758" s="24">
        <v>44640</v>
      </c>
      <c r="H758" s="31">
        <v>8851258</v>
      </c>
      <c r="I758" s="22">
        <v>1</v>
      </c>
      <c r="J758" s="15">
        <v>12290</v>
      </c>
      <c r="K758" s="15">
        <v>12290</v>
      </c>
      <c r="L758" s="15"/>
      <c r="M758" s="66" t="str">
        <f>TEXT(Table2[[#This Row],[Gd.Dt]],"mmm-yy")</f>
        <v>Mar-22</v>
      </c>
      <c r="N758" s="46" t="str">
        <f>MID(Table2[[#This Row],[BE]],6,2)</f>
        <v>TI</v>
      </c>
      <c r="O758" s="46" t="str">
        <f>IF(Table2[[#This Row],[Type]]="IB","EOU",IF(Table2[[#This Row],[Type]]="MB","Local","492"))</f>
        <v>492</v>
      </c>
      <c r="P758" s="46">
        <f>ROUND(Table2[[#This Row],[Cons]]/Table2[[#This Row],[Qty.]],5)</f>
        <v>1</v>
      </c>
      <c r="Q758" s="46" t="b">
        <f>EXACT(Table2[[#This Row],[rate]],Table2[[#This Row],[Check]])</f>
        <v>1</v>
      </c>
      <c r="R758" s="46"/>
      <c r="S758" s="46" t="str">
        <f>IF(Table2[[#This Row],[SRO]]="EOU",VLOOKUP(Table2[[#This Row],[BE]],[2]GD.List!$C$3:$N$5014,12,0),IF(Table2[[#This Row],[SRO]]="Local","Polyester Staple Fibre","SRO 492"))</f>
        <v>SRO 492</v>
      </c>
    </row>
    <row r="759" spans="1:19" x14ac:dyDescent="0.25">
      <c r="A759" s="19" t="s">
        <v>558</v>
      </c>
      <c r="B759" s="3" t="s">
        <v>585</v>
      </c>
      <c r="C759" s="21">
        <v>12500</v>
      </c>
      <c r="D759" s="18">
        <v>5807.1090000000004</v>
      </c>
      <c r="E759" t="s">
        <v>590</v>
      </c>
      <c r="F759" s="3" t="s">
        <v>602</v>
      </c>
      <c r="G759" s="24">
        <v>44640</v>
      </c>
      <c r="H759" s="31">
        <v>9002500</v>
      </c>
      <c r="I759" s="22">
        <v>1</v>
      </c>
      <c r="J759" s="15">
        <v>12500</v>
      </c>
      <c r="K759" s="15">
        <v>12500</v>
      </c>
      <c r="L759" s="15"/>
      <c r="M759" s="66" t="str">
        <f>TEXT(Table2[[#This Row],[Gd.Dt]],"mmm-yy")</f>
        <v>Mar-22</v>
      </c>
      <c r="N759" s="46" t="str">
        <f>MID(Table2[[#This Row],[BE]],6,2)</f>
        <v>TI</v>
      </c>
      <c r="O759" s="46" t="str">
        <f>IF(Table2[[#This Row],[Type]]="IB","EOU",IF(Table2[[#This Row],[Type]]="MB","Local","492"))</f>
        <v>492</v>
      </c>
      <c r="P759" s="46">
        <f>ROUND(Table2[[#This Row],[Cons]]/Table2[[#This Row],[Qty.]],5)</f>
        <v>1</v>
      </c>
      <c r="Q759" s="46" t="b">
        <f>EXACT(Table2[[#This Row],[rate]],Table2[[#This Row],[Check]])</f>
        <v>1</v>
      </c>
      <c r="R759" s="46"/>
      <c r="S759" s="46" t="str">
        <f>IF(Table2[[#This Row],[SRO]]="EOU",VLOOKUP(Table2[[#This Row],[BE]],[2]GD.List!$C$3:$N$5014,12,0),IF(Table2[[#This Row],[SRO]]="Local","Polyester Staple Fibre","SRO 492"))</f>
        <v>SRO 492</v>
      </c>
    </row>
    <row r="760" spans="1:19" x14ac:dyDescent="0.25">
      <c r="A760" s="19" t="s">
        <v>558</v>
      </c>
      <c r="B760" s="3" t="s">
        <v>584</v>
      </c>
      <c r="C760" s="21">
        <v>16405</v>
      </c>
      <c r="D760" s="18">
        <v>4821.1090000000004</v>
      </c>
      <c r="E760" t="s">
        <v>589</v>
      </c>
      <c r="F760" s="3" t="s">
        <v>603</v>
      </c>
      <c r="G760" s="24">
        <v>44640</v>
      </c>
      <c r="H760" s="31">
        <v>11814881</v>
      </c>
      <c r="I760" s="22">
        <v>1</v>
      </c>
      <c r="J760" s="15">
        <v>1250</v>
      </c>
      <c r="K760" s="15">
        <v>1250</v>
      </c>
      <c r="L760" s="15"/>
      <c r="M760" s="66" t="str">
        <f>TEXT(Table2[[#This Row],[Gd.Dt]],"mmm-yy")</f>
        <v>Mar-22</v>
      </c>
      <c r="N760" s="46" t="str">
        <f>MID(Table2[[#This Row],[BE]],6,2)</f>
        <v>TI</v>
      </c>
      <c r="O760" s="46" t="str">
        <f>IF(Table2[[#This Row],[Type]]="IB","EOU",IF(Table2[[#This Row],[Type]]="MB","Local","492"))</f>
        <v>492</v>
      </c>
      <c r="P760" s="46">
        <f>ROUND(Table2[[#This Row],[Cons]]/Table2[[#This Row],[Qty.]],5)</f>
        <v>1</v>
      </c>
      <c r="Q760" s="46" t="b">
        <f>EXACT(Table2[[#This Row],[rate]],Table2[[#This Row],[Check]])</f>
        <v>1</v>
      </c>
      <c r="R760" s="46"/>
      <c r="S760" s="46" t="str">
        <f>IF(Table2[[#This Row],[SRO]]="EOU",VLOOKUP(Table2[[#This Row],[BE]],[2]GD.List!$C$3:$N$5014,12,0),IF(Table2[[#This Row],[SRO]]="Local","Polyester Staple Fibre","SRO 492"))</f>
        <v>SRO 492</v>
      </c>
    </row>
    <row r="761" spans="1:19" x14ac:dyDescent="0.25">
      <c r="A761" s="19" t="s">
        <v>558</v>
      </c>
      <c r="B761" s="3" t="s">
        <v>584</v>
      </c>
      <c r="C761" s="21">
        <v>16405</v>
      </c>
      <c r="D761" s="18">
        <v>5807.1090000000004</v>
      </c>
      <c r="E761" t="s">
        <v>589</v>
      </c>
      <c r="F761" s="3" t="s">
        <v>603</v>
      </c>
      <c r="G761" s="24">
        <v>44640</v>
      </c>
      <c r="H761" s="31">
        <v>11814881</v>
      </c>
      <c r="I761" s="22">
        <v>1</v>
      </c>
      <c r="J761" s="15">
        <v>15150</v>
      </c>
      <c r="K761" s="15">
        <v>15150</v>
      </c>
      <c r="L761" s="15"/>
      <c r="M761" s="66" t="str">
        <f>TEXT(Table2[[#This Row],[Gd.Dt]],"mmm-yy")</f>
        <v>Mar-22</v>
      </c>
      <c r="N761" s="46" t="str">
        <f>MID(Table2[[#This Row],[BE]],6,2)</f>
        <v>TI</v>
      </c>
      <c r="O761" s="46" t="str">
        <f>IF(Table2[[#This Row],[Type]]="IB","EOU",IF(Table2[[#This Row],[Type]]="MB","Local","492"))</f>
        <v>492</v>
      </c>
      <c r="P761" s="46">
        <f>ROUND(Table2[[#This Row],[Cons]]/Table2[[#This Row],[Qty.]],5)</f>
        <v>1</v>
      </c>
      <c r="Q761" s="46" t="b">
        <f>EXACT(Table2[[#This Row],[rate]],Table2[[#This Row],[Check]])</f>
        <v>1</v>
      </c>
      <c r="R761" s="46"/>
      <c r="S761" s="46" t="str">
        <f>IF(Table2[[#This Row],[SRO]]="EOU",VLOOKUP(Table2[[#This Row],[BE]],[2]GD.List!$C$3:$N$5014,12,0),IF(Table2[[#This Row],[SRO]]="Local","Polyester Staple Fibre","SRO 492"))</f>
        <v>SRO 492</v>
      </c>
    </row>
    <row r="762" spans="1:19" x14ac:dyDescent="0.25">
      <c r="A762" s="17" t="s">
        <v>558</v>
      </c>
      <c r="B762" s="3" t="s">
        <v>586</v>
      </c>
      <c r="C762" s="21">
        <v>12290</v>
      </c>
      <c r="D762" s="18">
        <v>4821.1090000000004</v>
      </c>
      <c r="E762" t="s">
        <v>591</v>
      </c>
      <c r="F762" s="3" t="s">
        <v>604</v>
      </c>
      <c r="G762" s="24">
        <v>44640</v>
      </c>
      <c r="H762" s="31">
        <v>8851258</v>
      </c>
      <c r="I762" s="22">
        <v>1</v>
      </c>
      <c r="J762" s="15">
        <v>12290</v>
      </c>
      <c r="K762" s="15">
        <v>12290</v>
      </c>
      <c r="L762" s="15"/>
      <c r="M762" s="66" t="str">
        <f>TEXT(Table2[[#This Row],[Gd.Dt]],"mmm-yy")</f>
        <v>Mar-22</v>
      </c>
      <c r="N762" s="46" t="str">
        <f>MID(Table2[[#This Row],[BE]],6,2)</f>
        <v>TI</v>
      </c>
      <c r="O762" s="46" t="str">
        <f>IF(Table2[[#This Row],[Type]]="IB","EOU",IF(Table2[[#This Row],[Type]]="MB","Local","492"))</f>
        <v>492</v>
      </c>
      <c r="P762" s="46">
        <f>ROUND(Table2[[#This Row],[Cons]]/Table2[[#This Row],[Qty.]],5)</f>
        <v>1</v>
      </c>
      <c r="Q762" s="46" t="b">
        <f>EXACT(Table2[[#This Row],[rate]],Table2[[#This Row],[Check]])</f>
        <v>1</v>
      </c>
      <c r="R762" s="46"/>
      <c r="S762" s="46" t="str">
        <f>IF(Table2[[#This Row],[SRO]]="EOU",VLOOKUP(Table2[[#This Row],[BE]],[2]GD.List!$C$3:$N$5014,12,0),IF(Table2[[#This Row],[SRO]]="Local","Polyester Staple Fibre","SRO 492"))</f>
        <v>SRO 492</v>
      </c>
    </row>
    <row r="763" spans="1:19" x14ac:dyDescent="0.25">
      <c r="A763" s="19" t="s">
        <v>563</v>
      </c>
      <c r="B763" s="3" t="s">
        <v>578</v>
      </c>
      <c r="C763" s="21">
        <v>47303</v>
      </c>
      <c r="D763" s="18">
        <v>3402.13</v>
      </c>
      <c r="E763" t="s">
        <v>46</v>
      </c>
      <c r="F763" s="3" t="s">
        <v>598</v>
      </c>
      <c r="G763" s="24">
        <v>44639</v>
      </c>
      <c r="H763" s="31">
        <v>31463533.559999999</v>
      </c>
      <c r="I763" s="22">
        <v>0.04</v>
      </c>
      <c r="J763" s="15">
        <v>423.45</v>
      </c>
      <c r="K763" s="15">
        <v>10586.2</v>
      </c>
      <c r="L763" s="15"/>
      <c r="M763" s="66" t="str">
        <f>TEXT(Table2[[#This Row],[Gd.Dt]],"mmm-yy")</f>
        <v>Mar-22</v>
      </c>
      <c r="N763" s="46" t="str">
        <f>MID(Table2[[#This Row],[BE]],6,2)</f>
        <v>IB</v>
      </c>
      <c r="O763" s="46" t="str">
        <f>IF(Table2[[#This Row],[Type]]="IB","EOU",IF(Table2[[#This Row],[Type]]="MB","Local","492"))</f>
        <v>EOU</v>
      </c>
      <c r="P763" s="46">
        <f>ROUND(Table2[[#This Row],[Cons]]/Table2[[#This Row],[Qty.]],5)</f>
        <v>0.04</v>
      </c>
      <c r="Q763" s="46" t="b">
        <f>EXACT(Table2[[#This Row],[rate]],Table2[[#This Row],[Check]])</f>
        <v>1</v>
      </c>
      <c r="R763" s="46"/>
      <c r="S763" s="46" t="str">
        <f>IF(Table2[[#This Row],[SRO]]="EOU",VLOOKUP(Table2[[#This Row],[BE]],[2]GD.List!$C$3:$N$5014,12,0),IF(Table2[[#This Row],[SRO]]="Local","Polyester Staple Fibre","SRO 492"))</f>
        <v>Textile Chemical</v>
      </c>
    </row>
    <row r="764" spans="1:19" x14ac:dyDescent="0.25">
      <c r="A764" s="19" t="s">
        <v>563</v>
      </c>
      <c r="B764" s="3" t="s">
        <v>583</v>
      </c>
      <c r="C764" s="21">
        <v>29376</v>
      </c>
      <c r="D764" s="18">
        <v>3402.13</v>
      </c>
      <c r="E764" t="s">
        <v>46</v>
      </c>
      <c r="F764" s="3" t="s">
        <v>599</v>
      </c>
      <c r="G764" s="24">
        <v>44640</v>
      </c>
      <c r="H764" s="31">
        <v>17553938.52</v>
      </c>
      <c r="I764" s="22">
        <v>0.04</v>
      </c>
      <c r="J764" s="15">
        <v>372.2</v>
      </c>
      <c r="K764" s="15">
        <v>9305</v>
      </c>
      <c r="L764" s="15"/>
      <c r="M764" s="66" t="str">
        <f>TEXT(Table2[[#This Row],[Gd.Dt]],"mmm-yy")</f>
        <v>Mar-22</v>
      </c>
      <c r="N764" s="46" t="str">
        <f>MID(Table2[[#This Row],[BE]],6,2)</f>
        <v>IB</v>
      </c>
      <c r="O764" s="46" t="str">
        <f>IF(Table2[[#This Row],[Type]]="IB","EOU",IF(Table2[[#This Row],[Type]]="MB","Local","492"))</f>
        <v>EOU</v>
      </c>
      <c r="P764" s="46">
        <f>ROUND(Table2[[#This Row],[Cons]]/Table2[[#This Row],[Qty.]],5)</f>
        <v>0.04</v>
      </c>
      <c r="Q764" s="46" t="b">
        <f>EXACT(Table2[[#This Row],[rate]],Table2[[#This Row],[Check]])</f>
        <v>1</v>
      </c>
      <c r="R764" s="46"/>
      <c r="S764" s="46" t="str">
        <f>IF(Table2[[#This Row],[SRO]]="EOU",VLOOKUP(Table2[[#This Row],[BE]],[2]GD.List!$C$3:$N$5014,12,0),IF(Table2[[#This Row],[SRO]]="Local","Polyester Staple Fibre","SRO 492"))</f>
        <v>Textile Chemical</v>
      </c>
    </row>
    <row r="765" spans="1:19" x14ac:dyDescent="0.25">
      <c r="A765" s="19" t="s">
        <v>563</v>
      </c>
      <c r="B765" s="3" t="s">
        <v>582</v>
      </c>
      <c r="C765" s="21">
        <v>13031</v>
      </c>
      <c r="D765" s="18">
        <v>3402.13</v>
      </c>
      <c r="E765" t="s">
        <v>595</v>
      </c>
      <c r="F765" s="3" t="s">
        <v>600</v>
      </c>
      <c r="G765" s="24">
        <v>44640</v>
      </c>
      <c r="H765" s="31">
        <v>20536613.84</v>
      </c>
      <c r="I765" s="22">
        <v>0.04</v>
      </c>
      <c r="J765" s="15">
        <v>190.88</v>
      </c>
      <c r="K765" s="15">
        <v>4772</v>
      </c>
      <c r="L765" s="15"/>
      <c r="M765" s="66" t="str">
        <f>TEXT(Table2[[#This Row],[Gd.Dt]],"mmm-yy")</f>
        <v>Mar-22</v>
      </c>
      <c r="N765" s="46" t="str">
        <f>MID(Table2[[#This Row],[BE]],6,2)</f>
        <v>IB</v>
      </c>
      <c r="O765" s="46" t="str">
        <f>IF(Table2[[#This Row],[Type]]="IB","EOU",IF(Table2[[#This Row],[Type]]="MB","Local","492"))</f>
        <v>EOU</v>
      </c>
      <c r="P765" s="46">
        <f>ROUND(Table2[[#This Row],[Cons]]/Table2[[#This Row],[Qty.]],5)</f>
        <v>0.04</v>
      </c>
      <c r="Q765" s="46" t="b">
        <f>EXACT(Table2[[#This Row],[rate]],Table2[[#This Row],[Check]])</f>
        <v>1</v>
      </c>
      <c r="R765" s="46"/>
      <c r="S765" s="46" t="str">
        <f>IF(Table2[[#This Row],[SRO]]="EOU",VLOOKUP(Table2[[#This Row],[BE]],[2]GD.List!$C$3:$N$5014,12,0),IF(Table2[[#This Row],[SRO]]="Local","Polyester Staple Fibre","SRO 492"))</f>
        <v>Textile Chemical</v>
      </c>
    </row>
    <row r="766" spans="1:19" x14ac:dyDescent="0.25">
      <c r="A766" s="17" t="s">
        <v>563</v>
      </c>
      <c r="B766" s="3" t="s">
        <v>580</v>
      </c>
      <c r="C766" s="21">
        <v>14640</v>
      </c>
      <c r="D766" s="18">
        <v>3402.13</v>
      </c>
      <c r="E766" t="s">
        <v>592</v>
      </c>
      <c r="F766" s="3" t="s">
        <v>601</v>
      </c>
      <c r="G766" s="24">
        <v>44640</v>
      </c>
      <c r="H766" s="31">
        <v>20556421</v>
      </c>
      <c r="I766" s="22">
        <v>0.04</v>
      </c>
      <c r="J766" s="15">
        <v>629.43999999999994</v>
      </c>
      <c r="K766" s="15">
        <v>15736</v>
      </c>
      <c r="L766" s="15"/>
      <c r="M766" s="66" t="str">
        <f>TEXT(Table2[[#This Row],[Gd.Dt]],"mmm-yy")</f>
        <v>Mar-22</v>
      </c>
      <c r="N766" s="46" t="str">
        <f>MID(Table2[[#This Row],[BE]],6,2)</f>
        <v>IB</v>
      </c>
      <c r="O766" s="46" t="str">
        <f>IF(Table2[[#This Row],[Type]]="IB","EOU",IF(Table2[[#This Row],[Type]]="MB","Local","492"))</f>
        <v>EOU</v>
      </c>
      <c r="P766" s="46">
        <f>ROUND(Table2[[#This Row],[Cons]]/Table2[[#This Row],[Qty.]],5)</f>
        <v>0.04</v>
      </c>
      <c r="Q766" s="46" t="b">
        <f>EXACT(Table2[[#This Row],[rate]],Table2[[#This Row],[Check]])</f>
        <v>1</v>
      </c>
      <c r="R766" s="46"/>
      <c r="S766" s="46" t="str">
        <f>IF(Table2[[#This Row],[SRO]]="EOU",VLOOKUP(Table2[[#This Row],[BE]],[2]GD.List!$C$3:$N$5014,12,0),IF(Table2[[#This Row],[SRO]]="Local","Polyester Staple Fibre","SRO 492"))</f>
        <v>Textile Chemical</v>
      </c>
    </row>
    <row r="767" spans="1:19" x14ac:dyDescent="0.25">
      <c r="A767" s="19" t="s">
        <v>569</v>
      </c>
      <c r="B767" s="3" t="s">
        <v>582</v>
      </c>
      <c r="C767" s="21">
        <v>13031</v>
      </c>
      <c r="D767" s="18">
        <v>5205.13</v>
      </c>
      <c r="E767" t="s">
        <v>595</v>
      </c>
      <c r="F767" s="3" t="s">
        <v>600</v>
      </c>
      <c r="G767" s="24">
        <v>44640</v>
      </c>
      <c r="H767" s="31">
        <v>20536613.84</v>
      </c>
      <c r="I767" s="22">
        <v>1.0101</v>
      </c>
      <c r="J767" s="15">
        <v>4658.05</v>
      </c>
      <c r="K767" s="15">
        <v>4611.47</v>
      </c>
      <c r="L767" s="15"/>
      <c r="M767" s="66" t="str">
        <f>TEXT(Table2[[#This Row],[Gd.Dt]],"mmm-yy")</f>
        <v>Mar-22</v>
      </c>
      <c r="N767" s="46" t="str">
        <f>MID(Table2[[#This Row],[BE]],6,2)</f>
        <v>IB</v>
      </c>
      <c r="O767" s="46" t="str">
        <f>IF(Table2[[#This Row],[Type]]="IB","EOU",IF(Table2[[#This Row],[Type]]="MB","Local","492"))</f>
        <v>EOU</v>
      </c>
      <c r="P767" s="46">
        <f>ROUND(Table2[[#This Row],[Cons]]/Table2[[#This Row],[Qty.]],5)</f>
        <v>1.0101</v>
      </c>
      <c r="Q767" s="46" t="b">
        <f>EXACT(Table2[[#This Row],[rate]],Table2[[#This Row],[Check]])</f>
        <v>1</v>
      </c>
      <c r="R767" s="46"/>
      <c r="S767" s="46" t="str">
        <f>IF(Table2[[#This Row],[SRO]]="EOU",VLOOKUP(Table2[[#This Row],[BE]],[2]GD.List!$C$3:$N$5014,12,0),IF(Table2[[#This Row],[SRO]]="Local","Polyester Staple Fibre","SRO 492"))</f>
        <v>Cotton Yarn</v>
      </c>
    </row>
    <row r="768" spans="1:19" x14ac:dyDescent="0.25">
      <c r="A768" s="17" t="s">
        <v>569</v>
      </c>
      <c r="B768" s="3" t="s">
        <v>580</v>
      </c>
      <c r="C768" s="21">
        <v>14640</v>
      </c>
      <c r="D768" s="18">
        <v>5205.13</v>
      </c>
      <c r="E768" t="s">
        <v>592</v>
      </c>
      <c r="F768" s="3" t="s">
        <v>601</v>
      </c>
      <c r="G768" s="24">
        <v>44640</v>
      </c>
      <c r="H768" s="31">
        <v>20556421</v>
      </c>
      <c r="I768" s="22">
        <v>1.0101</v>
      </c>
      <c r="J768" s="15">
        <v>1702.02</v>
      </c>
      <c r="K768" s="15">
        <v>1685</v>
      </c>
      <c r="L768" s="15"/>
      <c r="M768" s="66" t="str">
        <f>TEXT(Table2[[#This Row],[Gd.Dt]],"mmm-yy")</f>
        <v>Mar-22</v>
      </c>
      <c r="N768" s="46" t="str">
        <f>MID(Table2[[#This Row],[BE]],6,2)</f>
        <v>IB</v>
      </c>
      <c r="O768" s="46" t="str">
        <f>IF(Table2[[#This Row],[Type]]="IB","EOU",IF(Table2[[#This Row],[Type]]="MB","Local","492"))</f>
        <v>EOU</v>
      </c>
      <c r="P768" s="46">
        <f>ROUND(Table2[[#This Row],[Cons]]/Table2[[#This Row],[Qty.]],5)</f>
        <v>1.0101</v>
      </c>
      <c r="Q768" s="46" t="b">
        <f>EXACT(Table2[[#This Row],[rate]],Table2[[#This Row],[Check]])</f>
        <v>1</v>
      </c>
      <c r="R768" s="46"/>
      <c r="S768" s="46" t="str">
        <f>IF(Table2[[#This Row],[SRO]]="EOU",VLOOKUP(Table2[[#This Row],[BE]],[2]GD.List!$C$3:$N$5014,12,0),IF(Table2[[#This Row],[SRO]]="Local","Polyester Staple Fibre","SRO 492"))</f>
        <v>Cotton Yarn</v>
      </c>
    </row>
    <row r="769" spans="1:19" x14ac:dyDescent="0.25">
      <c r="A769" s="19" t="s">
        <v>570</v>
      </c>
      <c r="B769" s="3" t="s">
        <v>583</v>
      </c>
      <c r="C769" s="21">
        <v>29376</v>
      </c>
      <c r="D769" s="18">
        <v>3204.16</v>
      </c>
      <c r="E769" t="s">
        <v>46</v>
      </c>
      <c r="F769" s="3" t="s">
        <v>599</v>
      </c>
      <c r="G769" s="24">
        <v>44640</v>
      </c>
      <c r="H769" s="31">
        <v>17553938.52</v>
      </c>
      <c r="I769" s="22">
        <v>7.0000000000000007E-2</v>
      </c>
      <c r="J769" s="15">
        <v>651.35</v>
      </c>
      <c r="K769" s="15">
        <v>9305</v>
      </c>
      <c r="L769" s="15"/>
      <c r="M769" s="66" t="str">
        <f>TEXT(Table2[[#This Row],[Gd.Dt]],"mmm-yy")</f>
        <v>Mar-22</v>
      </c>
      <c r="N769" s="46" t="str">
        <f>MID(Table2[[#This Row],[BE]],6,2)</f>
        <v>IB</v>
      </c>
      <c r="O769" s="46" t="str">
        <f>IF(Table2[[#This Row],[Type]]="IB","EOU",IF(Table2[[#This Row],[Type]]="MB","Local","492"))</f>
        <v>EOU</v>
      </c>
      <c r="P769" s="46">
        <f>ROUND(Table2[[#This Row],[Cons]]/Table2[[#This Row],[Qty.]],5)</f>
        <v>7.0000000000000007E-2</v>
      </c>
      <c r="Q769" s="46" t="b">
        <f>EXACT(Table2[[#This Row],[rate]],Table2[[#This Row],[Check]])</f>
        <v>1</v>
      </c>
      <c r="R769" s="46"/>
      <c r="S769" s="46" t="str">
        <f>IF(Table2[[#This Row],[SRO]]="EOU",VLOOKUP(Table2[[#This Row],[BE]],[2]GD.List!$C$3:$N$5014,12,0),IF(Table2[[#This Row],[SRO]]="Local","Polyester Staple Fibre","SRO 492"))</f>
        <v>Textile Dyes</v>
      </c>
    </row>
    <row r="770" spans="1:19" x14ac:dyDescent="0.25">
      <c r="A770" s="19" t="s">
        <v>570</v>
      </c>
      <c r="B770" s="3" t="s">
        <v>582</v>
      </c>
      <c r="C770" s="21">
        <v>13031</v>
      </c>
      <c r="D770" s="18">
        <v>3204.16</v>
      </c>
      <c r="E770" t="s">
        <v>595</v>
      </c>
      <c r="F770" s="3" t="s">
        <v>600</v>
      </c>
      <c r="G770" s="24">
        <v>44640</v>
      </c>
      <c r="H770" s="31">
        <v>20536613.84</v>
      </c>
      <c r="I770" s="22">
        <v>7.0000000000000007E-2</v>
      </c>
      <c r="J770" s="15">
        <v>334.04</v>
      </c>
      <c r="K770" s="15">
        <v>4772</v>
      </c>
      <c r="L770" s="15"/>
      <c r="M770" s="66" t="str">
        <f>TEXT(Table2[[#This Row],[Gd.Dt]],"mmm-yy")</f>
        <v>Mar-22</v>
      </c>
      <c r="N770" s="46" t="str">
        <f>MID(Table2[[#This Row],[BE]],6,2)</f>
        <v>IB</v>
      </c>
      <c r="O770" s="46" t="str">
        <f>IF(Table2[[#This Row],[Type]]="IB","EOU",IF(Table2[[#This Row],[Type]]="MB","Local","492"))</f>
        <v>EOU</v>
      </c>
      <c r="P770" s="46">
        <f>ROUND(Table2[[#This Row],[Cons]]/Table2[[#This Row],[Qty.]],5)</f>
        <v>7.0000000000000007E-2</v>
      </c>
      <c r="Q770" s="46" t="b">
        <f>EXACT(Table2[[#This Row],[rate]],Table2[[#This Row],[Check]])</f>
        <v>1</v>
      </c>
      <c r="R770" s="46"/>
      <c r="S770" s="46" t="str">
        <f>IF(Table2[[#This Row],[SRO]]="EOU",VLOOKUP(Table2[[#This Row],[BE]],[2]GD.List!$C$3:$N$5014,12,0),IF(Table2[[#This Row],[SRO]]="Local","Polyester Staple Fibre","SRO 492"))</f>
        <v>Textile Dyes</v>
      </c>
    </row>
    <row r="771" spans="1:19" x14ac:dyDescent="0.25">
      <c r="A771" s="17" t="s">
        <v>570</v>
      </c>
      <c r="B771" s="3" t="s">
        <v>580</v>
      </c>
      <c r="C771" s="21">
        <v>14640</v>
      </c>
      <c r="D771" s="18">
        <v>3204.16</v>
      </c>
      <c r="E771" t="s">
        <v>592</v>
      </c>
      <c r="F771" s="3" t="s">
        <v>601</v>
      </c>
      <c r="G771" s="24">
        <v>44640</v>
      </c>
      <c r="H771" s="31">
        <v>20556421</v>
      </c>
      <c r="I771" s="22">
        <v>7.0000000000000007E-2</v>
      </c>
      <c r="J771" s="15">
        <v>1101.52</v>
      </c>
      <c r="K771" s="15">
        <v>15736</v>
      </c>
      <c r="L771" s="15"/>
      <c r="M771" s="66" t="str">
        <f>TEXT(Table2[[#This Row],[Gd.Dt]],"mmm-yy")</f>
        <v>Mar-22</v>
      </c>
      <c r="N771" s="46" t="str">
        <f>MID(Table2[[#This Row],[BE]],6,2)</f>
        <v>IB</v>
      </c>
      <c r="O771" s="46" t="str">
        <f>IF(Table2[[#This Row],[Type]]="IB","EOU",IF(Table2[[#This Row],[Type]]="MB","Local","492"))</f>
        <v>EOU</v>
      </c>
      <c r="P771" s="46">
        <f>ROUND(Table2[[#This Row],[Cons]]/Table2[[#This Row],[Qty.]],5)</f>
        <v>7.0000000000000007E-2</v>
      </c>
      <c r="Q771" s="46" t="b">
        <f>EXACT(Table2[[#This Row],[rate]],Table2[[#This Row],[Check]])</f>
        <v>1</v>
      </c>
      <c r="R771" s="46"/>
      <c r="S771" s="46" t="str">
        <f>IF(Table2[[#This Row],[SRO]]="EOU",VLOOKUP(Table2[[#This Row],[BE]],[2]GD.List!$C$3:$N$5014,12,0),IF(Table2[[#This Row],[SRO]]="Local","Polyester Staple Fibre","SRO 492"))</f>
        <v>Textile Dyes</v>
      </c>
    </row>
    <row r="772" spans="1:19" x14ac:dyDescent="0.25">
      <c r="A772" s="19" t="s">
        <v>588</v>
      </c>
      <c r="B772" s="3" t="s">
        <v>585</v>
      </c>
      <c r="C772" s="21">
        <v>12500</v>
      </c>
      <c r="D772" s="18">
        <v>3926.9099000000001</v>
      </c>
      <c r="E772" t="s">
        <v>590</v>
      </c>
      <c r="F772" s="3" t="s">
        <v>602</v>
      </c>
      <c r="G772" s="24">
        <v>44640</v>
      </c>
      <c r="H772" s="31">
        <v>9002500</v>
      </c>
      <c r="I772" s="22">
        <v>1</v>
      </c>
      <c r="J772" s="15">
        <v>4350</v>
      </c>
      <c r="K772" s="15">
        <v>4350</v>
      </c>
      <c r="L772" s="15"/>
      <c r="M772" s="66" t="str">
        <f>TEXT(Table2[[#This Row],[Gd.Dt]],"mmm-yy")</f>
        <v>Mar-22</v>
      </c>
      <c r="N772" s="46" t="str">
        <f>MID(Table2[[#This Row],[BE]],6,2)</f>
        <v>TI</v>
      </c>
      <c r="O772" s="46" t="str">
        <f>IF(Table2[[#This Row],[Type]]="IB","EOU",IF(Table2[[#This Row],[Type]]="MB","Local","492"))</f>
        <v>492</v>
      </c>
      <c r="P772" s="46">
        <f>ROUND(Table2[[#This Row],[Cons]]/Table2[[#This Row],[Qty.]],5)</f>
        <v>1</v>
      </c>
      <c r="Q772" s="46" t="b">
        <f>EXACT(Table2[[#This Row],[rate]],Table2[[#This Row],[Check]])</f>
        <v>1</v>
      </c>
      <c r="R772" s="46"/>
      <c r="S772" s="46" t="str">
        <f>IF(Table2[[#This Row],[SRO]]="EOU",VLOOKUP(Table2[[#This Row],[BE]],[2]GD.List!$C$3:$N$5014,12,0),IF(Table2[[#This Row],[SRO]]="Local","Polyester Staple Fibre","SRO 492"))</f>
        <v>SRO 492</v>
      </c>
    </row>
    <row r="773" spans="1:19" x14ac:dyDescent="0.25">
      <c r="A773" s="19" t="s">
        <v>588</v>
      </c>
      <c r="B773" s="3" t="s">
        <v>584</v>
      </c>
      <c r="C773" s="21">
        <v>16405</v>
      </c>
      <c r="D773" s="18">
        <v>3926.9099000000001</v>
      </c>
      <c r="E773" t="s">
        <v>589</v>
      </c>
      <c r="F773" s="3" t="s">
        <v>603</v>
      </c>
      <c r="G773" s="24">
        <v>44640</v>
      </c>
      <c r="H773" s="31">
        <v>11814881</v>
      </c>
      <c r="I773" s="22">
        <v>1</v>
      </c>
      <c r="J773" s="15">
        <v>16402</v>
      </c>
      <c r="K773" s="15">
        <v>16402</v>
      </c>
      <c r="L773" s="15"/>
      <c r="M773" s="66" t="str">
        <f>TEXT(Table2[[#This Row],[Gd.Dt]],"mmm-yy")</f>
        <v>Mar-22</v>
      </c>
      <c r="N773" s="46" t="str">
        <f>MID(Table2[[#This Row],[BE]],6,2)</f>
        <v>TI</v>
      </c>
      <c r="O773" s="46" t="str">
        <f>IF(Table2[[#This Row],[Type]]="IB","EOU",IF(Table2[[#This Row],[Type]]="MB","Local","492"))</f>
        <v>492</v>
      </c>
      <c r="P773" s="46">
        <f>ROUND(Table2[[#This Row],[Cons]]/Table2[[#This Row],[Qty.]],5)</f>
        <v>1</v>
      </c>
      <c r="Q773" s="46" t="b">
        <f>EXACT(Table2[[#This Row],[rate]],Table2[[#This Row],[Check]])</f>
        <v>1</v>
      </c>
      <c r="R773" s="46"/>
      <c r="S773" s="46" t="str">
        <f>IF(Table2[[#This Row],[SRO]]="EOU",VLOOKUP(Table2[[#This Row],[BE]],[2]GD.List!$C$3:$N$5014,12,0),IF(Table2[[#This Row],[SRO]]="Local","Polyester Staple Fibre","SRO 492"))</f>
        <v>SRO 492</v>
      </c>
    </row>
    <row r="774" spans="1:19" x14ac:dyDescent="0.25">
      <c r="A774" s="17" t="s">
        <v>588</v>
      </c>
      <c r="B774" s="3" t="s">
        <v>586</v>
      </c>
      <c r="C774" s="21">
        <v>12290</v>
      </c>
      <c r="D774" s="18">
        <v>3926.9099000000001</v>
      </c>
      <c r="E774" t="s">
        <v>591</v>
      </c>
      <c r="F774" s="3" t="s">
        <v>604</v>
      </c>
      <c r="G774" s="24">
        <v>44640</v>
      </c>
      <c r="H774" s="31">
        <v>8851258</v>
      </c>
      <c r="I774" s="22">
        <v>1</v>
      </c>
      <c r="J774" s="15">
        <v>12290</v>
      </c>
      <c r="K774" s="15">
        <v>12290</v>
      </c>
      <c r="L774" s="15"/>
      <c r="M774" s="66" t="str">
        <f>TEXT(Table2[[#This Row],[Gd.Dt]],"mmm-yy")</f>
        <v>Mar-22</v>
      </c>
      <c r="N774" s="46" t="str">
        <f>MID(Table2[[#This Row],[BE]],6,2)</f>
        <v>TI</v>
      </c>
      <c r="O774" s="46" t="str">
        <f>IF(Table2[[#This Row],[Type]]="IB","EOU",IF(Table2[[#This Row],[Type]]="MB","Local","492"))</f>
        <v>492</v>
      </c>
      <c r="P774" s="46">
        <f>ROUND(Table2[[#This Row],[Cons]]/Table2[[#This Row],[Qty.]],5)</f>
        <v>1</v>
      </c>
      <c r="Q774" s="46" t="b">
        <f>EXACT(Table2[[#This Row],[rate]],Table2[[#This Row],[Check]])</f>
        <v>1</v>
      </c>
      <c r="R774" s="46"/>
      <c r="S774" s="46" t="str">
        <f>IF(Table2[[#This Row],[SRO]]="EOU",VLOOKUP(Table2[[#This Row],[BE]],[2]GD.List!$C$3:$N$5014,12,0),IF(Table2[[#This Row],[SRO]]="Local","Polyester Staple Fibre","SRO 492"))</f>
        <v>SRO 492</v>
      </c>
    </row>
    <row r="775" spans="1:19" x14ac:dyDescent="0.25">
      <c r="A775" s="19" t="s">
        <v>594</v>
      </c>
      <c r="B775" s="19" t="s">
        <v>581</v>
      </c>
      <c r="C775" s="38">
        <v>4442</v>
      </c>
      <c r="D775" s="39">
        <v>5402.33</v>
      </c>
      <c r="E775" s="40" t="s">
        <v>593</v>
      </c>
      <c r="F775" s="19" t="s">
        <v>597</v>
      </c>
      <c r="G775" s="41">
        <v>44640</v>
      </c>
      <c r="H775" s="42">
        <v>37379655.060000002</v>
      </c>
      <c r="I775" s="43">
        <v>0.99009999999999998</v>
      </c>
      <c r="J775" s="30">
        <v>9951.43</v>
      </c>
      <c r="K775" s="30">
        <v>10050.93</v>
      </c>
      <c r="L775" s="30"/>
      <c r="M775" s="67" t="str">
        <f>TEXT(Table2[[#This Row],[Gd.Dt]],"mmm-yy")</f>
        <v>Mar-22</v>
      </c>
      <c r="N775" s="47" t="str">
        <f>MID(Table2[[#This Row],[BE]],6,2)</f>
        <v>IB</v>
      </c>
      <c r="O775" s="47" t="str">
        <f>IF(Table2[[#This Row],[Type]]="IB","EOU",IF(Table2[[#This Row],[Type]]="MB","Local","492"))</f>
        <v>EOU</v>
      </c>
      <c r="P775" s="47">
        <f>ROUND(Table2[[#This Row],[Cons]]/Table2[[#This Row],[Qty.]],5)</f>
        <v>0.99009999999999998</v>
      </c>
      <c r="Q775" s="47" t="b">
        <f>EXACT(Table2[[#This Row],[rate]],Table2[[#This Row],[Check]])</f>
        <v>1</v>
      </c>
      <c r="R775" s="47"/>
      <c r="S775" s="46" t="str">
        <f>IF(Table2[[#This Row],[SRO]]="EOU",VLOOKUP(Table2[[#This Row],[BE]],[2]GD.List!$C$3:$N$5014,12,0),IF(Table2[[#This Row],[SRO]]="Local","Polyester Staple Fibre","SRO 492"))</f>
        <v>Polyester Yarn</v>
      </c>
    </row>
    <row r="776" spans="1:19" x14ac:dyDescent="0.25">
      <c r="A776" s="17" t="s">
        <v>545</v>
      </c>
      <c r="B776" s="3" t="s">
        <v>605</v>
      </c>
      <c r="C776" s="21">
        <v>7000</v>
      </c>
      <c r="D776" s="18">
        <v>8523.5190000000002</v>
      </c>
      <c r="E776" t="s">
        <v>606</v>
      </c>
      <c r="F776" s="3" t="s">
        <v>607</v>
      </c>
      <c r="G776" s="24">
        <v>44642</v>
      </c>
      <c r="H776" s="31">
        <v>8524198.8200000003</v>
      </c>
      <c r="I776" s="22">
        <v>1</v>
      </c>
      <c r="J776" s="15">
        <v>4960</v>
      </c>
      <c r="K776" s="15">
        <v>4960</v>
      </c>
      <c r="L776" s="15"/>
      <c r="M776" s="66" t="str">
        <f>TEXT(Table2[[#This Row],[Gd.Dt]],"mmm-yy")</f>
        <v>Mar-22</v>
      </c>
      <c r="N776" s="46" t="str">
        <f>MID(Table2[[#This Row],[BE]],6,2)</f>
        <v>TI</v>
      </c>
      <c r="O776" s="46" t="str">
        <f>IF(Table2[[#This Row],[Type]]="IB","EOU",IF(Table2[[#This Row],[Type]]="MB","Local","492"))</f>
        <v>492</v>
      </c>
      <c r="P776" s="46">
        <f>ROUND(Table2[[#This Row],[Cons]]/Table2[[#This Row],[Qty.]],5)</f>
        <v>1</v>
      </c>
      <c r="Q776" s="46" t="b">
        <f>EXACT(Table2[[#This Row],[rate]],Table2[[#This Row],[Check]])</f>
        <v>1</v>
      </c>
      <c r="R776" s="46"/>
      <c r="S776" s="46" t="str">
        <f>IF(Table2[[#This Row],[SRO]]="EOU",VLOOKUP(Table2[[#This Row],[BE]],[2]GD.List!$C$3:$N$5014,12,0),IF(Table2[[#This Row],[SRO]]="Local","Polyester Staple Fibre","SRO 492"))</f>
        <v>SRO 492</v>
      </c>
    </row>
    <row r="777" spans="1:19" x14ac:dyDescent="0.25">
      <c r="A777" s="19" t="s">
        <v>558</v>
      </c>
      <c r="B777" s="19" t="s">
        <v>605</v>
      </c>
      <c r="C777" s="38">
        <v>7000</v>
      </c>
      <c r="D777" s="39">
        <v>4821.1090000000004</v>
      </c>
      <c r="E777" s="40" t="s">
        <v>606</v>
      </c>
      <c r="F777" s="19" t="s">
        <v>607</v>
      </c>
      <c r="G777" s="41">
        <v>44642</v>
      </c>
      <c r="H777" s="42">
        <v>8524198.8200000003</v>
      </c>
      <c r="I777" s="43">
        <v>1</v>
      </c>
      <c r="J777" s="30">
        <v>6460</v>
      </c>
      <c r="K777" s="30">
        <v>6460</v>
      </c>
      <c r="L777" s="30"/>
      <c r="M777" s="67" t="str">
        <f>TEXT(Table2[[#This Row],[Gd.Dt]],"mmm-yy")</f>
        <v>Mar-22</v>
      </c>
      <c r="N777" s="47" t="str">
        <f>MID(Table2[[#This Row],[BE]],6,2)</f>
        <v>TI</v>
      </c>
      <c r="O777" s="47" t="str">
        <f>IF(Table2[[#This Row],[Type]]="IB","EOU",IF(Table2[[#This Row],[Type]]="MB","Local","492"))</f>
        <v>492</v>
      </c>
      <c r="P777" s="47">
        <f>ROUND(Table2[[#This Row],[Cons]]/Table2[[#This Row],[Qty.]],5)</f>
        <v>1</v>
      </c>
      <c r="Q777" s="47" t="b">
        <f>EXACT(Table2[[#This Row],[rate]],Table2[[#This Row],[Check]])</f>
        <v>1</v>
      </c>
      <c r="R777" s="47"/>
      <c r="S777" s="46" t="str">
        <f>IF(Table2[[#This Row],[SRO]]="EOU",VLOOKUP(Table2[[#This Row],[BE]],[2]GD.List!$C$3:$N$5014,12,0),IF(Table2[[#This Row],[SRO]]="Local","Polyester Staple Fibre","SRO 492"))</f>
        <v>SRO 492</v>
      </c>
    </row>
    <row r="778" spans="1:19" x14ac:dyDescent="0.25">
      <c r="A778" s="3" t="s">
        <v>1</v>
      </c>
      <c r="B778" s="3" t="s">
        <v>609</v>
      </c>
      <c r="C778" s="21">
        <v>3658</v>
      </c>
      <c r="D778" s="18">
        <v>2701.12</v>
      </c>
      <c r="E778" t="s">
        <v>46</v>
      </c>
      <c r="F778" s="3" t="s">
        <v>612</v>
      </c>
      <c r="G778" s="24">
        <v>44642</v>
      </c>
      <c r="H778" s="31">
        <v>4896509.2699999996</v>
      </c>
      <c r="I778" s="22">
        <v>0.1</v>
      </c>
      <c r="J778" s="15">
        <v>220</v>
      </c>
      <c r="K778" s="15">
        <v>2200</v>
      </c>
      <c r="L778" s="15"/>
      <c r="M778" s="66" t="str">
        <f>TEXT(Table2[[#This Row],[Gd.Dt]],"mmm-yy")</f>
        <v>Mar-22</v>
      </c>
      <c r="N778" s="46" t="str">
        <f>MID(Table2[[#This Row],[BE]],6,2)</f>
        <v>IB</v>
      </c>
      <c r="O778" s="46" t="str">
        <f>IF(Table2[[#This Row],[Type]]="IB","EOU",IF(Table2[[#This Row],[Type]]="MB","Local","492"))</f>
        <v>EOU</v>
      </c>
      <c r="P778" s="46">
        <f>ROUND(Table2[[#This Row],[Cons]]/Table2[[#This Row],[Qty.]],5)</f>
        <v>0.1</v>
      </c>
      <c r="Q778" s="46" t="b">
        <f>EXACT(Table2[[#This Row],[rate]],Table2[[#This Row],[Check]])</f>
        <v>1</v>
      </c>
      <c r="R778" s="46"/>
      <c r="S778" s="46" t="str">
        <f>IF(Table2[[#This Row],[SRO]]="EOU",VLOOKUP(Table2[[#This Row],[BE]],[2]GD.List!$C$3:$N$5014,12,0),IF(Table2[[#This Row],[SRO]]="Local","Polyester Staple Fibre","SRO 492"))</f>
        <v>Textile Coal</v>
      </c>
    </row>
    <row r="779" spans="1:19" x14ac:dyDescent="0.25">
      <c r="A779" s="17" t="s">
        <v>1</v>
      </c>
      <c r="B779" s="3" t="s">
        <v>610</v>
      </c>
      <c r="C779" s="21">
        <v>37280</v>
      </c>
      <c r="D779" s="18">
        <v>2701.12</v>
      </c>
      <c r="E779" t="s">
        <v>611</v>
      </c>
      <c r="F779" s="3" t="s">
        <v>613</v>
      </c>
      <c r="G779" s="24">
        <v>44643</v>
      </c>
      <c r="H779" s="31">
        <v>39594781.770000003</v>
      </c>
      <c r="I779" s="22">
        <v>0.1</v>
      </c>
      <c r="J779" s="15">
        <v>1990.5</v>
      </c>
      <c r="K779" s="15">
        <v>19905</v>
      </c>
      <c r="L779" s="15"/>
      <c r="M779" s="66" t="str">
        <f>TEXT(Table2[[#This Row],[Gd.Dt]],"mmm-yy")</f>
        <v>Mar-22</v>
      </c>
      <c r="N779" s="46" t="str">
        <f>MID(Table2[[#This Row],[BE]],6,2)</f>
        <v>IB</v>
      </c>
      <c r="O779" s="46" t="str">
        <f>IF(Table2[[#This Row],[Type]]="IB","EOU",IF(Table2[[#This Row],[Type]]="MB","Local","492"))</f>
        <v>EOU</v>
      </c>
      <c r="P779" s="46">
        <f>ROUND(Table2[[#This Row],[Cons]]/Table2[[#This Row],[Qty.]],5)</f>
        <v>0.1</v>
      </c>
      <c r="Q779" s="46" t="b">
        <f>EXACT(Table2[[#This Row],[rate]],Table2[[#This Row],[Check]])</f>
        <v>1</v>
      </c>
      <c r="R779" s="46"/>
      <c r="S779" s="46" t="str">
        <f>IF(Table2[[#This Row],[SRO]]="EOU",VLOOKUP(Table2[[#This Row],[BE]],[2]GD.List!$C$3:$N$5014,12,0),IF(Table2[[#This Row],[SRO]]="Local","Polyester Staple Fibre","SRO 492"))</f>
        <v>Textile Coal</v>
      </c>
    </row>
    <row r="780" spans="1:19" x14ac:dyDescent="0.25">
      <c r="A780" s="17" t="s">
        <v>261</v>
      </c>
      <c r="B780" s="3" t="s">
        <v>609</v>
      </c>
      <c r="C780" s="21">
        <v>3658</v>
      </c>
      <c r="D780" s="18">
        <v>3906.9029999999998</v>
      </c>
      <c r="E780" t="s">
        <v>46</v>
      </c>
      <c r="F780" s="3" t="s">
        <v>612</v>
      </c>
      <c r="G780" s="24">
        <v>44642</v>
      </c>
      <c r="H780" s="31">
        <v>4896509.2699999996</v>
      </c>
      <c r="I780" s="22">
        <v>0.04</v>
      </c>
      <c r="J780" s="15">
        <v>39.64</v>
      </c>
      <c r="K780" s="15">
        <v>991</v>
      </c>
      <c r="L780" s="15"/>
      <c r="M780" s="66" t="str">
        <f>TEXT(Table2[[#This Row],[Gd.Dt]],"mmm-yy")</f>
        <v>Mar-22</v>
      </c>
      <c r="N780" s="46" t="str">
        <f>MID(Table2[[#This Row],[BE]],6,2)</f>
        <v>IB</v>
      </c>
      <c r="O780" s="46" t="str">
        <f>IF(Table2[[#This Row],[Type]]="IB","EOU",IF(Table2[[#This Row],[Type]]="MB","Local","492"))</f>
        <v>EOU</v>
      </c>
      <c r="P780" s="46">
        <f>ROUND(Table2[[#This Row],[Cons]]/Table2[[#This Row],[Qty.]],5)</f>
        <v>0.04</v>
      </c>
      <c r="Q780" s="46" t="b">
        <f>EXACT(Table2[[#This Row],[rate]],Table2[[#This Row],[Check]])</f>
        <v>1</v>
      </c>
      <c r="R780" s="46"/>
      <c r="S780" s="46" t="str">
        <f>IF(Table2[[#This Row],[SRO]]="EOU",VLOOKUP(Table2[[#This Row],[BE]],[2]GD.List!$C$3:$N$5014,12,0),IF(Table2[[#This Row],[SRO]]="Local","Polyester Staple Fibre","SRO 492"))</f>
        <v>Textile Chemical</v>
      </c>
    </row>
    <row r="781" spans="1:19" x14ac:dyDescent="0.25">
      <c r="A781" s="17" t="s">
        <v>262</v>
      </c>
      <c r="B781" s="3" t="s">
        <v>609</v>
      </c>
      <c r="C781" s="21">
        <v>3658</v>
      </c>
      <c r="D781" s="18">
        <v>3809.9189999999999</v>
      </c>
      <c r="E781" t="s">
        <v>46</v>
      </c>
      <c r="F781" s="3" t="s">
        <v>612</v>
      </c>
      <c r="G781" s="24">
        <v>44642</v>
      </c>
      <c r="H781" s="31">
        <v>4896509.2699999996</v>
      </c>
      <c r="I781" s="22">
        <v>0.04</v>
      </c>
      <c r="J781" s="15">
        <v>39.64</v>
      </c>
      <c r="K781" s="15">
        <v>991</v>
      </c>
      <c r="L781" s="15"/>
      <c r="M781" s="66" t="str">
        <f>TEXT(Table2[[#This Row],[Gd.Dt]],"mmm-yy")</f>
        <v>Mar-22</v>
      </c>
      <c r="N781" s="46" t="str">
        <f>MID(Table2[[#This Row],[BE]],6,2)</f>
        <v>IB</v>
      </c>
      <c r="O781" s="46" t="str">
        <f>IF(Table2[[#This Row],[Type]]="IB","EOU",IF(Table2[[#This Row],[Type]]="MB","Local","492"))</f>
        <v>EOU</v>
      </c>
      <c r="P781" s="46">
        <f>ROUND(Table2[[#This Row],[Cons]]/Table2[[#This Row],[Qty.]],5)</f>
        <v>0.04</v>
      </c>
      <c r="Q781" s="46" t="b">
        <f>EXACT(Table2[[#This Row],[rate]],Table2[[#This Row],[Check]])</f>
        <v>1</v>
      </c>
      <c r="R781" s="46"/>
      <c r="S781" s="46" t="str">
        <f>IF(Table2[[#This Row],[SRO]]="EOU",VLOOKUP(Table2[[#This Row],[BE]],[2]GD.List!$C$3:$N$5014,12,0),IF(Table2[[#This Row],[SRO]]="Local","Polyester Staple Fibre","SRO 492"))</f>
        <v>Textile Chemical</v>
      </c>
    </row>
    <row r="782" spans="1:19" x14ac:dyDescent="0.25">
      <c r="A782" s="19" t="s">
        <v>388</v>
      </c>
      <c r="B782" s="3" t="s">
        <v>609</v>
      </c>
      <c r="C782" s="21">
        <v>3658</v>
      </c>
      <c r="D782" s="18">
        <v>1108.19</v>
      </c>
      <c r="E782" t="s">
        <v>46</v>
      </c>
      <c r="F782" s="3" t="s">
        <v>612</v>
      </c>
      <c r="G782" s="24">
        <v>44642</v>
      </c>
      <c r="H782" s="31">
        <v>4896509.2699999996</v>
      </c>
      <c r="I782" s="22">
        <v>0.04</v>
      </c>
      <c r="J782" s="15">
        <v>88</v>
      </c>
      <c r="K782" s="15">
        <v>2200</v>
      </c>
      <c r="L782" s="15"/>
      <c r="M782" s="66" t="str">
        <f>TEXT(Table2[[#This Row],[Gd.Dt]],"mmm-yy")</f>
        <v>Mar-22</v>
      </c>
      <c r="N782" s="46" t="str">
        <f>MID(Table2[[#This Row],[BE]],6,2)</f>
        <v>IB</v>
      </c>
      <c r="O782" s="46" t="str">
        <f>IF(Table2[[#This Row],[Type]]="IB","EOU",IF(Table2[[#This Row],[Type]]="MB","Local","492"))</f>
        <v>EOU</v>
      </c>
      <c r="P782" s="46">
        <f>ROUND(Table2[[#This Row],[Cons]]/Table2[[#This Row],[Qty.]],5)</f>
        <v>0.04</v>
      </c>
      <c r="Q782" s="46" t="b">
        <f>EXACT(Table2[[#This Row],[rate]],Table2[[#This Row],[Check]])</f>
        <v>1</v>
      </c>
      <c r="R782" s="46"/>
      <c r="S782" s="46" t="str">
        <f>IF(Table2[[#This Row],[SRO]]="EOU",VLOOKUP(Table2[[#This Row],[BE]],[2]GD.List!$C$3:$N$5014,12,0),IF(Table2[[#This Row],[SRO]]="Local","Polyester Staple Fibre","SRO 492"))</f>
        <v>Textile Chemical</v>
      </c>
    </row>
    <row r="783" spans="1:19" x14ac:dyDescent="0.25">
      <c r="A783" s="17" t="s">
        <v>388</v>
      </c>
      <c r="B783" s="3" t="s">
        <v>610</v>
      </c>
      <c r="C783" s="21">
        <v>37280</v>
      </c>
      <c r="D783" s="18">
        <v>1108.19</v>
      </c>
      <c r="E783" t="s">
        <v>611</v>
      </c>
      <c r="F783" s="3" t="s">
        <v>613</v>
      </c>
      <c r="G783" s="24">
        <v>44643</v>
      </c>
      <c r="H783" s="31">
        <v>39594781.770000003</v>
      </c>
      <c r="I783" s="22">
        <v>0.04</v>
      </c>
      <c r="J783" s="15">
        <v>796.2</v>
      </c>
      <c r="K783" s="15">
        <v>19905</v>
      </c>
      <c r="L783" s="15"/>
      <c r="M783" s="66" t="str">
        <f>TEXT(Table2[[#This Row],[Gd.Dt]],"mmm-yy")</f>
        <v>Mar-22</v>
      </c>
      <c r="N783" s="46" t="str">
        <f>MID(Table2[[#This Row],[BE]],6,2)</f>
        <v>IB</v>
      </c>
      <c r="O783" s="46" t="str">
        <f>IF(Table2[[#This Row],[Type]]="IB","EOU",IF(Table2[[#This Row],[Type]]="MB","Local","492"))</f>
        <v>EOU</v>
      </c>
      <c r="P783" s="46">
        <f>ROUND(Table2[[#This Row],[Cons]]/Table2[[#This Row],[Qty.]],5)</f>
        <v>0.04</v>
      </c>
      <c r="Q783" s="46" t="b">
        <f>EXACT(Table2[[#This Row],[rate]],Table2[[#This Row],[Check]])</f>
        <v>1</v>
      </c>
      <c r="R783" s="46"/>
      <c r="S783" s="46" t="str">
        <f>IF(Table2[[#This Row],[SRO]]="EOU",VLOOKUP(Table2[[#This Row],[BE]],[2]GD.List!$C$3:$N$5014,12,0),IF(Table2[[#This Row],[SRO]]="Local","Polyester Staple Fibre","SRO 492"))</f>
        <v>Textile Chemical</v>
      </c>
    </row>
    <row r="784" spans="1:19" x14ac:dyDescent="0.25">
      <c r="A784" s="17" t="s">
        <v>391</v>
      </c>
      <c r="B784" s="3" t="s">
        <v>609</v>
      </c>
      <c r="C784" s="21">
        <v>3658</v>
      </c>
      <c r="D784" s="18">
        <v>3402.13</v>
      </c>
      <c r="E784" t="s">
        <v>46</v>
      </c>
      <c r="F784" s="3" t="s">
        <v>612</v>
      </c>
      <c r="G784" s="24">
        <v>44642</v>
      </c>
      <c r="H784" s="31">
        <v>4896509.2699999996</v>
      </c>
      <c r="I784" s="22">
        <v>0.04</v>
      </c>
      <c r="J784" s="15">
        <v>39.64</v>
      </c>
      <c r="K784" s="15">
        <v>991</v>
      </c>
      <c r="L784" s="15"/>
      <c r="M784" s="66" t="str">
        <f>TEXT(Table2[[#This Row],[Gd.Dt]],"mmm-yy")</f>
        <v>Mar-22</v>
      </c>
      <c r="N784" s="46" t="str">
        <f>MID(Table2[[#This Row],[BE]],6,2)</f>
        <v>IB</v>
      </c>
      <c r="O784" s="46" t="str">
        <f>IF(Table2[[#This Row],[Type]]="IB","EOU",IF(Table2[[#This Row],[Type]]="MB","Local","492"))</f>
        <v>EOU</v>
      </c>
      <c r="P784" s="46">
        <f>ROUND(Table2[[#This Row],[Cons]]/Table2[[#This Row],[Qty.]],5)</f>
        <v>0.04</v>
      </c>
      <c r="Q784" s="46" t="b">
        <f>EXACT(Table2[[#This Row],[rate]],Table2[[#This Row],[Check]])</f>
        <v>1</v>
      </c>
      <c r="R784" s="46"/>
      <c r="S784" s="46" t="str">
        <f>IF(Table2[[#This Row],[SRO]]="EOU",VLOOKUP(Table2[[#This Row],[BE]],[2]GD.List!$C$3:$N$5014,12,0),IF(Table2[[#This Row],[SRO]]="Local","Polyester Staple Fibre","SRO 492"))</f>
        <v>Textile Chemical</v>
      </c>
    </row>
    <row r="785" spans="1:19" x14ac:dyDescent="0.25">
      <c r="A785" s="19" t="s">
        <v>479</v>
      </c>
      <c r="B785" s="19" t="s">
        <v>609</v>
      </c>
      <c r="C785" s="38">
        <v>3658</v>
      </c>
      <c r="D785" s="39">
        <v>3204.16</v>
      </c>
      <c r="E785" s="40" t="s">
        <v>46</v>
      </c>
      <c r="F785" s="19" t="s">
        <v>612</v>
      </c>
      <c r="G785" s="41">
        <v>44642</v>
      </c>
      <c r="H785" s="42">
        <v>4896509.2699999996</v>
      </c>
      <c r="I785" s="43">
        <v>7.0000000000000007E-2</v>
      </c>
      <c r="J785" s="30">
        <v>69.37</v>
      </c>
      <c r="K785" s="30">
        <v>991</v>
      </c>
      <c r="L785" s="30"/>
      <c r="M785" s="67" t="str">
        <f>TEXT(Table2[[#This Row],[Gd.Dt]],"mmm-yy")</f>
        <v>Mar-22</v>
      </c>
      <c r="N785" s="47" t="str">
        <f>MID(Table2[[#This Row],[BE]],6,2)</f>
        <v>IB</v>
      </c>
      <c r="O785" s="47" t="str">
        <f>IF(Table2[[#This Row],[Type]]="IB","EOU",IF(Table2[[#This Row],[Type]]="MB","Local","492"))</f>
        <v>EOU</v>
      </c>
      <c r="P785" s="47">
        <f>ROUND(Table2[[#This Row],[Cons]]/Table2[[#This Row],[Qty.]],5)</f>
        <v>7.0000000000000007E-2</v>
      </c>
      <c r="Q785" s="47" t="b">
        <f>EXACT(Table2[[#This Row],[rate]],Table2[[#This Row],[Check]])</f>
        <v>1</v>
      </c>
      <c r="R785" s="47"/>
      <c r="S785" s="47" t="str">
        <f>IF(Table2[[#This Row],[SRO]]="EOU",VLOOKUP(Table2[[#This Row],[BE]],[2]GD.List!$C$3:$N$5014,12,0),IF(Table2[[#This Row],[SRO]]="Local","Polyester Staple Fibre","SRO 492"))</f>
        <v>Textile Dyes</v>
      </c>
    </row>
    <row r="786" spans="1:19" x14ac:dyDescent="0.25">
      <c r="A786" s="87" t="s">
        <v>1</v>
      </c>
      <c r="B786" s="85" t="s">
        <v>617</v>
      </c>
      <c r="C786" s="83">
        <v>76032</v>
      </c>
      <c r="D786" s="88">
        <v>2701.12</v>
      </c>
      <c r="E786" t="s">
        <v>624</v>
      </c>
      <c r="F786" s="85" t="s">
        <v>627</v>
      </c>
      <c r="G786" s="24">
        <v>44645</v>
      </c>
      <c r="H786" s="89">
        <v>40241931.909999996</v>
      </c>
      <c r="I786" s="22">
        <v>0.1</v>
      </c>
      <c r="J786" s="90">
        <v>2548.5</v>
      </c>
      <c r="K786" s="90">
        <v>25485</v>
      </c>
      <c r="L786" s="90"/>
      <c r="M786" s="91" t="str">
        <f>TEXT(Table2[[#This Row],[Gd.Dt]],"mmm-yy")</f>
        <v>Mar-22</v>
      </c>
      <c r="N786" s="46" t="str">
        <f>MID(Table2[[#This Row],[BE]],6,2)</f>
        <v>IB</v>
      </c>
      <c r="O786" s="46" t="str">
        <f>IF(Table2[[#This Row],[Type]]="IB","EOU",IF(Table2[[#This Row],[Type]]="MB","Local","492"))</f>
        <v>EOU</v>
      </c>
      <c r="P786" s="46">
        <f>ROUND(Table2[[#This Row],[Cons]]/Table2[[#This Row],[Qty.]],5)</f>
        <v>0.1</v>
      </c>
      <c r="Q786" s="46" t="b">
        <f>EXACT(Table2[[#This Row],[rate]],Table2[[#This Row],[Check]])</f>
        <v>1</v>
      </c>
      <c r="R786" s="46"/>
      <c r="S786" s="46" t="str">
        <f>IF(Table2[[#This Row],[SRO]]="EOU",VLOOKUP(Table2[[#This Row],[BE]],[2]GD.List!$C$3:$N$5014,12,0),IF(Table2[[#This Row],[SRO]]="Local","Polyester Staple Fibre","SRO 492"))</f>
        <v>Textile Coal</v>
      </c>
    </row>
    <row r="787" spans="1:19" x14ac:dyDescent="0.25">
      <c r="A787" s="87" t="s">
        <v>1</v>
      </c>
      <c r="B787" s="85" t="s">
        <v>616</v>
      </c>
      <c r="C787" s="83">
        <v>13950</v>
      </c>
      <c r="D787" s="88">
        <v>2701.12</v>
      </c>
      <c r="E787" t="s">
        <v>623</v>
      </c>
      <c r="F787" s="85" t="s">
        <v>628</v>
      </c>
      <c r="G787" s="24">
        <v>44645</v>
      </c>
      <c r="H787" s="89">
        <v>29013501.129999999</v>
      </c>
      <c r="I787" s="22">
        <v>0.4</v>
      </c>
      <c r="J787" s="90">
        <v>7079.2</v>
      </c>
      <c r="K787" s="90">
        <v>17698</v>
      </c>
      <c r="L787" s="90"/>
      <c r="M787" s="91" t="str">
        <f>TEXT(Table2[[#This Row],[Gd.Dt]],"mmm-yy")</f>
        <v>Mar-22</v>
      </c>
      <c r="N787" s="46" t="str">
        <f>MID(Table2[[#This Row],[BE]],6,2)</f>
        <v>IB</v>
      </c>
      <c r="O787" s="46" t="str">
        <f>IF(Table2[[#This Row],[Type]]="IB","EOU",IF(Table2[[#This Row],[Type]]="MB","Local","492"))</f>
        <v>EOU</v>
      </c>
      <c r="P787" s="46">
        <f>ROUND(Table2[[#This Row],[Cons]]/Table2[[#This Row],[Qty.]],5)</f>
        <v>0.4</v>
      </c>
      <c r="Q787" s="46" t="b">
        <f>EXACT(Table2[[#This Row],[rate]],Table2[[#This Row],[Check]])</f>
        <v>1</v>
      </c>
      <c r="R787" s="46"/>
      <c r="S787" s="46" t="str">
        <f>IF(Table2[[#This Row],[SRO]]="EOU",VLOOKUP(Table2[[#This Row],[BE]],[2]GD.List!$C$3:$N$5014,12,0),IF(Table2[[#This Row],[SRO]]="Local","Polyester Staple Fibre","SRO 492"))</f>
        <v>Textile Coal</v>
      </c>
    </row>
    <row r="788" spans="1:19" x14ac:dyDescent="0.25">
      <c r="A788" s="86" t="s">
        <v>1</v>
      </c>
      <c r="B788" s="85" t="s">
        <v>615</v>
      </c>
      <c r="C788" s="83">
        <v>40380</v>
      </c>
      <c r="D788" s="88">
        <v>2701.12</v>
      </c>
      <c r="E788" t="s">
        <v>621</v>
      </c>
      <c r="F788" s="85" t="s">
        <v>629</v>
      </c>
      <c r="G788" s="24">
        <v>44645</v>
      </c>
      <c r="H788" s="89">
        <v>30056160.93</v>
      </c>
      <c r="I788" s="22">
        <v>0.4</v>
      </c>
      <c r="J788" s="90">
        <v>7307.2000000000007</v>
      </c>
      <c r="K788" s="90">
        <v>18268</v>
      </c>
      <c r="L788" s="90"/>
      <c r="M788" s="91" t="str">
        <f>TEXT(Table2[[#This Row],[Gd.Dt]],"mmm-yy")</f>
        <v>Mar-22</v>
      </c>
      <c r="N788" s="46" t="str">
        <f>MID(Table2[[#This Row],[BE]],6,2)</f>
        <v>IB</v>
      </c>
      <c r="O788" s="46" t="str">
        <f>IF(Table2[[#This Row],[Type]]="IB","EOU",IF(Table2[[#This Row],[Type]]="MB","Local","492"))</f>
        <v>EOU</v>
      </c>
      <c r="P788" s="46">
        <f>ROUND(Table2[[#This Row],[Cons]]/Table2[[#This Row],[Qty.]],5)</f>
        <v>0.4</v>
      </c>
      <c r="Q788" s="46" t="b">
        <f>EXACT(Table2[[#This Row],[rate]],Table2[[#This Row],[Check]])</f>
        <v>1</v>
      </c>
      <c r="R788" s="46"/>
      <c r="S788" s="46" t="str">
        <f>IF(Table2[[#This Row],[SRO]]="EOU",VLOOKUP(Table2[[#This Row],[BE]],[2]GD.List!$C$3:$N$5014,12,0),IF(Table2[[#This Row],[SRO]]="Local","Polyester Staple Fibre","SRO 492"))</f>
        <v>Textile Coal</v>
      </c>
    </row>
    <row r="789" spans="1:19" x14ac:dyDescent="0.25">
      <c r="A789" s="87" t="s">
        <v>217</v>
      </c>
      <c r="B789" s="85" t="s">
        <v>616</v>
      </c>
      <c r="C789" s="83">
        <v>13950</v>
      </c>
      <c r="D789" s="88">
        <v>2832.1089999999999</v>
      </c>
      <c r="E789" t="s">
        <v>623</v>
      </c>
      <c r="F789" s="85" t="s">
        <v>628</v>
      </c>
      <c r="G789" s="24">
        <v>44645</v>
      </c>
      <c r="H789" s="89">
        <v>29013501.129999999</v>
      </c>
      <c r="I789" s="22">
        <v>0.04</v>
      </c>
      <c r="J789" s="90">
        <v>707.92</v>
      </c>
      <c r="K789" s="90">
        <v>17698</v>
      </c>
      <c r="L789" s="90"/>
      <c r="M789" s="91" t="str">
        <f>TEXT(Table2[[#This Row],[Gd.Dt]],"mmm-yy")</f>
        <v>Mar-22</v>
      </c>
      <c r="N789" s="46" t="str">
        <f>MID(Table2[[#This Row],[BE]],6,2)</f>
        <v>IB</v>
      </c>
      <c r="O789" s="46" t="str">
        <f>IF(Table2[[#This Row],[Type]]="IB","EOU",IF(Table2[[#This Row],[Type]]="MB","Local","492"))</f>
        <v>EOU</v>
      </c>
      <c r="P789" s="46">
        <f>ROUND(Table2[[#This Row],[Cons]]/Table2[[#This Row],[Qty.]],5)</f>
        <v>0.04</v>
      </c>
      <c r="Q789" s="46" t="b">
        <f>EXACT(Table2[[#This Row],[rate]],Table2[[#This Row],[Check]])</f>
        <v>1</v>
      </c>
      <c r="R789" s="46"/>
      <c r="S789" s="46" t="str">
        <f>IF(Table2[[#This Row],[SRO]]="EOU",VLOOKUP(Table2[[#This Row],[BE]],[2]GD.List!$C$3:$N$5014,12,0),IF(Table2[[#This Row],[SRO]]="Local","Polyester Staple Fibre","SRO 492"))</f>
        <v>Textile Chemical</v>
      </c>
    </row>
    <row r="790" spans="1:19" x14ac:dyDescent="0.25">
      <c r="A790" s="86" t="s">
        <v>217</v>
      </c>
      <c r="B790" s="85" t="s">
        <v>615</v>
      </c>
      <c r="C790" s="83">
        <v>40380</v>
      </c>
      <c r="D790" s="88">
        <v>2832.1089999999999</v>
      </c>
      <c r="E790" t="s">
        <v>621</v>
      </c>
      <c r="F790" s="85" t="s">
        <v>629</v>
      </c>
      <c r="G790" s="24">
        <v>44645</v>
      </c>
      <c r="H790" s="89">
        <v>30056160.93</v>
      </c>
      <c r="I790" s="22">
        <v>0.04</v>
      </c>
      <c r="J790" s="90">
        <v>730.72</v>
      </c>
      <c r="K790" s="90">
        <v>18268</v>
      </c>
      <c r="L790" s="90"/>
      <c r="M790" s="91" t="str">
        <f>TEXT(Table2[[#This Row],[Gd.Dt]],"mmm-yy")</f>
        <v>Mar-22</v>
      </c>
      <c r="N790" s="46" t="str">
        <f>MID(Table2[[#This Row],[BE]],6,2)</f>
        <v>IB</v>
      </c>
      <c r="O790" s="46" t="str">
        <f>IF(Table2[[#This Row],[Type]]="IB","EOU",IF(Table2[[#This Row],[Type]]="MB","Local","492"))</f>
        <v>EOU</v>
      </c>
      <c r="P790" s="46">
        <f>ROUND(Table2[[#This Row],[Cons]]/Table2[[#This Row],[Qty.]],5)</f>
        <v>0.04</v>
      </c>
      <c r="Q790" s="46" t="b">
        <f>EXACT(Table2[[#This Row],[rate]],Table2[[#This Row],[Check]])</f>
        <v>1</v>
      </c>
      <c r="R790" s="46"/>
      <c r="S790" s="46" t="str">
        <f>IF(Table2[[#This Row],[SRO]]="EOU",VLOOKUP(Table2[[#This Row],[BE]],[2]GD.List!$C$3:$N$5014,12,0),IF(Table2[[#This Row],[SRO]]="Local","Polyester Staple Fibre","SRO 492"))</f>
        <v>Textile Chemical</v>
      </c>
    </row>
    <row r="791" spans="1:19" x14ac:dyDescent="0.25">
      <c r="A791" s="87" t="s">
        <v>261</v>
      </c>
      <c r="B791" s="85" t="s">
        <v>617</v>
      </c>
      <c r="C791" s="83">
        <v>76032</v>
      </c>
      <c r="D791" s="88">
        <v>3906.9029999999998</v>
      </c>
      <c r="E791" t="s">
        <v>624</v>
      </c>
      <c r="F791" s="85" t="s">
        <v>627</v>
      </c>
      <c r="G791" s="24">
        <v>44645</v>
      </c>
      <c r="H791" s="89">
        <v>40241931.909999996</v>
      </c>
      <c r="I791" s="22">
        <v>0.04</v>
      </c>
      <c r="J791" s="90">
        <v>829.28</v>
      </c>
      <c r="K791" s="90">
        <v>20732</v>
      </c>
      <c r="L791" s="90"/>
      <c r="M791" s="91" t="str">
        <f>TEXT(Table2[[#This Row],[Gd.Dt]],"mmm-yy")</f>
        <v>Mar-22</v>
      </c>
      <c r="N791" s="46" t="str">
        <f>MID(Table2[[#This Row],[BE]],6,2)</f>
        <v>IB</v>
      </c>
      <c r="O791" s="46" t="str">
        <f>IF(Table2[[#This Row],[Type]]="IB","EOU",IF(Table2[[#This Row],[Type]]="MB","Local","492"))</f>
        <v>EOU</v>
      </c>
      <c r="P791" s="46">
        <f>ROUND(Table2[[#This Row],[Cons]]/Table2[[#This Row],[Qty.]],5)</f>
        <v>0.04</v>
      </c>
      <c r="Q791" s="46" t="b">
        <f>EXACT(Table2[[#This Row],[rate]],Table2[[#This Row],[Check]])</f>
        <v>1</v>
      </c>
      <c r="R791" s="46"/>
      <c r="S791" s="46" t="str">
        <f>IF(Table2[[#This Row],[SRO]]="EOU",VLOOKUP(Table2[[#This Row],[BE]],[2]GD.List!$C$3:$N$5014,12,0),IF(Table2[[#This Row],[SRO]]="Local","Polyester Staple Fibre","SRO 492"))</f>
        <v>Textile Chemical</v>
      </c>
    </row>
    <row r="792" spans="1:19" x14ac:dyDescent="0.25">
      <c r="A792" s="86" t="s">
        <v>261</v>
      </c>
      <c r="B792" s="85" t="s">
        <v>615</v>
      </c>
      <c r="C792" s="83">
        <v>40380</v>
      </c>
      <c r="D792" s="88">
        <v>3906.9029999999998</v>
      </c>
      <c r="E792" t="s">
        <v>621</v>
      </c>
      <c r="F792" s="85" t="s">
        <v>629</v>
      </c>
      <c r="G792" s="24">
        <v>44645</v>
      </c>
      <c r="H792" s="89">
        <v>30056160.93</v>
      </c>
      <c r="I792" s="22">
        <v>0.04</v>
      </c>
      <c r="J792" s="90">
        <v>212.88</v>
      </c>
      <c r="K792" s="90">
        <v>5322</v>
      </c>
      <c r="L792" s="90"/>
      <c r="M792" s="91" t="str">
        <f>TEXT(Table2[[#This Row],[Gd.Dt]],"mmm-yy")</f>
        <v>Mar-22</v>
      </c>
      <c r="N792" s="46" t="str">
        <f>MID(Table2[[#This Row],[BE]],6,2)</f>
        <v>IB</v>
      </c>
      <c r="O792" s="46" t="str">
        <f>IF(Table2[[#This Row],[Type]]="IB","EOU",IF(Table2[[#This Row],[Type]]="MB","Local","492"))</f>
        <v>EOU</v>
      </c>
      <c r="P792" s="46">
        <f>ROUND(Table2[[#This Row],[Cons]]/Table2[[#This Row],[Qty.]],5)</f>
        <v>0.04</v>
      </c>
      <c r="Q792" s="46" t="b">
        <f>EXACT(Table2[[#This Row],[rate]],Table2[[#This Row],[Check]])</f>
        <v>1</v>
      </c>
      <c r="R792" s="46"/>
      <c r="S792" s="46" t="str">
        <f>IF(Table2[[#This Row],[SRO]]="EOU",VLOOKUP(Table2[[#This Row],[BE]],[2]GD.List!$C$3:$N$5014,12,0),IF(Table2[[#This Row],[SRO]]="Local","Polyester Staple Fibre","SRO 492"))</f>
        <v>Textile Chemical</v>
      </c>
    </row>
    <row r="793" spans="1:19" x14ac:dyDescent="0.25">
      <c r="A793" s="87" t="s">
        <v>388</v>
      </c>
      <c r="B793" s="85" t="s">
        <v>617</v>
      </c>
      <c r="C793" s="83">
        <v>76032</v>
      </c>
      <c r="D793" s="88">
        <v>1108.19</v>
      </c>
      <c r="E793" t="s">
        <v>624</v>
      </c>
      <c r="F793" s="85" t="s">
        <v>627</v>
      </c>
      <c r="G793" s="24">
        <v>44645</v>
      </c>
      <c r="H793" s="89">
        <v>40241931.909999996</v>
      </c>
      <c r="I793" s="22">
        <v>0.04</v>
      </c>
      <c r="J793" s="90">
        <v>1019.4000000000001</v>
      </c>
      <c r="K793" s="90">
        <v>25485</v>
      </c>
      <c r="L793" s="90"/>
      <c r="M793" s="91" t="str">
        <f>TEXT(Table2[[#This Row],[Gd.Dt]],"mmm-yy")</f>
        <v>Mar-22</v>
      </c>
      <c r="N793" s="46" t="str">
        <f>MID(Table2[[#This Row],[BE]],6,2)</f>
        <v>IB</v>
      </c>
      <c r="O793" s="46" t="str">
        <f>IF(Table2[[#This Row],[Type]]="IB","EOU",IF(Table2[[#This Row],[Type]]="MB","Local","492"))</f>
        <v>EOU</v>
      </c>
      <c r="P793" s="46">
        <f>ROUND(Table2[[#This Row],[Cons]]/Table2[[#This Row],[Qty.]],5)</f>
        <v>0.04</v>
      </c>
      <c r="Q793" s="46" t="b">
        <f>EXACT(Table2[[#This Row],[rate]],Table2[[#This Row],[Check]])</f>
        <v>1</v>
      </c>
      <c r="R793" s="46"/>
      <c r="S793" s="46" t="str">
        <f>IF(Table2[[#This Row],[SRO]]="EOU",VLOOKUP(Table2[[#This Row],[BE]],[2]GD.List!$C$3:$N$5014,12,0),IF(Table2[[#This Row],[SRO]]="Local","Polyester Staple Fibre","SRO 492"))</f>
        <v>Textile Chemical</v>
      </c>
    </row>
    <row r="794" spans="1:19" x14ac:dyDescent="0.25">
      <c r="A794" s="87" t="s">
        <v>388</v>
      </c>
      <c r="B794" s="85" t="s">
        <v>616</v>
      </c>
      <c r="C794" s="83">
        <v>13950</v>
      </c>
      <c r="D794" s="88">
        <v>1108.19</v>
      </c>
      <c r="E794" t="s">
        <v>623</v>
      </c>
      <c r="F794" s="85" t="s">
        <v>628</v>
      </c>
      <c r="G794" s="24">
        <v>44645</v>
      </c>
      <c r="H794" s="89">
        <v>29013501.129999999</v>
      </c>
      <c r="I794" s="22">
        <v>0.04</v>
      </c>
      <c r="J794" s="90">
        <v>707.92</v>
      </c>
      <c r="K794" s="90">
        <v>17698</v>
      </c>
      <c r="L794" s="90"/>
      <c r="M794" s="91" t="str">
        <f>TEXT(Table2[[#This Row],[Gd.Dt]],"mmm-yy")</f>
        <v>Mar-22</v>
      </c>
      <c r="N794" s="46" t="str">
        <f>MID(Table2[[#This Row],[BE]],6,2)</f>
        <v>IB</v>
      </c>
      <c r="O794" s="46" t="str">
        <f>IF(Table2[[#This Row],[Type]]="IB","EOU",IF(Table2[[#This Row],[Type]]="MB","Local","492"))</f>
        <v>EOU</v>
      </c>
      <c r="P794" s="46">
        <f>ROUND(Table2[[#This Row],[Cons]]/Table2[[#This Row],[Qty.]],5)</f>
        <v>0.04</v>
      </c>
      <c r="Q794" s="46" t="b">
        <f>EXACT(Table2[[#This Row],[rate]],Table2[[#This Row],[Check]])</f>
        <v>1</v>
      </c>
      <c r="R794" s="46"/>
      <c r="S794" s="46" t="str">
        <f>IF(Table2[[#This Row],[SRO]]="EOU",VLOOKUP(Table2[[#This Row],[BE]],[2]GD.List!$C$3:$N$5014,12,0),IF(Table2[[#This Row],[SRO]]="Local","Polyester Staple Fibre","SRO 492"))</f>
        <v>Textile Chemical</v>
      </c>
    </row>
    <row r="795" spans="1:19" x14ac:dyDescent="0.25">
      <c r="A795" s="86" t="s">
        <v>388</v>
      </c>
      <c r="B795" s="85" t="s">
        <v>615</v>
      </c>
      <c r="C795" s="83">
        <v>40380</v>
      </c>
      <c r="D795" s="88">
        <v>1108.19</v>
      </c>
      <c r="E795" t="s">
        <v>621</v>
      </c>
      <c r="F795" s="85" t="s">
        <v>629</v>
      </c>
      <c r="G795" s="24">
        <v>44645</v>
      </c>
      <c r="H795" s="89">
        <v>30056160.93</v>
      </c>
      <c r="I795" s="22">
        <v>0.04</v>
      </c>
      <c r="J795" s="90">
        <v>730.72</v>
      </c>
      <c r="K795" s="90">
        <v>18268</v>
      </c>
      <c r="L795" s="90"/>
      <c r="M795" s="91" t="str">
        <f>TEXT(Table2[[#This Row],[Gd.Dt]],"mmm-yy")</f>
        <v>Mar-22</v>
      </c>
      <c r="N795" s="46" t="str">
        <f>MID(Table2[[#This Row],[BE]],6,2)</f>
        <v>IB</v>
      </c>
      <c r="O795" s="46" t="str">
        <f>IF(Table2[[#This Row],[Type]]="IB","EOU",IF(Table2[[#This Row],[Type]]="MB","Local","492"))</f>
        <v>EOU</v>
      </c>
      <c r="P795" s="46">
        <f>ROUND(Table2[[#This Row],[Cons]]/Table2[[#This Row],[Qty.]],5)</f>
        <v>0.04</v>
      </c>
      <c r="Q795" s="46" t="b">
        <f>EXACT(Table2[[#This Row],[rate]],Table2[[#This Row],[Check]])</f>
        <v>1</v>
      </c>
      <c r="R795" s="46"/>
      <c r="S795" s="46" t="str">
        <f>IF(Table2[[#This Row],[SRO]]="EOU",VLOOKUP(Table2[[#This Row],[BE]],[2]GD.List!$C$3:$N$5014,12,0),IF(Table2[[#This Row],[SRO]]="Local","Polyester Staple Fibre","SRO 492"))</f>
        <v>Textile Chemical</v>
      </c>
    </row>
    <row r="796" spans="1:19" x14ac:dyDescent="0.25">
      <c r="A796" s="86" t="s">
        <v>390</v>
      </c>
      <c r="B796" s="85" t="s">
        <v>615</v>
      </c>
      <c r="C796" s="83">
        <v>40380</v>
      </c>
      <c r="D796" s="88">
        <v>5503.201</v>
      </c>
      <c r="E796" t="s">
        <v>621</v>
      </c>
      <c r="F796" s="85" t="s">
        <v>629</v>
      </c>
      <c r="G796" s="24">
        <v>44645</v>
      </c>
      <c r="H796" s="89">
        <v>30056160.93</v>
      </c>
      <c r="I796" s="22">
        <v>0.53061000000000003</v>
      </c>
      <c r="J796" s="90">
        <v>9693.19</v>
      </c>
      <c r="K796" s="90">
        <v>18268</v>
      </c>
      <c r="L796" s="90"/>
      <c r="M796" s="91" t="str">
        <f>TEXT(Table2[[#This Row],[Gd.Dt]],"mmm-yy")</f>
        <v>Mar-22</v>
      </c>
      <c r="N796" s="46" t="str">
        <f>MID(Table2[[#This Row],[BE]],6,2)</f>
        <v>MB</v>
      </c>
      <c r="O796" s="46" t="str">
        <f>IF(Table2[[#This Row],[Type]]="IB","EOU",IF(Table2[[#This Row],[Type]]="MB","Local","492"))</f>
        <v>Local</v>
      </c>
      <c r="P796" s="46">
        <f>ROUND(Table2[[#This Row],[Cons]]/Table2[[#This Row],[Qty.]],5)</f>
        <v>0.53061000000000003</v>
      </c>
      <c r="Q796" s="46" t="b">
        <f>EXACT(Table2[[#This Row],[rate]],Table2[[#This Row],[Check]])</f>
        <v>1</v>
      </c>
      <c r="R796" s="46"/>
      <c r="S796" s="46" t="str">
        <f>IF(Table2[[#This Row],[SRO]]="EOU",VLOOKUP(Table2[[#This Row],[BE]],[2]GD.List!$C$3:$N$5014,12,0),IF(Table2[[#This Row],[SRO]]="Local","Polyester Staple Fibre","SRO 492"))</f>
        <v>Polyester Staple Fibre</v>
      </c>
    </row>
    <row r="797" spans="1:19" x14ac:dyDescent="0.25">
      <c r="A797" s="86" t="s">
        <v>434</v>
      </c>
      <c r="B797" s="85" t="s">
        <v>616</v>
      </c>
      <c r="C797" s="83">
        <v>13950</v>
      </c>
      <c r="D797" s="88">
        <v>5807.1019999999999</v>
      </c>
      <c r="E797" t="s">
        <v>623</v>
      </c>
      <c r="F797" s="85" t="s">
        <v>628</v>
      </c>
      <c r="G797" s="24">
        <v>44645</v>
      </c>
      <c r="H797" s="89">
        <v>29013501.129999999</v>
      </c>
      <c r="I797" s="22">
        <v>0.1</v>
      </c>
      <c r="J797" s="90">
        <v>1769.8</v>
      </c>
      <c r="K797" s="90">
        <v>17698</v>
      </c>
      <c r="L797" s="90"/>
      <c r="M797" s="91" t="str">
        <f>TEXT(Table2[[#This Row],[Gd.Dt]],"mmm-yy")</f>
        <v>Mar-22</v>
      </c>
      <c r="N797" s="46" t="str">
        <f>MID(Table2[[#This Row],[BE]],6,2)</f>
        <v>IB</v>
      </c>
      <c r="O797" s="46" t="str">
        <f>IF(Table2[[#This Row],[Type]]="IB","EOU",IF(Table2[[#This Row],[Type]]="MB","Local","492"))</f>
        <v>EOU</v>
      </c>
      <c r="P797" s="46">
        <f>ROUND(Table2[[#This Row],[Cons]]/Table2[[#This Row],[Qty.]],5)</f>
        <v>0.1</v>
      </c>
      <c r="Q797" s="46" t="b">
        <f>EXACT(Table2[[#This Row],[rate]],Table2[[#This Row],[Check]])</f>
        <v>1</v>
      </c>
      <c r="R797" s="46"/>
      <c r="S797" s="46" t="str">
        <f>IF(Table2[[#This Row],[SRO]]="EOU",VLOOKUP(Table2[[#This Row],[BE]],[2]GD.List!$C$3:$N$5014,12,0),IF(Table2[[#This Row],[SRO]]="Local","Polyester Staple Fibre","SRO 492"))</f>
        <v>Packing Material</v>
      </c>
    </row>
    <row r="798" spans="1:19" x14ac:dyDescent="0.25">
      <c r="A798" s="86" t="s">
        <v>478</v>
      </c>
      <c r="B798" s="85" t="s">
        <v>617</v>
      </c>
      <c r="C798" s="83">
        <v>76032</v>
      </c>
      <c r="D798" s="88">
        <v>5205.13</v>
      </c>
      <c r="E798" t="s">
        <v>624</v>
      </c>
      <c r="F798" s="85" t="s">
        <v>627</v>
      </c>
      <c r="G798" s="24">
        <v>44645</v>
      </c>
      <c r="H798" s="89">
        <v>40241931.909999996</v>
      </c>
      <c r="I798" s="22">
        <v>1.0101</v>
      </c>
      <c r="J798" s="90">
        <v>497.91</v>
      </c>
      <c r="K798" s="90">
        <v>492.92</v>
      </c>
      <c r="L798" s="90"/>
      <c r="M798" s="91" t="str">
        <f>TEXT(Table2[[#This Row],[Gd.Dt]],"mmm-yy")</f>
        <v>Mar-22</v>
      </c>
      <c r="N798" s="46" t="str">
        <f>MID(Table2[[#This Row],[BE]],6,2)</f>
        <v>IB</v>
      </c>
      <c r="O798" s="46" t="str">
        <f>IF(Table2[[#This Row],[Type]]="IB","EOU",IF(Table2[[#This Row],[Type]]="MB","Local","492"))</f>
        <v>EOU</v>
      </c>
      <c r="P798" s="46">
        <f>ROUND(Table2[[#This Row],[Cons]]/Table2[[#This Row],[Qty.]],5)</f>
        <v>1.0101199999999999</v>
      </c>
      <c r="Q798" s="46" t="b">
        <f>EXACT(Table2[[#This Row],[rate]],Table2[[#This Row],[Check]])</f>
        <v>0</v>
      </c>
      <c r="R798" s="46"/>
      <c r="S798" s="46" t="str">
        <f>IF(Table2[[#This Row],[SRO]]="EOU",VLOOKUP(Table2[[#This Row],[BE]],[2]GD.List!$C$3:$N$5014,12,0),IF(Table2[[#This Row],[SRO]]="Local","Polyester Staple Fibre","SRO 492"))</f>
        <v>Cotton Yarn</v>
      </c>
    </row>
    <row r="799" spans="1:19" x14ac:dyDescent="0.25">
      <c r="A799" s="86" t="s">
        <v>534</v>
      </c>
      <c r="B799" s="85" t="s">
        <v>617</v>
      </c>
      <c r="C799" s="83">
        <v>76032</v>
      </c>
      <c r="D799" s="88">
        <v>5205.13</v>
      </c>
      <c r="E799" t="s">
        <v>624</v>
      </c>
      <c r="F799" s="85" t="s">
        <v>627</v>
      </c>
      <c r="G799" s="24">
        <v>44645</v>
      </c>
      <c r="H799" s="89">
        <v>40241931.909999996</v>
      </c>
      <c r="I799" s="22">
        <v>1.0101</v>
      </c>
      <c r="J799" s="90">
        <v>1191.8399999999999</v>
      </c>
      <c r="K799" s="90">
        <v>1179.9100000000001</v>
      </c>
      <c r="L799" s="90"/>
      <c r="M799" s="91" t="str">
        <f>TEXT(Table2[[#This Row],[Gd.Dt]],"mmm-yy")</f>
        <v>Mar-22</v>
      </c>
      <c r="N799" s="46" t="str">
        <f>MID(Table2[[#This Row],[BE]],6,2)</f>
        <v>IB</v>
      </c>
      <c r="O799" s="46" t="str">
        <f>IF(Table2[[#This Row],[Type]]="IB","EOU",IF(Table2[[#This Row],[Type]]="MB","Local","492"))</f>
        <v>EOU</v>
      </c>
      <c r="P799" s="46">
        <f>ROUND(Table2[[#This Row],[Cons]]/Table2[[#This Row],[Qty.]],5)</f>
        <v>1.0101100000000001</v>
      </c>
      <c r="Q799" s="46" t="b">
        <f>EXACT(Table2[[#This Row],[rate]],Table2[[#This Row],[Check]])</f>
        <v>0</v>
      </c>
      <c r="R799" s="46"/>
      <c r="S799" s="46" t="str">
        <f>IF(Table2[[#This Row],[SRO]]="EOU",VLOOKUP(Table2[[#This Row],[BE]],[2]GD.List!$C$3:$N$5014,12,0),IF(Table2[[#This Row],[SRO]]="Local","Polyester Staple Fibre","SRO 492"))</f>
        <v>Cotton Yarn</v>
      </c>
    </row>
    <row r="800" spans="1:19" x14ac:dyDescent="0.25">
      <c r="A800" s="87" t="s">
        <v>558</v>
      </c>
      <c r="B800" s="85" t="s">
        <v>617</v>
      </c>
      <c r="C800" s="83">
        <v>76032</v>
      </c>
      <c r="D800" s="88">
        <v>4821.1090000000004</v>
      </c>
      <c r="E800" t="s">
        <v>624</v>
      </c>
      <c r="F800" s="85" t="s">
        <v>627</v>
      </c>
      <c r="G800" s="24">
        <v>44645</v>
      </c>
      <c r="H800" s="89">
        <v>40241931.909999996</v>
      </c>
      <c r="I800" s="22">
        <v>1</v>
      </c>
      <c r="J800" s="90">
        <v>4000</v>
      </c>
      <c r="K800" s="90">
        <v>4000</v>
      </c>
      <c r="L800" s="90"/>
      <c r="M800" s="91" t="str">
        <f>TEXT(Table2[[#This Row],[Gd.Dt]],"mmm-yy")</f>
        <v>Mar-22</v>
      </c>
      <c r="N800" s="46" t="str">
        <f>MID(Table2[[#This Row],[BE]],6,2)</f>
        <v>TI</v>
      </c>
      <c r="O800" s="46" t="str">
        <f>IF(Table2[[#This Row],[Type]]="IB","EOU",IF(Table2[[#This Row],[Type]]="MB","Local","492"))</f>
        <v>492</v>
      </c>
      <c r="P800" s="46">
        <f>ROUND(Table2[[#This Row],[Cons]]/Table2[[#This Row],[Qty.]],5)</f>
        <v>1</v>
      </c>
      <c r="Q800" s="46" t="b">
        <f>EXACT(Table2[[#This Row],[rate]],Table2[[#This Row],[Check]])</f>
        <v>1</v>
      </c>
      <c r="R800" s="46"/>
      <c r="S800" s="46" t="str">
        <f>IF(Table2[[#This Row],[SRO]]="EOU",VLOOKUP(Table2[[#This Row],[BE]],[2]GD.List!$C$3:$N$5014,12,0),IF(Table2[[#This Row],[SRO]]="Local","Polyester Staple Fibre","SRO 492"))</f>
        <v>SRO 492</v>
      </c>
    </row>
    <row r="801" spans="1:19" x14ac:dyDescent="0.25">
      <c r="A801" s="87" t="s">
        <v>558</v>
      </c>
      <c r="B801" s="85" t="s">
        <v>616</v>
      </c>
      <c r="C801" s="83">
        <v>13950</v>
      </c>
      <c r="D801" s="88">
        <v>4821.1090000000004</v>
      </c>
      <c r="E801" t="s">
        <v>623</v>
      </c>
      <c r="F801" s="85" t="s">
        <v>628</v>
      </c>
      <c r="G801" s="24">
        <v>44645</v>
      </c>
      <c r="H801" s="89">
        <v>29013501.129999999</v>
      </c>
      <c r="I801" s="22">
        <v>1</v>
      </c>
      <c r="J801" s="90">
        <v>34500</v>
      </c>
      <c r="K801" s="90">
        <v>34500</v>
      </c>
      <c r="L801" s="90"/>
      <c r="M801" s="91" t="str">
        <f>TEXT(Table2[[#This Row],[Gd.Dt]],"mmm-yy")</f>
        <v>Mar-22</v>
      </c>
      <c r="N801" s="46" t="str">
        <f>MID(Table2[[#This Row],[BE]],6,2)</f>
        <v>TI</v>
      </c>
      <c r="O801" s="46" t="str">
        <f>IF(Table2[[#This Row],[Type]]="IB","EOU",IF(Table2[[#This Row],[Type]]="MB","Local","492"))</f>
        <v>492</v>
      </c>
      <c r="P801" s="46">
        <f>ROUND(Table2[[#This Row],[Cons]]/Table2[[#This Row],[Qty.]],5)</f>
        <v>1</v>
      </c>
      <c r="Q801" s="46" t="b">
        <f>EXACT(Table2[[#This Row],[rate]],Table2[[#This Row],[Check]])</f>
        <v>1</v>
      </c>
      <c r="R801" s="46"/>
      <c r="S801" s="46" t="str">
        <f>IF(Table2[[#This Row],[SRO]]="EOU",VLOOKUP(Table2[[#This Row],[BE]],[2]GD.List!$C$3:$N$5014,12,0),IF(Table2[[#This Row],[SRO]]="Local","Polyester Staple Fibre","SRO 492"))</f>
        <v>SRO 492</v>
      </c>
    </row>
    <row r="802" spans="1:19" x14ac:dyDescent="0.25">
      <c r="A802" s="86" t="s">
        <v>558</v>
      </c>
      <c r="B802" s="85" t="s">
        <v>614</v>
      </c>
      <c r="C802" s="83">
        <v>19236</v>
      </c>
      <c r="D802" s="88">
        <v>4821.1090000000004</v>
      </c>
      <c r="E802" t="s">
        <v>618</v>
      </c>
      <c r="F802" s="85" t="s">
        <v>630</v>
      </c>
      <c r="G802" s="24">
        <v>44645</v>
      </c>
      <c r="H802" s="89">
        <v>16278107.4</v>
      </c>
      <c r="I802" s="22">
        <v>1</v>
      </c>
      <c r="J802" s="90">
        <v>13500</v>
      </c>
      <c r="K802" s="90">
        <v>13500</v>
      </c>
      <c r="L802" s="90"/>
      <c r="M802" s="91" t="str">
        <f>TEXT(Table2[[#This Row],[Gd.Dt]],"mmm-yy")</f>
        <v>Mar-22</v>
      </c>
      <c r="N802" s="46" t="str">
        <f>MID(Table2[[#This Row],[BE]],6,2)</f>
        <v>TI</v>
      </c>
      <c r="O802" s="46" t="str">
        <f>IF(Table2[[#This Row],[Type]]="IB","EOU",IF(Table2[[#This Row],[Type]]="MB","Local","492"))</f>
        <v>492</v>
      </c>
      <c r="P802" s="46">
        <f>ROUND(Table2[[#This Row],[Cons]]/Table2[[#This Row],[Qty.]],5)</f>
        <v>1</v>
      </c>
      <c r="Q802" s="46" t="b">
        <f>EXACT(Table2[[#This Row],[rate]],Table2[[#This Row],[Check]])</f>
        <v>1</v>
      </c>
      <c r="R802" s="46"/>
      <c r="S802" s="46" t="str">
        <f>IF(Table2[[#This Row],[SRO]]="EOU",VLOOKUP(Table2[[#This Row],[BE]],[2]GD.List!$C$3:$N$5014,12,0),IF(Table2[[#This Row],[SRO]]="Local","Polyester Staple Fibre","SRO 492"))</f>
        <v>SRO 492</v>
      </c>
    </row>
    <row r="803" spans="1:19" x14ac:dyDescent="0.25">
      <c r="A803" s="87" t="s">
        <v>563</v>
      </c>
      <c r="B803" s="85" t="s">
        <v>617</v>
      </c>
      <c r="C803" s="83">
        <v>76032</v>
      </c>
      <c r="D803" s="88">
        <v>3402.13</v>
      </c>
      <c r="E803" t="s">
        <v>624</v>
      </c>
      <c r="F803" s="85" t="s">
        <v>627</v>
      </c>
      <c r="G803" s="24">
        <v>44645</v>
      </c>
      <c r="H803" s="89">
        <v>40241931.909999996</v>
      </c>
      <c r="I803" s="22">
        <v>0.04</v>
      </c>
      <c r="J803" s="90">
        <v>829.28</v>
      </c>
      <c r="K803" s="90">
        <v>20732</v>
      </c>
      <c r="L803" s="90"/>
      <c r="M803" s="91" t="str">
        <f>TEXT(Table2[[#This Row],[Gd.Dt]],"mmm-yy")</f>
        <v>Mar-22</v>
      </c>
      <c r="N803" s="46" t="str">
        <f>MID(Table2[[#This Row],[BE]],6,2)</f>
        <v>IB</v>
      </c>
      <c r="O803" s="46" t="str">
        <f>IF(Table2[[#This Row],[Type]]="IB","EOU",IF(Table2[[#This Row],[Type]]="MB","Local","492"))</f>
        <v>EOU</v>
      </c>
      <c r="P803" s="46">
        <f>ROUND(Table2[[#This Row],[Cons]]/Table2[[#This Row],[Qty.]],5)</f>
        <v>0.04</v>
      </c>
      <c r="Q803" s="46" t="b">
        <f>EXACT(Table2[[#This Row],[rate]],Table2[[#This Row],[Check]])</f>
        <v>1</v>
      </c>
      <c r="R803" s="46"/>
      <c r="S803" s="46" t="str">
        <f>IF(Table2[[#This Row],[SRO]]="EOU",VLOOKUP(Table2[[#This Row],[BE]],[2]GD.List!$C$3:$N$5014,12,0),IF(Table2[[#This Row],[SRO]]="Local","Polyester Staple Fibre","SRO 492"))</f>
        <v>Textile Chemical</v>
      </c>
    </row>
    <row r="804" spans="1:19" x14ac:dyDescent="0.25">
      <c r="A804" s="86" t="s">
        <v>563</v>
      </c>
      <c r="B804" s="85" t="s">
        <v>615</v>
      </c>
      <c r="C804" s="83">
        <v>40380</v>
      </c>
      <c r="D804" s="88">
        <v>3402.13</v>
      </c>
      <c r="E804" t="s">
        <v>621</v>
      </c>
      <c r="F804" s="85" t="s">
        <v>629</v>
      </c>
      <c r="G804" s="24">
        <v>44645</v>
      </c>
      <c r="H804" s="89">
        <v>30056160.93</v>
      </c>
      <c r="I804" s="22">
        <v>0.04</v>
      </c>
      <c r="J804" s="90">
        <v>212.88</v>
      </c>
      <c r="K804" s="90">
        <v>5322</v>
      </c>
      <c r="L804" s="90"/>
      <c r="M804" s="91" t="str">
        <f>TEXT(Table2[[#This Row],[Gd.Dt]],"mmm-yy")</f>
        <v>Mar-22</v>
      </c>
      <c r="N804" s="46" t="str">
        <f>MID(Table2[[#This Row],[BE]],6,2)</f>
        <v>IB</v>
      </c>
      <c r="O804" s="46" t="str">
        <f>IF(Table2[[#This Row],[Type]]="IB","EOU",IF(Table2[[#This Row],[Type]]="MB","Local","492"))</f>
        <v>EOU</v>
      </c>
      <c r="P804" s="46">
        <f>ROUND(Table2[[#This Row],[Cons]]/Table2[[#This Row],[Qty.]],5)</f>
        <v>0.04</v>
      </c>
      <c r="Q804" s="46" t="b">
        <f>EXACT(Table2[[#This Row],[rate]],Table2[[#This Row],[Check]])</f>
        <v>1</v>
      </c>
      <c r="R804" s="46"/>
      <c r="S804" s="46" t="str">
        <f>IF(Table2[[#This Row],[SRO]]="EOU",VLOOKUP(Table2[[#This Row],[BE]],[2]GD.List!$C$3:$N$5014,12,0),IF(Table2[[#This Row],[SRO]]="Local","Polyester Staple Fibre","SRO 492"))</f>
        <v>Textile Chemical</v>
      </c>
    </row>
    <row r="805" spans="1:19" x14ac:dyDescent="0.25">
      <c r="A805" s="86" t="s">
        <v>588</v>
      </c>
      <c r="B805" s="85" t="s">
        <v>617</v>
      </c>
      <c r="C805" s="83">
        <v>76032</v>
      </c>
      <c r="D805" s="88">
        <v>3926.9099000000001</v>
      </c>
      <c r="E805" t="s">
        <v>624</v>
      </c>
      <c r="F805" s="85" t="s">
        <v>627</v>
      </c>
      <c r="G805" s="24">
        <v>44645</v>
      </c>
      <c r="H805" s="89">
        <v>40241931.909999996</v>
      </c>
      <c r="I805" s="22">
        <v>1</v>
      </c>
      <c r="J805" s="90">
        <v>4000</v>
      </c>
      <c r="K805" s="90">
        <v>4000</v>
      </c>
      <c r="L805" s="90"/>
      <c r="M805" s="91" t="str">
        <f>TEXT(Table2[[#This Row],[Gd.Dt]],"mmm-yy")</f>
        <v>Mar-22</v>
      </c>
      <c r="N805" s="46" t="str">
        <f>MID(Table2[[#This Row],[BE]],6,2)</f>
        <v>TI</v>
      </c>
      <c r="O805" s="46" t="str">
        <f>IF(Table2[[#This Row],[Type]]="IB","EOU",IF(Table2[[#This Row],[Type]]="MB","Local","492"))</f>
        <v>492</v>
      </c>
      <c r="P805" s="46">
        <f>ROUND(Table2[[#This Row],[Cons]]/Table2[[#This Row],[Qty.]],5)</f>
        <v>1</v>
      </c>
      <c r="Q805" s="46" t="b">
        <f>EXACT(Table2[[#This Row],[rate]],Table2[[#This Row],[Check]])</f>
        <v>1</v>
      </c>
      <c r="R805" s="46"/>
      <c r="S805" s="46" t="str">
        <f>IF(Table2[[#This Row],[SRO]]="EOU",VLOOKUP(Table2[[#This Row],[BE]],[2]GD.List!$C$3:$N$5014,12,0),IF(Table2[[#This Row],[SRO]]="Local","Polyester Staple Fibre","SRO 492"))</f>
        <v>SRO 492</v>
      </c>
    </row>
    <row r="806" spans="1:19" x14ac:dyDescent="0.25">
      <c r="A806" s="86" t="s">
        <v>619</v>
      </c>
      <c r="B806" s="85" t="s">
        <v>614</v>
      </c>
      <c r="C806" s="83">
        <v>19236</v>
      </c>
      <c r="D806" s="88">
        <v>9606.1</v>
      </c>
      <c r="E806" t="s">
        <v>618</v>
      </c>
      <c r="F806" s="85" t="s">
        <v>630</v>
      </c>
      <c r="G806" s="24">
        <v>44645</v>
      </c>
      <c r="H806" s="89">
        <v>16278107.4</v>
      </c>
      <c r="I806" s="22">
        <v>1</v>
      </c>
      <c r="J806" s="90">
        <v>79.099999999999994</v>
      </c>
      <c r="K806" s="90">
        <v>79.099999999999994</v>
      </c>
      <c r="L806" s="90"/>
      <c r="M806" s="91" t="str">
        <f>TEXT(Table2[[#This Row],[Gd.Dt]],"mmm-yy")</f>
        <v>Mar-22</v>
      </c>
      <c r="N806" s="46" t="str">
        <f>MID(Table2[[#This Row],[BE]],6,2)</f>
        <v>TI</v>
      </c>
      <c r="O806" s="46" t="str">
        <f>IF(Table2[[#This Row],[Type]]="IB","EOU",IF(Table2[[#This Row],[Type]]="MB","Local","492"))</f>
        <v>492</v>
      </c>
      <c r="P806" s="46">
        <f>ROUND(Table2[[#This Row],[Cons]]/Table2[[#This Row],[Qty.]],5)</f>
        <v>1</v>
      </c>
      <c r="Q806" s="46" t="b">
        <f>EXACT(Table2[[#This Row],[rate]],Table2[[#This Row],[Check]])</f>
        <v>1</v>
      </c>
      <c r="R806" s="46"/>
      <c r="S806" s="46" t="str">
        <f>IF(Table2[[#This Row],[SRO]]="EOU",VLOOKUP(Table2[[#This Row],[BE]],[2]GD.List!$C$3:$N$5014,12,0),IF(Table2[[#This Row],[SRO]]="Local","Polyester Staple Fibre","SRO 492"))</f>
        <v>SRO 492</v>
      </c>
    </row>
    <row r="807" spans="1:19" x14ac:dyDescent="0.25">
      <c r="A807" s="87" t="s">
        <v>620</v>
      </c>
      <c r="B807" s="85" t="s">
        <v>614</v>
      </c>
      <c r="C807" s="83">
        <v>19236</v>
      </c>
      <c r="D807" s="88">
        <v>9607.19</v>
      </c>
      <c r="E807" t="s">
        <v>618</v>
      </c>
      <c r="F807" s="85" t="s">
        <v>630</v>
      </c>
      <c r="G807" s="24">
        <v>44645</v>
      </c>
      <c r="H807" s="89">
        <v>16278107.4</v>
      </c>
      <c r="I807" s="22">
        <v>1</v>
      </c>
      <c r="J807" s="90">
        <v>687.6</v>
      </c>
      <c r="K807" s="90">
        <v>687.6</v>
      </c>
      <c r="L807" s="90"/>
      <c r="M807" s="91" t="str">
        <f>TEXT(Table2[[#This Row],[Gd.Dt]],"mmm-yy")</f>
        <v>Mar-22</v>
      </c>
      <c r="N807" s="46" t="str">
        <f>MID(Table2[[#This Row],[BE]],6,2)</f>
        <v>EP</v>
      </c>
      <c r="O807" s="46" t="str">
        <f>IF(Table2[[#This Row],[Type]]="IB","EOU",IF(Table2[[#This Row],[Type]]="MB","Local","492"))</f>
        <v>492</v>
      </c>
      <c r="P807" s="46">
        <f>ROUND(Table2[[#This Row],[Cons]]/Table2[[#This Row],[Qty.]],5)</f>
        <v>1</v>
      </c>
      <c r="Q807" s="46" t="b">
        <f>EXACT(Table2[[#This Row],[rate]],Table2[[#This Row],[Check]])</f>
        <v>1</v>
      </c>
      <c r="R807" s="46"/>
      <c r="S807" s="46" t="str">
        <f>IF(Table2[[#This Row],[SRO]]="EOU",VLOOKUP(Table2[[#This Row],[BE]],[2]GD.List!$C$3:$N$5014,12,0),IF(Table2[[#This Row],[SRO]]="Local","Polyester Staple Fibre","SRO 492"))</f>
        <v>SRO 492</v>
      </c>
    </row>
    <row r="808" spans="1:19" x14ac:dyDescent="0.25">
      <c r="A808" s="87" t="s">
        <v>620</v>
      </c>
      <c r="B808" s="85" t="s">
        <v>614</v>
      </c>
      <c r="C808" s="83">
        <v>19236</v>
      </c>
      <c r="D808" s="88">
        <v>9607.2000000000007</v>
      </c>
      <c r="E808" t="s">
        <v>618</v>
      </c>
      <c r="F808" s="85" t="s">
        <v>630</v>
      </c>
      <c r="G808" s="24">
        <v>44645</v>
      </c>
      <c r="H808" s="89">
        <v>16278107.4</v>
      </c>
      <c r="I808" s="22">
        <v>1</v>
      </c>
      <c r="J808" s="90">
        <v>68.16</v>
      </c>
      <c r="K808" s="90">
        <v>68.16</v>
      </c>
      <c r="L808" s="90"/>
      <c r="M808" s="91" t="str">
        <f>TEXT(Table2[[#This Row],[Gd.Dt]],"mmm-yy")</f>
        <v>Mar-22</v>
      </c>
      <c r="N808" s="46" t="str">
        <f>MID(Table2[[#This Row],[BE]],6,2)</f>
        <v>EP</v>
      </c>
      <c r="O808" s="46" t="str">
        <f>IF(Table2[[#This Row],[Type]]="IB","EOU",IF(Table2[[#This Row],[Type]]="MB","Local","492"))</f>
        <v>492</v>
      </c>
      <c r="P808" s="46">
        <f>ROUND(Table2[[#This Row],[Cons]]/Table2[[#This Row],[Qty.]],5)</f>
        <v>1</v>
      </c>
      <c r="Q808" s="46" t="b">
        <f>EXACT(Table2[[#This Row],[rate]],Table2[[#This Row],[Check]])</f>
        <v>1</v>
      </c>
      <c r="R808" s="46"/>
      <c r="S808" s="46" t="str">
        <f>IF(Table2[[#This Row],[SRO]]="EOU",VLOOKUP(Table2[[#This Row],[BE]],[2]GD.List!$C$3:$N$5014,12,0),IF(Table2[[#This Row],[SRO]]="Local","Polyester Staple Fibre","SRO 492"))</f>
        <v>SRO 492</v>
      </c>
    </row>
    <row r="809" spans="1:19" x14ac:dyDescent="0.25">
      <c r="A809" s="86" t="s">
        <v>620</v>
      </c>
      <c r="B809" s="85" t="s">
        <v>614</v>
      </c>
      <c r="C809" s="83">
        <v>19236</v>
      </c>
      <c r="D809" s="88">
        <v>9607.11</v>
      </c>
      <c r="E809" t="s">
        <v>618</v>
      </c>
      <c r="F809" s="85" t="s">
        <v>630</v>
      </c>
      <c r="G809" s="24">
        <v>44645</v>
      </c>
      <c r="H809" s="89">
        <v>16278107.4</v>
      </c>
      <c r="I809" s="22">
        <v>1</v>
      </c>
      <c r="J809" s="90">
        <v>203.06</v>
      </c>
      <c r="K809" s="90">
        <v>203.06</v>
      </c>
      <c r="L809" s="90"/>
      <c r="M809" s="91" t="str">
        <f>TEXT(Table2[[#This Row],[Gd.Dt]],"mmm-yy")</f>
        <v>Mar-22</v>
      </c>
      <c r="N809" s="46" t="str">
        <f>MID(Table2[[#This Row],[BE]],6,2)</f>
        <v>EP</v>
      </c>
      <c r="O809" s="46" t="str">
        <f>IF(Table2[[#This Row],[Type]]="IB","EOU",IF(Table2[[#This Row],[Type]]="MB","Local","492"))</f>
        <v>492</v>
      </c>
      <c r="P809" s="46">
        <f>ROUND(Table2[[#This Row],[Cons]]/Table2[[#This Row],[Qty.]],5)</f>
        <v>1</v>
      </c>
      <c r="Q809" s="46" t="b">
        <f>EXACT(Table2[[#This Row],[rate]],Table2[[#This Row],[Check]])</f>
        <v>1</v>
      </c>
      <c r="R809" s="46"/>
      <c r="S809" s="46" t="str">
        <f>IF(Table2[[#This Row],[SRO]]="EOU",VLOOKUP(Table2[[#This Row],[BE]],[2]GD.List!$C$3:$N$5014,12,0),IF(Table2[[#This Row],[SRO]]="Local","Polyester Staple Fibre","SRO 492"))</f>
        <v>SRO 492</v>
      </c>
    </row>
    <row r="810" spans="1:19" x14ac:dyDescent="0.25">
      <c r="A810" s="87" t="s">
        <v>622</v>
      </c>
      <c r="B810" s="85" t="s">
        <v>617</v>
      </c>
      <c r="C810" s="83">
        <v>76032</v>
      </c>
      <c r="D810" s="88">
        <v>3204.16</v>
      </c>
      <c r="E810" t="s">
        <v>624</v>
      </c>
      <c r="F810" s="85" t="s">
        <v>627</v>
      </c>
      <c r="G810" s="24">
        <v>44645</v>
      </c>
      <c r="H810" s="89">
        <v>40241931.909999996</v>
      </c>
      <c r="I810" s="22">
        <v>7.0000000000000007E-2</v>
      </c>
      <c r="J810" s="90">
        <v>1451.24</v>
      </c>
      <c r="K810" s="90">
        <v>20732</v>
      </c>
      <c r="L810" s="90"/>
      <c r="M810" s="91" t="str">
        <f>TEXT(Table2[[#This Row],[Gd.Dt]],"mmm-yy")</f>
        <v>Mar-22</v>
      </c>
      <c r="N810" s="46" t="str">
        <f>MID(Table2[[#This Row],[BE]],6,2)</f>
        <v>IB</v>
      </c>
      <c r="O810" s="46" t="str">
        <f>IF(Table2[[#This Row],[Type]]="IB","EOU",IF(Table2[[#This Row],[Type]]="MB","Local","492"))</f>
        <v>EOU</v>
      </c>
      <c r="P810" s="46">
        <f>ROUND(Table2[[#This Row],[Cons]]/Table2[[#This Row],[Qty.]],5)</f>
        <v>7.0000000000000007E-2</v>
      </c>
      <c r="Q810" s="46" t="b">
        <f>EXACT(Table2[[#This Row],[rate]],Table2[[#This Row],[Check]])</f>
        <v>1</v>
      </c>
      <c r="R810" s="46"/>
      <c r="S810" s="46" t="str">
        <f>IF(Table2[[#This Row],[SRO]]="EOU",VLOOKUP(Table2[[#This Row],[BE]],[2]GD.List!$C$3:$N$5014,12,0),IF(Table2[[#This Row],[SRO]]="Local","Polyester Staple Fibre","SRO 492"))</f>
        <v>Textile Dyes</v>
      </c>
    </row>
    <row r="811" spans="1:19" x14ac:dyDescent="0.25">
      <c r="A811" s="86" t="s">
        <v>622</v>
      </c>
      <c r="B811" s="85" t="s">
        <v>615</v>
      </c>
      <c r="C811" s="83">
        <v>40380</v>
      </c>
      <c r="D811" s="88">
        <v>3204.16</v>
      </c>
      <c r="E811" t="s">
        <v>621</v>
      </c>
      <c r="F811" s="85" t="s">
        <v>629</v>
      </c>
      <c r="G811" s="24">
        <v>44645</v>
      </c>
      <c r="H811" s="89">
        <v>30056160.93</v>
      </c>
      <c r="I811" s="22">
        <v>7.0000000000000007E-2</v>
      </c>
      <c r="J811" s="90">
        <v>372.53999999999996</v>
      </c>
      <c r="K811" s="90">
        <v>5322</v>
      </c>
      <c r="L811" s="90"/>
      <c r="M811" s="91" t="str">
        <f>TEXT(Table2[[#This Row],[Gd.Dt]],"mmm-yy")</f>
        <v>Mar-22</v>
      </c>
      <c r="N811" s="46" t="str">
        <f>MID(Table2[[#This Row],[BE]],6,2)</f>
        <v>IB</v>
      </c>
      <c r="O811" s="46" t="str">
        <f>IF(Table2[[#This Row],[Type]]="IB","EOU",IF(Table2[[#This Row],[Type]]="MB","Local","492"))</f>
        <v>EOU</v>
      </c>
      <c r="P811" s="46">
        <f>ROUND(Table2[[#This Row],[Cons]]/Table2[[#This Row],[Qty.]],5)</f>
        <v>7.0000000000000007E-2</v>
      </c>
      <c r="Q811" s="46" t="b">
        <f>EXACT(Table2[[#This Row],[rate]],Table2[[#This Row],[Check]])</f>
        <v>1</v>
      </c>
      <c r="R811" s="46"/>
      <c r="S811" s="46" t="str">
        <f>IF(Table2[[#This Row],[SRO]]="EOU",VLOOKUP(Table2[[#This Row],[BE]],[2]GD.List!$C$3:$N$5014,12,0),IF(Table2[[#This Row],[SRO]]="Local","Polyester Staple Fibre","SRO 492"))</f>
        <v>Textile Dyes</v>
      </c>
    </row>
    <row r="812" spans="1:19" x14ac:dyDescent="0.25">
      <c r="A812" s="86" t="s">
        <v>625</v>
      </c>
      <c r="B812" s="85" t="s">
        <v>617</v>
      </c>
      <c r="C812" s="83">
        <v>76032</v>
      </c>
      <c r="D812" s="88">
        <v>5205.13</v>
      </c>
      <c r="E812" t="s">
        <v>624</v>
      </c>
      <c r="F812" s="85" t="s">
        <v>627</v>
      </c>
      <c r="G812" s="24">
        <v>44645</v>
      </c>
      <c r="H812" s="89">
        <v>40241931.909999996</v>
      </c>
      <c r="I812" s="22">
        <v>1.0101</v>
      </c>
      <c r="J812" s="90">
        <v>24052.649999999998</v>
      </c>
      <c r="K812" s="90">
        <v>23812.17</v>
      </c>
      <c r="L812" s="90"/>
      <c r="M812" s="91" t="str">
        <f>TEXT(Table2[[#This Row],[Gd.Dt]],"mmm-yy")</f>
        <v>Mar-22</v>
      </c>
      <c r="N812" s="46" t="str">
        <f>MID(Table2[[#This Row],[BE]],6,2)</f>
        <v>IB</v>
      </c>
      <c r="O812" s="46" t="str">
        <f>IF(Table2[[#This Row],[Type]]="IB","EOU",IF(Table2[[#This Row],[Type]]="MB","Local","492"))</f>
        <v>EOU</v>
      </c>
      <c r="P812" s="46">
        <f>ROUND(Table2[[#This Row],[Cons]]/Table2[[#This Row],[Qty.]],5)</f>
        <v>1.0101</v>
      </c>
      <c r="Q812" s="46" t="b">
        <f>EXACT(Table2[[#This Row],[rate]],Table2[[#This Row],[Check]])</f>
        <v>1</v>
      </c>
      <c r="R812" s="46"/>
      <c r="S812" s="46" t="str">
        <f>IF(Table2[[#This Row],[SRO]]="EOU",VLOOKUP(Table2[[#This Row],[BE]],[2]GD.List!$C$3:$N$5014,12,0),IF(Table2[[#This Row],[SRO]]="Local","Polyester Staple Fibre","SRO 492"))</f>
        <v>Cotton Yarn</v>
      </c>
    </row>
    <row r="813" spans="1:19" x14ac:dyDescent="0.25">
      <c r="A813" s="87" t="s">
        <v>626</v>
      </c>
      <c r="B813" s="87" t="s">
        <v>617</v>
      </c>
      <c r="C813" s="84">
        <v>76032</v>
      </c>
      <c r="D813" s="92">
        <v>5210.1099999999997</v>
      </c>
      <c r="E813" s="40" t="s">
        <v>624</v>
      </c>
      <c r="F813" s="87" t="s">
        <v>627</v>
      </c>
      <c r="G813" s="41">
        <v>44645</v>
      </c>
      <c r="H813" s="93">
        <v>40241931.909999996</v>
      </c>
      <c r="I813" s="43">
        <v>1</v>
      </c>
      <c r="J813" s="94">
        <v>91.6</v>
      </c>
      <c r="K813" s="94">
        <v>91.6</v>
      </c>
      <c r="L813" s="94"/>
      <c r="M813" s="95" t="str">
        <f>TEXT(Table2[[#This Row],[Gd.Dt]],"mmm-yy")</f>
        <v>Mar-22</v>
      </c>
      <c r="N813" s="47" t="str">
        <f>MID(Table2[[#This Row],[BE]],6,2)</f>
        <v>TI</v>
      </c>
      <c r="O813" s="47" t="str">
        <f>IF(Table2[[#This Row],[Type]]="IB","EOU",IF(Table2[[#This Row],[Type]]="MB","Local","492"))</f>
        <v>492</v>
      </c>
      <c r="P813" s="47">
        <f>ROUND(Table2[[#This Row],[Cons]]/Table2[[#This Row],[Qty.]],5)</f>
        <v>1</v>
      </c>
      <c r="Q813" s="47" t="b">
        <f>EXACT(Table2[[#This Row],[rate]],Table2[[#This Row],[Check]])</f>
        <v>1</v>
      </c>
      <c r="R813" s="47"/>
      <c r="S813" s="47" t="str">
        <f>IF(Table2[[#This Row],[SRO]]="EOU",VLOOKUP(Table2[[#This Row],[BE]],[2]GD.List!$C$3:$N$5014,12,0),IF(Table2[[#This Row],[SRO]]="Local","Polyester Staple Fibre","SRO 492"))</f>
        <v>SRO 492</v>
      </c>
    </row>
    <row r="814" spans="1:19" x14ac:dyDescent="0.25">
      <c r="A814" s="3" t="s">
        <v>1</v>
      </c>
      <c r="B814" s="3" t="s">
        <v>633</v>
      </c>
      <c r="C814" s="21">
        <v>4726</v>
      </c>
      <c r="D814" s="18">
        <v>2701.12</v>
      </c>
      <c r="E814" t="s">
        <v>640</v>
      </c>
      <c r="F814" s="3" t="s">
        <v>645</v>
      </c>
      <c r="G814" s="24">
        <v>44645</v>
      </c>
      <c r="H814" s="31">
        <v>28045390.600000001</v>
      </c>
      <c r="I814" s="22">
        <v>0.1</v>
      </c>
      <c r="J814" s="15">
        <v>747.96</v>
      </c>
      <c r="K814" s="15">
        <v>7479.59</v>
      </c>
      <c r="L814" s="15"/>
      <c r="M814" s="66" t="str">
        <f>TEXT(Table2[[#This Row],[Gd.Dt]],"mmm-yy")</f>
        <v>Mar-22</v>
      </c>
      <c r="N814" s="46" t="str">
        <f>MID(Table2[[#This Row],[BE]],6,2)</f>
        <v>IB</v>
      </c>
      <c r="O814" s="46" t="str">
        <f>IF(Table2[[#This Row],[Type]]="IB","EOU",IF(Table2[[#This Row],[Type]]="MB","Local","492"))</f>
        <v>EOU</v>
      </c>
      <c r="P814" s="46">
        <f>ROUND(Table2[[#This Row],[Cons]]/Table2[[#This Row],[Qty.]],5)</f>
        <v>0.1</v>
      </c>
      <c r="Q814" s="46" t="b">
        <f>EXACT(Table2[[#This Row],[rate]],Table2[[#This Row],[Check]])</f>
        <v>1</v>
      </c>
      <c r="R814" s="46"/>
      <c r="S814" s="46" t="str">
        <f>IF(Table2[[#This Row],[SRO]]="EOU",VLOOKUP(Table2[[#This Row],[BE]],[2]GD.List!$C$3:$N$5014,12,0),IF(Table2[[#This Row],[SRO]]="Local","Polyester Staple Fibre","SRO 492"))</f>
        <v>Textile Coal</v>
      </c>
    </row>
    <row r="815" spans="1:19" x14ac:dyDescent="0.25">
      <c r="A815" s="3" t="s">
        <v>1</v>
      </c>
      <c r="B815" s="3" t="s">
        <v>633</v>
      </c>
      <c r="C815" s="21">
        <v>4726</v>
      </c>
      <c r="D815" s="18">
        <v>2701.12</v>
      </c>
      <c r="E815" t="s">
        <v>640</v>
      </c>
      <c r="F815" s="3" t="s">
        <v>645</v>
      </c>
      <c r="G815" s="24">
        <v>44645</v>
      </c>
      <c r="H815" s="31">
        <v>28045390.600000001</v>
      </c>
      <c r="I815" s="22">
        <v>0.4</v>
      </c>
      <c r="J815" s="15">
        <v>4106.3999999999996</v>
      </c>
      <c r="K815" s="15">
        <v>10266</v>
      </c>
      <c r="L815" s="15"/>
      <c r="M815" s="66" t="str">
        <f>TEXT(Table2[[#This Row],[Gd.Dt]],"mmm-yy")</f>
        <v>Mar-22</v>
      </c>
      <c r="N815" s="46" t="str">
        <f>MID(Table2[[#This Row],[BE]],6,2)</f>
        <v>IB</v>
      </c>
      <c r="O815" s="46" t="str">
        <f>IF(Table2[[#This Row],[Type]]="IB","EOU",IF(Table2[[#This Row],[Type]]="MB","Local","492"))</f>
        <v>EOU</v>
      </c>
      <c r="P815" s="46">
        <f>ROUND(Table2[[#This Row],[Cons]]/Table2[[#This Row],[Qty.]],5)</f>
        <v>0.4</v>
      </c>
      <c r="Q815" s="46" t="b">
        <f>EXACT(Table2[[#This Row],[rate]],Table2[[#This Row],[Check]])</f>
        <v>1</v>
      </c>
      <c r="R815" s="46"/>
      <c r="S815" s="46" t="str">
        <f>IF(Table2[[#This Row],[SRO]]="EOU",VLOOKUP(Table2[[#This Row],[BE]],[2]GD.List!$C$3:$N$5014,12,0),IF(Table2[[#This Row],[SRO]]="Local","Polyester Staple Fibre","SRO 492"))</f>
        <v>Textile Coal</v>
      </c>
    </row>
    <row r="816" spans="1:19" x14ac:dyDescent="0.25">
      <c r="A816" s="19" t="s">
        <v>1</v>
      </c>
      <c r="B816" s="3" t="s">
        <v>631</v>
      </c>
      <c r="C816" s="21">
        <v>34178</v>
      </c>
      <c r="D816" s="18">
        <v>2701.12</v>
      </c>
      <c r="E816" t="s">
        <v>638</v>
      </c>
      <c r="F816" s="3" t="s">
        <v>646</v>
      </c>
      <c r="G816" s="24">
        <v>44645</v>
      </c>
      <c r="H816" s="31">
        <v>19195059.010000002</v>
      </c>
      <c r="I816" s="22">
        <v>0.4</v>
      </c>
      <c r="J816" s="15">
        <v>5286.7999999999993</v>
      </c>
      <c r="K816" s="15">
        <v>13217</v>
      </c>
      <c r="L816" s="15"/>
      <c r="M816" s="66" t="str">
        <f>TEXT(Table2[[#This Row],[Gd.Dt]],"mmm-yy")</f>
        <v>Mar-22</v>
      </c>
      <c r="N816" s="46" t="str">
        <f>MID(Table2[[#This Row],[BE]],6,2)</f>
        <v>IB</v>
      </c>
      <c r="O816" s="46" t="str">
        <f>IF(Table2[[#This Row],[Type]]="IB","EOU",IF(Table2[[#This Row],[Type]]="MB","Local","492"))</f>
        <v>EOU</v>
      </c>
      <c r="P816" s="46">
        <f>ROUND(Table2[[#This Row],[Cons]]/Table2[[#This Row],[Qty.]],5)</f>
        <v>0.4</v>
      </c>
      <c r="Q816" s="46" t="b">
        <f>EXACT(Table2[[#This Row],[rate]],Table2[[#This Row],[Check]])</f>
        <v>1</v>
      </c>
      <c r="R816" s="46"/>
      <c r="S816" s="46" t="str">
        <f>IF(Table2[[#This Row],[SRO]]="EOU",VLOOKUP(Table2[[#This Row],[BE]],[2]GD.List!$C$3:$N$5014,12,0),IF(Table2[[#This Row],[SRO]]="Local","Polyester Staple Fibre","SRO 492"))</f>
        <v>Textile Coal</v>
      </c>
    </row>
    <row r="817" spans="1:19" x14ac:dyDescent="0.25">
      <c r="A817" s="19" t="s">
        <v>1</v>
      </c>
      <c r="B817" s="3" t="s">
        <v>632</v>
      </c>
      <c r="C817" s="21">
        <v>35188</v>
      </c>
      <c r="D817" s="18">
        <v>2701.12</v>
      </c>
      <c r="E817" t="s">
        <v>639</v>
      </c>
      <c r="F817" s="3" t="s">
        <v>647</v>
      </c>
      <c r="G817" s="24">
        <v>44645</v>
      </c>
      <c r="H817" s="31">
        <v>32630</v>
      </c>
      <c r="I817" s="22">
        <v>0.4</v>
      </c>
      <c r="J817" s="15">
        <v>5471.2</v>
      </c>
      <c r="K817" s="15">
        <v>13678</v>
      </c>
      <c r="L817" s="15"/>
      <c r="M817" s="66" t="str">
        <f>TEXT(Table2[[#This Row],[Gd.Dt]],"mmm-yy")</f>
        <v>Mar-22</v>
      </c>
      <c r="N817" s="46" t="str">
        <f>MID(Table2[[#This Row],[BE]],6,2)</f>
        <v>IB</v>
      </c>
      <c r="O817" s="46" t="str">
        <f>IF(Table2[[#This Row],[Type]]="IB","EOU",IF(Table2[[#This Row],[Type]]="MB","Local","492"))</f>
        <v>EOU</v>
      </c>
      <c r="P817" s="46">
        <f>ROUND(Table2[[#This Row],[Cons]]/Table2[[#This Row],[Qty.]],5)</f>
        <v>0.4</v>
      </c>
      <c r="Q817" s="46" t="b">
        <f>EXACT(Table2[[#This Row],[rate]],Table2[[#This Row],[Check]])</f>
        <v>1</v>
      </c>
      <c r="R817" s="46"/>
      <c r="S817" s="46" t="str">
        <f>IF(Table2[[#This Row],[SRO]]="EOU",VLOOKUP(Table2[[#This Row],[BE]],[2]GD.List!$C$3:$N$5014,12,0),IF(Table2[[#This Row],[SRO]]="Local","Polyester Staple Fibre","SRO 492"))</f>
        <v>Textile Coal</v>
      </c>
    </row>
    <row r="818" spans="1:19" x14ac:dyDescent="0.25">
      <c r="A818" s="3" t="s">
        <v>1</v>
      </c>
      <c r="B818" s="3" t="s">
        <v>636</v>
      </c>
      <c r="C818" s="21">
        <v>24786</v>
      </c>
      <c r="D818" s="18">
        <v>2701.12</v>
      </c>
      <c r="E818" t="s">
        <v>643</v>
      </c>
      <c r="F818" s="3" t="s">
        <v>648</v>
      </c>
      <c r="G818" s="24">
        <v>44646</v>
      </c>
      <c r="H818" s="31">
        <v>19097155.18</v>
      </c>
      <c r="I818" s="22">
        <v>0.1</v>
      </c>
      <c r="J818" s="15">
        <v>638.1</v>
      </c>
      <c r="K818" s="15">
        <v>6381</v>
      </c>
      <c r="L818" s="15"/>
      <c r="M818" s="66" t="str">
        <f>TEXT(Table2[[#This Row],[Gd.Dt]],"mmm-yy")</f>
        <v>Mar-22</v>
      </c>
      <c r="N818" s="46" t="str">
        <f>MID(Table2[[#This Row],[BE]],6,2)</f>
        <v>IB</v>
      </c>
      <c r="O818" s="46" t="str">
        <f>IF(Table2[[#This Row],[Type]]="IB","EOU",IF(Table2[[#This Row],[Type]]="MB","Local","492"))</f>
        <v>EOU</v>
      </c>
      <c r="P818" s="46">
        <f>ROUND(Table2[[#This Row],[Cons]]/Table2[[#This Row],[Qty.]],5)</f>
        <v>0.1</v>
      </c>
      <c r="Q818" s="46" t="b">
        <f>EXACT(Table2[[#This Row],[rate]],Table2[[#This Row],[Check]])</f>
        <v>1</v>
      </c>
      <c r="R818" s="46"/>
      <c r="S818" s="46" t="str">
        <f>IF(Table2[[#This Row],[SRO]]="EOU",VLOOKUP(Table2[[#This Row],[BE]],[2]GD.List!$C$3:$N$5014,12,0),IF(Table2[[#This Row],[SRO]]="Local","Polyester Staple Fibre","SRO 492"))</f>
        <v>Textile Coal</v>
      </c>
    </row>
    <row r="819" spans="1:19" x14ac:dyDescent="0.25">
      <c r="A819" s="17" t="s">
        <v>1</v>
      </c>
      <c r="B819" s="3" t="s">
        <v>636</v>
      </c>
      <c r="C819" s="21">
        <v>24786</v>
      </c>
      <c r="D819" s="18">
        <v>2701.12</v>
      </c>
      <c r="E819" t="s">
        <v>643</v>
      </c>
      <c r="F819" s="3" t="s">
        <v>648</v>
      </c>
      <c r="G819" s="24">
        <v>44646</v>
      </c>
      <c r="H819" s="31">
        <v>19097155.18</v>
      </c>
      <c r="I819" s="22">
        <v>0.4</v>
      </c>
      <c r="J819" s="15">
        <v>2154.4</v>
      </c>
      <c r="K819" s="15">
        <v>5386</v>
      </c>
      <c r="L819" s="15"/>
      <c r="M819" s="66" t="str">
        <f>TEXT(Table2[[#This Row],[Gd.Dt]],"mmm-yy")</f>
        <v>Mar-22</v>
      </c>
      <c r="N819" s="46" t="str">
        <f>MID(Table2[[#This Row],[BE]],6,2)</f>
        <v>IB</v>
      </c>
      <c r="O819" s="46" t="str">
        <f>IF(Table2[[#This Row],[Type]]="IB","EOU",IF(Table2[[#This Row],[Type]]="MB","Local","492"))</f>
        <v>EOU</v>
      </c>
      <c r="P819" s="46">
        <f>ROUND(Table2[[#This Row],[Cons]]/Table2[[#This Row],[Qty.]],5)</f>
        <v>0.4</v>
      </c>
      <c r="Q819" s="46" t="b">
        <f>EXACT(Table2[[#This Row],[rate]],Table2[[#This Row],[Check]])</f>
        <v>1</v>
      </c>
      <c r="R819" s="46"/>
      <c r="S819" s="46" t="str">
        <f>IF(Table2[[#This Row],[SRO]]="EOU",VLOOKUP(Table2[[#This Row],[BE]],[2]GD.List!$C$3:$N$5014,12,0),IF(Table2[[#This Row],[SRO]]="Local","Polyester Staple Fibre","SRO 492"))</f>
        <v>Textile Coal</v>
      </c>
    </row>
    <row r="820" spans="1:19" x14ac:dyDescent="0.25">
      <c r="A820" s="19" t="s">
        <v>125</v>
      </c>
      <c r="B820" s="3" t="s">
        <v>635</v>
      </c>
      <c r="C820" s="21">
        <v>19998</v>
      </c>
      <c r="D820" s="18">
        <v>9607.2000000000007</v>
      </c>
      <c r="E820" t="s">
        <v>642</v>
      </c>
      <c r="F820" s="3" t="s">
        <v>649</v>
      </c>
      <c r="G820" s="24">
        <v>44646</v>
      </c>
      <c r="H820" s="31">
        <v>17550464.780000001</v>
      </c>
      <c r="I820" s="22">
        <v>1.039E-2</v>
      </c>
      <c r="J820" s="15">
        <v>46.87</v>
      </c>
      <c r="K820" s="15">
        <v>4510.83</v>
      </c>
      <c r="L820" s="15"/>
      <c r="M820" s="66" t="str">
        <f>TEXT(Table2[[#This Row],[Gd.Dt]],"mmm-yy")</f>
        <v>Mar-22</v>
      </c>
      <c r="N820" s="46" t="str">
        <f>MID(Table2[[#This Row],[BE]],6,2)</f>
        <v>HC</v>
      </c>
      <c r="O820" s="46" t="str">
        <f>IF(Table2[[#This Row],[Type]]="IB","EOU",IF(Table2[[#This Row],[Type]]="MB","Local","492"))</f>
        <v>492</v>
      </c>
      <c r="P820" s="46">
        <f>ROUND(Table2[[#This Row],[Cons]]/Table2[[#This Row],[Qty.]],5)</f>
        <v>1.039E-2</v>
      </c>
      <c r="Q820" s="46" t="b">
        <f>EXACT(Table2[[#This Row],[rate]],Table2[[#This Row],[Check]])</f>
        <v>1</v>
      </c>
      <c r="R820" s="46"/>
      <c r="S820" s="46" t="str">
        <f>IF(Table2[[#This Row],[SRO]]="EOU",VLOOKUP(Table2[[#This Row],[BE]],[2]GD.List!$C$3:$N$5014,12,0),IF(Table2[[#This Row],[SRO]]="Local","Polyester Staple Fibre","SRO 492"))</f>
        <v>SRO 492</v>
      </c>
    </row>
    <row r="821" spans="1:19" x14ac:dyDescent="0.25">
      <c r="A821" s="19" t="s">
        <v>125</v>
      </c>
      <c r="B821" s="3" t="s">
        <v>635</v>
      </c>
      <c r="C821" s="21">
        <v>19998</v>
      </c>
      <c r="D821" s="18">
        <v>9607.2000000000007</v>
      </c>
      <c r="E821" t="s">
        <v>642</v>
      </c>
      <c r="F821" s="3" t="s">
        <v>649</v>
      </c>
      <c r="G821" s="24">
        <v>44646</v>
      </c>
      <c r="H821" s="31">
        <v>17550464.780000001</v>
      </c>
      <c r="I821" s="22">
        <v>4.8000000000000001E-4</v>
      </c>
      <c r="J821" s="15">
        <v>2.17</v>
      </c>
      <c r="K821" s="15">
        <v>4510.83</v>
      </c>
      <c r="L821" s="15"/>
      <c r="M821" s="66" t="str">
        <f>TEXT(Table2[[#This Row],[Gd.Dt]],"mmm-yy")</f>
        <v>Mar-22</v>
      </c>
      <c r="N821" s="46" t="str">
        <f>MID(Table2[[#This Row],[BE]],6,2)</f>
        <v>HC</v>
      </c>
      <c r="O821" s="46" t="str">
        <f>IF(Table2[[#This Row],[Type]]="IB","EOU",IF(Table2[[#This Row],[Type]]="MB","Local","492"))</f>
        <v>492</v>
      </c>
      <c r="P821" s="46">
        <f>ROUND(Table2[[#This Row],[Cons]]/Table2[[#This Row],[Qty.]],5)</f>
        <v>4.8000000000000001E-4</v>
      </c>
      <c r="Q821" s="46" t="b">
        <f>EXACT(Table2[[#This Row],[rate]],Table2[[#This Row],[Check]])</f>
        <v>1</v>
      </c>
      <c r="R821" s="46"/>
      <c r="S821" s="46" t="str">
        <f>IF(Table2[[#This Row],[SRO]]="EOU",VLOOKUP(Table2[[#This Row],[BE]],[2]GD.List!$C$3:$N$5014,12,0),IF(Table2[[#This Row],[SRO]]="Local","Polyester Staple Fibre","SRO 492"))</f>
        <v>SRO 492</v>
      </c>
    </row>
    <row r="822" spans="1:19" x14ac:dyDescent="0.25">
      <c r="A822" s="19" t="s">
        <v>125</v>
      </c>
      <c r="B822" s="3" t="s">
        <v>634</v>
      </c>
      <c r="C822" s="21">
        <v>18396</v>
      </c>
      <c r="D822" s="18">
        <v>9607.2000000000007</v>
      </c>
      <c r="E822" t="s">
        <v>641</v>
      </c>
      <c r="F822" s="3" t="s">
        <v>650</v>
      </c>
      <c r="G822" s="24">
        <v>44646</v>
      </c>
      <c r="H822" s="31">
        <v>16144531.960000001</v>
      </c>
      <c r="I822" s="22">
        <v>1.039E-2</v>
      </c>
      <c r="J822" s="15">
        <v>43.11</v>
      </c>
      <c r="K822" s="15">
        <v>4149.47</v>
      </c>
      <c r="L822" s="15"/>
      <c r="M822" s="66" t="str">
        <f>TEXT(Table2[[#This Row],[Gd.Dt]],"mmm-yy")</f>
        <v>Mar-22</v>
      </c>
      <c r="N822" s="46" t="str">
        <f>MID(Table2[[#This Row],[BE]],6,2)</f>
        <v>HC</v>
      </c>
      <c r="O822" s="46" t="str">
        <f>IF(Table2[[#This Row],[Type]]="IB","EOU",IF(Table2[[#This Row],[Type]]="MB","Local","492"))</f>
        <v>492</v>
      </c>
      <c r="P822" s="46">
        <f>ROUND(Table2[[#This Row],[Cons]]/Table2[[#This Row],[Qty.]],5)</f>
        <v>1.039E-2</v>
      </c>
      <c r="Q822" s="46" t="b">
        <f>EXACT(Table2[[#This Row],[rate]],Table2[[#This Row],[Check]])</f>
        <v>1</v>
      </c>
      <c r="R822" s="46"/>
      <c r="S822" s="46" t="str">
        <f>IF(Table2[[#This Row],[SRO]]="EOU",VLOOKUP(Table2[[#This Row],[BE]],[2]GD.List!$C$3:$N$5014,12,0),IF(Table2[[#This Row],[SRO]]="Local","Polyester Staple Fibre","SRO 492"))</f>
        <v>SRO 492</v>
      </c>
    </row>
    <row r="823" spans="1:19" x14ac:dyDescent="0.25">
      <c r="A823" s="17" t="s">
        <v>125</v>
      </c>
      <c r="B823" s="3" t="s">
        <v>634</v>
      </c>
      <c r="C823" s="21">
        <v>18396</v>
      </c>
      <c r="D823" s="18">
        <v>9607.2000000000007</v>
      </c>
      <c r="E823" t="s">
        <v>641</v>
      </c>
      <c r="F823" s="3" t="s">
        <v>650</v>
      </c>
      <c r="G823" s="24">
        <v>44646</v>
      </c>
      <c r="H823" s="31">
        <v>16144531.960000001</v>
      </c>
      <c r="I823" s="22">
        <v>4.8000000000000001E-4</v>
      </c>
      <c r="J823" s="15">
        <v>1.99</v>
      </c>
      <c r="K823" s="15">
        <v>4149.47</v>
      </c>
      <c r="L823" s="15"/>
      <c r="M823" s="66" t="str">
        <f>TEXT(Table2[[#This Row],[Gd.Dt]],"mmm-yy")</f>
        <v>Mar-22</v>
      </c>
      <c r="N823" s="46" t="str">
        <f>MID(Table2[[#This Row],[BE]],6,2)</f>
        <v>HC</v>
      </c>
      <c r="O823" s="46" t="str">
        <f>IF(Table2[[#This Row],[Type]]="IB","EOU",IF(Table2[[#This Row],[Type]]="MB","Local","492"))</f>
        <v>492</v>
      </c>
      <c r="P823" s="46">
        <f>ROUND(Table2[[#This Row],[Cons]]/Table2[[#This Row],[Qty.]],5)</f>
        <v>4.8000000000000001E-4</v>
      </c>
      <c r="Q823" s="46" t="b">
        <f>EXACT(Table2[[#This Row],[rate]],Table2[[#This Row],[Check]])</f>
        <v>1</v>
      </c>
      <c r="R823" s="46"/>
      <c r="S823" s="46" t="str">
        <f>IF(Table2[[#This Row],[SRO]]="EOU",VLOOKUP(Table2[[#This Row],[BE]],[2]GD.List!$C$3:$N$5014,12,0),IF(Table2[[#This Row],[SRO]]="Local","Polyester Staple Fibre","SRO 492"))</f>
        <v>SRO 492</v>
      </c>
    </row>
    <row r="824" spans="1:19" x14ac:dyDescent="0.25">
      <c r="A824" s="17" t="s">
        <v>192</v>
      </c>
      <c r="B824" s="3" t="s">
        <v>636</v>
      </c>
      <c r="C824" s="21">
        <v>24786</v>
      </c>
      <c r="D824" s="18">
        <v>5407.52</v>
      </c>
      <c r="E824" t="s">
        <v>643</v>
      </c>
      <c r="F824" s="3" t="s">
        <v>648</v>
      </c>
      <c r="G824" s="24">
        <v>44646</v>
      </c>
      <c r="H824" s="31">
        <v>19097155.18</v>
      </c>
      <c r="I824" s="22">
        <v>1.0101</v>
      </c>
      <c r="J824" s="15">
        <v>3545.45</v>
      </c>
      <c r="K824" s="15">
        <v>3510</v>
      </c>
      <c r="L824" s="15"/>
      <c r="M824" s="66" t="str">
        <f>TEXT(Table2[[#This Row],[Gd.Dt]],"mmm-yy")</f>
        <v>Mar-22</v>
      </c>
      <c r="N824" s="46" t="str">
        <f>MID(Table2[[#This Row],[BE]],6,2)</f>
        <v>IB</v>
      </c>
      <c r="O824" s="46" t="str">
        <f>IF(Table2[[#This Row],[Type]]="IB","EOU",IF(Table2[[#This Row],[Type]]="MB","Local","492"))</f>
        <v>EOU</v>
      </c>
      <c r="P824" s="46">
        <f>ROUND(Table2[[#This Row],[Cons]]/Table2[[#This Row],[Qty.]],5)</f>
        <v>1.0101</v>
      </c>
      <c r="Q824" s="46" t="b">
        <f>EXACT(Table2[[#This Row],[rate]],Table2[[#This Row],[Check]])</f>
        <v>1</v>
      </c>
      <c r="R824" s="46"/>
      <c r="S824" s="46" t="str">
        <f>IF(Table2[[#This Row],[SRO]]="EOU",VLOOKUP(Table2[[#This Row],[BE]],[2]GD.List!$C$3:$N$5014,12,0),IF(Table2[[#This Row],[SRO]]="Local","Polyester Staple Fibre","SRO 492"))</f>
        <v>Polyester Fabric</v>
      </c>
    </row>
    <row r="825" spans="1:19" x14ac:dyDescent="0.25">
      <c r="A825" s="19" t="s">
        <v>217</v>
      </c>
      <c r="B825" s="3" t="s">
        <v>633</v>
      </c>
      <c r="C825" s="21">
        <v>4726</v>
      </c>
      <c r="D825" s="18">
        <v>2832.1089999999999</v>
      </c>
      <c r="E825" t="s">
        <v>640</v>
      </c>
      <c r="F825" s="3" t="s">
        <v>645</v>
      </c>
      <c r="G825" s="24">
        <v>44645</v>
      </c>
      <c r="H825" s="31">
        <v>28045390.600000001</v>
      </c>
      <c r="I825" s="22">
        <v>0.04</v>
      </c>
      <c r="J825" s="15">
        <v>410.64</v>
      </c>
      <c r="K825" s="15">
        <v>10266</v>
      </c>
      <c r="L825" s="15"/>
      <c r="M825" s="66" t="str">
        <f>TEXT(Table2[[#This Row],[Gd.Dt]],"mmm-yy")</f>
        <v>Mar-22</v>
      </c>
      <c r="N825" s="46" t="str">
        <f>MID(Table2[[#This Row],[BE]],6,2)</f>
        <v>IB</v>
      </c>
      <c r="O825" s="46" t="str">
        <f>IF(Table2[[#This Row],[Type]]="IB","EOU",IF(Table2[[#This Row],[Type]]="MB","Local","492"))</f>
        <v>EOU</v>
      </c>
      <c r="P825" s="46">
        <f>ROUND(Table2[[#This Row],[Cons]]/Table2[[#This Row],[Qty.]],5)</f>
        <v>0.04</v>
      </c>
      <c r="Q825" s="46" t="b">
        <f>EXACT(Table2[[#This Row],[rate]],Table2[[#This Row],[Check]])</f>
        <v>1</v>
      </c>
      <c r="R825" s="46"/>
      <c r="S825" s="46" t="str">
        <f>IF(Table2[[#This Row],[SRO]]="EOU",VLOOKUP(Table2[[#This Row],[BE]],[2]GD.List!$C$3:$N$5014,12,0),IF(Table2[[#This Row],[SRO]]="Local","Polyester Staple Fibre","SRO 492"))</f>
        <v>Textile Chemical</v>
      </c>
    </row>
    <row r="826" spans="1:19" x14ac:dyDescent="0.25">
      <c r="A826" s="19" t="s">
        <v>217</v>
      </c>
      <c r="B826" s="3" t="s">
        <v>631</v>
      </c>
      <c r="C826" s="21">
        <v>34178</v>
      </c>
      <c r="D826" s="18">
        <v>2832.1089999999999</v>
      </c>
      <c r="E826" t="s">
        <v>638</v>
      </c>
      <c r="F826" s="3" t="s">
        <v>646</v>
      </c>
      <c r="G826" s="24">
        <v>44645</v>
      </c>
      <c r="H826" s="31">
        <v>19195059.010000002</v>
      </c>
      <c r="I826" s="22">
        <v>0.04</v>
      </c>
      <c r="J826" s="15">
        <v>528.68000000000006</v>
      </c>
      <c r="K826" s="15">
        <v>13217</v>
      </c>
      <c r="L826" s="15"/>
      <c r="M826" s="66" t="str">
        <f>TEXT(Table2[[#This Row],[Gd.Dt]],"mmm-yy")</f>
        <v>Mar-22</v>
      </c>
      <c r="N826" s="46" t="str">
        <f>MID(Table2[[#This Row],[BE]],6,2)</f>
        <v>IB</v>
      </c>
      <c r="O826" s="46" t="str">
        <f>IF(Table2[[#This Row],[Type]]="IB","EOU",IF(Table2[[#This Row],[Type]]="MB","Local","492"))</f>
        <v>EOU</v>
      </c>
      <c r="P826" s="46">
        <f>ROUND(Table2[[#This Row],[Cons]]/Table2[[#This Row],[Qty.]],5)</f>
        <v>0.04</v>
      </c>
      <c r="Q826" s="46" t="b">
        <f>EXACT(Table2[[#This Row],[rate]],Table2[[#This Row],[Check]])</f>
        <v>1</v>
      </c>
      <c r="R826" s="46"/>
      <c r="S826" s="46" t="str">
        <f>IF(Table2[[#This Row],[SRO]]="EOU",VLOOKUP(Table2[[#This Row],[BE]],[2]GD.List!$C$3:$N$5014,12,0),IF(Table2[[#This Row],[SRO]]="Local","Polyester Staple Fibre","SRO 492"))</f>
        <v>Textile Chemical</v>
      </c>
    </row>
    <row r="827" spans="1:19" x14ac:dyDescent="0.25">
      <c r="A827" s="19" t="s">
        <v>217</v>
      </c>
      <c r="B827" s="3" t="s">
        <v>632</v>
      </c>
      <c r="C827" s="21">
        <v>35188</v>
      </c>
      <c r="D827" s="18">
        <v>2832.1089999999999</v>
      </c>
      <c r="E827" t="s">
        <v>639</v>
      </c>
      <c r="F827" s="3" t="s">
        <v>647</v>
      </c>
      <c r="G827" s="24">
        <v>44645</v>
      </c>
      <c r="H827" s="31">
        <v>32630</v>
      </c>
      <c r="I827" s="22">
        <v>0.04</v>
      </c>
      <c r="J827" s="15">
        <v>547.12</v>
      </c>
      <c r="K827" s="15">
        <v>13678</v>
      </c>
      <c r="L827" s="15"/>
      <c r="M827" s="66" t="str">
        <f>TEXT(Table2[[#This Row],[Gd.Dt]],"mmm-yy")</f>
        <v>Mar-22</v>
      </c>
      <c r="N827" s="46" t="str">
        <f>MID(Table2[[#This Row],[BE]],6,2)</f>
        <v>IB</v>
      </c>
      <c r="O827" s="46" t="str">
        <f>IF(Table2[[#This Row],[Type]]="IB","EOU",IF(Table2[[#This Row],[Type]]="MB","Local","492"))</f>
        <v>EOU</v>
      </c>
      <c r="P827" s="46">
        <f>ROUND(Table2[[#This Row],[Cons]]/Table2[[#This Row],[Qty.]],5)</f>
        <v>0.04</v>
      </c>
      <c r="Q827" s="46" t="b">
        <f>EXACT(Table2[[#This Row],[rate]],Table2[[#This Row],[Check]])</f>
        <v>1</v>
      </c>
      <c r="R827" s="46"/>
      <c r="S827" s="46" t="str">
        <f>IF(Table2[[#This Row],[SRO]]="EOU",VLOOKUP(Table2[[#This Row],[BE]],[2]GD.List!$C$3:$N$5014,12,0),IF(Table2[[#This Row],[SRO]]="Local","Polyester Staple Fibre","SRO 492"))</f>
        <v>Textile Chemical</v>
      </c>
    </row>
    <row r="828" spans="1:19" x14ac:dyDescent="0.25">
      <c r="A828" s="17" t="s">
        <v>217</v>
      </c>
      <c r="B828" s="3" t="s">
        <v>636</v>
      </c>
      <c r="C828" s="21">
        <v>24786</v>
      </c>
      <c r="D828" s="18">
        <v>2832.1089999999999</v>
      </c>
      <c r="E828" t="s">
        <v>643</v>
      </c>
      <c r="F828" s="3" t="s">
        <v>648</v>
      </c>
      <c r="G828" s="24">
        <v>44646</v>
      </c>
      <c r="H828" s="31">
        <v>19097155.18</v>
      </c>
      <c r="I828" s="22">
        <v>0.04</v>
      </c>
      <c r="J828" s="15">
        <v>215.44</v>
      </c>
      <c r="K828" s="15">
        <v>5386</v>
      </c>
      <c r="L828" s="15"/>
      <c r="M828" s="66" t="str">
        <f>TEXT(Table2[[#This Row],[Gd.Dt]],"mmm-yy")</f>
        <v>Mar-22</v>
      </c>
      <c r="N828" s="46" t="str">
        <f>MID(Table2[[#This Row],[BE]],6,2)</f>
        <v>IB</v>
      </c>
      <c r="O828" s="46" t="str">
        <f>IF(Table2[[#This Row],[Type]]="IB","EOU",IF(Table2[[#This Row],[Type]]="MB","Local","492"))</f>
        <v>EOU</v>
      </c>
      <c r="P828" s="46">
        <f>ROUND(Table2[[#This Row],[Cons]]/Table2[[#This Row],[Qty.]],5)</f>
        <v>0.04</v>
      </c>
      <c r="Q828" s="46" t="b">
        <f>EXACT(Table2[[#This Row],[rate]],Table2[[#This Row],[Check]])</f>
        <v>1</v>
      </c>
      <c r="R828" s="46"/>
      <c r="S828" s="46" t="str">
        <f>IF(Table2[[#This Row],[SRO]]="EOU",VLOOKUP(Table2[[#This Row],[BE]],[2]GD.List!$C$3:$N$5014,12,0),IF(Table2[[#This Row],[SRO]]="Local","Polyester Staple Fibre","SRO 492"))</f>
        <v>Textile Chemical</v>
      </c>
    </row>
    <row r="829" spans="1:19" x14ac:dyDescent="0.25">
      <c r="A829" s="19" t="s">
        <v>261</v>
      </c>
      <c r="B829" s="3" t="s">
        <v>631</v>
      </c>
      <c r="C829" s="21">
        <v>34178</v>
      </c>
      <c r="D829" s="18">
        <v>3906.9029999999998</v>
      </c>
      <c r="E829" t="s">
        <v>638</v>
      </c>
      <c r="F829" s="3" t="s">
        <v>646</v>
      </c>
      <c r="G829" s="24">
        <v>44645</v>
      </c>
      <c r="H829" s="31">
        <v>19195059.010000002</v>
      </c>
      <c r="I829" s="22">
        <v>0.04</v>
      </c>
      <c r="J829" s="15">
        <v>528.68000000000006</v>
      </c>
      <c r="K829" s="15">
        <v>13217</v>
      </c>
      <c r="L829" s="15"/>
      <c r="M829" s="66" t="str">
        <f>TEXT(Table2[[#This Row],[Gd.Dt]],"mmm-yy")</f>
        <v>Mar-22</v>
      </c>
      <c r="N829" s="46" t="str">
        <f>MID(Table2[[#This Row],[BE]],6,2)</f>
        <v>IB</v>
      </c>
      <c r="O829" s="46" t="str">
        <f>IF(Table2[[#This Row],[Type]]="IB","EOU",IF(Table2[[#This Row],[Type]]="MB","Local","492"))</f>
        <v>EOU</v>
      </c>
      <c r="P829" s="46">
        <f>ROUND(Table2[[#This Row],[Cons]]/Table2[[#This Row],[Qty.]],5)</f>
        <v>0.04</v>
      </c>
      <c r="Q829" s="46" t="b">
        <f>EXACT(Table2[[#This Row],[rate]],Table2[[#This Row],[Check]])</f>
        <v>1</v>
      </c>
      <c r="R829" s="46"/>
      <c r="S829" s="46" t="str">
        <f>IF(Table2[[#This Row],[SRO]]="EOU",VLOOKUP(Table2[[#This Row],[BE]],[2]GD.List!$C$3:$N$5014,12,0),IF(Table2[[#This Row],[SRO]]="Local","Polyester Staple Fibre","SRO 492"))</f>
        <v>Textile Chemical</v>
      </c>
    </row>
    <row r="830" spans="1:19" x14ac:dyDescent="0.25">
      <c r="A830" s="19" t="s">
        <v>261</v>
      </c>
      <c r="B830" s="3" t="s">
        <v>632</v>
      </c>
      <c r="C830" s="21">
        <v>35188</v>
      </c>
      <c r="D830" s="18">
        <v>3906.9029999999998</v>
      </c>
      <c r="E830" t="s">
        <v>639</v>
      </c>
      <c r="F830" s="3" t="s">
        <v>647</v>
      </c>
      <c r="G830" s="24">
        <v>44645</v>
      </c>
      <c r="H830" s="31">
        <v>32630</v>
      </c>
      <c r="I830" s="22">
        <v>0.04</v>
      </c>
      <c r="J830" s="15">
        <v>547.12</v>
      </c>
      <c r="K830" s="15">
        <v>13678</v>
      </c>
      <c r="L830" s="15"/>
      <c r="M830" s="66" t="str">
        <f>TEXT(Table2[[#This Row],[Gd.Dt]],"mmm-yy")</f>
        <v>Mar-22</v>
      </c>
      <c r="N830" s="46" t="str">
        <f>MID(Table2[[#This Row],[BE]],6,2)</f>
        <v>IB</v>
      </c>
      <c r="O830" s="46" t="str">
        <f>IF(Table2[[#This Row],[Type]]="IB","EOU",IF(Table2[[#This Row],[Type]]="MB","Local","492"))</f>
        <v>EOU</v>
      </c>
      <c r="P830" s="46">
        <f>ROUND(Table2[[#This Row],[Cons]]/Table2[[#This Row],[Qty.]],5)</f>
        <v>0.04</v>
      </c>
      <c r="Q830" s="46" t="b">
        <f>EXACT(Table2[[#This Row],[rate]],Table2[[#This Row],[Check]])</f>
        <v>1</v>
      </c>
      <c r="R830" s="46"/>
      <c r="S830" s="46" t="str">
        <f>IF(Table2[[#This Row],[SRO]]="EOU",VLOOKUP(Table2[[#This Row],[BE]],[2]GD.List!$C$3:$N$5014,12,0),IF(Table2[[#This Row],[SRO]]="Local","Polyester Staple Fibre","SRO 492"))</f>
        <v>Textile Chemical</v>
      </c>
    </row>
    <row r="831" spans="1:19" x14ac:dyDescent="0.25">
      <c r="A831" s="17" t="s">
        <v>261</v>
      </c>
      <c r="B831" s="3" t="s">
        <v>636</v>
      </c>
      <c r="C831" s="21">
        <v>24786</v>
      </c>
      <c r="D831" s="18">
        <v>3906.9029999999998</v>
      </c>
      <c r="E831" t="s">
        <v>643</v>
      </c>
      <c r="F831" s="3" t="s">
        <v>648</v>
      </c>
      <c r="G831" s="24">
        <v>44646</v>
      </c>
      <c r="H831" s="31">
        <v>19097155.18</v>
      </c>
      <c r="I831" s="22">
        <v>0.04</v>
      </c>
      <c r="J831" s="15">
        <v>47.85</v>
      </c>
      <c r="K831" s="15">
        <v>1196.25</v>
      </c>
      <c r="L831" s="15"/>
      <c r="M831" s="66" t="str">
        <f>TEXT(Table2[[#This Row],[Gd.Dt]],"mmm-yy")</f>
        <v>Mar-22</v>
      </c>
      <c r="N831" s="46" t="str">
        <f>MID(Table2[[#This Row],[BE]],6,2)</f>
        <v>IB</v>
      </c>
      <c r="O831" s="46" t="str">
        <f>IF(Table2[[#This Row],[Type]]="IB","EOU",IF(Table2[[#This Row],[Type]]="MB","Local","492"))</f>
        <v>EOU</v>
      </c>
      <c r="P831" s="46">
        <f>ROUND(Table2[[#This Row],[Cons]]/Table2[[#This Row],[Qty.]],5)</f>
        <v>0.04</v>
      </c>
      <c r="Q831" s="46" t="b">
        <f>EXACT(Table2[[#This Row],[rate]],Table2[[#This Row],[Check]])</f>
        <v>1</v>
      </c>
      <c r="R831" s="46"/>
      <c r="S831" s="46" t="str">
        <f>IF(Table2[[#This Row],[SRO]]="EOU",VLOOKUP(Table2[[#This Row],[BE]],[2]GD.List!$C$3:$N$5014,12,0),IF(Table2[[#This Row],[SRO]]="Local","Polyester Staple Fibre","SRO 492"))</f>
        <v>Textile Chemical</v>
      </c>
    </row>
    <row r="832" spans="1:19" x14ac:dyDescent="0.25">
      <c r="A832" s="17" t="s">
        <v>262</v>
      </c>
      <c r="B832" s="3" t="s">
        <v>636</v>
      </c>
      <c r="C832" s="21">
        <v>24786</v>
      </c>
      <c r="D832" s="18">
        <v>3809.9189999999999</v>
      </c>
      <c r="E832" t="s">
        <v>643</v>
      </c>
      <c r="F832" s="3" t="s">
        <v>648</v>
      </c>
      <c r="G832" s="24">
        <v>44646</v>
      </c>
      <c r="H832" s="31">
        <v>19097155.18</v>
      </c>
      <c r="I832" s="22">
        <v>0.04</v>
      </c>
      <c r="J832" s="15">
        <v>215.44</v>
      </c>
      <c r="K832" s="15">
        <v>5386</v>
      </c>
      <c r="L832" s="15"/>
      <c r="M832" s="66" t="str">
        <f>TEXT(Table2[[#This Row],[Gd.Dt]],"mmm-yy")</f>
        <v>Mar-22</v>
      </c>
      <c r="N832" s="46" t="str">
        <f>MID(Table2[[#This Row],[BE]],6,2)</f>
        <v>IB</v>
      </c>
      <c r="O832" s="46" t="str">
        <f>IF(Table2[[#This Row],[Type]]="IB","EOU",IF(Table2[[#This Row],[Type]]="MB","Local","492"))</f>
        <v>EOU</v>
      </c>
      <c r="P832" s="46">
        <f>ROUND(Table2[[#This Row],[Cons]]/Table2[[#This Row],[Qty.]],5)</f>
        <v>0.04</v>
      </c>
      <c r="Q832" s="46" t="b">
        <f>EXACT(Table2[[#This Row],[rate]],Table2[[#This Row],[Check]])</f>
        <v>1</v>
      </c>
      <c r="R832" s="46"/>
      <c r="S832" s="46" t="str">
        <f>IF(Table2[[#This Row],[SRO]]="EOU",VLOOKUP(Table2[[#This Row],[BE]],[2]GD.List!$C$3:$N$5014,12,0),IF(Table2[[#This Row],[SRO]]="Local","Polyester Staple Fibre","SRO 492"))</f>
        <v>Textile Chemical</v>
      </c>
    </row>
    <row r="833" spans="1:19" x14ac:dyDescent="0.25">
      <c r="A833" s="19" t="s">
        <v>388</v>
      </c>
      <c r="B833" s="3" t="s">
        <v>631</v>
      </c>
      <c r="C833" s="21">
        <v>34178</v>
      </c>
      <c r="D833" s="18">
        <v>1108.19</v>
      </c>
      <c r="E833" t="s">
        <v>638</v>
      </c>
      <c r="F833" s="3" t="s">
        <v>646</v>
      </c>
      <c r="G833" s="24">
        <v>44645</v>
      </c>
      <c r="H833" s="31">
        <v>19195059.010000002</v>
      </c>
      <c r="I833" s="22">
        <v>0.04</v>
      </c>
      <c r="J833" s="15">
        <v>528.68000000000006</v>
      </c>
      <c r="K833" s="15">
        <v>13217</v>
      </c>
      <c r="L833" s="15"/>
      <c r="M833" s="66" t="str">
        <f>TEXT(Table2[[#This Row],[Gd.Dt]],"mmm-yy")</f>
        <v>Mar-22</v>
      </c>
      <c r="N833" s="46" t="str">
        <f>MID(Table2[[#This Row],[BE]],6,2)</f>
        <v>IB</v>
      </c>
      <c r="O833" s="46" t="str">
        <f>IF(Table2[[#This Row],[Type]]="IB","EOU",IF(Table2[[#This Row],[Type]]="MB","Local","492"))</f>
        <v>EOU</v>
      </c>
      <c r="P833" s="46">
        <f>ROUND(Table2[[#This Row],[Cons]]/Table2[[#This Row],[Qty.]],5)</f>
        <v>0.04</v>
      </c>
      <c r="Q833" s="46" t="b">
        <f>EXACT(Table2[[#This Row],[rate]],Table2[[#This Row],[Check]])</f>
        <v>1</v>
      </c>
      <c r="R833" s="46"/>
      <c r="S833" s="46" t="str">
        <f>IF(Table2[[#This Row],[SRO]]="EOU",VLOOKUP(Table2[[#This Row],[BE]],[2]GD.List!$C$3:$N$5014,12,0),IF(Table2[[#This Row],[SRO]]="Local","Polyester Staple Fibre","SRO 492"))</f>
        <v>Textile Chemical</v>
      </c>
    </row>
    <row r="834" spans="1:19" x14ac:dyDescent="0.25">
      <c r="A834" s="19" t="s">
        <v>388</v>
      </c>
      <c r="B834" s="3" t="s">
        <v>632</v>
      </c>
      <c r="C834" s="21">
        <v>35188</v>
      </c>
      <c r="D834" s="18">
        <v>1108.19</v>
      </c>
      <c r="E834" t="s">
        <v>639</v>
      </c>
      <c r="F834" s="3" t="s">
        <v>647</v>
      </c>
      <c r="G834" s="24">
        <v>44645</v>
      </c>
      <c r="H834" s="31">
        <v>32630</v>
      </c>
      <c r="I834" s="22">
        <v>0.04</v>
      </c>
      <c r="J834" s="15">
        <v>547.12</v>
      </c>
      <c r="K834" s="15">
        <v>13678</v>
      </c>
      <c r="L834" s="15"/>
      <c r="M834" s="66" t="str">
        <f>TEXT(Table2[[#This Row],[Gd.Dt]],"mmm-yy")</f>
        <v>Mar-22</v>
      </c>
      <c r="N834" s="46" t="str">
        <f>MID(Table2[[#This Row],[BE]],6,2)</f>
        <v>IB</v>
      </c>
      <c r="O834" s="46" t="str">
        <f>IF(Table2[[#This Row],[Type]]="IB","EOU",IF(Table2[[#This Row],[Type]]="MB","Local","492"))</f>
        <v>EOU</v>
      </c>
      <c r="P834" s="46">
        <f>ROUND(Table2[[#This Row],[Cons]]/Table2[[#This Row],[Qty.]],5)</f>
        <v>0.04</v>
      </c>
      <c r="Q834" s="46" t="b">
        <f>EXACT(Table2[[#This Row],[rate]],Table2[[#This Row],[Check]])</f>
        <v>1</v>
      </c>
      <c r="R834" s="46"/>
      <c r="S834" s="46" t="str">
        <f>IF(Table2[[#This Row],[SRO]]="EOU",VLOOKUP(Table2[[#This Row],[BE]],[2]GD.List!$C$3:$N$5014,12,0),IF(Table2[[#This Row],[SRO]]="Local","Polyester Staple Fibre","SRO 492"))</f>
        <v>Textile Chemical</v>
      </c>
    </row>
    <row r="835" spans="1:19" x14ac:dyDescent="0.25">
      <c r="A835" s="17" t="s">
        <v>388</v>
      </c>
      <c r="B835" s="3" t="s">
        <v>636</v>
      </c>
      <c r="C835" s="21">
        <v>24786</v>
      </c>
      <c r="D835" s="18">
        <v>1108.19</v>
      </c>
      <c r="E835" t="s">
        <v>643</v>
      </c>
      <c r="F835" s="3" t="s">
        <v>648</v>
      </c>
      <c r="G835" s="24">
        <v>44646</v>
      </c>
      <c r="H835" s="31">
        <v>19097155.18</v>
      </c>
      <c r="I835" s="22">
        <v>0.04</v>
      </c>
      <c r="J835" s="15">
        <v>330.28000000000003</v>
      </c>
      <c r="K835" s="15">
        <v>8257</v>
      </c>
      <c r="L835" s="15"/>
      <c r="M835" s="66" t="str">
        <f>TEXT(Table2[[#This Row],[Gd.Dt]],"mmm-yy")</f>
        <v>Mar-22</v>
      </c>
      <c r="N835" s="46" t="str">
        <f>MID(Table2[[#This Row],[BE]],6,2)</f>
        <v>IB</v>
      </c>
      <c r="O835" s="46" t="str">
        <f>IF(Table2[[#This Row],[Type]]="IB","EOU",IF(Table2[[#This Row],[Type]]="MB","Local","492"))</f>
        <v>EOU</v>
      </c>
      <c r="P835" s="46">
        <f>ROUND(Table2[[#This Row],[Cons]]/Table2[[#This Row],[Qty.]],5)</f>
        <v>0.04</v>
      </c>
      <c r="Q835" s="46" t="b">
        <f>EXACT(Table2[[#This Row],[rate]],Table2[[#This Row],[Check]])</f>
        <v>1</v>
      </c>
      <c r="R835" s="46"/>
      <c r="S835" s="46" t="str">
        <f>IF(Table2[[#This Row],[SRO]]="EOU",VLOOKUP(Table2[[#This Row],[BE]],[2]GD.List!$C$3:$N$5014,12,0),IF(Table2[[#This Row],[SRO]]="Local","Polyester Staple Fibre","SRO 492"))</f>
        <v>Textile Chemical</v>
      </c>
    </row>
    <row r="836" spans="1:19" x14ac:dyDescent="0.25">
      <c r="A836" s="19" t="s">
        <v>390</v>
      </c>
      <c r="B836" s="3" t="s">
        <v>631</v>
      </c>
      <c r="C836" s="21">
        <v>34178</v>
      </c>
      <c r="D836" s="18">
        <v>5503.201</v>
      </c>
      <c r="E836" t="s">
        <v>638</v>
      </c>
      <c r="F836" s="3" t="s">
        <v>646</v>
      </c>
      <c r="G836" s="24">
        <v>44645</v>
      </c>
      <c r="H836" s="31">
        <v>19195059.010000002</v>
      </c>
      <c r="I836" s="22">
        <v>0.53061000000000003</v>
      </c>
      <c r="J836" s="15">
        <v>7013.07</v>
      </c>
      <c r="K836" s="15">
        <v>13217</v>
      </c>
      <c r="L836" s="15"/>
      <c r="M836" s="66" t="str">
        <f>TEXT(Table2[[#This Row],[Gd.Dt]],"mmm-yy")</f>
        <v>Mar-22</v>
      </c>
      <c r="N836" s="46" t="str">
        <f>MID(Table2[[#This Row],[BE]],6,2)</f>
        <v>MB</v>
      </c>
      <c r="O836" s="46" t="str">
        <f>IF(Table2[[#This Row],[Type]]="IB","EOU",IF(Table2[[#This Row],[Type]]="MB","Local","492"))</f>
        <v>Local</v>
      </c>
      <c r="P836" s="46">
        <f>ROUND(Table2[[#This Row],[Cons]]/Table2[[#This Row],[Qty.]],5)</f>
        <v>0.53061000000000003</v>
      </c>
      <c r="Q836" s="46" t="b">
        <f>EXACT(Table2[[#This Row],[rate]],Table2[[#This Row],[Check]])</f>
        <v>1</v>
      </c>
      <c r="R836" s="46"/>
      <c r="S836" s="46" t="str">
        <f>IF(Table2[[#This Row],[SRO]]="EOU",VLOOKUP(Table2[[#This Row],[BE]],[2]GD.List!$C$3:$N$5014,12,0),IF(Table2[[#This Row],[SRO]]="Local","Polyester Staple Fibre","SRO 492"))</f>
        <v>Polyester Staple Fibre</v>
      </c>
    </row>
    <row r="837" spans="1:19" x14ac:dyDescent="0.25">
      <c r="A837" s="19" t="s">
        <v>390</v>
      </c>
      <c r="B837" s="3" t="s">
        <v>632</v>
      </c>
      <c r="C837" s="21">
        <v>35188</v>
      </c>
      <c r="D837" s="18">
        <v>5503.201</v>
      </c>
      <c r="E837" t="s">
        <v>639</v>
      </c>
      <c r="F837" s="3" t="s">
        <v>647</v>
      </c>
      <c r="G837" s="24">
        <v>44645</v>
      </c>
      <c r="H837" s="31">
        <v>32630</v>
      </c>
      <c r="I837" s="22">
        <v>0.53061000000000003</v>
      </c>
      <c r="J837" s="15">
        <v>7257.68</v>
      </c>
      <c r="K837" s="15">
        <v>13678</v>
      </c>
      <c r="L837" s="15"/>
      <c r="M837" s="66" t="str">
        <f>TEXT(Table2[[#This Row],[Gd.Dt]],"mmm-yy")</f>
        <v>Mar-22</v>
      </c>
      <c r="N837" s="46" t="str">
        <f>MID(Table2[[#This Row],[BE]],6,2)</f>
        <v>MB</v>
      </c>
      <c r="O837" s="46" t="str">
        <f>IF(Table2[[#This Row],[Type]]="IB","EOU",IF(Table2[[#This Row],[Type]]="MB","Local","492"))</f>
        <v>Local</v>
      </c>
      <c r="P837" s="46">
        <f>ROUND(Table2[[#This Row],[Cons]]/Table2[[#This Row],[Qty.]],5)</f>
        <v>0.53061000000000003</v>
      </c>
      <c r="Q837" s="46" t="b">
        <f>EXACT(Table2[[#This Row],[rate]],Table2[[#This Row],[Check]])</f>
        <v>1</v>
      </c>
      <c r="R837" s="46"/>
      <c r="S837" s="46" t="str">
        <f>IF(Table2[[#This Row],[SRO]]="EOU",VLOOKUP(Table2[[#This Row],[BE]],[2]GD.List!$C$3:$N$5014,12,0),IF(Table2[[#This Row],[SRO]]="Local","Polyester Staple Fibre","SRO 492"))</f>
        <v>Polyester Staple Fibre</v>
      </c>
    </row>
    <row r="838" spans="1:19" x14ac:dyDescent="0.25">
      <c r="A838" s="17" t="s">
        <v>390</v>
      </c>
      <c r="B838" s="3" t="s">
        <v>636</v>
      </c>
      <c r="C838" s="21">
        <v>24786</v>
      </c>
      <c r="D838" s="18">
        <v>5503.201</v>
      </c>
      <c r="E838" t="s">
        <v>643</v>
      </c>
      <c r="F838" s="3" t="s">
        <v>648</v>
      </c>
      <c r="G838" s="24">
        <v>44646</v>
      </c>
      <c r="H838" s="31">
        <v>19097155.18</v>
      </c>
      <c r="I838" s="22">
        <v>0.53061000000000003</v>
      </c>
      <c r="J838" s="15">
        <v>995.42</v>
      </c>
      <c r="K838" s="15">
        <v>1876</v>
      </c>
      <c r="L838" s="15"/>
      <c r="M838" s="66" t="str">
        <f>TEXT(Table2[[#This Row],[Gd.Dt]],"mmm-yy")</f>
        <v>Mar-22</v>
      </c>
      <c r="N838" s="46" t="str">
        <f>MID(Table2[[#This Row],[BE]],6,2)</f>
        <v>MB</v>
      </c>
      <c r="O838" s="46" t="str">
        <f>IF(Table2[[#This Row],[Type]]="IB","EOU",IF(Table2[[#This Row],[Type]]="MB","Local","492"))</f>
        <v>Local</v>
      </c>
      <c r="P838" s="46">
        <f>ROUND(Table2[[#This Row],[Cons]]/Table2[[#This Row],[Qty.]],5)</f>
        <v>0.53061000000000003</v>
      </c>
      <c r="Q838" s="46" t="b">
        <f>EXACT(Table2[[#This Row],[rate]],Table2[[#This Row],[Check]])</f>
        <v>1</v>
      </c>
      <c r="R838" s="46"/>
      <c r="S838" s="46" t="str">
        <f>IF(Table2[[#This Row],[SRO]]="EOU",VLOOKUP(Table2[[#This Row],[BE]],[2]GD.List!$C$3:$N$5014,12,0),IF(Table2[[#This Row],[SRO]]="Local","Polyester Staple Fibre","SRO 492"))</f>
        <v>Polyester Staple Fibre</v>
      </c>
    </row>
    <row r="839" spans="1:19" x14ac:dyDescent="0.25">
      <c r="A839" s="17" t="s">
        <v>434</v>
      </c>
      <c r="B839" s="3" t="s">
        <v>631</v>
      </c>
      <c r="C839" s="21">
        <v>34178</v>
      </c>
      <c r="D839" s="18">
        <v>5807.1019999999999</v>
      </c>
      <c r="E839" t="s">
        <v>638</v>
      </c>
      <c r="F839" s="3" t="s">
        <v>646</v>
      </c>
      <c r="G839" s="24">
        <v>44645</v>
      </c>
      <c r="H839" s="31">
        <v>19195059.010000002</v>
      </c>
      <c r="I839" s="22">
        <v>0.1</v>
      </c>
      <c r="J839" s="15">
        <v>372.8</v>
      </c>
      <c r="K839" s="15">
        <v>3728</v>
      </c>
      <c r="L839" s="15"/>
      <c r="M839" s="66" t="str">
        <f>TEXT(Table2[[#This Row],[Gd.Dt]],"mmm-yy")</f>
        <v>Mar-22</v>
      </c>
      <c r="N839" s="46" t="str">
        <f>MID(Table2[[#This Row],[BE]],6,2)</f>
        <v>IB</v>
      </c>
      <c r="O839" s="46" t="str">
        <f>IF(Table2[[#This Row],[Type]]="IB","EOU",IF(Table2[[#This Row],[Type]]="MB","Local","492"))</f>
        <v>EOU</v>
      </c>
      <c r="P839" s="46">
        <f>ROUND(Table2[[#This Row],[Cons]]/Table2[[#This Row],[Qty.]],5)</f>
        <v>0.1</v>
      </c>
      <c r="Q839" s="46" t="b">
        <f>EXACT(Table2[[#This Row],[rate]],Table2[[#This Row],[Check]])</f>
        <v>1</v>
      </c>
      <c r="R839" s="46"/>
      <c r="S839" s="46" t="str">
        <f>IF(Table2[[#This Row],[SRO]]="EOU",VLOOKUP(Table2[[#This Row],[BE]],[2]GD.List!$C$3:$N$5014,12,0),IF(Table2[[#This Row],[SRO]]="Local","Polyester Staple Fibre","SRO 492"))</f>
        <v>Packing Material</v>
      </c>
    </row>
    <row r="840" spans="1:19" x14ac:dyDescent="0.25">
      <c r="A840" s="19" t="s">
        <v>563</v>
      </c>
      <c r="B840" s="3" t="s">
        <v>631</v>
      </c>
      <c r="C840" s="21">
        <v>34178</v>
      </c>
      <c r="D840" s="18">
        <v>3402.13</v>
      </c>
      <c r="E840" t="s">
        <v>638</v>
      </c>
      <c r="F840" s="3" t="s">
        <v>646</v>
      </c>
      <c r="G840" s="24">
        <v>44645</v>
      </c>
      <c r="H840" s="31">
        <v>19195059.010000002</v>
      </c>
      <c r="I840" s="22">
        <v>0.04</v>
      </c>
      <c r="J840" s="15">
        <v>528.68000000000006</v>
      </c>
      <c r="K840" s="15">
        <v>13217</v>
      </c>
      <c r="L840" s="15"/>
      <c r="M840" s="66" t="str">
        <f>TEXT(Table2[[#This Row],[Gd.Dt]],"mmm-yy")</f>
        <v>Mar-22</v>
      </c>
      <c r="N840" s="46" t="str">
        <f>MID(Table2[[#This Row],[BE]],6,2)</f>
        <v>IB</v>
      </c>
      <c r="O840" s="46" t="str">
        <f>IF(Table2[[#This Row],[Type]]="IB","EOU",IF(Table2[[#This Row],[Type]]="MB","Local","492"))</f>
        <v>EOU</v>
      </c>
      <c r="P840" s="46">
        <f>ROUND(Table2[[#This Row],[Cons]]/Table2[[#This Row],[Qty.]],5)</f>
        <v>0.04</v>
      </c>
      <c r="Q840" s="46" t="b">
        <f>EXACT(Table2[[#This Row],[rate]],Table2[[#This Row],[Check]])</f>
        <v>1</v>
      </c>
      <c r="R840" s="46"/>
      <c r="S840" s="46" t="str">
        <f>IF(Table2[[#This Row],[SRO]]="EOU",VLOOKUP(Table2[[#This Row],[BE]],[2]GD.List!$C$3:$N$5014,12,0),IF(Table2[[#This Row],[SRO]]="Local","Polyester Staple Fibre","SRO 492"))</f>
        <v>Textile Chemical</v>
      </c>
    </row>
    <row r="841" spans="1:19" x14ac:dyDescent="0.25">
      <c r="A841" s="19" t="s">
        <v>563</v>
      </c>
      <c r="B841" s="3" t="s">
        <v>632</v>
      </c>
      <c r="C841" s="21">
        <v>35188</v>
      </c>
      <c r="D841" s="18">
        <v>3402.13</v>
      </c>
      <c r="E841" t="s">
        <v>639</v>
      </c>
      <c r="F841" s="3" t="s">
        <v>647</v>
      </c>
      <c r="G841" s="24">
        <v>44645</v>
      </c>
      <c r="H841" s="31">
        <v>32630</v>
      </c>
      <c r="I841" s="22">
        <v>0.04</v>
      </c>
      <c r="J841" s="15">
        <v>547.12</v>
      </c>
      <c r="K841" s="15">
        <v>13678</v>
      </c>
      <c r="L841" s="15"/>
      <c r="M841" s="66" t="str">
        <f>TEXT(Table2[[#This Row],[Gd.Dt]],"mmm-yy")</f>
        <v>Mar-22</v>
      </c>
      <c r="N841" s="46" t="str">
        <f>MID(Table2[[#This Row],[BE]],6,2)</f>
        <v>IB</v>
      </c>
      <c r="O841" s="46" t="str">
        <f>IF(Table2[[#This Row],[Type]]="IB","EOU",IF(Table2[[#This Row],[Type]]="MB","Local","492"))</f>
        <v>EOU</v>
      </c>
      <c r="P841" s="46">
        <f>ROUND(Table2[[#This Row],[Cons]]/Table2[[#This Row],[Qty.]],5)</f>
        <v>0.04</v>
      </c>
      <c r="Q841" s="46" t="b">
        <f>EXACT(Table2[[#This Row],[rate]],Table2[[#This Row],[Check]])</f>
        <v>1</v>
      </c>
      <c r="R841" s="46"/>
      <c r="S841" s="46" t="str">
        <f>IF(Table2[[#This Row],[SRO]]="EOU",VLOOKUP(Table2[[#This Row],[BE]],[2]GD.List!$C$3:$N$5014,12,0),IF(Table2[[#This Row],[SRO]]="Local","Polyester Staple Fibre","SRO 492"))</f>
        <v>Textile Chemical</v>
      </c>
    </row>
    <row r="842" spans="1:19" x14ac:dyDescent="0.25">
      <c r="A842" s="17" t="s">
        <v>563</v>
      </c>
      <c r="B842" s="3" t="s">
        <v>636</v>
      </c>
      <c r="C842" s="21">
        <v>24786</v>
      </c>
      <c r="D842" s="18">
        <v>3402.13</v>
      </c>
      <c r="E842" t="s">
        <v>643</v>
      </c>
      <c r="F842" s="3" t="s">
        <v>648</v>
      </c>
      <c r="G842" s="24">
        <v>44646</v>
      </c>
      <c r="H842" s="31">
        <v>19097155.18</v>
      </c>
      <c r="I842" s="22">
        <v>0.04</v>
      </c>
      <c r="J842" s="15">
        <v>330.28000000000003</v>
      </c>
      <c r="K842" s="15">
        <v>8257</v>
      </c>
      <c r="L842" s="15"/>
      <c r="M842" s="66" t="str">
        <f>TEXT(Table2[[#This Row],[Gd.Dt]],"mmm-yy")</f>
        <v>Mar-22</v>
      </c>
      <c r="N842" s="46" t="str">
        <f>MID(Table2[[#This Row],[BE]],6,2)</f>
        <v>IB</v>
      </c>
      <c r="O842" s="46" t="str">
        <f>IF(Table2[[#This Row],[Type]]="IB","EOU",IF(Table2[[#This Row],[Type]]="MB","Local","492"))</f>
        <v>EOU</v>
      </c>
      <c r="P842" s="46">
        <f>ROUND(Table2[[#This Row],[Cons]]/Table2[[#This Row],[Qty.]],5)</f>
        <v>0.04</v>
      </c>
      <c r="Q842" s="46" t="b">
        <f>EXACT(Table2[[#This Row],[rate]],Table2[[#This Row],[Check]])</f>
        <v>1</v>
      </c>
      <c r="R842" s="46"/>
      <c r="S842" s="46" t="str">
        <f>IF(Table2[[#This Row],[SRO]]="EOU",VLOOKUP(Table2[[#This Row],[BE]],[2]GD.List!$C$3:$N$5014,12,0),IF(Table2[[#This Row],[SRO]]="Local","Polyester Staple Fibre","SRO 492"))</f>
        <v>Textile Chemical</v>
      </c>
    </row>
    <row r="843" spans="1:19" x14ac:dyDescent="0.25">
      <c r="A843" s="19" t="s">
        <v>594</v>
      </c>
      <c r="B843" s="3" t="s">
        <v>633</v>
      </c>
      <c r="C843" s="21">
        <v>4726</v>
      </c>
      <c r="D843" s="18">
        <v>5402.33</v>
      </c>
      <c r="E843" t="s">
        <v>640</v>
      </c>
      <c r="F843" s="3" t="s">
        <v>645</v>
      </c>
      <c r="G843" s="24">
        <v>44645</v>
      </c>
      <c r="H843" s="31">
        <v>28045390.600000001</v>
      </c>
      <c r="I843" s="22">
        <v>0.99009999999999998</v>
      </c>
      <c r="J843" s="15">
        <v>7405.54</v>
      </c>
      <c r="K843" s="15">
        <v>7479.59</v>
      </c>
      <c r="L843" s="15"/>
      <c r="M843" s="66" t="str">
        <f>TEXT(Table2[[#This Row],[Gd.Dt]],"mmm-yy")</f>
        <v>Mar-22</v>
      </c>
      <c r="N843" s="46" t="str">
        <f>MID(Table2[[#This Row],[BE]],6,2)</f>
        <v>IB</v>
      </c>
      <c r="O843" s="46" t="str">
        <f>IF(Table2[[#This Row],[Type]]="IB","EOU",IF(Table2[[#This Row],[Type]]="MB","Local","492"))</f>
        <v>EOU</v>
      </c>
      <c r="P843" s="46">
        <f>ROUND(Table2[[#This Row],[Cons]]/Table2[[#This Row],[Qty.]],5)</f>
        <v>0.99009999999999998</v>
      </c>
      <c r="Q843" s="46" t="b">
        <f>EXACT(Table2[[#This Row],[rate]],Table2[[#This Row],[Check]])</f>
        <v>1</v>
      </c>
      <c r="R843" s="46"/>
      <c r="S843" s="46" t="str">
        <f>IF(Table2[[#This Row],[SRO]]="EOU",VLOOKUP(Table2[[#This Row],[BE]],[2]GD.List!$C$3:$N$5014,12,0),IF(Table2[[#This Row],[SRO]]="Local","Polyester Staple Fibre","SRO 492"))</f>
        <v>Polyester Yarn</v>
      </c>
    </row>
    <row r="844" spans="1:19" x14ac:dyDescent="0.25">
      <c r="A844" s="17" t="s">
        <v>594</v>
      </c>
      <c r="B844" s="3" t="s">
        <v>633</v>
      </c>
      <c r="C844" s="21">
        <v>4726</v>
      </c>
      <c r="D844" s="18">
        <v>5402.33</v>
      </c>
      <c r="E844" t="s">
        <v>640</v>
      </c>
      <c r="F844" s="3" t="s">
        <v>645</v>
      </c>
      <c r="G844" s="24">
        <v>44645</v>
      </c>
      <c r="H844" s="31">
        <v>28045390.600000001</v>
      </c>
      <c r="I844" s="22">
        <v>1.0101</v>
      </c>
      <c r="J844" s="15">
        <v>10369.69</v>
      </c>
      <c r="K844" s="15">
        <v>10266</v>
      </c>
      <c r="L844" s="15"/>
      <c r="M844" s="66" t="str">
        <f>TEXT(Table2[[#This Row],[Gd.Dt]],"mmm-yy")</f>
        <v>Mar-22</v>
      </c>
      <c r="N844" s="46" t="str">
        <f>MID(Table2[[#This Row],[BE]],6,2)</f>
        <v>IB</v>
      </c>
      <c r="O844" s="46" t="str">
        <f>IF(Table2[[#This Row],[Type]]="IB","EOU",IF(Table2[[#This Row],[Type]]="MB","Local","492"))</f>
        <v>EOU</v>
      </c>
      <c r="P844" s="46">
        <f>ROUND(Table2[[#This Row],[Cons]]/Table2[[#This Row],[Qty.]],5)</f>
        <v>1.0101</v>
      </c>
      <c r="Q844" s="46" t="b">
        <f>EXACT(Table2[[#This Row],[rate]],Table2[[#This Row],[Check]])</f>
        <v>1</v>
      </c>
      <c r="R844" s="46"/>
      <c r="S844" s="46" t="str">
        <f>IF(Table2[[#This Row],[SRO]]="EOU",VLOOKUP(Table2[[#This Row],[BE]],[2]GD.List!$C$3:$N$5014,12,0),IF(Table2[[#This Row],[SRO]]="Local","Polyester Staple Fibre","SRO 492"))</f>
        <v>Polyester Yarn</v>
      </c>
    </row>
    <row r="845" spans="1:19" x14ac:dyDescent="0.25">
      <c r="A845" s="19" t="s">
        <v>622</v>
      </c>
      <c r="B845" s="3" t="s">
        <v>631</v>
      </c>
      <c r="C845" s="21">
        <v>34178</v>
      </c>
      <c r="D845" s="18">
        <v>3204.16</v>
      </c>
      <c r="E845" t="s">
        <v>638</v>
      </c>
      <c r="F845" s="3" t="s">
        <v>646</v>
      </c>
      <c r="G845" s="24">
        <v>44645</v>
      </c>
      <c r="H845" s="31">
        <v>19195059.010000002</v>
      </c>
      <c r="I845" s="22">
        <v>7.0000000000000007E-2</v>
      </c>
      <c r="J845" s="15">
        <v>925.19</v>
      </c>
      <c r="K845" s="15">
        <v>13217</v>
      </c>
      <c r="L845" s="15"/>
      <c r="M845" s="66" t="str">
        <f>TEXT(Table2[[#This Row],[Gd.Dt]],"mmm-yy")</f>
        <v>Mar-22</v>
      </c>
      <c r="N845" s="46" t="str">
        <f>MID(Table2[[#This Row],[BE]],6,2)</f>
        <v>IB</v>
      </c>
      <c r="O845" s="46" t="str">
        <f>IF(Table2[[#This Row],[Type]]="IB","EOU",IF(Table2[[#This Row],[Type]]="MB","Local","492"))</f>
        <v>EOU</v>
      </c>
      <c r="P845" s="46">
        <f>ROUND(Table2[[#This Row],[Cons]]/Table2[[#This Row],[Qty.]],5)</f>
        <v>7.0000000000000007E-2</v>
      </c>
      <c r="Q845" s="46" t="b">
        <f>EXACT(Table2[[#This Row],[rate]],Table2[[#This Row],[Check]])</f>
        <v>1</v>
      </c>
      <c r="R845" s="46"/>
      <c r="S845" s="46" t="str">
        <f>IF(Table2[[#This Row],[SRO]]="EOU",VLOOKUP(Table2[[#This Row],[BE]],[2]GD.List!$C$3:$N$5014,12,0),IF(Table2[[#This Row],[SRO]]="Local","Polyester Staple Fibre","SRO 492"))</f>
        <v>Textile Dyes</v>
      </c>
    </row>
    <row r="846" spans="1:19" x14ac:dyDescent="0.25">
      <c r="A846" s="19" t="s">
        <v>622</v>
      </c>
      <c r="B846" s="3" t="s">
        <v>632</v>
      </c>
      <c r="C846" s="21">
        <v>35188</v>
      </c>
      <c r="D846" s="18">
        <v>3204.16</v>
      </c>
      <c r="E846" t="s">
        <v>639</v>
      </c>
      <c r="F846" s="3" t="s">
        <v>647</v>
      </c>
      <c r="G846" s="24">
        <v>44645</v>
      </c>
      <c r="H846" s="31">
        <v>32630</v>
      </c>
      <c r="I846" s="22">
        <v>7.0000000000000007E-2</v>
      </c>
      <c r="J846" s="15">
        <v>957.45999999999992</v>
      </c>
      <c r="K846" s="15">
        <v>13678</v>
      </c>
      <c r="L846" s="15"/>
      <c r="M846" s="66" t="str">
        <f>TEXT(Table2[[#This Row],[Gd.Dt]],"mmm-yy")</f>
        <v>Mar-22</v>
      </c>
      <c r="N846" s="46" t="str">
        <f>MID(Table2[[#This Row],[BE]],6,2)</f>
        <v>IB</v>
      </c>
      <c r="O846" s="46" t="str">
        <f>IF(Table2[[#This Row],[Type]]="IB","EOU",IF(Table2[[#This Row],[Type]]="MB","Local","492"))</f>
        <v>EOU</v>
      </c>
      <c r="P846" s="46">
        <f>ROUND(Table2[[#This Row],[Cons]]/Table2[[#This Row],[Qty.]],5)</f>
        <v>7.0000000000000007E-2</v>
      </c>
      <c r="Q846" s="46" t="b">
        <f>EXACT(Table2[[#This Row],[rate]],Table2[[#This Row],[Check]])</f>
        <v>1</v>
      </c>
      <c r="R846" s="46"/>
      <c r="S846" s="46" t="str">
        <f>IF(Table2[[#This Row],[SRO]]="EOU",VLOOKUP(Table2[[#This Row],[BE]],[2]GD.List!$C$3:$N$5014,12,0),IF(Table2[[#This Row],[SRO]]="Local","Polyester Staple Fibre","SRO 492"))</f>
        <v>Textile Dyes</v>
      </c>
    </row>
    <row r="847" spans="1:19" x14ac:dyDescent="0.25">
      <c r="A847" s="17" t="s">
        <v>622</v>
      </c>
      <c r="B847" s="3" t="s">
        <v>636</v>
      </c>
      <c r="C847" s="21">
        <v>24786</v>
      </c>
      <c r="D847" s="18">
        <v>3204.16</v>
      </c>
      <c r="E847" t="s">
        <v>643</v>
      </c>
      <c r="F847" s="3" t="s">
        <v>648</v>
      </c>
      <c r="G847" s="24">
        <v>44646</v>
      </c>
      <c r="H847" s="31">
        <v>19097155.18</v>
      </c>
      <c r="I847" s="22">
        <v>7.0000000000000007E-2</v>
      </c>
      <c r="J847" s="15">
        <v>577.99</v>
      </c>
      <c r="K847" s="15">
        <v>8257</v>
      </c>
      <c r="L847" s="15"/>
      <c r="M847" s="66" t="str">
        <f>TEXT(Table2[[#This Row],[Gd.Dt]],"mmm-yy")</f>
        <v>Mar-22</v>
      </c>
      <c r="N847" s="46" t="str">
        <f>MID(Table2[[#This Row],[BE]],6,2)</f>
        <v>IB</v>
      </c>
      <c r="O847" s="46" t="str">
        <f>IF(Table2[[#This Row],[Type]]="IB","EOU",IF(Table2[[#This Row],[Type]]="MB","Local","492"))</f>
        <v>EOU</v>
      </c>
      <c r="P847" s="46">
        <f>ROUND(Table2[[#This Row],[Cons]]/Table2[[#This Row],[Qty.]],5)</f>
        <v>7.0000000000000007E-2</v>
      </c>
      <c r="Q847" s="46" t="b">
        <f>EXACT(Table2[[#This Row],[rate]],Table2[[#This Row],[Check]])</f>
        <v>1</v>
      </c>
      <c r="R847" s="46"/>
      <c r="S847" s="46" t="str">
        <f>IF(Table2[[#This Row],[SRO]]="EOU",VLOOKUP(Table2[[#This Row],[BE]],[2]GD.List!$C$3:$N$5014,12,0),IF(Table2[[#This Row],[SRO]]="Local","Polyester Staple Fibre","SRO 492"))</f>
        <v>Textile Dyes</v>
      </c>
    </row>
    <row r="848" spans="1:19" x14ac:dyDescent="0.25">
      <c r="A848" s="17" t="s">
        <v>625</v>
      </c>
      <c r="B848" s="3" t="s">
        <v>636</v>
      </c>
      <c r="C848" s="21">
        <v>24786</v>
      </c>
      <c r="D848" s="18">
        <v>5205.13</v>
      </c>
      <c r="E848" t="s">
        <v>643</v>
      </c>
      <c r="F848" s="3" t="s">
        <v>648</v>
      </c>
      <c r="G848" s="24">
        <v>44646</v>
      </c>
      <c r="H848" s="31">
        <v>19097155.18</v>
      </c>
      <c r="I848" s="22">
        <v>1.0101</v>
      </c>
      <c r="J848" s="15">
        <v>6445.45</v>
      </c>
      <c r="K848" s="15">
        <v>6381</v>
      </c>
      <c r="L848" s="15"/>
      <c r="M848" s="66" t="str">
        <f>TEXT(Table2[[#This Row],[Gd.Dt]],"mmm-yy")</f>
        <v>Mar-22</v>
      </c>
      <c r="N848" s="46" t="str">
        <f>MID(Table2[[#This Row],[BE]],6,2)</f>
        <v>IB</v>
      </c>
      <c r="O848" s="46" t="str">
        <f>IF(Table2[[#This Row],[Type]]="IB","EOU",IF(Table2[[#This Row],[Type]]="MB","Local","492"))</f>
        <v>EOU</v>
      </c>
      <c r="P848" s="46">
        <f>ROUND(Table2[[#This Row],[Cons]]/Table2[[#This Row],[Qty.]],5)</f>
        <v>1.0101</v>
      </c>
      <c r="Q848" s="46" t="b">
        <f>EXACT(Table2[[#This Row],[rate]],Table2[[#This Row],[Check]])</f>
        <v>1</v>
      </c>
      <c r="R848" s="46"/>
      <c r="S848" s="46" t="str">
        <f>IF(Table2[[#This Row],[SRO]]="EOU",VLOOKUP(Table2[[#This Row],[BE]],[2]GD.List!$C$3:$N$5014,12,0),IF(Table2[[#This Row],[SRO]]="Local","Polyester Staple Fibre","SRO 492"))</f>
        <v>Cotton Yarn</v>
      </c>
    </row>
    <row r="849" spans="1:19" x14ac:dyDescent="0.25">
      <c r="A849" s="19" t="s">
        <v>637</v>
      </c>
      <c r="B849" s="3" t="s">
        <v>631</v>
      </c>
      <c r="C849" s="21">
        <v>34178</v>
      </c>
      <c r="D849" s="18">
        <v>5807.1019999999999</v>
      </c>
      <c r="E849" t="s">
        <v>638</v>
      </c>
      <c r="F849" s="3" t="s">
        <v>646</v>
      </c>
      <c r="G849" s="24">
        <v>44645</v>
      </c>
      <c r="H849" s="31">
        <v>19195059.010000002</v>
      </c>
      <c r="I849" s="22">
        <v>0.1</v>
      </c>
      <c r="J849" s="15">
        <v>948.9</v>
      </c>
      <c r="K849" s="15">
        <v>9489</v>
      </c>
      <c r="L849" s="15"/>
      <c r="M849" s="66" t="str">
        <f>TEXT(Table2[[#This Row],[Gd.Dt]],"mmm-yy")</f>
        <v>Mar-22</v>
      </c>
      <c r="N849" s="46" t="str">
        <f>MID(Table2[[#This Row],[BE]],6,2)</f>
        <v>IB</v>
      </c>
      <c r="O849" s="46" t="str">
        <f>IF(Table2[[#This Row],[Type]]="IB","EOU",IF(Table2[[#This Row],[Type]]="MB","Local","492"))</f>
        <v>EOU</v>
      </c>
      <c r="P849" s="46">
        <f>ROUND(Table2[[#This Row],[Cons]]/Table2[[#This Row],[Qty.]],5)</f>
        <v>0.1</v>
      </c>
      <c r="Q849" s="46" t="b">
        <f>EXACT(Table2[[#This Row],[rate]],Table2[[#This Row],[Check]])</f>
        <v>1</v>
      </c>
      <c r="R849" s="46"/>
      <c r="S849" s="46" t="str">
        <f>IF(Table2[[#This Row],[SRO]]="EOU",VLOOKUP(Table2[[#This Row],[BE]],[2]GD.List!$C$3:$N$5014,12,0),IF(Table2[[#This Row],[SRO]]="Local","Polyester Staple Fibre","SRO 492"))</f>
        <v>Packing Material</v>
      </c>
    </row>
    <row r="850" spans="1:19" x14ac:dyDescent="0.25">
      <c r="A850" s="19" t="s">
        <v>637</v>
      </c>
      <c r="B850" s="3" t="s">
        <v>632</v>
      </c>
      <c r="C850" s="21">
        <v>35188</v>
      </c>
      <c r="D850" s="18">
        <v>5807.1019999999999</v>
      </c>
      <c r="E850" t="s">
        <v>639</v>
      </c>
      <c r="F850" s="3" t="s">
        <v>647</v>
      </c>
      <c r="G850" s="24">
        <v>44645</v>
      </c>
      <c r="H850" s="31">
        <v>32630</v>
      </c>
      <c r="I850" s="22">
        <v>0.1</v>
      </c>
      <c r="J850" s="15">
        <v>1367.8</v>
      </c>
      <c r="K850" s="15">
        <v>13678</v>
      </c>
      <c r="L850" s="15"/>
      <c r="M850" s="66" t="str">
        <f>TEXT(Table2[[#This Row],[Gd.Dt]],"mmm-yy")</f>
        <v>Mar-22</v>
      </c>
      <c r="N850" s="46" t="str">
        <f>MID(Table2[[#This Row],[BE]],6,2)</f>
        <v>IB</v>
      </c>
      <c r="O850" s="46" t="str">
        <f>IF(Table2[[#This Row],[Type]]="IB","EOU",IF(Table2[[#This Row],[Type]]="MB","Local","492"))</f>
        <v>EOU</v>
      </c>
      <c r="P850" s="46">
        <f>ROUND(Table2[[#This Row],[Cons]]/Table2[[#This Row],[Qty.]],5)</f>
        <v>0.1</v>
      </c>
      <c r="Q850" s="46" t="b">
        <f>EXACT(Table2[[#This Row],[rate]],Table2[[#This Row],[Check]])</f>
        <v>1</v>
      </c>
      <c r="R850" s="46"/>
      <c r="S850" s="46" t="str">
        <f>IF(Table2[[#This Row],[SRO]]="EOU",VLOOKUP(Table2[[#This Row],[BE]],[2]GD.List!$C$3:$N$5014,12,0),IF(Table2[[#This Row],[SRO]]="Local","Polyester Staple Fibre","SRO 492"))</f>
        <v>Packing Material</v>
      </c>
    </row>
    <row r="851" spans="1:19" x14ac:dyDescent="0.25">
      <c r="A851" s="17" t="s">
        <v>637</v>
      </c>
      <c r="B851" s="3" t="s">
        <v>636</v>
      </c>
      <c r="C851" s="21">
        <v>24786</v>
      </c>
      <c r="D851" s="18">
        <v>5807.1019999999999</v>
      </c>
      <c r="E851" t="s">
        <v>643</v>
      </c>
      <c r="F851" s="3" t="s">
        <v>648</v>
      </c>
      <c r="G851" s="24">
        <v>44646</v>
      </c>
      <c r="H851" s="31">
        <v>19097155.18</v>
      </c>
      <c r="I851" s="22">
        <v>0.1</v>
      </c>
      <c r="J851" s="15">
        <v>187.6</v>
      </c>
      <c r="K851" s="15">
        <v>1876</v>
      </c>
      <c r="L851" s="15"/>
      <c r="M851" s="66" t="str">
        <f>TEXT(Table2[[#This Row],[Gd.Dt]],"mmm-yy")</f>
        <v>Mar-22</v>
      </c>
      <c r="N851" s="46" t="str">
        <f>MID(Table2[[#This Row],[BE]],6,2)</f>
        <v>IB</v>
      </c>
      <c r="O851" s="46" t="str">
        <f>IF(Table2[[#This Row],[Type]]="IB","EOU",IF(Table2[[#This Row],[Type]]="MB","Local","492"))</f>
        <v>EOU</v>
      </c>
      <c r="P851" s="46">
        <f>ROUND(Table2[[#This Row],[Cons]]/Table2[[#This Row],[Qty.]],5)</f>
        <v>0.1</v>
      </c>
      <c r="Q851" s="46" t="b">
        <f>EXACT(Table2[[#This Row],[rate]],Table2[[#This Row],[Check]])</f>
        <v>1</v>
      </c>
      <c r="R851" s="46"/>
      <c r="S851" s="46" t="str">
        <f>IF(Table2[[#This Row],[SRO]]="EOU",VLOOKUP(Table2[[#This Row],[BE]],[2]GD.List!$C$3:$N$5014,12,0),IF(Table2[[#This Row],[SRO]]="Local","Polyester Staple Fibre","SRO 492"))</f>
        <v>Packing Material</v>
      </c>
    </row>
    <row r="852" spans="1:19" x14ac:dyDescent="0.25">
      <c r="A852" s="19" t="s">
        <v>644</v>
      </c>
      <c r="B852" s="19" t="s">
        <v>636</v>
      </c>
      <c r="C852" s="38">
        <v>24786</v>
      </c>
      <c r="D852" s="39">
        <v>3906.9029999999998</v>
      </c>
      <c r="E852" s="40" t="s">
        <v>643</v>
      </c>
      <c r="F852" s="19" t="s">
        <v>648</v>
      </c>
      <c r="G852" s="41">
        <v>44646</v>
      </c>
      <c r="H852" s="42">
        <v>19097155.18</v>
      </c>
      <c r="I852" s="43">
        <v>0.04</v>
      </c>
      <c r="J852" s="30">
        <v>282.43</v>
      </c>
      <c r="K852" s="30">
        <v>7060.75</v>
      </c>
      <c r="L852" s="30"/>
      <c r="M852" s="67" t="str">
        <f>TEXT(Table2[[#This Row],[Gd.Dt]],"mmm-yy")</f>
        <v>Mar-22</v>
      </c>
      <c r="N852" s="47" t="str">
        <f>MID(Table2[[#This Row],[BE]],6,2)</f>
        <v>IB</v>
      </c>
      <c r="O852" s="47" t="str">
        <f>IF(Table2[[#This Row],[Type]]="IB","EOU",IF(Table2[[#This Row],[Type]]="MB","Local","492"))</f>
        <v>EOU</v>
      </c>
      <c r="P852" s="47">
        <f>ROUND(Table2[[#This Row],[Cons]]/Table2[[#This Row],[Qty.]],5)</f>
        <v>0.04</v>
      </c>
      <c r="Q852" s="47" t="b">
        <f>EXACT(Table2[[#This Row],[rate]],Table2[[#This Row],[Check]])</f>
        <v>1</v>
      </c>
      <c r="R852" s="47"/>
      <c r="S852" s="47" t="str">
        <f>IF(Table2[[#This Row],[SRO]]="EOU",VLOOKUP(Table2[[#This Row],[BE]],[2]GD.List!$C$3:$N$5014,12,0),IF(Table2[[#This Row],[SRO]]="Local","Polyester Staple Fibre","SRO 492"))</f>
        <v>Textile Chemical</v>
      </c>
    </row>
    <row r="853" spans="1:19" x14ac:dyDescent="0.25">
      <c r="A853" s="85" t="s">
        <v>1</v>
      </c>
      <c r="B853" s="85" t="s">
        <v>651</v>
      </c>
      <c r="C853" s="83">
        <v>4258</v>
      </c>
      <c r="D853" s="88">
        <v>2701.12</v>
      </c>
      <c r="E853" t="s">
        <v>662</v>
      </c>
      <c r="F853" s="85" t="s">
        <v>689</v>
      </c>
      <c r="G853" s="24">
        <v>44646</v>
      </c>
      <c r="H853" s="89">
        <v>6991649.2000000002</v>
      </c>
      <c r="I853" s="22">
        <v>0.1</v>
      </c>
      <c r="J853" s="90">
        <v>526.4</v>
      </c>
      <c r="K853" s="90">
        <v>5264</v>
      </c>
      <c r="L853" s="90"/>
      <c r="M853" s="91" t="str">
        <f>TEXT(Table2[[#This Row],[Gd.Dt]],"mmm-yy")</f>
        <v>Mar-22</v>
      </c>
      <c r="N853" s="46" t="str">
        <f>MID(Table2[[#This Row],[BE]],6,2)</f>
        <v>IB</v>
      </c>
      <c r="O853" s="46" t="str">
        <f>IF(Table2[[#This Row],[Type]]="IB","EOU",IF(Table2[[#This Row],[Type]]="MB","Local","492"))</f>
        <v>EOU</v>
      </c>
      <c r="P853" s="46">
        <f>ROUND(Table2[[#This Row],[Cons]]/Table2[[#This Row],[Qty.]],5)</f>
        <v>0.1</v>
      </c>
      <c r="Q853" s="46" t="b">
        <f>EXACT(Table2[[#This Row],[rate]],Table2[[#This Row],[Check]])</f>
        <v>1</v>
      </c>
      <c r="R853" s="46"/>
      <c r="S853" s="46" t="str">
        <f>IF(Table2[[#This Row],[SRO]]="EOU",VLOOKUP(Table2[[#This Row],[BE]],[2]GD.List!$C$3:$N$5014,12,0),IF(Table2[[#This Row],[SRO]]="Local","Polyester Staple Fibre","SRO 492"))</f>
        <v>Textile Coal</v>
      </c>
    </row>
    <row r="854" spans="1:19" x14ac:dyDescent="0.25">
      <c r="A854" s="85" t="s">
        <v>1</v>
      </c>
      <c r="B854" s="85" t="s">
        <v>655</v>
      </c>
      <c r="C854" s="83">
        <v>6804</v>
      </c>
      <c r="D854" s="88">
        <v>2701.12</v>
      </c>
      <c r="E854" t="s">
        <v>670</v>
      </c>
      <c r="F854" s="85" t="s">
        <v>690</v>
      </c>
      <c r="G854" s="24">
        <v>44646</v>
      </c>
      <c r="H854" s="89">
        <v>6852255.7599999998</v>
      </c>
      <c r="I854" s="22">
        <v>0.1</v>
      </c>
      <c r="J854" s="90">
        <v>343.6</v>
      </c>
      <c r="K854" s="90">
        <v>3436</v>
      </c>
      <c r="L854" s="90"/>
      <c r="M854" s="91" t="str">
        <f>TEXT(Table2[[#This Row],[Gd.Dt]],"mmm-yy")</f>
        <v>Mar-22</v>
      </c>
      <c r="N854" s="46" t="str">
        <f>MID(Table2[[#This Row],[BE]],6,2)</f>
        <v>IB</v>
      </c>
      <c r="O854" s="46" t="str">
        <f>IF(Table2[[#This Row],[Type]]="IB","EOU",IF(Table2[[#This Row],[Type]]="MB","Local","492"))</f>
        <v>EOU</v>
      </c>
      <c r="P854" s="46">
        <f>ROUND(Table2[[#This Row],[Cons]]/Table2[[#This Row],[Qty.]],5)</f>
        <v>0.1</v>
      </c>
      <c r="Q854" s="46" t="b">
        <f>EXACT(Table2[[#This Row],[rate]],Table2[[#This Row],[Check]])</f>
        <v>1</v>
      </c>
      <c r="R854" s="46"/>
      <c r="S854" s="46" t="str">
        <f>IF(Table2[[#This Row],[SRO]]="EOU",VLOOKUP(Table2[[#This Row],[BE]],[2]GD.List!$C$3:$N$5014,12,0),IF(Table2[[#This Row],[SRO]]="Local","Polyester Staple Fibre","SRO 492"))</f>
        <v>Textile Coal</v>
      </c>
    </row>
    <row r="855" spans="1:19" x14ac:dyDescent="0.25">
      <c r="A855" s="87" t="s">
        <v>1</v>
      </c>
      <c r="B855" s="3" t="s">
        <v>1684</v>
      </c>
      <c r="C855" s="83">
        <v>48000</v>
      </c>
      <c r="D855" s="88">
        <v>2701.12</v>
      </c>
      <c r="E855" t="s">
        <v>688</v>
      </c>
      <c r="F855" s="85" t="s">
        <v>691</v>
      </c>
      <c r="G855" s="24">
        <v>44647</v>
      </c>
      <c r="H855" s="89">
        <v>19012977.399999999</v>
      </c>
      <c r="I855" s="22">
        <v>0.1</v>
      </c>
      <c r="J855" s="90">
        <v>1557.55</v>
      </c>
      <c r="K855" s="90">
        <v>15575.51</v>
      </c>
      <c r="L855" s="90"/>
      <c r="M855" s="91" t="str">
        <f>TEXT(Table2[[#This Row],[Gd.Dt]],"mmm-yy")</f>
        <v>Mar-22</v>
      </c>
      <c r="N855" s="46" t="str">
        <f>MID(Table2[[#This Row],[BE]],6,2)</f>
        <v>IB</v>
      </c>
      <c r="O855" s="46" t="str">
        <f>IF(Table2[[#This Row],[Type]]="IB","EOU",IF(Table2[[#This Row],[Type]]="MB","Local","492"))</f>
        <v>EOU</v>
      </c>
      <c r="P855" s="46">
        <f>ROUND(Table2[[#This Row],[Cons]]/Table2[[#This Row],[Qty.]],5)</f>
        <v>0.1</v>
      </c>
      <c r="Q855" s="46" t="b">
        <f>EXACT(Table2[[#This Row],[rate]],Table2[[#This Row],[Check]])</f>
        <v>1</v>
      </c>
      <c r="R855" s="46"/>
      <c r="S855" s="46" t="str">
        <f>IF(Table2[[#This Row],[SRO]]="EOU",VLOOKUP(Table2[[#This Row],[BE]],[2]GD.List!$C$3:$N$5014,12,0),IF(Table2[[#This Row],[SRO]]="Local","Polyester Staple Fibre","SRO 492"))</f>
        <v>Textile Coal</v>
      </c>
    </row>
    <row r="856" spans="1:19" x14ac:dyDescent="0.25">
      <c r="A856" s="87" t="s">
        <v>1</v>
      </c>
      <c r="B856" s="85" t="s">
        <v>654</v>
      </c>
      <c r="C856" s="83">
        <v>26485</v>
      </c>
      <c r="D856" s="88">
        <v>2701.12</v>
      </c>
      <c r="E856" t="s">
        <v>668</v>
      </c>
      <c r="F856" s="85" t="s">
        <v>692</v>
      </c>
      <c r="G856" s="24">
        <v>44646</v>
      </c>
      <c r="H856" s="89">
        <v>29162439.52</v>
      </c>
      <c r="I856" s="22">
        <v>0.1</v>
      </c>
      <c r="J856" s="90">
        <v>1380.6</v>
      </c>
      <c r="K856" s="90">
        <v>13806</v>
      </c>
      <c r="L856" s="90"/>
      <c r="M856" s="91" t="str">
        <f>TEXT(Table2[[#This Row],[Gd.Dt]],"mmm-yy")</f>
        <v>Mar-22</v>
      </c>
      <c r="N856" s="46" t="str">
        <f>MID(Table2[[#This Row],[BE]],6,2)</f>
        <v>IB</v>
      </c>
      <c r="O856" s="46" t="str">
        <f>IF(Table2[[#This Row],[Type]]="IB","EOU",IF(Table2[[#This Row],[Type]]="MB","Local","492"))</f>
        <v>EOU</v>
      </c>
      <c r="P856" s="46">
        <f>ROUND(Table2[[#This Row],[Cons]]/Table2[[#This Row],[Qty.]],5)</f>
        <v>0.1</v>
      </c>
      <c r="Q856" s="46" t="b">
        <f>EXACT(Table2[[#This Row],[rate]],Table2[[#This Row],[Check]])</f>
        <v>1</v>
      </c>
      <c r="R856" s="46"/>
      <c r="S856" s="46" t="str">
        <f>IF(Table2[[#This Row],[SRO]]="EOU",VLOOKUP(Table2[[#This Row],[BE]],[2]GD.List!$C$3:$N$5014,12,0),IF(Table2[[#This Row],[SRO]]="Local","Polyester Staple Fibre","SRO 492"))</f>
        <v>Textile Coal</v>
      </c>
    </row>
    <row r="857" spans="1:19" x14ac:dyDescent="0.25">
      <c r="A857" s="86" t="s">
        <v>1</v>
      </c>
      <c r="B857" s="85" t="s">
        <v>656</v>
      </c>
      <c r="C857" s="83">
        <v>32356</v>
      </c>
      <c r="D857" s="88">
        <v>2701.12</v>
      </c>
      <c r="E857" t="s">
        <v>684</v>
      </c>
      <c r="F857" s="85" t="s">
        <v>693</v>
      </c>
      <c r="G857" s="24">
        <v>44647</v>
      </c>
      <c r="H857" s="89">
        <v>27580857.739999998</v>
      </c>
      <c r="I857" s="22">
        <v>0.1</v>
      </c>
      <c r="J857" s="90">
        <v>1269.8000000000002</v>
      </c>
      <c r="K857" s="90">
        <v>12698</v>
      </c>
      <c r="L857" s="90"/>
      <c r="M857" s="91" t="str">
        <f>TEXT(Table2[[#This Row],[Gd.Dt]],"mmm-yy")</f>
        <v>Mar-22</v>
      </c>
      <c r="N857" s="46" t="str">
        <f>MID(Table2[[#This Row],[BE]],6,2)</f>
        <v>IB</v>
      </c>
      <c r="O857" s="46" t="str">
        <f>IF(Table2[[#This Row],[Type]]="IB","EOU",IF(Table2[[#This Row],[Type]]="MB","Local","492"))</f>
        <v>EOU</v>
      </c>
      <c r="P857" s="46">
        <f>ROUND(Table2[[#This Row],[Cons]]/Table2[[#This Row],[Qty.]],5)</f>
        <v>0.1</v>
      </c>
      <c r="Q857" s="46" t="b">
        <f>EXACT(Table2[[#This Row],[rate]],Table2[[#This Row],[Check]])</f>
        <v>1</v>
      </c>
      <c r="R857" s="46"/>
      <c r="S857" s="46" t="str">
        <f>IF(Table2[[#This Row],[SRO]]="EOU",VLOOKUP(Table2[[#This Row],[BE]],[2]GD.List!$C$3:$N$5014,12,0),IF(Table2[[#This Row],[SRO]]="Local","Polyester Staple Fibre","SRO 492"))</f>
        <v>Textile Coal</v>
      </c>
    </row>
    <row r="858" spans="1:19" x14ac:dyDescent="0.25">
      <c r="A858" s="86" t="s">
        <v>23</v>
      </c>
      <c r="B858" s="85" t="s">
        <v>651</v>
      </c>
      <c r="C858" s="83">
        <v>4258</v>
      </c>
      <c r="D858" s="88">
        <v>1108.19</v>
      </c>
      <c r="E858" t="s">
        <v>662</v>
      </c>
      <c r="F858" s="85" t="s">
        <v>689</v>
      </c>
      <c r="G858" s="24">
        <v>44646</v>
      </c>
      <c r="H858" s="89">
        <v>6991649.2000000002</v>
      </c>
      <c r="I858" s="22">
        <v>0.04</v>
      </c>
      <c r="J858" s="90">
        <v>210.56</v>
      </c>
      <c r="K858" s="90">
        <v>5264</v>
      </c>
      <c r="L858" s="90"/>
      <c r="M858" s="91" t="str">
        <f>TEXT(Table2[[#This Row],[Gd.Dt]],"mmm-yy")</f>
        <v>Mar-22</v>
      </c>
      <c r="N858" s="46" t="str">
        <f>MID(Table2[[#This Row],[BE]],6,2)</f>
        <v>IB</v>
      </c>
      <c r="O858" s="46" t="str">
        <f>IF(Table2[[#This Row],[Type]]="IB","EOU",IF(Table2[[#This Row],[Type]]="MB","Local","492"))</f>
        <v>EOU</v>
      </c>
      <c r="P858" s="46">
        <f>ROUND(Table2[[#This Row],[Cons]]/Table2[[#This Row],[Qty.]],5)</f>
        <v>0.04</v>
      </c>
      <c r="Q858" s="46" t="b">
        <f>EXACT(Table2[[#This Row],[rate]],Table2[[#This Row],[Check]])</f>
        <v>1</v>
      </c>
      <c r="R858" s="46"/>
      <c r="S858" s="46" t="str">
        <f>IF(Table2[[#This Row],[SRO]]="EOU",VLOOKUP(Table2[[#This Row],[BE]],[2]GD.List!$C$3:$N$5014,12,0),IF(Table2[[#This Row],[SRO]]="Local","Polyester Staple Fibre","SRO 492"))</f>
        <v>Textile Chemical</v>
      </c>
    </row>
    <row r="859" spans="1:19" x14ac:dyDescent="0.25">
      <c r="A859" s="86" t="s">
        <v>22</v>
      </c>
      <c r="B859" s="85" t="s">
        <v>651</v>
      </c>
      <c r="C859" s="83">
        <v>4258</v>
      </c>
      <c r="D859" s="88">
        <v>5503.201</v>
      </c>
      <c r="E859" t="s">
        <v>662</v>
      </c>
      <c r="F859" s="85" t="s">
        <v>689</v>
      </c>
      <c r="G859" s="24">
        <v>44646</v>
      </c>
      <c r="H859" s="89">
        <v>6991649.2000000002</v>
      </c>
      <c r="I859" s="22">
        <v>0.53061000000000003</v>
      </c>
      <c r="J859" s="90">
        <v>2276.3200000000002</v>
      </c>
      <c r="K859" s="90">
        <v>4290</v>
      </c>
      <c r="L859" s="90"/>
      <c r="M859" s="91" t="str">
        <f>TEXT(Table2[[#This Row],[Gd.Dt]],"mmm-yy")</f>
        <v>Mar-22</v>
      </c>
      <c r="N859" s="46" t="str">
        <f>MID(Table2[[#This Row],[BE]],6,2)</f>
        <v>MB</v>
      </c>
      <c r="O859" s="46" t="str">
        <f>IF(Table2[[#This Row],[Type]]="IB","EOU",IF(Table2[[#This Row],[Type]]="MB","Local","492"))</f>
        <v>Local</v>
      </c>
      <c r="P859" s="46">
        <f>ROUND(Table2[[#This Row],[Cons]]/Table2[[#This Row],[Qty.]],5)</f>
        <v>0.53061000000000003</v>
      </c>
      <c r="Q859" s="46" t="b">
        <f>EXACT(Table2[[#This Row],[rate]],Table2[[#This Row],[Check]])</f>
        <v>1</v>
      </c>
      <c r="R859" s="46"/>
      <c r="S859" s="46" t="str">
        <f>IF(Table2[[#This Row],[SRO]]="EOU",VLOOKUP(Table2[[#This Row],[BE]],[2]GD.List!$C$3:$N$5014,12,0),IF(Table2[[#This Row],[SRO]]="Local","Polyester Staple Fibre","SRO 492"))</f>
        <v>Polyester Staple Fibre</v>
      </c>
    </row>
    <row r="860" spans="1:19" x14ac:dyDescent="0.25">
      <c r="A860" s="87" t="s">
        <v>125</v>
      </c>
      <c r="B860" s="3" t="s">
        <v>1685</v>
      </c>
      <c r="C860" s="83">
        <v>19998</v>
      </c>
      <c r="D860" s="88">
        <v>9607.2000000000007</v>
      </c>
      <c r="E860" t="s">
        <v>687</v>
      </c>
      <c r="F860" s="85" t="s">
        <v>694</v>
      </c>
      <c r="G860" s="24">
        <v>44647</v>
      </c>
      <c r="H860" s="89">
        <v>17550464.780000001</v>
      </c>
      <c r="I860" s="22">
        <v>1.039E-2</v>
      </c>
      <c r="J860" s="90">
        <v>46.87</v>
      </c>
      <c r="K860" s="90">
        <v>4510.83</v>
      </c>
      <c r="L860" s="90"/>
      <c r="M860" s="91" t="str">
        <f>TEXT(Table2[[#This Row],[Gd.Dt]],"mmm-yy")</f>
        <v>Mar-22</v>
      </c>
      <c r="N860" s="46" t="str">
        <f>MID(Table2[[#This Row],[BE]],6,2)</f>
        <v>HC</v>
      </c>
      <c r="O860" s="46" t="str">
        <f>IF(Table2[[#This Row],[Type]]="IB","EOU",IF(Table2[[#This Row],[Type]]="MB","Local","492"))</f>
        <v>492</v>
      </c>
      <c r="P860" s="46">
        <f>ROUND(Table2[[#This Row],[Cons]]/Table2[[#This Row],[Qty.]],5)</f>
        <v>1.039E-2</v>
      </c>
      <c r="Q860" s="46" t="b">
        <f>EXACT(Table2[[#This Row],[rate]],Table2[[#This Row],[Check]])</f>
        <v>1</v>
      </c>
      <c r="R860" s="46"/>
      <c r="S860" s="46" t="str">
        <f>IF(Table2[[#This Row],[SRO]]="EOU",VLOOKUP(Table2[[#This Row],[BE]],[2]GD.List!$C$3:$N$5014,12,0),IF(Table2[[#This Row],[SRO]]="Local","Polyester Staple Fibre","SRO 492"))</f>
        <v>SRO 492</v>
      </c>
    </row>
    <row r="861" spans="1:19" x14ac:dyDescent="0.25">
      <c r="A861" s="87" t="s">
        <v>125</v>
      </c>
      <c r="B861" s="3" t="s">
        <v>1685</v>
      </c>
      <c r="C861" s="83">
        <v>19998</v>
      </c>
      <c r="D861" s="88">
        <v>9607.2000000000007</v>
      </c>
      <c r="E861" t="s">
        <v>687</v>
      </c>
      <c r="F861" s="85" t="s">
        <v>694</v>
      </c>
      <c r="G861" s="24">
        <v>44647</v>
      </c>
      <c r="H861" s="89">
        <v>17550464.780000001</v>
      </c>
      <c r="I861" s="22">
        <v>4.8000000000000001E-4</v>
      </c>
      <c r="J861" s="90">
        <v>2.17</v>
      </c>
      <c r="K861" s="90">
        <v>4510.83</v>
      </c>
      <c r="L861" s="90"/>
      <c r="M861" s="91" t="str">
        <f>TEXT(Table2[[#This Row],[Gd.Dt]],"mmm-yy")</f>
        <v>Mar-22</v>
      </c>
      <c r="N861" s="46" t="str">
        <f>MID(Table2[[#This Row],[BE]],6,2)</f>
        <v>HC</v>
      </c>
      <c r="O861" s="46" t="str">
        <f>IF(Table2[[#This Row],[Type]]="IB","EOU",IF(Table2[[#This Row],[Type]]="MB","Local","492"))</f>
        <v>492</v>
      </c>
      <c r="P861" s="46">
        <f>ROUND(Table2[[#This Row],[Cons]]/Table2[[#This Row],[Qty.]],5)</f>
        <v>4.8000000000000001E-4</v>
      </c>
      <c r="Q861" s="46" t="b">
        <f>EXACT(Table2[[#This Row],[rate]],Table2[[#This Row],[Check]])</f>
        <v>1</v>
      </c>
      <c r="R861" s="46"/>
      <c r="S861" s="46" t="str">
        <f>IF(Table2[[#This Row],[SRO]]="EOU",VLOOKUP(Table2[[#This Row],[BE]],[2]GD.List!$C$3:$N$5014,12,0),IF(Table2[[#This Row],[SRO]]="Local","Polyester Staple Fibre","SRO 492"))</f>
        <v>SRO 492</v>
      </c>
    </row>
    <row r="862" spans="1:19" x14ac:dyDescent="0.25">
      <c r="A862" s="87" t="s">
        <v>125</v>
      </c>
      <c r="B862" s="85" t="s">
        <v>652</v>
      </c>
      <c r="C862" s="83">
        <v>24786</v>
      </c>
      <c r="D862" s="88">
        <v>9607.2000000000007</v>
      </c>
      <c r="E862" t="s">
        <v>663</v>
      </c>
      <c r="F862" s="85" t="s">
        <v>695</v>
      </c>
      <c r="G862" s="24">
        <v>44646</v>
      </c>
      <c r="H862" s="89">
        <v>17725332.640000001</v>
      </c>
      <c r="I862" s="22">
        <v>1.039E-2</v>
      </c>
      <c r="J862" s="90">
        <v>58.12</v>
      </c>
      <c r="K862" s="90">
        <v>5593.53</v>
      </c>
      <c r="L862" s="90"/>
      <c r="M862" s="91" t="str">
        <f>TEXT(Table2[[#This Row],[Gd.Dt]],"mmm-yy")</f>
        <v>Mar-22</v>
      </c>
      <c r="N862" s="46" t="str">
        <f>MID(Table2[[#This Row],[BE]],6,2)</f>
        <v>HC</v>
      </c>
      <c r="O862" s="46" t="str">
        <f>IF(Table2[[#This Row],[Type]]="IB","EOU",IF(Table2[[#This Row],[Type]]="MB","Local","492"))</f>
        <v>492</v>
      </c>
      <c r="P862" s="46">
        <f>ROUND(Table2[[#This Row],[Cons]]/Table2[[#This Row],[Qty.]],5)</f>
        <v>1.039E-2</v>
      </c>
      <c r="Q862" s="46" t="b">
        <f>EXACT(Table2[[#This Row],[rate]],Table2[[#This Row],[Check]])</f>
        <v>1</v>
      </c>
      <c r="R862" s="46"/>
      <c r="S862" s="46" t="str">
        <f>IF(Table2[[#This Row],[SRO]]="EOU",VLOOKUP(Table2[[#This Row],[BE]],[2]GD.List!$C$3:$N$5014,12,0),IF(Table2[[#This Row],[SRO]]="Local","Polyester Staple Fibre","SRO 492"))</f>
        <v>SRO 492</v>
      </c>
    </row>
    <row r="863" spans="1:19" x14ac:dyDescent="0.25">
      <c r="A863" s="87" t="s">
        <v>125</v>
      </c>
      <c r="B863" s="85" t="s">
        <v>652</v>
      </c>
      <c r="C863" s="83">
        <v>24786</v>
      </c>
      <c r="D863" s="88">
        <v>9607.2000000000007</v>
      </c>
      <c r="E863" t="s">
        <v>663</v>
      </c>
      <c r="F863" s="85" t="s">
        <v>695</v>
      </c>
      <c r="G863" s="24">
        <v>44646</v>
      </c>
      <c r="H863" s="89">
        <v>17725332.640000001</v>
      </c>
      <c r="I863" s="22">
        <v>4.8000000000000001E-4</v>
      </c>
      <c r="J863" s="90">
        <v>2.68</v>
      </c>
      <c r="K863" s="90">
        <v>5593.53</v>
      </c>
      <c r="L863" s="90"/>
      <c r="M863" s="91" t="str">
        <f>TEXT(Table2[[#This Row],[Gd.Dt]],"mmm-yy")</f>
        <v>Mar-22</v>
      </c>
      <c r="N863" s="46" t="str">
        <f>MID(Table2[[#This Row],[BE]],6,2)</f>
        <v>HC</v>
      </c>
      <c r="O863" s="46" t="str">
        <f>IF(Table2[[#This Row],[Type]]="IB","EOU",IF(Table2[[#This Row],[Type]]="MB","Local","492"))</f>
        <v>492</v>
      </c>
      <c r="P863" s="46">
        <f>ROUND(Table2[[#This Row],[Cons]]/Table2[[#This Row],[Qty.]],5)</f>
        <v>4.8000000000000001E-4</v>
      </c>
      <c r="Q863" s="46" t="b">
        <f>EXACT(Table2[[#This Row],[rate]],Table2[[#This Row],[Check]])</f>
        <v>1</v>
      </c>
      <c r="R863" s="46"/>
      <c r="S863" s="46" t="str">
        <f>IF(Table2[[#This Row],[SRO]]="EOU",VLOOKUP(Table2[[#This Row],[BE]],[2]GD.List!$C$3:$N$5014,12,0),IF(Table2[[#This Row],[SRO]]="Local","Polyester Staple Fibre","SRO 492"))</f>
        <v>SRO 492</v>
      </c>
    </row>
    <row r="864" spans="1:19" x14ac:dyDescent="0.25">
      <c r="A864" s="87" t="s">
        <v>125</v>
      </c>
      <c r="B864" s="85" t="s">
        <v>657</v>
      </c>
      <c r="C864" s="83">
        <v>26670</v>
      </c>
      <c r="D864" s="88">
        <v>9607.2000000000007</v>
      </c>
      <c r="E864" t="s">
        <v>686</v>
      </c>
      <c r="F864" s="85" t="s">
        <v>696</v>
      </c>
      <c r="G864" s="24">
        <v>44647</v>
      </c>
      <c r="H864" s="89">
        <v>18608405.760000002</v>
      </c>
      <c r="I864" s="22">
        <v>1.039E-2</v>
      </c>
      <c r="J864" s="90">
        <v>62.48</v>
      </c>
      <c r="K864" s="90">
        <v>6013.08</v>
      </c>
      <c r="L864" s="90"/>
      <c r="M864" s="91" t="str">
        <f>TEXT(Table2[[#This Row],[Gd.Dt]],"mmm-yy")</f>
        <v>Mar-22</v>
      </c>
      <c r="N864" s="46" t="str">
        <f>MID(Table2[[#This Row],[BE]],6,2)</f>
        <v>HC</v>
      </c>
      <c r="O864" s="46" t="str">
        <f>IF(Table2[[#This Row],[Type]]="IB","EOU",IF(Table2[[#This Row],[Type]]="MB","Local","492"))</f>
        <v>492</v>
      </c>
      <c r="P864" s="46">
        <f>ROUND(Table2[[#This Row],[Cons]]/Table2[[#This Row],[Qty.]],5)</f>
        <v>1.039E-2</v>
      </c>
      <c r="Q864" s="46" t="b">
        <f>EXACT(Table2[[#This Row],[rate]],Table2[[#This Row],[Check]])</f>
        <v>1</v>
      </c>
      <c r="R864" s="46"/>
      <c r="S864" s="46" t="str">
        <f>IF(Table2[[#This Row],[SRO]]="EOU",VLOOKUP(Table2[[#This Row],[BE]],[2]GD.List!$C$3:$N$5014,12,0),IF(Table2[[#This Row],[SRO]]="Local","Polyester Staple Fibre","SRO 492"))</f>
        <v>SRO 492</v>
      </c>
    </row>
    <row r="865" spans="1:19" x14ac:dyDescent="0.25">
      <c r="A865" s="86" t="s">
        <v>125</v>
      </c>
      <c r="B865" s="85" t="s">
        <v>657</v>
      </c>
      <c r="C865" s="83">
        <v>26670</v>
      </c>
      <c r="D865" s="88">
        <v>9607.2000000000007</v>
      </c>
      <c r="E865" t="s">
        <v>686</v>
      </c>
      <c r="F865" s="85" t="s">
        <v>696</v>
      </c>
      <c r="G865" s="24">
        <v>44647</v>
      </c>
      <c r="H865" s="89">
        <v>18608405.760000002</v>
      </c>
      <c r="I865" s="22">
        <v>4.8000000000000001E-4</v>
      </c>
      <c r="J865" s="90">
        <v>2.89</v>
      </c>
      <c r="K865" s="90">
        <v>6013.08</v>
      </c>
      <c r="L865" s="90"/>
      <c r="M865" s="91" t="str">
        <f>TEXT(Table2[[#This Row],[Gd.Dt]],"mmm-yy")</f>
        <v>Mar-22</v>
      </c>
      <c r="N865" s="46" t="str">
        <f>MID(Table2[[#This Row],[BE]],6,2)</f>
        <v>HC</v>
      </c>
      <c r="O865" s="46" t="str">
        <f>IF(Table2[[#This Row],[Type]]="IB","EOU",IF(Table2[[#This Row],[Type]]="MB","Local","492"))</f>
        <v>492</v>
      </c>
      <c r="P865" s="46">
        <f>ROUND(Table2[[#This Row],[Cons]]/Table2[[#This Row],[Qty.]],5)</f>
        <v>4.8000000000000001E-4</v>
      </c>
      <c r="Q865" s="46" t="b">
        <f>EXACT(Table2[[#This Row],[rate]],Table2[[#This Row],[Check]])</f>
        <v>1</v>
      </c>
      <c r="R865" s="46"/>
      <c r="S865" s="46" t="str">
        <f>IF(Table2[[#This Row],[SRO]]="EOU",VLOOKUP(Table2[[#This Row],[BE]],[2]GD.List!$C$3:$N$5014,12,0),IF(Table2[[#This Row],[SRO]]="Local","Polyester Staple Fibre","SRO 492"))</f>
        <v>SRO 492</v>
      </c>
    </row>
    <row r="866" spans="1:19" x14ac:dyDescent="0.25">
      <c r="A866" s="86" t="s">
        <v>26</v>
      </c>
      <c r="B866" s="85" t="s">
        <v>651</v>
      </c>
      <c r="C866" s="83">
        <v>4258</v>
      </c>
      <c r="D866" s="88">
        <v>3402.13</v>
      </c>
      <c r="E866" t="s">
        <v>662</v>
      </c>
      <c r="F866" s="85" t="s">
        <v>689</v>
      </c>
      <c r="G866" s="24">
        <v>44646</v>
      </c>
      <c r="H866" s="89">
        <v>6991649.2000000002</v>
      </c>
      <c r="I866" s="22">
        <v>0.04</v>
      </c>
      <c r="J866" s="90">
        <v>171.6</v>
      </c>
      <c r="K866" s="90">
        <v>4290</v>
      </c>
      <c r="L866" s="90"/>
      <c r="M866" s="91" t="str">
        <f>TEXT(Table2[[#This Row],[Gd.Dt]],"mmm-yy")</f>
        <v>Mar-22</v>
      </c>
      <c r="N866" s="46" t="str">
        <f>MID(Table2[[#This Row],[BE]],6,2)</f>
        <v>IB</v>
      </c>
      <c r="O866" s="46" t="str">
        <f>IF(Table2[[#This Row],[Type]]="IB","EOU",IF(Table2[[#This Row],[Type]]="MB","Local","492"))</f>
        <v>EOU</v>
      </c>
      <c r="P866" s="46">
        <f>ROUND(Table2[[#This Row],[Cons]]/Table2[[#This Row],[Qty.]],5)</f>
        <v>0.04</v>
      </c>
      <c r="Q866" s="46" t="b">
        <f>EXACT(Table2[[#This Row],[rate]],Table2[[#This Row],[Check]])</f>
        <v>1</v>
      </c>
      <c r="R866" s="46"/>
      <c r="S866" s="46" t="str">
        <f>IF(Table2[[#This Row],[SRO]]="EOU",VLOOKUP(Table2[[#This Row],[BE]],[2]GD.List!$C$3:$N$5014,12,0),IF(Table2[[#This Row],[SRO]]="Local","Polyester Staple Fibre","SRO 492"))</f>
        <v>Textile Chemical</v>
      </c>
    </row>
    <row r="867" spans="1:19" x14ac:dyDescent="0.25">
      <c r="A867" s="86" t="s">
        <v>217</v>
      </c>
      <c r="B867" s="85" t="s">
        <v>651</v>
      </c>
      <c r="C867" s="83">
        <v>4258</v>
      </c>
      <c r="D867" s="88">
        <v>2832.1089999999999</v>
      </c>
      <c r="E867" t="s">
        <v>662</v>
      </c>
      <c r="F867" s="85" t="s">
        <v>689</v>
      </c>
      <c r="G867" s="24">
        <v>44646</v>
      </c>
      <c r="H867" s="89">
        <v>6991649.2000000002</v>
      </c>
      <c r="I867" s="22">
        <v>0.04</v>
      </c>
      <c r="J867" s="90">
        <v>171.6</v>
      </c>
      <c r="K867" s="90">
        <v>4290</v>
      </c>
      <c r="L867" s="90"/>
      <c r="M867" s="91" t="str">
        <f>TEXT(Table2[[#This Row],[Gd.Dt]],"mmm-yy")</f>
        <v>Mar-22</v>
      </c>
      <c r="N867" s="46" t="str">
        <f>MID(Table2[[#This Row],[BE]],6,2)</f>
        <v>IB</v>
      </c>
      <c r="O867" s="46" t="str">
        <f>IF(Table2[[#This Row],[Type]]="IB","EOU",IF(Table2[[#This Row],[Type]]="MB","Local","492"))</f>
        <v>EOU</v>
      </c>
      <c r="P867" s="46">
        <f>ROUND(Table2[[#This Row],[Cons]]/Table2[[#This Row],[Qty.]],5)</f>
        <v>0.04</v>
      </c>
      <c r="Q867" s="46" t="b">
        <f>EXACT(Table2[[#This Row],[rate]],Table2[[#This Row],[Check]])</f>
        <v>1</v>
      </c>
      <c r="R867" s="46"/>
      <c r="S867" s="46" t="str">
        <f>IF(Table2[[#This Row],[SRO]]="EOU",VLOOKUP(Table2[[#This Row],[BE]],[2]GD.List!$C$3:$N$5014,12,0),IF(Table2[[#This Row],[SRO]]="Local","Polyester Staple Fibre","SRO 492"))</f>
        <v>Textile Chemical</v>
      </c>
    </row>
    <row r="868" spans="1:19" x14ac:dyDescent="0.25">
      <c r="A868" s="87" t="s">
        <v>261</v>
      </c>
      <c r="B868" s="85" t="s">
        <v>651</v>
      </c>
      <c r="C868" s="83">
        <v>4258</v>
      </c>
      <c r="D868" s="88">
        <v>3906.9029999999998</v>
      </c>
      <c r="E868" t="s">
        <v>662</v>
      </c>
      <c r="F868" s="85" t="s">
        <v>689</v>
      </c>
      <c r="G868" s="24">
        <v>44646</v>
      </c>
      <c r="H868" s="89">
        <v>6991649.2000000002</v>
      </c>
      <c r="I868" s="22">
        <v>0.04</v>
      </c>
      <c r="J868" s="90">
        <v>171.6</v>
      </c>
      <c r="K868" s="90">
        <v>4290</v>
      </c>
      <c r="L868" s="90"/>
      <c r="M868" s="91" t="str">
        <f>TEXT(Table2[[#This Row],[Gd.Dt]],"mmm-yy")</f>
        <v>Mar-22</v>
      </c>
      <c r="N868" s="46" t="str">
        <f>MID(Table2[[#This Row],[BE]],6,2)</f>
        <v>IB</v>
      </c>
      <c r="O868" s="46" t="str">
        <f>IF(Table2[[#This Row],[Type]]="IB","EOU",IF(Table2[[#This Row],[Type]]="MB","Local","492"))</f>
        <v>EOU</v>
      </c>
      <c r="P868" s="46">
        <f>ROUND(Table2[[#This Row],[Cons]]/Table2[[#This Row],[Qty.]],5)</f>
        <v>0.04</v>
      </c>
      <c r="Q868" s="46" t="b">
        <f>EXACT(Table2[[#This Row],[rate]],Table2[[#This Row],[Check]])</f>
        <v>1</v>
      </c>
      <c r="R868" s="46"/>
      <c r="S868" s="46" t="str">
        <f>IF(Table2[[#This Row],[SRO]]="EOU",VLOOKUP(Table2[[#This Row],[BE]],[2]GD.List!$C$3:$N$5014,12,0),IF(Table2[[#This Row],[SRO]]="Local","Polyester Staple Fibre","SRO 492"))</f>
        <v>Textile Chemical</v>
      </c>
    </row>
    <row r="869" spans="1:19" x14ac:dyDescent="0.25">
      <c r="A869" s="86" t="s">
        <v>261</v>
      </c>
      <c r="B869" s="85" t="s">
        <v>655</v>
      </c>
      <c r="C869" s="83">
        <v>6804</v>
      </c>
      <c r="D869" s="88">
        <v>3906.9029999999998</v>
      </c>
      <c r="E869" t="s">
        <v>670</v>
      </c>
      <c r="F869" s="85" t="s">
        <v>690</v>
      </c>
      <c r="G869" s="24">
        <v>44646</v>
      </c>
      <c r="H869" s="89">
        <v>6852255.7599999998</v>
      </c>
      <c r="I869" s="22">
        <v>0.04</v>
      </c>
      <c r="J869" s="90">
        <v>92.36</v>
      </c>
      <c r="K869" s="90">
        <v>2309</v>
      </c>
      <c r="L869" s="90"/>
      <c r="M869" s="91" t="str">
        <f>TEXT(Table2[[#This Row],[Gd.Dt]],"mmm-yy")</f>
        <v>Mar-22</v>
      </c>
      <c r="N869" s="46" t="str">
        <f>MID(Table2[[#This Row],[BE]],6,2)</f>
        <v>IB</v>
      </c>
      <c r="O869" s="46" t="str">
        <f>IF(Table2[[#This Row],[Type]]="IB","EOU",IF(Table2[[#This Row],[Type]]="MB","Local","492"))</f>
        <v>EOU</v>
      </c>
      <c r="P869" s="46">
        <f>ROUND(Table2[[#This Row],[Cons]]/Table2[[#This Row],[Qty.]],5)</f>
        <v>0.04</v>
      </c>
      <c r="Q869" s="46" t="b">
        <f>EXACT(Table2[[#This Row],[rate]],Table2[[#This Row],[Check]])</f>
        <v>1</v>
      </c>
      <c r="R869" s="46"/>
      <c r="S869" s="46" t="str">
        <f>IF(Table2[[#This Row],[SRO]]="EOU",VLOOKUP(Table2[[#This Row],[BE]],[2]GD.List!$C$3:$N$5014,12,0),IF(Table2[[#This Row],[SRO]]="Local","Polyester Staple Fibre","SRO 492"))</f>
        <v>Textile Chemical</v>
      </c>
    </row>
    <row r="870" spans="1:19" x14ac:dyDescent="0.25">
      <c r="A870" s="87" t="s">
        <v>262</v>
      </c>
      <c r="B870" s="85" t="s">
        <v>651</v>
      </c>
      <c r="C870" s="83">
        <v>4258</v>
      </c>
      <c r="D870" s="88">
        <v>3809.9189999999999</v>
      </c>
      <c r="E870" t="s">
        <v>662</v>
      </c>
      <c r="F870" s="85" t="s">
        <v>689</v>
      </c>
      <c r="G870" s="24">
        <v>44646</v>
      </c>
      <c r="H870" s="89">
        <v>6991649.2000000002</v>
      </c>
      <c r="I870" s="22">
        <v>0.04</v>
      </c>
      <c r="J870" s="90">
        <v>171.6</v>
      </c>
      <c r="K870" s="90">
        <v>4290</v>
      </c>
      <c r="L870" s="90"/>
      <c r="M870" s="91" t="str">
        <f>TEXT(Table2[[#This Row],[Gd.Dt]],"mmm-yy")</f>
        <v>Mar-22</v>
      </c>
      <c r="N870" s="46" t="str">
        <f>MID(Table2[[#This Row],[BE]],6,2)</f>
        <v>IB</v>
      </c>
      <c r="O870" s="46" t="str">
        <f>IF(Table2[[#This Row],[Type]]="IB","EOU",IF(Table2[[#This Row],[Type]]="MB","Local","492"))</f>
        <v>EOU</v>
      </c>
      <c r="P870" s="46">
        <f>ROUND(Table2[[#This Row],[Cons]]/Table2[[#This Row],[Qty.]],5)</f>
        <v>0.04</v>
      </c>
      <c r="Q870" s="46" t="b">
        <f>EXACT(Table2[[#This Row],[rate]],Table2[[#This Row],[Check]])</f>
        <v>1</v>
      </c>
      <c r="R870" s="46"/>
      <c r="S870" s="46" t="str">
        <f>IF(Table2[[#This Row],[SRO]]="EOU",VLOOKUP(Table2[[#This Row],[BE]],[2]GD.List!$C$3:$N$5014,12,0),IF(Table2[[#This Row],[SRO]]="Local","Polyester Staple Fibre","SRO 492"))</f>
        <v>Textile Chemical</v>
      </c>
    </row>
    <row r="871" spans="1:19" x14ac:dyDescent="0.25">
      <c r="A871" s="87" t="s">
        <v>262</v>
      </c>
      <c r="B871" s="85" t="s">
        <v>655</v>
      </c>
      <c r="C871" s="83">
        <v>6804</v>
      </c>
      <c r="D871" s="88">
        <v>3809.9189999999999</v>
      </c>
      <c r="E871" t="s">
        <v>670</v>
      </c>
      <c r="F871" s="85" t="s">
        <v>690</v>
      </c>
      <c r="G871" s="24">
        <v>44646</v>
      </c>
      <c r="H871" s="89">
        <v>6852255.7599999998</v>
      </c>
      <c r="I871" s="22">
        <v>0.04</v>
      </c>
      <c r="J871" s="90">
        <v>92.36</v>
      </c>
      <c r="K871" s="90">
        <v>2309</v>
      </c>
      <c r="L871" s="90"/>
      <c r="M871" s="91" t="str">
        <f>TEXT(Table2[[#This Row],[Gd.Dt]],"mmm-yy")</f>
        <v>Mar-22</v>
      </c>
      <c r="N871" s="46" t="str">
        <f>MID(Table2[[#This Row],[BE]],6,2)</f>
        <v>IB</v>
      </c>
      <c r="O871" s="46" t="str">
        <f>IF(Table2[[#This Row],[Type]]="IB","EOU",IF(Table2[[#This Row],[Type]]="MB","Local","492"))</f>
        <v>EOU</v>
      </c>
      <c r="P871" s="46">
        <f>ROUND(Table2[[#This Row],[Cons]]/Table2[[#This Row],[Qty.]],5)</f>
        <v>0.04</v>
      </c>
      <c r="Q871" s="46" t="b">
        <f>EXACT(Table2[[#This Row],[rate]],Table2[[#This Row],[Check]])</f>
        <v>1</v>
      </c>
      <c r="R871" s="46"/>
      <c r="S871" s="46" t="str">
        <f>IF(Table2[[#This Row],[SRO]]="EOU",VLOOKUP(Table2[[#This Row],[BE]],[2]GD.List!$C$3:$N$5014,12,0),IF(Table2[[#This Row],[SRO]]="Local","Polyester Staple Fibre","SRO 492"))</f>
        <v>Textile Chemical</v>
      </c>
    </row>
    <row r="872" spans="1:19" x14ac:dyDescent="0.25">
      <c r="A872" s="86" t="s">
        <v>262</v>
      </c>
      <c r="B872" s="85" t="s">
        <v>654</v>
      </c>
      <c r="C872" s="83">
        <v>26485</v>
      </c>
      <c r="D872" s="88">
        <v>3809.9189999999999</v>
      </c>
      <c r="E872" t="s">
        <v>668</v>
      </c>
      <c r="F872" s="85" t="s">
        <v>692</v>
      </c>
      <c r="G872" s="24">
        <v>44646</v>
      </c>
      <c r="H872" s="89">
        <v>29162439.52</v>
      </c>
      <c r="I872" s="22">
        <v>0.04</v>
      </c>
      <c r="J872" s="90">
        <v>70.63</v>
      </c>
      <c r="K872" s="90">
        <v>1765.72</v>
      </c>
      <c r="L872" s="90"/>
      <c r="M872" s="91" t="str">
        <f>TEXT(Table2[[#This Row],[Gd.Dt]],"mmm-yy")</f>
        <v>Mar-22</v>
      </c>
      <c r="N872" s="46" t="str">
        <f>MID(Table2[[#This Row],[BE]],6,2)</f>
        <v>IB</v>
      </c>
      <c r="O872" s="46" t="str">
        <f>IF(Table2[[#This Row],[Type]]="IB","EOU",IF(Table2[[#This Row],[Type]]="MB","Local","492"))</f>
        <v>EOU</v>
      </c>
      <c r="P872" s="46">
        <f>ROUND(Table2[[#This Row],[Cons]]/Table2[[#This Row],[Qty.]],5)</f>
        <v>0.04</v>
      </c>
      <c r="Q872" s="46" t="b">
        <f>EXACT(Table2[[#This Row],[rate]],Table2[[#This Row],[Check]])</f>
        <v>1</v>
      </c>
      <c r="R872" s="46"/>
      <c r="S872" s="46" t="str">
        <f>IF(Table2[[#This Row],[SRO]]="EOU",VLOOKUP(Table2[[#This Row],[BE]],[2]GD.List!$C$3:$N$5014,12,0),IF(Table2[[#This Row],[SRO]]="Local","Polyester Staple Fibre","SRO 492"))</f>
        <v>Textile Chemical</v>
      </c>
    </row>
    <row r="873" spans="1:19" x14ac:dyDescent="0.25">
      <c r="A873" s="86" t="s">
        <v>269</v>
      </c>
      <c r="B873" s="85" t="s">
        <v>654</v>
      </c>
      <c r="C873" s="83">
        <v>26485</v>
      </c>
      <c r="D873" s="88">
        <v>5205.2700000000004</v>
      </c>
      <c r="E873" t="s">
        <v>668</v>
      </c>
      <c r="F873" s="85" t="s">
        <v>692</v>
      </c>
      <c r="G873" s="24">
        <v>44646</v>
      </c>
      <c r="H873" s="89">
        <v>29162439.52</v>
      </c>
      <c r="I873" s="22">
        <v>1.0101</v>
      </c>
      <c r="J873" s="90">
        <v>8295.0400000000009</v>
      </c>
      <c r="K873" s="90">
        <v>8212.1</v>
      </c>
      <c r="L873" s="90"/>
      <c r="M873" s="91" t="str">
        <f>TEXT(Table2[[#This Row],[Gd.Dt]],"mmm-yy")</f>
        <v>Mar-22</v>
      </c>
      <c r="N873" s="46" t="str">
        <f>MID(Table2[[#This Row],[BE]],6,2)</f>
        <v>IB</v>
      </c>
      <c r="O873" s="46" t="str">
        <f>IF(Table2[[#This Row],[Type]]="IB","EOU",IF(Table2[[#This Row],[Type]]="MB","Local","492"))</f>
        <v>EOU</v>
      </c>
      <c r="P873" s="46">
        <f>ROUND(Table2[[#This Row],[Cons]]/Table2[[#This Row],[Qty.]],5)</f>
        <v>1.0101</v>
      </c>
      <c r="Q873" s="46" t="b">
        <f>EXACT(Table2[[#This Row],[rate]],Table2[[#This Row],[Check]])</f>
        <v>1</v>
      </c>
      <c r="R873" s="46"/>
      <c r="S873" s="46" t="str">
        <f>IF(Table2[[#This Row],[SRO]]="EOU",VLOOKUP(Table2[[#This Row],[BE]],[2]GD.List!$C$3:$N$5014,12,0),IF(Table2[[#This Row],[SRO]]="Local","Polyester Staple Fibre","SRO 492"))</f>
        <v>Cotton Yarn</v>
      </c>
    </row>
    <row r="874" spans="1:19" x14ac:dyDescent="0.25">
      <c r="A874" s="86" t="s">
        <v>380</v>
      </c>
      <c r="B874" s="85" t="s">
        <v>653</v>
      </c>
      <c r="C874" s="83">
        <v>32631</v>
      </c>
      <c r="D874" s="88">
        <v>9607.11</v>
      </c>
      <c r="E874" t="s">
        <v>664</v>
      </c>
      <c r="F874" s="85" t="s">
        <v>697</v>
      </c>
      <c r="G874" s="24">
        <v>44646</v>
      </c>
      <c r="H874" s="89">
        <v>35340076.210000001</v>
      </c>
      <c r="I874" s="22">
        <v>1</v>
      </c>
      <c r="J874" s="90">
        <v>500</v>
      </c>
      <c r="K874" s="90">
        <v>500</v>
      </c>
      <c r="L874" s="90"/>
      <c r="M874" s="91" t="str">
        <f>TEXT(Table2[[#This Row],[Gd.Dt]],"mmm-yy")</f>
        <v>Mar-22</v>
      </c>
      <c r="N874" s="46" t="str">
        <f>MID(Table2[[#This Row],[BE]],6,2)</f>
        <v>EP</v>
      </c>
      <c r="O874" s="46" t="str">
        <f>IF(Table2[[#This Row],[Type]]="IB","EOU",IF(Table2[[#This Row],[Type]]="MB","Local","492"))</f>
        <v>492</v>
      </c>
      <c r="P874" s="46">
        <f>ROUND(Table2[[#This Row],[Cons]]/Table2[[#This Row],[Qty.]],5)</f>
        <v>1</v>
      </c>
      <c r="Q874" s="46" t="b">
        <f>EXACT(Table2[[#This Row],[rate]],Table2[[#This Row],[Check]])</f>
        <v>1</v>
      </c>
      <c r="R874" s="46" t="s">
        <v>406</v>
      </c>
      <c r="S874" s="46" t="str">
        <f>IF(Table2[[#This Row],[SRO]]="EOU",VLOOKUP(Table2[[#This Row],[BE]],[2]GD.List!$C$3:$N$5014,12,0),IF(Table2[[#This Row],[SRO]]="Local","Polyester Staple Fibre","SRO 492"))</f>
        <v>SRO 492</v>
      </c>
    </row>
    <row r="875" spans="1:19" x14ac:dyDescent="0.25">
      <c r="A875" s="87" t="s">
        <v>388</v>
      </c>
      <c r="B875" s="85" t="s">
        <v>655</v>
      </c>
      <c r="C875" s="83">
        <v>6804</v>
      </c>
      <c r="D875" s="88">
        <v>1108.19</v>
      </c>
      <c r="E875" t="s">
        <v>670</v>
      </c>
      <c r="F875" s="85" t="s">
        <v>690</v>
      </c>
      <c r="G875" s="24">
        <v>44646</v>
      </c>
      <c r="H875" s="89">
        <v>6852255.7599999998</v>
      </c>
      <c r="I875" s="22">
        <v>0.04</v>
      </c>
      <c r="J875" s="90">
        <v>137.44</v>
      </c>
      <c r="K875" s="90">
        <v>3436</v>
      </c>
      <c r="L875" s="90"/>
      <c r="M875" s="91" t="str">
        <f>TEXT(Table2[[#This Row],[Gd.Dt]],"mmm-yy")</f>
        <v>Mar-22</v>
      </c>
      <c r="N875" s="46" t="str">
        <f>MID(Table2[[#This Row],[BE]],6,2)</f>
        <v>IB</v>
      </c>
      <c r="O875" s="46" t="str">
        <f>IF(Table2[[#This Row],[Type]]="IB","EOU",IF(Table2[[#This Row],[Type]]="MB","Local","492"))</f>
        <v>EOU</v>
      </c>
      <c r="P875" s="46">
        <f>ROUND(Table2[[#This Row],[Cons]]/Table2[[#This Row],[Qty.]],5)</f>
        <v>0.04</v>
      </c>
      <c r="Q875" s="46" t="b">
        <f>EXACT(Table2[[#This Row],[rate]],Table2[[#This Row],[Check]])</f>
        <v>1</v>
      </c>
      <c r="R875" s="46"/>
      <c r="S875" s="46" t="str">
        <f>IF(Table2[[#This Row],[SRO]]="EOU",VLOOKUP(Table2[[#This Row],[BE]],[2]GD.List!$C$3:$N$5014,12,0),IF(Table2[[#This Row],[SRO]]="Local","Polyester Staple Fibre","SRO 492"))</f>
        <v>Textile Chemical</v>
      </c>
    </row>
    <row r="876" spans="1:19" x14ac:dyDescent="0.25">
      <c r="A876" s="87" t="s">
        <v>388</v>
      </c>
      <c r="B876" s="85" t="s">
        <v>654</v>
      </c>
      <c r="C876" s="83">
        <v>26485</v>
      </c>
      <c r="D876" s="88">
        <v>1108.19</v>
      </c>
      <c r="E876" t="s">
        <v>668</v>
      </c>
      <c r="F876" s="85" t="s">
        <v>692</v>
      </c>
      <c r="G876" s="24">
        <v>44646</v>
      </c>
      <c r="H876" s="89">
        <v>29162439.52</v>
      </c>
      <c r="I876" s="22">
        <v>0.04</v>
      </c>
      <c r="J876" s="90">
        <v>552.24</v>
      </c>
      <c r="K876" s="90">
        <v>13806</v>
      </c>
      <c r="L876" s="90"/>
      <c r="M876" s="91" t="str">
        <f>TEXT(Table2[[#This Row],[Gd.Dt]],"mmm-yy")</f>
        <v>Mar-22</v>
      </c>
      <c r="N876" s="46" t="str">
        <f>MID(Table2[[#This Row],[BE]],6,2)</f>
        <v>IB</v>
      </c>
      <c r="O876" s="46" t="str">
        <f>IF(Table2[[#This Row],[Type]]="IB","EOU",IF(Table2[[#This Row],[Type]]="MB","Local","492"))</f>
        <v>EOU</v>
      </c>
      <c r="P876" s="46">
        <f>ROUND(Table2[[#This Row],[Cons]]/Table2[[#This Row],[Qty.]],5)</f>
        <v>0.04</v>
      </c>
      <c r="Q876" s="46" t="b">
        <f>EXACT(Table2[[#This Row],[rate]],Table2[[#This Row],[Check]])</f>
        <v>1</v>
      </c>
      <c r="R876" s="46"/>
      <c r="S876" s="46" t="str">
        <f>IF(Table2[[#This Row],[SRO]]="EOU",VLOOKUP(Table2[[#This Row],[BE]],[2]GD.List!$C$3:$N$5014,12,0),IF(Table2[[#This Row],[SRO]]="Local","Polyester Staple Fibre","SRO 492"))</f>
        <v>Textile Chemical</v>
      </c>
    </row>
    <row r="877" spans="1:19" x14ac:dyDescent="0.25">
      <c r="A877" s="86" t="s">
        <v>388</v>
      </c>
      <c r="B877" s="85" t="s">
        <v>656</v>
      </c>
      <c r="C877" s="83">
        <v>32356</v>
      </c>
      <c r="D877" s="88">
        <v>1108.19</v>
      </c>
      <c r="E877" t="s">
        <v>684</v>
      </c>
      <c r="F877" s="85" t="s">
        <v>693</v>
      </c>
      <c r="G877" s="24">
        <v>44647</v>
      </c>
      <c r="H877" s="89">
        <v>27580857.739999998</v>
      </c>
      <c r="I877" s="22">
        <v>0.04</v>
      </c>
      <c r="J877" s="90">
        <v>507.92</v>
      </c>
      <c r="K877" s="90">
        <v>12698</v>
      </c>
      <c r="L877" s="90"/>
      <c r="M877" s="91" t="str">
        <f>TEXT(Table2[[#This Row],[Gd.Dt]],"mmm-yy")</f>
        <v>Mar-22</v>
      </c>
      <c r="N877" s="46" t="str">
        <f>MID(Table2[[#This Row],[BE]],6,2)</f>
        <v>IB</v>
      </c>
      <c r="O877" s="46" t="str">
        <f>IF(Table2[[#This Row],[Type]]="IB","EOU",IF(Table2[[#This Row],[Type]]="MB","Local","492"))</f>
        <v>EOU</v>
      </c>
      <c r="P877" s="46">
        <f>ROUND(Table2[[#This Row],[Cons]]/Table2[[#This Row],[Qty.]],5)</f>
        <v>0.04</v>
      </c>
      <c r="Q877" s="46" t="b">
        <f>EXACT(Table2[[#This Row],[rate]],Table2[[#This Row],[Check]])</f>
        <v>1</v>
      </c>
      <c r="R877" s="46"/>
      <c r="S877" s="46" t="str">
        <f>IF(Table2[[#This Row],[SRO]]="EOU",VLOOKUP(Table2[[#This Row],[BE]],[2]GD.List!$C$3:$N$5014,12,0),IF(Table2[[#This Row],[SRO]]="Local","Polyester Staple Fibre","SRO 492"))</f>
        <v>Textile Chemical</v>
      </c>
    </row>
    <row r="878" spans="1:19" x14ac:dyDescent="0.25">
      <c r="A878" s="86" t="s">
        <v>392</v>
      </c>
      <c r="B878" s="85" t="s">
        <v>651</v>
      </c>
      <c r="C878" s="83">
        <v>4258</v>
      </c>
      <c r="D878" s="88">
        <v>3204.16</v>
      </c>
      <c r="E878" t="s">
        <v>662</v>
      </c>
      <c r="F878" s="85" t="s">
        <v>689</v>
      </c>
      <c r="G878" s="24">
        <v>44646</v>
      </c>
      <c r="H878" s="89">
        <v>6991649.2000000002</v>
      </c>
      <c r="I878" s="22">
        <v>7.0000000000000007E-2</v>
      </c>
      <c r="J878" s="90">
        <v>300.3</v>
      </c>
      <c r="K878" s="90">
        <v>4290</v>
      </c>
      <c r="L878" s="90"/>
      <c r="M878" s="91" t="str">
        <f>TEXT(Table2[[#This Row],[Gd.Dt]],"mmm-yy")</f>
        <v>Mar-22</v>
      </c>
      <c r="N878" s="46" t="str">
        <f>MID(Table2[[#This Row],[BE]],6,2)</f>
        <v>IB</v>
      </c>
      <c r="O878" s="46" t="str">
        <f>IF(Table2[[#This Row],[Type]]="IB","EOU",IF(Table2[[#This Row],[Type]]="MB","Local","492"))</f>
        <v>EOU</v>
      </c>
      <c r="P878" s="46">
        <f>ROUND(Table2[[#This Row],[Cons]]/Table2[[#This Row],[Qty.]],5)</f>
        <v>7.0000000000000007E-2</v>
      </c>
      <c r="Q878" s="46" t="b">
        <f>EXACT(Table2[[#This Row],[rate]],Table2[[#This Row],[Check]])</f>
        <v>1</v>
      </c>
      <c r="R878" s="46"/>
      <c r="S878" s="46" t="str">
        <f>IF(Table2[[#This Row],[SRO]]="EOU",VLOOKUP(Table2[[#This Row],[BE]],[2]GD.List!$C$3:$N$5014,12,0),IF(Table2[[#This Row],[SRO]]="Local","Polyester Staple Fibre","SRO 492"))</f>
        <v>Textile Dyes</v>
      </c>
    </row>
    <row r="879" spans="1:19" x14ac:dyDescent="0.25">
      <c r="A879" s="86" t="s">
        <v>414</v>
      </c>
      <c r="B879" s="85" t="s">
        <v>651</v>
      </c>
      <c r="C879" s="83">
        <v>4258</v>
      </c>
      <c r="D879" s="88">
        <v>5205.13</v>
      </c>
      <c r="E879" t="s">
        <v>662</v>
      </c>
      <c r="F879" s="85" t="s">
        <v>689</v>
      </c>
      <c r="G879" s="24">
        <v>44646</v>
      </c>
      <c r="H879" s="89">
        <v>6991649.2000000002</v>
      </c>
      <c r="I879" s="22">
        <v>1.0101</v>
      </c>
      <c r="J879" s="90">
        <v>983.84</v>
      </c>
      <c r="K879" s="90">
        <v>974</v>
      </c>
      <c r="L879" s="90"/>
      <c r="M879" s="91" t="str">
        <f>TEXT(Table2[[#This Row],[Gd.Dt]],"mmm-yy")</f>
        <v>Mar-22</v>
      </c>
      <c r="N879" s="46" t="str">
        <f>MID(Table2[[#This Row],[BE]],6,2)</f>
        <v>IB</v>
      </c>
      <c r="O879" s="46" t="str">
        <f>IF(Table2[[#This Row],[Type]]="IB","EOU",IF(Table2[[#This Row],[Type]]="MB","Local","492"))</f>
        <v>EOU</v>
      </c>
      <c r="P879" s="46">
        <f>ROUND(Table2[[#This Row],[Cons]]/Table2[[#This Row],[Qty.]],5)</f>
        <v>1.0101</v>
      </c>
      <c r="Q879" s="46" t="b">
        <f>EXACT(Table2[[#This Row],[rate]],Table2[[#This Row],[Check]])</f>
        <v>1</v>
      </c>
      <c r="R879" s="46"/>
      <c r="S879" s="46" t="str">
        <f>IF(Table2[[#This Row],[SRO]]="EOU",VLOOKUP(Table2[[#This Row],[BE]],[2]GD.List!$C$3:$N$5014,12,0),IF(Table2[[#This Row],[SRO]]="Local","Polyester Staple Fibre","SRO 492"))</f>
        <v>Cotton Yarn</v>
      </c>
    </row>
    <row r="880" spans="1:19" x14ac:dyDescent="0.25">
      <c r="A880" s="87" t="s">
        <v>563</v>
      </c>
      <c r="B880" s="85" t="s">
        <v>655</v>
      </c>
      <c r="C880" s="83">
        <v>6804</v>
      </c>
      <c r="D880" s="88">
        <v>3402.13</v>
      </c>
      <c r="E880" t="s">
        <v>670</v>
      </c>
      <c r="F880" s="85" t="s">
        <v>690</v>
      </c>
      <c r="G880" s="24">
        <v>44646</v>
      </c>
      <c r="H880" s="89">
        <v>6852255.7599999998</v>
      </c>
      <c r="I880" s="22">
        <v>0.04</v>
      </c>
      <c r="J880" s="90">
        <v>92.36</v>
      </c>
      <c r="K880" s="90">
        <v>2309</v>
      </c>
      <c r="L880" s="90"/>
      <c r="M880" s="91" t="str">
        <f>TEXT(Table2[[#This Row],[Gd.Dt]],"mmm-yy")</f>
        <v>Mar-22</v>
      </c>
      <c r="N880" s="46" t="str">
        <f>MID(Table2[[#This Row],[BE]],6,2)</f>
        <v>IB</v>
      </c>
      <c r="O880" s="46" t="str">
        <f>IF(Table2[[#This Row],[Type]]="IB","EOU",IF(Table2[[#This Row],[Type]]="MB","Local","492"))</f>
        <v>EOU</v>
      </c>
      <c r="P880" s="46">
        <f>ROUND(Table2[[#This Row],[Cons]]/Table2[[#This Row],[Qty.]],5)</f>
        <v>0.04</v>
      </c>
      <c r="Q880" s="46" t="b">
        <f>EXACT(Table2[[#This Row],[rate]],Table2[[#This Row],[Check]])</f>
        <v>1</v>
      </c>
      <c r="R880" s="46"/>
      <c r="S880" s="46" t="str">
        <f>IF(Table2[[#This Row],[SRO]]="EOU",VLOOKUP(Table2[[#This Row],[BE]],[2]GD.List!$C$3:$N$5014,12,0),IF(Table2[[#This Row],[SRO]]="Local","Polyester Staple Fibre","SRO 492"))</f>
        <v>Textile Chemical</v>
      </c>
    </row>
    <row r="881" spans="1:19" x14ac:dyDescent="0.25">
      <c r="A881" s="87" t="s">
        <v>563</v>
      </c>
      <c r="B881" s="85" t="s">
        <v>654</v>
      </c>
      <c r="C881" s="83">
        <v>26485</v>
      </c>
      <c r="D881" s="88">
        <v>3402.13</v>
      </c>
      <c r="E881" t="s">
        <v>668</v>
      </c>
      <c r="F881" s="85" t="s">
        <v>692</v>
      </c>
      <c r="G881" s="24">
        <v>44646</v>
      </c>
      <c r="H881" s="89">
        <v>29162439.52</v>
      </c>
      <c r="I881" s="22">
        <v>0.04</v>
      </c>
      <c r="J881" s="90">
        <v>552.24</v>
      </c>
      <c r="K881" s="90">
        <v>13806</v>
      </c>
      <c r="L881" s="90"/>
      <c r="M881" s="91" t="str">
        <f>TEXT(Table2[[#This Row],[Gd.Dt]],"mmm-yy")</f>
        <v>Mar-22</v>
      </c>
      <c r="N881" s="46" t="str">
        <f>MID(Table2[[#This Row],[BE]],6,2)</f>
        <v>IB</v>
      </c>
      <c r="O881" s="46" t="str">
        <f>IF(Table2[[#This Row],[Type]]="IB","EOU",IF(Table2[[#This Row],[Type]]="MB","Local","492"))</f>
        <v>EOU</v>
      </c>
      <c r="P881" s="46">
        <f>ROUND(Table2[[#This Row],[Cons]]/Table2[[#This Row],[Qty.]],5)</f>
        <v>0.04</v>
      </c>
      <c r="Q881" s="46" t="b">
        <f>EXACT(Table2[[#This Row],[rate]],Table2[[#This Row],[Check]])</f>
        <v>1</v>
      </c>
      <c r="R881" s="46"/>
      <c r="S881" s="46" t="str">
        <f>IF(Table2[[#This Row],[SRO]]="EOU",VLOOKUP(Table2[[#This Row],[BE]],[2]GD.List!$C$3:$N$5014,12,0),IF(Table2[[#This Row],[SRO]]="Local","Polyester Staple Fibre","SRO 492"))</f>
        <v>Textile Chemical</v>
      </c>
    </row>
    <row r="882" spans="1:19" x14ac:dyDescent="0.25">
      <c r="A882" s="86" t="s">
        <v>563</v>
      </c>
      <c r="B882" s="85" t="s">
        <v>656</v>
      </c>
      <c r="C882" s="83">
        <v>32356</v>
      </c>
      <c r="D882" s="88">
        <v>3402.13</v>
      </c>
      <c r="E882" t="s">
        <v>684</v>
      </c>
      <c r="F882" s="85" t="s">
        <v>693</v>
      </c>
      <c r="G882" s="24">
        <v>44647</v>
      </c>
      <c r="H882" s="89">
        <v>27580857.739999998</v>
      </c>
      <c r="I882" s="22">
        <v>0.04</v>
      </c>
      <c r="J882" s="90">
        <v>507.92</v>
      </c>
      <c r="K882" s="90">
        <v>12698</v>
      </c>
      <c r="L882" s="90"/>
      <c r="M882" s="91" t="str">
        <f>TEXT(Table2[[#This Row],[Gd.Dt]],"mmm-yy")</f>
        <v>Mar-22</v>
      </c>
      <c r="N882" s="46" t="str">
        <f>MID(Table2[[#This Row],[BE]],6,2)</f>
        <v>IB</v>
      </c>
      <c r="O882" s="46" t="str">
        <f>IF(Table2[[#This Row],[Type]]="IB","EOU",IF(Table2[[#This Row],[Type]]="MB","Local","492"))</f>
        <v>EOU</v>
      </c>
      <c r="P882" s="46">
        <f>ROUND(Table2[[#This Row],[Cons]]/Table2[[#This Row],[Qty.]],5)</f>
        <v>0.04</v>
      </c>
      <c r="Q882" s="46" t="b">
        <f>EXACT(Table2[[#This Row],[rate]],Table2[[#This Row],[Check]])</f>
        <v>1</v>
      </c>
      <c r="R882" s="46"/>
      <c r="S882" s="46" t="str">
        <f>IF(Table2[[#This Row],[SRO]]="EOU",VLOOKUP(Table2[[#This Row],[BE]],[2]GD.List!$C$3:$N$5014,12,0),IF(Table2[[#This Row],[SRO]]="Local","Polyester Staple Fibre","SRO 492"))</f>
        <v>Textile Chemical</v>
      </c>
    </row>
    <row r="883" spans="1:19" x14ac:dyDescent="0.25">
      <c r="A883" s="87" t="s">
        <v>588</v>
      </c>
      <c r="B883" s="85" t="s">
        <v>661</v>
      </c>
      <c r="C883" s="83">
        <v>10020</v>
      </c>
      <c r="D883" s="88">
        <v>3926.9099000000001</v>
      </c>
      <c r="E883" t="s">
        <v>680</v>
      </c>
      <c r="F883" s="85" t="s">
        <v>698</v>
      </c>
      <c r="G883" s="24">
        <v>44647</v>
      </c>
      <c r="H883" s="89">
        <v>7282536</v>
      </c>
      <c r="I883" s="22">
        <v>1</v>
      </c>
      <c r="J883" s="90">
        <v>10000</v>
      </c>
      <c r="K883" s="90">
        <v>10000</v>
      </c>
      <c r="L883" s="90"/>
      <c r="M883" s="91" t="str">
        <f>TEXT(Table2[[#This Row],[Gd.Dt]],"mmm-yy")</f>
        <v>Mar-22</v>
      </c>
      <c r="N883" s="46" t="str">
        <f>MID(Table2[[#This Row],[BE]],6,2)</f>
        <v>TI</v>
      </c>
      <c r="O883" s="46" t="str">
        <f>IF(Table2[[#This Row],[Type]]="IB","EOU",IF(Table2[[#This Row],[Type]]="MB","Local","492"))</f>
        <v>492</v>
      </c>
      <c r="P883" s="46">
        <f>ROUND(Table2[[#This Row],[Cons]]/Table2[[#This Row],[Qty.]],5)</f>
        <v>1</v>
      </c>
      <c r="Q883" s="46" t="b">
        <f>EXACT(Table2[[#This Row],[rate]],Table2[[#This Row],[Check]])</f>
        <v>1</v>
      </c>
      <c r="R883" s="46"/>
      <c r="S883" s="46" t="str">
        <f>IF(Table2[[#This Row],[SRO]]="EOU",VLOOKUP(Table2[[#This Row],[BE]],[2]GD.List!$C$3:$N$5014,12,0),IF(Table2[[#This Row],[SRO]]="Local","Polyester Staple Fibre","SRO 492"))</f>
        <v>SRO 492</v>
      </c>
    </row>
    <row r="884" spans="1:19" x14ac:dyDescent="0.25">
      <c r="A884" s="87" t="s">
        <v>588</v>
      </c>
      <c r="B884" s="85" t="s">
        <v>660</v>
      </c>
      <c r="C884" s="83">
        <v>10020</v>
      </c>
      <c r="D884" s="88">
        <v>3926.9099000000001</v>
      </c>
      <c r="E884" t="s">
        <v>675</v>
      </c>
      <c r="F884" s="85" t="s">
        <v>699</v>
      </c>
      <c r="G884" s="24">
        <v>44647</v>
      </c>
      <c r="H884" s="89">
        <v>7282536</v>
      </c>
      <c r="I884" s="22">
        <v>1</v>
      </c>
      <c r="J884" s="90">
        <v>10000</v>
      </c>
      <c r="K884" s="90">
        <v>10000</v>
      </c>
      <c r="L884" s="90"/>
      <c r="M884" s="91" t="str">
        <f>TEXT(Table2[[#This Row],[Gd.Dt]],"mmm-yy")</f>
        <v>Mar-22</v>
      </c>
      <c r="N884" s="46" t="str">
        <f>MID(Table2[[#This Row],[BE]],6,2)</f>
        <v>TI</v>
      </c>
      <c r="O884" s="46" t="str">
        <f>IF(Table2[[#This Row],[Type]]="IB","EOU",IF(Table2[[#This Row],[Type]]="MB","Local","492"))</f>
        <v>492</v>
      </c>
      <c r="P884" s="46">
        <f>ROUND(Table2[[#This Row],[Cons]]/Table2[[#This Row],[Qty.]],5)</f>
        <v>1</v>
      </c>
      <c r="Q884" s="46" t="b">
        <f>EXACT(Table2[[#This Row],[rate]],Table2[[#This Row],[Check]])</f>
        <v>1</v>
      </c>
      <c r="R884" s="46"/>
      <c r="S884" s="46" t="str">
        <f>IF(Table2[[#This Row],[SRO]]="EOU",VLOOKUP(Table2[[#This Row],[BE]],[2]GD.List!$C$3:$N$5014,12,0),IF(Table2[[#This Row],[SRO]]="Local","Polyester Staple Fibre","SRO 492"))</f>
        <v>SRO 492</v>
      </c>
    </row>
    <row r="885" spans="1:19" x14ac:dyDescent="0.25">
      <c r="A885" s="87" t="s">
        <v>588</v>
      </c>
      <c r="B885" s="85" t="s">
        <v>659</v>
      </c>
      <c r="C885" s="83">
        <v>19628</v>
      </c>
      <c r="D885" s="88">
        <v>3926.9099000000001</v>
      </c>
      <c r="E885" t="s">
        <v>674</v>
      </c>
      <c r="F885" s="85" t="s">
        <v>700</v>
      </c>
      <c r="G885" s="24">
        <v>44647</v>
      </c>
      <c r="H885" s="89">
        <v>12090121.76</v>
      </c>
      <c r="I885" s="22">
        <v>1</v>
      </c>
      <c r="J885" s="90">
        <v>20000</v>
      </c>
      <c r="K885" s="90">
        <v>20000</v>
      </c>
      <c r="L885" s="90"/>
      <c r="M885" s="91" t="str">
        <f>TEXT(Table2[[#This Row],[Gd.Dt]],"mmm-yy")</f>
        <v>Mar-22</v>
      </c>
      <c r="N885" s="46" t="str">
        <f>MID(Table2[[#This Row],[BE]],6,2)</f>
        <v>TI</v>
      </c>
      <c r="O885" s="46" t="str">
        <f>IF(Table2[[#This Row],[Type]]="IB","EOU",IF(Table2[[#This Row],[Type]]="MB","Local","492"))</f>
        <v>492</v>
      </c>
      <c r="P885" s="46">
        <f>ROUND(Table2[[#This Row],[Cons]]/Table2[[#This Row],[Qty.]],5)</f>
        <v>1</v>
      </c>
      <c r="Q885" s="46" t="b">
        <f>EXACT(Table2[[#This Row],[rate]],Table2[[#This Row],[Check]])</f>
        <v>1</v>
      </c>
      <c r="R885" s="46"/>
      <c r="S885" s="46" t="str">
        <f>IF(Table2[[#This Row],[SRO]]="EOU",VLOOKUP(Table2[[#This Row],[BE]],[2]GD.List!$C$3:$N$5014,12,0),IF(Table2[[#This Row],[SRO]]="Local","Polyester Staple Fibre","SRO 492"))</f>
        <v>SRO 492</v>
      </c>
    </row>
    <row r="886" spans="1:19" x14ac:dyDescent="0.25">
      <c r="A886" s="86" t="s">
        <v>588</v>
      </c>
      <c r="B886" s="85" t="s">
        <v>658</v>
      </c>
      <c r="C886" s="83">
        <v>9814</v>
      </c>
      <c r="D886" s="88">
        <v>3926.9099000000001</v>
      </c>
      <c r="E886" t="s">
        <v>671</v>
      </c>
      <c r="F886" s="85" t="s">
        <v>701</v>
      </c>
      <c r="G886" s="24">
        <v>44647</v>
      </c>
      <c r="H886" s="89">
        <v>6045060.8799999999</v>
      </c>
      <c r="I886" s="22">
        <v>1</v>
      </c>
      <c r="J886" s="90">
        <v>9870</v>
      </c>
      <c r="K886" s="90">
        <v>9870</v>
      </c>
      <c r="L886" s="90"/>
      <c r="M886" s="91" t="str">
        <f>TEXT(Table2[[#This Row],[Gd.Dt]],"mmm-yy")</f>
        <v>Mar-22</v>
      </c>
      <c r="N886" s="46" t="str">
        <f>MID(Table2[[#This Row],[BE]],6,2)</f>
        <v>TI</v>
      </c>
      <c r="O886" s="46" t="str">
        <f>IF(Table2[[#This Row],[Type]]="IB","EOU",IF(Table2[[#This Row],[Type]]="MB","Local","492"))</f>
        <v>492</v>
      </c>
      <c r="P886" s="46">
        <f>ROUND(Table2[[#This Row],[Cons]]/Table2[[#This Row],[Qty.]],5)</f>
        <v>1</v>
      </c>
      <c r="Q886" s="46" t="b">
        <f>EXACT(Table2[[#This Row],[rate]],Table2[[#This Row],[Check]])</f>
        <v>1</v>
      </c>
      <c r="R886" s="46"/>
      <c r="S886" s="46" t="str">
        <f>IF(Table2[[#This Row],[SRO]]="EOU",VLOOKUP(Table2[[#This Row],[BE]],[2]GD.List!$C$3:$N$5014,12,0),IF(Table2[[#This Row],[SRO]]="Local","Polyester Staple Fibre","SRO 492"))</f>
        <v>SRO 492</v>
      </c>
    </row>
    <row r="887" spans="1:19" x14ac:dyDescent="0.25">
      <c r="A887" s="86" t="s">
        <v>594</v>
      </c>
      <c r="B887" s="3" t="s">
        <v>1684</v>
      </c>
      <c r="C887" s="83">
        <v>48000</v>
      </c>
      <c r="D887" s="88">
        <v>5402.33</v>
      </c>
      <c r="E887" t="s">
        <v>688</v>
      </c>
      <c r="F887" s="85" t="s">
        <v>691</v>
      </c>
      <c r="G887" s="24">
        <v>44647</v>
      </c>
      <c r="H887" s="89">
        <v>19012977.399999999</v>
      </c>
      <c r="I887" s="22">
        <v>0.99009999999999998</v>
      </c>
      <c r="J887" s="90">
        <v>15421.31</v>
      </c>
      <c r="K887" s="90">
        <v>15575.51</v>
      </c>
      <c r="L887" s="90"/>
      <c r="M887" s="91" t="str">
        <f>TEXT(Table2[[#This Row],[Gd.Dt]],"mmm-yy")</f>
        <v>Mar-22</v>
      </c>
      <c r="N887" s="46" t="str">
        <f>MID(Table2[[#This Row],[BE]],6,2)</f>
        <v>IB</v>
      </c>
      <c r="O887" s="46" t="str">
        <f>IF(Table2[[#This Row],[Type]]="IB","EOU",IF(Table2[[#This Row],[Type]]="MB","Local","492"))</f>
        <v>EOU</v>
      </c>
      <c r="P887" s="46">
        <f>ROUND(Table2[[#This Row],[Cons]]/Table2[[#This Row],[Qty.]],5)</f>
        <v>0.99009999999999998</v>
      </c>
      <c r="Q887" s="46" t="b">
        <f>EXACT(Table2[[#This Row],[rate]],Table2[[#This Row],[Check]])</f>
        <v>1</v>
      </c>
      <c r="R887" s="46"/>
      <c r="S887" s="46" t="str">
        <f>IF(Table2[[#This Row],[SRO]]="EOU",VLOOKUP(Table2[[#This Row],[BE]],[2]GD.List!$C$3:$N$5014,12,0),IF(Table2[[#This Row],[SRO]]="Local","Polyester Staple Fibre","SRO 492"))</f>
        <v>Polyester Yarn</v>
      </c>
    </row>
    <row r="888" spans="1:19" x14ac:dyDescent="0.25">
      <c r="A888" s="87" t="s">
        <v>622</v>
      </c>
      <c r="B888" s="85" t="s">
        <v>655</v>
      </c>
      <c r="C888" s="83">
        <v>6804</v>
      </c>
      <c r="D888" s="88">
        <v>3204.16</v>
      </c>
      <c r="E888" t="s">
        <v>670</v>
      </c>
      <c r="F888" s="85" t="s">
        <v>690</v>
      </c>
      <c r="G888" s="24">
        <v>44646</v>
      </c>
      <c r="H888" s="89">
        <v>6852255.7599999998</v>
      </c>
      <c r="I888" s="22">
        <v>7.0000000000000007E-2</v>
      </c>
      <c r="J888" s="90">
        <v>161.63</v>
      </c>
      <c r="K888" s="90">
        <v>2309</v>
      </c>
      <c r="L888" s="90"/>
      <c r="M888" s="91" t="str">
        <f>TEXT(Table2[[#This Row],[Gd.Dt]],"mmm-yy")</f>
        <v>Mar-22</v>
      </c>
      <c r="N888" s="46" t="str">
        <f>MID(Table2[[#This Row],[BE]],6,2)</f>
        <v>IB</v>
      </c>
      <c r="O888" s="46" t="str">
        <f>IF(Table2[[#This Row],[Type]]="IB","EOU",IF(Table2[[#This Row],[Type]]="MB","Local","492"))</f>
        <v>EOU</v>
      </c>
      <c r="P888" s="46">
        <f>ROUND(Table2[[#This Row],[Cons]]/Table2[[#This Row],[Qty.]],5)</f>
        <v>7.0000000000000007E-2</v>
      </c>
      <c r="Q888" s="46" t="b">
        <f>EXACT(Table2[[#This Row],[rate]],Table2[[#This Row],[Check]])</f>
        <v>1</v>
      </c>
      <c r="R888" s="46"/>
      <c r="S888" s="46" t="str">
        <f>IF(Table2[[#This Row],[SRO]]="EOU",VLOOKUP(Table2[[#This Row],[BE]],[2]GD.List!$C$3:$N$5014,12,0),IF(Table2[[#This Row],[SRO]]="Local","Polyester Staple Fibre","SRO 492"))</f>
        <v>Textile Dyes</v>
      </c>
    </row>
    <row r="889" spans="1:19" x14ac:dyDescent="0.25">
      <c r="A889" s="87" t="s">
        <v>622</v>
      </c>
      <c r="B889" s="85" t="s">
        <v>654</v>
      </c>
      <c r="C889" s="83">
        <v>26485</v>
      </c>
      <c r="D889" s="88">
        <v>3204.16</v>
      </c>
      <c r="E889" t="s">
        <v>668</v>
      </c>
      <c r="F889" s="85" t="s">
        <v>692</v>
      </c>
      <c r="G889" s="24">
        <v>44646</v>
      </c>
      <c r="H889" s="89">
        <v>29162439.52</v>
      </c>
      <c r="I889" s="22">
        <v>7.0000000000000007E-2</v>
      </c>
      <c r="J889" s="90">
        <v>966.42000000000007</v>
      </c>
      <c r="K889" s="90">
        <v>13806</v>
      </c>
      <c r="L889" s="90"/>
      <c r="M889" s="91" t="str">
        <f>TEXT(Table2[[#This Row],[Gd.Dt]],"mmm-yy")</f>
        <v>Mar-22</v>
      </c>
      <c r="N889" s="46" t="str">
        <f>MID(Table2[[#This Row],[BE]],6,2)</f>
        <v>IB</v>
      </c>
      <c r="O889" s="46" t="str">
        <f>IF(Table2[[#This Row],[Type]]="IB","EOU",IF(Table2[[#This Row],[Type]]="MB","Local","492"))</f>
        <v>EOU</v>
      </c>
      <c r="P889" s="46">
        <f>ROUND(Table2[[#This Row],[Cons]]/Table2[[#This Row],[Qty.]],5)</f>
        <v>7.0000000000000007E-2</v>
      </c>
      <c r="Q889" s="46" t="b">
        <f>EXACT(Table2[[#This Row],[rate]],Table2[[#This Row],[Check]])</f>
        <v>1</v>
      </c>
      <c r="R889" s="46"/>
      <c r="S889" s="46" t="str">
        <f>IF(Table2[[#This Row],[SRO]]="EOU",VLOOKUP(Table2[[#This Row],[BE]],[2]GD.List!$C$3:$N$5014,12,0),IF(Table2[[#This Row],[SRO]]="Local","Polyester Staple Fibre","SRO 492"))</f>
        <v>Textile Dyes</v>
      </c>
    </row>
    <row r="890" spans="1:19" x14ac:dyDescent="0.25">
      <c r="A890" s="86" t="s">
        <v>622</v>
      </c>
      <c r="B890" s="85" t="s">
        <v>656</v>
      </c>
      <c r="C890" s="83">
        <v>32356</v>
      </c>
      <c r="D890" s="88">
        <v>3204.16</v>
      </c>
      <c r="E890" t="s">
        <v>684</v>
      </c>
      <c r="F890" s="85" t="s">
        <v>693</v>
      </c>
      <c r="G890" s="24">
        <v>44647</v>
      </c>
      <c r="H890" s="89">
        <v>27580857.739999998</v>
      </c>
      <c r="I890" s="22">
        <v>7.0000000000000007E-2</v>
      </c>
      <c r="J890" s="90">
        <v>888.86</v>
      </c>
      <c r="K890" s="90">
        <v>12698</v>
      </c>
      <c r="L890" s="90"/>
      <c r="M890" s="91" t="str">
        <f>TEXT(Table2[[#This Row],[Gd.Dt]],"mmm-yy")</f>
        <v>Mar-22</v>
      </c>
      <c r="N890" s="46" t="str">
        <f>MID(Table2[[#This Row],[BE]],6,2)</f>
        <v>IB</v>
      </c>
      <c r="O890" s="46" t="str">
        <f>IF(Table2[[#This Row],[Type]]="IB","EOU",IF(Table2[[#This Row],[Type]]="MB","Local","492"))</f>
        <v>EOU</v>
      </c>
      <c r="P890" s="46">
        <f>ROUND(Table2[[#This Row],[Cons]]/Table2[[#This Row],[Qty.]],5)</f>
        <v>7.0000000000000007E-2</v>
      </c>
      <c r="Q890" s="46" t="b">
        <f>EXACT(Table2[[#This Row],[rate]],Table2[[#This Row],[Check]])</f>
        <v>1</v>
      </c>
      <c r="R890" s="46"/>
      <c r="S890" s="46" t="str">
        <f>IF(Table2[[#This Row],[SRO]]="EOU",VLOOKUP(Table2[[#This Row],[BE]],[2]GD.List!$C$3:$N$5014,12,0),IF(Table2[[#This Row],[SRO]]="Local","Polyester Staple Fibre","SRO 492"))</f>
        <v>Textile Dyes</v>
      </c>
    </row>
    <row r="891" spans="1:19" x14ac:dyDescent="0.25">
      <c r="A891" s="87" t="s">
        <v>625</v>
      </c>
      <c r="B891" s="85" t="s">
        <v>655</v>
      </c>
      <c r="C891" s="83">
        <v>6804</v>
      </c>
      <c r="D891" s="88">
        <v>5205.13</v>
      </c>
      <c r="E891" t="s">
        <v>670</v>
      </c>
      <c r="F891" s="85" t="s">
        <v>690</v>
      </c>
      <c r="G891" s="24">
        <v>44646</v>
      </c>
      <c r="H891" s="89">
        <v>6852255.7599999998</v>
      </c>
      <c r="I891" s="22">
        <v>1.0101</v>
      </c>
      <c r="J891" s="90">
        <v>3470.7000000000003</v>
      </c>
      <c r="K891" s="90">
        <v>3436</v>
      </c>
      <c r="L891" s="90"/>
      <c r="M891" s="91" t="str">
        <f>TEXT(Table2[[#This Row],[Gd.Dt]],"mmm-yy")</f>
        <v>Mar-22</v>
      </c>
      <c r="N891" s="46" t="str">
        <f>MID(Table2[[#This Row],[BE]],6,2)</f>
        <v>IB</v>
      </c>
      <c r="O891" s="46" t="str">
        <f>IF(Table2[[#This Row],[Type]]="IB","EOU",IF(Table2[[#This Row],[Type]]="MB","Local","492"))</f>
        <v>EOU</v>
      </c>
      <c r="P891" s="46">
        <f>ROUND(Table2[[#This Row],[Cons]]/Table2[[#This Row],[Qty.]],5)</f>
        <v>1.0101</v>
      </c>
      <c r="Q891" s="46" t="b">
        <f>EXACT(Table2[[#This Row],[rate]],Table2[[#This Row],[Check]])</f>
        <v>1</v>
      </c>
      <c r="R891" s="46"/>
      <c r="S891" s="46" t="str">
        <f>IF(Table2[[#This Row],[SRO]]="EOU",VLOOKUP(Table2[[#This Row],[BE]],[2]GD.List!$C$3:$N$5014,12,0),IF(Table2[[#This Row],[SRO]]="Local","Polyester Staple Fibre","SRO 492"))</f>
        <v>Cotton Yarn</v>
      </c>
    </row>
    <row r="892" spans="1:19" x14ac:dyDescent="0.25">
      <c r="A892" s="86" t="s">
        <v>625</v>
      </c>
      <c r="B892" s="85" t="s">
        <v>654</v>
      </c>
      <c r="C892" s="83">
        <v>26485</v>
      </c>
      <c r="D892" s="88">
        <v>5205.13</v>
      </c>
      <c r="E892" t="s">
        <v>668</v>
      </c>
      <c r="F892" s="85" t="s">
        <v>692</v>
      </c>
      <c r="G892" s="24">
        <v>44646</v>
      </c>
      <c r="H892" s="89">
        <v>29162439.52</v>
      </c>
      <c r="I892" s="22">
        <v>1.0101</v>
      </c>
      <c r="J892" s="90">
        <v>5650.4</v>
      </c>
      <c r="K892" s="90">
        <v>5593.9</v>
      </c>
      <c r="L892" s="90"/>
      <c r="M892" s="91" t="str">
        <f>TEXT(Table2[[#This Row],[Gd.Dt]],"mmm-yy")</f>
        <v>Mar-22</v>
      </c>
      <c r="N892" s="46" t="str">
        <f>MID(Table2[[#This Row],[BE]],6,2)</f>
        <v>IB</v>
      </c>
      <c r="O892" s="46" t="str">
        <f>IF(Table2[[#This Row],[Type]]="IB","EOU",IF(Table2[[#This Row],[Type]]="MB","Local","492"))</f>
        <v>EOU</v>
      </c>
      <c r="P892" s="46">
        <f>ROUND(Table2[[#This Row],[Cons]]/Table2[[#This Row],[Qty.]],5)</f>
        <v>1.0101</v>
      </c>
      <c r="Q892" s="46" t="b">
        <f>EXACT(Table2[[#This Row],[rate]],Table2[[#This Row],[Check]])</f>
        <v>1</v>
      </c>
      <c r="R892" s="46"/>
      <c r="S892" s="46" t="str">
        <f>IF(Table2[[#This Row],[SRO]]="EOU",VLOOKUP(Table2[[#This Row],[BE]],[2]GD.List!$C$3:$N$5014,12,0),IF(Table2[[#This Row],[SRO]]="Local","Polyester Staple Fibre","SRO 492"))</f>
        <v>Cotton Yarn</v>
      </c>
    </row>
    <row r="893" spans="1:19" x14ac:dyDescent="0.25">
      <c r="A893" s="87" t="s">
        <v>644</v>
      </c>
      <c r="B893" s="85" t="s">
        <v>654</v>
      </c>
      <c r="C893" s="83">
        <v>26485</v>
      </c>
      <c r="D893" s="88">
        <v>3906.9029999999998</v>
      </c>
      <c r="E893" t="s">
        <v>668</v>
      </c>
      <c r="F893" s="85" t="s">
        <v>692</v>
      </c>
      <c r="G893" s="24">
        <v>44646</v>
      </c>
      <c r="H893" s="89">
        <v>29162439.52</v>
      </c>
      <c r="I893" s="22">
        <v>0.04</v>
      </c>
      <c r="J893" s="90">
        <v>552.24</v>
      </c>
      <c r="K893" s="90">
        <v>13806</v>
      </c>
      <c r="L893" s="90"/>
      <c r="M893" s="91" t="str">
        <f>TEXT(Table2[[#This Row],[Gd.Dt]],"mmm-yy")</f>
        <v>Mar-22</v>
      </c>
      <c r="N893" s="46" t="str">
        <f>MID(Table2[[#This Row],[BE]],6,2)</f>
        <v>IB</v>
      </c>
      <c r="O893" s="46" t="str">
        <f>IF(Table2[[#This Row],[Type]]="IB","EOU",IF(Table2[[#This Row],[Type]]="MB","Local","492"))</f>
        <v>EOU</v>
      </c>
      <c r="P893" s="46">
        <f>ROUND(Table2[[#This Row],[Cons]]/Table2[[#This Row],[Qty.]],5)</f>
        <v>0.04</v>
      </c>
      <c r="Q893" s="46" t="b">
        <f>EXACT(Table2[[#This Row],[rate]],Table2[[#This Row],[Check]])</f>
        <v>1</v>
      </c>
      <c r="R893" s="46"/>
      <c r="S893" s="46" t="str">
        <f>IF(Table2[[#This Row],[SRO]]="EOU",VLOOKUP(Table2[[#This Row],[BE]],[2]GD.List!$C$3:$N$5014,12,0),IF(Table2[[#This Row],[SRO]]="Local","Polyester Staple Fibre","SRO 492"))</f>
        <v>Textile Chemical</v>
      </c>
    </row>
    <row r="894" spans="1:19" x14ac:dyDescent="0.25">
      <c r="A894" s="86" t="s">
        <v>644</v>
      </c>
      <c r="B894" s="85" t="s">
        <v>656</v>
      </c>
      <c r="C894" s="83">
        <v>32356</v>
      </c>
      <c r="D894" s="88">
        <v>3906.9029999999998</v>
      </c>
      <c r="E894" t="s">
        <v>684</v>
      </c>
      <c r="F894" s="85" t="s">
        <v>693</v>
      </c>
      <c r="G894" s="24">
        <v>44647</v>
      </c>
      <c r="H894" s="89">
        <v>27580857.739999998</v>
      </c>
      <c r="I894" s="22">
        <v>0.04</v>
      </c>
      <c r="J894" s="90">
        <v>507.92</v>
      </c>
      <c r="K894" s="90">
        <v>12698</v>
      </c>
      <c r="L894" s="90"/>
      <c r="M894" s="91" t="str">
        <f>TEXT(Table2[[#This Row],[Gd.Dt]],"mmm-yy")</f>
        <v>Mar-22</v>
      </c>
      <c r="N894" s="46" t="str">
        <f>MID(Table2[[#This Row],[BE]],6,2)</f>
        <v>IB</v>
      </c>
      <c r="O894" s="46" t="str">
        <f>IF(Table2[[#This Row],[Type]]="IB","EOU",IF(Table2[[#This Row],[Type]]="MB","Local","492"))</f>
        <v>EOU</v>
      </c>
      <c r="P894" s="46">
        <f>ROUND(Table2[[#This Row],[Cons]]/Table2[[#This Row],[Qty.]],5)</f>
        <v>0.04</v>
      </c>
      <c r="Q894" s="46" t="b">
        <f>EXACT(Table2[[#This Row],[rate]],Table2[[#This Row],[Check]])</f>
        <v>1</v>
      </c>
      <c r="R894" s="46"/>
      <c r="S894" s="46" t="str">
        <f>IF(Table2[[#This Row],[SRO]]="EOU",VLOOKUP(Table2[[#This Row],[BE]],[2]GD.List!$C$3:$N$5014,12,0),IF(Table2[[#This Row],[SRO]]="Local","Polyester Staple Fibre","SRO 492"))</f>
        <v>Textile Chemical</v>
      </c>
    </row>
    <row r="895" spans="1:19" x14ac:dyDescent="0.25">
      <c r="A895" s="86" t="s">
        <v>665</v>
      </c>
      <c r="B895" s="85" t="s">
        <v>653</v>
      </c>
      <c r="C895" s="83">
        <v>32631</v>
      </c>
      <c r="D895" s="88">
        <v>5807.9</v>
      </c>
      <c r="E895" t="s">
        <v>664</v>
      </c>
      <c r="F895" s="85" t="s">
        <v>697</v>
      </c>
      <c r="G895" s="24">
        <v>44646</v>
      </c>
      <c r="H895" s="89">
        <v>35340076.210000001</v>
      </c>
      <c r="I895" s="22">
        <v>1</v>
      </c>
      <c r="J895" s="90">
        <v>121</v>
      </c>
      <c r="K895" s="90">
        <v>121</v>
      </c>
      <c r="L895" s="90"/>
      <c r="M895" s="91" t="str">
        <f>TEXT(Table2[[#This Row],[Gd.Dt]],"mmm-yy")</f>
        <v>Mar-22</v>
      </c>
      <c r="N895" s="46" t="str">
        <f>MID(Table2[[#This Row],[BE]],6,2)</f>
        <v>TI</v>
      </c>
      <c r="O895" s="46" t="str">
        <f>IF(Table2[[#This Row],[Type]]="IB","EOU",IF(Table2[[#This Row],[Type]]="MB","Local","492"))</f>
        <v>492</v>
      </c>
      <c r="P895" s="46">
        <f>ROUND(Table2[[#This Row],[Cons]]/Table2[[#This Row],[Qty.]],5)</f>
        <v>1</v>
      </c>
      <c r="Q895" s="46" t="b">
        <f>EXACT(Table2[[#This Row],[rate]],Table2[[#This Row],[Check]])</f>
        <v>1</v>
      </c>
      <c r="R895" s="46"/>
      <c r="S895" s="46" t="str">
        <f>IF(Table2[[#This Row],[SRO]]="EOU",VLOOKUP(Table2[[#This Row],[BE]],[2]GD.List!$C$3:$N$5014,12,0),IF(Table2[[#This Row],[SRO]]="Local","Polyester Staple Fibre","SRO 492"))</f>
        <v>SRO 492</v>
      </c>
    </row>
    <row r="896" spans="1:19" x14ac:dyDescent="0.25">
      <c r="A896" s="87" t="s">
        <v>666</v>
      </c>
      <c r="B896" s="85" t="s">
        <v>659</v>
      </c>
      <c r="C896" s="83">
        <v>19628</v>
      </c>
      <c r="D896" s="88">
        <v>8523.5990000000002</v>
      </c>
      <c r="E896" t="s">
        <v>674</v>
      </c>
      <c r="F896" s="85" t="s">
        <v>700</v>
      </c>
      <c r="G896" s="24">
        <v>44647</v>
      </c>
      <c r="H896" s="89">
        <v>12090121.76</v>
      </c>
      <c r="I896" s="22">
        <v>1</v>
      </c>
      <c r="J896" s="90">
        <v>20000</v>
      </c>
      <c r="K896" s="90">
        <v>20000</v>
      </c>
      <c r="L896" s="90"/>
      <c r="M896" s="91" t="str">
        <f>TEXT(Table2[[#This Row],[Gd.Dt]],"mmm-yy")</f>
        <v>Mar-22</v>
      </c>
      <c r="N896" s="46" t="str">
        <f>MID(Table2[[#This Row],[BE]],6,2)</f>
        <v>TI</v>
      </c>
      <c r="O896" s="46" t="str">
        <f>IF(Table2[[#This Row],[Type]]="IB","EOU",IF(Table2[[#This Row],[Type]]="MB","Local","492"))</f>
        <v>492</v>
      </c>
      <c r="P896" s="46">
        <f>ROUND(Table2[[#This Row],[Cons]]/Table2[[#This Row],[Qty.]],5)</f>
        <v>1</v>
      </c>
      <c r="Q896" s="46" t="b">
        <f>EXACT(Table2[[#This Row],[rate]],Table2[[#This Row],[Check]])</f>
        <v>1</v>
      </c>
      <c r="R896" s="46"/>
      <c r="S896" s="46" t="str">
        <f>IF(Table2[[#This Row],[SRO]]="EOU",VLOOKUP(Table2[[#This Row],[BE]],[2]GD.List!$C$3:$N$5014,12,0),IF(Table2[[#This Row],[SRO]]="Local","Polyester Staple Fibre","SRO 492"))</f>
        <v>SRO 492</v>
      </c>
    </row>
    <row r="897" spans="1:19" x14ac:dyDescent="0.25">
      <c r="A897" s="87" t="s">
        <v>666</v>
      </c>
      <c r="B897" s="85" t="s">
        <v>653</v>
      </c>
      <c r="C897" s="83">
        <v>32631</v>
      </c>
      <c r="D897" s="88">
        <v>8523.5990000000002</v>
      </c>
      <c r="E897" t="s">
        <v>664</v>
      </c>
      <c r="F897" s="85" t="s">
        <v>697</v>
      </c>
      <c r="G897" s="24">
        <v>44646</v>
      </c>
      <c r="H897" s="89">
        <v>35340076.210000001</v>
      </c>
      <c r="I897" s="22">
        <v>1</v>
      </c>
      <c r="J897" s="90">
        <v>24000</v>
      </c>
      <c r="K897" s="90">
        <v>24000</v>
      </c>
      <c r="L897" s="90"/>
      <c r="M897" s="91" t="str">
        <f>TEXT(Table2[[#This Row],[Gd.Dt]],"mmm-yy")</f>
        <v>Mar-22</v>
      </c>
      <c r="N897" s="46" t="str">
        <f>MID(Table2[[#This Row],[BE]],6,2)</f>
        <v>TI</v>
      </c>
      <c r="O897" s="46" t="str">
        <f>IF(Table2[[#This Row],[Type]]="IB","EOU",IF(Table2[[#This Row],[Type]]="MB","Local","492"))</f>
        <v>492</v>
      </c>
      <c r="P897" s="46">
        <f>ROUND(Table2[[#This Row],[Cons]]/Table2[[#This Row],[Qty.]],5)</f>
        <v>1</v>
      </c>
      <c r="Q897" s="46" t="b">
        <f>EXACT(Table2[[#This Row],[rate]],Table2[[#This Row],[Check]])</f>
        <v>1</v>
      </c>
      <c r="R897" s="46"/>
      <c r="S897" s="46" t="str">
        <f>IF(Table2[[#This Row],[SRO]]="EOU",VLOOKUP(Table2[[#This Row],[BE]],[2]GD.List!$C$3:$N$5014,12,0),IF(Table2[[#This Row],[SRO]]="Local","Polyester Staple Fibre","SRO 492"))</f>
        <v>SRO 492</v>
      </c>
    </row>
    <row r="898" spans="1:19" x14ac:dyDescent="0.25">
      <c r="A898" s="86" t="s">
        <v>666</v>
      </c>
      <c r="B898" s="85" t="s">
        <v>653</v>
      </c>
      <c r="C898" s="83">
        <v>32631</v>
      </c>
      <c r="D898" s="88">
        <v>7317.0010000000002</v>
      </c>
      <c r="E898" t="s">
        <v>664</v>
      </c>
      <c r="F898" s="85" t="s">
        <v>697</v>
      </c>
      <c r="G898" s="24">
        <v>44646</v>
      </c>
      <c r="H898" s="89">
        <v>35340076.210000001</v>
      </c>
      <c r="I898" s="22">
        <v>1</v>
      </c>
      <c r="J898" s="90">
        <v>45</v>
      </c>
      <c r="K898" s="90">
        <v>45</v>
      </c>
      <c r="L898" s="90"/>
      <c r="M898" s="91" t="str">
        <f>TEXT(Table2[[#This Row],[Gd.Dt]],"mmm-yy")</f>
        <v>Mar-22</v>
      </c>
      <c r="N898" s="46" t="str">
        <f>MID(Table2[[#This Row],[BE]],6,2)</f>
        <v>TI</v>
      </c>
      <c r="O898" s="46" t="str">
        <f>IF(Table2[[#This Row],[Type]]="IB","EOU",IF(Table2[[#This Row],[Type]]="MB","Local","492"))</f>
        <v>492</v>
      </c>
      <c r="P898" s="46">
        <f>ROUND(Table2[[#This Row],[Cons]]/Table2[[#This Row],[Qty.]],5)</f>
        <v>1</v>
      </c>
      <c r="Q898" s="46" t="b">
        <f>EXACT(Table2[[#This Row],[rate]],Table2[[#This Row],[Check]])</f>
        <v>1</v>
      </c>
      <c r="R898" s="46"/>
      <c r="S898" s="46" t="str">
        <f>IF(Table2[[#This Row],[SRO]]="EOU",VLOOKUP(Table2[[#This Row],[BE]],[2]GD.List!$C$3:$N$5014,12,0),IF(Table2[[#This Row],[SRO]]="Local","Polyester Staple Fibre","SRO 492"))</f>
        <v>SRO 492</v>
      </c>
    </row>
    <row r="899" spans="1:19" x14ac:dyDescent="0.25">
      <c r="A899" s="86" t="s">
        <v>667</v>
      </c>
      <c r="B899" s="85" t="s">
        <v>653</v>
      </c>
      <c r="C899" s="83">
        <v>32631</v>
      </c>
      <c r="D899" s="88">
        <v>9607.19</v>
      </c>
      <c r="E899" t="s">
        <v>664</v>
      </c>
      <c r="F899" s="85" t="s">
        <v>697</v>
      </c>
      <c r="G899" s="24">
        <v>44646</v>
      </c>
      <c r="H899" s="89">
        <v>35340076.210000001</v>
      </c>
      <c r="I899" s="22">
        <v>1</v>
      </c>
      <c r="J899" s="90">
        <v>1266.3399999999999</v>
      </c>
      <c r="K899" s="90">
        <v>1266.3399999999999</v>
      </c>
      <c r="L899" s="90"/>
      <c r="M899" s="91" t="str">
        <f>TEXT(Table2[[#This Row],[Gd.Dt]],"mmm-yy")</f>
        <v>Mar-22</v>
      </c>
      <c r="N899" s="46" t="str">
        <f>MID(Table2[[#This Row],[BE]],6,2)</f>
        <v>EP</v>
      </c>
      <c r="O899" s="46" t="str">
        <f>IF(Table2[[#This Row],[Type]]="IB","EOU",IF(Table2[[#This Row],[Type]]="MB","Local","492"))</f>
        <v>492</v>
      </c>
      <c r="P899" s="46">
        <f>ROUND(Table2[[#This Row],[Cons]]/Table2[[#This Row],[Qty.]],5)</f>
        <v>1</v>
      </c>
      <c r="Q899" s="46" t="b">
        <f>EXACT(Table2[[#This Row],[rate]],Table2[[#This Row],[Check]])</f>
        <v>1</v>
      </c>
      <c r="R899" s="46" t="s">
        <v>406</v>
      </c>
      <c r="S899" s="46" t="str">
        <f>IF(Table2[[#This Row],[SRO]]="EOU",VLOOKUP(Table2[[#This Row],[BE]],[2]GD.List!$C$3:$N$5014,12,0),IF(Table2[[#This Row],[SRO]]="Local","Polyester Staple Fibre","SRO 492"))</f>
        <v>SRO 492</v>
      </c>
    </row>
    <row r="900" spans="1:19" x14ac:dyDescent="0.25">
      <c r="A900" s="87" t="s">
        <v>669</v>
      </c>
      <c r="B900" s="85" t="s">
        <v>654</v>
      </c>
      <c r="C900" s="83">
        <v>26485</v>
      </c>
      <c r="D900" s="88">
        <v>3809.9189999999999</v>
      </c>
      <c r="E900" t="s">
        <v>668</v>
      </c>
      <c r="F900" s="85" t="s">
        <v>692</v>
      </c>
      <c r="G900" s="24">
        <v>44646</v>
      </c>
      <c r="H900" s="89">
        <v>29162439.52</v>
      </c>
      <c r="I900" s="22">
        <v>0.04</v>
      </c>
      <c r="J900" s="90">
        <v>481.61</v>
      </c>
      <c r="K900" s="90">
        <v>12040.28</v>
      </c>
      <c r="L900" s="90"/>
      <c r="M900" s="91" t="str">
        <f>TEXT(Table2[[#This Row],[Gd.Dt]],"mmm-yy")</f>
        <v>Mar-22</v>
      </c>
      <c r="N900" s="46" t="str">
        <f>MID(Table2[[#This Row],[BE]],6,2)</f>
        <v>IB</v>
      </c>
      <c r="O900" s="46" t="str">
        <f>IF(Table2[[#This Row],[Type]]="IB","EOU",IF(Table2[[#This Row],[Type]]="MB","Local","492"))</f>
        <v>EOU</v>
      </c>
      <c r="P900" s="46">
        <f>ROUND(Table2[[#This Row],[Cons]]/Table2[[#This Row],[Qty.]],5)</f>
        <v>0.04</v>
      </c>
      <c r="Q900" s="46" t="b">
        <f>EXACT(Table2[[#This Row],[rate]],Table2[[#This Row],[Check]])</f>
        <v>1</v>
      </c>
      <c r="R900" s="46"/>
      <c r="S900" s="46" t="str">
        <f>IF(Table2[[#This Row],[SRO]]="EOU",VLOOKUP(Table2[[#This Row],[BE]],[2]GD.List!$C$3:$N$5014,12,0),IF(Table2[[#This Row],[SRO]]="Local","Polyester Staple Fibre","SRO 492"))</f>
        <v>Textile Chemical</v>
      </c>
    </row>
    <row r="901" spans="1:19" x14ac:dyDescent="0.25">
      <c r="A901" s="86" t="s">
        <v>669</v>
      </c>
      <c r="B901" s="85" t="s">
        <v>656</v>
      </c>
      <c r="C901" s="83">
        <v>32356</v>
      </c>
      <c r="D901" s="88">
        <v>3809.9189999999999</v>
      </c>
      <c r="E901" t="s">
        <v>684</v>
      </c>
      <c r="F901" s="85" t="s">
        <v>693</v>
      </c>
      <c r="G901" s="24">
        <v>44647</v>
      </c>
      <c r="H901" s="89">
        <v>27580857.739999998</v>
      </c>
      <c r="I901" s="22">
        <v>0.04</v>
      </c>
      <c r="J901" s="90">
        <v>507.92</v>
      </c>
      <c r="K901" s="90">
        <v>12698</v>
      </c>
      <c r="L901" s="90"/>
      <c r="M901" s="91" t="str">
        <f>TEXT(Table2[[#This Row],[Gd.Dt]],"mmm-yy")</f>
        <v>Mar-22</v>
      </c>
      <c r="N901" s="46" t="str">
        <f>MID(Table2[[#This Row],[BE]],6,2)</f>
        <v>IB</v>
      </c>
      <c r="O901" s="46" t="str">
        <f>IF(Table2[[#This Row],[Type]]="IB","EOU",IF(Table2[[#This Row],[Type]]="MB","Local","492"))</f>
        <v>EOU</v>
      </c>
      <c r="P901" s="46">
        <f>ROUND(Table2[[#This Row],[Cons]]/Table2[[#This Row],[Qty.]],5)</f>
        <v>0.04</v>
      </c>
      <c r="Q901" s="46" t="b">
        <f>EXACT(Table2[[#This Row],[rate]],Table2[[#This Row],[Check]])</f>
        <v>1</v>
      </c>
      <c r="R901" s="46"/>
      <c r="S901" s="46" t="str">
        <f>IF(Table2[[#This Row],[SRO]]="EOU",VLOOKUP(Table2[[#This Row],[BE]],[2]GD.List!$C$3:$N$5014,12,0),IF(Table2[[#This Row],[SRO]]="Local","Polyester Staple Fibre","SRO 492"))</f>
        <v>Textile Chemical</v>
      </c>
    </row>
    <row r="902" spans="1:19" x14ac:dyDescent="0.25">
      <c r="A902" s="87" t="s">
        <v>672</v>
      </c>
      <c r="B902" s="85" t="s">
        <v>659</v>
      </c>
      <c r="C902" s="83">
        <v>19628</v>
      </c>
      <c r="D902" s="88">
        <v>9606.2099999999991</v>
      </c>
      <c r="E902" t="s">
        <v>674</v>
      </c>
      <c r="F902" s="85" t="s">
        <v>700</v>
      </c>
      <c r="G902" s="24">
        <v>44647</v>
      </c>
      <c r="H902" s="89">
        <v>12090121.76</v>
      </c>
      <c r="I902" s="22">
        <v>1</v>
      </c>
      <c r="J902" s="90">
        <v>1500</v>
      </c>
      <c r="K902" s="90">
        <v>1500</v>
      </c>
      <c r="L902" s="90"/>
      <c r="M902" s="91" t="str">
        <f>TEXT(Table2[[#This Row],[Gd.Dt]],"mmm-yy")</f>
        <v>Mar-22</v>
      </c>
      <c r="N902" s="46" t="str">
        <f>MID(Table2[[#This Row],[BE]],6,2)</f>
        <v>TI</v>
      </c>
      <c r="O902" s="46" t="str">
        <f>IF(Table2[[#This Row],[Type]]="IB","EOU",IF(Table2[[#This Row],[Type]]="MB","Local","492"))</f>
        <v>492</v>
      </c>
      <c r="P902" s="46">
        <f>ROUND(Table2[[#This Row],[Cons]]/Table2[[#This Row],[Qty.]],5)</f>
        <v>1</v>
      </c>
      <c r="Q902" s="46" t="b">
        <f>EXACT(Table2[[#This Row],[rate]],Table2[[#This Row],[Check]])</f>
        <v>1</v>
      </c>
      <c r="R902" s="46"/>
      <c r="S902" s="46" t="str">
        <f>IF(Table2[[#This Row],[SRO]]="EOU",VLOOKUP(Table2[[#This Row],[BE]],[2]GD.List!$C$3:$N$5014,12,0),IF(Table2[[#This Row],[SRO]]="Local","Polyester Staple Fibre","SRO 492"))</f>
        <v>SRO 492</v>
      </c>
    </row>
    <row r="903" spans="1:19" x14ac:dyDescent="0.25">
      <c r="A903" s="86" t="s">
        <v>672</v>
      </c>
      <c r="B903" s="85" t="s">
        <v>658</v>
      </c>
      <c r="C903" s="83">
        <v>9814</v>
      </c>
      <c r="D903" s="88">
        <v>9606.2099999999991</v>
      </c>
      <c r="E903" t="s">
        <v>671</v>
      </c>
      <c r="F903" s="85" t="s">
        <v>701</v>
      </c>
      <c r="G903" s="24">
        <v>44647</v>
      </c>
      <c r="H903" s="89">
        <v>6045060.8799999999</v>
      </c>
      <c r="I903" s="22">
        <v>1</v>
      </c>
      <c r="J903" s="90">
        <v>477.9</v>
      </c>
      <c r="K903" s="90">
        <v>477.9</v>
      </c>
      <c r="L903" s="90"/>
      <c r="M903" s="91" t="str">
        <f>TEXT(Table2[[#This Row],[Gd.Dt]],"mmm-yy")</f>
        <v>Mar-22</v>
      </c>
      <c r="N903" s="46" t="str">
        <f>MID(Table2[[#This Row],[BE]],6,2)</f>
        <v>TI</v>
      </c>
      <c r="O903" s="46" t="str">
        <f>IF(Table2[[#This Row],[Type]]="IB","EOU",IF(Table2[[#This Row],[Type]]="MB","Local","492"))</f>
        <v>492</v>
      </c>
      <c r="P903" s="46">
        <f>ROUND(Table2[[#This Row],[Cons]]/Table2[[#This Row],[Qty.]],5)</f>
        <v>1</v>
      </c>
      <c r="Q903" s="46" t="b">
        <f>EXACT(Table2[[#This Row],[rate]],Table2[[#This Row],[Check]])</f>
        <v>1</v>
      </c>
      <c r="R903" s="46"/>
      <c r="S903" s="46" t="str">
        <f>IF(Table2[[#This Row],[SRO]]="EOU",VLOOKUP(Table2[[#This Row],[BE]],[2]GD.List!$C$3:$N$5014,12,0),IF(Table2[[#This Row],[SRO]]="Local","Polyester Staple Fibre","SRO 492"))</f>
        <v>SRO 492</v>
      </c>
    </row>
    <row r="904" spans="1:19" x14ac:dyDescent="0.25">
      <c r="A904" s="87" t="s">
        <v>673</v>
      </c>
      <c r="B904" s="85" t="s">
        <v>661</v>
      </c>
      <c r="C904" s="83">
        <v>10020</v>
      </c>
      <c r="D904" s="88">
        <v>8523.5990000000002</v>
      </c>
      <c r="E904" t="s">
        <v>680</v>
      </c>
      <c r="F904" s="85" t="s">
        <v>698</v>
      </c>
      <c r="G904" s="24">
        <v>44647</v>
      </c>
      <c r="H904" s="89">
        <v>7282536</v>
      </c>
      <c r="I904" s="22">
        <v>1</v>
      </c>
      <c r="J904" s="90">
        <v>5500</v>
      </c>
      <c r="K904" s="90">
        <v>5500</v>
      </c>
      <c r="L904" s="90"/>
      <c r="M904" s="91" t="str">
        <f>TEXT(Table2[[#This Row],[Gd.Dt]],"mmm-yy")</f>
        <v>Mar-22</v>
      </c>
      <c r="N904" s="46" t="str">
        <f>MID(Table2[[#This Row],[BE]],6,2)</f>
        <v>TI</v>
      </c>
      <c r="O904" s="46" t="str">
        <f>IF(Table2[[#This Row],[Type]]="IB","EOU",IF(Table2[[#This Row],[Type]]="MB","Local","492"))</f>
        <v>492</v>
      </c>
      <c r="P904" s="46">
        <f>ROUND(Table2[[#This Row],[Cons]]/Table2[[#This Row],[Qty.]],5)</f>
        <v>1</v>
      </c>
      <c r="Q904" s="46" t="b">
        <f>EXACT(Table2[[#This Row],[rate]],Table2[[#This Row],[Check]])</f>
        <v>1</v>
      </c>
      <c r="R904" s="46"/>
      <c r="S904" s="46" t="str">
        <f>IF(Table2[[#This Row],[SRO]]="EOU",VLOOKUP(Table2[[#This Row],[BE]],[2]GD.List!$C$3:$N$5014,12,0),IF(Table2[[#This Row],[SRO]]="Local","Polyester Staple Fibre","SRO 492"))</f>
        <v>SRO 492</v>
      </c>
    </row>
    <row r="905" spans="1:19" x14ac:dyDescent="0.25">
      <c r="A905" s="87" t="s">
        <v>673</v>
      </c>
      <c r="B905" s="85" t="s">
        <v>661</v>
      </c>
      <c r="C905" s="83">
        <v>10020</v>
      </c>
      <c r="D905" s="88">
        <v>7317.0010000000002</v>
      </c>
      <c r="E905" t="s">
        <v>680</v>
      </c>
      <c r="F905" s="85" t="s">
        <v>698</v>
      </c>
      <c r="G905" s="24">
        <v>44647</v>
      </c>
      <c r="H905" s="89">
        <v>7282536</v>
      </c>
      <c r="I905" s="22">
        <v>1</v>
      </c>
      <c r="J905" s="90">
        <v>5</v>
      </c>
      <c r="K905" s="90">
        <v>5</v>
      </c>
      <c r="L905" s="90"/>
      <c r="M905" s="91" t="str">
        <f>TEXT(Table2[[#This Row],[Gd.Dt]],"mmm-yy")</f>
        <v>Mar-22</v>
      </c>
      <c r="N905" s="46" t="str">
        <f>MID(Table2[[#This Row],[BE]],6,2)</f>
        <v>TI</v>
      </c>
      <c r="O905" s="46" t="str">
        <f>IF(Table2[[#This Row],[Type]]="IB","EOU",IF(Table2[[#This Row],[Type]]="MB","Local","492"))</f>
        <v>492</v>
      </c>
      <c r="P905" s="46">
        <f>ROUND(Table2[[#This Row],[Cons]]/Table2[[#This Row],[Qty.]],5)</f>
        <v>1</v>
      </c>
      <c r="Q905" s="46" t="b">
        <f>EXACT(Table2[[#This Row],[rate]],Table2[[#This Row],[Check]])</f>
        <v>1</v>
      </c>
      <c r="R905" s="46"/>
      <c r="S905" s="46" t="str">
        <f>IF(Table2[[#This Row],[SRO]]="EOU",VLOOKUP(Table2[[#This Row],[BE]],[2]GD.List!$C$3:$N$5014,12,0),IF(Table2[[#This Row],[SRO]]="Local","Polyester Staple Fibre","SRO 492"))</f>
        <v>SRO 492</v>
      </c>
    </row>
    <row r="906" spans="1:19" x14ac:dyDescent="0.25">
      <c r="A906" s="87" t="s">
        <v>673</v>
      </c>
      <c r="B906" s="85" t="s">
        <v>660</v>
      </c>
      <c r="C906" s="83">
        <v>10020</v>
      </c>
      <c r="D906" s="88">
        <v>8523.5990000000002</v>
      </c>
      <c r="E906" t="s">
        <v>675</v>
      </c>
      <c r="F906" s="85" t="s">
        <v>699</v>
      </c>
      <c r="G906" s="24">
        <v>44647</v>
      </c>
      <c r="H906" s="89">
        <v>7282536</v>
      </c>
      <c r="I906" s="22">
        <v>1</v>
      </c>
      <c r="J906" s="90">
        <v>14500</v>
      </c>
      <c r="K906" s="90">
        <v>14500</v>
      </c>
      <c r="L906" s="90"/>
      <c r="M906" s="91" t="str">
        <f>TEXT(Table2[[#This Row],[Gd.Dt]],"mmm-yy")</f>
        <v>Mar-22</v>
      </c>
      <c r="N906" s="46" t="str">
        <f>MID(Table2[[#This Row],[BE]],6,2)</f>
        <v>TI</v>
      </c>
      <c r="O906" s="46" t="str">
        <f>IF(Table2[[#This Row],[Type]]="IB","EOU",IF(Table2[[#This Row],[Type]]="MB","Local","492"))</f>
        <v>492</v>
      </c>
      <c r="P906" s="46">
        <f>ROUND(Table2[[#This Row],[Cons]]/Table2[[#This Row],[Qty.]],5)</f>
        <v>1</v>
      </c>
      <c r="Q906" s="46" t="b">
        <f>EXACT(Table2[[#This Row],[rate]],Table2[[#This Row],[Check]])</f>
        <v>1</v>
      </c>
      <c r="R906" s="46"/>
      <c r="S906" s="46" t="str">
        <f>IF(Table2[[#This Row],[SRO]]="EOU",VLOOKUP(Table2[[#This Row],[BE]],[2]GD.List!$C$3:$N$5014,12,0),IF(Table2[[#This Row],[SRO]]="Local","Polyester Staple Fibre","SRO 492"))</f>
        <v>SRO 492</v>
      </c>
    </row>
    <row r="907" spans="1:19" x14ac:dyDescent="0.25">
      <c r="A907" s="87" t="s">
        <v>673</v>
      </c>
      <c r="B907" s="85" t="s">
        <v>660</v>
      </c>
      <c r="C907" s="83">
        <v>10020</v>
      </c>
      <c r="D907" s="88">
        <v>7317.0010000000002</v>
      </c>
      <c r="E907" t="s">
        <v>675</v>
      </c>
      <c r="F907" s="85" t="s">
        <v>699</v>
      </c>
      <c r="G907" s="24">
        <v>44647</v>
      </c>
      <c r="H907" s="89">
        <v>7282536</v>
      </c>
      <c r="I907" s="22">
        <v>1</v>
      </c>
      <c r="J907" s="90">
        <v>15</v>
      </c>
      <c r="K907" s="90">
        <v>15</v>
      </c>
      <c r="L907" s="90"/>
      <c r="M907" s="91" t="str">
        <f>TEXT(Table2[[#This Row],[Gd.Dt]],"mmm-yy")</f>
        <v>Mar-22</v>
      </c>
      <c r="N907" s="46" t="str">
        <f>MID(Table2[[#This Row],[BE]],6,2)</f>
        <v>TI</v>
      </c>
      <c r="O907" s="46" t="str">
        <f>IF(Table2[[#This Row],[Type]]="IB","EOU",IF(Table2[[#This Row],[Type]]="MB","Local","492"))</f>
        <v>492</v>
      </c>
      <c r="P907" s="46">
        <f>ROUND(Table2[[#This Row],[Cons]]/Table2[[#This Row],[Qty.]],5)</f>
        <v>1</v>
      </c>
      <c r="Q907" s="46" t="b">
        <f>EXACT(Table2[[#This Row],[rate]],Table2[[#This Row],[Check]])</f>
        <v>1</v>
      </c>
      <c r="R907" s="46"/>
      <c r="S907" s="46" t="str">
        <f>IF(Table2[[#This Row],[SRO]]="EOU",VLOOKUP(Table2[[#This Row],[BE]],[2]GD.List!$C$3:$N$5014,12,0),IF(Table2[[#This Row],[SRO]]="Local","Polyester Staple Fibre","SRO 492"))</f>
        <v>SRO 492</v>
      </c>
    </row>
    <row r="908" spans="1:19" x14ac:dyDescent="0.25">
      <c r="A908" s="87" t="s">
        <v>673</v>
      </c>
      <c r="B908" s="85" t="s">
        <v>658</v>
      </c>
      <c r="C908" s="83">
        <v>9814</v>
      </c>
      <c r="D908" s="88">
        <v>8523.5990000000002</v>
      </c>
      <c r="E908" t="s">
        <v>671</v>
      </c>
      <c r="F908" s="85" t="s">
        <v>701</v>
      </c>
      <c r="G908" s="24">
        <v>44647</v>
      </c>
      <c r="H908" s="89">
        <v>6045060.8799999999</v>
      </c>
      <c r="I908" s="22">
        <v>1</v>
      </c>
      <c r="J908" s="90">
        <v>9000</v>
      </c>
      <c r="K908" s="90">
        <v>9000</v>
      </c>
      <c r="L908" s="90"/>
      <c r="M908" s="91" t="str">
        <f>TEXT(Table2[[#This Row],[Gd.Dt]],"mmm-yy")</f>
        <v>Mar-22</v>
      </c>
      <c r="N908" s="46" t="str">
        <f>MID(Table2[[#This Row],[BE]],6,2)</f>
        <v>TI</v>
      </c>
      <c r="O908" s="46" t="str">
        <f>IF(Table2[[#This Row],[Type]]="IB","EOU",IF(Table2[[#This Row],[Type]]="MB","Local","492"))</f>
        <v>492</v>
      </c>
      <c r="P908" s="46">
        <f>ROUND(Table2[[#This Row],[Cons]]/Table2[[#This Row],[Qty.]],5)</f>
        <v>1</v>
      </c>
      <c r="Q908" s="46" t="b">
        <f>EXACT(Table2[[#This Row],[rate]],Table2[[#This Row],[Check]])</f>
        <v>1</v>
      </c>
      <c r="R908" s="46"/>
      <c r="S908" s="46" t="str">
        <f>IF(Table2[[#This Row],[SRO]]="EOU",VLOOKUP(Table2[[#This Row],[BE]],[2]GD.List!$C$3:$N$5014,12,0),IF(Table2[[#This Row],[SRO]]="Local","Polyester Staple Fibre","SRO 492"))</f>
        <v>SRO 492</v>
      </c>
    </row>
    <row r="909" spans="1:19" x14ac:dyDescent="0.25">
      <c r="A909" s="86" t="s">
        <v>673</v>
      </c>
      <c r="B909" s="85" t="s">
        <v>658</v>
      </c>
      <c r="C909" s="83">
        <v>9814</v>
      </c>
      <c r="D909" s="88">
        <v>7317.0010000000002</v>
      </c>
      <c r="E909" t="s">
        <v>671</v>
      </c>
      <c r="F909" s="85" t="s">
        <v>701</v>
      </c>
      <c r="G909" s="24">
        <v>44647</v>
      </c>
      <c r="H909" s="89">
        <v>6045060.8799999999</v>
      </c>
      <c r="I909" s="22">
        <v>1</v>
      </c>
      <c r="J909" s="90">
        <v>10</v>
      </c>
      <c r="K909" s="90">
        <v>10</v>
      </c>
      <c r="L909" s="90"/>
      <c r="M909" s="91" t="str">
        <f>TEXT(Table2[[#This Row],[Gd.Dt]],"mmm-yy")</f>
        <v>Mar-22</v>
      </c>
      <c r="N909" s="46" t="str">
        <f>MID(Table2[[#This Row],[BE]],6,2)</f>
        <v>TI</v>
      </c>
      <c r="O909" s="46" t="str">
        <f>IF(Table2[[#This Row],[Type]]="IB","EOU",IF(Table2[[#This Row],[Type]]="MB","Local","492"))</f>
        <v>492</v>
      </c>
      <c r="P909" s="46">
        <f>ROUND(Table2[[#This Row],[Cons]]/Table2[[#This Row],[Qty.]],5)</f>
        <v>1</v>
      </c>
      <c r="Q909" s="46" t="b">
        <f>EXACT(Table2[[#This Row],[rate]],Table2[[#This Row],[Check]])</f>
        <v>1</v>
      </c>
      <c r="R909" s="46"/>
      <c r="S909" s="46" t="str">
        <f>IF(Table2[[#This Row],[SRO]]="EOU",VLOOKUP(Table2[[#This Row],[BE]],[2]GD.List!$C$3:$N$5014,12,0),IF(Table2[[#This Row],[SRO]]="Local","Polyester Staple Fibre","SRO 492"))</f>
        <v>SRO 492</v>
      </c>
    </row>
    <row r="910" spans="1:19" x14ac:dyDescent="0.25">
      <c r="A910" s="87" t="s">
        <v>676</v>
      </c>
      <c r="B910" s="85" t="s">
        <v>661</v>
      </c>
      <c r="C910" s="83">
        <v>10020</v>
      </c>
      <c r="D910" s="88">
        <v>8523.5990000000002</v>
      </c>
      <c r="E910" t="s">
        <v>680</v>
      </c>
      <c r="F910" s="85" t="s">
        <v>698</v>
      </c>
      <c r="G910" s="24">
        <v>44647</v>
      </c>
      <c r="H910" s="89">
        <v>7282536</v>
      </c>
      <c r="I910" s="22">
        <v>1</v>
      </c>
      <c r="J910" s="90">
        <v>10000</v>
      </c>
      <c r="K910" s="90">
        <v>10000</v>
      </c>
      <c r="L910" s="90"/>
      <c r="M910" s="91" t="str">
        <f>TEXT(Table2[[#This Row],[Gd.Dt]],"mmm-yy")</f>
        <v>Mar-22</v>
      </c>
      <c r="N910" s="46" t="str">
        <f>MID(Table2[[#This Row],[BE]],6,2)</f>
        <v>TI</v>
      </c>
      <c r="O910" s="46" t="str">
        <f>IF(Table2[[#This Row],[Type]]="IB","EOU",IF(Table2[[#This Row],[Type]]="MB","Local","492"))</f>
        <v>492</v>
      </c>
      <c r="P910" s="46">
        <f>ROUND(Table2[[#This Row],[Cons]]/Table2[[#This Row],[Qty.]],5)</f>
        <v>1</v>
      </c>
      <c r="Q910" s="46" t="b">
        <f>EXACT(Table2[[#This Row],[rate]],Table2[[#This Row],[Check]])</f>
        <v>1</v>
      </c>
      <c r="R910" s="46"/>
      <c r="S910" s="46" t="str">
        <f>IF(Table2[[#This Row],[SRO]]="EOU",VLOOKUP(Table2[[#This Row],[BE]],[2]GD.List!$C$3:$N$5014,12,0),IF(Table2[[#This Row],[SRO]]="Local","Polyester Staple Fibre","SRO 492"))</f>
        <v>SRO 492</v>
      </c>
    </row>
    <row r="911" spans="1:19" x14ac:dyDescent="0.25">
      <c r="A911" s="86" t="s">
        <v>676</v>
      </c>
      <c r="B911" s="85" t="s">
        <v>660</v>
      </c>
      <c r="C911" s="83">
        <v>10020</v>
      </c>
      <c r="D911" s="88">
        <v>8523.5990000000002</v>
      </c>
      <c r="E911" t="s">
        <v>675</v>
      </c>
      <c r="F911" s="85" t="s">
        <v>699</v>
      </c>
      <c r="G911" s="24">
        <v>44647</v>
      </c>
      <c r="H911" s="89">
        <v>7282536</v>
      </c>
      <c r="I911" s="22">
        <v>1</v>
      </c>
      <c r="J911" s="90">
        <v>10000</v>
      </c>
      <c r="K911" s="90">
        <v>10000</v>
      </c>
      <c r="L911" s="90"/>
      <c r="M911" s="91" t="str">
        <f>TEXT(Table2[[#This Row],[Gd.Dt]],"mmm-yy")</f>
        <v>Mar-22</v>
      </c>
      <c r="N911" s="46" t="str">
        <f>MID(Table2[[#This Row],[BE]],6,2)</f>
        <v>TI</v>
      </c>
      <c r="O911" s="46" t="str">
        <f>IF(Table2[[#This Row],[Type]]="IB","EOU",IF(Table2[[#This Row],[Type]]="MB","Local","492"))</f>
        <v>492</v>
      </c>
      <c r="P911" s="46">
        <f>ROUND(Table2[[#This Row],[Cons]]/Table2[[#This Row],[Qty.]],5)</f>
        <v>1</v>
      </c>
      <c r="Q911" s="46" t="b">
        <f>EXACT(Table2[[#This Row],[rate]],Table2[[#This Row],[Check]])</f>
        <v>1</v>
      </c>
      <c r="R911" s="46"/>
      <c r="S911" s="46" t="str">
        <f>IF(Table2[[#This Row],[SRO]]="EOU",VLOOKUP(Table2[[#This Row],[BE]],[2]GD.List!$C$3:$N$5014,12,0),IF(Table2[[#This Row],[SRO]]="Local","Polyester Staple Fibre","SRO 492"))</f>
        <v>SRO 492</v>
      </c>
    </row>
    <row r="912" spans="1:19" x14ac:dyDescent="0.25">
      <c r="A912" s="86" t="s">
        <v>677</v>
      </c>
      <c r="B912" s="85" t="s">
        <v>660</v>
      </c>
      <c r="C912" s="83">
        <v>10020</v>
      </c>
      <c r="D912" s="88">
        <v>9606.2199999999993</v>
      </c>
      <c r="E912" t="s">
        <v>675</v>
      </c>
      <c r="F912" s="85" t="s">
        <v>699</v>
      </c>
      <c r="G912" s="24">
        <v>44647</v>
      </c>
      <c r="H912" s="89">
        <v>7282536</v>
      </c>
      <c r="I912" s="22">
        <v>1</v>
      </c>
      <c r="J912" s="90">
        <v>42</v>
      </c>
      <c r="K912" s="90">
        <v>42</v>
      </c>
      <c r="L912" s="90"/>
      <c r="M912" s="91" t="str">
        <f>TEXT(Table2[[#This Row],[Gd.Dt]],"mmm-yy")</f>
        <v>Mar-22</v>
      </c>
      <c r="N912" s="46" t="str">
        <f>MID(Table2[[#This Row],[BE]],6,2)</f>
        <v>TI</v>
      </c>
      <c r="O912" s="46" t="str">
        <f>IF(Table2[[#This Row],[Type]]="IB","EOU",IF(Table2[[#This Row],[Type]]="MB","Local","492"))</f>
        <v>492</v>
      </c>
      <c r="P912" s="46">
        <f>ROUND(Table2[[#This Row],[Cons]]/Table2[[#This Row],[Qty.]],5)</f>
        <v>1</v>
      </c>
      <c r="Q912" s="46" t="b">
        <f>EXACT(Table2[[#This Row],[rate]],Table2[[#This Row],[Check]])</f>
        <v>1</v>
      </c>
      <c r="R912" s="46"/>
      <c r="S912" s="46" t="str">
        <f>IF(Table2[[#This Row],[SRO]]="EOU",VLOOKUP(Table2[[#This Row],[BE]],[2]GD.List!$C$3:$N$5014,12,0),IF(Table2[[#This Row],[SRO]]="Local","Polyester Staple Fibre","SRO 492"))</f>
        <v>SRO 492</v>
      </c>
    </row>
    <row r="913" spans="1:19" x14ac:dyDescent="0.25">
      <c r="A913" s="86" t="s">
        <v>678</v>
      </c>
      <c r="B913" s="85" t="s">
        <v>660</v>
      </c>
      <c r="C913" s="83">
        <v>10020</v>
      </c>
      <c r="D913" s="88">
        <v>8308.2000000000007</v>
      </c>
      <c r="E913" t="s">
        <v>675</v>
      </c>
      <c r="F913" s="85" t="s">
        <v>699</v>
      </c>
      <c r="G913" s="24">
        <v>44647</v>
      </c>
      <c r="H913" s="89">
        <v>7282536</v>
      </c>
      <c r="I913" s="22">
        <v>1</v>
      </c>
      <c r="J913" s="90">
        <v>25</v>
      </c>
      <c r="K913" s="90">
        <v>25</v>
      </c>
      <c r="L913" s="90"/>
      <c r="M913" s="91" t="str">
        <f>TEXT(Table2[[#This Row],[Gd.Dt]],"mmm-yy")</f>
        <v>Mar-22</v>
      </c>
      <c r="N913" s="46" t="str">
        <f>MID(Table2[[#This Row],[BE]],6,2)</f>
        <v>TI</v>
      </c>
      <c r="O913" s="46" t="str">
        <f>IF(Table2[[#This Row],[Type]]="IB","EOU",IF(Table2[[#This Row],[Type]]="MB","Local","492"))</f>
        <v>492</v>
      </c>
      <c r="P913" s="46">
        <f>ROUND(Table2[[#This Row],[Cons]]/Table2[[#This Row],[Qty.]],5)</f>
        <v>1</v>
      </c>
      <c r="Q913" s="46" t="b">
        <f>EXACT(Table2[[#This Row],[rate]],Table2[[#This Row],[Check]])</f>
        <v>1</v>
      </c>
      <c r="R913" s="46"/>
      <c r="S913" s="46" t="str">
        <f>IF(Table2[[#This Row],[SRO]]="EOU",VLOOKUP(Table2[[#This Row],[BE]],[2]GD.List!$C$3:$N$5014,12,0),IF(Table2[[#This Row],[SRO]]="Local","Polyester Staple Fibre","SRO 492"))</f>
        <v>SRO 492</v>
      </c>
    </row>
    <row r="914" spans="1:19" x14ac:dyDescent="0.25">
      <c r="A914" s="86" t="s">
        <v>679</v>
      </c>
      <c r="B914" s="85" t="s">
        <v>660</v>
      </c>
      <c r="C914" s="83">
        <v>10020</v>
      </c>
      <c r="D914" s="88">
        <v>9606.1</v>
      </c>
      <c r="E914" t="s">
        <v>675</v>
      </c>
      <c r="F914" s="85" t="s">
        <v>699</v>
      </c>
      <c r="G914" s="24">
        <v>44647</v>
      </c>
      <c r="H914" s="89">
        <v>7282536</v>
      </c>
      <c r="I914" s="22">
        <v>1</v>
      </c>
      <c r="J914" s="90">
        <v>18.600000000000001</v>
      </c>
      <c r="K914" s="90">
        <v>18.600000000000001</v>
      </c>
      <c r="L914" s="90"/>
      <c r="M914" s="91" t="str">
        <f>TEXT(Table2[[#This Row],[Gd.Dt]],"mmm-yy")</f>
        <v>Mar-22</v>
      </c>
      <c r="N914" s="46" t="str">
        <f>MID(Table2[[#This Row],[BE]],6,2)</f>
        <v>TI</v>
      </c>
      <c r="O914" s="46" t="str">
        <f>IF(Table2[[#This Row],[Type]]="IB","EOU",IF(Table2[[#This Row],[Type]]="MB","Local","492"))</f>
        <v>492</v>
      </c>
      <c r="P914" s="46">
        <f>ROUND(Table2[[#This Row],[Cons]]/Table2[[#This Row],[Qty.]],5)</f>
        <v>1</v>
      </c>
      <c r="Q914" s="46" t="b">
        <f>EXACT(Table2[[#This Row],[rate]],Table2[[#This Row],[Check]])</f>
        <v>1</v>
      </c>
      <c r="R914" s="46"/>
      <c r="S914" s="46" t="str">
        <f>IF(Table2[[#This Row],[SRO]]="EOU",VLOOKUP(Table2[[#This Row],[BE]],[2]GD.List!$C$3:$N$5014,12,0),IF(Table2[[#This Row],[SRO]]="Local","Polyester Staple Fibre","SRO 492"))</f>
        <v>SRO 492</v>
      </c>
    </row>
    <row r="915" spans="1:19" x14ac:dyDescent="0.25">
      <c r="A915" s="86" t="s">
        <v>681</v>
      </c>
      <c r="B915" s="85" t="s">
        <v>661</v>
      </c>
      <c r="C915" s="83">
        <v>10020</v>
      </c>
      <c r="D915" s="88">
        <v>9606.2199999999993</v>
      </c>
      <c r="E915" t="s">
        <v>680</v>
      </c>
      <c r="F915" s="85" t="s">
        <v>698</v>
      </c>
      <c r="G915" s="24">
        <v>44647</v>
      </c>
      <c r="H915" s="89">
        <v>7282536</v>
      </c>
      <c r="I915" s="22">
        <v>1</v>
      </c>
      <c r="J915" s="90">
        <v>62</v>
      </c>
      <c r="K915" s="90">
        <v>62</v>
      </c>
      <c r="L915" s="90"/>
      <c r="M915" s="91" t="str">
        <f>TEXT(Table2[[#This Row],[Gd.Dt]],"mmm-yy")</f>
        <v>Mar-22</v>
      </c>
      <c r="N915" s="46" t="str">
        <f>MID(Table2[[#This Row],[BE]],6,2)</f>
        <v>TI</v>
      </c>
      <c r="O915" s="46" t="str">
        <f>IF(Table2[[#This Row],[Type]]="IB","EOU",IF(Table2[[#This Row],[Type]]="MB","Local","492"))</f>
        <v>492</v>
      </c>
      <c r="P915" s="46">
        <f>ROUND(Table2[[#This Row],[Cons]]/Table2[[#This Row],[Qty.]],5)</f>
        <v>1</v>
      </c>
      <c r="Q915" s="46" t="b">
        <f>EXACT(Table2[[#This Row],[rate]],Table2[[#This Row],[Check]])</f>
        <v>1</v>
      </c>
      <c r="R915" s="46"/>
      <c r="S915" s="46" t="str">
        <f>IF(Table2[[#This Row],[SRO]]="EOU",VLOOKUP(Table2[[#This Row],[BE]],[2]GD.List!$C$3:$N$5014,12,0),IF(Table2[[#This Row],[SRO]]="Local","Polyester Staple Fibre","SRO 492"))</f>
        <v>SRO 492</v>
      </c>
    </row>
    <row r="916" spans="1:19" x14ac:dyDescent="0.25">
      <c r="A916" s="86" t="s">
        <v>682</v>
      </c>
      <c r="B916" s="85" t="s">
        <v>661</v>
      </c>
      <c r="C916" s="83">
        <v>10020</v>
      </c>
      <c r="D916" s="88">
        <v>8308.2000000000007</v>
      </c>
      <c r="E916" t="s">
        <v>680</v>
      </c>
      <c r="F916" s="85" t="s">
        <v>698</v>
      </c>
      <c r="G916" s="24">
        <v>44647</v>
      </c>
      <c r="H916" s="89">
        <v>7282536</v>
      </c>
      <c r="I916" s="22">
        <v>1</v>
      </c>
      <c r="J916" s="90">
        <v>25</v>
      </c>
      <c r="K916" s="90">
        <v>25</v>
      </c>
      <c r="L916" s="90"/>
      <c r="M916" s="91" t="str">
        <f>TEXT(Table2[[#This Row],[Gd.Dt]],"mmm-yy")</f>
        <v>Mar-22</v>
      </c>
      <c r="N916" s="46" t="str">
        <f>MID(Table2[[#This Row],[BE]],6,2)</f>
        <v>TI</v>
      </c>
      <c r="O916" s="46" t="str">
        <f>IF(Table2[[#This Row],[Type]]="IB","EOU",IF(Table2[[#This Row],[Type]]="MB","Local","492"))</f>
        <v>492</v>
      </c>
      <c r="P916" s="46">
        <f>ROUND(Table2[[#This Row],[Cons]]/Table2[[#This Row],[Qty.]],5)</f>
        <v>1</v>
      </c>
      <c r="Q916" s="46" t="b">
        <f>EXACT(Table2[[#This Row],[rate]],Table2[[#This Row],[Check]])</f>
        <v>1</v>
      </c>
      <c r="R916" s="46"/>
      <c r="S916" s="46" t="str">
        <f>IF(Table2[[#This Row],[SRO]]="EOU",VLOOKUP(Table2[[#This Row],[BE]],[2]GD.List!$C$3:$N$5014,12,0),IF(Table2[[#This Row],[SRO]]="Local","Polyester Staple Fibre","SRO 492"))</f>
        <v>SRO 492</v>
      </c>
    </row>
    <row r="917" spans="1:19" x14ac:dyDescent="0.25">
      <c r="A917" s="86" t="s">
        <v>683</v>
      </c>
      <c r="B917" s="85" t="s">
        <v>661</v>
      </c>
      <c r="C917" s="83">
        <v>10020</v>
      </c>
      <c r="D917" s="88">
        <v>9606.1</v>
      </c>
      <c r="E917" t="s">
        <v>680</v>
      </c>
      <c r="F917" s="85" t="s">
        <v>698</v>
      </c>
      <c r="G917" s="24">
        <v>44647</v>
      </c>
      <c r="H917" s="89">
        <v>7282536</v>
      </c>
      <c r="I917" s="22">
        <v>1</v>
      </c>
      <c r="J917" s="90">
        <v>27.9</v>
      </c>
      <c r="K917" s="90">
        <v>27.9</v>
      </c>
      <c r="L917" s="90"/>
      <c r="M917" s="91" t="str">
        <f>TEXT(Table2[[#This Row],[Gd.Dt]],"mmm-yy")</f>
        <v>Mar-22</v>
      </c>
      <c r="N917" s="46" t="str">
        <f>MID(Table2[[#This Row],[BE]],6,2)</f>
        <v>TI</v>
      </c>
      <c r="O917" s="46" t="str">
        <f>IF(Table2[[#This Row],[Type]]="IB","EOU",IF(Table2[[#This Row],[Type]]="MB","Local","492"))</f>
        <v>492</v>
      </c>
      <c r="P917" s="46">
        <f>ROUND(Table2[[#This Row],[Cons]]/Table2[[#This Row],[Qty.]],5)</f>
        <v>1</v>
      </c>
      <c r="Q917" s="46" t="b">
        <f>EXACT(Table2[[#This Row],[rate]],Table2[[#This Row],[Check]])</f>
        <v>1</v>
      </c>
      <c r="R917" s="46"/>
      <c r="S917" s="46" t="str">
        <f>IF(Table2[[#This Row],[SRO]]="EOU",VLOOKUP(Table2[[#This Row],[BE]],[2]GD.List!$C$3:$N$5014,12,0),IF(Table2[[#This Row],[SRO]]="Local","Polyester Staple Fibre","SRO 492"))</f>
        <v>SRO 492</v>
      </c>
    </row>
    <row r="918" spans="1:19" x14ac:dyDescent="0.25">
      <c r="A918" s="87" t="s">
        <v>685</v>
      </c>
      <c r="B918" s="87" t="s">
        <v>656</v>
      </c>
      <c r="C918" s="84">
        <v>32356</v>
      </c>
      <c r="D918" s="92">
        <v>5205.13</v>
      </c>
      <c r="E918" s="40" t="s">
        <v>684</v>
      </c>
      <c r="F918" s="87" t="s">
        <v>693</v>
      </c>
      <c r="G918" s="41">
        <v>44647</v>
      </c>
      <c r="H918" s="93">
        <v>27580857.739999998</v>
      </c>
      <c r="I918" s="43">
        <v>1.0101</v>
      </c>
      <c r="J918" s="94">
        <v>12826.25</v>
      </c>
      <c r="K918" s="94">
        <v>12698</v>
      </c>
      <c r="L918" s="94"/>
      <c r="M918" s="95" t="str">
        <f>TEXT(Table2[[#This Row],[Gd.Dt]],"mmm-yy")</f>
        <v>Mar-22</v>
      </c>
      <c r="N918" s="47" t="str">
        <f>MID(Table2[[#This Row],[BE]],6,2)</f>
        <v>IB</v>
      </c>
      <c r="O918" s="47" t="str">
        <f>IF(Table2[[#This Row],[Type]]="IB","EOU",IF(Table2[[#This Row],[Type]]="MB","Local","492"))</f>
        <v>EOU</v>
      </c>
      <c r="P918" s="47">
        <f>ROUND(Table2[[#This Row],[Cons]]/Table2[[#This Row],[Qty.]],5)</f>
        <v>1.0101</v>
      </c>
      <c r="Q918" s="47" t="b">
        <f>EXACT(Table2[[#This Row],[rate]],Table2[[#This Row],[Check]])</f>
        <v>1</v>
      </c>
      <c r="R918" s="47"/>
      <c r="S918" s="47" t="str">
        <f>IF(Table2[[#This Row],[SRO]]="EOU",VLOOKUP(Table2[[#This Row],[BE]],[2]GD.List!$C$3:$N$5014,12,0),IF(Table2[[#This Row],[SRO]]="Local","Polyester Staple Fibre","SRO 492"))</f>
        <v>Cotton Yarn</v>
      </c>
    </row>
    <row r="919" spans="1:19" x14ac:dyDescent="0.25">
      <c r="A919" s="96" t="s">
        <v>1</v>
      </c>
      <c r="B919" s="3" t="s">
        <v>1686</v>
      </c>
      <c r="C919" s="98">
        <v>36000</v>
      </c>
      <c r="D919" s="99">
        <v>2701.12</v>
      </c>
      <c r="E919" t="s">
        <v>702</v>
      </c>
      <c r="F919" s="97" t="s">
        <v>703</v>
      </c>
      <c r="G919" s="24">
        <v>44649</v>
      </c>
      <c r="H919" s="100">
        <v>35312220.990000002</v>
      </c>
      <c r="I919" s="22">
        <v>0.4</v>
      </c>
      <c r="J919" s="101">
        <v>5521.2</v>
      </c>
      <c r="K919" s="101">
        <v>13803</v>
      </c>
      <c r="L919" s="101"/>
      <c r="M919" s="102" t="str">
        <f>TEXT(Table2[[#This Row],[Gd.Dt]],"mmm-yy")</f>
        <v>Mar-22</v>
      </c>
      <c r="N919" s="46" t="str">
        <f>MID(Table2[[#This Row],[BE]],6,2)</f>
        <v>IB</v>
      </c>
      <c r="O919" s="46" t="str">
        <f>IF(Table2[[#This Row],[Type]]="IB","EOU",IF(Table2[[#This Row],[Type]]="MB","Local","492"))</f>
        <v>EOU</v>
      </c>
      <c r="P919" s="46">
        <f>ROUND(Table2[[#This Row],[Cons]]/Table2[[#This Row],[Qty.]],5)</f>
        <v>0.4</v>
      </c>
      <c r="Q919" s="46" t="b">
        <f>EXACT(Table2[[#This Row],[rate]],Table2[[#This Row],[Check]])</f>
        <v>1</v>
      </c>
      <c r="R919" s="46"/>
      <c r="S919" s="46" t="str">
        <f>IF(Table2[[#This Row],[SRO]]="EOU",VLOOKUP(Table2[[#This Row],[BE]],[2]GD.List!$C$3:$N$5014,12,0),IF(Table2[[#This Row],[SRO]]="Local","Polyester Staple Fibre","SRO 492"))</f>
        <v>Textile Coal</v>
      </c>
    </row>
    <row r="920" spans="1:19" x14ac:dyDescent="0.25">
      <c r="A920" s="96" t="s">
        <v>217</v>
      </c>
      <c r="B920" s="3" t="s">
        <v>1686</v>
      </c>
      <c r="C920" s="98">
        <v>36000</v>
      </c>
      <c r="D920" s="99">
        <v>2832.1089999999999</v>
      </c>
      <c r="E920" t="s">
        <v>702</v>
      </c>
      <c r="F920" s="97" t="s">
        <v>703</v>
      </c>
      <c r="G920" s="24">
        <v>44649</v>
      </c>
      <c r="H920" s="100">
        <v>35312220.990000002</v>
      </c>
      <c r="I920" s="22">
        <v>0.04</v>
      </c>
      <c r="J920" s="101">
        <v>552.12</v>
      </c>
      <c r="K920" s="101">
        <v>13803</v>
      </c>
      <c r="L920" s="101"/>
      <c r="M920" s="102" t="str">
        <f>TEXT(Table2[[#This Row],[Gd.Dt]],"mmm-yy")</f>
        <v>Mar-22</v>
      </c>
      <c r="N920" s="46" t="str">
        <f>MID(Table2[[#This Row],[BE]],6,2)</f>
        <v>IB</v>
      </c>
      <c r="O920" s="46" t="str">
        <f>IF(Table2[[#This Row],[Type]]="IB","EOU",IF(Table2[[#This Row],[Type]]="MB","Local","492"))</f>
        <v>EOU</v>
      </c>
      <c r="P920" s="46">
        <f>ROUND(Table2[[#This Row],[Cons]]/Table2[[#This Row],[Qty.]],5)</f>
        <v>0.04</v>
      </c>
      <c r="Q920" s="46" t="b">
        <f>EXACT(Table2[[#This Row],[rate]],Table2[[#This Row],[Check]])</f>
        <v>1</v>
      </c>
      <c r="R920" s="46"/>
      <c r="S920" s="46" t="str">
        <f>IF(Table2[[#This Row],[SRO]]="EOU",VLOOKUP(Table2[[#This Row],[BE]],[2]GD.List!$C$3:$N$5014,12,0),IF(Table2[[#This Row],[SRO]]="Local","Polyester Staple Fibre","SRO 492"))</f>
        <v>Textile Chemical</v>
      </c>
    </row>
    <row r="921" spans="1:19" x14ac:dyDescent="0.25">
      <c r="A921" s="96" t="s">
        <v>388</v>
      </c>
      <c r="B921" s="3" t="s">
        <v>1686</v>
      </c>
      <c r="C921" s="98">
        <v>36000</v>
      </c>
      <c r="D921" s="99">
        <v>1108.19</v>
      </c>
      <c r="E921" t="s">
        <v>702</v>
      </c>
      <c r="F921" s="97" t="s">
        <v>703</v>
      </c>
      <c r="G921" s="24">
        <v>44649</v>
      </c>
      <c r="H921" s="100">
        <v>35312220.990000002</v>
      </c>
      <c r="I921" s="22">
        <v>0.04</v>
      </c>
      <c r="J921" s="101">
        <v>552.12</v>
      </c>
      <c r="K921" s="101">
        <v>13803</v>
      </c>
      <c r="L921" s="101"/>
      <c r="M921" s="102" t="str">
        <f>TEXT(Table2[[#This Row],[Gd.Dt]],"mmm-yy")</f>
        <v>Mar-22</v>
      </c>
      <c r="N921" s="46" t="str">
        <f>MID(Table2[[#This Row],[BE]],6,2)</f>
        <v>IB</v>
      </c>
      <c r="O921" s="46" t="str">
        <f>IF(Table2[[#This Row],[Type]]="IB","EOU",IF(Table2[[#This Row],[Type]]="MB","Local","492"))</f>
        <v>EOU</v>
      </c>
      <c r="P921" s="46">
        <f>ROUND(Table2[[#This Row],[Cons]]/Table2[[#This Row],[Qty.]],5)</f>
        <v>0.04</v>
      </c>
      <c r="Q921" s="46" t="b">
        <f>EXACT(Table2[[#This Row],[rate]],Table2[[#This Row],[Check]])</f>
        <v>1</v>
      </c>
      <c r="R921" s="46"/>
      <c r="S921" s="46" t="str">
        <f>IF(Table2[[#This Row],[SRO]]="EOU",VLOOKUP(Table2[[#This Row],[BE]],[2]GD.List!$C$3:$N$5014,12,0),IF(Table2[[#This Row],[SRO]]="Local","Polyester Staple Fibre","SRO 492"))</f>
        <v>Textile Chemical</v>
      </c>
    </row>
    <row r="922" spans="1:19" x14ac:dyDescent="0.25">
      <c r="A922" s="103" t="s">
        <v>637</v>
      </c>
      <c r="B922" s="19" t="s">
        <v>1686</v>
      </c>
      <c r="C922" s="104">
        <v>36000</v>
      </c>
      <c r="D922" s="105">
        <v>5807.1019999999999</v>
      </c>
      <c r="E922" s="40" t="s">
        <v>702</v>
      </c>
      <c r="F922" s="103" t="s">
        <v>703</v>
      </c>
      <c r="G922" s="41">
        <v>44649</v>
      </c>
      <c r="H922" s="106">
        <v>35312220.990000002</v>
      </c>
      <c r="I922" s="43">
        <v>0.1</v>
      </c>
      <c r="J922" s="107">
        <v>1380.3</v>
      </c>
      <c r="K922" s="107">
        <v>13803</v>
      </c>
      <c r="L922" s="107"/>
      <c r="M922" s="108" t="str">
        <f>TEXT(Table2[[#This Row],[Gd.Dt]],"mmm-yy")</f>
        <v>Mar-22</v>
      </c>
      <c r="N922" s="47" t="str">
        <f>MID(Table2[[#This Row],[BE]],6,2)</f>
        <v>IB</v>
      </c>
      <c r="O922" s="47" t="str">
        <f>IF(Table2[[#This Row],[Type]]="IB","EOU",IF(Table2[[#This Row],[Type]]="MB","Local","492"))</f>
        <v>EOU</v>
      </c>
      <c r="P922" s="47">
        <f>ROUND(Table2[[#This Row],[Cons]]/Table2[[#This Row],[Qty.]],5)</f>
        <v>0.1</v>
      </c>
      <c r="Q922" s="47" t="b">
        <f>EXACT(Table2[[#This Row],[rate]],Table2[[#This Row],[Check]])</f>
        <v>1</v>
      </c>
      <c r="R922" s="47"/>
      <c r="S922" s="47" t="str">
        <f>IF(Table2[[#This Row],[SRO]]="EOU",VLOOKUP(Table2[[#This Row],[BE]],[2]GD.List!$C$3:$N$5014,12,0),IF(Table2[[#This Row],[SRO]]="Local","Polyester Staple Fibre","SRO 492"))</f>
        <v>Packing Material</v>
      </c>
    </row>
    <row r="923" spans="1:19" x14ac:dyDescent="0.25">
      <c r="A923" s="97" t="s">
        <v>1</v>
      </c>
      <c r="B923" s="3" t="s">
        <v>1687</v>
      </c>
      <c r="C923" s="98">
        <v>37580</v>
      </c>
      <c r="D923" s="99">
        <v>2701.12</v>
      </c>
      <c r="E923" t="s">
        <v>705</v>
      </c>
      <c r="F923" s="97" t="s">
        <v>711</v>
      </c>
      <c r="G923" s="24">
        <v>44649</v>
      </c>
      <c r="H923" s="100">
        <v>39915125.579999998</v>
      </c>
      <c r="I923" s="22">
        <v>0.1</v>
      </c>
      <c r="J923" s="101">
        <v>1997.6</v>
      </c>
      <c r="K923" s="101">
        <v>19976</v>
      </c>
      <c r="L923" s="101"/>
      <c r="M923" s="102" t="str">
        <f>TEXT(Table2[[#This Row],[Gd.Dt]],"mmm-yy")</f>
        <v>Mar-22</v>
      </c>
      <c r="N923" s="46" t="str">
        <f>MID(Table2[[#This Row],[BE]],6,2)</f>
        <v>IB</v>
      </c>
      <c r="O923" s="46" t="str">
        <f>IF(Table2[[#This Row],[Type]]="IB","EOU",IF(Table2[[#This Row],[Type]]="MB","Local","492"))</f>
        <v>EOU</v>
      </c>
      <c r="P923" s="46">
        <f>ROUND(Table2[[#This Row],[Cons]]/Table2[[#This Row],[Qty.]],5)</f>
        <v>0.1</v>
      </c>
      <c r="Q923" s="46" t="b">
        <f>EXACT(Table2[[#This Row],[rate]],Table2[[#This Row],[Check]])</f>
        <v>1</v>
      </c>
      <c r="R923" s="46"/>
      <c r="S923" s="46" t="str">
        <f>IF(Table2[[#This Row],[SRO]]="EOU",VLOOKUP(Table2[[#This Row],[BE]],[2]GD.List!$C$3:$N$5014,12,0),IF(Table2[[#This Row],[SRO]]="Local","Polyester Staple Fibre","SRO 492"))</f>
        <v>Textile Coal</v>
      </c>
    </row>
    <row r="924" spans="1:19" x14ac:dyDescent="0.25">
      <c r="A924" s="96" t="s">
        <v>1</v>
      </c>
      <c r="B924" s="3" t="s">
        <v>1688</v>
      </c>
      <c r="C924" s="98">
        <v>4568</v>
      </c>
      <c r="D924" s="99">
        <v>2701.12</v>
      </c>
      <c r="E924" t="s">
        <v>710</v>
      </c>
      <c r="F924" s="97" t="s">
        <v>712</v>
      </c>
      <c r="G924" s="24">
        <v>44650</v>
      </c>
      <c r="H924" s="100">
        <v>27726638</v>
      </c>
      <c r="I924" s="22">
        <v>0.4</v>
      </c>
      <c r="J924" s="101">
        <v>5748.4</v>
      </c>
      <c r="K924" s="101">
        <v>14371</v>
      </c>
      <c r="L924" s="101"/>
      <c r="M924" s="102" t="str">
        <f>TEXT(Table2[[#This Row],[Gd.Dt]],"mmm-yy")</f>
        <v>Mar-22</v>
      </c>
      <c r="N924" s="46" t="str">
        <f>MID(Table2[[#This Row],[BE]],6,2)</f>
        <v>IB</v>
      </c>
      <c r="O924" s="46" t="str">
        <f>IF(Table2[[#This Row],[Type]]="IB","EOU",IF(Table2[[#This Row],[Type]]="MB","Local","492"))</f>
        <v>EOU</v>
      </c>
      <c r="P924" s="46">
        <f>ROUND(Table2[[#This Row],[Cons]]/Table2[[#This Row],[Qty.]],5)</f>
        <v>0.4</v>
      </c>
      <c r="Q924" s="46" t="b">
        <f>EXACT(Table2[[#This Row],[rate]],Table2[[#This Row],[Check]])</f>
        <v>1</v>
      </c>
      <c r="R924" s="46"/>
      <c r="S924" s="46" t="str">
        <f>IF(Table2[[#This Row],[SRO]]="EOU",VLOOKUP(Table2[[#This Row],[BE]],[2]GD.List!$C$3:$N$5014,12,0),IF(Table2[[#This Row],[SRO]]="Local","Polyester Staple Fibre","SRO 492"))</f>
        <v>Textile Coal</v>
      </c>
    </row>
    <row r="925" spans="1:19" x14ac:dyDescent="0.25">
      <c r="A925" s="96" t="s">
        <v>22</v>
      </c>
      <c r="B925" s="3" t="s">
        <v>1688</v>
      </c>
      <c r="C925" s="98">
        <v>4568</v>
      </c>
      <c r="D925" s="99">
        <v>5503.201</v>
      </c>
      <c r="E925" t="s">
        <v>710</v>
      </c>
      <c r="F925" s="97" t="s">
        <v>712</v>
      </c>
      <c r="G925" s="24">
        <v>44650</v>
      </c>
      <c r="H925" s="100">
        <v>27726638</v>
      </c>
      <c r="I925" s="22">
        <v>0.41666999999999998</v>
      </c>
      <c r="J925" s="101">
        <v>754.52009999999996</v>
      </c>
      <c r="K925" s="101">
        <v>1810.84</v>
      </c>
      <c r="L925" s="101"/>
      <c r="M925" s="102" t="str">
        <f>TEXT(Table2[[#This Row],[Gd.Dt]],"mmm-yy")</f>
        <v>Mar-22</v>
      </c>
      <c r="N925" s="46" t="str">
        <f>MID(Table2[[#This Row],[BE]],6,2)</f>
        <v>MB</v>
      </c>
      <c r="O925" s="46" t="str">
        <f>IF(Table2[[#This Row],[Type]]="IB","EOU",IF(Table2[[#This Row],[Type]]="MB","Local","492"))</f>
        <v>Local</v>
      </c>
      <c r="P925" s="46">
        <f>ROUND(Table2[[#This Row],[Cons]]/Table2[[#This Row],[Qty.]],5)</f>
        <v>0.41666999999999998</v>
      </c>
      <c r="Q925" s="46" t="b">
        <f>EXACT(Table2[[#This Row],[rate]],Table2[[#This Row],[Check]])</f>
        <v>1</v>
      </c>
      <c r="R925" s="46"/>
      <c r="S925" s="46" t="str">
        <f>IF(Table2[[#This Row],[SRO]]="EOU",VLOOKUP(Table2[[#This Row],[BE]],[2]GD.List!$C$3:$N$5014,12,0),IF(Table2[[#This Row],[SRO]]="Local","Polyester Staple Fibre","SRO 492"))</f>
        <v>Polyester Staple Fibre</v>
      </c>
    </row>
    <row r="926" spans="1:19" x14ac:dyDescent="0.25">
      <c r="A926" s="96" t="s">
        <v>217</v>
      </c>
      <c r="B926" s="3" t="s">
        <v>1688</v>
      </c>
      <c r="C926" s="98">
        <v>4568</v>
      </c>
      <c r="D926" s="99">
        <v>2832.1089999999999</v>
      </c>
      <c r="E926" t="s">
        <v>710</v>
      </c>
      <c r="F926" s="97" t="s">
        <v>712</v>
      </c>
      <c r="G926" s="24">
        <v>44650</v>
      </c>
      <c r="H926" s="100">
        <v>27726638</v>
      </c>
      <c r="I926" s="22">
        <v>0.04</v>
      </c>
      <c r="J926" s="101">
        <v>574.84</v>
      </c>
      <c r="K926" s="101">
        <v>14371</v>
      </c>
      <c r="L926" s="101"/>
      <c r="M926" s="102" t="str">
        <f>TEXT(Table2[[#This Row],[Gd.Dt]],"mmm-yy")</f>
        <v>Mar-22</v>
      </c>
      <c r="N926" s="46" t="str">
        <f>MID(Table2[[#This Row],[BE]],6,2)</f>
        <v>IB</v>
      </c>
      <c r="O926" s="46" t="str">
        <f>IF(Table2[[#This Row],[Type]]="IB","EOU",IF(Table2[[#This Row],[Type]]="MB","Local","492"))</f>
        <v>EOU</v>
      </c>
      <c r="P926" s="46">
        <f>ROUND(Table2[[#This Row],[Cons]]/Table2[[#This Row],[Qty.]],5)</f>
        <v>0.04</v>
      </c>
      <c r="Q926" s="46" t="b">
        <f>EXACT(Table2[[#This Row],[rate]],Table2[[#This Row],[Check]])</f>
        <v>1</v>
      </c>
      <c r="R926" s="46"/>
      <c r="S926" s="46" t="str">
        <f>IF(Table2[[#This Row],[SRO]]="EOU",VLOOKUP(Table2[[#This Row],[BE]],[2]GD.List!$C$3:$N$5014,12,0),IF(Table2[[#This Row],[SRO]]="Local","Polyester Staple Fibre","SRO 492"))</f>
        <v>Textile Chemical</v>
      </c>
    </row>
    <row r="927" spans="1:19" x14ac:dyDescent="0.25">
      <c r="A927" s="103" t="s">
        <v>388</v>
      </c>
      <c r="B927" s="3" t="s">
        <v>1687</v>
      </c>
      <c r="C927" s="98">
        <v>37580</v>
      </c>
      <c r="D927" s="99">
        <v>1108.19</v>
      </c>
      <c r="E927" t="s">
        <v>705</v>
      </c>
      <c r="F927" s="97" t="s">
        <v>711</v>
      </c>
      <c r="G927" s="24">
        <v>44649</v>
      </c>
      <c r="H927" s="100">
        <v>39915125.579999998</v>
      </c>
      <c r="I927" s="22">
        <v>0.04</v>
      </c>
      <c r="J927" s="101">
        <v>799.04000000000008</v>
      </c>
      <c r="K927" s="101">
        <v>19976</v>
      </c>
      <c r="L927" s="101"/>
      <c r="M927" s="102" t="str">
        <f>TEXT(Table2[[#This Row],[Gd.Dt]],"mmm-yy")</f>
        <v>Mar-22</v>
      </c>
      <c r="N927" s="46" t="str">
        <f>MID(Table2[[#This Row],[BE]],6,2)</f>
        <v>IB</v>
      </c>
      <c r="O927" s="46" t="str">
        <f>IF(Table2[[#This Row],[Type]]="IB","EOU",IF(Table2[[#This Row],[Type]]="MB","Local","492"))</f>
        <v>EOU</v>
      </c>
      <c r="P927" s="46">
        <f>ROUND(Table2[[#This Row],[Cons]]/Table2[[#This Row],[Qty.]],5)</f>
        <v>0.04</v>
      </c>
      <c r="Q927" s="46" t="b">
        <f>EXACT(Table2[[#This Row],[rate]],Table2[[#This Row],[Check]])</f>
        <v>1</v>
      </c>
      <c r="R927" s="46"/>
      <c r="S927" s="46" t="str">
        <f>IF(Table2[[#This Row],[SRO]]="EOU",VLOOKUP(Table2[[#This Row],[BE]],[2]GD.List!$C$3:$N$5014,12,0),IF(Table2[[#This Row],[SRO]]="Local","Polyester Staple Fibre","SRO 492"))</f>
        <v>Textile Chemical</v>
      </c>
    </row>
    <row r="928" spans="1:19" x14ac:dyDescent="0.25">
      <c r="A928" s="96" t="s">
        <v>388</v>
      </c>
      <c r="B928" s="3" t="s">
        <v>1688</v>
      </c>
      <c r="C928" s="98">
        <v>4568</v>
      </c>
      <c r="D928" s="99">
        <v>1108.19</v>
      </c>
      <c r="E928" t="s">
        <v>710</v>
      </c>
      <c r="F928" s="97" t="s">
        <v>712</v>
      </c>
      <c r="G928" s="24">
        <v>44650</v>
      </c>
      <c r="H928" s="100">
        <v>27726638</v>
      </c>
      <c r="I928" s="22">
        <v>0.04</v>
      </c>
      <c r="J928" s="101">
        <v>327.72</v>
      </c>
      <c r="K928" s="101">
        <v>8193</v>
      </c>
      <c r="L928" s="101"/>
      <c r="M928" s="102" t="str">
        <f>TEXT(Table2[[#This Row],[Gd.Dt]],"mmm-yy")</f>
        <v>Mar-22</v>
      </c>
      <c r="N928" s="46" t="str">
        <f>MID(Table2[[#This Row],[BE]],6,2)</f>
        <v>IB</v>
      </c>
      <c r="O928" s="46" t="str">
        <f>IF(Table2[[#This Row],[Type]]="IB","EOU",IF(Table2[[#This Row],[Type]]="MB","Local","492"))</f>
        <v>EOU</v>
      </c>
      <c r="P928" s="46">
        <f>ROUND(Table2[[#This Row],[Cons]]/Table2[[#This Row],[Qty.]],5)</f>
        <v>0.04</v>
      </c>
      <c r="Q928" s="46" t="b">
        <f>EXACT(Table2[[#This Row],[rate]],Table2[[#This Row],[Check]])</f>
        <v>1</v>
      </c>
      <c r="R928" s="46"/>
      <c r="S928" s="46" t="str">
        <f>IF(Table2[[#This Row],[SRO]]="EOU",VLOOKUP(Table2[[#This Row],[BE]],[2]GD.List!$C$3:$N$5014,12,0),IF(Table2[[#This Row],[SRO]]="Local","Polyester Staple Fibre","SRO 492"))</f>
        <v>Textile Chemical</v>
      </c>
    </row>
    <row r="929" spans="1:19" x14ac:dyDescent="0.25">
      <c r="A929" s="96" t="s">
        <v>390</v>
      </c>
      <c r="B929" s="3" t="s">
        <v>1688</v>
      </c>
      <c r="C929" s="98">
        <v>4568</v>
      </c>
      <c r="D929" s="99">
        <v>5503.201</v>
      </c>
      <c r="E929" t="s">
        <v>710</v>
      </c>
      <c r="F929" s="97" t="s">
        <v>712</v>
      </c>
      <c r="G929" s="24">
        <v>44650</v>
      </c>
      <c r="H929" s="100">
        <v>27726638</v>
      </c>
      <c r="I929" s="22">
        <v>0.41666999999999998</v>
      </c>
      <c r="J929" s="101">
        <v>2659.26</v>
      </c>
      <c r="K929" s="101">
        <v>6382.16</v>
      </c>
      <c r="L929" s="101"/>
      <c r="M929" s="102" t="str">
        <f>TEXT(Table2[[#This Row],[Gd.Dt]],"mmm-yy")</f>
        <v>Mar-22</v>
      </c>
      <c r="N929" s="46" t="str">
        <f>MID(Table2[[#This Row],[BE]],6,2)</f>
        <v>MB</v>
      </c>
      <c r="O929" s="46" t="str">
        <f>IF(Table2[[#This Row],[Type]]="IB","EOU",IF(Table2[[#This Row],[Type]]="MB","Local","492"))</f>
        <v>Local</v>
      </c>
      <c r="P929" s="46">
        <f>ROUND(Table2[[#This Row],[Cons]]/Table2[[#This Row],[Qty.]],5)</f>
        <v>0.41666999999999998</v>
      </c>
      <c r="Q929" s="46" t="b">
        <f>EXACT(Table2[[#This Row],[rate]],Table2[[#This Row],[Check]])</f>
        <v>1</v>
      </c>
      <c r="R929" s="46"/>
      <c r="S929" s="46" t="str">
        <f>IF(Table2[[#This Row],[SRO]]="EOU",VLOOKUP(Table2[[#This Row],[BE]],[2]GD.List!$C$3:$N$5014,12,0),IF(Table2[[#This Row],[SRO]]="Local","Polyester Staple Fibre","SRO 492"))</f>
        <v>Polyester Staple Fibre</v>
      </c>
    </row>
    <row r="930" spans="1:19" x14ac:dyDescent="0.25">
      <c r="A930" s="96" t="s">
        <v>594</v>
      </c>
      <c r="B930" s="3" t="s">
        <v>1688</v>
      </c>
      <c r="C930" s="98">
        <v>4568</v>
      </c>
      <c r="D930" s="99">
        <v>5402.33</v>
      </c>
      <c r="E930" t="s">
        <v>710</v>
      </c>
      <c r="F930" s="97" t="s">
        <v>712</v>
      </c>
      <c r="G930" s="24">
        <v>44650</v>
      </c>
      <c r="H930" s="100">
        <v>27726638</v>
      </c>
      <c r="I930" s="22">
        <v>1.0101</v>
      </c>
      <c r="J930" s="101">
        <v>6240.4</v>
      </c>
      <c r="K930" s="101">
        <v>6178</v>
      </c>
      <c r="L930" s="101"/>
      <c r="M930" s="102" t="str">
        <f>TEXT(Table2[[#This Row],[Gd.Dt]],"mmm-yy")</f>
        <v>Mar-22</v>
      </c>
      <c r="N930" s="46" t="str">
        <f>MID(Table2[[#This Row],[BE]],6,2)</f>
        <v>IB</v>
      </c>
      <c r="O930" s="46" t="str">
        <f>IF(Table2[[#This Row],[Type]]="IB","EOU",IF(Table2[[#This Row],[Type]]="MB","Local","492"))</f>
        <v>EOU</v>
      </c>
      <c r="P930" s="46">
        <f>ROUND(Table2[[#This Row],[Cons]]/Table2[[#This Row],[Qty.]],5)</f>
        <v>1.0101</v>
      </c>
      <c r="Q930" s="46" t="b">
        <f>EXACT(Table2[[#This Row],[rate]],Table2[[#This Row],[Check]])</f>
        <v>1</v>
      </c>
      <c r="R930" s="46"/>
      <c r="S930" s="46" t="str">
        <f>IF(Table2[[#This Row],[SRO]]="EOU",VLOOKUP(Table2[[#This Row],[BE]],[2]GD.List!$C$3:$N$5014,12,0),IF(Table2[[#This Row],[SRO]]="Local","Polyester Staple Fibre","SRO 492"))</f>
        <v>Polyester Yarn</v>
      </c>
    </row>
    <row r="931" spans="1:19" x14ac:dyDescent="0.25">
      <c r="A931" s="96" t="s">
        <v>707</v>
      </c>
      <c r="B931" s="3" t="s">
        <v>1689</v>
      </c>
      <c r="C931" s="98">
        <v>3255</v>
      </c>
      <c r="D931" s="99">
        <v>9607.11</v>
      </c>
      <c r="E931" t="s">
        <v>706</v>
      </c>
      <c r="F931" s="97" t="s">
        <v>713</v>
      </c>
      <c r="G931" s="24">
        <v>44650</v>
      </c>
      <c r="H931" s="100">
        <v>7756709.9400000004</v>
      </c>
      <c r="I931" s="22">
        <v>1</v>
      </c>
      <c r="J931" s="101">
        <v>187.01</v>
      </c>
      <c r="K931" s="101">
        <v>187.01</v>
      </c>
      <c r="L931" s="101"/>
      <c r="M931" s="102" t="str">
        <f>TEXT(Table2[[#This Row],[Gd.Dt]],"mmm-yy")</f>
        <v>Mar-22</v>
      </c>
      <c r="N931" s="46" t="str">
        <f>MID(Table2[[#This Row],[BE]],6,2)</f>
        <v>EP</v>
      </c>
      <c r="O931" s="46" t="str">
        <f>IF(Table2[[#This Row],[Type]]="IB","EOU",IF(Table2[[#This Row],[Type]]="MB","Local","492"))</f>
        <v>492</v>
      </c>
      <c r="P931" s="46">
        <f>ROUND(Table2[[#This Row],[Cons]]/Table2[[#This Row],[Qty.]],5)</f>
        <v>1</v>
      </c>
      <c r="Q931" s="46" t="b">
        <f>EXACT(Table2[[#This Row],[rate]],Table2[[#This Row],[Check]])</f>
        <v>1</v>
      </c>
      <c r="R931" s="46"/>
      <c r="S931" s="46" t="str">
        <f>IF(Table2[[#This Row],[SRO]]="EOU",VLOOKUP(Table2[[#This Row],[BE]],[2]GD.List!$C$3:$N$5014,12,0),IF(Table2[[#This Row],[SRO]]="Local","Polyester Staple Fibre","SRO 492"))</f>
        <v>SRO 492</v>
      </c>
    </row>
    <row r="932" spans="1:19" x14ac:dyDescent="0.25">
      <c r="A932" s="103" t="s">
        <v>708</v>
      </c>
      <c r="B932" s="3" t="s">
        <v>1689</v>
      </c>
      <c r="C932" s="98">
        <v>3255</v>
      </c>
      <c r="D932" s="99">
        <v>9607.19</v>
      </c>
      <c r="E932" t="s">
        <v>706</v>
      </c>
      <c r="F932" s="97" t="s">
        <v>713</v>
      </c>
      <c r="G932" s="24">
        <v>44650</v>
      </c>
      <c r="H932" s="100">
        <v>7756709.9400000004</v>
      </c>
      <c r="I932" s="22">
        <v>1</v>
      </c>
      <c r="J932" s="101">
        <v>2.87</v>
      </c>
      <c r="K932" s="101">
        <v>2.87</v>
      </c>
      <c r="L932" s="101"/>
      <c r="M932" s="102" t="str">
        <f>TEXT(Table2[[#This Row],[Gd.Dt]],"mmm-yy")</f>
        <v>Mar-22</v>
      </c>
      <c r="N932" s="46" t="str">
        <f>MID(Table2[[#This Row],[BE]],6,2)</f>
        <v>EP</v>
      </c>
      <c r="O932" s="46" t="str">
        <f>IF(Table2[[#This Row],[Type]]="IB","EOU",IF(Table2[[#This Row],[Type]]="MB","Local","492"))</f>
        <v>492</v>
      </c>
      <c r="P932" s="46">
        <f>ROUND(Table2[[#This Row],[Cons]]/Table2[[#This Row],[Qty.]],5)</f>
        <v>1</v>
      </c>
      <c r="Q932" s="46" t="b">
        <f>EXACT(Table2[[#This Row],[rate]],Table2[[#This Row],[Check]])</f>
        <v>1</v>
      </c>
      <c r="R932" s="46"/>
      <c r="S932" s="46" t="str">
        <f>IF(Table2[[#This Row],[SRO]]="EOU",VLOOKUP(Table2[[#This Row],[BE]],[2]GD.List!$C$3:$N$5014,12,0),IF(Table2[[#This Row],[SRO]]="Local","Polyester Staple Fibre","SRO 492"))</f>
        <v>SRO 492</v>
      </c>
    </row>
    <row r="933" spans="1:19" x14ac:dyDescent="0.25">
      <c r="A933" s="96" t="s">
        <v>708</v>
      </c>
      <c r="B933" s="3" t="s">
        <v>1689</v>
      </c>
      <c r="C933" s="98">
        <v>3255</v>
      </c>
      <c r="D933" s="99">
        <v>9607.2000000000007</v>
      </c>
      <c r="E933" t="s">
        <v>706</v>
      </c>
      <c r="F933" s="97" t="s">
        <v>713</v>
      </c>
      <c r="G933" s="24">
        <v>44650</v>
      </c>
      <c r="H933" s="100">
        <v>7756709.9400000004</v>
      </c>
      <c r="I933" s="22">
        <v>1</v>
      </c>
      <c r="J933" s="101">
        <v>0.1</v>
      </c>
      <c r="K933" s="101">
        <v>0.1</v>
      </c>
      <c r="L933" s="101"/>
      <c r="M933" s="102" t="str">
        <f>TEXT(Table2[[#This Row],[Gd.Dt]],"mmm-yy")</f>
        <v>Mar-22</v>
      </c>
      <c r="N933" s="46" t="str">
        <f>MID(Table2[[#This Row],[BE]],6,2)</f>
        <v>EP</v>
      </c>
      <c r="O933" s="46" t="str">
        <f>IF(Table2[[#This Row],[Type]]="IB","EOU",IF(Table2[[#This Row],[Type]]="MB","Local","492"))</f>
        <v>492</v>
      </c>
      <c r="P933" s="46">
        <f>ROUND(Table2[[#This Row],[Cons]]/Table2[[#This Row],[Qty.]],5)</f>
        <v>1</v>
      </c>
      <c r="Q933" s="46" t="b">
        <f>EXACT(Table2[[#This Row],[rate]],Table2[[#This Row],[Check]])</f>
        <v>1</v>
      </c>
      <c r="R933" s="46"/>
      <c r="S933" s="46" t="str">
        <f>IF(Table2[[#This Row],[SRO]]="EOU",VLOOKUP(Table2[[#This Row],[BE]],[2]GD.List!$C$3:$N$5014,12,0),IF(Table2[[#This Row],[SRO]]="Local","Polyester Staple Fibre","SRO 492"))</f>
        <v>SRO 492</v>
      </c>
    </row>
    <row r="934" spans="1:19" x14ac:dyDescent="0.25">
      <c r="A934" s="103" t="s">
        <v>709</v>
      </c>
      <c r="B934" s="3" t="s">
        <v>1689</v>
      </c>
      <c r="C934" s="98">
        <v>3255</v>
      </c>
      <c r="D934" s="99">
        <v>8523.5990000000002</v>
      </c>
      <c r="E934" t="s">
        <v>706</v>
      </c>
      <c r="F934" s="97" t="s">
        <v>713</v>
      </c>
      <c r="G934" s="24">
        <v>44650</v>
      </c>
      <c r="H934" s="100">
        <v>7756709.9400000004</v>
      </c>
      <c r="I934" s="22">
        <v>1</v>
      </c>
      <c r="J934" s="101">
        <v>2000</v>
      </c>
      <c r="K934" s="101">
        <v>2000</v>
      </c>
      <c r="L934" s="101"/>
      <c r="M934" s="102" t="str">
        <f>TEXT(Table2[[#This Row],[Gd.Dt]],"mmm-yy")</f>
        <v>Mar-22</v>
      </c>
      <c r="N934" s="46" t="str">
        <f>MID(Table2[[#This Row],[BE]],6,2)</f>
        <v>TI</v>
      </c>
      <c r="O934" s="46" t="str">
        <f>IF(Table2[[#This Row],[Type]]="IB","EOU",IF(Table2[[#This Row],[Type]]="MB","Local","492"))</f>
        <v>492</v>
      </c>
      <c r="P934" s="46">
        <f>ROUND(Table2[[#This Row],[Cons]]/Table2[[#This Row],[Qty.]],5)</f>
        <v>1</v>
      </c>
      <c r="Q934" s="46" t="b">
        <f>EXACT(Table2[[#This Row],[rate]],Table2[[#This Row],[Check]])</f>
        <v>1</v>
      </c>
      <c r="R934" s="46"/>
      <c r="S934" s="46" t="str">
        <f>IF(Table2[[#This Row],[SRO]]="EOU",VLOOKUP(Table2[[#This Row],[BE]],[2]GD.List!$C$3:$N$5014,12,0),IF(Table2[[#This Row],[SRO]]="Local","Polyester Staple Fibre","SRO 492"))</f>
        <v>SRO 492</v>
      </c>
    </row>
    <row r="935" spans="1:19" x14ac:dyDescent="0.25">
      <c r="A935" s="103" t="s">
        <v>709</v>
      </c>
      <c r="B935" s="19" t="s">
        <v>1689</v>
      </c>
      <c r="C935" s="104">
        <v>3255</v>
      </c>
      <c r="D935" s="105">
        <v>7317.0010000000002</v>
      </c>
      <c r="E935" s="40" t="s">
        <v>706</v>
      </c>
      <c r="F935" s="103" t="s">
        <v>713</v>
      </c>
      <c r="G935" s="41">
        <v>44650</v>
      </c>
      <c r="H935" s="106">
        <v>7756709.9400000004</v>
      </c>
      <c r="I935" s="43">
        <v>1</v>
      </c>
      <c r="J935" s="107">
        <v>5</v>
      </c>
      <c r="K935" s="107">
        <v>5</v>
      </c>
      <c r="L935" s="107"/>
      <c r="M935" s="108" t="str">
        <f>TEXT(Table2[[#This Row],[Gd.Dt]],"mmm-yy")</f>
        <v>Mar-22</v>
      </c>
      <c r="N935" s="47" t="str">
        <f>MID(Table2[[#This Row],[BE]],6,2)</f>
        <v>TI</v>
      </c>
      <c r="O935" s="47" t="str">
        <f>IF(Table2[[#This Row],[Type]]="IB","EOU",IF(Table2[[#This Row],[Type]]="MB","Local","492"))</f>
        <v>492</v>
      </c>
      <c r="P935" s="47">
        <f>ROUND(Table2[[#This Row],[Cons]]/Table2[[#This Row],[Qty.]],5)</f>
        <v>1</v>
      </c>
      <c r="Q935" s="47" t="b">
        <f>EXACT(Table2[[#This Row],[rate]],Table2[[#This Row],[Check]])</f>
        <v>1</v>
      </c>
      <c r="R935" s="47"/>
      <c r="S935" s="47" t="str">
        <f>IF(Table2[[#This Row],[SRO]]="EOU",VLOOKUP(Table2[[#This Row],[BE]],[2]GD.List!$C$3:$N$5014,12,0),IF(Table2[[#This Row],[SRO]]="Local","Polyester Staple Fibre","SRO 492"))</f>
        <v>SRO 492</v>
      </c>
    </row>
    <row r="936" spans="1:19" x14ac:dyDescent="0.25">
      <c r="A936" s="103" t="s">
        <v>588</v>
      </c>
      <c r="B936" s="3" t="s">
        <v>1690</v>
      </c>
      <c r="C936" s="98">
        <v>14700</v>
      </c>
      <c r="D936" s="99">
        <v>3926.9099000000001</v>
      </c>
      <c r="E936" t="s">
        <v>738</v>
      </c>
      <c r="F936" s="97" t="s">
        <v>743</v>
      </c>
      <c r="G936" s="24">
        <v>44649</v>
      </c>
      <c r="H936" s="100">
        <v>10695720</v>
      </c>
      <c r="I936" s="22">
        <v>1</v>
      </c>
      <c r="J936" s="101">
        <v>14700</v>
      </c>
      <c r="K936" s="101">
        <v>14700</v>
      </c>
      <c r="L936" s="101"/>
      <c r="M936" s="108" t="str">
        <f>TEXT(Table2[[#This Row],[Gd.Dt]],"mmm-yy")</f>
        <v>Mar-22</v>
      </c>
      <c r="N936" s="47" t="str">
        <f>MID(Table2[[#This Row],[BE]],6,2)</f>
        <v>TI</v>
      </c>
      <c r="O936" s="47" t="str">
        <f>IF(Table2[[#This Row],[Type]]="IB","EOU",IF(Table2[[#This Row],[Type]]="MB","Local","492"))</f>
        <v>492</v>
      </c>
      <c r="P936" s="47">
        <f>ROUND(Table2[[#This Row],[Cons]]/Table2[[#This Row],[Qty.]],5)</f>
        <v>1</v>
      </c>
      <c r="Q936" s="47" t="b">
        <f>EXACT(Table2[[#This Row],[rate]],Table2[[#This Row],[Check]])</f>
        <v>1</v>
      </c>
      <c r="R936" s="47"/>
      <c r="S936" s="47" t="str">
        <f>IF(Table2[[#This Row],[SRO]]="EOU",VLOOKUP(Table2[[#This Row],[BE]],[2]GD.List!$C$3:$N$5014,12,0),IF(Table2[[#This Row],[SRO]]="Local","Polyester Staple Fibre","SRO 492"))</f>
        <v>SRO 492</v>
      </c>
    </row>
    <row r="937" spans="1:19" x14ac:dyDescent="0.25">
      <c r="A937" s="96" t="s">
        <v>588</v>
      </c>
      <c r="B937" s="3" t="s">
        <v>1691</v>
      </c>
      <c r="C937" s="98">
        <v>15043</v>
      </c>
      <c r="D937" s="99">
        <v>3926.9099000000001</v>
      </c>
      <c r="E937" t="s">
        <v>741</v>
      </c>
      <c r="F937" s="97" t="s">
        <v>744</v>
      </c>
      <c r="G937" s="24">
        <v>44649</v>
      </c>
      <c r="H937" s="100">
        <v>10952401.24</v>
      </c>
      <c r="I937" s="22">
        <v>1</v>
      </c>
      <c r="J937" s="101">
        <v>15050</v>
      </c>
      <c r="K937" s="101">
        <v>15050</v>
      </c>
      <c r="L937" s="101"/>
      <c r="M937" s="108" t="str">
        <f>TEXT(Table2[[#This Row],[Gd.Dt]],"mmm-yy")</f>
        <v>Mar-22</v>
      </c>
      <c r="N937" s="47" t="str">
        <f>MID(Table2[[#This Row],[BE]],6,2)</f>
        <v>TI</v>
      </c>
      <c r="O937" s="47" t="str">
        <f>IF(Table2[[#This Row],[Type]]="IB","EOU",IF(Table2[[#This Row],[Type]]="MB","Local","492"))</f>
        <v>492</v>
      </c>
      <c r="P937" s="47">
        <f>ROUND(Table2[[#This Row],[Cons]]/Table2[[#This Row],[Qty.]],5)</f>
        <v>1</v>
      </c>
      <c r="Q937" s="47" t="b">
        <f>EXACT(Table2[[#This Row],[rate]],Table2[[#This Row],[Check]])</f>
        <v>1</v>
      </c>
      <c r="R937" s="47"/>
      <c r="S937" s="47" t="str">
        <f>IF(Table2[[#This Row],[SRO]]="EOU",VLOOKUP(Table2[[#This Row],[BE]],[2]GD.List!$C$3:$N$5014,12,0),IF(Table2[[#This Row],[SRO]]="Local","Polyester Staple Fibre","SRO 492"))</f>
        <v>SRO 492</v>
      </c>
    </row>
    <row r="938" spans="1:19" x14ac:dyDescent="0.25">
      <c r="A938" s="103" t="s">
        <v>739</v>
      </c>
      <c r="B938" s="3" t="s">
        <v>1690</v>
      </c>
      <c r="C938" s="98">
        <v>14700</v>
      </c>
      <c r="D938" s="99">
        <v>8523.5990000000002</v>
      </c>
      <c r="E938" t="s">
        <v>738</v>
      </c>
      <c r="F938" s="97" t="s">
        <v>743</v>
      </c>
      <c r="G938" s="24">
        <v>44649</v>
      </c>
      <c r="H938" s="100">
        <v>10695720</v>
      </c>
      <c r="I938" s="22">
        <v>1</v>
      </c>
      <c r="J938" s="101">
        <v>2000</v>
      </c>
      <c r="K938" s="101">
        <v>2000</v>
      </c>
      <c r="L938" s="101"/>
      <c r="M938" s="108" t="str">
        <f>TEXT(Table2[[#This Row],[Gd.Dt]],"mmm-yy")</f>
        <v>Mar-22</v>
      </c>
      <c r="N938" s="47" t="str">
        <f>MID(Table2[[#This Row],[BE]],6,2)</f>
        <v>TI</v>
      </c>
      <c r="O938" s="47" t="str">
        <f>IF(Table2[[#This Row],[Type]]="IB","EOU",IF(Table2[[#This Row],[Type]]="MB","Local","492"))</f>
        <v>492</v>
      </c>
      <c r="P938" s="47">
        <f>ROUND(Table2[[#This Row],[Cons]]/Table2[[#This Row],[Qty.]],5)</f>
        <v>1</v>
      </c>
      <c r="Q938" s="47" t="b">
        <f>EXACT(Table2[[#This Row],[rate]],Table2[[#This Row],[Check]])</f>
        <v>1</v>
      </c>
      <c r="R938" s="47"/>
      <c r="S938" s="47" t="str">
        <f>IF(Table2[[#This Row],[SRO]]="EOU",VLOOKUP(Table2[[#This Row],[BE]],[2]GD.List!$C$3:$N$5014,12,0),IF(Table2[[#This Row],[SRO]]="Local","Polyester Staple Fibre","SRO 492"))</f>
        <v>SRO 492</v>
      </c>
    </row>
    <row r="939" spans="1:19" x14ac:dyDescent="0.25">
      <c r="A939" s="96" t="s">
        <v>739</v>
      </c>
      <c r="B939" s="3" t="s">
        <v>1690</v>
      </c>
      <c r="C939" s="98">
        <v>14700</v>
      </c>
      <c r="D939" s="99">
        <v>7317.0010000000002</v>
      </c>
      <c r="E939" t="s">
        <v>738</v>
      </c>
      <c r="F939" s="97" t="s">
        <v>743</v>
      </c>
      <c r="G939" s="24">
        <v>44649</v>
      </c>
      <c r="H939" s="100">
        <v>10695720</v>
      </c>
      <c r="I939" s="22">
        <v>1</v>
      </c>
      <c r="J939" s="101">
        <v>5</v>
      </c>
      <c r="K939" s="101">
        <v>5</v>
      </c>
      <c r="L939" s="101"/>
      <c r="M939" s="108" t="str">
        <f>TEXT(Table2[[#This Row],[Gd.Dt]],"mmm-yy")</f>
        <v>Mar-22</v>
      </c>
      <c r="N939" s="47" t="str">
        <f>MID(Table2[[#This Row],[BE]],6,2)</f>
        <v>TI</v>
      </c>
      <c r="O939" s="47" t="str">
        <f>IF(Table2[[#This Row],[Type]]="IB","EOU",IF(Table2[[#This Row],[Type]]="MB","Local","492"))</f>
        <v>492</v>
      </c>
      <c r="P939" s="47">
        <f>ROUND(Table2[[#This Row],[Cons]]/Table2[[#This Row],[Qty.]],5)</f>
        <v>1</v>
      </c>
      <c r="Q939" s="47" t="b">
        <f>EXACT(Table2[[#This Row],[rate]],Table2[[#This Row],[Check]])</f>
        <v>1</v>
      </c>
      <c r="R939" s="47"/>
      <c r="S939" s="47" t="str">
        <f>IF(Table2[[#This Row],[SRO]]="EOU",VLOOKUP(Table2[[#This Row],[BE]],[2]GD.List!$C$3:$N$5014,12,0),IF(Table2[[#This Row],[SRO]]="Local","Polyester Staple Fibre","SRO 492"))</f>
        <v>SRO 492</v>
      </c>
    </row>
    <row r="940" spans="1:19" x14ac:dyDescent="0.25">
      <c r="A940" s="103" t="s">
        <v>740</v>
      </c>
      <c r="B940" s="3" t="s">
        <v>1690</v>
      </c>
      <c r="C940" s="98">
        <v>14700</v>
      </c>
      <c r="D940" s="99">
        <v>8523.5990000000002</v>
      </c>
      <c r="E940" t="s">
        <v>738</v>
      </c>
      <c r="F940" s="97" t="s">
        <v>743</v>
      </c>
      <c r="G940" s="24">
        <v>44649</v>
      </c>
      <c r="H940" s="100">
        <v>10695720</v>
      </c>
      <c r="I940" s="22">
        <v>1</v>
      </c>
      <c r="J940" s="101">
        <v>3000</v>
      </c>
      <c r="K940" s="101">
        <v>3000</v>
      </c>
      <c r="L940" s="101"/>
      <c r="M940" s="108" t="str">
        <f>TEXT(Table2[[#This Row],[Gd.Dt]],"mmm-yy")</f>
        <v>Mar-22</v>
      </c>
      <c r="N940" s="47" t="str">
        <f>MID(Table2[[#This Row],[BE]],6,2)</f>
        <v>TI</v>
      </c>
      <c r="O940" s="47" t="str">
        <f>IF(Table2[[#This Row],[Type]]="IB","EOU",IF(Table2[[#This Row],[Type]]="MB","Local","492"))</f>
        <v>492</v>
      </c>
      <c r="P940" s="47">
        <f>ROUND(Table2[[#This Row],[Cons]]/Table2[[#This Row],[Qty.]],5)</f>
        <v>1</v>
      </c>
      <c r="Q940" s="47" t="b">
        <f>EXACT(Table2[[#This Row],[rate]],Table2[[#This Row],[Check]])</f>
        <v>1</v>
      </c>
      <c r="R940" s="47"/>
      <c r="S940" s="47" t="str">
        <f>IF(Table2[[#This Row],[SRO]]="EOU",VLOOKUP(Table2[[#This Row],[BE]],[2]GD.List!$C$3:$N$5014,12,0),IF(Table2[[#This Row],[SRO]]="Local","Polyester Staple Fibre","SRO 492"))</f>
        <v>SRO 492</v>
      </c>
    </row>
    <row r="941" spans="1:19" x14ac:dyDescent="0.25">
      <c r="A941" s="96" t="s">
        <v>740</v>
      </c>
      <c r="B941" s="3" t="s">
        <v>1690</v>
      </c>
      <c r="C941" s="98">
        <v>14700</v>
      </c>
      <c r="D941" s="99">
        <v>7317.0010000000002</v>
      </c>
      <c r="E941" t="s">
        <v>738</v>
      </c>
      <c r="F941" s="97" t="s">
        <v>743</v>
      </c>
      <c r="G941" s="24">
        <v>44649</v>
      </c>
      <c r="H941" s="100">
        <v>10695720</v>
      </c>
      <c r="I941" s="22">
        <v>1</v>
      </c>
      <c r="J941" s="101">
        <v>5</v>
      </c>
      <c r="K941" s="101">
        <v>5</v>
      </c>
      <c r="L941" s="101"/>
      <c r="M941" s="108" t="str">
        <f>TEXT(Table2[[#This Row],[Gd.Dt]],"mmm-yy")</f>
        <v>Mar-22</v>
      </c>
      <c r="N941" s="47" t="str">
        <f>MID(Table2[[#This Row],[BE]],6,2)</f>
        <v>TI</v>
      </c>
      <c r="O941" s="47" t="str">
        <f>IF(Table2[[#This Row],[Type]]="IB","EOU",IF(Table2[[#This Row],[Type]]="MB","Local","492"))</f>
        <v>492</v>
      </c>
      <c r="P941" s="47">
        <f>ROUND(Table2[[#This Row],[Cons]]/Table2[[#This Row],[Qty.]],5)</f>
        <v>1</v>
      </c>
      <c r="Q941" s="47" t="b">
        <f>EXACT(Table2[[#This Row],[rate]],Table2[[#This Row],[Check]])</f>
        <v>1</v>
      </c>
      <c r="R941" s="47"/>
      <c r="S941" s="47" t="str">
        <f>IF(Table2[[#This Row],[SRO]]="EOU",VLOOKUP(Table2[[#This Row],[BE]],[2]GD.List!$C$3:$N$5014,12,0),IF(Table2[[#This Row],[SRO]]="Local","Polyester Staple Fibre","SRO 492"))</f>
        <v>SRO 492</v>
      </c>
    </row>
    <row r="942" spans="1:19" x14ac:dyDescent="0.25">
      <c r="A942" s="103" t="s">
        <v>742</v>
      </c>
      <c r="B942" s="3" t="s">
        <v>1691</v>
      </c>
      <c r="C942" s="98">
        <v>15043</v>
      </c>
      <c r="D942" s="99">
        <v>8523.5990000000002</v>
      </c>
      <c r="E942" t="s">
        <v>741</v>
      </c>
      <c r="F942" s="97" t="s">
        <v>744</v>
      </c>
      <c r="G942" s="24">
        <v>44649</v>
      </c>
      <c r="H942" s="100">
        <v>10952401.24</v>
      </c>
      <c r="I942" s="22">
        <v>1</v>
      </c>
      <c r="J942" s="101">
        <v>10000</v>
      </c>
      <c r="K942" s="101">
        <v>10000</v>
      </c>
      <c r="L942" s="101"/>
      <c r="M942" s="108" t="str">
        <f>TEXT(Table2[[#This Row],[Gd.Dt]],"mmm-yy")</f>
        <v>Mar-22</v>
      </c>
      <c r="N942" s="47" t="str">
        <f>MID(Table2[[#This Row],[BE]],6,2)</f>
        <v>TI</v>
      </c>
      <c r="O942" s="47" t="str">
        <f>IF(Table2[[#This Row],[Type]]="IB","EOU",IF(Table2[[#This Row],[Type]]="MB","Local","492"))</f>
        <v>492</v>
      </c>
      <c r="P942" s="47">
        <f>ROUND(Table2[[#This Row],[Cons]]/Table2[[#This Row],[Qty.]],5)</f>
        <v>1</v>
      </c>
      <c r="Q942" s="47" t="b">
        <f>EXACT(Table2[[#This Row],[rate]],Table2[[#This Row],[Check]])</f>
        <v>1</v>
      </c>
      <c r="R942" s="47"/>
      <c r="S942" s="47" t="str">
        <f>IF(Table2[[#This Row],[SRO]]="EOU",VLOOKUP(Table2[[#This Row],[BE]],[2]GD.List!$C$3:$N$5014,12,0),IF(Table2[[#This Row],[SRO]]="Local","Polyester Staple Fibre","SRO 492"))</f>
        <v>SRO 492</v>
      </c>
    </row>
    <row r="943" spans="1:19" x14ac:dyDescent="0.25">
      <c r="A943" s="103" t="s">
        <v>742</v>
      </c>
      <c r="B943" s="19" t="s">
        <v>1691</v>
      </c>
      <c r="C943" s="104">
        <v>15043</v>
      </c>
      <c r="D943" s="105">
        <v>7317.0010000000002</v>
      </c>
      <c r="E943" s="40" t="s">
        <v>741</v>
      </c>
      <c r="F943" s="103" t="s">
        <v>744</v>
      </c>
      <c r="G943" s="41">
        <v>44649</v>
      </c>
      <c r="H943" s="106">
        <v>10952401.24</v>
      </c>
      <c r="I943" s="43">
        <v>1</v>
      </c>
      <c r="J943" s="107">
        <v>10</v>
      </c>
      <c r="K943" s="107">
        <v>10</v>
      </c>
      <c r="L943" s="107"/>
      <c r="M943" s="108" t="str">
        <f>TEXT(Table2[[#This Row],[Gd.Dt]],"mmm-yy")</f>
        <v>Mar-22</v>
      </c>
      <c r="N943" s="47" t="str">
        <f>MID(Table2[[#This Row],[BE]],6,2)</f>
        <v>TI</v>
      </c>
      <c r="O943" s="47" t="str">
        <f>IF(Table2[[#This Row],[Type]]="IB","EOU",IF(Table2[[#This Row],[Type]]="MB","Local","492"))</f>
        <v>492</v>
      </c>
      <c r="P943" s="47">
        <f>ROUND(Table2[[#This Row],[Cons]]/Table2[[#This Row],[Qty.]],5)</f>
        <v>1</v>
      </c>
      <c r="Q943" s="47" t="b">
        <f>EXACT(Table2[[#This Row],[rate]],Table2[[#This Row],[Check]])</f>
        <v>1</v>
      </c>
      <c r="R943" s="47"/>
      <c r="S943" s="47" t="str">
        <f>IF(Table2[[#This Row],[SRO]]="EOU",VLOOKUP(Table2[[#This Row],[BE]],[2]GD.List!$C$3:$N$5014,12,0),IF(Table2[[#This Row],[SRO]]="Local","Polyester Staple Fibre","SRO 492"))</f>
        <v>SRO 492</v>
      </c>
    </row>
    <row r="944" spans="1:19" x14ac:dyDescent="0.25">
      <c r="A944" s="103" t="s">
        <v>1</v>
      </c>
      <c r="B944" s="3" t="s">
        <v>1692</v>
      </c>
      <c r="C944" s="98">
        <v>22005</v>
      </c>
      <c r="D944" s="99">
        <v>2701.12</v>
      </c>
      <c r="E944" t="s">
        <v>725</v>
      </c>
      <c r="F944" s="97" t="s">
        <v>734</v>
      </c>
      <c r="G944" s="24">
        <v>44650</v>
      </c>
      <c r="H944" s="100">
        <v>25222418.879999999</v>
      </c>
      <c r="I944" s="22">
        <v>0.4</v>
      </c>
      <c r="J944" s="101">
        <v>8769.6</v>
      </c>
      <c r="K944" s="101">
        <v>21924</v>
      </c>
      <c r="L944" s="101"/>
      <c r="M944" s="102" t="str">
        <f>TEXT(Table2[[#This Row],[Gd.Dt]],"mmm-yy")</f>
        <v>Mar-22</v>
      </c>
      <c r="N944" s="46" t="str">
        <f>MID(Table2[[#This Row],[BE]],6,2)</f>
        <v>IB</v>
      </c>
      <c r="O944" s="46" t="str">
        <f>IF(Table2[[#This Row],[Type]]="IB","EOU",IF(Table2[[#This Row],[Type]]="MB","Local","492"))</f>
        <v>EOU</v>
      </c>
      <c r="P944" s="46">
        <f>ROUND(Table2[[#This Row],[Cons]]/Table2[[#This Row],[Qty.]],5)</f>
        <v>0.4</v>
      </c>
      <c r="Q944" s="46" t="b">
        <f>EXACT(Table2[[#This Row],[rate]],Table2[[#This Row],[Check]])</f>
        <v>1</v>
      </c>
      <c r="R944" s="46"/>
      <c r="S944" s="46" t="str">
        <f>IF(Table2[[#This Row],[SRO]]="EOU",VLOOKUP(Table2[[#This Row],[BE]],[2]GD.List!$C$3:$N$5014,12,0),IF(Table2[[#This Row],[SRO]]="Local","Polyester Staple Fibre","SRO 492"))</f>
        <v>Textile Coal</v>
      </c>
    </row>
    <row r="945" spans="1:19" x14ac:dyDescent="0.25">
      <c r="A945" s="96" t="s">
        <v>1</v>
      </c>
      <c r="B945" s="3" t="s">
        <v>1693</v>
      </c>
      <c r="C945" s="98">
        <v>24936</v>
      </c>
      <c r="D945" s="99">
        <v>2701.12</v>
      </c>
      <c r="E945" t="s">
        <v>733</v>
      </c>
      <c r="F945" s="97" t="s">
        <v>735</v>
      </c>
      <c r="G945" s="24">
        <v>44651</v>
      </c>
      <c r="H945" s="100">
        <v>21499778.890000001</v>
      </c>
      <c r="I945" s="22">
        <v>0.4</v>
      </c>
      <c r="J945" s="101">
        <v>4309.2</v>
      </c>
      <c r="K945" s="101">
        <v>10773</v>
      </c>
      <c r="L945" s="101"/>
      <c r="M945" s="102" t="str">
        <f>TEXT(Table2[[#This Row],[Gd.Dt]],"mmm-yy")</f>
        <v>Mar-22</v>
      </c>
      <c r="N945" s="46" t="str">
        <f>MID(Table2[[#This Row],[BE]],6,2)</f>
        <v>IB</v>
      </c>
      <c r="O945" s="46" t="str">
        <f>IF(Table2[[#This Row],[Type]]="IB","EOU",IF(Table2[[#This Row],[Type]]="MB","Local","492"))</f>
        <v>EOU</v>
      </c>
      <c r="P945" s="46">
        <f>ROUND(Table2[[#This Row],[Cons]]/Table2[[#This Row],[Qty.]],5)</f>
        <v>0.4</v>
      </c>
      <c r="Q945" s="46" t="b">
        <f>EXACT(Table2[[#This Row],[rate]],Table2[[#This Row],[Check]])</f>
        <v>1</v>
      </c>
      <c r="R945" s="46"/>
      <c r="S945" s="46" t="str">
        <f>IF(Table2[[#This Row],[SRO]]="EOU",VLOOKUP(Table2[[#This Row],[BE]],[2]GD.List!$C$3:$N$5014,12,0),IF(Table2[[#This Row],[SRO]]="Local","Polyester Staple Fibre","SRO 492"))</f>
        <v>Textile Coal</v>
      </c>
    </row>
    <row r="946" spans="1:19" x14ac:dyDescent="0.25">
      <c r="A946" s="96" t="s">
        <v>23</v>
      </c>
      <c r="B946" s="3" t="s">
        <v>1693</v>
      </c>
      <c r="C946" s="98">
        <v>24936</v>
      </c>
      <c r="D946" s="99">
        <v>1108.19</v>
      </c>
      <c r="E946" t="s">
        <v>733</v>
      </c>
      <c r="F946" s="97" t="s">
        <v>735</v>
      </c>
      <c r="G946" s="24">
        <v>44651</v>
      </c>
      <c r="H946" s="100">
        <v>21499778.890000001</v>
      </c>
      <c r="I946" s="22">
        <v>0.04</v>
      </c>
      <c r="J946" s="101">
        <v>118.12</v>
      </c>
      <c r="K946" s="101">
        <v>2953</v>
      </c>
      <c r="L946" s="101"/>
      <c r="M946" s="102" t="str">
        <f>TEXT(Table2[[#This Row],[Gd.Dt]],"mmm-yy")</f>
        <v>Mar-22</v>
      </c>
      <c r="N946" s="46" t="str">
        <f>MID(Table2[[#This Row],[BE]],6,2)</f>
        <v>IB</v>
      </c>
      <c r="O946" s="46" t="str">
        <f>IF(Table2[[#This Row],[Type]]="IB","EOU",IF(Table2[[#This Row],[Type]]="MB","Local","492"))</f>
        <v>EOU</v>
      </c>
      <c r="P946" s="46">
        <f>ROUND(Table2[[#This Row],[Cons]]/Table2[[#This Row],[Qty.]],5)</f>
        <v>0.04</v>
      </c>
      <c r="Q946" s="46" t="b">
        <f>EXACT(Table2[[#This Row],[rate]],Table2[[#This Row],[Check]])</f>
        <v>1</v>
      </c>
      <c r="R946" s="46"/>
      <c r="S946" s="46" t="str">
        <f>IF(Table2[[#This Row],[SRO]]="EOU",VLOOKUP(Table2[[#This Row],[BE]],[2]GD.List!$C$3:$N$5014,12,0),IF(Table2[[#This Row],[SRO]]="Local","Polyester Staple Fibre","SRO 492"))</f>
        <v>Textile Chemical</v>
      </c>
    </row>
    <row r="947" spans="1:19" x14ac:dyDescent="0.25">
      <c r="A947" s="96" t="s">
        <v>217</v>
      </c>
      <c r="B947" s="3" t="s">
        <v>1692</v>
      </c>
      <c r="C947" s="98">
        <v>22005</v>
      </c>
      <c r="D947" s="99">
        <v>2832.1089999999999</v>
      </c>
      <c r="E947" t="s">
        <v>725</v>
      </c>
      <c r="F947" s="97" t="s">
        <v>734</v>
      </c>
      <c r="G947" s="24">
        <v>44650</v>
      </c>
      <c r="H947" s="100">
        <v>25222418.879999999</v>
      </c>
      <c r="I947" s="22">
        <v>0.04</v>
      </c>
      <c r="J947" s="101">
        <v>451.4</v>
      </c>
      <c r="K947" s="101">
        <v>11285</v>
      </c>
      <c r="L947" s="101"/>
      <c r="M947" s="102" t="str">
        <f>TEXT(Table2[[#This Row],[Gd.Dt]],"mmm-yy")</f>
        <v>Mar-22</v>
      </c>
      <c r="N947" s="46" t="str">
        <f>MID(Table2[[#This Row],[BE]],6,2)</f>
        <v>IB</v>
      </c>
      <c r="O947" s="46" t="str">
        <f>IF(Table2[[#This Row],[Type]]="IB","EOU",IF(Table2[[#This Row],[Type]]="MB","Local","492"))</f>
        <v>EOU</v>
      </c>
      <c r="P947" s="46">
        <f>ROUND(Table2[[#This Row],[Cons]]/Table2[[#This Row],[Qty.]],5)</f>
        <v>0.04</v>
      </c>
      <c r="Q947" s="46" t="b">
        <f>EXACT(Table2[[#This Row],[rate]],Table2[[#This Row],[Check]])</f>
        <v>1</v>
      </c>
      <c r="R947" s="46"/>
      <c r="S947" s="46" t="str">
        <f>IF(Table2[[#This Row],[SRO]]="EOU",VLOOKUP(Table2[[#This Row],[BE]],[2]GD.List!$C$3:$N$5014,12,0),IF(Table2[[#This Row],[SRO]]="Local","Polyester Staple Fibre","SRO 492"))</f>
        <v>Textile Chemical</v>
      </c>
    </row>
    <row r="948" spans="1:19" x14ac:dyDescent="0.25">
      <c r="A948" s="96" t="s">
        <v>380</v>
      </c>
      <c r="B948" s="3" t="s">
        <v>1694</v>
      </c>
      <c r="C948" s="98">
        <v>19692</v>
      </c>
      <c r="D948" s="99">
        <v>9607.11</v>
      </c>
      <c r="E948" t="s">
        <v>731</v>
      </c>
      <c r="F948" s="97" t="s">
        <v>736</v>
      </c>
      <c r="G948" s="24">
        <v>44651</v>
      </c>
      <c r="H948" s="100">
        <v>13883332.609999999</v>
      </c>
      <c r="I948" s="22">
        <v>1</v>
      </c>
      <c r="J948" s="101">
        <v>500</v>
      </c>
      <c r="K948" s="101">
        <v>500</v>
      </c>
      <c r="L948" s="101"/>
      <c r="M948" s="102" t="str">
        <f>TEXT(Table2[[#This Row],[Gd.Dt]],"mmm-yy")</f>
        <v>Mar-22</v>
      </c>
      <c r="N948" s="46" t="str">
        <f>MID(Table2[[#This Row],[BE]],6,2)</f>
        <v>EP</v>
      </c>
      <c r="O948" s="46" t="str">
        <f>IF(Table2[[#This Row],[Type]]="IB","EOU",IF(Table2[[#This Row],[Type]]="MB","Local","492"))</f>
        <v>492</v>
      </c>
      <c r="P948" s="46">
        <f>ROUND(Table2[[#This Row],[Cons]]/Table2[[#This Row],[Qty.]],5)</f>
        <v>1</v>
      </c>
      <c r="Q948" s="46" t="b">
        <f>EXACT(Table2[[#This Row],[rate]],Table2[[#This Row],[Check]])</f>
        <v>1</v>
      </c>
      <c r="R948" s="46"/>
      <c r="S948" s="46" t="str">
        <f>IF(Table2[[#This Row],[SRO]]="EOU",VLOOKUP(Table2[[#This Row],[BE]],[2]GD.List!$C$3:$N$5014,12,0),IF(Table2[[#This Row],[SRO]]="Local","Polyester Staple Fibre","SRO 492"))</f>
        <v>SRO 492</v>
      </c>
    </row>
    <row r="949" spans="1:19" x14ac:dyDescent="0.25">
      <c r="A949" s="103" t="s">
        <v>388</v>
      </c>
      <c r="B949" s="3" t="s">
        <v>1692</v>
      </c>
      <c r="C949" s="98">
        <v>22005</v>
      </c>
      <c r="D949" s="99">
        <v>1108.19</v>
      </c>
      <c r="E949" t="s">
        <v>725</v>
      </c>
      <c r="F949" s="97" t="s">
        <v>734</v>
      </c>
      <c r="G949" s="24">
        <v>44650</v>
      </c>
      <c r="H949" s="100">
        <v>25222418.879999999</v>
      </c>
      <c r="I949" s="22">
        <v>0.04</v>
      </c>
      <c r="J949" s="101">
        <v>876.96</v>
      </c>
      <c r="K949" s="101">
        <v>21924</v>
      </c>
      <c r="L949" s="101"/>
      <c r="M949" s="102" t="str">
        <f>TEXT(Table2[[#This Row],[Gd.Dt]],"mmm-yy")</f>
        <v>Mar-22</v>
      </c>
      <c r="N949" s="46" t="str">
        <f>MID(Table2[[#This Row],[BE]],6,2)</f>
        <v>IB</v>
      </c>
      <c r="O949" s="46" t="str">
        <f>IF(Table2[[#This Row],[Type]]="IB","EOU",IF(Table2[[#This Row],[Type]]="MB","Local","492"))</f>
        <v>EOU</v>
      </c>
      <c r="P949" s="46">
        <f>ROUND(Table2[[#This Row],[Cons]]/Table2[[#This Row],[Qty.]],5)</f>
        <v>0.04</v>
      </c>
      <c r="Q949" s="46" t="b">
        <f>EXACT(Table2[[#This Row],[rate]],Table2[[#This Row],[Check]])</f>
        <v>1</v>
      </c>
      <c r="R949" s="46"/>
      <c r="S949" s="46" t="str">
        <f>IF(Table2[[#This Row],[SRO]]="EOU",VLOOKUP(Table2[[#This Row],[BE]],[2]GD.List!$C$3:$N$5014,12,0),IF(Table2[[#This Row],[SRO]]="Local","Polyester Staple Fibre","SRO 492"))</f>
        <v>Textile Chemical</v>
      </c>
    </row>
    <row r="950" spans="1:19" x14ac:dyDescent="0.25">
      <c r="A950" s="96" t="s">
        <v>388</v>
      </c>
      <c r="B950" s="3" t="s">
        <v>1693</v>
      </c>
      <c r="C950" s="98">
        <v>24936</v>
      </c>
      <c r="D950" s="99">
        <v>1108.19</v>
      </c>
      <c r="E950" t="s">
        <v>733</v>
      </c>
      <c r="F950" s="97" t="s">
        <v>735</v>
      </c>
      <c r="G950" s="24">
        <v>44651</v>
      </c>
      <c r="H950" s="100">
        <v>21499778.890000001</v>
      </c>
      <c r="I950" s="22">
        <v>0.04</v>
      </c>
      <c r="J950" s="101">
        <v>312.79999999999995</v>
      </c>
      <c r="K950" s="101">
        <v>7820</v>
      </c>
      <c r="L950" s="101"/>
      <c r="M950" s="102" t="str">
        <f>TEXT(Table2[[#This Row],[Gd.Dt]],"mmm-yy")</f>
        <v>Mar-22</v>
      </c>
      <c r="N950" s="46" t="str">
        <f>MID(Table2[[#This Row],[BE]],6,2)</f>
        <v>IB</v>
      </c>
      <c r="O950" s="46" t="str">
        <f>IF(Table2[[#This Row],[Type]]="IB","EOU",IF(Table2[[#This Row],[Type]]="MB","Local","492"))</f>
        <v>EOU</v>
      </c>
      <c r="P950" s="46">
        <f>ROUND(Table2[[#This Row],[Cons]]/Table2[[#This Row],[Qty.]],5)</f>
        <v>0.04</v>
      </c>
      <c r="Q950" s="46" t="b">
        <f>EXACT(Table2[[#This Row],[rate]],Table2[[#This Row],[Check]])</f>
        <v>1</v>
      </c>
      <c r="R950" s="46"/>
      <c r="S950" s="46" t="str">
        <f>IF(Table2[[#This Row],[SRO]]="EOU",VLOOKUP(Table2[[#This Row],[BE]],[2]GD.List!$C$3:$N$5014,12,0),IF(Table2[[#This Row],[SRO]]="Local","Polyester Staple Fibre","SRO 492"))</f>
        <v>Textile Chemical</v>
      </c>
    </row>
    <row r="951" spans="1:19" x14ac:dyDescent="0.25">
      <c r="A951" s="96" t="s">
        <v>390</v>
      </c>
      <c r="B951" s="3" t="s">
        <v>1692</v>
      </c>
      <c r="C951" s="98">
        <v>22005</v>
      </c>
      <c r="D951" s="99">
        <v>5503.201</v>
      </c>
      <c r="E951" t="s">
        <v>725</v>
      </c>
      <c r="F951" s="97" t="s">
        <v>734</v>
      </c>
      <c r="G951" s="24">
        <v>44650</v>
      </c>
      <c r="H951" s="100">
        <v>25222418.879999999</v>
      </c>
      <c r="I951" s="22">
        <v>0.53061000000000003</v>
      </c>
      <c r="J951" s="101">
        <v>7259.81</v>
      </c>
      <c r="K951" s="101">
        <v>13682</v>
      </c>
      <c r="L951" s="101"/>
      <c r="M951" s="102" t="str">
        <f>TEXT(Table2[[#This Row],[Gd.Dt]],"mmm-yy")</f>
        <v>Mar-22</v>
      </c>
      <c r="N951" s="46" t="str">
        <f>MID(Table2[[#This Row],[BE]],6,2)</f>
        <v>MB</v>
      </c>
      <c r="O951" s="46" t="str">
        <f>IF(Table2[[#This Row],[Type]]="IB","EOU",IF(Table2[[#This Row],[Type]]="MB","Local","492"))</f>
        <v>Local</v>
      </c>
      <c r="P951" s="46">
        <f>ROUND(Table2[[#This Row],[Cons]]/Table2[[#This Row],[Qty.]],5)</f>
        <v>0.53061000000000003</v>
      </c>
      <c r="Q951" s="46" t="b">
        <f>EXACT(Table2[[#This Row],[rate]],Table2[[#This Row],[Check]])</f>
        <v>1</v>
      </c>
      <c r="R951" s="46"/>
      <c r="S951" s="46" t="str">
        <f>IF(Table2[[#This Row],[SRO]]="EOU",VLOOKUP(Table2[[#This Row],[BE]],[2]GD.List!$C$3:$N$5014,12,0),IF(Table2[[#This Row],[SRO]]="Local","Polyester Staple Fibre","SRO 492"))</f>
        <v>Polyester Staple Fibre</v>
      </c>
    </row>
    <row r="952" spans="1:19" x14ac:dyDescent="0.25">
      <c r="A952" s="96" t="s">
        <v>563</v>
      </c>
      <c r="B952" s="3" t="s">
        <v>1693</v>
      </c>
      <c r="C952" s="98">
        <v>24936</v>
      </c>
      <c r="D952" s="99">
        <v>3402.13</v>
      </c>
      <c r="E952" t="s">
        <v>733</v>
      </c>
      <c r="F952" s="97" t="s">
        <v>735</v>
      </c>
      <c r="G952" s="24">
        <v>44651</v>
      </c>
      <c r="H952" s="100">
        <v>21499778.890000001</v>
      </c>
      <c r="I952" s="22">
        <v>0.04</v>
      </c>
      <c r="J952" s="101">
        <v>296.2</v>
      </c>
      <c r="K952" s="101">
        <v>7405</v>
      </c>
      <c r="L952" s="101"/>
      <c r="M952" s="102" t="str">
        <f>TEXT(Table2[[#This Row],[Gd.Dt]],"mmm-yy")</f>
        <v>Mar-22</v>
      </c>
      <c r="N952" s="46" t="str">
        <f>MID(Table2[[#This Row],[BE]],6,2)</f>
        <v>IB</v>
      </c>
      <c r="O952" s="46" t="str">
        <f>IF(Table2[[#This Row],[Type]]="IB","EOU",IF(Table2[[#This Row],[Type]]="MB","Local","492"))</f>
        <v>EOU</v>
      </c>
      <c r="P952" s="46">
        <f>ROUND(Table2[[#This Row],[Cons]]/Table2[[#This Row],[Qty.]],5)</f>
        <v>0.04</v>
      </c>
      <c r="Q952" s="46" t="b">
        <f>EXACT(Table2[[#This Row],[rate]],Table2[[#This Row],[Check]])</f>
        <v>1</v>
      </c>
      <c r="R952" s="46"/>
      <c r="S952" s="46" t="str">
        <f>IF(Table2[[#This Row],[SRO]]="EOU",VLOOKUP(Table2[[#This Row],[BE]],[2]GD.List!$C$3:$N$5014,12,0),IF(Table2[[#This Row],[SRO]]="Local","Polyester Staple Fibre","SRO 492"))</f>
        <v>Textile Chemical</v>
      </c>
    </row>
    <row r="953" spans="1:19" x14ac:dyDescent="0.25">
      <c r="A953" s="96" t="s">
        <v>570</v>
      </c>
      <c r="B953" s="3" t="s">
        <v>1693</v>
      </c>
      <c r="C953" s="98">
        <v>24936</v>
      </c>
      <c r="D953" s="99">
        <v>3204.16</v>
      </c>
      <c r="E953" t="s">
        <v>733</v>
      </c>
      <c r="F953" s="97" t="s">
        <v>735</v>
      </c>
      <c r="G953" s="24">
        <v>44651</v>
      </c>
      <c r="H953" s="100">
        <v>21499778.890000001</v>
      </c>
      <c r="I953" s="22">
        <v>7.0000000000000007E-2</v>
      </c>
      <c r="J953" s="101">
        <v>22.25</v>
      </c>
      <c r="K953" s="101">
        <v>317.86</v>
      </c>
      <c r="L953" s="101"/>
      <c r="M953" s="102" t="str">
        <f>TEXT(Table2[[#This Row],[Gd.Dt]],"mmm-yy")</f>
        <v>Mar-22</v>
      </c>
      <c r="N953" s="46" t="str">
        <f>MID(Table2[[#This Row],[BE]],6,2)</f>
        <v>IB</v>
      </c>
      <c r="O953" s="46" t="str">
        <f>IF(Table2[[#This Row],[Type]]="IB","EOU",IF(Table2[[#This Row],[Type]]="MB","Local","492"))</f>
        <v>EOU</v>
      </c>
      <c r="P953" s="46">
        <f>ROUND(Table2[[#This Row],[Cons]]/Table2[[#This Row],[Qty.]],5)</f>
        <v>7.0000000000000007E-2</v>
      </c>
      <c r="Q953" s="46" t="b">
        <f>EXACT(Table2[[#This Row],[rate]],Table2[[#This Row],[Check]])</f>
        <v>1</v>
      </c>
      <c r="R953" s="46"/>
      <c r="S953" s="46" t="str">
        <f>IF(Table2[[#This Row],[SRO]]="EOU",VLOOKUP(Table2[[#This Row],[BE]],[2]GD.List!$C$3:$N$5014,12,0),IF(Table2[[#This Row],[SRO]]="Local","Polyester Staple Fibre","SRO 492"))</f>
        <v>Textile Dyes</v>
      </c>
    </row>
    <row r="954" spans="1:19" x14ac:dyDescent="0.25">
      <c r="A954" s="103" t="s">
        <v>588</v>
      </c>
      <c r="B954" s="3" t="s">
        <v>1694</v>
      </c>
      <c r="C954" s="98">
        <v>19692</v>
      </c>
      <c r="D954" s="99">
        <v>3926.9099000000001</v>
      </c>
      <c r="E954" t="s">
        <v>731</v>
      </c>
      <c r="F954" s="97" t="s">
        <v>736</v>
      </c>
      <c r="G954" s="24">
        <v>44651</v>
      </c>
      <c r="H954" s="100">
        <v>13883332.609999999</v>
      </c>
      <c r="I954" s="22">
        <v>1</v>
      </c>
      <c r="J954" s="101">
        <v>19000</v>
      </c>
      <c r="K954" s="101">
        <v>19000</v>
      </c>
      <c r="L954" s="101"/>
      <c r="M954" s="102" t="str">
        <f>TEXT(Table2[[#This Row],[Gd.Dt]],"mmm-yy")</f>
        <v>Mar-22</v>
      </c>
      <c r="N954" s="46" t="str">
        <f>MID(Table2[[#This Row],[BE]],6,2)</f>
        <v>TI</v>
      </c>
      <c r="O954" s="46" t="str">
        <f>IF(Table2[[#This Row],[Type]]="IB","EOU",IF(Table2[[#This Row],[Type]]="MB","Local","492"))</f>
        <v>492</v>
      </c>
      <c r="P954" s="46">
        <f>ROUND(Table2[[#This Row],[Cons]]/Table2[[#This Row],[Qty.]],5)</f>
        <v>1</v>
      </c>
      <c r="Q954" s="46" t="b">
        <f>EXACT(Table2[[#This Row],[rate]],Table2[[#This Row],[Check]])</f>
        <v>1</v>
      </c>
      <c r="R954" s="46"/>
      <c r="S954" s="46" t="str">
        <f>IF(Table2[[#This Row],[SRO]]="EOU",VLOOKUP(Table2[[#This Row],[BE]],[2]GD.List!$C$3:$N$5014,12,0),IF(Table2[[#This Row],[SRO]]="Local","Polyester Staple Fibre","SRO 492"))</f>
        <v>SRO 492</v>
      </c>
    </row>
    <row r="955" spans="1:19" x14ac:dyDescent="0.25">
      <c r="A955" s="96" t="s">
        <v>588</v>
      </c>
      <c r="B955" s="3" t="s">
        <v>1695</v>
      </c>
      <c r="C955" s="98">
        <v>27744</v>
      </c>
      <c r="D955" s="99">
        <v>3926.9099000000001</v>
      </c>
      <c r="E955" t="s">
        <v>726</v>
      </c>
      <c r="F955" s="97" t="s">
        <v>737</v>
      </c>
      <c r="G955" s="24">
        <v>44651</v>
      </c>
      <c r="H955" s="100">
        <v>19560185.859999999</v>
      </c>
      <c r="I955" s="22">
        <v>1</v>
      </c>
      <c r="J955" s="101">
        <v>27000</v>
      </c>
      <c r="K955" s="101">
        <v>27000</v>
      </c>
      <c r="L955" s="101"/>
      <c r="M955" s="102" t="str">
        <f>TEXT(Table2[[#This Row],[Gd.Dt]],"mmm-yy")</f>
        <v>Mar-22</v>
      </c>
      <c r="N955" s="46" t="str">
        <f>MID(Table2[[#This Row],[BE]],6,2)</f>
        <v>TI</v>
      </c>
      <c r="O955" s="46" t="str">
        <f>IF(Table2[[#This Row],[Type]]="IB","EOU",IF(Table2[[#This Row],[Type]]="MB","Local","492"))</f>
        <v>492</v>
      </c>
      <c r="P955" s="46">
        <f>ROUND(Table2[[#This Row],[Cons]]/Table2[[#This Row],[Qty.]],5)</f>
        <v>1</v>
      </c>
      <c r="Q955" s="46" t="b">
        <f>EXACT(Table2[[#This Row],[rate]],Table2[[#This Row],[Check]])</f>
        <v>1</v>
      </c>
      <c r="R955" s="46"/>
      <c r="S955" s="46" t="str">
        <f>IF(Table2[[#This Row],[SRO]]="EOU",VLOOKUP(Table2[[#This Row],[BE]],[2]GD.List!$C$3:$N$5014,12,0),IF(Table2[[#This Row],[SRO]]="Local","Polyester Staple Fibre","SRO 492"))</f>
        <v>SRO 492</v>
      </c>
    </row>
    <row r="956" spans="1:19" x14ac:dyDescent="0.25">
      <c r="A956" s="96" t="s">
        <v>622</v>
      </c>
      <c r="B956" s="3" t="s">
        <v>1693</v>
      </c>
      <c r="C956" s="98">
        <v>24936</v>
      </c>
      <c r="D956" s="99">
        <v>3204.16</v>
      </c>
      <c r="E956" t="s">
        <v>733</v>
      </c>
      <c r="F956" s="97" t="s">
        <v>735</v>
      </c>
      <c r="G956" s="24">
        <v>44651</v>
      </c>
      <c r="H956" s="100">
        <v>21499778.890000001</v>
      </c>
      <c r="I956" s="22">
        <v>7.0000000000000007E-2</v>
      </c>
      <c r="J956" s="101">
        <v>496.1</v>
      </c>
      <c r="K956" s="101">
        <v>7087.14</v>
      </c>
      <c r="L956" s="101"/>
      <c r="M956" s="102" t="str">
        <f>TEXT(Table2[[#This Row],[Gd.Dt]],"mmm-yy")</f>
        <v>Mar-22</v>
      </c>
      <c r="N956" s="46" t="str">
        <f>MID(Table2[[#This Row],[BE]],6,2)</f>
        <v>IB</v>
      </c>
      <c r="O956" s="46" t="str">
        <f>IF(Table2[[#This Row],[Type]]="IB","EOU",IF(Table2[[#This Row],[Type]]="MB","Local","492"))</f>
        <v>EOU</v>
      </c>
      <c r="P956" s="46">
        <f>ROUND(Table2[[#This Row],[Cons]]/Table2[[#This Row],[Qty.]],5)</f>
        <v>7.0000000000000007E-2</v>
      </c>
      <c r="Q956" s="46" t="b">
        <f>EXACT(Table2[[#This Row],[rate]],Table2[[#This Row],[Check]])</f>
        <v>1</v>
      </c>
      <c r="R956" s="46"/>
      <c r="S956" s="46" t="str">
        <f>IF(Table2[[#This Row],[SRO]]="EOU",VLOOKUP(Table2[[#This Row],[BE]],[2]GD.List!$C$3:$N$5014,12,0),IF(Table2[[#This Row],[SRO]]="Local","Polyester Staple Fibre","SRO 492"))</f>
        <v>Textile Dyes</v>
      </c>
    </row>
    <row r="957" spans="1:19" x14ac:dyDescent="0.25">
      <c r="A957" s="103" t="s">
        <v>637</v>
      </c>
      <c r="B957" s="3" t="s">
        <v>1692</v>
      </c>
      <c r="C957" s="98">
        <v>22005</v>
      </c>
      <c r="D957" s="99">
        <v>5807.1019999999999</v>
      </c>
      <c r="E957" t="s">
        <v>725</v>
      </c>
      <c r="F957" s="97" t="s">
        <v>734</v>
      </c>
      <c r="G957" s="24">
        <v>44650</v>
      </c>
      <c r="H957" s="100">
        <v>25222418.879999999</v>
      </c>
      <c r="I957" s="22">
        <v>0.1</v>
      </c>
      <c r="J957" s="101">
        <v>824.2</v>
      </c>
      <c r="K957" s="101">
        <v>8242</v>
      </c>
      <c r="L957" s="101"/>
      <c r="M957" s="102" t="str">
        <f>TEXT(Table2[[#This Row],[Gd.Dt]],"mmm-yy")</f>
        <v>Mar-22</v>
      </c>
      <c r="N957" s="46" t="str">
        <f>MID(Table2[[#This Row],[BE]],6,2)</f>
        <v>IB</v>
      </c>
      <c r="O957" s="46" t="str">
        <f>IF(Table2[[#This Row],[Type]]="IB","EOU",IF(Table2[[#This Row],[Type]]="MB","Local","492"))</f>
        <v>EOU</v>
      </c>
      <c r="P957" s="46">
        <f>ROUND(Table2[[#This Row],[Cons]]/Table2[[#This Row],[Qty.]],5)</f>
        <v>0.1</v>
      </c>
      <c r="Q957" s="46" t="b">
        <f>EXACT(Table2[[#This Row],[rate]],Table2[[#This Row],[Check]])</f>
        <v>1</v>
      </c>
      <c r="R957" s="46"/>
      <c r="S957" s="46" t="str">
        <f>IF(Table2[[#This Row],[SRO]]="EOU",VLOOKUP(Table2[[#This Row],[BE]],[2]GD.List!$C$3:$N$5014,12,0),IF(Table2[[#This Row],[SRO]]="Local","Polyester Staple Fibre","SRO 492"))</f>
        <v>Packing Material</v>
      </c>
    </row>
    <row r="958" spans="1:19" x14ac:dyDescent="0.25">
      <c r="A958" s="96" t="s">
        <v>637</v>
      </c>
      <c r="B958" s="3" t="s">
        <v>1693</v>
      </c>
      <c r="C958" s="98">
        <v>24936</v>
      </c>
      <c r="D958" s="99">
        <v>5807.1019999999999</v>
      </c>
      <c r="E958" t="s">
        <v>733</v>
      </c>
      <c r="F958" s="97" t="s">
        <v>735</v>
      </c>
      <c r="G958" s="24">
        <v>44651</v>
      </c>
      <c r="H958" s="100">
        <v>21499778.890000001</v>
      </c>
      <c r="I958" s="22">
        <v>0.1</v>
      </c>
      <c r="J958" s="101">
        <v>336.8</v>
      </c>
      <c r="K958" s="101">
        <v>3368</v>
      </c>
      <c r="L958" s="101"/>
      <c r="M958" s="102" t="str">
        <f>TEXT(Table2[[#This Row],[Gd.Dt]],"mmm-yy")</f>
        <v>Mar-22</v>
      </c>
      <c r="N958" s="46" t="str">
        <f>MID(Table2[[#This Row],[BE]],6,2)</f>
        <v>IB</v>
      </c>
      <c r="O958" s="46" t="str">
        <f>IF(Table2[[#This Row],[Type]]="IB","EOU",IF(Table2[[#This Row],[Type]]="MB","Local","492"))</f>
        <v>EOU</v>
      </c>
      <c r="P958" s="46">
        <f>ROUND(Table2[[#This Row],[Cons]]/Table2[[#This Row],[Qty.]],5)</f>
        <v>0.1</v>
      </c>
      <c r="Q958" s="46" t="b">
        <f>EXACT(Table2[[#This Row],[rate]],Table2[[#This Row],[Check]])</f>
        <v>1</v>
      </c>
      <c r="R958" s="46"/>
      <c r="S958" s="46" t="str">
        <f>IF(Table2[[#This Row],[SRO]]="EOU",VLOOKUP(Table2[[#This Row],[BE]],[2]GD.List!$C$3:$N$5014,12,0),IF(Table2[[#This Row],[SRO]]="Local","Polyester Staple Fibre","SRO 492"))</f>
        <v>Packing Material</v>
      </c>
    </row>
    <row r="959" spans="1:19" x14ac:dyDescent="0.25">
      <c r="A959" s="96" t="s">
        <v>644</v>
      </c>
      <c r="B959" s="3" t="s">
        <v>1693</v>
      </c>
      <c r="C959" s="98">
        <v>24936</v>
      </c>
      <c r="D959" s="99">
        <v>3906.9029999999998</v>
      </c>
      <c r="E959" t="s">
        <v>733</v>
      </c>
      <c r="F959" s="97" t="s">
        <v>735</v>
      </c>
      <c r="G959" s="24">
        <v>44651</v>
      </c>
      <c r="H959" s="100">
        <v>21499778.890000001</v>
      </c>
      <c r="I959" s="22">
        <v>0.04</v>
      </c>
      <c r="J959" s="101">
        <v>296.2</v>
      </c>
      <c r="K959" s="101">
        <v>7405</v>
      </c>
      <c r="L959" s="101"/>
      <c r="M959" s="102" t="str">
        <f>TEXT(Table2[[#This Row],[Gd.Dt]],"mmm-yy")</f>
        <v>Mar-22</v>
      </c>
      <c r="N959" s="46" t="str">
        <f>MID(Table2[[#This Row],[BE]],6,2)</f>
        <v>IB</v>
      </c>
      <c r="O959" s="46" t="str">
        <f>IF(Table2[[#This Row],[Type]]="IB","EOU",IF(Table2[[#This Row],[Type]]="MB","Local","492"))</f>
        <v>EOU</v>
      </c>
      <c r="P959" s="46">
        <f>ROUND(Table2[[#This Row],[Cons]]/Table2[[#This Row],[Qty.]],5)</f>
        <v>0.04</v>
      </c>
      <c r="Q959" s="46" t="b">
        <f>EXACT(Table2[[#This Row],[rate]],Table2[[#This Row],[Check]])</f>
        <v>1</v>
      </c>
      <c r="R959" s="46"/>
      <c r="S959" s="46" t="str">
        <f>IF(Table2[[#This Row],[SRO]]="EOU",VLOOKUP(Table2[[#This Row],[BE]],[2]GD.List!$C$3:$N$5014,12,0),IF(Table2[[#This Row],[SRO]]="Local","Polyester Staple Fibre","SRO 492"))</f>
        <v>Textile Chemical</v>
      </c>
    </row>
    <row r="960" spans="1:19" x14ac:dyDescent="0.25">
      <c r="A960" s="96" t="s">
        <v>667</v>
      </c>
      <c r="B960" s="3" t="s">
        <v>1694</v>
      </c>
      <c r="C960" s="98">
        <v>19692</v>
      </c>
      <c r="D960" s="99">
        <v>9607.19</v>
      </c>
      <c r="E960" t="s">
        <v>731</v>
      </c>
      <c r="F960" s="97" t="s">
        <v>736</v>
      </c>
      <c r="G960" s="24">
        <v>44651</v>
      </c>
      <c r="H960" s="100">
        <v>13883332.609999999</v>
      </c>
      <c r="I960" s="22">
        <v>1</v>
      </c>
      <c r="J960" s="101">
        <v>1266.3399999999999</v>
      </c>
      <c r="K960" s="101">
        <v>1266.3399999999999</v>
      </c>
      <c r="L960" s="101"/>
      <c r="M960" s="102" t="str">
        <f>TEXT(Table2[[#This Row],[Gd.Dt]],"mmm-yy")</f>
        <v>Mar-22</v>
      </c>
      <c r="N960" s="46" t="str">
        <f>MID(Table2[[#This Row],[BE]],6,2)</f>
        <v>EP</v>
      </c>
      <c r="O960" s="46" t="str">
        <f>IF(Table2[[#This Row],[Type]]="IB","EOU",IF(Table2[[#This Row],[Type]]="MB","Local","492"))</f>
        <v>492</v>
      </c>
      <c r="P960" s="46">
        <f>ROUND(Table2[[#This Row],[Cons]]/Table2[[#This Row],[Qty.]],5)</f>
        <v>1</v>
      </c>
      <c r="Q960" s="46" t="b">
        <f>EXACT(Table2[[#This Row],[rate]],Table2[[#This Row],[Check]])</f>
        <v>1</v>
      </c>
      <c r="R960" s="46"/>
      <c r="S960" s="46" t="str">
        <f>IF(Table2[[#This Row],[SRO]]="EOU",VLOOKUP(Table2[[#This Row],[BE]],[2]GD.List!$C$3:$N$5014,12,0),IF(Table2[[#This Row],[SRO]]="Local","Polyester Staple Fibre","SRO 492"))</f>
        <v>SRO 492</v>
      </c>
    </row>
    <row r="961" spans="1:19" x14ac:dyDescent="0.25">
      <c r="A961" s="96" t="s">
        <v>669</v>
      </c>
      <c r="B961" s="3" t="s">
        <v>1693</v>
      </c>
      <c r="C961" s="98">
        <v>24936</v>
      </c>
      <c r="D961" s="99">
        <v>3809.9189999999999</v>
      </c>
      <c r="E961" t="s">
        <v>733</v>
      </c>
      <c r="F961" s="97" t="s">
        <v>735</v>
      </c>
      <c r="G961" s="24">
        <v>44651</v>
      </c>
      <c r="H961" s="100">
        <v>21499778.890000001</v>
      </c>
      <c r="I961" s="22">
        <v>0.04</v>
      </c>
      <c r="J961" s="101">
        <v>296.2</v>
      </c>
      <c r="K961" s="101">
        <v>7405</v>
      </c>
      <c r="L961" s="101"/>
      <c r="M961" s="102" t="str">
        <f>TEXT(Table2[[#This Row],[Gd.Dt]],"mmm-yy")</f>
        <v>Mar-22</v>
      </c>
      <c r="N961" s="46" t="str">
        <f>MID(Table2[[#This Row],[BE]],6,2)</f>
        <v>IB</v>
      </c>
      <c r="O961" s="46" t="str">
        <f>IF(Table2[[#This Row],[Type]]="IB","EOU",IF(Table2[[#This Row],[Type]]="MB","Local","492"))</f>
        <v>EOU</v>
      </c>
      <c r="P961" s="46">
        <f>ROUND(Table2[[#This Row],[Cons]]/Table2[[#This Row],[Qty.]],5)</f>
        <v>0.04</v>
      </c>
      <c r="Q961" s="46" t="b">
        <f>EXACT(Table2[[#This Row],[rate]],Table2[[#This Row],[Check]])</f>
        <v>1</v>
      </c>
      <c r="R961" s="46"/>
      <c r="S961" s="46" t="str">
        <f>IF(Table2[[#This Row],[SRO]]="EOU",VLOOKUP(Table2[[#This Row],[BE]],[2]GD.List!$C$3:$N$5014,12,0),IF(Table2[[#This Row],[SRO]]="Local","Polyester Staple Fibre","SRO 492"))</f>
        <v>Textile Chemical</v>
      </c>
    </row>
    <row r="962" spans="1:19" x14ac:dyDescent="0.25">
      <c r="A962" s="103" t="s">
        <v>724</v>
      </c>
      <c r="B962" s="3" t="s">
        <v>1692</v>
      </c>
      <c r="C962" s="98">
        <v>22005</v>
      </c>
      <c r="D962" s="99">
        <v>2832.1089999999999</v>
      </c>
      <c r="E962" t="s">
        <v>725</v>
      </c>
      <c r="F962" s="97" t="s">
        <v>734</v>
      </c>
      <c r="G962" s="24">
        <v>44650</v>
      </c>
      <c r="H962" s="100">
        <v>25222418.879999999</v>
      </c>
      <c r="I962" s="22">
        <v>0.04</v>
      </c>
      <c r="J962" s="101">
        <v>425.56</v>
      </c>
      <c r="K962" s="101">
        <v>10639</v>
      </c>
      <c r="L962" s="101"/>
      <c r="M962" s="102" t="str">
        <f>TEXT(Table2[[#This Row],[Gd.Dt]],"mmm-yy")</f>
        <v>Mar-22</v>
      </c>
      <c r="N962" s="46" t="str">
        <f>MID(Table2[[#This Row],[BE]],6,2)</f>
        <v>IB</v>
      </c>
      <c r="O962" s="46" t="str">
        <f>IF(Table2[[#This Row],[Type]]="IB","EOU",IF(Table2[[#This Row],[Type]]="MB","Local","492"))</f>
        <v>EOU</v>
      </c>
      <c r="P962" s="46">
        <f>ROUND(Table2[[#This Row],[Cons]]/Table2[[#This Row],[Qty.]],5)</f>
        <v>0.04</v>
      </c>
      <c r="Q962" s="46" t="b">
        <f>EXACT(Table2[[#This Row],[rate]],Table2[[#This Row],[Check]])</f>
        <v>1</v>
      </c>
      <c r="R962" s="46"/>
      <c r="S962" s="46" t="str">
        <f>IF(Table2[[#This Row],[SRO]]="EOU",VLOOKUP(Table2[[#This Row],[BE]],[2]GD.List!$C$3:$N$5014,12,0),IF(Table2[[#This Row],[SRO]]="Local","Polyester Staple Fibre","SRO 492"))</f>
        <v>Textile Chemical</v>
      </c>
    </row>
    <row r="963" spans="1:19" x14ac:dyDescent="0.25">
      <c r="A963" s="96" t="s">
        <v>724</v>
      </c>
      <c r="B963" s="3" t="s">
        <v>1693</v>
      </c>
      <c r="C963" s="98">
        <v>24936</v>
      </c>
      <c r="D963" s="99">
        <v>2832.1089999999999</v>
      </c>
      <c r="E963" t="s">
        <v>733</v>
      </c>
      <c r="F963" s="97" t="s">
        <v>735</v>
      </c>
      <c r="G963" s="24">
        <v>44651</v>
      </c>
      <c r="H963" s="100">
        <v>21499778.890000001</v>
      </c>
      <c r="I963" s="22">
        <v>0.04</v>
      </c>
      <c r="J963" s="101">
        <v>430.91999999999996</v>
      </c>
      <c r="K963" s="101">
        <v>10773</v>
      </c>
      <c r="L963" s="101"/>
      <c r="M963" s="102" t="str">
        <f>TEXT(Table2[[#This Row],[Gd.Dt]],"mmm-yy")</f>
        <v>Mar-22</v>
      </c>
      <c r="N963" s="46" t="str">
        <f>MID(Table2[[#This Row],[BE]],6,2)</f>
        <v>IB</v>
      </c>
      <c r="O963" s="46" t="str">
        <f>IF(Table2[[#This Row],[Type]]="IB","EOU",IF(Table2[[#This Row],[Type]]="MB","Local","492"))</f>
        <v>EOU</v>
      </c>
      <c r="P963" s="46">
        <f>ROUND(Table2[[#This Row],[Cons]]/Table2[[#This Row],[Qty.]],5)</f>
        <v>0.04</v>
      </c>
      <c r="Q963" s="46" t="b">
        <f>EXACT(Table2[[#This Row],[rate]],Table2[[#This Row],[Check]])</f>
        <v>1</v>
      </c>
      <c r="R963" s="46"/>
      <c r="S963" s="46" t="str">
        <f>IF(Table2[[#This Row],[SRO]]="EOU",VLOOKUP(Table2[[#This Row],[BE]],[2]GD.List!$C$3:$N$5014,12,0),IF(Table2[[#This Row],[SRO]]="Local","Polyester Staple Fibre","SRO 492"))</f>
        <v>Textile Chemical</v>
      </c>
    </row>
    <row r="964" spans="1:19" x14ac:dyDescent="0.25">
      <c r="A964" s="103" t="s">
        <v>727</v>
      </c>
      <c r="B964" s="3" t="s">
        <v>1695</v>
      </c>
      <c r="C964" s="98">
        <v>27744</v>
      </c>
      <c r="D964" s="99">
        <v>8523.5990000000002</v>
      </c>
      <c r="E964" t="s">
        <v>726</v>
      </c>
      <c r="F964" s="97" t="s">
        <v>737</v>
      </c>
      <c r="G964" s="24">
        <v>44651</v>
      </c>
      <c r="H964" s="100">
        <v>19560185.859999999</v>
      </c>
      <c r="I964" s="22">
        <v>1</v>
      </c>
      <c r="J964" s="101">
        <v>9000</v>
      </c>
      <c r="K964" s="101">
        <v>9000</v>
      </c>
      <c r="L964" s="101"/>
      <c r="M964" s="102" t="str">
        <f>TEXT(Table2[[#This Row],[Gd.Dt]],"mmm-yy")</f>
        <v>Mar-22</v>
      </c>
      <c r="N964" s="46" t="str">
        <f>MID(Table2[[#This Row],[BE]],6,2)</f>
        <v>TI</v>
      </c>
      <c r="O964" s="46" t="str">
        <f>IF(Table2[[#This Row],[Type]]="IB","EOU",IF(Table2[[#This Row],[Type]]="MB","Local","492"))</f>
        <v>492</v>
      </c>
      <c r="P964" s="46">
        <f>ROUND(Table2[[#This Row],[Cons]]/Table2[[#This Row],[Qty.]],5)</f>
        <v>1</v>
      </c>
      <c r="Q964" s="46" t="b">
        <f>EXACT(Table2[[#This Row],[rate]],Table2[[#This Row],[Check]])</f>
        <v>1</v>
      </c>
      <c r="R964" s="46"/>
      <c r="S964" s="46" t="str">
        <f>IF(Table2[[#This Row],[SRO]]="EOU",VLOOKUP(Table2[[#This Row],[BE]],[2]GD.List!$C$3:$N$5014,12,0),IF(Table2[[#This Row],[SRO]]="Local","Polyester Staple Fibre","SRO 492"))</f>
        <v>SRO 492</v>
      </c>
    </row>
    <row r="965" spans="1:19" x14ac:dyDescent="0.25">
      <c r="A965" s="96" t="s">
        <v>727</v>
      </c>
      <c r="B965" s="3" t="s">
        <v>1695</v>
      </c>
      <c r="C965" s="98">
        <v>27744</v>
      </c>
      <c r="D965" s="99">
        <v>7317.0010000000002</v>
      </c>
      <c r="E965" t="s">
        <v>726</v>
      </c>
      <c r="F965" s="97" t="s">
        <v>737</v>
      </c>
      <c r="G965" s="24">
        <v>44651</v>
      </c>
      <c r="H965" s="100">
        <v>19560185.859999999</v>
      </c>
      <c r="I965" s="22">
        <v>1</v>
      </c>
      <c r="J965" s="101">
        <v>10</v>
      </c>
      <c r="K965" s="101">
        <v>10</v>
      </c>
      <c r="L965" s="101"/>
      <c r="M965" s="102" t="str">
        <f>TEXT(Table2[[#This Row],[Gd.Dt]],"mmm-yy")</f>
        <v>Mar-22</v>
      </c>
      <c r="N965" s="46" t="str">
        <f>MID(Table2[[#This Row],[BE]],6,2)</f>
        <v>TI</v>
      </c>
      <c r="O965" s="46" t="str">
        <f>IF(Table2[[#This Row],[Type]]="IB","EOU",IF(Table2[[#This Row],[Type]]="MB","Local","492"))</f>
        <v>492</v>
      </c>
      <c r="P965" s="46">
        <f>ROUND(Table2[[#This Row],[Cons]]/Table2[[#This Row],[Qty.]],5)</f>
        <v>1</v>
      </c>
      <c r="Q965" s="46" t="b">
        <f>EXACT(Table2[[#This Row],[rate]],Table2[[#This Row],[Check]])</f>
        <v>1</v>
      </c>
      <c r="R965" s="46"/>
      <c r="S965" s="46" t="str">
        <f>IF(Table2[[#This Row],[SRO]]="EOU",VLOOKUP(Table2[[#This Row],[BE]],[2]GD.List!$C$3:$N$5014,12,0),IF(Table2[[#This Row],[SRO]]="Local","Polyester Staple Fibre","SRO 492"))</f>
        <v>SRO 492</v>
      </c>
    </row>
    <row r="966" spans="1:19" x14ac:dyDescent="0.25">
      <c r="A966" s="103" t="s">
        <v>728</v>
      </c>
      <c r="B966" s="3" t="s">
        <v>1695</v>
      </c>
      <c r="C966" s="98">
        <v>27744</v>
      </c>
      <c r="D966" s="99">
        <v>8523.5990000000002</v>
      </c>
      <c r="E966" t="s">
        <v>726</v>
      </c>
      <c r="F966" s="97" t="s">
        <v>737</v>
      </c>
      <c r="G966" s="24">
        <v>44651</v>
      </c>
      <c r="H966" s="100">
        <v>19560185.859999999</v>
      </c>
      <c r="I966" s="22">
        <v>1</v>
      </c>
      <c r="J966" s="101">
        <v>5000</v>
      </c>
      <c r="K966" s="101">
        <v>5000</v>
      </c>
      <c r="L966" s="101"/>
      <c r="M966" s="102" t="str">
        <f>TEXT(Table2[[#This Row],[Gd.Dt]],"mmm-yy")</f>
        <v>Mar-22</v>
      </c>
      <c r="N966" s="46" t="str">
        <f>MID(Table2[[#This Row],[BE]],6,2)</f>
        <v>TI</v>
      </c>
      <c r="O966" s="46" t="str">
        <f>IF(Table2[[#This Row],[Type]]="IB","EOU",IF(Table2[[#This Row],[Type]]="MB","Local","492"))</f>
        <v>492</v>
      </c>
      <c r="P966" s="46">
        <f>ROUND(Table2[[#This Row],[Cons]]/Table2[[#This Row],[Qty.]],5)</f>
        <v>1</v>
      </c>
      <c r="Q966" s="46" t="b">
        <f>EXACT(Table2[[#This Row],[rate]],Table2[[#This Row],[Check]])</f>
        <v>1</v>
      </c>
      <c r="R966" s="46"/>
      <c r="S966" s="46" t="str">
        <f>IF(Table2[[#This Row],[SRO]]="EOU",VLOOKUP(Table2[[#This Row],[BE]],[2]GD.List!$C$3:$N$5014,12,0),IF(Table2[[#This Row],[SRO]]="Local","Polyester Staple Fibre","SRO 492"))</f>
        <v>SRO 492</v>
      </c>
    </row>
    <row r="967" spans="1:19" x14ac:dyDescent="0.25">
      <c r="A967" s="96" t="s">
        <v>728</v>
      </c>
      <c r="B967" s="3" t="s">
        <v>1695</v>
      </c>
      <c r="C967" s="98">
        <v>27744</v>
      </c>
      <c r="D967" s="99">
        <v>7317.0010000000002</v>
      </c>
      <c r="E967" t="s">
        <v>726</v>
      </c>
      <c r="F967" s="97" t="s">
        <v>737</v>
      </c>
      <c r="G967" s="24">
        <v>44651</v>
      </c>
      <c r="H967" s="100">
        <v>19560185.859999999</v>
      </c>
      <c r="I967" s="22">
        <v>1</v>
      </c>
      <c r="J967" s="101">
        <v>5</v>
      </c>
      <c r="K967" s="101">
        <v>5</v>
      </c>
      <c r="L967" s="101"/>
      <c r="M967" s="102" t="str">
        <f>TEXT(Table2[[#This Row],[Gd.Dt]],"mmm-yy")</f>
        <v>Mar-22</v>
      </c>
      <c r="N967" s="46" t="str">
        <f>MID(Table2[[#This Row],[BE]],6,2)</f>
        <v>TI</v>
      </c>
      <c r="O967" s="46" t="str">
        <f>IF(Table2[[#This Row],[Type]]="IB","EOU",IF(Table2[[#This Row],[Type]]="MB","Local","492"))</f>
        <v>492</v>
      </c>
      <c r="P967" s="46">
        <f>ROUND(Table2[[#This Row],[Cons]]/Table2[[#This Row],[Qty.]],5)</f>
        <v>1</v>
      </c>
      <c r="Q967" s="46" t="b">
        <f>EXACT(Table2[[#This Row],[rate]],Table2[[#This Row],[Check]])</f>
        <v>1</v>
      </c>
      <c r="R967" s="46"/>
      <c r="S967" s="46" t="str">
        <f>IF(Table2[[#This Row],[SRO]]="EOU",VLOOKUP(Table2[[#This Row],[BE]],[2]GD.List!$C$3:$N$5014,12,0),IF(Table2[[#This Row],[SRO]]="Local","Polyester Staple Fibre","SRO 492"))</f>
        <v>SRO 492</v>
      </c>
    </row>
    <row r="968" spans="1:19" x14ac:dyDescent="0.25">
      <c r="A968" s="103" t="s">
        <v>729</v>
      </c>
      <c r="B968" s="3" t="s">
        <v>1695</v>
      </c>
      <c r="C968" s="98">
        <v>27744</v>
      </c>
      <c r="D968" s="99">
        <v>9607.19</v>
      </c>
      <c r="E968" t="s">
        <v>726</v>
      </c>
      <c r="F968" s="97" t="s">
        <v>737</v>
      </c>
      <c r="G968" s="24">
        <v>44651</v>
      </c>
      <c r="H968" s="100">
        <v>19560185.859999999</v>
      </c>
      <c r="I968" s="22">
        <v>1</v>
      </c>
      <c r="J968" s="101">
        <v>870.96</v>
      </c>
      <c r="K968" s="101">
        <v>870.96</v>
      </c>
      <c r="L968" s="101"/>
      <c r="M968" s="102" t="str">
        <f>TEXT(Table2[[#This Row],[Gd.Dt]],"mmm-yy")</f>
        <v>Mar-22</v>
      </c>
      <c r="N968" s="46" t="str">
        <f>MID(Table2[[#This Row],[BE]],6,2)</f>
        <v>EP</v>
      </c>
      <c r="O968" s="46" t="str">
        <f>IF(Table2[[#This Row],[Type]]="IB","EOU",IF(Table2[[#This Row],[Type]]="MB","Local","492"))</f>
        <v>492</v>
      </c>
      <c r="P968" s="46">
        <f>ROUND(Table2[[#This Row],[Cons]]/Table2[[#This Row],[Qty.]],5)</f>
        <v>1</v>
      </c>
      <c r="Q968" s="46" t="b">
        <f>EXACT(Table2[[#This Row],[rate]],Table2[[#This Row],[Check]])</f>
        <v>1</v>
      </c>
      <c r="R968" s="46"/>
      <c r="S968" s="46" t="str">
        <f>IF(Table2[[#This Row],[SRO]]="EOU",VLOOKUP(Table2[[#This Row],[BE]],[2]GD.List!$C$3:$N$5014,12,0),IF(Table2[[#This Row],[SRO]]="Local","Polyester Staple Fibre","SRO 492"))</f>
        <v>SRO 492</v>
      </c>
    </row>
    <row r="969" spans="1:19" x14ac:dyDescent="0.25">
      <c r="A969" s="103" t="s">
        <v>729</v>
      </c>
      <c r="B969" s="3" t="s">
        <v>1695</v>
      </c>
      <c r="C969" s="98">
        <v>27744</v>
      </c>
      <c r="D969" s="99">
        <v>9607.2000000000007</v>
      </c>
      <c r="E969" t="s">
        <v>726</v>
      </c>
      <c r="F969" s="97" t="s">
        <v>737</v>
      </c>
      <c r="G969" s="24">
        <v>44651</v>
      </c>
      <c r="H969" s="100">
        <v>19560185.859999999</v>
      </c>
      <c r="I969" s="22">
        <v>1</v>
      </c>
      <c r="J969" s="101">
        <v>111.82</v>
      </c>
      <c r="K969" s="101">
        <v>111.82</v>
      </c>
      <c r="L969" s="101"/>
      <c r="M969" s="102" t="str">
        <f>TEXT(Table2[[#This Row],[Gd.Dt]],"mmm-yy")</f>
        <v>Mar-22</v>
      </c>
      <c r="N969" s="46" t="str">
        <f>MID(Table2[[#This Row],[BE]],6,2)</f>
        <v>EP</v>
      </c>
      <c r="O969" s="46" t="str">
        <f>IF(Table2[[#This Row],[Type]]="IB","EOU",IF(Table2[[#This Row],[Type]]="MB","Local","492"))</f>
        <v>492</v>
      </c>
      <c r="P969" s="46">
        <f>ROUND(Table2[[#This Row],[Cons]]/Table2[[#This Row],[Qty.]],5)</f>
        <v>1</v>
      </c>
      <c r="Q969" s="46" t="b">
        <f>EXACT(Table2[[#This Row],[rate]],Table2[[#This Row],[Check]])</f>
        <v>1</v>
      </c>
      <c r="R969" s="46"/>
      <c r="S969" s="46" t="str">
        <f>IF(Table2[[#This Row],[SRO]]="EOU",VLOOKUP(Table2[[#This Row],[BE]],[2]GD.List!$C$3:$N$5014,12,0),IF(Table2[[#This Row],[SRO]]="Local","Polyester Staple Fibre","SRO 492"))</f>
        <v>SRO 492</v>
      </c>
    </row>
    <row r="970" spans="1:19" x14ac:dyDescent="0.25">
      <c r="A970" s="96" t="s">
        <v>729</v>
      </c>
      <c r="B970" s="3" t="s">
        <v>1695</v>
      </c>
      <c r="C970" s="98">
        <v>27744</v>
      </c>
      <c r="D970" s="99">
        <v>9607.11</v>
      </c>
      <c r="E970" t="s">
        <v>726</v>
      </c>
      <c r="F970" s="97" t="s">
        <v>737</v>
      </c>
      <c r="G970" s="24">
        <v>44651</v>
      </c>
      <c r="H970" s="100">
        <v>19560185.859999999</v>
      </c>
      <c r="I970" s="22">
        <v>1</v>
      </c>
      <c r="J970" s="101">
        <v>73.88</v>
      </c>
      <c r="K970" s="101">
        <v>73.88</v>
      </c>
      <c r="L970" s="101"/>
      <c r="M970" s="102" t="str">
        <f>TEXT(Table2[[#This Row],[Gd.Dt]],"mmm-yy")</f>
        <v>Mar-22</v>
      </c>
      <c r="N970" s="46" t="str">
        <f>MID(Table2[[#This Row],[BE]],6,2)</f>
        <v>EP</v>
      </c>
      <c r="O970" s="46" t="str">
        <f>IF(Table2[[#This Row],[Type]]="IB","EOU",IF(Table2[[#This Row],[Type]]="MB","Local","492"))</f>
        <v>492</v>
      </c>
      <c r="P970" s="46">
        <f>ROUND(Table2[[#This Row],[Cons]]/Table2[[#This Row],[Qty.]],5)</f>
        <v>1</v>
      </c>
      <c r="Q970" s="46" t="b">
        <f>EXACT(Table2[[#This Row],[rate]],Table2[[#This Row],[Check]])</f>
        <v>1</v>
      </c>
      <c r="R970" s="46"/>
      <c r="S970" s="46" t="str">
        <f>IF(Table2[[#This Row],[SRO]]="EOU",VLOOKUP(Table2[[#This Row],[BE]],[2]GD.List!$C$3:$N$5014,12,0),IF(Table2[[#This Row],[SRO]]="Local","Polyester Staple Fibre","SRO 492"))</f>
        <v>SRO 492</v>
      </c>
    </row>
    <row r="971" spans="1:19" x14ac:dyDescent="0.25">
      <c r="A971" s="96" t="s">
        <v>730</v>
      </c>
      <c r="B971" s="3" t="s">
        <v>1695</v>
      </c>
      <c r="C971" s="98">
        <v>27744</v>
      </c>
      <c r="D971" s="99">
        <v>4819.1000000000004</v>
      </c>
      <c r="E971" t="s">
        <v>726</v>
      </c>
      <c r="F971" s="97" t="s">
        <v>737</v>
      </c>
      <c r="G971" s="24">
        <v>44651</v>
      </c>
      <c r="H971" s="100">
        <v>19560185.859999999</v>
      </c>
      <c r="I971" s="22">
        <v>1</v>
      </c>
      <c r="J971" s="101">
        <v>2300</v>
      </c>
      <c r="K971" s="101">
        <v>2300</v>
      </c>
      <c r="L971" s="101"/>
      <c r="M971" s="102" t="str">
        <f>TEXT(Table2[[#This Row],[Gd.Dt]],"mmm-yy")</f>
        <v>Mar-22</v>
      </c>
      <c r="N971" s="46" t="str">
        <f>MID(Table2[[#This Row],[BE]],6,2)</f>
        <v>EP</v>
      </c>
      <c r="O971" s="46" t="str">
        <f>IF(Table2[[#This Row],[Type]]="IB","EOU",IF(Table2[[#This Row],[Type]]="MB","Local","492"))</f>
        <v>492</v>
      </c>
      <c r="P971" s="46">
        <f>ROUND(Table2[[#This Row],[Cons]]/Table2[[#This Row],[Qty.]],5)</f>
        <v>1</v>
      </c>
      <c r="Q971" s="46" t="b">
        <f>EXACT(Table2[[#This Row],[rate]],Table2[[#This Row],[Check]])</f>
        <v>1</v>
      </c>
      <c r="R971" s="46"/>
      <c r="S971" s="46" t="str">
        <f>IF(Table2[[#This Row],[SRO]]="EOU",VLOOKUP(Table2[[#This Row],[BE]],[2]GD.List!$C$3:$N$5014,12,0),IF(Table2[[#This Row],[SRO]]="Local","Polyester Staple Fibre","SRO 492"))</f>
        <v>SRO 492</v>
      </c>
    </row>
    <row r="972" spans="1:19" x14ac:dyDescent="0.25">
      <c r="A972" s="103" t="s">
        <v>732</v>
      </c>
      <c r="B972" s="3" t="s">
        <v>1694</v>
      </c>
      <c r="C972" s="98">
        <v>19692</v>
      </c>
      <c r="D972" s="99">
        <v>8523.5990000000002</v>
      </c>
      <c r="E972" t="s">
        <v>731</v>
      </c>
      <c r="F972" s="97" t="s">
        <v>736</v>
      </c>
      <c r="G972" s="24">
        <v>44651</v>
      </c>
      <c r="H972" s="100">
        <v>13883332.609999999</v>
      </c>
      <c r="I972" s="22">
        <v>1</v>
      </c>
      <c r="J972" s="101">
        <v>14000</v>
      </c>
      <c r="K972" s="101">
        <v>14000</v>
      </c>
      <c r="L972" s="101"/>
      <c r="M972" s="102" t="str">
        <f>TEXT(Table2[[#This Row],[Gd.Dt]],"mmm-yy")</f>
        <v>Mar-22</v>
      </c>
      <c r="N972" s="46" t="str">
        <f>MID(Table2[[#This Row],[BE]],6,2)</f>
        <v>TI</v>
      </c>
      <c r="O972" s="46" t="str">
        <f>IF(Table2[[#This Row],[Type]]="IB","EOU",IF(Table2[[#This Row],[Type]]="MB","Local","492"))</f>
        <v>492</v>
      </c>
      <c r="P972" s="46">
        <f>ROUND(Table2[[#This Row],[Cons]]/Table2[[#This Row],[Qty.]],5)</f>
        <v>1</v>
      </c>
      <c r="Q972" s="46" t="b">
        <f>EXACT(Table2[[#This Row],[rate]],Table2[[#This Row],[Check]])</f>
        <v>1</v>
      </c>
      <c r="R972" s="46"/>
      <c r="S972" s="46" t="str">
        <f>IF(Table2[[#This Row],[SRO]]="EOU",VLOOKUP(Table2[[#This Row],[BE]],[2]GD.List!$C$3:$N$5014,12,0),IF(Table2[[#This Row],[SRO]]="Local","Polyester Staple Fibre","SRO 492"))</f>
        <v>SRO 492</v>
      </c>
    </row>
    <row r="973" spans="1:19" x14ac:dyDescent="0.25">
      <c r="A973" s="103" t="s">
        <v>732</v>
      </c>
      <c r="B973" s="19" t="s">
        <v>1694</v>
      </c>
      <c r="C973" s="104">
        <v>19692</v>
      </c>
      <c r="D973" s="105">
        <v>7317.0010000000002</v>
      </c>
      <c r="E973" s="40" t="s">
        <v>731</v>
      </c>
      <c r="F973" s="103" t="s">
        <v>736</v>
      </c>
      <c r="G973" s="41">
        <v>44651</v>
      </c>
      <c r="H973" s="106">
        <v>13883332.609999999</v>
      </c>
      <c r="I973" s="43">
        <v>1</v>
      </c>
      <c r="J973" s="107">
        <v>15</v>
      </c>
      <c r="K973" s="107">
        <v>15</v>
      </c>
      <c r="L973" s="107"/>
      <c r="M973" s="108" t="str">
        <f>TEXT(Table2[[#This Row],[Gd.Dt]],"mmm-yy")</f>
        <v>Mar-22</v>
      </c>
      <c r="N973" s="47" t="str">
        <f>MID(Table2[[#This Row],[BE]],6,2)</f>
        <v>TI</v>
      </c>
      <c r="O973" s="47" t="str">
        <f>IF(Table2[[#This Row],[Type]]="IB","EOU",IF(Table2[[#This Row],[Type]]="MB","Local","492"))</f>
        <v>492</v>
      </c>
      <c r="P973" s="47">
        <f>ROUND(Table2[[#This Row],[Cons]]/Table2[[#This Row],[Qty.]],5)</f>
        <v>1</v>
      </c>
      <c r="Q973" s="47" t="b">
        <f>EXACT(Table2[[#This Row],[rate]],Table2[[#This Row],[Check]])</f>
        <v>1</v>
      </c>
      <c r="R973" s="47"/>
      <c r="S973" s="47" t="str">
        <f>IF(Table2[[#This Row],[SRO]]="EOU",VLOOKUP(Table2[[#This Row],[BE]],[2]GD.List!$C$3:$N$5014,12,0),IF(Table2[[#This Row],[SRO]]="Local","Polyester Staple Fibre","SRO 492"))</f>
        <v>SRO 492</v>
      </c>
    </row>
    <row r="974" spans="1:19" x14ac:dyDescent="0.25">
      <c r="A974" s="3" t="s">
        <v>1</v>
      </c>
      <c r="B974" s="3" t="s">
        <v>1696</v>
      </c>
      <c r="C974" s="21">
        <v>11200</v>
      </c>
      <c r="D974" s="18">
        <v>2701.12</v>
      </c>
      <c r="E974" t="s">
        <v>745</v>
      </c>
      <c r="F974" s="3" t="s">
        <v>762</v>
      </c>
      <c r="G974" s="24">
        <v>44651</v>
      </c>
      <c r="H974" s="31">
        <v>24316497.859999999</v>
      </c>
      <c r="I974" s="22">
        <v>0.1</v>
      </c>
      <c r="J974" s="15">
        <v>997.11000000000013</v>
      </c>
      <c r="K974" s="15">
        <v>9971</v>
      </c>
      <c r="L974" s="15"/>
      <c r="M974" s="66" t="str">
        <f>TEXT(Table2[[#This Row],[Gd.Dt]],"mmm-yy")</f>
        <v>Mar-22</v>
      </c>
      <c r="N974" s="46" t="str">
        <f>MID(Table2[[#This Row],[BE]],6,2)</f>
        <v>IB</v>
      </c>
      <c r="O974" s="46" t="str">
        <f>IF(Table2[[#This Row],[Type]]="IB","EOU",IF(Table2[[#This Row],[Type]]="MB","Local","492"))</f>
        <v>EOU</v>
      </c>
      <c r="P974" s="46">
        <f>ROUND(Table2[[#This Row],[Cons]]/Table2[[#This Row],[Qty.]],5)</f>
        <v>0.1</v>
      </c>
      <c r="Q974" s="46" t="b">
        <f>EXACT(Table2[[#This Row],[rate]],Table2[[#This Row],[Check]])</f>
        <v>1</v>
      </c>
      <c r="R974" s="46"/>
      <c r="S974" s="46" t="str">
        <f>IF(Table2[[#This Row],[SRO]]="EOU",VLOOKUP(Table2[[#This Row],[BE]],[2]GD.List!$C$3:$N$5014,12,0),IF(Table2[[#This Row],[SRO]]="Local","Polyester Staple Fibre","SRO 492"))</f>
        <v>Textile Coal</v>
      </c>
    </row>
    <row r="975" spans="1:19" x14ac:dyDescent="0.25">
      <c r="A975" s="3" t="s">
        <v>1</v>
      </c>
      <c r="B975" s="3" t="s">
        <v>1697</v>
      </c>
      <c r="C975" s="21">
        <v>6917</v>
      </c>
      <c r="D975" s="18">
        <v>2701.12</v>
      </c>
      <c r="E975" t="s">
        <v>46</v>
      </c>
      <c r="F975" s="3" t="s">
        <v>763</v>
      </c>
      <c r="G975" s="24">
        <v>44651</v>
      </c>
      <c r="H975" s="31">
        <v>32461401.5</v>
      </c>
      <c r="I975" s="22">
        <v>0.1</v>
      </c>
      <c r="J975" s="15">
        <v>1119.8</v>
      </c>
      <c r="K975" s="15">
        <v>11197.96</v>
      </c>
      <c r="L975" s="15"/>
      <c r="M975" s="66" t="str">
        <f>TEXT(Table2[[#This Row],[Gd.Dt]],"mmm-yy")</f>
        <v>Mar-22</v>
      </c>
      <c r="N975" s="46" t="str">
        <f>MID(Table2[[#This Row],[BE]],6,2)</f>
        <v>IB</v>
      </c>
      <c r="O975" s="46" t="str">
        <f>IF(Table2[[#This Row],[Type]]="IB","EOU",IF(Table2[[#This Row],[Type]]="MB","Local","492"))</f>
        <v>EOU</v>
      </c>
      <c r="P975" s="46">
        <f>ROUND(Table2[[#This Row],[Cons]]/Table2[[#This Row],[Qty.]],5)</f>
        <v>0.1</v>
      </c>
      <c r="Q975" s="46" t="b">
        <f>EXACT(Table2[[#This Row],[rate]],Table2[[#This Row],[Check]])</f>
        <v>1</v>
      </c>
      <c r="R975" s="46"/>
      <c r="S975" s="46" t="str">
        <f>IF(Table2[[#This Row],[SRO]]="EOU",VLOOKUP(Table2[[#This Row],[BE]],[2]GD.List!$C$3:$N$5014,12,0),IF(Table2[[#This Row],[SRO]]="Local","Polyester Staple Fibre","SRO 492"))</f>
        <v>Textile Coal</v>
      </c>
    </row>
    <row r="976" spans="1:19" x14ac:dyDescent="0.25">
      <c r="A976" s="17" t="s">
        <v>1</v>
      </c>
      <c r="B976" s="3" t="s">
        <v>1697</v>
      </c>
      <c r="C976" s="21">
        <v>6917</v>
      </c>
      <c r="D976" s="18">
        <v>2701.12</v>
      </c>
      <c r="E976" t="s">
        <v>46</v>
      </c>
      <c r="F976" s="3" t="s">
        <v>763</v>
      </c>
      <c r="G976" s="24">
        <v>44651</v>
      </c>
      <c r="H976" s="31">
        <v>32461401.5</v>
      </c>
      <c r="I976" s="22">
        <v>0.4</v>
      </c>
      <c r="J976" s="15">
        <v>2534.4</v>
      </c>
      <c r="K976" s="15">
        <v>6336</v>
      </c>
      <c r="L976" s="15"/>
      <c r="M976" s="66" t="str">
        <f>TEXT(Table2[[#This Row],[Gd.Dt]],"mmm-yy")</f>
        <v>Mar-22</v>
      </c>
      <c r="N976" s="46" t="str">
        <f>MID(Table2[[#This Row],[BE]],6,2)</f>
        <v>IB</v>
      </c>
      <c r="O976" s="46" t="str">
        <f>IF(Table2[[#This Row],[Type]]="IB","EOU",IF(Table2[[#This Row],[Type]]="MB","Local","492"))</f>
        <v>EOU</v>
      </c>
      <c r="P976" s="46">
        <f>ROUND(Table2[[#This Row],[Cons]]/Table2[[#This Row],[Qty.]],5)</f>
        <v>0.4</v>
      </c>
      <c r="Q976" s="46" t="b">
        <f>EXACT(Table2[[#This Row],[rate]],Table2[[#This Row],[Check]])</f>
        <v>1</v>
      </c>
      <c r="R976" s="46"/>
      <c r="S976" s="46" t="str">
        <f>IF(Table2[[#This Row],[SRO]]="EOU",VLOOKUP(Table2[[#This Row],[BE]],[2]GD.List!$C$3:$N$5014,12,0),IF(Table2[[#This Row],[SRO]]="Local","Polyester Staple Fibre","SRO 492"))</f>
        <v>Textile Coal</v>
      </c>
    </row>
    <row r="977" spans="1:19" x14ac:dyDescent="0.25">
      <c r="A977" s="19" t="s">
        <v>125</v>
      </c>
      <c r="B977" s="3" t="s">
        <v>1698</v>
      </c>
      <c r="C977" s="21">
        <v>8220</v>
      </c>
      <c r="D977" s="18">
        <v>9607.2000000000007</v>
      </c>
      <c r="E977" t="s">
        <v>754</v>
      </c>
      <c r="F977" s="3" t="s">
        <v>764</v>
      </c>
      <c r="G977" s="24">
        <v>44651</v>
      </c>
      <c r="H977" s="31">
        <v>9055152</v>
      </c>
      <c r="I977" s="22">
        <v>1.039E-2</v>
      </c>
      <c r="J977" s="15">
        <v>19.260000000000002</v>
      </c>
      <c r="K977" s="15">
        <v>1854.14</v>
      </c>
      <c r="L977" s="15"/>
      <c r="M977" s="66" t="str">
        <f>TEXT(Table2[[#This Row],[Gd.Dt]],"mmm-yy")</f>
        <v>Mar-22</v>
      </c>
      <c r="N977" s="46" t="str">
        <f>MID(Table2[[#This Row],[BE]],6,2)</f>
        <v>HC</v>
      </c>
      <c r="O977" s="46" t="str">
        <f>IF(Table2[[#This Row],[Type]]="IB","EOU",IF(Table2[[#This Row],[Type]]="MB","Local","492"))</f>
        <v>492</v>
      </c>
      <c r="P977" s="46">
        <f>ROUND(Table2[[#This Row],[Cons]]/Table2[[#This Row],[Qty.]],5)</f>
        <v>1.039E-2</v>
      </c>
      <c r="Q977" s="46" t="b">
        <f>EXACT(Table2[[#This Row],[rate]],Table2[[#This Row],[Check]])</f>
        <v>1</v>
      </c>
      <c r="R977" s="46"/>
      <c r="S977" s="46" t="str">
        <f>IF(Table2[[#This Row],[SRO]]="EOU",VLOOKUP(Table2[[#This Row],[BE]],[2]GD.List!$C$3:$N$5014,12,0),IF(Table2[[#This Row],[SRO]]="Local","Polyester Staple Fibre","SRO 492"))</f>
        <v>SRO 492</v>
      </c>
    </row>
    <row r="978" spans="1:19" x14ac:dyDescent="0.25">
      <c r="A978" s="17" t="s">
        <v>125</v>
      </c>
      <c r="B978" s="3" t="s">
        <v>1698</v>
      </c>
      <c r="C978" s="21">
        <v>8220</v>
      </c>
      <c r="D978" s="18">
        <v>9607.2000000000007</v>
      </c>
      <c r="E978" t="s">
        <v>754</v>
      </c>
      <c r="F978" s="3" t="s">
        <v>764</v>
      </c>
      <c r="G978" s="24">
        <v>44651</v>
      </c>
      <c r="H978" s="31">
        <v>9055152</v>
      </c>
      <c r="I978" s="22">
        <v>4.8000000000000001E-4</v>
      </c>
      <c r="J978" s="15">
        <v>0.89</v>
      </c>
      <c r="K978" s="15">
        <v>1854.14</v>
      </c>
      <c r="L978" s="15"/>
      <c r="M978" s="66" t="str">
        <f>TEXT(Table2[[#This Row],[Gd.Dt]],"mmm-yy")</f>
        <v>Mar-22</v>
      </c>
      <c r="N978" s="46" t="str">
        <f>MID(Table2[[#This Row],[BE]],6,2)</f>
        <v>HC</v>
      </c>
      <c r="O978" s="46" t="str">
        <f>IF(Table2[[#This Row],[Type]]="IB","EOU",IF(Table2[[#This Row],[Type]]="MB","Local","492"))</f>
        <v>492</v>
      </c>
      <c r="P978" s="46">
        <f>ROUND(Table2[[#This Row],[Cons]]/Table2[[#This Row],[Qty.]],5)</f>
        <v>4.8000000000000001E-4</v>
      </c>
      <c r="Q978" s="46" t="b">
        <f>EXACT(Table2[[#This Row],[rate]],Table2[[#This Row],[Check]])</f>
        <v>1</v>
      </c>
      <c r="R978" s="46"/>
      <c r="S978" s="46" t="str">
        <f>IF(Table2[[#This Row],[SRO]]="EOU",VLOOKUP(Table2[[#This Row],[BE]],[2]GD.List!$C$3:$N$5014,12,0),IF(Table2[[#This Row],[SRO]]="Local","Polyester Staple Fibre","SRO 492"))</f>
        <v>SRO 492</v>
      </c>
    </row>
    <row r="979" spans="1:19" x14ac:dyDescent="0.25">
      <c r="A979" s="17" t="s">
        <v>26</v>
      </c>
      <c r="B979" s="3" t="s">
        <v>1696</v>
      </c>
      <c r="C979" s="21">
        <v>11200</v>
      </c>
      <c r="D979" s="18">
        <v>3402.13</v>
      </c>
      <c r="E979" t="s">
        <v>745</v>
      </c>
      <c r="F979" s="3" t="s">
        <v>762</v>
      </c>
      <c r="G979" s="24">
        <v>44651</v>
      </c>
      <c r="H979" s="31">
        <v>24316497.859999999</v>
      </c>
      <c r="I979" s="22">
        <v>0.04</v>
      </c>
      <c r="J979" s="15">
        <v>237.48</v>
      </c>
      <c r="K979" s="15">
        <v>5937.05</v>
      </c>
      <c r="L979" s="15"/>
      <c r="M979" s="66" t="str">
        <f>TEXT(Table2[[#This Row],[Gd.Dt]],"mmm-yy")</f>
        <v>Mar-22</v>
      </c>
      <c r="N979" s="46" t="str">
        <f>MID(Table2[[#This Row],[BE]],6,2)</f>
        <v>IB</v>
      </c>
      <c r="O979" s="46" t="str">
        <f>IF(Table2[[#This Row],[Type]]="IB","EOU",IF(Table2[[#This Row],[Type]]="MB","Local","492"))</f>
        <v>EOU</v>
      </c>
      <c r="P979" s="46">
        <f>ROUND(Table2[[#This Row],[Cons]]/Table2[[#This Row],[Qty.]],5)</f>
        <v>0.04</v>
      </c>
      <c r="Q979" s="46" t="b">
        <f>EXACT(Table2[[#This Row],[rate]],Table2[[#This Row],[Check]])</f>
        <v>1</v>
      </c>
      <c r="R979" s="46"/>
      <c r="S979" s="46" t="str">
        <f>IF(Table2[[#This Row],[SRO]]="EOU",VLOOKUP(Table2[[#This Row],[BE]],[2]GD.List!$C$3:$N$5014,12,0),IF(Table2[[#This Row],[SRO]]="Local","Polyester Staple Fibre","SRO 492"))</f>
        <v>Textile Chemical</v>
      </c>
    </row>
    <row r="980" spans="1:19" x14ac:dyDescent="0.25">
      <c r="A980" s="17" t="s">
        <v>220</v>
      </c>
      <c r="B980" s="3" t="s">
        <v>1696</v>
      </c>
      <c r="C980" s="21">
        <v>11200</v>
      </c>
      <c r="D980" s="18">
        <v>5205.24</v>
      </c>
      <c r="E980" t="s">
        <v>745</v>
      </c>
      <c r="F980" s="3" t="s">
        <v>762</v>
      </c>
      <c r="G980" s="24">
        <v>44651</v>
      </c>
      <c r="H980" s="31">
        <v>24316497.859999999</v>
      </c>
      <c r="I980" s="22">
        <v>1.0101</v>
      </c>
      <c r="J980" s="15">
        <v>609.34</v>
      </c>
      <c r="K980" s="15">
        <v>603.25</v>
      </c>
      <c r="L980" s="15"/>
      <c r="M980" s="66" t="str">
        <f>TEXT(Table2[[#This Row],[Gd.Dt]],"mmm-yy")</f>
        <v>Mar-22</v>
      </c>
      <c r="N980" s="46" t="str">
        <f>MID(Table2[[#This Row],[BE]],6,2)</f>
        <v>IB</v>
      </c>
      <c r="O980" s="46" t="str">
        <f>IF(Table2[[#This Row],[Type]]="IB","EOU",IF(Table2[[#This Row],[Type]]="MB","Local","492"))</f>
        <v>EOU</v>
      </c>
      <c r="P980" s="46">
        <f>ROUND(Table2[[#This Row],[Cons]]/Table2[[#This Row],[Qty.]],5)</f>
        <v>1.0101</v>
      </c>
      <c r="Q980" s="46" t="b">
        <f>EXACT(Table2[[#This Row],[rate]],Table2[[#This Row],[Check]])</f>
        <v>1</v>
      </c>
      <c r="R980" s="46"/>
      <c r="S980" s="46" t="str">
        <f>IF(Table2[[#This Row],[SRO]]="EOU",VLOOKUP(Table2[[#This Row],[BE]],[2]GD.List!$C$3:$N$5014,12,0),IF(Table2[[#This Row],[SRO]]="Local","Polyester Staple Fibre","SRO 492"))</f>
        <v>Cotton Yarn</v>
      </c>
    </row>
    <row r="981" spans="1:19" x14ac:dyDescent="0.25">
      <c r="A981" s="17" t="s">
        <v>261</v>
      </c>
      <c r="B981" s="3" t="s">
        <v>1696</v>
      </c>
      <c r="C981" s="21">
        <v>11200</v>
      </c>
      <c r="D981" s="18">
        <v>3906.9029999999998</v>
      </c>
      <c r="E981" t="s">
        <v>745</v>
      </c>
      <c r="F981" s="3" t="s">
        <v>762</v>
      </c>
      <c r="G981" s="24">
        <v>44651</v>
      </c>
      <c r="H981" s="31">
        <v>24316497.859999999</v>
      </c>
      <c r="I981" s="22">
        <v>0.04</v>
      </c>
      <c r="J981" s="15">
        <v>73.64</v>
      </c>
      <c r="K981" s="15">
        <v>1840.98</v>
      </c>
      <c r="L981" s="15"/>
      <c r="M981" s="66" t="str">
        <f>TEXT(Table2[[#This Row],[Gd.Dt]],"mmm-yy")</f>
        <v>Mar-22</v>
      </c>
      <c r="N981" s="46" t="str">
        <f>MID(Table2[[#This Row],[BE]],6,2)</f>
        <v>IB</v>
      </c>
      <c r="O981" s="46" t="str">
        <f>IF(Table2[[#This Row],[Type]]="IB","EOU",IF(Table2[[#This Row],[Type]]="MB","Local","492"))</f>
        <v>EOU</v>
      </c>
      <c r="P981" s="46">
        <f>ROUND(Table2[[#This Row],[Cons]]/Table2[[#This Row],[Qty.]],5)</f>
        <v>0.04</v>
      </c>
      <c r="Q981" s="46" t="b">
        <f>EXACT(Table2[[#This Row],[rate]],Table2[[#This Row],[Check]])</f>
        <v>1</v>
      </c>
      <c r="R981" s="46"/>
      <c r="S981" s="46" t="str">
        <f>IF(Table2[[#This Row],[SRO]]="EOU",VLOOKUP(Table2[[#This Row],[BE]],[2]GD.List!$C$3:$N$5014,12,0),IF(Table2[[#This Row],[SRO]]="Local","Polyester Staple Fibre","SRO 492"))</f>
        <v>Textile Chemical</v>
      </c>
    </row>
    <row r="982" spans="1:19" x14ac:dyDescent="0.25">
      <c r="A982" s="17" t="s">
        <v>262</v>
      </c>
      <c r="B982" s="3" t="s">
        <v>1696</v>
      </c>
      <c r="C982" s="21">
        <v>11200</v>
      </c>
      <c r="D982" s="18">
        <v>3809.9189999999999</v>
      </c>
      <c r="E982" t="s">
        <v>745</v>
      </c>
      <c r="F982" s="3" t="s">
        <v>762</v>
      </c>
      <c r="G982" s="24">
        <v>44651</v>
      </c>
      <c r="H982" s="31">
        <v>24316497.859999999</v>
      </c>
      <c r="I982" s="22">
        <v>0.04</v>
      </c>
      <c r="J982" s="15">
        <v>73.64</v>
      </c>
      <c r="K982" s="15">
        <v>1840.98</v>
      </c>
      <c r="L982" s="15"/>
      <c r="M982" s="66" t="str">
        <f>TEXT(Table2[[#This Row],[Gd.Dt]],"mmm-yy")</f>
        <v>Mar-22</v>
      </c>
      <c r="N982" s="46" t="str">
        <f>MID(Table2[[#This Row],[BE]],6,2)</f>
        <v>IB</v>
      </c>
      <c r="O982" s="46" t="str">
        <f>IF(Table2[[#This Row],[Type]]="IB","EOU",IF(Table2[[#This Row],[Type]]="MB","Local","492"))</f>
        <v>EOU</v>
      </c>
      <c r="P982" s="46">
        <f>ROUND(Table2[[#This Row],[Cons]]/Table2[[#This Row],[Qty.]],5)</f>
        <v>0.04</v>
      </c>
      <c r="Q982" s="46" t="b">
        <f>EXACT(Table2[[#This Row],[rate]],Table2[[#This Row],[Check]])</f>
        <v>1</v>
      </c>
      <c r="R982" s="46"/>
      <c r="S982" s="46" t="str">
        <f>IF(Table2[[#This Row],[SRO]]="EOU",VLOOKUP(Table2[[#This Row],[BE]],[2]GD.List!$C$3:$N$5014,12,0),IF(Table2[[#This Row],[SRO]]="Local","Polyester Staple Fibre","SRO 492"))</f>
        <v>Textile Chemical</v>
      </c>
    </row>
    <row r="983" spans="1:19" x14ac:dyDescent="0.25">
      <c r="A983" s="17" t="s">
        <v>388</v>
      </c>
      <c r="B983" s="3" t="s">
        <v>1696</v>
      </c>
      <c r="C983" s="21">
        <v>11200</v>
      </c>
      <c r="D983" s="18">
        <v>1108.19</v>
      </c>
      <c r="E983" t="s">
        <v>745</v>
      </c>
      <c r="F983" s="3" t="s">
        <v>762</v>
      </c>
      <c r="G983" s="24">
        <v>44651</v>
      </c>
      <c r="H983" s="31">
        <v>24316497.859999999</v>
      </c>
      <c r="I983" s="22">
        <v>0.04</v>
      </c>
      <c r="J983" s="15">
        <v>398.84</v>
      </c>
      <c r="K983" s="15">
        <v>9971</v>
      </c>
      <c r="L983" s="15"/>
      <c r="M983" s="66" t="str">
        <f>TEXT(Table2[[#This Row],[Gd.Dt]],"mmm-yy")</f>
        <v>Mar-22</v>
      </c>
      <c r="N983" s="46" t="str">
        <f>MID(Table2[[#This Row],[BE]],6,2)</f>
        <v>IB</v>
      </c>
      <c r="O983" s="46" t="str">
        <f>IF(Table2[[#This Row],[Type]]="IB","EOU",IF(Table2[[#This Row],[Type]]="MB","Local","492"))</f>
        <v>EOU</v>
      </c>
      <c r="P983" s="46">
        <f>ROUND(Table2[[#This Row],[Cons]]/Table2[[#This Row],[Qty.]],5)</f>
        <v>0.04</v>
      </c>
      <c r="Q983" s="46" t="b">
        <f>EXACT(Table2[[#This Row],[rate]],Table2[[#This Row],[Check]])</f>
        <v>1</v>
      </c>
      <c r="R983" s="46"/>
      <c r="S983" s="46" t="str">
        <f>IF(Table2[[#This Row],[SRO]]="EOU",VLOOKUP(Table2[[#This Row],[BE]],[2]GD.List!$C$3:$N$5014,12,0),IF(Table2[[#This Row],[SRO]]="Local","Polyester Staple Fibre","SRO 492"))</f>
        <v>Textile Chemical</v>
      </c>
    </row>
    <row r="984" spans="1:19" x14ac:dyDescent="0.25">
      <c r="A984" s="17" t="s">
        <v>390</v>
      </c>
      <c r="B984" s="3" t="s">
        <v>1699</v>
      </c>
      <c r="C984" s="21">
        <v>7440</v>
      </c>
      <c r="D984" s="18">
        <v>5503.201</v>
      </c>
      <c r="E984" t="s">
        <v>760</v>
      </c>
      <c r="F984" s="3" t="s">
        <v>765</v>
      </c>
      <c r="G984" s="24">
        <v>44651</v>
      </c>
      <c r="H984" s="31">
        <v>12136358.039999999</v>
      </c>
      <c r="I984" s="22">
        <v>0.66327000000000003</v>
      </c>
      <c r="J984" s="15">
        <v>4523.5</v>
      </c>
      <c r="K984" s="15">
        <v>6820</v>
      </c>
      <c r="L984" s="15"/>
      <c r="M984" s="66" t="str">
        <f>TEXT(Table2[[#This Row],[Gd.Dt]],"mmm-yy")</f>
        <v>Mar-22</v>
      </c>
      <c r="N984" s="46" t="str">
        <f>MID(Table2[[#This Row],[BE]],6,2)</f>
        <v>MB</v>
      </c>
      <c r="O984" s="46" t="str">
        <f>IF(Table2[[#This Row],[Type]]="IB","EOU",IF(Table2[[#This Row],[Type]]="MB","Local","492"))</f>
        <v>Local</v>
      </c>
      <c r="P984" s="46">
        <f>ROUND(Table2[[#This Row],[Cons]]/Table2[[#This Row],[Qty.]],5)</f>
        <v>0.66327000000000003</v>
      </c>
      <c r="Q984" s="46" t="b">
        <f>EXACT(Table2[[#This Row],[rate]],Table2[[#This Row],[Check]])</f>
        <v>1</v>
      </c>
      <c r="R984" s="46"/>
      <c r="S984" s="46" t="str">
        <f>IF(Table2[[#This Row],[SRO]]="EOU",VLOOKUP(Table2[[#This Row],[BE]],[2]GD.List!$C$3:$N$5014,12,0),IF(Table2[[#This Row],[SRO]]="Local","Polyester Staple Fibre","SRO 492"))</f>
        <v>Polyester Staple Fibre</v>
      </c>
    </row>
    <row r="985" spans="1:19" x14ac:dyDescent="0.25">
      <c r="A985" s="17" t="s">
        <v>391</v>
      </c>
      <c r="B985" s="3" t="s">
        <v>1696</v>
      </c>
      <c r="C985" s="21">
        <v>11200</v>
      </c>
      <c r="D985" s="18">
        <v>3402.13</v>
      </c>
      <c r="E985" t="s">
        <v>745</v>
      </c>
      <c r="F985" s="3" t="s">
        <v>762</v>
      </c>
      <c r="G985" s="24">
        <v>44651</v>
      </c>
      <c r="H985" s="31">
        <v>24316497.859999999</v>
      </c>
      <c r="I985" s="22">
        <v>0.04</v>
      </c>
      <c r="J985" s="15">
        <v>14.64</v>
      </c>
      <c r="K985" s="15">
        <v>366</v>
      </c>
      <c r="L985" s="15"/>
      <c r="M985" s="66" t="str">
        <f>TEXT(Table2[[#This Row],[Gd.Dt]],"mmm-yy")</f>
        <v>Mar-22</v>
      </c>
      <c r="N985" s="46" t="str">
        <f>MID(Table2[[#This Row],[BE]],6,2)</f>
        <v>IB</v>
      </c>
      <c r="O985" s="46" t="str">
        <f>IF(Table2[[#This Row],[Type]]="IB","EOU",IF(Table2[[#This Row],[Type]]="MB","Local","492"))</f>
        <v>EOU</v>
      </c>
      <c r="P985" s="46">
        <f>ROUND(Table2[[#This Row],[Cons]]/Table2[[#This Row],[Qty.]],5)</f>
        <v>0.04</v>
      </c>
      <c r="Q985" s="46" t="b">
        <f>EXACT(Table2[[#This Row],[rate]],Table2[[#This Row],[Check]])</f>
        <v>1</v>
      </c>
      <c r="R985" s="46"/>
      <c r="S985" s="46" t="str">
        <f>IF(Table2[[#This Row],[SRO]]="EOU",VLOOKUP(Table2[[#This Row],[BE]],[2]GD.List!$C$3:$N$5014,12,0),IF(Table2[[#This Row],[SRO]]="Local","Polyester Staple Fibre","SRO 492"))</f>
        <v>Textile Chemical</v>
      </c>
    </row>
    <row r="986" spans="1:19" x14ac:dyDescent="0.25">
      <c r="A986" s="17" t="s">
        <v>392</v>
      </c>
      <c r="B986" s="3" t="s">
        <v>1696</v>
      </c>
      <c r="C986" s="21">
        <v>11200</v>
      </c>
      <c r="D986" s="18">
        <v>3204.16</v>
      </c>
      <c r="E986" t="s">
        <v>745</v>
      </c>
      <c r="F986" s="3" t="s">
        <v>762</v>
      </c>
      <c r="G986" s="24">
        <v>44651</v>
      </c>
      <c r="H986" s="31">
        <v>24316497.859999999</v>
      </c>
      <c r="I986" s="22">
        <v>7.0000000000000007E-2</v>
      </c>
      <c r="J986" s="15">
        <v>231.8</v>
      </c>
      <c r="K986" s="15">
        <v>3311.44</v>
      </c>
      <c r="L986" s="15"/>
      <c r="M986" s="66" t="str">
        <f>TEXT(Table2[[#This Row],[Gd.Dt]],"mmm-yy")</f>
        <v>Mar-22</v>
      </c>
      <c r="N986" s="46" t="str">
        <f>MID(Table2[[#This Row],[BE]],6,2)</f>
        <v>IB</v>
      </c>
      <c r="O986" s="46" t="str">
        <f>IF(Table2[[#This Row],[Type]]="IB","EOU",IF(Table2[[#This Row],[Type]]="MB","Local","492"))</f>
        <v>EOU</v>
      </c>
      <c r="P986" s="46">
        <f>ROUND(Table2[[#This Row],[Cons]]/Table2[[#This Row],[Qty.]],5)</f>
        <v>7.0000000000000007E-2</v>
      </c>
      <c r="Q986" s="46" t="b">
        <f>EXACT(Table2[[#This Row],[rate]],Table2[[#This Row],[Check]])</f>
        <v>1</v>
      </c>
      <c r="R986" s="46"/>
      <c r="S986" s="46" t="str">
        <f>IF(Table2[[#This Row],[SRO]]="EOU",VLOOKUP(Table2[[#This Row],[BE]],[2]GD.List!$C$3:$N$5014,12,0),IF(Table2[[#This Row],[SRO]]="Local","Polyester Staple Fibre","SRO 492"))</f>
        <v>Textile Dyes</v>
      </c>
    </row>
    <row r="987" spans="1:19" x14ac:dyDescent="0.25">
      <c r="A987" s="17" t="s">
        <v>414</v>
      </c>
      <c r="B987" s="3" t="s">
        <v>1696</v>
      </c>
      <c r="C987" s="21">
        <v>11200</v>
      </c>
      <c r="D987" s="18">
        <v>5205.13</v>
      </c>
      <c r="E987" t="s">
        <v>745</v>
      </c>
      <c r="F987" s="3" t="s">
        <v>762</v>
      </c>
      <c r="G987" s="24">
        <v>44651</v>
      </c>
      <c r="H987" s="31">
        <v>24316497.859999999</v>
      </c>
      <c r="I987" s="22">
        <v>1.0101</v>
      </c>
      <c r="J987" s="15">
        <v>425.25</v>
      </c>
      <c r="K987" s="15">
        <v>421</v>
      </c>
      <c r="L987" s="15"/>
      <c r="M987" s="66" t="str">
        <f>TEXT(Table2[[#This Row],[Gd.Dt]],"mmm-yy")</f>
        <v>Mar-22</v>
      </c>
      <c r="N987" s="46" t="str">
        <f>MID(Table2[[#This Row],[BE]],6,2)</f>
        <v>IB</v>
      </c>
      <c r="O987" s="46" t="str">
        <f>IF(Table2[[#This Row],[Type]]="IB","EOU",IF(Table2[[#This Row],[Type]]="MB","Local","492"))</f>
        <v>EOU</v>
      </c>
      <c r="P987" s="46">
        <f>ROUND(Table2[[#This Row],[Cons]]/Table2[[#This Row],[Qty.]],5)</f>
        <v>1.0101</v>
      </c>
      <c r="Q987" s="46" t="b">
        <f>EXACT(Table2[[#This Row],[rate]],Table2[[#This Row],[Check]])</f>
        <v>1</v>
      </c>
      <c r="R987" s="46"/>
      <c r="S987" s="46" t="str">
        <f>IF(Table2[[#This Row],[SRO]]="EOU",VLOOKUP(Table2[[#This Row],[BE]],[2]GD.List!$C$3:$N$5014,12,0),IF(Table2[[#This Row],[SRO]]="Local","Polyester Staple Fibre","SRO 492"))</f>
        <v>Cotton Yarn</v>
      </c>
    </row>
    <row r="988" spans="1:19" x14ac:dyDescent="0.25">
      <c r="A988" s="17" t="s">
        <v>479</v>
      </c>
      <c r="B988" s="3" t="s">
        <v>1696</v>
      </c>
      <c r="C988" s="21">
        <v>11200</v>
      </c>
      <c r="D988" s="18">
        <v>3204.16</v>
      </c>
      <c r="E988" t="s">
        <v>745</v>
      </c>
      <c r="F988" s="3" t="s">
        <v>762</v>
      </c>
      <c r="G988" s="24">
        <v>44651</v>
      </c>
      <c r="H988" s="31">
        <v>24316497.859999999</v>
      </c>
      <c r="I988" s="22">
        <v>7.0000000000000007E-2</v>
      </c>
      <c r="J988" s="15">
        <v>274.77</v>
      </c>
      <c r="K988" s="15">
        <v>3925.2799999999997</v>
      </c>
      <c r="L988" s="15"/>
      <c r="M988" s="66" t="str">
        <f>TEXT(Table2[[#This Row],[Gd.Dt]],"mmm-yy")</f>
        <v>Mar-22</v>
      </c>
      <c r="N988" s="46" t="str">
        <f>MID(Table2[[#This Row],[BE]],6,2)</f>
        <v>IB</v>
      </c>
      <c r="O988" s="46" t="str">
        <f>IF(Table2[[#This Row],[Type]]="IB","EOU",IF(Table2[[#This Row],[Type]]="MB","Local","492"))</f>
        <v>EOU</v>
      </c>
      <c r="P988" s="46">
        <f>ROUND(Table2[[#This Row],[Cons]]/Table2[[#This Row],[Qty.]],5)</f>
        <v>7.0000000000000007E-2</v>
      </c>
      <c r="Q988" s="46" t="b">
        <f>EXACT(Table2[[#This Row],[rate]],Table2[[#This Row],[Check]])</f>
        <v>1</v>
      </c>
      <c r="R988" s="46"/>
      <c r="S988" s="46" t="str">
        <f>IF(Table2[[#This Row],[SRO]]="EOU",VLOOKUP(Table2[[#This Row],[BE]],[2]GD.List!$C$3:$N$5014,12,0),IF(Table2[[#This Row],[SRO]]="Local","Polyester Staple Fibre","SRO 492"))</f>
        <v>Textile Dyes</v>
      </c>
    </row>
    <row r="989" spans="1:19" x14ac:dyDescent="0.25">
      <c r="A989" s="17" t="s">
        <v>563</v>
      </c>
      <c r="B989" s="3" t="s">
        <v>1696</v>
      </c>
      <c r="C989" s="21">
        <v>11200</v>
      </c>
      <c r="D989" s="18">
        <v>3402.13</v>
      </c>
      <c r="E989" t="s">
        <v>745</v>
      </c>
      <c r="F989" s="3" t="s">
        <v>762</v>
      </c>
      <c r="G989" s="24">
        <v>44651</v>
      </c>
      <c r="H989" s="31">
        <v>24316497.859999999</v>
      </c>
      <c r="I989" s="22">
        <v>0.04</v>
      </c>
      <c r="J989" s="15">
        <v>146.72</v>
      </c>
      <c r="K989" s="15">
        <v>3667.95</v>
      </c>
      <c r="L989" s="15"/>
      <c r="M989" s="66" t="str">
        <f>TEXT(Table2[[#This Row],[Gd.Dt]],"mmm-yy")</f>
        <v>Mar-22</v>
      </c>
      <c r="N989" s="46" t="str">
        <f>MID(Table2[[#This Row],[BE]],6,2)</f>
        <v>IB</v>
      </c>
      <c r="O989" s="46" t="str">
        <f>IF(Table2[[#This Row],[Type]]="IB","EOU",IF(Table2[[#This Row],[Type]]="MB","Local","492"))</f>
        <v>EOU</v>
      </c>
      <c r="P989" s="46">
        <f>ROUND(Table2[[#This Row],[Cons]]/Table2[[#This Row],[Qty.]],5)</f>
        <v>0.04</v>
      </c>
      <c r="Q989" s="46" t="b">
        <f>EXACT(Table2[[#This Row],[rate]],Table2[[#This Row],[Check]])</f>
        <v>1</v>
      </c>
      <c r="R989" s="46"/>
      <c r="S989" s="46" t="str">
        <f>IF(Table2[[#This Row],[SRO]]="EOU",VLOOKUP(Table2[[#This Row],[BE]],[2]GD.List!$C$3:$N$5014,12,0),IF(Table2[[#This Row],[SRO]]="Local","Polyester Staple Fibre","SRO 492"))</f>
        <v>Textile Chemical</v>
      </c>
    </row>
    <row r="990" spans="1:19" x14ac:dyDescent="0.25">
      <c r="A990" s="17" t="s">
        <v>570</v>
      </c>
      <c r="B990" s="3" t="s">
        <v>1696</v>
      </c>
      <c r="C990" s="21">
        <v>11200</v>
      </c>
      <c r="D990" s="18">
        <v>3204.16</v>
      </c>
      <c r="E990" t="s">
        <v>745</v>
      </c>
      <c r="F990" s="3" t="s">
        <v>762</v>
      </c>
      <c r="G990" s="24">
        <v>44651</v>
      </c>
      <c r="H990" s="31">
        <v>24316497.859999999</v>
      </c>
      <c r="I990" s="22">
        <v>7.0000000000000007E-2</v>
      </c>
      <c r="J990" s="15">
        <v>191.39999999999998</v>
      </c>
      <c r="K990" s="15">
        <v>2734.2799999999997</v>
      </c>
      <c r="L990" s="15"/>
      <c r="M990" s="66" t="str">
        <f>TEXT(Table2[[#This Row],[Gd.Dt]],"mmm-yy")</f>
        <v>Mar-22</v>
      </c>
      <c r="N990" s="46" t="str">
        <f>MID(Table2[[#This Row],[BE]],6,2)</f>
        <v>IB</v>
      </c>
      <c r="O990" s="46" t="str">
        <f>IF(Table2[[#This Row],[Type]]="IB","EOU",IF(Table2[[#This Row],[Type]]="MB","Local","492"))</f>
        <v>EOU</v>
      </c>
      <c r="P990" s="46">
        <f>ROUND(Table2[[#This Row],[Cons]]/Table2[[#This Row],[Qty.]],5)</f>
        <v>7.0000000000000007E-2</v>
      </c>
      <c r="Q990" s="46" t="b">
        <f>EXACT(Table2[[#This Row],[rate]],Table2[[#This Row],[Check]])</f>
        <v>1</v>
      </c>
      <c r="R990" s="46"/>
      <c r="S990" s="46" t="str">
        <f>IF(Table2[[#This Row],[SRO]]="EOU",VLOOKUP(Table2[[#This Row],[BE]],[2]GD.List!$C$3:$N$5014,12,0),IF(Table2[[#This Row],[SRO]]="Local","Polyester Staple Fibre","SRO 492"))</f>
        <v>Textile Dyes</v>
      </c>
    </row>
    <row r="991" spans="1:19" x14ac:dyDescent="0.25">
      <c r="A991" s="19" t="s">
        <v>588</v>
      </c>
      <c r="B991" s="3" t="s">
        <v>1700</v>
      </c>
      <c r="C991" s="21">
        <v>14700</v>
      </c>
      <c r="D991" s="18">
        <v>3926.9099000000001</v>
      </c>
      <c r="E991" t="s">
        <v>758</v>
      </c>
      <c r="F991" s="3" t="s">
        <v>766</v>
      </c>
      <c r="G991" s="24">
        <v>44651</v>
      </c>
      <c r="H991" s="31">
        <v>10795680</v>
      </c>
      <c r="I991" s="22">
        <v>1</v>
      </c>
      <c r="J991" s="15">
        <v>14700</v>
      </c>
      <c r="K991" s="15">
        <v>14700</v>
      </c>
      <c r="L991" s="15"/>
      <c r="M991" s="66" t="str">
        <f>TEXT(Table2[[#This Row],[Gd.Dt]],"mmm-yy")</f>
        <v>Mar-22</v>
      </c>
      <c r="N991" s="46" t="str">
        <f>MID(Table2[[#This Row],[BE]],6,2)</f>
        <v>TI</v>
      </c>
      <c r="O991" s="46" t="str">
        <f>IF(Table2[[#This Row],[Type]]="IB","EOU",IF(Table2[[#This Row],[Type]]="MB","Local","492"))</f>
        <v>492</v>
      </c>
      <c r="P991" s="46">
        <f>ROUND(Table2[[#This Row],[Cons]]/Table2[[#This Row],[Qty.]],5)</f>
        <v>1</v>
      </c>
      <c r="Q991" s="46" t="b">
        <f>EXACT(Table2[[#This Row],[rate]],Table2[[#This Row],[Check]])</f>
        <v>1</v>
      </c>
      <c r="R991" s="46"/>
      <c r="S991" s="46" t="str">
        <f>IF(Table2[[#This Row],[SRO]]="EOU",VLOOKUP(Table2[[#This Row],[BE]],[2]GD.List!$C$3:$N$5014,12,0),IF(Table2[[#This Row],[SRO]]="Local","Polyester Staple Fibre","SRO 492"))</f>
        <v>SRO 492</v>
      </c>
    </row>
    <row r="992" spans="1:19" x14ac:dyDescent="0.25">
      <c r="A992" s="19" t="s">
        <v>588</v>
      </c>
      <c r="B992" s="3" t="s">
        <v>1701</v>
      </c>
      <c r="C992" s="21">
        <v>14683</v>
      </c>
      <c r="D992" s="18">
        <v>3926.9099000000001</v>
      </c>
      <c r="E992" t="s">
        <v>755</v>
      </c>
      <c r="F992" s="3" t="s">
        <v>767</v>
      </c>
      <c r="G992" s="24">
        <v>44651</v>
      </c>
      <c r="H992" s="31">
        <v>10787778.060000001</v>
      </c>
      <c r="I992" s="22">
        <v>1</v>
      </c>
      <c r="J992" s="15">
        <v>14650</v>
      </c>
      <c r="K992" s="15">
        <v>14650</v>
      </c>
      <c r="L992" s="15"/>
      <c r="M992" s="66" t="str">
        <f>TEXT(Table2[[#This Row],[Gd.Dt]],"mmm-yy")</f>
        <v>Mar-22</v>
      </c>
      <c r="N992" s="46" t="str">
        <f>MID(Table2[[#This Row],[BE]],6,2)</f>
        <v>TI</v>
      </c>
      <c r="O992" s="46" t="str">
        <f>IF(Table2[[#This Row],[Type]]="IB","EOU",IF(Table2[[#This Row],[Type]]="MB","Local","492"))</f>
        <v>492</v>
      </c>
      <c r="P992" s="46">
        <f>ROUND(Table2[[#This Row],[Cons]]/Table2[[#This Row],[Qty.]],5)</f>
        <v>1</v>
      </c>
      <c r="Q992" s="46" t="b">
        <f>EXACT(Table2[[#This Row],[rate]],Table2[[#This Row],[Check]])</f>
        <v>1</v>
      </c>
      <c r="R992" s="46"/>
      <c r="S992" s="46" t="str">
        <f>IF(Table2[[#This Row],[SRO]]="EOU",VLOOKUP(Table2[[#This Row],[BE]],[2]GD.List!$C$3:$N$5014,12,0),IF(Table2[[#This Row],[SRO]]="Local","Polyester Staple Fibre","SRO 492"))</f>
        <v>SRO 492</v>
      </c>
    </row>
    <row r="993" spans="1:19" x14ac:dyDescent="0.25">
      <c r="A993" s="17" t="s">
        <v>588</v>
      </c>
      <c r="B993" s="3" t="s">
        <v>1699</v>
      </c>
      <c r="C993" s="21">
        <v>7440</v>
      </c>
      <c r="D993" s="18">
        <v>3926.9099000000001</v>
      </c>
      <c r="E993" t="s">
        <v>760</v>
      </c>
      <c r="F993" s="3" t="s">
        <v>765</v>
      </c>
      <c r="G993" s="24">
        <v>44651</v>
      </c>
      <c r="H993" s="31">
        <v>12136358.039999999</v>
      </c>
      <c r="I993" s="22">
        <v>1</v>
      </c>
      <c r="J993" s="15">
        <v>7900</v>
      </c>
      <c r="K993" s="15">
        <v>7900</v>
      </c>
      <c r="L993" s="15"/>
      <c r="M993" s="66" t="str">
        <f>TEXT(Table2[[#This Row],[Gd.Dt]],"mmm-yy")</f>
        <v>Mar-22</v>
      </c>
      <c r="N993" s="46" t="str">
        <f>MID(Table2[[#This Row],[BE]],6,2)</f>
        <v>TI</v>
      </c>
      <c r="O993" s="46" t="str">
        <f>IF(Table2[[#This Row],[Type]]="IB","EOU",IF(Table2[[#This Row],[Type]]="MB","Local","492"))</f>
        <v>492</v>
      </c>
      <c r="P993" s="46">
        <f>ROUND(Table2[[#This Row],[Cons]]/Table2[[#This Row],[Qty.]],5)</f>
        <v>1</v>
      </c>
      <c r="Q993" s="46" t="b">
        <f>EXACT(Table2[[#This Row],[rate]],Table2[[#This Row],[Check]])</f>
        <v>1</v>
      </c>
      <c r="R993" s="46"/>
      <c r="S993" s="46" t="str">
        <f>IF(Table2[[#This Row],[SRO]]="EOU",VLOOKUP(Table2[[#This Row],[BE]],[2]GD.List!$C$3:$N$5014,12,0),IF(Table2[[#This Row],[SRO]]="Local","Polyester Staple Fibre","SRO 492"))</f>
        <v>SRO 492</v>
      </c>
    </row>
    <row r="994" spans="1:19" x14ac:dyDescent="0.25">
      <c r="A994" s="19" t="s">
        <v>594</v>
      </c>
      <c r="B994" s="3" t="s">
        <v>1697</v>
      </c>
      <c r="C994" s="21">
        <v>6917</v>
      </c>
      <c r="D994" s="18">
        <v>5402.33</v>
      </c>
      <c r="E994" t="s">
        <v>46</v>
      </c>
      <c r="F994" s="3" t="s">
        <v>763</v>
      </c>
      <c r="G994" s="24">
        <v>44651</v>
      </c>
      <c r="H994" s="31">
        <v>32461401.5</v>
      </c>
      <c r="I994" s="22">
        <v>0.99009999999999998</v>
      </c>
      <c r="J994" s="15">
        <v>11087.1</v>
      </c>
      <c r="K994" s="15">
        <v>11197.96</v>
      </c>
      <c r="L994" s="15"/>
      <c r="M994" s="66" t="str">
        <f>TEXT(Table2[[#This Row],[Gd.Dt]],"mmm-yy")</f>
        <v>Mar-22</v>
      </c>
      <c r="N994" s="46" t="str">
        <f>MID(Table2[[#This Row],[BE]],6,2)</f>
        <v>IB</v>
      </c>
      <c r="O994" s="46" t="str">
        <f>IF(Table2[[#This Row],[Type]]="IB","EOU",IF(Table2[[#This Row],[Type]]="MB","Local","492"))</f>
        <v>EOU</v>
      </c>
      <c r="P994" s="46">
        <f>ROUND(Table2[[#This Row],[Cons]]/Table2[[#This Row],[Qty.]],5)</f>
        <v>0.99009999999999998</v>
      </c>
      <c r="Q994" s="46" t="b">
        <f>EXACT(Table2[[#This Row],[rate]],Table2[[#This Row],[Check]])</f>
        <v>1</v>
      </c>
      <c r="R994" s="46"/>
      <c r="S994" s="46" t="str">
        <f>IF(Table2[[#This Row],[SRO]]="EOU",VLOOKUP(Table2[[#This Row],[BE]],[2]GD.List!$C$3:$N$5014,12,0),IF(Table2[[#This Row],[SRO]]="Local","Polyester Staple Fibre","SRO 492"))</f>
        <v>Polyester Yarn</v>
      </c>
    </row>
    <row r="995" spans="1:19" x14ac:dyDescent="0.25">
      <c r="A995" s="17" t="s">
        <v>594</v>
      </c>
      <c r="B995" s="3" t="s">
        <v>1697</v>
      </c>
      <c r="C995" s="21">
        <v>6917</v>
      </c>
      <c r="D995" s="18">
        <v>5402.33</v>
      </c>
      <c r="E995" t="s">
        <v>46</v>
      </c>
      <c r="F995" s="3" t="s">
        <v>763</v>
      </c>
      <c r="G995" s="24">
        <v>44651</v>
      </c>
      <c r="H995" s="31">
        <v>32461401.5</v>
      </c>
      <c r="I995" s="22">
        <v>1.0101</v>
      </c>
      <c r="J995" s="15">
        <v>6399.99</v>
      </c>
      <c r="K995" s="15">
        <v>6336</v>
      </c>
      <c r="L995" s="15"/>
      <c r="M995" s="66" t="str">
        <f>TEXT(Table2[[#This Row],[Gd.Dt]],"mmm-yy")</f>
        <v>Mar-22</v>
      </c>
      <c r="N995" s="46" t="str">
        <f>MID(Table2[[#This Row],[BE]],6,2)</f>
        <v>IB</v>
      </c>
      <c r="O995" s="46" t="str">
        <f>IF(Table2[[#This Row],[Type]]="IB","EOU",IF(Table2[[#This Row],[Type]]="MB","Local","492"))</f>
        <v>EOU</v>
      </c>
      <c r="P995" s="46">
        <f>ROUND(Table2[[#This Row],[Cons]]/Table2[[#This Row],[Qty.]],5)</f>
        <v>1.0101</v>
      </c>
      <c r="Q995" s="46" t="b">
        <f>EXACT(Table2[[#This Row],[rate]],Table2[[#This Row],[Check]])</f>
        <v>1</v>
      </c>
      <c r="R995" s="46"/>
      <c r="S995" s="46" t="str">
        <f>IF(Table2[[#This Row],[SRO]]="EOU",VLOOKUP(Table2[[#This Row],[BE]],[2]GD.List!$C$3:$N$5014,12,0),IF(Table2[[#This Row],[SRO]]="Local","Polyester Staple Fibre","SRO 492"))</f>
        <v>Polyester Yarn</v>
      </c>
    </row>
    <row r="996" spans="1:19" x14ac:dyDescent="0.25">
      <c r="A996" s="17" t="s">
        <v>644</v>
      </c>
      <c r="B996" s="3" t="s">
        <v>1696</v>
      </c>
      <c r="C996" s="21">
        <v>11200</v>
      </c>
      <c r="D996" s="18">
        <v>3906.9029999999998</v>
      </c>
      <c r="E996" t="s">
        <v>745</v>
      </c>
      <c r="F996" s="3" t="s">
        <v>762</v>
      </c>
      <c r="G996" s="24">
        <v>44651</v>
      </c>
      <c r="H996" s="31">
        <v>24316497.859999999</v>
      </c>
      <c r="I996" s="22">
        <v>0.04</v>
      </c>
      <c r="J996" s="15">
        <v>325.2</v>
      </c>
      <c r="K996" s="15">
        <v>8130.02</v>
      </c>
      <c r="L996" s="15"/>
      <c r="M996" s="66" t="str">
        <f>TEXT(Table2[[#This Row],[Gd.Dt]],"mmm-yy")</f>
        <v>Mar-22</v>
      </c>
      <c r="N996" s="46" t="str">
        <f>MID(Table2[[#This Row],[BE]],6,2)</f>
        <v>IB</v>
      </c>
      <c r="O996" s="46" t="str">
        <f>IF(Table2[[#This Row],[Type]]="IB","EOU",IF(Table2[[#This Row],[Type]]="MB","Local","492"))</f>
        <v>EOU</v>
      </c>
      <c r="P996" s="46">
        <f>ROUND(Table2[[#This Row],[Cons]]/Table2[[#This Row],[Qty.]],5)</f>
        <v>0.04</v>
      </c>
      <c r="Q996" s="46" t="b">
        <f>EXACT(Table2[[#This Row],[rate]],Table2[[#This Row],[Check]])</f>
        <v>1</v>
      </c>
      <c r="R996" s="46"/>
      <c r="S996" s="46" t="str">
        <f>IF(Table2[[#This Row],[SRO]]="EOU",VLOOKUP(Table2[[#This Row],[BE]],[2]GD.List!$C$3:$N$5014,12,0),IF(Table2[[#This Row],[SRO]]="Local","Polyester Staple Fibre","SRO 492"))</f>
        <v>Textile Chemical</v>
      </c>
    </row>
    <row r="997" spans="1:19" x14ac:dyDescent="0.25">
      <c r="A997" s="17" t="s">
        <v>669</v>
      </c>
      <c r="B997" s="3" t="s">
        <v>1696</v>
      </c>
      <c r="C997" s="21">
        <v>11200</v>
      </c>
      <c r="D997" s="18">
        <v>3809.9189999999999</v>
      </c>
      <c r="E997" t="s">
        <v>745</v>
      </c>
      <c r="F997" s="3" t="s">
        <v>762</v>
      </c>
      <c r="G997" s="24">
        <v>44651</v>
      </c>
      <c r="H997" s="31">
        <v>24316497.859999999</v>
      </c>
      <c r="I997" s="22">
        <v>0.04</v>
      </c>
      <c r="J997" s="15">
        <v>325.2</v>
      </c>
      <c r="K997" s="15">
        <v>8130.02</v>
      </c>
      <c r="L997" s="15"/>
      <c r="M997" s="66" t="str">
        <f>TEXT(Table2[[#This Row],[Gd.Dt]],"mmm-yy")</f>
        <v>Mar-22</v>
      </c>
      <c r="N997" s="46" t="str">
        <f>MID(Table2[[#This Row],[BE]],6,2)</f>
        <v>IB</v>
      </c>
      <c r="O997" s="46" t="str">
        <f>IF(Table2[[#This Row],[Type]]="IB","EOU",IF(Table2[[#This Row],[Type]]="MB","Local","492"))</f>
        <v>EOU</v>
      </c>
      <c r="P997" s="46">
        <f>ROUND(Table2[[#This Row],[Cons]]/Table2[[#This Row],[Qty.]],5)</f>
        <v>0.04</v>
      </c>
      <c r="Q997" s="46" t="b">
        <f>EXACT(Table2[[#This Row],[rate]],Table2[[#This Row],[Check]])</f>
        <v>1</v>
      </c>
      <c r="R997" s="46"/>
      <c r="S997" s="46" t="str">
        <f>IF(Table2[[#This Row],[SRO]]="EOU",VLOOKUP(Table2[[#This Row],[BE]],[2]GD.List!$C$3:$N$5014,12,0),IF(Table2[[#This Row],[SRO]]="Local","Polyester Staple Fibre","SRO 492"))</f>
        <v>Textile Chemical</v>
      </c>
    </row>
    <row r="998" spans="1:19" x14ac:dyDescent="0.25">
      <c r="A998" s="17" t="s">
        <v>685</v>
      </c>
      <c r="B998" s="3" t="s">
        <v>1696</v>
      </c>
      <c r="C998" s="21">
        <v>11200</v>
      </c>
      <c r="D998" s="18">
        <v>5205.13</v>
      </c>
      <c r="E998" t="s">
        <v>745</v>
      </c>
      <c r="F998" s="3" t="s">
        <v>762</v>
      </c>
      <c r="G998" s="24">
        <v>44651</v>
      </c>
      <c r="H998" s="31">
        <v>24316497.859999999</v>
      </c>
      <c r="I998" s="22">
        <v>1.0101</v>
      </c>
      <c r="J998" s="15">
        <v>6678.95</v>
      </c>
      <c r="K998" s="15">
        <v>6612.16</v>
      </c>
      <c r="L998" s="15"/>
      <c r="M998" s="66" t="str">
        <f>TEXT(Table2[[#This Row],[Gd.Dt]],"mmm-yy")</f>
        <v>Mar-22</v>
      </c>
      <c r="N998" s="46" t="str">
        <f>MID(Table2[[#This Row],[BE]],6,2)</f>
        <v>IB</v>
      </c>
      <c r="O998" s="46" t="str">
        <f>IF(Table2[[#This Row],[Type]]="IB","EOU",IF(Table2[[#This Row],[Type]]="MB","Local","492"))</f>
        <v>EOU</v>
      </c>
      <c r="P998" s="46">
        <f>ROUND(Table2[[#This Row],[Cons]]/Table2[[#This Row],[Qty.]],5)</f>
        <v>1.0101</v>
      </c>
      <c r="Q998" s="46" t="b">
        <f>EXACT(Table2[[#This Row],[rate]],Table2[[#This Row],[Check]])</f>
        <v>1</v>
      </c>
      <c r="R998" s="46"/>
      <c r="S998" s="46" t="str">
        <f>IF(Table2[[#This Row],[SRO]]="EOU",VLOOKUP(Table2[[#This Row],[BE]],[2]GD.List!$C$3:$N$5014,12,0),IF(Table2[[#This Row],[SRO]]="Local","Polyester Staple Fibre","SRO 492"))</f>
        <v>Cotton Yarn</v>
      </c>
    </row>
    <row r="999" spans="1:19" x14ac:dyDescent="0.25">
      <c r="A999" s="17" t="s">
        <v>724</v>
      </c>
      <c r="B999" s="3" t="s">
        <v>1697</v>
      </c>
      <c r="C999" s="21">
        <v>6917</v>
      </c>
      <c r="D999" s="18">
        <v>2832.1089999999999</v>
      </c>
      <c r="E999" t="s">
        <v>46</v>
      </c>
      <c r="F999" s="3" t="s">
        <v>763</v>
      </c>
      <c r="G999" s="24">
        <v>44651</v>
      </c>
      <c r="H999" s="31">
        <v>32461401.5</v>
      </c>
      <c r="I999" s="22">
        <v>0.04</v>
      </c>
      <c r="J999" s="15">
        <v>253.44</v>
      </c>
      <c r="K999" s="15">
        <v>6336</v>
      </c>
      <c r="L999" s="15"/>
      <c r="M999" s="66" t="str">
        <f>TEXT(Table2[[#This Row],[Gd.Dt]],"mmm-yy")</f>
        <v>Mar-22</v>
      </c>
      <c r="N999" s="46" t="str">
        <f>MID(Table2[[#This Row],[BE]],6,2)</f>
        <v>IB</v>
      </c>
      <c r="O999" s="46" t="str">
        <f>IF(Table2[[#This Row],[Type]]="IB","EOU",IF(Table2[[#This Row],[Type]]="MB","Local","492"))</f>
        <v>EOU</v>
      </c>
      <c r="P999" s="46">
        <f>ROUND(Table2[[#This Row],[Cons]]/Table2[[#This Row],[Qty.]],5)</f>
        <v>0.04</v>
      </c>
      <c r="Q999" s="46" t="b">
        <f>EXACT(Table2[[#This Row],[rate]],Table2[[#This Row],[Check]])</f>
        <v>1</v>
      </c>
      <c r="R999" s="46"/>
      <c r="S999" s="46" t="str">
        <f>IF(Table2[[#This Row],[SRO]]="EOU",VLOOKUP(Table2[[#This Row],[BE]],[2]GD.List!$C$3:$N$5014,12,0),IF(Table2[[#This Row],[SRO]]="Local","Polyester Staple Fibre","SRO 492"))</f>
        <v>Textile Chemical</v>
      </c>
    </row>
    <row r="1000" spans="1:19" x14ac:dyDescent="0.25">
      <c r="A1000" s="17" t="s">
        <v>747</v>
      </c>
      <c r="B1000" s="3" t="s">
        <v>1702</v>
      </c>
      <c r="C1000" s="21">
        <v>27744</v>
      </c>
      <c r="D1000" s="18">
        <v>9607.19</v>
      </c>
      <c r="E1000" t="s">
        <v>746</v>
      </c>
      <c r="F1000" s="3" t="s">
        <v>768</v>
      </c>
      <c r="G1000" s="24">
        <v>44651</v>
      </c>
      <c r="H1000" s="31">
        <v>19560185.859999999</v>
      </c>
      <c r="I1000" s="22">
        <v>1</v>
      </c>
      <c r="J1000" s="15">
        <v>1568.11</v>
      </c>
      <c r="K1000" s="15">
        <v>1568.11</v>
      </c>
      <c r="L1000" s="15"/>
      <c r="M1000" s="66" t="str">
        <f>TEXT(Table2[[#This Row],[Gd.Dt]],"mmm-yy")</f>
        <v>Mar-22</v>
      </c>
      <c r="N1000" s="46" t="str">
        <f>MID(Table2[[#This Row],[BE]],6,2)</f>
        <v>EP</v>
      </c>
      <c r="O1000" s="46" t="str">
        <f>IF(Table2[[#This Row],[Type]]="IB","EOU",IF(Table2[[#This Row],[Type]]="MB","Local","492"))</f>
        <v>492</v>
      </c>
      <c r="P1000" s="46">
        <f>ROUND(Table2[[#This Row],[Cons]]/Table2[[#This Row],[Qty.]],5)</f>
        <v>1</v>
      </c>
      <c r="Q1000" s="46" t="b">
        <f>EXACT(Table2[[#This Row],[rate]],Table2[[#This Row],[Check]])</f>
        <v>1</v>
      </c>
      <c r="R1000" s="46"/>
      <c r="S1000" s="46" t="str">
        <f>IF(Table2[[#This Row],[SRO]]="EOU",VLOOKUP(Table2[[#This Row],[BE]],[2]GD.List!$C$3:$N$5014,12,0),IF(Table2[[#This Row],[SRO]]="Local","Polyester Staple Fibre","SRO 492"))</f>
        <v>SRO 492</v>
      </c>
    </row>
    <row r="1001" spans="1:19" x14ac:dyDescent="0.25">
      <c r="A1001" s="17" t="s">
        <v>748</v>
      </c>
      <c r="B1001" s="3" t="s">
        <v>1702</v>
      </c>
      <c r="C1001" s="21">
        <v>27744</v>
      </c>
      <c r="D1001" s="18">
        <v>9607.11</v>
      </c>
      <c r="E1001" t="s">
        <v>746</v>
      </c>
      <c r="F1001" s="3" t="s">
        <v>768</v>
      </c>
      <c r="G1001" s="24">
        <v>44651</v>
      </c>
      <c r="H1001" s="31">
        <v>19560185.859999999</v>
      </c>
      <c r="I1001" s="22">
        <v>1</v>
      </c>
      <c r="J1001" s="15">
        <v>345.98</v>
      </c>
      <c r="K1001" s="15">
        <v>345.98</v>
      </c>
      <c r="L1001" s="15"/>
      <c r="M1001" s="66" t="str">
        <f>TEXT(Table2[[#This Row],[Gd.Dt]],"mmm-yy")</f>
        <v>Mar-22</v>
      </c>
      <c r="N1001" s="46" t="str">
        <f>MID(Table2[[#This Row],[BE]],6,2)</f>
        <v>EP</v>
      </c>
      <c r="O1001" s="46" t="str">
        <f>IF(Table2[[#This Row],[Type]]="IB","EOU",IF(Table2[[#This Row],[Type]]="MB","Local","492"))</f>
        <v>492</v>
      </c>
      <c r="P1001" s="46">
        <f>ROUND(Table2[[#This Row],[Cons]]/Table2[[#This Row],[Qty.]],5)</f>
        <v>1</v>
      </c>
      <c r="Q1001" s="46" t="b">
        <f>EXACT(Table2[[#This Row],[rate]],Table2[[#This Row],[Check]])</f>
        <v>1</v>
      </c>
      <c r="R1001" s="46"/>
      <c r="S1001" s="46" t="str">
        <f>IF(Table2[[#This Row],[SRO]]="EOU",VLOOKUP(Table2[[#This Row],[BE]],[2]GD.List!$C$3:$N$5014,12,0),IF(Table2[[#This Row],[SRO]]="Local","Polyester Staple Fibre","SRO 492"))</f>
        <v>SRO 492</v>
      </c>
    </row>
    <row r="1002" spans="1:19" x14ac:dyDescent="0.25">
      <c r="A1002" s="17" t="s">
        <v>749</v>
      </c>
      <c r="B1002" s="3" t="s">
        <v>1702</v>
      </c>
      <c r="C1002" s="21">
        <v>27744</v>
      </c>
      <c r="D1002" s="18">
        <v>3923.29</v>
      </c>
      <c r="E1002" t="s">
        <v>746</v>
      </c>
      <c r="F1002" s="3" t="s">
        <v>768</v>
      </c>
      <c r="G1002" s="24">
        <v>44651</v>
      </c>
      <c r="H1002" s="31">
        <v>19560185.859999999</v>
      </c>
      <c r="I1002" s="22">
        <v>1</v>
      </c>
      <c r="J1002" s="15">
        <v>2712.68</v>
      </c>
      <c r="K1002" s="15">
        <v>2712.68</v>
      </c>
      <c r="L1002" s="15"/>
      <c r="M1002" s="66" t="str">
        <f>TEXT(Table2[[#This Row],[Gd.Dt]],"mmm-yy")</f>
        <v>Mar-22</v>
      </c>
      <c r="N1002" s="46" t="str">
        <f>MID(Table2[[#This Row],[BE]],6,2)</f>
        <v>EP</v>
      </c>
      <c r="O1002" s="46" t="str">
        <f>IF(Table2[[#This Row],[Type]]="IB","EOU",IF(Table2[[#This Row],[Type]]="MB","Local","492"))</f>
        <v>492</v>
      </c>
      <c r="P1002" s="46">
        <f>ROUND(Table2[[#This Row],[Cons]]/Table2[[#This Row],[Qty.]],5)</f>
        <v>1</v>
      </c>
      <c r="Q1002" s="46" t="b">
        <f>EXACT(Table2[[#This Row],[rate]],Table2[[#This Row],[Check]])</f>
        <v>1</v>
      </c>
      <c r="R1002" s="46"/>
      <c r="S1002" s="46" t="str">
        <f>IF(Table2[[#This Row],[SRO]]="EOU",VLOOKUP(Table2[[#This Row],[BE]],[2]GD.List!$C$3:$N$5014,12,0),IF(Table2[[#This Row],[SRO]]="Local","Polyester Staple Fibre","SRO 492"))</f>
        <v>SRO 492</v>
      </c>
    </row>
    <row r="1003" spans="1:19" x14ac:dyDescent="0.25">
      <c r="A1003" s="19" t="s">
        <v>750</v>
      </c>
      <c r="B1003" s="3" t="s">
        <v>1699</v>
      </c>
      <c r="C1003" s="21">
        <v>7440</v>
      </c>
      <c r="D1003" s="18">
        <v>9606.2199999999993</v>
      </c>
      <c r="E1003" t="s">
        <v>760</v>
      </c>
      <c r="F1003" s="3" t="s">
        <v>765</v>
      </c>
      <c r="G1003" s="24">
        <v>44651</v>
      </c>
      <c r="H1003" s="31">
        <v>12136358.039999999</v>
      </c>
      <c r="I1003" s="22">
        <v>1</v>
      </c>
      <c r="J1003" s="15">
        <v>234</v>
      </c>
      <c r="K1003" s="15">
        <v>234</v>
      </c>
      <c r="L1003" s="15"/>
      <c r="M1003" s="66" t="str">
        <f>TEXT(Table2[[#This Row],[Gd.Dt]],"mmm-yy")</f>
        <v>Mar-22</v>
      </c>
      <c r="N1003" s="46" t="str">
        <f>MID(Table2[[#This Row],[BE]],6,2)</f>
        <v>TI</v>
      </c>
      <c r="O1003" s="46" t="str">
        <f>IF(Table2[[#This Row],[Type]]="IB","EOU",IF(Table2[[#This Row],[Type]]="MB","Local","492"))</f>
        <v>492</v>
      </c>
      <c r="P1003" s="46">
        <f>ROUND(Table2[[#This Row],[Cons]]/Table2[[#This Row],[Qty.]],5)</f>
        <v>1</v>
      </c>
      <c r="Q1003" s="46" t="b">
        <f>EXACT(Table2[[#This Row],[rate]],Table2[[#This Row],[Check]])</f>
        <v>1</v>
      </c>
      <c r="R1003" s="46"/>
      <c r="S1003" s="46" t="str">
        <f>IF(Table2[[#This Row],[SRO]]="EOU",VLOOKUP(Table2[[#This Row],[BE]],[2]GD.List!$C$3:$N$5014,12,0),IF(Table2[[#This Row],[SRO]]="Local","Polyester Staple Fibre","SRO 492"))</f>
        <v>SRO 492</v>
      </c>
    </row>
    <row r="1004" spans="1:19" x14ac:dyDescent="0.25">
      <c r="A1004" s="19" t="s">
        <v>750</v>
      </c>
      <c r="B1004" s="3" t="s">
        <v>1702</v>
      </c>
      <c r="C1004" s="21">
        <v>27744</v>
      </c>
      <c r="D1004" s="18">
        <v>9606.2199999999993</v>
      </c>
      <c r="E1004" t="s">
        <v>746</v>
      </c>
      <c r="F1004" s="3" t="s">
        <v>768</v>
      </c>
      <c r="G1004" s="24">
        <v>44651</v>
      </c>
      <c r="H1004" s="31">
        <v>19560185.859999999</v>
      </c>
      <c r="I1004" s="22">
        <v>1</v>
      </c>
      <c r="J1004" s="15">
        <v>400</v>
      </c>
      <c r="K1004" s="15">
        <v>400</v>
      </c>
      <c r="L1004" s="15"/>
      <c r="M1004" s="66" t="str">
        <f>TEXT(Table2[[#This Row],[Gd.Dt]],"mmm-yy")</f>
        <v>Mar-22</v>
      </c>
      <c r="N1004" s="46" t="str">
        <f>MID(Table2[[#This Row],[BE]],6,2)</f>
        <v>TI</v>
      </c>
      <c r="O1004" s="46" t="str">
        <f>IF(Table2[[#This Row],[Type]]="IB","EOU",IF(Table2[[#This Row],[Type]]="MB","Local","492"))</f>
        <v>492</v>
      </c>
      <c r="P1004" s="46">
        <f>ROUND(Table2[[#This Row],[Cons]]/Table2[[#This Row],[Qty.]],5)</f>
        <v>1</v>
      </c>
      <c r="Q1004" s="46" t="b">
        <f>EXACT(Table2[[#This Row],[rate]],Table2[[#This Row],[Check]])</f>
        <v>1</v>
      </c>
      <c r="R1004" s="46"/>
      <c r="S1004" s="46" t="str">
        <f>IF(Table2[[#This Row],[SRO]]="EOU",VLOOKUP(Table2[[#This Row],[BE]],[2]GD.List!$C$3:$N$5014,12,0),IF(Table2[[#This Row],[SRO]]="Local","Polyester Staple Fibre","SRO 492"))</f>
        <v>SRO 492</v>
      </c>
    </row>
    <row r="1005" spans="1:19" x14ac:dyDescent="0.25">
      <c r="A1005" s="17" t="s">
        <v>750</v>
      </c>
      <c r="B1005" s="3" t="s">
        <v>1703</v>
      </c>
      <c r="C1005" s="21">
        <v>26976</v>
      </c>
      <c r="D1005" s="18">
        <v>9606.2199999999993</v>
      </c>
      <c r="E1005" t="s">
        <v>751</v>
      </c>
      <c r="F1005" s="3" t="s">
        <v>769</v>
      </c>
      <c r="G1005" s="24">
        <v>44651</v>
      </c>
      <c r="H1005" s="31">
        <v>19018727.420000002</v>
      </c>
      <c r="I1005" s="22">
        <v>1</v>
      </c>
      <c r="J1005" s="15">
        <v>400</v>
      </c>
      <c r="K1005" s="15">
        <v>400</v>
      </c>
      <c r="L1005" s="15"/>
      <c r="M1005" s="66" t="str">
        <f>TEXT(Table2[[#This Row],[Gd.Dt]],"mmm-yy")</f>
        <v>Mar-22</v>
      </c>
      <c r="N1005" s="46" t="str">
        <f>MID(Table2[[#This Row],[BE]],6,2)</f>
        <v>TI</v>
      </c>
      <c r="O1005" s="46" t="str">
        <f>IF(Table2[[#This Row],[Type]]="IB","EOU",IF(Table2[[#This Row],[Type]]="MB","Local","492"))</f>
        <v>492</v>
      </c>
      <c r="P1005" s="46">
        <f>ROUND(Table2[[#This Row],[Cons]]/Table2[[#This Row],[Qty.]],5)</f>
        <v>1</v>
      </c>
      <c r="Q1005" s="46" t="b">
        <f>EXACT(Table2[[#This Row],[rate]],Table2[[#This Row],[Check]])</f>
        <v>1</v>
      </c>
      <c r="R1005" s="46"/>
      <c r="S1005" s="46" t="str">
        <f>IF(Table2[[#This Row],[SRO]]="EOU",VLOOKUP(Table2[[#This Row],[BE]],[2]GD.List!$C$3:$N$5014,12,0),IF(Table2[[#This Row],[SRO]]="Local","Polyester Staple Fibre","SRO 492"))</f>
        <v>SRO 492</v>
      </c>
    </row>
    <row r="1006" spans="1:19" x14ac:dyDescent="0.25">
      <c r="A1006" s="19" t="s">
        <v>752</v>
      </c>
      <c r="B1006" s="3" t="s">
        <v>1703</v>
      </c>
      <c r="C1006" s="21">
        <v>26976</v>
      </c>
      <c r="D1006" s="18">
        <v>9607.19</v>
      </c>
      <c r="E1006" t="s">
        <v>751</v>
      </c>
      <c r="F1006" s="3" t="s">
        <v>769</v>
      </c>
      <c r="G1006" s="24">
        <v>44651</v>
      </c>
      <c r="H1006" s="31">
        <v>19018727.420000002</v>
      </c>
      <c r="I1006" s="22">
        <v>1</v>
      </c>
      <c r="J1006" s="15">
        <v>635.70000000000005</v>
      </c>
      <c r="K1006" s="15">
        <v>635.70000000000005</v>
      </c>
      <c r="L1006" s="15"/>
      <c r="M1006" s="66" t="str">
        <f>TEXT(Table2[[#This Row],[Gd.Dt]],"mmm-yy")</f>
        <v>Mar-22</v>
      </c>
      <c r="N1006" s="46" t="str">
        <f>MID(Table2[[#This Row],[BE]],6,2)</f>
        <v>EP</v>
      </c>
      <c r="O1006" s="46" t="str">
        <f>IF(Table2[[#This Row],[Type]]="IB","EOU",IF(Table2[[#This Row],[Type]]="MB","Local","492"))</f>
        <v>492</v>
      </c>
      <c r="P1006" s="46">
        <f>ROUND(Table2[[#This Row],[Cons]]/Table2[[#This Row],[Qty.]],5)</f>
        <v>1</v>
      </c>
      <c r="Q1006" s="46" t="b">
        <f>EXACT(Table2[[#This Row],[rate]],Table2[[#This Row],[Check]])</f>
        <v>1</v>
      </c>
      <c r="R1006" s="46"/>
      <c r="S1006" s="46" t="str">
        <f>IF(Table2[[#This Row],[SRO]]="EOU",VLOOKUP(Table2[[#This Row],[BE]],[2]GD.List!$C$3:$N$5014,12,0),IF(Table2[[#This Row],[SRO]]="Local","Polyester Staple Fibre","SRO 492"))</f>
        <v>SRO 492</v>
      </c>
    </row>
    <row r="1007" spans="1:19" x14ac:dyDescent="0.25">
      <c r="A1007" s="17" t="s">
        <v>752</v>
      </c>
      <c r="B1007" s="3" t="s">
        <v>1703</v>
      </c>
      <c r="C1007" s="21">
        <v>26976</v>
      </c>
      <c r="D1007" s="18">
        <v>9607.2000000000007</v>
      </c>
      <c r="E1007" t="s">
        <v>751</v>
      </c>
      <c r="F1007" s="3" t="s">
        <v>769</v>
      </c>
      <c r="G1007" s="24">
        <v>44651</v>
      </c>
      <c r="H1007" s="31">
        <v>19018727.420000002</v>
      </c>
      <c r="I1007" s="22">
        <v>1</v>
      </c>
      <c r="J1007" s="15">
        <v>372.26</v>
      </c>
      <c r="K1007" s="15">
        <v>372.26</v>
      </c>
      <c r="L1007" s="15"/>
      <c r="M1007" s="66" t="str">
        <f>TEXT(Table2[[#This Row],[Gd.Dt]],"mmm-yy")</f>
        <v>Mar-22</v>
      </c>
      <c r="N1007" s="46" t="str">
        <f>MID(Table2[[#This Row],[BE]],6,2)</f>
        <v>EP</v>
      </c>
      <c r="O1007" s="46" t="str">
        <f>IF(Table2[[#This Row],[Type]]="IB","EOU",IF(Table2[[#This Row],[Type]]="MB","Local","492"))</f>
        <v>492</v>
      </c>
      <c r="P1007" s="46">
        <f>ROUND(Table2[[#This Row],[Cons]]/Table2[[#This Row],[Qty.]],5)</f>
        <v>1</v>
      </c>
      <c r="Q1007" s="46" t="b">
        <f>EXACT(Table2[[#This Row],[rate]],Table2[[#This Row],[Check]])</f>
        <v>1</v>
      </c>
      <c r="R1007" s="46"/>
      <c r="S1007" s="46" t="str">
        <f>IF(Table2[[#This Row],[SRO]]="EOU",VLOOKUP(Table2[[#This Row],[BE]],[2]GD.List!$C$3:$N$5014,12,0),IF(Table2[[#This Row],[SRO]]="Local","Polyester Staple Fibre","SRO 492"))</f>
        <v>SRO 492</v>
      </c>
    </row>
    <row r="1008" spans="1:19" x14ac:dyDescent="0.25">
      <c r="A1008" s="17" t="s">
        <v>753</v>
      </c>
      <c r="B1008" s="3" t="s">
        <v>1703</v>
      </c>
      <c r="C1008" s="21">
        <v>26976</v>
      </c>
      <c r="D1008" s="18">
        <v>9607.11</v>
      </c>
      <c r="E1008" t="s">
        <v>751</v>
      </c>
      <c r="F1008" s="3" t="s">
        <v>769</v>
      </c>
      <c r="G1008" s="24">
        <v>44651</v>
      </c>
      <c r="H1008" s="31">
        <v>19018727.420000002</v>
      </c>
      <c r="I1008" s="22">
        <v>1</v>
      </c>
      <c r="J1008" s="15">
        <v>688.28</v>
      </c>
      <c r="K1008" s="15">
        <v>688.28</v>
      </c>
      <c r="L1008" s="15"/>
      <c r="M1008" s="66" t="str">
        <f>TEXT(Table2[[#This Row],[Gd.Dt]],"mmm-yy")</f>
        <v>Mar-22</v>
      </c>
      <c r="N1008" s="46" t="str">
        <f>MID(Table2[[#This Row],[BE]],6,2)</f>
        <v>EP</v>
      </c>
      <c r="O1008" s="46" t="str">
        <f>IF(Table2[[#This Row],[Type]]="IB","EOU",IF(Table2[[#This Row],[Type]]="MB","Local","492"))</f>
        <v>492</v>
      </c>
      <c r="P1008" s="46">
        <f>ROUND(Table2[[#This Row],[Cons]]/Table2[[#This Row],[Qty.]],5)</f>
        <v>1</v>
      </c>
      <c r="Q1008" s="46" t="b">
        <f>EXACT(Table2[[#This Row],[rate]],Table2[[#This Row],[Check]])</f>
        <v>1</v>
      </c>
      <c r="R1008" s="46"/>
      <c r="S1008" s="46" t="str">
        <f>IF(Table2[[#This Row],[SRO]]="EOU",VLOOKUP(Table2[[#This Row],[BE]],[2]GD.List!$C$3:$N$5014,12,0),IF(Table2[[#This Row],[SRO]]="Local","Polyester Staple Fibre","SRO 492"))</f>
        <v>SRO 492</v>
      </c>
    </row>
    <row r="1009" spans="1:19" x14ac:dyDescent="0.25">
      <c r="A1009" s="19" t="s">
        <v>756</v>
      </c>
      <c r="B1009" s="3" t="s">
        <v>1701</v>
      </c>
      <c r="C1009" s="21">
        <v>14683</v>
      </c>
      <c r="D1009" s="18">
        <v>8523.5990000000002</v>
      </c>
      <c r="E1009" t="s">
        <v>755</v>
      </c>
      <c r="F1009" s="3" t="s">
        <v>767</v>
      </c>
      <c r="G1009" s="24">
        <v>44651</v>
      </c>
      <c r="H1009" s="31">
        <v>10787778.060000001</v>
      </c>
      <c r="I1009" s="22">
        <v>1</v>
      </c>
      <c r="J1009" s="15">
        <v>10000</v>
      </c>
      <c r="K1009" s="15">
        <v>10000</v>
      </c>
      <c r="L1009" s="15"/>
      <c r="M1009" s="66" t="str">
        <f>TEXT(Table2[[#This Row],[Gd.Dt]],"mmm-yy")</f>
        <v>Mar-22</v>
      </c>
      <c r="N1009" s="46" t="str">
        <f>MID(Table2[[#This Row],[BE]],6,2)</f>
        <v>TI</v>
      </c>
      <c r="O1009" s="46" t="str">
        <f>IF(Table2[[#This Row],[Type]]="IB","EOU",IF(Table2[[#This Row],[Type]]="MB","Local","492"))</f>
        <v>492</v>
      </c>
      <c r="P1009" s="46">
        <f>ROUND(Table2[[#This Row],[Cons]]/Table2[[#This Row],[Qty.]],5)</f>
        <v>1</v>
      </c>
      <c r="Q1009" s="46" t="b">
        <f>EXACT(Table2[[#This Row],[rate]],Table2[[#This Row],[Check]])</f>
        <v>1</v>
      </c>
      <c r="R1009" s="46"/>
      <c r="S1009" s="46" t="str">
        <f>IF(Table2[[#This Row],[SRO]]="EOU",VLOOKUP(Table2[[#This Row],[BE]],[2]GD.List!$C$3:$N$5014,12,0),IF(Table2[[#This Row],[SRO]]="Local","Polyester Staple Fibre","SRO 492"))</f>
        <v>SRO 492</v>
      </c>
    </row>
    <row r="1010" spans="1:19" x14ac:dyDescent="0.25">
      <c r="A1010" s="17" t="s">
        <v>756</v>
      </c>
      <c r="B1010" s="3" t="s">
        <v>1701</v>
      </c>
      <c r="C1010" s="21">
        <v>14683</v>
      </c>
      <c r="D1010" s="18">
        <v>7317.0010000000002</v>
      </c>
      <c r="E1010" t="s">
        <v>755</v>
      </c>
      <c r="F1010" s="3" t="s">
        <v>767</v>
      </c>
      <c r="G1010" s="24">
        <v>44651</v>
      </c>
      <c r="H1010" s="31">
        <v>10787778.060000001</v>
      </c>
      <c r="I1010" s="22">
        <v>1</v>
      </c>
      <c r="J1010" s="15">
        <v>10</v>
      </c>
      <c r="K1010" s="15">
        <v>10</v>
      </c>
      <c r="L1010" s="15"/>
      <c r="M1010" s="66" t="str">
        <f>TEXT(Table2[[#This Row],[Gd.Dt]],"mmm-yy")</f>
        <v>Mar-22</v>
      </c>
      <c r="N1010" s="46" t="str">
        <f>MID(Table2[[#This Row],[BE]],6,2)</f>
        <v>TI</v>
      </c>
      <c r="O1010" s="46" t="str">
        <f>IF(Table2[[#This Row],[Type]]="IB","EOU",IF(Table2[[#This Row],[Type]]="MB","Local","492"))</f>
        <v>492</v>
      </c>
      <c r="P1010" s="46">
        <f>ROUND(Table2[[#This Row],[Cons]]/Table2[[#This Row],[Qty.]],5)</f>
        <v>1</v>
      </c>
      <c r="Q1010" s="46" t="b">
        <f>EXACT(Table2[[#This Row],[rate]],Table2[[#This Row],[Check]])</f>
        <v>1</v>
      </c>
      <c r="R1010" s="46"/>
      <c r="S1010" s="46" t="str">
        <f>IF(Table2[[#This Row],[SRO]]="EOU",VLOOKUP(Table2[[#This Row],[BE]],[2]GD.List!$C$3:$N$5014,12,0),IF(Table2[[#This Row],[SRO]]="Local","Polyester Staple Fibre","SRO 492"))</f>
        <v>SRO 492</v>
      </c>
    </row>
    <row r="1011" spans="1:19" x14ac:dyDescent="0.25">
      <c r="A1011" s="19" t="s">
        <v>757</v>
      </c>
      <c r="B1011" s="3" t="s">
        <v>1701</v>
      </c>
      <c r="C1011" s="21">
        <v>14683</v>
      </c>
      <c r="D1011" s="18">
        <v>8523.5990000000002</v>
      </c>
      <c r="E1011" t="s">
        <v>755</v>
      </c>
      <c r="F1011" s="3" t="s">
        <v>767</v>
      </c>
      <c r="G1011" s="24">
        <v>44651</v>
      </c>
      <c r="H1011" s="31">
        <v>10787778.060000001</v>
      </c>
      <c r="I1011" s="22">
        <v>1</v>
      </c>
      <c r="J1011" s="15">
        <v>3000</v>
      </c>
      <c r="K1011" s="15">
        <v>3000</v>
      </c>
      <c r="L1011" s="15"/>
      <c r="M1011" s="66" t="str">
        <f>TEXT(Table2[[#This Row],[Gd.Dt]],"mmm-yy")</f>
        <v>Mar-22</v>
      </c>
      <c r="N1011" s="46" t="str">
        <f>MID(Table2[[#This Row],[BE]],6,2)</f>
        <v>TI</v>
      </c>
      <c r="O1011" s="46" t="str">
        <f>IF(Table2[[#This Row],[Type]]="IB","EOU",IF(Table2[[#This Row],[Type]]="MB","Local","492"))</f>
        <v>492</v>
      </c>
      <c r="P1011" s="46">
        <f>ROUND(Table2[[#This Row],[Cons]]/Table2[[#This Row],[Qty.]],5)</f>
        <v>1</v>
      </c>
      <c r="Q1011" s="46" t="b">
        <f>EXACT(Table2[[#This Row],[rate]],Table2[[#This Row],[Check]])</f>
        <v>1</v>
      </c>
      <c r="R1011" s="46"/>
      <c r="S1011" s="46" t="str">
        <f>IF(Table2[[#This Row],[SRO]]="EOU",VLOOKUP(Table2[[#This Row],[BE]],[2]GD.List!$C$3:$N$5014,12,0),IF(Table2[[#This Row],[SRO]]="Local","Polyester Staple Fibre","SRO 492"))</f>
        <v>SRO 492</v>
      </c>
    </row>
    <row r="1012" spans="1:19" x14ac:dyDescent="0.25">
      <c r="A1012" s="17" t="s">
        <v>757</v>
      </c>
      <c r="B1012" s="3" t="s">
        <v>1701</v>
      </c>
      <c r="C1012" s="21">
        <v>14683</v>
      </c>
      <c r="D1012" s="18">
        <v>7317.0010000000002</v>
      </c>
      <c r="E1012" t="s">
        <v>755</v>
      </c>
      <c r="F1012" s="3" t="s">
        <v>767</v>
      </c>
      <c r="G1012" s="24">
        <v>44651</v>
      </c>
      <c r="H1012" s="31">
        <v>10787778.060000001</v>
      </c>
      <c r="I1012" s="22">
        <v>1</v>
      </c>
      <c r="J1012" s="15">
        <v>5</v>
      </c>
      <c r="K1012" s="15">
        <v>5</v>
      </c>
      <c r="L1012" s="15"/>
      <c r="M1012" s="66" t="str">
        <f>TEXT(Table2[[#This Row],[Gd.Dt]],"mmm-yy")</f>
        <v>Mar-22</v>
      </c>
      <c r="N1012" s="46" t="str">
        <f>MID(Table2[[#This Row],[BE]],6,2)</f>
        <v>TI</v>
      </c>
      <c r="O1012" s="46" t="str">
        <f>IF(Table2[[#This Row],[Type]]="IB","EOU",IF(Table2[[#This Row],[Type]]="MB","Local","492"))</f>
        <v>492</v>
      </c>
      <c r="P1012" s="46">
        <f>ROUND(Table2[[#This Row],[Cons]]/Table2[[#This Row],[Qty.]],5)</f>
        <v>1</v>
      </c>
      <c r="Q1012" s="46" t="b">
        <f>EXACT(Table2[[#This Row],[rate]],Table2[[#This Row],[Check]])</f>
        <v>1</v>
      </c>
      <c r="R1012" s="46"/>
      <c r="S1012" s="46" t="str">
        <f>IF(Table2[[#This Row],[SRO]]="EOU",VLOOKUP(Table2[[#This Row],[BE]],[2]GD.List!$C$3:$N$5014,12,0),IF(Table2[[#This Row],[SRO]]="Local","Polyester Staple Fibre","SRO 492"))</f>
        <v>SRO 492</v>
      </c>
    </row>
    <row r="1013" spans="1:19" x14ac:dyDescent="0.25">
      <c r="A1013" s="19" t="s">
        <v>759</v>
      </c>
      <c r="B1013" s="3" t="s">
        <v>1700</v>
      </c>
      <c r="C1013" s="21">
        <v>14700</v>
      </c>
      <c r="D1013" s="18">
        <v>8523.5990000000002</v>
      </c>
      <c r="E1013" t="s">
        <v>758</v>
      </c>
      <c r="F1013" s="3" t="s">
        <v>766</v>
      </c>
      <c r="G1013" s="24">
        <v>44651</v>
      </c>
      <c r="H1013" s="31">
        <v>10795680</v>
      </c>
      <c r="I1013" s="22">
        <v>1</v>
      </c>
      <c r="J1013" s="15">
        <v>10000</v>
      </c>
      <c r="K1013" s="15">
        <v>10000</v>
      </c>
      <c r="L1013" s="15"/>
      <c r="M1013" s="66" t="str">
        <f>TEXT(Table2[[#This Row],[Gd.Dt]],"mmm-yy")</f>
        <v>Mar-22</v>
      </c>
      <c r="N1013" s="46" t="str">
        <f>MID(Table2[[#This Row],[BE]],6,2)</f>
        <v>TI</v>
      </c>
      <c r="O1013" s="46" t="str">
        <f>IF(Table2[[#This Row],[Type]]="IB","EOU",IF(Table2[[#This Row],[Type]]="MB","Local","492"))</f>
        <v>492</v>
      </c>
      <c r="P1013" s="46">
        <f>ROUND(Table2[[#This Row],[Cons]]/Table2[[#This Row],[Qty.]],5)</f>
        <v>1</v>
      </c>
      <c r="Q1013" s="46" t="b">
        <f>EXACT(Table2[[#This Row],[rate]],Table2[[#This Row],[Check]])</f>
        <v>1</v>
      </c>
      <c r="R1013" s="46"/>
      <c r="S1013" s="46" t="str">
        <f>IF(Table2[[#This Row],[SRO]]="EOU",VLOOKUP(Table2[[#This Row],[BE]],[2]GD.List!$C$3:$N$5014,12,0),IF(Table2[[#This Row],[SRO]]="Local","Polyester Staple Fibre","SRO 492"))</f>
        <v>SRO 492</v>
      </c>
    </row>
    <row r="1014" spans="1:19" x14ac:dyDescent="0.25">
      <c r="A1014" s="17" t="s">
        <v>759</v>
      </c>
      <c r="B1014" s="3" t="s">
        <v>1700</v>
      </c>
      <c r="C1014" s="21">
        <v>14700</v>
      </c>
      <c r="D1014" s="18">
        <v>7317.0010000000002</v>
      </c>
      <c r="E1014" t="s">
        <v>758</v>
      </c>
      <c r="F1014" s="3" t="s">
        <v>766</v>
      </c>
      <c r="G1014" s="24">
        <v>44651</v>
      </c>
      <c r="H1014" s="31">
        <v>10795680</v>
      </c>
      <c r="I1014" s="22">
        <v>1</v>
      </c>
      <c r="J1014" s="15">
        <v>10</v>
      </c>
      <c r="K1014" s="15">
        <v>10</v>
      </c>
      <c r="L1014" s="15"/>
      <c r="M1014" s="66" t="str">
        <f>TEXT(Table2[[#This Row],[Gd.Dt]],"mmm-yy")</f>
        <v>Mar-22</v>
      </c>
      <c r="N1014" s="46" t="str">
        <f>MID(Table2[[#This Row],[BE]],6,2)</f>
        <v>TI</v>
      </c>
      <c r="O1014" s="46" t="str">
        <f>IF(Table2[[#This Row],[Type]]="IB","EOU",IF(Table2[[#This Row],[Type]]="MB","Local","492"))</f>
        <v>492</v>
      </c>
      <c r="P1014" s="46">
        <f>ROUND(Table2[[#This Row],[Cons]]/Table2[[#This Row],[Qty.]],5)</f>
        <v>1</v>
      </c>
      <c r="Q1014" s="46" t="b">
        <f>EXACT(Table2[[#This Row],[rate]],Table2[[#This Row],[Check]])</f>
        <v>1</v>
      </c>
      <c r="R1014" s="46"/>
      <c r="S1014" s="46" t="str">
        <f>IF(Table2[[#This Row],[SRO]]="EOU",VLOOKUP(Table2[[#This Row],[BE]],[2]GD.List!$C$3:$N$5014,12,0),IF(Table2[[#This Row],[SRO]]="Local","Polyester Staple Fibre","SRO 492"))</f>
        <v>SRO 492</v>
      </c>
    </row>
    <row r="1015" spans="1:19" x14ac:dyDescent="0.25">
      <c r="A1015" s="19" t="s">
        <v>761</v>
      </c>
      <c r="B1015" s="3" t="s">
        <v>1699</v>
      </c>
      <c r="C1015" s="21">
        <v>7440</v>
      </c>
      <c r="D1015" s="18">
        <v>8523.5990000000002</v>
      </c>
      <c r="E1015" t="s">
        <v>760</v>
      </c>
      <c r="F1015" s="3" t="s">
        <v>765</v>
      </c>
      <c r="G1015" s="24">
        <v>44651</v>
      </c>
      <c r="H1015" s="31">
        <v>12136358.039999999</v>
      </c>
      <c r="I1015" s="22">
        <v>1</v>
      </c>
      <c r="J1015" s="15">
        <v>7000</v>
      </c>
      <c r="K1015" s="15">
        <v>7000</v>
      </c>
      <c r="L1015" s="15"/>
      <c r="M1015" s="66" t="str">
        <f>TEXT(Table2[[#This Row],[Gd.Dt]],"mmm-yy")</f>
        <v>Mar-22</v>
      </c>
      <c r="N1015" s="46" t="str">
        <f>MID(Table2[[#This Row],[BE]],6,2)</f>
        <v>TI</v>
      </c>
      <c r="O1015" s="46" t="str">
        <f>IF(Table2[[#This Row],[Type]]="IB","EOU",IF(Table2[[#This Row],[Type]]="MB","Local","492"))</f>
        <v>492</v>
      </c>
      <c r="P1015" s="46">
        <f>ROUND(Table2[[#This Row],[Cons]]/Table2[[#This Row],[Qty.]],5)</f>
        <v>1</v>
      </c>
      <c r="Q1015" s="46" t="b">
        <f>EXACT(Table2[[#This Row],[rate]],Table2[[#This Row],[Check]])</f>
        <v>1</v>
      </c>
      <c r="R1015" s="46"/>
      <c r="S1015" s="46" t="str">
        <f>IF(Table2[[#This Row],[SRO]]="EOU",VLOOKUP(Table2[[#This Row],[BE]],[2]GD.List!$C$3:$N$5014,12,0),IF(Table2[[#This Row],[SRO]]="Local","Polyester Staple Fibre","SRO 492"))</f>
        <v>SRO 492</v>
      </c>
    </row>
    <row r="1016" spans="1:19" x14ac:dyDescent="0.25">
      <c r="A1016" s="19" t="s">
        <v>761</v>
      </c>
      <c r="B1016" s="19" t="s">
        <v>1699</v>
      </c>
      <c r="C1016" s="38">
        <v>7440</v>
      </c>
      <c r="D1016" s="39">
        <v>7317.0010000000002</v>
      </c>
      <c r="E1016" s="40" t="s">
        <v>760</v>
      </c>
      <c r="F1016" s="19" t="s">
        <v>765</v>
      </c>
      <c r="G1016" s="41">
        <v>44651</v>
      </c>
      <c r="H1016" s="42">
        <v>12136358.039999999</v>
      </c>
      <c r="I1016" s="43">
        <v>1</v>
      </c>
      <c r="J1016" s="30">
        <v>10</v>
      </c>
      <c r="K1016" s="30">
        <v>10</v>
      </c>
      <c r="L1016" s="30"/>
      <c r="M1016" s="67" t="str">
        <f>TEXT(Table2[[#This Row],[Gd.Dt]],"mmm-yy")</f>
        <v>Mar-22</v>
      </c>
      <c r="N1016" s="47" t="str">
        <f>MID(Table2[[#This Row],[BE]],6,2)</f>
        <v>TI</v>
      </c>
      <c r="O1016" s="47" t="str">
        <f>IF(Table2[[#This Row],[Type]]="IB","EOU",IF(Table2[[#This Row],[Type]]="MB","Local","492"))</f>
        <v>492</v>
      </c>
      <c r="P1016" s="47">
        <f>ROUND(Table2[[#This Row],[Cons]]/Table2[[#This Row],[Qty.]],5)</f>
        <v>1</v>
      </c>
      <c r="Q1016" s="47" t="b">
        <f>EXACT(Table2[[#This Row],[rate]],Table2[[#This Row],[Check]])</f>
        <v>1</v>
      </c>
      <c r="R1016" s="47"/>
      <c r="S1016" s="47" t="str">
        <f>IF(Table2[[#This Row],[SRO]]="EOU",VLOOKUP(Table2[[#This Row],[BE]],[2]GD.List!$C$3:$N$5014,12,0),IF(Table2[[#This Row],[SRO]]="Local","Polyester Staple Fibre","SRO 492"))</f>
        <v>SRO 492</v>
      </c>
    </row>
    <row r="1017" spans="1:19" x14ac:dyDescent="0.25">
      <c r="A1017" s="97" t="s">
        <v>125</v>
      </c>
      <c r="B1017" s="97" t="s">
        <v>770</v>
      </c>
      <c r="C1017" s="98">
        <v>16320</v>
      </c>
      <c r="D1017" s="99">
        <v>9607.2000000000007</v>
      </c>
      <c r="E1017" t="s">
        <v>564</v>
      </c>
      <c r="F1017" s="97" t="s">
        <v>771</v>
      </c>
      <c r="G1017" s="24">
        <v>44652</v>
      </c>
      <c r="H1017" s="100">
        <v>17922782.300000001</v>
      </c>
      <c r="I1017" s="22">
        <v>4.8099999999999998E-4</v>
      </c>
      <c r="J1017" s="101">
        <v>1.77</v>
      </c>
      <c r="K1017" s="101">
        <v>3681.2</v>
      </c>
      <c r="L1017" s="101"/>
      <c r="M1017" s="102" t="str">
        <f>TEXT(Table2[[#This Row],[Gd.Dt]],"mmm-yy")</f>
        <v>Apr-22</v>
      </c>
      <c r="N1017" s="46" t="str">
        <f>MID(Table2[[#This Row],[BE]],6,2)</f>
        <v>HC</v>
      </c>
      <c r="O1017" s="46" t="str">
        <f>IF(Table2[[#This Row],[Type]]="IB","EOU",IF(Table2[[#This Row],[Type]]="MB","Local","492"))</f>
        <v>492</v>
      </c>
      <c r="P1017" s="46">
        <f>ROUND(Table2[[#This Row],[Cons]]/Table2[[#This Row],[Qty.]],5)</f>
        <v>4.8000000000000001E-4</v>
      </c>
      <c r="Q1017" s="46" t="b">
        <f>EXACT(Table2[[#This Row],[rate]],Table2[[#This Row],[Check]])</f>
        <v>0</v>
      </c>
      <c r="R1017" s="46"/>
      <c r="S1017" s="46" t="str">
        <f>IF(Table2[[#This Row],[SRO]]="EOU",VLOOKUP(Table2[[#This Row],[BE]],[2]GD.List!$C$3:$N$5014,12,0),IF(Table2[[#This Row],[SRO]]="Local","Polyester Staple Fibre","SRO 492"))</f>
        <v>SRO 492</v>
      </c>
    </row>
    <row r="1018" spans="1:19" x14ac:dyDescent="0.25">
      <c r="A1018" s="103" t="s">
        <v>125</v>
      </c>
      <c r="B1018" s="103" t="s">
        <v>770</v>
      </c>
      <c r="C1018" s="104">
        <v>16320</v>
      </c>
      <c r="D1018" s="105">
        <v>9607.2000000000007</v>
      </c>
      <c r="E1018" s="40" t="s">
        <v>564</v>
      </c>
      <c r="F1018" s="103" t="s">
        <v>771</v>
      </c>
      <c r="G1018" s="41">
        <v>44652</v>
      </c>
      <c r="H1018" s="106">
        <v>17922782.300000001</v>
      </c>
      <c r="I1018" s="43">
        <v>1.0390999999999999E-2</v>
      </c>
      <c r="J1018" s="107">
        <v>38.25</v>
      </c>
      <c r="K1018" s="107">
        <v>3681.2</v>
      </c>
      <c r="L1018" s="107"/>
      <c r="M1018" s="108" t="str">
        <f>TEXT(Table2[[#This Row],[Gd.Dt]],"mmm-yy")</f>
        <v>Apr-22</v>
      </c>
      <c r="N1018" s="47" t="str">
        <f>MID(Table2[[#This Row],[BE]],6,2)</f>
        <v>HC</v>
      </c>
      <c r="O1018" s="47" t="str">
        <f>IF(Table2[[#This Row],[Type]]="IB","EOU",IF(Table2[[#This Row],[Type]]="MB","Local","492"))</f>
        <v>492</v>
      </c>
      <c r="P1018" s="47">
        <f>ROUND(Table2[[#This Row],[Cons]]/Table2[[#This Row],[Qty.]],5)</f>
        <v>1.039E-2</v>
      </c>
      <c r="Q1018" s="47" t="b">
        <f>EXACT(Table2[[#This Row],[rate]],Table2[[#This Row],[Check]])</f>
        <v>0</v>
      </c>
      <c r="R1018" s="47"/>
      <c r="S1018" s="47" t="str">
        <f>IF(Table2[[#This Row],[SRO]]="EOU",VLOOKUP(Table2[[#This Row],[BE]],[2]GD.List!$C$3:$N$5014,12,0),IF(Table2[[#This Row],[SRO]]="Local","Polyester Staple Fibre","SRO 492"))</f>
        <v>SRO 492</v>
      </c>
    </row>
    <row r="1019" spans="1:19" x14ac:dyDescent="0.25">
      <c r="A1019" s="96" t="s">
        <v>1</v>
      </c>
      <c r="B1019" s="97" t="s">
        <v>772</v>
      </c>
      <c r="C1019" s="98">
        <v>1248</v>
      </c>
      <c r="D1019" s="99">
        <v>2701.12</v>
      </c>
      <c r="E1019" t="s">
        <v>773</v>
      </c>
      <c r="F1019" s="97" t="s">
        <v>774</v>
      </c>
      <c r="G1019" s="24">
        <v>44656</v>
      </c>
      <c r="H1019" s="100">
        <v>12972528.25</v>
      </c>
      <c r="I1019" s="22">
        <v>0.4</v>
      </c>
      <c r="J1019" s="101">
        <v>3396</v>
      </c>
      <c r="K1019" s="101">
        <v>8490</v>
      </c>
      <c r="L1019" s="101"/>
      <c r="M1019" s="102" t="str">
        <f>TEXT(Table2[[#This Row],[Gd.Dt]],"mmm-yy")</f>
        <v>Apr-22</v>
      </c>
      <c r="N1019" s="46" t="str">
        <f>MID(Table2[[#This Row],[BE]],6,2)</f>
        <v>IB</v>
      </c>
      <c r="O1019" s="46" t="str">
        <f>IF(Table2[[#This Row],[Type]]="IB","EOU",IF(Table2[[#This Row],[Type]]="MB","Local","492"))</f>
        <v>EOU</v>
      </c>
      <c r="P1019" s="46">
        <f>ROUND(Table2[[#This Row],[Cons]]/Table2[[#This Row],[Qty.]],5)</f>
        <v>0.4</v>
      </c>
      <c r="Q1019" s="46" t="b">
        <f>EXACT(Table2[[#This Row],[rate]],Table2[[#This Row],[Check]])</f>
        <v>1</v>
      </c>
      <c r="R1019" s="46"/>
      <c r="S1019" s="46" t="str">
        <f>IF(Table2[[#This Row],[SRO]]="EOU",VLOOKUP(Table2[[#This Row],[BE]],[2]GD.List!$C$3:$N$5014,12,0),IF(Table2[[#This Row],[SRO]]="Local","Polyester Staple Fibre","SRO 492"))</f>
        <v>Textile Coal</v>
      </c>
    </row>
    <row r="1020" spans="1:19" x14ac:dyDescent="0.25">
      <c r="A1020" s="96" t="s">
        <v>388</v>
      </c>
      <c r="B1020" s="97" t="s">
        <v>772</v>
      </c>
      <c r="C1020" s="98">
        <v>1248</v>
      </c>
      <c r="D1020" s="99">
        <v>1108.19</v>
      </c>
      <c r="E1020" t="s">
        <v>773</v>
      </c>
      <c r="F1020" s="97" t="s">
        <v>774</v>
      </c>
      <c r="G1020" s="24">
        <v>44656</v>
      </c>
      <c r="H1020" s="100">
        <v>12972528.25</v>
      </c>
      <c r="I1020" s="22">
        <v>0.04</v>
      </c>
      <c r="J1020" s="101">
        <v>339.6</v>
      </c>
      <c r="K1020" s="101">
        <v>8490</v>
      </c>
      <c r="L1020" s="101"/>
      <c r="M1020" s="102" t="str">
        <f>TEXT(Table2[[#This Row],[Gd.Dt]],"mmm-yy")</f>
        <v>Apr-22</v>
      </c>
      <c r="N1020" s="46" t="str">
        <f>MID(Table2[[#This Row],[BE]],6,2)</f>
        <v>IB</v>
      </c>
      <c r="O1020" s="46" t="str">
        <f>IF(Table2[[#This Row],[Type]]="IB","EOU",IF(Table2[[#This Row],[Type]]="MB","Local","492"))</f>
        <v>EOU</v>
      </c>
      <c r="P1020" s="46">
        <f>ROUND(Table2[[#This Row],[Cons]]/Table2[[#This Row],[Qty.]],5)</f>
        <v>0.04</v>
      </c>
      <c r="Q1020" s="46" t="b">
        <f>EXACT(Table2[[#This Row],[rate]],Table2[[#This Row],[Check]])</f>
        <v>1</v>
      </c>
      <c r="R1020" s="46"/>
      <c r="S1020" s="46" t="str">
        <f>IF(Table2[[#This Row],[SRO]]="EOU",VLOOKUP(Table2[[#This Row],[BE]],[2]GD.List!$C$3:$N$5014,12,0),IF(Table2[[#This Row],[SRO]]="Local","Polyester Staple Fibre","SRO 492"))</f>
        <v>Textile Chemical</v>
      </c>
    </row>
    <row r="1021" spans="1:19" x14ac:dyDescent="0.25">
      <c r="A1021" s="96" t="s">
        <v>390</v>
      </c>
      <c r="B1021" s="97" t="s">
        <v>772</v>
      </c>
      <c r="C1021" s="98">
        <v>1248</v>
      </c>
      <c r="D1021" s="99">
        <v>5503.201</v>
      </c>
      <c r="E1021" t="s">
        <v>773</v>
      </c>
      <c r="F1021" s="97" t="s">
        <v>774</v>
      </c>
      <c r="G1021" s="24">
        <v>44656</v>
      </c>
      <c r="H1021" s="100">
        <v>12972528.25</v>
      </c>
      <c r="I1021" s="22">
        <v>0.41666999999999998</v>
      </c>
      <c r="J1021" s="101">
        <v>3537.53</v>
      </c>
      <c r="K1021" s="101">
        <v>8490</v>
      </c>
      <c r="L1021" s="101"/>
      <c r="M1021" s="102" t="str">
        <f>TEXT(Table2[[#This Row],[Gd.Dt]],"mmm-yy")</f>
        <v>Apr-22</v>
      </c>
      <c r="N1021" s="46" t="str">
        <f>MID(Table2[[#This Row],[BE]],6,2)</f>
        <v>MB</v>
      </c>
      <c r="O1021" s="46" t="str">
        <f>IF(Table2[[#This Row],[Type]]="IB","EOU",IF(Table2[[#This Row],[Type]]="MB","Local","492"))</f>
        <v>Local</v>
      </c>
      <c r="P1021" s="46">
        <f>ROUND(Table2[[#This Row],[Cons]]/Table2[[#This Row],[Qty.]],5)</f>
        <v>0.41666999999999998</v>
      </c>
      <c r="Q1021" s="46" t="b">
        <f>EXACT(Table2[[#This Row],[rate]],Table2[[#This Row],[Check]])</f>
        <v>1</v>
      </c>
      <c r="R1021" s="46"/>
      <c r="S1021" s="46" t="str">
        <f>IF(Table2[[#This Row],[SRO]]="EOU",VLOOKUP(Table2[[#This Row],[BE]],[2]GD.List!$C$3:$N$5014,12,0),IF(Table2[[#This Row],[SRO]]="Local","Polyester Staple Fibre","SRO 492"))</f>
        <v>Polyester Staple Fibre</v>
      </c>
    </row>
    <row r="1022" spans="1:19" x14ac:dyDescent="0.25">
      <c r="A1022" s="103" t="s">
        <v>724</v>
      </c>
      <c r="B1022" s="103" t="s">
        <v>772</v>
      </c>
      <c r="C1022" s="104">
        <v>1248</v>
      </c>
      <c r="D1022" s="105">
        <v>2832.1089999999999</v>
      </c>
      <c r="E1022" s="40" t="s">
        <v>773</v>
      </c>
      <c r="F1022" s="103" t="s">
        <v>774</v>
      </c>
      <c r="G1022" s="41">
        <v>44656</v>
      </c>
      <c r="H1022" s="106">
        <v>12972528.25</v>
      </c>
      <c r="I1022" s="43">
        <v>0.04</v>
      </c>
      <c r="J1022" s="107">
        <v>339.6</v>
      </c>
      <c r="K1022" s="107">
        <v>8490</v>
      </c>
      <c r="L1022" s="107"/>
      <c r="M1022" s="108" t="str">
        <f>TEXT(Table2[[#This Row],[Gd.Dt]],"mmm-yy")</f>
        <v>Apr-22</v>
      </c>
      <c r="N1022" s="47" t="str">
        <f>MID(Table2[[#This Row],[BE]],6,2)</f>
        <v>IB</v>
      </c>
      <c r="O1022" s="47" t="str">
        <f>IF(Table2[[#This Row],[Type]]="IB","EOU",IF(Table2[[#This Row],[Type]]="MB","Local","492"))</f>
        <v>EOU</v>
      </c>
      <c r="P1022" s="47">
        <f>ROUND(Table2[[#This Row],[Cons]]/Table2[[#This Row],[Qty.]],5)</f>
        <v>0.04</v>
      </c>
      <c r="Q1022" s="47" t="b">
        <f>EXACT(Table2[[#This Row],[rate]],Table2[[#This Row],[Check]])</f>
        <v>1</v>
      </c>
      <c r="R1022" s="47"/>
      <c r="S1022" s="47" t="str">
        <f>IF(Table2[[#This Row],[SRO]]="EOU",VLOOKUP(Table2[[#This Row],[BE]],[2]GD.List!$C$3:$N$5014,12,0),IF(Table2[[#This Row],[SRO]]="Local","Polyester Staple Fibre","SRO 492"))</f>
        <v>Textile Chemical</v>
      </c>
    </row>
    <row r="1023" spans="1:19" x14ac:dyDescent="0.25">
      <c r="A1023" s="19" t="s">
        <v>1</v>
      </c>
      <c r="B1023" s="3" t="s">
        <v>783</v>
      </c>
      <c r="C1023" s="21">
        <v>23424</v>
      </c>
      <c r="D1023" s="18">
        <v>2701.12</v>
      </c>
      <c r="E1023" t="s">
        <v>803</v>
      </c>
      <c r="F1023" s="3" t="s">
        <v>812</v>
      </c>
      <c r="G1023" s="24">
        <v>44656</v>
      </c>
      <c r="H1023" s="31">
        <v>21668957.109999999</v>
      </c>
      <c r="I1023" s="22">
        <v>0.1</v>
      </c>
      <c r="J1023" s="15">
        <v>1441.4</v>
      </c>
      <c r="K1023" s="15">
        <v>14414</v>
      </c>
      <c r="L1023" s="15"/>
      <c r="M1023" s="66" t="str">
        <f>TEXT(Table2[[#This Row],[Gd.Dt]],"mmm-yy")</f>
        <v>Apr-22</v>
      </c>
      <c r="N1023" s="46" t="str">
        <f>MID(Table2[[#This Row],[BE]],6,2)</f>
        <v>IB</v>
      </c>
      <c r="O1023" s="46" t="str">
        <f>IF(Table2[[#This Row],[Type]]="IB","EOU",IF(Table2[[#This Row],[Type]]="MB","Local","492"))</f>
        <v>EOU</v>
      </c>
      <c r="P1023" s="46">
        <f>ROUND(Table2[[#This Row],[Cons]]/Table2[[#This Row],[Qty.]],5)</f>
        <v>0.1</v>
      </c>
      <c r="Q1023" s="46" t="b">
        <f>EXACT(Table2[[#This Row],[rate]],Table2[[#This Row],[Check]])</f>
        <v>1</v>
      </c>
      <c r="R1023" s="46"/>
      <c r="S1023" s="46" t="str">
        <f>IF(Table2[[#This Row],[SRO]]="EOU",VLOOKUP(Table2[[#This Row],[BE]],[2]GD.List!$C$3:$N$5014,12,0),IF(Table2[[#This Row],[SRO]]="Local","Polyester Staple Fibre","SRO 492"))</f>
        <v>Textile Coal</v>
      </c>
    </row>
    <row r="1024" spans="1:19" x14ac:dyDescent="0.25">
      <c r="A1024" s="3" t="s">
        <v>1</v>
      </c>
      <c r="B1024" s="3" t="s">
        <v>775</v>
      </c>
      <c r="C1024" s="21">
        <v>43270</v>
      </c>
      <c r="D1024" s="18">
        <v>2701.12</v>
      </c>
      <c r="E1024" t="s">
        <v>787</v>
      </c>
      <c r="F1024" s="3" t="s">
        <v>813</v>
      </c>
      <c r="G1024" s="24">
        <v>44656</v>
      </c>
      <c r="H1024" s="31">
        <v>36102533.299999997</v>
      </c>
      <c r="I1024" s="22">
        <v>0.1</v>
      </c>
      <c r="J1024" s="15">
        <v>1077.7</v>
      </c>
      <c r="K1024" s="15">
        <v>10777</v>
      </c>
      <c r="L1024" s="15"/>
      <c r="M1024" s="66" t="str">
        <f>TEXT(Table2[[#This Row],[Gd.Dt]],"mmm-yy")</f>
        <v>Apr-22</v>
      </c>
      <c r="N1024" s="46" t="str">
        <f>MID(Table2[[#This Row],[BE]],6,2)</f>
        <v>IB</v>
      </c>
      <c r="O1024" s="46" t="str">
        <f>IF(Table2[[#This Row],[Type]]="IB","EOU",IF(Table2[[#This Row],[Type]]="MB","Local","492"))</f>
        <v>EOU</v>
      </c>
      <c r="P1024" s="46">
        <f>ROUND(Table2[[#This Row],[Cons]]/Table2[[#This Row],[Qty.]],5)</f>
        <v>0.1</v>
      </c>
      <c r="Q1024" s="46" t="b">
        <f>EXACT(Table2[[#This Row],[rate]],Table2[[#This Row],[Check]])</f>
        <v>1</v>
      </c>
      <c r="R1024" s="46"/>
      <c r="S1024" s="46" t="str">
        <f>IF(Table2[[#This Row],[SRO]]="EOU",VLOOKUP(Table2[[#This Row],[BE]],[2]GD.List!$C$3:$N$5014,12,0),IF(Table2[[#This Row],[SRO]]="Local","Polyester Staple Fibre","SRO 492"))</f>
        <v>Textile Coal</v>
      </c>
    </row>
    <row r="1025" spans="1:19" x14ac:dyDescent="0.25">
      <c r="A1025" s="3" t="s">
        <v>1</v>
      </c>
      <c r="B1025" s="3" t="s">
        <v>786</v>
      </c>
      <c r="C1025" s="21">
        <v>44442</v>
      </c>
      <c r="D1025" s="18">
        <v>2701.12</v>
      </c>
      <c r="E1025" t="s">
        <v>810</v>
      </c>
      <c r="F1025" s="3" t="s">
        <v>814</v>
      </c>
      <c r="G1025" s="24">
        <v>44657</v>
      </c>
      <c r="H1025" s="31">
        <v>24911214.059999999</v>
      </c>
      <c r="I1025" s="22">
        <v>0.1</v>
      </c>
      <c r="J1025" s="15">
        <v>1567</v>
      </c>
      <c r="K1025" s="15">
        <v>15670</v>
      </c>
      <c r="L1025" s="15"/>
      <c r="M1025" s="66" t="str">
        <f>TEXT(Table2[[#This Row],[Gd.Dt]],"mmm-yy")</f>
        <v>Apr-22</v>
      </c>
      <c r="N1025" s="46" t="str">
        <f>MID(Table2[[#This Row],[BE]],6,2)</f>
        <v>IB</v>
      </c>
      <c r="O1025" s="46" t="str">
        <f>IF(Table2[[#This Row],[Type]]="IB","EOU",IF(Table2[[#This Row],[Type]]="MB","Local","492"))</f>
        <v>EOU</v>
      </c>
      <c r="P1025" s="46">
        <f>ROUND(Table2[[#This Row],[Cons]]/Table2[[#This Row],[Qty.]],5)</f>
        <v>0.1</v>
      </c>
      <c r="Q1025" s="46" t="b">
        <f>EXACT(Table2[[#This Row],[rate]],Table2[[#This Row],[Check]])</f>
        <v>1</v>
      </c>
      <c r="R1025" s="46"/>
      <c r="S1025" s="46" t="str">
        <f>IF(Table2[[#This Row],[SRO]]="EOU",VLOOKUP(Table2[[#This Row],[BE]],[2]GD.List!$C$3:$N$5014,12,0),IF(Table2[[#This Row],[SRO]]="Local","Polyester Staple Fibre","SRO 492"))</f>
        <v>Textile Coal</v>
      </c>
    </row>
    <row r="1026" spans="1:19" x14ac:dyDescent="0.25">
      <c r="A1026" s="3" t="s">
        <v>1</v>
      </c>
      <c r="B1026" s="3" t="s">
        <v>782</v>
      </c>
      <c r="C1026" s="21">
        <v>4368</v>
      </c>
      <c r="D1026" s="18">
        <v>2701.12</v>
      </c>
      <c r="E1026" t="s">
        <v>802</v>
      </c>
      <c r="F1026" s="3" t="s">
        <v>815</v>
      </c>
      <c r="G1026" s="24">
        <v>44656</v>
      </c>
      <c r="H1026" s="31">
        <v>13286804.949999999</v>
      </c>
      <c r="I1026" s="22">
        <v>0.1</v>
      </c>
      <c r="J1026" s="15">
        <v>618.9</v>
      </c>
      <c r="K1026" s="15">
        <v>6189</v>
      </c>
      <c r="L1026" s="15"/>
      <c r="M1026" s="66" t="str">
        <f>TEXT(Table2[[#This Row],[Gd.Dt]],"mmm-yy")</f>
        <v>Apr-22</v>
      </c>
      <c r="N1026" s="46" t="str">
        <f>MID(Table2[[#This Row],[BE]],6,2)</f>
        <v>IB</v>
      </c>
      <c r="O1026" s="46" t="str">
        <f>IF(Table2[[#This Row],[Type]]="IB","EOU",IF(Table2[[#This Row],[Type]]="MB","Local","492"))</f>
        <v>EOU</v>
      </c>
      <c r="P1026" s="46">
        <f>ROUND(Table2[[#This Row],[Cons]]/Table2[[#This Row],[Qty.]],5)</f>
        <v>0.1</v>
      </c>
      <c r="Q1026" s="46" t="b">
        <f>EXACT(Table2[[#This Row],[rate]],Table2[[#This Row],[Check]])</f>
        <v>1</v>
      </c>
      <c r="R1026" s="46"/>
      <c r="S1026" s="46" t="str">
        <f>IF(Table2[[#This Row],[SRO]]="EOU",VLOOKUP(Table2[[#This Row],[BE]],[2]GD.List!$C$3:$N$5014,12,0),IF(Table2[[#This Row],[SRO]]="Local","Polyester Staple Fibre","SRO 492"))</f>
        <v>Textile Coal</v>
      </c>
    </row>
    <row r="1027" spans="1:19" x14ac:dyDescent="0.25">
      <c r="A1027" s="3" t="s">
        <v>1</v>
      </c>
      <c r="B1027" s="3" t="s">
        <v>780</v>
      </c>
      <c r="C1027" s="21">
        <v>6072</v>
      </c>
      <c r="D1027" s="18">
        <v>2701.12</v>
      </c>
      <c r="E1027" t="s">
        <v>606</v>
      </c>
      <c r="F1027" s="3" t="s">
        <v>816</v>
      </c>
      <c r="G1027" s="24">
        <v>44656</v>
      </c>
      <c r="H1027" s="31">
        <v>6173704.6900000004</v>
      </c>
      <c r="I1027" s="22">
        <v>0.1</v>
      </c>
      <c r="J1027" s="15">
        <v>325.3</v>
      </c>
      <c r="K1027" s="15">
        <v>3253</v>
      </c>
      <c r="L1027" s="15"/>
      <c r="M1027" s="66" t="str">
        <f>TEXT(Table2[[#This Row],[Gd.Dt]],"mmm-yy")</f>
        <v>Apr-22</v>
      </c>
      <c r="N1027" s="46" t="str">
        <f>MID(Table2[[#This Row],[BE]],6,2)</f>
        <v>IB</v>
      </c>
      <c r="O1027" s="46" t="str">
        <f>IF(Table2[[#This Row],[Type]]="IB","EOU",IF(Table2[[#This Row],[Type]]="MB","Local","492"))</f>
        <v>EOU</v>
      </c>
      <c r="P1027" s="46">
        <f>ROUND(Table2[[#This Row],[Cons]]/Table2[[#This Row],[Qty.]],5)</f>
        <v>0.1</v>
      </c>
      <c r="Q1027" s="46" t="b">
        <f>EXACT(Table2[[#This Row],[rate]],Table2[[#This Row],[Check]])</f>
        <v>1</v>
      </c>
      <c r="R1027" s="46"/>
      <c r="S1027" s="46" t="str">
        <f>IF(Table2[[#This Row],[SRO]]="EOU",VLOOKUP(Table2[[#This Row],[BE]],[2]GD.List!$C$3:$N$5014,12,0),IF(Table2[[#This Row],[SRO]]="Local","Polyester Staple Fibre","SRO 492"))</f>
        <v>Textile Coal</v>
      </c>
    </row>
    <row r="1028" spans="1:19" x14ac:dyDescent="0.25">
      <c r="A1028" s="19" t="s">
        <v>1</v>
      </c>
      <c r="B1028" s="3" t="s">
        <v>781</v>
      </c>
      <c r="C1028" s="21">
        <v>2664</v>
      </c>
      <c r="D1028" s="18">
        <v>2701.12</v>
      </c>
      <c r="E1028" t="s">
        <v>801</v>
      </c>
      <c r="F1028" s="3" t="s">
        <v>817</v>
      </c>
      <c r="G1028" s="24">
        <v>44656</v>
      </c>
      <c r="H1028" s="31">
        <v>7848691.4299999997</v>
      </c>
      <c r="I1028" s="22">
        <v>0.1</v>
      </c>
      <c r="J1028" s="15">
        <v>416.1</v>
      </c>
      <c r="K1028" s="15">
        <v>4161</v>
      </c>
      <c r="L1028" s="15"/>
      <c r="M1028" s="66" t="str">
        <f>TEXT(Table2[[#This Row],[Gd.Dt]],"mmm-yy")</f>
        <v>Apr-22</v>
      </c>
      <c r="N1028" s="46" t="str">
        <f>MID(Table2[[#This Row],[BE]],6,2)</f>
        <v>IB</v>
      </c>
      <c r="O1028" s="46" t="str">
        <f>IF(Table2[[#This Row],[Type]]="IB","EOU",IF(Table2[[#This Row],[Type]]="MB","Local","492"))</f>
        <v>EOU</v>
      </c>
      <c r="P1028" s="46">
        <f>ROUND(Table2[[#This Row],[Cons]]/Table2[[#This Row],[Qty.]],5)</f>
        <v>0.1</v>
      </c>
      <c r="Q1028" s="46" t="b">
        <f>EXACT(Table2[[#This Row],[rate]],Table2[[#This Row],[Check]])</f>
        <v>1</v>
      </c>
      <c r="R1028" s="46"/>
      <c r="S1028" s="46" t="str">
        <f>IF(Table2[[#This Row],[SRO]]="EOU",VLOOKUP(Table2[[#This Row],[BE]],[2]GD.List!$C$3:$N$5014,12,0),IF(Table2[[#This Row],[SRO]]="Local","Polyester Staple Fibre","SRO 492"))</f>
        <v>Textile Coal</v>
      </c>
    </row>
    <row r="1029" spans="1:19" x14ac:dyDescent="0.25">
      <c r="A1029" s="3" t="s">
        <v>1</v>
      </c>
      <c r="B1029" s="3" t="s">
        <v>779</v>
      </c>
      <c r="C1029" s="21">
        <v>4194</v>
      </c>
      <c r="D1029" s="18">
        <v>2701.12</v>
      </c>
      <c r="E1029" t="s">
        <v>796</v>
      </c>
      <c r="F1029" s="3" t="s">
        <v>818</v>
      </c>
      <c r="G1029" s="24">
        <v>44656</v>
      </c>
      <c r="H1029" s="31">
        <v>4471753.13</v>
      </c>
      <c r="I1029" s="22">
        <v>0.1</v>
      </c>
      <c r="J1029" s="15">
        <v>236.8</v>
      </c>
      <c r="K1029" s="15">
        <v>2368</v>
      </c>
      <c r="L1029" s="15"/>
      <c r="M1029" s="66" t="str">
        <f>TEXT(Table2[[#This Row],[Gd.Dt]],"mmm-yy")</f>
        <v>Apr-22</v>
      </c>
      <c r="N1029" s="46" t="str">
        <f>MID(Table2[[#This Row],[BE]],6,2)</f>
        <v>IB</v>
      </c>
      <c r="O1029" s="46" t="str">
        <f>IF(Table2[[#This Row],[Type]]="IB","EOU",IF(Table2[[#This Row],[Type]]="MB","Local","492"))</f>
        <v>EOU</v>
      </c>
      <c r="P1029" s="46">
        <f>ROUND(Table2[[#This Row],[Cons]]/Table2[[#This Row],[Qty.]],5)</f>
        <v>0.1</v>
      </c>
      <c r="Q1029" s="46" t="b">
        <f>EXACT(Table2[[#This Row],[rate]],Table2[[#This Row],[Check]])</f>
        <v>1</v>
      </c>
      <c r="R1029" s="46"/>
      <c r="S1029" s="46" t="str">
        <f>IF(Table2[[#This Row],[SRO]]="EOU",VLOOKUP(Table2[[#This Row],[BE]],[2]GD.List!$C$3:$N$5014,12,0),IF(Table2[[#This Row],[SRO]]="Local","Polyester Staple Fibre","SRO 492"))</f>
        <v>Textile Coal</v>
      </c>
    </row>
    <row r="1030" spans="1:19" x14ac:dyDescent="0.25">
      <c r="A1030" s="3" t="s">
        <v>1</v>
      </c>
      <c r="B1030" s="3" t="s">
        <v>784</v>
      </c>
      <c r="C1030" s="21">
        <v>59771</v>
      </c>
      <c r="D1030" s="18">
        <v>2701.12</v>
      </c>
      <c r="E1030" t="s">
        <v>46</v>
      </c>
      <c r="F1030" s="3" t="s">
        <v>811</v>
      </c>
      <c r="G1030" s="24">
        <v>44657</v>
      </c>
      <c r="H1030" s="31">
        <v>58543533.560000002</v>
      </c>
      <c r="I1030" s="22">
        <v>0.1</v>
      </c>
      <c r="J1030" s="15">
        <v>1019.7</v>
      </c>
      <c r="K1030" s="15">
        <v>10197</v>
      </c>
      <c r="L1030" s="15"/>
      <c r="M1030" s="66" t="str">
        <f>TEXT(Table2[[#This Row],[Gd.Dt]],"mmm-yy")</f>
        <v>Apr-22</v>
      </c>
      <c r="N1030" s="46" t="str">
        <f>MID(Table2[[#This Row],[BE]],6,2)</f>
        <v>IB</v>
      </c>
      <c r="O1030" s="46" t="str">
        <f>IF(Table2[[#This Row],[Type]]="IB","EOU",IF(Table2[[#This Row],[Type]]="MB","Local","492"))</f>
        <v>EOU</v>
      </c>
      <c r="P1030" s="46">
        <f>ROUND(Table2[[#This Row],[Cons]]/Table2[[#This Row],[Qty.]],5)</f>
        <v>0.1</v>
      </c>
      <c r="Q1030" s="46" t="b">
        <f>EXACT(Table2[[#This Row],[rate]],Table2[[#This Row],[Check]])</f>
        <v>1</v>
      </c>
      <c r="R1030" s="46"/>
      <c r="S1030" s="46" t="str">
        <f>IF(Table2[[#This Row],[SRO]]="EOU",VLOOKUP(Table2[[#This Row],[BE]],[2]GD.List!$C$3:$N$5014,12,0),IF(Table2[[#This Row],[SRO]]="Local","Polyester Staple Fibre","SRO 492"))</f>
        <v>Textile Coal</v>
      </c>
    </row>
    <row r="1031" spans="1:19" x14ac:dyDescent="0.25">
      <c r="A1031" s="3" t="s">
        <v>1</v>
      </c>
      <c r="B1031" s="3" t="s">
        <v>784</v>
      </c>
      <c r="C1031" s="21">
        <v>59771</v>
      </c>
      <c r="D1031" s="18">
        <v>2701.12</v>
      </c>
      <c r="E1031" t="s">
        <v>46</v>
      </c>
      <c r="F1031" s="3" t="s">
        <v>811</v>
      </c>
      <c r="G1031" s="24">
        <v>44657</v>
      </c>
      <c r="H1031" s="31">
        <v>58543533.560000002</v>
      </c>
      <c r="I1031" s="22">
        <v>0.4</v>
      </c>
      <c r="J1031" s="15">
        <v>8923.1999999999989</v>
      </c>
      <c r="K1031" s="15">
        <v>22308</v>
      </c>
      <c r="L1031" s="15"/>
      <c r="M1031" s="66" t="str">
        <f>TEXT(Table2[[#This Row],[Gd.Dt]],"mmm-yy")</f>
        <v>Apr-22</v>
      </c>
      <c r="N1031" s="46" t="str">
        <f>MID(Table2[[#This Row],[BE]],6,2)</f>
        <v>IB</v>
      </c>
      <c r="O1031" s="46" t="str">
        <f>IF(Table2[[#This Row],[Type]]="IB","EOU",IF(Table2[[#This Row],[Type]]="MB","Local","492"))</f>
        <v>EOU</v>
      </c>
      <c r="P1031" s="46">
        <f>ROUND(Table2[[#This Row],[Cons]]/Table2[[#This Row],[Qty.]],5)</f>
        <v>0.4</v>
      </c>
      <c r="Q1031" s="46" t="b">
        <f>EXACT(Table2[[#This Row],[rate]],Table2[[#This Row],[Check]])</f>
        <v>1</v>
      </c>
      <c r="R1031" s="46"/>
      <c r="S1031" s="46" t="str">
        <f>IF(Table2[[#This Row],[SRO]]="EOU",VLOOKUP(Table2[[#This Row],[BE]],[2]GD.List!$C$3:$N$5014,12,0),IF(Table2[[#This Row],[SRO]]="Local","Polyester Staple Fibre","SRO 492"))</f>
        <v>Textile Coal</v>
      </c>
    </row>
    <row r="1032" spans="1:19" x14ac:dyDescent="0.25">
      <c r="A1032" s="3" t="s">
        <v>1</v>
      </c>
      <c r="B1032" s="3" t="s">
        <v>824</v>
      </c>
      <c r="C1032" s="21">
        <v>14446</v>
      </c>
      <c r="D1032" s="18">
        <v>2701.12</v>
      </c>
      <c r="E1032" t="s">
        <v>825</v>
      </c>
      <c r="F1032" s="3" t="s">
        <v>827</v>
      </c>
      <c r="G1032" s="24">
        <v>44657</v>
      </c>
      <c r="H1032" s="31">
        <v>15262289.42</v>
      </c>
      <c r="I1032" s="22">
        <v>0.4</v>
      </c>
      <c r="J1032" s="15">
        <v>4672.8</v>
      </c>
      <c r="K1032" s="15">
        <v>11682</v>
      </c>
      <c r="L1032" s="15"/>
      <c r="M1032" s="66" t="str">
        <f>TEXT(Table2[[#This Row],[Gd.Dt]],"mmm-yy")</f>
        <v>Apr-22</v>
      </c>
      <c r="N1032" s="46" t="str">
        <f>MID(Table2[[#This Row],[BE]],6,2)</f>
        <v>IB</v>
      </c>
      <c r="O1032" s="46" t="str">
        <f>IF(Table2[[#This Row],[Type]]="IB","EOU",IF(Table2[[#This Row],[Type]]="MB","Local","492"))</f>
        <v>EOU</v>
      </c>
      <c r="P1032" s="46">
        <f>ROUND(Table2[[#This Row],[Cons]]/Table2[[#This Row],[Qty.]],5)</f>
        <v>0.4</v>
      </c>
      <c r="Q1032" s="46" t="b">
        <f>EXACT(Table2[[#This Row],[rate]],Table2[[#This Row],[Check]])</f>
        <v>1</v>
      </c>
      <c r="R1032" s="46"/>
      <c r="S1032" s="46" t="str">
        <f>IF(Table2[[#This Row],[SRO]]="EOU",VLOOKUP(Table2[[#This Row],[BE]],[2]GD.List!$C$3:$N$5014,12,0),IF(Table2[[#This Row],[SRO]]="Local","Polyester Staple Fibre","SRO 492"))</f>
        <v>Textile Coal</v>
      </c>
    </row>
    <row r="1033" spans="1:19" x14ac:dyDescent="0.25">
      <c r="A1033" s="17" t="s">
        <v>1</v>
      </c>
      <c r="B1033" s="3" t="s">
        <v>828</v>
      </c>
      <c r="C1033" s="21">
        <v>66492</v>
      </c>
      <c r="D1033" s="18">
        <v>2701.12</v>
      </c>
      <c r="E1033" t="s">
        <v>806</v>
      </c>
      <c r="F1033" s="3" t="s">
        <v>819</v>
      </c>
      <c r="G1033" s="24">
        <v>44657</v>
      </c>
      <c r="H1033" s="31">
        <v>34735475.630000003</v>
      </c>
      <c r="I1033" s="22">
        <v>0.4</v>
      </c>
      <c r="J1033" s="15">
        <v>5942.7999999999993</v>
      </c>
      <c r="K1033" s="15">
        <v>14857</v>
      </c>
      <c r="L1033" s="15"/>
      <c r="M1033" s="66" t="str">
        <f>TEXT(Table2[[#This Row],[Gd.Dt]],"mmm-yy")</f>
        <v>Apr-22</v>
      </c>
      <c r="N1033" s="46" t="str">
        <f>MID(Table2[[#This Row],[BE]],6,2)</f>
        <v>IB</v>
      </c>
      <c r="O1033" s="46" t="str">
        <f>IF(Table2[[#This Row],[Type]]="IB","EOU",IF(Table2[[#This Row],[Type]]="MB","Local","492"))</f>
        <v>EOU</v>
      </c>
      <c r="P1033" s="46">
        <f>ROUND(Table2[[#This Row],[Cons]]/Table2[[#This Row],[Qty.]],5)</f>
        <v>0.4</v>
      </c>
      <c r="Q1033" s="46" t="b">
        <f>EXACT(Table2[[#This Row],[rate]],Table2[[#This Row],[Check]])</f>
        <v>1</v>
      </c>
      <c r="R1033" s="46"/>
      <c r="S1033" s="46" t="str">
        <f>IF(Table2[[#This Row],[SRO]]="EOU",VLOOKUP(Table2[[#This Row],[BE]],[2]GD.List!$C$3:$N$5014,12,0),IF(Table2[[#This Row],[SRO]]="Local","Polyester Staple Fibre","SRO 492"))</f>
        <v>Textile Coal</v>
      </c>
    </row>
    <row r="1034" spans="1:19" x14ac:dyDescent="0.25">
      <c r="A1034" s="17" t="s">
        <v>192</v>
      </c>
      <c r="B1034" s="3" t="s">
        <v>824</v>
      </c>
      <c r="C1034" s="21">
        <v>14446</v>
      </c>
      <c r="D1034" s="18">
        <v>5407.52</v>
      </c>
      <c r="E1034" t="s">
        <v>825</v>
      </c>
      <c r="F1034" s="3" t="s">
        <v>827</v>
      </c>
      <c r="G1034" s="24">
        <v>44657</v>
      </c>
      <c r="H1034" s="31">
        <v>15262289.42</v>
      </c>
      <c r="I1034" s="22">
        <v>1.0101</v>
      </c>
      <c r="J1034" s="15">
        <v>3707.64</v>
      </c>
      <c r="K1034" s="15">
        <v>3670.57</v>
      </c>
      <c r="L1034" s="15"/>
      <c r="M1034" s="66" t="str">
        <f>TEXT(Table2[[#This Row],[Gd.Dt]],"mmm-yy")</f>
        <v>Apr-22</v>
      </c>
      <c r="N1034" s="46" t="str">
        <f>MID(Table2[[#This Row],[BE]],6,2)</f>
        <v>IB</v>
      </c>
      <c r="O1034" s="46" t="str">
        <f>IF(Table2[[#This Row],[Type]]="IB","EOU",IF(Table2[[#This Row],[Type]]="MB","Local","492"))</f>
        <v>EOU</v>
      </c>
      <c r="P1034" s="46">
        <f>ROUND(Table2[[#This Row],[Cons]]/Table2[[#This Row],[Qty.]],5)</f>
        <v>1.0101</v>
      </c>
      <c r="Q1034" s="46" t="b">
        <f>EXACT(Table2[[#This Row],[rate]],Table2[[#This Row],[Check]])</f>
        <v>1</v>
      </c>
      <c r="R1034" s="46"/>
      <c r="S1034" s="46" t="str">
        <f>IF(Table2[[#This Row],[SRO]]="EOU",VLOOKUP(Table2[[#This Row],[BE]],[2]GD.List!$C$3:$N$5014,12,0),IF(Table2[[#This Row],[SRO]]="Local","Polyester Staple Fibre","SRO 492"))</f>
        <v>Polyester Fabric</v>
      </c>
    </row>
    <row r="1035" spans="1:19" x14ac:dyDescent="0.25">
      <c r="A1035" s="19" t="s">
        <v>388</v>
      </c>
      <c r="B1035" s="3" t="s">
        <v>783</v>
      </c>
      <c r="C1035" s="21">
        <v>23424</v>
      </c>
      <c r="D1035" s="18">
        <v>1108.19</v>
      </c>
      <c r="E1035" t="s">
        <v>803</v>
      </c>
      <c r="F1035" s="3" t="s">
        <v>812</v>
      </c>
      <c r="G1035" s="24">
        <v>44656</v>
      </c>
      <c r="H1035" s="31">
        <v>21668957.109999999</v>
      </c>
      <c r="I1035" s="22">
        <v>0.04</v>
      </c>
      <c r="J1035" s="15">
        <v>576.56000000000006</v>
      </c>
      <c r="K1035" s="15">
        <v>14414</v>
      </c>
      <c r="L1035" s="15"/>
      <c r="M1035" s="66" t="str">
        <f>TEXT(Table2[[#This Row],[Gd.Dt]],"mmm-yy")</f>
        <v>Apr-22</v>
      </c>
      <c r="N1035" s="46" t="str">
        <f>MID(Table2[[#This Row],[BE]],6,2)</f>
        <v>IB</v>
      </c>
      <c r="O1035" s="46" t="str">
        <f>IF(Table2[[#This Row],[Type]]="IB","EOU",IF(Table2[[#This Row],[Type]]="MB","Local","492"))</f>
        <v>EOU</v>
      </c>
      <c r="P1035" s="46">
        <f>ROUND(Table2[[#This Row],[Cons]]/Table2[[#This Row],[Qty.]],5)</f>
        <v>0.04</v>
      </c>
      <c r="Q1035" s="46" t="b">
        <f>EXACT(Table2[[#This Row],[rate]],Table2[[#This Row],[Check]])</f>
        <v>1</v>
      </c>
      <c r="R1035" s="46"/>
      <c r="S1035" s="46" t="str">
        <f>IF(Table2[[#This Row],[SRO]]="EOU",VLOOKUP(Table2[[#This Row],[BE]],[2]GD.List!$C$3:$N$5014,12,0),IF(Table2[[#This Row],[SRO]]="Local","Polyester Staple Fibre","SRO 492"))</f>
        <v>Textile Chemical</v>
      </c>
    </row>
    <row r="1036" spans="1:19" x14ac:dyDescent="0.25">
      <c r="A1036" s="19" t="s">
        <v>388</v>
      </c>
      <c r="B1036" s="3" t="s">
        <v>775</v>
      </c>
      <c r="C1036" s="21">
        <v>43270</v>
      </c>
      <c r="D1036" s="18">
        <v>1108.19</v>
      </c>
      <c r="E1036" t="s">
        <v>787</v>
      </c>
      <c r="F1036" s="3" t="s">
        <v>813</v>
      </c>
      <c r="G1036" s="24">
        <v>44656</v>
      </c>
      <c r="H1036" s="31">
        <v>36102533.299999997</v>
      </c>
      <c r="I1036" s="22">
        <v>0.04</v>
      </c>
      <c r="J1036" s="15">
        <v>431.08</v>
      </c>
      <c r="K1036" s="15">
        <v>10777</v>
      </c>
      <c r="L1036" s="15"/>
      <c r="M1036" s="66" t="str">
        <f>TEXT(Table2[[#This Row],[Gd.Dt]],"mmm-yy")</f>
        <v>Apr-22</v>
      </c>
      <c r="N1036" s="46" t="str">
        <f>MID(Table2[[#This Row],[BE]],6,2)</f>
        <v>IB</v>
      </c>
      <c r="O1036" s="46" t="str">
        <f>IF(Table2[[#This Row],[Type]]="IB","EOU",IF(Table2[[#This Row],[Type]]="MB","Local","492"))</f>
        <v>EOU</v>
      </c>
      <c r="P1036" s="46">
        <f>ROUND(Table2[[#This Row],[Cons]]/Table2[[#This Row],[Qty.]],5)</f>
        <v>0.04</v>
      </c>
      <c r="Q1036" s="46" t="b">
        <f>EXACT(Table2[[#This Row],[rate]],Table2[[#This Row],[Check]])</f>
        <v>1</v>
      </c>
      <c r="R1036" s="46"/>
      <c r="S1036" s="46" t="str">
        <f>IF(Table2[[#This Row],[SRO]]="EOU",VLOOKUP(Table2[[#This Row],[BE]],[2]GD.List!$C$3:$N$5014,12,0),IF(Table2[[#This Row],[SRO]]="Local","Polyester Staple Fibre","SRO 492"))</f>
        <v>Textile Chemical</v>
      </c>
    </row>
    <row r="1037" spans="1:19" x14ac:dyDescent="0.25">
      <c r="A1037" s="19" t="s">
        <v>388</v>
      </c>
      <c r="B1037" s="3" t="s">
        <v>786</v>
      </c>
      <c r="C1037" s="21">
        <v>44442</v>
      </c>
      <c r="D1037" s="18">
        <v>1108.19</v>
      </c>
      <c r="E1037" t="s">
        <v>810</v>
      </c>
      <c r="F1037" s="3" t="s">
        <v>814</v>
      </c>
      <c r="G1037" s="24">
        <v>44657</v>
      </c>
      <c r="H1037" s="31">
        <v>24911214.059999999</v>
      </c>
      <c r="I1037" s="22">
        <v>0.04</v>
      </c>
      <c r="J1037" s="15">
        <v>626.80000000000007</v>
      </c>
      <c r="K1037" s="15">
        <v>15670</v>
      </c>
      <c r="L1037" s="15"/>
      <c r="M1037" s="66" t="str">
        <f>TEXT(Table2[[#This Row],[Gd.Dt]],"mmm-yy")</f>
        <v>Apr-22</v>
      </c>
      <c r="N1037" s="46" t="str">
        <f>MID(Table2[[#This Row],[BE]],6,2)</f>
        <v>IB</v>
      </c>
      <c r="O1037" s="46" t="str">
        <f>IF(Table2[[#This Row],[Type]]="IB","EOU",IF(Table2[[#This Row],[Type]]="MB","Local","492"))</f>
        <v>EOU</v>
      </c>
      <c r="P1037" s="46">
        <f>ROUND(Table2[[#This Row],[Cons]]/Table2[[#This Row],[Qty.]],5)</f>
        <v>0.04</v>
      </c>
      <c r="Q1037" s="46" t="b">
        <f>EXACT(Table2[[#This Row],[rate]],Table2[[#This Row],[Check]])</f>
        <v>1</v>
      </c>
      <c r="R1037" s="46"/>
      <c r="S1037" s="46" t="str">
        <f>IF(Table2[[#This Row],[SRO]]="EOU",VLOOKUP(Table2[[#This Row],[BE]],[2]GD.List!$C$3:$N$5014,12,0),IF(Table2[[#This Row],[SRO]]="Local","Polyester Staple Fibre","SRO 492"))</f>
        <v>Textile Chemical</v>
      </c>
    </row>
    <row r="1038" spans="1:19" x14ac:dyDescent="0.25">
      <c r="A1038" s="19" t="s">
        <v>388</v>
      </c>
      <c r="B1038" s="3" t="s">
        <v>782</v>
      </c>
      <c r="C1038" s="21">
        <v>4368</v>
      </c>
      <c r="D1038" s="18">
        <v>1108.19</v>
      </c>
      <c r="E1038" t="s">
        <v>802</v>
      </c>
      <c r="F1038" s="3" t="s">
        <v>815</v>
      </c>
      <c r="G1038" s="24">
        <v>44656</v>
      </c>
      <c r="H1038" s="31">
        <v>13286804.949999999</v>
      </c>
      <c r="I1038" s="22">
        <v>0.04</v>
      </c>
      <c r="J1038" s="15">
        <v>247.56</v>
      </c>
      <c r="K1038" s="15">
        <v>6189</v>
      </c>
      <c r="L1038" s="15"/>
      <c r="M1038" s="66" t="str">
        <f>TEXT(Table2[[#This Row],[Gd.Dt]],"mmm-yy")</f>
        <v>Apr-22</v>
      </c>
      <c r="N1038" s="46" t="str">
        <f>MID(Table2[[#This Row],[BE]],6,2)</f>
        <v>IB</v>
      </c>
      <c r="O1038" s="46" t="str">
        <f>IF(Table2[[#This Row],[Type]]="IB","EOU",IF(Table2[[#This Row],[Type]]="MB","Local","492"))</f>
        <v>EOU</v>
      </c>
      <c r="P1038" s="46">
        <f>ROUND(Table2[[#This Row],[Cons]]/Table2[[#This Row],[Qty.]],5)</f>
        <v>0.04</v>
      </c>
      <c r="Q1038" s="46" t="b">
        <f>EXACT(Table2[[#This Row],[rate]],Table2[[#This Row],[Check]])</f>
        <v>1</v>
      </c>
      <c r="R1038" s="46"/>
      <c r="S1038" s="46" t="str">
        <f>IF(Table2[[#This Row],[SRO]]="EOU",VLOOKUP(Table2[[#This Row],[BE]],[2]GD.List!$C$3:$N$5014,12,0),IF(Table2[[#This Row],[SRO]]="Local","Polyester Staple Fibre","SRO 492"))</f>
        <v>Textile Chemical</v>
      </c>
    </row>
    <row r="1039" spans="1:19" x14ac:dyDescent="0.25">
      <c r="A1039" s="19" t="s">
        <v>388</v>
      </c>
      <c r="B1039" s="3" t="s">
        <v>780</v>
      </c>
      <c r="C1039" s="21">
        <v>6072</v>
      </c>
      <c r="D1039" s="18">
        <v>1108.19</v>
      </c>
      <c r="E1039" t="s">
        <v>606</v>
      </c>
      <c r="F1039" s="3" t="s">
        <v>816</v>
      </c>
      <c r="G1039" s="24">
        <v>44656</v>
      </c>
      <c r="H1039" s="31">
        <v>6173704.6900000004</v>
      </c>
      <c r="I1039" s="22">
        <v>0.04</v>
      </c>
      <c r="J1039" s="15">
        <v>130.12</v>
      </c>
      <c r="K1039" s="15">
        <v>3253</v>
      </c>
      <c r="L1039" s="15"/>
      <c r="M1039" s="66" t="str">
        <f>TEXT(Table2[[#This Row],[Gd.Dt]],"mmm-yy")</f>
        <v>Apr-22</v>
      </c>
      <c r="N1039" s="46" t="str">
        <f>MID(Table2[[#This Row],[BE]],6,2)</f>
        <v>IB</v>
      </c>
      <c r="O1039" s="46" t="str">
        <f>IF(Table2[[#This Row],[Type]]="IB","EOU",IF(Table2[[#This Row],[Type]]="MB","Local","492"))</f>
        <v>EOU</v>
      </c>
      <c r="P1039" s="46">
        <f>ROUND(Table2[[#This Row],[Cons]]/Table2[[#This Row],[Qty.]],5)</f>
        <v>0.04</v>
      </c>
      <c r="Q1039" s="46" t="b">
        <f>EXACT(Table2[[#This Row],[rate]],Table2[[#This Row],[Check]])</f>
        <v>1</v>
      </c>
      <c r="R1039" s="46"/>
      <c r="S1039" s="46" t="str">
        <f>IF(Table2[[#This Row],[SRO]]="EOU",VLOOKUP(Table2[[#This Row],[BE]],[2]GD.List!$C$3:$N$5014,12,0),IF(Table2[[#This Row],[SRO]]="Local","Polyester Staple Fibre","SRO 492"))</f>
        <v>Textile Chemical</v>
      </c>
    </row>
    <row r="1040" spans="1:19" x14ac:dyDescent="0.25">
      <c r="A1040" s="19" t="s">
        <v>388</v>
      </c>
      <c r="B1040" s="3" t="s">
        <v>781</v>
      </c>
      <c r="C1040" s="21">
        <v>2664</v>
      </c>
      <c r="D1040" s="18">
        <v>1108.19</v>
      </c>
      <c r="E1040" t="s">
        <v>801</v>
      </c>
      <c r="F1040" s="3" t="s">
        <v>817</v>
      </c>
      <c r="G1040" s="24">
        <v>44656</v>
      </c>
      <c r="H1040" s="31">
        <v>7848691.4299999997</v>
      </c>
      <c r="I1040" s="22">
        <v>0.04</v>
      </c>
      <c r="J1040" s="15">
        <v>166.44</v>
      </c>
      <c r="K1040" s="15">
        <v>4161</v>
      </c>
      <c r="L1040" s="15"/>
      <c r="M1040" s="66" t="str">
        <f>TEXT(Table2[[#This Row],[Gd.Dt]],"mmm-yy")</f>
        <v>Apr-22</v>
      </c>
      <c r="N1040" s="46" t="str">
        <f>MID(Table2[[#This Row],[BE]],6,2)</f>
        <v>IB</v>
      </c>
      <c r="O1040" s="46" t="str">
        <f>IF(Table2[[#This Row],[Type]]="IB","EOU",IF(Table2[[#This Row],[Type]]="MB","Local","492"))</f>
        <v>EOU</v>
      </c>
      <c r="P1040" s="46">
        <f>ROUND(Table2[[#This Row],[Cons]]/Table2[[#This Row],[Qty.]],5)</f>
        <v>0.04</v>
      </c>
      <c r="Q1040" s="46" t="b">
        <f>EXACT(Table2[[#This Row],[rate]],Table2[[#This Row],[Check]])</f>
        <v>1</v>
      </c>
      <c r="R1040" s="46"/>
      <c r="S1040" s="46" t="str">
        <f>IF(Table2[[#This Row],[SRO]]="EOU",VLOOKUP(Table2[[#This Row],[BE]],[2]GD.List!$C$3:$N$5014,12,0),IF(Table2[[#This Row],[SRO]]="Local","Polyester Staple Fibre","SRO 492"))</f>
        <v>Textile Chemical</v>
      </c>
    </row>
    <row r="1041" spans="1:19" x14ac:dyDescent="0.25">
      <c r="A1041" s="19" t="s">
        <v>388</v>
      </c>
      <c r="B1041" s="3" t="s">
        <v>779</v>
      </c>
      <c r="C1041" s="21">
        <v>4194</v>
      </c>
      <c r="D1041" s="18">
        <v>1108.19</v>
      </c>
      <c r="E1041" t="s">
        <v>796</v>
      </c>
      <c r="F1041" s="3" t="s">
        <v>818</v>
      </c>
      <c r="G1041" s="24">
        <v>44656</v>
      </c>
      <c r="H1041" s="31">
        <v>4471753.13</v>
      </c>
      <c r="I1041" s="22">
        <v>0.04</v>
      </c>
      <c r="J1041" s="15">
        <v>94.72</v>
      </c>
      <c r="K1041" s="15">
        <v>2368</v>
      </c>
      <c r="L1041" s="15"/>
      <c r="M1041" s="66" t="str">
        <f>TEXT(Table2[[#This Row],[Gd.Dt]],"mmm-yy")</f>
        <v>Apr-22</v>
      </c>
      <c r="N1041" s="46" t="str">
        <f>MID(Table2[[#This Row],[BE]],6,2)</f>
        <v>IB</v>
      </c>
      <c r="O1041" s="46" t="str">
        <f>IF(Table2[[#This Row],[Type]]="IB","EOU",IF(Table2[[#This Row],[Type]]="MB","Local","492"))</f>
        <v>EOU</v>
      </c>
      <c r="P1041" s="46">
        <f>ROUND(Table2[[#This Row],[Cons]]/Table2[[#This Row],[Qty.]],5)</f>
        <v>0.04</v>
      </c>
      <c r="Q1041" s="46" t="b">
        <f>EXACT(Table2[[#This Row],[rate]],Table2[[#This Row],[Check]])</f>
        <v>1</v>
      </c>
      <c r="R1041" s="46"/>
      <c r="S1041" s="46" t="str">
        <f>IF(Table2[[#This Row],[SRO]]="EOU",VLOOKUP(Table2[[#This Row],[BE]],[2]GD.List!$C$3:$N$5014,12,0),IF(Table2[[#This Row],[SRO]]="Local","Polyester Staple Fibre","SRO 492"))</f>
        <v>Textile Chemical</v>
      </c>
    </row>
    <row r="1042" spans="1:19" x14ac:dyDescent="0.25">
      <c r="A1042" s="19" t="s">
        <v>388</v>
      </c>
      <c r="B1042" s="3" t="s">
        <v>784</v>
      </c>
      <c r="C1042" s="21">
        <v>59771</v>
      </c>
      <c r="D1042" s="18">
        <v>1108.19</v>
      </c>
      <c r="E1042" t="s">
        <v>46</v>
      </c>
      <c r="F1042" s="3" t="s">
        <v>811</v>
      </c>
      <c r="G1042" s="24">
        <v>44657</v>
      </c>
      <c r="H1042" s="31">
        <v>58543533.560000002</v>
      </c>
      <c r="I1042" s="22">
        <v>0.04</v>
      </c>
      <c r="J1042" s="15">
        <v>1300.1999999999998</v>
      </c>
      <c r="K1042" s="15">
        <v>32505</v>
      </c>
      <c r="L1042" s="15"/>
      <c r="M1042" s="66" t="str">
        <f>TEXT(Table2[[#This Row],[Gd.Dt]],"mmm-yy")</f>
        <v>Apr-22</v>
      </c>
      <c r="N1042" s="46" t="str">
        <f>MID(Table2[[#This Row],[BE]],6,2)</f>
        <v>IB</v>
      </c>
      <c r="O1042" s="46" t="str">
        <f>IF(Table2[[#This Row],[Type]]="IB","EOU",IF(Table2[[#This Row],[Type]]="MB","Local","492"))</f>
        <v>EOU</v>
      </c>
      <c r="P1042" s="46">
        <f>ROUND(Table2[[#This Row],[Cons]]/Table2[[#This Row],[Qty.]],5)</f>
        <v>0.04</v>
      </c>
      <c r="Q1042" s="46" t="b">
        <f>EXACT(Table2[[#This Row],[rate]],Table2[[#This Row],[Check]])</f>
        <v>1</v>
      </c>
      <c r="R1042" s="46"/>
      <c r="S1042" s="46" t="str">
        <f>IF(Table2[[#This Row],[SRO]]="EOU",VLOOKUP(Table2[[#This Row],[BE]],[2]GD.List!$C$3:$N$5014,12,0),IF(Table2[[#This Row],[SRO]]="Local","Polyester Staple Fibre","SRO 492"))</f>
        <v>Textile Chemical</v>
      </c>
    </row>
    <row r="1043" spans="1:19" x14ac:dyDescent="0.25">
      <c r="A1043" s="17" t="s">
        <v>388</v>
      </c>
      <c r="B1043" s="3" t="s">
        <v>828</v>
      </c>
      <c r="C1043" s="21">
        <v>66492</v>
      </c>
      <c r="D1043" s="18">
        <v>1108.19</v>
      </c>
      <c r="E1043" t="s">
        <v>806</v>
      </c>
      <c r="F1043" s="3" t="s">
        <v>819</v>
      </c>
      <c r="G1043" s="24">
        <v>44657</v>
      </c>
      <c r="H1043" s="31">
        <v>34735475.630000003</v>
      </c>
      <c r="I1043" s="22">
        <v>0.04</v>
      </c>
      <c r="J1043" s="15">
        <v>594.28</v>
      </c>
      <c r="K1043" s="15">
        <v>14857</v>
      </c>
      <c r="L1043" s="15"/>
      <c r="M1043" s="66" t="str">
        <f>TEXT(Table2[[#This Row],[Gd.Dt]],"mmm-yy")</f>
        <v>Apr-22</v>
      </c>
      <c r="N1043" s="46" t="str">
        <f>MID(Table2[[#This Row],[BE]],6,2)</f>
        <v>IB</v>
      </c>
      <c r="O1043" s="46" t="str">
        <f>IF(Table2[[#This Row],[Type]]="IB","EOU",IF(Table2[[#This Row],[Type]]="MB","Local","492"))</f>
        <v>EOU</v>
      </c>
      <c r="P1043" s="46">
        <f>ROUND(Table2[[#This Row],[Cons]]/Table2[[#This Row],[Qty.]],5)</f>
        <v>0.04</v>
      </c>
      <c r="Q1043" s="46" t="b">
        <f>EXACT(Table2[[#This Row],[rate]],Table2[[#This Row],[Check]])</f>
        <v>1</v>
      </c>
      <c r="R1043" s="46"/>
      <c r="S1043" s="46" t="str">
        <f>IF(Table2[[#This Row],[SRO]]="EOU",VLOOKUP(Table2[[#This Row],[BE]],[2]GD.List!$C$3:$N$5014,12,0),IF(Table2[[#This Row],[SRO]]="Local","Polyester Staple Fibre","SRO 492"))</f>
        <v>Textile Chemical</v>
      </c>
    </row>
    <row r="1044" spans="1:19" x14ac:dyDescent="0.25">
      <c r="A1044" s="19" t="s">
        <v>390</v>
      </c>
      <c r="B1044" s="3" t="s">
        <v>784</v>
      </c>
      <c r="C1044" s="21">
        <v>59771</v>
      </c>
      <c r="D1044" s="18">
        <v>5503.201</v>
      </c>
      <c r="E1044" t="s">
        <v>46</v>
      </c>
      <c r="F1044" s="3" t="s">
        <v>811</v>
      </c>
      <c r="G1044" s="24">
        <v>44657</v>
      </c>
      <c r="H1044" s="31">
        <v>58543533.560000002</v>
      </c>
      <c r="I1044" s="22">
        <v>0.41666999999999998</v>
      </c>
      <c r="J1044" s="15">
        <v>2049.6</v>
      </c>
      <c r="K1044" s="15">
        <v>4919</v>
      </c>
      <c r="L1044" s="15"/>
      <c r="M1044" s="66" t="str">
        <f>TEXT(Table2[[#This Row],[Gd.Dt]],"mmm-yy")</f>
        <v>Apr-22</v>
      </c>
      <c r="N1044" s="46" t="str">
        <f>MID(Table2[[#This Row],[BE]],6,2)</f>
        <v>MB</v>
      </c>
      <c r="O1044" s="46" t="str">
        <f>IF(Table2[[#This Row],[Type]]="IB","EOU",IF(Table2[[#This Row],[Type]]="MB","Local","492"))</f>
        <v>Local</v>
      </c>
      <c r="P1044" s="46">
        <f>ROUND(Table2[[#This Row],[Cons]]/Table2[[#This Row],[Qty.]],5)</f>
        <v>0.41666999999999998</v>
      </c>
      <c r="Q1044" s="46" t="b">
        <f>EXACT(Table2[[#This Row],[rate]],Table2[[#This Row],[Check]])</f>
        <v>1</v>
      </c>
      <c r="R1044" s="46"/>
      <c r="S1044" s="46" t="str">
        <f>IF(Table2[[#This Row],[SRO]]="EOU",VLOOKUP(Table2[[#This Row],[BE]],[2]GD.List!$C$3:$N$5014,12,0),IF(Table2[[#This Row],[SRO]]="Local","Polyester Staple Fibre","SRO 492"))</f>
        <v>Polyester Staple Fibre</v>
      </c>
    </row>
    <row r="1045" spans="1:19" x14ac:dyDescent="0.25">
      <c r="A1045" s="17" t="s">
        <v>390</v>
      </c>
      <c r="B1045" s="3" t="s">
        <v>828</v>
      </c>
      <c r="C1045" s="21">
        <v>66492</v>
      </c>
      <c r="D1045" s="18">
        <v>5503.201</v>
      </c>
      <c r="E1045" t="s">
        <v>806</v>
      </c>
      <c r="F1045" s="3" t="s">
        <v>819</v>
      </c>
      <c r="G1045" s="24">
        <v>44657</v>
      </c>
      <c r="H1045" s="31">
        <v>34735475.630000003</v>
      </c>
      <c r="I1045" s="22">
        <v>0.41666999999999998</v>
      </c>
      <c r="J1045" s="15">
        <v>1741.6799999999998</v>
      </c>
      <c r="K1045" s="15">
        <v>4180</v>
      </c>
      <c r="L1045" s="15"/>
      <c r="M1045" s="66" t="str">
        <f>TEXT(Table2[[#This Row],[Gd.Dt]],"mmm-yy")</f>
        <v>Apr-22</v>
      </c>
      <c r="N1045" s="46" t="str">
        <f>MID(Table2[[#This Row],[BE]],6,2)</f>
        <v>MB</v>
      </c>
      <c r="O1045" s="46" t="str">
        <f>IF(Table2[[#This Row],[Type]]="IB","EOU",IF(Table2[[#This Row],[Type]]="MB","Local","492"))</f>
        <v>Local</v>
      </c>
      <c r="P1045" s="46">
        <f>ROUND(Table2[[#This Row],[Cons]]/Table2[[#This Row],[Qty.]],5)</f>
        <v>0.41666999999999998</v>
      </c>
      <c r="Q1045" s="46" t="b">
        <f>EXACT(Table2[[#This Row],[rate]],Table2[[#This Row],[Check]])</f>
        <v>1</v>
      </c>
      <c r="R1045" s="46"/>
      <c r="S1045" s="46" t="str">
        <f>IF(Table2[[#This Row],[SRO]]="EOU",VLOOKUP(Table2[[#This Row],[BE]],[2]GD.List!$C$3:$N$5014,12,0),IF(Table2[[#This Row],[SRO]]="Local","Polyester Staple Fibre","SRO 492"))</f>
        <v>Polyester Staple Fibre</v>
      </c>
    </row>
    <row r="1046" spans="1:19" x14ac:dyDescent="0.25">
      <c r="A1046" s="19" t="s">
        <v>563</v>
      </c>
      <c r="B1046" s="3" t="s">
        <v>783</v>
      </c>
      <c r="C1046" s="21">
        <v>23424</v>
      </c>
      <c r="D1046" s="18">
        <v>3402.13</v>
      </c>
      <c r="E1046" t="s">
        <v>803</v>
      </c>
      <c r="F1046" s="3" t="s">
        <v>812</v>
      </c>
      <c r="G1046" s="24">
        <v>44656</v>
      </c>
      <c r="H1046" s="31">
        <v>21668957.109999999</v>
      </c>
      <c r="I1046" s="22">
        <v>0.04</v>
      </c>
      <c r="J1046" s="15">
        <v>576.56000000000006</v>
      </c>
      <c r="K1046" s="15">
        <v>14414</v>
      </c>
      <c r="L1046" s="15"/>
      <c r="M1046" s="66" t="str">
        <f>TEXT(Table2[[#This Row],[Gd.Dt]],"mmm-yy")</f>
        <v>Apr-22</v>
      </c>
      <c r="N1046" s="46" t="str">
        <f>MID(Table2[[#This Row],[BE]],6,2)</f>
        <v>IB</v>
      </c>
      <c r="O1046" s="46" t="str">
        <f>IF(Table2[[#This Row],[Type]]="IB","EOU",IF(Table2[[#This Row],[Type]]="MB","Local","492"))</f>
        <v>EOU</v>
      </c>
      <c r="P1046" s="46">
        <f>ROUND(Table2[[#This Row],[Cons]]/Table2[[#This Row],[Qty.]],5)</f>
        <v>0.04</v>
      </c>
      <c r="Q1046" s="46" t="b">
        <f>EXACT(Table2[[#This Row],[rate]],Table2[[#This Row],[Check]])</f>
        <v>1</v>
      </c>
      <c r="R1046" s="46"/>
      <c r="S1046" s="46" t="str">
        <f>IF(Table2[[#This Row],[SRO]]="EOU",VLOOKUP(Table2[[#This Row],[BE]],[2]GD.List!$C$3:$N$5014,12,0),IF(Table2[[#This Row],[SRO]]="Local","Polyester Staple Fibre","SRO 492"))</f>
        <v>Textile Chemical</v>
      </c>
    </row>
    <row r="1047" spans="1:19" x14ac:dyDescent="0.25">
      <c r="A1047" s="19" t="s">
        <v>563</v>
      </c>
      <c r="B1047" s="3" t="s">
        <v>775</v>
      </c>
      <c r="C1047" s="21">
        <v>43270</v>
      </c>
      <c r="D1047" s="18">
        <v>3402.13</v>
      </c>
      <c r="E1047" t="s">
        <v>787</v>
      </c>
      <c r="F1047" s="3" t="s">
        <v>813</v>
      </c>
      <c r="G1047" s="24">
        <v>44656</v>
      </c>
      <c r="H1047" s="31">
        <v>36102533.299999997</v>
      </c>
      <c r="I1047" s="22">
        <v>0.04</v>
      </c>
      <c r="J1047" s="15">
        <v>224.20000000000002</v>
      </c>
      <c r="K1047" s="15">
        <v>5605</v>
      </c>
      <c r="L1047" s="15"/>
      <c r="M1047" s="66" t="str">
        <f>TEXT(Table2[[#This Row],[Gd.Dt]],"mmm-yy")</f>
        <v>Apr-22</v>
      </c>
      <c r="N1047" s="46" t="str">
        <f>MID(Table2[[#This Row],[BE]],6,2)</f>
        <v>IB</v>
      </c>
      <c r="O1047" s="46" t="str">
        <f>IF(Table2[[#This Row],[Type]]="IB","EOU",IF(Table2[[#This Row],[Type]]="MB","Local","492"))</f>
        <v>EOU</v>
      </c>
      <c r="P1047" s="46">
        <f>ROUND(Table2[[#This Row],[Cons]]/Table2[[#This Row],[Qty.]],5)</f>
        <v>0.04</v>
      </c>
      <c r="Q1047" s="46" t="b">
        <f>EXACT(Table2[[#This Row],[rate]],Table2[[#This Row],[Check]])</f>
        <v>1</v>
      </c>
      <c r="R1047" s="46"/>
      <c r="S1047" s="46" t="str">
        <f>IF(Table2[[#This Row],[SRO]]="EOU",VLOOKUP(Table2[[#This Row],[BE]],[2]GD.List!$C$3:$N$5014,12,0),IF(Table2[[#This Row],[SRO]]="Local","Polyester Staple Fibre","SRO 492"))</f>
        <v>Textile Chemical</v>
      </c>
    </row>
    <row r="1048" spans="1:19" x14ac:dyDescent="0.25">
      <c r="A1048" s="19" t="s">
        <v>563</v>
      </c>
      <c r="B1048" s="3" t="s">
        <v>786</v>
      </c>
      <c r="C1048" s="21">
        <v>44442</v>
      </c>
      <c r="D1048" s="18">
        <v>3402.13</v>
      </c>
      <c r="E1048" t="s">
        <v>810</v>
      </c>
      <c r="F1048" s="3" t="s">
        <v>814</v>
      </c>
      <c r="G1048" s="24">
        <v>44657</v>
      </c>
      <c r="H1048" s="31">
        <v>24911214.059999999</v>
      </c>
      <c r="I1048" s="22">
        <v>0.04</v>
      </c>
      <c r="J1048" s="15">
        <v>522</v>
      </c>
      <c r="K1048" s="15">
        <v>13050</v>
      </c>
      <c r="L1048" s="15"/>
      <c r="M1048" s="66" t="str">
        <f>TEXT(Table2[[#This Row],[Gd.Dt]],"mmm-yy")</f>
        <v>Apr-22</v>
      </c>
      <c r="N1048" s="46" t="str">
        <f>MID(Table2[[#This Row],[BE]],6,2)</f>
        <v>IB</v>
      </c>
      <c r="O1048" s="46" t="str">
        <f>IF(Table2[[#This Row],[Type]]="IB","EOU",IF(Table2[[#This Row],[Type]]="MB","Local","492"))</f>
        <v>EOU</v>
      </c>
      <c r="P1048" s="46">
        <f>ROUND(Table2[[#This Row],[Cons]]/Table2[[#This Row],[Qty.]],5)</f>
        <v>0.04</v>
      </c>
      <c r="Q1048" s="46" t="b">
        <f>EXACT(Table2[[#This Row],[rate]],Table2[[#This Row],[Check]])</f>
        <v>1</v>
      </c>
      <c r="R1048" s="46"/>
      <c r="S1048" s="46" t="str">
        <f>IF(Table2[[#This Row],[SRO]]="EOU",VLOOKUP(Table2[[#This Row],[BE]],[2]GD.List!$C$3:$N$5014,12,0),IF(Table2[[#This Row],[SRO]]="Local","Polyester Staple Fibre","SRO 492"))</f>
        <v>Textile Chemical</v>
      </c>
    </row>
    <row r="1049" spans="1:19" x14ac:dyDescent="0.25">
      <c r="A1049" s="19" t="s">
        <v>563</v>
      </c>
      <c r="B1049" s="3" t="s">
        <v>782</v>
      </c>
      <c r="C1049" s="21">
        <v>4368</v>
      </c>
      <c r="D1049" s="18">
        <v>3402.13</v>
      </c>
      <c r="E1049" t="s">
        <v>802</v>
      </c>
      <c r="F1049" s="3" t="s">
        <v>815</v>
      </c>
      <c r="G1049" s="24">
        <v>44656</v>
      </c>
      <c r="H1049" s="31">
        <v>13286804.949999999</v>
      </c>
      <c r="I1049" s="22">
        <v>0.04</v>
      </c>
      <c r="J1049" s="15">
        <v>247.56</v>
      </c>
      <c r="K1049" s="15">
        <v>6189</v>
      </c>
      <c r="L1049" s="15"/>
      <c r="M1049" s="66" t="str">
        <f>TEXT(Table2[[#This Row],[Gd.Dt]],"mmm-yy")</f>
        <v>Apr-22</v>
      </c>
      <c r="N1049" s="46" t="str">
        <f>MID(Table2[[#This Row],[BE]],6,2)</f>
        <v>IB</v>
      </c>
      <c r="O1049" s="46" t="str">
        <f>IF(Table2[[#This Row],[Type]]="IB","EOU",IF(Table2[[#This Row],[Type]]="MB","Local","492"))</f>
        <v>EOU</v>
      </c>
      <c r="P1049" s="46">
        <f>ROUND(Table2[[#This Row],[Cons]]/Table2[[#This Row],[Qty.]],5)</f>
        <v>0.04</v>
      </c>
      <c r="Q1049" s="46" t="b">
        <f>EXACT(Table2[[#This Row],[rate]],Table2[[#This Row],[Check]])</f>
        <v>1</v>
      </c>
      <c r="R1049" s="46"/>
      <c r="S1049" s="46" t="str">
        <f>IF(Table2[[#This Row],[SRO]]="EOU",VLOOKUP(Table2[[#This Row],[BE]],[2]GD.List!$C$3:$N$5014,12,0),IF(Table2[[#This Row],[SRO]]="Local","Polyester Staple Fibre","SRO 492"))</f>
        <v>Textile Chemical</v>
      </c>
    </row>
    <row r="1050" spans="1:19" x14ac:dyDescent="0.25">
      <c r="A1050" s="19" t="s">
        <v>563</v>
      </c>
      <c r="B1050" s="3" t="s">
        <v>785</v>
      </c>
      <c r="C1050" s="21">
        <v>61464</v>
      </c>
      <c r="D1050" s="18">
        <v>3402.13</v>
      </c>
      <c r="E1050" t="s">
        <v>807</v>
      </c>
      <c r="F1050" s="3" t="s">
        <v>820</v>
      </c>
      <c r="G1050" s="24">
        <v>44657</v>
      </c>
      <c r="H1050" s="31">
        <v>35902022.130000003</v>
      </c>
      <c r="I1050" s="22">
        <v>0.04</v>
      </c>
      <c r="J1050" s="15">
        <v>224.29</v>
      </c>
      <c r="K1050" s="15">
        <v>5607.2</v>
      </c>
      <c r="L1050" s="15"/>
      <c r="M1050" s="66" t="str">
        <f>TEXT(Table2[[#This Row],[Gd.Dt]],"mmm-yy")</f>
        <v>Apr-22</v>
      </c>
      <c r="N1050" s="46" t="str">
        <f>MID(Table2[[#This Row],[BE]],6,2)</f>
        <v>IB</v>
      </c>
      <c r="O1050" s="46" t="str">
        <f>IF(Table2[[#This Row],[Type]]="IB","EOU",IF(Table2[[#This Row],[Type]]="MB","Local","492"))</f>
        <v>EOU</v>
      </c>
      <c r="P1050" s="46">
        <f>ROUND(Table2[[#This Row],[Cons]]/Table2[[#This Row],[Qty.]],5)</f>
        <v>0.04</v>
      </c>
      <c r="Q1050" s="46" t="b">
        <f>EXACT(Table2[[#This Row],[rate]],Table2[[#This Row],[Check]])</f>
        <v>1</v>
      </c>
      <c r="R1050" s="46"/>
      <c r="S1050" s="46" t="str">
        <f>IF(Table2[[#This Row],[SRO]]="EOU",VLOOKUP(Table2[[#This Row],[BE]],[2]GD.List!$C$3:$N$5014,12,0),IF(Table2[[#This Row],[SRO]]="Local","Polyester Staple Fibre","SRO 492"))</f>
        <v>Textile Chemical</v>
      </c>
    </row>
    <row r="1051" spans="1:19" x14ac:dyDescent="0.25">
      <c r="A1051" s="19" t="s">
        <v>563</v>
      </c>
      <c r="B1051" s="3" t="s">
        <v>780</v>
      </c>
      <c r="C1051" s="21">
        <v>6072</v>
      </c>
      <c r="D1051" s="18">
        <v>3402.13</v>
      </c>
      <c r="E1051" t="s">
        <v>606</v>
      </c>
      <c r="F1051" s="3" t="s">
        <v>816</v>
      </c>
      <c r="G1051" s="24">
        <v>44656</v>
      </c>
      <c r="H1051" s="31">
        <v>6173704.6900000004</v>
      </c>
      <c r="I1051" s="22">
        <v>0.04</v>
      </c>
      <c r="J1051" s="15">
        <v>130.12</v>
      </c>
      <c r="K1051" s="15">
        <v>3253</v>
      </c>
      <c r="L1051" s="15"/>
      <c r="M1051" s="66" t="str">
        <f>TEXT(Table2[[#This Row],[Gd.Dt]],"mmm-yy")</f>
        <v>Apr-22</v>
      </c>
      <c r="N1051" s="46" t="str">
        <f>MID(Table2[[#This Row],[BE]],6,2)</f>
        <v>IB</v>
      </c>
      <c r="O1051" s="46" t="str">
        <f>IF(Table2[[#This Row],[Type]]="IB","EOU",IF(Table2[[#This Row],[Type]]="MB","Local","492"))</f>
        <v>EOU</v>
      </c>
      <c r="P1051" s="46">
        <f>ROUND(Table2[[#This Row],[Cons]]/Table2[[#This Row],[Qty.]],5)</f>
        <v>0.04</v>
      </c>
      <c r="Q1051" s="46" t="b">
        <f>EXACT(Table2[[#This Row],[rate]],Table2[[#This Row],[Check]])</f>
        <v>1</v>
      </c>
      <c r="R1051" s="46"/>
      <c r="S1051" s="46" t="str">
        <f>IF(Table2[[#This Row],[SRO]]="EOU",VLOOKUP(Table2[[#This Row],[BE]],[2]GD.List!$C$3:$N$5014,12,0),IF(Table2[[#This Row],[SRO]]="Local","Polyester Staple Fibre","SRO 492"))</f>
        <v>Textile Chemical</v>
      </c>
    </row>
    <row r="1052" spans="1:19" x14ac:dyDescent="0.25">
      <c r="A1052" s="19" t="s">
        <v>563</v>
      </c>
      <c r="B1052" s="3" t="s">
        <v>781</v>
      </c>
      <c r="C1052" s="21">
        <v>2664</v>
      </c>
      <c r="D1052" s="18">
        <v>3402.13</v>
      </c>
      <c r="E1052" t="s">
        <v>801</v>
      </c>
      <c r="F1052" s="3" t="s">
        <v>817</v>
      </c>
      <c r="G1052" s="24">
        <v>44656</v>
      </c>
      <c r="H1052" s="31">
        <v>7848691.4299999997</v>
      </c>
      <c r="I1052" s="22">
        <v>0.04</v>
      </c>
      <c r="J1052" s="15">
        <v>166.44</v>
      </c>
      <c r="K1052" s="15">
        <v>4161</v>
      </c>
      <c r="L1052" s="15"/>
      <c r="M1052" s="66" t="str">
        <f>TEXT(Table2[[#This Row],[Gd.Dt]],"mmm-yy")</f>
        <v>Apr-22</v>
      </c>
      <c r="N1052" s="46" t="str">
        <f>MID(Table2[[#This Row],[BE]],6,2)</f>
        <v>IB</v>
      </c>
      <c r="O1052" s="46" t="str">
        <f>IF(Table2[[#This Row],[Type]]="IB","EOU",IF(Table2[[#This Row],[Type]]="MB","Local","492"))</f>
        <v>EOU</v>
      </c>
      <c r="P1052" s="46">
        <f>ROUND(Table2[[#This Row],[Cons]]/Table2[[#This Row],[Qty.]],5)</f>
        <v>0.04</v>
      </c>
      <c r="Q1052" s="46" t="b">
        <f>EXACT(Table2[[#This Row],[rate]],Table2[[#This Row],[Check]])</f>
        <v>1</v>
      </c>
      <c r="R1052" s="46"/>
      <c r="S1052" s="46" t="str">
        <f>IF(Table2[[#This Row],[SRO]]="EOU",VLOOKUP(Table2[[#This Row],[BE]],[2]GD.List!$C$3:$N$5014,12,0),IF(Table2[[#This Row],[SRO]]="Local","Polyester Staple Fibre","SRO 492"))</f>
        <v>Textile Chemical</v>
      </c>
    </row>
    <row r="1053" spans="1:19" x14ac:dyDescent="0.25">
      <c r="A1053" s="19" t="s">
        <v>563</v>
      </c>
      <c r="B1053" s="3" t="s">
        <v>779</v>
      </c>
      <c r="C1053" s="21">
        <v>4194</v>
      </c>
      <c r="D1053" s="18">
        <v>3402.13</v>
      </c>
      <c r="E1053" t="s">
        <v>796</v>
      </c>
      <c r="F1053" s="3" t="s">
        <v>818</v>
      </c>
      <c r="G1053" s="24">
        <v>44656</v>
      </c>
      <c r="H1053" s="31">
        <v>4471753.13</v>
      </c>
      <c r="I1053" s="22">
        <v>0.04</v>
      </c>
      <c r="J1053" s="15">
        <v>94.72</v>
      </c>
      <c r="K1053" s="15">
        <v>2368</v>
      </c>
      <c r="L1053" s="15"/>
      <c r="M1053" s="66" t="str">
        <f>TEXT(Table2[[#This Row],[Gd.Dt]],"mmm-yy")</f>
        <v>Apr-22</v>
      </c>
      <c r="N1053" s="46" t="str">
        <f>MID(Table2[[#This Row],[BE]],6,2)</f>
        <v>IB</v>
      </c>
      <c r="O1053" s="46" t="str">
        <f>IF(Table2[[#This Row],[Type]]="IB","EOU",IF(Table2[[#This Row],[Type]]="MB","Local","492"))</f>
        <v>EOU</v>
      </c>
      <c r="P1053" s="46">
        <f>ROUND(Table2[[#This Row],[Cons]]/Table2[[#This Row],[Qty.]],5)</f>
        <v>0.04</v>
      </c>
      <c r="Q1053" s="46" t="b">
        <f>EXACT(Table2[[#This Row],[rate]],Table2[[#This Row],[Check]])</f>
        <v>1</v>
      </c>
      <c r="R1053" s="46"/>
      <c r="S1053" s="46" t="str">
        <f>IF(Table2[[#This Row],[SRO]]="EOU",VLOOKUP(Table2[[#This Row],[BE]],[2]GD.List!$C$3:$N$5014,12,0),IF(Table2[[#This Row],[SRO]]="Local","Polyester Staple Fibre","SRO 492"))</f>
        <v>Textile Chemical</v>
      </c>
    </row>
    <row r="1054" spans="1:19" x14ac:dyDescent="0.25">
      <c r="A1054" s="19" t="s">
        <v>563</v>
      </c>
      <c r="B1054" s="3" t="s">
        <v>784</v>
      </c>
      <c r="C1054" s="21">
        <v>59771</v>
      </c>
      <c r="D1054" s="18">
        <v>3402.13</v>
      </c>
      <c r="E1054" t="s">
        <v>1204</v>
      </c>
      <c r="F1054" s="3" t="s">
        <v>811</v>
      </c>
      <c r="G1054" s="24">
        <v>44657</v>
      </c>
      <c r="H1054" s="31">
        <v>58543533.560000002</v>
      </c>
      <c r="I1054" s="22">
        <v>0.04</v>
      </c>
      <c r="J1054" s="11">
        <v>761.64</v>
      </c>
      <c r="K1054" s="11">
        <v>19041</v>
      </c>
      <c r="L1054" s="11"/>
      <c r="M1054" s="66" t="str">
        <f>TEXT(Table2[[#This Row],[Gd.Dt]],"mmm-yy")</f>
        <v>Apr-22</v>
      </c>
      <c r="N1054" s="46" t="str">
        <f>MID(Table2[[#This Row],[BE]],6,2)</f>
        <v>IB</v>
      </c>
      <c r="O1054" s="46" t="str">
        <f>IF(Table2[[#This Row],[Type]]="IB","EOU",IF(Table2[[#This Row],[Type]]="MB","Local","492"))</f>
        <v>EOU</v>
      </c>
      <c r="P1054" s="46">
        <f>ROUND(Table2[[#This Row],[Cons]]/Table2[[#This Row],[Qty.]],5)</f>
        <v>0.04</v>
      </c>
      <c r="Q1054" s="46" t="b">
        <f>EXACT(Table2[[#This Row],[rate]],Table2[[#This Row],[Check]])</f>
        <v>1</v>
      </c>
      <c r="R1054" s="46"/>
      <c r="S1054" s="46" t="str">
        <f>IF(Table2[[#This Row],[SRO]]="EOU",VLOOKUP(Table2[[#This Row],[BE]],[2]GD.List!$C$3:$N$5014,12,0),IF(Table2[[#This Row],[SRO]]="Local","Polyester Staple Fibre","SRO 492"))</f>
        <v>Textile Chemical</v>
      </c>
    </row>
    <row r="1055" spans="1:19" x14ac:dyDescent="0.25">
      <c r="A1055" s="17" t="s">
        <v>563</v>
      </c>
      <c r="B1055" s="3" t="s">
        <v>828</v>
      </c>
      <c r="C1055" s="21">
        <v>66492</v>
      </c>
      <c r="D1055" s="18">
        <v>3402.13</v>
      </c>
      <c r="E1055" t="s">
        <v>806</v>
      </c>
      <c r="F1055" s="3" t="s">
        <v>819</v>
      </c>
      <c r="G1055" s="24">
        <v>44657</v>
      </c>
      <c r="H1055" s="31">
        <v>34735475.630000003</v>
      </c>
      <c r="I1055" s="22">
        <v>0.04</v>
      </c>
      <c r="J1055" s="15">
        <v>167.2</v>
      </c>
      <c r="K1055" s="15">
        <v>4180</v>
      </c>
      <c r="L1055" s="15"/>
      <c r="M1055" s="66" t="str">
        <f>TEXT(Table2[[#This Row],[Gd.Dt]],"mmm-yy")</f>
        <v>Apr-22</v>
      </c>
      <c r="N1055" s="46" t="str">
        <f>MID(Table2[[#This Row],[BE]],6,2)</f>
        <v>IB</v>
      </c>
      <c r="O1055" s="46" t="str">
        <f>IF(Table2[[#This Row],[Type]]="IB","EOU",IF(Table2[[#This Row],[Type]]="MB","Local","492"))</f>
        <v>EOU</v>
      </c>
      <c r="P1055" s="46">
        <f>ROUND(Table2[[#This Row],[Cons]]/Table2[[#This Row],[Qty.]],5)</f>
        <v>0.04</v>
      </c>
      <c r="Q1055" s="46" t="b">
        <f>EXACT(Table2[[#This Row],[rate]],Table2[[#This Row],[Check]])</f>
        <v>1</v>
      </c>
      <c r="R1055" s="46"/>
      <c r="S1055" s="46" t="str">
        <f>IF(Table2[[#This Row],[SRO]]="EOU",VLOOKUP(Table2[[#This Row],[BE]],[2]GD.List!$C$3:$N$5014,12,0),IF(Table2[[#This Row],[SRO]]="Local","Polyester Staple Fibre","SRO 492"))</f>
        <v>Textile Chemical</v>
      </c>
    </row>
    <row r="1056" spans="1:19" x14ac:dyDescent="0.25">
      <c r="A1056" s="17" t="s">
        <v>588</v>
      </c>
      <c r="B1056" s="3" t="s">
        <v>785</v>
      </c>
      <c r="C1056" s="21">
        <v>61464</v>
      </c>
      <c r="D1056" s="18">
        <v>3926.9099000000001</v>
      </c>
      <c r="E1056" t="s">
        <v>807</v>
      </c>
      <c r="F1056" s="3" t="s">
        <v>820</v>
      </c>
      <c r="G1056" s="24">
        <v>44657</v>
      </c>
      <c r="H1056" s="31">
        <v>35902022.130000003</v>
      </c>
      <c r="I1056" s="22">
        <v>1</v>
      </c>
      <c r="J1056" s="15">
        <v>13300</v>
      </c>
      <c r="K1056" s="15">
        <v>13300</v>
      </c>
      <c r="L1056" s="15"/>
      <c r="M1056" s="66" t="str">
        <f>TEXT(Table2[[#This Row],[Gd.Dt]],"mmm-yy")</f>
        <v>Apr-22</v>
      </c>
      <c r="N1056" s="46" t="str">
        <f>MID(Table2[[#This Row],[BE]],6,2)</f>
        <v>TI</v>
      </c>
      <c r="O1056" s="46" t="str">
        <f>IF(Table2[[#This Row],[Type]]="IB","EOU",IF(Table2[[#This Row],[Type]]="MB","Local","492"))</f>
        <v>492</v>
      </c>
      <c r="P1056" s="46">
        <f>ROUND(Table2[[#This Row],[Cons]]/Table2[[#This Row],[Qty.]],5)</f>
        <v>1</v>
      </c>
      <c r="Q1056" s="46" t="b">
        <f>EXACT(Table2[[#This Row],[rate]],Table2[[#This Row],[Check]])</f>
        <v>1</v>
      </c>
      <c r="R1056" s="46"/>
      <c r="S1056" s="46" t="str">
        <f>IF(Table2[[#This Row],[SRO]]="EOU",VLOOKUP(Table2[[#This Row],[BE]],[2]GD.List!$C$3:$N$5014,12,0),IF(Table2[[#This Row],[SRO]]="Local","Polyester Staple Fibre","SRO 492"))</f>
        <v>SRO 492</v>
      </c>
    </row>
    <row r="1057" spans="1:19" x14ac:dyDescent="0.25">
      <c r="A1057" s="19" t="s">
        <v>622</v>
      </c>
      <c r="B1057" s="3" t="s">
        <v>783</v>
      </c>
      <c r="C1057" s="21">
        <v>23424</v>
      </c>
      <c r="D1057" s="18">
        <v>3204.16</v>
      </c>
      <c r="E1057" t="s">
        <v>803</v>
      </c>
      <c r="F1057" s="3" t="s">
        <v>812</v>
      </c>
      <c r="G1057" s="24">
        <v>44656</v>
      </c>
      <c r="H1057" s="31">
        <v>21668957.109999999</v>
      </c>
      <c r="I1057" s="22">
        <v>7.0000000000000007E-2</v>
      </c>
      <c r="J1057" s="15">
        <v>1008.9799999999999</v>
      </c>
      <c r="K1057" s="15">
        <v>14414</v>
      </c>
      <c r="L1057" s="15"/>
      <c r="M1057" s="66" t="str">
        <f>TEXT(Table2[[#This Row],[Gd.Dt]],"mmm-yy")</f>
        <v>Apr-22</v>
      </c>
      <c r="N1057" s="46" t="str">
        <f>MID(Table2[[#This Row],[BE]],6,2)</f>
        <v>IB</v>
      </c>
      <c r="O1057" s="46" t="str">
        <f>IF(Table2[[#This Row],[Type]]="IB","EOU",IF(Table2[[#This Row],[Type]]="MB","Local","492"))</f>
        <v>EOU</v>
      </c>
      <c r="P1057" s="46">
        <f>ROUND(Table2[[#This Row],[Cons]]/Table2[[#This Row],[Qty.]],5)</f>
        <v>7.0000000000000007E-2</v>
      </c>
      <c r="Q1057" s="46" t="b">
        <f>EXACT(Table2[[#This Row],[rate]],Table2[[#This Row],[Check]])</f>
        <v>1</v>
      </c>
      <c r="R1057" s="46"/>
      <c r="S1057" s="46" t="str">
        <f>IF(Table2[[#This Row],[SRO]]="EOU",VLOOKUP(Table2[[#This Row],[BE]],[2]GD.List!$C$3:$N$5014,12,0),IF(Table2[[#This Row],[SRO]]="Local","Polyester Staple Fibre","SRO 492"))</f>
        <v>Textile Dyes</v>
      </c>
    </row>
    <row r="1058" spans="1:19" x14ac:dyDescent="0.25">
      <c r="A1058" s="19" t="s">
        <v>622</v>
      </c>
      <c r="B1058" s="3" t="s">
        <v>775</v>
      </c>
      <c r="C1058" s="21">
        <v>43270</v>
      </c>
      <c r="D1058" s="18">
        <v>3204.16</v>
      </c>
      <c r="E1058" t="s">
        <v>787</v>
      </c>
      <c r="F1058" s="3" t="s">
        <v>813</v>
      </c>
      <c r="G1058" s="24">
        <v>44656</v>
      </c>
      <c r="H1058" s="31">
        <v>36102533.299999997</v>
      </c>
      <c r="I1058" s="22">
        <v>7.0000000000000007E-2</v>
      </c>
      <c r="J1058" s="15">
        <v>392.35</v>
      </c>
      <c r="K1058" s="15">
        <v>5605</v>
      </c>
      <c r="L1058" s="15"/>
      <c r="M1058" s="66" t="str">
        <f>TEXT(Table2[[#This Row],[Gd.Dt]],"mmm-yy")</f>
        <v>Apr-22</v>
      </c>
      <c r="N1058" s="46" t="str">
        <f>MID(Table2[[#This Row],[BE]],6,2)</f>
        <v>IB</v>
      </c>
      <c r="O1058" s="46" t="str">
        <f>IF(Table2[[#This Row],[Type]]="IB","EOU",IF(Table2[[#This Row],[Type]]="MB","Local","492"))</f>
        <v>EOU</v>
      </c>
      <c r="P1058" s="46">
        <f>ROUND(Table2[[#This Row],[Cons]]/Table2[[#This Row],[Qty.]],5)</f>
        <v>7.0000000000000007E-2</v>
      </c>
      <c r="Q1058" s="46" t="b">
        <f>EXACT(Table2[[#This Row],[rate]],Table2[[#This Row],[Check]])</f>
        <v>1</v>
      </c>
      <c r="R1058" s="46"/>
      <c r="S1058" s="46" t="str">
        <f>IF(Table2[[#This Row],[SRO]]="EOU",VLOOKUP(Table2[[#This Row],[BE]],[2]GD.List!$C$3:$N$5014,12,0),IF(Table2[[#This Row],[SRO]]="Local","Polyester Staple Fibre","SRO 492"))</f>
        <v>Textile Dyes</v>
      </c>
    </row>
    <row r="1059" spans="1:19" x14ac:dyDescent="0.25">
      <c r="A1059" s="19" t="s">
        <v>622</v>
      </c>
      <c r="B1059" s="3" t="s">
        <v>786</v>
      </c>
      <c r="C1059" s="21">
        <v>44442</v>
      </c>
      <c r="D1059" s="18">
        <v>3204.16</v>
      </c>
      <c r="E1059" t="s">
        <v>810</v>
      </c>
      <c r="F1059" s="3" t="s">
        <v>814</v>
      </c>
      <c r="G1059" s="24">
        <v>44657</v>
      </c>
      <c r="H1059" s="31">
        <v>24911214.059999999</v>
      </c>
      <c r="I1059" s="22">
        <v>7.0000000000000007E-2</v>
      </c>
      <c r="J1059" s="15">
        <v>913.5</v>
      </c>
      <c r="K1059" s="15">
        <v>13050</v>
      </c>
      <c r="L1059" s="15"/>
      <c r="M1059" s="66" t="str">
        <f>TEXT(Table2[[#This Row],[Gd.Dt]],"mmm-yy")</f>
        <v>Apr-22</v>
      </c>
      <c r="N1059" s="46" t="str">
        <f>MID(Table2[[#This Row],[BE]],6,2)</f>
        <v>IB</v>
      </c>
      <c r="O1059" s="46" t="str">
        <f>IF(Table2[[#This Row],[Type]]="IB","EOU",IF(Table2[[#This Row],[Type]]="MB","Local","492"))</f>
        <v>EOU</v>
      </c>
      <c r="P1059" s="46">
        <f>ROUND(Table2[[#This Row],[Cons]]/Table2[[#This Row],[Qty.]],5)</f>
        <v>7.0000000000000007E-2</v>
      </c>
      <c r="Q1059" s="46" t="b">
        <f>EXACT(Table2[[#This Row],[rate]],Table2[[#This Row],[Check]])</f>
        <v>1</v>
      </c>
      <c r="R1059" s="46"/>
      <c r="S1059" s="46" t="str">
        <f>IF(Table2[[#This Row],[SRO]]="EOU",VLOOKUP(Table2[[#This Row],[BE]],[2]GD.List!$C$3:$N$5014,12,0),IF(Table2[[#This Row],[SRO]]="Local","Polyester Staple Fibre","SRO 492"))</f>
        <v>Textile Dyes</v>
      </c>
    </row>
    <row r="1060" spans="1:19" x14ac:dyDescent="0.25">
      <c r="A1060" s="19" t="s">
        <v>622</v>
      </c>
      <c r="B1060" s="3" t="s">
        <v>782</v>
      </c>
      <c r="C1060" s="21">
        <v>4368</v>
      </c>
      <c r="D1060" s="18">
        <v>3204.16</v>
      </c>
      <c r="E1060" t="s">
        <v>802</v>
      </c>
      <c r="F1060" s="3" t="s">
        <v>815</v>
      </c>
      <c r="G1060" s="24">
        <v>44656</v>
      </c>
      <c r="H1060" s="31">
        <v>13286804.949999999</v>
      </c>
      <c r="I1060" s="22">
        <v>7.0000000000000007E-2</v>
      </c>
      <c r="J1060" s="15">
        <v>433.23</v>
      </c>
      <c r="K1060" s="15">
        <v>6189</v>
      </c>
      <c r="L1060" s="15"/>
      <c r="M1060" s="66" t="str">
        <f>TEXT(Table2[[#This Row],[Gd.Dt]],"mmm-yy")</f>
        <v>Apr-22</v>
      </c>
      <c r="N1060" s="46" t="str">
        <f>MID(Table2[[#This Row],[BE]],6,2)</f>
        <v>IB</v>
      </c>
      <c r="O1060" s="46" t="str">
        <f>IF(Table2[[#This Row],[Type]]="IB","EOU",IF(Table2[[#This Row],[Type]]="MB","Local","492"))</f>
        <v>EOU</v>
      </c>
      <c r="P1060" s="46">
        <f>ROUND(Table2[[#This Row],[Cons]]/Table2[[#This Row],[Qty.]],5)</f>
        <v>7.0000000000000007E-2</v>
      </c>
      <c r="Q1060" s="46" t="b">
        <f>EXACT(Table2[[#This Row],[rate]],Table2[[#This Row],[Check]])</f>
        <v>1</v>
      </c>
      <c r="R1060" s="46"/>
      <c r="S1060" s="46" t="str">
        <f>IF(Table2[[#This Row],[SRO]]="EOU",VLOOKUP(Table2[[#This Row],[BE]],[2]GD.List!$C$3:$N$5014,12,0),IF(Table2[[#This Row],[SRO]]="Local","Polyester Staple Fibre","SRO 492"))</f>
        <v>Textile Dyes</v>
      </c>
    </row>
    <row r="1061" spans="1:19" x14ac:dyDescent="0.25">
      <c r="A1061" s="19" t="s">
        <v>622</v>
      </c>
      <c r="B1061" s="3" t="s">
        <v>785</v>
      </c>
      <c r="C1061" s="21">
        <v>61464</v>
      </c>
      <c r="D1061" s="18">
        <v>3204.16</v>
      </c>
      <c r="E1061" t="s">
        <v>807</v>
      </c>
      <c r="F1061" s="3" t="s">
        <v>820</v>
      </c>
      <c r="G1061" s="24">
        <v>44657</v>
      </c>
      <c r="H1061" s="31">
        <v>35902022.130000003</v>
      </c>
      <c r="I1061" s="22">
        <v>7.0000000000000007E-2</v>
      </c>
      <c r="J1061" s="15">
        <v>392.5</v>
      </c>
      <c r="K1061" s="15">
        <v>5607.2</v>
      </c>
      <c r="L1061" s="15"/>
      <c r="M1061" s="66" t="str">
        <f>TEXT(Table2[[#This Row],[Gd.Dt]],"mmm-yy")</f>
        <v>Apr-22</v>
      </c>
      <c r="N1061" s="46" t="str">
        <f>MID(Table2[[#This Row],[BE]],6,2)</f>
        <v>IB</v>
      </c>
      <c r="O1061" s="46" t="str">
        <f>IF(Table2[[#This Row],[Type]]="IB","EOU",IF(Table2[[#This Row],[Type]]="MB","Local","492"))</f>
        <v>EOU</v>
      </c>
      <c r="P1061" s="46">
        <f>ROUND(Table2[[#This Row],[Cons]]/Table2[[#This Row],[Qty.]],5)</f>
        <v>7.0000000000000007E-2</v>
      </c>
      <c r="Q1061" s="46" t="b">
        <f>EXACT(Table2[[#This Row],[rate]],Table2[[#This Row],[Check]])</f>
        <v>1</v>
      </c>
      <c r="R1061" s="46"/>
      <c r="S1061" s="46" t="str">
        <f>IF(Table2[[#This Row],[SRO]]="EOU",VLOOKUP(Table2[[#This Row],[BE]],[2]GD.List!$C$3:$N$5014,12,0),IF(Table2[[#This Row],[SRO]]="Local","Polyester Staple Fibre","SRO 492"))</f>
        <v>Textile Dyes</v>
      </c>
    </row>
    <row r="1062" spans="1:19" x14ac:dyDescent="0.25">
      <c r="A1062" s="19" t="s">
        <v>622</v>
      </c>
      <c r="B1062" s="3" t="s">
        <v>780</v>
      </c>
      <c r="C1062" s="21">
        <v>6072</v>
      </c>
      <c r="D1062" s="18">
        <v>3204.16</v>
      </c>
      <c r="E1062" t="s">
        <v>606</v>
      </c>
      <c r="F1062" s="3" t="s">
        <v>816</v>
      </c>
      <c r="G1062" s="24">
        <v>44656</v>
      </c>
      <c r="H1062" s="31">
        <v>6173704.6900000004</v>
      </c>
      <c r="I1062" s="22">
        <v>7.0000000000000007E-2</v>
      </c>
      <c r="J1062" s="15">
        <v>227.71</v>
      </c>
      <c r="K1062" s="15">
        <v>3253</v>
      </c>
      <c r="L1062" s="15"/>
      <c r="M1062" s="66" t="str">
        <f>TEXT(Table2[[#This Row],[Gd.Dt]],"mmm-yy")</f>
        <v>Apr-22</v>
      </c>
      <c r="N1062" s="46" t="str">
        <f>MID(Table2[[#This Row],[BE]],6,2)</f>
        <v>IB</v>
      </c>
      <c r="O1062" s="46" t="str">
        <f>IF(Table2[[#This Row],[Type]]="IB","EOU",IF(Table2[[#This Row],[Type]]="MB","Local","492"))</f>
        <v>EOU</v>
      </c>
      <c r="P1062" s="46">
        <f>ROUND(Table2[[#This Row],[Cons]]/Table2[[#This Row],[Qty.]],5)</f>
        <v>7.0000000000000007E-2</v>
      </c>
      <c r="Q1062" s="46" t="b">
        <f>EXACT(Table2[[#This Row],[rate]],Table2[[#This Row],[Check]])</f>
        <v>1</v>
      </c>
      <c r="R1062" s="46"/>
      <c r="S1062" s="46" t="str">
        <f>IF(Table2[[#This Row],[SRO]]="EOU",VLOOKUP(Table2[[#This Row],[BE]],[2]GD.List!$C$3:$N$5014,12,0),IF(Table2[[#This Row],[SRO]]="Local","Polyester Staple Fibre","SRO 492"))</f>
        <v>Textile Dyes</v>
      </c>
    </row>
    <row r="1063" spans="1:19" x14ac:dyDescent="0.25">
      <c r="A1063" s="19" t="s">
        <v>622</v>
      </c>
      <c r="B1063" s="3" t="s">
        <v>781</v>
      </c>
      <c r="C1063" s="21">
        <v>2664</v>
      </c>
      <c r="D1063" s="18">
        <v>3204.16</v>
      </c>
      <c r="E1063" t="s">
        <v>801</v>
      </c>
      <c r="F1063" s="3" t="s">
        <v>817</v>
      </c>
      <c r="G1063" s="24">
        <v>44656</v>
      </c>
      <c r="H1063" s="31">
        <v>7848691.4299999997</v>
      </c>
      <c r="I1063" s="22">
        <v>7.0000000000000007E-2</v>
      </c>
      <c r="J1063" s="15">
        <v>291.27</v>
      </c>
      <c r="K1063" s="15">
        <v>4161</v>
      </c>
      <c r="L1063" s="15"/>
      <c r="M1063" s="66" t="str">
        <f>TEXT(Table2[[#This Row],[Gd.Dt]],"mmm-yy")</f>
        <v>Apr-22</v>
      </c>
      <c r="N1063" s="46" t="str">
        <f>MID(Table2[[#This Row],[BE]],6,2)</f>
        <v>IB</v>
      </c>
      <c r="O1063" s="46" t="str">
        <f>IF(Table2[[#This Row],[Type]]="IB","EOU",IF(Table2[[#This Row],[Type]]="MB","Local","492"))</f>
        <v>EOU</v>
      </c>
      <c r="P1063" s="46">
        <f>ROUND(Table2[[#This Row],[Cons]]/Table2[[#This Row],[Qty.]],5)</f>
        <v>7.0000000000000007E-2</v>
      </c>
      <c r="Q1063" s="46" t="b">
        <f>EXACT(Table2[[#This Row],[rate]],Table2[[#This Row],[Check]])</f>
        <v>1</v>
      </c>
      <c r="R1063" s="46"/>
      <c r="S1063" s="46" t="str">
        <f>IF(Table2[[#This Row],[SRO]]="EOU",VLOOKUP(Table2[[#This Row],[BE]],[2]GD.List!$C$3:$N$5014,12,0),IF(Table2[[#This Row],[SRO]]="Local","Polyester Staple Fibre","SRO 492"))</f>
        <v>Textile Dyes</v>
      </c>
    </row>
    <row r="1064" spans="1:19" x14ac:dyDescent="0.25">
      <c r="A1064" s="17" t="s">
        <v>622</v>
      </c>
      <c r="B1064" s="3" t="s">
        <v>779</v>
      </c>
      <c r="C1064" s="21">
        <v>4194</v>
      </c>
      <c r="D1064" s="18">
        <v>3204.16</v>
      </c>
      <c r="E1064" t="s">
        <v>796</v>
      </c>
      <c r="F1064" s="3" t="s">
        <v>818</v>
      </c>
      <c r="G1064" s="24">
        <v>44656</v>
      </c>
      <c r="H1064" s="31">
        <v>4471753.13</v>
      </c>
      <c r="I1064" s="22">
        <v>7.0000000000000007E-2</v>
      </c>
      <c r="J1064" s="15">
        <v>165.76</v>
      </c>
      <c r="K1064" s="15">
        <v>2368</v>
      </c>
      <c r="L1064" s="15"/>
      <c r="M1064" s="66" t="str">
        <f>TEXT(Table2[[#This Row],[Gd.Dt]],"mmm-yy")</f>
        <v>Apr-22</v>
      </c>
      <c r="N1064" s="46" t="str">
        <f>MID(Table2[[#This Row],[BE]],6,2)</f>
        <v>IB</v>
      </c>
      <c r="O1064" s="46" t="str">
        <f>IF(Table2[[#This Row],[Type]]="IB","EOU",IF(Table2[[#This Row],[Type]]="MB","Local","492"))</f>
        <v>EOU</v>
      </c>
      <c r="P1064" s="46">
        <f>ROUND(Table2[[#This Row],[Cons]]/Table2[[#This Row],[Qty.]],5)</f>
        <v>7.0000000000000007E-2</v>
      </c>
      <c r="Q1064" s="46" t="b">
        <f>EXACT(Table2[[#This Row],[rate]],Table2[[#This Row],[Check]])</f>
        <v>1</v>
      </c>
      <c r="R1064" s="46"/>
      <c r="S1064" s="46" t="str">
        <f>IF(Table2[[#This Row],[SRO]]="EOU",VLOOKUP(Table2[[#This Row],[BE]],[2]GD.List!$C$3:$N$5014,12,0),IF(Table2[[#This Row],[SRO]]="Local","Polyester Staple Fibre","SRO 492"))</f>
        <v>Textile Dyes</v>
      </c>
    </row>
    <row r="1065" spans="1:19" x14ac:dyDescent="0.25">
      <c r="A1065" s="17" t="s">
        <v>637</v>
      </c>
      <c r="B1065" s="3" t="s">
        <v>828</v>
      </c>
      <c r="C1065" s="21">
        <v>66492</v>
      </c>
      <c r="D1065" s="18">
        <v>5807.1019999999999</v>
      </c>
      <c r="E1065" t="s">
        <v>806</v>
      </c>
      <c r="F1065" s="3" t="s">
        <v>819</v>
      </c>
      <c r="G1065" s="24">
        <v>44657</v>
      </c>
      <c r="H1065" s="31">
        <v>34735475.630000003</v>
      </c>
      <c r="I1065" s="22">
        <v>0.1</v>
      </c>
      <c r="J1065" s="15">
        <v>235.1</v>
      </c>
      <c r="K1065" s="15">
        <v>2351</v>
      </c>
      <c r="L1065" s="15"/>
      <c r="M1065" s="66" t="str">
        <f>TEXT(Table2[[#This Row],[Gd.Dt]],"mmm-yy")</f>
        <v>Apr-22</v>
      </c>
      <c r="N1065" s="46" t="str">
        <f>MID(Table2[[#This Row],[BE]],6,2)</f>
        <v>IB</v>
      </c>
      <c r="O1065" s="46" t="str">
        <f>IF(Table2[[#This Row],[Type]]="IB","EOU",IF(Table2[[#This Row],[Type]]="MB","Local","492"))</f>
        <v>EOU</v>
      </c>
      <c r="P1065" s="46">
        <f>ROUND(Table2[[#This Row],[Cons]]/Table2[[#This Row],[Qty.]],5)</f>
        <v>0.1</v>
      </c>
      <c r="Q1065" s="46" t="b">
        <f>EXACT(Table2[[#This Row],[rate]],Table2[[#This Row],[Check]])</f>
        <v>1</v>
      </c>
      <c r="R1065" s="46"/>
      <c r="S1065" s="46" t="str">
        <f>IF(Table2[[#This Row],[SRO]]="EOU",VLOOKUP(Table2[[#This Row],[BE]],[2]GD.List!$C$3:$N$5014,12,0),IF(Table2[[#This Row],[SRO]]="Local","Polyester Staple Fibre","SRO 492"))</f>
        <v>Packing Material</v>
      </c>
    </row>
    <row r="1066" spans="1:19" x14ac:dyDescent="0.25">
      <c r="A1066" s="19" t="s">
        <v>644</v>
      </c>
      <c r="B1066" s="3" t="s">
        <v>783</v>
      </c>
      <c r="C1066" s="21">
        <v>23424</v>
      </c>
      <c r="D1066" s="18">
        <v>3906.9029999999998</v>
      </c>
      <c r="E1066" t="s">
        <v>803</v>
      </c>
      <c r="F1066" s="3" t="s">
        <v>812</v>
      </c>
      <c r="G1066" s="24">
        <v>44656</v>
      </c>
      <c r="H1066" s="31">
        <v>21668957.109999999</v>
      </c>
      <c r="I1066" s="22">
        <v>0.04</v>
      </c>
      <c r="J1066" s="15">
        <v>576.56000000000006</v>
      </c>
      <c r="K1066" s="15">
        <v>14414</v>
      </c>
      <c r="L1066" s="15"/>
      <c r="M1066" s="66" t="str">
        <f>TEXT(Table2[[#This Row],[Gd.Dt]],"mmm-yy")</f>
        <v>Apr-22</v>
      </c>
      <c r="N1066" s="46" t="str">
        <f>MID(Table2[[#This Row],[BE]],6,2)</f>
        <v>IB</v>
      </c>
      <c r="O1066" s="46" t="str">
        <f>IF(Table2[[#This Row],[Type]]="IB","EOU",IF(Table2[[#This Row],[Type]]="MB","Local","492"))</f>
        <v>EOU</v>
      </c>
      <c r="P1066" s="46">
        <f>ROUND(Table2[[#This Row],[Cons]]/Table2[[#This Row],[Qty.]],5)</f>
        <v>0.04</v>
      </c>
      <c r="Q1066" s="46" t="b">
        <f>EXACT(Table2[[#This Row],[rate]],Table2[[#This Row],[Check]])</f>
        <v>1</v>
      </c>
      <c r="R1066" s="46"/>
      <c r="S1066" s="46" t="str">
        <f>IF(Table2[[#This Row],[SRO]]="EOU",VLOOKUP(Table2[[#This Row],[BE]],[2]GD.List!$C$3:$N$5014,12,0),IF(Table2[[#This Row],[SRO]]="Local","Polyester Staple Fibre","SRO 492"))</f>
        <v>Textile Chemical</v>
      </c>
    </row>
    <row r="1067" spans="1:19" x14ac:dyDescent="0.25">
      <c r="A1067" s="19" t="s">
        <v>644</v>
      </c>
      <c r="B1067" s="3" t="s">
        <v>775</v>
      </c>
      <c r="C1067" s="21">
        <v>43270</v>
      </c>
      <c r="D1067" s="18">
        <v>3906.9029999999998</v>
      </c>
      <c r="E1067" t="s">
        <v>787</v>
      </c>
      <c r="F1067" s="3" t="s">
        <v>813</v>
      </c>
      <c r="G1067" s="24">
        <v>44656</v>
      </c>
      <c r="H1067" s="31">
        <v>36102533.299999997</v>
      </c>
      <c r="I1067" s="22">
        <v>0.04</v>
      </c>
      <c r="J1067" s="15">
        <v>224.20000000000002</v>
      </c>
      <c r="K1067" s="15">
        <v>5605</v>
      </c>
      <c r="L1067" s="15"/>
      <c r="M1067" s="66" t="str">
        <f>TEXT(Table2[[#This Row],[Gd.Dt]],"mmm-yy")</f>
        <v>Apr-22</v>
      </c>
      <c r="N1067" s="46" t="str">
        <f>MID(Table2[[#This Row],[BE]],6,2)</f>
        <v>IB</v>
      </c>
      <c r="O1067" s="46" t="str">
        <f>IF(Table2[[#This Row],[Type]]="IB","EOU",IF(Table2[[#This Row],[Type]]="MB","Local","492"))</f>
        <v>EOU</v>
      </c>
      <c r="P1067" s="46">
        <f>ROUND(Table2[[#This Row],[Cons]]/Table2[[#This Row],[Qty.]],5)</f>
        <v>0.04</v>
      </c>
      <c r="Q1067" s="46" t="b">
        <f>EXACT(Table2[[#This Row],[rate]],Table2[[#This Row],[Check]])</f>
        <v>1</v>
      </c>
      <c r="R1067" s="46"/>
      <c r="S1067" s="46" t="str">
        <f>IF(Table2[[#This Row],[SRO]]="EOU",VLOOKUP(Table2[[#This Row],[BE]],[2]GD.List!$C$3:$N$5014,12,0),IF(Table2[[#This Row],[SRO]]="Local","Polyester Staple Fibre","SRO 492"))</f>
        <v>Textile Chemical</v>
      </c>
    </row>
    <row r="1068" spans="1:19" x14ac:dyDescent="0.25">
      <c r="A1068" s="19" t="s">
        <v>644</v>
      </c>
      <c r="B1068" s="3" t="s">
        <v>786</v>
      </c>
      <c r="C1068" s="21">
        <v>44442</v>
      </c>
      <c r="D1068" s="18">
        <v>3906.9029999999998</v>
      </c>
      <c r="E1068" t="s">
        <v>810</v>
      </c>
      <c r="F1068" s="3" t="s">
        <v>814</v>
      </c>
      <c r="G1068" s="24">
        <v>44657</v>
      </c>
      <c r="H1068" s="31">
        <v>24911214.059999999</v>
      </c>
      <c r="I1068" s="22">
        <v>0.04</v>
      </c>
      <c r="J1068" s="15">
        <v>522</v>
      </c>
      <c r="K1068" s="15">
        <v>13050</v>
      </c>
      <c r="L1068" s="15"/>
      <c r="M1068" s="66" t="str">
        <f>TEXT(Table2[[#This Row],[Gd.Dt]],"mmm-yy")</f>
        <v>Apr-22</v>
      </c>
      <c r="N1068" s="46" t="str">
        <f>MID(Table2[[#This Row],[BE]],6,2)</f>
        <v>IB</v>
      </c>
      <c r="O1068" s="46" t="str">
        <f>IF(Table2[[#This Row],[Type]]="IB","EOU",IF(Table2[[#This Row],[Type]]="MB","Local","492"))</f>
        <v>EOU</v>
      </c>
      <c r="P1068" s="46">
        <f>ROUND(Table2[[#This Row],[Cons]]/Table2[[#This Row],[Qty.]],5)</f>
        <v>0.04</v>
      </c>
      <c r="Q1068" s="46" t="b">
        <f>EXACT(Table2[[#This Row],[rate]],Table2[[#This Row],[Check]])</f>
        <v>1</v>
      </c>
      <c r="R1068" s="46"/>
      <c r="S1068" s="46" t="str">
        <f>IF(Table2[[#This Row],[SRO]]="EOU",VLOOKUP(Table2[[#This Row],[BE]],[2]GD.List!$C$3:$N$5014,12,0),IF(Table2[[#This Row],[SRO]]="Local","Polyester Staple Fibre","SRO 492"))</f>
        <v>Textile Chemical</v>
      </c>
    </row>
    <row r="1069" spans="1:19" x14ac:dyDescent="0.25">
      <c r="A1069" s="19" t="s">
        <v>644</v>
      </c>
      <c r="B1069" s="3" t="s">
        <v>782</v>
      </c>
      <c r="C1069" s="21">
        <v>4368</v>
      </c>
      <c r="D1069" s="18">
        <v>3906.9029999999998</v>
      </c>
      <c r="E1069" t="s">
        <v>802</v>
      </c>
      <c r="F1069" s="3" t="s">
        <v>815</v>
      </c>
      <c r="G1069" s="24">
        <v>44656</v>
      </c>
      <c r="H1069" s="31">
        <v>13286804.949999999</v>
      </c>
      <c r="I1069" s="22">
        <v>0.04</v>
      </c>
      <c r="J1069" s="15">
        <v>247.56</v>
      </c>
      <c r="K1069" s="15">
        <v>6189</v>
      </c>
      <c r="L1069" s="15"/>
      <c r="M1069" s="66" t="str">
        <f>TEXT(Table2[[#This Row],[Gd.Dt]],"mmm-yy")</f>
        <v>Apr-22</v>
      </c>
      <c r="N1069" s="46" t="str">
        <f>MID(Table2[[#This Row],[BE]],6,2)</f>
        <v>IB</v>
      </c>
      <c r="O1069" s="46" t="str">
        <f>IF(Table2[[#This Row],[Type]]="IB","EOU",IF(Table2[[#This Row],[Type]]="MB","Local","492"))</f>
        <v>EOU</v>
      </c>
      <c r="P1069" s="46">
        <f>ROUND(Table2[[#This Row],[Cons]]/Table2[[#This Row],[Qty.]],5)</f>
        <v>0.04</v>
      </c>
      <c r="Q1069" s="46" t="b">
        <f>EXACT(Table2[[#This Row],[rate]],Table2[[#This Row],[Check]])</f>
        <v>1</v>
      </c>
      <c r="R1069" s="46"/>
      <c r="S1069" s="46" t="str">
        <f>IF(Table2[[#This Row],[SRO]]="EOU",VLOOKUP(Table2[[#This Row],[BE]],[2]GD.List!$C$3:$N$5014,12,0),IF(Table2[[#This Row],[SRO]]="Local","Polyester Staple Fibre","SRO 492"))</f>
        <v>Textile Chemical</v>
      </c>
    </row>
    <row r="1070" spans="1:19" x14ac:dyDescent="0.25">
      <c r="A1070" s="19" t="s">
        <v>644</v>
      </c>
      <c r="B1070" s="3" t="s">
        <v>785</v>
      </c>
      <c r="C1070" s="21">
        <v>61464</v>
      </c>
      <c r="D1070" s="18">
        <v>3906.9029999999998</v>
      </c>
      <c r="E1070" t="s">
        <v>807</v>
      </c>
      <c r="F1070" s="3" t="s">
        <v>820</v>
      </c>
      <c r="G1070" s="24">
        <v>44657</v>
      </c>
      <c r="H1070" s="31">
        <v>35902022.130000003</v>
      </c>
      <c r="I1070" s="22">
        <v>0.04</v>
      </c>
      <c r="J1070" s="15">
        <v>224.29</v>
      </c>
      <c r="K1070" s="15">
        <v>5607.2</v>
      </c>
      <c r="L1070" s="15"/>
      <c r="M1070" s="66" t="str">
        <f>TEXT(Table2[[#This Row],[Gd.Dt]],"mmm-yy")</f>
        <v>Apr-22</v>
      </c>
      <c r="N1070" s="46" t="str">
        <f>MID(Table2[[#This Row],[BE]],6,2)</f>
        <v>IB</v>
      </c>
      <c r="O1070" s="46" t="str">
        <f>IF(Table2[[#This Row],[Type]]="IB","EOU",IF(Table2[[#This Row],[Type]]="MB","Local","492"))</f>
        <v>EOU</v>
      </c>
      <c r="P1070" s="46">
        <f>ROUND(Table2[[#This Row],[Cons]]/Table2[[#This Row],[Qty.]],5)</f>
        <v>0.04</v>
      </c>
      <c r="Q1070" s="46" t="b">
        <f>EXACT(Table2[[#This Row],[rate]],Table2[[#This Row],[Check]])</f>
        <v>1</v>
      </c>
      <c r="R1070" s="46"/>
      <c r="S1070" s="46" t="str">
        <f>IF(Table2[[#This Row],[SRO]]="EOU",VLOOKUP(Table2[[#This Row],[BE]],[2]GD.List!$C$3:$N$5014,12,0),IF(Table2[[#This Row],[SRO]]="Local","Polyester Staple Fibre","SRO 492"))</f>
        <v>Textile Chemical</v>
      </c>
    </row>
    <row r="1071" spans="1:19" x14ac:dyDescent="0.25">
      <c r="A1071" s="19" t="s">
        <v>644</v>
      </c>
      <c r="B1071" s="3" t="s">
        <v>780</v>
      </c>
      <c r="C1071" s="21">
        <v>6072</v>
      </c>
      <c r="D1071" s="18">
        <v>3906.9029999999998</v>
      </c>
      <c r="E1071" t="s">
        <v>606</v>
      </c>
      <c r="F1071" s="3" t="s">
        <v>816</v>
      </c>
      <c r="G1071" s="24">
        <v>44656</v>
      </c>
      <c r="H1071" s="31">
        <v>6173704.6900000004</v>
      </c>
      <c r="I1071" s="22">
        <v>0.04</v>
      </c>
      <c r="J1071" s="15">
        <v>130.12</v>
      </c>
      <c r="K1071" s="15">
        <v>3253</v>
      </c>
      <c r="L1071" s="15"/>
      <c r="M1071" s="66" t="str">
        <f>TEXT(Table2[[#This Row],[Gd.Dt]],"mmm-yy")</f>
        <v>Apr-22</v>
      </c>
      <c r="N1071" s="46" t="str">
        <f>MID(Table2[[#This Row],[BE]],6,2)</f>
        <v>IB</v>
      </c>
      <c r="O1071" s="46" t="str">
        <f>IF(Table2[[#This Row],[Type]]="IB","EOU",IF(Table2[[#This Row],[Type]]="MB","Local","492"))</f>
        <v>EOU</v>
      </c>
      <c r="P1071" s="46">
        <f>ROUND(Table2[[#This Row],[Cons]]/Table2[[#This Row],[Qty.]],5)</f>
        <v>0.04</v>
      </c>
      <c r="Q1071" s="46" t="b">
        <f>EXACT(Table2[[#This Row],[rate]],Table2[[#This Row],[Check]])</f>
        <v>1</v>
      </c>
      <c r="R1071" s="46"/>
      <c r="S1071" s="46" t="str">
        <f>IF(Table2[[#This Row],[SRO]]="EOU",VLOOKUP(Table2[[#This Row],[BE]],[2]GD.List!$C$3:$N$5014,12,0),IF(Table2[[#This Row],[SRO]]="Local","Polyester Staple Fibre","SRO 492"))</f>
        <v>Textile Chemical</v>
      </c>
    </row>
    <row r="1072" spans="1:19" x14ac:dyDescent="0.25">
      <c r="A1072" s="19" t="s">
        <v>644</v>
      </c>
      <c r="B1072" s="3" t="s">
        <v>781</v>
      </c>
      <c r="C1072" s="21">
        <v>2664</v>
      </c>
      <c r="D1072" s="18">
        <v>3906.9029999999998</v>
      </c>
      <c r="E1072" t="s">
        <v>801</v>
      </c>
      <c r="F1072" s="3" t="s">
        <v>817</v>
      </c>
      <c r="G1072" s="24">
        <v>44656</v>
      </c>
      <c r="H1072" s="31">
        <v>7848691.4299999997</v>
      </c>
      <c r="I1072" s="22">
        <v>0.04</v>
      </c>
      <c r="J1072" s="15">
        <v>166.44</v>
      </c>
      <c r="K1072" s="15">
        <v>4161</v>
      </c>
      <c r="L1072" s="15"/>
      <c r="M1072" s="66" t="str">
        <f>TEXT(Table2[[#This Row],[Gd.Dt]],"mmm-yy")</f>
        <v>Apr-22</v>
      </c>
      <c r="N1072" s="46" t="str">
        <f>MID(Table2[[#This Row],[BE]],6,2)</f>
        <v>IB</v>
      </c>
      <c r="O1072" s="46" t="str">
        <f>IF(Table2[[#This Row],[Type]]="IB","EOU",IF(Table2[[#This Row],[Type]]="MB","Local","492"))</f>
        <v>EOU</v>
      </c>
      <c r="P1072" s="46">
        <f>ROUND(Table2[[#This Row],[Cons]]/Table2[[#This Row],[Qty.]],5)</f>
        <v>0.04</v>
      </c>
      <c r="Q1072" s="46" t="b">
        <f>EXACT(Table2[[#This Row],[rate]],Table2[[#This Row],[Check]])</f>
        <v>1</v>
      </c>
      <c r="R1072" s="46"/>
      <c r="S1072" s="46" t="str">
        <f>IF(Table2[[#This Row],[SRO]]="EOU",VLOOKUP(Table2[[#This Row],[BE]],[2]GD.List!$C$3:$N$5014,12,0),IF(Table2[[#This Row],[SRO]]="Local","Polyester Staple Fibre","SRO 492"))</f>
        <v>Textile Chemical</v>
      </c>
    </row>
    <row r="1073" spans="1:19" x14ac:dyDescent="0.25">
      <c r="A1073" s="17" t="s">
        <v>644</v>
      </c>
      <c r="B1073" s="3" t="s">
        <v>779</v>
      </c>
      <c r="C1073" s="21">
        <v>4194</v>
      </c>
      <c r="D1073" s="18">
        <v>3906.9029999999998</v>
      </c>
      <c r="E1073" t="s">
        <v>796</v>
      </c>
      <c r="F1073" s="3" t="s">
        <v>818</v>
      </c>
      <c r="G1073" s="24">
        <v>44656</v>
      </c>
      <c r="H1073" s="31">
        <v>4471753.13</v>
      </c>
      <c r="I1073" s="22">
        <v>0.04</v>
      </c>
      <c r="J1073" s="15">
        <v>94.72</v>
      </c>
      <c r="K1073" s="15">
        <v>2368</v>
      </c>
      <c r="L1073" s="15"/>
      <c r="M1073" s="66" t="str">
        <f>TEXT(Table2[[#This Row],[Gd.Dt]],"mmm-yy")</f>
        <v>Apr-22</v>
      </c>
      <c r="N1073" s="46" t="str">
        <f>MID(Table2[[#This Row],[BE]],6,2)</f>
        <v>IB</v>
      </c>
      <c r="O1073" s="46" t="str">
        <f>IF(Table2[[#This Row],[Type]]="IB","EOU",IF(Table2[[#This Row],[Type]]="MB","Local","492"))</f>
        <v>EOU</v>
      </c>
      <c r="P1073" s="46">
        <f>ROUND(Table2[[#This Row],[Cons]]/Table2[[#This Row],[Qty.]],5)</f>
        <v>0.04</v>
      </c>
      <c r="Q1073" s="46" t="b">
        <f>EXACT(Table2[[#This Row],[rate]],Table2[[#This Row],[Check]])</f>
        <v>1</v>
      </c>
      <c r="R1073" s="46"/>
      <c r="S1073" s="46" t="str">
        <f>IF(Table2[[#This Row],[SRO]]="EOU",VLOOKUP(Table2[[#This Row],[BE]],[2]GD.List!$C$3:$N$5014,12,0),IF(Table2[[#This Row],[SRO]]="Local","Polyester Staple Fibre","SRO 492"))</f>
        <v>Textile Chemical</v>
      </c>
    </row>
    <row r="1074" spans="1:19" x14ac:dyDescent="0.25">
      <c r="A1074" s="19" t="s">
        <v>669</v>
      </c>
      <c r="B1074" s="3" t="s">
        <v>783</v>
      </c>
      <c r="C1074" s="21">
        <v>23424</v>
      </c>
      <c r="D1074" s="18">
        <v>3809.9189999999999</v>
      </c>
      <c r="E1074" t="s">
        <v>803</v>
      </c>
      <c r="F1074" s="3" t="s">
        <v>812</v>
      </c>
      <c r="G1074" s="24">
        <v>44656</v>
      </c>
      <c r="H1074" s="31">
        <v>21668957.109999999</v>
      </c>
      <c r="I1074" s="22">
        <v>0.04</v>
      </c>
      <c r="J1074" s="15">
        <v>576.56000000000006</v>
      </c>
      <c r="K1074" s="15">
        <v>14414</v>
      </c>
      <c r="L1074" s="15"/>
      <c r="M1074" s="66" t="str">
        <f>TEXT(Table2[[#This Row],[Gd.Dt]],"mmm-yy")</f>
        <v>Apr-22</v>
      </c>
      <c r="N1074" s="46" t="str">
        <f>MID(Table2[[#This Row],[BE]],6,2)</f>
        <v>IB</v>
      </c>
      <c r="O1074" s="46" t="str">
        <f>IF(Table2[[#This Row],[Type]]="IB","EOU",IF(Table2[[#This Row],[Type]]="MB","Local","492"))</f>
        <v>EOU</v>
      </c>
      <c r="P1074" s="46">
        <f>ROUND(Table2[[#This Row],[Cons]]/Table2[[#This Row],[Qty.]],5)</f>
        <v>0.04</v>
      </c>
      <c r="Q1074" s="46" t="b">
        <f>EXACT(Table2[[#This Row],[rate]],Table2[[#This Row],[Check]])</f>
        <v>1</v>
      </c>
      <c r="R1074" s="46"/>
      <c r="S1074" s="46" t="str">
        <f>IF(Table2[[#This Row],[SRO]]="EOU",VLOOKUP(Table2[[#This Row],[BE]],[2]GD.List!$C$3:$N$5014,12,0),IF(Table2[[#This Row],[SRO]]="Local","Polyester Staple Fibre","SRO 492"))</f>
        <v>Textile Chemical</v>
      </c>
    </row>
    <row r="1075" spans="1:19" x14ac:dyDescent="0.25">
      <c r="A1075" s="19" t="s">
        <v>669</v>
      </c>
      <c r="B1075" s="3" t="s">
        <v>775</v>
      </c>
      <c r="C1075" s="21">
        <v>43270</v>
      </c>
      <c r="D1075" s="18">
        <v>3809.9189999999999</v>
      </c>
      <c r="E1075" t="s">
        <v>787</v>
      </c>
      <c r="F1075" s="3" t="s">
        <v>813</v>
      </c>
      <c r="G1075" s="24">
        <v>44656</v>
      </c>
      <c r="H1075" s="31">
        <v>36102533.299999997</v>
      </c>
      <c r="I1075" s="22">
        <v>0.04</v>
      </c>
      <c r="J1075" s="15">
        <v>224.20000000000002</v>
      </c>
      <c r="K1075" s="15">
        <v>5605</v>
      </c>
      <c r="L1075" s="15"/>
      <c r="M1075" s="66" t="str">
        <f>TEXT(Table2[[#This Row],[Gd.Dt]],"mmm-yy")</f>
        <v>Apr-22</v>
      </c>
      <c r="N1075" s="46" t="str">
        <f>MID(Table2[[#This Row],[BE]],6,2)</f>
        <v>IB</v>
      </c>
      <c r="O1075" s="46" t="str">
        <f>IF(Table2[[#This Row],[Type]]="IB","EOU",IF(Table2[[#This Row],[Type]]="MB","Local","492"))</f>
        <v>EOU</v>
      </c>
      <c r="P1075" s="46">
        <f>ROUND(Table2[[#This Row],[Cons]]/Table2[[#This Row],[Qty.]],5)</f>
        <v>0.04</v>
      </c>
      <c r="Q1075" s="46" t="b">
        <f>EXACT(Table2[[#This Row],[rate]],Table2[[#This Row],[Check]])</f>
        <v>1</v>
      </c>
      <c r="R1075" s="46"/>
      <c r="S1075" s="46" t="str">
        <f>IF(Table2[[#This Row],[SRO]]="EOU",VLOOKUP(Table2[[#This Row],[BE]],[2]GD.List!$C$3:$N$5014,12,0),IF(Table2[[#This Row],[SRO]]="Local","Polyester Staple Fibre","SRO 492"))</f>
        <v>Textile Chemical</v>
      </c>
    </row>
    <row r="1076" spans="1:19" x14ac:dyDescent="0.25">
      <c r="A1076" s="19" t="s">
        <v>669</v>
      </c>
      <c r="B1076" s="3" t="s">
        <v>786</v>
      </c>
      <c r="C1076" s="21">
        <v>44442</v>
      </c>
      <c r="D1076" s="18">
        <v>3809.9189999999999</v>
      </c>
      <c r="E1076" t="s">
        <v>810</v>
      </c>
      <c r="F1076" s="3" t="s">
        <v>814</v>
      </c>
      <c r="G1076" s="24">
        <v>44657</v>
      </c>
      <c r="H1076" s="31">
        <v>24911214.059999999</v>
      </c>
      <c r="I1076" s="22">
        <v>0.04</v>
      </c>
      <c r="J1076" s="15">
        <v>522</v>
      </c>
      <c r="K1076" s="15">
        <v>13050</v>
      </c>
      <c r="L1076" s="15"/>
      <c r="M1076" s="66" t="str">
        <f>TEXT(Table2[[#This Row],[Gd.Dt]],"mmm-yy")</f>
        <v>Apr-22</v>
      </c>
      <c r="N1076" s="46" t="str">
        <f>MID(Table2[[#This Row],[BE]],6,2)</f>
        <v>IB</v>
      </c>
      <c r="O1076" s="46" t="str">
        <f>IF(Table2[[#This Row],[Type]]="IB","EOU",IF(Table2[[#This Row],[Type]]="MB","Local","492"))</f>
        <v>EOU</v>
      </c>
      <c r="P1076" s="46">
        <f>ROUND(Table2[[#This Row],[Cons]]/Table2[[#This Row],[Qty.]],5)</f>
        <v>0.04</v>
      </c>
      <c r="Q1076" s="46" t="b">
        <f>EXACT(Table2[[#This Row],[rate]],Table2[[#This Row],[Check]])</f>
        <v>1</v>
      </c>
      <c r="R1076" s="46"/>
      <c r="S1076" s="46" t="str">
        <f>IF(Table2[[#This Row],[SRO]]="EOU",VLOOKUP(Table2[[#This Row],[BE]],[2]GD.List!$C$3:$N$5014,12,0),IF(Table2[[#This Row],[SRO]]="Local","Polyester Staple Fibre","SRO 492"))</f>
        <v>Textile Chemical</v>
      </c>
    </row>
    <row r="1077" spans="1:19" x14ac:dyDescent="0.25">
      <c r="A1077" s="19" t="s">
        <v>669</v>
      </c>
      <c r="B1077" s="3" t="s">
        <v>782</v>
      </c>
      <c r="C1077" s="21">
        <v>4368</v>
      </c>
      <c r="D1077" s="18">
        <v>3809.9189999999999</v>
      </c>
      <c r="E1077" t="s">
        <v>802</v>
      </c>
      <c r="F1077" s="3" t="s">
        <v>815</v>
      </c>
      <c r="G1077" s="24">
        <v>44656</v>
      </c>
      <c r="H1077" s="31">
        <v>13286804.949999999</v>
      </c>
      <c r="I1077" s="22">
        <v>0.04</v>
      </c>
      <c r="J1077" s="15">
        <v>247.56</v>
      </c>
      <c r="K1077" s="15">
        <v>6189</v>
      </c>
      <c r="L1077" s="15"/>
      <c r="M1077" s="66" t="str">
        <f>TEXT(Table2[[#This Row],[Gd.Dt]],"mmm-yy")</f>
        <v>Apr-22</v>
      </c>
      <c r="N1077" s="46" t="str">
        <f>MID(Table2[[#This Row],[BE]],6,2)</f>
        <v>IB</v>
      </c>
      <c r="O1077" s="46" t="str">
        <f>IF(Table2[[#This Row],[Type]]="IB","EOU",IF(Table2[[#This Row],[Type]]="MB","Local","492"))</f>
        <v>EOU</v>
      </c>
      <c r="P1077" s="46">
        <f>ROUND(Table2[[#This Row],[Cons]]/Table2[[#This Row],[Qty.]],5)</f>
        <v>0.04</v>
      </c>
      <c r="Q1077" s="46" t="b">
        <f>EXACT(Table2[[#This Row],[rate]],Table2[[#This Row],[Check]])</f>
        <v>1</v>
      </c>
      <c r="R1077" s="46"/>
      <c r="S1077" s="46" t="str">
        <f>IF(Table2[[#This Row],[SRO]]="EOU",VLOOKUP(Table2[[#This Row],[BE]],[2]GD.List!$C$3:$N$5014,12,0),IF(Table2[[#This Row],[SRO]]="Local","Polyester Staple Fibre","SRO 492"))</f>
        <v>Textile Chemical</v>
      </c>
    </row>
    <row r="1078" spans="1:19" x14ac:dyDescent="0.25">
      <c r="A1078" s="19" t="s">
        <v>669</v>
      </c>
      <c r="B1078" s="3" t="s">
        <v>785</v>
      </c>
      <c r="C1078" s="21">
        <v>61464</v>
      </c>
      <c r="D1078" s="18">
        <v>3809.9189999999999</v>
      </c>
      <c r="E1078" t="s">
        <v>807</v>
      </c>
      <c r="F1078" s="3" t="s">
        <v>820</v>
      </c>
      <c r="G1078" s="24">
        <v>44657</v>
      </c>
      <c r="H1078" s="31">
        <v>35902022.130000003</v>
      </c>
      <c r="I1078" s="22">
        <v>0.04</v>
      </c>
      <c r="J1078" s="15">
        <v>224.29</v>
      </c>
      <c r="K1078" s="15">
        <v>5607.2</v>
      </c>
      <c r="L1078" s="15"/>
      <c r="M1078" s="66" t="str">
        <f>TEXT(Table2[[#This Row],[Gd.Dt]],"mmm-yy")</f>
        <v>Apr-22</v>
      </c>
      <c r="N1078" s="46" t="str">
        <f>MID(Table2[[#This Row],[BE]],6,2)</f>
        <v>IB</v>
      </c>
      <c r="O1078" s="46" t="str">
        <f>IF(Table2[[#This Row],[Type]]="IB","EOU",IF(Table2[[#This Row],[Type]]="MB","Local","492"))</f>
        <v>EOU</v>
      </c>
      <c r="P1078" s="46">
        <f>ROUND(Table2[[#This Row],[Cons]]/Table2[[#This Row],[Qty.]],5)</f>
        <v>0.04</v>
      </c>
      <c r="Q1078" s="46" t="b">
        <f>EXACT(Table2[[#This Row],[rate]],Table2[[#This Row],[Check]])</f>
        <v>1</v>
      </c>
      <c r="R1078" s="46"/>
      <c r="S1078" s="46" t="str">
        <f>IF(Table2[[#This Row],[SRO]]="EOU",VLOOKUP(Table2[[#This Row],[BE]],[2]GD.List!$C$3:$N$5014,12,0),IF(Table2[[#This Row],[SRO]]="Local","Polyester Staple Fibre","SRO 492"))</f>
        <v>Textile Chemical</v>
      </c>
    </row>
    <row r="1079" spans="1:19" x14ac:dyDescent="0.25">
      <c r="A1079" s="19" t="s">
        <v>669</v>
      </c>
      <c r="B1079" s="3" t="s">
        <v>780</v>
      </c>
      <c r="C1079" s="21">
        <v>6072</v>
      </c>
      <c r="D1079" s="18">
        <v>3809.9189999999999</v>
      </c>
      <c r="E1079" t="s">
        <v>606</v>
      </c>
      <c r="F1079" s="3" t="s">
        <v>816</v>
      </c>
      <c r="G1079" s="24">
        <v>44656</v>
      </c>
      <c r="H1079" s="31">
        <v>6173704.6900000004</v>
      </c>
      <c r="I1079" s="22">
        <v>0.04</v>
      </c>
      <c r="J1079" s="15">
        <v>130.12</v>
      </c>
      <c r="K1079" s="15">
        <v>3253</v>
      </c>
      <c r="L1079" s="15"/>
      <c r="M1079" s="66" t="str">
        <f>TEXT(Table2[[#This Row],[Gd.Dt]],"mmm-yy")</f>
        <v>Apr-22</v>
      </c>
      <c r="N1079" s="46" t="str">
        <f>MID(Table2[[#This Row],[BE]],6,2)</f>
        <v>IB</v>
      </c>
      <c r="O1079" s="46" t="str">
        <f>IF(Table2[[#This Row],[Type]]="IB","EOU",IF(Table2[[#This Row],[Type]]="MB","Local","492"))</f>
        <v>EOU</v>
      </c>
      <c r="P1079" s="46">
        <f>ROUND(Table2[[#This Row],[Cons]]/Table2[[#This Row],[Qty.]],5)</f>
        <v>0.04</v>
      </c>
      <c r="Q1079" s="46" t="b">
        <f>EXACT(Table2[[#This Row],[rate]],Table2[[#This Row],[Check]])</f>
        <v>1</v>
      </c>
      <c r="R1079" s="46"/>
      <c r="S1079" s="46" t="str">
        <f>IF(Table2[[#This Row],[SRO]]="EOU",VLOOKUP(Table2[[#This Row],[BE]],[2]GD.List!$C$3:$N$5014,12,0),IF(Table2[[#This Row],[SRO]]="Local","Polyester Staple Fibre","SRO 492"))</f>
        <v>Textile Chemical</v>
      </c>
    </row>
    <row r="1080" spans="1:19" x14ac:dyDescent="0.25">
      <c r="A1080" s="19" t="s">
        <v>669</v>
      </c>
      <c r="B1080" s="3" t="s">
        <v>781</v>
      </c>
      <c r="C1080" s="21">
        <v>2664</v>
      </c>
      <c r="D1080" s="18">
        <v>3809.9189999999999</v>
      </c>
      <c r="E1080" t="s">
        <v>801</v>
      </c>
      <c r="F1080" s="3" t="s">
        <v>817</v>
      </c>
      <c r="G1080" s="24">
        <v>44656</v>
      </c>
      <c r="H1080" s="31">
        <v>7848691.4299999997</v>
      </c>
      <c r="I1080" s="22">
        <v>0.04</v>
      </c>
      <c r="J1080" s="15">
        <v>166.44</v>
      </c>
      <c r="K1080" s="15">
        <v>4161</v>
      </c>
      <c r="L1080" s="15"/>
      <c r="M1080" s="66" t="str">
        <f>TEXT(Table2[[#This Row],[Gd.Dt]],"mmm-yy")</f>
        <v>Apr-22</v>
      </c>
      <c r="N1080" s="46" t="str">
        <f>MID(Table2[[#This Row],[BE]],6,2)</f>
        <v>IB</v>
      </c>
      <c r="O1080" s="46" t="str">
        <f>IF(Table2[[#This Row],[Type]]="IB","EOU",IF(Table2[[#This Row],[Type]]="MB","Local","492"))</f>
        <v>EOU</v>
      </c>
      <c r="P1080" s="46">
        <f>ROUND(Table2[[#This Row],[Cons]]/Table2[[#This Row],[Qty.]],5)</f>
        <v>0.04</v>
      </c>
      <c r="Q1080" s="46" t="b">
        <f>EXACT(Table2[[#This Row],[rate]],Table2[[#This Row],[Check]])</f>
        <v>1</v>
      </c>
      <c r="R1080" s="46"/>
      <c r="S1080" s="46" t="str">
        <f>IF(Table2[[#This Row],[SRO]]="EOU",VLOOKUP(Table2[[#This Row],[BE]],[2]GD.List!$C$3:$N$5014,12,0),IF(Table2[[#This Row],[SRO]]="Local","Polyester Staple Fibre","SRO 492"))</f>
        <v>Textile Chemical</v>
      </c>
    </row>
    <row r="1081" spans="1:19" x14ac:dyDescent="0.25">
      <c r="A1081" s="19" t="s">
        <v>669</v>
      </c>
      <c r="B1081" s="3" t="s">
        <v>779</v>
      </c>
      <c r="C1081" s="21">
        <v>4194</v>
      </c>
      <c r="D1081" s="18">
        <v>3809.9189999999999</v>
      </c>
      <c r="E1081" t="s">
        <v>796</v>
      </c>
      <c r="F1081" s="3" t="s">
        <v>818</v>
      </c>
      <c r="G1081" s="24">
        <v>44656</v>
      </c>
      <c r="H1081" s="31">
        <v>4471753.13</v>
      </c>
      <c r="I1081" s="22">
        <v>0.04</v>
      </c>
      <c r="J1081" s="15">
        <v>94.72</v>
      </c>
      <c r="K1081" s="15">
        <v>2368</v>
      </c>
      <c r="L1081" s="15"/>
      <c r="M1081" s="66" t="str">
        <f>TEXT(Table2[[#This Row],[Gd.Dt]],"mmm-yy")</f>
        <v>Apr-22</v>
      </c>
      <c r="N1081" s="46" t="str">
        <f>MID(Table2[[#This Row],[BE]],6,2)</f>
        <v>IB</v>
      </c>
      <c r="O1081" s="46" t="str">
        <f>IF(Table2[[#This Row],[Type]]="IB","EOU",IF(Table2[[#This Row],[Type]]="MB","Local","492"))</f>
        <v>EOU</v>
      </c>
      <c r="P1081" s="46">
        <f>ROUND(Table2[[#This Row],[Cons]]/Table2[[#This Row],[Qty.]],5)</f>
        <v>0.04</v>
      </c>
      <c r="Q1081" s="46" t="b">
        <f>EXACT(Table2[[#This Row],[rate]],Table2[[#This Row],[Check]])</f>
        <v>1</v>
      </c>
      <c r="R1081" s="46"/>
      <c r="S1081" s="46" t="str">
        <f>IF(Table2[[#This Row],[SRO]]="EOU",VLOOKUP(Table2[[#This Row],[BE]],[2]GD.List!$C$3:$N$5014,12,0),IF(Table2[[#This Row],[SRO]]="Local","Polyester Staple Fibre","SRO 492"))</f>
        <v>Textile Chemical</v>
      </c>
    </row>
    <row r="1082" spans="1:19" x14ac:dyDescent="0.25">
      <c r="A1082" s="19" t="s">
        <v>669</v>
      </c>
      <c r="B1082" s="3" t="s">
        <v>784</v>
      </c>
      <c r="C1082" s="21">
        <v>59771</v>
      </c>
      <c r="D1082" s="18">
        <v>3809.9189999999999</v>
      </c>
      <c r="E1082" t="s">
        <v>1204</v>
      </c>
      <c r="F1082" s="3" t="s">
        <v>811</v>
      </c>
      <c r="G1082" s="24">
        <v>44657</v>
      </c>
      <c r="H1082" s="31">
        <v>58543533.560000002</v>
      </c>
      <c r="I1082" s="22">
        <v>0.04</v>
      </c>
      <c r="J1082" s="11">
        <v>761.64</v>
      </c>
      <c r="K1082" s="11">
        <v>19041</v>
      </c>
      <c r="L1082" s="11"/>
      <c r="M1082" s="66" t="str">
        <f>TEXT(Table2[[#This Row],[Gd.Dt]],"mmm-yy")</f>
        <v>Apr-22</v>
      </c>
      <c r="N1082" s="46" t="str">
        <f>MID(Table2[[#This Row],[BE]],6,2)</f>
        <v>IB</v>
      </c>
      <c r="O1082" s="46" t="str">
        <f>IF(Table2[[#This Row],[Type]]="IB","EOU",IF(Table2[[#This Row],[Type]]="MB","Local","492"))</f>
        <v>EOU</v>
      </c>
      <c r="P1082" s="46">
        <f>ROUND(Table2[[#This Row],[Cons]]/Table2[[#This Row],[Qty.]],5)</f>
        <v>0.04</v>
      </c>
      <c r="Q1082" s="46" t="b">
        <f>EXACT(Table2[[#This Row],[rate]],Table2[[#This Row],[Check]])</f>
        <v>1</v>
      </c>
      <c r="R1082" s="46"/>
      <c r="S1082" s="46" t="str">
        <f>IF(Table2[[#This Row],[SRO]]="EOU",VLOOKUP(Table2[[#This Row],[BE]],[2]GD.List!$C$3:$N$5014,12,0),IF(Table2[[#This Row],[SRO]]="Local","Polyester Staple Fibre","SRO 492"))</f>
        <v>Textile Chemical</v>
      </c>
    </row>
    <row r="1083" spans="1:19" x14ac:dyDescent="0.25">
      <c r="A1083" s="19" t="s">
        <v>669</v>
      </c>
      <c r="B1083" s="3" t="s">
        <v>824</v>
      </c>
      <c r="C1083" s="21">
        <v>14446</v>
      </c>
      <c r="D1083" s="18">
        <v>3809.9189999999999</v>
      </c>
      <c r="E1083" t="s">
        <v>825</v>
      </c>
      <c r="F1083" s="3" t="s">
        <v>827</v>
      </c>
      <c r="G1083" s="24">
        <v>44657</v>
      </c>
      <c r="H1083" s="31">
        <v>15262289.42</v>
      </c>
      <c r="I1083" s="22">
        <v>0.04</v>
      </c>
      <c r="J1083" s="15">
        <v>370.24</v>
      </c>
      <c r="K1083" s="15">
        <v>9256</v>
      </c>
      <c r="L1083" s="15"/>
      <c r="M1083" s="66" t="str">
        <f>TEXT(Table2[[#This Row],[Gd.Dt]],"mmm-yy")</f>
        <v>Apr-22</v>
      </c>
      <c r="N1083" s="46" t="str">
        <f>MID(Table2[[#This Row],[BE]],6,2)</f>
        <v>IB</v>
      </c>
      <c r="O1083" s="46" t="str">
        <f>IF(Table2[[#This Row],[Type]]="IB","EOU",IF(Table2[[#This Row],[Type]]="MB","Local","492"))</f>
        <v>EOU</v>
      </c>
      <c r="P1083" s="46">
        <f>ROUND(Table2[[#This Row],[Cons]]/Table2[[#This Row],[Qty.]],5)</f>
        <v>0.04</v>
      </c>
      <c r="Q1083" s="46" t="b">
        <f>EXACT(Table2[[#This Row],[rate]],Table2[[#This Row],[Check]])</f>
        <v>1</v>
      </c>
      <c r="R1083" s="46"/>
      <c r="S1083" s="46" t="str">
        <f>IF(Table2[[#This Row],[SRO]]="EOU",VLOOKUP(Table2[[#This Row],[BE]],[2]GD.List!$C$3:$N$5014,12,0),IF(Table2[[#This Row],[SRO]]="Local","Polyester Staple Fibre","SRO 492"))</f>
        <v>Textile Chemical</v>
      </c>
    </row>
    <row r="1084" spans="1:19" x14ac:dyDescent="0.25">
      <c r="A1084" s="17" t="s">
        <v>669</v>
      </c>
      <c r="B1084" s="3" t="s">
        <v>828</v>
      </c>
      <c r="C1084" s="21">
        <v>66492</v>
      </c>
      <c r="D1084" s="18">
        <v>3809.9189999999999</v>
      </c>
      <c r="E1084" t="s">
        <v>806</v>
      </c>
      <c r="F1084" s="3" t="s">
        <v>819</v>
      </c>
      <c r="G1084" s="24">
        <v>44657</v>
      </c>
      <c r="H1084" s="31">
        <v>34735475.630000003</v>
      </c>
      <c r="I1084" s="22">
        <v>0.04</v>
      </c>
      <c r="J1084" s="15">
        <v>545.96</v>
      </c>
      <c r="K1084" s="15">
        <v>13649</v>
      </c>
      <c r="L1084" s="15"/>
      <c r="M1084" s="66" t="str">
        <f>TEXT(Table2[[#This Row],[Gd.Dt]],"mmm-yy")</f>
        <v>Apr-22</v>
      </c>
      <c r="N1084" s="46" t="str">
        <f>MID(Table2[[#This Row],[BE]],6,2)</f>
        <v>IB</v>
      </c>
      <c r="O1084" s="46" t="str">
        <f>IF(Table2[[#This Row],[Type]]="IB","EOU",IF(Table2[[#This Row],[Type]]="MB","Local","492"))</f>
        <v>EOU</v>
      </c>
      <c r="P1084" s="46">
        <f>ROUND(Table2[[#This Row],[Cons]]/Table2[[#This Row],[Qty.]],5)</f>
        <v>0.04</v>
      </c>
      <c r="Q1084" s="46" t="b">
        <f>EXACT(Table2[[#This Row],[rate]],Table2[[#This Row],[Check]])</f>
        <v>1</v>
      </c>
      <c r="R1084" s="46"/>
      <c r="S1084" s="46" t="str">
        <f>IF(Table2[[#This Row],[SRO]]="EOU",VLOOKUP(Table2[[#This Row],[BE]],[2]GD.List!$C$3:$N$5014,12,0),IF(Table2[[#This Row],[SRO]]="Local","Polyester Staple Fibre","SRO 492"))</f>
        <v>Textile Chemical</v>
      </c>
    </row>
    <row r="1085" spans="1:19" x14ac:dyDescent="0.25">
      <c r="A1085" s="19" t="s">
        <v>724</v>
      </c>
      <c r="B1085" s="3" t="s">
        <v>785</v>
      </c>
      <c r="C1085" s="21">
        <v>61464</v>
      </c>
      <c r="D1085" s="18">
        <v>2832.1089999999999</v>
      </c>
      <c r="E1085" t="s">
        <v>807</v>
      </c>
      <c r="F1085" s="3" t="s">
        <v>820</v>
      </c>
      <c r="G1085" s="24">
        <v>44657</v>
      </c>
      <c r="H1085" s="31">
        <v>35902022.130000003</v>
      </c>
      <c r="I1085" s="22">
        <v>0.04</v>
      </c>
      <c r="J1085" s="15">
        <v>621.4</v>
      </c>
      <c r="K1085" s="15">
        <v>15534.98</v>
      </c>
      <c r="L1085" s="15"/>
      <c r="M1085" s="66" t="str">
        <f>TEXT(Table2[[#This Row],[Gd.Dt]],"mmm-yy")</f>
        <v>Apr-22</v>
      </c>
      <c r="N1085" s="46" t="str">
        <f>MID(Table2[[#This Row],[BE]],6,2)</f>
        <v>IB</v>
      </c>
      <c r="O1085" s="46" t="str">
        <f>IF(Table2[[#This Row],[Type]]="IB","EOU",IF(Table2[[#This Row],[Type]]="MB","Local","492"))</f>
        <v>EOU</v>
      </c>
      <c r="P1085" s="46">
        <f>ROUND(Table2[[#This Row],[Cons]]/Table2[[#This Row],[Qty.]],5)</f>
        <v>0.04</v>
      </c>
      <c r="Q1085" s="46" t="b">
        <f>EXACT(Table2[[#This Row],[rate]],Table2[[#This Row],[Check]])</f>
        <v>1</v>
      </c>
      <c r="R1085" s="46"/>
      <c r="S1085" s="46" t="str">
        <f>IF(Table2[[#This Row],[SRO]]="EOU",VLOOKUP(Table2[[#This Row],[BE]],[2]GD.List!$C$3:$N$5014,12,0),IF(Table2[[#This Row],[SRO]]="Local","Polyester Staple Fibre","SRO 492"))</f>
        <v>Textile Chemical</v>
      </c>
    </row>
    <row r="1086" spans="1:19" x14ac:dyDescent="0.25">
      <c r="A1086" s="19" t="s">
        <v>724</v>
      </c>
      <c r="B1086" s="3" t="s">
        <v>784</v>
      </c>
      <c r="C1086" s="21">
        <v>59771</v>
      </c>
      <c r="D1086" s="18">
        <v>2832.1089999999999</v>
      </c>
      <c r="E1086" t="s">
        <v>1204</v>
      </c>
      <c r="F1086" s="3" t="s">
        <v>811</v>
      </c>
      <c r="G1086" s="24">
        <v>44657</v>
      </c>
      <c r="H1086" s="31">
        <v>58543533.560000002</v>
      </c>
      <c r="I1086" s="22">
        <v>0.04</v>
      </c>
      <c r="J1086" s="11">
        <v>839.8</v>
      </c>
      <c r="K1086" s="11">
        <v>20995</v>
      </c>
      <c r="L1086" s="11"/>
      <c r="M1086" s="66" t="str">
        <f>TEXT(Table2[[#This Row],[Gd.Dt]],"mmm-yy")</f>
        <v>Apr-22</v>
      </c>
      <c r="N1086" s="46" t="str">
        <f>MID(Table2[[#This Row],[BE]],6,2)</f>
        <v>IB</v>
      </c>
      <c r="O1086" s="46" t="str">
        <f>IF(Table2[[#This Row],[Type]]="IB","EOU",IF(Table2[[#This Row],[Type]]="MB","Local","492"))</f>
        <v>EOU</v>
      </c>
      <c r="P1086" s="46">
        <f>ROUND(Table2[[#This Row],[Cons]]/Table2[[#This Row],[Qty.]],5)</f>
        <v>0.04</v>
      </c>
      <c r="Q1086" s="46" t="b">
        <f>EXACT(Table2[[#This Row],[rate]],Table2[[#This Row],[Check]])</f>
        <v>1</v>
      </c>
      <c r="R1086" s="46"/>
      <c r="S1086" s="46" t="str">
        <f>IF(Table2[[#This Row],[SRO]]="EOU",VLOOKUP(Table2[[#This Row],[BE]],[2]GD.List!$C$3:$N$5014,12,0),IF(Table2[[#This Row],[SRO]]="Local","Polyester Staple Fibre","SRO 492"))</f>
        <v>Textile Chemical</v>
      </c>
    </row>
    <row r="1087" spans="1:19" x14ac:dyDescent="0.25">
      <c r="A1087" s="19" t="s">
        <v>724</v>
      </c>
      <c r="B1087" s="3" t="s">
        <v>824</v>
      </c>
      <c r="C1087" s="21">
        <v>14446</v>
      </c>
      <c r="D1087" s="18">
        <v>2832.1089999999999</v>
      </c>
      <c r="E1087" t="s">
        <v>825</v>
      </c>
      <c r="F1087" s="3" t="s">
        <v>827</v>
      </c>
      <c r="G1087" s="24">
        <v>44657</v>
      </c>
      <c r="H1087" s="31">
        <v>15262289.42</v>
      </c>
      <c r="I1087" s="22">
        <v>0.04</v>
      </c>
      <c r="J1087" s="15">
        <v>467.28000000000003</v>
      </c>
      <c r="K1087" s="15">
        <v>11682</v>
      </c>
      <c r="L1087" s="15"/>
      <c r="M1087" s="66" t="str">
        <f>TEXT(Table2[[#This Row],[Gd.Dt]],"mmm-yy")</f>
        <v>Apr-22</v>
      </c>
      <c r="N1087" s="46" t="str">
        <f>MID(Table2[[#This Row],[BE]],6,2)</f>
        <v>IB</v>
      </c>
      <c r="O1087" s="46" t="str">
        <f>IF(Table2[[#This Row],[Type]]="IB","EOU",IF(Table2[[#This Row],[Type]]="MB","Local","492"))</f>
        <v>EOU</v>
      </c>
      <c r="P1087" s="46">
        <f>ROUND(Table2[[#This Row],[Cons]]/Table2[[#This Row],[Qty.]],5)</f>
        <v>0.04</v>
      </c>
      <c r="Q1087" s="46" t="b">
        <f>EXACT(Table2[[#This Row],[rate]],Table2[[#This Row],[Check]])</f>
        <v>1</v>
      </c>
      <c r="R1087" s="46"/>
      <c r="S1087" s="46" t="str">
        <f>IF(Table2[[#This Row],[SRO]]="EOU",VLOOKUP(Table2[[#This Row],[BE]],[2]GD.List!$C$3:$N$5014,12,0),IF(Table2[[#This Row],[SRO]]="Local","Polyester Staple Fibre","SRO 492"))</f>
        <v>Textile Chemical</v>
      </c>
    </row>
    <row r="1088" spans="1:19" x14ac:dyDescent="0.25">
      <c r="A1088" s="17" t="s">
        <v>724</v>
      </c>
      <c r="B1088" s="3" t="s">
        <v>828</v>
      </c>
      <c r="C1088" s="21">
        <v>66492</v>
      </c>
      <c r="D1088" s="18">
        <v>2832.1089999999999</v>
      </c>
      <c r="E1088" t="s">
        <v>806</v>
      </c>
      <c r="F1088" s="3" t="s">
        <v>819</v>
      </c>
      <c r="G1088" s="24">
        <v>44657</v>
      </c>
      <c r="H1088" s="31">
        <v>34735475.630000003</v>
      </c>
      <c r="I1088" s="22">
        <v>0.04</v>
      </c>
      <c r="J1088" s="15">
        <v>594.28</v>
      </c>
      <c r="K1088" s="15">
        <v>14857</v>
      </c>
      <c r="L1088" s="15"/>
      <c r="M1088" s="66" t="str">
        <f>TEXT(Table2[[#This Row],[Gd.Dt]],"mmm-yy")</f>
        <v>Apr-22</v>
      </c>
      <c r="N1088" s="46" t="str">
        <f>MID(Table2[[#This Row],[BE]],6,2)</f>
        <v>IB</v>
      </c>
      <c r="O1088" s="46" t="str">
        <f>IF(Table2[[#This Row],[Type]]="IB","EOU",IF(Table2[[#This Row],[Type]]="MB","Local","492"))</f>
        <v>EOU</v>
      </c>
      <c r="P1088" s="46">
        <f>ROUND(Table2[[#This Row],[Cons]]/Table2[[#This Row],[Qty.]],5)</f>
        <v>0.04</v>
      </c>
      <c r="Q1088" s="46" t="b">
        <f>EXACT(Table2[[#This Row],[rate]],Table2[[#This Row],[Check]])</f>
        <v>1</v>
      </c>
      <c r="R1088" s="46"/>
      <c r="S1088" s="46" t="str">
        <f>IF(Table2[[#This Row],[SRO]]="EOU",VLOOKUP(Table2[[#This Row],[BE]],[2]GD.List!$C$3:$N$5014,12,0),IF(Table2[[#This Row],[SRO]]="Local","Polyester Staple Fibre","SRO 492"))</f>
        <v>Textile Chemical</v>
      </c>
    </row>
    <row r="1089" spans="1:19" x14ac:dyDescent="0.25">
      <c r="A1089" s="17" t="s">
        <v>788</v>
      </c>
      <c r="B1089" s="3" t="s">
        <v>775</v>
      </c>
      <c r="C1089" s="21">
        <v>43270</v>
      </c>
      <c r="D1089" s="18">
        <v>5205.12</v>
      </c>
      <c r="E1089" t="s">
        <v>787</v>
      </c>
      <c r="F1089" s="3" t="s">
        <v>813</v>
      </c>
      <c r="G1089" s="24">
        <v>44656</v>
      </c>
      <c r="H1089" s="31">
        <v>36102533.299999997</v>
      </c>
      <c r="I1089" s="22">
        <v>1.0101</v>
      </c>
      <c r="J1089" s="15">
        <v>5661.6100000000006</v>
      </c>
      <c r="K1089" s="15">
        <v>5605</v>
      </c>
      <c r="L1089" s="15"/>
      <c r="M1089" s="66" t="str">
        <f>TEXT(Table2[[#This Row],[Gd.Dt]],"mmm-yy")</f>
        <v>Apr-22</v>
      </c>
      <c r="N1089" s="46" t="str">
        <f>MID(Table2[[#This Row],[BE]],6,2)</f>
        <v>IB</v>
      </c>
      <c r="O1089" s="46" t="str">
        <f>IF(Table2[[#This Row],[Type]]="IB","EOU",IF(Table2[[#This Row],[Type]]="MB","Local","492"))</f>
        <v>EOU</v>
      </c>
      <c r="P1089" s="46">
        <f>ROUND(Table2[[#This Row],[Cons]]/Table2[[#This Row],[Qty.]],5)</f>
        <v>1.0101</v>
      </c>
      <c r="Q1089" s="46" t="b">
        <f>EXACT(Table2[[#This Row],[rate]],Table2[[#This Row],[Check]])</f>
        <v>1</v>
      </c>
      <c r="R1089" s="46"/>
      <c r="S1089" s="46" t="str">
        <f>IF(Table2[[#This Row],[SRO]]="EOU",VLOOKUP(Table2[[#This Row],[BE]],[2]GD.List!$C$3:$N$5014,12,0),IF(Table2[[#This Row],[SRO]]="Local","Polyester Staple Fibre","SRO 492"))</f>
        <v>Cotton Yarn</v>
      </c>
    </row>
    <row r="1090" spans="1:19" x14ac:dyDescent="0.25">
      <c r="A1090" s="19" t="s">
        <v>790</v>
      </c>
      <c r="B1090" s="3" t="s">
        <v>776</v>
      </c>
      <c r="C1090" s="21">
        <v>1530</v>
      </c>
      <c r="D1090" s="18">
        <v>9607.19</v>
      </c>
      <c r="E1090" t="s">
        <v>789</v>
      </c>
      <c r="F1090" s="3" t="s">
        <v>821</v>
      </c>
      <c r="G1090" s="24">
        <v>44656</v>
      </c>
      <c r="H1090" s="31">
        <v>1174714.1499999999</v>
      </c>
      <c r="I1090" s="22">
        <v>1</v>
      </c>
      <c r="J1090" s="15">
        <v>1.92</v>
      </c>
      <c r="K1090" s="15">
        <v>1.92</v>
      </c>
      <c r="L1090" s="15"/>
      <c r="M1090" s="66" t="str">
        <f>TEXT(Table2[[#This Row],[Gd.Dt]],"mmm-yy")</f>
        <v>Apr-22</v>
      </c>
      <c r="N1090" s="46" t="str">
        <f>MID(Table2[[#This Row],[BE]],6,2)</f>
        <v>EP</v>
      </c>
      <c r="O1090" s="46" t="str">
        <f>IF(Table2[[#This Row],[Type]]="IB","EOU",IF(Table2[[#This Row],[Type]]="MB","Local","492"))</f>
        <v>492</v>
      </c>
      <c r="P1090" s="46">
        <f>ROUND(Table2[[#This Row],[Cons]]/Table2[[#This Row],[Qty.]],5)</f>
        <v>1</v>
      </c>
      <c r="Q1090" s="46" t="b">
        <f>EXACT(Table2[[#This Row],[rate]],Table2[[#This Row],[Check]])</f>
        <v>1</v>
      </c>
      <c r="R1090" s="46"/>
      <c r="S1090" s="46" t="str">
        <f>IF(Table2[[#This Row],[SRO]]="EOU",VLOOKUP(Table2[[#This Row],[BE]],[2]GD.List!$C$3:$N$5014,12,0),IF(Table2[[#This Row],[SRO]]="Local","Polyester Staple Fibre","SRO 492"))</f>
        <v>SRO 492</v>
      </c>
    </row>
    <row r="1091" spans="1:19" x14ac:dyDescent="0.25">
      <c r="A1091" s="17" t="s">
        <v>790</v>
      </c>
      <c r="B1091" s="3" t="s">
        <v>776</v>
      </c>
      <c r="C1091" s="21">
        <v>1530</v>
      </c>
      <c r="D1091" s="18">
        <v>9607.11</v>
      </c>
      <c r="E1091" t="s">
        <v>789</v>
      </c>
      <c r="F1091" s="3" t="s">
        <v>821</v>
      </c>
      <c r="G1091" s="24">
        <v>44656</v>
      </c>
      <c r="H1091" s="31">
        <v>1174714.1499999999</v>
      </c>
      <c r="I1091" s="22">
        <v>1</v>
      </c>
      <c r="J1091" s="15">
        <v>95.22</v>
      </c>
      <c r="K1091" s="15">
        <v>95.22</v>
      </c>
      <c r="L1091" s="15"/>
      <c r="M1091" s="66" t="str">
        <f>TEXT(Table2[[#This Row],[Gd.Dt]],"mmm-yy")</f>
        <v>Apr-22</v>
      </c>
      <c r="N1091" s="46" t="str">
        <f>MID(Table2[[#This Row],[BE]],6,2)</f>
        <v>EP</v>
      </c>
      <c r="O1091" s="46" t="str">
        <f>IF(Table2[[#This Row],[Type]]="IB","EOU",IF(Table2[[#This Row],[Type]]="MB","Local","492"))</f>
        <v>492</v>
      </c>
      <c r="P1091" s="46">
        <f>ROUND(Table2[[#This Row],[Cons]]/Table2[[#This Row],[Qty.]],5)</f>
        <v>1</v>
      </c>
      <c r="Q1091" s="46" t="b">
        <f>EXACT(Table2[[#This Row],[rate]],Table2[[#This Row],[Check]])</f>
        <v>1</v>
      </c>
      <c r="R1091" s="46"/>
      <c r="S1091" s="46" t="str">
        <f>IF(Table2[[#This Row],[SRO]]="EOU",VLOOKUP(Table2[[#This Row],[BE]],[2]GD.List!$C$3:$N$5014,12,0),IF(Table2[[#This Row],[SRO]]="Local","Polyester Staple Fibre","SRO 492"))</f>
        <v>SRO 492</v>
      </c>
    </row>
    <row r="1092" spans="1:19" x14ac:dyDescent="0.25">
      <c r="A1092" s="17" t="s">
        <v>792</v>
      </c>
      <c r="B1092" s="3" t="s">
        <v>777</v>
      </c>
      <c r="C1092" s="21">
        <v>960</v>
      </c>
      <c r="D1092" s="18">
        <v>9607.11</v>
      </c>
      <c r="E1092" t="s">
        <v>791</v>
      </c>
      <c r="F1092" s="3" t="s">
        <v>822</v>
      </c>
      <c r="G1092" s="24">
        <v>44656</v>
      </c>
      <c r="H1092" s="31">
        <v>1449396.57</v>
      </c>
      <c r="I1092" s="22">
        <v>1</v>
      </c>
      <c r="J1092" s="15">
        <v>26.54</v>
      </c>
      <c r="K1092" s="15">
        <v>26.54</v>
      </c>
      <c r="L1092" s="15"/>
      <c r="M1092" s="66" t="str">
        <f>TEXT(Table2[[#This Row],[Gd.Dt]],"mmm-yy")</f>
        <v>Apr-22</v>
      </c>
      <c r="N1092" s="46" t="str">
        <f>MID(Table2[[#This Row],[BE]],6,2)</f>
        <v>EP</v>
      </c>
      <c r="O1092" s="46" t="str">
        <f>IF(Table2[[#This Row],[Type]]="IB","EOU",IF(Table2[[#This Row],[Type]]="MB","Local","492"))</f>
        <v>492</v>
      </c>
      <c r="P1092" s="46">
        <f>ROUND(Table2[[#This Row],[Cons]]/Table2[[#This Row],[Qty.]],5)</f>
        <v>1</v>
      </c>
      <c r="Q1092" s="46" t="b">
        <f>EXACT(Table2[[#This Row],[rate]],Table2[[#This Row],[Check]])</f>
        <v>1</v>
      </c>
      <c r="R1092" s="46"/>
      <c r="S1092" s="46" t="str">
        <f>IF(Table2[[#This Row],[SRO]]="EOU",VLOOKUP(Table2[[#This Row],[BE]],[2]GD.List!$C$3:$N$5014,12,0),IF(Table2[[#This Row],[SRO]]="Local","Polyester Staple Fibre","SRO 492"))</f>
        <v>SRO 492</v>
      </c>
    </row>
    <row r="1093" spans="1:19" x14ac:dyDescent="0.25">
      <c r="A1093" s="17" t="s">
        <v>794</v>
      </c>
      <c r="B1093" s="3" t="s">
        <v>778</v>
      </c>
      <c r="C1093" s="21">
        <v>1650</v>
      </c>
      <c r="D1093" s="18">
        <v>9607.2000000000007</v>
      </c>
      <c r="E1093" t="s">
        <v>793</v>
      </c>
      <c r="F1093" s="3" t="s">
        <v>823</v>
      </c>
      <c r="G1093" s="24">
        <v>44656</v>
      </c>
      <c r="H1093" s="31">
        <v>3238790.38</v>
      </c>
      <c r="I1093" s="22">
        <v>1</v>
      </c>
      <c r="J1093" s="15">
        <v>82.79</v>
      </c>
      <c r="K1093" s="15">
        <v>82.79</v>
      </c>
      <c r="L1093" s="15"/>
      <c r="M1093" s="66" t="str">
        <f>TEXT(Table2[[#This Row],[Gd.Dt]],"mmm-yy")</f>
        <v>Apr-22</v>
      </c>
      <c r="N1093" s="46" t="str">
        <f>MID(Table2[[#This Row],[BE]],6,2)</f>
        <v>EP</v>
      </c>
      <c r="O1093" s="46" t="str">
        <f>IF(Table2[[#This Row],[Type]]="IB","EOU",IF(Table2[[#This Row],[Type]]="MB","Local","492"))</f>
        <v>492</v>
      </c>
      <c r="P1093" s="46">
        <f>ROUND(Table2[[#This Row],[Cons]]/Table2[[#This Row],[Qty.]],5)</f>
        <v>1</v>
      </c>
      <c r="Q1093" s="46" t="b">
        <f>EXACT(Table2[[#This Row],[rate]],Table2[[#This Row],[Check]])</f>
        <v>1</v>
      </c>
      <c r="R1093" s="46"/>
      <c r="S1093" s="46" t="str">
        <f>IF(Table2[[#This Row],[SRO]]="EOU",VLOOKUP(Table2[[#This Row],[BE]],[2]GD.List!$C$3:$N$5014,12,0),IF(Table2[[#This Row],[SRO]]="Local","Polyester Staple Fibre","SRO 492"))</f>
        <v>SRO 492</v>
      </c>
    </row>
    <row r="1094" spans="1:19" x14ac:dyDescent="0.25">
      <c r="A1094" s="17" t="s">
        <v>795</v>
      </c>
      <c r="B1094" s="3" t="s">
        <v>778</v>
      </c>
      <c r="C1094" s="21">
        <v>1650</v>
      </c>
      <c r="D1094" s="18">
        <v>9607.11</v>
      </c>
      <c r="E1094" t="s">
        <v>793</v>
      </c>
      <c r="F1094" s="3" t="s">
        <v>823</v>
      </c>
      <c r="G1094" s="24">
        <v>44656</v>
      </c>
      <c r="H1094" s="31">
        <v>3238790.38</v>
      </c>
      <c r="I1094" s="22">
        <v>1</v>
      </c>
      <c r="J1094" s="15">
        <v>70</v>
      </c>
      <c r="K1094" s="15">
        <v>70</v>
      </c>
      <c r="L1094" s="15"/>
      <c r="M1094" s="66" t="str">
        <f>TEXT(Table2[[#This Row],[Gd.Dt]],"mmm-yy")</f>
        <v>Apr-22</v>
      </c>
      <c r="N1094" s="46" t="str">
        <f>MID(Table2[[#This Row],[BE]],6,2)</f>
        <v>EP</v>
      </c>
      <c r="O1094" s="46" t="str">
        <f>IF(Table2[[#This Row],[Type]]="IB","EOU",IF(Table2[[#This Row],[Type]]="MB","Local","492"))</f>
        <v>492</v>
      </c>
      <c r="P1094" s="46">
        <f>ROUND(Table2[[#This Row],[Cons]]/Table2[[#This Row],[Qty.]],5)</f>
        <v>1</v>
      </c>
      <c r="Q1094" s="46" t="b">
        <f>EXACT(Table2[[#This Row],[rate]],Table2[[#This Row],[Check]])</f>
        <v>1</v>
      </c>
      <c r="R1094" s="46"/>
      <c r="S1094" s="46" t="str">
        <f>IF(Table2[[#This Row],[SRO]]="EOU",VLOOKUP(Table2[[#This Row],[BE]],[2]GD.List!$C$3:$N$5014,12,0),IF(Table2[[#This Row],[SRO]]="Local","Polyester Staple Fibre","SRO 492"))</f>
        <v>SRO 492</v>
      </c>
    </row>
    <row r="1095" spans="1:19" x14ac:dyDescent="0.25">
      <c r="A1095" s="19" t="s">
        <v>797</v>
      </c>
      <c r="B1095" s="3" t="s">
        <v>781</v>
      </c>
      <c r="C1095" s="21">
        <v>2664</v>
      </c>
      <c r="D1095" s="18">
        <v>3808.94</v>
      </c>
      <c r="E1095" t="s">
        <v>801</v>
      </c>
      <c r="F1095" s="3" t="s">
        <v>817</v>
      </c>
      <c r="G1095" s="24">
        <v>44656</v>
      </c>
      <c r="H1095" s="31">
        <v>7848691.4299999997</v>
      </c>
      <c r="I1095" s="22">
        <v>0.04</v>
      </c>
      <c r="J1095" s="15">
        <v>166.44</v>
      </c>
      <c r="K1095" s="15">
        <v>4161</v>
      </c>
      <c r="L1095" s="15"/>
      <c r="M1095" s="66" t="str">
        <f>TEXT(Table2[[#This Row],[Gd.Dt]],"mmm-yy")</f>
        <v>Apr-22</v>
      </c>
      <c r="N1095" s="46" t="str">
        <f>MID(Table2[[#This Row],[BE]],6,2)</f>
        <v>IB</v>
      </c>
      <c r="O1095" s="46" t="str">
        <f>IF(Table2[[#This Row],[Type]]="IB","EOU",IF(Table2[[#This Row],[Type]]="MB","Local","492"))</f>
        <v>EOU</v>
      </c>
      <c r="P1095" s="46">
        <f>ROUND(Table2[[#This Row],[Cons]]/Table2[[#This Row],[Qty.]],5)</f>
        <v>0.04</v>
      </c>
      <c r="Q1095" s="46" t="b">
        <f>EXACT(Table2[[#This Row],[rate]],Table2[[#This Row],[Check]])</f>
        <v>1</v>
      </c>
      <c r="R1095" s="46"/>
      <c r="S1095" s="46" t="str">
        <f>IF(Table2[[#This Row],[SRO]]="EOU",VLOOKUP(Table2[[#This Row],[BE]],[2]GD.List!$C$3:$N$5014,12,0),IF(Table2[[#This Row],[SRO]]="Local","Polyester Staple Fibre","SRO 492"))</f>
        <v>Textile Chemical</v>
      </c>
    </row>
    <row r="1096" spans="1:19" x14ac:dyDescent="0.25">
      <c r="A1096" s="17" t="s">
        <v>797</v>
      </c>
      <c r="B1096" s="3" t="s">
        <v>779</v>
      </c>
      <c r="C1096" s="21">
        <v>4194</v>
      </c>
      <c r="D1096" s="18">
        <v>3808.94</v>
      </c>
      <c r="E1096" t="s">
        <v>796</v>
      </c>
      <c r="F1096" s="3" t="s">
        <v>818</v>
      </c>
      <c r="G1096" s="24">
        <v>44656</v>
      </c>
      <c r="H1096" s="31">
        <v>4471753.13</v>
      </c>
      <c r="I1096" s="22">
        <v>0.04</v>
      </c>
      <c r="J1096" s="15">
        <v>94.72</v>
      </c>
      <c r="K1096" s="15">
        <v>2368</v>
      </c>
      <c r="L1096" s="15"/>
      <c r="M1096" s="66" t="str">
        <f>TEXT(Table2[[#This Row],[Gd.Dt]],"mmm-yy")</f>
        <v>Apr-22</v>
      </c>
      <c r="N1096" s="46" t="str">
        <f>MID(Table2[[#This Row],[BE]],6,2)</f>
        <v>IB</v>
      </c>
      <c r="O1096" s="46" t="str">
        <f>IF(Table2[[#This Row],[Type]]="IB","EOU",IF(Table2[[#This Row],[Type]]="MB","Local","492"))</f>
        <v>EOU</v>
      </c>
      <c r="P1096" s="46">
        <f>ROUND(Table2[[#This Row],[Cons]]/Table2[[#This Row],[Qty.]],5)</f>
        <v>0.04</v>
      </c>
      <c r="Q1096" s="46" t="b">
        <f>EXACT(Table2[[#This Row],[rate]],Table2[[#This Row],[Check]])</f>
        <v>1</v>
      </c>
      <c r="R1096" s="46"/>
      <c r="S1096" s="46" t="str">
        <f>IF(Table2[[#This Row],[SRO]]="EOU",VLOOKUP(Table2[[#This Row],[BE]],[2]GD.List!$C$3:$N$5014,12,0),IF(Table2[[#This Row],[SRO]]="Local","Polyester Staple Fibre","SRO 492"))</f>
        <v>Textile Chemical</v>
      </c>
    </row>
    <row r="1097" spans="1:19" x14ac:dyDescent="0.25">
      <c r="A1097" s="19" t="s">
        <v>798</v>
      </c>
      <c r="B1097" s="3" t="s">
        <v>781</v>
      </c>
      <c r="C1097" s="21">
        <v>2664</v>
      </c>
      <c r="D1097" s="18">
        <v>3910</v>
      </c>
      <c r="E1097" t="s">
        <v>801</v>
      </c>
      <c r="F1097" s="3" t="s">
        <v>817</v>
      </c>
      <c r="G1097" s="24">
        <v>44656</v>
      </c>
      <c r="H1097" s="31">
        <v>7848691.4299999997</v>
      </c>
      <c r="I1097" s="22">
        <v>0.04</v>
      </c>
      <c r="J1097" s="15">
        <v>166.44</v>
      </c>
      <c r="K1097" s="15">
        <v>4161</v>
      </c>
      <c r="L1097" s="15"/>
      <c r="M1097" s="66" t="str">
        <f>TEXT(Table2[[#This Row],[Gd.Dt]],"mmm-yy")</f>
        <v>Apr-22</v>
      </c>
      <c r="N1097" s="46" t="str">
        <f>MID(Table2[[#This Row],[BE]],6,2)</f>
        <v>IB</v>
      </c>
      <c r="O1097" s="46" t="str">
        <f>IF(Table2[[#This Row],[Type]]="IB","EOU",IF(Table2[[#This Row],[Type]]="MB","Local","492"))</f>
        <v>EOU</v>
      </c>
      <c r="P1097" s="46">
        <f>ROUND(Table2[[#This Row],[Cons]]/Table2[[#This Row],[Qty.]],5)</f>
        <v>0.04</v>
      </c>
      <c r="Q1097" s="46" t="b">
        <f>EXACT(Table2[[#This Row],[rate]],Table2[[#This Row],[Check]])</f>
        <v>1</v>
      </c>
      <c r="R1097" s="46"/>
      <c r="S1097" s="46" t="str">
        <f>IF(Table2[[#This Row],[SRO]]="EOU",VLOOKUP(Table2[[#This Row],[BE]],[2]GD.List!$C$3:$N$5014,12,0),IF(Table2[[#This Row],[SRO]]="Local","Polyester Staple Fibre","SRO 492"))</f>
        <v>Textile Chemical</v>
      </c>
    </row>
    <row r="1098" spans="1:19" x14ac:dyDescent="0.25">
      <c r="A1098" s="19" t="s">
        <v>798</v>
      </c>
      <c r="B1098" s="3" t="s">
        <v>779</v>
      </c>
      <c r="C1098" s="21">
        <v>4194</v>
      </c>
      <c r="D1098" s="18">
        <v>3910</v>
      </c>
      <c r="E1098" t="s">
        <v>796</v>
      </c>
      <c r="F1098" s="3" t="s">
        <v>818</v>
      </c>
      <c r="G1098" s="24">
        <v>44656</v>
      </c>
      <c r="H1098" s="31">
        <v>4471753.13</v>
      </c>
      <c r="I1098" s="22">
        <v>0.04</v>
      </c>
      <c r="J1098" s="15">
        <v>94.72</v>
      </c>
      <c r="K1098" s="15">
        <v>2368</v>
      </c>
      <c r="L1098" s="15"/>
      <c r="M1098" s="66" t="str">
        <f>TEXT(Table2[[#This Row],[Gd.Dt]],"mmm-yy")</f>
        <v>Apr-22</v>
      </c>
      <c r="N1098" s="46" t="str">
        <f>MID(Table2[[#This Row],[BE]],6,2)</f>
        <v>IB</v>
      </c>
      <c r="O1098" s="46" t="str">
        <f>IF(Table2[[#This Row],[Type]]="IB","EOU",IF(Table2[[#This Row],[Type]]="MB","Local","492"))</f>
        <v>EOU</v>
      </c>
      <c r="P1098" s="46">
        <f>ROUND(Table2[[#This Row],[Cons]]/Table2[[#This Row],[Qty.]],5)</f>
        <v>0.04</v>
      </c>
      <c r="Q1098" s="46" t="b">
        <f>EXACT(Table2[[#This Row],[rate]],Table2[[#This Row],[Check]])</f>
        <v>1</v>
      </c>
      <c r="R1098" s="46"/>
      <c r="S1098" s="46" t="str">
        <f>IF(Table2[[#This Row],[SRO]]="EOU",VLOOKUP(Table2[[#This Row],[BE]],[2]GD.List!$C$3:$N$5014,12,0),IF(Table2[[#This Row],[SRO]]="Local","Polyester Staple Fibre","SRO 492"))</f>
        <v>Textile Chemical</v>
      </c>
    </row>
    <row r="1099" spans="1:19" x14ac:dyDescent="0.25">
      <c r="A1099" s="19" t="s">
        <v>798</v>
      </c>
      <c r="B1099" s="3" t="s">
        <v>784</v>
      </c>
      <c r="C1099" s="21">
        <v>59771</v>
      </c>
      <c r="D1099" s="18">
        <v>3910</v>
      </c>
      <c r="E1099" t="s">
        <v>1204</v>
      </c>
      <c r="F1099" s="3" t="s">
        <v>811</v>
      </c>
      <c r="G1099" s="24">
        <v>44657</v>
      </c>
      <c r="H1099" s="31">
        <v>58543533.560000002</v>
      </c>
      <c r="I1099" s="22">
        <v>0.04</v>
      </c>
      <c r="J1099" s="11">
        <v>761.64</v>
      </c>
      <c r="K1099" s="11">
        <v>19041</v>
      </c>
      <c r="L1099" s="11"/>
      <c r="M1099" s="66" t="str">
        <f>TEXT(Table2[[#This Row],[Gd.Dt]],"mmm-yy")</f>
        <v>Apr-22</v>
      </c>
      <c r="N1099" s="46" t="str">
        <f>MID(Table2[[#This Row],[BE]],6,2)</f>
        <v>IB</v>
      </c>
      <c r="O1099" s="46" t="str">
        <f>IF(Table2[[#This Row],[Type]]="IB","EOU",IF(Table2[[#This Row],[Type]]="MB","Local","492"))</f>
        <v>EOU</v>
      </c>
      <c r="P1099" s="46">
        <f>ROUND(Table2[[#This Row],[Cons]]/Table2[[#This Row],[Qty.]],5)</f>
        <v>0.04</v>
      </c>
      <c r="Q1099" s="46" t="b">
        <f>EXACT(Table2[[#This Row],[rate]],Table2[[#This Row],[Check]])</f>
        <v>1</v>
      </c>
      <c r="R1099" s="46"/>
      <c r="S1099" s="46" t="str">
        <f>IF(Table2[[#This Row],[SRO]]="EOU",VLOOKUP(Table2[[#This Row],[BE]],[2]GD.List!$C$3:$N$5014,12,0),IF(Table2[[#This Row],[SRO]]="Local","Polyester Staple Fibre","SRO 492"))</f>
        <v>Textile Chemical</v>
      </c>
    </row>
    <row r="1100" spans="1:19" x14ac:dyDescent="0.25">
      <c r="A1100" s="19" t="s">
        <v>798</v>
      </c>
      <c r="B1100" s="3" t="s">
        <v>824</v>
      </c>
      <c r="C1100" s="21">
        <v>14446</v>
      </c>
      <c r="D1100" s="18">
        <v>3910</v>
      </c>
      <c r="E1100" t="s">
        <v>825</v>
      </c>
      <c r="F1100" s="3" t="s">
        <v>827</v>
      </c>
      <c r="G1100" s="24">
        <v>44657</v>
      </c>
      <c r="H1100" s="31">
        <v>15262289.42</v>
      </c>
      <c r="I1100" s="22">
        <v>0.04</v>
      </c>
      <c r="J1100" s="15">
        <v>370.24</v>
      </c>
      <c r="K1100" s="15">
        <v>9256</v>
      </c>
      <c r="L1100" s="15"/>
      <c r="M1100" s="66" t="str">
        <f>TEXT(Table2[[#This Row],[Gd.Dt]],"mmm-yy")</f>
        <v>Apr-22</v>
      </c>
      <c r="N1100" s="46" t="str">
        <f>MID(Table2[[#This Row],[BE]],6,2)</f>
        <v>IB</v>
      </c>
      <c r="O1100" s="46" t="str">
        <f>IF(Table2[[#This Row],[Type]]="IB","EOU",IF(Table2[[#This Row],[Type]]="MB","Local","492"))</f>
        <v>EOU</v>
      </c>
      <c r="P1100" s="46">
        <f>ROUND(Table2[[#This Row],[Cons]]/Table2[[#This Row],[Qty.]],5)</f>
        <v>0.04</v>
      </c>
      <c r="Q1100" s="46" t="b">
        <f>EXACT(Table2[[#This Row],[rate]],Table2[[#This Row],[Check]])</f>
        <v>1</v>
      </c>
      <c r="R1100" s="46"/>
      <c r="S1100" s="46" t="str">
        <f>IF(Table2[[#This Row],[SRO]]="EOU",VLOOKUP(Table2[[#This Row],[BE]],[2]GD.List!$C$3:$N$5014,12,0),IF(Table2[[#This Row],[SRO]]="Local","Polyester Staple Fibre","SRO 492"))</f>
        <v>Textile Chemical</v>
      </c>
    </row>
    <row r="1101" spans="1:19" x14ac:dyDescent="0.25">
      <c r="A1101" s="17" t="s">
        <v>798</v>
      </c>
      <c r="B1101" s="3" t="s">
        <v>828</v>
      </c>
      <c r="C1101" s="21">
        <v>66492</v>
      </c>
      <c r="D1101" s="18">
        <v>3910</v>
      </c>
      <c r="E1101" t="s">
        <v>806</v>
      </c>
      <c r="F1101" s="3" t="s">
        <v>819</v>
      </c>
      <c r="G1101" s="24">
        <v>44657</v>
      </c>
      <c r="H1101" s="31">
        <v>34735475.630000003</v>
      </c>
      <c r="I1101" s="22">
        <v>0.04</v>
      </c>
      <c r="J1101" s="15">
        <v>545.96</v>
      </c>
      <c r="K1101" s="15">
        <v>13649</v>
      </c>
      <c r="L1101" s="15"/>
      <c r="M1101" s="66" t="str">
        <f>TEXT(Table2[[#This Row],[Gd.Dt]],"mmm-yy")</f>
        <v>Apr-22</v>
      </c>
      <c r="N1101" s="46" t="str">
        <f>MID(Table2[[#This Row],[BE]],6,2)</f>
        <v>IB</v>
      </c>
      <c r="O1101" s="46" t="str">
        <f>IF(Table2[[#This Row],[Type]]="IB","EOU",IF(Table2[[#This Row],[Type]]="MB","Local","492"))</f>
        <v>EOU</v>
      </c>
      <c r="P1101" s="46">
        <f>ROUND(Table2[[#This Row],[Cons]]/Table2[[#This Row],[Qty.]],5)</f>
        <v>0.04</v>
      </c>
      <c r="Q1101" s="46" t="b">
        <f>EXACT(Table2[[#This Row],[rate]],Table2[[#This Row],[Check]])</f>
        <v>1</v>
      </c>
      <c r="R1101" s="46"/>
      <c r="S1101" s="46" t="str">
        <f>IF(Table2[[#This Row],[SRO]]="EOU",VLOOKUP(Table2[[#This Row],[BE]],[2]GD.List!$C$3:$N$5014,12,0),IF(Table2[[#This Row],[SRO]]="Local","Polyester Staple Fibre","SRO 492"))</f>
        <v>Textile Chemical</v>
      </c>
    </row>
    <row r="1102" spans="1:19" x14ac:dyDescent="0.25">
      <c r="A1102" s="19" t="s">
        <v>799</v>
      </c>
      <c r="B1102" s="3" t="s">
        <v>781</v>
      </c>
      <c r="C1102" s="21">
        <v>2664</v>
      </c>
      <c r="D1102" s="18">
        <v>3906.9090000000001</v>
      </c>
      <c r="E1102" t="s">
        <v>801</v>
      </c>
      <c r="F1102" s="3" t="s">
        <v>817</v>
      </c>
      <c r="G1102" s="24">
        <v>44656</v>
      </c>
      <c r="H1102" s="31">
        <v>7848691.4299999997</v>
      </c>
      <c r="I1102" s="22">
        <v>0.04</v>
      </c>
      <c r="J1102" s="15">
        <v>166.44</v>
      </c>
      <c r="K1102" s="15">
        <v>4161</v>
      </c>
      <c r="L1102" s="15"/>
      <c r="M1102" s="66" t="str">
        <f>TEXT(Table2[[#This Row],[Gd.Dt]],"mmm-yy")</f>
        <v>Apr-22</v>
      </c>
      <c r="N1102" s="46" t="str">
        <f>MID(Table2[[#This Row],[BE]],6,2)</f>
        <v>IB</v>
      </c>
      <c r="O1102" s="46" t="str">
        <f>IF(Table2[[#This Row],[Type]]="IB","EOU",IF(Table2[[#This Row],[Type]]="MB","Local","492"))</f>
        <v>EOU</v>
      </c>
      <c r="P1102" s="46">
        <f>ROUND(Table2[[#This Row],[Cons]]/Table2[[#This Row],[Qty.]],5)</f>
        <v>0.04</v>
      </c>
      <c r="Q1102" s="46" t="b">
        <f>EXACT(Table2[[#This Row],[rate]],Table2[[#This Row],[Check]])</f>
        <v>1</v>
      </c>
      <c r="R1102" s="46"/>
      <c r="S1102" s="46" t="str">
        <f>IF(Table2[[#This Row],[SRO]]="EOU",VLOOKUP(Table2[[#This Row],[BE]],[2]GD.List!$C$3:$N$5014,12,0),IF(Table2[[#This Row],[SRO]]="Local","Polyester Staple Fibre","SRO 492"))</f>
        <v>Textile Chemical</v>
      </c>
    </row>
    <row r="1103" spans="1:19" x14ac:dyDescent="0.25">
      <c r="A1103" s="19" t="s">
        <v>799</v>
      </c>
      <c r="B1103" s="3" t="s">
        <v>779</v>
      </c>
      <c r="C1103" s="21">
        <v>4194</v>
      </c>
      <c r="D1103" s="18">
        <v>3906.9090000000001</v>
      </c>
      <c r="E1103" t="s">
        <v>796</v>
      </c>
      <c r="F1103" s="3" t="s">
        <v>818</v>
      </c>
      <c r="G1103" s="24">
        <v>44656</v>
      </c>
      <c r="H1103" s="31">
        <v>4471753.13</v>
      </c>
      <c r="I1103" s="22">
        <v>0.04</v>
      </c>
      <c r="J1103" s="15">
        <v>94.72</v>
      </c>
      <c r="K1103" s="15">
        <v>2368</v>
      </c>
      <c r="L1103" s="15"/>
      <c r="M1103" s="66" t="str">
        <f>TEXT(Table2[[#This Row],[Gd.Dt]],"mmm-yy")</f>
        <v>Apr-22</v>
      </c>
      <c r="N1103" s="46" t="str">
        <f>MID(Table2[[#This Row],[BE]],6,2)</f>
        <v>IB</v>
      </c>
      <c r="O1103" s="46" t="str">
        <f>IF(Table2[[#This Row],[Type]]="IB","EOU",IF(Table2[[#This Row],[Type]]="MB","Local","492"))</f>
        <v>EOU</v>
      </c>
      <c r="P1103" s="46">
        <f>ROUND(Table2[[#This Row],[Cons]]/Table2[[#This Row],[Qty.]],5)</f>
        <v>0.04</v>
      </c>
      <c r="Q1103" s="46" t="b">
        <f>EXACT(Table2[[#This Row],[rate]],Table2[[#This Row],[Check]])</f>
        <v>1</v>
      </c>
      <c r="R1103" s="46"/>
      <c r="S1103" s="46" t="str">
        <f>IF(Table2[[#This Row],[SRO]]="EOU",VLOOKUP(Table2[[#This Row],[BE]],[2]GD.List!$C$3:$N$5014,12,0),IF(Table2[[#This Row],[SRO]]="Local","Polyester Staple Fibre","SRO 492"))</f>
        <v>Textile Chemical</v>
      </c>
    </row>
    <row r="1104" spans="1:19" x14ac:dyDescent="0.25">
      <c r="A1104" s="19" t="s">
        <v>799</v>
      </c>
      <c r="B1104" s="3" t="s">
        <v>784</v>
      </c>
      <c r="C1104" s="21">
        <v>59771</v>
      </c>
      <c r="D1104" s="18">
        <v>3906.9090000000001</v>
      </c>
      <c r="E1104" t="s">
        <v>1204</v>
      </c>
      <c r="F1104" s="3" t="s">
        <v>811</v>
      </c>
      <c r="G1104" s="24">
        <v>44657</v>
      </c>
      <c r="H1104" s="31">
        <v>58543533.560000002</v>
      </c>
      <c r="I1104" s="22">
        <v>0.04</v>
      </c>
      <c r="J1104" s="11">
        <v>761.64</v>
      </c>
      <c r="K1104" s="11">
        <v>19041</v>
      </c>
      <c r="L1104" s="11"/>
      <c r="M1104" s="66" t="str">
        <f>TEXT(Table2[[#This Row],[Gd.Dt]],"mmm-yy")</f>
        <v>Apr-22</v>
      </c>
      <c r="N1104" s="46" t="str">
        <f>MID(Table2[[#This Row],[BE]],6,2)</f>
        <v>IB</v>
      </c>
      <c r="O1104" s="46" t="str">
        <f>IF(Table2[[#This Row],[Type]]="IB","EOU",IF(Table2[[#This Row],[Type]]="MB","Local","492"))</f>
        <v>EOU</v>
      </c>
      <c r="P1104" s="46">
        <f>ROUND(Table2[[#This Row],[Cons]]/Table2[[#This Row],[Qty.]],5)</f>
        <v>0.04</v>
      </c>
      <c r="Q1104" s="46" t="b">
        <f>EXACT(Table2[[#This Row],[rate]],Table2[[#This Row],[Check]])</f>
        <v>1</v>
      </c>
      <c r="R1104" s="46"/>
      <c r="S1104" s="46" t="str">
        <f>IF(Table2[[#This Row],[SRO]]="EOU",VLOOKUP(Table2[[#This Row],[BE]],[2]GD.List!$C$3:$N$5014,12,0),IF(Table2[[#This Row],[SRO]]="Local","Polyester Staple Fibre","SRO 492"))</f>
        <v>Textile Chemical</v>
      </c>
    </row>
    <row r="1105" spans="1:19" x14ac:dyDescent="0.25">
      <c r="A1105" s="17" t="s">
        <v>799</v>
      </c>
      <c r="B1105" s="3" t="s">
        <v>828</v>
      </c>
      <c r="C1105" s="21">
        <v>66492</v>
      </c>
      <c r="D1105" s="18">
        <v>3906.9090000000001</v>
      </c>
      <c r="E1105" t="s">
        <v>806</v>
      </c>
      <c r="F1105" s="3" t="s">
        <v>819</v>
      </c>
      <c r="G1105" s="24">
        <v>44657</v>
      </c>
      <c r="H1105" s="31">
        <v>34735475.630000003</v>
      </c>
      <c r="I1105" s="22">
        <v>0.04</v>
      </c>
      <c r="J1105" s="15">
        <v>167.2</v>
      </c>
      <c r="K1105" s="15">
        <v>4180</v>
      </c>
      <c r="L1105" s="15"/>
      <c r="M1105" s="66" t="str">
        <f>TEXT(Table2[[#This Row],[Gd.Dt]],"mmm-yy")</f>
        <v>Apr-22</v>
      </c>
      <c r="N1105" s="46" t="str">
        <f>MID(Table2[[#This Row],[BE]],6,2)</f>
        <v>IB</v>
      </c>
      <c r="O1105" s="46" t="str">
        <f>IF(Table2[[#This Row],[Type]]="IB","EOU",IF(Table2[[#This Row],[Type]]="MB","Local","492"))</f>
        <v>EOU</v>
      </c>
      <c r="P1105" s="46">
        <f>ROUND(Table2[[#This Row],[Cons]]/Table2[[#This Row],[Qty.]],5)</f>
        <v>0.04</v>
      </c>
      <c r="Q1105" s="46" t="b">
        <f>EXACT(Table2[[#This Row],[rate]],Table2[[#This Row],[Check]])</f>
        <v>1</v>
      </c>
      <c r="R1105" s="46"/>
      <c r="S1105" s="46" t="str">
        <f>IF(Table2[[#This Row],[SRO]]="EOU",VLOOKUP(Table2[[#This Row],[BE]],[2]GD.List!$C$3:$N$5014,12,0),IF(Table2[[#This Row],[SRO]]="Local","Polyester Staple Fibre","SRO 492"))</f>
        <v>Textile Chemical</v>
      </c>
    </row>
    <row r="1106" spans="1:19" x14ac:dyDescent="0.25">
      <c r="A1106" s="19" t="s">
        <v>800</v>
      </c>
      <c r="B1106" s="3" t="s">
        <v>781</v>
      </c>
      <c r="C1106" s="21">
        <v>2664</v>
      </c>
      <c r="D1106" s="18">
        <v>3215.1990000000001</v>
      </c>
      <c r="E1106" t="s">
        <v>801</v>
      </c>
      <c r="F1106" s="3" t="s">
        <v>817</v>
      </c>
      <c r="G1106" s="24">
        <v>44656</v>
      </c>
      <c r="H1106" s="31">
        <v>7848691.4299999997</v>
      </c>
      <c r="I1106" s="22">
        <v>7.0000000000000007E-2</v>
      </c>
      <c r="J1106" s="15">
        <v>291.27</v>
      </c>
      <c r="K1106" s="15">
        <v>4161</v>
      </c>
      <c r="L1106" s="15"/>
      <c r="M1106" s="66" t="str">
        <f>TEXT(Table2[[#This Row],[Gd.Dt]],"mmm-yy")</f>
        <v>Apr-22</v>
      </c>
      <c r="N1106" s="46" t="str">
        <f>MID(Table2[[#This Row],[BE]],6,2)</f>
        <v>IB</v>
      </c>
      <c r="O1106" s="46" t="str">
        <f>IF(Table2[[#This Row],[Type]]="IB","EOU",IF(Table2[[#This Row],[Type]]="MB","Local","492"))</f>
        <v>EOU</v>
      </c>
      <c r="P1106" s="46">
        <f>ROUND(Table2[[#This Row],[Cons]]/Table2[[#This Row],[Qty.]],5)</f>
        <v>7.0000000000000007E-2</v>
      </c>
      <c r="Q1106" s="46" t="b">
        <f>EXACT(Table2[[#This Row],[rate]],Table2[[#This Row],[Check]])</f>
        <v>1</v>
      </c>
      <c r="R1106" s="46"/>
      <c r="S1106" s="46" t="str">
        <f>IF(Table2[[#This Row],[SRO]]="EOU",VLOOKUP(Table2[[#This Row],[BE]],[2]GD.List!$C$3:$N$5014,12,0),IF(Table2[[#This Row],[SRO]]="Local","Polyester Staple Fibre","SRO 492"))</f>
        <v>Textile Dyes</v>
      </c>
    </row>
    <row r="1107" spans="1:19" x14ac:dyDescent="0.25">
      <c r="A1107" s="19" t="s">
        <v>800</v>
      </c>
      <c r="B1107" s="3" t="s">
        <v>779</v>
      </c>
      <c r="C1107" s="21">
        <v>4194</v>
      </c>
      <c r="D1107" s="18">
        <v>3215.1990000000001</v>
      </c>
      <c r="E1107" t="s">
        <v>796</v>
      </c>
      <c r="F1107" s="3" t="s">
        <v>818</v>
      </c>
      <c r="G1107" s="24">
        <v>44656</v>
      </c>
      <c r="H1107" s="31">
        <v>4471753.13</v>
      </c>
      <c r="I1107" s="22">
        <v>7.0000000000000007E-2</v>
      </c>
      <c r="J1107" s="15">
        <v>165.76</v>
      </c>
      <c r="K1107" s="15">
        <v>2368</v>
      </c>
      <c r="L1107" s="15"/>
      <c r="M1107" s="66" t="str">
        <f>TEXT(Table2[[#This Row],[Gd.Dt]],"mmm-yy")</f>
        <v>Apr-22</v>
      </c>
      <c r="N1107" s="46" t="str">
        <f>MID(Table2[[#This Row],[BE]],6,2)</f>
        <v>IB</v>
      </c>
      <c r="O1107" s="46" t="str">
        <f>IF(Table2[[#This Row],[Type]]="IB","EOU",IF(Table2[[#This Row],[Type]]="MB","Local","492"))</f>
        <v>EOU</v>
      </c>
      <c r="P1107" s="46">
        <f>ROUND(Table2[[#This Row],[Cons]]/Table2[[#This Row],[Qty.]],5)</f>
        <v>7.0000000000000007E-2</v>
      </c>
      <c r="Q1107" s="46" t="b">
        <f>EXACT(Table2[[#This Row],[rate]],Table2[[#This Row],[Check]])</f>
        <v>1</v>
      </c>
      <c r="R1107" s="46"/>
      <c r="S1107" s="46" t="str">
        <f>IF(Table2[[#This Row],[SRO]]="EOU",VLOOKUP(Table2[[#This Row],[BE]],[2]GD.List!$C$3:$N$5014,12,0),IF(Table2[[#This Row],[SRO]]="Local","Polyester Staple Fibre","SRO 492"))</f>
        <v>Textile Dyes</v>
      </c>
    </row>
    <row r="1108" spans="1:19" x14ac:dyDescent="0.25">
      <c r="A1108" s="19" t="s">
        <v>800</v>
      </c>
      <c r="B1108" s="3" t="s">
        <v>784</v>
      </c>
      <c r="C1108" s="21">
        <v>59771</v>
      </c>
      <c r="D1108" s="18">
        <v>3215.1990000000001</v>
      </c>
      <c r="E1108" t="s">
        <v>1204</v>
      </c>
      <c r="F1108" s="3" t="s">
        <v>811</v>
      </c>
      <c r="G1108" s="24">
        <v>44657</v>
      </c>
      <c r="H1108" s="31">
        <v>58543533.560000002</v>
      </c>
      <c r="I1108" s="22">
        <v>7.0000000000000007E-2</v>
      </c>
      <c r="J1108" s="11">
        <v>1332.87</v>
      </c>
      <c r="K1108" s="11">
        <v>19041</v>
      </c>
      <c r="L1108" s="11"/>
      <c r="M1108" s="66" t="str">
        <f>TEXT(Table2[[#This Row],[Gd.Dt]],"mmm-yy")</f>
        <v>Apr-22</v>
      </c>
      <c r="N1108" s="46" t="str">
        <f>MID(Table2[[#This Row],[BE]],6,2)</f>
        <v>IB</v>
      </c>
      <c r="O1108" s="46" t="str">
        <f>IF(Table2[[#This Row],[Type]]="IB","EOU",IF(Table2[[#This Row],[Type]]="MB","Local","492"))</f>
        <v>EOU</v>
      </c>
      <c r="P1108" s="46">
        <f>ROUND(Table2[[#This Row],[Cons]]/Table2[[#This Row],[Qty.]],5)</f>
        <v>7.0000000000000007E-2</v>
      </c>
      <c r="Q1108" s="46" t="b">
        <f>EXACT(Table2[[#This Row],[rate]],Table2[[#This Row],[Check]])</f>
        <v>1</v>
      </c>
      <c r="R1108" s="46"/>
      <c r="S1108" s="46" t="str">
        <f>IF(Table2[[#This Row],[SRO]]="EOU",VLOOKUP(Table2[[#This Row],[BE]],[2]GD.List!$C$3:$N$5014,12,0),IF(Table2[[#This Row],[SRO]]="Local","Polyester Staple Fibre","SRO 492"))</f>
        <v>Textile Dyes</v>
      </c>
    </row>
    <row r="1109" spans="1:19" x14ac:dyDescent="0.25">
      <c r="A1109" s="17" t="s">
        <v>800</v>
      </c>
      <c r="B1109" s="3" t="s">
        <v>828</v>
      </c>
      <c r="C1109" s="21">
        <v>66492</v>
      </c>
      <c r="D1109" s="18">
        <v>3215.1990000000001</v>
      </c>
      <c r="E1109" t="s">
        <v>806</v>
      </c>
      <c r="F1109" s="3" t="s">
        <v>819</v>
      </c>
      <c r="G1109" s="24">
        <v>44657</v>
      </c>
      <c r="H1109" s="31">
        <v>34735475.630000003</v>
      </c>
      <c r="I1109" s="22">
        <v>7.0000000000000007E-2</v>
      </c>
      <c r="J1109" s="15">
        <v>292.59999999999997</v>
      </c>
      <c r="K1109" s="15">
        <v>4180</v>
      </c>
      <c r="L1109" s="15"/>
      <c r="M1109" s="66" t="str">
        <f>TEXT(Table2[[#This Row],[Gd.Dt]],"mmm-yy")</f>
        <v>Apr-22</v>
      </c>
      <c r="N1109" s="46" t="str">
        <f>MID(Table2[[#This Row],[BE]],6,2)</f>
        <v>IB</v>
      </c>
      <c r="O1109" s="46" t="str">
        <f>IF(Table2[[#This Row],[Type]]="IB","EOU",IF(Table2[[#This Row],[Type]]="MB","Local","492"))</f>
        <v>EOU</v>
      </c>
      <c r="P1109" s="46">
        <f>ROUND(Table2[[#This Row],[Cons]]/Table2[[#This Row],[Qty.]],5)</f>
        <v>7.0000000000000007E-2</v>
      </c>
      <c r="Q1109" s="46" t="b">
        <f>EXACT(Table2[[#This Row],[rate]],Table2[[#This Row],[Check]])</f>
        <v>1</v>
      </c>
      <c r="R1109" s="46"/>
      <c r="S1109" s="46" t="str">
        <f>IF(Table2[[#This Row],[SRO]]="EOU",VLOOKUP(Table2[[#This Row],[BE]],[2]GD.List!$C$3:$N$5014,12,0),IF(Table2[[#This Row],[SRO]]="Local","Polyester Staple Fibre","SRO 492"))</f>
        <v>Textile Dyes</v>
      </c>
    </row>
    <row r="1110" spans="1:19" x14ac:dyDescent="0.25">
      <c r="A1110" s="19" t="s">
        <v>804</v>
      </c>
      <c r="B1110" s="3" t="s">
        <v>784</v>
      </c>
      <c r="C1110" s="21">
        <v>59771</v>
      </c>
      <c r="D1110" s="18">
        <v>3906.9029999999998</v>
      </c>
      <c r="E1110" t="s">
        <v>1204</v>
      </c>
      <c r="F1110" s="3" t="s">
        <v>811</v>
      </c>
      <c r="G1110" s="24">
        <v>44657</v>
      </c>
      <c r="H1110" s="31">
        <v>58543533.560000002</v>
      </c>
      <c r="I1110" s="22">
        <v>0.04</v>
      </c>
      <c r="J1110" s="11">
        <v>761.64</v>
      </c>
      <c r="K1110" s="11">
        <v>19041</v>
      </c>
      <c r="L1110" s="11"/>
      <c r="M1110" s="66" t="str">
        <f>TEXT(Table2[[#This Row],[Gd.Dt]],"mmm-yy")</f>
        <v>Apr-22</v>
      </c>
      <c r="N1110" s="46" t="str">
        <f>MID(Table2[[#This Row],[BE]],6,2)</f>
        <v>IB</v>
      </c>
      <c r="O1110" s="46" t="str">
        <f>IF(Table2[[#This Row],[Type]]="IB","EOU",IF(Table2[[#This Row],[Type]]="MB","Local","492"))</f>
        <v>EOU</v>
      </c>
      <c r="P1110" s="46">
        <f>ROUND(Table2[[#This Row],[Cons]]/Table2[[#This Row],[Qty.]],5)</f>
        <v>0.04</v>
      </c>
      <c r="Q1110" s="46" t="b">
        <f>EXACT(Table2[[#This Row],[rate]],Table2[[#This Row],[Check]])</f>
        <v>1</v>
      </c>
      <c r="R1110" s="46"/>
      <c r="S1110" s="46" t="str">
        <f>IF(Table2[[#This Row],[SRO]]="EOU",VLOOKUP(Table2[[#This Row],[BE]],[2]GD.List!$C$3:$N$5014,12,0),IF(Table2[[#This Row],[SRO]]="Local","Polyester Staple Fibre","SRO 492"))</f>
        <v>Textile Chemical</v>
      </c>
    </row>
    <row r="1111" spans="1:19" x14ac:dyDescent="0.25">
      <c r="A1111" s="17" t="s">
        <v>804</v>
      </c>
      <c r="B1111" s="3" t="s">
        <v>828</v>
      </c>
      <c r="C1111" s="21">
        <v>66492</v>
      </c>
      <c r="D1111" s="18">
        <v>3906.9029999999998</v>
      </c>
      <c r="E1111" t="s">
        <v>806</v>
      </c>
      <c r="F1111" s="3" t="s">
        <v>819</v>
      </c>
      <c r="G1111" s="24">
        <v>44657</v>
      </c>
      <c r="H1111" s="31">
        <v>34735475.630000003</v>
      </c>
      <c r="I1111" s="22">
        <v>0.04</v>
      </c>
      <c r="J1111" s="15">
        <v>167.2</v>
      </c>
      <c r="K1111" s="15">
        <v>4180</v>
      </c>
      <c r="L1111" s="15"/>
      <c r="M1111" s="66" t="str">
        <f>TEXT(Table2[[#This Row],[Gd.Dt]],"mmm-yy")</f>
        <v>Apr-22</v>
      </c>
      <c r="N1111" s="46" t="str">
        <f>MID(Table2[[#This Row],[BE]],6,2)</f>
        <v>IB</v>
      </c>
      <c r="O1111" s="46" t="str">
        <f>IF(Table2[[#This Row],[Type]]="IB","EOU",IF(Table2[[#This Row],[Type]]="MB","Local","492"))</f>
        <v>EOU</v>
      </c>
      <c r="P1111" s="46">
        <f>ROUND(Table2[[#This Row],[Cons]]/Table2[[#This Row],[Qty.]],5)</f>
        <v>0.04</v>
      </c>
      <c r="Q1111" s="46" t="b">
        <f>EXACT(Table2[[#This Row],[rate]],Table2[[#This Row],[Check]])</f>
        <v>1</v>
      </c>
      <c r="R1111" s="46"/>
      <c r="S1111" s="46" t="str">
        <f>IF(Table2[[#This Row],[SRO]]="EOU",VLOOKUP(Table2[[#This Row],[BE]],[2]GD.List!$C$3:$N$5014,12,0),IF(Table2[[#This Row],[SRO]]="Local","Polyester Staple Fibre","SRO 492"))</f>
        <v>Textile Chemical</v>
      </c>
    </row>
    <row r="1112" spans="1:19" x14ac:dyDescent="0.25">
      <c r="A1112" s="19" t="s">
        <v>805</v>
      </c>
      <c r="B1112" s="3" t="s">
        <v>784</v>
      </c>
      <c r="C1112" s="21">
        <v>59771</v>
      </c>
      <c r="D1112" s="18">
        <v>3204.16</v>
      </c>
      <c r="E1112" t="s">
        <v>1204</v>
      </c>
      <c r="F1112" s="3" t="s">
        <v>811</v>
      </c>
      <c r="G1112" s="24">
        <v>44657</v>
      </c>
      <c r="H1112" s="31">
        <v>58543533.560000002</v>
      </c>
      <c r="I1112" s="22">
        <v>7.0000000000000007E-2</v>
      </c>
      <c r="J1112" s="11">
        <v>1332.87</v>
      </c>
      <c r="K1112" s="11">
        <v>19041</v>
      </c>
      <c r="L1112" s="11"/>
      <c r="M1112" s="66" t="str">
        <f>TEXT(Table2[[#This Row],[Gd.Dt]],"mmm-yy")</f>
        <v>Apr-22</v>
      </c>
      <c r="N1112" s="46" t="str">
        <f>MID(Table2[[#This Row],[BE]],6,2)</f>
        <v>IB</v>
      </c>
      <c r="O1112" s="46" t="str">
        <f>IF(Table2[[#This Row],[Type]]="IB","EOU",IF(Table2[[#This Row],[Type]]="MB","Local","492"))</f>
        <v>EOU</v>
      </c>
      <c r="P1112" s="46">
        <f>ROUND(Table2[[#This Row],[Cons]]/Table2[[#This Row],[Qty.]],5)</f>
        <v>7.0000000000000007E-2</v>
      </c>
      <c r="Q1112" s="46" t="b">
        <f>EXACT(Table2[[#This Row],[rate]],Table2[[#This Row],[Check]])</f>
        <v>1</v>
      </c>
      <c r="R1112" s="46"/>
      <c r="S1112" s="46" t="str">
        <f>IF(Table2[[#This Row],[SRO]]="EOU",VLOOKUP(Table2[[#This Row],[BE]],[2]GD.List!$C$3:$N$5014,12,0),IF(Table2[[#This Row],[SRO]]="Local","Polyester Staple Fibre","SRO 492"))</f>
        <v>Textile Dyes</v>
      </c>
    </row>
    <row r="1113" spans="1:19" x14ac:dyDescent="0.25">
      <c r="A1113" s="17" t="s">
        <v>805</v>
      </c>
      <c r="B1113" s="3" t="s">
        <v>828</v>
      </c>
      <c r="C1113" s="21">
        <v>66492</v>
      </c>
      <c r="D1113" s="18">
        <v>3204.16</v>
      </c>
      <c r="E1113" t="s">
        <v>806</v>
      </c>
      <c r="F1113" s="3" t="s">
        <v>819</v>
      </c>
      <c r="G1113" s="24">
        <v>44657</v>
      </c>
      <c r="H1113" s="31">
        <v>34735475.630000003</v>
      </c>
      <c r="I1113" s="22">
        <v>7.0000000000000007E-2</v>
      </c>
      <c r="J1113" s="15">
        <v>292.59999999999997</v>
      </c>
      <c r="K1113" s="15">
        <v>4180</v>
      </c>
      <c r="L1113" s="15"/>
      <c r="M1113" s="66" t="str">
        <f>TEXT(Table2[[#This Row],[Gd.Dt]],"mmm-yy")</f>
        <v>Apr-22</v>
      </c>
      <c r="N1113" s="46" t="str">
        <f>MID(Table2[[#This Row],[BE]],6,2)</f>
        <v>IB</v>
      </c>
      <c r="O1113" s="46" t="str">
        <f>IF(Table2[[#This Row],[Type]]="IB","EOU",IF(Table2[[#This Row],[Type]]="MB","Local","492"))</f>
        <v>EOU</v>
      </c>
      <c r="P1113" s="46">
        <f>ROUND(Table2[[#This Row],[Cons]]/Table2[[#This Row],[Qty.]],5)</f>
        <v>7.0000000000000007E-2</v>
      </c>
      <c r="Q1113" s="46" t="b">
        <f>EXACT(Table2[[#This Row],[rate]],Table2[[#This Row],[Check]])</f>
        <v>1</v>
      </c>
      <c r="R1113" s="46"/>
      <c r="S1113" s="46" t="str">
        <f>IF(Table2[[#This Row],[SRO]]="EOU",VLOOKUP(Table2[[#This Row],[BE]],[2]GD.List!$C$3:$N$5014,12,0),IF(Table2[[#This Row],[SRO]]="Local","Polyester Staple Fibre","SRO 492"))</f>
        <v>Textile Dyes</v>
      </c>
    </row>
    <row r="1114" spans="1:19" x14ac:dyDescent="0.25">
      <c r="A1114" s="17" t="s">
        <v>808</v>
      </c>
      <c r="B1114" s="3" t="s">
        <v>785</v>
      </c>
      <c r="C1114" s="21">
        <v>61464</v>
      </c>
      <c r="D1114" s="18">
        <v>9606.2919999999995</v>
      </c>
      <c r="E1114" t="s">
        <v>807</v>
      </c>
      <c r="F1114" s="3" t="s">
        <v>820</v>
      </c>
      <c r="G1114" s="24">
        <v>44657</v>
      </c>
      <c r="H1114" s="31">
        <v>35902022.130000003</v>
      </c>
      <c r="I1114" s="22">
        <v>1</v>
      </c>
      <c r="J1114" s="15">
        <v>16</v>
      </c>
      <c r="K1114" s="15">
        <v>16</v>
      </c>
      <c r="L1114" s="15"/>
      <c r="M1114" s="66" t="str">
        <f>TEXT(Table2[[#This Row],[Gd.Dt]],"mmm-yy")</f>
        <v>Apr-22</v>
      </c>
      <c r="N1114" s="46" t="str">
        <f>MID(Table2[[#This Row],[BE]],6,2)</f>
        <v>TI</v>
      </c>
      <c r="O1114" s="46" t="str">
        <f>IF(Table2[[#This Row],[Type]]="IB","EOU",IF(Table2[[#This Row],[Type]]="MB","Local","492"))</f>
        <v>492</v>
      </c>
      <c r="P1114" s="46">
        <f>ROUND(Table2[[#This Row],[Cons]]/Table2[[#This Row],[Qty.]],5)</f>
        <v>1</v>
      </c>
      <c r="Q1114" s="46" t="b">
        <f>EXACT(Table2[[#This Row],[rate]],Table2[[#This Row],[Check]])</f>
        <v>1</v>
      </c>
      <c r="R1114" s="46"/>
      <c r="S1114" s="46" t="str">
        <f>IF(Table2[[#This Row],[SRO]]="EOU",VLOOKUP(Table2[[#This Row],[BE]],[2]GD.List!$C$3:$N$5014,12,0),IF(Table2[[#This Row],[SRO]]="Local","Polyester Staple Fibre","SRO 492"))</f>
        <v>SRO 492</v>
      </c>
    </row>
    <row r="1115" spans="1:19" x14ac:dyDescent="0.25">
      <c r="A1115" s="17" t="s">
        <v>809</v>
      </c>
      <c r="B1115" s="3" t="s">
        <v>785</v>
      </c>
      <c r="C1115" s="21">
        <v>61464</v>
      </c>
      <c r="D1115" s="18">
        <v>9606.2919999999995</v>
      </c>
      <c r="E1115" t="s">
        <v>807</v>
      </c>
      <c r="F1115" s="3" t="s">
        <v>820</v>
      </c>
      <c r="G1115" s="24">
        <v>44657</v>
      </c>
      <c r="H1115" s="31">
        <v>35902022.130000003</v>
      </c>
      <c r="I1115" s="22">
        <v>1</v>
      </c>
      <c r="J1115" s="15">
        <v>42</v>
      </c>
      <c r="K1115" s="15">
        <v>42</v>
      </c>
      <c r="L1115" s="15"/>
      <c r="M1115" s="66" t="str">
        <f>TEXT(Table2[[#This Row],[Gd.Dt]],"mmm-yy")</f>
        <v>Apr-22</v>
      </c>
      <c r="N1115" s="46" t="str">
        <f>MID(Table2[[#This Row],[BE]],6,2)</f>
        <v>TI</v>
      </c>
      <c r="O1115" s="46" t="str">
        <f>IF(Table2[[#This Row],[Type]]="IB","EOU",IF(Table2[[#This Row],[Type]]="MB","Local","492"))</f>
        <v>492</v>
      </c>
      <c r="P1115" s="46">
        <f>ROUND(Table2[[#This Row],[Cons]]/Table2[[#This Row],[Qty.]],5)</f>
        <v>1</v>
      </c>
      <c r="Q1115" s="46" t="b">
        <f>EXACT(Table2[[#This Row],[rate]],Table2[[#This Row],[Check]])</f>
        <v>1</v>
      </c>
      <c r="R1115" s="46"/>
      <c r="S1115" s="46" t="str">
        <f>IF(Table2[[#This Row],[SRO]]="EOU",VLOOKUP(Table2[[#This Row],[BE]],[2]GD.List!$C$3:$N$5014,12,0),IF(Table2[[#This Row],[SRO]]="Local","Polyester Staple Fibre","SRO 492"))</f>
        <v>SRO 492</v>
      </c>
    </row>
    <row r="1116" spans="1:19" x14ac:dyDescent="0.25">
      <c r="A1116" s="19" t="s">
        <v>826</v>
      </c>
      <c r="B1116" s="19" t="s">
        <v>824</v>
      </c>
      <c r="C1116" s="38">
        <v>14446</v>
      </c>
      <c r="D1116" s="39">
        <v>5407.52</v>
      </c>
      <c r="E1116" s="40" t="s">
        <v>825</v>
      </c>
      <c r="F1116" s="19" t="s">
        <v>827</v>
      </c>
      <c r="G1116" s="41">
        <v>44657</v>
      </c>
      <c r="H1116" s="42">
        <v>15262289.42</v>
      </c>
      <c r="I1116" s="43">
        <v>1.0101</v>
      </c>
      <c r="J1116" s="30">
        <v>8092.3600000000006</v>
      </c>
      <c r="K1116" s="30">
        <v>8011.43</v>
      </c>
      <c r="L1116" s="30"/>
      <c r="M1116" s="67" t="str">
        <f>TEXT(Table2[[#This Row],[Gd.Dt]],"mmm-yy")</f>
        <v>Apr-22</v>
      </c>
      <c r="N1116" s="47" t="str">
        <f>MID(Table2[[#This Row],[BE]],6,2)</f>
        <v>IB</v>
      </c>
      <c r="O1116" s="47" t="str">
        <f>IF(Table2[[#This Row],[Type]]="IB","EOU",IF(Table2[[#This Row],[Type]]="MB","Local","492"))</f>
        <v>EOU</v>
      </c>
      <c r="P1116" s="47">
        <f>ROUND(Table2[[#This Row],[Cons]]/Table2[[#This Row],[Qty.]],5)</f>
        <v>1.0101</v>
      </c>
      <c r="Q1116" s="47" t="b">
        <f>EXACT(Table2[[#This Row],[rate]],Table2[[#This Row],[Check]])</f>
        <v>1</v>
      </c>
      <c r="R1116" s="47"/>
      <c r="S1116" s="47" t="str">
        <f>IF(Table2[[#This Row],[SRO]]="EOU",VLOOKUP(Table2[[#This Row],[BE]],[2]GD.List!$C$3:$N$5014,12,0),IF(Table2[[#This Row],[SRO]]="Local","Polyester Staple Fibre","SRO 492"))</f>
        <v>Polyester Fabric</v>
      </c>
    </row>
    <row r="1117" spans="1:19" x14ac:dyDescent="0.25">
      <c r="A1117" s="3" t="s">
        <v>1</v>
      </c>
      <c r="B1117" s="3" t="s">
        <v>829</v>
      </c>
      <c r="C1117" s="21">
        <v>3200</v>
      </c>
      <c r="D1117" s="18">
        <v>2701.12</v>
      </c>
      <c r="E1117" t="s">
        <v>832</v>
      </c>
      <c r="F1117" s="3" t="s">
        <v>835</v>
      </c>
      <c r="G1117" s="24">
        <v>44657</v>
      </c>
      <c r="H1117" s="31">
        <v>5089573.8</v>
      </c>
      <c r="I1117" s="22">
        <v>0.1</v>
      </c>
      <c r="J1117" s="15">
        <v>346.6</v>
      </c>
      <c r="K1117" s="15">
        <v>3466</v>
      </c>
      <c r="L1117" s="15"/>
      <c r="M1117" s="66" t="str">
        <f>TEXT(Table2[[#This Row],[Gd.Dt]],"mmm-yy")</f>
        <v>Apr-22</v>
      </c>
      <c r="N1117" s="46" t="str">
        <f>MID(Table2[[#This Row],[BE]],6,2)</f>
        <v>IB</v>
      </c>
      <c r="O1117" s="46" t="str">
        <f>IF(Table2[[#This Row],[Type]]="IB","EOU",IF(Table2[[#This Row],[Type]]="MB","Local","492"))</f>
        <v>EOU</v>
      </c>
      <c r="P1117" s="46">
        <f>ROUND(Table2[[#This Row],[Cons]]/Table2[[#This Row],[Qty.]],5)</f>
        <v>0.1</v>
      </c>
      <c r="Q1117" s="46" t="b">
        <f>EXACT(Table2[[#This Row],[rate]],Table2[[#This Row],[Check]])</f>
        <v>1</v>
      </c>
      <c r="R1117" s="46"/>
      <c r="S1117" s="46" t="str">
        <f>IF(Table2[[#This Row],[SRO]]="EOU",VLOOKUP(Table2[[#This Row],[BE]],[2]GD.List!$C$3:$N$5014,12,0),IF(Table2[[#This Row],[SRO]]="Local","Polyester Staple Fibre","SRO 492"))</f>
        <v>Textile Coal</v>
      </c>
    </row>
    <row r="1118" spans="1:19" x14ac:dyDescent="0.25">
      <c r="A1118" s="3" t="s">
        <v>1</v>
      </c>
      <c r="B1118" s="3" t="s">
        <v>830</v>
      </c>
      <c r="C1118" s="21">
        <v>43830</v>
      </c>
      <c r="D1118" s="18">
        <v>2701.12</v>
      </c>
      <c r="E1118" t="s">
        <v>833</v>
      </c>
      <c r="F1118" s="3" t="s">
        <v>836</v>
      </c>
      <c r="G1118" s="24">
        <v>44658</v>
      </c>
      <c r="H1118" s="31">
        <v>49958094.880000003</v>
      </c>
      <c r="I1118" s="22">
        <v>0.1</v>
      </c>
      <c r="J1118" s="15">
        <v>2527.6999999999998</v>
      </c>
      <c r="K1118" s="15">
        <v>25277</v>
      </c>
      <c r="L1118" s="15"/>
      <c r="M1118" s="66" t="str">
        <f>TEXT(Table2[[#This Row],[Gd.Dt]],"mmm-yy")</f>
        <v>Apr-22</v>
      </c>
      <c r="N1118" s="46" t="str">
        <f>MID(Table2[[#This Row],[BE]],6,2)</f>
        <v>IB</v>
      </c>
      <c r="O1118" s="46" t="str">
        <f>IF(Table2[[#This Row],[Type]]="IB","EOU",IF(Table2[[#This Row],[Type]]="MB","Local","492"))</f>
        <v>EOU</v>
      </c>
      <c r="P1118" s="46">
        <f>ROUND(Table2[[#This Row],[Cons]]/Table2[[#This Row],[Qty.]],5)</f>
        <v>0.1</v>
      </c>
      <c r="Q1118" s="46" t="b">
        <f>EXACT(Table2[[#This Row],[rate]],Table2[[#This Row],[Check]])</f>
        <v>1</v>
      </c>
      <c r="R1118" s="46"/>
      <c r="S1118" s="46" t="str">
        <f>IF(Table2[[#This Row],[SRO]]="EOU",VLOOKUP(Table2[[#This Row],[BE]],[2]GD.List!$C$3:$N$5014,12,0),IF(Table2[[#This Row],[SRO]]="Local","Polyester Staple Fibre","SRO 492"))</f>
        <v>Textile Coal</v>
      </c>
    </row>
    <row r="1119" spans="1:19" x14ac:dyDescent="0.25">
      <c r="A1119" s="17" t="s">
        <v>1</v>
      </c>
      <c r="B1119" s="3" t="s">
        <v>831</v>
      </c>
      <c r="C1119" s="21">
        <v>7273</v>
      </c>
      <c r="D1119" s="18">
        <v>2701.12</v>
      </c>
      <c r="E1119" t="s">
        <v>834</v>
      </c>
      <c r="F1119" s="3" t="s">
        <v>837</v>
      </c>
      <c r="G1119" s="24">
        <v>44658</v>
      </c>
      <c r="H1119" s="31">
        <v>9171076.1699999999</v>
      </c>
      <c r="I1119" s="22">
        <v>0.1</v>
      </c>
      <c r="J1119" s="15">
        <v>415.09999999999997</v>
      </c>
      <c r="K1119" s="15">
        <v>4151</v>
      </c>
      <c r="L1119" s="15"/>
      <c r="M1119" s="66" t="str">
        <f>TEXT(Table2[[#This Row],[Gd.Dt]],"mmm-yy")</f>
        <v>Apr-22</v>
      </c>
      <c r="N1119" s="46" t="str">
        <f>MID(Table2[[#This Row],[BE]],6,2)</f>
        <v>IB</v>
      </c>
      <c r="O1119" s="46" t="str">
        <f>IF(Table2[[#This Row],[Type]]="IB","EOU",IF(Table2[[#This Row],[Type]]="MB","Local","492"))</f>
        <v>EOU</v>
      </c>
      <c r="P1119" s="46">
        <f>ROUND(Table2[[#This Row],[Cons]]/Table2[[#This Row],[Qty.]],5)</f>
        <v>0.1</v>
      </c>
      <c r="Q1119" s="46" t="b">
        <f>EXACT(Table2[[#This Row],[rate]],Table2[[#This Row],[Check]])</f>
        <v>1</v>
      </c>
      <c r="R1119" s="46"/>
      <c r="S1119" s="46" t="str">
        <f>IF(Table2[[#This Row],[SRO]]="EOU",VLOOKUP(Table2[[#This Row],[BE]],[2]GD.List!$C$3:$N$5014,12,0),IF(Table2[[#This Row],[SRO]]="Local","Polyester Staple Fibre","SRO 492"))</f>
        <v>Textile Coal</v>
      </c>
    </row>
    <row r="1120" spans="1:19" x14ac:dyDescent="0.25">
      <c r="A1120" s="17" t="s">
        <v>217</v>
      </c>
      <c r="B1120" s="3" t="s">
        <v>829</v>
      </c>
      <c r="C1120" s="21">
        <v>3200</v>
      </c>
      <c r="D1120" s="18">
        <v>2832.1089999999999</v>
      </c>
      <c r="E1120" t="s">
        <v>832</v>
      </c>
      <c r="F1120" s="3" t="s">
        <v>835</v>
      </c>
      <c r="G1120" s="24">
        <v>44657</v>
      </c>
      <c r="H1120" s="31">
        <v>5089573.8</v>
      </c>
      <c r="I1120" s="22">
        <v>0.04</v>
      </c>
      <c r="J1120" s="15">
        <v>138.63999999999999</v>
      </c>
      <c r="K1120" s="15">
        <v>3466</v>
      </c>
      <c r="L1120" s="15"/>
      <c r="M1120" s="66" t="str">
        <f>TEXT(Table2[[#This Row],[Gd.Dt]],"mmm-yy")</f>
        <v>Apr-22</v>
      </c>
      <c r="N1120" s="46" t="str">
        <f>MID(Table2[[#This Row],[BE]],6,2)</f>
        <v>IB</v>
      </c>
      <c r="O1120" s="46" t="str">
        <f>IF(Table2[[#This Row],[Type]]="IB","EOU",IF(Table2[[#This Row],[Type]]="MB","Local","492"))</f>
        <v>EOU</v>
      </c>
      <c r="P1120" s="46">
        <f>ROUND(Table2[[#This Row],[Cons]]/Table2[[#This Row],[Qty.]],5)</f>
        <v>0.04</v>
      </c>
      <c r="Q1120" s="46" t="b">
        <f>EXACT(Table2[[#This Row],[rate]],Table2[[#This Row],[Check]])</f>
        <v>1</v>
      </c>
      <c r="R1120" s="46"/>
      <c r="S1120" s="46" t="str">
        <f>IF(Table2[[#This Row],[SRO]]="EOU",VLOOKUP(Table2[[#This Row],[BE]],[2]GD.List!$C$3:$N$5014,12,0),IF(Table2[[#This Row],[SRO]]="Local","Polyester Staple Fibre","SRO 492"))</f>
        <v>Textile Chemical</v>
      </c>
    </row>
    <row r="1121" spans="1:19" x14ac:dyDescent="0.25">
      <c r="A1121" s="17" t="s">
        <v>261</v>
      </c>
      <c r="B1121" s="3" t="s">
        <v>829</v>
      </c>
      <c r="C1121" s="21">
        <v>3200</v>
      </c>
      <c r="D1121" s="18">
        <v>3906.9029999999998</v>
      </c>
      <c r="E1121" t="s">
        <v>832</v>
      </c>
      <c r="F1121" s="3" t="s">
        <v>835</v>
      </c>
      <c r="G1121" s="24">
        <v>44657</v>
      </c>
      <c r="H1121" s="31">
        <v>5089573.8</v>
      </c>
      <c r="I1121" s="22">
        <v>0.04</v>
      </c>
      <c r="J1121" s="15">
        <v>138.63999999999999</v>
      </c>
      <c r="K1121" s="15">
        <v>3466</v>
      </c>
      <c r="L1121" s="15"/>
      <c r="M1121" s="66" t="str">
        <f>TEXT(Table2[[#This Row],[Gd.Dt]],"mmm-yy")</f>
        <v>Apr-22</v>
      </c>
      <c r="N1121" s="46" t="str">
        <f>MID(Table2[[#This Row],[BE]],6,2)</f>
        <v>IB</v>
      </c>
      <c r="O1121" s="46" t="str">
        <f>IF(Table2[[#This Row],[Type]]="IB","EOU",IF(Table2[[#This Row],[Type]]="MB","Local","492"))</f>
        <v>EOU</v>
      </c>
      <c r="P1121" s="46">
        <f>ROUND(Table2[[#This Row],[Cons]]/Table2[[#This Row],[Qty.]],5)</f>
        <v>0.04</v>
      </c>
      <c r="Q1121" s="46" t="b">
        <f>EXACT(Table2[[#This Row],[rate]],Table2[[#This Row],[Check]])</f>
        <v>1</v>
      </c>
      <c r="R1121" s="46"/>
      <c r="S1121" s="46" t="str">
        <f>IF(Table2[[#This Row],[SRO]]="EOU",VLOOKUP(Table2[[#This Row],[BE]],[2]GD.List!$C$3:$N$5014,12,0),IF(Table2[[#This Row],[SRO]]="Local","Polyester Staple Fibre","SRO 492"))</f>
        <v>Textile Chemical</v>
      </c>
    </row>
    <row r="1122" spans="1:19" x14ac:dyDescent="0.25">
      <c r="A1122" s="17" t="s">
        <v>262</v>
      </c>
      <c r="B1122" s="3" t="s">
        <v>829</v>
      </c>
      <c r="C1122" s="21">
        <v>3200</v>
      </c>
      <c r="D1122" s="18">
        <v>3809.9189999999999</v>
      </c>
      <c r="E1122" t="s">
        <v>832</v>
      </c>
      <c r="F1122" s="3" t="s">
        <v>835</v>
      </c>
      <c r="G1122" s="24">
        <v>44657</v>
      </c>
      <c r="H1122" s="31">
        <v>5089573.8</v>
      </c>
      <c r="I1122" s="22">
        <v>0.04</v>
      </c>
      <c r="J1122" s="15">
        <v>138.63999999999999</v>
      </c>
      <c r="K1122" s="15">
        <v>3466</v>
      </c>
      <c r="L1122" s="15"/>
      <c r="M1122" s="66" t="str">
        <f>TEXT(Table2[[#This Row],[Gd.Dt]],"mmm-yy")</f>
        <v>Apr-22</v>
      </c>
      <c r="N1122" s="46" t="str">
        <f>MID(Table2[[#This Row],[BE]],6,2)</f>
        <v>IB</v>
      </c>
      <c r="O1122" s="46" t="str">
        <f>IF(Table2[[#This Row],[Type]]="IB","EOU",IF(Table2[[#This Row],[Type]]="MB","Local","492"))</f>
        <v>EOU</v>
      </c>
      <c r="P1122" s="46">
        <f>ROUND(Table2[[#This Row],[Cons]]/Table2[[#This Row],[Qty.]],5)</f>
        <v>0.04</v>
      </c>
      <c r="Q1122" s="46" t="b">
        <f>EXACT(Table2[[#This Row],[rate]],Table2[[#This Row],[Check]])</f>
        <v>1</v>
      </c>
      <c r="R1122" s="46"/>
      <c r="S1122" s="46" t="str">
        <f>IF(Table2[[#This Row],[SRO]]="EOU",VLOOKUP(Table2[[#This Row],[BE]],[2]GD.List!$C$3:$N$5014,12,0),IF(Table2[[#This Row],[SRO]]="Local","Polyester Staple Fibre","SRO 492"))</f>
        <v>Textile Chemical</v>
      </c>
    </row>
    <row r="1123" spans="1:19" x14ac:dyDescent="0.25">
      <c r="A1123" s="19" t="s">
        <v>388</v>
      </c>
      <c r="B1123" s="3" t="s">
        <v>829</v>
      </c>
      <c r="C1123" s="21">
        <v>3200</v>
      </c>
      <c r="D1123" s="18">
        <v>1108.19</v>
      </c>
      <c r="E1123" t="s">
        <v>832</v>
      </c>
      <c r="F1123" s="3" t="s">
        <v>835</v>
      </c>
      <c r="G1123" s="24">
        <v>44657</v>
      </c>
      <c r="H1123" s="31">
        <v>5089573.8</v>
      </c>
      <c r="I1123" s="22">
        <v>0.04</v>
      </c>
      <c r="J1123" s="15">
        <v>138.63999999999999</v>
      </c>
      <c r="K1123" s="15">
        <v>3466</v>
      </c>
      <c r="L1123" s="15"/>
      <c r="M1123" s="66" t="str">
        <f>TEXT(Table2[[#This Row],[Gd.Dt]],"mmm-yy")</f>
        <v>Apr-22</v>
      </c>
      <c r="N1123" s="46" t="str">
        <f>MID(Table2[[#This Row],[BE]],6,2)</f>
        <v>IB</v>
      </c>
      <c r="O1123" s="46" t="str">
        <f>IF(Table2[[#This Row],[Type]]="IB","EOU",IF(Table2[[#This Row],[Type]]="MB","Local","492"))</f>
        <v>EOU</v>
      </c>
      <c r="P1123" s="46">
        <f>ROUND(Table2[[#This Row],[Cons]]/Table2[[#This Row],[Qty.]],5)</f>
        <v>0.04</v>
      </c>
      <c r="Q1123" s="46" t="b">
        <f>EXACT(Table2[[#This Row],[rate]],Table2[[#This Row],[Check]])</f>
        <v>1</v>
      </c>
      <c r="R1123" s="46"/>
      <c r="S1123" s="46" t="str">
        <f>IF(Table2[[#This Row],[SRO]]="EOU",VLOOKUP(Table2[[#This Row],[BE]],[2]GD.List!$C$3:$N$5014,12,0),IF(Table2[[#This Row],[SRO]]="Local","Polyester Staple Fibre","SRO 492"))</f>
        <v>Textile Chemical</v>
      </c>
    </row>
    <row r="1124" spans="1:19" x14ac:dyDescent="0.25">
      <c r="A1124" s="19" t="s">
        <v>388</v>
      </c>
      <c r="B1124" s="3" t="s">
        <v>830</v>
      </c>
      <c r="C1124" s="21">
        <v>43830</v>
      </c>
      <c r="D1124" s="18">
        <v>1108.19</v>
      </c>
      <c r="E1124" t="s">
        <v>833</v>
      </c>
      <c r="F1124" s="3" t="s">
        <v>836</v>
      </c>
      <c r="G1124" s="24">
        <v>44658</v>
      </c>
      <c r="H1124" s="31">
        <v>49958094.880000003</v>
      </c>
      <c r="I1124" s="22">
        <v>0.04</v>
      </c>
      <c r="J1124" s="15">
        <v>1011.08</v>
      </c>
      <c r="K1124" s="15">
        <v>25277</v>
      </c>
      <c r="L1124" s="15"/>
      <c r="M1124" s="66" t="str">
        <f>TEXT(Table2[[#This Row],[Gd.Dt]],"mmm-yy")</f>
        <v>Apr-22</v>
      </c>
      <c r="N1124" s="46" t="str">
        <f>MID(Table2[[#This Row],[BE]],6,2)</f>
        <v>IB</v>
      </c>
      <c r="O1124" s="46" t="str">
        <f>IF(Table2[[#This Row],[Type]]="IB","EOU",IF(Table2[[#This Row],[Type]]="MB","Local","492"))</f>
        <v>EOU</v>
      </c>
      <c r="P1124" s="46">
        <f>ROUND(Table2[[#This Row],[Cons]]/Table2[[#This Row],[Qty.]],5)</f>
        <v>0.04</v>
      </c>
      <c r="Q1124" s="46" t="b">
        <f>EXACT(Table2[[#This Row],[rate]],Table2[[#This Row],[Check]])</f>
        <v>1</v>
      </c>
      <c r="R1124" s="46"/>
      <c r="S1124" s="46" t="str">
        <f>IF(Table2[[#This Row],[SRO]]="EOU",VLOOKUP(Table2[[#This Row],[BE]],[2]GD.List!$C$3:$N$5014,12,0),IF(Table2[[#This Row],[SRO]]="Local","Polyester Staple Fibre","SRO 492"))</f>
        <v>Textile Chemical</v>
      </c>
    </row>
    <row r="1125" spans="1:19" x14ac:dyDescent="0.25">
      <c r="A1125" s="17" t="s">
        <v>388</v>
      </c>
      <c r="B1125" s="3" t="s">
        <v>831</v>
      </c>
      <c r="C1125" s="21">
        <v>7273</v>
      </c>
      <c r="D1125" s="18">
        <v>1108.19</v>
      </c>
      <c r="E1125" t="s">
        <v>834</v>
      </c>
      <c r="F1125" s="3" t="s">
        <v>837</v>
      </c>
      <c r="G1125" s="24">
        <v>44658</v>
      </c>
      <c r="H1125" s="31">
        <v>9171076.1699999999</v>
      </c>
      <c r="I1125" s="22">
        <v>0.04</v>
      </c>
      <c r="J1125" s="15">
        <v>166.04000000000002</v>
      </c>
      <c r="K1125" s="15">
        <v>4151</v>
      </c>
      <c r="L1125" s="15"/>
      <c r="M1125" s="66" t="str">
        <f>TEXT(Table2[[#This Row],[Gd.Dt]],"mmm-yy")</f>
        <v>Apr-22</v>
      </c>
      <c r="N1125" s="46" t="str">
        <f>MID(Table2[[#This Row],[BE]],6,2)</f>
        <v>IB</v>
      </c>
      <c r="O1125" s="46" t="str">
        <f>IF(Table2[[#This Row],[Type]]="IB","EOU",IF(Table2[[#This Row],[Type]]="MB","Local","492"))</f>
        <v>EOU</v>
      </c>
      <c r="P1125" s="46">
        <f>ROUND(Table2[[#This Row],[Cons]]/Table2[[#This Row],[Qty.]],5)</f>
        <v>0.04</v>
      </c>
      <c r="Q1125" s="46" t="b">
        <f>EXACT(Table2[[#This Row],[rate]],Table2[[#This Row],[Check]])</f>
        <v>1</v>
      </c>
      <c r="R1125" s="46"/>
      <c r="S1125" s="46" t="str">
        <f>IF(Table2[[#This Row],[SRO]]="EOU",VLOOKUP(Table2[[#This Row],[BE]],[2]GD.List!$C$3:$N$5014,12,0),IF(Table2[[#This Row],[SRO]]="Local","Polyester Staple Fibre","SRO 492"))</f>
        <v>Textile Chemical</v>
      </c>
    </row>
    <row r="1126" spans="1:19" x14ac:dyDescent="0.25">
      <c r="A1126" s="17" t="s">
        <v>390</v>
      </c>
      <c r="B1126" s="3" t="s">
        <v>829</v>
      </c>
      <c r="C1126" s="21">
        <v>3200</v>
      </c>
      <c r="D1126" s="18">
        <v>5503.201</v>
      </c>
      <c r="E1126" t="s">
        <v>832</v>
      </c>
      <c r="F1126" s="3" t="s">
        <v>835</v>
      </c>
      <c r="G1126" s="24">
        <v>44657</v>
      </c>
      <c r="H1126" s="31">
        <v>5089573.8</v>
      </c>
      <c r="I1126" s="22">
        <v>0.53061000000000003</v>
      </c>
      <c r="J1126" s="15">
        <v>1839.09</v>
      </c>
      <c r="K1126" s="15">
        <v>3466</v>
      </c>
      <c r="L1126" s="15"/>
      <c r="M1126" s="66" t="str">
        <f>TEXT(Table2[[#This Row],[Gd.Dt]],"mmm-yy")</f>
        <v>Apr-22</v>
      </c>
      <c r="N1126" s="46" t="str">
        <f>MID(Table2[[#This Row],[BE]],6,2)</f>
        <v>MB</v>
      </c>
      <c r="O1126" s="46" t="str">
        <f>IF(Table2[[#This Row],[Type]]="IB","EOU",IF(Table2[[#This Row],[Type]]="MB","Local","492"))</f>
        <v>Local</v>
      </c>
      <c r="P1126" s="46">
        <f>ROUND(Table2[[#This Row],[Cons]]/Table2[[#This Row],[Qty.]],5)</f>
        <v>0.53061000000000003</v>
      </c>
      <c r="Q1126" s="46" t="b">
        <f>EXACT(Table2[[#This Row],[rate]],Table2[[#This Row],[Check]])</f>
        <v>1</v>
      </c>
      <c r="R1126" s="46"/>
      <c r="S1126" s="46" t="str">
        <f>IF(Table2[[#This Row],[SRO]]="EOU",VLOOKUP(Table2[[#This Row],[BE]],[2]GD.List!$C$3:$N$5014,12,0),IF(Table2[[#This Row],[SRO]]="Local","Polyester Staple Fibre","SRO 492"))</f>
        <v>Polyester Staple Fibre</v>
      </c>
    </row>
    <row r="1127" spans="1:19" x14ac:dyDescent="0.25">
      <c r="A1127" s="17" t="s">
        <v>391</v>
      </c>
      <c r="B1127" s="3" t="s">
        <v>829</v>
      </c>
      <c r="C1127" s="21">
        <v>3200</v>
      </c>
      <c r="D1127" s="18">
        <v>3402.13</v>
      </c>
      <c r="E1127" t="s">
        <v>832</v>
      </c>
      <c r="F1127" s="3" t="s">
        <v>835</v>
      </c>
      <c r="G1127" s="24">
        <v>44657</v>
      </c>
      <c r="H1127" s="31">
        <v>5089573.8</v>
      </c>
      <c r="I1127" s="22">
        <v>0.04</v>
      </c>
      <c r="J1127" s="15">
        <v>138.63999999999999</v>
      </c>
      <c r="K1127" s="15">
        <v>3466</v>
      </c>
      <c r="L1127" s="15"/>
      <c r="M1127" s="66" t="str">
        <f>TEXT(Table2[[#This Row],[Gd.Dt]],"mmm-yy")</f>
        <v>Apr-22</v>
      </c>
      <c r="N1127" s="46" t="str">
        <f>MID(Table2[[#This Row],[BE]],6,2)</f>
        <v>IB</v>
      </c>
      <c r="O1127" s="46" t="str">
        <f>IF(Table2[[#This Row],[Type]]="IB","EOU",IF(Table2[[#This Row],[Type]]="MB","Local","492"))</f>
        <v>EOU</v>
      </c>
      <c r="P1127" s="46">
        <f>ROUND(Table2[[#This Row],[Cons]]/Table2[[#This Row],[Qty.]],5)</f>
        <v>0.04</v>
      </c>
      <c r="Q1127" s="46" t="b">
        <f>EXACT(Table2[[#This Row],[rate]],Table2[[#This Row],[Check]])</f>
        <v>1</v>
      </c>
      <c r="R1127" s="46"/>
      <c r="S1127" s="46" t="str">
        <f>IF(Table2[[#This Row],[SRO]]="EOU",VLOOKUP(Table2[[#This Row],[BE]],[2]GD.List!$C$3:$N$5014,12,0),IF(Table2[[#This Row],[SRO]]="Local","Polyester Staple Fibre","SRO 492"))</f>
        <v>Textile Chemical</v>
      </c>
    </row>
    <row r="1128" spans="1:19" x14ac:dyDescent="0.25">
      <c r="A1128" s="17" t="s">
        <v>479</v>
      </c>
      <c r="B1128" s="3" t="s">
        <v>829</v>
      </c>
      <c r="C1128" s="21">
        <v>3200</v>
      </c>
      <c r="D1128" s="18">
        <v>3204.16</v>
      </c>
      <c r="E1128" t="s">
        <v>832</v>
      </c>
      <c r="F1128" s="3" t="s">
        <v>835</v>
      </c>
      <c r="G1128" s="24">
        <v>44657</v>
      </c>
      <c r="H1128" s="31">
        <v>5089573.8</v>
      </c>
      <c r="I1128" s="22">
        <v>7.0000000000000007E-2</v>
      </c>
      <c r="J1128" s="15">
        <v>242.62</v>
      </c>
      <c r="K1128" s="15">
        <v>3466.0000000000005</v>
      </c>
      <c r="L1128" s="15"/>
      <c r="M1128" s="66" t="str">
        <f>TEXT(Table2[[#This Row],[Gd.Dt]],"mmm-yy")</f>
        <v>Apr-22</v>
      </c>
      <c r="N1128" s="46" t="str">
        <f>MID(Table2[[#This Row],[BE]],6,2)</f>
        <v>IB</v>
      </c>
      <c r="O1128" s="46" t="str">
        <f>IF(Table2[[#This Row],[Type]]="IB","EOU",IF(Table2[[#This Row],[Type]]="MB","Local","492"))</f>
        <v>EOU</v>
      </c>
      <c r="P1128" s="46">
        <f>ROUND(Table2[[#This Row],[Cons]]/Table2[[#This Row],[Qty.]],5)</f>
        <v>7.0000000000000007E-2</v>
      </c>
      <c r="Q1128" s="46" t="b">
        <f>EXACT(Table2[[#This Row],[rate]],Table2[[#This Row],[Check]])</f>
        <v>1</v>
      </c>
      <c r="R1128" s="46"/>
      <c r="S1128" s="46" t="str">
        <f>IF(Table2[[#This Row],[SRO]]="EOU",VLOOKUP(Table2[[#This Row],[BE]],[2]GD.List!$C$3:$N$5014,12,0),IF(Table2[[#This Row],[SRO]]="Local","Polyester Staple Fibre","SRO 492"))</f>
        <v>Textile Dyes</v>
      </c>
    </row>
    <row r="1129" spans="1:19" x14ac:dyDescent="0.25">
      <c r="A1129" s="19" t="s">
        <v>563</v>
      </c>
      <c r="B1129" s="3" t="s">
        <v>830</v>
      </c>
      <c r="C1129" s="21">
        <v>43830</v>
      </c>
      <c r="D1129" s="18">
        <v>3402.13</v>
      </c>
      <c r="E1129" t="s">
        <v>833</v>
      </c>
      <c r="F1129" s="3" t="s">
        <v>836</v>
      </c>
      <c r="G1129" s="24">
        <v>44658</v>
      </c>
      <c r="H1129" s="31">
        <v>49958094.880000003</v>
      </c>
      <c r="I1129" s="22">
        <v>0.04</v>
      </c>
      <c r="J1129" s="15">
        <v>1011.08</v>
      </c>
      <c r="K1129" s="15">
        <v>25277</v>
      </c>
      <c r="L1129" s="15"/>
      <c r="M1129" s="66" t="str">
        <f>TEXT(Table2[[#This Row],[Gd.Dt]],"mmm-yy")</f>
        <v>Apr-22</v>
      </c>
      <c r="N1129" s="46" t="str">
        <f>MID(Table2[[#This Row],[BE]],6,2)</f>
        <v>IB</v>
      </c>
      <c r="O1129" s="46" t="str">
        <f>IF(Table2[[#This Row],[Type]]="IB","EOU",IF(Table2[[#This Row],[Type]]="MB","Local","492"))</f>
        <v>EOU</v>
      </c>
      <c r="P1129" s="46">
        <f>ROUND(Table2[[#This Row],[Cons]]/Table2[[#This Row],[Qty.]],5)</f>
        <v>0.04</v>
      </c>
      <c r="Q1129" s="46" t="b">
        <f>EXACT(Table2[[#This Row],[rate]],Table2[[#This Row],[Check]])</f>
        <v>1</v>
      </c>
      <c r="R1129" s="46"/>
      <c r="S1129" s="46" t="str">
        <f>IF(Table2[[#This Row],[SRO]]="EOU",VLOOKUP(Table2[[#This Row],[BE]],[2]GD.List!$C$3:$N$5014,12,0),IF(Table2[[#This Row],[SRO]]="Local","Polyester Staple Fibre","SRO 492"))</f>
        <v>Textile Chemical</v>
      </c>
    </row>
    <row r="1130" spans="1:19" x14ac:dyDescent="0.25">
      <c r="A1130" s="17" t="s">
        <v>563</v>
      </c>
      <c r="B1130" s="3" t="s">
        <v>831</v>
      </c>
      <c r="C1130" s="21">
        <v>7273</v>
      </c>
      <c r="D1130" s="18">
        <v>3402.13</v>
      </c>
      <c r="E1130" t="s">
        <v>834</v>
      </c>
      <c r="F1130" s="3" t="s">
        <v>837</v>
      </c>
      <c r="G1130" s="24">
        <v>44658</v>
      </c>
      <c r="H1130" s="31">
        <v>9171076.1699999999</v>
      </c>
      <c r="I1130" s="22">
        <v>0.04</v>
      </c>
      <c r="J1130" s="15">
        <v>77.960000000000008</v>
      </c>
      <c r="K1130" s="15">
        <v>1949</v>
      </c>
      <c r="L1130" s="15"/>
      <c r="M1130" s="66" t="str">
        <f>TEXT(Table2[[#This Row],[Gd.Dt]],"mmm-yy")</f>
        <v>Apr-22</v>
      </c>
      <c r="N1130" s="46" t="str">
        <f>MID(Table2[[#This Row],[BE]],6,2)</f>
        <v>IB</v>
      </c>
      <c r="O1130" s="46" t="str">
        <f>IF(Table2[[#This Row],[Type]]="IB","EOU",IF(Table2[[#This Row],[Type]]="MB","Local","492"))</f>
        <v>EOU</v>
      </c>
      <c r="P1130" s="46">
        <f>ROUND(Table2[[#This Row],[Cons]]/Table2[[#This Row],[Qty.]],5)</f>
        <v>0.04</v>
      </c>
      <c r="Q1130" s="46" t="b">
        <f>EXACT(Table2[[#This Row],[rate]],Table2[[#This Row],[Check]])</f>
        <v>1</v>
      </c>
      <c r="R1130" s="46"/>
      <c r="S1130" s="46" t="str">
        <f>IF(Table2[[#This Row],[SRO]]="EOU",VLOOKUP(Table2[[#This Row],[BE]],[2]GD.List!$C$3:$N$5014,12,0),IF(Table2[[#This Row],[SRO]]="Local","Polyester Staple Fibre","SRO 492"))</f>
        <v>Textile Chemical</v>
      </c>
    </row>
    <row r="1131" spans="1:19" x14ac:dyDescent="0.25">
      <c r="A1131" s="19" t="s">
        <v>622</v>
      </c>
      <c r="B1131" s="3" t="s">
        <v>830</v>
      </c>
      <c r="C1131" s="21">
        <v>43830</v>
      </c>
      <c r="D1131" s="18">
        <v>3204.16</v>
      </c>
      <c r="E1131" t="s">
        <v>833</v>
      </c>
      <c r="F1131" s="3" t="s">
        <v>836</v>
      </c>
      <c r="G1131" s="24">
        <v>44658</v>
      </c>
      <c r="H1131" s="31">
        <v>49958094.880000003</v>
      </c>
      <c r="I1131" s="22">
        <v>7.0000000000000007E-2</v>
      </c>
      <c r="J1131" s="15">
        <v>1240.8400000000001</v>
      </c>
      <c r="K1131" s="15">
        <v>17726.29</v>
      </c>
      <c r="L1131" s="15"/>
      <c r="M1131" s="66" t="str">
        <f>TEXT(Table2[[#This Row],[Gd.Dt]],"mmm-yy")</f>
        <v>Apr-22</v>
      </c>
      <c r="N1131" s="46" t="str">
        <f>MID(Table2[[#This Row],[BE]],6,2)</f>
        <v>IB</v>
      </c>
      <c r="O1131" s="46" t="str">
        <f>IF(Table2[[#This Row],[Type]]="IB","EOU",IF(Table2[[#This Row],[Type]]="MB","Local","492"))</f>
        <v>EOU</v>
      </c>
      <c r="P1131" s="46">
        <f>ROUND(Table2[[#This Row],[Cons]]/Table2[[#This Row],[Qty.]],5)</f>
        <v>7.0000000000000007E-2</v>
      </c>
      <c r="Q1131" s="46" t="b">
        <f>EXACT(Table2[[#This Row],[rate]],Table2[[#This Row],[Check]])</f>
        <v>1</v>
      </c>
      <c r="R1131" s="46"/>
      <c r="S1131" s="46" t="str">
        <f>IF(Table2[[#This Row],[SRO]]="EOU",VLOOKUP(Table2[[#This Row],[BE]],[2]GD.List!$C$3:$N$5014,12,0),IF(Table2[[#This Row],[SRO]]="Local","Polyester Staple Fibre","SRO 492"))</f>
        <v>Textile Dyes</v>
      </c>
    </row>
    <row r="1132" spans="1:19" x14ac:dyDescent="0.25">
      <c r="A1132" s="17" t="s">
        <v>622</v>
      </c>
      <c r="B1132" s="3" t="s">
        <v>831</v>
      </c>
      <c r="C1132" s="21">
        <v>7273</v>
      </c>
      <c r="D1132" s="18">
        <v>3204.16</v>
      </c>
      <c r="E1132" t="s">
        <v>834</v>
      </c>
      <c r="F1132" s="3" t="s">
        <v>837</v>
      </c>
      <c r="G1132" s="24">
        <v>44658</v>
      </c>
      <c r="H1132" s="31">
        <v>9171076.1699999999</v>
      </c>
      <c r="I1132" s="22">
        <v>7.0000000000000007E-2</v>
      </c>
      <c r="J1132" s="15">
        <v>136.43</v>
      </c>
      <c r="K1132" s="15">
        <v>1949</v>
      </c>
      <c r="L1132" s="15"/>
      <c r="M1132" s="66" t="str">
        <f>TEXT(Table2[[#This Row],[Gd.Dt]],"mmm-yy")</f>
        <v>Apr-22</v>
      </c>
      <c r="N1132" s="46" t="str">
        <f>MID(Table2[[#This Row],[BE]],6,2)</f>
        <v>IB</v>
      </c>
      <c r="O1132" s="46" t="str">
        <f>IF(Table2[[#This Row],[Type]]="IB","EOU",IF(Table2[[#This Row],[Type]]="MB","Local","492"))</f>
        <v>EOU</v>
      </c>
      <c r="P1132" s="46">
        <f>ROUND(Table2[[#This Row],[Cons]]/Table2[[#This Row],[Qty.]],5)</f>
        <v>7.0000000000000007E-2</v>
      </c>
      <c r="Q1132" s="46" t="b">
        <f>EXACT(Table2[[#This Row],[rate]],Table2[[#This Row],[Check]])</f>
        <v>1</v>
      </c>
      <c r="R1132" s="46"/>
      <c r="S1132" s="46" t="str">
        <f>IF(Table2[[#This Row],[SRO]]="EOU",VLOOKUP(Table2[[#This Row],[BE]],[2]GD.List!$C$3:$N$5014,12,0),IF(Table2[[#This Row],[SRO]]="Local","Polyester Staple Fibre","SRO 492"))</f>
        <v>Textile Dyes</v>
      </c>
    </row>
    <row r="1133" spans="1:19" x14ac:dyDescent="0.25">
      <c r="A1133" s="19" t="s">
        <v>644</v>
      </c>
      <c r="B1133" s="3" t="s">
        <v>830</v>
      </c>
      <c r="C1133" s="21">
        <v>43830</v>
      </c>
      <c r="D1133" s="18">
        <v>3906.9029999999998</v>
      </c>
      <c r="E1133" t="s">
        <v>833</v>
      </c>
      <c r="F1133" s="3" t="s">
        <v>836</v>
      </c>
      <c r="G1133" s="24">
        <v>44658</v>
      </c>
      <c r="H1133" s="31">
        <v>49958094.880000003</v>
      </c>
      <c r="I1133" s="22">
        <v>0.04</v>
      </c>
      <c r="J1133" s="15">
        <v>812.16</v>
      </c>
      <c r="K1133" s="15">
        <v>20304</v>
      </c>
      <c r="L1133" s="15"/>
      <c r="M1133" s="66" t="str">
        <f>TEXT(Table2[[#This Row],[Gd.Dt]],"mmm-yy")</f>
        <v>Apr-22</v>
      </c>
      <c r="N1133" s="46" t="str">
        <f>MID(Table2[[#This Row],[BE]],6,2)</f>
        <v>IB</v>
      </c>
      <c r="O1133" s="46" t="str">
        <f>IF(Table2[[#This Row],[Type]]="IB","EOU",IF(Table2[[#This Row],[Type]]="MB","Local","492"))</f>
        <v>EOU</v>
      </c>
      <c r="P1133" s="46">
        <f>ROUND(Table2[[#This Row],[Cons]]/Table2[[#This Row],[Qty.]],5)</f>
        <v>0.04</v>
      </c>
      <c r="Q1133" s="46" t="b">
        <f>EXACT(Table2[[#This Row],[rate]],Table2[[#This Row],[Check]])</f>
        <v>1</v>
      </c>
      <c r="R1133" s="46"/>
      <c r="S1133" s="46" t="str">
        <f>IF(Table2[[#This Row],[SRO]]="EOU",VLOOKUP(Table2[[#This Row],[BE]],[2]GD.List!$C$3:$N$5014,12,0),IF(Table2[[#This Row],[SRO]]="Local","Polyester Staple Fibre","SRO 492"))</f>
        <v>Textile Chemical</v>
      </c>
    </row>
    <row r="1134" spans="1:19" x14ac:dyDescent="0.25">
      <c r="A1134" s="17" t="s">
        <v>644</v>
      </c>
      <c r="B1134" s="3" t="s">
        <v>831</v>
      </c>
      <c r="C1134" s="21">
        <v>7273</v>
      </c>
      <c r="D1134" s="18">
        <v>3906.9029999999998</v>
      </c>
      <c r="E1134" t="s">
        <v>834</v>
      </c>
      <c r="F1134" s="3" t="s">
        <v>837</v>
      </c>
      <c r="G1134" s="24">
        <v>44658</v>
      </c>
      <c r="H1134" s="31">
        <v>9171076.1699999999</v>
      </c>
      <c r="I1134" s="22">
        <v>0.04</v>
      </c>
      <c r="J1134" s="15">
        <v>77.960000000000008</v>
      </c>
      <c r="K1134" s="15">
        <v>1949</v>
      </c>
      <c r="L1134" s="15"/>
      <c r="M1134" s="66" t="str">
        <f>TEXT(Table2[[#This Row],[Gd.Dt]],"mmm-yy")</f>
        <v>Apr-22</v>
      </c>
      <c r="N1134" s="46" t="str">
        <f>MID(Table2[[#This Row],[BE]],6,2)</f>
        <v>IB</v>
      </c>
      <c r="O1134" s="46" t="str">
        <f>IF(Table2[[#This Row],[Type]]="IB","EOU",IF(Table2[[#This Row],[Type]]="MB","Local","492"))</f>
        <v>EOU</v>
      </c>
      <c r="P1134" s="46">
        <f>ROUND(Table2[[#This Row],[Cons]]/Table2[[#This Row],[Qty.]],5)</f>
        <v>0.04</v>
      </c>
      <c r="Q1134" s="46" t="b">
        <f>EXACT(Table2[[#This Row],[rate]],Table2[[#This Row],[Check]])</f>
        <v>1</v>
      </c>
      <c r="R1134" s="46"/>
      <c r="S1134" s="46" t="str">
        <f>IF(Table2[[#This Row],[SRO]]="EOU",VLOOKUP(Table2[[#This Row],[BE]],[2]GD.List!$C$3:$N$5014,12,0),IF(Table2[[#This Row],[SRO]]="Local","Polyester Staple Fibre","SRO 492"))</f>
        <v>Textile Chemical</v>
      </c>
    </row>
    <row r="1135" spans="1:19" x14ac:dyDescent="0.25">
      <c r="A1135" s="19" t="s">
        <v>669</v>
      </c>
      <c r="B1135" s="3" t="s">
        <v>830</v>
      </c>
      <c r="C1135" s="21">
        <v>43830</v>
      </c>
      <c r="D1135" s="18">
        <v>3809.9189999999999</v>
      </c>
      <c r="E1135" t="s">
        <v>833</v>
      </c>
      <c r="F1135" s="3" t="s">
        <v>836</v>
      </c>
      <c r="G1135" s="24">
        <v>44658</v>
      </c>
      <c r="H1135" s="31">
        <v>49958094.880000003</v>
      </c>
      <c r="I1135" s="22">
        <v>0.04</v>
      </c>
      <c r="J1135" s="15">
        <v>1011.08</v>
      </c>
      <c r="K1135" s="15">
        <v>25277</v>
      </c>
      <c r="L1135" s="15"/>
      <c r="M1135" s="66" t="str">
        <f>TEXT(Table2[[#This Row],[Gd.Dt]],"mmm-yy")</f>
        <v>Apr-22</v>
      </c>
      <c r="N1135" s="46" t="str">
        <f>MID(Table2[[#This Row],[BE]],6,2)</f>
        <v>IB</v>
      </c>
      <c r="O1135" s="46" t="str">
        <f>IF(Table2[[#This Row],[Type]]="IB","EOU",IF(Table2[[#This Row],[Type]]="MB","Local","492"))</f>
        <v>EOU</v>
      </c>
      <c r="P1135" s="46">
        <f>ROUND(Table2[[#This Row],[Cons]]/Table2[[#This Row],[Qty.]],5)</f>
        <v>0.04</v>
      </c>
      <c r="Q1135" s="46" t="b">
        <f>EXACT(Table2[[#This Row],[rate]],Table2[[#This Row],[Check]])</f>
        <v>1</v>
      </c>
      <c r="R1135" s="46"/>
      <c r="S1135" s="46" t="str">
        <f>IF(Table2[[#This Row],[SRO]]="EOU",VLOOKUP(Table2[[#This Row],[BE]],[2]GD.List!$C$3:$N$5014,12,0),IF(Table2[[#This Row],[SRO]]="Local","Polyester Staple Fibre","SRO 492"))</f>
        <v>Textile Chemical</v>
      </c>
    </row>
    <row r="1136" spans="1:19" x14ac:dyDescent="0.25">
      <c r="A1136" s="17" t="s">
        <v>669</v>
      </c>
      <c r="B1136" s="3" t="s">
        <v>831</v>
      </c>
      <c r="C1136" s="21">
        <v>7273</v>
      </c>
      <c r="D1136" s="18">
        <v>3809.9189999999999</v>
      </c>
      <c r="E1136" t="s">
        <v>834</v>
      </c>
      <c r="F1136" s="3" t="s">
        <v>837</v>
      </c>
      <c r="G1136" s="24">
        <v>44658</v>
      </c>
      <c r="H1136" s="31">
        <v>9171076.1699999999</v>
      </c>
      <c r="I1136" s="22">
        <v>0.04</v>
      </c>
      <c r="J1136" s="15">
        <v>77.960000000000008</v>
      </c>
      <c r="K1136" s="15">
        <v>1949</v>
      </c>
      <c r="L1136" s="15"/>
      <c r="M1136" s="66" t="str">
        <f>TEXT(Table2[[#This Row],[Gd.Dt]],"mmm-yy")</f>
        <v>Apr-22</v>
      </c>
      <c r="N1136" s="46" t="str">
        <f>MID(Table2[[#This Row],[BE]],6,2)</f>
        <v>IB</v>
      </c>
      <c r="O1136" s="46" t="str">
        <f>IF(Table2[[#This Row],[Type]]="IB","EOU",IF(Table2[[#This Row],[Type]]="MB","Local","492"))</f>
        <v>EOU</v>
      </c>
      <c r="P1136" s="46">
        <f>ROUND(Table2[[#This Row],[Cons]]/Table2[[#This Row],[Qty.]],5)</f>
        <v>0.04</v>
      </c>
      <c r="Q1136" s="46" t="b">
        <f>EXACT(Table2[[#This Row],[rate]],Table2[[#This Row],[Check]])</f>
        <v>1</v>
      </c>
      <c r="R1136" s="46"/>
      <c r="S1136" s="46" t="str">
        <f>IF(Table2[[#This Row],[SRO]]="EOU",VLOOKUP(Table2[[#This Row],[BE]],[2]GD.List!$C$3:$N$5014,12,0),IF(Table2[[#This Row],[SRO]]="Local","Polyester Staple Fibre","SRO 492"))</f>
        <v>Textile Chemical</v>
      </c>
    </row>
    <row r="1137" spans="1:19" x14ac:dyDescent="0.25">
      <c r="A1137" s="17" t="s">
        <v>798</v>
      </c>
      <c r="B1137" s="3" t="s">
        <v>830</v>
      </c>
      <c r="C1137" s="21">
        <v>43830</v>
      </c>
      <c r="D1137" s="18">
        <v>3910</v>
      </c>
      <c r="E1137" t="s">
        <v>833</v>
      </c>
      <c r="F1137" s="3" t="s">
        <v>836</v>
      </c>
      <c r="G1137" s="24">
        <v>44658</v>
      </c>
      <c r="H1137" s="31">
        <v>49958094.880000003</v>
      </c>
      <c r="I1137" s="22">
        <v>0.04</v>
      </c>
      <c r="J1137" s="15">
        <v>1011.08</v>
      </c>
      <c r="K1137" s="15">
        <v>25277</v>
      </c>
      <c r="L1137" s="15"/>
      <c r="M1137" s="66" t="str">
        <f>TEXT(Table2[[#This Row],[Gd.Dt]],"mmm-yy")</f>
        <v>Apr-22</v>
      </c>
      <c r="N1137" s="46" t="str">
        <f>MID(Table2[[#This Row],[BE]],6,2)</f>
        <v>IB</v>
      </c>
      <c r="O1137" s="46" t="str">
        <f>IF(Table2[[#This Row],[Type]]="IB","EOU",IF(Table2[[#This Row],[Type]]="MB","Local","492"))</f>
        <v>EOU</v>
      </c>
      <c r="P1137" s="46">
        <f>ROUND(Table2[[#This Row],[Cons]]/Table2[[#This Row],[Qty.]],5)</f>
        <v>0.04</v>
      </c>
      <c r="Q1137" s="46" t="b">
        <f>EXACT(Table2[[#This Row],[rate]],Table2[[#This Row],[Check]])</f>
        <v>1</v>
      </c>
      <c r="R1137" s="46"/>
      <c r="S1137" s="46" t="str">
        <f>IF(Table2[[#This Row],[SRO]]="EOU",VLOOKUP(Table2[[#This Row],[BE]],[2]GD.List!$C$3:$N$5014,12,0),IF(Table2[[#This Row],[SRO]]="Local","Polyester Staple Fibre","SRO 492"))</f>
        <v>Textile Chemical</v>
      </c>
    </row>
    <row r="1138" spans="1:19" x14ac:dyDescent="0.25">
      <c r="A1138" s="17" t="s">
        <v>799</v>
      </c>
      <c r="B1138" s="3" t="s">
        <v>830</v>
      </c>
      <c r="C1138" s="21">
        <v>43830</v>
      </c>
      <c r="D1138" s="18">
        <v>3906.9090000000001</v>
      </c>
      <c r="E1138" t="s">
        <v>833</v>
      </c>
      <c r="F1138" s="3" t="s">
        <v>836</v>
      </c>
      <c r="G1138" s="24">
        <v>44658</v>
      </c>
      <c r="H1138" s="31">
        <v>49958094.880000003</v>
      </c>
      <c r="I1138" s="22">
        <v>0.04</v>
      </c>
      <c r="J1138" s="15">
        <v>1011.08</v>
      </c>
      <c r="K1138" s="15">
        <v>25277</v>
      </c>
      <c r="L1138" s="15"/>
      <c r="M1138" s="66" t="str">
        <f>TEXT(Table2[[#This Row],[Gd.Dt]],"mmm-yy")</f>
        <v>Apr-22</v>
      </c>
      <c r="N1138" s="46" t="str">
        <f>MID(Table2[[#This Row],[BE]],6,2)</f>
        <v>IB</v>
      </c>
      <c r="O1138" s="46" t="str">
        <f>IF(Table2[[#This Row],[Type]]="IB","EOU",IF(Table2[[#This Row],[Type]]="MB","Local","492"))</f>
        <v>EOU</v>
      </c>
      <c r="P1138" s="46">
        <f>ROUND(Table2[[#This Row],[Cons]]/Table2[[#This Row],[Qty.]],5)</f>
        <v>0.04</v>
      </c>
      <c r="Q1138" s="46" t="b">
        <f>EXACT(Table2[[#This Row],[rate]],Table2[[#This Row],[Check]])</f>
        <v>1</v>
      </c>
      <c r="R1138" s="46"/>
      <c r="S1138" s="46" t="str">
        <f>IF(Table2[[#This Row],[SRO]]="EOU",VLOOKUP(Table2[[#This Row],[BE]],[2]GD.List!$C$3:$N$5014,12,0),IF(Table2[[#This Row],[SRO]]="Local","Polyester Staple Fibre","SRO 492"))</f>
        <v>Textile Chemical</v>
      </c>
    </row>
    <row r="1139" spans="1:19" x14ac:dyDescent="0.25">
      <c r="A1139" s="17" t="s">
        <v>800</v>
      </c>
      <c r="B1139" s="3" t="s">
        <v>830</v>
      </c>
      <c r="C1139" s="21">
        <v>43830</v>
      </c>
      <c r="D1139" s="18">
        <v>3215.1990000000001</v>
      </c>
      <c r="E1139" t="s">
        <v>833</v>
      </c>
      <c r="F1139" s="3" t="s">
        <v>836</v>
      </c>
      <c r="G1139" s="24">
        <v>44658</v>
      </c>
      <c r="H1139" s="31">
        <v>49958094.880000003</v>
      </c>
      <c r="I1139" s="22">
        <v>7.0000000000000007E-2</v>
      </c>
      <c r="J1139" s="15">
        <v>1769.3899999999999</v>
      </c>
      <c r="K1139" s="15">
        <v>25277</v>
      </c>
      <c r="L1139" s="15"/>
      <c r="M1139" s="66" t="str">
        <f>TEXT(Table2[[#This Row],[Gd.Dt]],"mmm-yy")</f>
        <v>Apr-22</v>
      </c>
      <c r="N1139" s="46" t="str">
        <f>MID(Table2[[#This Row],[BE]],6,2)</f>
        <v>IB</v>
      </c>
      <c r="O1139" s="46" t="str">
        <f>IF(Table2[[#This Row],[Type]]="IB","EOU",IF(Table2[[#This Row],[Type]]="MB","Local","492"))</f>
        <v>EOU</v>
      </c>
      <c r="P1139" s="46">
        <f>ROUND(Table2[[#This Row],[Cons]]/Table2[[#This Row],[Qty.]],5)</f>
        <v>7.0000000000000007E-2</v>
      </c>
      <c r="Q1139" s="46" t="b">
        <f>EXACT(Table2[[#This Row],[rate]],Table2[[#This Row],[Check]])</f>
        <v>1</v>
      </c>
      <c r="R1139" s="46"/>
      <c r="S1139" s="46" t="str">
        <f>IF(Table2[[#This Row],[SRO]]="EOU",VLOOKUP(Table2[[#This Row],[BE]],[2]GD.List!$C$3:$N$5014,12,0),IF(Table2[[#This Row],[SRO]]="Local","Polyester Staple Fibre","SRO 492"))</f>
        <v>Textile Dyes</v>
      </c>
    </row>
    <row r="1140" spans="1:19" x14ac:dyDescent="0.25">
      <c r="A1140" s="17" t="s">
        <v>804</v>
      </c>
      <c r="B1140" s="3" t="s">
        <v>830</v>
      </c>
      <c r="C1140" s="21">
        <v>43830</v>
      </c>
      <c r="D1140" s="18">
        <v>3906.9029999999998</v>
      </c>
      <c r="E1140" t="s">
        <v>833</v>
      </c>
      <c r="F1140" s="3" t="s">
        <v>836</v>
      </c>
      <c r="G1140" s="24">
        <v>44658</v>
      </c>
      <c r="H1140" s="31">
        <v>49958094.880000003</v>
      </c>
      <c r="I1140" s="22">
        <v>0.04</v>
      </c>
      <c r="J1140" s="15">
        <v>198.92000000000002</v>
      </c>
      <c r="K1140" s="15">
        <v>4973</v>
      </c>
      <c r="L1140" s="15"/>
      <c r="M1140" s="66" t="str">
        <f>TEXT(Table2[[#This Row],[Gd.Dt]],"mmm-yy")</f>
        <v>Apr-22</v>
      </c>
      <c r="N1140" s="46" t="str">
        <f>MID(Table2[[#This Row],[BE]],6,2)</f>
        <v>IB</v>
      </c>
      <c r="O1140" s="46" t="str">
        <f>IF(Table2[[#This Row],[Type]]="IB","EOU",IF(Table2[[#This Row],[Type]]="MB","Local","492"))</f>
        <v>EOU</v>
      </c>
      <c r="P1140" s="46">
        <f>ROUND(Table2[[#This Row],[Cons]]/Table2[[#This Row],[Qty.]],5)</f>
        <v>0.04</v>
      </c>
      <c r="Q1140" s="46" t="b">
        <f>EXACT(Table2[[#This Row],[rate]],Table2[[#This Row],[Check]])</f>
        <v>1</v>
      </c>
      <c r="R1140" s="46"/>
      <c r="S1140" s="46" t="str">
        <f>IF(Table2[[#This Row],[SRO]]="EOU",VLOOKUP(Table2[[#This Row],[BE]],[2]GD.List!$C$3:$N$5014,12,0),IF(Table2[[#This Row],[SRO]]="Local","Polyester Staple Fibre","SRO 492"))</f>
        <v>Textile Chemical</v>
      </c>
    </row>
    <row r="1141" spans="1:19" x14ac:dyDescent="0.25">
      <c r="A1141" s="19" t="s">
        <v>805</v>
      </c>
      <c r="B1141" s="19" t="s">
        <v>830</v>
      </c>
      <c r="C1141" s="38">
        <v>43830</v>
      </c>
      <c r="D1141" s="39">
        <v>3204.16</v>
      </c>
      <c r="E1141" s="40" t="s">
        <v>833</v>
      </c>
      <c r="F1141" s="19" t="s">
        <v>836</v>
      </c>
      <c r="G1141" s="41">
        <v>44658</v>
      </c>
      <c r="H1141" s="42">
        <v>49958094.880000003</v>
      </c>
      <c r="I1141" s="43">
        <v>7.0000000000000007E-2</v>
      </c>
      <c r="J1141" s="30">
        <v>528.54999999999995</v>
      </c>
      <c r="K1141" s="30">
        <v>7550.71</v>
      </c>
      <c r="L1141" s="30"/>
      <c r="M1141" s="67" t="str">
        <f>TEXT(Table2[[#This Row],[Gd.Dt]],"mmm-yy")</f>
        <v>Apr-22</v>
      </c>
      <c r="N1141" s="47" t="str">
        <f>MID(Table2[[#This Row],[BE]],6,2)</f>
        <v>IB</v>
      </c>
      <c r="O1141" s="47" t="str">
        <f>IF(Table2[[#This Row],[Type]]="IB","EOU",IF(Table2[[#This Row],[Type]]="MB","Local","492"))</f>
        <v>EOU</v>
      </c>
      <c r="P1141" s="47">
        <f>ROUND(Table2[[#This Row],[Cons]]/Table2[[#This Row],[Qty.]],5)</f>
        <v>7.0000000000000007E-2</v>
      </c>
      <c r="Q1141" s="47" t="b">
        <f>EXACT(Table2[[#This Row],[rate]],Table2[[#This Row],[Check]])</f>
        <v>1</v>
      </c>
      <c r="R1141" s="47"/>
      <c r="S1141" s="47" t="str">
        <f>IF(Table2[[#This Row],[SRO]]="EOU",VLOOKUP(Table2[[#This Row],[BE]],[2]GD.List!$C$3:$N$5014,12,0),IF(Table2[[#This Row],[SRO]]="Local","Polyester Staple Fibre","SRO 492"))</f>
        <v>Textile Dyes</v>
      </c>
    </row>
    <row r="1142" spans="1:19" x14ac:dyDescent="0.25">
      <c r="A1142" s="19" t="s">
        <v>1</v>
      </c>
      <c r="B1142" s="3" t="s">
        <v>841</v>
      </c>
      <c r="C1142" s="21">
        <v>8244</v>
      </c>
      <c r="D1142" s="18">
        <v>2701.12</v>
      </c>
      <c r="E1142" t="s">
        <v>848</v>
      </c>
      <c r="F1142" s="3" t="s">
        <v>849</v>
      </c>
      <c r="G1142" s="24">
        <v>44659</v>
      </c>
      <c r="H1142" s="31">
        <v>16238189.74</v>
      </c>
      <c r="I1142" s="22">
        <v>0.1</v>
      </c>
      <c r="J1142" s="15">
        <v>579.5</v>
      </c>
      <c r="K1142" s="15">
        <v>5795</v>
      </c>
      <c r="L1142" s="15"/>
      <c r="M1142" s="66" t="str">
        <f>TEXT(Table2[[#This Row],[Gd.Dt]],"mmm-yy")</f>
        <v>Apr-22</v>
      </c>
      <c r="N1142" s="46" t="str">
        <f>MID(Table2[[#This Row],[BE]],6,2)</f>
        <v>IB</v>
      </c>
      <c r="O1142" s="46" t="str">
        <f>IF(Table2[[#This Row],[Type]]="IB","EOU",IF(Table2[[#This Row],[Type]]="MB","Local","492"))</f>
        <v>EOU</v>
      </c>
      <c r="P1142" s="46">
        <f>ROUND(Table2[[#This Row],[Cons]]/Table2[[#This Row],[Qty.]],5)</f>
        <v>0.1</v>
      </c>
      <c r="Q1142" s="46" t="b">
        <f>EXACT(Table2[[#This Row],[rate]],Table2[[#This Row],[Check]])</f>
        <v>1</v>
      </c>
      <c r="R1142" s="46"/>
      <c r="S1142" s="46" t="str">
        <f>IF(Table2[[#This Row],[SRO]]="EOU",VLOOKUP(Table2[[#This Row],[BE]],[2]GD.List!$C$3:$N$5014,12,0),IF(Table2[[#This Row],[SRO]]="Local","Polyester Staple Fibre","SRO 492"))</f>
        <v>Textile Coal</v>
      </c>
    </row>
    <row r="1143" spans="1:19" x14ac:dyDescent="0.25">
      <c r="A1143" s="19" t="s">
        <v>1</v>
      </c>
      <c r="B1143" s="3" t="s">
        <v>840</v>
      </c>
      <c r="C1143" s="21">
        <v>20248</v>
      </c>
      <c r="D1143" s="18">
        <v>2701.12</v>
      </c>
      <c r="E1143" t="s">
        <v>847</v>
      </c>
      <c r="F1143" s="3" t="s">
        <v>850</v>
      </c>
      <c r="G1143" s="24">
        <v>44659</v>
      </c>
      <c r="H1143" s="31">
        <v>16399798.76</v>
      </c>
      <c r="I1143" s="22">
        <v>0.1</v>
      </c>
      <c r="J1143" s="15">
        <v>364.9</v>
      </c>
      <c r="K1143" s="15">
        <v>3649</v>
      </c>
      <c r="L1143" s="15"/>
      <c r="M1143" s="66" t="str">
        <f>TEXT(Table2[[#This Row],[Gd.Dt]],"mmm-yy")</f>
        <v>Apr-22</v>
      </c>
      <c r="N1143" s="46" t="str">
        <f>MID(Table2[[#This Row],[BE]],6,2)</f>
        <v>IB</v>
      </c>
      <c r="O1143" s="46" t="str">
        <f>IF(Table2[[#This Row],[Type]]="IB","EOU",IF(Table2[[#This Row],[Type]]="MB","Local","492"))</f>
        <v>EOU</v>
      </c>
      <c r="P1143" s="46">
        <f>ROUND(Table2[[#This Row],[Cons]]/Table2[[#This Row],[Qty.]],5)</f>
        <v>0.1</v>
      </c>
      <c r="Q1143" s="46" t="b">
        <f>EXACT(Table2[[#This Row],[rate]],Table2[[#This Row],[Check]])</f>
        <v>1</v>
      </c>
      <c r="R1143" s="46"/>
      <c r="S1143" s="46" t="str">
        <f>IF(Table2[[#This Row],[SRO]]="EOU",VLOOKUP(Table2[[#This Row],[BE]],[2]GD.List!$C$3:$N$5014,12,0),IF(Table2[[#This Row],[SRO]]="Local","Polyester Staple Fibre","SRO 492"))</f>
        <v>Textile Coal</v>
      </c>
    </row>
    <row r="1144" spans="1:19" x14ac:dyDescent="0.25">
      <c r="A1144" s="17" t="s">
        <v>1</v>
      </c>
      <c r="B1144" s="3" t="s">
        <v>840</v>
      </c>
      <c r="C1144" s="21">
        <v>20248</v>
      </c>
      <c r="D1144" s="18">
        <v>2701.12</v>
      </c>
      <c r="E1144" t="s">
        <v>847</v>
      </c>
      <c r="F1144" s="3" t="s">
        <v>850</v>
      </c>
      <c r="G1144" s="24">
        <v>44659</v>
      </c>
      <c r="H1144" s="31">
        <v>16399798.76</v>
      </c>
      <c r="I1144" s="22">
        <v>0.4</v>
      </c>
      <c r="J1144" s="15">
        <v>1245.2</v>
      </c>
      <c r="K1144" s="15">
        <v>3113</v>
      </c>
      <c r="L1144" s="15"/>
      <c r="M1144" s="66" t="str">
        <f>TEXT(Table2[[#This Row],[Gd.Dt]],"mmm-yy")</f>
        <v>Apr-22</v>
      </c>
      <c r="N1144" s="46" t="str">
        <f>MID(Table2[[#This Row],[BE]],6,2)</f>
        <v>IB</v>
      </c>
      <c r="O1144" s="46" t="str">
        <f>IF(Table2[[#This Row],[Type]]="IB","EOU",IF(Table2[[#This Row],[Type]]="MB","Local","492"))</f>
        <v>EOU</v>
      </c>
      <c r="P1144" s="46">
        <f>ROUND(Table2[[#This Row],[Cons]]/Table2[[#This Row],[Qty.]],5)</f>
        <v>0.4</v>
      </c>
      <c r="Q1144" s="46" t="b">
        <f>EXACT(Table2[[#This Row],[rate]],Table2[[#This Row],[Check]])</f>
        <v>1</v>
      </c>
      <c r="R1144" s="46"/>
      <c r="S1144" s="46" t="str">
        <f>IF(Table2[[#This Row],[SRO]]="EOU",VLOOKUP(Table2[[#This Row],[BE]],[2]GD.List!$C$3:$N$5014,12,0),IF(Table2[[#This Row],[SRO]]="Local","Polyester Staple Fibre","SRO 492"))</f>
        <v>Textile Coal</v>
      </c>
    </row>
    <row r="1145" spans="1:19" x14ac:dyDescent="0.25">
      <c r="A1145" s="19" t="s">
        <v>388</v>
      </c>
      <c r="B1145" s="3" t="s">
        <v>841</v>
      </c>
      <c r="C1145" s="21">
        <v>8244</v>
      </c>
      <c r="D1145" s="18">
        <v>1108.19</v>
      </c>
      <c r="E1145" t="s">
        <v>848</v>
      </c>
      <c r="F1145" s="3" t="s">
        <v>849</v>
      </c>
      <c r="G1145" s="24">
        <v>44659</v>
      </c>
      <c r="H1145" s="31">
        <v>16238189.74</v>
      </c>
      <c r="I1145" s="22">
        <v>0.04</v>
      </c>
      <c r="J1145" s="15">
        <v>231.8</v>
      </c>
      <c r="K1145" s="15">
        <v>5795</v>
      </c>
      <c r="L1145" s="15"/>
      <c r="M1145" s="66" t="str">
        <f>TEXT(Table2[[#This Row],[Gd.Dt]],"mmm-yy")</f>
        <v>Apr-22</v>
      </c>
      <c r="N1145" s="46" t="str">
        <f>MID(Table2[[#This Row],[BE]],6,2)</f>
        <v>IB</v>
      </c>
      <c r="O1145" s="46" t="str">
        <f>IF(Table2[[#This Row],[Type]]="IB","EOU",IF(Table2[[#This Row],[Type]]="MB","Local","492"))</f>
        <v>EOU</v>
      </c>
      <c r="P1145" s="46">
        <f>ROUND(Table2[[#This Row],[Cons]]/Table2[[#This Row],[Qty.]],5)</f>
        <v>0.04</v>
      </c>
      <c r="Q1145" s="46" t="b">
        <f>EXACT(Table2[[#This Row],[rate]],Table2[[#This Row],[Check]])</f>
        <v>1</v>
      </c>
      <c r="R1145" s="46"/>
      <c r="S1145" s="46" t="str">
        <f>IF(Table2[[#This Row],[SRO]]="EOU",VLOOKUP(Table2[[#This Row],[BE]],[2]GD.List!$C$3:$N$5014,12,0),IF(Table2[[#This Row],[SRO]]="Local","Polyester Staple Fibre","SRO 492"))</f>
        <v>Textile Chemical</v>
      </c>
    </row>
    <row r="1146" spans="1:19" x14ac:dyDescent="0.25">
      <c r="A1146" s="17" t="s">
        <v>388</v>
      </c>
      <c r="B1146" s="3" t="s">
        <v>840</v>
      </c>
      <c r="C1146" s="21">
        <v>20248</v>
      </c>
      <c r="D1146" s="18">
        <v>1108.19</v>
      </c>
      <c r="E1146" t="s">
        <v>847</v>
      </c>
      <c r="F1146" s="3" t="s">
        <v>850</v>
      </c>
      <c r="G1146" s="24">
        <v>44659</v>
      </c>
      <c r="H1146" s="31">
        <v>16399798.76</v>
      </c>
      <c r="I1146" s="22">
        <v>0.04</v>
      </c>
      <c r="J1146" s="15">
        <v>270.48</v>
      </c>
      <c r="K1146" s="15">
        <v>6762</v>
      </c>
      <c r="L1146" s="15"/>
      <c r="M1146" s="66" t="str">
        <f>TEXT(Table2[[#This Row],[Gd.Dt]],"mmm-yy")</f>
        <v>Apr-22</v>
      </c>
      <c r="N1146" s="46" t="str">
        <f>MID(Table2[[#This Row],[BE]],6,2)</f>
        <v>IB</v>
      </c>
      <c r="O1146" s="46" t="str">
        <f>IF(Table2[[#This Row],[Type]]="IB","EOU",IF(Table2[[#This Row],[Type]]="MB","Local","492"))</f>
        <v>EOU</v>
      </c>
      <c r="P1146" s="46">
        <f>ROUND(Table2[[#This Row],[Cons]]/Table2[[#This Row],[Qty.]],5)</f>
        <v>0.04</v>
      </c>
      <c r="Q1146" s="46" t="b">
        <f>EXACT(Table2[[#This Row],[rate]],Table2[[#This Row],[Check]])</f>
        <v>1</v>
      </c>
      <c r="R1146" s="46"/>
      <c r="S1146" s="46" t="str">
        <f>IF(Table2[[#This Row],[SRO]]="EOU",VLOOKUP(Table2[[#This Row],[BE]],[2]GD.List!$C$3:$N$5014,12,0),IF(Table2[[#This Row],[SRO]]="Local","Polyester Staple Fibre","SRO 492"))</f>
        <v>Textile Chemical</v>
      </c>
    </row>
    <row r="1147" spans="1:19" x14ac:dyDescent="0.25">
      <c r="A1147" s="19" t="s">
        <v>588</v>
      </c>
      <c r="B1147" s="3" t="s">
        <v>838</v>
      </c>
      <c r="C1147" s="21">
        <v>10785</v>
      </c>
      <c r="D1147" s="18">
        <v>3926.9099000000001</v>
      </c>
      <c r="E1147" t="s">
        <v>842</v>
      </c>
      <c r="F1147" s="3" t="s">
        <v>851</v>
      </c>
      <c r="G1147" s="24">
        <v>44659</v>
      </c>
      <c r="H1147" s="31">
        <v>8032769.5899999999</v>
      </c>
      <c r="I1147" s="22">
        <v>1</v>
      </c>
      <c r="J1147" s="15">
        <v>10000</v>
      </c>
      <c r="K1147" s="15">
        <v>10000</v>
      </c>
      <c r="L1147" s="15"/>
      <c r="M1147" s="66" t="str">
        <f>TEXT(Table2[[#This Row],[Gd.Dt]],"mmm-yy")</f>
        <v>Apr-22</v>
      </c>
      <c r="N1147" s="46" t="str">
        <f>MID(Table2[[#This Row],[BE]],6,2)</f>
        <v>TI</v>
      </c>
      <c r="O1147" s="46" t="str">
        <f>IF(Table2[[#This Row],[Type]]="IB","EOU",IF(Table2[[#This Row],[Type]]="MB","Local","492"))</f>
        <v>492</v>
      </c>
      <c r="P1147" s="46">
        <f>ROUND(Table2[[#This Row],[Cons]]/Table2[[#This Row],[Qty.]],5)</f>
        <v>1</v>
      </c>
      <c r="Q1147" s="46" t="b">
        <f>EXACT(Table2[[#This Row],[rate]],Table2[[#This Row],[Check]])</f>
        <v>1</v>
      </c>
      <c r="R1147" s="46"/>
      <c r="S1147" s="46" t="str">
        <f>IF(Table2[[#This Row],[SRO]]="EOU",VLOOKUP(Table2[[#This Row],[BE]],[2]GD.List!$C$3:$N$5014,12,0),IF(Table2[[#This Row],[SRO]]="Local","Polyester Staple Fibre","SRO 492"))</f>
        <v>SRO 492</v>
      </c>
    </row>
    <row r="1148" spans="1:19" x14ac:dyDescent="0.25">
      <c r="A1148" s="17" t="s">
        <v>588</v>
      </c>
      <c r="B1148" s="3" t="s">
        <v>839</v>
      </c>
      <c r="C1148" s="21">
        <v>10785</v>
      </c>
      <c r="D1148" s="18">
        <v>3926.9099000000001</v>
      </c>
      <c r="E1148" t="s">
        <v>845</v>
      </c>
      <c r="F1148" s="3" t="s">
        <v>852</v>
      </c>
      <c r="G1148" s="24">
        <v>44659</v>
      </c>
      <c r="H1148" s="31">
        <v>8032769.5899999999</v>
      </c>
      <c r="I1148" s="22">
        <v>1</v>
      </c>
      <c r="J1148" s="15">
        <v>10000</v>
      </c>
      <c r="K1148" s="15">
        <v>10000</v>
      </c>
      <c r="L1148" s="15"/>
      <c r="M1148" s="66" t="str">
        <f>TEXT(Table2[[#This Row],[Gd.Dt]],"mmm-yy")</f>
        <v>Apr-22</v>
      </c>
      <c r="N1148" s="46" t="str">
        <f>MID(Table2[[#This Row],[BE]],6,2)</f>
        <v>TI</v>
      </c>
      <c r="O1148" s="46" t="str">
        <f>IF(Table2[[#This Row],[Type]]="IB","EOU",IF(Table2[[#This Row],[Type]]="MB","Local","492"))</f>
        <v>492</v>
      </c>
      <c r="P1148" s="46">
        <f>ROUND(Table2[[#This Row],[Cons]]/Table2[[#This Row],[Qty.]],5)</f>
        <v>1</v>
      </c>
      <c r="Q1148" s="46" t="b">
        <f>EXACT(Table2[[#This Row],[rate]],Table2[[#This Row],[Check]])</f>
        <v>1</v>
      </c>
      <c r="R1148" s="46"/>
      <c r="S1148" s="46" t="str">
        <f>IF(Table2[[#This Row],[SRO]]="EOU",VLOOKUP(Table2[[#This Row],[BE]],[2]GD.List!$C$3:$N$5014,12,0),IF(Table2[[#This Row],[SRO]]="Local","Polyester Staple Fibre","SRO 492"))</f>
        <v>SRO 492</v>
      </c>
    </row>
    <row r="1149" spans="1:19" x14ac:dyDescent="0.25">
      <c r="A1149" s="17" t="s">
        <v>724</v>
      </c>
      <c r="B1149" s="3" t="s">
        <v>840</v>
      </c>
      <c r="C1149" s="21">
        <v>20248</v>
      </c>
      <c r="D1149" s="18">
        <v>2832.1089999999999</v>
      </c>
      <c r="E1149" t="s">
        <v>847</v>
      </c>
      <c r="F1149" s="3" t="s">
        <v>850</v>
      </c>
      <c r="G1149" s="24">
        <v>44659</v>
      </c>
      <c r="H1149" s="31">
        <v>16399798.76</v>
      </c>
      <c r="I1149" s="22">
        <v>0.04</v>
      </c>
      <c r="J1149" s="15">
        <v>124.52</v>
      </c>
      <c r="K1149" s="15">
        <v>3113</v>
      </c>
      <c r="L1149" s="15"/>
      <c r="M1149" s="66" t="str">
        <f>TEXT(Table2[[#This Row],[Gd.Dt]],"mmm-yy")</f>
        <v>Apr-22</v>
      </c>
      <c r="N1149" s="46" t="str">
        <f>MID(Table2[[#This Row],[BE]],6,2)</f>
        <v>IB</v>
      </c>
      <c r="O1149" s="46" t="str">
        <f>IF(Table2[[#This Row],[Type]]="IB","EOU",IF(Table2[[#This Row],[Type]]="MB","Local","492"))</f>
        <v>EOU</v>
      </c>
      <c r="P1149" s="46">
        <f>ROUND(Table2[[#This Row],[Cons]]/Table2[[#This Row],[Qty.]],5)</f>
        <v>0.04</v>
      </c>
      <c r="Q1149" s="46" t="b">
        <f>EXACT(Table2[[#This Row],[rate]],Table2[[#This Row],[Check]])</f>
        <v>1</v>
      </c>
      <c r="R1149" s="46"/>
      <c r="S1149" s="46" t="str">
        <f>IF(Table2[[#This Row],[SRO]]="EOU",VLOOKUP(Table2[[#This Row],[BE]],[2]GD.List!$C$3:$N$5014,12,0),IF(Table2[[#This Row],[SRO]]="Local","Polyester Staple Fibre","SRO 492"))</f>
        <v>Textile Chemical</v>
      </c>
    </row>
    <row r="1150" spans="1:19" x14ac:dyDescent="0.25">
      <c r="A1150" s="19" t="s">
        <v>750</v>
      </c>
      <c r="B1150" s="3" t="s">
        <v>838</v>
      </c>
      <c r="C1150" s="21">
        <v>10785</v>
      </c>
      <c r="D1150" s="18">
        <v>9606.2199999999993</v>
      </c>
      <c r="E1150" t="s">
        <v>842</v>
      </c>
      <c r="F1150" s="3" t="s">
        <v>851</v>
      </c>
      <c r="G1150" s="24">
        <v>44659</v>
      </c>
      <c r="H1150" s="31">
        <v>8032769.5899999999</v>
      </c>
      <c r="I1150" s="22">
        <v>1</v>
      </c>
      <c r="J1150" s="15">
        <v>400</v>
      </c>
      <c r="K1150" s="15">
        <v>400</v>
      </c>
      <c r="L1150" s="15"/>
      <c r="M1150" s="66" t="str">
        <f>TEXT(Table2[[#This Row],[Gd.Dt]],"mmm-yy")</f>
        <v>Apr-22</v>
      </c>
      <c r="N1150" s="46" t="str">
        <f>MID(Table2[[#This Row],[BE]],6,2)</f>
        <v>TI</v>
      </c>
      <c r="O1150" s="46" t="str">
        <f>IF(Table2[[#This Row],[Type]]="IB","EOU",IF(Table2[[#This Row],[Type]]="MB","Local","492"))</f>
        <v>492</v>
      </c>
      <c r="P1150" s="46">
        <f>ROUND(Table2[[#This Row],[Cons]]/Table2[[#This Row],[Qty.]],5)</f>
        <v>1</v>
      </c>
      <c r="Q1150" s="46" t="b">
        <f>EXACT(Table2[[#This Row],[rate]],Table2[[#This Row],[Check]])</f>
        <v>1</v>
      </c>
      <c r="R1150" s="46"/>
      <c r="S1150" s="46" t="str">
        <f>IF(Table2[[#This Row],[SRO]]="EOU",VLOOKUP(Table2[[#This Row],[BE]],[2]GD.List!$C$3:$N$5014,12,0),IF(Table2[[#This Row],[SRO]]="Local","Polyester Staple Fibre","SRO 492"))</f>
        <v>SRO 492</v>
      </c>
    </row>
    <row r="1151" spans="1:19" x14ac:dyDescent="0.25">
      <c r="A1151" s="17" t="s">
        <v>750</v>
      </c>
      <c r="B1151" s="3" t="s">
        <v>839</v>
      </c>
      <c r="C1151" s="21">
        <v>10785</v>
      </c>
      <c r="D1151" s="18">
        <v>9606.2199999999993</v>
      </c>
      <c r="E1151" t="s">
        <v>845</v>
      </c>
      <c r="F1151" s="3" t="s">
        <v>852</v>
      </c>
      <c r="G1151" s="24">
        <v>44659</v>
      </c>
      <c r="H1151" s="31">
        <v>8032769.5899999999</v>
      </c>
      <c r="I1151" s="22">
        <v>1</v>
      </c>
      <c r="J1151" s="15">
        <v>400</v>
      </c>
      <c r="K1151" s="15">
        <v>400</v>
      </c>
      <c r="L1151" s="15"/>
      <c r="M1151" s="66" t="str">
        <f>TEXT(Table2[[#This Row],[Gd.Dt]],"mmm-yy")</f>
        <v>Apr-22</v>
      </c>
      <c r="N1151" s="46" t="str">
        <f>MID(Table2[[#This Row],[BE]],6,2)</f>
        <v>TI</v>
      </c>
      <c r="O1151" s="46" t="str">
        <f>IF(Table2[[#This Row],[Type]]="IB","EOU",IF(Table2[[#This Row],[Type]]="MB","Local","492"))</f>
        <v>492</v>
      </c>
      <c r="P1151" s="46">
        <f>ROUND(Table2[[#This Row],[Cons]]/Table2[[#This Row],[Qty.]],5)</f>
        <v>1</v>
      </c>
      <c r="Q1151" s="46" t="b">
        <f>EXACT(Table2[[#This Row],[rate]],Table2[[#This Row],[Check]])</f>
        <v>1</v>
      </c>
      <c r="R1151" s="46"/>
      <c r="S1151" s="46" t="str">
        <f>IF(Table2[[#This Row],[SRO]]="EOU",VLOOKUP(Table2[[#This Row],[BE]],[2]GD.List!$C$3:$N$5014,12,0),IF(Table2[[#This Row],[SRO]]="Local","Polyester Staple Fibre","SRO 492"))</f>
        <v>SRO 492</v>
      </c>
    </row>
    <row r="1152" spans="1:19" x14ac:dyDescent="0.25">
      <c r="A1152" s="19" t="s">
        <v>843</v>
      </c>
      <c r="B1152" s="3" t="s">
        <v>838</v>
      </c>
      <c r="C1152" s="21">
        <v>10785</v>
      </c>
      <c r="D1152" s="18">
        <v>8523.5990000000002</v>
      </c>
      <c r="E1152" t="s">
        <v>842</v>
      </c>
      <c r="F1152" s="3" t="s">
        <v>851</v>
      </c>
      <c r="G1152" s="24">
        <v>44659</v>
      </c>
      <c r="H1152" s="31">
        <v>8032769.5899999999</v>
      </c>
      <c r="I1152" s="22">
        <v>1</v>
      </c>
      <c r="J1152" s="15">
        <v>2000</v>
      </c>
      <c r="K1152" s="15">
        <v>2000</v>
      </c>
      <c r="L1152" s="15"/>
      <c r="M1152" s="66" t="str">
        <f>TEXT(Table2[[#This Row],[Gd.Dt]],"mmm-yy")</f>
        <v>Apr-22</v>
      </c>
      <c r="N1152" s="46" t="str">
        <f>MID(Table2[[#This Row],[BE]],6,2)</f>
        <v>TI</v>
      </c>
      <c r="O1152" s="46" t="str">
        <f>IF(Table2[[#This Row],[Type]]="IB","EOU",IF(Table2[[#This Row],[Type]]="MB","Local","492"))</f>
        <v>492</v>
      </c>
      <c r="P1152" s="46">
        <f>ROUND(Table2[[#This Row],[Cons]]/Table2[[#This Row],[Qty.]],5)</f>
        <v>1</v>
      </c>
      <c r="Q1152" s="46" t="b">
        <f>EXACT(Table2[[#This Row],[rate]],Table2[[#This Row],[Check]])</f>
        <v>1</v>
      </c>
      <c r="R1152" s="46"/>
      <c r="S1152" s="46" t="str">
        <f>IF(Table2[[#This Row],[SRO]]="EOU",VLOOKUP(Table2[[#This Row],[BE]],[2]GD.List!$C$3:$N$5014,12,0),IF(Table2[[#This Row],[SRO]]="Local","Polyester Staple Fibre","SRO 492"))</f>
        <v>SRO 492</v>
      </c>
    </row>
    <row r="1153" spans="1:19" x14ac:dyDescent="0.25">
      <c r="A1153" s="17" t="s">
        <v>843</v>
      </c>
      <c r="B1153" s="3" t="s">
        <v>838</v>
      </c>
      <c r="C1153" s="21">
        <v>10785</v>
      </c>
      <c r="D1153" s="18">
        <v>7317.0010000000002</v>
      </c>
      <c r="E1153" t="s">
        <v>842</v>
      </c>
      <c r="F1153" s="3" t="s">
        <v>851</v>
      </c>
      <c r="G1153" s="24">
        <v>44659</v>
      </c>
      <c r="H1153" s="31">
        <v>8032769.5899999999</v>
      </c>
      <c r="I1153" s="22">
        <v>1</v>
      </c>
      <c r="J1153" s="15">
        <v>5</v>
      </c>
      <c r="K1153" s="15">
        <v>5</v>
      </c>
      <c r="L1153" s="15"/>
      <c r="M1153" s="66" t="str">
        <f>TEXT(Table2[[#This Row],[Gd.Dt]],"mmm-yy")</f>
        <v>Apr-22</v>
      </c>
      <c r="N1153" s="46" t="str">
        <f>MID(Table2[[#This Row],[BE]],6,2)</f>
        <v>TI</v>
      </c>
      <c r="O1153" s="46" t="str">
        <f>IF(Table2[[#This Row],[Type]]="IB","EOU",IF(Table2[[#This Row],[Type]]="MB","Local","492"))</f>
        <v>492</v>
      </c>
      <c r="P1153" s="46">
        <f>ROUND(Table2[[#This Row],[Cons]]/Table2[[#This Row],[Qty.]],5)</f>
        <v>1</v>
      </c>
      <c r="Q1153" s="46" t="b">
        <f>EXACT(Table2[[#This Row],[rate]],Table2[[#This Row],[Check]])</f>
        <v>1</v>
      </c>
      <c r="R1153" s="46"/>
      <c r="S1153" s="46" t="str">
        <f>IF(Table2[[#This Row],[SRO]]="EOU",VLOOKUP(Table2[[#This Row],[BE]],[2]GD.List!$C$3:$N$5014,12,0),IF(Table2[[#This Row],[SRO]]="Local","Polyester Staple Fibre","SRO 492"))</f>
        <v>SRO 492</v>
      </c>
    </row>
    <row r="1154" spans="1:19" x14ac:dyDescent="0.25">
      <c r="A1154" s="19" t="s">
        <v>844</v>
      </c>
      <c r="B1154" s="3" t="s">
        <v>838</v>
      </c>
      <c r="C1154" s="21">
        <v>10785</v>
      </c>
      <c r="D1154" s="18">
        <v>5807.1090000000004</v>
      </c>
      <c r="E1154" t="s">
        <v>842</v>
      </c>
      <c r="F1154" s="3" t="s">
        <v>851</v>
      </c>
      <c r="G1154" s="24">
        <v>44659</v>
      </c>
      <c r="H1154" s="31">
        <v>8032769.5899999999</v>
      </c>
      <c r="I1154" s="22">
        <v>1</v>
      </c>
      <c r="J1154" s="15">
        <v>5500</v>
      </c>
      <c r="K1154" s="15">
        <v>5500</v>
      </c>
      <c r="L1154" s="15"/>
      <c r="M1154" s="66" t="str">
        <f>TEXT(Table2[[#This Row],[Gd.Dt]],"mmm-yy")</f>
        <v>Apr-22</v>
      </c>
      <c r="N1154" s="46" t="str">
        <f>MID(Table2[[#This Row],[BE]],6,2)</f>
        <v>TI</v>
      </c>
      <c r="O1154" s="46" t="str">
        <f>IF(Table2[[#This Row],[Type]]="IB","EOU",IF(Table2[[#This Row],[Type]]="MB","Local","492"))</f>
        <v>492</v>
      </c>
      <c r="P1154" s="46">
        <f>ROUND(Table2[[#This Row],[Cons]]/Table2[[#This Row],[Qty.]],5)</f>
        <v>1</v>
      </c>
      <c r="Q1154" s="46" t="b">
        <f>EXACT(Table2[[#This Row],[rate]],Table2[[#This Row],[Check]])</f>
        <v>1</v>
      </c>
      <c r="R1154" s="46"/>
      <c r="S1154" s="46" t="str">
        <f>IF(Table2[[#This Row],[SRO]]="EOU",VLOOKUP(Table2[[#This Row],[BE]],[2]GD.List!$C$3:$N$5014,12,0),IF(Table2[[#This Row],[SRO]]="Local","Polyester Staple Fibre","SRO 492"))</f>
        <v>SRO 492</v>
      </c>
    </row>
    <row r="1155" spans="1:19" x14ac:dyDescent="0.25">
      <c r="A1155" s="17" t="s">
        <v>844</v>
      </c>
      <c r="B1155" s="3" t="s">
        <v>839</v>
      </c>
      <c r="C1155" s="21">
        <v>10785</v>
      </c>
      <c r="D1155" s="18">
        <v>5807.1090000000004</v>
      </c>
      <c r="E1155" t="s">
        <v>845</v>
      </c>
      <c r="F1155" s="3" t="s">
        <v>852</v>
      </c>
      <c r="G1155" s="24">
        <v>44659</v>
      </c>
      <c r="H1155" s="31">
        <v>8032769.5899999999</v>
      </c>
      <c r="I1155" s="22">
        <v>1</v>
      </c>
      <c r="J1155" s="15">
        <v>5000</v>
      </c>
      <c r="K1155" s="15">
        <v>5000</v>
      </c>
      <c r="L1155" s="15"/>
      <c r="M1155" s="66" t="str">
        <f>TEXT(Table2[[#This Row],[Gd.Dt]],"mmm-yy")</f>
        <v>Apr-22</v>
      </c>
      <c r="N1155" s="46" t="str">
        <f>MID(Table2[[#This Row],[BE]],6,2)</f>
        <v>TI</v>
      </c>
      <c r="O1155" s="46" t="str">
        <f>IF(Table2[[#This Row],[Type]]="IB","EOU",IF(Table2[[#This Row],[Type]]="MB","Local","492"))</f>
        <v>492</v>
      </c>
      <c r="P1155" s="46">
        <f>ROUND(Table2[[#This Row],[Cons]]/Table2[[#This Row],[Qty.]],5)</f>
        <v>1</v>
      </c>
      <c r="Q1155" s="46" t="b">
        <f>EXACT(Table2[[#This Row],[rate]],Table2[[#This Row],[Check]])</f>
        <v>1</v>
      </c>
      <c r="R1155" s="46"/>
      <c r="S1155" s="46" t="str">
        <f>IF(Table2[[#This Row],[SRO]]="EOU",VLOOKUP(Table2[[#This Row],[BE]],[2]GD.List!$C$3:$N$5014,12,0),IF(Table2[[#This Row],[SRO]]="Local","Polyester Staple Fibre","SRO 492"))</f>
        <v>SRO 492</v>
      </c>
    </row>
    <row r="1156" spans="1:19" x14ac:dyDescent="0.25">
      <c r="A1156" s="19" t="s">
        <v>846</v>
      </c>
      <c r="B1156" s="3" t="s">
        <v>839</v>
      </c>
      <c r="C1156" s="21">
        <v>10785</v>
      </c>
      <c r="D1156" s="18">
        <v>8523.5990000000002</v>
      </c>
      <c r="E1156" t="s">
        <v>845</v>
      </c>
      <c r="F1156" s="3" t="s">
        <v>852</v>
      </c>
      <c r="G1156" s="24">
        <v>44659</v>
      </c>
      <c r="H1156" s="31">
        <v>8032769.5899999999</v>
      </c>
      <c r="I1156" s="22">
        <v>1</v>
      </c>
      <c r="J1156" s="15">
        <v>5000</v>
      </c>
      <c r="K1156" s="15">
        <v>5000</v>
      </c>
      <c r="L1156" s="15"/>
      <c r="M1156" s="66" t="str">
        <f>TEXT(Table2[[#This Row],[Gd.Dt]],"mmm-yy")</f>
        <v>Apr-22</v>
      </c>
      <c r="N1156" s="46" t="str">
        <f>MID(Table2[[#This Row],[BE]],6,2)</f>
        <v>TI</v>
      </c>
      <c r="O1156" s="46" t="str">
        <f>IF(Table2[[#This Row],[Type]]="IB","EOU",IF(Table2[[#This Row],[Type]]="MB","Local","492"))</f>
        <v>492</v>
      </c>
      <c r="P1156" s="46">
        <f>ROUND(Table2[[#This Row],[Cons]]/Table2[[#This Row],[Qty.]],5)</f>
        <v>1</v>
      </c>
      <c r="Q1156" s="46" t="b">
        <f>EXACT(Table2[[#This Row],[rate]],Table2[[#This Row],[Check]])</f>
        <v>1</v>
      </c>
      <c r="R1156" s="46"/>
      <c r="S1156" s="46" t="str">
        <f>IF(Table2[[#This Row],[SRO]]="EOU",VLOOKUP(Table2[[#This Row],[BE]],[2]GD.List!$C$3:$N$5014,12,0),IF(Table2[[#This Row],[SRO]]="Local","Polyester Staple Fibre","SRO 492"))</f>
        <v>SRO 492</v>
      </c>
    </row>
    <row r="1157" spans="1:19" x14ac:dyDescent="0.25">
      <c r="A1157" s="19" t="s">
        <v>846</v>
      </c>
      <c r="B1157" s="19" t="s">
        <v>839</v>
      </c>
      <c r="C1157" s="38">
        <v>10785</v>
      </c>
      <c r="D1157" s="39">
        <v>7317.0010000000002</v>
      </c>
      <c r="E1157" s="40" t="s">
        <v>845</v>
      </c>
      <c r="F1157" s="19" t="s">
        <v>852</v>
      </c>
      <c r="G1157" s="41">
        <v>44659</v>
      </c>
      <c r="H1157" s="42">
        <v>8032769.5899999999</v>
      </c>
      <c r="I1157" s="43">
        <v>1</v>
      </c>
      <c r="J1157" s="30">
        <v>5</v>
      </c>
      <c r="K1157" s="30">
        <v>5</v>
      </c>
      <c r="L1157" s="30"/>
      <c r="M1157" s="67" t="str">
        <f>TEXT(Table2[[#This Row],[Gd.Dt]],"mmm-yy")</f>
        <v>Apr-22</v>
      </c>
      <c r="N1157" s="47" t="str">
        <f>MID(Table2[[#This Row],[BE]],6,2)</f>
        <v>TI</v>
      </c>
      <c r="O1157" s="47" t="str">
        <f>IF(Table2[[#This Row],[Type]]="IB","EOU",IF(Table2[[#This Row],[Type]]="MB","Local","492"))</f>
        <v>492</v>
      </c>
      <c r="P1157" s="47">
        <f>ROUND(Table2[[#This Row],[Cons]]/Table2[[#This Row],[Qty.]],5)</f>
        <v>1</v>
      </c>
      <c r="Q1157" s="47" t="b">
        <f>EXACT(Table2[[#This Row],[rate]],Table2[[#This Row],[Check]])</f>
        <v>1</v>
      </c>
      <c r="R1157" s="47"/>
      <c r="S1157" s="47" t="str">
        <f>IF(Table2[[#This Row],[SRO]]="EOU",VLOOKUP(Table2[[#This Row],[BE]],[2]GD.List!$C$3:$N$5014,12,0),IF(Table2[[#This Row],[SRO]]="Local","Polyester Staple Fibre","SRO 492"))</f>
        <v>SRO 492</v>
      </c>
    </row>
    <row r="1158" spans="1:19" x14ac:dyDescent="0.25">
      <c r="A1158" s="123" t="s">
        <v>1</v>
      </c>
      <c r="B1158" s="121" t="s">
        <v>854</v>
      </c>
      <c r="C1158" s="124">
        <v>3470</v>
      </c>
      <c r="D1158" s="125">
        <v>2701.12</v>
      </c>
      <c r="E1158" t="s">
        <v>859</v>
      </c>
      <c r="F1158" s="121" t="s">
        <v>860</v>
      </c>
      <c r="G1158" s="24">
        <v>44660</v>
      </c>
      <c r="H1158" s="126">
        <v>38050190.280000001</v>
      </c>
      <c r="I1158" s="22">
        <v>0.1</v>
      </c>
      <c r="J1158" s="127">
        <v>232.1</v>
      </c>
      <c r="K1158" s="127">
        <v>2321</v>
      </c>
      <c r="L1158" s="127"/>
      <c r="M1158" s="128" t="str">
        <f>TEXT(Table2[[#This Row],[Gd.Dt]],"mmm-yy")</f>
        <v>Apr-22</v>
      </c>
      <c r="N1158" s="46" t="str">
        <f>MID(Table2[[#This Row],[BE]],6,2)</f>
        <v>IB</v>
      </c>
      <c r="O1158" s="46" t="str">
        <f>IF(Table2[[#This Row],[Type]]="IB","EOU",IF(Table2[[#This Row],[Type]]="MB","Local","492"))</f>
        <v>EOU</v>
      </c>
      <c r="P1158" s="46">
        <f>ROUND(Table2[[#This Row],[Cons]]/Table2[[#This Row],[Qty.]],5)</f>
        <v>0.1</v>
      </c>
      <c r="Q1158" s="46" t="b">
        <f>EXACT(Table2[[#This Row],[rate]],Table2[[#This Row],[Check]])</f>
        <v>1</v>
      </c>
      <c r="R1158" s="46"/>
      <c r="S1158" s="46" t="str">
        <f>IF(Table2[[#This Row],[SRO]]="EOU",VLOOKUP(Table2[[#This Row],[BE]],[2]GD.List!$C$3:$N$5014,12,0),IF(Table2[[#This Row],[SRO]]="Local","Polyester Staple Fibre","SRO 492"))</f>
        <v>Textile Coal</v>
      </c>
    </row>
    <row r="1159" spans="1:19" x14ac:dyDescent="0.25">
      <c r="A1159" s="121" t="s">
        <v>1</v>
      </c>
      <c r="B1159" s="121" t="s">
        <v>854</v>
      </c>
      <c r="C1159" s="124">
        <v>3470</v>
      </c>
      <c r="D1159" s="125">
        <v>2701.12</v>
      </c>
      <c r="E1159" t="s">
        <v>859</v>
      </c>
      <c r="F1159" s="121" t="s">
        <v>860</v>
      </c>
      <c r="G1159" s="24">
        <v>44660</v>
      </c>
      <c r="H1159" s="126">
        <v>38050190.280000001</v>
      </c>
      <c r="I1159" s="22">
        <v>0.4</v>
      </c>
      <c r="J1159" s="127">
        <v>5946.4</v>
      </c>
      <c r="K1159" s="127">
        <v>14866</v>
      </c>
      <c r="L1159" s="127"/>
      <c r="M1159" s="128" t="str">
        <f>TEXT(Table2[[#This Row],[Gd.Dt]],"mmm-yy")</f>
        <v>Apr-22</v>
      </c>
      <c r="N1159" s="46" t="str">
        <f>MID(Table2[[#This Row],[BE]],6,2)</f>
        <v>IB</v>
      </c>
      <c r="O1159" s="46" t="str">
        <f>IF(Table2[[#This Row],[Type]]="IB","EOU",IF(Table2[[#This Row],[Type]]="MB","Local","492"))</f>
        <v>EOU</v>
      </c>
      <c r="P1159" s="46">
        <f>ROUND(Table2[[#This Row],[Cons]]/Table2[[#This Row],[Qty.]],5)</f>
        <v>0.4</v>
      </c>
      <c r="Q1159" s="46" t="b">
        <f>EXACT(Table2[[#This Row],[rate]],Table2[[#This Row],[Check]])</f>
        <v>1</v>
      </c>
      <c r="R1159" s="46"/>
      <c r="S1159" s="46" t="str">
        <f>IF(Table2[[#This Row],[SRO]]="EOU",VLOOKUP(Table2[[#This Row],[BE]],[2]GD.List!$C$3:$N$5014,12,0),IF(Table2[[#This Row],[SRO]]="Local","Polyester Staple Fibre","SRO 492"))</f>
        <v>Textile Coal</v>
      </c>
    </row>
    <row r="1160" spans="1:19" x14ac:dyDescent="0.25">
      <c r="A1160" s="123" t="s">
        <v>1</v>
      </c>
      <c r="B1160" s="121" t="s">
        <v>853</v>
      </c>
      <c r="C1160" s="124">
        <v>4606</v>
      </c>
      <c r="D1160" s="125">
        <v>2701.12</v>
      </c>
      <c r="E1160" t="s">
        <v>857</v>
      </c>
      <c r="F1160" s="121" t="s">
        <v>861</v>
      </c>
      <c r="G1160" s="24">
        <v>44659</v>
      </c>
      <c r="H1160" s="126">
        <v>37630480.840000004</v>
      </c>
      <c r="I1160" s="22">
        <v>0.1</v>
      </c>
      <c r="J1160" s="127">
        <v>1357.55</v>
      </c>
      <c r="K1160" s="127">
        <v>13575.51</v>
      </c>
      <c r="L1160" s="127"/>
      <c r="M1160" s="128" t="str">
        <f>TEXT(Table2[[#This Row],[Gd.Dt]],"mmm-yy")</f>
        <v>Apr-22</v>
      </c>
      <c r="N1160" s="46" t="str">
        <f>MID(Table2[[#This Row],[BE]],6,2)</f>
        <v>IB</v>
      </c>
      <c r="O1160" s="46" t="str">
        <f>IF(Table2[[#This Row],[Type]]="IB","EOU",IF(Table2[[#This Row],[Type]]="MB","Local","492"))</f>
        <v>EOU</v>
      </c>
      <c r="P1160" s="46">
        <f>ROUND(Table2[[#This Row],[Cons]]/Table2[[#This Row],[Qty.]],5)</f>
        <v>0.1</v>
      </c>
      <c r="Q1160" s="46" t="b">
        <f>EXACT(Table2[[#This Row],[rate]],Table2[[#This Row],[Check]])</f>
        <v>1</v>
      </c>
      <c r="R1160" s="46"/>
      <c r="S1160" s="46" t="str">
        <f>IF(Table2[[#This Row],[SRO]]="EOU",VLOOKUP(Table2[[#This Row],[BE]],[2]GD.List!$C$3:$N$5014,12,0),IF(Table2[[#This Row],[SRO]]="Local","Polyester Staple Fibre","SRO 492"))</f>
        <v>Textile Coal</v>
      </c>
    </row>
    <row r="1161" spans="1:19" x14ac:dyDescent="0.25">
      <c r="A1161" s="122" t="s">
        <v>1</v>
      </c>
      <c r="B1161" s="121" t="s">
        <v>853</v>
      </c>
      <c r="C1161" s="124">
        <v>4606</v>
      </c>
      <c r="D1161" s="125">
        <v>2701.12</v>
      </c>
      <c r="E1161" t="s">
        <v>857</v>
      </c>
      <c r="F1161" s="121" t="s">
        <v>861</v>
      </c>
      <c r="G1161" s="24">
        <v>44659</v>
      </c>
      <c r="H1161" s="126">
        <v>37630480.840000004</v>
      </c>
      <c r="I1161" s="22">
        <v>0.4</v>
      </c>
      <c r="J1161" s="127">
        <v>1122.4000000000001</v>
      </c>
      <c r="K1161" s="127">
        <v>2806</v>
      </c>
      <c r="L1161" s="127"/>
      <c r="M1161" s="128" t="str">
        <f>TEXT(Table2[[#This Row],[Gd.Dt]],"mmm-yy")</f>
        <v>Apr-22</v>
      </c>
      <c r="N1161" s="46" t="str">
        <f>MID(Table2[[#This Row],[BE]],6,2)</f>
        <v>IB</v>
      </c>
      <c r="O1161" s="46" t="str">
        <f>IF(Table2[[#This Row],[Type]]="IB","EOU",IF(Table2[[#This Row],[Type]]="MB","Local","492"))</f>
        <v>EOU</v>
      </c>
      <c r="P1161" s="46">
        <f>ROUND(Table2[[#This Row],[Cons]]/Table2[[#This Row],[Qty.]],5)</f>
        <v>0.4</v>
      </c>
      <c r="Q1161" s="46" t="b">
        <f>EXACT(Table2[[#This Row],[rate]],Table2[[#This Row],[Check]])</f>
        <v>1</v>
      </c>
      <c r="R1161" s="46"/>
      <c r="S1161" s="46" t="str">
        <f>IF(Table2[[#This Row],[SRO]]="EOU",VLOOKUP(Table2[[#This Row],[BE]],[2]GD.List!$C$3:$N$5014,12,0),IF(Table2[[#This Row],[SRO]]="Local","Polyester Staple Fibre","SRO 492"))</f>
        <v>Textile Coal</v>
      </c>
    </row>
    <row r="1162" spans="1:19" x14ac:dyDescent="0.25">
      <c r="A1162" s="122" t="s">
        <v>388</v>
      </c>
      <c r="B1162" s="121" t="s">
        <v>854</v>
      </c>
      <c r="C1162" s="124">
        <v>3470</v>
      </c>
      <c r="D1162" s="125">
        <v>1108.19</v>
      </c>
      <c r="E1162" t="s">
        <v>859</v>
      </c>
      <c r="F1162" s="121" t="s">
        <v>860</v>
      </c>
      <c r="G1162" s="24">
        <v>44660</v>
      </c>
      <c r="H1162" s="126">
        <v>38050190.280000001</v>
      </c>
      <c r="I1162" s="22">
        <v>0.04</v>
      </c>
      <c r="J1162" s="127">
        <v>687.48000000000013</v>
      </c>
      <c r="K1162" s="127">
        <v>17187</v>
      </c>
      <c r="L1162" s="127"/>
      <c r="M1162" s="128" t="str">
        <f>TEXT(Table2[[#This Row],[Gd.Dt]],"mmm-yy")</f>
        <v>Apr-22</v>
      </c>
      <c r="N1162" s="46" t="str">
        <f>MID(Table2[[#This Row],[BE]],6,2)</f>
        <v>IB</v>
      </c>
      <c r="O1162" s="46" t="str">
        <f>IF(Table2[[#This Row],[Type]]="IB","EOU",IF(Table2[[#This Row],[Type]]="MB","Local","492"))</f>
        <v>EOU</v>
      </c>
      <c r="P1162" s="46">
        <f>ROUND(Table2[[#This Row],[Cons]]/Table2[[#This Row],[Qty.]],5)</f>
        <v>0.04</v>
      </c>
      <c r="Q1162" s="46" t="b">
        <f>EXACT(Table2[[#This Row],[rate]],Table2[[#This Row],[Check]])</f>
        <v>1</v>
      </c>
      <c r="R1162" s="46"/>
      <c r="S1162" s="46" t="str">
        <f>IF(Table2[[#This Row],[SRO]]="EOU",VLOOKUP(Table2[[#This Row],[BE]],[2]GD.List!$C$3:$N$5014,12,0),IF(Table2[[#This Row],[SRO]]="Local","Polyester Staple Fibre","SRO 492"))</f>
        <v>Textile Chemical</v>
      </c>
    </row>
    <row r="1163" spans="1:19" x14ac:dyDescent="0.25">
      <c r="A1163" s="122" t="s">
        <v>390</v>
      </c>
      <c r="B1163" s="121" t="s">
        <v>854</v>
      </c>
      <c r="C1163" s="124">
        <v>3470</v>
      </c>
      <c r="D1163" s="125">
        <v>5503.201</v>
      </c>
      <c r="E1163" t="s">
        <v>859</v>
      </c>
      <c r="F1163" s="121" t="s">
        <v>860</v>
      </c>
      <c r="G1163" s="24">
        <v>44660</v>
      </c>
      <c r="H1163" s="126">
        <v>38050190.280000001</v>
      </c>
      <c r="I1163" s="22">
        <v>0.41666999999999998</v>
      </c>
      <c r="J1163" s="127">
        <v>5556.71</v>
      </c>
      <c r="K1163" s="127">
        <v>13336</v>
      </c>
      <c r="L1163" s="127"/>
      <c r="M1163" s="128" t="str">
        <f>TEXT(Table2[[#This Row],[Gd.Dt]],"mmm-yy")</f>
        <v>Apr-22</v>
      </c>
      <c r="N1163" s="46" t="str">
        <f>MID(Table2[[#This Row],[BE]],6,2)</f>
        <v>MB</v>
      </c>
      <c r="O1163" s="46" t="str">
        <f>IF(Table2[[#This Row],[Type]]="IB","EOU",IF(Table2[[#This Row],[Type]]="MB","Local","492"))</f>
        <v>Local</v>
      </c>
      <c r="P1163" s="46">
        <f>ROUND(Table2[[#This Row],[Cons]]/Table2[[#This Row],[Qty.]],5)</f>
        <v>0.41666999999999998</v>
      </c>
      <c r="Q1163" s="46" t="b">
        <f>EXACT(Table2[[#This Row],[rate]],Table2[[#This Row],[Check]])</f>
        <v>1</v>
      </c>
      <c r="R1163" s="46"/>
      <c r="S1163" s="46" t="str">
        <f>IF(Table2[[#This Row],[SRO]]="EOU",VLOOKUP(Table2[[#This Row],[BE]],[2]GD.List!$C$3:$N$5014,12,0),IF(Table2[[#This Row],[SRO]]="Local","Polyester Staple Fibre","SRO 492"))</f>
        <v>Polyester Staple Fibre</v>
      </c>
    </row>
    <row r="1164" spans="1:19" x14ac:dyDescent="0.25">
      <c r="A1164" s="123" t="s">
        <v>588</v>
      </c>
      <c r="B1164" s="3" t="s">
        <v>1704</v>
      </c>
      <c r="C1164" s="124">
        <v>10185</v>
      </c>
      <c r="D1164" s="125">
        <v>3926.9099000000001</v>
      </c>
      <c r="E1164" t="s">
        <v>855</v>
      </c>
      <c r="F1164" s="121" t="s">
        <v>862</v>
      </c>
      <c r="G1164" s="24">
        <v>44659</v>
      </c>
      <c r="H1164" s="126">
        <v>7581714</v>
      </c>
      <c r="I1164" s="22">
        <v>1</v>
      </c>
      <c r="J1164" s="127">
        <v>10000</v>
      </c>
      <c r="K1164" s="127">
        <v>10000</v>
      </c>
      <c r="L1164" s="127"/>
      <c r="M1164" s="128" t="str">
        <f>TEXT(Table2[[#This Row],[Gd.Dt]],"mmm-yy")</f>
        <v>Apr-22</v>
      </c>
      <c r="N1164" s="46" t="str">
        <f>MID(Table2[[#This Row],[BE]],6,2)</f>
        <v>TI</v>
      </c>
      <c r="O1164" s="46" t="str">
        <f>IF(Table2[[#This Row],[Type]]="IB","EOU",IF(Table2[[#This Row],[Type]]="MB","Local","492"))</f>
        <v>492</v>
      </c>
      <c r="P1164" s="46">
        <f>ROUND(Table2[[#This Row],[Cons]]/Table2[[#This Row],[Qty.]],5)</f>
        <v>1</v>
      </c>
      <c r="Q1164" s="46" t="b">
        <f>EXACT(Table2[[#This Row],[rate]],Table2[[#This Row],[Check]])</f>
        <v>1</v>
      </c>
      <c r="R1164" s="46"/>
      <c r="S1164" s="46" t="str">
        <f>IF(Table2[[#This Row],[SRO]]="EOU",VLOOKUP(Table2[[#This Row],[BE]],[2]GD.List!$C$3:$N$5014,12,0),IF(Table2[[#This Row],[SRO]]="Local","Polyester Staple Fibre","SRO 492"))</f>
        <v>SRO 492</v>
      </c>
    </row>
    <row r="1165" spans="1:19" x14ac:dyDescent="0.25">
      <c r="A1165" s="122" t="s">
        <v>588</v>
      </c>
      <c r="B1165" s="3" t="s">
        <v>1705</v>
      </c>
      <c r="C1165" s="124">
        <v>10185</v>
      </c>
      <c r="D1165" s="125">
        <v>3926.9099000000001</v>
      </c>
      <c r="E1165" t="s">
        <v>856</v>
      </c>
      <c r="F1165" s="121" t="s">
        <v>863</v>
      </c>
      <c r="G1165" s="24">
        <v>44659</v>
      </c>
      <c r="H1165" s="126">
        <v>7581714</v>
      </c>
      <c r="I1165" s="22">
        <v>1</v>
      </c>
      <c r="J1165" s="127">
        <v>10000</v>
      </c>
      <c r="K1165" s="127">
        <v>10000</v>
      </c>
      <c r="L1165" s="127"/>
      <c r="M1165" s="128" t="str">
        <f>TEXT(Table2[[#This Row],[Gd.Dt]],"mmm-yy")</f>
        <v>Apr-22</v>
      </c>
      <c r="N1165" s="46" t="str">
        <f>MID(Table2[[#This Row],[BE]],6,2)</f>
        <v>TI</v>
      </c>
      <c r="O1165" s="46" t="str">
        <f>IF(Table2[[#This Row],[Type]]="IB","EOU",IF(Table2[[#This Row],[Type]]="MB","Local","492"))</f>
        <v>492</v>
      </c>
      <c r="P1165" s="46">
        <f>ROUND(Table2[[#This Row],[Cons]]/Table2[[#This Row],[Qty.]],5)</f>
        <v>1</v>
      </c>
      <c r="Q1165" s="46" t="b">
        <f>EXACT(Table2[[#This Row],[rate]],Table2[[#This Row],[Check]])</f>
        <v>1</v>
      </c>
      <c r="R1165" s="46"/>
      <c r="S1165" s="46" t="str">
        <f>IF(Table2[[#This Row],[SRO]]="EOU",VLOOKUP(Table2[[#This Row],[BE]],[2]GD.List!$C$3:$N$5014,12,0),IF(Table2[[#This Row],[SRO]]="Local","Polyester Staple Fibre","SRO 492"))</f>
        <v>SRO 492</v>
      </c>
    </row>
    <row r="1166" spans="1:19" x14ac:dyDescent="0.25">
      <c r="A1166" s="123" t="s">
        <v>594</v>
      </c>
      <c r="B1166" s="121" t="s">
        <v>853</v>
      </c>
      <c r="C1166" s="124">
        <v>4606</v>
      </c>
      <c r="D1166" s="125">
        <v>5402.33</v>
      </c>
      <c r="E1166" t="s">
        <v>857</v>
      </c>
      <c r="F1166" s="121" t="s">
        <v>861</v>
      </c>
      <c r="G1166" s="24">
        <v>44659</v>
      </c>
      <c r="H1166" s="126">
        <v>37630480.840000004</v>
      </c>
      <c r="I1166" s="22">
        <v>0.99009999999999998</v>
      </c>
      <c r="J1166" s="127">
        <v>13441.11</v>
      </c>
      <c r="K1166" s="127">
        <v>13575.51</v>
      </c>
      <c r="L1166" s="127"/>
      <c r="M1166" s="128" t="str">
        <f>TEXT(Table2[[#This Row],[Gd.Dt]],"mmm-yy")</f>
        <v>Apr-22</v>
      </c>
      <c r="N1166" s="46" t="str">
        <f>MID(Table2[[#This Row],[BE]],6,2)</f>
        <v>IB</v>
      </c>
      <c r="O1166" s="46" t="str">
        <f>IF(Table2[[#This Row],[Type]]="IB","EOU",IF(Table2[[#This Row],[Type]]="MB","Local","492"))</f>
        <v>EOU</v>
      </c>
      <c r="P1166" s="46">
        <f>ROUND(Table2[[#This Row],[Cons]]/Table2[[#This Row],[Qty.]],5)</f>
        <v>0.99009999999999998</v>
      </c>
      <c r="Q1166" s="46" t="b">
        <f>EXACT(Table2[[#This Row],[rate]],Table2[[#This Row],[Check]])</f>
        <v>1</v>
      </c>
      <c r="R1166" s="46"/>
      <c r="S1166" s="46" t="str">
        <f>IF(Table2[[#This Row],[SRO]]="EOU",VLOOKUP(Table2[[#This Row],[BE]],[2]GD.List!$C$3:$N$5014,12,0),IF(Table2[[#This Row],[SRO]]="Local","Polyester Staple Fibre","SRO 492"))</f>
        <v>Polyester Yarn</v>
      </c>
    </row>
    <row r="1167" spans="1:19" x14ac:dyDescent="0.25">
      <c r="A1167" s="122" t="s">
        <v>594</v>
      </c>
      <c r="B1167" s="121" t="s">
        <v>853</v>
      </c>
      <c r="C1167" s="124">
        <v>4606</v>
      </c>
      <c r="D1167" s="125">
        <v>5402.33</v>
      </c>
      <c r="E1167" t="s">
        <v>857</v>
      </c>
      <c r="F1167" s="121" t="s">
        <v>861</v>
      </c>
      <c r="G1167" s="24">
        <v>44659</v>
      </c>
      <c r="H1167" s="126">
        <v>37630480.840000004</v>
      </c>
      <c r="I1167" s="22">
        <v>1.0101</v>
      </c>
      <c r="J1167" s="127">
        <v>2834.34</v>
      </c>
      <c r="K1167" s="127">
        <v>2806</v>
      </c>
      <c r="L1167" s="127"/>
      <c r="M1167" s="128" t="str">
        <f>TEXT(Table2[[#This Row],[Gd.Dt]],"mmm-yy")</f>
        <v>Apr-22</v>
      </c>
      <c r="N1167" s="46" t="str">
        <f>MID(Table2[[#This Row],[BE]],6,2)</f>
        <v>IB</v>
      </c>
      <c r="O1167" s="46" t="str">
        <f>IF(Table2[[#This Row],[Type]]="IB","EOU",IF(Table2[[#This Row],[Type]]="MB","Local","492"))</f>
        <v>EOU</v>
      </c>
      <c r="P1167" s="46">
        <f>ROUND(Table2[[#This Row],[Cons]]/Table2[[#This Row],[Qty.]],5)</f>
        <v>1.0101</v>
      </c>
      <c r="Q1167" s="46" t="b">
        <f>EXACT(Table2[[#This Row],[rate]],Table2[[#This Row],[Check]])</f>
        <v>1</v>
      </c>
      <c r="R1167" s="46"/>
      <c r="S1167" s="46" t="str">
        <f>IF(Table2[[#This Row],[SRO]]="EOU",VLOOKUP(Table2[[#This Row],[BE]],[2]GD.List!$C$3:$N$5014,12,0),IF(Table2[[#This Row],[SRO]]="Local","Polyester Staple Fibre","SRO 492"))</f>
        <v>Polyester Yarn</v>
      </c>
    </row>
    <row r="1168" spans="1:19" x14ac:dyDescent="0.25">
      <c r="A1168" s="123" t="s">
        <v>724</v>
      </c>
      <c r="B1168" s="121" t="s">
        <v>854</v>
      </c>
      <c r="C1168" s="124">
        <v>3470</v>
      </c>
      <c r="D1168" s="125">
        <v>2832.1089999999999</v>
      </c>
      <c r="E1168" t="s">
        <v>859</v>
      </c>
      <c r="F1168" s="121" t="s">
        <v>860</v>
      </c>
      <c r="G1168" s="24">
        <v>44660</v>
      </c>
      <c r="H1168" s="126">
        <v>38050190.280000001</v>
      </c>
      <c r="I1168" s="22">
        <v>0.04</v>
      </c>
      <c r="J1168" s="127">
        <v>594.6400000000001</v>
      </c>
      <c r="K1168" s="127">
        <v>14866</v>
      </c>
      <c r="L1168" s="127"/>
      <c r="M1168" s="128" t="str">
        <f>TEXT(Table2[[#This Row],[Gd.Dt]],"mmm-yy")</f>
        <v>Apr-22</v>
      </c>
      <c r="N1168" s="46" t="str">
        <f>MID(Table2[[#This Row],[BE]],6,2)</f>
        <v>IB</v>
      </c>
      <c r="O1168" s="46" t="str">
        <f>IF(Table2[[#This Row],[Type]]="IB","EOU",IF(Table2[[#This Row],[Type]]="MB","Local","492"))</f>
        <v>EOU</v>
      </c>
      <c r="P1168" s="46">
        <f>ROUND(Table2[[#This Row],[Cons]]/Table2[[#This Row],[Qty.]],5)</f>
        <v>0.04</v>
      </c>
      <c r="Q1168" s="46" t="b">
        <f>EXACT(Table2[[#This Row],[rate]],Table2[[#This Row],[Check]])</f>
        <v>1</v>
      </c>
      <c r="R1168" s="46"/>
      <c r="S1168" s="46" t="str">
        <f>IF(Table2[[#This Row],[SRO]]="EOU",VLOOKUP(Table2[[#This Row],[BE]],[2]GD.List!$C$3:$N$5014,12,0),IF(Table2[[#This Row],[SRO]]="Local","Polyester Staple Fibre","SRO 492"))</f>
        <v>Textile Chemical</v>
      </c>
    </row>
    <row r="1169" spans="1:19" x14ac:dyDescent="0.25">
      <c r="A1169" s="122" t="s">
        <v>724</v>
      </c>
      <c r="B1169" s="121" t="s">
        <v>853</v>
      </c>
      <c r="C1169" s="124">
        <v>4606</v>
      </c>
      <c r="D1169" s="125">
        <v>2832.1089999999999</v>
      </c>
      <c r="E1169" t="s">
        <v>857</v>
      </c>
      <c r="F1169" s="121" t="s">
        <v>861</v>
      </c>
      <c r="G1169" s="24">
        <v>44659</v>
      </c>
      <c r="H1169" s="126">
        <v>37630480.840000004</v>
      </c>
      <c r="I1169" s="22">
        <v>0.04</v>
      </c>
      <c r="J1169" s="127">
        <v>112.24</v>
      </c>
      <c r="K1169" s="127">
        <v>2806</v>
      </c>
      <c r="L1169" s="127"/>
      <c r="M1169" s="128" t="str">
        <f>TEXT(Table2[[#This Row],[Gd.Dt]],"mmm-yy")</f>
        <v>Apr-22</v>
      </c>
      <c r="N1169" s="46" t="str">
        <f>MID(Table2[[#This Row],[BE]],6,2)</f>
        <v>IB</v>
      </c>
      <c r="O1169" s="46" t="str">
        <f>IF(Table2[[#This Row],[Type]]="IB","EOU",IF(Table2[[#This Row],[Type]]="MB","Local","492"))</f>
        <v>EOU</v>
      </c>
      <c r="P1169" s="46">
        <f>ROUND(Table2[[#This Row],[Cons]]/Table2[[#This Row],[Qty.]],5)</f>
        <v>0.04</v>
      </c>
      <c r="Q1169" s="46" t="b">
        <f>EXACT(Table2[[#This Row],[rate]],Table2[[#This Row],[Check]])</f>
        <v>1</v>
      </c>
      <c r="R1169" s="46"/>
      <c r="S1169" s="46" t="str">
        <f>IF(Table2[[#This Row],[SRO]]="EOU",VLOOKUP(Table2[[#This Row],[BE]],[2]GD.List!$C$3:$N$5014,12,0),IF(Table2[[#This Row],[SRO]]="Local","Polyester Staple Fibre","SRO 492"))</f>
        <v>Textile Chemical</v>
      </c>
    </row>
    <row r="1170" spans="1:19" x14ac:dyDescent="0.25">
      <c r="A1170" s="123" t="s">
        <v>750</v>
      </c>
      <c r="B1170" s="3" t="s">
        <v>1704</v>
      </c>
      <c r="C1170" s="124">
        <v>10185</v>
      </c>
      <c r="D1170" s="125">
        <v>9606.2199999999993</v>
      </c>
      <c r="E1170" t="s">
        <v>855</v>
      </c>
      <c r="F1170" s="121" t="s">
        <v>862</v>
      </c>
      <c r="G1170" s="24">
        <v>44659</v>
      </c>
      <c r="H1170" s="126">
        <v>7581714</v>
      </c>
      <c r="I1170" s="22">
        <v>1</v>
      </c>
      <c r="J1170" s="127">
        <v>400</v>
      </c>
      <c r="K1170" s="127">
        <v>400</v>
      </c>
      <c r="L1170" s="127"/>
      <c r="M1170" s="128" t="str">
        <f>TEXT(Table2[[#This Row],[Gd.Dt]],"mmm-yy")</f>
        <v>Apr-22</v>
      </c>
      <c r="N1170" s="46" t="str">
        <f>MID(Table2[[#This Row],[BE]],6,2)</f>
        <v>TI</v>
      </c>
      <c r="O1170" s="46" t="str">
        <f>IF(Table2[[#This Row],[Type]]="IB","EOU",IF(Table2[[#This Row],[Type]]="MB","Local","492"))</f>
        <v>492</v>
      </c>
      <c r="P1170" s="46">
        <f>ROUND(Table2[[#This Row],[Cons]]/Table2[[#This Row],[Qty.]],5)</f>
        <v>1</v>
      </c>
      <c r="Q1170" s="46" t="b">
        <f>EXACT(Table2[[#This Row],[rate]],Table2[[#This Row],[Check]])</f>
        <v>1</v>
      </c>
      <c r="R1170" s="46"/>
      <c r="S1170" s="46" t="str">
        <f>IF(Table2[[#This Row],[SRO]]="EOU",VLOOKUP(Table2[[#This Row],[BE]],[2]GD.List!$C$3:$N$5014,12,0),IF(Table2[[#This Row],[SRO]]="Local","Polyester Staple Fibre","SRO 492"))</f>
        <v>SRO 492</v>
      </c>
    </row>
    <row r="1171" spans="1:19" x14ac:dyDescent="0.25">
      <c r="A1171" s="122" t="s">
        <v>750</v>
      </c>
      <c r="B1171" s="3" t="s">
        <v>1705</v>
      </c>
      <c r="C1171" s="124">
        <v>10185</v>
      </c>
      <c r="D1171" s="125">
        <v>9606.2199999999993</v>
      </c>
      <c r="E1171" t="s">
        <v>856</v>
      </c>
      <c r="F1171" s="121" t="s">
        <v>863</v>
      </c>
      <c r="G1171" s="24">
        <v>44659</v>
      </c>
      <c r="H1171" s="126">
        <v>7581714</v>
      </c>
      <c r="I1171" s="22">
        <v>1</v>
      </c>
      <c r="J1171" s="127">
        <v>400</v>
      </c>
      <c r="K1171" s="127">
        <v>400</v>
      </c>
      <c r="L1171" s="127"/>
      <c r="M1171" s="128" t="str">
        <f>TEXT(Table2[[#This Row],[Gd.Dt]],"mmm-yy")</f>
        <v>Apr-22</v>
      </c>
      <c r="N1171" s="46" t="str">
        <f>MID(Table2[[#This Row],[BE]],6,2)</f>
        <v>TI</v>
      </c>
      <c r="O1171" s="46" t="str">
        <f>IF(Table2[[#This Row],[Type]]="IB","EOU",IF(Table2[[#This Row],[Type]]="MB","Local","492"))</f>
        <v>492</v>
      </c>
      <c r="P1171" s="46">
        <f>ROUND(Table2[[#This Row],[Cons]]/Table2[[#This Row],[Qty.]],5)</f>
        <v>1</v>
      </c>
      <c r="Q1171" s="46" t="b">
        <f>EXACT(Table2[[#This Row],[rate]],Table2[[#This Row],[Check]])</f>
        <v>1</v>
      </c>
      <c r="R1171" s="46"/>
      <c r="S1171" s="46" t="str">
        <f>IF(Table2[[#This Row],[SRO]]="EOU",VLOOKUP(Table2[[#This Row],[BE]],[2]GD.List!$C$3:$N$5014,12,0),IF(Table2[[#This Row],[SRO]]="Local","Polyester Staple Fibre","SRO 492"))</f>
        <v>SRO 492</v>
      </c>
    </row>
    <row r="1172" spans="1:19" x14ac:dyDescent="0.25">
      <c r="A1172" s="122" t="s">
        <v>797</v>
      </c>
      <c r="B1172" s="121" t="s">
        <v>854</v>
      </c>
      <c r="C1172" s="124">
        <v>3470</v>
      </c>
      <c r="D1172" s="125">
        <v>3808.94</v>
      </c>
      <c r="E1172" t="s">
        <v>859</v>
      </c>
      <c r="F1172" s="121" t="s">
        <v>860</v>
      </c>
      <c r="G1172" s="24">
        <v>44660</v>
      </c>
      <c r="H1172" s="126">
        <v>38050190.280000001</v>
      </c>
      <c r="I1172" s="22">
        <v>0.04</v>
      </c>
      <c r="J1172" s="127">
        <v>28.200000000000003</v>
      </c>
      <c r="K1172" s="127">
        <v>705</v>
      </c>
      <c r="L1172" s="127"/>
      <c r="M1172" s="128" t="str">
        <f>TEXT(Table2[[#This Row],[Gd.Dt]],"mmm-yy")</f>
        <v>Apr-22</v>
      </c>
      <c r="N1172" s="46" t="str">
        <f>MID(Table2[[#This Row],[BE]],6,2)</f>
        <v>IB</v>
      </c>
      <c r="O1172" s="46" t="str">
        <f>IF(Table2[[#This Row],[Type]]="IB","EOU",IF(Table2[[#This Row],[Type]]="MB","Local","492"))</f>
        <v>EOU</v>
      </c>
      <c r="P1172" s="46">
        <f>ROUND(Table2[[#This Row],[Cons]]/Table2[[#This Row],[Qty.]],5)</f>
        <v>0.04</v>
      </c>
      <c r="Q1172" s="46" t="b">
        <f>EXACT(Table2[[#This Row],[rate]],Table2[[#This Row],[Check]])</f>
        <v>1</v>
      </c>
      <c r="R1172" s="46"/>
      <c r="S1172" s="46" t="str">
        <f>IF(Table2[[#This Row],[SRO]]="EOU",VLOOKUP(Table2[[#This Row],[BE]],[2]GD.List!$C$3:$N$5014,12,0),IF(Table2[[#This Row],[SRO]]="Local","Polyester Staple Fibre","SRO 492"))</f>
        <v>Textile Chemical</v>
      </c>
    </row>
    <row r="1173" spans="1:19" x14ac:dyDescent="0.25">
      <c r="A1173" s="122" t="s">
        <v>800</v>
      </c>
      <c r="B1173" s="121" t="s">
        <v>854</v>
      </c>
      <c r="C1173" s="124">
        <v>3470</v>
      </c>
      <c r="D1173" s="125">
        <v>3215.1990000000001</v>
      </c>
      <c r="E1173" t="s">
        <v>859</v>
      </c>
      <c r="F1173" s="121" t="s">
        <v>860</v>
      </c>
      <c r="G1173" s="24">
        <v>44660</v>
      </c>
      <c r="H1173" s="126">
        <v>38050190.280000001</v>
      </c>
      <c r="I1173" s="22">
        <v>7.0000000000000007E-2</v>
      </c>
      <c r="J1173" s="127">
        <v>49.35</v>
      </c>
      <c r="K1173" s="127">
        <v>705</v>
      </c>
      <c r="L1173" s="127"/>
      <c r="M1173" s="128" t="str">
        <f>TEXT(Table2[[#This Row],[Gd.Dt]],"mmm-yy")</f>
        <v>Apr-22</v>
      </c>
      <c r="N1173" s="46" t="str">
        <f>MID(Table2[[#This Row],[BE]],6,2)</f>
        <v>IB</v>
      </c>
      <c r="O1173" s="46" t="str">
        <f>IF(Table2[[#This Row],[Type]]="IB","EOU",IF(Table2[[#This Row],[Type]]="MB","Local","492"))</f>
        <v>EOU</v>
      </c>
      <c r="P1173" s="46">
        <f>ROUND(Table2[[#This Row],[Cons]]/Table2[[#This Row],[Qty.]],5)</f>
        <v>7.0000000000000007E-2</v>
      </c>
      <c r="Q1173" s="46" t="b">
        <f>EXACT(Table2[[#This Row],[rate]],Table2[[#This Row],[Check]])</f>
        <v>1</v>
      </c>
      <c r="R1173" s="46"/>
      <c r="S1173" s="46" t="str">
        <f>IF(Table2[[#This Row],[SRO]]="EOU",VLOOKUP(Table2[[#This Row],[BE]],[2]GD.List!$C$3:$N$5014,12,0),IF(Table2[[#This Row],[SRO]]="Local","Polyester Staple Fibre","SRO 492"))</f>
        <v>Textile Dyes</v>
      </c>
    </row>
    <row r="1174" spans="1:19" x14ac:dyDescent="0.25">
      <c r="A1174" s="122" t="s">
        <v>804</v>
      </c>
      <c r="B1174" s="121" t="s">
        <v>854</v>
      </c>
      <c r="C1174" s="124">
        <v>3470</v>
      </c>
      <c r="D1174" s="125">
        <v>3906.9029999999998</v>
      </c>
      <c r="E1174" t="s">
        <v>859</v>
      </c>
      <c r="F1174" s="121" t="s">
        <v>860</v>
      </c>
      <c r="G1174" s="24">
        <v>44660</v>
      </c>
      <c r="H1174" s="126">
        <v>38050190.280000001</v>
      </c>
      <c r="I1174" s="22">
        <v>0.04</v>
      </c>
      <c r="J1174" s="127">
        <v>28.200000000000003</v>
      </c>
      <c r="K1174" s="127">
        <v>705</v>
      </c>
      <c r="L1174" s="127"/>
      <c r="M1174" s="128" t="str">
        <f>TEXT(Table2[[#This Row],[Gd.Dt]],"mmm-yy")</f>
        <v>Apr-22</v>
      </c>
      <c r="N1174" s="46" t="str">
        <f>MID(Table2[[#This Row],[BE]],6,2)</f>
        <v>IB</v>
      </c>
      <c r="O1174" s="46" t="str">
        <f>IF(Table2[[#This Row],[Type]]="IB","EOU",IF(Table2[[#This Row],[Type]]="MB","Local","492"))</f>
        <v>EOU</v>
      </c>
      <c r="P1174" s="46">
        <f>ROUND(Table2[[#This Row],[Cons]]/Table2[[#This Row],[Qty.]],5)</f>
        <v>0.04</v>
      </c>
      <c r="Q1174" s="46" t="b">
        <f>EXACT(Table2[[#This Row],[rate]],Table2[[#This Row],[Check]])</f>
        <v>1</v>
      </c>
      <c r="R1174" s="46"/>
      <c r="S1174" s="46" t="str">
        <f>IF(Table2[[#This Row],[SRO]]="EOU",VLOOKUP(Table2[[#This Row],[BE]],[2]GD.List!$C$3:$N$5014,12,0),IF(Table2[[#This Row],[SRO]]="Local","Polyester Staple Fibre","SRO 492"))</f>
        <v>Textile Chemical</v>
      </c>
    </row>
    <row r="1175" spans="1:19" x14ac:dyDescent="0.25">
      <c r="A1175" s="122" t="s">
        <v>805</v>
      </c>
      <c r="B1175" s="121" t="s">
        <v>854</v>
      </c>
      <c r="C1175" s="124">
        <v>3470</v>
      </c>
      <c r="D1175" s="125">
        <v>3204.16</v>
      </c>
      <c r="E1175" t="s">
        <v>859</v>
      </c>
      <c r="F1175" s="121" t="s">
        <v>860</v>
      </c>
      <c r="G1175" s="24">
        <v>44660</v>
      </c>
      <c r="H1175" s="126">
        <v>38050190.280000001</v>
      </c>
      <c r="I1175" s="22">
        <v>7.0000000000000007E-2</v>
      </c>
      <c r="J1175" s="127">
        <v>49.35</v>
      </c>
      <c r="K1175" s="127">
        <v>705</v>
      </c>
      <c r="L1175" s="127"/>
      <c r="M1175" s="128" t="str">
        <f>TEXT(Table2[[#This Row],[Gd.Dt]],"mmm-yy")</f>
        <v>Apr-22</v>
      </c>
      <c r="N1175" s="46" t="str">
        <f>MID(Table2[[#This Row],[BE]],6,2)</f>
        <v>IB</v>
      </c>
      <c r="O1175" s="46" t="str">
        <f>IF(Table2[[#This Row],[Type]]="IB","EOU",IF(Table2[[#This Row],[Type]]="MB","Local","492"))</f>
        <v>EOU</v>
      </c>
      <c r="P1175" s="46">
        <f>ROUND(Table2[[#This Row],[Cons]]/Table2[[#This Row],[Qty.]],5)</f>
        <v>7.0000000000000007E-2</v>
      </c>
      <c r="Q1175" s="46" t="b">
        <f>EXACT(Table2[[#This Row],[rate]],Table2[[#This Row],[Check]])</f>
        <v>1</v>
      </c>
      <c r="R1175" s="46"/>
      <c r="S1175" s="46" t="str">
        <f>IF(Table2[[#This Row],[SRO]]="EOU",VLOOKUP(Table2[[#This Row],[BE]],[2]GD.List!$C$3:$N$5014,12,0),IF(Table2[[#This Row],[SRO]]="Local","Polyester Staple Fibre","SRO 492"))</f>
        <v>Textile Dyes</v>
      </c>
    </row>
    <row r="1176" spans="1:19" x14ac:dyDescent="0.25">
      <c r="A1176" s="123" t="s">
        <v>844</v>
      </c>
      <c r="B1176" s="3" t="s">
        <v>1704</v>
      </c>
      <c r="C1176" s="124">
        <v>10185</v>
      </c>
      <c r="D1176" s="125">
        <v>5807.1090000000004</v>
      </c>
      <c r="E1176" t="s">
        <v>855</v>
      </c>
      <c r="F1176" s="121" t="s">
        <v>862</v>
      </c>
      <c r="G1176" s="24">
        <v>44659</v>
      </c>
      <c r="H1176" s="126">
        <v>7581714</v>
      </c>
      <c r="I1176" s="22">
        <v>1</v>
      </c>
      <c r="J1176" s="127">
        <v>5000</v>
      </c>
      <c r="K1176" s="127">
        <v>5000</v>
      </c>
      <c r="L1176" s="127"/>
      <c r="M1176" s="128" t="str">
        <f>TEXT(Table2[[#This Row],[Gd.Dt]],"mmm-yy")</f>
        <v>Apr-22</v>
      </c>
      <c r="N1176" s="46" t="str">
        <f>MID(Table2[[#This Row],[BE]],6,2)</f>
        <v>TI</v>
      </c>
      <c r="O1176" s="46" t="str">
        <f>IF(Table2[[#This Row],[Type]]="IB","EOU",IF(Table2[[#This Row],[Type]]="MB","Local","492"))</f>
        <v>492</v>
      </c>
      <c r="P1176" s="46">
        <f>ROUND(Table2[[#This Row],[Cons]]/Table2[[#This Row],[Qty.]],5)</f>
        <v>1</v>
      </c>
      <c r="Q1176" s="46" t="b">
        <f>EXACT(Table2[[#This Row],[rate]],Table2[[#This Row],[Check]])</f>
        <v>1</v>
      </c>
      <c r="R1176" s="46"/>
      <c r="S1176" s="46" t="str">
        <f>IF(Table2[[#This Row],[SRO]]="EOU",VLOOKUP(Table2[[#This Row],[BE]],[2]GD.List!$C$3:$N$5014,12,0),IF(Table2[[#This Row],[SRO]]="Local","Polyester Staple Fibre","SRO 492"))</f>
        <v>SRO 492</v>
      </c>
    </row>
    <row r="1177" spans="1:19" x14ac:dyDescent="0.25">
      <c r="A1177" s="122" t="s">
        <v>844</v>
      </c>
      <c r="B1177" s="3" t="s">
        <v>1705</v>
      </c>
      <c r="C1177" s="124">
        <v>10185</v>
      </c>
      <c r="D1177" s="125">
        <v>5807.1090000000004</v>
      </c>
      <c r="E1177" t="s">
        <v>856</v>
      </c>
      <c r="F1177" s="121" t="s">
        <v>863</v>
      </c>
      <c r="G1177" s="24">
        <v>44659</v>
      </c>
      <c r="H1177" s="126">
        <v>7581714</v>
      </c>
      <c r="I1177" s="22">
        <v>1</v>
      </c>
      <c r="J1177" s="127">
        <v>5000</v>
      </c>
      <c r="K1177" s="127">
        <v>5000</v>
      </c>
      <c r="L1177" s="127"/>
      <c r="M1177" s="128" t="str">
        <f>TEXT(Table2[[#This Row],[Gd.Dt]],"mmm-yy")</f>
        <v>Apr-22</v>
      </c>
      <c r="N1177" s="46" t="str">
        <f>MID(Table2[[#This Row],[BE]],6,2)</f>
        <v>TI</v>
      </c>
      <c r="O1177" s="46" t="str">
        <f>IF(Table2[[#This Row],[Type]]="IB","EOU",IF(Table2[[#This Row],[Type]]="MB","Local","492"))</f>
        <v>492</v>
      </c>
      <c r="P1177" s="46">
        <f>ROUND(Table2[[#This Row],[Cons]]/Table2[[#This Row],[Qty.]],5)</f>
        <v>1</v>
      </c>
      <c r="Q1177" s="46" t="b">
        <f>EXACT(Table2[[#This Row],[rate]],Table2[[#This Row],[Check]])</f>
        <v>1</v>
      </c>
      <c r="R1177" s="46"/>
      <c r="S1177" s="46" t="str">
        <f>IF(Table2[[#This Row],[SRO]]="EOU",VLOOKUP(Table2[[#This Row],[BE]],[2]GD.List!$C$3:$N$5014,12,0),IF(Table2[[#This Row],[SRO]]="Local","Polyester Staple Fibre","SRO 492"))</f>
        <v>SRO 492</v>
      </c>
    </row>
    <row r="1178" spans="1:19" x14ac:dyDescent="0.25">
      <c r="A1178" s="123" t="s">
        <v>858</v>
      </c>
      <c r="B1178" s="123" t="s">
        <v>853</v>
      </c>
      <c r="C1178" s="129">
        <v>4606</v>
      </c>
      <c r="D1178" s="130">
        <v>9606.2199999999993</v>
      </c>
      <c r="E1178" s="40" t="s">
        <v>857</v>
      </c>
      <c r="F1178" s="123" t="s">
        <v>861</v>
      </c>
      <c r="G1178" s="41">
        <v>44659</v>
      </c>
      <c r="H1178" s="131">
        <v>37630480.840000004</v>
      </c>
      <c r="I1178" s="43">
        <v>1</v>
      </c>
      <c r="J1178" s="132">
        <v>323</v>
      </c>
      <c r="K1178" s="132">
        <v>323</v>
      </c>
      <c r="L1178" s="132"/>
      <c r="M1178" s="133" t="str">
        <f>TEXT(Table2[[#This Row],[Gd.Dt]],"mmm-yy")</f>
        <v>Apr-22</v>
      </c>
      <c r="N1178" s="47" t="str">
        <f>MID(Table2[[#This Row],[BE]],6,2)</f>
        <v>TI</v>
      </c>
      <c r="O1178" s="47" t="str">
        <f>IF(Table2[[#This Row],[Type]]="IB","EOU",IF(Table2[[#This Row],[Type]]="MB","Local","492"))</f>
        <v>492</v>
      </c>
      <c r="P1178" s="47">
        <f>ROUND(Table2[[#This Row],[Cons]]/Table2[[#This Row],[Qty.]],5)</f>
        <v>1</v>
      </c>
      <c r="Q1178" s="47" t="b">
        <f>EXACT(Table2[[#This Row],[rate]],Table2[[#This Row],[Check]])</f>
        <v>1</v>
      </c>
      <c r="R1178" s="47"/>
      <c r="S1178" s="47" t="str">
        <f>IF(Table2[[#This Row],[SRO]]="EOU",VLOOKUP(Table2[[#This Row],[BE]],[2]GD.List!$C$3:$N$5014,12,0),IF(Table2[[#This Row],[SRO]]="Local","Polyester Staple Fibre","SRO 492"))</f>
        <v>SRO 492</v>
      </c>
    </row>
    <row r="1179" spans="1:19" x14ac:dyDescent="0.25">
      <c r="A1179" s="19" t="s">
        <v>125</v>
      </c>
      <c r="B1179" s="3" t="s">
        <v>864</v>
      </c>
      <c r="C1179" s="21">
        <v>4420</v>
      </c>
      <c r="D1179" s="18">
        <v>9607.2000000000007</v>
      </c>
      <c r="E1179" t="s">
        <v>870</v>
      </c>
      <c r="F1179" s="3" t="s">
        <v>881</v>
      </c>
      <c r="G1179" s="24">
        <v>44660</v>
      </c>
      <c r="H1179" s="31">
        <v>4989738</v>
      </c>
      <c r="I1179" s="22">
        <v>4.8099999999999998E-4</v>
      </c>
      <c r="J1179" s="15">
        <v>0.48</v>
      </c>
      <c r="K1179" s="15">
        <v>996.99</v>
      </c>
      <c r="L1179" s="15"/>
      <c r="M1179" s="66" t="str">
        <f>TEXT(Table2[[#This Row],[Gd.Dt]],"mmm-yy")</f>
        <v>Apr-22</v>
      </c>
      <c r="N1179" s="46" t="str">
        <f>MID(Table2[[#This Row],[BE]],6,2)</f>
        <v>HC</v>
      </c>
      <c r="O1179" s="46" t="str">
        <f>IF(Table2[[#This Row],[Type]]="IB","EOU",IF(Table2[[#This Row],[Type]]="MB","Local","492"))</f>
        <v>492</v>
      </c>
      <c r="P1179" s="46">
        <f>ROUND(Table2[[#This Row],[Cons]]/Table2[[#This Row],[Qty.]],5)</f>
        <v>4.8000000000000001E-4</v>
      </c>
      <c r="Q1179" s="46" t="b">
        <f>EXACT(Table2[[#This Row],[rate]],Table2[[#This Row],[Check]])</f>
        <v>0</v>
      </c>
      <c r="R1179" s="46"/>
      <c r="S1179" s="46" t="str">
        <f>IF(Table2[[#This Row],[SRO]]="EOU",VLOOKUP(Table2[[#This Row],[BE]],[2]GD.List!$C$3:$N$5014,12,0),IF(Table2[[#This Row],[SRO]]="Local","Polyester Staple Fibre","SRO 492"))</f>
        <v>SRO 492</v>
      </c>
    </row>
    <row r="1180" spans="1:19" x14ac:dyDescent="0.25">
      <c r="A1180" s="17" t="s">
        <v>125</v>
      </c>
      <c r="B1180" s="3" t="s">
        <v>864</v>
      </c>
      <c r="C1180" s="21">
        <v>4420</v>
      </c>
      <c r="D1180" s="18">
        <v>9607.2000000000007</v>
      </c>
      <c r="E1180" t="s">
        <v>870</v>
      </c>
      <c r="F1180" s="3" t="s">
        <v>881</v>
      </c>
      <c r="G1180" s="24">
        <v>44660</v>
      </c>
      <c r="H1180" s="31">
        <v>4989738</v>
      </c>
      <c r="I1180" s="22">
        <v>1.0390999999999999E-2</v>
      </c>
      <c r="J1180" s="15">
        <v>10.36</v>
      </c>
      <c r="K1180" s="15">
        <v>996.99</v>
      </c>
      <c r="L1180" s="15"/>
      <c r="M1180" s="66" t="str">
        <f>TEXT(Table2[[#This Row],[Gd.Dt]],"mmm-yy")</f>
        <v>Apr-22</v>
      </c>
      <c r="N1180" s="46" t="str">
        <f>MID(Table2[[#This Row],[BE]],6,2)</f>
        <v>HC</v>
      </c>
      <c r="O1180" s="46" t="str">
        <f>IF(Table2[[#This Row],[Type]]="IB","EOU",IF(Table2[[#This Row],[Type]]="MB","Local","492"))</f>
        <v>492</v>
      </c>
      <c r="P1180" s="46">
        <f>ROUND(Table2[[#This Row],[Cons]]/Table2[[#This Row],[Qty.]],5)</f>
        <v>1.039E-2</v>
      </c>
      <c r="Q1180" s="46" t="b">
        <f>EXACT(Table2[[#This Row],[rate]],Table2[[#This Row],[Check]])</f>
        <v>0</v>
      </c>
      <c r="R1180" s="46"/>
      <c r="S1180" s="46" t="str">
        <f>IF(Table2[[#This Row],[SRO]]="EOU",VLOOKUP(Table2[[#This Row],[BE]],[2]GD.List!$C$3:$N$5014,12,0),IF(Table2[[#This Row],[SRO]]="Local","Polyester Staple Fibre","SRO 492"))</f>
        <v>SRO 492</v>
      </c>
    </row>
    <row r="1181" spans="1:19" x14ac:dyDescent="0.25">
      <c r="A1181" s="19" t="s">
        <v>844</v>
      </c>
      <c r="B1181" s="3" t="s">
        <v>878</v>
      </c>
      <c r="C1181" s="21">
        <v>12195</v>
      </c>
      <c r="D1181" s="18">
        <v>5807.1090000000004</v>
      </c>
      <c r="E1181" t="s">
        <v>46</v>
      </c>
      <c r="F1181" s="3" t="s">
        <v>882</v>
      </c>
      <c r="G1181" s="24">
        <v>44661</v>
      </c>
      <c r="H1181" s="31">
        <v>9186905.5099999998</v>
      </c>
      <c r="I1181" s="22">
        <v>1</v>
      </c>
      <c r="J1181" s="15">
        <v>5000</v>
      </c>
      <c r="K1181" s="15">
        <v>5000</v>
      </c>
      <c r="L1181" s="15"/>
      <c r="M1181" s="66" t="str">
        <f>TEXT(Table2[[#This Row],[Gd.Dt]],"mmm-yy")</f>
        <v>Apr-22</v>
      </c>
      <c r="N1181" s="46" t="str">
        <f>MID(Table2[[#This Row],[BE]],6,2)</f>
        <v>TI</v>
      </c>
      <c r="O1181" s="46" t="str">
        <f>IF(Table2[[#This Row],[Type]]="IB","EOU",IF(Table2[[#This Row],[Type]]="MB","Local","492"))</f>
        <v>492</v>
      </c>
      <c r="P1181" s="46">
        <f>ROUND(Table2[[#This Row],[Cons]]/Table2[[#This Row],[Qty.]],5)</f>
        <v>1</v>
      </c>
      <c r="Q1181" s="46" t="b">
        <f>EXACT(Table2[[#This Row],[rate]],Table2[[#This Row],[Check]])</f>
        <v>1</v>
      </c>
      <c r="R1181" s="46"/>
      <c r="S1181" s="46" t="str">
        <f>IF(Table2[[#This Row],[SRO]]="EOU",VLOOKUP(Table2[[#This Row],[BE]],[2]GD.List!$C$3:$N$5014,12,0),IF(Table2[[#This Row],[SRO]]="Local","Polyester Staple Fibre","SRO 492"))</f>
        <v>SRO 492</v>
      </c>
    </row>
    <row r="1182" spans="1:19" x14ac:dyDescent="0.25">
      <c r="A1182" s="17" t="s">
        <v>844</v>
      </c>
      <c r="B1182" s="3" t="s">
        <v>876</v>
      </c>
      <c r="C1182" s="21">
        <v>11784</v>
      </c>
      <c r="D1182" s="18">
        <v>5807.1090000000004</v>
      </c>
      <c r="E1182" t="s">
        <v>46</v>
      </c>
      <c r="F1182" s="3" t="s">
        <v>883</v>
      </c>
      <c r="G1182" s="24">
        <v>44661</v>
      </c>
      <c r="H1182" s="31">
        <v>8874689.3000000007</v>
      </c>
      <c r="I1182" s="22">
        <v>1</v>
      </c>
      <c r="J1182" s="15">
        <v>4000</v>
      </c>
      <c r="K1182" s="15">
        <v>4000</v>
      </c>
      <c r="L1182" s="15"/>
      <c r="M1182" s="66" t="str">
        <f>TEXT(Table2[[#This Row],[Gd.Dt]],"mmm-yy")</f>
        <v>Apr-22</v>
      </c>
      <c r="N1182" s="46" t="str">
        <f>MID(Table2[[#This Row],[BE]],6,2)</f>
        <v>TI</v>
      </c>
      <c r="O1182" s="46" t="str">
        <f>IF(Table2[[#This Row],[Type]]="IB","EOU",IF(Table2[[#This Row],[Type]]="MB","Local","492"))</f>
        <v>492</v>
      </c>
      <c r="P1182" s="46">
        <f>ROUND(Table2[[#This Row],[Cons]]/Table2[[#This Row],[Qty.]],5)</f>
        <v>1</v>
      </c>
      <c r="Q1182" s="46" t="b">
        <f>EXACT(Table2[[#This Row],[rate]],Table2[[#This Row],[Check]])</f>
        <v>1</v>
      </c>
      <c r="R1182" s="46"/>
      <c r="S1182" s="46" t="str">
        <f>IF(Table2[[#This Row],[SRO]]="EOU",VLOOKUP(Table2[[#This Row],[BE]],[2]GD.List!$C$3:$N$5014,12,0),IF(Table2[[#This Row],[SRO]]="Local","Polyester Staple Fibre","SRO 492"))</f>
        <v>SRO 492</v>
      </c>
    </row>
    <row r="1183" spans="1:19" x14ac:dyDescent="0.25">
      <c r="A1183" s="19" t="s">
        <v>866</v>
      </c>
      <c r="B1183" s="3" t="s">
        <v>880</v>
      </c>
      <c r="C1183" s="21">
        <v>11280</v>
      </c>
      <c r="D1183" s="18">
        <v>4821.8999999999996</v>
      </c>
      <c r="E1183" t="s">
        <v>46</v>
      </c>
      <c r="F1183" s="3" t="s">
        <v>884</v>
      </c>
      <c r="G1183" s="24">
        <v>44661</v>
      </c>
      <c r="H1183" s="31">
        <v>8489328</v>
      </c>
      <c r="I1183" s="22">
        <v>1</v>
      </c>
      <c r="J1183" s="15">
        <v>20</v>
      </c>
      <c r="K1183" s="15">
        <v>20</v>
      </c>
      <c r="L1183" s="15"/>
      <c r="M1183" s="66" t="str">
        <f>TEXT(Table2[[#This Row],[Gd.Dt]],"mmm-yy")</f>
        <v>Apr-22</v>
      </c>
      <c r="N1183" s="46" t="str">
        <f>MID(Table2[[#This Row],[BE]],6,2)</f>
        <v>TI</v>
      </c>
      <c r="O1183" s="46" t="str">
        <f>IF(Table2[[#This Row],[Type]]="IB","EOU",IF(Table2[[#This Row],[Type]]="MB","Local","492"))</f>
        <v>492</v>
      </c>
      <c r="P1183" s="46">
        <f>ROUND(Table2[[#This Row],[Cons]]/Table2[[#This Row],[Qty.]],5)</f>
        <v>1</v>
      </c>
      <c r="Q1183" s="46" t="b">
        <f>EXACT(Table2[[#This Row],[rate]],Table2[[#This Row],[Check]])</f>
        <v>1</v>
      </c>
      <c r="R1183" s="46"/>
      <c r="S1183" s="46" t="str">
        <f>IF(Table2[[#This Row],[SRO]]="EOU",VLOOKUP(Table2[[#This Row],[BE]],[2]GD.List!$C$3:$N$5014,12,0),IF(Table2[[#This Row],[SRO]]="Local","Polyester Staple Fibre","SRO 492"))</f>
        <v>SRO 492</v>
      </c>
    </row>
    <row r="1184" spans="1:19" x14ac:dyDescent="0.25">
      <c r="A1184" s="19" t="s">
        <v>866</v>
      </c>
      <c r="B1184" s="3" t="s">
        <v>877</v>
      </c>
      <c r="C1184" s="21">
        <v>11280</v>
      </c>
      <c r="D1184" s="18">
        <v>4821.8999999999996</v>
      </c>
      <c r="E1184" t="s">
        <v>46</v>
      </c>
      <c r="F1184" s="3" t="s">
        <v>885</v>
      </c>
      <c r="G1184" s="24">
        <v>44661</v>
      </c>
      <c r="H1184" s="31">
        <v>8489328</v>
      </c>
      <c r="I1184" s="22">
        <v>1</v>
      </c>
      <c r="J1184" s="15">
        <v>20</v>
      </c>
      <c r="K1184" s="15">
        <v>20</v>
      </c>
      <c r="L1184" s="15"/>
      <c r="M1184" s="66" t="str">
        <f>TEXT(Table2[[#This Row],[Gd.Dt]],"mmm-yy")</f>
        <v>Apr-22</v>
      </c>
      <c r="N1184" s="46" t="str">
        <f>MID(Table2[[#This Row],[BE]],6,2)</f>
        <v>TI</v>
      </c>
      <c r="O1184" s="46" t="str">
        <f>IF(Table2[[#This Row],[Type]]="IB","EOU",IF(Table2[[#This Row],[Type]]="MB","Local","492"))</f>
        <v>492</v>
      </c>
      <c r="P1184" s="46">
        <f>ROUND(Table2[[#This Row],[Cons]]/Table2[[#This Row],[Qty.]],5)</f>
        <v>1</v>
      </c>
      <c r="Q1184" s="46" t="b">
        <f>EXACT(Table2[[#This Row],[rate]],Table2[[#This Row],[Check]])</f>
        <v>1</v>
      </c>
      <c r="R1184" s="46"/>
      <c r="S1184" s="46" t="str">
        <f>IF(Table2[[#This Row],[SRO]]="EOU",VLOOKUP(Table2[[#This Row],[BE]],[2]GD.List!$C$3:$N$5014,12,0),IF(Table2[[#This Row],[SRO]]="Local","Polyester Staple Fibre","SRO 492"))</f>
        <v>SRO 492</v>
      </c>
    </row>
    <row r="1185" spans="1:19" x14ac:dyDescent="0.25">
      <c r="A1185" s="19" t="s">
        <v>866</v>
      </c>
      <c r="B1185" s="3" t="s">
        <v>869</v>
      </c>
      <c r="C1185" s="21">
        <v>11133</v>
      </c>
      <c r="D1185" s="18">
        <v>4821.8999999999996</v>
      </c>
      <c r="E1185" t="s">
        <v>46</v>
      </c>
      <c r="F1185" s="3" t="s">
        <v>886</v>
      </c>
      <c r="G1185" s="24">
        <v>44660</v>
      </c>
      <c r="H1185" s="31">
        <v>8381628.3399999999</v>
      </c>
      <c r="I1185" s="22">
        <v>1</v>
      </c>
      <c r="J1185" s="15">
        <v>20</v>
      </c>
      <c r="K1185" s="15">
        <v>20</v>
      </c>
      <c r="L1185" s="15"/>
      <c r="M1185" s="66" t="str">
        <f>TEXT(Table2[[#This Row],[Gd.Dt]],"mmm-yy")</f>
        <v>Apr-22</v>
      </c>
      <c r="N1185" s="46" t="str">
        <f>MID(Table2[[#This Row],[BE]],6,2)</f>
        <v>TI</v>
      </c>
      <c r="O1185" s="46" t="str">
        <f>IF(Table2[[#This Row],[Type]]="IB","EOU",IF(Table2[[#This Row],[Type]]="MB","Local","492"))</f>
        <v>492</v>
      </c>
      <c r="P1185" s="46">
        <f>ROUND(Table2[[#This Row],[Cons]]/Table2[[#This Row],[Qty.]],5)</f>
        <v>1</v>
      </c>
      <c r="Q1185" s="46" t="b">
        <f>EXACT(Table2[[#This Row],[rate]],Table2[[#This Row],[Check]])</f>
        <v>1</v>
      </c>
      <c r="R1185" s="46"/>
      <c r="S1185" s="46" t="str">
        <f>IF(Table2[[#This Row],[SRO]]="EOU",VLOOKUP(Table2[[#This Row],[BE]],[2]GD.List!$C$3:$N$5014,12,0),IF(Table2[[#This Row],[SRO]]="Local","Polyester Staple Fibre","SRO 492"))</f>
        <v>SRO 492</v>
      </c>
    </row>
    <row r="1186" spans="1:19" x14ac:dyDescent="0.25">
      <c r="A1186" s="19" t="s">
        <v>866</v>
      </c>
      <c r="B1186" s="3" t="s">
        <v>865</v>
      </c>
      <c r="C1186" s="21">
        <v>10725</v>
      </c>
      <c r="D1186" s="18">
        <v>4821.8999999999996</v>
      </c>
      <c r="E1186" t="s">
        <v>46</v>
      </c>
      <c r="F1186" s="3" t="s">
        <v>887</v>
      </c>
      <c r="G1186" s="24">
        <v>44660</v>
      </c>
      <c r="H1186" s="31">
        <v>8071635</v>
      </c>
      <c r="I1186" s="22">
        <v>1</v>
      </c>
      <c r="J1186" s="15">
        <v>20</v>
      </c>
      <c r="K1186" s="15">
        <v>20</v>
      </c>
      <c r="L1186" s="15"/>
      <c r="M1186" s="66" t="str">
        <f>TEXT(Table2[[#This Row],[Gd.Dt]],"mmm-yy")</f>
        <v>Apr-22</v>
      </c>
      <c r="N1186" s="46" t="str">
        <f>MID(Table2[[#This Row],[BE]],6,2)</f>
        <v>TI</v>
      </c>
      <c r="O1186" s="46" t="str">
        <f>IF(Table2[[#This Row],[Type]]="IB","EOU",IF(Table2[[#This Row],[Type]]="MB","Local","492"))</f>
        <v>492</v>
      </c>
      <c r="P1186" s="46">
        <f>ROUND(Table2[[#This Row],[Cons]]/Table2[[#This Row],[Qty.]],5)</f>
        <v>1</v>
      </c>
      <c r="Q1186" s="46" t="b">
        <f>EXACT(Table2[[#This Row],[rate]],Table2[[#This Row],[Check]])</f>
        <v>1</v>
      </c>
      <c r="R1186" s="46"/>
      <c r="S1186" s="46" t="str">
        <f>IF(Table2[[#This Row],[SRO]]="EOU",VLOOKUP(Table2[[#This Row],[BE]],[2]GD.List!$C$3:$N$5014,12,0),IF(Table2[[#This Row],[SRO]]="Local","Polyester Staple Fibre","SRO 492"))</f>
        <v>SRO 492</v>
      </c>
    </row>
    <row r="1187" spans="1:19" x14ac:dyDescent="0.25">
      <c r="A1187" s="17" t="s">
        <v>866</v>
      </c>
      <c r="B1187" s="3" t="s">
        <v>879</v>
      </c>
      <c r="C1187" s="21">
        <v>15401</v>
      </c>
      <c r="D1187" s="18">
        <v>4821.8999999999996</v>
      </c>
      <c r="E1187" t="s">
        <v>46</v>
      </c>
      <c r="F1187" s="3" t="s">
        <v>891</v>
      </c>
      <c r="G1187" s="24">
        <v>44661</v>
      </c>
      <c r="H1187" s="31">
        <v>11054121.07</v>
      </c>
      <c r="I1187" s="22">
        <v>1</v>
      </c>
      <c r="J1187" s="15">
        <v>20</v>
      </c>
      <c r="K1187" s="15">
        <v>20</v>
      </c>
      <c r="L1187" s="15"/>
      <c r="M1187" s="66" t="str">
        <f>TEXT(Table2[[#This Row],[Gd.Dt]],"mmm-yy")</f>
        <v>Apr-22</v>
      </c>
      <c r="N1187" s="46" t="str">
        <f>MID(Table2[[#This Row],[BE]],6,2)</f>
        <v>TI</v>
      </c>
      <c r="O1187" s="46" t="str">
        <f>IF(Table2[[#This Row],[Type]]="IB","EOU",IF(Table2[[#This Row],[Type]]="MB","Local","492"))</f>
        <v>492</v>
      </c>
      <c r="P1187" s="46">
        <f>ROUND(Table2[[#This Row],[Cons]]/Table2[[#This Row],[Qty.]],5)</f>
        <v>1</v>
      </c>
      <c r="Q1187" s="46" t="b">
        <f>EXACT(Table2[[#This Row],[rate]],Table2[[#This Row],[Check]])</f>
        <v>1</v>
      </c>
      <c r="R1187" s="46"/>
      <c r="S1187" s="46" t="str">
        <f>IF(Table2[[#This Row],[SRO]]="EOU",VLOOKUP(Table2[[#This Row],[BE]],[2]GD.List!$C$3:$N$5014,12,0),IF(Table2[[#This Row],[SRO]]="Local","Polyester Staple Fibre","SRO 492"))</f>
        <v>SRO 492</v>
      </c>
    </row>
    <row r="1188" spans="1:19" x14ac:dyDescent="0.25">
      <c r="A1188" s="19" t="s">
        <v>867</v>
      </c>
      <c r="B1188" s="3" t="s">
        <v>880</v>
      </c>
      <c r="C1188" s="21">
        <v>11280</v>
      </c>
      <c r="D1188" s="18">
        <v>4821.8999999999996</v>
      </c>
      <c r="E1188" t="s">
        <v>46</v>
      </c>
      <c r="F1188" s="3" t="s">
        <v>884</v>
      </c>
      <c r="G1188" s="24">
        <v>44661</v>
      </c>
      <c r="H1188" s="31">
        <v>8489328</v>
      </c>
      <c r="I1188" s="22">
        <v>1</v>
      </c>
      <c r="J1188" s="15">
        <v>8</v>
      </c>
      <c r="K1188" s="15">
        <v>8</v>
      </c>
      <c r="L1188" s="15"/>
      <c r="M1188" s="66" t="str">
        <f>TEXT(Table2[[#This Row],[Gd.Dt]],"mmm-yy")</f>
        <v>Apr-22</v>
      </c>
      <c r="N1188" s="46" t="str">
        <f>MID(Table2[[#This Row],[BE]],6,2)</f>
        <v>TI</v>
      </c>
      <c r="O1188" s="46" t="str">
        <f>IF(Table2[[#This Row],[Type]]="IB","EOU",IF(Table2[[#This Row],[Type]]="MB","Local","492"))</f>
        <v>492</v>
      </c>
      <c r="P1188" s="46">
        <f>ROUND(Table2[[#This Row],[Cons]]/Table2[[#This Row],[Qty.]],5)</f>
        <v>1</v>
      </c>
      <c r="Q1188" s="46" t="b">
        <f>EXACT(Table2[[#This Row],[rate]],Table2[[#This Row],[Check]])</f>
        <v>1</v>
      </c>
      <c r="R1188" s="46"/>
      <c r="S1188" s="46" t="str">
        <f>IF(Table2[[#This Row],[SRO]]="EOU",VLOOKUP(Table2[[#This Row],[BE]],[2]GD.List!$C$3:$N$5014,12,0),IF(Table2[[#This Row],[SRO]]="Local","Polyester Staple Fibre","SRO 492"))</f>
        <v>SRO 492</v>
      </c>
    </row>
    <row r="1189" spans="1:19" x14ac:dyDescent="0.25">
      <c r="A1189" s="19" t="s">
        <v>867</v>
      </c>
      <c r="B1189" s="3" t="s">
        <v>877</v>
      </c>
      <c r="C1189" s="21">
        <v>11280</v>
      </c>
      <c r="D1189" s="18">
        <v>4821.8999999999996</v>
      </c>
      <c r="E1189" t="s">
        <v>46</v>
      </c>
      <c r="F1189" s="3" t="s">
        <v>885</v>
      </c>
      <c r="G1189" s="24">
        <v>44661</v>
      </c>
      <c r="H1189" s="31">
        <v>8489328</v>
      </c>
      <c r="I1189" s="22">
        <v>1</v>
      </c>
      <c r="J1189" s="15">
        <v>8</v>
      </c>
      <c r="K1189" s="15">
        <v>8</v>
      </c>
      <c r="L1189" s="15"/>
      <c r="M1189" s="66" t="str">
        <f>TEXT(Table2[[#This Row],[Gd.Dt]],"mmm-yy")</f>
        <v>Apr-22</v>
      </c>
      <c r="N1189" s="46" t="str">
        <f>MID(Table2[[#This Row],[BE]],6,2)</f>
        <v>TI</v>
      </c>
      <c r="O1189" s="46" t="str">
        <f>IF(Table2[[#This Row],[Type]]="IB","EOU",IF(Table2[[#This Row],[Type]]="MB","Local","492"))</f>
        <v>492</v>
      </c>
      <c r="P1189" s="46">
        <f>ROUND(Table2[[#This Row],[Cons]]/Table2[[#This Row],[Qty.]],5)</f>
        <v>1</v>
      </c>
      <c r="Q1189" s="46" t="b">
        <f>EXACT(Table2[[#This Row],[rate]],Table2[[#This Row],[Check]])</f>
        <v>1</v>
      </c>
      <c r="R1189" s="46"/>
      <c r="S1189" s="46" t="str">
        <f>IF(Table2[[#This Row],[SRO]]="EOU",VLOOKUP(Table2[[#This Row],[BE]],[2]GD.List!$C$3:$N$5014,12,0),IF(Table2[[#This Row],[SRO]]="Local","Polyester Staple Fibre","SRO 492"))</f>
        <v>SRO 492</v>
      </c>
    </row>
    <row r="1190" spans="1:19" x14ac:dyDescent="0.25">
      <c r="A1190" s="19" t="s">
        <v>867</v>
      </c>
      <c r="B1190" s="3" t="s">
        <v>869</v>
      </c>
      <c r="C1190" s="21">
        <v>11133</v>
      </c>
      <c r="D1190" s="18">
        <v>4821.8999999999996</v>
      </c>
      <c r="E1190" t="s">
        <v>46</v>
      </c>
      <c r="F1190" s="3" t="s">
        <v>886</v>
      </c>
      <c r="G1190" s="24">
        <v>44660</v>
      </c>
      <c r="H1190" s="31">
        <v>8381628.3399999999</v>
      </c>
      <c r="I1190" s="22">
        <v>1</v>
      </c>
      <c r="J1190" s="15">
        <v>8</v>
      </c>
      <c r="K1190" s="15">
        <v>8</v>
      </c>
      <c r="L1190" s="15"/>
      <c r="M1190" s="66" t="str">
        <f>TEXT(Table2[[#This Row],[Gd.Dt]],"mmm-yy")</f>
        <v>Apr-22</v>
      </c>
      <c r="N1190" s="46" t="str">
        <f>MID(Table2[[#This Row],[BE]],6,2)</f>
        <v>TI</v>
      </c>
      <c r="O1190" s="46" t="str">
        <f>IF(Table2[[#This Row],[Type]]="IB","EOU",IF(Table2[[#This Row],[Type]]="MB","Local","492"))</f>
        <v>492</v>
      </c>
      <c r="P1190" s="46">
        <f>ROUND(Table2[[#This Row],[Cons]]/Table2[[#This Row],[Qty.]],5)</f>
        <v>1</v>
      </c>
      <c r="Q1190" s="46" t="b">
        <f>EXACT(Table2[[#This Row],[rate]],Table2[[#This Row],[Check]])</f>
        <v>1</v>
      </c>
      <c r="R1190" s="46"/>
      <c r="S1190" s="46" t="str">
        <f>IF(Table2[[#This Row],[SRO]]="EOU",VLOOKUP(Table2[[#This Row],[BE]],[2]GD.List!$C$3:$N$5014,12,0),IF(Table2[[#This Row],[SRO]]="Local","Polyester Staple Fibre","SRO 492"))</f>
        <v>SRO 492</v>
      </c>
    </row>
    <row r="1191" spans="1:19" x14ac:dyDescent="0.25">
      <c r="A1191" s="19" t="s">
        <v>867</v>
      </c>
      <c r="B1191" s="3" t="s">
        <v>865</v>
      </c>
      <c r="C1191" s="21">
        <v>10725</v>
      </c>
      <c r="D1191" s="18">
        <v>4821.8999999999996</v>
      </c>
      <c r="E1191" t="s">
        <v>46</v>
      </c>
      <c r="F1191" s="3" t="s">
        <v>887</v>
      </c>
      <c r="G1191" s="24">
        <v>44660</v>
      </c>
      <c r="H1191" s="31">
        <v>8071635</v>
      </c>
      <c r="I1191" s="22">
        <v>1</v>
      </c>
      <c r="J1191" s="15">
        <v>8</v>
      </c>
      <c r="K1191" s="15">
        <v>8</v>
      </c>
      <c r="L1191" s="15"/>
      <c r="M1191" s="66" t="str">
        <f>TEXT(Table2[[#This Row],[Gd.Dt]],"mmm-yy")</f>
        <v>Apr-22</v>
      </c>
      <c r="N1191" s="46" t="str">
        <f>MID(Table2[[#This Row],[BE]],6,2)</f>
        <v>TI</v>
      </c>
      <c r="O1191" s="46" t="str">
        <f>IF(Table2[[#This Row],[Type]]="IB","EOU",IF(Table2[[#This Row],[Type]]="MB","Local","492"))</f>
        <v>492</v>
      </c>
      <c r="P1191" s="46">
        <f>ROUND(Table2[[#This Row],[Cons]]/Table2[[#This Row],[Qty.]],5)</f>
        <v>1</v>
      </c>
      <c r="Q1191" s="46" t="b">
        <f>EXACT(Table2[[#This Row],[rate]],Table2[[#This Row],[Check]])</f>
        <v>1</v>
      </c>
      <c r="R1191" s="46"/>
      <c r="S1191" s="46" t="str">
        <f>IF(Table2[[#This Row],[SRO]]="EOU",VLOOKUP(Table2[[#This Row],[BE]],[2]GD.List!$C$3:$N$5014,12,0),IF(Table2[[#This Row],[SRO]]="Local","Polyester Staple Fibre","SRO 492"))</f>
        <v>SRO 492</v>
      </c>
    </row>
    <row r="1192" spans="1:19" x14ac:dyDescent="0.25">
      <c r="A1192" s="17" t="s">
        <v>867</v>
      </c>
      <c r="B1192" s="3" t="s">
        <v>879</v>
      </c>
      <c r="C1192" s="21">
        <v>15401</v>
      </c>
      <c r="D1192" s="18">
        <v>4821.8999999999996</v>
      </c>
      <c r="E1192" t="s">
        <v>46</v>
      </c>
      <c r="F1192" s="3" t="s">
        <v>891</v>
      </c>
      <c r="G1192" s="24">
        <v>44661</v>
      </c>
      <c r="H1192" s="31">
        <v>11054121.07</v>
      </c>
      <c r="I1192" s="22">
        <v>1</v>
      </c>
      <c r="J1192" s="15">
        <v>8</v>
      </c>
      <c r="K1192" s="15">
        <v>8</v>
      </c>
      <c r="L1192" s="15"/>
      <c r="M1192" s="66" t="str">
        <f>TEXT(Table2[[#This Row],[Gd.Dt]],"mmm-yy")</f>
        <v>Apr-22</v>
      </c>
      <c r="N1192" s="46" t="str">
        <f>MID(Table2[[#This Row],[BE]],6,2)</f>
        <v>TI</v>
      </c>
      <c r="O1192" s="46" t="str">
        <f>IF(Table2[[#This Row],[Type]]="IB","EOU",IF(Table2[[#This Row],[Type]]="MB","Local","492"))</f>
        <v>492</v>
      </c>
      <c r="P1192" s="46">
        <f>ROUND(Table2[[#This Row],[Cons]]/Table2[[#This Row],[Qty.]],5)</f>
        <v>1</v>
      </c>
      <c r="Q1192" s="46" t="b">
        <f>EXACT(Table2[[#This Row],[rate]],Table2[[#This Row],[Check]])</f>
        <v>1</v>
      </c>
      <c r="R1192" s="46"/>
      <c r="S1192" s="46" t="str">
        <f>IF(Table2[[#This Row],[SRO]]="EOU",VLOOKUP(Table2[[#This Row],[BE]],[2]GD.List!$C$3:$N$5014,12,0),IF(Table2[[#This Row],[SRO]]="Local","Polyester Staple Fibre","SRO 492"))</f>
        <v>SRO 492</v>
      </c>
    </row>
    <row r="1193" spans="1:19" x14ac:dyDescent="0.25">
      <c r="A1193" s="19" t="s">
        <v>868</v>
      </c>
      <c r="B1193" s="3" t="s">
        <v>880</v>
      </c>
      <c r="C1193" s="21">
        <v>11280</v>
      </c>
      <c r="D1193" s="18">
        <v>4821.1090000000004</v>
      </c>
      <c r="E1193" t="s">
        <v>46</v>
      </c>
      <c r="F1193" s="3" t="s">
        <v>884</v>
      </c>
      <c r="G1193" s="24">
        <v>44661</v>
      </c>
      <c r="H1193" s="31">
        <v>8489328</v>
      </c>
      <c r="I1193" s="22">
        <v>1</v>
      </c>
      <c r="J1193" s="15">
        <v>14</v>
      </c>
      <c r="K1193" s="15">
        <v>14</v>
      </c>
      <c r="L1193" s="15"/>
      <c r="M1193" s="66" t="str">
        <f>TEXT(Table2[[#This Row],[Gd.Dt]],"mmm-yy")</f>
        <v>Apr-22</v>
      </c>
      <c r="N1193" s="46" t="str">
        <f>MID(Table2[[#This Row],[BE]],6,2)</f>
        <v>TI</v>
      </c>
      <c r="O1193" s="46" t="str">
        <f>IF(Table2[[#This Row],[Type]]="IB","EOU",IF(Table2[[#This Row],[Type]]="MB","Local","492"))</f>
        <v>492</v>
      </c>
      <c r="P1193" s="46">
        <f>ROUND(Table2[[#This Row],[Cons]]/Table2[[#This Row],[Qty.]],5)</f>
        <v>1</v>
      </c>
      <c r="Q1193" s="46" t="b">
        <f>EXACT(Table2[[#This Row],[rate]],Table2[[#This Row],[Check]])</f>
        <v>1</v>
      </c>
      <c r="R1193" s="46"/>
      <c r="S1193" s="46" t="str">
        <f>IF(Table2[[#This Row],[SRO]]="EOU",VLOOKUP(Table2[[#This Row],[BE]],[2]GD.List!$C$3:$N$5014,12,0),IF(Table2[[#This Row],[SRO]]="Local","Polyester Staple Fibre","SRO 492"))</f>
        <v>SRO 492</v>
      </c>
    </row>
    <row r="1194" spans="1:19" x14ac:dyDescent="0.25">
      <c r="A1194" s="19" t="s">
        <v>868</v>
      </c>
      <c r="B1194" s="3" t="s">
        <v>877</v>
      </c>
      <c r="C1194" s="21">
        <v>11280</v>
      </c>
      <c r="D1194" s="18">
        <v>4821.1090000000004</v>
      </c>
      <c r="E1194" t="s">
        <v>46</v>
      </c>
      <c r="F1194" s="3" t="s">
        <v>885</v>
      </c>
      <c r="G1194" s="24">
        <v>44661</v>
      </c>
      <c r="H1194" s="31">
        <v>8489328</v>
      </c>
      <c r="I1194" s="22">
        <v>1</v>
      </c>
      <c r="J1194" s="15">
        <v>15</v>
      </c>
      <c r="K1194" s="15">
        <v>15</v>
      </c>
      <c r="L1194" s="15"/>
      <c r="M1194" s="66" t="str">
        <f>TEXT(Table2[[#This Row],[Gd.Dt]],"mmm-yy")</f>
        <v>Apr-22</v>
      </c>
      <c r="N1194" s="46" t="str">
        <f>MID(Table2[[#This Row],[BE]],6,2)</f>
        <v>TI</v>
      </c>
      <c r="O1194" s="46" t="str">
        <f>IF(Table2[[#This Row],[Type]]="IB","EOU",IF(Table2[[#This Row],[Type]]="MB","Local","492"))</f>
        <v>492</v>
      </c>
      <c r="P1194" s="46">
        <f>ROUND(Table2[[#This Row],[Cons]]/Table2[[#This Row],[Qty.]],5)</f>
        <v>1</v>
      </c>
      <c r="Q1194" s="46" t="b">
        <f>EXACT(Table2[[#This Row],[rate]],Table2[[#This Row],[Check]])</f>
        <v>1</v>
      </c>
      <c r="R1194" s="46"/>
      <c r="S1194" s="46" t="str">
        <f>IF(Table2[[#This Row],[SRO]]="EOU",VLOOKUP(Table2[[#This Row],[BE]],[2]GD.List!$C$3:$N$5014,12,0),IF(Table2[[#This Row],[SRO]]="Local","Polyester Staple Fibre","SRO 492"))</f>
        <v>SRO 492</v>
      </c>
    </row>
    <row r="1195" spans="1:19" x14ac:dyDescent="0.25">
      <c r="A1195" s="19" t="s">
        <v>868</v>
      </c>
      <c r="B1195" s="3" t="s">
        <v>869</v>
      </c>
      <c r="C1195" s="21">
        <v>11133</v>
      </c>
      <c r="D1195" s="18">
        <v>4821.1090000000004</v>
      </c>
      <c r="E1195" t="s">
        <v>46</v>
      </c>
      <c r="F1195" s="3" t="s">
        <v>886</v>
      </c>
      <c r="G1195" s="24">
        <v>44660</v>
      </c>
      <c r="H1195" s="31">
        <v>8381628.3399999999</v>
      </c>
      <c r="I1195" s="22">
        <v>1</v>
      </c>
      <c r="J1195" s="15">
        <v>15</v>
      </c>
      <c r="K1195" s="15">
        <v>15</v>
      </c>
      <c r="L1195" s="15"/>
      <c r="M1195" s="66" t="str">
        <f>TEXT(Table2[[#This Row],[Gd.Dt]],"mmm-yy")</f>
        <v>Apr-22</v>
      </c>
      <c r="N1195" s="46" t="str">
        <f>MID(Table2[[#This Row],[BE]],6,2)</f>
        <v>TI</v>
      </c>
      <c r="O1195" s="46" t="str">
        <f>IF(Table2[[#This Row],[Type]]="IB","EOU",IF(Table2[[#This Row],[Type]]="MB","Local","492"))</f>
        <v>492</v>
      </c>
      <c r="P1195" s="46">
        <f>ROUND(Table2[[#This Row],[Cons]]/Table2[[#This Row],[Qty.]],5)</f>
        <v>1</v>
      </c>
      <c r="Q1195" s="46" t="b">
        <f>EXACT(Table2[[#This Row],[rate]],Table2[[#This Row],[Check]])</f>
        <v>1</v>
      </c>
      <c r="R1195" s="46"/>
      <c r="S1195" s="46" t="str">
        <f>IF(Table2[[#This Row],[SRO]]="EOU",VLOOKUP(Table2[[#This Row],[BE]],[2]GD.List!$C$3:$N$5014,12,0),IF(Table2[[#This Row],[SRO]]="Local","Polyester Staple Fibre","SRO 492"))</f>
        <v>SRO 492</v>
      </c>
    </row>
    <row r="1196" spans="1:19" x14ac:dyDescent="0.25">
      <c r="A1196" s="19" t="s">
        <v>868</v>
      </c>
      <c r="B1196" s="3" t="s">
        <v>865</v>
      </c>
      <c r="C1196" s="21">
        <v>10725</v>
      </c>
      <c r="D1196" s="18">
        <v>4821.1090000000004</v>
      </c>
      <c r="E1196" t="s">
        <v>46</v>
      </c>
      <c r="F1196" s="3" t="s">
        <v>887</v>
      </c>
      <c r="G1196" s="24">
        <v>44660</v>
      </c>
      <c r="H1196" s="31">
        <v>8071635</v>
      </c>
      <c r="I1196" s="22">
        <v>1</v>
      </c>
      <c r="J1196" s="15">
        <v>15</v>
      </c>
      <c r="K1196" s="15">
        <v>15</v>
      </c>
      <c r="L1196" s="15"/>
      <c r="M1196" s="66" t="str">
        <f>TEXT(Table2[[#This Row],[Gd.Dt]],"mmm-yy")</f>
        <v>Apr-22</v>
      </c>
      <c r="N1196" s="46" t="str">
        <f>MID(Table2[[#This Row],[BE]],6,2)</f>
        <v>TI</v>
      </c>
      <c r="O1196" s="46" t="str">
        <f>IF(Table2[[#This Row],[Type]]="IB","EOU",IF(Table2[[#This Row],[Type]]="MB","Local","492"))</f>
        <v>492</v>
      </c>
      <c r="P1196" s="46">
        <f>ROUND(Table2[[#This Row],[Cons]]/Table2[[#This Row],[Qty.]],5)</f>
        <v>1</v>
      </c>
      <c r="Q1196" s="46" t="b">
        <f>EXACT(Table2[[#This Row],[rate]],Table2[[#This Row],[Check]])</f>
        <v>1</v>
      </c>
      <c r="R1196" s="46"/>
      <c r="S1196" s="46" t="str">
        <f>IF(Table2[[#This Row],[SRO]]="EOU",VLOOKUP(Table2[[#This Row],[BE]],[2]GD.List!$C$3:$N$5014,12,0),IF(Table2[[#This Row],[SRO]]="Local","Polyester Staple Fibre","SRO 492"))</f>
        <v>SRO 492</v>
      </c>
    </row>
    <row r="1197" spans="1:19" x14ac:dyDescent="0.25">
      <c r="A1197" s="17" t="s">
        <v>868</v>
      </c>
      <c r="B1197" s="3" t="s">
        <v>879</v>
      </c>
      <c r="C1197" s="21">
        <v>15401</v>
      </c>
      <c r="D1197" s="18">
        <v>4821.1090000000004</v>
      </c>
      <c r="E1197" t="s">
        <v>46</v>
      </c>
      <c r="F1197" s="3" t="s">
        <v>891</v>
      </c>
      <c r="G1197" s="24">
        <v>44661</v>
      </c>
      <c r="H1197" s="31">
        <v>11054121.07</v>
      </c>
      <c r="I1197" s="22">
        <v>1</v>
      </c>
      <c r="J1197" s="15">
        <v>15</v>
      </c>
      <c r="K1197" s="15">
        <v>15</v>
      </c>
      <c r="L1197" s="15"/>
      <c r="M1197" s="66" t="str">
        <f>TEXT(Table2[[#This Row],[Gd.Dt]],"mmm-yy")</f>
        <v>Apr-22</v>
      </c>
      <c r="N1197" s="46" t="str">
        <f>MID(Table2[[#This Row],[BE]],6,2)</f>
        <v>TI</v>
      </c>
      <c r="O1197" s="46" t="str">
        <f>IF(Table2[[#This Row],[Type]]="IB","EOU",IF(Table2[[#This Row],[Type]]="MB","Local","492"))</f>
        <v>492</v>
      </c>
      <c r="P1197" s="46">
        <f>ROUND(Table2[[#This Row],[Cons]]/Table2[[#This Row],[Qty.]],5)</f>
        <v>1</v>
      </c>
      <c r="Q1197" s="46" t="b">
        <f>EXACT(Table2[[#This Row],[rate]],Table2[[#This Row],[Check]])</f>
        <v>1</v>
      </c>
      <c r="R1197" s="46"/>
      <c r="S1197" s="46" t="str">
        <f>IF(Table2[[#This Row],[SRO]]="EOU",VLOOKUP(Table2[[#This Row],[BE]],[2]GD.List!$C$3:$N$5014,12,0),IF(Table2[[#This Row],[SRO]]="Local","Polyester Staple Fibre","SRO 492"))</f>
        <v>SRO 492</v>
      </c>
    </row>
    <row r="1198" spans="1:19" x14ac:dyDescent="0.25">
      <c r="A1198" s="19" t="s">
        <v>872</v>
      </c>
      <c r="B1198" s="3" t="s">
        <v>878</v>
      </c>
      <c r="C1198" s="21">
        <v>12195</v>
      </c>
      <c r="D1198" s="18">
        <v>9606.2099999999991</v>
      </c>
      <c r="E1198" t="s">
        <v>46</v>
      </c>
      <c r="F1198" s="3" t="s">
        <v>882</v>
      </c>
      <c r="G1198" s="24">
        <v>44661</v>
      </c>
      <c r="H1198" s="31">
        <v>9186905.5099999998</v>
      </c>
      <c r="I1198" s="22">
        <v>1</v>
      </c>
      <c r="J1198" s="15">
        <v>12000</v>
      </c>
      <c r="K1198" s="15">
        <v>12000</v>
      </c>
      <c r="L1198" s="15"/>
      <c r="M1198" s="66" t="str">
        <f>TEXT(Table2[[#This Row],[Gd.Dt]],"mmm-yy")</f>
        <v>Apr-22</v>
      </c>
      <c r="N1198" s="46" t="str">
        <f>MID(Table2[[#This Row],[BE]],6,2)</f>
        <v>TI</v>
      </c>
      <c r="O1198" s="46" t="str">
        <f>IF(Table2[[#This Row],[Type]]="IB","EOU",IF(Table2[[#This Row],[Type]]="MB","Local","492"))</f>
        <v>492</v>
      </c>
      <c r="P1198" s="46">
        <f>ROUND(Table2[[#This Row],[Cons]]/Table2[[#This Row],[Qty.]],5)</f>
        <v>1</v>
      </c>
      <c r="Q1198" s="46" t="b">
        <f>EXACT(Table2[[#This Row],[rate]],Table2[[#This Row],[Check]])</f>
        <v>1</v>
      </c>
      <c r="R1198" s="46"/>
      <c r="S1198" s="46" t="str">
        <f>IF(Table2[[#This Row],[SRO]]="EOU",VLOOKUP(Table2[[#This Row],[BE]],[2]GD.List!$C$3:$N$5014,12,0),IF(Table2[[#This Row],[SRO]]="Local","Polyester Staple Fibre","SRO 492"))</f>
        <v>SRO 492</v>
      </c>
    </row>
    <row r="1199" spans="1:19" x14ac:dyDescent="0.25">
      <c r="A1199" s="19" t="s">
        <v>872</v>
      </c>
      <c r="B1199" s="3" t="s">
        <v>878</v>
      </c>
      <c r="C1199" s="21">
        <v>12195</v>
      </c>
      <c r="D1199" s="18">
        <v>5211.3900000000003</v>
      </c>
      <c r="E1199" t="s">
        <v>46</v>
      </c>
      <c r="F1199" s="3" t="s">
        <v>882</v>
      </c>
      <c r="G1199" s="24">
        <v>44661</v>
      </c>
      <c r="H1199" s="31">
        <v>9186905.5099999998</v>
      </c>
      <c r="I1199" s="22">
        <v>1</v>
      </c>
      <c r="J1199" s="15">
        <v>1997.2</v>
      </c>
      <c r="K1199" s="15">
        <v>1997.2</v>
      </c>
      <c r="L1199" s="15"/>
      <c r="M1199" s="66" t="str">
        <f>TEXT(Table2[[#This Row],[Gd.Dt]],"mmm-yy")</f>
        <v>Apr-22</v>
      </c>
      <c r="N1199" s="46" t="str">
        <f>MID(Table2[[#This Row],[BE]],6,2)</f>
        <v>TI</v>
      </c>
      <c r="O1199" s="46" t="str">
        <f>IF(Table2[[#This Row],[Type]]="IB","EOU",IF(Table2[[#This Row],[Type]]="MB","Local","492"))</f>
        <v>492</v>
      </c>
      <c r="P1199" s="46">
        <f>ROUND(Table2[[#This Row],[Cons]]/Table2[[#This Row],[Qty.]],5)</f>
        <v>1</v>
      </c>
      <c r="Q1199" s="46" t="b">
        <f>EXACT(Table2[[#This Row],[rate]],Table2[[#This Row],[Check]])</f>
        <v>1</v>
      </c>
      <c r="R1199" s="46"/>
      <c r="S1199" s="46" t="str">
        <f>IF(Table2[[#This Row],[SRO]]="EOU",VLOOKUP(Table2[[#This Row],[BE]],[2]GD.List!$C$3:$N$5014,12,0),IF(Table2[[#This Row],[SRO]]="Local","Polyester Staple Fibre","SRO 492"))</f>
        <v>SRO 492</v>
      </c>
    </row>
    <row r="1200" spans="1:19" x14ac:dyDescent="0.25">
      <c r="A1200" s="19" t="s">
        <v>872</v>
      </c>
      <c r="B1200" s="3" t="s">
        <v>876</v>
      </c>
      <c r="C1200" s="21">
        <v>11784</v>
      </c>
      <c r="D1200" s="18">
        <v>9606.2099999999991</v>
      </c>
      <c r="E1200" t="s">
        <v>46</v>
      </c>
      <c r="F1200" s="3" t="s">
        <v>883</v>
      </c>
      <c r="G1200" s="24">
        <v>44661</v>
      </c>
      <c r="H1200" s="31">
        <v>8874689.3000000007</v>
      </c>
      <c r="I1200" s="22">
        <v>1</v>
      </c>
      <c r="J1200" s="15">
        <v>11000</v>
      </c>
      <c r="K1200" s="15">
        <v>11000</v>
      </c>
      <c r="L1200" s="15"/>
      <c r="M1200" s="66" t="str">
        <f>TEXT(Table2[[#This Row],[Gd.Dt]],"mmm-yy")</f>
        <v>Apr-22</v>
      </c>
      <c r="N1200" s="46" t="str">
        <f>MID(Table2[[#This Row],[BE]],6,2)</f>
        <v>TI</v>
      </c>
      <c r="O1200" s="46" t="str">
        <f>IF(Table2[[#This Row],[Type]]="IB","EOU",IF(Table2[[#This Row],[Type]]="MB","Local","492"))</f>
        <v>492</v>
      </c>
      <c r="P1200" s="46">
        <f>ROUND(Table2[[#This Row],[Cons]]/Table2[[#This Row],[Qty.]],5)</f>
        <v>1</v>
      </c>
      <c r="Q1200" s="46" t="b">
        <f>EXACT(Table2[[#This Row],[rate]],Table2[[#This Row],[Check]])</f>
        <v>1</v>
      </c>
      <c r="R1200" s="46"/>
      <c r="S1200" s="46" t="str">
        <f>IF(Table2[[#This Row],[SRO]]="EOU",VLOOKUP(Table2[[#This Row],[BE]],[2]GD.List!$C$3:$N$5014,12,0),IF(Table2[[#This Row],[SRO]]="Local","Polyester Staple Fibre","SRO 492"))</f>
        <v>SRO 492</v>
      </c>
    </row>
    <row r="1201" spans="1:19" x14ac:dyDescent="0.25">
      <c r="A1201" s="19" t="s">
        <v>872</v>
      </c>
      <c r="B1201" s="3" t="s">
        <v>876</v>
      </c>
      <c r="C1201" s="21">
        <v>11784</v>
      </c>
      <c r="D1201" s="18">
        <v>5211.3900000000003</v>
      </c>
      <c r="E1201" t="s">
        <v>46</v>
      </c>
      <c r="F1201" s="3" t="s">
        <v>883</v>
      </c>
      <c r="G1201" s="24">
        <v>44661</v>
      </c>
      <c r="H1201" s="31">
        <v>8874689.3000000007</v>
      </c>
      <c r="I1201" s="22">
        <v>1</v>
      </c>
      <c r="J1201" s="15">
        <v>1500</v>
      </c>
      <c r="K1201" s="15">
        <v>1500</v>
      </c>
      <c r="L1201" s="15"/>
      <c r="M1201" s="66" t="str">
        <f>TEXT(Table2[[#This Row],[Gd.Dt]],"mmm-yy")</f>
        <v>Apr-22</v>
      </c>
      <c r="N1201" s="46" t="str">
        <f>MID(Table2[[#This Row],[BE]],6,2)</f>
        <v>TI</v>
      </c>
      <c r="O1201" s="46" t="str">
        <f>IF(Table2[[#This Row],[Type]]="IB","EOU",IF(Table2[[#This Row],[Type]]="MB","Local","492"))</f>
        <v>492</v>
      </c>
      <c r="P1201" s="46">
        <f>ROUND(Table2[[#This Row],[Cons]]/Table2[[#This Row],[Qty.]],5)</f>
        <v>1</v>
      </c>
      <c r="Q1201" s="46" t="b">
        <f>EXACT(Table2[[#This Row],[rate]],Table2[[#This Row],[Check]])</f>
        <v>1</v>
      </c>
      <c r="R1201" s="46"/>
      <c r="S1201" s="46" t="str">
        <f>IF(Table2[[#This Row],[SRO]]="EOU",VLOOKUP(Table2[[#This Row],[BE]],[2]GD.List!$C$3:$N$5014,12,0),IF(Table2[[#This Row],[SRO]]="Local","Polyester Staple Fibre","SRO 492"))</f>
        <v>SRO 492</v>
      </c>
    </row>
    <row r="1202" spans="1:19" x14ac:dyDescent="0.25">
      <c r="A1202" s="19" t="s">
        <v>872</v>
      </c>
      <c r="B1202" s="3" t="s">
        <v>875</v>
      </c>
      <c r="C1202" s="21">
        <v>12075</v>
      </c>
      <c r="D1202" s="18">
        <v>9606.2099999999991</v>
      </c>
      <c r="E1202" t="s">
        <v>46</v>
      </c>
      <c r="F1202" s="3" t="s">
        <v>888</v>
      </c>
      <c r="G1202" s="24">
        <v>44661</v>
      </c>
      <c r="H1202" s="31">
        <v>9087645</v>
      </c>
      <c r="I1202" s="22">
        <v>1</v>
      </c>
      <c r="J1202" s="15">
        <v>5000</v>
      </c>
      <c r="K1202" s="15">
        <v>5000</v>
      </c>
      <c r="L1202" s="15"/>
      <c r="M1202" s="66" t="str">
        <f>TEXT(Table2[[#This Row],[Gd.Dt]],"mmm-yy")</f>
        <v>Apr-22</v>
      </c>
      <c r="N1202" s="46" t="str">
        <f>MID(Table2[[#This Row],[BE]],6,2)</f>
        <v>TI</v>
      </c>
      <c r="O1202" s="46" t="str">
        <f>IF(Table2[[#This Row],[Type]]="IB","EOU",IF(Table2[[#This Row],[Type]]="MB","Local","492"))</f>
        <v>492</v>
      </c>
      <c r="P1202" s="46">
        <f>ROUND(Table2[[#This Row],[Cons]]/Table2[[#This Row],[Qty.]],5)</f>
        <v>1</v>
      </c>
      <c r="Q1202" s="46" t="b">
        <f>EXACT(Table2[[#This Row],[rate]],Table2[[#This Row],[Check]])</f>
        <v>1</v>
      </c>
      <c r="R1202" s="46"/>
      <c r="S1202" s="46" t="str">
        <f>IF(Table2[[#This Row],[SRO]]="EOU",VLOOKUP(Table2[[#This Row],[BE]],[2]GD.List!$C$3:$N$5014,12,0),IF(Table2[[#This Row],[SRO]]="Local","Polyester Staple Fibre","SRO 492"))</f>
        <v>SRO 492</v>
      </c>
    </row>
    <row r="1203" spans="1:19" x14ac:dyDescent="0.25">
      <c r="A1203" s="19" t="s">
        <v>872</v>
      </c>
      <c r="B1203" s="3" t="s">
        <v>875</v>
      </c>
      <c r="C1203" s="21">
        <v>12075</v>
      </c>
      <c r="D1203" s="18">
        <v>5211.3900000000003</v>
      </c>
      <c r="E1203" t="s">
        <v>46</v>
      </c>
      <c r="F1203" s="3" t="s">
        <v>888</v>
      </c>
      <c r="G1203" s="24">
        <v>44661</v>
      </c>
      <c r="H1203" s="31">
        <v>9087645</v>
      </c>
      <c r="I1203" s="22">
        <v>1</v>
      </c>
      <c r="J1203" s="15">
        <v>500</v>
      </c>
      <c r="K1203" s="15">
        <v>500</v>
      </c>
      <c r="L1203" s="15"/>
      <c r="M1203" s="66" t="str">
        <f>TEXT(Table2[[#This Row],[Gd.Dt]],"mmm-yy")</f>
        <v>Apr-22</v>
      </c>
      <c r="N1203" s="46" t="str">
        <f>MID(Table2[[#This Row],[BE]],6,2)</f>
        <v>TI</v>
      </c>
      <c r="O1203" s="46" t="str">
        <f>IF(Table2[[#This Row],[Type]]="IB","EOU",IF(Table2[[#This Row],[Type]]="MB","Local","492"))</f>
        <v>492</v>
      </c>
      <c r="P1203" s="46">
        <f>ROUND(Table2[[#This Row],[Cons]]/Table2[[#This Row],[Qty.]],5)</f>
        <v>1</v>
      </c>
      <c r="Q1203" s="46" t="b">
        <f>EXACT(Table2[[#This Row],[rate]],Table2[[#This Row],[Check]])</f>
        <v>1</v>
      </c>
      <c r="R1203" s="46"/>
      <c r="S1203" s="46" t="str">
        <f>IF(Table2[[#This Row],[SRO]]="EOU",VLOOKUP(Table2[[#This Row],[BE]],[2]GD.List!$C$3:$N$5014,12,0),IF(Table2[[#This Row],[SRO]]="Local","Polyester Staple Fibre","SRO 492"))</f>
        <v>SRO 492</v>
      </c>
    </row>
    <row r="1204" spans="1:19" x14ac:dyDescent="0.25">
      <c r="A1204" s="19" t="s">
        <v>872</v>
      </c>
      <c r="B1204" s="3" t="s">
        <v>874</v>
      </c>
      <c r="C1204" s="21">
        <v>12110</v>
      </c>
      <c r="D1204" s="18">
        <v>9606.2099999999991</v>
      </c>
      <c r="E1204" t="s">
        <v>46</v>
      </c>
      <c r="F1204" s="3" t="s">
        <v>889</v>
      </c>
      <c r="G1204" s="24">
        <v>44661</v>
      </c>
      <c r="H1204" s="31">
        <v>9113986</v>
      </c>
      <c r="I1204" s="22">
        <v>1</v>
      </c>
      <c r="J1204" s="15">
        <v>5000</v>
      </c>
      <c r="K1204" s="15">
        <v>5000</v>
      </c>
      <c r="L1204" s="15"/>
      <c r="M1204" s="66" t="str">
        <f>TEXT(Table2[[#This Row],[Gd.Dt]],"mmm-yy")</f>
        <v>Apr-22</v>
      </c>
      <c r="N1204" s="46" t="str">
        <f>MID(Table2[[#This Row],[BE]],6,2)</f>
        <v>TI</v>
      </c>
      <c r="O1204" s="46" t="str">
        <f>IF(Table2[[#This Row],[Type]]="IB","EOU",IF(Table2[[#This Row],[Type]]="MB","Local","492"))</f>
        <v>492</v>
      </c>
      <c r="P1204" s="46">
        <f>ROUND(Table2[[#This Row],[Cons]]/Table2[[#This Row],[Qty.]],5)</f>
        <v>1</v>
      </c>
      <c r="Q1204" s="46" t="b">
        <f>EXACT(Table2[[#This Row],[rate]],Table2[[#This Row],[Check]])</f>
        <v>1</v>
      </c>
      <c r="R1204" s="46"/>
      <c r="S1204" s="46" t="str">
        <f>IF(Table2[[#This Row],[SRO]]="EOU",VLOOKUP(Table2[[#This Row],[BE]],[2]GD.List!$C$3:$N$5014,12,0),IF(Table2[[#This Row],[SRO]]="Local","Polyester Staple Fibre","SRO 492"))</f>
        <v>SRO 492</v>
      </c>
    </row>
    <row r="1205" spans="1:19" x14ac:dyDescent="0.25">
      <c r="A1205" s="19" t="s">
        <v>872</v>
      </c>
      <c r="B1205" s="3" t="s">
        <v>874</v>
      </c>
      <c r="C1205" s="21">
        <v>12110</v>
      </c>
      <c r="D1205" s="18">
        <v>5211.3900000000003</v>
      </c>
      <c r="E1205" t="s">
        <v>46</v>
      </c>
      <c r="F1205" s="3" t="s">
        <v>889</v>
      </c>
      <c r="G1205" s="24">
        <v>44661</v>
      </c>
      <c r="H1205" s="31">
        <v>9113986</v>
      </c>
      <c r="I1205" s="22">
        <v>1</v>
      </c>
      <c r="J1205" s="15">
        <v>500</v>
      </c>
      <c r="K1205" s="15">
        <v>500</v>
      </c>
      <c r="L1205" s="15"/>
      <c r="M1205" s="66" t="str">
        <f>TEXT(Table2[[#This Row],[Gd.Dt]],"mmm-yy")</f>
        <v>Apr-22</v>
      </c>
      <c r="N1205" s="46" t="str">
        <f>MID(Table2[[#This Row],[BE]],6,2)</f>
        <v>TI</v>
      </c>
      <c r="O1205" s="46" t="str">
        <f>IF(Table2[[#This Row],[Type]]="IB","EOU",IF(Table2[[#This Row],[Type]]="MB","Local","492"))</f>
        <v>492</v>
      </c>
      <c r="P1205" s="46">
        <f>ROUND(Table2[[#This Row],[Cons]]/Table2[[#This Row],[Qty.]],5)</f>
        <v>1</v>
      </c>
      <c r="Q1205" s="46" t="b">
        <f>EXACT(Table2[[#This Row],[rate]],Table2[[#This Row],[Check]])</f>
        <v>1</v>
      </c>
      <c r="R1205" s="46"/>
      <c r="S1205" s="46" t="str">
        <f>IF(Table2[[#This Row],[SRO]]="EOU",VLOOKUP(Table2[[#This Row],[BE]],[2]GD.List!$C$3:$N$5014,12,0),IF(Table2[[#This Row],[SRO]]="Local","Polyester Staple Fibre","SRO 492"))</f>
        <v>SRO 492</v>
      </c>
    </row>
    <row r="1206" spans="1:19" x14ac:dyDescent="0.25">
      <c r="A1206" s="19" t="s">
        <v>872</v>
      </c>
      <c r="B1206" s="3" t="s">
        <v>871</v>
      </c>
      <c r="C1206" s="21">
        <v>12110</v>
      </c>
      <c r="D1206" s="18">
        <v>9606.2099999999991</v>
      </c>
      <c r="E1206" t="s">
        <v>46</v>
      </c>
      <c r="F1206" s="3" t="s">
        <v>890</v>
      </c>
      <c r="G1206" s="24">
        <v>44661</v>
      </c>
      <c r="H1206" s="31">
        <v>9113986</v>
      </c>
      <c r="I1206" s="22">
        <v>1</v>
      </c>
      <c r="J1206" s="15">
        <v>5000</v>
      </c>
      <c r="K1206" s="15">
        <v>5000</v>
      </c>
      <c r="L1206" s="15"/>
      <c r="M1206" s="66" t="str">
        <f>TEXT(Table2[[#This Row],[Gd.Dt]],"mmm-yy")</f>
        <v>Apr-22</v>
      </c>
      <c r="N1206" s="46" t="str">
        <f>MID(Table2[[#This Row],[BE]],6,2)</f>
        <v>TI</v>
      </c>
      <c r="O1206" s="46" t="str">
        <f>IF(Table2[[#This Row],[Type]]="IB","EOU",IF(Table2[[#This Row],[Type]]="MB","Local","492"))</f>
        <v>492</v>
      </c>
      <c r="P1206" s="46">
        <f>ROUND(Table2[[#This Row],[Cons]]/Table2[[#This Row],[Qty.]],5)</f>
        <v>1</v>
      </c>
      <c r="Q1206" s="46" t="b">
        <f>EXACT(Table2[[#This Row],[rate]],Table2[[#This Row],[Check]])</f>
        <v>1</v>
      </c>
      <c r="R1206" s="46"/>
      <c r="S1206" s="46" t="str">
        <f>IF(Table2[[#This Row],[SRO]]="EOU",VLOOKUP(Table2[[#This Row],[BE]],[2]GD.List!$C$3:$N$5014,12,0),IF(Table2[[#This Row],[SRO]]="Local","Polyester Staple Fibre","SRO 492"))</f>
        <v>SRO 492</v>
      </c>
    </row>
    <row r="1207" spans="1:19" x14ac:dyDescent="0.25">
      <c r="A1207" s="17" t="s">
        <v>872</v>
      </c>
      <c r="B1207" s="3" t="s">
        <v>871</v>
      </c>
      <c r="C1207" s="21">
        <v>12110</v>
      </c>
      <c r="D1207" s="18">
        <v>5211.3900000000003</v>
      </c>
      <c r="E1207" t="s">
        <v>46</v>
      </c>
      <c r="F1207" s="3" t="s">
        <v>890</v>
      </c>
      <c r="G1207" s="24">
        <v>44661</v>
      </c>
      <c r="H1207" s="31">
        <v>9113986</v>
      </c>
      <c r="I1207" s="22">
        <v>1</v>
      </c>
      <c r="J1207" s="15">
        <v>500</v>
      </c>
      <c r="K1207" s="15">
        <v>500</v>
      </c>
      <c r="L1207" s="15"/>
      <c r="M1207" s="66" t="str">
        <f>TEXT(Table2[[#This Row],[Gd.Dt]],"mmm-yy")</f>
        <v>Apr-22</v>
      </c>
      <c r="N1207" s="46" t="str">
        <f>MID(Table2[[#This Row],[BE]],6,2)</f>
        <v>TI</v>
      </c>
      <c r="O1207" s="46" t="str">
        <f>IF(Table2[[#This Row],[Type]]="IB","EOU",IF(Table2[[#This Row],[Type]]="MB","Local","492"))</f>
        <v>492</v>
      </c>
      <c r="P1207" s="46">
        <f>ROUND(Table2[[#This Row],[Cons]]/Table2[[#This Row],[Qty.]],5)</f>
        <v>1</v>
      </c>
      <c r="Q1207" s="46" t="b">
        <f>EXACT(Table2[[#This Row],[rate]],Table2[[#This Row],[Check]])</f>
        <v>1</v>
      </c>
      <c r="R1207" s="46"/>
      <c r="S1207" s="46" t="str">
        <f>IF(Table2[[#This Row],[SRO]]="EOU",VLOOKUP(Table2[[#This Row],[BE]],[2]GD.List!$C$3:$N$5014,12,0),IF(Table2[[#This Row],[SRO]]="Local","Polyester Staple Fibre","SRO 492"))</f>
        <v>SRO 492</v>
      </c>
    </row>
    <row r="1208" spans="1:19" x14ac:dyDescent="0.25">
      <c r="A1208" s="19" t="s">
        <v>873</v>
      </c>
      <c r="B1208" s="3" t="s">
        <v>875</v>
      </c>
      <c r="C1208" s="21">
        <v>12075</v>
      </c>
      <c r="D1208" s="18">
        <v>4821.1090000000004</v>
      </c>
      <c r="E1208" t="s">
        <v>46</v>
      </c>
      <c r="F1208" s="3" t="s">
        <v>888</v>
      </c>
      <c r="G1208" s="24">
        <v>44661</v>
      </c>
      <c r="H1208" s="31">
        <v>9087645</v>
      </c>
      <c r="I1208" s="22">
        <v>1</v>
      </c>
      <c r="J1208" s="15">
        <v>3564</v>
      </c>
      <c r="K1208" s="15">
        <v>3564</v>
      </c>
      <c r="L1208" s="15"/>
      <c r="M1208" s="66" t="str">
        <f>TEXT(Table2[[#This Row],[Gd.Dt]],"mmm-yy")</f>
        <v>Apr-22</v>
      </c>
      <c r="N1208" s="46" t="str">
        <f>MID(Table2[[#This Row],[BE]],6,2)</f>
        <v>TI</v>
      </c>
      <c r="O1208" s="46" t="str">
        <f>IF(Table2[[#This Row],[Type]]="IB","EOU",IF(Table2[[#This Row],[Type]]="MB","Local","492"))</f>
        <v>492</v>
      </c>
      <c r="P1208" s="46">
        <f>ROUND(Table2[[#This Row],[Cons]]/Table2[[#This Row],[Qty.]],5)</f>
        <v>1</v>
      </c>
      <c r="Q1208" s="46" t="b">
        <f>EXACT(Table2[[#This Row],[rate]],Table2[[#This Row],[Check]])</f>
        <v>1</v>
      </c>
      <c r="R1208" s="46"/>
      <c r="S1208" s="46" t="str">
        <f>IF(Table2[[#This Row],[SRO]]="EOU",VLOOKUP(Table2[[#This Row],[BE]],[2]GD.List!$C$3:$N$5014,12,0),IF(Table2[[#This Row],[SRO]]="Local","Polyester Staple Fibre","SRO 492"))</f>
        <v>SRO 492</v>
      </c>
    </row>
    <row r="1209" spans="1:19" x14ac:dyDescent="0.25">
      <c r="A1209" s="19" t="s">
        <v>873</v>
      </c>
      <c r="B1209" s="3" t="s">
        <v>874</v>
      </c>
      <c r="C1209" s="21">
        <v>12110</v>
      </c>
      <c r="D1209" s="18">
        <v>4821.1090000000004</v>
      </c>
      <c r="E1209" t="s">
        <v>46</v>
      </c>
      <c r="F1209" s="3" t="s">
        <v>889</v>
      </c>
      <c r="G1209" s="24">
        <v>44661</v>
      </c>
      <c r="H1209" s="31">
        <v>9113986</v>
      </c>
      <c r="I1209" s="22">
        <v>1</v>
      </c>
      <c r="J1209" s="15">
        <v>3500</v>
      </c>
      <c r="K1209" s="15">
        <v>3500</v>
      </c>
      <c r="L1209" s="15"/>
      <c r="M1209" s="66" t="str">
        <f>TEXT(Table2[[#This Row],[Gd.Dt]],"mmm-yy")</f>
        <v>Apr-22</v>
      </c>
      <c r="N1209" s="46" t="str">
        <f>MID(Table2[[#This Row],[BE]],6,2)</f>
        <v>TI</v>
      </c>
      <c r="O1209" s="46" t="str">
        <f>IF(Table2[[#This Row],[Type]]="IB","EOU",IF(Table2[[#This Row],[Type]]="MB","Local","492"))</f>
        <v>492</v>
      </c>
      <c r="P1209" s="46">
        <f>ROUND(Table2[[#This Row],[Cons]]/Table2[[#This Row],[Qty.]],5)</f>
        <v>1</v>
      </c>
      <c r="Q1209" s="46" t="b">
        <f>EXACT(Table2[[#This Row],[rate]],Table2[[#This Row],[Check]])</f>
        <v>1</v>
      </c>
      <c r="R1209" s="46"/>
      <c r="S1209" s="46" t="str">
        <f>IF(Table2[[#This Row],[SRO]]="EOU",VLOOKUP(Table2[[#This Row],[BE]],[2]GD.List!$C$3:$N$5014,12,0),IF(Table2[[#This Row],[SRO]]="Local","Polyester Staple Fibre","SRO 492"))</f>
        <v>SRO 492</v>
      </c>
    </row>
    <row r="1210" spans="1:19" x14ac:dyDescent="0.25">
      <c r="A1210" s="19" t="s">
        <v>873</v>
      </c>
      <c r="B1210" s="19" t="s">
        <v>871</v>
      </c>
      <c r="C1210" s="38">
        <v>12110</v>
      </c>
      <c r="D1210" s="39">
        <v>4821.1090000000004</v>
      </c>
      <c r="E1210" s="40" t="s">
        <v>46</v>
      </c>
      <c r="F1210" s="19" t="s">
        <v>890</v>
      </c>
      <c r="G1210" s="41">
        <v>44661</v>
      </c>
      <c r="H1210" s="42">
        <v>9113986</v>
      </c>
      <c r="I1210" s="43">
        <v>1</v>
      </c>
      <c r="J1210" s="30">
        <v>3500</v>
      </c>
      <c r="K1210" s="30">
        <v>3500</v>
      </c>
      <c r="L1210" s="30"/>
      <c r="M1210" s="67" t="str">
        <f>TEXT(Table2[[#This Row],[Gd.Dt]],"mmm-yy")</f>
        <v>Apr-22</v>
      </c>
      <c r="N1210" s="47" t="str">
        <f>MID(Table2[[#This Row],[BE]],6,2)</f>
        <v>TI</v>
      </c>
      <c r="O1210" s="47" t="str">
        <f>IF(Table2[[#This Row],[Type]]="IB","EOU",IF(Table2[[#This Row],[Type]]="MB","Local","492"))</f>
        <v>492</v>
      </c>
      <c r="P1210" s="47">
        <f>ROUND(Table2[[#This Row],[Cons]]/Table2[[#This Row],[Qty.]],5)</f>
        <v>1</v>
      </c>
      <c r="Q1210" s="47" t="b">
        <f>EXACT(Table2[[#This Row],[rate]],Table2[[#This Row],[Check]])</f>
        <v>1</v>
      </c>
      <c r="R1210" s="47"/>
      <c r="S1210" s="47" t="str">
        <f>IF(Table2[[#This Row],[SRO]]="EOU",VLOOKUP(Table2[[#This Row],[BE]],[2]GD.List!$C$3:$N$5014,12,0),IF(Table2[[#This Row],[SRO]]="Local","Polyester Staple Fibre","SRO 492"))</f>
        <v>SRO 492</v>
      </c>
    </row>
    <row r="1211" spans="1:19" x14ac:dyDescent="0.25">
      <c r="A1211" s="134" t="s">
        <v>1</v>
      </c>
      <c r="B1211" s="135" t="s">
        <v>892</v>
      </c>
      <c r="C1211" s="136">
        <v>508</v>
      </c>
      <c r="D1211" s="137">
        <v>2701.12</v>
      </c>
      <c r="E1211" t="s">
        <v>893</v>
      </c>
      <c r="F1211" s="135" t="s">
        <v>894</v>
      </c>
      <c r="G1211" s="24">
        <v>44663</v>
      </c>
      <c r="H1211" s="138">
        <v>13168188.6</v>
      </c>
      <c r="I1211" s="22">
        <v>0.4</v>
      </c>
      <c r="J1211" s="139">
        <v>2559.1999999999998</v>
      </c>
      <c r="K1211" s="139">
        <v>6398</v>
      </c>
      <c r="L1211" s="139"/>
      <c r="M1211" s="140" t="str">
        <f>TEXT(Table2[[#This Row],[Gd.Dt]],"mmm-yy")</f>
        <v>Apr-22</v>
      </c>
      <c r="N1211" s="46" t="str">
        <f>MID(Table2[[#This Row],[BE]],6,2)</f>
        <v>IB</v>
      </c>
      <c r="O1211" s="46" t="str">
        <f>IF(Table2[[#This Row],[Type]]="IB","EOU",IF(Table2[[#This Row],[Type]]="MB","Local","492"))</f>
        <v>EOU</v>
      </c>
      <c r="P1211" s="46">
        <f>ROUND(Table2[[#This Row],[Cons]]/Table2[[#This Row],[Qty.]],5)</f>
        <v>0.4</v>
      </c>
      <c r="Q1211" s="46" t="b">
        <f>EXACT(Table2[[#This Row],[rate]],Table2[[#This Row],[Check]])</f>
        <v>1</v>
      </c>
      <c r="R1211" s="46"/>
      <c r="S1211" s="46" t="str">
        <f>IF(Table2[[#This Row],[SRO]]="EOU",VLOOKUP(Table2[[#This Row],[BE]],[2]GD.List!$C$3:$N$5014,12,0),IF(Table2[[#This Row],[SRO]]="Local","Polyester Staple Fibre","SRO 492"))</f>
        <v>Textile Coal</v>
      </c>
    </row>
    <row r="1212" spans="1:19" x14ac:dyDescent="0.25">
      <c r="A1212" s="134" t="s">
        <v>594</v>
      </c>
      <c r="B1212" s="135" t="s">
        <v>892</v>
      </c>
      <c r="C1212" s="136">
        <v>508</v>
      </c>
      <c r="D1212" s="137">
        <v>5402.33</v>
      </c>
      <c r="E1212" t="s">
        <v>893</v>
      </c>
      <c r="F1212" s="135" t="s">
        <v>894</v>
      </c>
      <c r="G1212" s="24">
        <v>44663</v>
      </c>
      <c r="H1212" s="138">
        <v>13168188.6</v>
      </c>
      <c r="I1212" s="22">
        <v>1.0101</v>
      </c>
      <c r="J1212" s="139">
        <v>6462.6200000000008</v>
      </c>
      <c r="K1212" s="139">
        <v>6398</v>
      </c>
      <c r="L1212" s="139"/>
      <c r="M1212" s="140" t="str">
        <f>TEXT(Table2[[#This Row],[Gd.Dt]],"mmm-yy")</f>
        <v>Apr-22</v>
      </c>
      <c r="N1212" s="46" t="str">
        <f>MID(Table2[[#This Row],[BE]],6,2)</f>
        <v>IB</v>
      </c>
      <c r="O1212" s="46" t="str">
        <f>IF(Table2[[#This Row],[Type]]="IB","EOU",IF(Table2[[#This Row],[Type]]="MB","Local","492"))</f>
        <v>EOU</v>
      </c>
      <c r="P1212" s="46">
        <f>ROUND(Table2[[#This Row],[Cons]]/Table2[[#This Row],[Qty.]],5)</f>
        <v>1.0101</v>
      </c>
      <c r="Q1212" s="46" t="b">
        <f>EXACT(Table2[[#This Row],[rate]],Table2[[#This Row],[Check]])</f>
        <v>1</v>
      </c>
      <c r="R1212" s="46"/>
      <c r="S1212" s="46" t="str">
        <f>IF(Table2[[#This Row],[SRO]]="EOU",VLOOKUP(Table2[[#This Row],[BE]],[2]GD.List!$C$3:$N$5014,12,0),IF(Table2[[#This Row],[SRO]]="Local","Polyester Staple Fibre","SRO 492"))</f>
        <v>Polyester Yarn</v>
      </c>
    </row>
    <row r="1213" spans="1:19" x14ac:dyDescent="0.25">
      <c r="A1213" s="134" t="s">
        <v>669</v>
      </c>
      <c r="B1213" s="135" t="s">
        <v>892</v>
      </c>
      <c r="C1213" s="136">
        <v>508</v>
      </c>
      <c r="D1213" s="137">
        <v>3809.9189999999999</v>
      </c>
      <c r="E1213" t="s">
        <v>893</v>
      </c>
      <c r="F1213" s="135" t="s">
        <v>894</v>
      </c>
      <c r="G1213" s="24">
        <v>44663</v>
      </c>
      <c r="H1213" s="138">
        <v>13168188.6</v>
      </c>
      <c r="I1213" s="22">
        <v>0.04</v>
      </c>
      <c r="J1213" s="139">
        <v>208.16</v>
      </c>
      <c r="K1213" s="139">
        <v>5204</v>
      </c>
      <c r="L1213" s="139"/>
      <c r="M1213" s="140" t="str">
        <f>TEXT(Table2[[#This Row],[Gd.Dt]],"mmm-yy")</f>
        <v>Apr-22</v>
      </c>
      <c r="N1213" s="46" t="str">
        <f>MID(Table2[[#This Row],[BE]],6,2)</f>
        <v>IB</v>
      </c>
      <c r="O1213" s="46" t="str">
        <f>IF(Table2[[#This Row],[Type]]="IB","EOU",IF(Table2[[#This Row],[Type]]="MB","Local","492"))</f>
        <v>EOU</v>
      </c>
      <c r="P1213" s="46">
        <f>ROUND(Table2[[#This Row],[Cons]]/Table2[[#This Row],[Qty.]],5)</f>
        <v>0.04</v>
      </c>
      <c r="Q1213" s="46" t="b">
        <f>EXACT(Table2[[#This Row],[rate]],Table2[[#This Row],[Check]])</f>
        <v>1</v>
      </c>
      <c r="R1213" s="46"/>
      <c r="S1213" s="46" t="str">
        <f>IF(Table2[[#This Row],[SRO]]="EOU",VLOOKUP(Table2[[#This Row],[BE]],[2]GD.List!$C$3:$N$5014,12,0),IF(Table2[[#This Row],[SRO]]="Local","Polyester Staple Fibre","SRO 492"))</f>
        <v>Textile Chemical</v>
      </c>
    </row>
    <row r="1214" spans="1:19" x14ac:dyDescent="0.25">
      <c r="A1214" s="134" t="s">
        <v>724</v>
      </c>
      <c r="B1214" s="135" t="s">
        <v>892</v>
      </c>
      <c r="C1214" s="136">
        <v>508</v>
      </c>
      <c r="D1214" s="137">
        <v>2832.1089999999999</v>
      </c>
      <c r="E1214" t="s">
        <v>893</v>
      </c>
      <c r="F1214" s="135" t="s">
        <v>894</v>
      </c>
      <c r="G1214" s="24">
        <v>44663</v>
      </c>
      <c r="H1214" s="138">
        <v>13168188.6</v>
      </c>
      <c r="I1214" s="22">
        <v>0.04</v>
      </c>
      <c r="J1214" s="139">
        <v>255.92</v>
      </c>
      <c r="K1214" s="139">
        <v>6398</v>
      </c>
      <c r="L1214" s="139"/>
      <c r="M1214" s="140" t="str">
        <f>TEXT(Table2[[#This Row],[Gd.Dt]],"mmm-yy")</f>
        <v>Apr-22</v>
      </c>
      <c r="N1214" s="46" t="str">
        <f>MID(Table2[[#This Row],[BE]],6,2)</f>
        <v>IB</v>
      </c>
      <c r="O1214" s="46" t="str">
        <f>IF(Table2[[#This Row],[Type]]="IB","EOU",IF(Table2[[#This Row],[Type]]="MB","Local","492"))</f>
        <v>EOU</v>
      </c>
      <c r="P1214" s="46">
        <f>ROUND(Table2[[#This Row],[Cons]]/Table2[[#This Row],[Qty.]],5)</f>
        <v>0.04</v>
      </c>
      <c r="Q1214" s="46" t="b">
        <f>EXACT(Table2[[#This Row],[rate]],Table2[[#This Row],[Check]])</f>
        <v>1</v>
      </c>
      <c r="R1214" s="46"/>
      <c r="S1214" s="46" t="str">
        <f>IF(Table2[[#This Row],[SRO]]="EOU",VLOOKUP(Table2[[#This Row],[BE]],[2]GD.List!$C$3:$N$5014,12,0),IF(Table2[[#This Row],[SRO]]="Local","Polyester Staple Fibre","SRO 492"))</f>
        <v>Textile Chemical</v>
      </c>
    </row>
    <row r="1215" spans="1:19" x14ac:dyDescent="0.25">
      <c r="A1215" s="141" t="s">
        <v>798</v>
      </c>
      <c r="B1215" s="141" t="s">
        <v>892</v>
      </c>
      <c r="C1215" s="142">
        <v>508</v>
      </c>
      <c r="D1215" s="143">
        <v>3910</v>
      </c>
      <c r="E1215" s="40" t="s">
        <v>893</v>
      </c>
      <c r="F1215" s="141" t="s">
        <v>894</v>
      </c>
      <c r="G1215" s="41">
        <v>44663</v>
      </c>
      <c r="H1215" s="144">
        <v>13168188.6</v>
      </c>
      <c r="I1215" s="43">
        <v>0.04</v>
      </c>
      <c r="J1215" s="145">
        <v>208.16</v>
      </c>
      <c r="K1215" s="145">
        <v>5204</v>
      </c>
      <c r="L1215" s="145"/>
      <c r="M1215" s="146" t="str">
        <f>TEXT(Table2[[#This Row],[Gd.Dt]],"mmm-yy")</f>
        <v>Apr-22</v>
      </c>
      <c r="N1215" s="47" t="str">
        <f>MID(Table2[[#This Row],[BE]],6,2)</f>
        <v>IB</v>
      </c>
      <c r="O1215" s="47" t="str">
        <f>IF(Table2[[#This Row],[Type]]="IB","EOU",IF(Table2[[#This Row],[Type]]="MB","Local","492"))</f>
        <v>EOU</v>
      </c>
      <c r="P1215" s="47">
        <f>ROUND(Table2[[#This Row],[Cons]]/Table2[[#This Row],[Qty.]],5)</f>
        <v>0.04</v>
      </c>
      <c r="Q1215" s="47" t="b">
        <f>EXACT(Table2[[#This Row],[rate]],Table2[[#This Row],[Check]])</f>
        <v>1</v>
      </c>
      <c r="R1215" s="47"/>
      <c r="S1215" s="47" t="str">
        <f>IF(Table2[[#This Row],[SRO]]="EOU",VLOOKUP(Table2[[#This Row],[BE]],[2]GD.List!$C$3:$N$5014,12,0),IF(Table2[[#This Row],[SRO]]="Local","Polyester Staple Fibre","SRO 492"))</f>
        <v>Textile Chemical</v>
      </c>
    </row>
    <row r="1216" spans="1:19" x14ac:dyDescent="0.25">
      <c r="A1216" s="135" t="s">
        <v>1</v>
      </c>
      <c r="B1216" s="135" t="s">
        <v>896</v>
      </c>
      <c r="C1216" s="136">
        <v>10500</v>
      </c>
      <c r="D1216" s="137">
        <v>2701.12</v>
      </c>
      <c r="E1216" t="s">
        <v>900</v>
      </c>
      <c r="F1216" s="135" t="s">
        <v>903</v>
      </c>
      <c r="G1216" s="24">
        <v>44663</v>
      </c>
      <c r="H1216" s="138">
        <v>7869051.8399999999</v>
      </c>
      <c r="I1216" s="22">
        <v>0.1</v>
      </c>
      <c r="J1216" s="139">
        <v>375.70000000000005</v>
      </c>
      <c r="K1216" s="139">
        <v>3757</v>
      </c>
      <c r="L1216" s="139"/>
      <c r="M1216" s="140" t="str">
        <f>TEXT(Table2[[#This Row],[Gd.Dt]],"mmm-yy")</f>
        <v>Apr-22</v>
      </c>
      <c r="N1216" s="46" t="str">
        <f>MID(Table2[[#This Row],[BE]],6,2)</f>
        <v>IB</v>
      </c>
      <c r="O1216" s="46" t="str">
        <f>IF(Table2[[#This Row],[Type]]="IB","EOU",IF(Table2[[#This Row],[Type]]="MB","Local","492"))</f>
        <v>EOU</v>
      </c>
      <c r="P1216" s="46">
        <f>ROUND(Table2[[#This Row],[Cons]]/Table2[[#This Row],[Qty.]],5)</f>
        <v>0.1</v>
      </c>
      <c r="Q1216" s="46" t="b">
        <f>EXACT(Table2[[#This Row],[rate]],Table2[[#This Row],[Check]])</f>
        <v>1</v>
      </c>
      <c r="R1216" s="46"/>
      <c r="S1216" s="46" t="str">
        <f>IF(Table2[[#This Row],[SRO]]="EOU",VLOOKUP(Table2[[#This Row],[BE]],[2]GD.List!$C$3:$N$5014,12,0),IF(Table2[[#This Row],[SRO]]="Local","Polyester Staple Fibre","SRO 492"))</f>
        <v>Textile Coal</v>
      </c>
    </row>
    <row r="1217" spans="1:19" x14ac:dyDescent="0.25">
      <c r="A1217" s="141" t="s">
        <v>1</v>
      </c>
      <c r="B1217" s="135" t="s">
        <v>898</v>
      </c>
      <c r="C1217" s="136">
        <v>16550</v>
      </c>
      <c r="D1217" s="137">
        <v>2701.12</v>
      </c>
      <c r="E1217" t="s">
        <v>902</v>
      </c>
      <c r="F1217" s="135" t="s">
        <v>904</v>
      </c>
      <c r="G1217" s="24">
        <v>44664</v>
      </c>
      <c r="H1217" s="138">
        <v>32567922.449999999</v>
      </c>
      <c r="I1217" s="22">
        <v>0.4</v>
      </c>
      <c r="J1217" s="139">
        <v>8003.6</v>
      </c>
      <c r="K1217" s="139">
        <v>20009</v>
      </c>
      <c r="L1217" s="139"/>
      <c r="M1217" s="140" t="str">
        <f>TEXT(Table2[[#This Row],[Gd.Dt]],"mmm-yy")</f>
        <v>Apr-22</v>
      </c>
      <c r="N1217" s="46" t="str">
        <f>MID(Table2[[#This Row],[BE]],6,2)</f>
        <v>IB</v>
      </c>
      <c r="O1217" s="46" t="str">
        <f>IF(Table2[[#This Row],[Type]]="IB","EOU",IF(Table2[[#This Row],[Type]]="MB","Local","492"))</f>
        <v>EOU</v>
      </c>
      <c r="P1217" s="46">
        <f>ROUND(Table2[[#This Row],[Cons]]/Table2[[#This Row],[Qty.]],5)</f>
        <v>0.4</v>
      </c>
      <c r="Q1217" s="46" t="b">
        <f>EXACT(Table2[[#This Row],[rate]],Table2[[#This Row],[Check]])</f>
        <v>1</v>
      </c>
      <c r="R1217" s="46"/>
      <c r="S1217" s="46" t="str">
        <f>IF(Table2[[#This Row],[SRO]]="EOU",VLOOKUP(Table2[[#This Row],[BE]],[2]GD.List!$C$3:$N$5014,12,0),IF(Table2[[#This Row],[SRO]]="Local","Polyester Staple Fibre","SRO 492"))</f>
        <v>Textile Coal</v>
      </c>
    </row>
    <row r="1218" spans="1:19" x14ac:dyDescent="0.25">
      <c r="A1218" s="134" t="s">
        <v>1</v>
      </c>
      <c r="B1218" s="135" t="s">
        <v>897</v>
      </c>
      <c r="C1218" s="136">
        <v>25155</v>
      </c>
      <c r="D1218" s="137">
        <v>2701.12</v>
      </c>
      <c r="E1218" t="s">
        <v>901</v>
      </c>
      <c r="F1218" s="135" t="s">
        <v>905</v>
      </c>
      <c r="G1218" s="24">
        <v>44664</v>
      </c>
      <c r="H1218" s="138">
        <v>30733487.370000001</v>
      </c>
      <c r="I1218" s="22">
        <v>0.1</v>
      </c>
      <c r="J1218" s="139">
        <v>1383.5</v>
      </c>
      <c r="K1218" s="139">
        <v>13835</v>
      </c>
      <c r="L1218" s="139"/>
      <c r="M1218" s="140" t="str">
        <f>TEXT(Table2[[#This Row],[Gd.Dt]],"mmm-yy")</f>
        <v>Apr-22</v>
      </c>
      <c r="N1218" s="46" t="str">
        <f>MID(Table2[[#This Row],[BE]],6,2)</f>
        <v>IB</v>
      </c>
      <c r="O1218" s="46" t="str">
        <f>IF(Table2[[#This Row],[Type]]="IB","EOU",IF(Table2[[#This Row],[Type]]="MB","Local","492"))</f>
        <v>EOU</v>
      </c>
      <c r="P1218" s="46">
        <f>ROUND(Table2[[#This Row],[Cons]]/Table2[[#This Row],[Qty.]],5)</f>
        <v>0.1</v>
      </c>
      <c r="Q1218" s="46" t="b">
        <f>EXACT(Table2[[#This Row],[rate]],Table2[[#This Row],[Check]])</f>
        <v>1</v>
      </c>
      <c r="R1218" s="46"/>
      <c r="S1218" s="46" t="str">
        <f>IF(Table2[[#This Row],[SRO]]="EOU",VLOOKUP(Table2[[#This Row],[BE]],[2]GD.List!$C$3:$N$5014,12,0),IF(Table2[[#This Row],[SRO]]="Local","Polyester Staple Fibre","SRO 492"))</f>
        <v>Textile Coal</v>
      </c>
    </row>
    <row r="1219" spans="1:19" x14ac:dyDescent="0.25">
      <c r="A1219" s="141" t="s">
        <v>388</v>
      </c>
      <c r="B1219" s="135" t="s">
        <v>896</v>
      </c>
      <c r="C1219" s="136">
        <v>10500</v>
      </c>
      <c r="D1219" s="137">
        <v>1108.19</v>
      </c>
      <c r="E1219" t="s">
        <v>900</v>
      </c>
      <c r="F1219" s="135" t="s">
        <v>903</v>
      </c>
      <c r="G1219" s="24">
        <v>44663</v>
      </c>
      <c r="H1219" s="138">
        <v>7869051.8399999999</v>
      </c>
      <c r="I1219" s="22">
        <v>0.04</v>
      </c>
      <c r="J1219" s="139">
        <v>150.28</v>
      </c>
      <c r="K1219" s="139">
        <v>3757</v>
      </c>
      <c r="L1219" s="139"/>
      <c r="M1219" s="140" t="str">
        <f>TEXT(Table2[[#This Row],[Gd.Dt]],"mmm-yy")</f>
        <v>Apr-22</v>
      </c>
      <c r="N1219" s="46" t="str">
        <f>MID(Table2[[#This Row],[BE]],6,2)</f>
        <v>IB</v>
      </c>
      <c r="O1219" s="46" t="str">
        <f>IF(Table2[[#This Row],[Type]]="IB","EOU",IF(Table2[[#This Row],[Type]]="MB","Local","492"))</f>
        <v>EOU</v>
      </c>
      <c r="P1219" s="46">
        <f>ROUND(Table2[[#This Row],[Cons]]/Table2[[#This Row],[Qty.]],5)</f>
        <v>0.04</v>
      </c>
      <c r="Q1219" s="46" t="b">
        <f>EXACT(Table2[[#This Row],[rate]],Table2[[#This Row],[Check]])</f>
        <v>1</v>
      </c>
      <c r="R1219" s="46"/>
      <c r="S1219" s="46" t="str">
        <f>IF(Table2[[#This Row],[SRO]]="EOU",VLOOKUP(Table2[[#This Row],[BE]],[2]GD.List!$C$3:$N$5014,12,0),IF(Table2[[#This Row],[SRO]]="Local","Polyester Staple Fibre","SRO 492"))</f>
        <v>Textile Chemical</v>
      </c>
    </row>
    <row r="1220" spans="1:19" x14ac:dyDescent="0.25">
      <c r="A1220" s="141" t="s">
        <v>388</v>
      </c>
      <c r="B1220" s="135" t="s">
        <v>898</v>
      </c>
      <c r="C1220" s="136">
        <v>16550</v>
      </c>
      <c r="D1220" s="137">
        <v>1108.19</v>
      </c>
      <c r="E1220" t="s">
        <v>902</v>
      </c>
      <c r="F1220" s="135" t="s">
        <v>904</v>
      </c>
      <c r="G1220" s="24">
        <v>44664</v>
      </c>
      <c r="H1220" s="138">
        <v>32567922.449999999</v>
      </c>
      <c r="I1220" s="22">
        <v>0.04</v>
      </c>
      <c r="J1220" s="139">
        <v>800.36</v>
      </c>
      <c r="K1220" s="139">
        <v>20009</v>
      </c>
      <c r="L1220" s="139"/>
      <c r="M1220" s="140" t="str">
        <f>TEXT(Table2[[#This Row],[Gd.Dt]],"mmm-yy")</f>
        <v>Apr-22</v>
      </c>
      <c r="N1220" s="46" t="str">
        <f>MID(Table2[[#This Row],[BE]],6,2)</f>
        <v>IB</v>
      </c>
      <c r="O1220" s="46" t="str">
        <f>IF(Table2[[#This Row],[Type]]="IB","EOU",IF(Table2[[#This Row],[Type]]="MB","Local","492"))</f>
        <v>EOU</v>
      </c>
      <c r="P1220" s="46">
        <f>ROUND(Table2[[#This Row],[Cons]]/Table2[[#This Row],[Qty.]],5)</f>
        <v>0.04</v>
      </c>
      <c r="Q1220" s="46" t="b">
        <f>EXACT(Table2[[#This Row],[rate]],Table2[[#This Row],[Check]])</f>
        <v>1</v>
      </c>
      <c r="R1220" s="46"/>
      <c r="S1220" s="46" t="str">
        <f>IF(Table2[[#This Row],[SRO]]="EOU",VLOOKUP(Table2[[#This Row],[BE]],[2]GD.List!$C$3:$N$5014,12,0),IF(Table2[[#This Row],[SRO]]="Local","Polyester Staple Fibre","SRO 492"))</f>
        <v>Textile Chemical</v>
      </c>
    </row>
    <row r="1221" spans="1:19" x14ac:dyDescent="0.25">
      <c r="A1221" s="134" t="s">
        <v>388</v>
      </c>
      <c r="B1221" s="135" t="s">
        <v>897</v>
      </c>
      <c r="C1221" s="136">
        <v>25155</v>
      </c>
      <c r="D1221" s="137">
        <v>1108.19</v>
      </c>
      <c r="E1221" t="s">
        <v>901</v>
      </c>
      <c r="F1221" s="135" t="s">
        <v>905</v>
      </c>
      <c r="G1221" s="24">
        <v>44664</v>
      </c>
      <c r="H1221" s="138">
        <v>30733487.370000001</v>
      </c>
      <c r="I1221" s="22">
        <v>0.04</v>
      </c>
      <c r="J1221" s="139">
        <v>553.4</v>
      </c>
      <c r="K1221" s="139">
        <v>13835</v>
      </c>
      <c r="L1221" s="139"/>
      <c r="M1221" s="140" t="str">
        <f>TEXT(Table2[[#This Row],[Gd.Dt]],"mmm-yy")</f>
        <v>Apr-22</v>
      </c>
      <c r="N1221" s="46" t="str">
        <f>MID(Table2[[#This Row],[BE]],6,2)</f>
        <v>IB</v>
      </c>
      <c r="O1221" s="46" t="str">
        <f>IF(Table2[[#This Row],[Type]]="IB","EOU",IF(Table2[[#This Row],[Type]]="MB","Local","492"))</f>
        <v>EOU</v>
      </c>
      <c r="P1221" s="46">
        <f>ROUND(Table2[[#This Row],[Cons]]/Table2[[#This Row],[Qty.]],5)</f>
        <v>0.04</v>
      </c>
      <c r="Q1221" s="46" t="b">
        <f>EXACT(Table2[[#This Row],[rate]],Table2[[#This Row],[Check]])</f>
        <v>1</v>
      </c>
      <c r="R1221" s="46"/>
      <c r="S1221" s="46" t="str">
        <f>IF(Table2[[#This Row],[SRO]]="EOU",VLOOKUP(Table2[[#This Row],[BE]],[2]GD.List!$C$3:$N$5014,12,0),IF(Table2[[#This Row],[SRO]]="Local","Polyester Staple Fibre","SRO 492"))</f>
        <v>Textile Chemical</v>
      </c>
    </row>
    <row r="1222" spans="1:19" x14ac:dyDescent="0.25">
      <c r="A1222" s="141" t="s">
        <v>563</v>
      </c>
      <c r="B1222" s="135" t="s">
        <v>896</v>
      </c>
      <c r="C1222" s="136">
        <v>10500</v>
      </c>
      <c r="D1222" s="137">
        <v>3402.13</v>
      </c>
      <c r="E1222" t="s">
        <v>900</v>
      </c>
      <c r="F1222" s="135" t="s">
        <v>903</v>
      </c>
      <c r="G1222" s="24">
        <v>44663</v>
      </c>
      <c r="H1222" s="138">
        <v>7869051.8399999999</v>
      </c>
      <c r="I1222" s="22">
        <v>0.04</v>
      </c>
      <c r="J1222" s="139">
        <v>150.28</v>
      </c>
      <c r="K1222" s="139">
        <v>3757</v>
      </c>
      <c r="L1222" s="139"/>
      <c r="M1222" s="140" t="str">
        <f>TEXT(Table2[[#This Row],[Gd.Dt]],"mmm-yy")</f>
        <v>Apr-22</v>
      </c>
      <c r="N1222" s="46" t="str">
        <f>MID(Table2[[#This Row],[BE]],6,2)</f>
        <v>IB</v>
      </c>
      <c r="O1222" s="46" t="str">
        <f>IF(Table2[[#This Row],[Type]]="IB","EOU",IF(Table2[[#This Row],[Type]]="MB","Local","492"))</f>
        <v>EOU</v>
      </c>
      <c r="P1222" s="46">
        <f>ROUND(Table2[[#This Row],[Cons]]/Table2[[#This Row],[Qty.]],5)</f>
        <v>0.04</v>
      </c>
      <c r="Q1222" s="46" t="b">
        <f>EXACT(Table2[[#This Row],[rate]],Table2[[#This Row],[Check]])</f>
        <v>1</v>
      </c>
      <c r="R1222" s="46"/>
      <c r="S1222" s="46" t="str">
        <f>IF(Table2[[#This Row],[SRO]]="EOU",VLOOKUP(Table2[[#This Row],[BE]],[2]GD.List!$C$3:$N$5014,12,0),IF(Table2[[#This Row],[SRO]]="Local","Polyester Staple Fibre","SRO 492"))</f>
        <v>Textile Chemical</v>
      </c>
    </row>
    <row r="1223" spans="1:19" x14ac:dyDescent="0.25">
      <c r="A1223" s="134" t="s">
        <v>563</v>
      </c>
      <c r="B1223" s="135" t="s">
        <v>897</v>
      </c>
      <c r="C1223" s="136">
        <v>25155</v>
      </c>
      <c r="D1223" s="137">
        <v>3402.13</v>
      </c>
      <c r="E1223" t="s">
        <v>901</v>
      </c>
      <c r="F1223" s="135" t="s">
        <v>905</v>
      </c>
      <c r="G1223" s="24">
        <v>44664</v>
      </c>
      <c r="H1223" s="138">
        <v>30733487.370000001</v>
      </c>
      <c r="I1223" s="22">
        <v>0.04</v>
      </c>
      <c r="J1223" s="139">
        <v>553.4</v>
      </c>
      <c r="K1223" s="139">
        <v>13835</v>
      </c>
      <c r="L1223" s="139"/>
      <c r="M1223" s="140" t="str">
        <f>TEXT(Table2[[#This Row],[Gd.Dt]],"mmm-yy")</f>
        <v>Apr-22</v>
      </c>
      <c r="N1223" s="46" t="str">
        <f>MID(Table2[[#This Row],[BE]],6,2)</f>
        <v>IB</v>
      </c>
      <c r="O1223" s="46" t="str">
        <f>IF(Table2[[#This Row],[Type]]="IB","EOU",IF(Table2[[#This Row],[Type]]="MB","Local","492"))</f>
        <v>EOU</v>
      </c>
      <c r="P1223" s="46">
        <f>ROUND(Table2[[#This Row],[Cons]]/Table2[[#This Row],[Qty.]],5)</f>
        <v>0.04</v>
      </c>
      <c r="Q1223" s="46" t="b">
        <f>EXACT(Table2[[#This Row],[rate]],Table2[[#This Row],[Check]])</f>
        <v>1</v>
      </c>
      <c r="R1223" s="46"/>
      <c r="S1223" s="46" t="str">
        <f>IF(Table2[[#This Row],[SRO]]="EOU",VLOOKUP(Table2[[#This Row],[BE]],[2]GD.List!$C$3:$N$5014,12,0),IF(Table2[[#This Row],[SRO]]="Local","Polyester Staple Fibre","SRO 492"))</f>
        <v>Textile Chemical</v>
      </c>
    </row>
    <row r="1224" spans="1:19" x14ac:dyDescent="0.25">
      <c r="A1224" s="141" t="s">
        <v>669</v>
      </c>
      <c r="B1224" s="135" t="s">
        <v>896</v>
      </c>
      <c r="C1224" s="136">
        <v>10500</v>
      </c>
      <c r="D1224" s="137">
        <v>3809.9189999999999</v>
      </c>
      <c r="E1224" t="s">
        <v>900</v>
      </c>
      <c r="F1224" s="135" t="s">
        <v>903</v>
      </c>
      <c r="G1224" s="24">
        <v>44663</v>
      </c>
      <c r="H1224" s="138">
        <v>7869051.8399999999</v>
      </c>
      <c r="I1224" s="22">
        <v>0.04</v>
      </c>
      <c r="J1224" s="139">
        <v>150.28</v>
      </c>
      <c r="K1224" s="139">
        <v>3757</v>
      </c>
      <c r="L1224" s="139"/>
      <c r="M1224" s="140" t="str">
        <f>TEXT(Table2[[#This Row],[Gd.Dt]],"mmm-yy")</f>
        <v>Apr-22</v>
      </c>
      <c r="N1224" s="46" t="str">
        <f>MID(Table2[[#This Row],[BE]],6,2)</f>
        <v>IB</v>
      </c>
      <c r="O1224" s="46" t="str">
        <f>IF(Table2[[#This Row],[Type]]="IB","EOU",IF(Table2[[#This Row],[Type]]="MB","Local","492"))</f>
        <v>EOU</v>
      </c>
      <c r="P1224" s="46">
        <f>ROUND(Table2[[#This Row],[Cons]]/Table2[[#This Row],[Qty.]],5)</f>
        <v>0.04</v>
      </c>
      <c r="Q1224" s="46" t="b">
        <f>EXACT(Table2[[#This Row],[rate]],Table2[[#This Row],[Check]])</f>
        <v>1</v>
      </c>
      <c r="R1224" s="46"/>
      <c r="S1224" s="46" t="str">
        <f>IF(Table2[[#This Row],[SRO]]="EOU",VLOOKUP(Table2[[#This Row],[BE]],[2]GD.List!$C$3:$N$5014,12,0),IF(Table2[[#This Row],[SRO]]="Local","Polyester Staple Fibre","SRO 492"))</f>
        <v>Textile Chemical</v>
      </c>
    </row>
    <row r="1225" spans="1:19" x14ac:dyDescent="0.25">
      <c r="A1225" s="134" t="s">
        <v>669</v>
      </c>
      <c r="B1225" s="135" t="s">
        <v>897</v>
      </c>
      <c r="C1225" s="136">
        <v>25155</v>
      </c>
      <c r="D1225" s="137">
        <v>3809.9189999999999</v>
      </c>
      <c r="E1225" t="s">
        <v>901</v>
      </c>
      <c r="F1225" s="135" t="s">
        <v>905</v>
      </c>
      <c r="G1225" s="24">
        <v>44664</v>
      </c>
      <c r="H1225" s="138">
        <v>30733487.370000001</v>
      </c>
      <c r="I1225" s="22">
        <v>0.04</v>
      </c>
      <c r="J1225" s="139">
        <v>553.4</v>
      </c>
      <c r="K1225" s="139">
        <v>13835</v>
      </c>
      <c r="L1225" s="139"/>
      <c r="M1225" s="140" t="str">
        <f>TEXT(Table2[[#This Row],[Gd.Dt]],"mmm-yy")</f>
        <v>Apr-22</v>
      </c>
      <c r="N1225" s="46" t="str">
        <f>MID(Table2[[#This Row],[BE]],6,2)</f>
        <v>IB</v>
      </c>
      <c r="O1225" s="46" t="str">
        <f>IF(Table2[[#This Row],[Type]]="IB","EOU",IF(Table2[[#This Row],[Type]]="MB","Local","492"))</f>
        <v>EOU</v>
      </c>
      <c r="P1225" s="46">
        <f>ROUND(Table2[[#This Row],[Cons]]/Table2[[#This Row],[Qty.]],5)</f>
        <v>0.04</v>
      </c>
      <c r="Q1225" s="46" t="b">
        <f>EXACT(Table2[[#This Row],[rate]],Table2[[#This Row],[Check]])</f>
        <v>1</v>
      </c>
      <c r="R1225" s="46"/>
      <c r="S1225" s="46" t="str">
        <f>IF(Table2[[#This Row],[SRO]]="EOU",VLOOKUP(Table2[[#This Row],[BE]],[2]GD.List!$C$3:$N$5014,12,0),IF(Table2[[#This Row],[SRO]]="Local","Polyester Staple Fibre","SRO 492"))</f>
        <v>Textile Chemical</v>
      </c>
    </row>
    <row r="1226" spans="1:19" x14ac:dyDescent="0.25">
      <c r="A1226" s="134" t="s">
        <v>724</v>
      </c>
      <c r="B1226" s="135" t="s">
        <v>898</v>
      </c>
      <c r="C1226" s="136">
        <v>16550</v>
      </c>
      <c r="D1226" s="137">
        <v>2832.1089999999999</v>
      </c>
      <c r="E1226" t="s">
        <v>902</v>
      </c>
      <c r="F1226" s="135" t="s">
        <v>904</v>
      </c>
      <c r="G1226" s="24">
        <v>44664</v>
      </c>
      <c r="H1226" s="138">
        <v>32567922.449999999</v>
      </c>
      <c r="I1226" s="22">
        <v>0.04</v>
      </c>
      <c r="J1226" s="139">
        <v>800.36</v>
      </c>
      <c r="K1226" s="139">
        <v>20009</v>
      </c>
      <c r="L1226" s="139"/>
      <c r="M1226" s="140" t="str">
        <f>TEXT(Table2[[#This Row],[Gd.Dt]],"mmm-yy")</f>
        <v>Apr-22</v>
      </c>
      <c r="N1226" s="46" t="str">
        <f>MID(Table2[[#This Row],[BE]],6,2)</f>
        <v>IB</v>
      </c>
      <c r="O1226" s="46" t="str">
        <f>IF(Table2[[#This Row],[Type]]="IB","EOU",IF(Table2[[#This Row],[Type]]="MB","Local","492"))</f>
        <v>EOU</v>
      </c>
      <c r="P1226" s="46">
        <f>ROUND(Table2[[#This Row],[Cons]]/Table2[[#This Row],[Qty.]],5)</f>
        <v>0.04</v>
      </c>
      <c r="Q1226" s="46" t="b">
        <f>EXACT(Table2[[#This Row],[rate]],Table2[[#This Row],[Check]])</f>
        <v>1</v>
      </c>
      <c r="R1226" s="46"/>
      <c r="S1226" s="46" t="str">
        <f>IF(Table2[[#This Row],[SRO]]="EOU",VLOOKUP(Table2[[#This Row],[BE]],[2]GD.List!$C$3:$N$5014,12,0),IF(Table2[[#This Row],[SRO]]="Local","Polyester Staple Fibre","SRO 492"))</f>
        <v>Textile Chemical</v>
      </c>
    </row>
    <row r="1227" spans="1:19" x14ac:dyDescent="0.25">
      <c r="A1227" s="141" t="s">
        <v>798</v>
      </c>
      <c r="B1227" s="135" t="s">
        <v>896</v>
      </c>
      <c r="C1227" s="136">
        <v>10500</v>
      </c>
      <c r="D1227" s="137">
        <v>3910</v>
      </c>
      <c r="E1227" t="s">
        <v>900</v>
      </c>
      <c r="F1227" s="135" t="s">
        <v>903</v>
      </c>
      <c r="G1227" s="24">
        <v>44663</v>
      </c>
      <c r="H1227" s="138">
        <v>7869051.8399999999</v>
      </c>
      <c r="I1227" s="22">
        <v>0.04</v>
      </c>
      <c r="J1227" s="139">
        <v>150.28</v>
      </c>
      <c r="K1227" s="139">
        <v>3757</v>
      </c>
      <c r="L1227" s="139"/>
      <c r="M1227" s="140" t="str">
        <f>TEXT(Table2[[#This Row],[Gd.Dt]],"mmm-yy")</f>
        <v>Apr-22</v>
      </c>
      <c r="N1227" s="46" t="str">
        <f>MID(Table2[[#This Row],[BE]],6,2)</f>
        <v>IB</v>
      </c>
      <c r="O1227" s="46" t="str">
        <f>IF(Table2[[#This Row],[Type]]="IB","EOU",IF(Table2[[#This Row],[Type]]="MB","Local","492"))</f>
        <v>EOU</v>
      </c>
      <c r="P1227" s="46">
        <f>ROUND(Table2[[#This Row],[Cons]]/Table2[[#This Row],[Qty.]],5)</f>
        <v>0.04</v>
      </c>
      <c r="Q1227" s="46" t="b">
        <f>EXACT(Table2[[#This Row],[rate]],Table2[[#This Row],[Check]])</f>
        <v>1</v>
      </c>
      <c r="R1227" s="46"/>
      <c r="S1227" s="46" t="str">
        <f>IF(Table2[[#This Row],[SRO]]="EOU",VLOOKUP(Table2[[#This Row],[BE]],[2]GD.List!$C$3:$N$5014,12,0),IF(Table2[[#This Row],[SRO]]="Local","Polyester Staple Fibre","SRO 492"))</f>
        <v>Textile Chemical</v>
      </c>
    </row>
    <row r="1228" spans="1:19" x14ac:dyDescent="0.25">
      <c r="A1228" s="134" t="s">
        <v>798</v>
      </c>
      <c r="B1228" s="135" t="s">
        <v>897</v>
      </c>
      <c r="C1228" s="136">
        <v>25155</v>
      </c>
      <c r="D1228" s="137">
        <v>3910</v>
      </c>
      <c r="E1228" t="s">
        <v>901</v>
      </c>
      <c r="F1228" s="135" t="s">
        <v>905</v>
      </c>
      <c r="G1228" s="24">
        <v>44664</v>
      </c>
      <c r="H1228" s="138">
        <v>30733487.370000001</v>
      </c>
      <c r="I1228" s="22">
        <v>0.04</v>
      </c>
      <c r="J1228" s="139">
        <v>553.4</v>
      </c>
      <c r="K1228" s="139">
        <v>13835</v>
      </c>
      <c r="L1228" s="139"/>
      <c r="M1228" s="140" t="str">
        <f>TEXT(Table2[[#This Row],[Gd.Dt]],"mmm-yy")</f>
        <v>Apr-22</v>
      </c>
      <c r="N1228" s="46" t="str">
        <f>MID(Table2[[#This Row],[BE]],6,2)</f>
        <v>IB</v>
      </c>
      <c r="O1228" s="46" t="str">
        <f>IF(Table2[[#This Row],[Type]]="IB","EOU",IF(Table2[[#This Row],[Type]]="MB","Local","492"))</f>
        <v>EOU</v>
      </c>
      <c r="P1228" s="46">
        <f>ROUND(Table2[[#This Row],[Cons]]/Table2[[#This Row],[Qty.]],5)</f>
        <v>0.04</v>
      </c>
      <c r="Q1228" s="46" t="b">
        <f>EXACT(Table2[[#This Row],[rate]],Table2[[#This Row],[Check]])</f>
        <v>1</v>
      </c>
      <c r="R1228" s="46"/>
      <c r="S1228" s="46" t="str">
        <f>IF(Table2[[#This Row],[SRO]]="EOU",VLOOKUP(Table2[[#This Row],[BE]],[2]GD.List!$C$3:$N$5014,12,0),IF(Table2[[#This Row],[SRO]]="Local","Polyester Staple Fibre","SRO 492"))</f>
        <v>Textile Chemical</v>
      </c>
    </row>
    <row r="1229" spans="1:19" x14ac:dyDescent="0.25">
      <c r="A1229" s="141" t="s">
        <v>799</v>
      </c>
      <c r="B1229" s="135" t="s">
        <v>896</v>
      </c>
      <c r="C1229" s="136">
        <v>10500</v>
      </c>
      <c r="D1229" s="137">
        <v>3906.9090000000001</v>
      </c>
      <c r="E1229" t="s">
        <v>900</v>
      </c>
      <c r="F1229" s="135" t="s">
        <v>903</v>
      </c>
      <c r="G1229" s="24">
        <v>44663</v>
      </c>
      <c r="H1229" s="138">
        <v>7869051.8399999999</v>
      </c>
      <c r="I1229" s="22">
        <v>0.04</v>
      </c>
      <c r="J1229" s="139">
        <v>150.28</v>
      </c>
      <c r="K1229" s="139">
        <v>3757</v>
      </c>
      <c r="L1229" s="139"/>
      <c r="M1229" s="140" t="str">
        <f>TEXT(Table2[[#This Row],[Gd.Dt]],"mmm-yy")</f>
        <v>Apr-22</v>
      </c>
      <c r="N1229" s="46" t="str">
        <f>MID(Table2[[#This Row],[BE]],6,2)</f>
        <v>IB</v>
      </c>
      <c r="O1229" s="46" t="str">
        <f>IF(Table2[[#This Row],[Type]]="IB","EOU",IF(Table2[[#This Row],[Type]]="MB","Local","492"))</f>
        <v>EOU</v>
      </c>
      <c r="P1229" s="46">
        <f>ROUND(Table2[[#This Row],[Cons]]/Table2[[#This Row],[Qty.]],5)</f>
        <v>0.04</v>
      </c>
      <c r="Q1229" s="46" t="b">
        <f>EXACT(Table2[[#This Row],[rate]],Table2[[#This Row],[Check]])</f>
        <v>1</v>
      </c>
      <c r="R1229" s="46"/>
      <c r="S1229" s="46" t="str">
        <f>IF(Table2[[#This Row],[SRO]]="EOU",VLOOKUP(Table2[[#This Row],[BE]],[2]GD.List!$C$3:$N$5014,12,0),IF(Table2[[#This Row],[SRO]]="Local","Polyester Staple Fibre","SRO 492"))</f>
        <v>Textile Chemical</v>
      </c>
    </row>
    <row r="1230" spans="1:19" x14ac:dyDescent="0.25">
      <c r="A1230" s="134" t="s">
        <v>799</v>
      </c>
      <c r="B1230" s="135" t="s">
        <v>897</v>
      </c>
      <c r="C1230" s="136">
        <v>25155</v>
      </c>
      <c r="D1230" s="137">
        <v>3906.9090000000001</v>
      </c>
      <c r="E1230" t="s">
        <v>901</v>
      </c>
      <c r="F1230" s="135" t="s">
        <v>905</v>
      </c>
      <c r="G1230" s="24">
        <v>44664</v>
      </c>
      <c r="H1230" s="138">
        <v>30733487.370000001</v>
      </c>
      <c r="I1230" s="22">
        <v>0.04</v>
      </c>
      <c r="J1230" s="139">
        <v>553.4</v>
      </c>
      <c r="K1230" s="139">
        <v>13835</v>
      </c>
      <c r="L1230" s="139"/>
      <c r="M1230" s="140" t="str">
        <f>TEXT(Table2[[#This Row],[Gd.Dt]],"mmm-yy")</f>
        <v>Apr-22</v>
      </c>
      <c r="N1230" s="46" t="str">
        <f>MID(Table2[[#This Row],[BE]],6,2)</f>
        <v>IB</v>
      </c>
      <c r="O1230" s="46" t="str">
        <f>IF(Table2[[#This Row],[Type]]="IB","EOU",IF(Table2[[#This Row],[Type]]="MB","Local","492"))</f>
        <v>EOU</v>
      </c>
      <c r="P1230" s="46">
        <f>ROUND(Table2[[#This Row],[Cons]]/Table2[[#This Row],[Qty.]],5)</f>
        <v>0.04</v>
      </c>
      <c r="Q1230" s="46" t="b">
        <f>EXACT(Table2[[#This Row],[rate]],Table2[[#This Row],[Check]])</f>
        <v>1</v>
      </c>
      <c r="R1230" s="46"/>
      <c r="S1230" s="46" t="str">
        <f>IF(Table2[[#This Row],[SRO]]="EOU",VLOOKUP(Table2[[#This Row],[BE]],[2]GD.List!$C$3:$N$5014,12,0),IF(Table2[[#This Row],[SRO]]="Local","Polyester Staple Fibre","SRO 492"))</f>
        <v>Textile Chemical</v>
      </c>
    </row>
    <row r="1231" spans="1:19" x14ac:dyDescent="0.25">
      <c r="A1231" s="141" t="s">
        <v>800</v>
      </c>
      <c r="B1231" s="135" t="s">
        <v>896</v>
      </c>
      <c r="C1231" s="136">
        <v>10500</v>
      </c>
      <c r="D1231" s="137">
        <v>3215.1990000000001</v>
      </c>
      <c r="E1231" t="s">
        <v>900</v>
      </c>
      <c r="F1231" s="135" t="s">
        <v>903</v>
      </c>
      <c r="G1231" s="24">
        <v>44663</v>
      </c>
      <c r="H1231" s="138">
        <v>7869051.8399999999</v>
      </c>
      <c r="I1231" s="22">
        <v>7.0000000000000007E-2</v>
      </c>
      <c r="J1231" s="139">
        <v>262.99</v>
      </c>
      <c r="K1231" s="139">
        <v>3757</v>
      </c>
      <c r="L1231" s="139"/>
      <c r="M1231" s="140" t="str">
        <f>TEXT(Table2[[#This Row],[Gd.Dt]],"mmm-yy")</f>
        <v>Apr-22</v>
      </c>
      <c r="N1231" s="46" t="str">
        <f>MID(Table2[[#This Row],[BE]],6,2)</f>
        <v>IB</v>
      </c>
      <c r="O1231" s="46" t="str">
        <f>IF(Table2[[#This Row],[Type]]="IB","EOU",IF(Table2[[#This Row],[Type]]="MB","Local","492"))</f>
        <v>EOU</v>
      </c>
      <c r="P1231" s="46">
        <f>ROUND(Table2[[#This Row],[Cons]]/Table2[[#This Row],[Qty.]],5)</f>
        <v>7.0000000000000007E-2</v>
      </c>
      <c r="Q1231" s="46" t="b">
        <f>EXACT(Table2[[#This Row],[rate]],Table2[[#This Row],[Check]])</f>
        <v>1</v>
      </c>
      <c r="R1231" s="46"/>
      <c r="S1231" s="46" t="str">
        <f>IF(Table2[[#This Row],[SRO]]="EOU",VLOOKUP(Table2[[#This Row],[BE]],[2]GD.List!$C$3:$N$5014,12,0),IF(Table2[[#This Row],[SRO]]="Local","Polyester Staple Fibre","SRO 492"))</f>
        <v>Textile Dyes</v>
      </c>
    </row>
    <row r="1232" spans="1:19" x14ac:dyDescent="0.25">
      <c r="A1232" s="134" t="s">
        <v>800</v>
      </c>
      <c r="B1232" s="135" t="s">
        <v>897</v>
      </c>
      <c r="C1232" s="136">
        <v>25155</v>
      </c>
      <c r="D1232" s="137">
        <v>3215.1990000000001</v>
      </c>
      <c r="E1232" t="s">
        <v>901</v>
      </c>
      <c r="F1232" s="135" t="s">
        <v>905</v>
      </c>
      <c r="G1232" s="24">
        <v>44664</v>
      </c>
      <c r="H1232" s="138">
        <v>30733487.370000001</v>
      </c>
      <c r="I1232" s="22">
        <v>7.0000000000000007E-2</v>
      </c>
      <c r="J1232" s="139">
        <v>968.45</v>
      </c>
      <c r="K1232" s="139">
        <v>13835</v>
      </c>
      <c r="L1232" s="139"/>
      <c r="M1232" s="140" t="str">
        <f>TEXT(Table2[[#This Row],[Gd.Dt]],"mmm-yy")</f>
        <v>Apr-22</v>
      </c>
      <c r="N1232" s="46" t="str">
        <f>MID(Table2[[#This Row],[BE]],6,2)</f>
        <v>IB</v>
      </c>
      <c r="O1232" s="46" t="str">
        <f>IF(Table2[[#This Row],[Type]]="IB","EOU",IF(Table2[[#This Row],[Type]]="MB","Local","492"))</f>
        <v>EOU</v>
      </c>
      <c r="P1232" s="46">
        <f>ROUND(Table2[[#This Row],[Cons]]/Table2[[#This Row],[Qty.]],5)</f>
        <v>7.0000000000000007E-2</v>
      </c>
      <c r="Q1232" s="46" t="b">
        <f>EXACT(Table2[[#This Row],[rate]],Table2[[#This Row],[Check]])</f>
        <v>1</v>
      </c>
      <c r="R1232" s="46"/>
      <c r="S1232" s="46" t="str">
        <f>IF(Table2[[#This Row],[SRO]]="EOU",VLOOKUP(Table2[[#This Row],[BE]],[2]GD.List!$C$3:$N$5014,12,0),IF(Table2[[#This Row],[SRO]]="Local","Polyester Staple Fibre","SRO 492"))</f>
        <v>Textile Dyes</v>
      </c>
    </row>
    <row r="1233" spans="1:19" x14ac:dyDescent="0.25">
      <c r="A1233" s="141" t="s">
        <v>804</v>
      </c>
      <c r="B1233" s="135" t="s">
        <v>896</v>
      </c>
      <c r="C1233" s="136">
        <v>10500</v>
      </c>
      <c r="D1233" s="137">
        <v>3906.9029999999998</v>
      </c>
      <c r="E1233" t="s">
        <v>900</v>
      </c>
      <c r="F1233" s="135" t="s">
        <v>903</v>
      </c>
      <c r="G1233" s="24">
        <v>44663</v>
      </c>
      <c r="H1233" s="138">
        <v>7869051.8399999999</v>
      </c>
      <c r="I1233" s="22">
        <v>0.04</v>
      </c>
      <c r="J1233" s="139">
        <v>150.28</v>
      </c>
      <c r="K1233" s="139">
        <v>3757</v>
      </c>
      <c r="L1233" s="139"/>
      <c r="M1233" s="140" t="str">
        <f>TEXT(Table2[[#This Row],[Gd.Dt]],"mmm-yy")</f>
        <v>Apr-22</v>
      </c>
      <c r="N1233" s="46" t="str">
        <f>MID(Table2[[#This Row],[BE]],6,2)</f>
        <v>IB</v>
      </c>
      <c r="O1233" s="46" t="str">
        <f>IF(Table2[[#This Row],[Type]]="IB","EOU",IF(Table2[[#This Row],[Type]]="MB","Local","492"))</f>
        <v>EOU</v>
      </c>
      <c r="P1233" s="46">
        <f>ROUND(Table2[[#This Row],[Cons]]/Table2[[#This Row],[Qty.]],5)</f>
        <v>0.04</v>
      </c>
      <c r="Q1233" s="46" t="b">
        <f>EXACT(Table2[[#This Row],[rate]],Table2[[#This Row],[Check]])</f>
        <v>1</v>
      </c>
      <c r="R1233" s="46"/>
      <c r="S1233" s="46" t="str">
        <f>IF(Table2[[#This Row],[SRO]]="EOU",VLOOKUP(Table2[[#This Row],[BE]],[2]GD.List!$C$3:$N$5014,12,0),IF(Table2[[#This Row],[SRO]]="Local","Polyester Staple Fibre","SRO 492"))</f>
        <v>Textile Chemical</v>
      </c>
    </row>
    <row r="1234" spans="1:19" x14ac:dyDescent="0.25">
      <c r="A1234" s="134" t="s">
        <v>804</v>
      </c>
      <c r="B1234" s="135" t="s">
        <v>897</v>
      </c>
      <c r="C1234" s="136">
        <v>25155</v>
      </c>
      <c r="D1234" s="137">
        <v>3906.9029999999998</v>
      </c>
      <c r="E1234" t="s">
        <v>901</v>
      </c>
      <c r="F1234" s="135" t="s">
        <v>905</v>
      </c>
      <c r="G1234" s="24">
        <v>44664</v>
      </c>
      <c r="H1234" s="138">
        <v>30733487.370000001</v>
      </c>
      <c r="I1234" s="22">
        <v>0.04</v>
      </c>
      <c r="J1234" s="139">
        <v>553.4</v>
      </c>
      <c r="K1234" s="139">
        <v>13835</v>
      </c>
      <c r="L1234" s="139"/>
      <c r="M1234" s="140" t="str">
        <f>TEXT(Table2[[#This Row],[Gd.Dt]],"mmm-yy")</f>
        <v>Apr-22</v>
      </c>
      <c r="N1234" s="46" t="str">
        <f>MID(Table2[[#This Row],[BE]],6,2)</f>
        <v>IB</v>
      </c>
      <c r="O1234" s="46" t="str">
        <f>IF(Table2[[#This Row],[Type]]="IB","EOU",IF(Table2[[#This Row],[Type]]="MB","Local","492"))</f>
        <v>EOU</v>
      </c>
      <c r="P1234" s="46">
        <f>ROUND(Table2[[#This Row],[Cons]]/Table2[[#This Row],[Qty.]],5)</f>
        <v>0.04</v>
      </c>
      <c r="Q1234" s="46" t="b">
        <f>EXACT(Table2[[#This Row],[rate]],Table2[[#This Row],[Check]])</f>
        <v>1</v>
      </c>
      <c r="R1234" s="46"/>
      <c r="S1234" s="46" t="str">
        <f>IF(Table2[[#This Row],[SRO]]="EOU",VLOOKUP(Table2[[#This Row],[BE]],[2]GD.List!$C$3:$N$5014,12,0),IF(Table2[[#This Row],[SRO]]="Local","Polyester Staple Fibre","SRO 492"))</f>
        <v>Textile Chemical</v>
      </c>
    </row>
    <row r="1235" spans="1:19" x14ac:dyDescent="0.25">
      <c r="A1235" s="141" t="s">
        <v>805</v>
      </c>
      <c r="B1235" s="135" t="s">
        <v>896</v>
      </c>
      <c r="C1235" s="136">
        <v>10500</v>
      </c>
      <c r="D1235" s="137">
        <v>3204.16</v>
      </c>
      <c r="E1235" t="s">
        <v>900</v>
      </c>
      <c r="F1235" s="135" t="s">
        <v>903</v>
      </c>
      <c r="G1235" s="24">
        <v>44663</v>
      </c>
      <c r="H1235" s="138">
        <v>7869051.8399999999</v>
      </c>
      <c r="I1235" s="22">
        <v>7.0000000000000007E-2</v>
      </c>
      <c r="J1235" s="139">
        <v>262.99</v>
      </c>
      <c r="K1235" s="139">
        <v>3757</v>
      </c>
      <c r="L1235" s="139"/>
      <c r="M1235" s="140" t="str">
        <f>TEXT(Table2[[#This Row],[Gd.Dt]],"mmm-yy")</f>
        <v>Apr-22</v>
      </c>
      <c r="N1235" s="46" t="str">
        <f>MID(Table2[[#This Row],[BE]],6,2)</f>
        <v>IB</v>
      </c>
      <c r="O1235" s="46" t="str">
        <f>IF(Table2[[#This Row],[Type]]="IB","EOU",IF(Table2[[#This Row],[Type]]="MB","Local","492"))</f>
        <v>EOU</v>
      </c>
      <c r="P1235" s="46">
        <f>ROUND(Table2[[#This Row],[Cons]]/Table2[[#This Row],[Qty.]],5)</f>
        <v>7.0000000000000007E-2</v>
      </c>
      <c r="Q1235" s="46" t="b">
        <f>EXACT(Table2[[#This Row],[rate]],Table2[[#This Row],[Check]])</f>
        <v>1</v>
      </c>
      <c r="R1235" s="46"/>
      <c r="S1235" s="46" t="str">
        <f>IF(Table2[[#This Row],[SRO]]="EOU",VLOOKUP(Table2[[#This Row],[BE]],[2]GD.List!$C$3:$N$5014,12,0),IF(Table2[[#This Row],[SRO]]="Local","Polyester Staple Fibre","SRO 492"))</f>
        <v>Textile Dyes</v>
      </c>
    </row>
    <row r="1236" spans="1:19" x14ac:dyDescent="0.25">
      <c r="A1236" s="141" t="s">
        <v>805</v>
      </c>
      <c r="B1236" s="141" t="s">
        <v>897</v>
      </c>
      <c r="C1236" s="142">
        <v>25155</v>
      </c>
      <c r="D1236" s="143">
        <v>3204.16</v>
      </c>
      <c r="E1236" s="40" t="s">
        <v>901</v>
      </c>
      <c r="F1236" s="141" t="s">
        <v>905</v>
      </c>
      <c r="G1236" s="41">
        <v>44664</v>
      </c>
      <c r="H1236" s="144">
        <v>30733487.370000001</v>
      </c>
      <c r="I1236" s="43">
        <v>7.0000000000000007E-2</v>
      </c>
      <c r="J1236" s="145">
        <v>968.45</v>
      </c>
      <c r="K1236" s="145">
        <v>13835</v>
      </c>
      <c r="L1236" s="145"/>
      <c r="M1236" s="146" t="str">
        <f>TEXT(Table2[[#This Row],[Gd.Dt]],"mmm-yy")</f>
        <v>Apr-22</v>
      </c>
      <c r="N1236" s="47" t="str">
        <f>MID(Table2[[#This Row],[BE]],6,2)</f>
        <v>IB</v>
      </c>
      <c r="O1236" s="47" t="str">
        <f>IF(Table2[[#This Row],[Type]]="IB","EOU",IF(Table2[[#This Row],[Type]]="MB","Local","492"))</f>
        <v>EOU</v>
      </c>
      <c r="P1236" s="47">
        <f>ROUND(Table2[[#This Row],[Cons]]/Table2[[#This Row],[Qty.]],5)</f>
        <v>7.0000000000000007E-2</v>
      </c>
      <c r="Q1236" s="47" t="b">
        <f>EXACT(Table2[[#This Row],[rate]],Table2[[#This Row],[Check]])</f>
        <v>1</v>
      </c>
      <c r="R1236" s="47"/>
      <c r="S1236" s="47" t="str">
        <f>IF(Table2[[#This Row],[SRO]]="EOU",VLOOKUP(Table2[[#This Row],[BE]],[2]GD.List!$C$3:$N$5014,12,0),IF(Table2[[#This Row],[SRO]]="Local","Polyester Staple Fibre","SRO 492"))</f>
        <v>Textile Dyes</v>
      </c>
    </row>
    <row r="1237" spans="1:19" x14ac:dyDescent="0.25">
      <c r="A1237" s="17" t="s">
        <v>563</v>
      </c>
      <c r="B1237" s="3" t="s">
        <v>895</v>
      </c>
      <c r="C1237" s="21">
        <v>2109</v>
      </c>
      <c r="D1237" s="18">
        <v>3402.13</v>
      </c>
      <c r="E1237" t="s">
        <v>899</v>
      </c>
      <c r="F1237" s="3" t="s">
        <v>907</v>
      </c>
      <c r="G1237" s="24">
        <v>44663</v>
      </c>
      <c r="H1237" s="31">
        <v>5642875.7000000002</v>
      </c>
      <c r="I1237" s="22">
        <v>0.04</v>
      </c>
      <c r="J1237" s="15">
        <v>82.16</v>
      </c>
      <c r="K1237" s="15">
        <v>2054</v>
      </c>
      <c r="L1237" s="15"/>
      <c r="M1237" s="66" t="str">
        <f>TEXT(Table2[[#This Row],[Gd.Dt]],"mmm-yy")</f>
        <v>Apr-22</v>
      </c>
      <c r="N1237" s="46" t="str">
        <f>MID(Table2[[#This Row],[BE]],6,2)</f>
        <v>IB</v>
      </c>
      <c r="O1237" s="46" t="str">
        <f>IF(Table2[[#This Row],[Type]]="IB","EOU",IF(Table2[[#This Row],[Type]]="MB","Local","492"))</f>
        <v>EOU</v>
      </c>
      <c r="P1237" s="46">
        <f>ROUND(Table2[[#This Row],[Cons]]/Table2[[#This Row],[Qty.]],5)</f>
        <v>0.04</v>
      </c>
      <c r="Q1237" s="46" t="b">
        <f>EXACT(Table2[[#This Row],[rate]],Table2[[#This Row],[Check]])</f>
        <v>1</v>
      </c>
      <c r="R1237" s="46" t="s">
        <v>908</v>
      </c>
      <c r="S1237" s="46" t="str">
        <f>IF(Table2[[#This Row],[SRO]]="EOU",VLOOKUP(Table2[[#This Row],[BE]],[2]GD.List!$C$3:$N$5014,12,0),IF(Table2[[#This Row],[SRO]]="Local","Polyester Staple Fibre","SRO 492"))</f>
        <v>Textile Chemical</v>
      </c>
    </row>
    <row r="1238" spans="1:19" x14ac:dyDescent="0.25">
      <c r="A1238" s="17" t="s">
        <v>669</v>
      </c>
      <c r="B1238" s="3" t="s">
        <v>895</v>
      </c>
      <c r="C1238" s="21">
        <v>2109</v>
      </c>
      <c r="D1238" s="18">
        <v>3809.9189999999999</v>
      </c>
      <c r="E1238" t="s">
        <v>899</v>
      </c>
      <c r="F1238" s="3" t="s">
        <v>907</v>
      </c>
      <c r="G1238" s="24">
        <v>44663</v>
      </c>
      <c r="H1238" s="31">
        <v>5642875.7000000002</v>
      </c>
      <c r="I1238" s="22">
        <v>0.04</v>
      </c>
      <c r="J1238" s="15">
        <v>82.16</v>
      </c>
      <c r="K1238" s="15">
        <v>2054</v>
      </c>
      <c r="L1238" s="15"/>
      <c r="M1238" s="66" t="str">
        <f>TEXT(Table2[[#This Row],[Gd.Dt]],"mmm-yy")</f>
        <v>Apr-22</v>
      </c>
      <c r="N1238" s="46" t="str">
        <f>MID(Table2[[#This Row],[BE]],6,2)</f>
        <v>IB</v>
      </c>
      <c r="O1238" s="46" t="str">
        <f>IF(Table2[[#This Row],[Type]]="IB","EOU",IF(Table2[[#This Row],[Type]]="MB","Local","492"))</f>
        <v>EOU</v>
      </c>
      <c r="P1238" s="46">
        <f>ROUND(Table2[[#This Row],[Cons]]/Table2[[#This Row],[Qty.]],5)</f>
        <v>0.04</v>
      </c>
      <c r="Q1238" s="46" t="b">
        <f>EXACT(Table2[[#This Row],[rate]],Table2[[#This Row],[Check]])</f>
        <v>1</v>
      </c>
      <c r="R1238" s="46" t="s">
        <v>908</v>
      </c>
      <c r="S1238" s="46" t="str">
        <f>IF(Table2[[#This Row],[SRO]]="EOU",VLOOKUP(Table2[[#This Row],[BE]],[2]GD.List!$C$3:$N$5014,12,0),IF(Table2[[#This Row],[SRO]]="Local","Polyester Staple Fibre","SRO 492"))</f>
        <v>Textile Chemical</v>
      </c>
    </row>
    <row r="1239" spans="1:19" x14ac:dyDescent="0.25">
      <c r="A1239" s="17" t="s">
        <v>724</v>
      </c>
      <c r="B1239" s="3" t="s">
        <v>895</v>
      </c>
      <c r="C1239" s="21">
        <v>2109</v>
      </c>
      <c r="D1239" s="18">
        <v>2831.1089999999999</v>
      </c>
      <c r="E1239" t="s">
        <v>899</v>
      </c>
      <c r="F1239" s="3" t="s">
        <v>907</v>
      </c>
      <c r="G1239" s="24">
        <v>44663</v>
      </c>
      <c r="H1239" s="31">
        <v>5642875.7000000002</v>
      </c>
      <c r="I1239" s="22">
        <v>0.04</v>
      </c>
      <c r="J1239" s="15">
        <v>52.52</v>
      </c>
      <c r="K1239" s="15">
        <v>1313</v>
      </c>
      <c r="L1239" s="15"/>
      <c r="M1239" s="66" t="str">
        <f>TEXT(Table2[[#This Row],[Gd.Dt]],"mmm-yy")</f>
        <v>Apr-22</v>
      </c>
      <c r="N1239" s="46" t="str">
        <f>MID(Table2[[#This Row],[BE]],6,2)</f>
        <v>IB</v>
      </c>
      <c r="O1239" s="46" t="str">
        <f>IF(Table2[[#This Row],[Type]]="IB","EOU",IF(Table2[[#This Row],[Type]]="MB","Local","492"))</f>
        <v>EOU</v>
      </c>
      <c r="P1239" s="46">
        <f>ROUND(Table2[[#This Row],[Cons]]/Table2[[#This Row],[Qty.]],5)</f>
        <v>0.04</v>
      </c>
      <c r="Q1239" s="46" t="b">
        <f>EXACT(Table2[[#This Row],[rate]],Table2[[#This Row],[Check]])</f>
        <v>1</v>
      </c>
      <c r="R1239" s="46" t="s">
        <v>908</v>
      </c>
      <c r="S1239" s="46" t="str">
        <f>IF(Table2[[#This Row],[SRO]]="EOU",VLOOKUP(Table2[[#This Row],[BE]],[2]GD.List!$C$3:$N$5014,12,0),IF(Table2[[#This Row],[SRO]]="Local","Polyester Staple Fibre","SRO 492"))</f>
        <v>Textile Chemical</v>
      </c>
    </row>
    <row r="1240" spans="1:19" x14ac:dyDescent="0.25">
      <c r="A1240" s="17" t="s">
        <v>798</v>
      </c>
      <c r="B1240" s="3" t="s">
        <v>895</v>
      </c>
      <c r="C1240" s="21">
        <v>2109</v>
      </c>
      <c r="D1240" s="18">
        <v>3910</v>
      </c>
      <c r="E1240" t="s">
        <v>899</v>
      </c>
      <c r="F1240" s="3" t="s">
        <v>907</v>
      </c>
      <c r="G1240" s="24">
        <v>44663</v>
      </c>
      <c r="H1240" s="31">
        <v>5642875.7000000002</v>
      </c>
      <c r="I1240" s="22">
        <v>0.04</v>
      </c>
      <c r="J1240" s="15">
        <v>82.16</v>
      </c>
      <c r="K1240" s="15">
        <v>2054</v>
      </c>
      <c r="L1240" s="15"/>
      <c r="M1240" s="66" t="str">
        <f>TEXT(Table2[[#This Row],[Gd.Dt]],"mmm-yy")</f>
        <v>Apr-22</v>
      </c>
      <c r="N1240" s="46" t="str">
        <f>MID(Table2[[#This Row],[BE]],6,2)</f>
        <v>IB</v>
      </c>
      <c r="O1240" s="46" t="str">
        <f>IF(Table2[[#This Row],[Type]]="IB","EOU",IF(Table2[[#This Row],[Type]]="MB","Local","492"))</f>
        <v>EOU</v>
      </c>
      <c r="P1240" s="46">
        <f>ROUND(Table2[[#This Row],[Cons]]/Table2[[#This Row],[Qty.]],5)</f>
        <v>0.04</v>
      </c>
      <c r="Q1240" s="46" t="b">
        <f>EXACT(Table2[[#This Row],[rate]],Table2[[#This Row],[Check]])</f>
        <v>1</v>
      </c>
      <c r="R1240" s="46" t="s">
        <v>908</v>
      </c>
      <c r="S1240" s="46" t="str">
        <f>IF(Table2[[#This Row],[SRO]]="EOU",VLOOKUP(Table2[[#This Row],[BE]],[2]GD.List!$C$3:$N$5014,12,0),IF(Table2[[#This Row],[SRO]]="Local","Polyester Staple Fibre","SRO 492"))</f>
        <v>Textile Chemical</v>
      </c>
    </row>
    <row r="1241" spans="1:19" x14ac:dyDescent="0.25">
      <c r="A1241" s="17" t="s">
        <v>799</v>
      </c>
      <c r="B1241" s="3" t="s">
        <v>895</v>
      </c>
      <c r="C1241" s="21">
        <v>2109</v>
      </c>
      <c r="D1241" s="18">
        <v>3906.9090000000001</v>
      </c>
      <c r="E1241" t="s">
        <v>899</v>
      </c>
      <c r="F1241" s="3" t="s">
        <v>907</v>
      </c>
      <c r="G1241" s="24">
        <v>44663</v>
      </c>
      <c r="H1241" s="31">
        <v>5642875.7000000002</v>
      </c>
      <c r="I1241" s="22">
        <v>0.04</v>
      </c>
      <c r="J1241" s="15">
        <v>82.16</v>
      </c>
      <c r="K1241" s="15">
        <v>2054</v>
      </c>
      <c r="L1241" s="15"/>
      <c r="M1241" s="66" t="str">
        <f>TEXT(Table2[[#This Row],[Gd.Dt]],"mmm-yy")</f>
        <v>Apr-22</v>
      </c>
      <c r="N1241" s="46" t="str">
        <f>MID(Table2[[#This Row],[BE]],6,2)</f>
        <v>IB</v>
      </c>
      <c r="O1241" s="46" t="str">
        <f>IF(Table2[[#This Row],[Type]]="IB","EOU",IF(Table2[[#This Row],[Type]]="MB","Local","492"))</f>
        <v>EOU</v>
      </c>
      <c r="P1241" s="46">
        <f>ROUND(Table2[[#This Row],[Cons]]/Table2[[#This Row],[Qty.]],5)</f>
        <v>0.04</v>
      </c>
      <c r="Q1241" s="46" t="b">
        <f>EXACT(Table2[[#This Row],[rate]],Table2[[#This Row],[Check]])</f>
        <v>1</v>
      </c>
      <c r="R1241" s="46" t="s">
        <v>908</v>
      </c>
      <c r="S1241" s="46" t="str">
        <f>IF(Table2[[#This Row],[SRO]]="EOU",VLOOKUP(Table2[[#This Row],[BE]],[2]GD.List!$C$3:$N$5014,12,0),IF(Table2[[#This Row],[SRO]]="Local","Polyester Staple Fibre","SRO 492"))</f>
        <v>Textile Chemical</v>
      </c>
    </row>
    <row r="1242" spans="1:19" x14ac:dyDescent="0.25">
      <c r="A1242" s="17" t="s">
        <v>800</v>
      </c>
      <c r="B1242" s="3" t="s">
        <v>895</v>
      </c>
      <c r="C1242" s="21">
        <v>2109</v>
      </c>
      <c r="D1242" s="18">
        <v>3215.1990000000001</v>
      </c>
      <c r="E1242" t="s">
        <v>899</v>
      </c>
      <c r="F1242" s="3" t="s">
        <v>907</v>
      </c>
      <c r="G1242" s="24">
        <v>44663</v>
      </c>
      <c r="H1242" s="31">
        <v>5642875.7000000002</v>
      </c>
      <c r="I1242" s="22">
        <v>7.0000000000000007E-2</v>
      </c>
      <c r="J1242" s="15">
        <v>143.78</v>
      </c>
      <c r="K1242" s="15">
        <v>2054</v>
      </c>
      <c r="L1242" s="15"/>
      <c r="M1242" s="66" t="str">
        <f>TEXT(Table2[[#This Row],[Gd.Dt]],"mmm-yy")</f>
        <v>Apr-22</v>
      </c>
      <c r="N1242" s="46" t="str">
        <f>MID(Table2[[#This Row],[BE]],6,2)</f>
        <v>IB</v>
      </c>
      <c r="O1242" s="46" t="str">
        <f>IF(Table2[[#This Row],[Type]]="IB","EOU",IF(Table2[[#This Row],[Type]]="MB","Local","492"))</f>
        <v>EOU</v>
      </c>
      <c r="P1242" s="46">
        <f>ROUND(Table2[[#This Row],[Cons]]/Table2[[#This Row],[Qty.]],5)</f>
        <v>7.0000000000000007E-2</v>
      </c>
      <c r="Q1242" s="46" t="b">
        <f>EXACT(Table2[[#This Row],[rate]],Table2[[#This Row],[Check]])</f>
        <v>1</v>
      </c>
      <c r="R1242" s="46" t="s">
        <v>908</v>
      </c>
      <c r="S1242" s="46" t="str">
        <f>IF(Table2[[#This Row],[SRO]]="EOU",VLOOKUP(Table2[[#This Row],[BE]],[2]GD.List!$C$3:$N$5014,12,0),IF(Table2[[#This Row],[SRO]]="Local","Polyester Staple Fibre","SRO 492"))</f>
        <v>Textile Dyes</v>
      </c>
    </row>
    <row r="1243" spans="1:19" x14ac:dyDescent="0.25">
      <c r="A1243" s="17" t="s">
        <v>804</v>
      </c>
      <c r="B1243" s="3" t="s">
        <v>895</v>
      </c>
      <c r="C1243" s="21">
        <v>2109</v>
      </c>
      <c r="D1243" s="18">
        <v>3906.9029999999998</v>
      </c>
      <c r="E1243" t="s">
        <v>899</v>
      </c>
      <c r="F1243" s="3" t="s">
        <v>907</v>
      </c>
      <c r="G1243" s="24">
        <v>44663</v>
      </c>
      <c r="H1243" s="31">
        <v>5642875.7000000002</v>
      </c>
      <c r="I1243" s="22">
        <v>0.04</v>
      </c>
      <c r="J1243" s="15">
        <v>82.16</v>
      </c>
      <c r="K1243" s="15">
        <v>2054</v>
      </c>
      <c r="L1243" s="15"/>
      <c r="M1243" s="66" t="str">
        <f>TEXT(Table2[[#This Row],[Gd.Dt]],"mmm-yy")</f>
        <v>Apr-22</v>
      </c>
      <c r="N1243" s="46" t="str">
        <f>MID(Table2[[#This Row],[BE]],6,2)</f>
        <v>IB</v>
      </c>
      <c r="O1243" s="46" t="str">
        <f>IF(Table2[[#This Row],[Type]]="IB","EOU",IF(Table2[[#This Row],[Type]]="MB","Local","492"))</f>
        <v>EOU</v>
      </c>
      <c r="P1243" s="46">
        <f>ROUND(Table2[[#This Row],[Cons]]/Table2[[#This Row],[Qty.]],5)</f>
        <v>0.04</v>
      </c>
      <c r="Q1243" s="46" t="b">
        <f>EXACT(Table2[[#This Row],[rate]],Table2[[#This Row],[Check]])</f>
        <v>1</v>
      </c>
      <c r="R1243" s="46" t="s">
        <v>908</v>
      </c>
      <c r="S1243" s="46" t="str">
        <f>IF(Table2[[#This Row],[SRO]]="EOU",VLOOKUP(Table2[[#This Row],[BE]],[2]GD.List!$C$3:$N$5014,12,0),IF(Table2[[#This Row],[SRO]]="Local","Polyester Staple Fibre","SRO 492"))</f>
        <v>Textile Chemical</v>
      </c>
    </row>
    <row r="1244" spans="1:19" x14ac:dyDescent="0.25">
      <c r="A1244" s="19" t="s">
        <v>805</v>
      </c>
      <c r="B1244" s="19" t="s">
        <v>895</v>
      </c>
      <c r="C1244" s="38">
        <v>2109</v>
      </c>
      <c r="D1244" s="39">
        <v>3204.16</v>
      </c>
      <c r="E1244" s="40" t="s">
        <v>899</v>
      </c>
      <c r="F1244" s="19" t="s">
        <v>907</v>
      </c>
      <c r="G1244" s="41">
        <v>44663</v>
      </c>
      <c r="H1244" s="42">
        <v>5642875.7000000002</v>
      </c>
      <c r="I1244" s="43">
        <v>7.0000000000000007E-2</v>
      </c>
      <c r="J1244" s="30">
        <v>143.78</v>
      </c>
      <c r="K1244" s="30">
        <v>2054</v>
      </c>
      <c r="L1244" s="30"/>
      <c r="M1244" s="67" t="str">
        <f>TEXT(Table2[[#This Row],[Gd.Dt]],"mmm-yy")</f>
        <v>Apr-22</v>
      </c>
      <c r="N1244" s="47" t="str">
        <f>MID(Table2[[#This Row],[BE]],6,2)</f>
        <v>IB</v>
      </c>
      <c r="O1244" s="47" t="str">
        <f>IF(Table2[[#This Row],[Type]]="IB","EOU",IF(Table2[[#This Row],[Type]]="MB","Local","492"))</f>
        <v>EOU</v>
      </c>
      <c r="P1244" s="47">
        <f>ROUND(Table2[[#This Row],[Cons]]/Table2[[#This Row],[Qty.]],5)</f>
        <v>7.0000000000000007E-2</v>
      </c>
      <c r="Q1244" s="47" t="b">
        <f>EXACT(Table2[[#This Row],[rate]],Table2[[#This Row],[Check]])</f>
        <v>1</v>
      </c>
      <c r="R1244" s="46" t="s">
        <v>908</v>
      </c>
      <c r="S1244" s="47" t="str">
        <f>IF(Table2[[#This Row],[SRO]]="EOU",VLOOKUP(Table2[[#This Row],[BE]],[2]GD.List!$C$3:$N$5014,12,0),IF(Table2[[#This Row],[SRO]]="Local","Polyester Staple Fibre","SRO 492"))</f>
        <v>Textile Dyes</v>
      </c>
    </row>
    <row r="1245" spans="1:19" x14ac:dyDescent="0.25">
      <c r="A1245" s="141" t="s">
        <v>1</v>
      </c>
      <c r="B1245" s="135" t="s">
        <v>917</v>
      </c>
      <c r="C1245" s="136">
        <v>48000</v>
      </c>
      <c r="D1245" s="137">
        <v>2701.12</v>
      </c>
      <c r="E1245" t="s">
        <v>925</v>
      </c>
      <c r="F1245" s="135" t="s">
        <v>926</v>
      </c>
      <c r="G1245" s="24">
        <v>44665</v>
      </c>
      <c r="H1245" s="138">
        <v>19054833.149999999</v>
      </c>
      <c r="I1245" s="22">
        <v>0.1</v>
      </c>
      <c r="J1245" s="139">
        <v>1557.55</v>
      </c>
      <c r="K1245" s="139">
        <v>15575.51</v>
      </c>
      <c r="L1245" s="139"/>
      <c r="M1245" s="140" t="str">
        <f>TEXT(Table2[[#This Row],[Gd.Dt]],"mmm-yy")</f>
        <v>Apr-22</v>
      </c>
      <c r="N1245" s="46" t="str">
        <f>MID(Table2[[#This Row],[BE]],6,2)</f>
        <v>IB</v>
      </c>
      <c r="O1245" s="46" t="str">
        <f>IF(Table2[[#This Row],[Type]]="IB","EOU",IF(Table2[[#This Row],[Type]]="MB","Local","492"))</f>
        <v>EOU</v>
      </c>
      <c r="P1245" s="46">
        <f>ROUND(Table2[[#This Row],[Cons]]/Table2[[#This Row],[Qty.]],5)</f>
        <v>0.1</v>
      </c>
      <c r="Q1245" s="46" t="b">
        <f>EXACT(Table2[[#This Row],[rate]],Table2[[#This Row],[Check]])</f>
        <v>1</v>
      </c>
      <c r="R1245" s="46"/>
      <c r="S1245" s="46" t="str">
        <f>IF(Table2[[#This Row],[SRO]]="EOU",VLOOKUP(Table2[[#This Row],[BE]],[2]GD.List!$C$3:$N$5014,12,0),IF(Table2[[#This Row],[SRO]]="Local","Polyester Staple Fibre","SRO 492"))</f>
        <v>Textile Coal</v>
      </c>
    </row>
    <row r="1246" spans="1:19" x14ac:dyDescent="0.25">
      <c r="A1246" s="141" t="s">
        <v>1</v>
      </c>
      <c r="B1246" s="135" t="s">
        <v>914</v>
      </c>
      <c r="C1246" s="136">
        <v>34915</v>
      </c>
      <c r="D1246" s="137">
        <v>2701.12</v>
      </c>
      <c r="E1246" t="s">
        <v>918</v>
      </c>
      <c r="F1246" s="135" t="s">
        <v>927</v>
      </c>
      <c r="G1246" s="24">
        <v>44665</v>
      </c>
      <c r="H1246" s="138">
        <v>29849908.210000001</v>
      </c>
      <c r="I1246" s="22">
        <v>0.1</v>
      </c>
      <c r="J1246" s="139">
        <v>1326.7</v>
      </c>
      <c r="K1246" s="139">
        <v>13267</v>
      </c>
      <c r="L1246" s="139"/>
      <c r="M1246" s="140" t="str">
        <f>TEXT(Table2[[#This Row],[Gd.Dt]],"mmm-yy")</f>
        <v>Apr-22</v>
      </c>
      <c r="N1246" s="46" t="str">
        <f>MID(Table2[[#This Row],[BE]],6,2)</f>
        <v>IB</v>
      </c>
      <c r="O1246" s="46" t="str">
        <f>IF(Table2[[#This Row],[Type]]="IB","EOU",IF(Table2[[#This Row],[Type]]="MB","Local","492"))</f>
        <v>EOU</v>
      </c>
      <c r="P1246" s="46">
        <f>ROUND(Table2[[#This Row],[Cons]]/Table2[[#This Row],[Qty.]],5)</f>
        <v>0.1</v>
      </c>
      <c r="Q1246" s="46" t="b">
        <f>EXACT(Table2[[#This Row],[rate]],Table2[[#This Row],[Check]])</f>
        <v>1</v>
      </c>
      <c r="R1246" s="46"/>
      <c r="S1246" s="46" t="str">
        <f>IF(Table2[[#This Row],[SRO]]="EOU",VLOOKUP(Table2[[#This Row],[BE]],[2]GD.List!$C$3:$N$5014,12,0),IF(Table2[[#This Row],[SRO]]="Local","Polyester Staple Fibre","SRO 492"))</f>
        <v>Textile Coal</v>
      </c>
    </row>
    <row r="1247" spans="1:19" x14ac:dyDescent="0.25">
      <c r="A1247" s="135" t="s">
        <v>1</v>
      </c>
      <c r="B1247" s="135" t="s">
        <v>916</v>
      </c>
      <c r="C1247" s="136">
        <v>34973</v>
      </c>
      <c r="D1247" s="137">
        <v>2701.12</v>
      </c>
      <c r="E1247" t="s">
        <v>922</v>
      </c>
      <c r="F1247" s="135" t="s">
        <v>928</v>
      </c>
      <c r="G1247" s="24">
        <v>44665</v>
      </c>
      <c r="H1247" s="138">
        <v>25287445.100000001</v>
      </c>
      <c r="I1247" s="22">
        <v>0.4</v>
      </c>
      <c r="J1247" s="139">
        <v>2866</v>
      </c>
      <c r="K1247" s="139">
        <v>7165</v>
      </c>
      <c r="L1247" s="139"/>
      <c r="M1247" s="140" t="str">
        <f>TEXT(Table2[[#This Row],[Gd.Dt]],"mmm-yy")</f>
        <v>Apr-22</v>
      </c>
      <c r="N1247" s="46" t="str">
        <f>MID(Table2[[#This Row],[BE]],6,2)</f>
        <v>IB</v>
      </c>
      <c r="O1247" s="46" t="str">
        <f>IF(Table2[[#This Row],[Type]]="IB","EOU",IF(Table2[[#This Row],[Type]]="MB","Local","492"))</f>
        <v>EOU</v>
      </c>
      <c r="P1247" s="46">
        <f>ROUND(Table2[[#This Row],[Cons]]/Table2[[#This Row],[Qty.]],5)</f>
        <v>0.4</v>
      </c>
      <c r="Q1247" s="46" t="b">
        <f>EXACT(Table2[[#This Row],[rate]],Table2[[#This Row],[Check]])</f>
        <v>1</v>
      </c>
      <c r="R1247" s="46"/>
      <c r="S1247" s="46" t="str">
        <f>IF(Table2[[#This Row],[SRO]]="EOU",VLOOKUP(Table2[[#This Row],[BE]],[2]GD.List!$C$3:$N$5014,12,0),IF(Table2[[#This Row],[SRO]]="Local","Polyester Staple Fibre","SRO 492"))</f>
        <v>Textile Coal</v>
      </c>
    </row>
    <row r="1248" spans="1:19" x14ac:dyDescent="0.25">
      <c r="A1248" s="134" t="s">
        <v>1</v>
      </c>
      <c r="B1248" s="135" t="s">
        <v>915</v>
      </c>
      <c r="C1248" s="136">
        <v>105900</v>
      </c>
      <c r="D1248" s="137">
        <v>2701.12</v>
      </c>
      <c r="E1248" t="s">
        <v>920</v>
      </c>
      <c r="F1248" s="135" t="s">
        <v>929</v>
      </c>
      <c r="G1248" s="24">
        <v>44665</v>
      </c>
      <c r="H1248" s="138">
        <v>65423209.490000002</v>
      </c>
      <c r="I1248" s="22">
        <v>0.1</v>
      </c>
      <c r="J1248" s="139">
        <v>2834.9</v>
      </c>
      <c r="K1248" s="139">
        <v>28349</v>
      </c>
      <c r="L1248" s="139"/>
      <c r="M1248" s="140" t="str">
        <f>TEXT(Table2[[#This Row],[Gd.Dt]],"mmm-yy")</f>
        <v>Apr-22</v>
      </c>
      <c r="N1248" s="46" t="str">
        <f>MID(Table2[[#This Row],[BE]],6,2)</f>
        <v>IB</v>
      </c>
      <c r="O1248" s="46" t="str">
        <f>IF(Table2[[#This Row],[Type]]="IB","EOU",IF(Table2[[#This Row],[Type]]="MB","Local","492"))</f>
        <v>EOU</v>
      </c>
      <c r="P1248" s="46">
        <f>ROUND(Table2[[#This Row],[Cons]]/Table2[[#This Row],[Qty.]],5)</f>
        <v>0.1</v>
      </c>
      <c r="Q1248" s="46" t="b">
        <f>EXACT(Table2[[#This Row],[rate]],Table2[[#This Row],[Check]])</f>
        <v>1</v>
      </c>
      <c r="R1248" s="46"/>
      <c r="S1248" s="46" t="str">
        <f>IF(Table2[[#This Row],[SRO]]="EOU",VLOOKUP(Table2[[#This Row],[BE]],[2]GD.List!$C$3:$N$5014,12,0),IF(Table2[[#This Row],[SRO]]="Local","Polyester Staple Fibre","SRO 492"))</f>
        <v>Textile Coal</v>
      </c>
    </row>
    <row r="1249" spans="1:19" x14ac:dyDescent="0.25">
      <c r="A1249" s="141" t="s">
        <v>125</v>
      </c>
      <c r="B1249" s="135" t="s">
        <v>910</v>
      </c>
      <c r="C1249" s="136">
        <v>11250</v>
      </c>
      <c r="D1249" s="137">
        <v>9607.2000000000007</v>
      </c>
      <c r="E1249" t="s">
        <v>911</v>
      </c>
      <c r="F1249" s="135" t="s">
        <v>930</v>
      </c>
      <c r="G1249" s="24">
        <v>44664</v>
      </c>
      <c r="H1249" s="138">
        <v>8230500</v>
      </c>
      <c r="I1249" s="22">
        <v>4.8000000000000001E-4</v>
      </c>
      <c r="J1249" s="139">
        <v>1.22</v>
      </c>
      <c r="K1249" s="139">
        <v>2537.59</v>
      </c>
      <c r="L1249" s="139"/>
      <c r="M1249" s="140" t="str">
        <f>TEXT(Table2[[#This Row],[Gd.Dt]],"mmm-yy")</f>
        <v>Apr-22</v>
      </c>
      <c r="N1249" s="46" t="str">
        <f>MID(Table2[[#This Row],[BE]],6,2)</f>
        <v>HC</v>
      </c>
      <c r="O1249" s="46" t="str">
        <f>IF(Table2[[#This Row],[Type]]="IB","EOU",IF(Table2[[#This Row],[Type]]="MB","Local","492"))</f>
        <v>492</v>
      </c>
      <c r="P1249" s="46">
        <f>ROUND(Table2[[#This Row],[Cons]]/Table2[[#This Row],[Qty.]],5)</f>
        <v>4.8000000000000001E-4</v>
      </c>
      <c r="Q1249" s="46" t="b">
        <f>EXACT(Table2[[#This Row],[rate]],Table2[[#This Row],[Check]])</f>
        <v>1</v>
      </c>
      <c r="R1249" s="46"/>
      <c r="S1249" s="46" t="str">
        <f>IF(Table2[[#This Row],[SRO]]="EOU",VLOOKUP(Table2[[#This Row],[BE]],[2]GD.List!$C$3:$N$5014,12,0),IF(Table2[[#This Row],[SRO]]="Local","Polyester Staple Fibre","SRO 492"))</f>
        <v>SRO 492</v>
      </c>
    </row>
    <row r="1250" spans="1:19" x14ac:dyDescent="0.25">
      <c r="A1250" s="134" t="s">
        <v>125</v>
      </c>
      <c r="B1250" s="135" t="s">
        <v>912</v>
      </c>
      <c r="C1250" s="136">
        <v>11250</v>
      </c>
      <c r="D1250" s="137">
        <v>9607.2000000000007</v>
      </c>
      <c r="E1250" t="s">
        <v>913</v>
      </c>
      <c r="F1250" s="135" t="s">
        <v>931</v>
      </c>
      <c r="G1250" s="24">
        <v>44664</v>
      </c>
      <c r="H1250" s="138">
        <v>8230500</v>
      </c>
      <c r="I1250" s="22">
        <v>4.8000000000000001E-4</v>
      </c>
      <c r="J1250" s="139">
        <v>1.22</v>
      </c>
      <c r="K1250" s="139">
        <v>2537.59</v>
      </c>
      <c r="L1250" s="139"/>
      <c r="M1250" s="140" t="str">
        <f>TEXT(Table2[[#This Row],[Gd.Dt]],"mmm-yy")</f>
        <v>Apr-22</v>
      </c>
      <c r="N1250" s="46" t="str">
        <f>MID(Table2[[#This Row],[BE]],6,2)</f>
        <v>HC</v>
      </c>
      <c r="O1250" s="46" t="str">
        <f>IF(Table2[[#This Row],[Type]]="IB","EOU",IF(Table2[[#This Row],[Type]]="MB","Local","492"))</f>
        <v>492</v>
      </c>
      <c r="P1250" s="46">
        <f>ROUND(Table2[[#This Row],[Cons]]/Table2[[#This Row],[Qty.]],5)</f>
        <v>4.8000000000000001E-4</v>
      </c>
      <c r="Q1250" s="46" t="b">
        <f>EXACT(Table2[[#This Row],[rate]],Table2[[#This Row],[Check]])</f>
        <v>1</v>
      </c>
      <c r="R1250" s="46"/>
      <c r="S1250" s="46" t="str">
        <f>IF(Table2[[#This Row],[SRO]]="EOU",VLOOKUP(Table2[[#This Row],[BE]],[2]GD.List!$C$3:$N$5014,12,0),IF(Table2[[#This Row],[SRO]]="Local","Polyester Staple Fibre","SRO 492"))</f>
        <v>SRO 492</v>
      </c>
    </row>
    <row r="1251" spans="1:19" x14ac:dyDescent="0.25">
      <c r="A1251" s="141" t="s">
        <v>388</v>
      </c>
      <c r="B1251" s="135" t="s">
        <v>914</v>
      </c>
      <c r="C1251" s="136">
        <v>34915</v>
      </c>
      <c r="D1251" s="137">
        <v>1108.19</v>
      </c>
      <c r="E1251" t="s">
        <v>918</v>
      </c>
      <c r="F1251" s="135" t="s">
        <v>927</v>
      </c>
      <c r="G1251" s="24">
        <v>44665</v>
      </c>
      <c r="H1251" s="138">
        <v>29849908.210000001</v>
      </c>
      <c r="I1251" s="22">
        <v>0.04</v>
      </c>
      <c r="J1251" s="139">
        <v>530.67999999999995</v>
      </c>
      <c r="K1251" s="139">
        <v>13267</v>
      </c>
      <c r="L1251" s="139"/>
      <c r="M1251" s="140" t="str">
        <f>TEXT(Table2[[#This Row],[Gd.Dt]],"mmm-yy")</f>
        <v>Apr-22</v>
      </c>
      <c r="N1251" s="46" t="str">
        <f>MID(Table2[[#This Row],[BE]],6,2)</f>
        <v>IB</v>
      </c>
      <c r="O1251" s="46" t="str">
        <f>IF(Table2[[#This Row],[Type]]="IB","EOU",IF(Table2[[#This Row],[Type]]="MB","Local","492"))</f>
        <v>EOU</v>
      </c>
      <c r="P1251" s="46">
        <f>ROUND(Table2[[#This Row],[Cons]]/Table2[[#This Row],[Qty.]],5)</f>
        <v>0.04</v>
      </c>
      <c r="Q1251" s="46" t="b">
        <f>EXACT(Table2[[#This Row],[rate]],Table2[[#This Row],[Check]])</f>
        <v>1</v>
      </c>
      <c r="R1251" s="46"/>
      <c r="S1251" s="46" t="str">
        <f>IF(Table2[[#This Row],[SRO]]="EOU",VLOOKUP(Table2[[#This Row],[BE]],[2]GD.List!$C$3:$N$5014,12,0),IF(Table2[[#This Row],[SRO]]="Local","Polyester Staple Fibre","SRO 492"))</f>
        <v>Textile Chemical</v>
      </c>
    </row>
    <row r="1252" spans="1:19" x14ac:dyDescent="0.25">
      <c r="A1252" s="141" t="s">
        <v>388</v>
      </c>
      <c r="B1252" s="135" t="s">
        <v>916</v>
      </c>
      <c r="C1252" s="136">
        <v>34973</v>
      </c>
      <c r="D1252" s="137">
        <v>1108.19</v>
      </c>
      <c r="E1252" t="s">
        <v>922</v>
      </c>
      <c r="F1252" s="135" t="s">
        <v>928</v>
      </c>
      <c r="G1252" s="24">
        <v>44665</v>
      </c>
      <c r="H1252" s="138">
        <v>25287445.100000001</v>
      </c>
      <c r="I1252" s="22">
        <v>0.04</v>
      </c>
      <c r="J1252" s="139">
        <v>286.60000000000002</v>
      </c>
      <c r="K1252" s="139">
        <v>7165</v>
      </c>
      <c r="L1252" s="139"/>
      <c r="M1252" s="140" t="str">
        <f>TEXT(Table2[[#This Row],[Gd.Dt]],"mmm-yy")</f>
        <v>Apr-22</v>
      </c>
      <c r="N1252" s="46" t="str">
        <f>MID(Table2[[#This Row],[BE]],6,2)</f>
        <v>IB</v>
      </c>
      <c r="O1252" s="46" t="str">
        <f>IF(Table2[[#This Row],[Type]]="IB","EOU",IF(Table2[[#This Row],[Type]]="MB","Local","492"))</f>
        <v>EOU</v>
      </c>
      <c r="P1252" s="46">
        <f>ROUND(Table2[[#This Row],[Cons]]/Table2[[#This Row],[Qty.]],5)</f>
        <v>0.04</v>
      </c>
      <c r="Q1252" s="46" t="b">
        <f>EXACT(Table2[[#This Row],[rate]],Table2[[#This Row],[Check]])</f>
        <v>1</v>
      </c>
      <c r="R1252" s="46"/>
      <c r="S1252" s="46" t="str">
        <f>IF(Table2[[#This Row],[SRO]]="EOU",VLOOKUP(Table2[[#This Row],[BE]],[2]GD.List!$C$3:$N$5014,12,0),IF(Table2[[#This Row],[SRO]]="Local","Polyester Staple Fibre","SRO 492"))</f>
        <v>Textile Chemical</v>
      </c>
    </row>
    <row r="1253" spans="1:19" x14ac:dyDescent="0.25">
      <c r="A1253" s="134" t="s">
        <v>388</v>
      </c>
      <c r="B1253" s="135" t="s">
        <v>915</v>
      </c>
      <c r="C1253" s="136">
        <v>105900</v>
      </c>
      <c r="D1253" s="137">
        <v>1108.19</v>
      </c>
      <c r="E1253" t="s">
        <v>920</v>
      </c>
      <c r="F1253" s="135" t="s">
        <v>929</v>
      </c>
      <c r="G1253" s="24">
        <v>44665</v>
      </c>
      <c r="H1253" s="138">
        <v>65423209.490000002</v>
      </c>
      <c r="I1253" s="22">
        <v>0.04</v>
      </c>
      <c r="J1253" s="139">
        <v>1133.96</v>
      </c>
      <c r="K1253" s="139">
        <v>28349</v>
      </c>
      <c r="L1253" s="139"/>
      <c r="M1253" s="140" t="str">
        <f>TEXT(Table2[[#This Row],[Gd.Dt]],"mmm-yy")</f>
        <v>Apr-22</v>
      </c>
      <c r="N1253" s="46" t="str">
        <f>MID(Table2[[#This Row],[BE]],6,2)</f>
        <v>IB</v>
      </c>
      <c r="O1253" s="46" t="str">
        <f>IF(Table2[[#This Row],[Type]]="IB","EOU",IF(Table2[[#This Row],[Type]]="MB","Local","492"))</f>
        <v>EOU</v>
      </c>
      <c r="P1253" s="46">
        <f>ROUND(Table2[[#This Row],[Cons]]/Table2[[#This Row],[Qty.]],5)</f>
        <v>0.04</v>
      </c>
      <c r="Q1253" s="46" t="b">
        <f>EXACT(Table2[[#This Row],[rate]],Table2[[#This Row],[Check]])</f>
        <v>1</v>
      </c>
      <c r="R1253" s="46"/>
      <c r="S1253" s="46" t="str">
        <f>IF(Table2[[#This Row],[SRO]]="EOU",VLOOKUP(Table2[[#This Row],[BE]],[2]GD.List!$C$3:$N$5014,12,0),IF(Table2[[#This Row],[SRO]]="Local","Polyester Staple Fibre","SRO 492"))</f>
        <v>Textile Chemical</v>
      </c>
    </row>
    <row r="1254" spans="1:19" x14ac:dyDescent="0.25">
      <c r="A1254" s="134" t="s">
        <v>390</v>
      </c>
      <c r="B1254" s="135" t="s">
        <v>916</v>
      </c>
      <c r="C1254" s="136">
        <v>34973</v>
      </c>
      <c r="D1254" s="137">
        <v>5503.201</v>
      </c>
      <c r="E1254" t="s">
        <v>922</v>
      </c>
      <c r="F1254" s="135" t="s">
        <v>928</v>
      </c>
      <c r="G1254" s="24">
        <v>44665</v>
      </c>
      <c r="H1254" s="138">
        <v>25287445.100000001</v>
      </c>
      <c r="I1254" s="22">
        <v>0.53061000000000003</v>
      </c>
      <c r="J1254" s="139">
        <v>3801.82</v>
      </c>
      <c r="K1254" s="139">
        <v>7165</v>
      </c>
      <c r="L1254" s="139"/>
      <c r="M1254" s="140" t="str">
        <f>TEXT(Table2[[#This Row],[Gd.Dt]],"mmm-yy")</f>
        <v>Apr-22</v>
      </c>
      <c r="N1254" s="46" t="str">
        <f>MID(Table2[[#This Row],[BE]],6,2)</f>
        <v>MB</v>
      </c>
      <c r="O1254" s="46" t="str">
        <f>IF(Table2[[#This Row],[Type]]="IB","EOU",IF(Table2[[#This Row],[Type]]="MB","Local","492"))</f>
        <v>Local</v>
      </c>
      <c r="P1254" s="46">
        <f>ROUND(Table2[[#This Row],[Cons]]/Table2[[#This Row],[Qty.]],5)</f>
        <v>0.53061000000000003</v>
      </c>
      <c r="Q1254" s="46" t="b">
        <f>EXACT(Table2[[#This Row],[rate]],Table2[[#This Row],[Check]])</f>
        <v>1</v>
      </c>
      <c r="R1254" s="46"/>
      <c r="S1254" s="46" t="str">
        <f>IF(Table2[[#This Row],[SRO]]="EOU",VLOOKUP(Table2[[#This Row],[BE]],[2]GD.List!$C$3:$N$5014,12,0),IF(Table2[[#This Row],[SRO]]="Local","Polyester Staple Fibre","SRO 492"))</f>
        <v>Polyester Staple Fibre</v>
      </c>
    </row>
    <row r="1255" spans="1:19" x14ac:dyDescent="0.25">
      <c r="A1255" s="141" t="s">
        <v>563</v>
      </c>
      <c r="B1255" s="135" t="s">
        <v>914</v>
      </c>
      <c r="C1255" s="136">
        <v>34915</v>
      </c>
      <c r="D1255" s="137">
        <v>3402.13</v>
      </c>
      <c r="E1255" t="s">
        <v>918</v>
      </c>
      <c r="F1255" s="135" t="s">
        <v>927</v>
      </c>
      <c r="G1255" s="24">
        <v>44665</v>
      </c>
      <c r="H1255" s="138">
        <v>29849908.210000001</v>
      </c>
      <c r="I1255" s="22">
        <v>0.04</v>
      </c>
      <c r="J1255" s="139">
        <v>530.67999999999995</v>
      </c>
      <c r="K1255" s="139">
        <v>13267</v>
      </c>
      <c r="L1255" s="139"/>
      <c r="M1255" s="140" t="str">
        <f>TEXT(Table2[[#This Row],[Gd.Dt]],"mmm-yy")</f>
        <v>Apr-22</v>
      </c>
      <c r="N1255" s="46" t="str">
        <f>MID(Table2[[#This Row],[BE]],6,2)</f>
        <v>IB</v>
      </c>
      <c r="O1255" s="46" t="str">
        <f>IF(Table2[[#This Row],[Type]]="IB","EOU",IF(Table2[[#This Row],[Type]]="MB","Local","492"))</f>
        <v>EOU</v>
      </c>
      <c r="P1255" s="46">
        <f>ROUND(Table2[[#This Row],[Cons]]/Table2[[#This Row],[Qty.]],5)</f>
        <v>0.04</v>
      </c>
      <c r="Q1255" s="46" t="b">
        <f>EXACT(Table2[[#This Row],[rate]],Table2[[#This Row],[Check]])</f>
        <v>1</v>
      </c>
      <c r="R1255" s="46"/>
      <c r="S1255" s="46" t="str">
        <f>IF(Table2[[#This Row],[SRO]]="EOU",VLOOKUP(Table2[[#This Row],[BE]],[2]GD.List!$C$3:$N$5014,12,0),IF(Table2[[#This Row],[SRO]]="Local","Polyester Staple Fibre","SRO 492"))</f>
        <v>Textile Chemical</v>
      </c>
    </row>
    <row r="1256" spans="1:19" x14ac:dyDescent="0.25">
      <c r="A1256" s="134" t="s">
        <v>563</v>
      </c>
      <c r="B1256" s="135" t="s">
        <v>915</v>
      </c>
      <c r="C1256" s="136">
        <v>105900</v>
      </c>
      <c r="D1256" s="137">
        <v>3402.13</v>
      </c>
      <c r="E1256" t="s">
        <v>920</v>
      </c>
      <c r="F1256" s="135" t="s">
        <v>929</v>
      </c>
      <c r="G1256" s="24">
        <v>44665</v>
      </c>
      <c r="H1256" s="138">
        <v>65423209.490000002</v>
      </c>
      <c r="I1256" s="22">
        <v>0.04</v>
      </c>
      <c r="J1256" s="139">
        <v>1133.96</v>
      </c>
      <c r="K1256" s="139">
        <v>28349</v>
      </c>
      <c r="L1256" s="139"/>
      <c r="M1256" s="140" t="str">
        <f>TEXT(Table2[[#This Row],[Gd.Dt]],"mmm-yy")</f>
        <v>Apr-22</v>
      </c>
      <c r="N1256" s="46" t="str">
        <f>MID(Table2[[#This Row],[BE]],6,2)</f>
        <v>IB</v>
      </c>
      <c r="O1256" s="46" t="str">
        <f>IF(Table2[[#This Row],[Type]]="IB","EOU",IF(Table2[[#This Row],[Type]]="MB","Local","492"))</f>
        <v>EOU</v>
      </c>
      <c r="P1256" s="46">
        <f>ROUND(Table2[[#This Row],[Cons]]/Table2[[#This Row],[Qty.]],5)</f>
        <v>0.04</v>
      </c>
      <c r="Q1256" s="46" t="b">
        <f>EXACT(Table2[[#This Row],[rate]],Table2[[#This Row],[Check]])</f>
        <v>1</v>
      </c>
      <c r="R1256" s="46"/>
      <c r="S1256" s="46" t="str">
        <f>IF(Table2[[#This Row],[SRO]]="EOU",VLOOKUP(Table2[[#This Row],[BE]],[2]GD.List!$C$3:$N$5014,12,0),IF(Table2[[#This Row],[SRO]]="Local","Polyester Staple Fibre","SRO 492"))</f>
        <v>Textile Chemical</v>
      </c>
    </row>
    <row r="1257" spans="1:19" x14ac:dyDescent="0.25">
      <c r="A1257" s="134" t="s">
        <v>594</v>
      </c>
      <c r="B1257" s="135" t="s">
        <v>917</v>
      </c>
      <c r="C1257" s="136">
        <v>48000</v>
      </c>
      <c r="D1257" s="137">
        <v>5402.33</v>
      </c>
      <c r="E1257" t="s">
        <v>925</v>
      </c>
      <c r="F1257" s="135" t="s">
        <v>926</v>
      </c>
      <c r="G1257" s="24">
        <v>44665</v>
      </c>
      <c r="H1257" s="138">
        <v>19054833.149999999</v>
      </c>
      <c r="I1257" s="22">
        <v>0.99009999999999998</v>
      </c>
      <c r="J1257" s="139">
        <v>8306.4699999999993</v>
      </c>
      <c r="K1257" s="139">
        <v>8389.5300000000007</v>
      </c>
      <c r="L1257" s="139"/>
      <c r="M1257" s="140" t="str">
        <f>TEXT(Table2[[#This Row],[Gd.Dt]],"mmm-yy")</f>
        <v>Apr-22</v>
      </c>
      <c r="N1257" s="46" t="str">
        <f>MID(Table2[[#This Row],[BE]],6,2)</f>
        <v>IB</v>
      </c>
      <c r="O1257" s="46" t="str">
        <f>IF(Table2[[#This Row],[Type]]="IB","EOU",IF(Table2[[#This Row],[Type]]="MB","Local","492"))</f>
        <v>EOU</v>
      </c>
      <c r="P1257" s="46">
        <f>ROUND(Table2[[#This Row],[Cons]]/Table2[[#This Row],[Qty.]],5)</f>
        <v>0.99009999999999998</v>
      </c>
      <c r="Q1257" s="46" t="b">
        <f>EXACT(Table2[[#This Row],[rate]],Table2[[#This Row],[Check]])</f>
        <v>1</v>
      </c>
      <c r="R1257" s="46"/>
      <c r="S1257" s="46" t="str">
        <f>IF(Table2[[#This Row],[SRO]]="EOU",VLOOKUP(Table2[[#This Row],[BE]],[2]GD.List!$C$3:$N$5014,12,0),IF(Table2[[#This Row],[SRO]]="Local","Polyester Staple Fibre","SRO 492"))</f>
        <v>Polyester Yarn</v>
      </c>
    </row>
    <row r="1258" spans="1:19" x14ac:dyDescent="0.25">
      <c r="A1258" s="141" t="s">
        <v>669</v>
      </c>
      <c r="B1258" s="135" t="s">
        <v>914</v>
      </c>
      <c r="C1258" s="136">
        <v>34915</v>
      </c>
      <c r="D1258" s="137">
        <v>3809.9189999999999</v>
      </c>
      <c r="E1258" t="s">
        <v>918</v>
      </c>
      <c r="F1258" s="135" t="s">
        <v>927</v>
      </c>
      <c r="G1258" s="24">
        <v>44665</v>
      </c>
      <c r="H1258" s="138">
        <v>29849908.210000001</v>
      </c>
      <c r="I1258" s="22">
        <v>0.04</v>
      </c>
      <c r="J1258" s="139">
        <v>530.67999999999995</v>
      </c>
      <c r="K1258" s="139">
        <v>13267</v>
      </c>
      <c r="L1258" s="139"/>
      <c r="M1258" s="140" t="str">
        <f>TEXT(Table2[[#This Row],[Gd.Dt]],"mmm-yy")</f>
        <v>Apr-22</v>
      </c>
      <c r="N1258" s="46" t="str">
        <f>MID(Table2[[#This Row],[BE]],6,2)</f>
        <v>IB</v>
      </c>
      <c r="O1258" s="46" t="str">
        <f>IF(Table2[[#This Row],[Type]]="IB","EOU",IF(Table2[[#This Row],[Type]]="MB","Local","492"))</f>
        <v>EOU</v>
      </c>
      <c r="P1258" s="46">
        <f>ROUND(Table2[[#This Row],[Cons]]/Table2[[#This Row],[Qty.]],5)</f>
        <v>0.04</v>
      </c>
      <c r="Q1258" s="46" t="b">
        <f>EXACT(Table2[[#This Row],[rate]],Table2[[#This Row],[Check]])</f>
        <v>1</v>
      </c>
      <c r="R1258" s="46"/>
      <c r="S1258" s="46" t="str">
        <f>IF(Table2[[#This Row],[SRO]]="EOU",VLOOKUP(Table2[[#This Row],[BE]],[2]GD.List!$C$3:$N$5014,12,0),IF(Table2[[#This Row],[SRO]]="Local","Polyester Staple Fibre","SRO 492"))</f>
        <v>Textile Chemical</v>
      </c>
    </row>
    <row r="1259" spans="1:19" x14ac:dyDescent="0.25">
      <c r="A1259" s="134" t="s">
        <v>669</v>
      </c>
      <c r="B1259" s="135" t="s">
        <v>915</v>
      </c>
      <c r="C1259" s="136">
        <v>105900</v>
      </c>
      <c r="D1259" s="137">
        <v>3809.9189999999999</v>
      </c>
      <c r="E1259" t="s">
        <v>920</v>
      </c>
      <c r="F1259" s="135" t="s">
        <v>929</v>
      </c>
      <c r="G1259" s="24">
        <v>44665</v>
      </c>
      <c r="H1259" s="138">
        <v>65423209.490000002</v>
      </c>
      <c r="I1259" s="22">
        <v>0.04</v>
      </c>
      <c r="J1259" s="139">
        <v>1133.96</v>
      </c>
      <c r="K1259" s="139">
        <v>28349</v>
      </c>
      <c r="L1259" s="139"/>
      <c r="M1259" s="140" t="str">
        <f>TEXT(Table2[[#This Row],[Gd.Dt]],"mmm-yy")</f>
        <v>Apr-22</v>
      </c>
      <c r="N1259" s="46" t="str">
        <f>MID(Table2[[#This Row],[BE]],6,2)</f>
        <v>IB</v>
      </c>
      <c r="O1259" s="46" t="str">
        <f>IF(Table2[[#This Row],[Type]]="IB","EOU",IF(Table2[[#This Row],[Type]]="MB","Local","492"))</f>
        <v>EOU</v>
      </c>
      <c r="P1259" s="46">
        <f>ROUND(Table2[[#This Row],[Cons]]/Table2[[#This Row],[Qty.]],5)</f>
        <v>0.04</v>
      </c>
      <c r="Q1259" s="46" t="b">
        <f>EXACT(Table2[[#This Row],[rate]],Table2[[#This Row],[Check]])</f>
        <v>1</v>
      </c>
      <c r="R1259" s="46"/>
      <c r="S1259" s="46" t="str">
        <f>IF(Table2[[#This Row],[SRO]]="EOU",VLOOKUP(Table2[[#This Row],[BE]],[2]GD.List!$C$3:$N$5014,12,0),IF(Table2[[#This Row],[SRO]]="Local","Polyester Staple Fibre","SRO 492"))</f>
        <v>Textile Chemical</v>
      </c>
    </row>
    <row r="1260" spans="1:19" x14ac:dyDescent="0.25">
      <c r="A1260" s="134" t="s">
        <v>724</v>
      </c>
      <c r="B1260" s="135" t="s">
        <v>916</v>
      </c>
      <c r="C1260" s="136">
        <v>34973</v>
      </c>
      <c r="D1260" s="137">
        <v>2832.1089999999999</v>
      </c>
      <c r="E1260" t="s">
        <v>922</v>
      </c>
      <c r="F1260" s="135" t="s">
        <v>928</v>
      </c>
      <c r="G1260" s="24">
        <v>44665</v>
      </c>
      <c r="H1260" s="138">
        <v>25287445.100000001</v>
      </c>
      <c r="I1260" s="22">
        <v>0.04</v>
      </c>
      <c r="J1260" s="139">
        <v>286.60000000000002</v>
      </c>
      <c r="K1260" s="139">
        <v>7165</v>
      </c>
      <c r="L1260" s="139"/>
      <c r="M1260" s="140" t="str">
        <f>TEXT(Table2[[#This Row],[Gd.Dt]],"mmm-yy")</f>
        <v>Apr-22</v>
      </c>
      <c r="N1260" s="46" t="str">
        <f>MID(Table2[[#This Row],[BE]],6,2)</f>
        <v>IB</v>
      </c>
      <c r="O1260" s="46" t="str">
        <f>IF(Table2[[#This Row],[Type]]="IB","EOU",IF(Table2[[#This Row],[Type]]="MB","Local","492"))</f>
        <v>EOU</v>
      </c>
      <c r="P1260" s="46">
        <f>ROUND(Table2[[#This Row],[Cons]]/Table2[[#This Row],[Qty.]],5)</f>
        <v>0.04</v>
      </c>
      <c r="Q1260" s="46" t="b">
        <f>EXACT(Table2[[#This Row],[rate]],Table2[[#This Row],[Check]])</f>
        <v>1</v>
      </c>
      <c r="R1260" s="46"/>
      <c r="S1260" s="46" t="str">
        <f>IF(Table2[[#This Row],[SRO]]="EOU",VLOOKUP(Table2[[#This Row],[BE]],[2]GD.List!$C$3:$N$5014,12,0),IF(Table2[[#This Row],[SRO]]="Local","Polyester Staple Fibre","SRO 492"))</f>
        <v>Textile Chemical</v>
      </c>
    </row>
    <row r="1261" spans="1:19" x14ac:dyDescent="0.25">
      <c r="A1261" s="141" t="s">
        <v>798</v>
      </c>
      <c r="B1261" s="135" t="s">
        <v>914</v>
      </c>
      <c r="C1261" s="136">
        <v>34915</v>
      </c>
      <c r="D1261" s="137">
        <v>3910</v>
      </c>
      <c r="E1261" t="s">
        <v>918</v>
      </c>
      <c r="F1261" s="135" t="s">
        <v>927</v>
      </c>
      <c r="G1261" s="24">
        <v>44665</v>
      </c>
      <c r="H1261" s="138">
        <v>29849908.210000001</v>
      </c>
      <c r="I1261" s="22">
        <v>0.04</v>
      </c>
      <c r="J1261" s="139">
        <v>530.67999999999995</v>
      </c>
      <c r="K1261" s="139">
        <v>13267</v>
      </c>
      <c r="L1261" s="139"/>
      <c r="M1261" s="140" t="str">
        <f>TEXT(Table2[[#This Row],[Gd.Dt]],"mmm-yy")</f>
        <v>Apr-22</v>
      </c>
      <c r="N1261" s="46" t="str">
        <f>MID(Table2[[#This Row],[BE]],6,2)</f>
        <v>IB</v>
      </c>
      <c r="O1261" s="46" t="str">
        <f>IF(Table2[[#This Row],[Type]]="IB","EOU",IF(Table2[[#This Row],[Type]]="MB","Local","492"))</f>
        <v>EOU</v>
      </c>
      <c r="P1261" s="46">
        <f>ROUND(Table2[[#This Row],[Cons]]/Table2[[#This Row],[Qty.]],5)</f>
        <v>0.04</v>
      </c>
      <c r="Q1261" s="46" t="b">
        <f>EXACT(Table2[[#This Row],[rate]],Table2[[#This Row],[Check]])</f>
        <v>1</v>
      </c>
      <c r="R1261" s="46"/>
      <c r="S1261" s="46" t="str">
        <f>IF(Table2[[#This Row],[SRO]]="EOU",VLOOKUP(Table2[[#This Row],[BE]],[2]GD.List!$C$3:$N$5014,12,0),IF(Table2[[#This Row],[SRO]]="Local","Polyester Staple Fibre","SRO 492"))</f>
        <v>Textile Chemical</v>
      </c>
    </row>
    <row r="1262" spans="1:19" x14ac:dyDescent="0.25">
      <c r="A1262" s="134" t="s">
        <v>798</v>
      </c>
      <c r="B1262" s="135" t="s">
        <v>915</v>
      </c>
      <c r="C1262" s="136">
        <v>105900</v>
      </c>
      <c r="D1262" s="137">
        <v>3910</v>
      </c>
      <c r="E1262" t="s">
        <v>920</v>
      </c>
      <c r="F1262" s="135" t="s">
        <v>929</v>
      </c>
      <c r="G1262" s="24">
        <v>44665</v>
      </c>
      <c r="H1262" s="138">
        <v>65423209.490000002</v>
      </c>
      <c r="I1262" s="22">
        <v>0.04</v>
      </c>
      <c r="J1262" s="139">
        <v>1133.96</v>
      </c>
      <c r="K1262" s="139">
        <v>28349</v>
      </c>
      <c r="L1262" s="139"/>
      <c r="M1262" s="140" t="str">
        <f>TEXT(Table2[[#This Row],[Gd.Dt]],"mmm-yy")</f>
        <v>Apr-22</v>
      </c>
      <c r="N1262" s="46" t="str">
        <f>MID(Table2[[#This Row],[BE]],6,2)</f>
        <v>IB</v>
      </c>
      <c r="O1262" s="46" t="str">
        <f>IF(Table2[[#This Row],[Type]]="IB","EOU",IF(Table2[[#This Row],[Type]]="MB","Local","492"))</f>
        <v>EOU</v>
      </c>
      <c r="P1262" s="46">
        <f>ROUND(Table2[[#This Row],[Cons]]/Table2[[#This Row],[Qty.]],5)</f>
        <v>0.04</v>
      </c>
      <c r="Q1262" s="46" t="b">
        <f>EXACT(Table2[[#This Row],[rate]],Table2[[#This Row],[Check]])</f>
        <v>1</v>
      </c>
      <c r="R1262" s="46"/>
      <c r="S1262" s="46" t="str">
        <f>IF(Table2[[#This Row],[SRO]]="EOU",VLOOKUP(Table2[[#This Row],[BE]],[2]GD.List!$C$3:$N$5014,12,0),IF(Table2[[#This Row],[SRO]]="Local","Polyester Staple Fibre","SRO 492"))</f>
        <v>Textile Chemical</v>
      </c>
    </row>
    <row r="1263" spans="1:19" x14ac:dyDescent="0.25">
      <c r="A1263" s="141" t="s">
        <v>799</v>
      </c>
      <c r="B1263" s="135" t="s">
        <v>914</v>
      </c>
      <c r="C1263" s="136">
        <v>34915</v>
      </c>
      <c r="D1263" s="137">
        <v>3906.9090000000001</v>
      </c>
      <c r="E1263" t="s">
        <v>918</v>
      </c>
      <c r="F1263" s="135" t="s">
        <v>927</v>
      </c>
      <c r="G1263" s="24">
        <v>44665</v>
      </c>
      <c r="H1263" s="138">
        <v>29849908.210000001</v>
      </c>
      <c r="I1263" s="22">
        <v>0.04</v>
      </c>
      <c r="J1263" s="139">
        <v>530.67999999999995</v>
      </c>
      <c r="K1263" s="139">
        <v>13267</v>
      </c>
      <c r="L1263" s="139"/>
      <c r="M1263" s="140" t="str">
        <f>TEXT(Table2[[#This Row],[Gd.Dt]],"mmm-yy")</f>
        <v>Apr-22</v>
      </c>
      <c r="N1263" s="46" t="str">
        <f>MID(Table2[[#This Row],[BE]],6,2)</f>
        <v>IB</v>
      </c>
      <c r="O1263" s="46" t="str">
        <f>IF(Table2[[#This Row],[Type]]="IB","EOU",IF(Table2[[#This Row],[Type]]="MB","Local","492"))</f>
        <v>EOU</v>
      </c>
      <c r="P1263" s="46">
        <f>ROUND(Table2[[#This Row],[Cons]]/Table2[[#This Row],[Qty.]],5)</f>
        <v>0.04</v>
      </c>
      <c r="Q1263" s="46" t="b">
        <f>EXACT(Table2[[#This Row],[rate]],Table2[[#This Row],[Check]])</f>
        <v>1</v>
      </c>
      <c r="R1263" s="46"/>
      <c r="S1263" s="46" t="str">
        <f>IF(Table2[[#This Row],[SRO]]="EOU",VLOOKUP(Table2[[#This Row],[BE]],[2]GD.List!$C$3:$N$5014,12,0),IF(Table2[[#This Row],[SRO]]="Local","Polyester Staple Fibre","SRO 492"))</f>
        <v>Textile Chemical</v>
      </c>
    </row>
    <row r="1264" spans="1:19" x14ac:dyDescent="0.25">
      <c r="A1264" s="134" t="s">
        <v>799</v>
      </c>
      <c r="B1264" s="135" t="s">
        <v>915</v>
      </c>
      <c r="C1264" s="136">
        <v>105900</v>
      </c>
      <c r="D1264" s="137">
        <v>3906.9090000000001</v>
      </c>
      <c r="E1264" t="s">
        <v>920</v>
      </c>
      <c r="F1264" s="135" t="s">
        <v>929</v>
      </c>
      <c r="G1264" s="24">
        <v>44665</v>
      </c>
      <c r="H1264" s="138">
        <v>65423209.490000002</v>
      </c>
      <c r="I1264" s="22">
        <v>0.04</v>
      </c>
      <c r="J1264" s="139">
        <v>1133.96</v>
      </c>
      <c r="K1264" s="139">
        <v>28349</v>
      </c>
      <c r="L1264" s="139"/>
      <c r="M1264" s="140" t="str">
        <f>TEXT(Table2[[#This Row],[Gd.Dt]],"mmm-yy")</f>
        <v>Apr-22</v>
      </c>
      <c r="N1264" s="46" t="str">
        <f>MID(Table2[[#This Row],[BE]],6,2)</f>
        <v>IB</v>
      </c>
      <c r="O1264" s="46" t="str">
        <f>IF(Table2[[#This Row],[Type]]="IB","EOU",IF(Table2[[#This Row],[Type]]="MB","Local","492"))</f>
        <v>EOU</v>
      </c>
      <c r="P1264" s="46">
        <f>ROUND(Table2[[#This Row],[Cons]]/Table2[[#This Row],[Qty.]],5)</f>
        <v>0.04</v>
      </c>
      <c r="Q1264" s="46" t="b">
        <f>EXACT(Table2[[#This Row],[rate]],Table2[[#This Row],[Check]])</f>
        <v>1</v>
      </c>
      <c r="R1264" s="46"/>
      <c r="S1264" s="46" t="str">
        <f>IF(Table2[[#This Row],[SRO]]="EOU",VLOOKUP(Table2[[#This Row],[BE]],[2]GD.List!$C$3:$N$5014,12,0),IF(Table2[[#This Row],[SRO]]="Local","Polyester Staple Fibre","SRO 492"))</f>
        <v>Textile Chemical</v>
      </c>
    </row>
    <row r="1265" spans="1:19" x14ac:dyDescent="0.25">
      <c r="A1265" s="141" t="s">
        <v>800</v>
      </c>
      <c r="B1265" s="135" t="s">
        <v>914</v>
      </c>
      <c r="C1265" s="136">
        <v>34915</v>
      </c>
      <c r="D1265" s="137">
        <v>3215.1990000000001</v>
      </c>
      <c r="E1265" t="s">
        <v>918</v>
      </c>
      <c r="F1265" s="135" t="s">
        <v>927</v>
      </c>
      <c r="G1265" s="24">
        <v>44665</v>
      </c>
      <c r="H1265" s="138">
        <v>29849908.210000001</v>
      </c>
      <c r="I1265" s="22">
        <v>7.0000000000000007E-2</v>
      </c>
      <c r="J1265" s="139">
        <v>928.69</v>
      </c>
      <c r="K1265" s="139">
        <v>13267</v>
      </c>
      <c r="L1265" s="139"/>
      <c r="M1265" s="140" t="str">
        <f>TEXT(Table2[[#This Row],[Gd.Dt]],"mmm-yy")</f>
        <v>Apr-22</v>
      </c>
      <c r="N1265" s="46" t="str">
        <f>MID(Table2[[#This Row],[BE]],6,2)</f>
        <v>IB</v>
      </c>
      <c r="O1265" s="46" t="str">
        <f>IF(Table2[[#This Row],[Type]]="IB","EOU",IF(Table2[[#This Row],[Type]]="MB","Local","492"))</f>
        <v>EOU</v>
      </c>
      <c r="P1265" s="46">
        <f>ROUND(Table2[[#This Row],[Cons]]/Table2[[#This Row],[Qty.]],5)</f>
        <v>7.0000000000000007E-2</v>
      </c>
      <c r="Q1265" s="46" t="b">
        <f>EXACT(Table2[[#This Row],[rate]],Table2[[#This Row],[Check]])</f>
        <v>1</v>
      </c>
      <c r="R1265" s="46"/>
      <c r="S1265" s="46" t="str">
        <f>IF(Table2[[#This Row],[SRO]]="EOU",VLOOKUP(Table2[[#This Row],[BE]],[2]GD.List!$C$3:$N$5014,12,0),IF(Table2[[#This Row],[SRO]]="Local","Polyester Staple Fibre","SRO 492"))</f>
        <v>Textile Dyes</v>
      </c>
    </row>
    <row r="1266" spans="1:19" x14ac:dyDescent="0.25">
      <c r="A1266" s="134" t="s">
        <v>800</v>
      </c>
      <c r="B1266" s="135" t="s">
        <v>915</v>
      </c>
      <c r="C1266" s="136">
        <v>105900</v>
      </c>
      <c r="D1266" s="137">
        <v>3215.1990000000001</v>
      </c>
      <c r="E1266" t="s">
        <v>920</v>
      </c>
      <c r="F1266" s="135" t="s">
        <v>929</v>
      </c>
      <c r="G1266" s="24">
        <v>44665</v>
      </c>
      <c r="H1266" s="138">
        <v>65423209.490000002</v>
      </c>
      <c r="I1266" s="22">
        <v>7.0000000000000007E-2</v>
      </c>
      <c r="J1266" s="139">
        <v>1984.4299999999998</v>
      </c>
      <c r="K1266" s="139">
        <v>28349</v>
      </c>
      <c r="L1266" s="139"/>
      <c r="M1266" s="140" t="str">
        <f>TEXT(Table2[[#This Row],[Gd.Dt]],"mmm-yy")</f>
        <v>Apr-22</v>
      </c>
      <c r="N1266" s="46" t="str">
        <f>MID(Table2[[#This Row],[BE]],6,2)</f>
        <v>IB</v>
      </c>
      <c r="O1266" s="46" t="str">
        <f>IF(Table2[[#This Row],[Type]]="IB","EOU",IF(Table2[[#This Row],[Type]]="MB","Local","492"))</f>
        <v>EOU</v>
      </c>
      <c r="P1266" s="46">
        <f>ROUND(Table2[[#This Row],[Cons]]/Table2[[#This Row],[Qty.]],5)</f>
        <v>7.0000000000000007E-2</v>
      </c>
      <c r="Q1266" s="46" t="b">
        <f>EXACT(Table2[[#This Row],[rate]],Table2[[#This Row],[Check]])</f>
        <v>1</v>
      </c>
      <c r="R1266" s="46"/>
      <c r="S1266" s="46" t="str">
        <f>IF(Table2[[#This Row],[SRO]]="EOU",VLOOKUP(Table2[[#This Row],[BE]],[2]GD.List!$C$3:$N$5014,12,0),IF(Table2[[#This Row],[SRO]]="Local","Polyester Staple Fibre","SRO 492"))</f>
        <v>Textile Dyes</v>
      </c>
    </row>
    <row r="1267" spans="1:19" x14ac:dyDescent="0.25">
      <c r="A1267" s="141" t="s">
        <v>804</v>
      </c>
      <c r="B1267" s="135" t="s">
        <v>914</v>
      </c>
      <c r="C1267" s="136">
        <v>34915</v>
      </c>
      <c r="D1267" s="137">
        <v>3906.9029999999998</v>
      </c>
      <c r="E1267" t="s">
        <v>918</v>
      </c>
      <c r="F1267" s="135" t="s">
        <v>927</v>
      </c>
      <c r="G1267" s="24">
        <v>44665</v>
      </c>
      <c r="H1267" s="138">
        <v>29849908.210000001</v>
      </c>
      <c r="I1267" s="22">
        <v>0.04</v>
      </c>
      <c r="J1267" s="139">
        <v>530.67999999999995</v>
      </c>
      <c r="K1267" s="139">
        <v>13267</v>
      </c>
      <c r="L1267" s="139"/>
      <c r="M1267" s="140" t="str">
        <f>TEXT(Table2[[#This Row],[Gd.Dt]],"mmm-yy")</f>
        <v>Apr-22</v>
      </c>
      <c r="N1267" s="46" t="str">
        <f>MID(Table2[[#This Row],[BE]],6,2)</f>
        <v>IB</v>
      </c>
      <c r="O1267" s="46" t="str">
        <f>IF(Table2[[#This Row],[Type]]="IB","EOU",IF(Table2[[#This Row],[Type]]="MB","Local","492"))</f>
        <v>EOU</v>
      </c>
      <c r="P1267" s="46">
        <f>ROUND(Table2[[#This Row],[Cons]]/Table2[[#This Row],[Qty.]],5)</f>
        <v>0.04</v>
      </c>
      <c r="Q1267" s="46" t="b">
        <f>EXACT(Table2[[#This Row],[rate]],Table2[[#This Row],[Check]])</f>
        <v>1</v>
      </c>
      <c r="R1267" s="46"/>
      <c r="S1267" s="46" t="str">
        <f>IF(Table2[[#This Row],[SRO]]="EOU",VLOOKUP(Table2[[#This Row],[BE]],[2]GD.List!$C$3:$N$5014,12,0),IF(Table2[[#This Row],[SRO]]="Local","Polyester Staple Fibre","SRO 492"))</f>
        <v>Textile Chemical</v>
      </c>
    </row>
    <row r="1268" spans="1:19" x14ac:dyDescent="0.25">
      <c r="A1268" s="134" t="s">
        <v>804</v>
      </c>
      <c r="B1268" s="135" t="s">
        <v>915</v>
      </c>
      <c r="C1268" s="136">
        <v>105900</v>
      </c>
      <c r="D1268" s="137">
        <v>3906.9029999999998</v>
      </c>
      <c r="E1268" t="s">
        <v>920</v>
      </c>
      <c r="F1268" s="135" t="s">
        <v>929</v>
      </c>
      <c r="G1268" s="24">
        <v>44665</v>
      </c>
      <c r="H1268" s="138">
        <v>65423209.490000002</v>
      </c>
      <c r="I1268" s="22">
        <v>0.04</v>
      </c>
      <c r="J1268" s="139">
        <v>1133.96</v>
      </c>
      <c r="K1268" s="139">
        <v>28349</v>
      </c>
      <c r="L1268" s="139"/>
      <c r="M1268" s="140" t="str">
        <f>TEXT(Table2[[#This Row],[Gd.Dt]],"mmm-yy")</f>
        <v>Apr-22</v>
      </c>
      <c r="N1268" s="46" t="str">
        <f>MID(Table2[[#This Row],[BE]],6,2)</f>
        <v>IB</v>
      </c>
      <c r="O1268" s="46" t="str">
        <f>IF(Table2[[#This Row],[Type]]="IB","EOU",IF(Table2[[#This Row],[Type]]="MB","Local","492"))</f>
        <v>EOU</v>
      </c>
      <c r="P1268" s="46">
        <f>ROUND(Table2[[#This Row],[Cons]]/Table2[[#This Row],[Qty.]],5)</f>
        <v>0.04</v>
      </c>
      <c r="Q1268" s="46" t="b">
        <f>EXACT(Table2[[#This Row],[rate]],Table2[[#This Row],[Check]])</f>
        <v>1</v>
      </c>
      <c r="R1268" s="46"/>
      <c r="S1268" s="46" t="str">
        <f>IF(Table2[[#This Row],[SRO]]="EOU",VLOOKUP(Table2[[#This Row],[BE]],[2]GD.List!$C$3:$N$5014,12,0),IF(Table2[[#This Row],[SRO]]="Local","Polyester Staple Fibre","SRO 492"))</f>
        <v>Textile Chemical</v>
      </c>
    </row>
    <row r="1269" spans="1:19" x14ac:dyDescent="0.25">
      <c r="A1269" s="134" t="s">
        <v>805</v>
      </c>
      <c r="B1269" s="135" t="s">
        <v>914</v>
      </c>
      <c r="C1269" s="136">
        <v>34915</v>
      </c>
      <c r="D1269" s="137">
        <v>3204.16</v>
      </c>
      <c r="E1269" t="s">
        <v>918</v>
      </c>
      <c r="F1269" s="135" t="s">
        <v>927</v>
      </c>
      <c r="G1269" s="24">
        <v>44665</v>
      </c>
      <c r="H1269" s="138">
        <v>29849908.210000001</v>
      </c>
      <c r="I1269" s="22">
        <v>7.0000000000000007E-2</v>
      </c>
      <c r="J1269" s="139">
        <v>902.57</v>
      </c>
      <c r="K1269" s="139">
        <v>12893.86</v>
      </c>
      <c r="L1269" s="139"/>
      <c r="M1269" s="140" t="str">
        <f>TEXT(Table2[[#This Row],[Gd.Dt]],"mmm-yy")</f>
        <v>Apr-22</v>
      </c>
      <c r="N1269" s="46" t="str">
        <f>MID(Table2[[#This Row],[BE]],6,2)</f>
        <v>IB</v>
      </c>
      <c r="O1269" s="46" t="str">
        <f>IF(Table2[[#This Row],[Type]]="IB","EOU",IF(Table2[[#This Row],[Type]]="MB","Local","492"))</f>
        <v>EOU</v>
      </c>
      <c r="P1269" s="46">
        <f>ROUND(Table2[[#This Row],[Cons]]/Table2[[#This Row],[Qty.]],5)</f>
        <v>7.0000000000000007E-2</v>
      </c>
      <c r="Q1269" s="46" t="b">
        <f>EXACT(Table2[[#This Row],[rate]],Table2[[#This Row],[Check]])</f>
        <v>1</v>
      </c>
      <c r="R1269" s="46"/>
      <c r="S1269" s="46" t="str">
        <f>IF(Table2[[#This Row],[SRO]]="EOU",VLOOKUP(Table2[[#This Row],[BE]],[2]GD.List!$C$3:$N$5014,12,0),IF(Table2[[#This Row],[SRO]]="Local","Polyester Staple Fibre","SRO 492"))</f>
        <v>Textile Dyes</v>
      </c>
    </row>
    <row r="1270" spans="1:19" x14ac:dyDescent="0.25">
      <c r="A1270" s="141" t="s">
        <v>909</v>
      </c>
      <c r="B1270" s="135" t="s">
        <v>910</v>
      </c>
      <c r="C1270" s="136">
        <v>11250</v>
      </c>
      <c r="D1270" s="137">
        <v>9607.2000000000007</v>
      </c>
      <c r="E1270" t="s">
        <v>911</v>
      </c>
      <c r="F1270" s="135" t="s">
        <v>930</v>
      </c>
      <c r="G1270" s="24">
        <v>44664</v>
      </c>
      <c r="H1270" s="138">
        <v>8230500</v>
      </c>
      <c r="I1270" s="22">
        <v>1.039E-2</v>
      </c>
      <c r="J1270" s="139">
        <v>26.37</v>
      </c>
      <c r="K1270" s="139">
        <v>2537.59</v>
      </c>
      <c r="L1270" s="139"/>
      <c r="M1270" s="140" t="str">
        <f>TEXT(Table2[[#This Row],[Gd.Dt]],"mmm-yy")</f>
        <v>Apr-22</v>
      </c>
      <c r="N1270" s="46" t="str">
        <f>MID(Table2[[#This Row],[BE]],6,2)</f>
        <v>HC</v>
      </c>
      <c r="O1270" s="46" t="str">
        <f>IF(Table2[[#This Row],[Type]]="IB","EOU",IF(Table2[[#This Row],[Type]]="MB","Local","492"))</f>
        <v>492</v>
      </c>
      <c r="P1270" s="46">
        <f>ROUND(Table2[[#This Row],[Cons]]/Table2[[#This Row],[Qty.]],5)</f>
        <v>1.039E-2</v>
      </c>
      <c r="Q1270" s="46" t="b">
        <f>EXACT(Table2[[#This Row],[rate]],Table2[[#This Row],[Check]])</f>
        <v>1</v>
      </c>
      <c r="R1270" s="46"/>
      <c r="S1270" s="46" t="str">
        <f>IF(Table2[[#This Row],[SRO]]="EOU",VLOOKUP(Table2[[#This Row],[BE]],[2]GD.List!$C$3:$N$5014,12,0),IF(Table2[[#This Row],[SRO]]="Local","Polyester Staple Fibre","SRO 492"))</f>
        <v>SRO 492</v>
      </c>
    </row>
    <row r="1271" spans="1:19" x14ac:dyDescent="0.25">
      <c r="A1271" s="134" t="s">
        <v>909</v>
      </c>
      <c r="B1271" s="135" t="s">
        <v>912</v>
      </c>
      <c r="C1271" s="136">
        <v>11250</v>
      </c>
      <c r="D1271" s="137">
        <v>9607.2000000000007</v>
      </c>
      <c r="E1271" t="s">
        <v>913</v>
      </c>
      <c r="F1271" s="135" t="s">
        <v>931</v>
      </c>
      <c r="G1271" s="24">
        <v>44664</v>
      </c>
      <c r="H1271" s="138">
        <v>8230500</v>
      </c>
      <c r="I1271" s="22">
        <v>1.039E-2</v>
      </c>
      <c r="J1271" s="139">
        <v>26.37</v>
      </c>
      <c r="K1271" s="139">
        <v>2537.59</v>
      </c>
      <c r="L1271" s="139"/>
      <c r="M1271" s="140" t="str">
        <f>TEXT(Table2[[#This Row],[Gd.Dt]],"mmm-yy")</f>
        <v>Apr-22</v>
      </c>
      <c r="N1271" s="46" t="str">
        <f>MID(Table2[[#This Row],[BE]],6,2)</f>
        <v>HC</v>
      </c>
      <c r="O1271" s="46" t="str">
        <f>IF(Table2[[#This Row],[Type]]="IB","EOU",IF(Table2[[#This Row],[Type]]="MB","Local","492"))</f>
        <v>492</v>
      </c>
      <c r="P1271" s="46">
        <f>ROUND(Table2[[#This Row],[Cons]]/Table2[[#This Row],[Qty.]],5)</f>
        <v>1.039E-2</v>
      </c>
      <c r="Q1271" s="46" t="b">
        <f>EXACT(Table2[[#This Row],[rate]],Table2[[#This Row],[Check]])</f>
        <v>1</v>
      </c>
      <c r="R1271" s="46"/>
      <c r="S1271" s="46" t="str">
        <f>IF(Table2[[#This Row],[SRO]]="EOU",VLOOKUP(Table2[[#This Row],[BE]],[2]GD.List!$C$3:$N$5014,12,0),IF(Table2[[#This Row],[SRO]]="Local","Polyester Staple Fibre","SRO 492"))</f>
        <v>SRO 492</v>
      </c>
    </row>
    <row r="1272" spans="1:19" x14ac:dyDescent="0.25">
      <c r="A1272" s="141" t="s">
        <v>919</v>
      </c>
      <c r="B1272" s="135" t="s">
        <v>914</v>
      </c>
      <c r="C1272" s="136">
        <v>34915</v>
      </c>
      <c r="D1272" s="137">
        <v>3204.16</v>
      </c>
      <c r="E1272" t="s">
        <v>1202</v>
      </c>
      <c r="F1272" s="135" t="s">
        <v>927</v>
      </c>
      <c r="G1272" s="24">
        <v>44665</v>
      </c>
      <c r="H1272" s="138">
        <v>29849908.210000001</v>
      </c>
      <c r="I1272" s="22">
        <v>7.0000000000000007E-2</v>
      </c>
      <c r="J1272" s="149">
        <v>26.12</v>
      </c>
      <c r="K1272" s="149">
        <v>373.14</v>
      </c>
      <c r="L1272" s="149"/>
      <c r="M1272" s="140" t="str">
        <f>TEXT(Table2[[#This Row],[Gd.Dt]],"mmm-yy")</f>
        <v>Apr-22</v>
      </c>
      <c r="N1272" s="46" t="str">
        <f>MID(Table2[[#This Row],[BE]],6,2)</f>
        <v>IB</v>
      </c>
      <c r="O1272" s="46" t="str">
        <f>IF(Table2[[#This Row],[Type]]="IB","EOU",IF(Table2[[#This Row],[Type]]="MB","Local","492"))</f>
        <v>EOU</v>
      </c>
      <c r="P1272" s="46">
        <f>ROUND(Table2[[#This Row],[Cons]]/Table2[[#This Row],[Qty.]],5)</f>
        <v>7.0000000000000007E-2</v>
      </c>
      <c r="Q1272" s="46" t="b">
        <f>EXACT(Table2[[#This Row],[rate]],Table2[[#This Row],[Check]])</f>
        <v>1</v>
      </c>
      <c r="R1272" s="46"/>
      <c r="S1272" s="46" t="str">
        <f>IF(Table2[[#This Row],[SRO]]="EOU",VLOOKUP(Table2[[#This Row],[BE]],[2]GD.List!$C$3:$N$5014,12,0),IF(Table2[[#This Row],[SRO]]="Local","Polyester Staple Fibre","SRO 492"))</f>
        <v>Textile Dyes</v>
      </c>
    </row>
    <row r="1273" spans="1:19" x14ac:dyDescent="0.25">
      <c r="A1273" s="134" t="s">
        <v>919</v>
      </c>
      <c r="B1273" s="135" t="s">
        <v>915</v>
      </c>
      <c r="C1273" s="136">
        <v>105900</v>
      </c>
      <c r="D1273" s="137">
        <v>3204.16</v>
      </c>
      <c r="E1273" t="s">
        <v>920</v>
      </c>
      <c r="F1273" s="135" t="s">
        <v>929</v>
      </c>
      <c r="G1273" s="24">
        <v>44665</v>
      </c>
      <c r="H1273" s="138">
        <v>65423209.490000002</v>
      </c>
      <c r="I1273" s="22">
        <v>7.0000000000000007E-2</v>
      </c>
      <c r="J1273" s="139">
        <v>1413.55</v>
      </c>
      <c r="K1273" s="139">
        <v>20193.579999999998</v>
      </c>
      <c r="L1273" s="139"/>
      <c r="M1273" s="140" t="str">
        <f>TEXT(Table2[[#This Row],[Gd.Dt]],"mmm-yy")</f>
        <v>Apr-22</v>
      </c>
      <c r="N1273" s="46" t="str">
        <f>MID(Table2[[#This Row],[BE]],6,2)</f>
        <v>IB</v>
      </c>
      <c r="O1273" s="46" t="str">
        <f>IF(Table2[[#This Row],[Type]]="IB","EOU",IF(Table2[[#This Row],[Type]]="MB","Local","492"))</f>
        <v>EOU</v>
      </c>
      <c r="P1273" s="46">
        <f>ROUND(Table2[[#This Row],[Cons]]/Table2[[#This Row],[Qty.]],5)</f>
        <v>7.0000000000000007E-2</v>
      </c>
      <c r="Q1273" s="46" t="b">
        <f>EXACT(Table2[[#This Row],[rate]],Table2[[#This Row],[Check]])</f>
        <v>1</v>
      </c>
      <c r="R1273" s="46"/>
      <c r="S1273" s="46" t="str">
        <f>IF(Table2[[#This Row],[SRO]]="EOU",VLOOKUP(Table2[[#This Row],[BE]],[2]GD.List!$C$3:$N$5014,12,0),IF(Table2[[#This Row],[SRO]]="Local","Polyester Staple Fibre","SRO 492"))</f>
        <v>Textile Dyes</v>
      </c>
    </row>
    <row r="1274" spans="1:19" x14ac:dyDescent="0.25">
      <c r="A1274" s="134" t="s">
        <v>921</v>
      </c>
      <c r="B1274" s="135" t="s">
        <v>915</v>
      </c>
      <c r="C1274" s="136">
        <v>105900</v>
      </c>
      <c r="D1274" s="137">
        <v>3204.16</v>
      </c>
      <c r="E1274" t="s">
        <v>920</v>
      </c>
      <c r="F1274" s="135" t="s">
        <v>929</v>
      </c>
      <c r="G1274" s="24">
        <v>44665</v>
      </c>
      <c r="H1274" s="138">
        <v>65423209.490000002</v>
      </c>
      <c r="I1274" s="22">
        <v>7.0000000000000007E-2</v>
      </c>
      <c r="J1274" s="139">
        <v>570.88</v>
      </c>
      <c r="K1274" s="139">
        <v>8155.43</v>
      </c>
      <c r="L1274" s="139"/>
      <c r="M1274" s="140" t="str">
        <f>TEXT(Table2[[#This Row],[Gd.Dt]],"mmm-yy")</f>
        <v>Apr-22</v>
      </c>
      <c r="N1274" s="46" t="str">
        <f>MID(Table2[[#This Row],[BE]],6,2)</f>
        <v>IB</v>
      </c>
      <c r="O1274" s="46" t="str">
        <f>IF(Table2[[#This Row],[Type]]="IB","EOU",IF(Table2[[#This Row],[Type]]="MB","Local","492"))</f>
        <v>EOU</v>
      </c>
      <c r="P1274" s="46">
        <f>ROUND(Table2[[#This Row],[Cons]]/Table2[[#This Row],[Qty.]],5)</f>
        <v>7.0000000000000007E-2</v>
      </c>
      <c r="Q1274" s="46" t="b">
        <f>EXACT(Table2[[#This Row],[rate]],Table2[[#This Row],[Check]])</f>
        <v>1</v>
      </c>
      <c r="R1274" s="46"/>
      <c r="S1274" s="46" t="str">
        <f>IF(Table2[[#This Row],[SRO]]="EOU",VLOOKUP(Table2[[#This Row],[BE]],[2]GD.List!$C$3:$N$5014,12,0),IF(Table2[[#This Row],[SRO]]="Local","Polyester Staple Fibre","SRO 492"))</f>
        <v>Textile Dyes</v>
      </c>
    </row>
    <row r="1275" spans="1:19" x14ac:dyDescent="0.25">
      <c r="A1275" s="134" t="s">
        <v>923</v>
      </c>
      <c r="B1275" s="135" t="s">
        <v>917</v>
      </c>
      <c r="C1275" s="136">
        <v>48000</v>
      </c>
      <c r="D1275" s="137">
        <v>5402.33</v>
      </c>
      <c r="E1275" t="s">
        <v>925</v>
      </c>
      <c r="F1275" s="135" t="s">
        <v>926</v>
      </c>
      <c r="G1275" s="24">
        <v>44665</v>
      </c>
      <c r="H1275" s="138">
        <v>19054833.149999999</v>
      </c>
      <c r="I1275" s="22">
        <v>0.99009999999999998</v>
      </c>
      <c r="J1275" s="139">
        <v>6975.48</v>
      </c>
      <c r="K1275" s="139">
        <v>7045.23</v>
      </c>
      <c r="L1275" s="139"/>
      <c r="M1275" s="140" t="str">
        <f>TEXT(Table2[[#This Row],[Gd.Dt]],"mmm-yy")</f>
        <v>Apr-22</v>
      </c>
      <c r="N1275" s="46" t="str">
        <f>MID(Table2[[#This Row],[BE]],6,2)</f>
        <v>IB</v>
      </c>
      <c r="O1275" s="46" t="str">
        <f>IF(Table2[[#This Row],[Type]]="IB","EOU",IF(Table2[[#This Row],[Type]]="MB","Local","492"))</f>
        <v>EOU</v>
      </c>
      <c r="P1275" s="46">
        <f>ROUND(Table2[[#This Row],[Cons]]/Table2[[#This Row],[Qty.]],5)</f>
        <v>0.99009999999999998</v>
      </c>
      <c r="Q1275" s="46" t="b">
        <f>EXACT(Table2[[#This Row],[rate]],Table2[[#This Row],[Check]])</f>
        <v>1</v>
      </c>
      <c r="R1275" s="46"/>
      <c r="S1275" s="46" t="str">
        <f>IF(Table2[[#This Row],[SRO]]="EOU",VLOOKUP(Table2[[#This Row],[BE]],[2]GD.List!$C$3:$N$5014,12,0),IF(Table2[[#This Row],[SRO]]="Local","Polyester Staple Fibre","SRO 492"))</f>
        <v>Polyester Yarn</v>
      </c>
    </row>
    <row r="1276" spans="1:19" x14ac:dyDescent="0.25">
      <c r="A1276" s="141" t="s">
        <v>924</v>
      </c>
      <c r="B1276" s="141" t="s">
        <v>917</v>
      </c>
      <c r="C1276" s="142">
        <v>48000</v>
      </c>
      <c r="D1276" s="143">
        <v>5402.33</v>
      </c>
      <c r="E1276" s="40" t="s">
        <v>925</v>
      </c>
      <c r="F1276" s="141" t="s">
        <v>926</v>
      </c>
      <c r="G1276" s="41">
        <v>44665</v>
      </c>
      <c r="H1276" s="144">
        <v>19054833.149999999</v>
      </c>
      <c r="I1276" s="43">
        <v>0.99009999999999998</v>
      </c>
      <c r="J1276" s="145">
        <v>139.36000000000001</v>
      </c>
      <c r="K1276" s="145">
        <v>140.75</v>
      </c>
      <c r="L1276" s="145"/>
      <c r="M1276" s="146" t="str">
        <f>TEXT(Table2[[#This Row],[Gd.Dt]],"mmm-yy")</f>
        <v>Apr-22</v>
      </c>
      <c r="N1276" s="47" t="str">
        <f>MID(Table2[[#This Row],[BE]],6,2)</f>
        <v>IB</v>
      </c>
      <c r="O1276" s="47" t="str">
        <f>IF(Table2[[#This Row],[Type]]="IB","EOU",IF(Table2[[#This Row],[Type]]="MB","Local","492"))</f>
        <v>EOU</v>
      </c>
      <c r="P1276" s="47">
        <f>ROUND(Table2[[#This Row],[Cons]]/Table2[[#This Row],[Qty.]],5)</f>
        <v>0.99012</v>
      </c>
      <c r="Q1276" s="47" t="b">
        <f>EXACT(Table2[[#This Row],[rate]],Table2[[#This Row],[Check]])</f>
        <v>0</v>
      </c>
      <c r="R1276" s="47"/>
      <c r="S1276" s="47" t="str">
        <f>IF(Table2[[#This Row],[SRO]]="EOU",VLOOKUP(Table2[[#This Row],[BE]],[2]GD.List!$C$3:$N$5014,12,0),IF(Table2[[#This Row],[SRO]]="Local","Polyester Staple Fibre","SRO 492"))</f>
        <v>Polyester Yarn</v>
      </c>
    </row>
    <row r="1277" spans="1:19" x14ac:dyDescent="0.25">
      <c r="A1277" s="159" t="s">
        <v>1</v>
      </c>
      <c r="B1277" s="154" t="s">
        <v>939</v>
      </c>
      <c r="C1277" s="148">
        <v>9420</v>
      </c>
      <c r="D1277" s="155">
        <v>2701.12</v>
      </c>
      <c r="E1277" s="7" t="s">
        <v>951</v>
      </c>
      <c r="F1277" s="154" t="s">
        <v>958</v>
      </c>
      <c r="G1277" s="156">
        <v>44665</v>
      </c>
      <c r="H1277" s="157">
        <v>10693489.91</v>
      </c>
      <c r="I1277" s="50">
        <v>0.1</v>
      </c>
      <c r="J1277" s="139">
        <v>741.2</v>
      </c>
      <c r="K1277" s="139">
        <v>7412</v>
      </c>
      <c r="L1277" s="139"/>
      <c r="M1277" s="140" t="str">
        <f>TEXT(Table2[[#This Row],[Gd.Dt]],"mmm-yy")</f>
        <v>Apr-22</v>
      </c>
      <c r="N1277" s="46" t="str">
        <f>MID(Table2[[#This Row],[BE]],6,2)</f>
        <v>IB</v>
      </c>
      <c r="O1277" s="46" t="str">
        <f>IF(Table2[[#This Row],[Type]]="IB","EOU",IF(Table2[[#This Row],[Type]]="MB","Local","492"))</f>
        <v>EOU</v>
      </c>
      <c r="P1277" s="46">
        <f>ROUND(Table2[[#This Row],[Cons]]/Table2[[#This Row],[Qty.]],5)</f>
        <v>0.1</v>
      </c>
      <c r="Q1277" s="46" t="b">
        <f>EXACT(Table2[[#This Row],[rate]],Table2[[#This Row],[Check]])</f>
        <v>1</v>
      </c>
      <c r="R1277" s="46"/>
      <c r="S1277" s="46" t="str">
        <f>IF(Table2[[#This Row],[SRO]]="EOU",VLOOKUP(Table2[[#This Row],[BE]],[2]GD.List!$C$3:$N$5014,12,0),IF(Table2[[#This Row],[SRO]]="Local","Polyester Staple Fibre","SRO 492"))</f>
        <v>Textile Coal</v>
      </c>
    </row>
    <row r="1278" spans="1:19" x14ac:dyDescent="0.25">
      <c r="A1278" s="154" t="s">
        <v>1</v>
      </c>
      <c r="B1278" s="154" t="s">
        <v>943</v>
      </c>
      <c r="C1278" s="148">
        <v>74240</v>
      </c>
      <c r="D1278" s="155">
        <v>2701.12</v>
      </c>
      <c r="E1278" s="7" t="s">
        <v>957</v>
      </c>
      <c r="F1278" s="154" t="s">
        <v>959</v>
      </c>
      <c r="G1278" s="156">
        <v>44666</v>
      </c>
      <c r="H1278" s="157">
        <v>39967449.460000001</v>
      </c>
      <c r="I1278" s="50">
        <v>0.4</v>
      </c>
      <c r="J1278" s="139">
        <v>11458</v>
      </c>
      <c r="K1278" s="139">
        <v>28645</v>
      </c>
      <c r="L1278" s="139"/>
      <c r="M1278" s="140" t="str">
        <f>TEXT(Table2[[#This Row],[Gd.Dt]],"mmm-yy")</f>
        <v>Apr-22</v>
      </c>
      <c r="N1278" s="46" t="str">
        <f>MID(Table2[[#This Row],[BE]],6,2)</f>
        <v>IB</v>
      </c>
      <c r="O1278" s="46" t="str">
        <f>IF(Table2[[#This Row],[Type]]="IB","EOU",IF(Table2[[#This Row],[Type]]="MB","Local","492"))</f>
        <v>EOU</v>
      </c>
      <c r="P1278" s="46">
        <f>ROUND(Table2[[#This Row],[Cons]]/Table2[[#This Row],[Qty.]],5)</f>
        <v>0.4</v>
      </c>
      <c r="Q1278" s="46" t="b">
        <f>EXACT(Table2[[#This Row],[rate]],Table2[[#This Row],[Check]])</f>
        <v>1</v>
      </c>
      <c r="R1278" s="46"/>
      <c r="S1278" s="46" t="str">
        <f>IF(Table2[[#This Row],[SRO]]="EOU",VLOOKUP(Table2[[#This Row],[BE]],[2]GD.List!$C$3:$N$5014,12,0),IF(Table2[[#This Row],[SRO]]="Local","Polyester Staple Fibre","SRO 492"))</f>
        <v>Textile Coal</v>
      </c>
    </row>
    <row r="1279" spans="1:19" x14ac:dyDescent="0.25">
      <c r="A1279" s="154" t="s">
        <v>1</v>
      </c>
      <c r="B1279" s="154" t="s">
        <v>937</v>
      </c>
      <c r="C1279" s="148">
        <v>16048</v>
      </c>
      <c r="D1279" s="155">
        <v>2701.12</v>
      </c>
      <c r="E1279" s="7" t="s">
        <v>949</v>
      </c>
      <c r="F1279" s="154" t="s">
        <v>960</v>
      </c>
      <c r="G1279" s="156">
        <v>44665</v>
      </c>
      <c r="H1279" s="157">
        <v>10754175.17</v>
      </c>
      <c r="I1279" s="50">
        <v>0.1</v>
      </c>
      <c r="J1279" s="139">
        <v>682</v>
      </c>
      <c r="K1279" s="139">
        <v>6820</v>
      </c>
      <c r="L1279" s="139"/>
      <c r="M1279" s="140" t="str">
        <f>TEXT(Table2[[#This Row],[Gd.Dt]],"mmm-yy")</f>
        <v>Apr-22</v>
      </c>
      <c r="N1279" s="46" t="str">
        <f>MID(Table2[[#This Row],[BE]],6,2)</f>
        <v>IB</v>
      </c>
      <c r="O1279" s="46" t="str">
        <f>IF(Table2[[#This Row],[Type]]="IB","EOU",IF(Table2[[#This Row],[Type]]="MB","Local","492"))</f>
        <v>EOU</v>
      </c>
      <c r="P1279" s="46">
        <f>ROUND(Table2[[#This Row],[Cons]]/Table2[[#This Row],[Qty.]],5)</f>
        <v>0.1</v>
      </c>
      <c r="Q1279" s="46" t="b">
        <f>EXACT(Table2[[#This Row],[rate]],Table2[[#This Row],[Check]])</f>
        <v>1</v>
      </c>
      <c r="R1279" s="46"/>
      <c r="S1279" s="46" t="str">
        <f>IF(Table2[[#This Row],[SRO]]="EOU",VLOOKUP(Table2[[#This Row],[BE]],[2]GD.List!$C$3:$N$5014,12,0),IF(Table2[[#This Row],[SRO]]="Local","Polyester Staple Fibre","SRO 492"))</f>
        <v>Textile Coal</v>
      </c>
    </row>
    <row r="1280" spans="1:19" x14ac:dyDescent="0.25">
      <c r="A1280" s="154" t="s">
        <v>1</v>
      </c>
      <c r="B1280" s="154" t="s">
        <v>938</v>
      </c>
      <c r="C1280" s="148">
        <v>16048</v>
      </c>
      <c r="D1280" s="155">
        <v>2701.12</v>
      </c>
      <c r="E1280" s="7" t="s">
        <v>950</v>
      </c>
      <c r="F1280" s="154" t="s">
        <v>961</v>
      </c>
      <c r="G1280" s="156">
        <v>44665</v>
      </c>
      <c r="H1280" s="157">
        <v>10754175.17</v>
      </c>
      <c r="I1280" s="50">
        <v>0.1</v>
      </c>
      <c r="J1280" s="139">
        <v>682</v>
      </c>
      <c r="K1280" s="139">
        <v>6820</v>
      </c>
      <c r="L1280" s="139"/>
      <c r="M1280" s="140" t="str">
        <f>TEXT(Table2[[#This Row],[Gd.Dt]],"mmm-yy")</f>
        <v>Apr-22</v>
      </c>
      <c r="N1280" s="46" t="str">
        <f>MID(Table2[[#This Row],[BE]],6,2)</f>
        <v>IB</v>
      </c>
      <c r="O1280" s="46" t="str">
        <f>IF(Table2[[#This Row],[Type]]="IB","EOU",IF(Table2[[#This Row],[Type]]="MB","Local","492"))</f>
        <v>EOU</v>
      </c>
      <c r="P1280" s="46">
        <f>ROUND(Table2[[#This Row],[Cons]]/Table2[[#This Row],[Qty.]],5)</f>
        <v>0.1</v>
      </c>
      <c r="Q1280" s="46" t="b">
        <f>EXACT(Table2[[#This Row],[rate]],Table2[[#This Row],[Check]])</f>
        <v>1</v>
      </c>
      <c r="R1280" s="46"/>
      <c r="S1280" s="46" t="str">
        <f>IF(Table2[[#This Row],[SRO]]="EOU",VLOOKUP(Table2[[#This Row],[BE]],[2]GD.List!$C$3:$N$5014,12,0),IF(Table2[[#This Row],[SRO]]="Local","Polyester Staple Fibre","SRO 492"))</f>
        <v>Textile Coal</v>
      </c>
    </row>
    <row r="1281" spans="1:19" x14ac:dyDescent="0.25">
      <c r="A1281" s="154" t="s">
        <v>1</v>
      </c>
      <c r="B1281" s="154" t="s">
        <v>936</v>
      </c>
      <c r="C1281" s="148">
        <v>16048</v>
      </c>
      <c r="D1281" s="155">
        <v>2701.12</v>
      </c>
      <c r="E1281" s="7" t="s">
        <v>948</v>
      </c>
      <c r="F1281" s="154" t="s">
        <v>962</v>
      </c>
      <c r="G1281" s="156">
        <v>44665</v>
      </c>
      <c r="H1281" s="157">
        <v>10754175.17</v>
      </c>
      <c r="I1281" s="50">
        <v>0.1</v>
      </c>
      <c r="J1281" s="139">
        <v>682</v>
      </c>
      <c r="K1281" s="139">
        <v>6820</v>
      </c>
      <c r="L1281" s="139"/>
      <c r="M1281" s="140" t="str">
        <f>TEXT(Table2[[#This Row],[Gd.Dt]],"mmm-yy")</f>
        <v>Apr-22</v>
      </c>
      <c r="N1281" s="46" t="str">
        <f>MID(Table2[[#This Row],[BE]],6,2)</f>
        <v>IB</v>
      </c>
      <c r="O1281" s="46" t="str">
        <f>IF(Table2[[#This Row],[Type]]="IB","EOU",IF(Table2[[#This Row],[Type]]="MB","Local","492"))</f>
        <v>EOU</v>
      </c>
      <c r="P1281" s="46">
        <f>ROUND(Table2[[#This Row],[Cons]]/Table2[[#This Row],[Qty.]],5)</f>
        <v>0.1</v>
      </c>
      <c r="Q1281" s="46" t="b">
        <f>EXACT(Table2[[#This Row],[rate]],Table2[[#This Row],[Check]])</f>
        <v>1</v>
      </c>
      <c r="R1281" s="46"/>
      <c r="S1281" s="46" t="str">
        <f>IF(Table2[[#This Row],[SRO]]="EOU",VLOOKUP(Table2[[#This Row],[BE]],[2]GD.List!$C$3:$N$5014,12,0),IF(Table2[[#This Row],[SRO]]="Local","Polyester Staple Fibre","SRO 492"))</f>
        <v>Textile Coal</v>
      </c>
    </row>
    <row r="1282" spans="1:19" x14ac:dyDescent="0.25">
      <c r="A1282" s="154" t="s">
        <v>1</v>
      </c>
      <c r="B1282" s="154" t="s">
        <v>934</v>
      </c>
      <c r="C1282" s="148">
        <v>16048</v>
      </c>
      <c r="D1282" s="155">
        <v>2701.12</v>
      </c>
      <c r="E1282" s="7" t="s">
        <v>946</v>
      </c>
      <c r="F1282" s="154" t="s">
        <v>963</v>
      </c>
      <c r="G1282" s="156">
        <v>44665</v>
      </c>
      <c r="H1282" s="157">
        <v>10754175.17</v>
      </c>
      <c r="I1282" s="50">
        <v>0.1</v>
      </c>
      <c r="J1282" s="139">
        <v>682</v>
      </c>
      <c r="K1282" s="139">
        <v>6820</v>
      </c>
      <c r="L1282" s="139"/>
      <c r="M1282" s="140" t="str">
        <f>TEXT(Table2[[#This Row],[Gd.Dt]],"mmm-yy")</f>
        <v>Apr-22</v>
      </c>
      <c r="N1282" s="46" t="str">
        <f>MID(Table2[[#This Row],[BE]],6,2)</f>
        <v>IB</v>
      </c>
      <c r="O1282" s="46" t="str">
        <f>IF(Table2[[#This Row],[Type]]="IB","EOU",IF(Table2[[#This Row],[Type]]="MB","Local","492"))</f>
        <v>EOU</v>
      </c>
      <c r="P1282" s="46">
        <f>ROUND(Table2[[#This Row],[Cons]]/Table2[[#This Row],[Qty.]],5)</f>
        <v>0.1</v>
      </c>
      <c r="Q1282" s="46" t="b">
        <f>EXACT(Table2[[#This Row],[rate]],Table2[[#This Row],[Check]])</f>
        <v>1</v>
      </c>
      <c r="R1282" s="46"/>
      <c r="S1282" s="46" t="str">
        <f>IF(Table2[[#This Row],[SRO]]="EOU",VLOOKUP(Table2[[#This Row],[BE]],[2]GD.List!$C$3:$N$5014,12,0),IF(Table2[[#This Row],[SRO]]="Local","Polyester Staple Fibre","SRO 492"))</f>
        <v>Textile Coal</v>
      </c>
    </row>
    <row r="1283" spans="1:19" x14ac:dyDescent="0.25">
      <c r="A1283" s="154" t="s">
        <v>1</v>
      </c>
      <c r="B1283" s="154" t="s">
        <v>935</v>
      </c>
      <c r="C1283" s="148">
        <v>11480</v>
      </c>
      <c r="D1283" s="155">
        <v>2701.12</v>
      </c>
      <c r="E1283" s="7" t="s">
        <v>947</v>
      </c>
      <c r="F1283" s="154" t="s">
        <v>964</v>
      </c>
      <c r="G1283" s="156">
        <v>44665</v>
      </c>
      <c r="H1283" s="157">
        <v>11957671.380000001</v>
      </c>
      <c r="I1283" s="50">
        <v>0.1</v>
      </c>
      <c r="J1283" s="139">
        <v>755.4</v>
      </c>
      <c r="K1283" s="139">
        <v>7554</v>
      </c>
      <c r="L1283" s="139"/>
      <c r="M1283" s="140" t="str">
        <f>TEXT(Table2[[#This Row],[Gd.Dt]],"mmm-yy")</f>
        <v>Apr-22</v>
      </c>
      <c r="N1283" s="46" t="str">
        <f>MID(Table2[[#This Row],[BE]],6,2)</f>
        <v>IB</v>
      </c>
      <c r="O1283" s="46" t="str">
        <f>IF(Table2[[#This Row],[Type]]="IB","EOU",IF(Table2[[#This Row],[Type]]="MB","Local","492"))</f>
        <v>EOU</v>
      </c>
      <c r="P1283" s="46">
        <f>ROUND(Table2[[#This Row],[Cons]]/Table2[[#This Row],[Qty.]],5)</f>
        <v>0.1</v>
      </c>
      <c r="Q1283" s="46" t="b">
        <f>EXACT(Table2[[#This Row],[rate]],Table2[[#This Row],[Check]])</f>
        <v>1</v>
      </c>
      <c r="R1283" s="46"/>
      <c r="S1283" s="46" t="str">
        <f>IF(Table2[[#This Row],[SRO]]="EOU",VLOOKUP(Table2[[#This Row],[BE]],[2]GD.List!$C$3:$N$5014,12,0),IF(Table2[[#This Row],[SRO]]="Local","Polyester Staple Fibre","SRO 492"))</f>
        <v>Textile Coal</v>
      </c>
    </row>
    <row r="1284" spans="1:19" x14ac:dyDescent="0.25">
      <c r="A1284" s="154" t="s">
        <v>1</v>
      </c>
      <c r="B1284" s="154" t="s">
        <v>933</v>
      </c>
      <c r="C1284" s="148">
        <v>11480</v>
      </c>
      <c r="D1284" s="155">
        <v>2701.12</v>
      </c>
      <c r="E1284" s="7" t="s">
        <v>944</v>
      </c>
      <c r="F1284" s="154" t="s">
        <v>965</v>
      </c>
      <c r="G1284" s="156">
        <v>44665</v>
      </c>
      <c r="H1284" s="157">
        <v>11957671.380000001</v>
      </c>
      <c r="I1284" s="50">
        <v>0.1</v>
      </c>
      <c r="J1284" s="139">
        <v>755.4</v>
      </c>
      <c r="K1284" s="139">
        <v>7554</v>
      </c>
      <c r="L1284" s="139"/>
      <c r="M1284" s="140" t="str">
        <f>TEXT(Table2[[#This Row],[Gd.Dt]],"mmm-yy")</f>
        <v>Apr-22</v>
      </c>
      <c r="N1284" s="46" t="str">
        <f>MID(Table2[[#This Row],[BE]],6,2)</f>
        <v>IB</v>
      </c>
      <c r="O1284" s="46" t="str">
        <f>IF(Table2[[#This Row],[Type]]="IB","EOU",IF(Table2[[#This Row],[Type]]="MB","Local","492"))</f>
        <v>EOU</v>
      </c>
      <c r="P1284" s="46">
        <f>ROUND(Table2[[#This Row],[Cons]]/Table2[[#This Row],[Qty.]],5)</f>
        <v>0.1</v>
      </c>
      <c r="Q1284" s="46" t="b">
        <f>EXACT(Table2[[#This Row],[rate]],Table2[[#This Row],[Check]])</f>
        <v>1</v>
      </c>
      <c r="R1284" s="46"/>
      <c r="S1284" s="46" t="str">
        <f>IF(Table2[[#This Row],[SRO]]="EOU",VLOOKUP(Table2[[#This Row],[BE]],[2]GD.List!$C$3:$N$5014,12,0),IF(Table2[[#This Row],[SRO]]="Local","Polyester Staple Fibre","SRO 492"))</f>
        <v>Textile Coal</v>
      </c>
    </row>
    <row r="1285" spans="1:19" x14ac:dyDescent="0.25">
      <c r="A1285" s="154" t="s">
        <v>1</v>
      </c>
      <c r="B1285" s="154" t="s">
        <v>941</v>
      </c>
      <c r="C1285" s="148">
        <v>11480</v>
      </c>
      <c r="D1285" s="155">
        <v>2701.12</v>
      </c>
      <c r="E1285" s="7" t="s">
        <v>954</v>
      </c>
      <c r="F1285" s="154" t="s">
        <v>966</v>
      </c>
      <c r="G1285" s="156">
        <v>44666</v>
      </c>
      <c r="H1285" s="157">
        <v>11934688.49</v>
      </c>
      <c r="I1285" s="50">
        <v>0.1</v>
      </c>
      <c r="J1285" s="139">
        <v>755.4</v>
      </c>
      <c r="K1285" s="139">
        <v>7554</v>
      </c>
      <c r="L1285" s="139"/>
      <c r="M1285" s="140" t="str">
        <f>TEXT(Table2[[#This Row],[Gd.Dt]],"mmm-yy")</f>
        <v>Apr-22</v>
      </c>
      <c r="N1285" s="46" t="str">
        <f>MID(Table2[[#This Row],[BE]],6,2)</f>
        <v>IB</v>
      </c>
      <c r="O1285" s="46" t="str">
        <f>IF(Table2[[#This Row],[Type]]="IB","EOU",IF(Table2[[#This Row],[Type]]="MB","Local","492"))</f>
        <v>EOU</v>
      </c>
      <c r="P1285" s="46">
        <f>ROUND(Table2[[#This Row],[Cons]]/Table2[[#This Row],[Qty.]],5)</f>
        <v>0.1</v>
      </c>
      <c r="Q1285" s="46" t="b">
        <f>EXACT(Table2[[#This Row],[rate]],Table2[[#This Row],[Check]])</f>
        <v>1</v>
      </c>
      <c r="R1285" s="46"/>
      <c r="S1285" s="46" t="str">
        <f>IF(Table2[[#This Row],[SRO]]="EOU",VLOOKUP(Table2[[#This Row],[BE]],[2]GD.List!$C$3:$N$5014,12,0),IF(Table2[[#This Row],[SRO]]="Local","Polyester Staple Fibre","SRO 492"))</f>
        <v>Textile Coal</v>
      </c>
    </row>
    <row r="1286" spans="1:19" x14ac:dyDescent="0.25">
      <c r="A1286" s="158" t="s">
        <v>1</v>
      </c>
      <c r="B1286" s="154" t="s">
        <v>940</v>
      </c>
      <c r="C1286" s="148">
        <v>11480</v>
      </c>
      <c r="D1286" s="155">
        <v>2701.12</v>
      </c>
      <c r="E1286" s="7" t="s">
        <v>952</v>
      </c>
      <c r="F1286" s="154" t="s">
        <v>967</v>
      </c>
      <c r="G1286" s="156">
        <v>44666</v>
      </c>
      <c r="H1286" s="157">
        <v>11934688.49</v>
      </c>
      <c r="I1286" s="50">
        <v>0.1</v>
      </c>
      <c r="J1286" s="139">
        <v>755.4</v>
      </c>
      <c r="K1286" s="139">
        <v>7554</v>
      </c>
      <c r="L1286" s="139"/>
      <c r="M1286" s="140" t="str">
        <f>TEXT(Table2[[#This Row],[Gd.Dt]],"mmm-yy")</f>
        <v>Apr-22</v>
      </c>
      <c r="N1286" s="46" t="str">
        <f>MID(Table2[[#This Row],[BE]],6,2)</f>
        <v>IB</v>
      </c>
      <c r="O1286" s="46" t="str">
        <f>IF(Table2[[#This Row],[Type]]="IB","EOU",IF(Table2[[#This Row],[Type]]="MB","Local","492"))</f>
        <v>EOU</v>
      </c>
      <c r="P1286" s="46">
        <f>ROUND(Table2[[#This Row],[Cons]]/Table2[[#This Row],[Qty.]],5)</f>
        <v>0.1</v>
      </c>
      <c r="Q1286" s="46" t="b">
        <f>EXACT(Table2[[#This Row],[rate]],Table2[[#This Row],[Check]])</f>
        <v>1</v>
      </c>
      <c r="R1286" s="46"/>
      <c r="S1286" s="46" t="str">
        <f>IF(Table2[[#This Row],[SRO]]="EOU",VLOOKUP(Table2[[#This Row],[BE]],[2]GD.List!$C$3:$N$5014,12,0),IF(Table2[[#This Row],[SRO]]="Local","Polyester Staple Fibre","SRO 492"))</f>
        <v>Textile Coal</v>
      </c>
    </row>
    <row r="1287" spans="1:19" x14ac:dyDescent="0.25">
      <c r="A1287" s="159" t="s">
        <v>388</v>
      </c>
      <c r="B1287" s="154" t="s">
        <v>939</v>
      </c>
      <c r="C1287" s="148">
        <v>9420</v>
      </c>
      <c r="D1287" s="155">
        <v>1108.19</v>
      </c>
      <c r="E1287" s="7" t="s">
        <v>951</v>
      </c>
      <c r="F1287" s="154" t="s">
        <v>958</v>
      </c>
      <c r="G1287" s="156">
        <v>44665</v>
      </c>
      <c r="H1287" s="157">
        <v>10693489.91</v>
      </c>
      <c r="I1287" s="50">
        <v>0.04</v>
      </c>
      <c r="J1287" s="139">
        <v>296.48</v>
      </c>
      <c r="K1287" s="139">
        <v>7412</v>
      </c>
      <c r="L1287" s="139"/>
      <c r="M1287" s="140" t="str">
        <f>TEXT(Table2[[#This Row],[Gd.Dt]],"mmm-yy")</f>
        <v>Apr-22</v>
      </c>
      <c r="N1287" s="46" t="str">
        <f>MID(Table2[[#This Row],[BE]],6,2)</f>
        <v>IB</v>
      </c>
      <c r="O1287" s="46" t="str">
        <f>IF(Table2[[#This Row],[Type]]="IB","EOU",IF(Table2[[#This Row],[Type]]="MB","Local","492"))</f>
        <v>EOU</v>
      </c>
      <c r="P1287" s="46">
        <f>ROUND(Table2[[#This Row],[Cons]]/Table2[[#This Row],[Qty.]],5)</f>
        <v>0.04</v>
      </c>
      <c r="Q1287" s="46" t="b">
        <f>EXACT(Table2[[#This Row],[rate]],Table2[[#This Row],[Check]])</f>
        <v>1</v>
      </c>
      <c r="R1287" s="46"/>
      <c r="S1287" s="46" t="str">
        <f>IF(Table2[[#This Row],[SRO]]="EOU",VLOOKUP(Table2[[#This Row],[BE]],[2]GD.List!$C$3:$N$5014,12,0),IF(Table2[[#This Row],[SRO]]="Local","Polyester Staple Fibre","SRO 492"))</f>
        <v>Textile Chemical</v>
      </c>
    </row>
    <row r="1288" spans="1:19" x14ac:dyDescent="0.25">
      <c r="A1288" s="159" t="s">
        <v>388</v>
      </c>
      <c r="B1288" s="154" t="s">
        <v>943</v>
      </c>
      <c r="C1288" s="148">
        <v>74240</v>
      </c>
      <c r="D1288" s="155">
        <v>1108.19</v>
      </c>
      <c r="E1288" s="7" t="s">
        <v>957</v>
      </c>
      <c r="F1288" s="154" t="s">
        <v>959</v>
      </c>
      <c r="G1288" s="156">
        <v>44666</v>
      </c>
      <c r="H1288" s="157">
        <v>39967449.460000001</v>
      </c>
      <c r="I1288" s="50">
        <v>0.04</v>
      </c>
      <c r="J1288" s="139">
        <v>1145.8000000000002</v>
      </c>
      <c r="K1288" s="139">
        <v>28645</v>
      </c>
      <c r="L1288" s="139"/>
      <c r="M1288" s="140" t="str">
        <f>TEXT(Table2[[#This Row],[Gd.Dt]],"mmm-yy")</f>
        <v>Apr-22</v>
      </c>
      <c r="N1288" s="46" t="str">
        <f>MID(Table2[[#This Row],[BE]],6,2)</f>
        <v>IB</v>
      </c>
      <c r="O1288" s="46" t="str">
        <f>IF(Table2[[#This Row],[Type]]="IB","EOU",IF(Table2[[#This Row],[Type]]="MB","Local","492"))</f>
        <v>EOU</v>
      </c>
      <c r="P1288" s="46">
        <f>ROUND(Table2[[#This Row],[Cons]]/Table2[[#This Row],[Qty.]],5)</f>
        <v>0.04</v>
      </c>
      <c r="Q1288" s="46" t="b">
        <f>EXACT(Table2[[#This Row],[rate]],Table2[[#This Row],[Check]])</f>
        <v>1</v>
      </c>
      <c r="R1288" s="46"/>
      <c r="S1288" s="46" t="str">
        <f>IF(Table2[[#This Row],[SRO]]="EOU",VLOOKUP(Table2[[#This Row],[BE]],[2]GD.List!$C$3:$N$5014,12,0),IF(Table2[[#This Row],[SRO]]="Local","Polyester Staple Fibre","SRO 492"))</f>
        <v>Textile Chemical</v>
      </c>
    </row>
    <row r="1289" spans="1:19" x14ac:dyDescent="0.25">
      <c r="A1289" s="159" t="s">
        <v>388</v>
      </c>
      <c r="B1289" s="154" t="s">
        <v>937</v>
      </c>
      <c r="C1289" s="148">
        <v>16048</v>
      </c>
      <c r="D1289" s="155">
        <v>1108.19</v>
      </c>
      <c r="E1289" s="7" t="s">
        <v>949</v>
      </c>
      <c r="F1289" s="154" t="s">
        <v>960</v>
      </c>
      <c r="G1289" s="156">
        <v>44665</v>
      </c>
      <c r="H1289" s="157">
        <v>10754175.17</v>
      </c>
      <c r="I1289" s="50">
        <v>0.04</v>
      </c>
      <c r="J1289" s="139">
        <v>272.8</v>
      </c>
      <c r="K1289" s="139">
        <v>6820</v>
      </c>
      <c r="L1289" s="139"/>
      <c r="M1289" s="140" t="str">
        <f>TEXT(Table2[[#This Row],[Gd.Dt]],"mmm-yy")</f>
        <v>Apr-22</v>
      </c>
      <c r="N1289" s="46" t="str">
        <f>MID(Table2[[#This Row],[BE]],6,2)</f>
        <v>IB</v>
      </c>
      <c r="O1289" s="46" t="str">
        <f>IF(Table2[[#This Row],[Type]]="IB","EOU",IF(Table2[[#This Row],[Type]]="MB","Local","492"))</f>
        <v>EOU</v>
      </c>
      <c r="P1289" s="46">
        <f>ROUND(Table2[[#This Row],[Cons]]/Table2[[#This Row],[Qty.]],5)</f>
        <v>0.04</v>
      </c>
      <c r="Q1289" s="46" t="b">
        <f>EXACT(Table2[[#This Row],[rate]],Table2[[#This Row],[Check]])</f>
        <v>1</v>
      </c>
      <c r="R1289" s="46"/>
      <c r="S1289" s="46" t="str">
        <f>IF(Table2[[#This Row],[SRO]]="EOU",VLOOKUP(Table2[[#This Row],[BE]],[2]GD.List!$C$3:$N$5014,12,0),IF(Table2[[#This Row],[SRO]]="Local","Polyester Staple Fibre","SRO 492"))</f>
        <v>Textile Chemical</v>
      </c>
    </row>
    <row r="1290" spans="1:19" x14ac:dyDescent="0.25">
      <c r="A1290" s="159" t="s">
        <v>388</v>
      </c>
      <c r="B1290" s="154" t="s">
        <v>938</v>
      </c>
      <c r="C1290" s="148">
        <v>16048</v>
      </c>
      <c r="D1290" s="155">
        <v>1108.19</v>
      </c>
      <c r="E1290" s="7" t="s">
        <v>950</v>
      </c>
      <c r="F1290" s="154" t="s">
        <v>961</v>
      </c>
      <c r="G1290" s="156">
        <v>44665</v>
      </c>
      <c r="H1290" s="157">
        <v>10754175.17</v>
      </c>
      <c r="I1290" s="50">
        <v>0.04</v>
      </c>
      <c r="J1290" s="139">
        <v>272.8</v>
      </c>
      <c r="K1290" s="139">
        <v>6820</v>
      </c>
      <c r="L1290" s="139"/>
      <c r="M1290" s="140" t="str">
        <f>TEXT(Table2[[#This Row],[Gd.Dt]],"mmm-yy")</f>
        <v>Apr-22</v>
      </c>
      <c r="N1290" s="46" t="str">
        <f>MID(Table2[[#This Row],[BE]],6,2)</f>
        <v>IB</v>
      </c>
      <c r="O1290" s="46" t="str">
        <f>IF(Table2[[#This Row],[Type]]="IB","EOU",IF(Table2[[#This Row],[Type]]="MB","Local","492"))</f>
        <v>EOU</v>
      </c>
      <c r="P1290" s="46">
        <f>ROUND(Table2[[#This Row],[Cons]]/Table2[[#This Row],[Qty.]],5)</f>
        <v>0.04</v>
      </c>
      <c r="Q1290" s="46" t="b">
        <f>EXACT(Table2[[#This Row],[rate]],Table2[[#This Row],[Check]])</f>
        <v>1</v>
      </c>
      <c r="R1290" s="46"/>
      <c r="S1290" s="46" t="str">
        <f>IF(Table2[[#This Row],[SRO]]="EOU",VLOOKUP(Table2[[#This Row],[BE]],[2]GD.List!$C$3:$N$5014,12,0),IF(Table2[[#This Row],[SRO]]="Local","Polyester Staple Fibre","SRO 492"))</f>
        <v>Textile Chemical</v>
      </c>
    </row>
    <row r="1291" spans="1:19" x14ac:dyDescent="0.25">
      <c r="A1291" s="159" t="s">
        <v>388</v>
      </c>
      <c r="B1291" s="154" t="s">
        <v>936</v>
      </c>
      <c r="C1291" s="148">
        <v>16048</v>
      </c>
      <c r="D1291" s="155">
        <v>1108.19</v>
      </c>
      <c r="E1291" s="7" t="s">
        <v>948</v>
      </c>
      <c r="F1291" s="154" t="s">
        <v>962</v>
      </c>
      <c r="G1291" s="156">
        <v>44665</v>
      </c>
      <c r="H1291" s="157">
        <v>10754175.17</v>
      </c>
      <c r="I1291" s="50">
        <v>0.04</v>
      </c>
      <c r="J1291" s="139">
        <v>272.8</v>
      </c>
      <c r="K1291" s="139">
        <v>6820</v>
      </c>
      <c r="L1291" s="139"/>
      <c r="M1291" s="140" t="str">
        <f>TEXT(Table2[[#This Row],[Gd.Dt]],"mmm-yy")</f>
        <v>Apr-22</v>
      </c>
      <c r="N1291" s="46" t="str">
        <f>MID(Table2[[#This Row],[BE]],6,2)</f>
        <v>IB</v>
      </c>
      <c r="O1291" s="46" t="str">
        <f>IF(Table2[[#This Row],[Type]]="IB","EOU",IF(Table2[[#This Row],[Type]]="MB","Local","492"))</f>
        <v>EOU</v>
      </c>
      <c r="P1291" s="46">
        <f>ROUND(Table2[[#This Row],[Cons]]/Table2[[#This Row],[Qty.]],5)</f>
        <v>0.04</v>
      </c>
      <c r="Q1291" s="46" t="b">
        <f>EXACT(Table2[[#This Row],[rate]],Table2[[#This Row],[Check]])</f>
        <v>1</v>
      </c>
      <c r="R1291" s="46"/>
      <c r="S1291" s="46" t="str">
        <f>IF(Table2[[#This Row],[SRO]]="EOU",VLOOKUP(Table2[[#This Row],[BE]],[2]GD.List!$C$3:$N$5014,12,0),IF(Table2[[#This Row],[SRO]]="Local","Polyester Staple Fibre","SRO 492"))</f>
        <v>Textile Chemical</v>
      </c>
    </row>
    <row r="1292" spans="1:19" x14ac:dyDescent="0.25">
      <c r="A1292" s="159" t="s">
        <v>388</v>
      </c>
      <c r="B1292" s="154" t="s">
        <v>934</v>
      </c>
      <c r="C1292" s="148">
        <v>16048</v>
      </c>
      <c r="D1292" s="155">
        <v>1108.19</v>
      </c>
      <c r="E1292" s="7" t="s">
        <v>946</v>
      </c>
      <c r="F1292" s="154" t="s">
        <v>963</v>
      </c>
      <c r="G1292" s="156">
        <v>44665</v>
      </c>
      <c r="H1292" s="157">
        <v>10754175.17</v>
      </c>
      <c r="I1292" s="50">
        <v>0.04</v>
      </c>
      <c r="J1292" s="139">
        <v>272.8</v>
      </c>
      <c r="K1292" s="139">
        <v>6820</v>
      </c>
      <c r="L1292" s="139"/>
      <c r="M1292" s="140" t="str">
        <f>TEXT(Table2[[#This Row],[Gd.Dt]],"mmm-yy")</f>
        <v>Apr-22</v>
      </c>
      <c r="N1292" s="46" t="str">
        <f>MID(Table2[[#This Row],[BE]],6,2)</f>
        <v>IB</v>
      </c>
      <c r="O1292" s="46" t="str">
        <f>IF(Table2[[#This Row],[Type]]="IB","EOU",IF(Table2[[#This Row],[Type]]="MB","Local","492"))</f>
        <v>EOU</v>
      </c>
      <c r="P1292" s="46">
        <f>ROUND(Table2[[#This Row],[Cons]]/Table2[[#This Row],[Qty.]],5)</f>
        <v>0.04</v>
      </c>
      <c r="Q1292" s="46" t="b">
        <f>EXACT(Table2[[#This Row],[rate]],Table2[[#This Row],[Check]])</f>
        <v>1</v>
      </c>
      <c r="R1292" s="46"/>
      <c r="S1292" s="46" t="str">
        <f>IF(Table2[[#This Row],[SRO]]="EOU",VLOOKUP(Table2[[#This Row],[BE]],[2]GD.List!$C$3:$N$5014,12,0),IF(Table2[[#This Row],[SRO]]="Local","Polyester Staple Fibre","SRO 492"))</f>
        <v>Textile Chemical</v>
      </c>
    </row>
    <row r="1293" spans="1:19" x14ac:dyDescent="0.25">
      <c r="A1293" s="159" t="s">
        <v>388</v>
      </c>
      <c r="B1293" s="154" t="s">
        <v>935</v>
      </c>
      <c r="C1293" s="148">
        <v>11480</v>
      </c>
      <c r="D1293" s="155">
        <v>1108.19</v>
      </c>
      <c r="E1293" s="7" t="s">
        <v>947</v>
      </c>
      <c r="F1293" s="154" t="s">
        <v>964</v>
      </c>
      <c r="G1293" s="156">
        <v>44665</v>
      </c>
      <c r="H1293" s="157">
        <v>11957671.380000001</v>
      </c>
      <c r="I1293" s="50">
        <v>0.04</v>
      </c>
      <c r="J1293" s="139">
        <v>302.16000000000003</v>
      </c>
      <c r="K1293" s="139">
        <v>7554</v>
      </c>
      <c r="L1293" s="139"/>
      <c r="M1293" s="140" t="str">
        <f>TEXT(Table2[[#This Row],[Gd.Dt]],"mmm-yy")</f>
        <v>Apr-22</v>
      </c>
      <c r="N1293" s="46" t="str">
        <f>MID(Table2[[#This Row],[BE]],6,2)</f>
        <v>IB</v>
      </c>
      <c r="O1293" s="46" t="str">
        <f>IF(Table2[[#This Row],[Type]]="IB","EOU",IF(Table2[[#This Row],[Type]]="MB","Local","492"))</f>
        <v>EOU</v>
      </c>
      <c r="P1293" s="46">
        <f>ROUND(Table2[[#This Row],[Cons]]/Table2[[#This Row],[Qty.]],5)</f>
        <v>0.04</v>
      </c>
      <c r="Q1293" s="46" t="b">
        <f>EXACT(Table2[[#This Row],[rate]],Table2[[#This Row],[Check]])</f>
        <v>1</v>
      </c>
      <c r="R1293" s="46"/>
      <c r="S1293" s="46" t="str">
        <f>IF(Table2[[#This Row],[SRO]]="EOU",VLOOKUP(Table2[[#This Row],[BE]],[2]GD.List!$C$3:$N$5014,12,0),IF(Table2[[#This Row],[SRO]]="Local","Polyester Staple Fibre","SRO 492"))</f>
        <v>Textile Chemical</v>
      </c>
    </row>
    <row r="1294" spans="1:19" x14ac:dyDescent="0.25">
      <c r="A1294" s="159" t="s">
        <v>388</v>
      </c>
      <c r="B1294" s="154" t="s">
        <v>933</v>
      </c>
      <c r="C1294" s="148">
        <v>11480</v>
      </c>
      <c r="D1294" s="155">
        <v>1108.19</v>
      </c>
      <c r="E1294" s="7" t="s">
        <v>944</v>
      </c>
      <c r="F1294" s="154" t="s">
        <v>965</v>
      </c>
      <c r="G1294" s="156">
        <v>44665</v>
      </c>
      <c r="H1294" s="157">
        <v>11957671.380000001</v>
      </c>
      <c r="I1294" s="50">
        <v>0.04</v>
      </c>
      <c r="J1294" s="139">
        <v>302.16000000000003</v>
      </c>
      <c r="K1294" s="139">
        <v>7554</v>
      </c>
      <c r="L1294" s="139"/>
      <c r="M1294" s="140" t="str">
        <f>TEXT(Table2[[#This Row],[Gd.Dt]],"mmm-yy")</f>
        <v>Apr-22</v>
      </c>
      <c r="N1294" s="46" t="str">
        <f>MID(Table2[[#This Row],[BE]],6,2)</f>
        <v>IB</v>
      </c>
      <c r="O1294" s="46" t="str">
        <f>IF(Table2[[#This Row],[Type]]="IB","EOU",IF(Table2[[#This Row],[Type]]="MB","Local","492"))</f>
        <v>EOU</v>
      </c>
      <c r="P1294" s="46">
        <f>ROUND(Table2[[#This Row],[Cons]]/Table2[[#This Row],[Qty.]],5)</f>
        <v>0.04</v>
      </c>
      <c r="Q1294" s="46" t="b">
        <f>EXACT(Table2[[#This Row],[rate]],Table2[[#This Row],[Check]])</f>
        <v>1</v>
      </c>
      <c r="R1294" s="46"/>
      <c r="S1294" s="46" t="str">
        <f>IF(Table2[[#This Row],[SRO]]="EOU",VLOOKUP(Table2[[#This Row],[BE]],[2]GD.List!$C$3:$N$5014,12,0),IF(Table2[[#This Row],[SRO]]="Local","Polyester Staple Fibre","SRO 492"))</f>
        <v>Textile Chemical</v>
      </c>
    </row>
    <row r="1295" spans="1:19" x14ac:dyDescent="0.25">
      <c r="A1295" s="159" t="s">
        <v>388</v>
      </c>
      <c r="B1295" s="154" t="s">
        <v>941</v>
      </c>
      <c r="C1295" s="148">
        <v>11480</v>
      </c>
      <c r="D1295" s="155">
        <v>1108.19</v>
      </c>
      <c r="E1295" s="7" t="s">
        <v>954</v>
      </c>
      <c r="F1295" s="154" t="s">
        <v>966</v>
      </c>
      <c r="G1295" s="156">
        <v>44666</v>
      </c>
      <c r="H1295" s="157">
        <v>11934688.49</v>
      </c>
      <c r="I1295" s="50">
        <v>0.04</v>
      </c>
      <c r="J1295" s="139">
        <v>302.16000000000003</v>
      </c>
      <c r="K1295" s="139">
        <v>7554</v>
      </c>
      <c r="L1295" s="139"/>
      <c r="M1295" s="140" t="str">
        <f>TEXT(Table2[[#This Row],[Gd.Dt]],"mmm-yy")</f>
        <v>Apr-22</v>
      </c>
      <c r="N1295" s="46" t="str">
        <f>MID(Table2[[#This Row],[BE]],6,2)</f>
        <v>IB</v>
      </c>
      <c r="O1295" s="46" t="str">
        <f>IF(Table2[[#This Row],[Type]]="IB","EOU",IF(Table2[[#This Row],[Type]]="MB","Local","492"))</f>
        <v>EOU</v>
      </c>
      <c r="P1295" s="46">
        <f>ROUND(Table2[[#This Row],[Cons]]/Table2[[#This Row],[Qty.]],5)</f>
        <v>0.04</v>
      </c>
      <c r="Q1295" s="46" t="b">
        <f>EXACT(Table2[[#This Row],[rate]],Table2[[#This Row],[Check]])</f>
        <v>1</v>
      </c>
      <c r="R1295" s="46"/>
      <c r="S1295" s="46" t="str">
        <f>IF(Table2[[#This Row],[SRO]]="EOU",VLOOKUP(Table2[[#This Row],[BE]],[2]GD.List!$C$3:$N$5014,12,0),IF(Table2[[#This Row],[SRO]]="Local","Polyester Staple Fibre","SRO 492"))</f>
        <v>Textile Chemical</v>
      </c>
    </row>
    <row r="1296" spans="1:19" x14ac:dyDescent="0.25">
      <c r="A1296" s="158" t="s">
        <v>388</v>
      </c>
      <c r="B1296" s="154" t="s">
        <v>940</v>
      </c>
      <c r="C1296" s="148">
        <v>11480</v>
      </c>
      <c r="D1296" s="155">
        <v>1108.19</v>
      </c>
      <c r="E1296" s="7" t="s">
        <v>952</v>
      </c>
      <c r="F1296" s="154" t="s">
        <v>967</v>
      </c>
      <c r="G1296" s="156">
        <v>44666</v>
      </c>
      <c r="H1296" s="157">
        <v>11934688.49</v>
      </c>
      <c r="I1296" s="50">
        <v>0.04</v>
      </c>
      <c r="J1296" s="139">
        <v>302.16000000000003</v>
      </c>
      <c r="K1296" s="139">
        <v>7554</v>
      </c>
      <c r="L1296" s="139"/>
      <c r="M1296" s="140" t="str">
        <f>TEXT(Table2[[#This Row],[Gd.Dt]],"mmm-yy")</f>
        <v>Apr-22</v>
      </c>
      <c r="N1296" s="46" t="str">
        <f>MID(Table2[[#This Row],[BE]],6,2)</f>
        <v>IB</v>
      </c>
      <c r="O1296" s="46" t="str">
        <f>IF(Table2[[#This Row],[Type]]="IB","EOU",IF(Table2[[#This Row],[Type]]="MB","Local","492"))</f>
        <v>EOU</v>
      </c>
      <c r="P1296" s="46">
        <f>ROUND(Table2[[#This Row],[Cons]]/Table2[[#This Row],[Qty.]],5)</f>
        <v>0.04</v>
      </c>
      <c r="Q1296" s="46" t="b">
        <f>EXACT(Table2[[#This Row],[rate]],Table2[[#This Row],[Check]])</f>
        <v>1</v>
      </c>
      <c r="R1296" s="46"/>
      <c r="S1296" s="46" t="str">
        <f>IF(Table2[[#This Row],[SRO]]="EOU",VLOOKUP(Table2[[#This Row],[BE]],[2]GD.List!$C$3:$N$5014,12,0),IF(Table2[[#This Row],[SRO]]="Local","Polyester Staple Fibre","SRO 492"))</f>
        <v>Textile Chemical</v>
      </c>
    </row>
    <row r="1297" spans="1:19" x14ac:dyDescent="0.25">
      <c r="A1297" s="158" t="s">
        <v>390</v>
      </c>
      <c r="B1297" s="154" t="s">
        <v>943</v>
      </c>
      <c r="C1297" s="148">
        <v>74240</v>
      </c>
      <c r="D1297" s="155">
        <v>5503.201</v>
      </c>
      <c r="E1297" s="7" t="s">
        <v>957</v>
      </c>
      <c r="F1297" s="154" t="s">
        <v>959</v>
      </c>
      <c r="G1297" s="156">
        <v>44666</v>
      </c>
      <c r="H1297" s="157">
        <v>39967449.460000001</v>
      </c>
      <c r="I1297" s="50">
        <v>0.53061000000000003</v>
      </c>
      <c r="J1297" s="139">
        <v>15199.32</v>
      </c>
      <c r="K1297" s="139">
        <v>28645</v>
      </c>
      <c r="L1297" s="139"/>
      <c r="M1297" s="140" t="str">
        <f>TEXT(Table2[[#This Row],[Gd.Dt]],"mmm-yy")</f>
        <v>Apr-22</v>
      </c>
      <c r="N1297" s="46" t="str">
        <f>MID(Table2[[#This Row],[BE]],6,2)</f>
        <v>MB</v>
      </c>
      <c r="O1297" s="46" t="str">
        <f>IF(Table2[[#This Row],[Type]]="IB","EOU",IF(Table2[[#This Row],[Type]]="MB","Local","492"))</f>
        <v>Local</v>
      </c>
      <c r="P1297" s="46">
        <f>ROUND(Table2[[#This Row],[Cons]]/Table2[[#This Row],[Qty.]],5)</f>
        <v>0.53061000000000003</v>
      </c>
      <c r="Q1297" s="46" t="b">
        <f>EXACT(Table2[[#This Row],[rate]],Table2[[#This Row],[Check]])</f>
        <v>1</v>
      </c>
      <c r="R1297" s="46"/>
      <c r="S1297" s="46" t="str">
        <f>IF(Table2[[#This Row],[SRO]]="EOU",VLOOKUP(Table2[[#This Row],[BE]],[2]GD.List!$C$3:$N$5014,12,0),IF(Table2[[#This Row],[SRO]]="Local","Polyester Staple Fibre","SRO 492"))</f>
        <v>Polyester Staple Fibre</v>
      </c>
    </row>
    <row r="1298" spans="1:19" x14ac:dyDescent="0.25">
      <c r="A1298" s="159" t="s">
        <v>563</v>
      </c>
      <c r="B1298" s="154" t="s">
        <v>939</v>
      </c>
      <c r="C1298" s="148">
        <v>9420</v>
      </c>
      <c r="D1298" s="155">
        <v>3402.13</v>
      </c>
      <c r="E1298" s="7" t="s">
        <v>951</v>
      </c>
      <c r="F1298" s="154" t="s">
        <v>958</v>
      </c>
      <c r="G1298" s="156">
        <v>44665</v>
      </c>
      <c r="H1298" s="157">
        <v>10693489.91</v>
      </c>
      <c r="I1298" s="50">
        <v>0.04</v>
      </c>
      <c r="J1298" s="139">
        <v>296.48</v>
      </c>
      <c r="K1298" s="139">
        <v>7412</v>
      </c>
      <c r="L1298" s="139"/>
      <c r="M1298" s="140" t="str">
        <f>TEXT(Table2[[#This Row],[Gd.Dt]],"mmm-yy")</f>
        <v>Apr-22</v>
      </c>
      <c r="N1298" s="46" t="str">
        <f>MID(Table2[[#This Row],[BE]],6,2)</f>
        <v>IB</v>
      </c>
      <c r="O1298" s="46" t="str">
        <f>IF(Table2[[#This Row],[Type]]="IB","EOU",IF(Table2[[#This Row],[Type]]="MB","Local","492"))</f>
        <v>EOU</v>
      </c>
      <c r="P1298" s="46">
        <f>ROUND(Table2[[#This Row],[Cons]]/Table2[[#This Row],[Qty.]],5)</f>
        <v>0.04</v>
      </c>
      <c r="Q1298" s="46" t="b">
        <f>EXACT(Table2[[#This Row],[rate]],Table2[[#This Row],[Check]])</f>
        <v>1</v>
      </c>
      <c r="R1298" s="46"/>
      <c r="S1298" s="46" t="str">
        <f>IF(Table2[[#This Row],[SRO]]="EOU",VLOOKUP(Table2[[#This Row],[BE]],[2]GD.List!$C$3:$N$5014,12,0),IF(Table2[[#This Row],[SRO]]="Local","Polyester Staple Fibre","SRO 492"))</f>
        <v>Textile Chemical</v>
      </c>
    </row>
    <row r="1299" spans="1:19" x14ac:dyDescent="0.25">
      <c r="A1299" s="159" t="s">
        <v>563</v>
      </c>
      <c r="B1299" s="154" t="s">
        <v>943</v>
      </c>
      <c r="C1299" s="148">
        <v>74240</v>
      </c>
      <c r="D1299" s="155">
        <v>3402.13</v>
      </c>
      <c r="E1299" s="7" t="s">
        <v>957</v>
      </c>
      <c r="F1299" s="154" t="s">
        <v>959</v>
      </c>
      <c r="G1299" s="156">
        <v>44666</v>
      </c>
      <c r="H1299" s="157">
        <v>39967449.460000001</v>
      </c>
      <c r="I1299" s="50">
        <v>0.04</v>
      </c>
      <c r="J1299" s="139">
        <v>1145.8000000000002</v>
      </c>
      <c r="K1299" s="139">
        <v>28645</v>
      </c>
      <c r="L1299" s="139"/>
      <c r="M1299" s="140" t="str">
        <f>TEXT(Table2[[#This Row],[Gd.Dt]],"mmm-yy")</f>
        <v>Apr-22</v>
      </c>
      <c r="N1299" s="46" t="str">
        <f>MID(Table2[[#This Row],[BE]],6,2)</f>
        <v>IB</v>
      </c>
      <c r="O1299" s="46" t="str">
        <f>IF(Table2[[#This Row],[Type]]="IB","EOU",IF(Table2[[#This Row],[Type]]="MB","Local","492"))</f>
        <v>EOU</v>
      </c>
      <c r="P1299" s="46">
        <f>ROUND(Table2[[#This Row],[Cons]]/Table2[[#This Row],[Qty.]],5)</f>
        <v>0.04</v>
      </c>
      <c r="Q1299" s="46" t="b">
        <f>EXACT(Table2[[#This Row],[rate]],Table2[[#This Row],[Check]])</f>
        <v>1</v>
      </c>
      <c r="R1299" s="46"/>
      <c r="S1299" s="46" t="str">
        <f>IF(Table2[[#This Row],[SRO]]="EOU",VLOOKUP(Table2[[#This Row],[BE]],[2]GD.List!$C$3:$N$5014,12,0),IF(Table2[[#This Row],[SRO]]="Local","Polyester Staple Fibre","SRO 492"))</f>
        <v>Textile Chemical</v>
      </c>
    </row>
    <row r="1300" spans="1:19" x14ac:dyDescent="0.25">
      <c r="A1300" s="159" t="s">
        <v>563</v>
      </c>
      <c r="B1300" s="154" t="s">
        <v>937</v>
      </c>
      <c r="C1300" s="148">
        <v>16048</v>
      </c>
      <c r="D1300" s="155">
        <v>3402.13</v>
      </c>
      <c r="E1300" s="7" t="s">
        <v>949</v>
      </c>
      <c r="F1300" s="154" t="s">
        <v>960</v>
      </c>
      <c r="G1300" s="156">
        <v>44665</v>
      </c>
      <c r="H1300" s="157">
        <v>10754175.17</v>
      </c>
      <c r="I1300" s="50">
        <v>0.04</v>
      </c>
      <c r="J1300" s="139">
        <v>272.8</v>
      </c>
      <c r="K1300" s="139">
        <v>6820</v>
      </c>
      <c r="L1300" s="139"/>
      <c r="M1300" s="140" t="str">
        <f>TEXT(Table2[[#This Row],[Gd.Dt]],"mmm-yy")</f>
        <v>Apr-22</v>
      </c>
      <c r="N1300" s="46" t="str">
        <f>MID(Table2[[#This Row],[BE]],6,2)</f>
        <v>IB</v>
      </c>
      <c r="O1300" s="46" t="str">
        <f>IF(Table2[[#This Row],[Type]]="IB","EOU",IF(Table2[[#This Row],[Type]]="MB","Local","492"))</f>
        <v>EOU</v>
      </c>
      <c r="P1300" s="46">
        <f>ROUND(Table2[[#This Row],[Cons]]/Table2[[#This Row],[Qty.]],5)</f>
        <v>0.04</v>
      </c>
      <c r="Q1300" s="46" t="b">
        <f>EXACT(Table2[[#This Row],[rate]],Table2[[#This Row],[Check]])</f>
        <v>1</v>
      </c>
      <c r="R1300" s="46"/>
      <c r="S1300" s="46" t="str">
        <f>IF(Table2[[#This Row],[SRO]]="EOU",VLOOKUP(Table2[[#This Row],[BE]],[2]GD.List!$C$3:$N$5014,12,0),IF(Table2[[#This Row],[SRO]]="Local","Polyester Staple Fibre","SRO 492"))</f>
        <v>Textile Chemical</v>
      </c>
    </row>
    <row r="1301" spans="1:19" x14ac:dyDescent="0.25">
      <c r="A1301" s="159" t="s">
        <v>563</v>
      </c>
      <c r="B1301" s="154" t="s">
        <v>938</v>
      </c>
      <c r="C1301" s="148">
        <v>16048</v>
      </c>
      <c r="D1301" s="155">
        <v>3402.13</v>
      </c>
      <c r="E1301" s="7" t="s">
        <v>950</v>
      </c>
      <c r="F1301" s="154" t="s">
        <v>961</v>
      </c>
      <c r="G1301" s="156">
        <v>44665</v>
      </c>
      <c r="H1301" s="157">
        <v>10754175.17</v>
      </c>
      <c r="I1301" s="50">
        <v>0.04</v>
      </c>
      <c r="J1301" s="139">
        <v>272.8</v>
      </c>
      <c r="K1301" s="139">
        <v>6820</v>
      </c>
      <c r="L1301" s="139"/>
      <c r="M1301" s="140" t="str">
        <f>TEXT(Table2[[#This Row],[Gd.Dt]],"mmm-yy")</f>
        <v>Apr-22</v>
      </c>
      <c r="N1301" s="46" t="str">
        <f>MID(Table2[[#This Row],[BE]],6,2)</f>
        <v>IB</v>
      </c>
      <c r="O1301" s="46" t="str">
        <f>IF(Table2[[#This Row],[Type]]="IB","EOU",IF(Table2[[#This Row],[Type]]="MB","Local","492"))</f>
        <v>EOU</v>
      </c>
      <c r="P1301" s="46">
        <f>ROUND(Table2[[#This Row],[Cons]]/Table2[[#This Row],[Qty.]],5)</f>
        <v>0.04</v>
      </c>
      <c r="Q1301" s="46" t="b">
        <f>EXACT(Table2[[#This Row],[rate]],Table2[[#This Row],[Check]])</f>
        <v>1</v>
      </c>
      <c r="R1301" s="46"/>
      <c r="S1301" s="46" t="str">
        <f>IF(Table2[[#This Row],[SRO]]="EOU",VLOOKUP(Table2[[#This Row],[BE]],[2]GD.List!$C$3:$N$5014,12,0),IF(Table2[[#This Row],[SRO]]="Local","Polyester Staple Fibre","SRO 492"))</f>
        <v>Textile Chemical</v>
      </c>
    </row>
    <row r="1302" spans="1:19" x14ac:dyDescent="0.25">
      <c r="A1302" s="159" t="s">
        <v>563</v>
      </c>
      <c r="B1302" s="154" t="s">
        <v>936</v>
      </c>
      <c r="C1302" s="148">
        <v>16048</v>
      </c>
      <c r="D1302" s="155">
        <v>3402.13</v>
      </c>
      <c r="E1302" s="7" t="s">
        <v>948</v>
      </c>
      <c r="F1302" s="154" t="s">
        <v>962</v>
      </c>
      <c r="G1302" s="156">
        <v>44665</v>
      </c>
      <c r="H1302" s="157">
        <v>10754175.17</v>
      </c>
      <c r="I1302" s="50">
        <v>0.04</v>
      </c>
      <c r="J1302" s="139">
        <v>272.8</v>
      </c>
      <c r="K1302" s="139">
        <v>6820</v>
      </c>
      <c r="L1302" s="139"/>
      <c r="M1302" s="140" t="str">
        <f>TEXT(Table2[[#This Row],[Gd.Dt]],"mmm-yy")</f>
        <v>Apr-22</v>
      </c>
      <c r="N1302" s="46" t="str">
        <f>MID(Table2[[#This Row],[BE]],6,2)</f>
        <v>IB</v>
      </c>
      <c r="O1302" s="46" t="str">
        <f>IF(Table2[[#This Row],[Type]]="IB","EOU",IF(Table2[[#This Row],[Type]]="MB","Local","492"))</f>
        <v>EOU</v>
      </c>
      <c r="P1302" s="46">
        <f>ROUND(Table2[[#This Row],[Cons]]/Table2[[#This Row],[Qty.]],5)</f>
        <v>0.04</v>
      </c>
      <c r="Q1302" s="46" t="b">
        <f>EXACT(Table2[[#This Row],[rate]],Table2[[#This Row],[Check]])</f>
        <v>1</v>
      </c>
      <c r="R1302" s="46"/>
      <c r="S1302" s="46" t="str">
        <f>IF(Table2[[#This Row],[SRO]]="EOU",VLOOKUP(Table2[[#This Row],[BE]],[2]GD.List!$C$3:$N$5014,12,0),IF(Table2[[#This Row],[SRO]]="Local","Polyester Staple Fibre","SRO 492"))</f>
        <v>Textile Chemical</v>
      </c>
    </row>
    <row r="1303" spans="1:19" x14ac:dyDescent="0.25">
      <c r="A1303" s="159" t="s">
        <v>563</v>
      </c>
      <c r="B1303" s="154" t="s">
        <v>934</v>
      </c>
      <c r="C1303" s="148">
        <v>16048</v>
      </c>
      <c r="D1303" s="155">
        <v>3402.13</v>
      </c>
      <c r="E1303" s="7" t="s">
        <v>946</v>
      </c>
      <c r="F1303" s="154" t="s">
        <v>963</v>
      </c>
      <c r="G1303" s="156">
        <v>44665</v>
      </c>
      <c r="H1303" s="157">
        <v>10754175.17</v>
      </c>
      <c r="I1303" s="50">
        <v>0.04</v>
      </c>
      <c r="J1303" s="139">
        <v>272.8</v>
      </c>
      <c r="K1303" s="139">
        <v>6820</v>
      </c>
      <c r="L1303" s="139"/>
      <c r="M1303" s="140" t="str">
        <f>TEXT(Table2[[#This Row],[Gd.Dt]],"mmm-yy")</f>
        <v>Apr-22</v>
      </c>
      <c r="N1303" s="46" t="str">
        <f>MID(Table2[[#This Row],[BE]],6,2)</f>
        <v>IB</v>
      </c>
      <c r="O1303" s="46" t="str">
        <f>IF(Table2[[#This Row],[Type]]="IB","EOU",IF(Table2[[#This Row],[Type]]="MB","Local","492"))</f>
        <v>EOU</v>
      </c>
      <c r="P1303" s="46">
        <f>ROUND(Table2[[#This Row],[Cons]]/Table2[[#This Row],[Qty.]],5)</f>
        <v>0.04</v>
      </c>
      <c r="Q1303" s="46" t="b">
        <f>EXACT(Table2[[#This Row],[rate]],Table2[[#This Row],[Check]])</f>
        <v>1</v>
      </c>
      <c r="R1303" s="46"/>
      <c r="S1303" s="46" t="str">
        <f>IF(Table2[[#This Row],[SRO]]="EOU",VLOOKUP(Table2[[#This Row],[BE]],[2]GD.List!$C$3:$N$5014,12,0),IF(Table2[[#This Row],[SRO]]="Local","Polyester Staple Fibre","SRO 492"))</f>
        <v>Textile Chemical</v>
      </c>
    </row>
    <row r="1304" spans="1:19" x14ac:dyDescent="0.25">
      <c r="A1304" s="159" t="s">
        <v>563</v>
      </c>
      <c r="B1304" s="154" t="s">
        <v>935</v>
      </c>
      <c r="C1304" s="148">
        <v>11480</v>
      </c>
      <c r="D1304" s="155">
        <v>3402.13</v>
      </c>
      <c r="E1304" s="7" t="s">
        <v>947</v>
      </c>
      <c r="F1304" s="154" t="s">
        <v>964</v>
      </c>
      <c r="G1304" s="156">
        <v>44665</v>
      </c>
      <c r="H1304" s="157">
        <v>11957671.380000001</v>
      </c>
      <c r="I1304" s="50">
        <v>0.04</v>
      </c>
      <c r="J1304" s="139">
        <v>302.16000000000003</v>
      </c>
      <c r="K1304" s="139">
        <v>7554</v>
      </c>
      <c r="L1304" s="139"/>
      <c r="M1304" s="140" t="str">
        <f>TEXT(Table2[[#This Row],[Gd.Dt]],"mmm-yy")</f>
        <v>Apr-22</v>
      </c>
      <c r="N1304" s="46" t="str">
        <f>MID(Table2[[#This Row],[BE]],6,2)</f>
        <v>IB</v>
      </c>
      <c r="O1304" s="46" t="str">
        <f>IF(Table2[[#This Row],[Type]]="IB","EOU",IF(Table2[[#This Row],[Type]]="MB","Local","492"))</f>
        <v>EOU</v>
      </c>
      <c r="P1304" s="46">
        <f>ROUND(Table2[[#This Row],[Cons]]/Table2[[#This Row],[Qty.]],5)</f>
        <v>0.04</v>
      </c>
      <c r="Q1304" s="46" t="b">
        <f>EXACT(Table2[[#This Row],[rate]],Table2[[#This Row],[Check]])</f>
        <v>1</v>
      </c>
      <c r="R1304" s="46"/>
      <c r="S1304" s="46" t="str">
        <f>IF(Table2[[#This Row],[SRO]]="EOU",VLOOKUP(Table2[[#This Row],[BE]],[2]GD.List!$C$3:$N$5014,12,0),IF(Table2[[#This Row],[SRO]]="Local","Polyester Staple Fibre","SRO 492"))</f>
        <v>Textile Chemical</v>
      </c>
    </row>
    <row r="1305" spans="1:19" x14ac:dyDescent="0.25">
      <c r="A1305" s="159" t="s">
        <v>563</v>
      </c>
      <c r="B1305" s="154" t="s">
        <v>933</v>
      </c>
      <c r="C1305" s="148">
        <v>11480</v>
      </c>
      <c r="D1305" s="155">
        <v>3402.13</v>
      </c>
      <c r="E1305" s="7" t="s">
        <v>944</v>
      </c>
      <c r="F1305" s="154" t="s">
        <v>965</v>
      </c>
      <c r="G1305" s="156">
        <v>44665</v>
      </c>
      <c r="H1305" s="157">
        <v>11957671.380000001</v>
      </c>
      <c r="I1305" s="50">
        <v>0.04</v>
      </c>
      <c r="J1305" s="139">
        <v>302.16000000000003</v>
      </c>
      <c r="K1305" s="139">
        <v>7554</v>
      </c>
      <c r="L1305" s="139"/>
      <c r="M1305" s="140" t="str">
        <f>TEXT(Table2[[#This Row],[Gd.Dt]],"mmm-yy")</f>
        <v>Apr-22</v>
      </c>
      <c r="N1305" s="46" t="str">
        <f>MID(Table2[[#This Row],[BE]],6,2)</f>
        <v>IB</v>
      </c>
      <c r="O1305" s="46" t="str">
        <f>IF(Table2[[#This Row],[Type]]="IB","EOU",IF(Table2[[#This Row],[Type]]="MB","Local","492"))</f>
        <v>EOU</v>
      </c>
      <c r="P1305" s="46">
        <f>ROUND(Table2[[#This Row],[Cons]]/Table2[[#This Row],[Qty.]],5)</f>
        <v>0.04</v>
      </c>
      <c r="Q1305" s="46" t="b">
        <f>EXACT(Table2[[#This Row],[rate]],Table2[[#This Row],[Check]])</f>
        <v>1</v>
      </c>
      <c r="R1305" s="46"/>
      <c r="S1305" s="46" t="str">
        <f>IF(Table2[[#This Row],[SRO]]="EOU",VLOOKUP(Table2[[#This Row],[BE]],[2]GD.List!$C$3:$N$5014,12,0),IF(Table2[[#This Row],[SRO]]="Local","Polyester Staple Fibre","SRO 492"))</f>
        <v>Textile Chemical</v>
      </c>
    </row>
    <row r="1306" spans="1:19" x14ac:dyDescent="0.25">
      <c r="A1306" s="159" t="s">
        <v>563</v>
      </c>
      <c r="B1306" s="154" t="s">
        <v>941</v>
      </c>
      <c r="C1306" s="148">
        <v>11480</v>
      </c>
      <c r="D1306" s="155">
        <v>3402.13</v>
      </c>
      <c r="E1306" s="7" t="s">
        <v>954</v>
      </c>
      <c r="F1306" s="154" t="s">
        <v>966</v>
      </c>
      <c r="G1306" s="156">
        <v>44666</v>
      </c>
      <c r="H1306" s="157">
        <v>11934688.49</v>
      </c>
      <c r="I1306" s="50">
        <v>0.04</v>
      </c>
      <c r="J1306" s="139">
        <v>302.16000000000003</v>
      </c>
      <c r="K1306" s="139">
        <v>7554</v>
      </c>
      <c r="L1306" s="139"/>
      <c r="M1306" s="140" t="str">
        <f>TEXT(Table2[[#This Row],[Gd.Dt]],"mmm-yy")</f>
        <v>Apr-22</v>
      </c>
      <c r="N1306" s="46" t="str">
        <f>MID(Table2[[#This Row],[BE]],6,2)</f>
        <v>IB</v>
      </c>
      <c r="O1306" s="46" t="str">
        <f>IF(Table2[[#This Row],[Type]]="IB","EOU",IF(Table2[[#This Row],[Type]]="MB","Local","492"))</f>
        <v>EOU</v>
      </c>
      <c r="P1306" s="46">
        <f>ROUND(Table2[[#This Row],[Cons]]/Table2[[#This Row],[Qty.]],5)</f>
        <v>0.04</v>
      </c>
      <c r="Q1306" s="46" t="b">
        <f>EXACT(Table2[[#This Row],[rate]],Table2[[#This Row],[Check]])</f>
        <v>1</v>
      </c>
      <c r="R1306" s="46"/>
      <c r="S1306" s="46" t="str">
        <f>IF(Table2[[#This Row],[SRO]]="EOU",VLOOKUP(Table2[[#This Row],[BE]],[2]GD.List!$C$3:$N$5014,12,0),IF(Table2[[#This Row],[SRO]]="Local","Polyester Staple Fibre","SRO 492"))</f>
        <v>Textile Chemical</v>
      </c>
    </row>
    <row r="1307" spans="1:19" x14ac:dyDescent="0.25">
      <c r="A1307" s="158" t="s">
        <v>563</v>
      </c>
      <c r="B1307" s="154" t="s">
        <v>940</v>
      </c>
      <c r="C1307" s="148">
        <v>11480</v>
      </c>
      <c r="D1307" s="155">
        <v>3402.13</v>
      </c>
      <c r="E1307" s="7" t="s">
        <v>952</v>
      </c>
      <c r="F1307" s="154" t="s">
        <v>967</v>
      </c>
      <c r="G1307" s="156">
        <v>44666</v>
      </c>
      <c r="H1307" s="157">
        <v>11934688.49</v>
      </c>
      <c r="I1307" s="50">
        <v>0.04</v>
      </c>
      <c r="J1307" s="139">
        <v>302.16000000000003</v>
      </c>
      <c r="K1307" s="139">
        <v>7554</v>
      </c>
      <c r="L1307" s="139"/>
      <c r="M1307" s="140" t="str">
        <f>TEXT(Table2[[#This Row],[Gd.Dt]],"mmm-yy")</f>
        <v>Apr-22</v>
      </c>
      <c r="N1307" s="46" t="str">
        <f>MID(Table2[[#This Row],[BE]],6,2)</f>
        <v>IB</v>
      </c>
      <c r="O1307" s="46" t="str">
        <f>IF(Table2[[#This Row],[Type]]="IB","EOU",IF(Table2[[#This Row],[Type]]="MB","Local","492"))</f>
        <v>EOU</v>
      </c>
      <c r="P1307" s="46">
        <f>ROUND(Table2[[#This Row],[Cons]]/Table2[[#This Row],[Qty.]],5)</f>
        <v>0.04</v>
      </c>
      <c r="Q1307" s="46" t="b">
        <f>EXACT(Table2[[#This Row],[rate]],Table2[[#This Row],[Check]])</f>
        <v>1</v>
      </c>
      <c r="R1307" s="46"/>
      <c r="S1307" s="46" t="str">
        <f>IF(Table2[[#This Row],[SRO]]="EOU",VLOOKUP(Table2[[#This Row],[BE]],[2]GD.List!$C$3:$N$5014,12,0),IF(Table2[[#This Row],[SRO]]="Local","Polyester Staple Fibre","SRO 492"))</f>
        <v>Textile Chemical</v>
      </c>
    </row>
    <row r="1308" spans="1:19" x14ac:dyDescent="0.25">
      <c r="A1308" s="159" t="s">
        <v>669</v>
      </c>
      <c r="B1308" s="154" t="s">
        <v>939</v>
      </c>
      <c r="C1308" s="148">
        <v>9420</v>
      </c>
      <c r="D1308" s="155">
        <v>3809.9189999999999</v>
      </c>
      <c r="E1308" s="7" t="s">
        <v>951</v>
      </c>
      <c r="F1308" s="154" t="s">
        <v>958</v>
      </c>
      <c r="G1308" s="156">
        <v>44665</v>
      </c>
      <c r="H1308" s="157">
        <v>10693489.91</v>
      </c>
      <c r="I1308" s="50">
        <v>0.04</v>
      </c>
      <c r="J1308" s="139">
        <v>296.48</v>
      </c>
      <c r="K1308" s="139">
        <v>7412</v>
      </c>
      <c r="L1308" s="139"/>
      <c r="M1308" s="140" t="str">
        <f>TEXT(Table2[[#This Row],[Gd.Dt]],"mmm-yy")</f>
        <v>Apr-22</v>
      </c>
      <c r="N1308" s="46" t="str">
        <f>MID(Table2[[#This Row],[BE]],6,2)</f>
        <v>IB</v>
      </c>
      <c r="O1308" s="46" t="str">
        <f>IF(Table2[[#This Row],[Type]]="IB","EOU",IF(Table2[[#This Row],[Type]]="MB","Local","492"))</f>
        <v>EOU</v>
      </c>
      <c r="P1308" s="46">
        <f>ROUND(Table2[[#This Row],[Cons]]/Table2[[#This Row],[Qty.]],5)</f>
        <v>0.04</v>
      </c>
      <c r="Q1308" s="46" t="b">
        <f>EXACT(Table2[[#This Row],[rate]],Table2[[#This Row],[Check]])</f>
        <v>1</v>
      </c>
      <c r="R1308" s="46"/>
      <c r="S1308" s="46" t="str">
        <f>IF(Table2[[#This Row],[SRO]]="EOU",VLOOKUP(Table2[[#This Row],[BE]],[2]GD.List!$C$3:$N$5014,12,0),IF(Table2[[#This Row],[SRO]]="Local","Polyester Staple Fibre","SRO 492"))</f>
        <v>Textile Chemical</v>
      </c>
    </row>
    <row r="1309" spans="1:19" x14ac:dyDescent="0.25">
      <c r="A1309" s="159" t="s">
        <v>669</v>
      </c>
      <c r="B1309" s="154" t="s">
        <v>943</v>
      </c>
      <c r="C1309" s="148">
        <v>74240</v>
      </c>
      <c r="D1309" s="155">
        <v>3809.9189999999999</v>
      </c>
      <c r="E1309" s="7" t="s">
        <v>957</v>
      </c>
      <c r="F1309" s="154" t="s">
        <v>959</v>
      </c>
      <c r="G1309" s="156">
        <v>44666</v>
      </c>
      <c r="H1309" s="157">
        <v>39967449.460000001</v>
      </c>
      <c r="I1309" s="50">
        <v>0.04</v>
      </c>
      <c r="J1309" s="139">
        <v>1145.8000000000002</v>
      </c>
      <c r="K1309" s="139">
        <v>28645</v>
      </c>
      <c r="L1309" s="139"/>
      <c r="M1309" s="140" t="str">
        <f>TEXT(Table2[[#This Row],[Gd.Dt]],"mmm-yy")</f>
        <v>Apr-22</v>
      </c>
      <c r="N1309" s="46" t="str">
        <f>MID(Table2[[#This Row],[BE]],6,2)</f>
        <v>IB</v>
      </c>
      <c r="O1309" s="46" t="str">
        <f>IF(Table2[[#This Row],[Type]]="IB","EOU",IF(Table2[[#This Row],[Type]]="MB","Local","492"))</f>
        <v>EOU</v>
      </c>
      <c r="P1309" s="46">
        <f>ROUND(Table2[[#This Row],[Cons]]/Table2[[#This Row],[Qty.]],5)</f>
        <v>0.04</v>
      </c>
      <c r="Q1309" s="46" t="b">
        <f>EXACT(Table2[[#This Row],[rate]],Table2[[#This Row],[Check]])</f>
        <v>1</v>
      </c>
      <c r="R1309" s="46"/>
      <c r="S1309" s="46" t="str">
        <f>IF(Table2[[#This Row],[SRO]]="EOU",VLOOKUP(Table2[[#This Row],[BE]],[2]GD.List!$C$3:$N$5014,12,0),IF(Table2[[#This Row],[SRO]]="Local","Polyester Staple Fibre","SRO 492"))</f>
        <v>Textile Chemical</v>
      </c>
    </row>
    <row r="1310" spans="1:19" x14ac:dyDescent="0.25">
      <c r="A1310" s="159" t="s">
        <v>669</v>
      </c>
      <c r="B1310" s="154" t="s">
        <v>937</v>
      </c>
      <c r="C1310" s="148">
        <v>16048</v>
      </c>
      <c r="D1310" s="155">
        <v>3809.9189999999999</v>
      </c>
      <c r="E1310" s="7" t="s">
        <v>949</v>
      </c>
      <c r="F1310" s="154" t="s">
        <v>960</v>
      </c>
      <c r="G1310" s="156">
        <v>44665</v>
      </c>
      <c r="H1310" s="157">
        <v>10754175.17</v>
      </c>
      <c r="I1310" s="50">
        <v>0.04</v>
      </c>
      <c r="J1310" s="139">
        <v>272.8</v>
      </c>
      <c r="K1310" s="139">
        <v>6820</v>
      </c>
      <c r="L1310" s="139"/>
      <c r="M1310" s="140" t="str">
        <f>TEXT(Table2[[#This Row],[Gd.Dt]],"mmm-yy")</f>
        <v>Apr-22</v>
      </c>
      <c r="N1310" s="46" t="str">
        <f>MID(Table2[[#This Row],[BE]],6,2)</f>
        <v>IB</v>
      </c>
      <c r="O1310" s="46" t="str">
        <f>IF(Table2[[#This Row],[Type]]="IB","EOU",IF(Table2[[#This Row],[Type]]="MB","Local","492"))</f>
        <v>EOU</v>
      </c>
      <c r="P1310" s="46">
        <f>ROUND(Table2[[#This Row],[Cons]]/Table2[[#This Row],[Qty.]],5)</f>
        <v>0.04</v>
      </c>
      <c r="Q1310" s="46" t="b">
        <f>EXACT(Table2[[#This Row],[rate]],Table2[[#This Row],[Check]])</f>
        <v>1</v>
      </c>
      <c r="R1310" s="46"/>
      <c r="S1310" s="46" t="str">
        <f>IF(Table2[[#This Row],[SRO]]="EOU",VLOOKUP(Table2[[#This Row],[BE]],[2]GD.List!$C$3:$N$5014,12,0),IF(Table2[[#This Row],[SRO]]="Local","Polyester Staple Fibre","SRO 492"))</f>
        <v>Textile Chemical</v>
      </c>
    </row>
    <row r="1311" spans="1:19" x14ac:dyDescent="0.25">
      <c r="A1311" s="159" t="s">
        <v>669</v>
      </c>
      <c r="B1311" s="154" t="s">
        <v>938</v>
      </c>
      <c r="C1311" s="148">
        <v>16048</v>
      </c>
      <c r="D1311" s="155">
        <v>3809.9189999999999</v>
      </c>
      <c r="E1311" s="7" t="s">
        <v>950</v>
      </c>
      <c r="F1311" s="154" t="s">
        <v>961</v>
      </c>
      <c r="G1311" s="156">
        <v>44665</v>
      </c>
      <c r="H1311" s="157">
        <v>10754175.17</v>
      </c>
      <c r="I1311" s="50">
        <v>0.04</v>
      </c>
      <c r="J1311" s="139">
        <v>272.8</v>
      </c>
      <c r="K1311" s="139">
        <v>6820</v>
      </c>
      <c r="L1311" s="139"/>
      <c r="M1311" s="140" t="str">
        <f>TEXT(Table2[[#This Row],[Gd.Dt]],"mmm-yy")</f>
        <v>Apr-22</v>
      </c>
      <c r="N1311" s="46" t="str">
        <f>MID(Table2[[#This Row],[BE]],6,2)</f>
        <v>IB</v>
      </c>
      <c r="O1311" s="46" t="str">
        <f>IF(Table2[[#This Row],[Type]]="IB","EOU",IF(Table2[[#This Row],[Type]]="MB","Local","492"))</f>
        <v>EOU</v>
      </c>
      <c r="P1311" s="46">
        <f>ROUND(Table2[[#This Row],[Cons]]/Table2[[#This Row],[Qty.]],5)</f>
        <v>0.04</v>
      </c>
      <c r="Q1311" s="46" t="b">
        <f>EXACT(Table2[[#This Row],[rate]],Table2[[#This Row],[Check]])</f>
        <v>1</v>
      </c>
      <c r="R1311" s="46"/>
      <c r="S1311" s="46" t="str">
        <f>IF(Table2[[#This Row],[SRO]]="EOU",VLOOKUP(Table2[[#This Row],[BE]],[2]GD.List!$C$3:$N$5014,12,0),IF(Table2[[#This Row],[SRO]]="Local","Polyester Staple Fibre","SRO 492"))</f>
        <v>Textile Chemical</v>
      </c>
    </row>
    <row r="1312" spans="1:19" x14ac:dyDescent="0.25">
      <c r="A1312" s="159" t="s">
        <v>669</v>
      </c>
      <c r="B1312" s="154" t="s">
        <v>936</v>
      </c>
      <c r="C1312" s="148">
        <v>16048</v>
      </c>
      <c r="D1312" s="155">
        <v>3809.9189999999999</v>
      </c>
      <c r="E1312" s="7" t="s">
        <v>948</v>
      </c>
      <c r="F1312" s="154" t="s">
        <v>962</v>
      </c>
      <c r="G1312" s="156">
        <v>44665</v>
      </c>
      <c r="H1312" s="157">
        <v>10754175.17</v>
      </c>
      <c r="I1312" s="50">
        <v>0.04</v>
      </c>
      <c r="J1312" s="139">
        <v>272.8</v>
      </c>
      <c r="K1312" s="139">
        <v>6820</v>
      </c>
      <c r="L1312" s="139"/>
      <c r="M1312" s="140" t="str">
        <f>TEXT(Table2[[#This Row],[Gd.Dt]],"mmm-yy")</f>
        <v>Apr-22</v>
      </c>
      <c r="N1312" s="46" t="str">
        <f>MID(Table2[[#This Row],[BE]],6,2)</f>
        <v>IB</v>
      </c>
      <c r="O1312" s="46" t="str">
        <f>IF(Table2[[#This Row],[Type]]="IB","EOU",IF(Table2[[#This Row],[Type]]="MB","Local","492"))</f>
        <v>EOU</v>
      </c>
      <c r="P1312" s="46">
        <f>ROUND(Table2[[#This Row],[Cons]]/Table2[[#This Row],[Qty.]],5)</f>
        <v>0.04</v>
      </c>
      <c r="Q1312" s="46" t="b">
        <f>EXACT(Table2[[#This Row],[rate]],Table2[[#This Row],[Check]])</f>
        <v>1</v>
      </c>
      <c r="R1312" s="46"/>
      <c r="S1312" s="46" t="str">
        <f>IF(Table2[[#This Row],[SRO]]="EOU",VLOOKUP(Table2[[#This Row],[BE]],[2]GD.List!$C$3:$N$5014,12,0),IF(Table2[[#This Row],[SRO]]="Local","Polyester Staple Fibre","SRO 492"))</f>
        <v>Textile Chemical</v>
      </c>
    </row>
    <row r="1313" spans="1:19" x14ac:dyDescent="0.25">
      <c r="A1313" s="159" t="s">
        <v>669</v>
      </c>
      <c r="B1313" s="154" t="s">
        <v>934</v>
      </c>
      <c r="C1313" s="148">
        <v>16048</v>
      </c>
      <c r="D1313" s="155">
        <v>3809.9189999999999</v>
      </c>
      <c r="E1313" s="7" t="s">
        <v>946</v>
      </c>
      <c r="F1313" s="154" t="s">
        <v>963</v>
      </c>
      <c r="G1313" s="156">
        <v>44665</v>
      </c>
      <c r="H1313" s="157">
        <v>10754175.17</v>
      </c>
      <c r="I1313" s="50">
        <v>0.04</v>
      </c>
      <c r="J1313" s="139">
        <v>272.8</v>
      </c>
      <c r="K1313" s="139">
        <v>6820</v>
      </c>
      <c r="L1313" s="139"/>
      <c r="M1313" s="140" t="str">
        <f>TEXT(Table2[[#This Row],[Gd.Dt]],"mmm-yy")</f>
        <v>Apr-22</v>
      </c>
      <c r="N1313" s="46" t="str">
        <f>MID(Table2[[#This Row],[BE]],6,2)</f>
        <v>IB</v>
      </c>
      <c r="O1313" s="46" t="str">
        <f>IF(Table2[[#This Row],[Type]]="IB","EOU",IF(Table2[[#This Row],[Type]]="MB","Local","492"))</f>
        <v>EOU</v>
      </c>
      <c r="P1313" s="46">
        <f>ROUND(Table2[[#This Row],[Cons]]/Table2[[#This Row],[Qty.]],5)</f>
        <v>0.04</v>
      </c>
      <c r="Q1313" s="46" t="b">
        <f>EXACT(Table2[[#This Row],[rate]],Table2[[#This Row],[Check]])</f>
        <v>1</v>
      </c>
      <c r="R1313" s="46"/>
      <c r="S1313" s="46" t="str">
        <f>IF(Table2[[#This Row],[SRO]]="EOU",VLOOKUP(Table2[[#This Row],[BE]],[2]GD.List!$C$3:$N$5014,12,0),IF(Table2[[#This Row],[SRO]]="Local","Polyester Staple Fibre","SRO 492"))</f>
        <v>Textile Chemical</v>
      </c>
    </row>
    <row r="1314" spans="1:19" x14ac:dyDescent="0.25">
      <c r="A1314" s="159" t="s">
        <v>669</v>
      </c>
      <c r="B1314" s="154" t="s">
        <v>935</v>
      </c>
      <c r="C1314" s="148">
        <v>11480</v>
      </c>
      <c r="D1314" s="155">
        <v>3809.9189999999999</v>
      </c>
      <c r="E1314" s="7" t="s">
        <v>947</v>
      </c>
      <c r="F1314" s="154" t="s">
        <v>964</v>
      </c>
      <c r="G1314" s="156">
        <v>44665</v>
      </c>
      <c r="H1314" s="157">
        <v>11957671.380000001</v>
      </c>
      <c r="I1314" s="50">
        <v>0.04</v>
      </c>
      <c r="J1314" s="139">
        <v>302.16000000000003</v>
      </c>
      <c r="K1314" s="139">
        <v>7554</v>
      </c>
      <c r="L1314" s="139"/>
      <c r="M1314" s="140" t="str">
        <f>TEXT(Table2[[#This Row],[Gd.Dt]],"mmm-yy")</f>
        <v>Apr-22</v>
      </c>
      <c r="N1314" s="46" t="str">
        <f>MID(Table2[[#This Row],[BE]],6,2)</f>
        <v>IB</v>
      </c>
      <c r="O1314" s="46" t="str">
        <f>IF(Table2[[#This Row],[Type]]="IB","EOU",IF(Table2[[#This Row],[Type]]="MB","Local","492"))</f>
        <v>EOU</v>
      </c>
      <c r="P1314" s="46">
        <f>ROUND(Table2[[#This Row],[Cons]]/Table2[[#This Row],[Qty.]],5)</f>
        <v>0.04</v>
      </c>
      <c r="Q1314" s="46" t="b">
        <f>EXACT(Table2[[#This Row],[rate]],Table2[[#This Row],[Check]])</f>
        <v>1</v>
      </c>
      <c r="R1314" s="46"/>
      <c r="S1314" s="46" t="str">
        <f>IF(Table2[[#This Row],[SRO]]="EOU",VLOOKUP(Table2[[#This Row],[BE]],[2]GD.List!$C$3:$N$5014,12,0),IF(Table2[[#This Row],[SRO]]="Local","Polyester Staple Fibre","SRO 492"))</f>
        <v>Textile Chemical</v>
      </c>
    </row>
    <row r="1315" spans="1:19" x14ac:dyDescent="0.25">
      <c r="A1315" s="159" t="s">
        <v>669</v>
      </c>
      <c r="B1315" s="154" t="s">
        <v>933</v>
      </c>
      <c r="C1315" s="148">
        <v>11480</v>
      </c>
      <c r="D1315" s="155">
        <v>3809.9189999999999</v>
      </c>
      <c r="E1315" s="7" t="s">
        <v>944</v>
      </c>
      <c r="F1315" s="154" t="s">
        <v>965</v>
      </c>
      <c r="G1315" s="156">
        <v>44665</v>
      </c>
      <c r="H1315" s="157">
        <v>11957671.380000001</v>
      </c>
      <c r="I1315" s="50">
        <v>0.04</v>
      </c>
      <c r="J1315" s="139">
        <v>302.16000000000003</v>
      </c>
      <c r="K1315" s="139">
        <v>7554</v>
      </c>
      <c r="L1315" s="139"/>
      <c r="M1315" s="140" t="str">
        <f>TEXT(Table2[[#This Row],[Gd.Dt]],"mmm-yy")</f>
        <v>Apr-22</v>
      </c>
      <c r="N1315" s="46" t="str">
        <f>MID(Table2[[#This Row],[BE]],6,2)</f>
        <v>IB</v>
      </c>
      <c r="O1315" s="46" t="str">
        <f>IF(Table2[[#This Row],[Type]]="IB","EOU",IF(Table2[[#This Row],[Type]]="MB","Local","492"))</f>
        <v>EOU</v>
      </c>
      <c r="P1315" s="46">
        <f>ROUND(Table2[[#This Row],[Cons]]/Table2[[#This Row],[Qty.]],5)</f>
        <v>0.04</v>
      </c>
      <c r="Q1315" s="46" t="b">
        <f>EXACT(Table2[[#This Row],[rate]],Table2[[#This Row],[Check]])</f>
        <v>1</v>
      </c>
      <c r="R1315" s="46"/>
      <c r="S1315" s="46" t="str">
        <f>IF(Table2[[#This Row],[SRO]]="EOU",VLOOKUP(Table2[[#This Row],[BE]],[2]GD.List!$C$3:$N$5014,12,0),IF(Table2[[#This Row],[SRO]]="Local","Polyester Staple Fibre","SRO 492"))</f>
        <v>Textile Chemical</v>
      </c>
    </row>
    <row r="1316" spans="1:19" x14ac:dyDescent="0.25">
      <c r="A1316" s="159" t="s">
        <v>669</v>
      </c>
      <c r="B1316" s="154" t="s">
        <v>941</v>
      </c>
      <c r="C1316" s="148">
        <v>11480</v>
      </c>
      <c r="D1316" s="155">
        <v>3809.9189999999999</v>
      </c>
      <c r="E1316" s="7" t="s">
        <v>954</v>
      </c>
      <c r="F1316" s="154" t="s">
        <v>966</v>
      </c>
      <c r="G1316" s="156">
        <v>44666</v>
      </c>
      <c r="H1316" s="157">
        <v>11934688.49</v>
      </c>
      <c r="I1316" s="50">
        <v>0.04</v>
      </c>
      <c r="J1316" s="139">
        <v>302.16000000000003</v>
      </c>
      <c r="K1316" s="139">
        <v>7554</v>
      </c>
      <c r="L1316" s="139"/>
      <c r="M1316" s="140" t="str">
        <f>TEXT(Table2[[#This Row],[Gd.Dt]],"mmm-yy")</f>
        <v>Apr-22</v>
      </c>
      <c r="N1316" s="46" t="str">
        <f>MID(Table2[[#This Row],[BE]],6,2)</f>
        <v>IB</v>
      </c>
      <c r="O1316" s="46" t="str">
        <f>IF(Table2[[#This Row],[Type]]="IB","EOU",IF(Table2[[#This Row],[Type]]="MB","Local","492"))</f>
        <v>EOU</v>
      </c>
      <c r="P1316" s="46">
        <f>ROUND(Table2[[#This Row],[Cons]]/Table2[[#This Row],[Qty.]],5)</f>
        <v>0.04</v>
      </c>
      <c r="Q1316" s="46" t="b">
        <f>EXACT(Table2[[#This Row],[rate]],Table2[[#This Row],[Check]])</f>
        <v>1</v>
      </c>
      <c r="R1316" s="46"/>
      <c r="S1316" s="46" t="str">
        <f>IF(Table2[[#This Row],[SRO]]="EOU",VLOOKUP(Table2[[#This Row],[BE]],[2]GD.List!$C$3:$N$5014,12,0),IF(Table2[[#This Row],[SRO]]="Local","Polyester Staple Fibre","SRO 492"))</f>
        <v>Textile Chemical</v>
      </c>
    </row>
    <row r="1317" spans="1:19" x14ac:dyDescent="0.25">
      <c r="A1317" s="158" t="s">
        <v>669</v>
      </c>
      <c r="B1317" s="154" t="s">
        <v>940</v>
      </c>
      <c r="C1317" s="148">
        <v>11480</v>
      </c>
      <c r="D1317" s="155">
        <v>3809.9189999999999</v>
      </c>
      <c r="E1317" s="7" t="s">
        <v>952</v>
      </c>
      <c r="F1317" s="154" t="s">
        <v>967</v>
      </c>
      <c r="G1317" s="156">
        <v>44666</v>
      </c>
      <c r="H1317" s="157">
        <v>11934688.49</v>
      </c>
      <c r="I1317" s="50">
        <v>0.04</v>
      </c>
      <c r="J1317" s="139">
        <v>302.16000000000003</v>
      </c>
      <c r="K1317" s="139">
        <v>7554</v>
      </c>
      <c r="L1317" s="139"/>
      <c r="M1317" s="140" t="str">
        <f>TEXT(Table2[[#This Row],[Gd.Dt]],"mmm-yy")</f>
        <v>Apr-22</v>
      </c>
      <c r="N1317" s="46" t="str">
        <f>MID(Table2[[#This Row],[BE]],6,2)</f>
        <v>IB</v>
      </c>
      <c r="O1317" s="46" t="str">
        <f>IF(Table2[[#This Row],[Type]]="IB","EOU",IF(Table2[[#This Row],[Type]]="MB","Local","492"))</f>
        <v>EOU</v>
      </c>
      <c r="P1317" s="46">
        <f>ROUND(Table2[[#This Row],[Cons]]/Table2[[#This Row],[Qty.]],5)</f>
        <v>0.04</v>
      </c>
      <c r="Q1317" s="46" t="b">
        <f>EXACT(Table2[[#This Row],[rate]],Table2[[#This Row],[Check]])</f>
        <v>1</v>
      </c>
      <c r="R1317" s="46"/>
      <c r="S1317" s="46" t="str">
        <f>IF(Table2[[#This Row],[SRO]]="EOU",VLOOKUP(Table2[[#This Row],[BE]],[2]GD.List!$C$3:$N$5014,12,0),IF(Table2[[#This Row],[SRO]]="Local","Polyester Staple Fibre","SRO 492"))</f>
        <v>Textile Chemical</v>
      </c>
    </row>
    <row r="1318" spans="1:19" x14ac:dyDescent="0.25">
      <c r="A1318" s="158" t="s">
        <v>724</v>
      </c>
      <c r="B1318" s="154" t="s">
        <v>943</v>
      </c>
      <c r="C1318" s="148">
        <v>74240</v>
      </c>
      <c r="D1318" s="155">
        <v>2832.1089999999999</v>
      </c>
      <c r="E1318" s="7" t="s">
        <v>957</v>
      </c>
      <c r="F1318" s="154" t="s">
        <v>959</v>
      </c>
      <c r="G1318" s="156">
        <v>44666</v>
      </c>
      <c r="H1318" s="157">
        <v>39967449.460000001</v>
      </c>
      <c r="I1318" s="50">
        <v>0.04</v>
      </c>
      <c r="J1318" s="139">
        <v>1145.8000000000002</v>
      </c>
      <c r="K1318" s="139">
        <v>28645</v>
      </c>
      <c r="L1318" s="139"/>
      <c r="M1318" s="140" t="str">
        <f>TEXT(Table2[[#This Row],[Gd.Dt]],"mmm-yy")</f>
        <v>Apr-22</v>
      </c>
      <c r="N1318" s="46" t="str">
        <f>MID(Table2[[#This Row],[BE]],6,2)</f>
        <v>IB</v>
      </c>
      <c r="O1318" s="46" t="str">
        <f>IF(Table2[[#This Row],[Type]]="IB","EOU",IF(Table2[[#This Row],[Type]]="MB","Local","492"))</f>
        <v>EOU</v>
      </c>
      <c r="P1318" s="46">
        <f>ROUND(Table2[[#This Row],[Cons]]/Table2[[#This Row],[Qty.]],5)</f>
        <v>0.04</v>
      </c>
      <c r="Q1318" s="46" t="b">
        <f>EXACT(Table2[[#This Row],[rate]],Table2[[#This Row],[Check]])</f>
        <v>1</v>
      </c>
      <c r="R1318" s="46"/>
      <c r="S1318" s="46" t="str">
        <f>IF(Table2[[#This Row],[SRO]]="EOU",VLOOKUP(Table2[[#This Row],[BE]],[2]GD.List!$C$3:$N$5014,12,0),IF(Table2[[#This Row],[SRO]]="Local","Polyester Staple Fibre","SRO 492"))</f>
        <v>Textile Chemical</v>
      </c>
    </row>
    <row r="1319" spans="1:19" x14ac:dyDescent="0.25">
      <c r="A1319" s="158" t="s">
        <v>752</v>
      </c>
      <c r="B1319" s="154" t="s">
        <v>942</v>
      </c>
      <c r="C1319" s="148">
        <v>9600</v>
      </c>
      <c r="D1319" s="155">
        <v>9607.19</v>
      </c>
      <c r="E1319" s="7" t="s">
        <v>955</v>
      </c>
      <c r="F1319" s="154" t="s">
        <v>968</v>
      </c>
      <c r="G1319" s="156">
        <v>44666</v>
      </c>
      <c r="H1319" s="157">
        <v>7677120</v>
      </c>
      <c r="I1319" s="50">
        <v>1</v>
      </c>
      <c r="J1319" s="139">
        <v>100</v>
      </c>
      <c r="K1319" s="139">
        <v>100</v>
      </c>
      <c r="L1319" s="139"/>
      <c r="M1319" s="140" t="str">
        <f>TEXT(Table2[[#This Row],[Gd.Dt]],"mmm-yy")</f>
        <v>Apr-22</v>
      </c>
      <c r="N1319" s="46" t="str">
        <f>MID(Table2[[#This Row],[BE]],6,2)</f>
        <v>EP</v>
      </c>
      <c r="O1319" s="46" t="str">
        <f>IF(Table2[[#This Row],[Type]]="IB","EOU",IF(Table2[[#This Row],[Type]]="MB","Local","492"))</f>
        <v>492</v>
      </c>
      <c r="P1319" s="46">
        <f>ROUND(Table2[[#This Row],[Cons]]/Table2[[#This Row],[Qty.]],5)</f>
        <v>1</v>
      </c>
      <c r="Q1319" s="46" t="b">
        <f>EXACT(Table2[[#This Row],[rate]],Table2[[#This Row],[Check]])</f>
        <v>1</v>
      </c>
      <c r="R1319" s="46"/>
      <c r="S1319" s="46" t="str">
        <f>IF(Table2[[#This Row],[SRO]]="EOU",VLOOKUP(Table2[[#This Row],[BE]],[2]GD.List!$C$3:$N$5014,12,0),IF(Table2[[#This Row],[SRO]]="Local","Polyester Staple Fibre","SRO 492"))</f>
        <v>SRO 492</v>
      </c>
    </row>
    <row r="1320" spans="1:19" x14ac:dyDescent="0.25">
      <c r="A1320" s="159" t="s">
        <v>798</v>
      </c>
      <c r="B1320" s="154" t="s">
        <v>939</v>
      </c>
      <c r="C1320" s="148">
        <v>9420</v>
      </c>
      <c r="D1320" s="155">
        <v>3910</v>
      </c>
      <c r="E1320" s="7" t="s">
        <v>951</v>
      </c>
      <c r="F1320" s="154" t="s">
        <v>958</v>
      </c>
      <c r="G1320" s="156">
        <v>44665</v>
      </c>
      <c r="H1320" s="157">
        <v>10693489.91</v>
      </c>
      <c r="I1320" s="50">
        <v>0.04</v>
      </c>
      <c r="J1320" s="139">
        <v>296.48</v>
      </c>
      <c r="K1320" s="139">
        <v>7412</v>
      </c>
      <c r="L1320" s="139"/>
      <c r="M1320" s="140" t="str">
        <f>TEXT(Table2[[#This Row],[Gd.Dt]],"mmm-yy")</f>
        <v>Apr-22</v>
      </c>
      <c r="N1320" s="46" t="str">
        <f>MID(Table2[[#This Row],[BE]],6,2)</f>
        <v>IB</v>
      </c>
      <c r="O1320" s="46" t="str">
        <f>IF(Table2[[#This Row],[Type]]="IB","EOU",IF(Table2[[#This Row],[Type]]="MB","Local","492"))</f>
        <v>EOU</v>
      </c>
      <c r="P1320" s="46">
        <f>ROUND(Table2[[#This Row],[Cons]]/Table2[[#This Row],[Qty.]],5)</f>
        <v>0.04</v>
      </c>
      <c r="Q1320" s="46" t="b">
        <f>EXACT(Table2[[#This Row],[rate]],Table2[[#This Row],[Check]])</f>
        <v>1</v>
      </c>
      <c r="R1320" s="46"/>
      <c r="S1320" s="46" t="str">
        <f>IF(Table2[[#This Row],[SRO]]="EOU",VLOOKUP(Table2[[#This Row],[BE]],[2]GD.List!$C$3:$N$5014,12,0),IF(Table2[[#This Row],[SRO]]="Local","Polyester Staple Fibre","SRO 492"))</f>
        <v>Textile Chemical</v>
      </c>
    </row>
    <row r="1321" spans="1:19" x14ac:dyDescent="0.25">
      <c r="A1321" s="159" t="s">
        <v>798</v>
      </c>
      <c r="B1321" s="154" t="s">
        <v>943</v>
      </c>
      <c r="C1321" s="148">
        <v>74240</v>
      </c>
      <c r="D1321" s="155">
        <v>3910</v>
      </c>
      <c r="E1321" s="7" t="s">
        <v>957</v>
      </c>
      <c r="F1321" s="154" t="s">
        <v>959</v>
      </c>
      <c r="G1321" s="156">
        <v>44666</v>
      </c>
      <c r="H1321" s="157">
        <v>39967449.460000001</v>
      </c>
      <c r="I1321" s="50">
        <v>0.04</v>
      </c>
      <c r="J1321" s="139">
        <v>1145.8000000000002</v>
      </c>
      <c r="K1321" s="139">
        <v>28645</v>
      </c>
      <c r="L1321" s="139"/>
      <c r="M1321" s="140" t="str">
        <f>TEXT(Table2[[#This Row],[Gd.Dt]],"mmm-yy")</f>
        <v>Apr-22</v>
      </c>
      <c r="N1321" s="46" t="str">
        <f>MID(Table2[[#This Row],[BE]],6,2)</f>
        <v>IB</v>
      </c>
      <c r="O1321" s="46" t="str">
        <f>IF(Table2[[#This Row],[Type]]="IB","EOU",IF(Table2[[#This Row],[Type]]="MB","Local","492"))</f>
        <v>EOU</v>
      </c>
      <c r="P1321" s="46">
        <f>ROUND(Table2[[#This Row],[Cons]]/Table2[[#This Row],[Qty.]],5)</f>
        <v>0.04</v>
      </c>
      <c r="Q1321" s="46" t="b">
        <f>EXACT(Table2[[#This Row],[rate]],Table2[[#This Row],[Check]])</f>
        <v>1</v>
      </c>
      <c r="R1321" s="46"/>
      <c r="S1321" s="46" t="str">
        <f>IF(Table2[[#This Row],[SRO]]="EOU",VLOOKUP(Table2[[#This Row],[BE]],[2]GD.List!$C$3:$N$5014,12,0),IF(Table2[[#This Row],[SRO]]="Local","Polyester Staple Fibre","SRO 492"))</f>
        <v>Textile Chemical</v>
      </c>
    </row>
    <row r="1322" spans="1:19" x14ac:dyDescent="0.25">
      <c r="A1322" s="159" t="s">
        <v>798</v>
      </c>
      <c r="B1322" s="154" t="s">
        <v>937</v>
      </c>
      <c r="C1322" s="148">
        <v>16048</v>
      </c>
      <c r="D1322" s="155">
        <v>3910</v>
      </c>
      <c r="E1322" s="7" t="s">
        <v>949</v>
      </c>
      <c r="F1322" s="154" t="s">
        <v>960</v>
      </c>
      <c r="G1322" s="156">
        <v>44665</v>
      </c>
      <c r="H1322" s="157">
        <v>10754175.17</v>
      </c>
      <c r="I1322" s="50">
        <v>0.04</v>
      </c>
      <c r="J1322" s="139">
        <v>272.8</v>
      </c>
      <c r="K1322" s="139">
        <v>6820</v>
      </c>
      <c r="L1322" s="139"/>
      <c r="M1322" s="140" t="str">
        <f>TEXT(Table2[[#This Row],[Gd.Dt]],"mmm-yy")</f>
        <v>Apr-22</v>
      </c>
      <c r="N1322" s="46" t="str">
        <f>MID(Table2[[#This Row],[BE]],6,2)</f>
        <v>IB</v>
      </c>
      <c r="O1322" s="46" t="str">
        <f>IF(Table2[[#This Row],[Type]]="IB","EOU",IF(Table2[[#This Row],[Type]]="MB","Local","492"))</f>
        <v>EOU</v>
      </c>
      <c r="P1322" s="46">
        <f>ROUND(Table2[[#This Row],[Cons]]/Table2[[#This Row],[Qty.]],5)</f>
        <v>0.04</v>
      </c>
      <c r="Q1322" s="46" t="b">
        <f>EXACT(Table2[[#This Row],[rate]],Table2[[#This Row],[Check]])</f>
        <v>1</v>
      </c>
      <c r="R1322" s="46"/>
      <c r="S1322" s="46" t="str">
        <f>IF(Table2[[#This Row],[SRO]]="EOU",VLOOKUP(Table2[[#This Row],[BE]],[2]GD.List!$C$3:$N$5014,12,0),IF(Table2[[#This Row],[SRO]]="Local","Polyester Staple Fibre","SRO 492"))</f>
        <v>Textile Chemical</v>
      </c>
    </row>
    <row r="1323" spans="1:19" x14ac:dyDescent="0.25">
      <c r="A1323" s="159" t="s">
        <v>798</v>
      </c>
      <c r="B1323" s="154" t="s">
        <v>938</v>
      </c>
      <c r="C1323" s="148">
        <v>16048</v>
      </c>
      <c r="D1323" s="155">
        <v>3910</v>
      </c>
      <c r="E1323" s="7" t="s">
        <v>950</v>
      </c>
      <c r="F1323" s="154" t="s">
        <v>961</v>
      </c>
      <c r="G1323" s="156">
        <v>44665</v>
      </c>
      <c r="H1323" s="157">
        <v>10754175.17</v>
      </c>
      <c r="I1323" s="50">
        <v>0.04</v>
      </c>
      <c r="J1323" s="139">
        <v>272.8</v>
      </c>
      <c r="K1323" s="139">
        <v>6820</v>
      </c>
      <c r="L1323" s="139"/>
      <c r="M1323" s="140" t="str">
        <f>TEXT(Table2[[#This Row],[Gd.Dt]],"mmm-yy")</f>
        <v>Apr-22</v>
      </c>
      <c r="N1323" s="46" t="str">
        <f>MID(Table2[[#This Row],[BE]],6,2)</f>
        <v>IB</v>
      </c>
      <c r="O1323" s="46" t="str">
        <f>IF(Table2[[#This Row],[Type]]="IB","EOU",IF(Table2[[#This Row],[Type]]="MB","Local","492"))</f>
        <v>EOU</v>
      </c>
      <c r="P1323" s="46">
        <f>ROUND(Table2[[#This Row],[Cons]]/Table2[[#This Row],[Qty.]],5)</f>
        <v>0.04</v>
      </c>
      <c r="Q1323" s="46" t="b">
        <f>EXACT(Table2[[#This Row],[rate]],Table2[[#This Row],[Check]])</f>
        <v>1</v>
      </c>
      <c r="R1323" s="46"/>
      <c r="S1323" s="46" t="str">
        <f>IF(Table2[[#This Row],[SRO]]="EOU",VLOOKUP(Table2[[#This Row],[BE]],[2]GD.List!$C$3:$N$5014,12,0),IF(Table2[[#This Row],[SRO]]="Local","Polyester Staple Fibre","SRO 492"))</f>
        <v>Textile Chemical</v>
      </c>
    </row>
    <row r="1324" spans="1:19" x14ac:dyDescent="0.25">
      <c r="A1324" s="159" t="s">
        <v>798</v>
      </c>
      <c r="B1324" s="154" t="s">
        <v>936</v>
      </c>
      <c r="C1324" s="148">
        <v>16048</v>
      </c>
      <c r="D1324" s="155">
        <v>3910</v>
      </c>
      <c r="E1324" s="7" t="s">
        <v>948</v>
      </c>
      <c r="F1324" s="154" t="s">
        <v>962</v>
      </c>
      <c r="G1324" s="156">
        <v>44665</v>
      </c>
      <c r="H1324" s="157">
        <v>10754175.17</v>
      </c>
      <c r="I1324" s="50">
        <v>0.04</v>
      </c>
      <c r="J1324" s="139">
        <v>272.8</v>
      </c>
      <c r="K1324" s="139">
        <v>6820</v>
      </c>
      <c r="L1324" s="139"/>
      <c r="M1324" s="140" t="str">
        <f>TEXT(Table2[[#This Row],[Gd.Dt]],"mmm-yy")</f>
        <v>Apr-22</v>
      </c>
      <c r="N1324" s="46" t="str">
        <f>MID(Table2[[#This Row],[BE]],6,2)</f>
        <v>IB</v>
      </c>
      <c r="O1324" s="46" t="str">
        <f>IF(Table2[[#This Row],[Type]]="IB","EOU",IF(Table2[[#This Row],[Type]]="MB","Local","492"))</f>
        <v>EOU</v>
      </c>
      <c r="P1324" s="46">
        <f>ROUND(Table2[[#This Row],[Cons]]/Table2[[#This Row],[Qty.]],5)</f>
        <v>0.04</v>
      </c>
      <c r="Q1324" s="46" t="b">
        <f>EXACT(Table2[[#This Row],[rate]],Table2[[#This Row],[Check]])</f>
        <v>1</v>
      </c>
      <c r="R1324" s="46"/>
      <c r="S1324" s="46" t="str">
        <f>IF(Table2[[#This Row],[SRO]]="EOU",VLOOKUP(Table2[[#This Row],[BE]],[2]GD.List!$C$3:$N$5014,12,0),IF(Table2[[#This Row],[SRO]]="Local","Polyester Staple Fibre","SRO 492"))</f>
        <v>Textile Chemical</v>
      </c>
    </row>
    <row r="1325" spans="1:19" x14ac:dyDescent="0.25">
      <c r="A1325" s="159" t="s">
        <v>798</v>
      </c>
      <c r="B1325" s="154" t="s">
        <v>934</v>
      </c>
      <c r="C1325" s="148">
        <v>16048</v>
      </c>
      <c r="D1325" s="155">
        <v>3910</v>
      </c>
      <c r="E1325" s="7" t="s">
        <v>946</v>
      </c>
      <c r="F1325" s="154" t="s">
        <v>963</v>
      </c>
      <c r="G1325" s="156">
        <v>44665</v>
      </c>
      <c r="H1325" s="157">
        <v>10754175.17</v>
      </c>
      <c r="I1325" s="50">
        <v>0.04</v>
      </c>
      <c r="J1325" s="139">
        <v>272.8</v>
      </c>
      <c r="K1325" s="139">
        <v>6820</v>
      </c>
      <c r="L1325" s="139"/>
      <c r="M1325" s="140" t="str">
        <f>TEXT(Table2[[#This Row],[Gd.Dt]],"mmm-yy")</f>
        <v>Apr-22</v>
      </c>
      <c r="N1325" s="46" t="str">
        <f>MID(Table2[[#This Row],[BE]],6,2)</f>
        <v>IB</v>
      </c>
      <c r="O1325" s="46" t="str">
        <f>IF(Table2[[#This Row],[Type]]="IB","EOU",IF(Table2[[#This Row],[Type]]="MB","Local","492"))</f>
        <v>EOU</v>
      </c>
      <c r="P1325" s="46">
        <f>ROUND(Table2[[#This Row],[Cons]]/Table2[[#This Row],[Qty.]],5)</f>
        <v>0.04</v>
      </c>
      <c r="Q1325" s="46" t="b">
        <f>EXACT(Table2[[#This Row],[rate]],Table2[[#This Row],[Check]])</f>
        <v>1</v>
      </c>
      <c r="R1325" s="46"/>
      <c r="S1325" s="46" t="str">
        <f>IF(Table2[[#This Row],[SRO]]="EOU",VLOOKUP(Table2[[#This Row],[BE]],[2]GD.List!$C$3:$N$5014,12,0),IF(Table2[[#This Row],[SRO]]="Local","Polyester Staple Fibre","SRO 492"))</f>
        <v>Textile Chemical</v>
      </c>
    </row>
    <row r="1326" spans="1:19" x14ac:dyDescent="0.25">
      <c r="A1326" s="159" t="s">
        <v>798</v>
      </c>
      <c r="B1326" s="154" t="s">
        <v>935</v>
      </c>
      <c r="C1326" s="148">
        <v>11480</v>
      </c>
      <c r="D1326" s="155">
        <v>3910</v>
      </c>
      <c r="E1326" s="7" t="s">
        <v>947</v>
      </c>
      <c r="F1326" s="154" t="s">
        <v>964</v>
      </c>
      <c r="G1326" s="156">
        <v>44665</v>
      </c>
      <c r="H1326" s="157">
        <v>11957671.380000001</v>
      </c>
      <c r="I1326" s="50">
        <v>0.04</v>
      </c>
      <c r="J1326" s="139">
        <v>302.16000000000003</v>
      </c>
      <c r="K1326" s="139">
        <v>7554</v>
      </c>
      <c r="L1326" s="139"/>
      <c r="M1326" s="140" t="str">
        <f>TEXT(Table2[[#This Row],[Gd.Dt]],"mmm-yy")</f>
        <v>Apr-22</v>
      </c>
      <c r="N1326" s="46" t="str">
        <f>MID(Table2[[#This Row],[BE]],6,2)</f>
        <v>IB</v>
      </c>
      <c r="O1326" s="46" t="str">
        <f>IF(Table2[[#This Row],[Type]]="IB","EOU",IF(Table2[[#This Row],[Type]]="MB","Local","492"))</f>
        <v>EOU</v>
      </c>
      <c r="P1326" s="46">
        <f>ROUND(Table2[[#This Row],[Cons]]/Table2[[#This Row],[Qty.]],5)</f>
        <v>0.04</v>
      </c>
      <c r="Q1326" s="46" t="b">
        <f>EXACT(Table2[[#This Row],[rate]],Table2[[#This Row],[Check]])</f>
        <v>1</v>
      </c>
      <c r="R1326" s="46"/>
      <c r="S1326" s="46" t="str">
        <f>IF(Table2[[#This Row],[SRO]]="EOU",VLOOKUP(Table2[[#This Row],[BE]],[2]GD.List!$C$3:$N$5014,12,0),IF(Table2[[#This Row],[SRO]]="Local","Polyester Staple Fibre","SRO 492"))</f>
        <v>Textile Chemical</v>
      </c>
    </row>
    <row r="1327" spans="1:19" x14ac:dyDescent="0.25">
      <c r="A1327" s="159" t="s">
        <v>798</v>
      </c>
      <c r="B1327" s="154" t="s">
        <v>933</v>
      </c>
      <c r="C1327" s="148">
        <v>11480</v>
      </c>
      <c r="D1327" s="155">
        <v>3910</v>
      </c>
      <c r="E1327" s="7" t="s">
        <v>944</v>
      </c>
      <c r="F1327" s="154" t="s">
        <v>965</v>
      </c>
      <c r="G1327" s="156">
        <v>44665</v>
      </c>
      <c r="H1327" s="157">
        <v>11957671.380000001</v>
      </c>
      <c r="I1327" s="50">
        <v>0.04</v>
      </c>
      <c r="J1327" s="139">
        <v>302.16000000000003</v>
      </c>
      <c r="K1327" s="139">
        <v>7554</v>
      </c>
      <c r="L1327" s="139"/>
      <c r="M1327" s="140" t="str">
        <f>TEXT(Table2[[#This Row],[Gd.Dt]],"mmm-yy")</f>
        <v>Apr-22</v>
      </c>
      <c r="N1327" s="46" t="str">
        <f>MID(Table2[[#This Row],[BE]],6,2)</f>
        <v>IB</v>
      </c>
      <c r="O1327" s="46" t="str">
        <f>IF(Table2[[#This Row],[Type]]="IB","EOU",IF(Table2[[#This Row],[Type]]="MB","Local","492"))</f>
        <v>EOU</v>
      </c>
      <c r="P1327" s="46">
        <f>ROUND(Table2[[#This Row],[Cons]]/Table2[[#This Row],[Qty.]],5)</f>
        <v>0.04</v>
      </c>
      <c r="Q1327" s="46" t="b">
        <f>EXACT(Table2[[#This Row],[rate]],Table2[[#This Row],[Check]])</f>
        <v>1</v>
      </c>
      <c r="R1327" s="46"/>
      <c r="S1327" s="46" t="str">
        <f>IF(Table2[[#This Row],[SRO]]="EOU",VLOOKUP(Table2[[#This Row],[BE]],[2]GD.List!$C$3:$N$5014,12,0),IF(Table2[[#This Row],[SRO]]="Local","Polyester Staple Fibre","SRO 492"))</f>
        <v>Textile Chemical</v>
      </c>
    </row>
    <row r="1328" spans="1:19" x14ac:dyDescent="0.25">
      <c r="A1328" s="159" t="s">
        <v>798</v>
      </c>
      <c r="B1328" s="154" t="s">
        <v>941</v>
      </c>
      <c r="C1328" s="148">
        <v>11480</v>
      </c>
      <c r="D1328" s="155">
        <v>3910</v>
      </c>
      <c r="E1328" s="7" t="s">
        <v>954</v>
      </c>
      <c r="F1328" s="154" t="s">
        <v>966</v>
      </c>
      <c r="G1328" s="156">
        <v>44666</v>
      </c>
      <c r="H1328" s="157">
        <v>11934688.49</v>
      </c>
      <c r="I1328" s="50">
        <v>0.04</v>
      </c>
      <c r="J1328" s="139">
        <v>302.16000000000003</v>
      </c>
      <c r="K1328" s="139">
        <v>7554</v>
      </c>
      <c r="L1328" s="139"/>
      <c r="M1328" s="140" t="str">
        <f>TEXT(Table2[[#This Row],[Gd.Dt]],"mmm-yy")</f>
        <v>Apr-22</v>
      </c>
      <c r="N1328" s="46" t="str">
        <f>MID(Table2[[#This Row],[BE]],6,2)</f>
        <v>IB</v>
      </c>
      <c r="O1328" s="46" t="str">
        <f>IF(Table2[[#This Row],[Type]]="IB","EOU",IF(Table2[[#This Row],[Type]]="MB","Local","492"))</f>
        <v>EOU</v>
      </c>
      <c r="P1328" s="46">
        <f>ROUND(Table2[[#This Row],[Cons]]/Table2[[#This Row],[Qty.]],5)</f>
        <v>0.04</v>
      </c>
      <c r="Q1328" s="46" t="b">
        <f>EXACT(Table2[[#This Row],[rate]],Table2[[#This Row],[Check]])</f>
        <v>1</v>
      </c>
      <c r="R1328" s="46"/>
      <c r="S1328" s="46" t="str">
        <f>IF(Table2[[#This Row],[SRO]]="EOU",VLOOKUP(Table2[[#This Row],[BE]],[2]GD.List!$C$3:$N$5014,12,0),IF(Table2[[#This Row],[SRO]]="Local","Polyester Staple Fibre","SRO 492"))</f>
        <v>Textile Chemical</v>
      </c>
    </row>
    <row r="1329" spans="1:19" x14ac:dyDescent="0.25">
      <c r="A1329" s="158" t="s">
        <v>798</v>
      </c>
      <c r="B1329" s="154" t="s">
        <v>940</v>
      </c>
      <c r="C1329" s="148">
        <v>11480</v>
      </c>
      <c r="D1329" s="155">
        <v>3910</v>
      </c>
      <c r="E1329" s="7" t="s">
        <v>952</v>
      </c>
      <c r="F1329" s="154" t="s">
        <v>967</v>
      </c>
      <c r="G1329" s="156">
        <v>44666</v>
      </c>
      <c r="H1329" s="157">
        <v>11934688.49</v>
      </c>
      <c r="I1329" s="50">
        <v>0.04</v>
      </c>
      <c r="J1329" s="139">
        <v>302.16000000000003</v>
      </c>
      <c r="K1329" s="139">
        <v>7554</v>
      </c>
      <c r="L1329" s="139"/>
      <c r="M1329" s="140" t="str">
        <f>TEXT(Table2[[#This Row],[Gd.Dt]],"mmm-yy")</f>
        <v>Apr-22</v>
      </c>
      <c r="N1329" s="46" t="str">
        <f>MID(Table2[[#This Row],[BE]],6,2)</f>
        <v>IB</v>
      </c>
      <c r="O1329" s="46" t="str">
        <f>IF(Table2[[#This Row],[Type]]="IB","EOU",IF(Table2[[#This Row],[Type]]="MB","Local","492"))</f>
        <v>EOU</v>
      </c>
      <c r="P1329" s="46">
        <f>ROUND(Table2[[#This Row],[Cons]]/Table2[[#This Row],[Qty.]],5)</f>
        <v>0.04</v>
      </c>
      <c r="Q1329" s="46" t="b">
        <f>EXACT(Table2[[#This Row],[rate]],Table2[[#This Row],[Check]])</f>
        <v>1</v>
      </c>
      <c r="R1329" s="46"/>
      <c r="S1329" s="46" t="str">
        <f>IF(Table2[[#This Row],[SRO]]="EOU",VLOOKUP(Table2[[#This Row],[BE]],[2]GD.List!$C$3:$N$5014,12,0),IF(Table2[[#This Row],[SRO]]="Local","Polyester Staple Fibre","SRO 492"))</f>
        <v>Textile Chemical</v>
      </c>
    </row>
    <row r="1330" spans="1:19" x14ac:dyDescent="0.25">
      <c r="A1330" s="158" t="s">
        <v>799</v>
      </c>
      <c r="B1330" s="154" t="s">
        <v>939</v>
      </c>
      <c r="C1330" s="148">
        <v>9420</v>
      </c>
      <c r="D1330" s="155">
        <v>3906.9090000000001</v>
      </c>
      <c r="E1330" s="7" t="s">
        <v>951</v>
      </c>
      <c r="F1330" s="154" t="s">
        <v>958</v>
      </c>
      <c r="G1330" s="156">
        <v>44665</v>
      </c>
      <c r="H1330" s="157">
        <v>10693489.91</v>
      </c>
      <c r="I1330" s="50">
        <v>0.04</v>
      </c>
      <c r="J1330" s="139">
        <v>296.48</v>
      </c>
      <c r="K1330" s="139">
        <v>7412</v>
      </c>
      <c r="L1330" s="139"/>
      <c r="M1330" s="140" t="str">
        <f>TEXT(Table2[[#This Row],[Gd.Dt]],"mmm-yy")</f>
        <v>Apr-22</v>
      </c>
      <c r="N1330" s="46" t="str">
        <f>MID(Table2[[#This Row],[BE]],6,2)</f>
        <v>IB</v>
      </c>
      <c r="O1330" s="46" t="str">
        <f>IF(Table2[[#This Row],[Type]]="IB","EOU",IF(Table2[[#This Row],[Type]]="MB","Local","492"))</f>
        <v>EOU</v>
      </c>
      <c r="P1330" s="46">
        <f>ROUND(Table2[[#This Row],[Cons]]/Table2[[#This Row],[Qty.]],5)</f>
        <v>0.04</v>
      </c>
      <c r="Q1330" s="46" t="b">
        <f>EXACT(Table2[[#This Row],[rate]],Table2[[#This Row],[Check]])</f>
        <v>1</v>
      </c>
      <c r="R1330" s="46"/>
      <c r="S1330" s="46" t="str">
        <f>IF(Table2[[#This Row],[SRO]]="EOU",VLOOKUP(Table2[[#This Row],[BE]],[2]GD.List!$C$3:$N$5014,12,0),IF(Table2[[#This Row],[SRO]]="Local","Polyester Staple Fibre","SRO 492"))</f>
        <v>Textile Chemical</v>
      </c>
    </row>
    <row r="1331" spans="1:19" x14ac:dyDescent="0.25">
      <c r="A1331" s="159" t="s">
        <v>800</v>
      </c>
      <c r="B1331" s="154" t="s">
        <v>939</v>
      </c>
      <c r="C1331" s="148">
        <v>9420</v>
      </c>
      <c r="D1331" s="155">
        <v>3215.1990000000001</v>
      </c>
      <c r="E1331" s="7" t="s">
        <v>951</v>
      </c>
      <c r="F1331" s="154" t="s">
        <v>958</v>
      </c>
      <c r="G1331" s="156">
        <v>44665</v>
      </c>
      <c r="H1331" s="157">
        <v>10693489.91</v>
      </c>
      <c r="I1331" s="50">
        <v>7.0000000000000007E-2</v>
      </c>
      <c r="J1331" s="139">
        <v>518.84</v>
      </c>
      <c r="K1331" s="139">
        <v>7412</v>
      </c>
      <c r="L1331" s="139"/>
      <c r="M1331" s="140" t="str">
        <f>TEXT(Table2[[#This Row],[Gd.Dt]],"mmm-yy")</f>
        <v>Apr-22</v>
      </c>
      <c r="N1331" s="46" t="str">
        <f>MID(Table2[[#This Row],[BE]],6,2)</f>
        <v>IB</v>
      </c>
      <c r="O1331" s="46" t="str">
        <f>IF(Table2[[#This Row],[Type]]="IB","EOU",IF(Table2[[#This Row],[Type]]="MB","Local","492"))</f>
        <v>EOU</v>
      </c>
      <c r="P1331" s="46">
        <f>ROUND(Table2[[#This Row],[Cons]]/Table2[[#This Row],[Qty.]],5)</f>
        <v>7.0000000000000007E-2</v>
      </c>
      <c r="Q1331" s="46" t="b">
        <f>EXACT(Table2[[#This Row],[rate]],Table2[[#This Row],[Check]])</f>
        <v>1</v>
      </c>
      <c r="R1331" s="46"/>
      <c r="S1331" s="46" t="str">
        <f>IF(Table2[[#This Row],[SRO]]="EOU",VLOOKUP(Table2[[#This Row],[BE]],[2]GD.List!$C$3:$N$5014,12,0),IF(Table2[[#This Row],[SRO]]="Local","Polyester Staple Fibre","SRO 492"))</f>
        <v>Textile Dyes</v>
      </c>
    </row>
    <row r="1332" spans="1:19" x14ac:dyDescent="0.25">
      <c r="A1332" s="158" t="s">
        <v>800</v>
      </c>
      <c r="B1332" s="154" t="s">
        <v>937</v>
      </c>
      <c r="C1332" s="148">
        <v>16048</v>
      </c>
      <c r="D1332" s="155">
        <v>3215.1990000000001</v>
      </c>
      <c r="E1332" s="7" t="s">
        <v>949</v>
      </c>
      <c r="F1332" s="154" t="s">
        <v>960</v>
      </c>
      <c r="G1332" s="156">
        <v>44665</v>
      </c>
      <c r="H1332" s="157">
        <v>10754175.17</v>
      </c>
      <c r="I1332" s="50">
        <v>7.0000000000000007E-2</v>
      </c>
      <c r="J1332" s="139">
        <v>477.4</v>
      </c>
      <c r="K1332" s="139">
        <v>6820</v>
      </c>
      <c r="L1332" s="139"/>
      <c r="M1332" s="140" t="str">
        <f>TEXT(Table2[[#This Row],[Gd.Dt]],"mmm-yy")</f>
        <v>Apr-22</v>
      </c>
      <c r="N1332" s="46" t="str">
        <f>MID(Table2[[#This Row],[BE]],6,2)</f>
        <v>IB</v>
      </c>
      <c r="O1332" s="46" t="str">
        <f>IF(Table2[[#This Row],[Type]]="IB","EOU",IF(Table2[[#This Row],[Type]]="MB","Local","492"))</f>
        <v>EOU</v>
      </c>
      <c r="P1332" s="46">
        <f>ROUND(Table2[[#This Row],[Cons]]/Table2[[#This Row],[Qty.]],5)</f>
        <v>7.0000000000000007E-2</v>
      </c>
      <c r="Q1332" s="46" t="b">
        <f>EXACT(Table2[[#This Row],[rate]],Table2[[#This Row],[Check]])</f>
        <v>1</v>
      </c>
      <c r="R1332" s="46"/>
      <c r="S1332" s="46" t="str">
        <f>IF(Table2[[#This Row],[SRO]]="EOU",VLOOKUP(Table2[[#This Row],[BE]],[2]GD.List!$C$3:$N$5014,12,0),IF(Table2[[#This Row],[SRO]]="Local","Polyester Staple Fibre","SRO 492"))</f>
        <v>Textile Dyes</v>
      </c>
    </row>
    <row r="1333" spans="1:19" x14ac:dyDescent="0.25">
      <c r="A1333" s="159" t="s">
        <v>804</v>
      </c>
      <c r="B1333" s="154" t="s">
        <v>939</v>
      </c>
      <c r="C1333" s="148">
        <v>9420</v>
      </c>
      <c r="D1333" s="155">
        <v>3906.9029999999998</v>
      </c>
      <c r="E1333" s="7" t="s">
        <v>951</v>
      </c>
      <c r="F1333" s="154" t="s">
        <v>958</v>
      </c>
      <c r="G1333" s="156">
        <v>44665</v>
      </c>
      <c r="H1333" s="157">
        <v>10693489.91</v>
      </c>
      <c r="I1333" s="50">
        <v>0.04</v>
      </c>
      <c r="J1333" s="139">
        <v>296.48</v>
      </c>
      <c r="K1333" s="139">
        <v>7412</v>
      </c>
      <c r="L1333" s="139"/>
      <c r="M1333" s="140" t="str">
        <f>TEXT(Table2[[#This Row],[Gd.Dt]],"mmm-yy")</f>
        <v>Apr-22</v>
      </c>
      <c r="N1333" s="46" t="str">
        <f>MID(Table2[[#This Row],[BE]],6,2)</f>
        <v>IB</v>
      </c>
      <c r="O1333" s="46" t="str">
        <f>IF(Table2[[#This Row],[Type]]="IB","EOU",IF(Table2[[#This Row],[Type]]="MB","Local","492"))</f>
        <v>EOU</v>
      </c>
      <c r="P1333" s="46">
        <f>ROUND(Table2[[#This Row],[Cons]]/Table2[[#This Row],[Qty.]],5)</f>
        <v>0.04</v>
      </c>
      <c r="Q1333" s="46" t="b">
        <f>EXACT(Table2[[#This Row],[rate]],Table2[[#This Row],[Check]])</f>
        <v>1</v>
      </c>
      <c r="R1333" s="46"/>
      <c r="S1333" s="46" t="str">
        <f>IF(Table2[[#This Row],[SRO]]="EOU",VLOOKUP(Table2[[#This Row],[BE]],[2]GD.List!$C$3:$N$5014,12,0),IF(Table2[[#This Row],[SRO]]="Local","Polyester Staple Fibre","SRO 492"))</f>
        <v>Textile Chemical</v>
      </c>
    </row>
    <row r="1334" spans="1:19" x14ac:dyDescent="0.25">
      <c r="A1334" s="159" t="s">
        <v>804</v>
      </c>
      <c r="B1334" s="154" t="s">
        <v>943</v>
      </c>
      <c r="C1334" s="148">
        <v>74240</v>
      </c>
      <c r="D1334" s="155">
        <v>3906.9029999999998</v>
      </c>
      <c r="E1334" s="7" t="s">
        <v>957</v>
      </c>
      <c r="F1334" s="154" t="s">
        <v>959</v>
      </c>
      <c r="G1334" s="156">
        <v>44666</v>
      </c>
      <c r="H1334" s="157">
        <v>39967449.460000001</v>
      </c>
      <c r="I1334" s="50">
        <v>0.04</v>
      </c>
      <c r="J1334" s="139">
        <v>1145.8000000000002</v>
      </c>
      <c r="K1334" s="139">
        <v>28645</v>
      </c>
      <c r="L1334" s="139"/>
      <c r="M1334" s="140" t="str">
        <f>TEXT(Table2[[#This Row],[Gd.Dt]],"mmm-yy")</f>
        <v>Apr-22</v>
      </c>
      <c r="N1334" s="46" t="str">
        <f>MID(Table2[[#This Row],[BE]],6,2)</f>
        <v>IB</v>
      </c>
      <c r="O1334" s="46" t="str">
        <f>IF(Table2[[#This Row],[Type]]="IB","EOU",IF(Table2[[#This Row],[Type]]="MB","Local","492"))</f>
        <v>EOU</v>
      </c>
      <c r="P1334" s="46">
        <f>ROUND(Table2[[#This Row],[Cons]]/Table2[[#This Row],[Qty.]],5)</f>
        <v>0.04</v>
      </c>
      <c r="Q1334" s="46" t="b">
        <f>EXACT(Table2[[#This Row],[rate]],Table2[[#This Row],[Check]])</f>
        <v>1</v>
      </c>
      <c r="R1334" s="46"/>
      <c r="S1334" s="46" t="str">
        <f>IF(Table2[[#This Row],[SRO]]="EOU",VLOOKUP(Table2[[#This Row],[BE]],[2]GD.List!$C$3:$N$5014,12,0),IF(Table2[[#This Row],[SRO]]="Local","Polyester Staple Fibre","SRO 492"))</f>
        <v>Textile Chemical</v>
      </c>
    </row>
    <row r="1335" spans="1:19" x14ac:dyDescent="0.25">
      <c r="A1335" s="159" t="s">
        <v>804</v>
      </c>
      <c r="B1335" s="154" t="s">
        <v>937</v>
      </c>
      <c r="C1335" s="148">
        <v>16048</v>
      </c>
      <c r="D1335" s="155">
        <v>3906.9029999999998</v>
      </c>
      <c r="E1335" s="7" t="s">
        <v>949</v>
      </c>
      <c r="F1335" s="154" t="s">
        <v>960</v>
      </c>
      <c r="G1335" s="156">
        <v>44665</v>
      </c>
      <c r="H1335" s="157">
        <v>10754175.17</v>
      </c>
      <c r="I1335" s="50">
        <v>0.04</v>
      </c>
      <c r="J1335" s="139">
        <v>272.8</v>
      </c>
      <c r="K1335" s="139">
        <v>6820</v>
      </c>
      <c r="L1335" s="139"/>
      <c r="M1335" s="140" t="str">
        <f>TEXT(Table2[[#This Row],[Gd.Dt]],"mmm-yy")</f>
        <v>Apr-22</v>
      </c>
      <c r="N1335" s="46" t="str">
        <f>MID(Table2[[#This Row],[BE]],6,2)</f>
        <v>IB</v>
      </c>
      <c r="O1335" s="46" t="str">
        <f>IF(Table2[[#This Row],[Type]]="IB","EOU",IF(Table2[[#This Row],[Type]]="MB","Local","492"))</f>
        <v>EOU</v>
      </c>
      <c r="P1335" s="46">
        <f>ROUND(Table2[[#This Row],[Cons]]/Table2[[#This Row],[Qty.]],5)</f>
        <v>0.04</v>
      </c>
      <c r="Q1335" s="46" t="b">
        <f>EXACT(Table2[[#This Row],[rate]],Table2[[#This Row],[Check]])</f>
        <v>1</v>
      </c>
      <c r="R1335" s="46"/>
      <c r="S1335" s="46" t="str">
        <f>IF(Table2[[#This Row],[SRO]]="EOU",VLOOKUP(Table2[[#This Row],[BE]],[2]GD.List!$C$3:$N$5014,12,0),IF(Table2[[#This Row],[SRO]]="Local","Polyester Staple Fibre","SRO 492"))</f>
        <v>Textile Chemical</v>
      </c>
    </row>
    <row r="1336" spans="1:19" x14ac:dyDescent="0.25">
      <c r="A1336" s="159" t="s">
        <v>804</v>
      </c>
      <c r="B1336" s="154" t="s">
        <v>938</v>
      </c>
      <c r="C1336" s="148">
        <v>16048</v>
      </c>
      <c r="D1336" s="155">
        <v>3906.9029999999998</v>
      </c>
      <c r="E1336" s="7" t="s">
        <v>950</v>
      </c>
      <c r="F1336" s="154" t="s">
        <v>961</v>
      </c>
      <c r="G1336" s="156">
        <v>44665</v>
      </c>
      <c r="H1336" s="157">
        <v>10754175.17</v>
      </c>
      <c r="I1336" s="50">
        <v>0.04</v>
      </c>
      <c r="J1336" s="139">
        <v>272.8</v>
      </c>
      <c r="K1336" s="139">
        <v>6820</v>
      </c>
      <c r="L1336" s="139"/>
      <c r="M1336" s="140" t="str">
        <f>TEXT(Table2[[#This Row],[Gd.Dt]],"mmm-yy")</f>
        <v>Apr-22</v>
      </c>
      <c r="N1336" s="46" t="str">
        <f>MID(Table2[[#This Row],[BE]],6,2)</f>
        <v>IB</v>
      </c>
      <c r="O1336" s="46" t="str">
        <f>IF(Table2[[#This Row],[Type]]="IB","EOU",IF(Table2[[#This Row],[Type]]="MB","Local","492"))</f>
        <v>EOU</v>
      </c>
      <c r="P1336" s="46">
        <f>ROUND(Table2[[#This Row],[Cons]]/Table2[[#This Row],[Qty.]],5)</f>
        <v>0.04</v>
      </c>
      <c r="Q1336" s="46" t="b">
        <f>EXACT(Table2[[#This Row],[rate]],Table2[[#This Row],[Check]])</f>
        <v>1</v>
      </c>
      <c r="R1336" s="46"/>
      <c r="S1336" s="46" t="str">
        <f>IF(Table2[[#This Row],[SRO]]="EOU",VLOOKUP(Table2[[#This Row],[BE]],[2]GD.List!$C$3:$N$5014,12,0),IF(Table2[[#This Row],[SRO]]="Local","Polyester Staple Fibre","SRO 492"))</f>
        <v>Textile Chemical</v>
      </c>
    </row>
    <row r="1337" spans="1:19" x14ac:dyDescent="0.25">
      <c r="A1337" s="159" t="s">
        <v>804</v>
      </c>
      <c r="B1337" s="154" t="s">
        <v>936</v>
      </c>
      <c r="C1337" s="148">
        <v>16048</v>
      </c>
      <c r="D1337" s="155">
        <v>3906.9029999999998</v>
      </c>
      <c r="E1337" s="7" t="s">
        <v>948</v>
      </c>
      <c r="F1337" s="154" t="s">
        <v>962</v>
      </c>
      <c r="G1337" s="156">
        <v>44665</v>
      </c>
      <c r="H1337" s="157">
        <v>10754175.17</v>
      </c>
      <c r="I1337" s="50">
        <v>0.04</v>
      </c>
      <c r="J1337" s="139">
        <v>272.8</v>
      </c>
      <c r="K1337" s="139">
        <v>6820</v>
      </c>
      <c r="L1337" s="139"/>
      <c r="M1337" s="140" t="str">
        <f>TEXT(Table2[[#This Row],[Gd.Dt]],"mmm-yy")</f>
        <v>Apr-22</v>
      </c>
      <c r="N1337" s="46" t="str">
        <f>MID(Table2[[#This Row],[BE]],6,2)</f>
        <v>IB</v>
      </c>
      <c r="O1337" s="46" t="str">
        <f>IF(Table2[[#This Row],[Type]]="IB","EOU",IF(Table2[[#This Row],[Type]]="MB","Local","492"))</f>
        <v>EOU</v>
      </c>
      <c r="P1337" s="46">
        <f>ROUND(Table2[[#This Row],[Cons]]/Table2[[#This Row],[Qty.]],5)</f>
        <v>0.04</v>
      </c>
      <c r="Q1337" s="46" t="b">
        <f>EXACT(Table2[[#This Row],[rate]],Table2[[#This Row],[Check]])</f>
        <v>1</v>
      </c>
      <c r="R1337" s="46"/>
      <c r="S1337" s="46" t="str">
        <f>IF(Table2[[#This Row],[SRO]]="EOU",VLOOKUP(Table2[[#This Row],[BE]],[2]GD.List!$C$3:$N$5014,12,0),IF(Table2[[#This Row],[SRO]]="Local","Polyester Staple Fibre","SRO 492"))</f>
        <v>Textile Chemical</v>
      </c>
    </row>
    <row r="1338" spans="1:19" x14ac:dyDescent="0.25">
      <c r="A1338" s="159" t="s">
        <v>804</v>
      </c>
      <c r="B1338" s="154" t="s">
        <v>934</v>
      </c>
      <c r="C1338" s="148">
        <v>16048</v>
      </c>
      <c r="D1338" s="155">
        <v>3906.9029999999998</v>
      </c>
      <c r="E1338" s="7" t="s">
        <v>946</v>
      </c>
      <c r="F1338" s="154" t="s">
        <v>963</v>
      </c>
      <c r="G1338" s="156">
        <v>44665</v>
      </c>
      <c r="H1338" s="157">
        <v>10754175.17</v>
      </c>
      <c r="I1338" s="50">
        <v>0.04</v>
      </c>
      <c r="J1338" s="139">
        <v>272.8</v>
      </c>
      <c r="K1338" s="139">
        <v>6820</v>
      </c>
      <c r="L1338" s="139"/>
      <c r="M1338" s="140" t="str">
        <f>TEXT(Table2[[#This Row],[Gd.Dt]],"mmm-yy")</f>
        <v>Apr-22</v>
      </c>
      <c r="N1338" s="46" t="str">
        <f>MID(Table2[[#This Row],[BE]],6,2)</f>
        <v>IB</v>
      </c>
      <c r="O1338" s="46" t="str">
        <f>IF(Table2[[#This Row],[Type]]="IB","EOU",IF(Table2[[#This Row],[Type]]="MB","Local","492"))</f>
        <v>EOU</v>
      </c>
      <c r="P1338" s="46">
        <f>ROUND(Table2[[#This Row],[Cons]]/Table2[[#This Row],[Qty.]],5)</f>
        <v>0.04</v>
      </c>
      <c r="Q1338" s="46" t="b">
        <f>EXACT(Table2[[#This Row],[rate]],Table2[[#This Row],[Check]])</f>
        <v>1</v>
      </c>
      <c r="R1338" s="46"/>
      <c r="S1338" s="46" t="str">
        <f>IF(Table2[[#This Row],[SRO]]="EOU",VLOOKUP(Table2[[#This Row],[BE]],[2]GD.List!$C$3:$N$5014,12,0),IF(Table2[[#This Row],[SRO]]="Local","Polyester Staple Fibre","SRO 492"))</f>
        <v>Textile Chemical</v>
      </c>
    </row>
    <row r="1339" spans="1:19" x14ac:dyDescent="0.25">
      <c r="A1339" s="159" t="s">
        <v>804</v>
      </c>
      <c r="B1339" s="154" t="s">
        <v>935</v>
      </c>
      <c r="C1339" s="148">
        <v>11480</v>
      </c>
      <c r="D1339" s="155">
        <v>3906.9029999999998</v>
      </c>
      <c r="E1339" s="7" t="s">
        <v>947</v>
      </c>
      <c r="F1339" s="154" t="s">
        <v>964</v>
      </c>
      <c r="G1339" s="156">
        <v>44665</v>
      </c>
      <c r="H1339" s="157">
        <v>11957671.380000001</v>
      </c>
      <c r="I1339" s="50">
        <v>0.04</v>
      </c>
      <c r="J1339" s="139">
        <v>302.16000000000003</v>
      </c>
      <c r="K1339" s="139">
        <v>7554</v>
      </c>
      <c r="L1339" s="139"/>
      <c r="M1339" s="140" t="str">
        <f>TEXT(Table2[[#This Row],[Gd.Dt]],"mmm-yy")</f>
        <v>Apr-22</v>
      </c>
      <c r="N1339" s="46" t="str">
        <f>MID(Table2[[#This Row],[BE]],6,2)</f>
        <v>IB</v>
      </c>
      <c r="O1339" s="46" t="str">
        <f>IF(Table2[[#This Row],[Type]]="IB","EOU",IF(Table2[[#This Row],[Type]]="MB","Local","492"))</f>
        <v>EOU</v>
      </c>
      <c r="P1339" s="46">
        <f>ROUND(Table2[[#This Row],[Cons]]/Table2[[#This Row],[Qty.]],5)</f>
        <v>0.04</v>
      </c>
      <c r="Q1339" s="46" t="b">
        <f>EXACT(Table2[[#This Row],[rate]],Table2[[#This Row],[Check]])</f>
        <v>1</v>
      </c>
      <c r="R1339" s="46"/>
      <c r="S1339" s="46" t="str">
        <f>IF(Table2[[#This Row],[SRO]]="EOU",VLOOKUP(Table2[[#This Row],[BE]],[2]GD.List!$C$3:$N$5014,12,0),IF(Table2[[#This Row],[SRO]]="Local","Polyester Staple Fibre","SRO 492"))</f>
        <v>Textile Chemical</v>
      </c>
    </row>
    <row r="1340" spans="1:19" x14ac:dyDescent="0.25">
      <c r="A1340" s="159" t="s">
        <v>804</v>
      </c>
      <c r="B1340" s="154" t="s">
        <v>933</v>
      </c>
      <c r="C1340" s="148">
        <v>11480</v>
      </c>
      <c r="D1340" s="155">
        <v>3906.9029999999998</v>
      </c>
      <c r="E1340" s="7" t="s">
        <v>944</v>
      </c>
      <c r="F1340" s="154" t="s">
        <v>965</v>
      </c>
      <c r="G1340" s="156">
        <v>44665</v>
      </c>
      <c r="H1340" s="157">
        <v>11957671.380000001</v>
      </c>
      <c r="I1340" s="50">
        <v>0.04</v>
      </c>
      <c r="J1340" s="139">
        <v>302.16000000000003</v>
      </c>
      <c r="K1340" s="139">
        <v>7554</v>
      </c>
      <c r="L1340" s="139"/>
      <c r="M1340" s="140" t="str">
        <f>TEXT(Table2[[#This Row],[Gd.Dt]],"mmm-yy")</f>
        <v>Apr-22</v>
      </c>
      <c r="N1340" s="46" t="str">
        <f>MID(Table2[[#This Row],[BE]],6,2)</f>
        <v>IB</v>
      </c>
      <c r="O1340" s="46" t="str">
        <f>IF(Table2[[#This Row],[Type]]="IB","EOU",IF(Table2[[#This Row],[Type]]="MB","Local","492"))</f>
        <v>EOU</v>
      </c>
      <c r="P1340" s="46">
        <f>ROUND(Table2[[#This Row],[Cons]]/Table2[[#This Row],[Qty.]],5)</f>
        <v>0.04</v>
      </c>
      <c r="Q1340" s="46" t="b">
        <f>EXACT(Table2[[#This Row],[rate]],Table2[[#This Row],[Check]])</f>
        <v>1</v>
      </c>
      <c r="R1340" s="46"/>
      <c r="S1340" s="46" t="str">
        <f>IF(Table2[[#This Row],[SRO]]="EOU",VLOOKUP(Table2[[#This Row],[BE]],[2]GD.List!$C$3:$N$5014,12,0),IF(Table2[[#This Row],[SRO]]="Local","Polyester Staple Fibre","SRO 492"))</f>
        <v>Textile Chemical</v>
      </c>
    </row>
    <row r="1341" spans="1:19" x14ac:dyDescent="0.25">
      <c r="A1341" s="159" t="s">
        <v>804</v>
      </c>
      <c r="B1341" s="154" t="s">
        <v>941</v>
      </c>
      <c r="C1341" s="148">
        <v>11480</v>
      </c>
      <c r="D1341" s="155">
        <v>3906.9029999999998</v>
      </c>
      <c r="E1341" s="7" t="s">
        <v>954</v>
      </c>
      <c r="F1341" s="154" t="s">
        <v>966</v>
      </c>
      <c r="G1341" s="156">
        <v>44666</v>
      </c>
      <c r="H1341" s="157">
        <v>11934688.49</v>
      </c>
      <c r="I1341" s="50">
        <v>0.04</v>
      </c>
      <c r="J1341" s="139">
        <v>302.16000000000003</v>
      </c>
      <c r="K1341" s="139">
        <v>7554</v>
      </c>
      <c r="L1341" s="139"/>
      <c r="M1341" s="140" t="str">
        <f>TEXT(Table2[[#This Row],[Gd.Dt]],"mmm-yy")</f>
        <v>Apr-22</v>
      </c>
      <c r="N1341" s="46" t="str">
        <f>MID(Table2[[#This Row],[BE]],6,2)</f>
        <v>IB</v>
      </c>
      <c r="O1341" s="46" t="str">
        <f>IF(Table2[[#This Row],[Type]]="IB","EOU",IF(Table2[[#This Row],[Type]]="MB","Local","492"))</f>
        <v>EOU</v>
      </c>
      <c r="P1341" s="46">
        <f>ROUND(Table2[[#This Row],[Cons]]/Table2[[#This Row],[Qty.]],5)</f>
        <v>0.04</v>
      </c>
      <c r="Q1341" s="46" t="b">
        <f>EXACT(Table2[[#This Row],[rate]],Table2[[#This Row],[Check]])</f>
        <v>1</v>
      </c>
      <c r="R1341" s="46"/>
      <c r="S1341" s="46" t="str">
        <f>IF(Table2[[#This Row],[SRO]]="EOU",VLOOKUP(Table2[[#This Row],[BE]],[2]GD.List!$C$3:$N$5014,12,0),IF(Table2[[#This Row],[SRO]]="Local","Polyester Staple Fibre","SRO 492"))</f>
        <v>Textile Chemical</v>
      </c>
    </row>
    <row r="1342" spans="1:19" x14ac:dyDescent="0.25">
      <c r="A1342" s="158" t="s">
        <v>804</v>
      </c>
      <c r="B1342" s="154" t="s">
        <v>940</v>
      </c>
      <c r="C1342" s="148">
        <v>11480</v>
      </c>
      <c r="D1342" s="155">
        <v>3906.9029999999998</v>
      </c>
      <c r="E1342" s="7" t="s">
        <v>952</v>
      </c>
      <c r="F1342" s="154" t="s">
        <v>967</v>
      </c>
      <c r="G1342" s="156">
        <v>44666</v>
      </c>
      <c r="H1342" s="157">
        <v>11934688.49</v>
      </c>
      <c r="I1342" s="50">
        <v>0.04</v>
      </c>
      <c r="J1342" s="139">
        <v>302.16000000000003</v>
      </c>
      <c r="K1342" s="139">
        <v>7554</v>
      </c>
      <c r="L1342" s="139"/>
      <c r="M1342" s="140" t="str">
        <f>TEXT(Table2[[#This Row],[Gd.Dt]],"mmm-yy")</f>
        <v>Apr-22</v>
      </c>
      <c r="N1342" s="46" t="str">
        <f>MID(Table2[[#This Row],[BE]],6,2)</f>
        <v>IB</v>
      </c>
      <c r="O1342" s="46" t="str">
        <f>IF(Table2[[#This Row],[Type]]="IB","EOU",IF(Table2[[#This Row],[Type]]="MB","Local","492"))</f>
        <v>EOU</v>
      </c>
      <c r="P1342" s="46">
        <f>ROUND(Table2[[#This Row],[Cons]]/Table2[[#This Row],[Qty.]],5)</f>
        <v>0.04</v>
      </c>
      <c r="Q1342" s="46" t="b">
        <f>EXACT(Table2[[#This Row],[rate]],Table2[[#This Row],[Check]])</f>
        <v>1</v>
      </c>
      <c r="R1342" s="46"/>
      <c r="S1342" s="46" t="str">
        <f>IF(Table2[[#This Row],[SRO]]="EOU",VLOOKUP(Table2[[#This Row],[BE]],[2]GD.List!$C$3:$N$5014,12,0),IF(Table2[[#This Row],[SRO]]="Local","Polyester Staple Fibre","SRO 492"))</f>
        <v>Textile Chemical</v>
      </c>
    </row>
    <row r="1343" spans="1:19" x14ac:dyDescent="0.25">
      <c r="A1343" s="158" t="s">
        <v>805</v>
      </c>
      <c r="B1343" s="154" t="s">
        <v>939</v>
      </c>
      <c r="C1343" s="148">
        <v>9420</v>
      </c>
      <c r="D1343" s="155">
        <v>3204.16</v>
      </c>
      <c r="E1343" s="7" t="s">
        <v>951</v>
      </c>
      <c r="F1343" s="154" t="s">
        <v>958</v>
      </c>
      <c r="G1343" s="156">
        <v>44665</v>
      </c>
      <c r="H1343" s="157">
        <v>10693489.91</v>
      </c>
      <c r="I1343" s="50">
        <v>7.0000000000000007E-2</v>
      </c>
      <c r="J1343" s="139">
        <v>518.84</v>
      </c>
      <c r="K1343" s="139">
        <v>7412</v>
      </c>
      <c r="L1343" s="139"/>
      <c r="M1343" s="140" t="str">
        <f>TEXT(Table2[[#This Row],[Gd.Dt]],"mmm-yy")</f>
        <v>Apr-22</v>
      </c>
      <c r="N1343" s="46" t="str">
        <f>MID(Table2[[#This Row],[BE]],6,2)</f>
        <v>IB</v>
      </c>
      <c r="O1343" s="46" t="str">
        <f>IF(Table2[[#This Row],[Type]]="IB","EOU",IF(Table2[[#This Row],[Type]]="MB","Local","492"))</f>
        <v>EOU</v>
      </c>
      <c r="P1343" s="46">
        <f>ROUND(Table2[[#This Row],[Cons]]/Table2[[#This Row],[Qty.]],5)</f>
        <v>7.0000000000000007E-2</v>
      </c>
      <c r="Q1343" s="46" t="b">
        <f>EXACT(Table2[[#This Row],[rate]],Table2[[#This Row],[Check]])</f>
        <v>1</v>
      </c>
      <c r="R1343" s="46"/>
      <c r="S1343" s="46" t="str">
        <f>IF(Table2[[#This Row],[SRO]]="EOU",VLOOKUP(Table2[[#This Row],[BE]],[2]GD.List!$C$3:$N$5014,12,0),IF(Table2[[#This Row],[SRO]]="Local","Polyester Staple Fibre","SRO 492"))</f>
        <v>Textile Dyes</v>
      </c>
    </row>
    <row r="1344" spans="1:19" x14ac:dyDescent="0.25">
      <c r="A1344" s="159" t="s">
        <v>921</v>
      </c>
      <c r="B1344" s="154" t="s">
        <v>943</v>
      </c>
      <c r="C1344" s="148">
        <v>74240</v>
      </c>
      <c r="D1344" s="155">
        <v>3204.16</v>
      </c>
      <c r="E1344" s="7" t="s">
        <v>957</v>
      </c>
      <c r="F1344" s="154" t="s">
        <v>959</v>
      </c>
      <c r="G1344" s="156">
        <v>44666</v>
      </c>
      <c r="H1344" s="157">
        <v>39967449.460000001</v>
      </c>
      <c r="I1344" s="50">
        <v>7.0000000000000007E-2</v>
      </c>
      <c r="J1344" s="139">
        <v>2005.1499999999999</v>
      </c>
      <c r="K1344" s="139">
        <v>28645</v>
      </c>
      <c r="L1344" s="139"/>
      <c r="M1344" s="140" t="str">
        <f>TEXT(Table2[[#This Row],[Gd.Dt]],"mmm-yy")</f>
        <v>Apr-22</v>
      </c>
      <c r="N1344" s="46" t="str">
        <f>MID(Table2[[#This Row],[BE]],6,2)</f>
        <v>IB</v>
      </c>
      <c r="O1344" s="46" t="str">
        <f>IF(Table2[[#This Row],[Type]]="IB","EOU",IF(Table2[[#This Row],[Type]]="MB","Local","492"))</f>
        <v>EOU</v>
      </c>
      <c r="P1344" s="46">
        <f>ROUND(Table2[[#This Row],[Cons]]/Table2[[#This Row],[Qty.]],5)</f>
        <v>7.0000000000000007E-2</v>
      </c>
      <c r="Q1344" s="46" t="b">
        <f>EXACT(Table2[[#This Row],[rate]],Table2[[#This Row],[Check]])</f>
        <v>1</v>
      </c>
      <c r="R1344" s="46"/>
      <c r="S1344" s="46" t="str">
        <f>IF(Table2[[#This Row],[SRO]]="EOU",VLOOKUP(Table2[[#This Row],[BE]],[2]GD.List!$C$3:$N$5014,12,0),IF(Table2[[#This Row],[SRO]]="Local","Polyester Staple Fibre","SRO 492"))</f>
        <v>Textile Dyes</v>
      </c>
    </row>
    <row r="1345" spans="1:19" x14ac:dyDescent="0.25">
      <c r="A1345" s="159" t="s">
        <v>921</v>
      </c>
      <c r="B1345" s="154" t="s">
        <v>937</v>
      </c>
      <c r="C1345" s="148">
        <v>16048</v>
      </c>
      <c r="D1345" s="155">
        <v>3204.16</v>
      </c>
      <c r="E1345" s="7" t="s">
        <v>949</v>
      </c>
      <c r="F1345" s="154" t="s">
        <v>960</v>
      </c>
      <c r="G1345" s="156">
        <v>44665</v>
      </c>
      <c r="H1345" s="157">
        <v>10754175.17</v>
      </c>
      <c r="I1345" s="50">
        <v>7.0000000000000007E-2</v>
      </c>
      <c r="J1345" s="139">
        <v>477.4</v>
      </c>
      <c r="K1345" s="139">
        <v>6820</v>
      </c>
      <c r="L1345" s="139"/>
      <c r="M1345" s="140" t="str">
        <f>TEXT(Table2[[#This Row],[Gd.Dt]],"mmm-yy")</f>
        <v>Apr-22</v>
      </c>
      <c r="N1345" s="46" t="str">
        <f>MID(Table2[[#This Row],[BE]],6,2)</f>
        <v>IB</v>
      </c>
      <c r="O1345" s="46" t="str">
        <f>IF(Table2[[#This Row],[Type]]="IB","EOU",IF(Table2[[#This Row],[Type]]="MB","Local","492"))</f>
        <v>EOU</v>
      </c>
      <c r="P1345" s="46">
        <f>ROUND(Table2[[#This Row],[Cons]]/Table2[[#This Row],[Qty.]],5)</f>
        <v>7.0000000000000007E-2</v>
      </c>
      <c r="Q1345" s="46" t="b">
        <f>EXACT(Table2[[#This Row],[rate]],Table2[[#This Row],[Check]])</f>
        <v>1</v>
      </c>
      <c r="R1345" s="46"/>
      <c r="S1345" s="46" t="str">
        <f>IF(Table2[[#This Row],[SRO]]="EOU",VLOOKUP(Table2[[#This Row],[BE]],[2]GD.List!$C$3:$N$5014,12,0),IF(Table2[[#This Row],[SRO]]="Local","Polyester Staple Fibre","SRO 492"))</f>
        <v>Textile Dyes</v>
      </c>
    </row>
    <row r="1346" spans="1:19" x14ac:dyDescent="0.25">
      <c r="A1346" s="159" t="s">
        <v>921</v>
      </c>
      <c r="B1346" s="154" t="s">
        <v>938</v>
      </c>
      <c r="C1346" s="148">
        <v>16048</v>
      </c>
      <c r="D1346" s="155">
        <v>3204.16</v>
      </c>
      <c r="E1346" s="7" t="s">
        <v>950</v>
      </c>
      <c r="F1346" s="154" t="s">
        <v>961</v>
      </c>
      <c r="G1346" s="156">
        <v>44665</v>
      </c>
      <c r="H1346" s="157">
        <v>10754175.17</v>
      </c>
      <c r="I1346" s="50">
        <v>7.0000000000000007E-2</v>
      </c>
      <c r="J1346" s="139">
        <v>477.4</v>
      </c>
      <c r="K1346" s="139">
        <v>6820</v>
      </c>
      <c r="L1346" s="139"/>
      <c r="M1346" s="140" t="str">
        <f>TEXT(Table2[[#This Row],[Gd.Dt]],"mmm-yy")</f>
        <v>Apr-22</v>
      </c>
      <c r="N1346" s="46" t="str">
        <f>MID(Table2[[#This Row],[BE]],6,2)</f>
        <v>IB</v>
      </c>
      <c r="O1346" s="46" t="str">
        <f>IF(Table2[[#This Row],[Type]]="IB","EOU",IF(Table2[[#This Row],[Type]]="MB","Local","492"))</f>
        <v>EOU</v>
      </c>
      <c r="P1346" s="46">
        <f>ROUND(Table2[[#This Row],[Cons]]/Table2[[#This Row],[Qty.]],5)</f>
        <v>7.0000000000000007E-2</v>
      </c>
      <c r="Q1346" s="46" t="b">
        <f>EXACT(Table2[[#This Row],[rate]],Table2[[#This Row],[Check]])</f>
        <v>1</v>
      </c>
      <c r="R1346" s="46"/>
      <c r="S1346" s="46" t="str">
        <f>IF(Table2[[#This Row],[SRO]]="EOU",VLOOKUP(Table2[[#This Row],[BE]],[2]GD.List!$C$3:$N$5014,12,0),IF(Table2[[#This Row],[SRO]]="Local","Polyester Staple Fibre","SRO 492"))</f>
        <v>Textile Dyes</v>
      </c>
    </row>
    <row r="1347" spans="1:19" x14ac:dyDescent="0.25">
      <c r="A1347" s="159" t="s">
        <v>921</v>
      </c>
      <c r="B1347" s="154" t="s">
        <v>936</v>
      </c>
      <c r="C1347" s="148">
        <v>16048</v>
      </c>
      <c r="D1347" s="155">
        <v>3204.16</v>
      </c>
      <c r="E1347" s="7" t="s">
        <v>948</v>
      </c>
      <c r="F1347" s="154" t="s">
        <v>962</v>
      </c>
      <c r="G1347" s="156">
        <v>44665</v>
      </c>
      <c r="H1347" s="157">
        <v>10754175.17</v>
      </c>
      <c r="I1347" s="50">
        <v>7.0000000000000007E-2</v>
      </c>
      <c r="J1347" s="139">
        <v>477.4</v>
      </c>
      <c r="K1347" s="139">
        <v>6820</v>
      </c>
      <c r="L1347" s="139"/>
      <c r="M1347" s="140" t="str">
        <f>TEXT(Table2[[#This Row],[Gd.Dt]],"mmm-yy")</f>
        <v>Apr-22</v>
      </c>
      <c r="N1347" s="46" t="str">
        <f>MID(Table2[[#This Row],[BE]],6,2)</f>
        <v>IB</v>
      </c>
      <c r="O1347" s="46" t="str">
        <f>IF(Table2[[#This Row],[Type]]="IB","EOU",IF(Table2[[#This Row],[Type]]="MB","Local","492"))</f>
        <v>EOU</v>
      </c>
      <c r="P1347" s="46">
        <f>ROUND(Table2[[#This Row],[Cons]]/Table2[[#This Row],[Qty.]],5)</f>
        <v>7.0000000000000007E-2</v>
      </c>
      <c r="Q1347" s="46" t="b">
        <f>EXACT(Table2[[#This Row],[rate]],Table2[[#This Row],[Check]])</f>
        <v>1</v>
      </c>
      <c r="R1347" s="46"/>
      <c r="S1347" s="46" t="str">
        <f>IF(Table2[[#This Row],[SRO]]="EOU",VLOOKUP(Table2[[#This Row],[BE]],[2]GD.List!$C$3:$N$5014,12,0),IF(Table2[[#This Row],[SRO]]="Local","Polyester Staple Fibre","SRO 492"))</f>
        <v>Textile Dyes</v>
      </c>
    </row>
    <row r="1348" spans="1:19" x14ac:dyDescent="0.25">
      <c r="A1348" s="159" t="s">
        <v>921</v>
      </c>
      <c r="B1348" s="154" t="s">
        <v>934</v>
      </c>
      <c r="C1348" s="148">
        <v>16048</v>
      </c>
      <c r="D1348" s="155">
        <v>3204.16</v>
      </c>
      <c r="E1348" s="7" t="s">
        <v>946</v>
      </c>
      <c r="F1348" s="154" t="s">
        <v>963</v>
      </c>
      <c r="G1348" s="156">
        <v>44665</v>
      </c>
      <c r="H1348" s="157">
        <v>10754175.17</v>
      </c>
      <c r="I1348" s="50">
        <v>7.0000000000000007E-2</v>
      </c>
      <c r="J1348" s="139">
        <v>477.4</v>
      </c>
      <c r="K1348" s="139">
        <v>6820</v>
      </c>
      <c r="L1348" s="139"/>
      <c r="M1348" s="140" t="str">
        <f>TEXT(Table2[[#This Row],[Gd.Dt]],"mmm-yy")</f>
        <v>Apr-22</v>
      </c>
      <c r="N1348" s="46" t="str">
        <f>MID(Table2[[#This Row],[BE]],6,2)</f>
        <v>IB</v>
      </c>
      <c r="O1348" s="46" t="str">
        <f>IF(Table2[[#This Row],[Type]]="IB","EOU",IF(Table2[[#This Row],[Type]]="MB","Local","492"))</f>
        <v>EOU</v>
      </c>
      <c r="P1348" s="46">
        <f>ROUND(Table2[[#This Row],[Cons]]/Table2[[#This Row],[Qty.]],5)</f>
        <v>7.0000000000000007E-2</v>
      </c>
      <c r="Q1348" s="46" t="b">
        <f>EXACT(Table2[[#This Row],[rate]],Table2[[#This Row],[Check]])</f>
        <v>1</v>
      </c>
      <c r="R1348" s="46"/>
      <c r="S1348" s="46" t="str">
        <f>IF(Table2[[#This Row],[SRO]]="EOU",VLOOKUP(Table2[[#This Row],[BE]],[2]GD.List!$C$3:$N$5014,12,0),IF(Table2[[#This Row],[SRO]]="Local","Polyester Staple Fibre","SRO 492"))</f>
        <v>Textile Dyes</v>
      </c>
    </row>
    <row r="1349" spans="1:19" x14ac:dyDescent="0.25">
      <c r="A1349" s="159" t="s">
        <v>921</v>
      </c>
      <c r="B1349" s="154" t="s">
        <v>935</v>
      </c>
      <c r="C1349" s="148">
        <v>11480</v>
      </c>
      <c r="D1349" s="155">
        <v>3204.16</v>
      </c>
      <c r="E1349" s="7" t="s">
        <v>947</v>
      </c>
      <c r="F1349" s="154" t="s">
        <v>964</v>
      </c>
      <c r="G1349" s="156">
        <v>44665</v>
      </c>
      <c r="H1349" s="157">
        <v>11957671.380000001</v>
      </c>
      <c r="I1349" s="50">
        <v>7.0000000000000007E-2</v>
      </c>
      <c r="J1349" s="139">
        <v>528.78</v>
      </c>
      <c r="K1349" s="139">
        <v>7554</v>
      </c>
      <c r="L1349" s="139"/>
      <c r="M1349" s="140" t="str">
        <f>TEXT(Table2[[#This Row],[Gd.Dt]],"mmm-yy")</f>
        <v>Apr-22</v>
      </c>
      <c r="N1349" s="46" t="str">
        <f>MID(Table2[[#This Row],[BE]],6,2)</f>
        <v>IB</v>
      </c>
      <c r="O1349" s="46" t="str">
        <f>IF(Table2[[#This Row],[Type]]="IB","EOU",IF(Table2[[#This Row],[Type]]="MB","Local","492"))</f>
        <v>EOU</v>
      </c>
      <c r="P1349" s="46">
        <f>ROUND(Table2[[#This Row],[Cons]]/Table2[[#This Row],[Qty.]],5)</f>
        <v>7.0000000000000007E-2</v>
      </c>
      <c r="Q1349" s="46" t="b">
        <f>EXACT(Table2[[#This Row],[rate]],Table2[[#This Row],[Check]])</f>
        <v>1</v>
      </c>
      <c r="R1349" s="46"/>
      <c r="S1349" s="46" t="str">
        <f>IF(Table2[[#This Row],[SRO]]="EOU",VLOOKUP(Table2[[#This Row],[BE]],[2]GD.List!$C$3:$N$5014,12,0),IF(Table2[[#This Row],[SRO]]="Local","Polyester Staple Fibre","SRO 492"))</f>
        <v>Textile Dyes</v>
      </c>
    </row>
    <row r="1350" spans="1:19" x14ac:dyDescent="0.25">
      <c r="A1350" s="158" t="s">
        <v>921</v>
      </c>
      <c r="B1350" s="154" t="s">
        <v>933</v>
      </c>
      <c r="C1350" s="148">
        <v>11480</v>
      </c>
      <c r="D1350" s="155">
        <v>3204.16</v>
      </c>
      <c r="E1350" s="7" t="s">
        <v>944</v>
      </c>
      <c r="F1350" s="154" t="s">
        <v>965</v>
      </c>
      <c r="G1350" s="156">
        <v>44665</v>
      </c>
      <c r="H1350" s="157">
        <v>11957671.380000001</v>
      </c>
      <c r="I1350" s="50">
        <v>7.0000000000000007E-2</v>
      </c>
      <c r="J1350" s="139">
        <v>528.78</v>
      </c>
      <c r="K1350" s="139">
        <v>7554</v>
      </c>
      <c r="L1350" s="139"/>
      <c r="M1350" s="140" t="str">
        <f>TEXT(Table2[[#This Row],[Gd.Dt]],"mmm-yy")</f>
        <v>Apr-22</v>
      </c>
      <c r="N1350" s="46" t="str">
        <f>MID(Table2[[#This Row],[BE]],6,2)</f>
        <v>IB</v>
      </c>
      <c r="O1350" s="46" t="str">
        <f>IF(Table2[[#This Row],[Type]]="IB","EOU",IF(Table2[[#This Row],[Type]]="MB","Local","492"))</f>
        <v>EOU</v>
      </c>
      <c r="P1350" s="46">
        <f>ROUND(Table2[[#This Row],[Cons]]/Table2[[#This Row],[Qty.]],5)</f>
        <v>7.0000000000000007E-2</v>
      </c>
      <c r="Q1350" s="46" t="b">
        <f>EXACT(Table2[[#This Row],[rate]],Table2[[#This Row],[Check]])</f>
        <v>1</v>
      </c>
      <c r="R1350" s="46"/>
      <c r="S1350" s="46" t="str">
        <f>IF(Table2[[#This Row],[SRO]]="EOU",VLOOKUP(Table2[[#This Row],[BE]],[2]GD.List!$C$3:$N$5014,12,0),IF(Table2[[#This Row],[SRO]]="Local","Polyester Staple Fibre","SRO 492"))</f>
        <v>Textile Dyes</v>
      </c>
    </row>
    <row r="1351" spans="1:19" x14ac:dyDescent="0.25">
      <c r="A1351" s="159" t="s">
        <v>945</v>
      </c>
      <c r="B1351" s="154" t="s">
        <v>943</v>
      </c>
      <c r="C1351" s="148">
        <v>74240</v>
      </c>
      <c r="D1351" s="155">
        <v>3906.9090000000001</v>
      </c>
      <c r="E1351" s="7" t="s">
        <v>957</v>
      </c>
      <c r="F1351" s="154" t="s">
        <v>959</v>
      </c>
      <c r="G1351" s="156">
        <v>44666</v>
      </c>
      <c r="H1351" s="157">
        <v>39967449.460000001</v>
      </c>
      <c r="I1351" s="50">
        <v>0.04</v>
      </c>
      <c r="J1351" s="139">
        <v>1145.8000000000002</v>
      </c>
      <c r="K1351" s="139">
        <v>28645</v>
      </c>
      <c r="L1351" s="139"/>
      <c r="M1351" s="140" t="str">
        <f>TEXT(Table2[[#This Row],[Gd.Dt]],"mmm-yy")</f>
        <v>Apr-22</v>
      </c>
      <c r="N1351" s="46" t="str">
        <f>MID(Table2[[#This Row],[BE]],6,2)</f>
        <v>IB</v>
      </c>
      <c r="O1351" s="46" t="str">
        <f>IF(Table2[[#This Row],[Type]]="IB","EOU",IF(Table2[[#This Row],[Type]]="MB","Local","492"))</f>
        <v>EOU</v>
      </c>
      <c r="P1351" s="46">
        <f>ROUND(Table2[[#This Row],[Cons]]/Table2[[#This Row],[Qty.]],5)</f>
        <v>0.04</v>
      </c>
      <c r="Q1351" s="46" t="b">
        <f>EXACT(Table2[[#This Row],[rate]],Table2[[#This Row],[Check]])</f>
        <v>1</v>
      </c>
      <c r="R1351" s="46"/>
      <c r="S1351" s="46" t="str">
        <f>IF(Table2[[#This Row],[SRO]]="EOU",VLOOKUP(Table2[[#This Row],[BE]],[2]GD.List!$C$3:$N$5014,12,0),IF(Table2[[#This Row],[SRO]]="Local","Polyester Staple Fibre","SRO 492"))</f>
        <v>Textile Chemical</v>
      </c>
    </row>
    <row r="1352" spans="1:19" x14ac:dyDescent="0.25">
      <c r="A1352" s="159" t="s">
        <v>945</v>
      </c>
      <c r="B1352" s="154" t="s">
        <v>937</v>
      </c>
      <c r="C1352" s="148">
        <v>16048</v>
      </c>
      <c r="D1352" s="155">
        <v>3906.9090000000001</v>
      </c>
      <c r="E1352" s="7" t="s">
        <v>949</v>
      </c>
      <c r="F1352" s="154" t="s">
        <v>960</v>
      </c>
      <c r="G1352" s="156">
        <v>44665</v>
      </c>
      <c r="H1352" s="157">
        <v>10754175.17</v>
      </c>
      <c r="I1352" s="50">
        <v>0.04</v>
      </c>
      <c r="J1352" s="139">
        <v>272.8</v>
      </c>
      <c r="K1352" s="139">
        <v>6820</v>
      </c>
      <c r="L1352" s="139"/>
      <c r="M1352" s="140" t="str">
        <f>TEXT(Table2[[#This Row],[Gd.Dt]],"mmm-yy")</f>
        <v>Apr-22</v>
      </c>
      <c r="N1352" s="46" t="str">
        <f>MID(Table2[[#This Row],[BE]],6,2)</f>
        <v>IB</v>
      </c>
      <c r="O1352" s="46" t="str">
        <f>IF(Table2[[#This Row],[Type]]="IB","EOU",IF(Table2[[#This Row],[Type]]="MB","Local","492"))</f>
        <v>EOU</v>
      </c>
      <c r="P1352" s="46">
        <f>ROUND(Table2[[#This Row],[Cons]]/Table2[[#This Row],[Qty.]],5)</f>
        <v>0.04</v>
      </c>
      <c r="Q1352" s="46" t="b">
        <f>EXACT(Table2[[#This Row],[rate]],Table2[[#This Row],[Check]])</f>
        <v>1</v>
      </c>
      <c r="R1352" s="46"/>
      <c r="S1352" s="46" t="str">
        <f>IF(Table2[[#This Row],[SRO]]="EOU",VLOOKUP(Table2[[#This Row],[BE]],[2]GD.List!$C$3:$N$5014,12,0),IF(Table2[[#This Row],[SRO]]="Local","Polyester Staple Fibre","SRO 492"))</f>
        <v>Textile Chemical</v>
      </c>
    </row>
    <row r="1353" spans="1:19" x14ac:dyDescent="0.25">
      <c r="A1353" s="159" t="s">
        <v>945</v>
      </c>
      <c r="B1353" s="154" t="s">
        <v>938</v>
      </c>
      <c r="C1353" s="148">
        <v>16048</v>
      </c>
      <c r="D1353" s="155">
        <v>3906.9090000000001</v>
      </c>
      <c r="E1353" s="7" t="s">
        <v>950</v>
      </c>
      <c r="F1353" s="154" t="s">
        <v>961</v>
      </c>
      <c r="G1353" s="156">
        <v>44665</v>
      </c>
      <c r="H1353" s="157">
        <v>10754175.17</v>
      </c>
      <c r="I1353" s="50">
        <v>0.04</v>
      </c>
      <c r="J1353" s="139">
        <v>272.8</v>
      </c>
      <c r="K1353" s="139">
        <v>6820</v>
      </c>
      <c r="L1353" s="139"/>
      <c r="M1353" s="140" t="str">
        <f>TEXT(Table2[[#This Row],[Gd.Dt]],"mmm-yy")</f>
        <v>Apr-22</v>
      </c>
      <c r="N1353" s="46" t="str">
        <f>MID(Table2[[#This Row],[BE]],6,2)</f>
        <v>IB</v>
      </c>
      <c r="O1353" s="46" t="str">
        <f>IF(Table2[[#This Row],[Type]]="IB","EOU",IF(Table2[[#This Row],[Type]]="MB","Local","492"))</f>
        <v>EOU</v>
      </c>
      <c r="P1353" s="46">
        <f>ROUND(Table2[[#This Row],[Cons]]/Table2[[#This Row],[Qty.]],5)</f>
        <v>0.04</v>
      </c>
      <c r="Q1353" s="46" t="b">
        <f>EXACT(Table2[[#This Row],[rate]],Table2[[#This Row],[Check]])</f>
        <v>1</v>
      </c>
      <c r="R1353" s="46"/>
      <c r="S1353" s="46" t="str">
        <f>IF(Table2[[#This Row],[SRO]]="EOU",VLOOKUP(Table2[[#This Row],[BE]],[2]GD.List!$C$3:$N$5014,12,0),IF(Table2[[#This Row],[SRO]]="Local","Polyester Staple Fibre","SRO 492"))</f>
        <v>Textile Chemical</v>
      </c>
    </row>
    <row r="1354" spans="1:19" x14ac:dyDescent="0.25">
      <c r="A1354" s="159" t="s">
        <v>945</v>
      </c>
      <c r="B1354" s="154" t="s">
        <v>936</v>
      </c>
      <c r="C1354" s="148">
        <v>16048</v>
      </c>
      <c r="D1354" s="155">
        <v>3906.9090000000001</v>
      </c>
      <c r="E1354" s="7" t="s">
        <v>948</v>
      </c>
      <c r="F1354" s="154" t="s">
        <v>962</v>
      </c>
      <c r="G1354" s="156">
        <v>44665</v>
      </c>
      <c r="H1354" s="157">
        <v>10754175.17</v>
      </c>
      <c r="I1354" s="50">
        <v>0.04</v>
      </c>
      <c r="J1354" s="139">
        <v>272.8</v>
      </c>
      <c r="K1354" s="139">
        <v>6820</v>
      </c>
      <c r="L1354" s="139"/>
      <c r="M1354" s="140" t="str">
        <f>TEXT(Table2[[#This Row],[Gd.Dt]],"mmm-yy")</f>
        <v>Apr-22</v>
      </c>
      <c r="N1354" s="46" t="str">
        <f>MID(Table2[[#This Row],[BE]],6,2)</f>
        <v>IB</v>
      </c>
      <c r="O1354" s="46" t="str">
        <f>IF(Table2[[#This Row],[Type]]="IB","EOU",IF(Table2[[#This Row],[Type]]="MB","Local","492"))</f>
        <v>EOU</v>
      </c>
      <c r="P1354" s="46">
        <f>ROUND(Table2[[#This Row],[Cons]]/Table2[[#This Row],[Qty.]],5)</f>
        <v>0.04</v>
      </c>
      <c r="Q1354" s="46" t="b">
        <f>EXACT(Table2[[#This Row],[rate]],Table2[[#This Row],[Check]])</f>
        <v>1</v>
      </c>
      <c r="R1354" s="46"/>
      <c r="S1354" s="46" t="str">
        <f>IF(Table2[[#This Row],[SRO]]="EOU",VLOOKUP(Table2[[#This Row],[BE]],[2]GD.List!$C$3:$N$5014,12,0),IF(Table2[[#This Row],[SRO]]="Local","Polyester Staple Fibre","SRO 492"))</f>
        <v>Textile Chemical</v>
      </c>
    </row>
    <row r="1355" spans="1:19" x14ac:dyDescent="0.25">
      <c r="A1355" s="159" t="s">
        <v>945</v>
      </c>
      <c r="B1355" s="154" t="s">
        <v>934</v>
      </c>
      <c r="C1355" s="148">
        <v>16048</v>
      </c>
      <c r="D1355" s="155">
        <v>3906.9090000000001</v>
      </c>
      <c r="E1355" s="7" t="s">
        <v>946</v>
      </c>
      <c r="F1355" s="154" t="s">
        <v>963</v>
      </c>
      <c r="G1355" s="156">
        <v>44665</v>
      </c>
      <c r="H1355" s="157">
        <v>10754175.17</v>
      </c>
      <c r="I1355" s="50">
        <v>0.04</v>
      </c>
      <c r="J1355" s="139">
        <v>272.8</v>
      </c>
      <c r="K1355" s="139">
        <v>6820</v>
      </c>
      <c r="L1355" s="139"/>
      <c r="M1355" s="140" t="str">
        <f>TEXT(Table2[[#This Row],[Gd.Dt]],"mmm-yy")</f>
        <v>Apr-22</v>
      </c>
      <c r="N1355" s="46" t="str">
        <f>MID(Table2[[#This Row],[BE]],6,2)</f>
        <v>IB</v>
      </c>
      <c r="O1355" s="46" t="str">
        <f>IF(Table2[[#This Row],[Type]]="IB","EOU",IF(Table2[[#This Row],[Type]]="MB","Local","492"))</f>
        <v>EOU</v>
      </c>
      <c r="P1355" s="46">
        <f>ROUND(Table2[[#This Row],[Cons]]/Table2[[#This Row],[Qty.]],5)</f>
        <v>0.04</v>
      </c>
      <c r="Q1355" s="46" t="b">
        <f>EXACT(Table2[[#This Row],[rate]],Table2[[#This Row],[Check]])</f>
        <v>1</v>
      </c>
      <c r="R1355" s="46"/>
      <c r="S1355" s="46" t="str">
        <f>IF(Table2[[#This Row],[SRO]]="EOU",VLOOKUP(Table2[[#This Row],[BE]],[2]GD.List!$C$3:$N$5014,12,0),IF(Table2[[#This Row],[SRO]]="Local","Polyester Staple Fibre","SRO 492"))</f>
        <v>Textile Chemical</v>
      </c>
    </row>
    <row r="1356" spans="1:19" x14ac:dyDescent="0.25">
      <c r="A1356" s="159" t="s">
        <v>945</v>
      </c>
      <c r="B1356" s="154" t="s">
        <v>935</v>
      </c>
      <c r="C1356" s="148">
        <v>11480</v>
      </c>
      <c r="D1356" s="155">
        <v>3906.9090000000001</v>
      </c>
      <c r="E1356" s="7" t="s">
        <v>947</v>
      </c>
      <c r="F1356" s="154" t="s">
        <v>964</v>
      </c>
      <c r="G1356" s="156">
        <v>44665</v>
      </c>
      <c r="H1356" s="157">
        <v>11957671.380000001</v>
      </c>
      <c r="I1356" s="50">
        <v>0.04</v>
      </c>
      <c r="J1356" s="139">
        <v>302.16000000000003</v>
      </c>
      <c r="K1356" s="139">
        <v>7554</v>
      </c>
      <c r="L1356" s="139"/>
      <c r="M1356" s="140" t="str">
        <f>TEXT(Table2[[#This Row],[Gd.Dt]],"mmm-yy")</f>
        <v>Apr-22</v>
      </c>
      <c r="N1356" s="46" t="str">
        <f>MID(Table2[[#This Row],[BE]],6,2)</f>
        <v>IB</v>
      </c>
      <c r="O1356" s="46" t="str">
        <f>IF(Table2[[#This Row],[Type]]="IB","EOU",IF(Table2[[#This Row],[Type]]="MB","Local","492"))</f>
        <v>EOU</v>
      </c>
      <c r="P1356" s="46">
        <f>ROUND(Table2[[#This Row],[Cons]]/Table2[[#This Row],[Qty.]],5)</f>
        <v>0.04</v>
      </c>
      <c r="Q1356" s="46" t="b">
        <f>EXACT(Table2[[#This Row],[rate]],Table2[[#This Row],[Check]])</f>
        <v>1</v>
      </c>
      <c r="R1356" s="46"/>
      <c r="S1356" s="46" t="str">
        <f>IF(Table2[[#This Row],[SRO]]="EOU",VLOOKUP(Table2[[#This Row],[BE]],[2]GD.List!$C$3:$N$5014,12,0),IF(Table2[[#This Row],[SRO]]="Local","Polyester Staple Fibre","SRO 492"))</f>
        <v>Textile Chemical</v>
      </c>
    </row>
    <row r="1357" spans="1:19" x14ac:dyDescent="0.25">
      <c r="A1357" s="159" t="s">
        <v>945</v>
      </c>
      <c r="B1357" s="154" t="s">
        <v>933</v>
      </c>
      <c r="C1357" s="148">
        <v>11480</v>
      </c>
      <c r="D1357" s="155">
        <v>3906.9090000000001</v>
      </c>
      <c r="E1357" s="7" t="s">
        <v>944</v>
      </c>
      <c r="F1357" s="154" t="s">
        <v>965</v>
      </c>
      <c r="G1357" s="156">
        <v>44665</v>
      </c>
      <c r="H1357" s="157">
        <v>11957671.380000001</v>
      </c>
      <c r="I1357" s="50">
        <v>0.04</v>
      </c>
      <c r="J1357" s="139">
        <v>302.16000000000003</v>
      </c>
      <c r="K1357" s="139">
        <v>7554</v>
      </c>
      <c r="L1357" s="139"/>
      <c r="M1357" s="140" t="str">
        <f>TEXT(Table2[[#This Row],[Gd.Dt]],"mmm-yy")</f>
        <v>Apr-22</v>
      </c>
      <c r="N1357" s="46" t="str">
        <f>MID(Table2[[#This Row],[BE]],6,2)</f>
        <v>IB</v>
      </c>
      <c r="O1357" s="46" t="str">
        <f>IF(Table2[[#This Row],[Type]]="IB","EOU",IF(Table2[[#This Row],[Type]]="MB","Local","492"))</f>
        <v>EOU</v>
      </c>
      <c r="P1357" s="46">
        <f>ROUND(Table2[[#This Row],[Cons]]/Table2[[#This Row],[Qty.]],5)</f>
        <v>0.04</v>
      </c>
      <c r="Q1357" s="46" t="b">
        <f>EXACT(Table2[[#This Row],[rate]],Table2[[#This Row],[Check]])</f>
        <v>1</v>
      </c>
      <c r="R1357" s="46"/>
      <c r="S1357" s="46" t="str">
        <f>IF(Table2[[#This Row],[SRO]]="EOU",VLOOKUP(Table2[[#This Row],[BE]],[2]GD.List!$C$3:$N$5014,12,0),IF(Table2[[#This Row],[SRO]]="Local","Polyester Staple Fibre","SRO 492"))</f>
        <v>Textile Chemical</v>
      </c>
    </row>
    <row r="1358" spans="1:19" x14ac:dyDescent="0.25">
      <c r="A1358" s="159" t="s">
        <v>945</v>
      </c>
      <c r="B1358" s="154" t="s">
        <v>941</v>
      </c>
      <c r="C1358" s="148">
        <v>11480</v>
      </c>
      <c r="D1358" s="155">
        <v>3906.9090000000001</v>
      </c>
      <c r="E1358" s="7" t="s">
        <v>954</v>
      </c>
      <c r="F1358" s="154" t="s">
        <v>966</v>
      </c>
      <c r="G1358" s="156">
        <v>44666</v>
      </c>
      <c r="H1358" s="157">
        <v>11934688.49</v>
      </c>
      <c r="I1358" s="50">
        <v>0.04</v>
      </c>
      <c r="J1358" s="139">
        <v>302.16000000000003</v>
      </c>
      <c r="K1358" s="139">
        <v>7554</v>
      </c>
      <c r="L1358" s="139"/>
      <c r="M1358" s="140" t="str">
        <f>TEXT(Table2[[#This Row],[Gd.Dt]],"mmm-yy")</f>
        <v>Apr-22</v>
      </c>
      <c r="N1358" s="46" t="str">
        <f>MID(Table2[[#This Row],[BE]],6,2)</f>
        <v>IB</v>
      </c>
      <c r="O1358" s="46" t="str">
        <f>IF(Table2[[#This Row],[Type]]="IB","EOU",IF(Table2[[#This Row],[Type]]="MB","Local","492"))</f>
        <v>EOU</v>
      </c>
      <c r="P1358" s="46">
        <f>ROUND(Table2[[#This Row],[Cons]]/Table2[[#This Row],[Qty.]],5)</f>
        <v>0.04</v>
      </c>
      <c r="Q1358" s="46" t="b">
        <f>EXACT(Table2[[#This Row],[rate]],Table2[[#This Row],[Check]])</f>
        <v>1</v>
      </c>
      <c r="R1358" s="46"/>
      <c r="S1358" s="46" t="str">
        <f>IF(Table2[[#This Row],[SRO]]="EOU",VLOOKUP(Table2[[#This Row],[BE]],[2]GD.List!$C$3:$N$5014,12,0),IF(Table2[[#This Row],[SRO]]="Local","Polyester Staple Fibre","SRO 492"))</f>
        <v>Textile Chemical</v>
      </c>
    </row>
    <row r="1359" spans="1:19" x14ac:dyDescent="0.25">
      <c r="A1359" s="158" t="s">
        <v>945</v>
      </c>
      <c r="B1359" s="154" t="s">
        <v>940</v>
      </c>
      <c r="C1359" s="148">
        <v>11480</v>
      </c>
      <c r="D1359" s="155">
        <v>3906.9090000000001</v>
      </c>
      <c r="E1359" s="7" t="s">
        <v>952</v>
      </c>
      <c r="F1359" s="154" t="s">
        <v>967</v>
      </c>
      <c r="G1359" s="156">
        <v>44666</v>
      </c>
      <c r="H1359" s="157">
        <v>11934688.49</v>
      </c>
      <c r="I1359" s="50">
        <v>0.04</v>
      </c>
      <c r="J1359" s="139">
        <v>302.16000000000003</v>
      </c>
      <c r="K1359" s="139">
        <v>7554</v>
      </c>
      <c r="L1359" s="139"/>
      <c r="M1359" s="140" t="str">
        <f>TEXT(Table2[[#This Row],[Gd.Dt]],"mmm-yy")</f>
        <v>Apr-22</v>
      </c>
      <c r="N1359" s="46" t="str">
        <f>MID(Table2[[#This Row],[BE]],6,2)</f>
        <v>IB</v>
      </c>
      <c r="O1359" s="46" t="str">
        <f>IF(Table2[[#This Row],[Type]]="IB","EOU",IF(Table2[[#This Row],[Type]]="MB","Local","492"))</f>
        <v>EOU</v>
      </c>
      <c r="P1359" s="46">
        <f>ROUND(Table2[[#This Row],[Cons]]/Table2[[#This Row],[Qty.]],5)</f>
        <v>0.04</v>
      </c>
      <c r="Q1359" s="46" t="b">
        <f>EXACT(Table2[[#This Row],[rate]],Table2[[#This Row],[Check]])</f>
        <v>1</v>
      </c>
      <c r="R1359" s="46"/>
      <c r="S1359" s="46" t="str">
        <f>IF(Table2[[#This Row],[SRO]]="EOU",VLOOKUP(Table2[[#This Row],[BE]],[2]GD.List!$C$3:$N$5014,12,0),IF(Table2[[#This Row],[SRO]]="Local","Polyester Staple Fibre","SRO 492"))</f>
        <v>Textile Chemical</v>
      </c>
    </row>
    <row r="1360" spans="1:19" x14ac:dyDescent="0.25">
      <c r="A1360" s="159" t="s">
        <v>953</v>
      </c>
      <c r="B1360" s="154" t="s">
        <v>941</v>
      </c>
      <c r="C1360" s="148">
        <v>11480</v>
      </c>
      <c r="D1360" s="155">
        <v>3204.16</v>
      </c>
      <c r="E1360" s="7" t="s">
        <v>954</v>
      </c>
      <c r="F1360" s="154" t="s">
        <v>966</v>
      </c>
      <c r="G1360" s="156">
        <v>44666</v>
      </c>
      <c r="H1360" s="157">
        <v>11934688.49</v>
      </c>
      <c r="I1360" s="50">
        <v>7.0000000000000007E-2</v>
      </c>
      <c r="J1360" s="139">
        <v>528.78</v>
      </c>
      <c r="K1360" s="139">
        <v>7554</v>
      </c>
      <c r="L1360" s="139"/>
      <c r="M1360" s="140" t="str">
        <f>TEXT(Table2[[#This Row],[Gd.Dt]],"mmm-yy")</f>
        <v>Apr-22</v>
      </c>
      <c r="N1360" s="46" t="str">
        <f>MID(Table2[[#This Row],[BE]],6,2)</f>
        <v>IB</v>
      </c>
      <c r="O1360" s="46" t="str">
        <f>IF(Table2[[#This Row],[Type]]="IB","EOU",IF(Table2[[#This Row],[Type]]="MB","Local","492"))</f>
        <v>EOU</v>
      </c>
      <c r="P1360" s="46">
        <f>ROUND(Table2[[#This Row],[Cons]]/Table2[[#This Row],[Qty.]],5)</f>
        <v>7.0000000000000007E-2</v>
      </c>
      <c r="Q1360" s="46" t="b">
        <f>EXACT(Table2[[#This Row],[rate]],Table2[[#This Row],[Check]])</f>
        <v>1</v>
      </c>
      <c r="R1360" s="46"/>
      <c r="S1360" s="46" t="str">
        <f>IF(Table2[[#This Row],[SRO]]="EOU",VLOOKUP(Table2[[#This Row],[BE]],[2]GD.List!$C$3:$N$5014,12,0),IF(Table2[[#This Row],[SRO]]="Local","Polyester Staple Fibre","SRO 492"))</f>
        <v>Textile Dyes</v>
      </c>
    </row>
    <row r="1361" spans="1:19" x14ac:dyDescent="0.25">
      <c r="A1361" s="158" t="s">
        <v>953</v>
      </c>
      <c r="B1361" s="154" t="s">
        <v>940</v>
      </c>
      <c r="C1361" s="148">
        <v>11480</v>
      </c>
      <c r="D1361" s="155">
        <v>3204.16</v>
      </c>
      <c r="E1361" s="7" t="s">
        <v>952</v>
      </c>
      <c r="F1361" s="154" t="s">
        <v>967</v>
      </c>
      <c r="G1361" s="156">
        <v>44666</v>
      </c>
      <c r="H1361" s="157">
        <v>11934688.49</v>
      </c>
      <c r="I1361" s="50">
        <v>7.0000000000000007E-2</v>
      </c>
      <c r="J1361" s="139">
        <v>528.78</v>
      </c>
      <c r="K1361" s="139">
        <v>7554</v>
      </c>
      <c r="L1361" s="139"/>
      <c r="M1361" s="140" t="str">
        <f>TEXT(Table2[[#This Row],[Gd.Dt]],"mmm-yy")</f>
        <v>Apr-22</v>
      </c>
      <c r="N1361" s="46" t="str">
        <f>MID(Table2[[#This Row],[BE]],6,2)</f>
        <v>IB</v>
      </c>
      <c r="O1361" s="46" t="str">
        <f>IF(Table2[[#This Row],[Type]]="IB","EOU",IF(Table2[[#This Row],[Type]]="MB","Local","492"))</f>
        <v>EOU</v>
      </c>
      <c r="P1361" s="46">
        <f>ROUND(Table2[[#This Row],[Cons]]/Table2[[#This Row],[Qty.]],5)</f>
        <v>7.0000000000000007E-2</v>
      </c>
      <c r="Q1361" s="46" t="b">
        <f>EXACT(Table2[[#This Row],[rate]],Table2[[#This Row],[Check]])</f>
        <v>1</v>
      </c>
      <c r="R1361" s="46"/>
      <c r="S1361" s="46" t="str">
        <f>IF(Table2[[#This Row],[SRO]]="EOU",VLOOKUP(Table2[[#This Row],[BE]],[2]GD.List!$C$3:$N$5014,12,0),IF(Table2[[#This Row],[SRO]]="Local","Polyester Staple Fibre","SRO 492"))</f>
        <v>Textile Dyes</v>
      </c>
    </row>
    <row r="1362" spans="1:19" x14ac:dyDescent="0.25">
      <c r="A1362" s="159" t="s">
        <v>956</v>
      </c>
      <c r="B1362" s="159" t="s">
        <v>942</v>
      </c>
      <c r="C1362" s="160">
        <v>9600</v>
      </c>
      <c r="D1362" s="161">
        <v>9607.11</v>
      </c>
      <c r="E1362" s="162" t="s">
        <v>955</v>
      </c>
      <c r="F1362" s="159" t="s">
        <v>968</v>
      </c>
      <c r="G1362" s="163">
        <v>44666</v>
      </c>
      <c r="H1362" s="164">
        <v>7677120</v>
      </c>
      <c r="I1362" s="53">
        <v>1</v>
      </c>
      <c r="J1362" s="145">
        <v>88.76</v>
      </c>
      <c r="K1362" s="145">
        <v>88.76</v>
      </c>
      <c r="L1362" s="145"/>
      <c r="M1362" s="146" t="str">
        <f>TEXT(Table2[[#This Row],[Gd.Dt]],"mmm-yy")</f>
        <v>Apr-22</v>
      </c>
      <c r="N1362" s="47" t="str">
        <f>MID(Table2[[#This Row],[BE]],6,2)</f>
        <v>EP</v>
      </c>
      <c r="O1362" s="47" t="str">
        <f>IF(Table2[[#This Row],[Type]]="IB","EOU",IF(Table2[[#This Row],[Type]]="MB","Local","492"))</f>
        <v>492</v>
      </c>
      <c r="P1362" s="47">
        <f>ROUND(Table2[[#This Row],[Cons]]/Table2[[#This Row],[Qty.]],5)</f>
        <v>1</v>
      </c>
      <c r="Q1362" s="47" t="b">
        <f>EXACT(Table2[[#This Row],[rate]],Table2[[#This Row],[Check]])</f>
        <v>1</v>
      </c>
      <c r="R1362" s="47"/>
      <c r="S1362" s="47" t="str">
        <f>IF(Table2[[#This Row],[SRO]]="EOU",VLOOKUP(Table2[[#This Row],[BE]],[2]GD.List!$C$3:$N$5014,12,0),IF(Table2[[#This Row],[SRO]]="Local","Polyester Staple Fibre","SRO 492"))</f>
        <v>SRO 492</v>
      </c>
    </row>
    <row r="1363" spans="1:19" x14ac:dyDescent="0.25">
      <c r="A1363" s="159" t="s">
        <v>1</v>
      </c>
      <c r="B1363" s="154" t="s">
        <v>990</v>
      </c>
      <c r="C1363" s="148">
        <v>31242</v>
      </c>
      <c r="D1363" s="155">
        <v>2701.12</v>
      </c>
      <c r="E1363" s="7" t="s">
        <v>989</v>
      </c>
      <c r="F1363" s="154" t="s">
        <v>991</v>
      </c>
      <c r="G1363" s="156">
        <v>44667</v>
      </c>
      <c r="H1363" s="157">
        <v>26217154.48</v>
      </c>
      <c r="I1363" s="50">
        <v>0.1</v>
      </c>
      <c r="J1363" s="139">
        <v>1316.1</v>
      </c>
      <c r="K1363" s="139">
        <v>13161</v>
      </c>
      <c r="L1363" s="139"/>
      <c r="M1363" s="140" t="str">
        <f>TEXT(Table2[[#This Row],[Gd.Dt]],"mmm-yy")</f>
        <v>Apr-22</v>
      </c>
      <c r="N1363" s="46" t="str">
        <f>MID(Table2[[#This Row],[BE]],6,2)</f>
        <v>IB</v>
      </c>
      <c r="O1363" s="46" t="str">
        <f>IF(Table2[[#This Row],[Type]]="IB","EOU",IF(Table2[[#This Row],[Type]]="MB","Local","492"))</f>
        <v>EOU</v>
      </c>
      <c r="P1363" s="46">
        <f>ROUND(Table2[[#This Row],[Cons]]/Table2[[#This Row],[Qty.]],5)</f>
        <v>0.1</v>
      </c>
      <c r="Q1363" s="46" t="b">
        <f>EXACT(Table2[[#This Row],[rate]],Table2[[#This Row],[Check]])</f>
        <v>1</v>
      </c>
      <c r="R1363" s="46"/>
      <c r="S1363" s="46" t="str">
        <f>IF(Table2[[#This Row],[SRO]]="EOU",VLOOKUP(Table2[[#This Row],[BE]],[2]GD.List!$C$3:$N$5014,12,0),IF(Table2[[#This Row],[SRO]]="Local","Polyester Staple Fibre","SRO 492"))</f>
        <v>Textile Coal</v>
      </c>
    </row>
    <row r="1364" spans="1:19" x14ac:dyDescent="0.25">
      <c r="A1364" s="159" t="s">
        <v>1</v>
      </c>
      <c r="B1364" s="154" t="s">
        <v>971</v>
      </c>
      <c r="C1364" s="148">
        <v>12552</v>
      </c>
      <c r="D1364" s="155">
        <v>2701.12</v>
      </c>
      <c r="E1364" s="7" t="s">
        <v>976</v>
      </c>
      <c r="F1364" s="154" t="s">
        <v>983</v>
      </c>
      <c r="G1364" s="156">
        <v>44667</v>
      </c>
      <c r="H1364" s="157">
        <v>11177189.73</v>
      </c>
      <c r="I1364" s="50">
        <v>0.1</v>
      </c>
      <c r="J1364" s="139">
        <v>708.7</v>
      </c>
      <c r="K1364" s="139">
        <v>7087</v>
      </c>
      <c r="L1364" s="139"/>
      <c r="M1364" s="140" t="str">
        <f>TEXT(Table2[[#This Row],[Gd.Dt]],"mmm-yy")</f>
        <v>Apr-22</v>
      </c>
      <c r="N1364" s="46" t="str">
        <f>MID(Table2[[#This Row],[BE]],6,2)</f>
        <v>IB</v>
      </c>
      <c r="O1364" s="46" t="str">
        <f>IF(Table2[[#This Row],[Type]]="IB","EOU",IF(Table2[[#This Row],[Type]]="MB","Local","492"))</f>
        <v>EOU</v>
      </c>
      <c r="P1364" s="46">
        <f>ROUND(Table2[[#This Row],[Cons]]/Table2[[#This Row],[Qty.]],5)</f>
        <v>0.1</v>
      </c>
      <c r="Q1364" s="46" t="b">
        <f>EXACT(Table2[[#This Row],[rate]],Table2[[#This Row],[Check]])</f>
        <v>1</v>
      </c>
      <c r="R1364" s="46"/>
      <c r="S1364" s="46" t="str">
        <f>IF(Table2[[#This Row],[SRO]]="EOU",VLOOKUP(Table2[[#This Row],[BE]],[2]GD.List!$C$3:$N$5014,12,0),IF(Table2[[#This Row],[SRO]]="Local","Polyester Staple Fibre","SRO 492"))</f>
        <v>Textile Coal</v>
      </c>
    </row>
    <row r="1365" spans="1:19" x14ac:dyDescent="0.25">
      <c r="A1365" s="154" t="s">
        <v>1</v>
      </c>
      <c r="B1365" s="154" t="s">
        <v>969</v>
      </c>
      <c r="C1365" s="148">
        <v>4296</v>
      </c>
      <c r="D1365" s="155">
        <v>2701.12</v>
      </c>
      <c r="E1365" s="7" t="s">
        <v>974</v>
      </c>
      <c r="F1365" s="154" t="s">
        <v>984</v>
      </c>
      <c r="G1365" s="156">
        <v>44666</v>
      </c>
      <c r="H1365" s="157">
        <v>37094960.590000004</v>
      </c>
      <c r="I1365" s="50">
        <v>0.1</v>
      </c>
      <c r="J1365" s="139">
        <v>1613.16</v>
      </c>
      <c r="K1365" s="139">
        <v>16131.63</v>
      </c>
      <c r="L1365" s="139"/>
      <c r="M1365" s="140" t="str">
        <f>TEXT(Table2[[#This Row],[Gd.Dt]],"mmm-yy")</f>
        <v>Apr-22</v>
      </c>
      <c r="N1365" s="46" t="str">
        <f>MID(Table2[[#This Row],[BE]],6,2)</f>
        <v>IB</v>
      </c>
      <c r="O1365" s="46" t="str">
        <f>IF(Table2[[#This Row],[Type]]="IB","EOU",IF(Table2[[#This Row],[Type]]="MB","Local","492"))</f>
        <v>EOU</v>
      </c>
      <c r="P1365" s="46">
        <f>ROUND(Table2[[#This Row],[Cons]]/Table2[[#This Row],[Qty.]],5)</f>
        <v>0.1</v>
      </c>
      <c r="Q1365" s="46" t="b">
        <f>EXACT(Table2[[#This Row],[rate]],Table2[[#This Row],[Check]])</f>
        <v>1</v>
      </c>
      <c r="R1365" s="46"/>
      <c r="S1365" s="46" t="str">
        <f>IF(Table2[[#This Row],[SRO]]="EOU",VLOOKUP(Table2[[#This Row],[BE]],[2]GD.List!$C$3:$N$5014,12,0),IF(Table2[[#This Row],[SRO]]="Local","Polyester Staple Fibre","SRO 492"))</f>
        <v>Textile Coal</v>
      </c>
    </row>
    <row r="1366" spans="1:19" x14ac:dyDescent="0.25">
      <c r="A1366" s="159" t="s">
        <v>1</v>
      </c>
      <c r="B1366" s="154" t="s">
        <v>969</v>
      </c>
      <c r="C1366" s="148">
        <v>4296</v>
      </c>
      <c r="D1366" s="155">
        <v>2701.12</v>
      </c>
      <c r="E1366" s="7" t="s">
        <v>974</v>
      </c>
      <c r="F1366" s="154" t="s">
        <v>984</v>
      </c>
      <c r="G1366" s="156">
        <v>44666</v>
      </c>
      <c r="H1366" s="157">
        <v>37094960.590000004</v>
      </c>
      <c r="I1366" s="50">
        <v>0.4</v>
      </c>
      <c r="J1366" s="139">
        <v>806.4</v>
      </c>
      <c r="K1366" s="139">
        <v>2016</v>
      </c>
      <c r="L1366" s="139"/>
      <c r="M1366" s="140" t="str">
        <f>TEXT(Table2[[#This Row],[Gd.Dt]],"mmm-yy")</f>
        <v>Apr-22</v>
      </c>
      <c r="N1366" s="46" t="str">
        <f>MID(Table2[[#This Row],[BE]],6,2)</f>
        <v>IB</v>
      </c>
      <c r="O1366" s="46" t="str">
        <f>IF(Table2[[#This Row],[Type]]="IB","EOU",IF(Table2[[#This Row],[Type]]="MB","Local","492"))</f>
        <v>EOU</v>
      </c>
      <c r="P1366" s="46">
        <f>ROUND(Table2[[#This Row],[Cons]]/Table2[[#This Row],[Qty.]],5)</f>
        <v>0.4</v>
      </c>
      <c r="Q1366" s="46" t="b">
        <f>EXACT(Table2[[#This Row],[rate]],Table2[[#This Row],[Check]])</f>
        <v>1</v>
      </c>
      <c r="R1366" s="46"/>
      <c r="S1366" s="46" t="str">
        <f>IF(Table2[[#This Row],[SRO]]="EOU",VLOOKUP(Table2[[#This Row],[BE]],[2]GD.List!$C$3:$N$5014,12,0),IF(Table2[[#This Row],[SRO]]="Local","Polyester Staple Fibre","SRO 492"))</f>
        <v>Textile Coal</v>
      </c>
    </row>
    <row r="1367" spans="1:19" x14ac:dyDescent="0.25">
      <c r="A1367" s="154" t="s">
        <v>1</v>
      </c>
      <c r="B1367" s="154" t="s">
        <v>973</v>
      </c>
      <c r="C1367" s="148">
        <v>23951</v>
      </c>
      <c r="D1367" s="155">
        <v>2701.12</v>
      </c>
      <c r="E1367" s="7" t="s">
        <v>982</v>
      </c>
      <c r="F1367" s="154" t="s">
        <v>985</v>
      </c>
      <c r="G1367" s="156">
        <v>44667</v>
      </c>
      <c r="H1367" s="157">
        <v>20979367.140000001</v>
      </c>
      <c r="I1367" s="50">
        <v>0.1</v>
      </c>
      <c r="J1367" s="139">
        <v>652.5</v>
      </c>
      <c r="K1367" s="139">
        <v>6525</v>
      </c>
      <c r="L1367" s="139"/>
      <c r="M1367" s="140" t="str">
        <f>TEXT(Table2[[#This Row],[Gd.Dt]],"mmm-yy")</f>
        <v>Apr-22</v>
      </c>
      <c r="N1367" s="46" t="str">
        <f>MID(Table2[[#This Row],[BE]],6,2)</f>
        <v>IB</v>
      </c>
      <c r="O1367" s="46" t="str">
        <f>IF(Table2[[#This Row],[Type]]="IB","EOU",IF(Table2[[#This Row],[Type]]="MB","Local","492"))</f>
        <v>EOU</v>
      </c>
      <c r="P1367" s="46">
        <f>ROUND(Table2[[#This Row],[Cons]]/Table2[[#This Row],[Qty.]],5)</f>
        <v>0.1</v>
      </c>
      <c r="Q1367" s="46" t="b">
        <f>EXACT(Table2[[#This Row],[rate]],Table2[[#This Row],[Check]])</f>
        <v>1</v>
      </c>
      <c r="R1367" s="46"/>
      <c r="S1367" s="46" t="str">
        <f>IF(Table2[[#This Row],[SRO]]="EOU",VLOOKUP(Table2[[#This Row],[BE]],[2]GD.List!$C$3:$N$5014,12,0),IF(Table2[[#This Row],[SRO]]="Local","Polyester Staple Fibre","SRO 492"))</f>
        <v>Textile Coal</v>
      </c>
    </row>
    <row r="1368" spans="1:19" x14ac:dyDescent="0.25">
      <c r="A1368" s="154" t="s">
        <v>1</v>
      </c>
      <c r="B1368" s="154" t="s">
        <v>973</v>
      </c>
      <c r="C1368" s="148">
        <v>23951</v>
      </c>
      <c r="D1368" s="155">
        <v>2701.12</v>
      </c>
      <c r="E1368" s="7" t="s">
        <v>982</v>
      </c>
      <c r="F1368" s="154" t="s">
        <v>985</v>
      </c>
      <c r="G1368" s="156">
        <v>44667</v>
      </c>
      <c r="H1368" s="157">
        <v>20979367.140000001</v>
      </c>
      <c r="I1368" s="50">
        <v>0.4</v>
      </c>
      <c r="J1368" s="139">
        <v>2262</v>
      </c>
      <c r="K1368" s="139">
        <v>5655</v>
      </c>
      <c r="L1368" s="139"/>
      <c r="M1368" s="140" t="str">
        <f>TEXT(Table2[[#This Row],[Gd.Dt]],"mmm-yy")</f>
        <v>Apr-22</v>
      </c>
      <c r="N1368" s="46" t="str">
        <f>MID(Table2[[#This Row],[BE]],6,2)</f>
        <v>IB</v>
      </c>
      <c r="O1368" s="46" t="str">
        <f>IF(Table2[[#This Row],[Type]]="IB","EOU",IF(Table2[[#This Row],[Type]]="MB","Local","492"))</f>
        <v>EOU</v>
      </c>
      <c r="P1368" s="46">
        <f>ROUND(Table2[[#This Row],[Cons]]/Table2[[#This Row],[Qty.]],5)</f>
        <v>0.4</v>
      </c>
      <c r="Q1368" s="46" t="b">
        <f>EXACT(Table2[[#This Row],[rate]],Table2[[#This Row],[Check]])</f>
        <v>1</v>
      </c>
      <c r="R1368" s="46"/>
      <c r="S1368" s="46" t="str">
        <f>IF(Table2[[#This Row],[SRO]]="EOU",VLOOKUP(Table2[[#This Row],[BE]],[2]GD.List!$C$3:$N$5014,12,0),IF(Table2[[#This Row],[SRO]]="Local","Polyester Staple Fibre","SRO 492"))</f>
        <v>Textile Coal</v>
      </c>
    </row>
    <row r="1369" spans="1:19" x14ac:dyDescent="0.25">
      <c r="A1369" s="158" t="s">
        <v>1</v>
      </c>
      <c r="B1369" s="154" t="s">
        <v>972</v>
      </c>
      <c r="C1369" s="148">
        <v>35240</v>
      </c>
      <c r="D1369" s="155">
        <v>2701.12</v>
      </c>
      <c r="E1369" s="7" t="s">
        <v>978</v>
      </c>
      <c r="F1369" s="154" t="s">
        <v>986</v>
      </c>
      <c r="G1369" s="156">
        <v>44667</v>
      </c>
      <c r="H1369" s="157">
        <v>46793648.530000001</v>
      </c>
      <c r="I1369" s="50">
        <v>0.1</v>
      </c>
      <c r="J1369" s="139">
        <v>2939</v>
      </c>
      <c r="K1369" s="139">
        <v>29390</v>
      </c>
      <c r="L1369" s="139"/>
      <c r="M1369" s="140" t="str">
        <f>TEXT(Table2[[#This Row],[Gd.Dt]],"mmm-yy")</f>
        <v>Apr-22</v>
      </c>
      <c r="N1369" s="46" t="str">
        <f>MID(Table2[[#This Row],[BE]],6,2)</f>
        <v>IB</v>
      </c>
      <c r="O1369" s="46" t="str">
        <f>IF(Table2[[#This Row],[Type]]="IB","EOU",IF(Table2[[#This Row],[Type]]="MB","Local","492"))</f>
        <v>EOU</v>
      </c>
      <c r="P1369" s="46">
        <f>ROUND(Table2[[#This Row],[Cons]]/Table2[[#This Row],[Qty.]],5)</f>
        <v>0.1</v>
      </c>
      <c r="Q1369" s="46" t="b">
        <f>EXACT(Table2[[#This Row],[rate]],Table2[[#This Row],[Check]])</f>
        <v>1</v>
      </c>
      <c r="R1369" s="46"/>
      <c r="S1369" s="46" t="str">
        <f>IF(Table2[[#This Row],[SRO]]="EOU",VLOOKUP(Table2[[#This Row],[BE]],[2]GD.List!$C$3:$N$5014,12,0),IF(Table2[[#This Row],[SRO]]="Local","Polyester Staple Fibre","SRO 492"))</f>
        <v>Textile Coal</v>
      </c>
    </row>
    <row r="1370" spans="1:19" x14ac:dyDescent="0.25">
      <c r="A1370" s="158" t="s">
        <v>125</v>
      </c>
      <c r="B1370" s="154" t="s">
        <v>970</v>
      </c>
      <c r="C1370" s="148">
        <v>21320</v>
      </c>
      <c r="D1370" s="155">
        <v>9607.2000000000007</v>
      </c>
      <c r="E1370" s="7" t="s">
        <v>975</v>
      </c>
      <c r="F1370" s="154" t="s">
        <v>987</v>
      </c>
      <c r="G1370" s="156">
        <v>44667</v>
      </c>
      <c r="H1370" s="157">
        <v>20733397.309999999</v>
      </c>
      <c r="I1370" s="50">
        <v>4.8000000000000001E-4</v>
      </c>
      <c r="J1370" s="139">
        <v>2.31</v>
      </c>
      <c r="K1370" s="139">
        <v>4809.0200000000004</v>
      </c>
      <c r="L1370" s="139"/>
      <c r="M1370" s="140" t="str">
        <f>TEXT(Table2[[#This Row],[Gd.Dt]],"mmm-yy")</f>
        <v>Apr-22</v>
      </c>
      <c r="N1370" s="46" t="str">
        <f>MID(Table2[[#This Row],[BE]],6,2)</f>
        <v>HC</v>
      </c>
      <c r="O1370" s="46" t="str">
        <f>IF(Table2[[#This Row],[Type]]="IB","EOU",IF(Table2[[#This Row],[Type]]="MB","Local","492"))</f>
        <v>492</v>
      </c>
      <c r="P1370" s="46">
        <f>ROUND(Table2[[#This Row],[Cons]]/Table2[[#This Row],[Qty.]],5)</f>
        <v>4.8000000000000001E-4</v>
      </c>
      <c r="Q1370" s="46" t="b">
        <f>EXACT(Table2[[#This Row],[rate]],Table2[[#This Row],[Check]])</f>
        <v>1</v>
      </c>
      <c r="R1370" s="46"/>
      <c r="S1370" s="46" t="str">
        <f>IF(Table2[[#This Row],[SRO]]="EOU",VLOOKUP(Table2[[#This Row],[BE]],[2]GD.List!$C$3:$N$5014,12,0),IF(Table2[[#This Row],[SRO]]="Local","Polyester Staple Fibre","SRO 492"))</f>
        <v>SRO 492</v>
      </c>
    </row>
    <row r="1371" spans="1:19" x14ac:dyDescent="0.25">
      <c r="A1371" s="159" t="s">
        <v>388</v>
      </c>
      <c r="B1371" s="154" t="s">
        <v>990</v>
      </c>
      <c r="C1371" s="148">
        <v>31242</v>
      </c>
      <c r="D1371" s="155">
        <v>1108.19</v>
      </c>
      <c r="E1371" s="7" t="s">
        <v>989</v>
      </c>
      <c r="F1371" s="154" t="s">
        <v>991</v>
      </c>
      <c r="G1371" s="156">
        <v>44667</v>
      </c>
      <c r="H1371" s="157">
        <v>26217154.48</v>
      </c>
      <c r="I1371" s="50">
        <v>0.04</v>
      </c>
      <c r="J1371" s="139">
        <v>526.43999999999994</v>
      </c>
      <c r="K1371" s="139">
        <v>13161</v>
      </c>
      <c r="L1371" s="139"/>
      <c r="M1371" s="140" t="str">
        <f>TEXT(Table2[[#This Row],[Gd.Dt]],"mmm-yy")</f>
        <v>Apr-22</v>
      </c>
      <c r="N1371" s="46" t="str">
        <f>MID(Table2[[#This Row],[BE]],6,2)</f>
        <v>IB</v>
      </c>
      <c r="O1371" s="46" t="str">
        <f>IF(Table2[[#This Row],[Type]]="IB","EOU",IF(Table2[[#This Row],[Type]]="MB","Local","492"))</f>
        <v>EOU</v>
      </c>
      <c r="P1371" s="46">
        <f>ROUND(Table2[[#This Row],[Cons]]/Table2[[#This Row],[Qty.]],5)</f>
        <v>0.04</v>
      </c>
      <c r="Q1371" s="46" t="b">
        <f>EXACT(Table2[[#This Row],[rate]],Table2[[#This Row],[Check]])</f>
        <v>1</v>
      </c>
      <c r="R1371" s="46"/>
      <c r="S1371" s="46" t="str">
        <f>IF(Table2[[#This Row],[SRO]]="EOU",VLOOKUP(Table2[[#This Row],[BE]],[2]GD.List!$C$3:$N$5014,12,0),IF(Table2[[#This Row],[SRO]]="Local","Polyester Staple Fibre","SRO 492"))</f>
        <v>Textile Chemical</v>
      </c>
    </row>
    <row r="1372" spans="1:19" x14ac:dyDescent="0.25">
      <c r="A1372" s="159" t="s">
        <v>388</v>
      </c>
      <c r="B1372" s="154" t="s">
        <v>971</v>
      </c>
      <c r="C1372" s="148">
        <v>12552</v>
      </c>
      <c r="D1372" s="155">
        <v>1108.19</v>
      </c>
      <c r="E1372" s="7" t="s">
        <v>976</v>
      </c>
      <c r="F1372" s="154" t="s">
        <v>983</v>
      </c>
      <c r="G1372" s="156">
        <v>44667</v>
      </c>
      <c r="H1372" s="157">
        <v>11177189.73</v>
      </c>
      <c r="I1372" s="50">
        <v>0.04</v>
      </c>
      <c r="J1372" s="139">
        <v>283.48</v>
      </c>
      <c r="K1372" s="139">
        <v>7087</v>
      </c>
      <c r="L1372" s="139"/>
      <c r="M1372" s="140" t="str">
        <f>TEXT(Table2[[#This Row],[Gd.Dt]],"mmm-yy")</f>
        <v>Apr-22</v>
      </c>
      <c r="N1372" s="46" t="str">
        <f>MID(Table2[[#This Row],[BE]],6,2)</f>
        <v>IB</v>
      </c>
      <c r="O1372" s="46" t="str">
        <f>IF(Table2[[#This Row],[Type]]="IB","EOU",IF(Table2[[#This Row],[Type]]="MB","Local","492"))</f>
        <v>EOU</v>
      </c>
      <c r="P1372" s="46">
        <f>ROUND(Table2[[#This Row],[Cons]]/Table2[[#This Row],[Qty.]],5)</f>
        <v>0.04</v>
      </c>
      <c r="Q1372" s="46" t="b">
        <f>EXACT(Table2[[#This Row],[rate]],Table2[[#This Row],[Check]])</f>
        <v>1</v>
      </c>
      <c r="R1372" s="46"/>
      <c r="S1372" s="46" t="str">
        <f>IF(Table2[[#This Row],[SRO]]="EOU",VLOOKUP(Table2[[#This Row],[BE]],[2]GD.List!$C$3:$N$5014,12,0),IF(Table2[[#This Row],[SRO]]="Local","Polyester Staple Fibre","SRO 492"))</f>
        <v>Textile Chemical</v>
      </c>
    </row>
    <row r="1373" spans="1:19" x14ac:dyDescent="0.25">
      <c r="A1373" s="159" t="s">
        <v>388</v>
      </c>
      <c r="B1373" s="154" t="s">
        <v>973</v>
      </c>
      <c r="C1373" s="148">
        <v>23951</v>
      </c>
      <c r="D1373" s="155">
        <v>1108.19</v>
      </c>
      <c r="E1373" s="7" t="s">
        <v>982</v>
      </c>
      <c r="F1373" s="154" t="s">
        <v>985</v>
      </c>
      <c r="G1373" s="156">
        <v>44667</v>
      </c>
      <c r="H1373" s="157">
        <v>20979367.140000001</v>
      </c>
      <c r="I1373" s="50">
        <v>0.04</v>
      </c>
      <c r="J1373" s="139">
        <v>487.2</v>
      </c>
      <c r="K1373" s="139">
        <v>12180</v>
      </c>
      <c r="L1373" s="139"/>
      <c r="M1373" s="140" t="str">
        <f>TEXT(Table2[[#This Row],[Gd.Dt]],"mmm-yy")</f>
        <v>Apr-22</v>
      </c>
      <c r="N1373" s="46" t="str">
        <f>MID(Table2[[#This Row],[BE]],6,2)</f>
        <v>IB</v>
      </c>
      <c r="O1373" s="46" t="str">
        <f>IF(Table2[[#This Row],[Type]]="IB","EOU",IF(Table2[[#This Row],[Type]]="MB","Local","492"))</f>
        <v>EOU</v>
      </c>
      <c r="P1373" s="46">
        <f>ROUND(Table2[[#This Row],[Cons]]/Table2[[#This Row],[Qty.]],5)</f>
        <v>0.04</v>
      </c>
      <c r="Q1373" s="46" t="b">
        <f>EXACT(Table2[[#This Row],[rate]],Table2[[#This Row],[Check]])</f>
        <v>1</v>
      </c>
      <c r="R1373" s="46"/>
      <c r="S1373" s="46" t="str">
        <f>IF(Table2[[#This Row],[SRO]]="EOU",VLOOKUP(Table2[[#This Row],[BE]],[2]GD.List!$C$3:$N$5014,12,0),IF(Table2[[#This Row],[SRO]]="Local","Polyester Staple Fibre","SRO 492"))</f>
        <v>Textile Chemical</v>
      </c>
    </row>
    <row r="1374" spans="1:19" x14ac:dyDescent="0.25">
      <c r="A1374" s="158" t="s">
        <v>388</v>
      </c>
      <c r="B1374" s="154" t="s">
        <v>972</v>
      </c>
      <c r="C1374" s="148">
        <v>35240</v>
      </c>
      <c r="D1374" s="155">
        <v>1108.19</v>
      </c>
      <c r="E1374" s="7" t="s">
        <v>978</v>
      </c>
      <c r="F1374" s="154" t="s">
        <v>986</v>
      </c>
      <c r="G1374" s="156">
        <v>44667</v>
      </c>
      <c r="H1374" s="157">
        <v>46793648.530000001</v>
      </c>
      <c r="I1374" s="50">
        <v>0.04</v>
      </c>
      <c r="J1374" s="139">
        <v>1175.5999999999999</v>
      </c>
      <c r="K1374" s="139">
        <v>29390</v>
      </c>
      <c r="L1374" s="139"/>
      <c r="M1374" s="140" t="str">
        <f>TEXT(Table2[[#This Row],[Gd.Dt]],"mmm-yy")</f>
        <v>Apr-22</v>
      </c>
      <c r="N1374" s="46" t="str">
        <f>MID(Table2[[#This Row],[BE]],6,2)</f>
        <v>IB</v>
      </c>
      <c r="O1374" s="46" t="str">
        <f>IF(Table2[[#This Row],[Type]]="IB","EOU",IF(Table2[[#This Row],[Type]]="MB","Local","492"))</f>
        <v>EOU</v>
      </c>
      <c r="P1374" s="46">
        <f>ROUND(Table2[[#This Row],[Cons]]/Table2[[#This Row],[Qty.]],5)</f>
        <v>0.04</v>
      </c>
      <c r="Q1374" s="46" t="b">
        <f>EXACT(Table2[[#This Row],[rate]],Table2[[#This Row],[Check]])</f>
        <v>1</v>
      </c>
      <c r="R1374" s="46"/>
      <c r="S1374" s="46" t="str">
        <f>IF(Table2[[#This Row],[SRO]]="EOU",VLOOKUP(Table2[[#This Row],[BE]],[2]GD.List!$C$3:$N$5014,12,0),IF(Table2[[#This Row],[SRO]]="Local","Polyester Staple Fibre","SRO 492"))</f>
        <v>Textile Chemical</v>
      </c>
    </row>
    <row r="1375" spans="1:19" x14ac:dyDescent="0.25">
      <c r="A1375" s="158" t="s">
        <v>390</v>
      </c>
      <c r="B1375" s="154" t="s">
        <v>973</v>
      </c>
      <c r="C1375" s="148">
        <v>23951</v>
      </c>
      <c r="D1375" s="155">
        <v>5503.201</v>
      </c>
      <c r="E1375" s="7" t="s">
        <v>982</v>
      </c>
      <c r="F1375" s="154" t="s">
        <v>985</v>
      </c>
      <c r="G1375" s="156">
        <v>44667</v>
      </c>
      <c r="H1375" s="157">
        <v>20979367.140000001</v>
      </c>
      <c r="I1375" s="50">
        <v>0.53061000000000003</v>
      </c>
      <c r="J1375" s="139">
        <v>3000.6</v>
      </c>
      <c r="K1375" s="139">
        <v>5655</v>
      </c>
      <c r="L1375" s="139"/>
      <c r="M1375" s="140" t="str">
        <f>TEXT(Table2[[#This Row],[Gd.Dt]],"mmm-yy")</f>
        <v>Apr-22</v>
      </c>
      <c r="N1375" s="46" t="str">
        <f>MID(Table2[[#This Row],[BE]],6,2)</f>
        <v>MB</v>
      </c>
      <c r="O1375" s="46" t="str">
        <f>IF(Table2[[#This Row],[Type]]="IB","EOU",IF(Table2[[#This Row],[Type]]="MB","Local","492"))</f>
        <v>Local</v>
      </c>
      <c r="P1375" s="46">
        <f>ROUND(Table2[[#This Row],[Cons]]/Table2[[#This Row],[Qty.]],5)</f>
        <v>0.53061000000000003</v>
      </c>
      <c r="Q1375" s="46" t="b">
        <f>EXACT(Table2[[#This Row],[rate]],Table2[[#This Row],[Check]])</f>
        <v>1</v>
      </c>
      <c r="R1375" s="46"/>
      <c r="S1375" s="46" t="str">
        <f>IF(Table2[[#This Row],[SRO]]="EOU",VLOOKUP(Table2[[#This Row],[BE]],[2]GD.List!$C$3:$N$5014,12,0),IF(Table2[[#This Row],[SRO]]="Local","Polyester Staple Fibre","SRO 492"))</f>
        <v>Polyester Staple Fibre</v>
      </c>
    </row>
    <row r="1376" spans="1:19" x14ac:dyDescent="0.25">
      <c r="A1376" s="159" t="s">
        <v>563</v>
      </c>
      <c r="B1376" s="154" t="s">
        <v>990</v>
      </c>
      <c r="C1376" s="148">
        <v>31242</v>
      </c>
      <c r="D1376" s="155">
        <v>3402.13</v>
      </c>
      <c r="E1376" s="7" t="s">
        <v>989</v>
      </c>
      <c r="F1376" s="154" t="s">
        <v>991</v>
      </c>
      <c r="G1376" s="156">
        <v>44667</v>
      </c>
      <c r="H1376" s="157">
        <v>26217154.48</v>
      </c>
      <c r="I1376" s="50">
        <v>0.04</v>
      </c>
      <c r="J1376" s="139">
        <v>526.43999999999994</v>
      </c>
      <c r="K1376" s="139">
        <v>13161</v>
      </c>
      <c r="L1376" s="139"/>
      <c r="M1376" s="140" t="str">
        <f>TEXT(Table2[[#This Row],[Gd.Dt]],"mmm-yy")</f>
        <v>Apr-22</v>
      </c>
      <c r="N1376" s="46" t="str">
        <f>MID(Table2[[#This Row],[BE]],6,2)</f>
        <v>IB</v>
      </c>
      <c r="O1376" s="46" t="str">
        <f>IF(Table2[[#This Row],[Type]]="IB","EOU",IF(Table2[[#This Row],[Type]]="MB","Local","492"))</f>
        <v>EOU</v>
      </c>
      <c r="P1376" s="46">
        <f>ROUND(Table2[[#This Row],[Cons]]/Table2[[#This Row],[Qty.]],5)</f>
        <v>0.04</v>
      </c>
      <c r="Q1376" s="46" t="b">
        <f>EXACT(Table2[[#This Row],[rate]],Table2[[#This Row],[Check]])</f>
        <v>1</v>
      </c>
      <c r="R1376" s="46"/>
      <c r="S1376" s="46" t="str">
        <f>IF(Table2[[#This Row],[SRO]]="EOU",VLOOKUP(Table2[[#This Row],[BE]],[2]GD.List!$C$3:$N$5014,12,0),IF(Table2[[#This Row],[SRO]]="Local","Polyester Staple Fibre","SRO 492"))</f>
        <v>Textile Chemical</v>
      </c>
    </row>
    <row r="1377" spans="1:19" x14ac:dyDescent="0.25">
      <c r="A1377" s="159" t="s">
        <v>563</v>
      </c>
      <c r="B1377" s="154" t="s">
        <v>971</v>
      </c>
      <c r="C1377" s="148">
        <v>12552</v>
      </c>
      <c r="D1377" s="155">
        <v>3402.13</v>
      </c>
      <c r="E1377" s="7" t="s">
        <v>976</v>
      </c>
      <c r="F1377" s="154" t="s">
        <v>983</v>
      </c>
      <c r="G1377" s="156">
        <v>44667</v>
      </c>
      <c r="H1377" s="157">
        <v>11177189.73</v>
      </c>
      <c r="I1377" s="50">
        <v>0.04</v>
      </c>
      <c r="J1377" s="139">
        <v>283.48</v>
      </c>
      <c r="K1377" s="139">
        <v>7087</v>
      </c>
      <c r="L1377" s="139"/>
      <c r="M1377" s="140" t="str">
        <f>TEXT(Table2[[#This Row],[Gd.Dt]],"mmm-yy")</f>
        <v>Apr-22</v>
      </c>
      <c r="N1377" s="46" t="str">
        <f>MID(Table2[[#This Row],[BE]],6,2)</f>
        <v>IB</v>
      </c>
      <c r="O1377" s="46" t="str">
        <f>IF(Table2[[#This Row],[Type]]="IB","EOU",IF(Table2[[#This Row],[Type]]="MB","Local","492"))</f>
        <v>EOU</v>
      </c>
      <c r="P1377" s="46">
        <f>ROUND(Table2[[#This Row],[Cons]]/Table2[[#This Row],[Qty.]],5)</f>
        <v>0.04</v>
      </c>
      <c r="Q1377" s="46" t="b">
        <f>EXACT(Table2[[#This Row],[rate]],Table2[[#This Row],[Check]])</f>
        <v>1</v>
      </c>
      <c r="R1377" s="46"/>
      <c r="S1377" s="46" t="str">
        <f>IF(Table2[[#This Row],[SRO]]="EOU",VLOOKUP(Table2[[#This Row],[BE]],[2]GD.List!$C$3:$N$5014,12,0),IF(Table2[[#This Row],[SRO]]="Local","Polyester Staple Fibre","SRO 492"))</f>
        <v>Textile Chemical</v>
      </c>
    </row>
    <row r="1378" spans="1:19" x14ac:dyDescent="0.25">
      <c r="A1378" s="159" t="s">
        <v>563</v>
      </c>
      <c r="B1378" s="154" t="s">
        <v>973</v>
      </c>
      <c r="C1378" s="148">
        <v>23951</v>
      </c>
      <c r="D1378" s="155">
        <v>3402.13</v>
      </c>
      <c r="E1378" s="7" t="s">
        <v>982</v>
      </c>
      <c r="F1378" s="154" t="s">
        <v>985</v>
      </c>
      <c r="G1378" s="156">
        <v>44667</v>
      </c>
      <c r="H1378" s="157">
        <v>20979367.140000001</v>
      </c>
      <c r="I1378" s="50">
        <v>0.04</v>
      </c>
      <c r="J1378" s="139">
        <v>487.2</v>
      </c>
      <c r="K1378" s="139">
        <v>12180</v>
      </c>
      <c r="L1378" s="139"/>
      <c r="M1378" s="140" t="str">
        <f>TEXT(Table2[[#This Row],[Gd.Dt]],"mmm-yy")</f>
        <v>Apr-22</v>
      </c>
      <c r="N1378" s="46" t="str">
        <f>MID(Table2[[#This Row],[BE]],6,2)</f>
        <v>IB</v>
      </c>
      <c r="O1378" s="46" t="str">
        <f>IF(Table2[[#This Row],[Type]]="IB","EOU",IF(Table2[[#This Row],[Type]]="MB","Local","492"))</f>
        <v>EOU</v>
      </c>
      <c r="P1378" s="46">
        <f>ROUND(Table2[[#This Row],[Cons]]/Table2[[#This Row],[Qty.]],5)</f>
        <v>0.04</v>
      </c>
      <c r="Q1378" s="46" t="b">
        <f>EXACT(Table2[[#This Row],[rate]],Table2[[#This Row],[Check]])</f>
        <v>1</v>
      </c>
      <c r="R1378" s="46"/>
      <c r="S1378" s="46" t="str">
        <f>IF(Table2[[#This Row],[SRO]]="EOU",VLOOKUP(Table2[[#This Row],[BE]],[2]GD.List!$C$3:$N$5014,12,0),IF(Table2[[#This Row],[SRO]]="Local","Polyester Staple Fibre","SRO 492"))</f>
        <v>Textile Chemical</v>
      </c>
    </row>
    <row r="1379" spans="1:19" x14ac:dyDescent="0.25">
      <c r="A1379" s="158" t="s">
        <v>563</v>
      </c>
      <c r="B1379" s="154" t="s">
        <v>972</v>
      </c>
      <c r="C1379" s="148">
        <v>35240</v>
      </c>
      <c r="D1379" s="155">
        <v>3402.13</v>
      </c>
      <c r="E1379" s="7" t="s">
        <v>978</v>
      </c>
      <c r="F1379" s="154" t="s">
        <v>986</v>
      </c>
      <c r="G1379" s="156">
        <v>44667</v>
      </c>
      <c r="H1379" s="157">
        <v>46793648.530000001</v>
      </c>
      <c r="I1379" s="50">
        <v>0.04</v>
      </c>
      <c r="J1379" s="139">
        <v>1175.5999999999999</v>
      </c>
      <c r="K1379" s="139">
        <v>29390</v>
      </c>
      <c r="L1379" s="139"/>
      <c r="M1379" s="140" t="str">
        <f>TEXT(Table2[[#This Row],[Gd.Dt]],"mmm-yy")</f>
        <v>Apr-22</v>
      </c>
      <c r="N1379" s="46" t="str">
        <f>MID(Table2[[#This Row],[BE]],6,2)</f>
        <v>IB</v>
      </c>
      <c r="O1379" s="46" t="str">
        <f>IF(Table2[[#This Row],[Type]]="IB","EOU",IF(Table2[[#This Row],[Type]]="MB","Local","492"))</f>
        <v>EOU</v>
      </c>
      <c r="P1379" s="46">
        <f>ROUND(Table2[[#This Row],[Cons]]/Table2[[#This Row],[Qty.]],5)</f>
        <v>0.04</v>
      </c>
      <c r="Q1379" s="46" t="b">
        <f>EXACT(Table2[[#This Row],[rate]],Table2[[#This Row],[Check]])</f>
        <v>1</v>
      </c>
      <c r="R1379" s="46"/>
      <c r="S1379" s="46" t="str">
        <f>IF(Table2[[#This Row],[SRO]]="EOU",VLOOKUP(Table2[[#This Row],[BE]],[2]GD.List!$C$3:$N$5014,12,0),IF(Table2[[#This Row],[SRO]]="Local","Polyester Staple Fibre","SRO 492"))</f>
        <v>Textile Chemical</v>
      </c>
    </row>
    <row r="1380" spans="1:19" x14ac:dyDescent="0.25">
      <c r="A1380" s="159" t="s">
        <v>669</v>
      </c>
      <c r="B1380" s="154" t="s">
        <v>990</v>
      </c>
      <c r="C1380" s="148">
        <v>31242</v>
      </c>
      <c r="D1380" s="155">
        <v>3809.9189999999999</v>
      </c>
      <c r="E1380" s="7" t="s">
        <v>989</v>
      </c>
      <c r="F1380" s="154" t="s">
        <v>991</v>
      </c>
      <c r="G1380" s="156">
        <v>44667</v>
      </c>
      <c r="H1380" s="157">
        <v>26217154.48</v>
      </c>
      <c r="I1380" s="50">
        <v>0.04</v>
      </c>
      <c r="J1380" s="139">
        <v>526.43999999999994</v>
      </c>
      <c r="K1380" s="139">
        <v>13161</v>
      </c>
      <c r="L1380" s="139"/>
      <c r="M1380" s="140" t="str">
        <f>TEXT(Table2[[#This Row],[Gd.Dt]],"mmm-yy")</f>
        <v>Apr-22</v>
      </c>
      <c r="N1380" s="46" t="str">
        <f>MID(Table2[[#This Row],[BE]],6,2)</f>
        <v>IB</v>
      </c>
      <c r="O1380" s="46" t="str">
        <f>IF(Table2[[#This Row],[Type]]="IB","EOU",IF(Table2[[#This Row],[Type]]="MB","Local","492"))</f>
        <v>EOU</v>
      </c>
      <c r="P1380" s="46">
        <f>ROUND(Table2[[#This Row],[Cons]]/Table2[[#This Row],[Qty.]],5)</f>
        <v>0.04</v>
      </c>
      <c r="Q1380" s="46" t="b">
        <f>EXACT(Table2[[#This Row],[rate]],Table2[[#This Row],[Check]])</f>
        <v>1</v>
      </c>
      <c r="R1380" s="46"/>
      <c r="S1380" s="46" t="str">
        <f>IF(Table2[[#This Row],[SRO]]="EOU",VLOOKUP(Table2[[#This Row],[BE]],[2]GD.List!$C$3:$N$5014,12,0),IF(Table2[[#This Row],[SRO]]="Local","Polyester Staple Fibre","SRO 492"))</f>
        <v>Textile Chemical</v>
      </c>
    </row>
    <row r="1381" spans="1:19" x14ac:dyDescent="0.25">
      <c r="A1381" s="159" t="s">
        <v>669</v>
      </c>
      <c r="B1381" s="154" t="s">
        <v>971</v>
      </c>
      <c r="C1381" s="148">
        <v>12552</v>
      </c>
      <c r="D1381" s="155">
        <v>3809.9189999999999</v>
      </c>
      <c r="E1381" s="7" t="s">
        <v>976</v>
      </c>
      <c r="F1381" s="154" t="s">
        <v>983</v>
      </c>
      <c r="G1381" s="156">
        <v>44667</v>
      </c>
      <c r="H1381" s="157">
        <v>11177189.73</v>
      </c>
      <c r="I1381" s="50">
        <v>0.04</v>
      </c>
      <c r="J1381" s="139">
        <v>283.48</v>
      </c>
      <c r="K1381" s="139">
        <v>7087</v>
      </c>
      <c r="L1381" s="139"/>
      <c r="M1381" s="140" t="str">
        <f>TEXT(Table2[[#This Row],[Gd.Dt]],"mmm-yy")</f>
        <v>Apr-22</v>
      </c>
      <c r="N1381" s="46" t="str">
        <f>MID(Table2[[#This Row],[BE]],6,2)</f>
        <v>IB</v>
      </c>
      <c r="O1381" s="46" t="str">
        <f>IF(Table2[[#This Row],[Type]]="IB","EOU",IF(Table2[[#This Row],[Type]]="MB","Local","492"))</f>
        <v>EOU</v>
      </c>
      <c r="P1381" s="46">
        <f>ROUND(Table2[[#This Row],[Cons]]/Table2[[#This Row],[Qty.]],5)</f>
        <v>0.04</v>
      </c>
      <c r="Q1381" s="46" t="b">
        <f>EXACT(Table2[[#This Row],[rate]],Table2[[#This Row],[Check]])</f>
        <v>1</v>
      </c>
      <c r="R1381" s="46"/>
      <c r="S1381" s="46" t="str">
        <f>IF(Table2[[#This Row],[SRO]]="EOU",VLOOKUP(Table2[[#This Row],[BE]],[2]GD.List!$C$3:$N$5014,12,0),IF(Table2[[#This Row],[SRO]]="Local","Polyester Staple Fibre","SRO 492"))</f>
        <v>Textile Chemical</v>
      </c>
    </row>
    <row r="1382" spans="1:19" x14ac:dyDescent="0.25">
      <c r="A1382" s="159" t="s">
        <v>669</v>
      </c>
      <c r="B1382" s="154" t="s">
        <v>973</v>
      </c>
      <c r="C1382" s="148">
        <v>23951</v>
      </c>
      <c r="D1382" s="155">
        <v>3809.9189999999999</v>
      </c>
      <c r="E1382" s="7" t="s">
        <v>982</v>
      </c>
      <c r="F1382" s="154" t="s">
        <v>985</v>
      </c>
      <c r="G1382" s="156">
        <v>44667</v>
      </c>
      <c r="H1382" s="157">
        <v>20979367.140000001</v>
      </c>
      <c r="I1382" s="50">
        <v>0.04</v>
      </c>
      <c r="J1382" s="139">
        <v>487.2</v>
      </c>
      <c r="K1382" s="139">
        <v>12180</v>
      </c>
      <c r="L1382" s="139"/>
      <c r="M1382" s="140" t="str">
        <f>TEXT(Table2[[#This Row],[Gd.Dt]],"mmm-yy")</f>
        <v>Apr-22</v>
      </c>
      <c r="N1382" s="46" t="str">
        <f>MID(Table2[[#This Row],[BE]],6,2)</f>
        <v>IB</v>
      </c>
      <c r="O1382" s="46" t="str">
        <f>IF(Table2[[#This Row],[Type]]="IB","EOU",IF(Table2[[#This Row],[Type]]="MB","Local","492"))</f>
        <v>EOU</v>
      </c>
      <c r="P1382" s="46">
        <f>ROUND(Table2[[#This Row],[Cons]]/Table2[[#This Row],[Qty.]],5)</f>
        <v>0.04</v>
      </c>
      <c r="Q1382" s="46" t="b">
        <f>EXACT(Table2[[#This Row],[rate]],Table2[[#This Row],[Check]])</f>
        <v>1</v>
      </c>
      <c r="R1382" s="46"/>
      <c r="S1382" s="46" t="str">
        <f>IF(Table2[[#This Row],[SRO]]="EOU",VLOOKUP(Table2[[#This Row],[BE]],[2]GD.List!$C$3:$N$5014,12,0),IF(Table2[[#This Row],[SRO]]="Local","Polyester Staple Fibre","SRO 492"))</f>
        <v>Textile Chemical</v>
      </c>
    </row>
    <row r="1383" spans="1:19" x14ac:dyDescent="0.25">
      <c r="A1383" s="158" t="s">
        <v>669</v>
      </c>
      <c r="B1383" s="154" t="s">
        <v>972</v>
      </c>
      <c r="C1383" s="148">
        <v>35240</v>
      </c>
      <c r="D1383" s="155">
        <v>3809.9189999999999</v>
      </c>
      <c r="E1383" s="7" t="s">
        <v>978</v>
      </c>
      <c r="F1383" s="154" t="s">
        <v>986</v>
      </c>
      <c r="G1383" s="156">
        <v>44667</v>
      </c>
      <c r="H1383" s="157">
        <v>46793648.530000001</v>
      </c>
      <c r="I1383" s="50">
        <v>0.04</v>
      </c>
      <c r="J1383" s="139">
        <v>1175.5999999999999</v>
      </c>
      <c r="K1383" s="139">
        <v>29390</v>
      </c>
      <c r="L1383" s="139"/>
      <c r="M1383" s="140" t="str">
        <f>TEXT(Table2[[#This Row],[Gd.Dt]],"mmm-yy")</f>
        <v>Apr-22</v>
      </c>
      <c r="N1383" s="46" t="str">
        <f>MID(Table2[[#This Row],[BE]],6,2)</f>
        <v>IB</v>
      </c>
      <c r="O1383" s="46" t="str">
        <f>IF(Table2[[#This Row],[Type]]="IB","EOU",IF(Table2[[#This Row],[Type]]="MB","Local","492"))</f>
        <v>EOU</v>
      </c>
      <c r="P1383" s="46">
        <f>ROUND(Table2[[#This Row],[Cons]]/Table2[[#This Row],[Qty.]],5)</f>
        <v>0.04</v>
      </c>
      <c r="Q1383" s="46" t="b">
        <f>EXACT(Table2[[#This Row],[rate]],Table2[[#This Row],[Check]])</f>
        <v>1</v>
      </c>
      <c r="R1383" s="46"/>
      <c r="S1383" s="46" t="str">
        <f>IF(Table2[[#This Row],[SRO]]="EOU",VLOOKUP(Table2[[#This Row],[BE]],[2]GD.List!$C$3:$N$5014,12,0),IF(Table2[[#This Row],[SRO]]="Local","Polyester Staple Fibre","SRO 492"))</f>
        <v>Textile Chemical</v>
      </c>
    </row>
    <row r="1384" spans="1:19" x14ac:dyDescent="0.25">
      <c r="A1384" s="159" t="s">
        <v>724</v>
      </c>
      <c r="B1384" s="154" t="s">
        <v>969</v>
      </c>
      <c r="C1384" s="148">
        <v>4296</v>
      </c>
      <c r="D1384" s="155">
        <v>2832.1089999999999</v>
      </c>
      <c r="E1384" s="7" t="s">
        <v>974</v>
      </c>
      <c r="F1384" s="154" t="s">
        <v>984</v>
      </c>
      <c r="G1384" s="156">
        <v>44666</v>
      </c>
      <c r="H1384" s="157">
        <v>37094960.590000004</v>
      </c>
      <c r="I1384" s="50">
        <v>0.04</v>
      </c>
      <c r="J1384" s="139">
        <v>80.64</v>
      </c>
      <c r="K1384" s="139">
        <v>2016</v>
      </c>
      <c r="L1384" s="139"/>
      <c r="M1384" s="140" t="str">
        <f>TEXT(Table2[[#This Row],[Gd.Dt]],"mmm-yy")</f>
        <v>Apr-22</v>
      </c>
      <c r="N1384" s="46" t="str">
        <f>MID(Table2[[#This Row],[BE]],6,2)</f>
        <v>IB</v>
      </c>
      <c r="O1384" s="46" t="str">
        <f>IF(Table2[[#This Row],[Type]]="IB","EOU",IF(Table2[[#This Row],[Type]]="MB","Local","492"))</f>
        <v>EOU</v>
      </c>
      <c r="P1384" s="46">
        <f>ROUND(Table2[[#This Row],[Cons]]/Table2[[#This Row],[Qty.]],5)</f>
        <v>0.04</v>
      </c>
      <c r="Q1384" s="46" t="b">
        <f>EXACT(Table2[[#This Row],[rate]],Table2[[#This Row],[Check]])</f>
        <v>1</v>
      </c>
      <c r="R1384" s="46"/>
      <c r="S1384" s="46" t="str">
        <f>IF(Table2[[#This Row],[SRO]]="EOU",VLOOKUP(Table2[[#This Row],[BE]],[2]GD.List!$C$3:$N$5014,12,0),IF(Table2[[#This Row],[SRO]]="Local","Polyester Staple Fibre","SRO 492"))</f>
        <v>Textile Chemical</v>
      </c>
    </row>
    <row r="1385" spans="1:19" x14ac:dyDescent="0.25">
      <c r="A1385" s="158" t="s">
        <v>724</v>
      </c>
      <c r="B1385" s="154" t="s">
        <v>973</v>
      </c>
      <c r="C1385" s="148">
        <v>23951</v>
      </c>
      <c r="D1385" s="155">
        <v>2832.1089999999999</v>
      </c>
      <c r="E1385" s="7" t="s">
        <v>982</v>
      </c>
      <c r="F1385" s="154" t="s">
        <v>985</v>
      </c>
      <c r="G1385" s="156">
        <v>44667</v>
      </c>
      <c r="H1385" s="157">
        <v>20979367.140000001</v>
      </c>
      <c r="I1385" s="50">
        <v>0.04</v>
      </c>
      <c r="J1385" s="139">
        <v>226.2</v>
      </c>
      <c r="K1385" s="139">
        <v>5655</v>
      </c>
      <c r="L1385" s="139"/>
      <c r="M1385" s="140" t="str">
        <f>TEXT(Table2[[#This Row],[Gd.Dt]],"mmm-yy")</f>
        <v>Apr-22</v>
      </c>
      <c r="N1385" s="46" t="str">
        <f>MID(Table2[[#This Row],[BE]],6,2)</f>
        <v>IB</v>
      </c>
      <c r="O1385" s="46" t="str">
        <f>IF(Table2[[#This Row],[Type]]="IB","EOU",IF(Table2[[#This Row],[Type]]="MB","Local","492"))</f>
        <v>EOU</v>
      </c>
      <c r="P1385" s="46">
        <f>ROUND(Table2[[#This Row],[Cons]]/Table2[[#This Row],[Qty.]],5)</f>
        <v>0.04</v>
      </c>
      <c r="Q1385" s="46" t="b">
        <f>EXACT(Table2[[#This Row],[rate]],Table2[[#This Row],[Check]])</f>
        <v>1</v>
      </c>
      <c r="R1385" s="46"/>
      <c r="S1385" s="46" t="str">
        <f>IF(Table2[[#This Row],[SRO]]="EOU",VLOOKUP(Table2[[#This Row],[BE]],[2]GD.List!$C$3:$N$5014,12,0),IF(Table2[[#This Row],[SRO]]="Local","Polyester Staple Fibre","SRO 492"))</f>
        <v>Textile Chemical</v>
      </c>
    </row>
    <row r="1386" spans="1:19" x14ac:dyDescent="0.25">
      <c r="A1386" s="159" t="s">
        <v>798</v>
      </c>
      <c r="B1386" s="154" t="s">
        <v>990</v>
      </c>
      <c r="C1386" s="148">
        <v>31242</v>
      </c>
      <c r="D1386" s="155">
        <v>3910</v>
      </c>
      <c r="E1386" s="7" t="s">
        <v>989</v>
      </c>
      <c r="F1386" s="154" t="s">
        <v>991</v>
      </c>
      <c r="G1386" s="156">
        <v>44667</v>
      </c>
      <c r="H1386" s="157">
        <v>26217154.48</v>
      </c>
      <c r="I1386" s="50">
        <v>0.04</v>
      </c>
      <c r="J1386" s="139">
        <v>526.43999999999994</v>
      </c>
      <c r="K1386" s="139">
        <v>13161</v>
      </c>
      <c r="L1386" s="139"/>
      <c r="M1386" s="140" t="str">
        <f>TEXT(Table2[[#This Row],[Gd.Dt]],"mmm-yy")</f>
        <v>Apr-22</v>
      </c>
      <c r="N1386" s="46" t="str">
        <f>MID(Table2[[#This Row],[BE]],6,2)</f>
        <v>IB</v>
      </c>
      <c r="O1386" s="46" t="str">
        <f>IF(Table2[[#This Row],[Type]]="IB","EOU",IF(Table2[[#This Row],[Type]]="MB","Local","492"))</f>
        <v>EOU</v>
      </c>
      <c r="P1386" s="46">
        <f>ROUND(Table2[[#This Row],[Cons]]/Table2[[#This Row],[Qty.]],5)</f>
        <v>0.04</v>
      </c>
      <c r="Q1386" s="46" t="b">
        <f>EXACT(Table2[[#This Row],[rate]],Table2[[#This Row],[Check]])</f>
        <v>1</v>
      </c>
      <c r="R1386" s="46"/>
      <c r="S1386" s="46" t="str">
        <f>IF(Table2[[#This Row],[SRO]]="EOU",VLOOKUP(Table2[[#This Row],[BE]],[2]GD.List!$C$3:$N$5014,12,0),IF(Table2[[#This Row],[SRO]]="Local","Polyester Staple Fibre","SRO 492"))</f>
        <v>Textile Chemical</v>
      </c>
    </row>
    <row r="1387" spans="1:19" x14ac:dyDescent="0.25">
      <c r="A1387" s="159" t="s">
        <v>798</v>
      </c>
      <c r="B1387" s="154" t="s">
        <v>973</v>
      </c>
      <c r="C1387" s="148">
        <v>23951</v>
      </c>
      <c r="D1387" s="155">
        <v>3910</v>
      </c>
      <c r="E1387" s="7" t="s">
        <v>982</v>
      </c>
      <c r="F1387" s="154" t="s">
        <v>985</v>
      </c>
      <c r="G1387" s="156">
        <v>44667</v>
      </c>
      <c r="H1387" s="157">
        <v>20979367.140000001</v>
      </c>
      <c r="I1387" s="50">
        <v>0.04</v>
      </c>
      <c r="J1387" s="139">
        <v>487.2</v>
      </c>
      <c r="K1387" s="139">
        <v>12180</v>
      </c>
      <c r="L1387" s="139"/>
      <c r="M1387" s="140" t="str">
        <f>TEXT(Table2[[#This Row],[Gd.Dt]],"mmm-yy")</f>
        <v>Apr-22</v>
      </c>
      <c r="N1387" s="46" t="str">
        <f>MID(Table2[[#This Row],[BE]],6,2)</f>
        <v>IB</v>
      </c>
      <c r="O1387" s="46" t="str">
        <f>IF(Table2[[#This Row],[Type]]="IB","EOU",IF(Table2[[#This Row],[Type]]="MB","Local","492"))</f>
        <v>EOU</v>
      </c>
      <c r="P1387" s="46">
        <f>ROUND(Table2[[#This Row],[Cons]]/Table2[[#This Row],[Qty.]],5)</f>
        <v>0.04</v>
      </c>
      <c r="Q1387" s="46" t="b">
        <f>EXACT(Table2[[#This Row],[rate]],Table2[[#This Row],[Check]])</f>
        <v>1</v>
      </c>
      <c r="R1387" s="46"/>
      <c r="S1387" s="46" t="str">
        <f>IF(Table2[[#This Row],[SRO]]="EOU",VLOOKUP(Table2[[#This Row],[BE]],[2]GD.List!$C$3:$N$5014,12,0),IF(Table2[[#This Row],[SRO]]="Local","Polyester Staple Fibre","SRO 492"))</f>
        <v>Textile Chemical</v>
      </c>
    </row>
    <row r="1388" spans="1:19" x14ac:dyDescent="0.25">
      <c r="A1388" s="158" t="s">
        <v>798</v>
      </c>
      <c r="B1388" s="154" t="s">
        <v>972</v>
      </c>
      <c r="C1388" s="148">
        <v>35240</v>
      </c>
      <c r="D1388" s="155">
        <v>3910</v>
      </c>
      <c r="E1388" s="7" t="s">
        <v>978</v>
      </c>
      <c r="F1388" s="154" t="s">
        <v>986</v>
      </c>
      <c r="G1388" s="156">
        <v>44667</v>
      </c>
      <c r="H1388" s="157">
        <v>46793648.530000001</v>
      </c>
      <c r="I1388" s="50">
        <v>0.04</v>
      </c>
      <c r="J1388" s="139">
        <v>730</v>
      </c>
      <c r="K1388" s="139">
        <v>18250</v>
      </c>
      <c r="L1388" s="139"/>
      <c r="M1388" s="140" t="str">
        <f>TEXT(Table2[[#This Row],[Gd.Dt]],"mmm-yy")</f>
        <v>Apr-22</v>
      </c>
      <c r="N1388" s="46" t="str">
        <f>MID(Table2[[#This Row],[BE]],6,2)</f>
        <v>IB</v>
      </c>
      <c r="O1388" s="46" t="str">
        <f>IF(Table2[[#This Row],[Type]]="IB","EOU",IF(Table2[[#This Row],[Type]]="MB","Local","492"))</f>
        <v>EOU</v>
      </c>
      <c r="P1388" s="46">
        <f>ROUND(Table2[[#This Row],[Cons]]/Table2[[#This Row],[Qty.]],5)</f>
        <v>0.04</v>
      </c>
      <c r="Q1388" s="46" t="b">
        <f>EXACT(Table2[[#This Row],[rate]],Table2[[#This Row],[Check]])</f>
        <v>1</v>
      </c>
      <c r="R1388" s="46"/>
      <c r="S1388" s="46" t="str">
        <f>IF(Table2[[#This Row],[SRO]]="EOU",VLOOKUP(Table2[[#This Row],[BE]],[2]GD.List!$C$3:$N$5014,12,0),IF(Table2[[#This Row],[SRO]]="Local","Polyester Staple Fibre","SRO 492"))</f>
        <v>Textile Chemical</v>
      </c>
    </row>
    <row r="1389" spans="1:19" x14ac:dyDescent="0.25">
      <c r="A1389" s="158" t="s">
        <v>799</v>
      </c>
      <c r="B1389" s="154" t="s">
        <v>990</v>
      </c>
      <c r="C1389" s="148">
        <v>31242</v>
      </c>
      <c r="D1389" s="155">
        <v>3906.9090000000001</v>
      </c>
      <c r="E1389" s="7" t="s">
        <v>989</v>
      </c>
      <c r="F1389" s="154" t="s">
        <v>991</v>
      </c>
      <c r="G1389" s="156">
        <v>44667</v>
      </c>
      <c r="H1389" s="157">
        <v>26217154.48</v>
      </c>
      <c r="I1389" s="50">
        <v>0.04</v>
      </c>
      <c r="J1389" s="139">
        <v>51.96</v>
      </c>
      <c r="K1389" s="139">
        <v>1299</v>
      </c>
      <c r="L1389" s="139"/>
      <c r="M1389" s="140" t="str">
        <f>TEXT(Table2[[#This Row],[Gd.Dt]],"mmm-yy")</f>
        <v>Apr-22</v>
      </c>
      <c r="N1389" s="46" t="str">
        <f>MID(Table2[[#This Row],[BE]],6,2)</f>
        <v>IB</v>
      </c>
      <c r="O1389" s="46" t="str">
        <f>IF(Table2[[#This Row],[Type]]="IB","EOU",IF(Table2[[#This Row],[Type]]="MB","Local","492"))</f>
        <v>EOU</v>
      </c>
      <c r="P1389" s="46">
        <f>ROUND(Table2[[#This Row],[Cons]]/Table2[[#This Row],[Qty.]],5)</f>
        <v>0.04</v>
      </c>
      <c r="Q1389" s="46" t="b">
        <f>EXACT(Table2[[#This Row],[rate]],Table2[[#This Row],[Check]])</f>
        <v>1</v>
      </c>
      <c r="R1389" s="46"/>
      <c r="S1389" s="46" t="str">
        <f>IF(Table2[[#This Row],[SRO]]="EOU",VLOOKUP(Table2[[#This Row],[BE]],[2]GD.List!$C$3:$N$5014,12,0),IF(Table2[[#This Row],[SRO]]="Local","Polyester Staple Fibre","SRO 492"))</f>
        <v>Textile Chemical</v>
      </c>
    </row>
    <row r="1390" spans="1:19" x14ac:dyDescent="0.25">
      <c r="A1390" s="158" t="s">
        <v>800</v>
      </c>
      <c r="B1390" s="154" t="s">
        <v>990</v>
      </c>
      <c r="C1390" s="148">
        <v>31242</v>
      </c>
      <c r="D1390" s="155">
        <v>3215.1990000000001</v>
      </c>
      <c r="E1390" s="7" t="s">
        <v>989</v>
      </c>
      <c r="F1390" s="154" t="s">
        <v>991</v>
      </c>
      <c r="G1390" s="156">
        <v>44667</v>
      </c>
      <c r="H1390" s="157">
        <v>26217154.48</v>
      </c>
      <c r="I1390" s="50">
        <v>7.0000000000000007E-2</v>
      </c>
      <c r="J1390" s="139">
        <v>921.27</v>
      </c>
      <c r="K1390" s="139">
        <v>13161</v>
      </c>
      <c r="L1390" s="139"/>
      <c r="M1390" s="140" t="str">
        <f>TEXT(Table2[[#This Row],[Gd.Dt]],"mmm-yy")</f>
        <v>Apr-22</v>
      </c>
      <c r="N1390" s="46" t="str">
        <f>MID(Table2[[#This Row],[BE]],6,2)</f>
        <v>IB</v>
      </c>
      <c r="O1390" s="46" t="str">
        <f>IF(Table2[[#This Row],[Type]]="IB","EOU",IF(Table2[[#This Row],[Type]]="MB","Local","492"))</f>
        <v>EOU</v>
      </c>
      <c r="P1390" s="46">
        <f>ROUND(Table2[[#This Row],[Cons]]/Table2[[#This Row],[Qty.]],5)</f>
        <v>7.0000000000000007E-2</v>
      </c>
      <c r="Q1390" s="46" t="b">
        <f>EXACT(Table2[[#This Row],[rate]],Table2[[#This Row],[Check]])</f>
        <v>1</v>
      </c>
      <c r="R1390" s="46"/>
      <c r="S1390" s="46" t="str">
        <f>IF(Table2[[#This Row],[SRO]]="EOU",VLOOKUP(Table2[[#This Row],[BE]],[2]GD.List!$C$3:$N$5014,12,0),IF(Table2[[#This Row],[SRO]]="Local","Polyester Staple Fibre","SRO 492"))</f>
        <v>Textile Dyes</v>
      </c>
    </row>
    <row r="1391" spans="1:19" x14ac:dyDescent="0.25">
      <c r="A1391" s="159" t="s">
        <v>804</v>
      </c>
      <c r="B1391" s="154" t="s">
        <v>990</v>
      </c>
      <c r="C1391" s="148">
        <v>31242</v>
      </c>
      <c r="D1391" s="155">
        <v>3906.9029999999998</v>
      </c>
      <c r="E1391" s="7" t="s">
        <v>989</v>
      </c>
      <c r="F1391" s="154" t="s">
        <v>991</v>
      </c>
      <c r="G1391" s="156">
        <v>44667</v>
      </c>
      <c r="H1391" s="157">
        <v>26217154.48</v>
      </c>
      <c r="I1391" s="50">
        <v>0.04</v>
      </c>
      <c r="J1391" s="139">
        <v>526.43999999999994</v>
      </c>
      <c r="K1391" s="139">
        <v>13161</v>
      </c>
      <c r="L1391" s="139"/>
      <c r="M1391" s="140" t="str">
        <f>TEXT(Table2[[#This Row],[Gd.Dt]],"mmm-yy")</f>
        <v>Apr-22</v>
      </c>
      <c r="N1391" s="46" t="str">
        <f>MID(Table2[[#This Row],[BE]],6,2)</f>
        <v>IB</v>
      </c>
      <c r="O1391" s="46" t="str">
        <f>IF(Table2[[#This Row],[Type]]="IB","EOU",IF(Table2[[#This Row],[Type]]="MB","Local","492"))</f>
        <v>EOU</v>
      </c>
      <c r="P1391" s="46">
        <f>ROUND(Table2[[#This Row],[Cons]]/Table2[[#This Row],[Qty.]],5)</f>
        <v>0.04</v>
      </c>
      <c r="Q1391" s="46" t="b">
        <f>EXACT(Table2[[#This Row],[rate]],Table2[[#This Row],[Check]])</f>
        <v>1</v>
      </c>
      <c r="R1391" s="46"/>
      <c r="S1391" s="46" t="str">
        <f>IF(Table2[[#This Row],[SRO]]="EOU",VLOOKUP(Table2[[#This Row],[BE]],[2]GD.List!$C$3:$N$5014,12,0),IF(Table2[[#This Row],[SRO]]="Local","Polyester Staple Fibre","SRO 492"))</f>
        <v>Textile Chemical</v>
      </c>
    </row>
    <row r="1392" spans="1:19" x14ac:dyDescent="0.25">
      <c r="A1392" s="159" t="s">
        <v>804</v>
      </c>
      <c r="B1392" s="154" t="s">
        <v>971</v>
      </c>
      <c r="C1392" s="148">
        <v>12552</v>
      </c>
      <c r="D1392" s="155">
        <v>3906.9029999999998</v>
      </c>
      <c r="E1392" s="7" t="s">
        <v>976</v>
      </c>
      <c r="F1392" s="154" t="s">
        <v>983</v>
      </c>
      <c r="G1392" s="156">
        <v>44667</v>
      </c>
      <c r="H1392" s="157">
        <v>11177189.73</v>
      </c>
      <c r="I1392" s="50">
        <v>0.04</v>
      </c>
      <c r="J1392" s="139">
        <v>283.48</v>
      </c>
      <c r="K1392" s="139">
        <v>7087</v>
      </c>
      <c r="L1392" s="139"/>
      <c r="M1392" s="140" t="str">
        <f>TEXT(Table2[[#This Row],[Gd.Dt]],"mmm-yy")</f>
        <v>Apr-22</v>
      </c>
      <c r="N1392" s="46" t="str">
        <f>MID(Table2[[#This Row],[BE]],6,2)</f>
        <v>IB</v>
      </c>
      <c r="O1392" s="46" t="str">
        <f>IF(Table2[[#This Row],[Type]]="IB","EOU",IF(Table2[[#This Row],[Type]]="MB","Local","492"))</f>
        <v>EOU</v>
      </c>
      <c r="P1392" s="46">
        <f>ROUND(Table2[[#This Row],[Cons]]/Table2[[#This Row],[Qty.]],5)</f>
        <v>0.04</v>
      </c>
      <c r="Q1392" s="46" t="b">
        <f>EXACT(Table2[[#This Row],[rate]],Table2[[#This Row],[Check]])</f>
        <v>1</v>
      </c>
      <c r="R1392" s="46"/>
      <c r="S1392" s="46" t="str">
        <f>IF(Table2[[#This Row],[SRO]]="EOU",VLOOKUP(Table2[[#This Row],[BE]],[2]GD.List!$C$3:$N$5014,12,0),IF(Table2[[#This Row],[SRO]]="Local","Polyester Staple Fibre","SRO 492"))</f>
        <v>Textile Chemical</v>
      </c>
    </row>
    <row r="1393" spans="1:19" x14ac:dyDescent="0.25">
      <c r="A1393" s="159" t="s">
        <v>804</v>
      </c>
      <c r="B1393" s="154" t="s">
        <v>973</v>
      </c>
      <c r="C1393" s="148">
        <v>23951</v>
      </c>
      <c r="D1393" s="155">
        <v>3906.9029999999998</v>
      </c>
      <c r="E1393" s="7" t="s">
        <v>982</v>
      </c>
      <c r="F1393" s="154" t="s">
        <v>985</v>
      </c>
      <c r="G1393" s="156">
        <v>44667</v>
      </c>
      <c r="H1393" s="157">
        <v>20979367.140000001</v>
      </c>
      <c r="I1393" s="50">
        <v>0.04</v>
      </c>
      <c r="J1393" s="139">
        <v>487.2</v>
      </c>
      <c r="K1393" s="139">
        <v>12180</v>
      </c>
      <c r="L1393" s="139"/>
      <c r="M1393" s="140" t="str">
        <f>TEXT(Table2[[#This Row],[Gd.Dt]],"mmm-yy")</f>
        <v>Apr-22</v>
      </c>
      <c r="N1393" s="46" t="str">
        <f>MID(Table2[[#This Row],[BE]],6,2)</f>
        <v>IB</v>
      </c>
      <c r="O1393" s="46" t="str">
        <f>IF(Table2[[#This Row],[Type]]="IB","EOU",IF(Table2[[#This Row],[Type]]="MB","Local","492"))</f>
        <v>EOU</v>
      </c>
      <c r="P1393" s="46">
        <f>ROUND(Table2[[#This Row],[Cons]]/Table2[[#This Row],[Qty.]],5)</f>
        <v>0.04</v>
      </c>
      <c r="Q1393" s="46" t="b">
        <f>EXACT(Table2[[#This Row],[rate]],Table2[[#This Row],[Check]])</f>
        <v>1</v>
      </c>
      <c r="R1393" s="46"/>
      <c r="S1393" s="46" t="str">
        <f>IF(Table2[[#This Row],[SRO]]="EOU",VLOOKUP(Table2[[#This Row],[BE]],[2]GD.List!$C$3:$N$5014,12,0),IF(Table2[[#This Row],[SRO]]="Local","Polyester Staple Fibre","SRO 492"))</f>
        <v>Textile Chemical</v>
      </c>
    </row>
    <row r="1394" spans="1:19" x14ac:dyDescent="0.25">
      <c r="A1394" s="158" t="s">
        <v>804</v>
      </c>
      <c r="B1394" s="154" t="s">
        <v>972</v>
      </c>
      <c r="C1394" s="148">
        <v>35240</v>
      </c>
      <c r="D1394" s="155">
        <v>3906.9029999999998</v>
      </c>
      <c r="E1394" s="7" t="s">
        <v>978</v>
      </c>
      <c r="F1394" s="154" t="s">
        <v>986</v>
      </c>
      <c r="G1394" s="156">
        <v>44667</v>
      </c>
      <c r="H1394" s="157">
        <v>46793648.530000001</v>
      </c>
      <c r="I1394" s="50">
        <v>0.04</v>
      </c>
      <c r="J1394" s="139">
        <v>1175.5999999999999</v>
      </c>
      <c r="K1394" s="139">
        <v>29390</v>
      </c>
      <c r="L1394" s="139"/>
      <c r="M1394" s="140" t="str">
        <f>TEXT(Table2[[#This Row],[Gd.Dt]],"mmm-yy")</f>
        <v>Apr-22</v>
      </c>
      <c r="N1394" s="46" t="str">
        <f>MID(Table2[[#This Row],[BE]],6,2)</f>
        <v>IB</v>
      </c>
      <c r="O1394" s="46" t="str">
        <f>IF(Table2[[#This Row],[Type]]="IB","EOU",IF(Table2[[#This Row],[Type]]="MB","Local","492"))</f>
        <v>EOU</v>
      </c>
      <c r="P1394" s="46">
        <f>ROUND(Table2[[#This Row],[Cons]]/Table2[[#This Row],[Qty.]],5)</f>
        <v>0.04</v>
      </c>
      <c r="Q1394" s="46" t="b">
        <f>EXACT(Table2[[#This Row],[rate]],Table2[[#This Row],[Check]])</f>
        <v>1</v>
      </c>
      <c r="R1394" s="46"/>
      <c r="S1394" s="46" t="str">
        <f>IF(Table2[[#This Row],[SRO]]="EOU",VLOOKUP(Table2[[#This Row],[BE]],[2]GD.List!$C$3:$N$5014,12,0),IF(Table2[[#This Row],[SRO]]="Local","Polyester Staple Fibre","SRO 492"))</f>
        <v>Textile Chemical</v>
      </c>
    </row>
    <row r="1395" spans="1:19" x14ac:dyDescent="0.25">
      <c r="A1395" s="158" t="s">
        <v>866</v>
      </c>
      <c r="B1395" s="154" t="s">
        <v>969</v>
      </c>
      <c r="C1395" s="148">
        <v>4296</v>
      </c>
      <c r="D1395" s="155">
        <v>4821.8999999999996</v>
      </c>
      <c r="E1395" s="7" t="s">
        <v>974</v>
      </c>
      <c r="F1395" s="154" t="s">
        <v>984</v>
      </c>
      <c r="G1395" s="156">
        <v>44666</v>
      </c>
      <c r="H1395" s="157">
        <v>37094960.590000004</v>
      </c>
      <c r="I1395" s="50">
        <v>1</v>
      </c>
      <c r="J1395" s="139">
        <v>12</v>
      </c>
      <c r="K1395" s="139">
        <v>12</v>
      </c>
      <c r="L1395" s="139"/>
      <c r="M1395" s="140" t="str">
        <f>TEXT(Table2[[#This Row],[Gd.Dt]],"mmm-yy")</f>
        <v>Apr-22</v>
      </c>
      <c r="N1395" s="46" t="str">
        <f>MID(Table2[[#This Row],[BE]],6,2)</f>
        <v>TI</v>
      </c>
      <c r="O1395" s="46" t="str">
        <f>IF(Table2[[#This Row],[Type]]="IB","EOU",IF(Table2[[#This Row],[Type]]="MB","Local","492"))</f>
        <v>492</v>
      </c>
      <c r="P1395" s="46">
        <f>ROUND(Table2[[#This Row],[Cons]]/Table2[[#This Row],[Qty.]],5)</f>
        <v>1</v>
      </c>
      <c r="Q1395" s="46" t="b">
        <f>EXACT(Table2[[#This Row],[rate]],Table2[[#This Row],[Check]])</f>
        <v>1</v>
      </c>
      <c r="R1395" s="46"/>
      <c r="S1395" s="46" t="str">
        <f>IF(Table2[[#This Row],[SRO]]="EOU",VLOOKUP(Table2[[#This Row],[BE]],[2]GD.List!$C$3:$N$5014,12,0),IF(Table2[[#This Row],[SRO]]="Local","Polyester Staple Fibre","SRO 492"))</f>
        <v>SRO 492</v>
      </c>
    </row>
    <row r="1396" spans="1:19" x14ac:dyDescent="0.25">
      <c r="A1396" s="158" t="s">
        <v>867</v>
      </c>
      <c r="B1396" s="154" t="s">
        <v>969</v>
      </c>
      <c r="C1396" s="148">
        <v>4296</v>
      </c>
      <c r="D1396" s="155">
        <v>4821.8999999999996</v>
      </c>
      <c r="E1396" s="7" t="s">
        <v>974</v>
      </c>
      <c r="F1396" s="154" t="s">
        <v>984</v>
      </c>
      <c r="G1396" s="156">
        <v>44666</v>
      </c>
      <c r="H1396" s="157">
        <v>37094960.590000004</v>
      </c>
      <c r="I1396" s="50">
        <v>1</v>
      </c>
      <c r="J1396" s="139">
        <v>1</v>
      </c>
      <c r="K1396" s="139">
        <v>1</v>
      </c>
      <c r="L1396" s="139"/>
      <c r="M1396" s="140" t="str">
        <f>TEXT(Table2[[#This Row],[Gd.Dt]],"mmm-yy")</f>
        <v>Apr-22</v>
      </c>
      <c r="N1396" s="46" t="str">
        <f>MID(Table2[[#This Row],[BE]],6,2)</f>
        <v>TI</v>
      </c>
      <c r="O1396" s="46" t="str">
        <f>IF(Table2[[#This Row],[Type]]="IB","EOU",IF(Table2[[#This Row],[Type]]="MB","Local","492"))</f>
        <v>492</v>
      </c>
      <c r="P1396" s="46">
        <f>ROUND(Table2[[#This Row],[Cons]]/Table2[[#This Row],[Qty.]],5)</f>
        <v>1</v>
      </c>
      <c r="Q1396" s="46" t="b">
        <f>EXACT(Table2[[#This Row],[rate]],Table2[[#This Row],[Check]])</f>
        <v>1</v>
      </c>
      <c r="R1396" s="46"/>
      <c r="S1396" s="46" t="str">
        <f>IF(Table2[[#This Row],[SRO]]="EOU",VLOOKUP(Table2[[#This Row],[BE]],[2]GD.List!$C$3:$N$5014,12,0),IF(Table2[[#This Row],[SRO]]="Local","Polyester Staple Fibre","SRO 492"))</f>
        <v>SRO 492</v>
      </c>
    </row>
    <row r="1397" spans="1:19" x14ac:dyDescent="0.25">
      <c r="A1397" s="158" t="s">
        <v>909</v>
      </c>
      <c r="B1397" s="154" t="s">
        <v>970</v>
      </c>
      <c r="C1397" s="148">
        <v>21320</v>
      </c>
      <c r="D1397" s="155">
        <v>9607.2000000000007</v>
      </c>
      <c r="E1397" s="7" t="s">
        <v>975</v>
      </c>
      <c r="F1397" s="154" t="s">
        <v>987</v>
      </c>
      <c r="G1397" s="156">
        <v>44667</v>
      </c>
      <c r="H1397" s="157">
        <v>20733397.309999999</v>
      </c>
      <c r="I1397" s="50">
        <v>1.039E-2</v>
      </c>
      <c r="J1397" s="139">
        <v>49.97</v>
      </c>
      <c r="K1397" s="139">
        <v>4809.0200000000004</v>
      </c>
      <c r="L1397" s="139"/>
      <c r="M1397" s="140" t="str">
        <f>TEXT(Table2[[#This Row],[Gd.Dt]],"mmm-yy")</f>
        <v>Apr-22</v>
      </c>
      <c r="N1397" s="46" t="str">
        <f>MID(Table2[[#This Row],[BE]],6,2)</f>
        <v>HC</v>
      </c>
      <c r="O1397" s="46" t="str">
        <f>IF(Table2[[#This Row],[Type]]="IB","EOU",IF(Table2[[#This Row],[Type]]="MB","Local","492"))</f>
        <v>492</v>
      </c>
      <c r="P1397" s="46">
        <f>ROUND(Table2[[#This Row],[Cons]]/Table2[[#This Row],[Qty.]],5)</f>
        <v>1.039E-2</v>
      </c>
      <c r="Q1397" s="46" t="b">
        <f>EXACT(Table2[[#This Row],[rate]],Table2[[#This Row],[Check]])</f>
        <v>1</v>
      </c>
      <c r="R1397" s="46"/>
      <c r="S1397" s="46" t="str">
        <f>IF(Table2[[#This Row],[SRO]]="EOU",VLOOKUP(Table2[[#This Row],[BE]],[2]GD.List!$C$3:$N$5014,12,0),IF(Table2[[#This Row],[SRO]]="Local","Polyester Staple Fibre","SRO 492"))</f>
        <v>SRO 492</v>
      </c>
    </row>
    <row r="1398" spans="1:19" x14ac:dyDescent="0.25">
      <c r="A1398" s="158" t="s">
        <v>921</v>
      </c>
      <c r="B1398" s="154" t="s">
        <v>990</v>
      </c>
      <c r="C1398" s="148">
        <v>31242</v>
      </c>
      <c r="D1398" s="155">
        <v>3204.16</v>
      </c>
      <c r="E1398" s="7" t="s">
        <v>989</v>
      </c>
      <c r="F1398" s="154" t="s">
        <v>991</v>
      </c>
      <c r="G1398" s="156">
        <v>44667</v>
      </c>
      <c r="H1398" s="157">
        <v>26217154.48</v>
      </c>
      <c r="I1398" s="50">
        <v>7.0000000000000007E-2</v>
      </c>
      <c r="J1398" s="139">
        <v>921.27</v>
      </c>
      <c r="K1398" s="139">
        <v>13161</v>
      </c>
      <c r="L1398" s="139"/>
      <c r="M1398" s="140" t="str">
        <f>TEXT(Table2[[#This Row],[Gd.Dt]],"mmm-yy")</f>
        <v>Apr-22</v>
      </c>
      <c r="N1398" s="46" t="str">
        <f>MID(Table2[[#This Row],[BE]],6,2)</f>
        <v>IB</v>
      </c>
      <c r="O1398" s="46" t="str">
        <f>IF(Table2[[#This Row],[Type]]="IB","EOU",IF(Table2[[#This Row],[Type]]="MB","Local","492"))</f>
        <v>EOU</v>
      </c>
      <c r="P1398" s="46">
        <f>ROUND(Table2[[#This Row],[Cons]]/Table2[[#This Row],[Qty.]],5)</f>
        <v>7.0000000000000007E-2</v>
      </c>
      <c r="Q1398" s="46" t="b">
        <f>EXACT(Table2[[#This Row],[rate]],Table2[[#This Row],[Check]])</f>
        <v>1</v>
      </c>
      <c r="R1398" s="46"/>
      <c r="S1398" s="46" t="str">
        <f>IF(Table2[[#This Row],[SRO]]="EOU",VLOOKUP(Table2[[#This Row],[BE]],[2]GD.List!$C$3:$N$5014,12,0),IF(Table2[[#This Row],[SRO]]="Local","Polyester Staple Fibre","SRO 492"))</f>
        <v>Textile Dyes</v>
      </c>
    </row>
    <row r="1399" spans="1:19" x14ac:dyDescent="0.25">
      <c r="A1399" s="159" t="s">
        <v>924</v>
      </c>
      <c r="B1399" s="154" t="s">
        <v>969</v>
      </c>
      <c r="C1399" s="148">
        <v>4296</v>
      </c>
      <c r="D1399" s="155">
        <v>5402.33</v>
      </c>
      <c r="E1399" s="7" t="s">
        <v>974</v>
      </c>
      <c r="F1399" s="154" t="s">
        <v>984</v>
      </c>
      <c r="G1399" s="156">
        <v>44666</v>
      </c>
      <c r="H1399" s="157">
        <v>37094960.590000004</v>
      </c>
      <c r="I1399" s="50">
        <v>0.99009999999999998</v>
      </c>
      <c r="J1399" s="139">
        <v>15971.93</v>
      </c>
      <c r="K1399" s="139">
        <v>16131.63</v>
      </c>
      <c r="L1399" s="139"/>
      <c r="M1399" s="140" t="str">
        <f>TEXT(Table2[[#This Row],[Gd.Dt]],"mmm-yy")</f>
        <v>Apr-22</v>
      </c>
      <c r="N1399" s="46" t="str">
        <f>MID(Table2[[#This Row],[BE]],6,2)</f>
        <v>IB</v>
      </c>
      <c r="O1399" s="46" t="str">
        <f>IF(Table2[[#This Row],[Type]]="IB","EOU",IF(Table2[[#This Row],[Type]]="MB","Local","492"))</f>
        <v>EOU</v>
      </c>
      <c r="P1399" s="46">
        <f>ROUND(Table2[[#This Row],[Cons]]/Table2[[#This Row],[Qty.]],5)</f>
        <v>0.99009999999999998</v>
      </c>
      <c r="Q1399" s="46" t="b">
        <f>EXACT(Table2[[#This Row],[rate]],Table2[[#This Row],[Check]])</f>
        <v>1</v>
      </c>
      <c r="R1399" s="46"/>
      <c r="S1399" s="46" t="str">
        <f>IF(Table2[[#This Row],[SRO]]="EOU",VLOOKUP(Table2[[#This Row],[BE]],[2]GD.List!$C$3:$N$5014,12,0),IF(Table2[[#This Row],[SRO]]="Local","Polyester Staple Fibre","SRO 492"))</f>
        <v>Polyester Yarn</v>
      </c>
    </row>
    <row r="1400" spans="1:19" x14ac:dyDescent="0.25">
      <c r="A1400" s="158" t="s">
        <v>924</v>
      </c>
      <c r="B1400" s="154" t="s">
        <v>969</v>
      </c>
      <c r="C1400" s="148">
        <v>4296</v>
      </c>
      <c r="D1400" s="155">
        <v>5402.33</v>
      </c>
      <c r="E1400" s="7" t="s">
        <v>974</v>
      </c>
      <c r="F1400" s="154" t="s">
        <v>984</v>
      </c>
      <c r="G1400" s="156">
        <v>44666</v>
      </c>
      <c r="H1400" s="157">
        <v>37094960.590000004</v>
      </c>
      <c r="I1400" s="50">
        <v>1.0101</v>
      </c>
      <c r="J1400" s="139">
        <v>2036.36</v>
      </c>
      <c r="K1400" s="139">
        <v>2016</v>
      </c>
      <c r="L1400" s="139"/>
      <c r="M1400" s="140" t="str">
        <f>TEXT(Table2[[#This Row],[Gd.Dt]],"mmm-yy")</f>
        <v>Apr-22</v>
      </c>
      <c r="N1400" s="46" t="str">
        <f>MID(Table2[[#This Row],[BE]],6,2)</f>
        <v>IB</v>
      </c>
      <c r="O1400" s="46" t="str">
        <f>IF(Table2[[#This Row],[Type]]="IB","EOU",IF(Table2[[#This Row],[Type]]="MB","Local","492"))</f>
        <v>EOU</v>
      </c>
      <c r="P1400" s="46">
        <f>ROUND(Table2[[#This Row],[Cons]]/Table2[[#This Row],[Qty.]],5)</f>
        <v>1.0101</v>
      </c>
      <c r="Q1400" s="46" t="b">
        <f>EXACT(Table2[[#This Row],[rate]],Table2[[#This Row],[Check]])</f>
        <v>1</v>
      </c>
      <c r="R1400" s="46"/>
      <c r="S1400" s="46" t="str">
        <f>IF(Table2[[#This Row],[SRO]]="EOU",VLOOKUP(Table2[[#This Row],[BE]],[2]GD.List!$C$3:$N$5014,12,0),IF(Table2[[#This Row],[SRO]]="Local","Polyester Staple Fibre","SRO 492"))</f>
        <v>Polyester Yarn</v>
      </c>
    </row>
    <row r="1401" spans="1:19" x14ac:dyDescent="0.25">
      <c r="A1401" s="159" t="s">
        <v>945</v>
      </c>
      <c r="B1401" s="154" t="s">
        <v>990</v>
      </c>
      <c r="C1401" s="148">
        <v>31242</v>
      </c>
      <c r="D1401" s="155">
        <v>3906.9090000000001</v>
      </c>
      <c r="E1401" s="7" t="s">
        <v>989</v>
      </c>
      <c r="F1401" s="154" t="s">
        <v>991</v>
      </c>
      <c r="G1401" s="156">
        <v>44667</v>
      </c>
      <c r="H1401" s="157">
        <v>26217154.48</v>
      </c>
      <c r="I1401" s="50">
        <v>0.04</v>
      </c>
      <c r="J1401" s="139">
        <v>474.48</v>
      </c>
      <c r="K1401" s="139">
        <v>11862</v>
      </c>
      <c r="L1401" s="139"/>
      <c r="M1401" s="140" t="str">
        <f>TEXT(Table2[[#This Row],[Gd.Dt]],"mmm-yy")</f>
        <v>Apr-22</v>
      </c>
      <c r="N1401" s="46" t="str">
        <f>MID(Table2[[#This Row],[BE]],6,2)</f>
        <v>IB</v>
      </c>
      <c r="O1401" s="46" t="str">
        <f>IF(Table2[[#This Row],[Type]]="IB","EOU",IF(Table2[[#This Row],[Type]]="MB","Local","492"))</f>
        <v>EOU</v>
      </c>
      <c r="P1401" s="46">
        <f>ROUND(Table2[[#This Row],[Cons]]/Table2[[#This Row],[Qty.]],5)</f>
        <v>0.04</v>
      </c>
      <c r="Q1401" s="46" t="b">
        <f>EXACT(Table2[[#This Row],[rate]],Table2[[#This Row],[Check]])</f>
        <v>1</v>
      </c>
      <c r="R1401" s="46"/>
      <c r="S1401" s="46" t="str">
        <f>IF(Table2[[#This Row],[SRO]]="EOU",VLOOKUP(Table2[[#This Row],[BE]],[2]GD.List!$C$3:$N$5014,12,0),IF(Table2[[#This Row],[SRO]]="Local","Polyester Staple Fibre","SRO 492"))</f>
        <v>Textile Chemical</v>
      </c>
    </row>
    <row r="1402" spans="1:19" x14ac:dyDescent="0.25">
      <c r="A1402" s="159" t="s">
        <v>945</v>
      </c>
      <c r="B1402" s="154" t="s">
        <v>971</v>
      </c>
      <c r="C1402" s="148">
        <v>12552</v>
      </c>
      <c r="D1402" s="155">
        <v>3906.9090000000001</v>
      </c>
      <c r="E1402" s="7" t="s">
        <v>976</v>
      </c>
      <c r="F1402" s="154" t="s">
        <v>983</v>
      </c>
      <c r="G1402" s="156">
        <v>44667</v>
      </c>
      <c r="H1402" s="157">
        <v>11177189.73</v>
      </c>
      <c r="I1402" s="50">
        <v>0.04</v>
      </c>
      <c r="J1402" s="139">
        <v>283.48</v>
      </c>
      <c r="K1402" s="139">
        <v>7087</v>
      </c>
      <c r="L1402" s="139"/>
      <c r="M1402" s="140" t="str">
        <f>TEXT(Table2[[#This Row],[Gd.Dt]],"mmm-yy")</f>
        <v>Apr-22</v>
      </c>
      <c r="N1402" s="46" t="str">
        <f>MID(Table2[[#This Row],[BE]],6,2)</f>
        <v>IB</v>
      </c>
      <c r="O1402" s="46" t="str">
        <f>IF(Table2[[#This Row],[Type]]="IB","EOU",IF(Table2[[#This Row],[Type]]="MB","Local","492"))</f>
        <v>EOU</v>
      </c>
      <c r="P1402" s="46">
        <f>ROUND(Table2[[#This Row],[Cons]]/Table2[[#This Row],[Qty.]],5)</f>
        <v>0.04</v>
      </c>
      <c r="Q1402" s="46" t="b">
        <f>EXACT(Table2[[#This Row],[rate]],Table2[[#This Row],[Check]])</f>
        <v>1</v>
      </c>
      <c r="R1402" s="46"/>
      <c r="S1402" s="46" t="str">
        <f>IF(Table2[[#This Row],[SRO]]="EOU",VLOOKUP(Table2[[#This Row],[BE]],[2]GD.List!$C$3:$N$5014,12,0),IF(Table2[[#This Row],[SRO]]="Local","Polyester Staple Fibre","SRO 492"))</f>
        <v>Textile Chemical</v>
      </c>
    </row>
    <row r="1403" spans="1:19" x14ac:dyDescent="0.25">
      <c r="A1403" s="159" t="s">
        <v>945</v>
      </c>
      <c r="B1403" s="154" t="s">
        <v>973</v>
      </c>
      <c r="C1403" s="148">
        <v>23951</v>
      </c>
      <c r="D1403" s="155">
        <v>3906.9090000000001</v>
      </c>
      <c r="E1403" s="7" t="s">
        <v>982</v>
      </c>
      <c r="F1403" s="154" t="s">
        <v>985</v>
      </c>
      <c r="G1403" s="156">
        <v>44667</v>
      </c>
      <c r="H1403" s="157">
        <v>20979367.140000001</v>
      </c>
      <c r="I1403" s="50">
        <v>0.04</v>
      </c>
      <c r="J1403" s="139">
        <v>487.2</v>
      </c>
      <c r="K1403" s="139">
        <v>12180</v>
      </c>
      <c r="L1403" s="139"/>
      <c r="M1403" s="140" t="str">
        <f>TEXT(Table2[[#This Row],[Gd.Dt]],"mmm-yy")</f>
        <v>Apr-22</v>
      </c>
      <c r="N1403" s="46" t="str">
        <f>MID(Table2[[#This Row],[BE]],6,2)</f>
        <v>IB</v>
      </c>
      <c r="O1403" s="46" t="str">
        <f>IF(Table2[[#This Row],[Type]]="IB","EOU",IF(Table2[[#This Row],[Type]]="MB","Local","492"))</f>
        <v>EOU</v>
      </c>
      <c r="P1403" s="46">
        <f>ROUND(Table2[[#This Row],[Cons]]/Table2[[#This Row],[Qty.]],5)</f>
        <v>0.04</v>
      </c>
      <c r="Q1403" s="46" t="b">
        <f>EXACT(Table2[[#This Row],[rate]],Table2[[#This Row],[Check]])</f>
        <v>1</v>
      </c>
      <c r="R1403" s="46"/>
      <c r="S1403" s="46" t="str">
        <f>IF(Table2[[#This Row],[SRO]]="EOU",VLOOKUP(Table2[[#This Row],[BE]],[2]GD.List!$C$3:$N$5014,12,0),IF(Table2[[#This Row],[SRO]]="Local","Polyester Staple Fibre","SRO 492"))</f>
        <v>Textile Chemical</v>
      </c>
    </row>
    <row r="1404" spans="1:19" x14ac:dyDescent="0.25">
      <c r="A1404" s="158" t="s">
        <v>945</v>
      </c>
      <c r="B1404" s="154" t="s">
        <v>972</v>
      </c>
      <c r="C1404" s="148">
        <v>35240</v>
      </c>
      <c r="D1404" s="155">
        <v>3906.9090000000001</v>
      </c>
      <c r="E1404" s="7" t="s">
        <v>978</v>
      </c>
      <c r="F1404" s="154" t="s">
        <v>986</v>
      </c>
      <c r="G1404" s="156">
        <v>44667</v>
      </c>
      <c r="H1404" s="157">
        <v>46793648.530000001</v>
      </c>
      <c r="I1404" s="50">
        <v>0.04</v>
      </c>
      <c r="J1404" s="139">
        <v>1175.5999999999999</v>
      </c>
      <c r="K1404" s="139">
        <v>29390</v>
      </c>
      <c r="L1404" s="139"/>
      <c r="M1404" s="140" t="str">
        <f>TEXT(Table2[[#This Row],[Gd.Dt]],"mmm-yy")</f>
        <v>Apr-22</v>
      </c>
      <c r="N1404" s="46" t="str">
        <f>MID(Table2[[#This Row],[BE]],6,2)</f>
        <v>IB</v>
      </c>
      <c r="O1404" s="46" t="str">
        <f>IF(Table2[[#This Row],[Type]]="IB","EOU",IF(Table2[[#This Row],[Type]]="MB","Local","492"))</f>
        <v>EOU</v>
      </c>
      <c r="P1404" s="46">
        <f>ROUND(Table2[[#This Row],[Cons]]/Table2[[#This Row],[Qty.]],5)</f>
        <v>0.04</v>
      </c>
      <c r="Q1404" s="46" t="b">
        <f>EXACT(Table2[[#This Row],[rate]],Table2[[#This Row],[Check]])</f>
        <v>1</v>
      </c>
      <c r="R1404" s="46"/>
      <c r="S1404" s="46" t="str">
        <f>IF(Table2[[#This Row],[SRO]]="EOU",VLOOKUP(Table2[[#This Row],[BE]],[2]GD.List!$C$3:$N$5014,12,0),IF(Table2[[#This Row],[SRO]]="Local","Polyester Staple Fibre","SRO 492"))</f>
        <v>Textile Chemical</v>
      </c>
    </row>
    <row r="1405" spans="1:19" x14ac:dyDescent="0.25">
      <c r="A1405" s="158" t="s">
        <v>953</v>
      </c>
      <c r="B1405" s="154" t="s">
        <v>972</v>
      </c>
      <c r="C1405" s="148">
        <v>35240</v>
      </c>
      <c r="D1405" s="155">
        <v>3204.16</v>
      </c>
      <c r="E1405" s="7" t="s">
        <v>978</v>
      </c>
      <c r="F1405" s="154" t="s">
        <v>986</v>
      </c>
      <c r="G1405" s="156">
        <v>44667</v>
      </c>
      <c r="H1405" s="157">
        <v>46793648.530000001</v>
      </c>
      <c r="I1405" s="50">
        <v>7.0000000000000007E-2</v>
      </c>
      <c r="J1405" s="139">
        <v>182.3</v>
      </c>
      <c r="K1405" s="139">
        <v>2604.3000000000002</v>
      </c>
      <c r="L1405" s="139"/>
      <c r="M1405" s="140" t="str">
        <f>TEXT(Table2[[#This Row],[Gd.Dt]],"mmm-yy")</f>
        <v>Apr-22</v>
      </c>
      <c r="N1405" s="46" t="str">
        <f>MID(Table2[[#This Row],[BE]],6,2)</f>
        <v>IB</v>
      </c>
      <c r="O1405" s="46" t="str">
        <f>IF(Table2[[#This Row],[Type]]="IB","EOU",IF(Table2[[#This Row],[Type]]="MB","Local","492"))</f>
        <v>EOU</v>
      </c>
      <c r="P1405" s="46">
        <f>ROUND(Table2[[#This Row],[Cons]]/Table2[[#This Row],[Qty.]],5)</f>
        <v>7.0000000000000007E-2</v>
      </c>
      <c r="Q1405" s="46" t="b">
        <f>EXACT(Table2[[#This Row],[rate]],Table2[[#This Row],[Check]])</f>
        <v>1</v>
      </c>
      <c r="R1405" s="46"/>
      <c r="S1405" s="46" t="str">
        <f>IF(Table2[[#This Row],[SRO]]="EOU",VLOOKUP(Table2[[#This Row],[BE]],[2]GD.List!$C$3:$N$5014,12,0),IF(Table2[[#This Row],[SRO]]="Local","Polyester Staple Fibre","SRO 492"))</f>
        <v>Textile Dyes</v>
      </c>
    </row>
    <row r="1406" spans="1:19" x14ac:dyDescent="0.25">
      <c r="A1406" s="159" t="s">
        <v>977</v>
      </c>
      <c r="B1406" s="154" t="s">
        <v>971</v>
      </c>
      <c r="C1406" s="148">
        <v>12552</v>
      </c>
      <c r="D1406" s="155">
        <v>3910</v>
      </c>
      <c r="E1406" s="7" t="s">
        <v>976</v>
      </c>
      <c r="F1406" s="154" t="s">
        <v>983</v>
      </c>
      <c r="G1406" s="156">
        <v>44667</v>
      </c>
      <c r="H1406" s="157">
        <v>11177189.73</v>
      </c>
      <c r="I1406" s="50">
        <v>0.04</v>
      </c>
      <c r="J1406" s="139">
        <v>283.48</v>
      </c>
      <c r="K1406" s="139">
        <v>7087</v>
      </c>
      <c r="L1406" s="139"/>
      <c r="M1406" s="140" t="str">
        <f>TEXT(Table2[[#This Row],[Gd.Dt]],"mmm-yy")</f>
        <v>Apr-22</v>
      </c>
      <c r="N1406" s="46" t="str">
        <f>MID(Table2[[#This Row],[BE]],6,2)</f>
        <v>IB</v>
      </c>
      <c r="O1406" s="46" t="str">
        <f>IF(Table2[[#This Row],[Type]]="IB","EOU",IF(Table2[[#This Row],[Type]]="MB","Local","492"))</f>
        <v>EOU</v>
      </c>
      <c r="P1406" s="46">
        <f>ROUND(Table2[[#This Row],[Cons]]/Table2[[#This Row],[Qty.]],5)</f>
        <v>0.04</v>
      </c>
      <c r="Q1406" s="46" t="b">
        <f>EXACT(Table2[[#This Row],[rate]],Table2[[#This Row],[Check]])</f>
        <v>1</v>
      </c>
      <c r="R1406" s="46"/>
      <c r="S1406" s="46" t="str">
        <f>IF(Table2[[#This Row],[SRO]]="EOU",VLOOKUP(Table2[[#This Row],[BE]],[2]GD.List!$C$3:$N$5014,12,0),IF(Table2[[#This Row],[SRO]]="Local","Polyester Staple Fibre","SRO 492"))</f>
        <v>Textile Chemical</v>
      </c>
    </row>
    <row r="1407" spans="1:19" x14ac:dyDescent="0.25">
      <c r="A1407" s="158" t="s">
        <v>977</v>
      </c>
      <c r="B1407" s="154" t="s">
        <v>972</v>
      </c>
      <c r="C1407" s="148">
        <v>35240</v>
      </c>
      <c r="D1407" s="155">
        <v>3910</v>
      </c>
      <c r="E1407" s="7" t="s">
        <v>978</v>
      </c>
      <c r="F1407" s="154" t="s">
        <v>986</v>
      </c>
      <c r="G1407" s="156">
        <v>44667</v>
      </c>
      <c r="H1407" s="157">
        <v>46793648.530000001</v>
      </c>
      <c r="I1407" s="50">
        <v>0.04</v>
      </c>
      <c r="J1407" s="139">
        <v>445.6</v>
      </c>
      <c r="K1407" s="139">
        <v>11140</v>
      </c>
      <c r="L1407" s="139"/>
      <c r="M1407" s="140" t="str">
        <f>TEXT(Table2[[#This Row],[Gd.Dt]],"mmm-yy")</f>
        <v>Apr-22</v>
      </c>
      <c r="N1407" s="46" t="str">
        <f>MID(Table2[[#This Row],[BE]],6,2)</f>
        <v>IB</v>
      </c>
      <c r="O1407" s="46" t="str">
        <f>IF(Table2[[#This Row],[Type]]="IB","EOU",IF(Table2[[#This Row],[Type]]="MB","Local","492"))</f>
        <v>EOU</v>
      </c>
      <c r="P1407" s="46">
        <f>ROUND(Table2[[#This Row],[Cons]]/Table2[[#This Row],[Qty.]],5)</f>
        <v>0.04</v>
      </c>
      <c r="Q1407" s="46" t="b">
        <f>EXACT(Table2[[#This Row],[rate]],Table2[[#This Row],[Check]])</f>
        <v>1</v>
      </c>
      <c r="R1407" s="46"/>
      <c r="S1407" s="46" t="str">
        <f>IF(Table2[[#This Row],[SRO]]="EOU",VLOOKUP(Table2[[#This Row],[BE]],[2]GD.List!$C$3:$N$5014,12,0),IF(Table2[[#This Row],[SRO]]="Local","Polyester Staple Fibre","SRO 492"))</f>
        <v>Textile Chemical</v>
      </c>
    </row>
    <row r="1408" spans="1:19" x14ac:dyDescent="0.25">
      <c r="A1408" s="158" t="s">
        <v>979</v>
      </c>
      <c r="B1408" s="154" t="s">
        <v>972</v>
      </c>
      <c r="C1408" s="148">
        <v>35240</v>
      </c>
      <c r="D1408" s="155">
        <v>3204.16</v>
      </c>
      <c r="E1408" s="7" t="s">
        <v>978</v>
      </c>
      <c r="F1408" s="154" t="s">
        <v>986</v>
      </c>
      <c r="G1408" s="156">
        <v>44667</v>
      </c>
      <c r="H1408" s="157">
        <v>46793648.530000001</v>
      </c>
      <c r="I1408" s="50">
        <v>7.0000000000000007E-2</v>
      </c>
      <c r="J1408" s="139">
        <v>300</v>
      </c>
      <c r="K1408" s="139">
        <v>4285.71</v>
      </c>
      <c r="L1408" s="139"/>
      <c r="M1408" s="140" t="str">
        <f>TEXT(Table2[[#This Row],[Gd.Dt]],"mmm-yy")</f>
        <v>Apr-22</v>
      </c>
      <c r="N1408" s="46" t="str">
        <f>MID(Table2[[#This Row],[BE]],6,2)</f>
        <v>IB</v>
      </c>
      <c r="O1408" s="46" t="str">
        <f>IF(Table2[[#This Row],[Type]]="IB","EOU",IF(Table2[[#This Row],[Type]]="MB","Local","492"))</f>
        <v>EOU</v>
      </c>
      <c r="P1408" s="46">
        <f>ROUND(Table2[[#This Row],[Cons]]/Table2[[#This Row],[Qty.]],5)</f>
        <v>7.0000000000000007E-2</v>
      </c>
      <c r="Q1408" s="46" t="b">
        <f>EXACT(Table2[[#This Row],[rate]],Table2[[#This Row],[Check]])</f>
        <v>1</v>
      </c>
      <c r="R1408" s="46"/>
      <c r="S1408" s="46" t="str">
        <f>IF(Table2[[#This Row],[SRO]]="EOU",VLOOKUP(Table2[[#This Row],[BE]],[2]GD.List!$C$3:$N$5014,12,0),IF(Table2[[#This Row],[SRO]]="Local","Polyester Staple Fibre","SRO 492"))</f>
        <v>Textile Dyes</v>
      </c>
    </row>
    <row r="1409" spans="1:19" x14ac:dyDescent="0.25">
      <c r="A1409" s="158" t="s">
        <v>980</v>
      </c>
      <c r="B1409" s="154" t="s">
        <v>972</v>
      </c>
      <c r="C1409" s="148">
        <v>35240</v>
      </c>
      <c r="D1409" s="155">
        <v>3204.16</v>
      </c>
      <c r="E1409" s="7" t="s">
        <v>978</v>
      </c>
      <c r="F1409" s="154" t="s">
        <v>986</v>
      </c>
      <c r="G1409" s="156">
        <v>44667</v>
      </c>
      <c r="H1409" s="157">
        <v>46793648.530000001</v>
      </c>
      <c r="I1409" s="50">
        <v>7.0000000000000007E-2</v>
      </c>
      <c r="J1409" s="139">
        <v>325</v>
      </c>
      <c r="K1409" s="139">
        <v>4642.8500000000004</v>
      </c>
      <c r="L1409" s="139"/>
      <c r="M1409" s="140" t="str">
        <f>TEXT(Table2[[#This Row],[Gd.Dt]],"mmm-yy")</f>
        <v>Apr-22</v>
      </c>
      <c r="N1409" s="46" t="str">
        <f>MID(Table2[[#This Row],[BE]],6,2)</f>
        <v>IB</v>
      </c>
      <c r="O1409" s="46" t="str">
        <f>IF(Table2[[#This Row],[Type]]="IB","EOU",IF(Table2[[#This Row],[Type]]="MB","Local","492"))</f>
        <v>EOU</v>
      </c>
      <c r="P1409" s="46">
        <f>ROUND(Table2[[#This Row],[Cons]]/Table2[[#This Row],[Qty.]],5)</f>
        <v>7.0000000000000007E-2</v>
      </c>
      <c r="Q1409" s="46" t="b">
        <f>EXACT(Table2[[#This Row],[rate]],Table2[[#This Row],[Check]])</f>
        <v>1</v>
      </c>
      <c r="R1409" s="46"/>
      <c r="S1409" s="46" t="str">
        <f>IF(Table2[[#This Row],[SRO]]="EOU",VLOOKUP(Table2[[#This Row],[BE]],[2]GD.List!$C$3:$N$5014,12,0),IF(Table2[[#This Row],[SRO]]="Local","Polyester Staple Fibre","SRO 492"))</f>
        <v>Textile Dyes</v>
      </c>
    </row>
    <row r="1410" spans="1:19" x14ac:dyDescent="0.25">
      <c r="A1410" s="159" t="s">
        <v>981</v>
      </c>
      <c r="B1410" s="159" t="s">
        <v>972</v>
      </c>
      <c r="C1410" s="160">
        <v>35240</v>
      </c>
      <c r="D1410" s="161">
        <v>3204.16</v>
      </c>
      <c r="E1410" s="162" t="s">
        <v>978</v>
      </c>
      <c r="F1410" s="159" t="s">
        <v>986</v>
      </c>
      <c r="G1410" s="163">
        <v>44667</v>
      </c>
      <c r="H1410" s="164">
        <v>46793648.530000001</v>
      </c>
      <c r="I1410" s="53">
        <v>7.0000000000000007E-2</v>
      </c>
      <c r="J1410" s="145">
        <v>1250</v>
      </c>
      <c r="K1410" s="145">
        <v>17857.14</v>
      </c>
      <c r="L1410" s="145"/>
      <c r="M1410" s="146" t="str">
        <f>TEXT(Table2[[#This Row],[Gd.Dt]],"mmm-yy")</f>
        <v>Apr-22</v>
      </c>
      <c r="N1410" s="47" t="str">
        <f>MID(Table2[[#This Row],[BE]],6,2)</f>
        <v>IB</v>
      </c>
      <c r="O1410" s="47" t="str">
        <f>IF(Table2[[#This Row],[Type]]="IB","EOU",IF(Table2[[#This Row],[Type]]="MB","Local","492"))</f>
        <v>EOU</v>
      </c>
      <c r="P1410" s="47">
        <f>ROUND(Table2[[#This Row],[Cons]]/Table2[[#This Row],[Qty.]],5)</f>
        <v>7.0000000000000007E-2</v>
      </c>
      <c r="Q1410" s="47" t="b">
        <f>EXACT(Table2[[#This Row],[rate]],Table2[[#This Row],[Check]])</f>
        <v>1</v>
      </c>
      <c r="R1410" s="47"/>
      <c r="S1410" s="47" t="str">
        <f>IF(Table2[[#This Row],[SRO]]="EOU",VLOOKUP(Table2[[#This Row],[BE]],[2]GD.List!$C$3:$N$5014,12,0),IF(Table2[[#This Row],[SRO]]="Local","Polyester Staple Fibre","SRO 492"))</f>
        <v>Textile Dyes</v>
      </c>
    </row>
    <row r="1411" spans="1:19" x14ac:dyDescent="0.25">
      <c r="A1411" s="159" t="s">
        <v>1</v>
      </c>
      <c r="B1411" s="154" t="s">
        <v>992</v>
      </c>
      <c r="C1411" s="148">
        <v>14937</v>
      </c>
      <c r="D1411" s="155">
        <v>2701.12</v>
      </c>
      <c r="E1411" s="7" t="s">
        <v>1004</v>
      </c>
      <c r="F1411" s="154" t="s">
        <v>1010</v>
      </c>
      <c r="G1411" s="156">
        <v>44667</v>
      </c>
      <c r="H1411" s="157">
        <v>23482020.98</v>
      </c>
      <c r="I1411" s="50">
        <v>0.1</v>
      </c>
      <c r="J1411" s="139">
        <v>563.4</v>
      </c>
      <c r="K1411" s="139">
        <v>5634</v>
      </c>
      <c r="L1411" s="139"/>
      <c r="M1411" s="140" t="str">
        <f>TEXT(Table2[[#This Row],[Gd.Dt]],"mmm-yy")</f>
        <v>Apr-22</v>
      </c>
      <c r="N1411" s="46" t="str">
        <f>MID(Table2[[#This Row],[BE]],6,2)</f>
        <v>IB</v>
      </c>
      <c r="O1411" s="46" t="str">
        <f>IF(Table2[[#This Row],[Type]]="IB","EOU",IF(Table2[[#This Row],[Type]]="MB","Local","492"))</f>
        <v>EOU</v>
      </c>
      <c r="P1411" s="46">
        <f>ROUND(Table2[[#This Row],[Cons]]/Table2[[#This Row],[Qty.]],5)</f>
        <v>0.1</v>
      </c>
      <c r="Q1411" s="46" t="b">
        <f>EXACT(Table2[[#This Row],[rate]],Table2[[#This Row],[Check]])</f>
        <v>1</v>
      </c>
      <c r="R1411" s="46"/>
      <c r="S1411" s="46" t="str">
        <f>IF(Table2[[#This Row],[SRO]]="EOU",VLOOKUP(Table2[[#This Row],[BE]],[2]GD.List!$C$3:$N$5014,12,0),IF(Table2[[#This Row],[SRO]]="Local","Polyester Staple Fibre","SRO 492"))</f>
        <v>Textile Coal</v>
      </c>
    </row>
    <row r="1412" spans="1:19" x14ac:dyDescent="0.25">
      <c r="A1412" s="159" t="s">
        <v>1</v>
      </c>
      <c r="B1412" s="154" t="s">
        <v>992</v>
      </c>
      <c r="C1412" s="148">
        <v>14937</v>
      </c>
      <c r="D1412" s="155">
        <v>2701.12</v>
      </c>
      <c r="E1412" s="7" t="s">
        <v>1004</v>
      </c>
      <c r="F1412" s="154" t="s">
        <v>1010</v>
      </c>
      <c r="G1412" s="156">
        <v>44667</v>
      </c>
      <c r="H1412" s="157">
        <v>23482020.98</v>
      </c>
      <c r="I1412" s="50">
        <v>0.4</v>
      </c>
      <c r="J1412" s="139">
        <v>5612</v>
      </c>
      <c r="K1412" s="139">
        <v>14030</v>
      </c>
      <c r="L1412" s="139"/>
      <c r="M1412" s="140" t="str">
        <f>TEXT(Table2[[#This Row],[Gd.Dt]],"mmm-yy")</f>
        <v>Apr-22</v>
      </c>
      <c r="N1412" s="46" t="str">
        <f>MID(Table2[[#This Row],[BE]],6,2)</f>
        <v>IB</v>
      </c>
      <c r="O1412" s="46" t="str">
        <f>IF(Table2[[#This Row],[Type]]="IB","EOU",IF(Table2[[#This Row],[Type]]="MB","Local","492"))</f>
        <v>EOU</v>
      </c>
      <c r="P1412" s="46">
        <f>ROUND(Table2[[#This Row],[Cons]]/Table2[[#This Row],[Qty.]],5)</f>
        <v>0.4</v>
      </c>
      <c r="Q1412" s="46" t="b">
        <f>EXACT(Table2[[#This Row],[rate]],Table2[[#This Row],[Check]])</f>
        <v>1</v>
      </c>
      <c r="R1412" s="46"/>
      <c r="S1412" s="46" t="str">
        <f>IF(Table2[[#This Row],[SRO]]="EOU",VLOOKUP(Table2[[#This Row],[BE]],[2]GD.List!$C$3:$N$5014,12,0),IF(Table2[[#This Row],[SRO]]="Local","Polyester Staple Fibre","SRO 492"))</f>
        <v>Textile Coal</v>
      </c>
    </row>
    <row r="1413" spans="1:19" x14ac:dyDescent="0.25">
      <c r="A1413" s="159" t="s">
        <v>1</v>
      </c>
      <c r="B1413" s="154" t="s">
        <v>993</v>
      </c>
      <c r="C1413" s="148">
        <v>3258</v>
      </c>
      <c r="D1413" s="155">
        <v>2701.12</v>
      </c>
      <c r="E1413" s="7" t="s">
        <v>1001</v>
      </c>
      <c r="F1413" s="154" t="s">
        <v>1011</v>
      </c>
      <c r="G1413" s="156">
        <v>44667</v>
      </c>
      <c r="H1413" s="157">
        <v>28030582.030000001</v>
      </c>
      <c r="I1413" s="50">
        <v>0.4</v>
      </c>
      <c r="J1413" s="139">
        <v>6639.2</v>
      </c>
      <c r="K1413" s="139">
        <v>16598</v>
      </c>
      <c r="L1413" s="139"/>
      <c r="M1413" s="140" t="str">
        <f>TEXT(Table2[[#This Row],[Gd.Dt]],"mmm-yy")</f>
        <v>Apr-22</v>
      </c>
      <c r="N1413" s="46" t="str">
        <f>MID(Table2[[#This Row],[BE]],6,2)</f>
        <v>IB</v>
      </c>
      <c r="O1413" s="46" t="str">
        <f>IF(Table2[[#This Row],[Type]]="IB","EOU",IF(Table2[[#This Row],[Type]]="MB","Local","492"))</f>
        <v>EOU</v>
      </c>
      <c r="P1413" s="46">
        <f>ROUND(Table2[[#This Row],[Cons]]/Table2[[#This Row],[Qty.]],5)</f>
        <v>0.4</v>
      </c>
      <c r="Q1413" s="46" t="b">
        <f>EXACT(Table2[[#This Row],[rate]],Table2[[#This Row],[Check]])</f>
        <v>1</v>
      </c>
      <c r="R1413" s="46"/>
      <c r="S1413" s="46" t="str">
        <f>IF(Table2[[#This Row],[SRO]]="EOU",VLOOKUP(Table2[[#This Row],[BE]],[2]GD.List!$C$3:$N$5014,12,0),IF(Table2[[#This Row],[SRO]]="Local","Polyester Staple Fibre","SRO 492"))</f>
        <v>Textile Coal</v>
      </c>
    </row>
    <row r="1414" spans="1:19" x14ac:dyDescent="0.25">
      <c r="A1414" s="154" t="s">
        <v>1</v>
      </c>
      <c r="B1414" s="154" t="s">
        <v>994</v>
      </c>
      <c r="C1414" s="148">
        <v>31024</v>
      </c>
      <c r="D1414" s="155">
        <v>2701.12</v>
      </c>
      <c r="E1414" s="7" t="s">
        <v>1002</v>
      </c>
      <c r="F1414" s="154" t="s">
        <v>1012</v>
      </c>
      <c r="G1414" s="156">
        <v>44667</v>
      </c>
      <c r="H1414" s="157">
        <v>21574146.309999999</v>
      </c>
      <c r="I1414" s="50">
        <v>0.1</v>
      </c>
      <c r="J1414" s="139">
        <v>1363.8</v>
      </c>
      <c r="K1414" s="139">
        <v>13638</v>
      </c>
      <c r="L1414" s="139"/>
      <c r="M1414" s="140" t="str">
        <f>TEXT(Table2[[#This Row],[Gd.Dt]],"mmm-yy")</f>
        <v>Apr-22</v>
      </c>
      <c r="N1414" s="46" t="str">
        <f>MID(Table2[[#This Row],[BE]],6,2)</f>
        <v>IB</v>
      </c>
      <c r="O1414" s="46" t="str">
        <f>IF(Table2[[#This Row],[Type]]="IB","EOU",IF(Table2[[#This Row],[Type]]="MB","Local","492"))</f>
        <v>EOU</v>
      </c>
      <c r="P1414" s="46">
        <f>ROUND(Table2[[#This Row],[Cons]]/Table2[[#This Row],[Qty.]],5)</f>
        <v>0.1</v>
      </c>
      <c r="Q1414" s="46" t="b">
        <f>EXACT(Table2[[#This Row],[rate]],Table2[[#This Row],[Check]])</f>
        <v>1</v>
      </c>
      <c r="R1414" s="46"/>
      <c r="S1414" s="46" t="str">
        <f>IF(Table2[[#This Row],[SRO]]="EOU",VLOOKUP(Table2[[#This Row],[BE]],[2]GD.List!$C$3:$N$5014,12,0),IF(Table2[[#This Row],[SRO]]="Local","Polyester Staple Fibre","SRO 492"))</f>
        <v>Textile Coal</v>
      </c>
    </row>
    <row r="1415" spans="1:19" x14ac:dyDescent="0.25">
      <c r="A1415" s="154" t="s">
        <v>1</v>
      </c>
      <c r="B1415" s="154" t="s">
        <v>997</v>
      </c>
      <c r="C1415" s="148">
        <v>12430</v>
      </c>
      <c r="D1415" s="155">
        <v>2701.12</v>
      </c>
      <c r="E1415" s="7" t="s">
        <v>1006</v>
      </c>
      <c r="F1415" s="154" t="s">
        <v>1013</v>
      </c>
      <c r="G1415" s="156">
        <v>44668</v>
      </c>
      <c r="H1415" s="157">
        <v>30451733.43</v>
      </c>
      <c r="I1415" s="50">
        <v>0.1</v>
      </c>
      <c r="J1415" s="139">
        <v>579.79999999999995</v>
      </c>
      <c r="K1415" s="139">
        <v>5798</v>
      </c>
      <c r="L1415" s="139"/>
      <c r="M1415" s="140" t="str">
        <f>TEXT(Table2[[#This Row],[Gd.Dt]],"mmm-yy")</f>
        <v>Apr-22</v>
      </c>
      <c r="N1415" s="46" t="str">
        <f>MID(Table2[[#This Row],[BE]],6,2)</f>
        <v>IB</v>
      </c>
      <c r="O1415" s="46" t="str">
        <f>IF(Table2[[#This Row],[Type]]="IB","EOU",IF(Table2[[#This Row],[Type]]="MB","Local","492"))</f>
        <v>EOU</v>
      </c>
      <c r="P1415" s="46">
        <f>ROUND(Table2[[#This Row],[Cons]]/Table2[[#This Row],[Qty.]],5)</f>
        <v>0.1</v>
      </c>
      <c r="Q1415" s="46" t="b">
        <f>EXACT(Table2[[#This Row],[rate]],Table2[[#This Row],[Check]])</f>
        <v>1</v>
      </c>
      <c r="R1415" s="46"/>
      <c r="S1415" s="46" t="str">
        <f>IF(Table2[[#This Row],[SRO]]="EOU",VLOOKUP(Table2[[#This Row],[BE]],[2]GD.List!$C$3:$N$5014,12,0),IF(Table2[[#This Row],[SRO]]="Local","Polyester Staple Fibre","SRO 492"))</f>
        <v>Textile Coal</v>
      </c>
    </row>
    <row r="1416" spans="1:19" x14ac:dyDescent="0.25">
      <c r="A1416" s="154" t="s">
        <v>1</v>
      </c>
      <c r="B1416" s="154" t="s">
        <v>997</v>
      </c>
      <c r="C1416" s="148">
        <v>12430</v>
      </c>
      <c r="D1416" s="155">
        <v>2701.12</v>
      </c>
      <c r="E1416" s="7" t="s">
        <v>1006</v>
      </c>
      <c r="F1416" s="154" t="s">
        <v>1013</v>
      </c>
      <c r="G1416" s="156">
        <v>44668</v>
      </c>
      <c r="H1416" s="157">
        <v>30451733.43</v>
      </c>
      <c r="I1416" s="50">
        <v>0.4</v>
      </c>
      <c r="J1416" s="139">
        <v>386.8</v>
      </c>
      <c r="K1416" s="139">
        <v>967</v>
      </c>
      <c r="L1416" s="139"/>
      <c r="M1416" s="140" t="str">
        <f>TEXT(Table2[[#This Row],[Gd.Dt]],"mmm-yy")</f>
        <v>Apr-22</v>
      </c>
      <c r="N1416" s="46" t="str">
        <f>MID(Table2[[#This Row],[BE]],6,2)</f>
        <v>IB</v>
      </c>
      <c r="O1416" s="46" t="str">
        <f>IF(Table2[[#This Row],[Type]]="IB","EOU",IF(Table2[[#This Row],[Type]]="MB","Local","492"))</f>
        <v>EOU</v>
      </c>
      <c r="P1416" s="46">
        <f>ROUND(Table2[[#This Row],[Cons]]/Table2[[#This Row],[Qty.]],5)</f>
        <v>0.4</v>
      </c>
      <c r="Q1416" s="46" t="b">
        <f>EXACT(Table2[[#This Row],[rate]],Table2[[#This Row],[Check]])</f>
        <v>1</v>
      </c>
      <c r="R1416" s="46"/>
      <c r="S1416" s="46" t="str">
        <f>IF(Table2[[#This Row],[SRO]]="EOU",VLOOKUP(Table2[[#This Row],[BE]],[2]GD.List!$C$3:$N$5014,12,0),IF(Table2[[#This Row],[SRO]]="Local","Polyester Staple Fibre","SRO 492"))</f>
        <v>Textile Coal</v>
      </c>
    </row>
    <row r="1417" spans="1:19" x14ac:dyDescent="0.25">
      <c r="A1417" s="159" t="s">
        <v>1</v>
      </c>
      <c r="B1417" s="154" t="s">
        <v>998</v>
      </c>
      <c r="C1417" s="148">
        <v>37232</v>
      </c>
      <c r="D1417" s="155">
        <v>2701.12</v>
      </c>
      <c r="E1417" s="7" t="s">
        <v>1007</v>
      </c>
      <c r="F1417" s="154" t="s">
        <v>1014</v>
      </c>
      <c r="G1417" s="156">
        <v>44668</v>
      </c>
      <c r="H1417" s="157">
        <v>29218979.219999999</v>
      </c>
      <c r="I1417" s="50">
        <v>0.1</v>
      </c>
      <c r="J1417" s="139">
        <v>1439.7</v>
      </c>
      <c r="K1417" s="139">
        <v>14397</v>
      </c>
      <c r="L1417" s="139"/>
      <c r="M1417" s="140" t="str">
        <f>TEXT(Table2[[#This Row],[Gd.Dt]],"mmm-yy")</f>
        <v>Apr-22</v>
      </c>
      <c r="N1417" s="46" t="str">
        <f>MID(Table2[[#This Row],[BE]],6,2)</f>
        <v>IB</v>
      </c>
      <c r="O1417" s="46" t="str">
        <f>IF(Table2[[#This Row],[Type]]="IB","EOU",IF(Table2[[#This Row],[Type]]="MB","Local","492"))</f>
        <v>EOU</v>
      </c>
      <c r="P1417" s="46">
        <f>ROUND(Table2[[#This Row],[Cons]]/Table2[[#This Row],[Qty.]],5)</f>
        <v>0.1</v>
      </c>
      <c r="Q1417" s="46" t="b">
        <f>EXACT(Table2[[#This Row],[rate]],Table2[[#This Row],[Check]])</f>
        <v>1</v>
      </c>
      <c r="R1417" s="46"/>
      <c r="S1417" s="46" t="str">
        <f>IF(Table2[[#This Row],[SRO]]="EOU",VLOOKUP(Table2[[#This Row],[BE]],[2]GD.List!$C$3:$N$5014,12,0),IF(Table2[[#This Row],[SRO]]="Local","Polyester Staple Fibre","SRO 492"))</f>
        <v>Textile Coal</v>
      </c>
    </row>
    <row r="1418" spans="1:19" x14ac:dyDescent="0.25">
      <c r="A1418" s="159" t="s">
        <v>1</v>
      </c>
      <c r="B1418" s="154" t="s">
        <v>995</v>
      </c>
      <c r="C1418" s="148">
        <v>46312</v>
      </c>
      <c r="D1418" s="155">
        <v>2701.12</v>
      </c>
      <c r="E1418" s="7" t="s">
        <v>46</v>
      </c>
      <c r="F1418" s="154" t="s">
        <v>1015</v>
      </c>
      <c r="G1418" s="156">
        <v>44668</v>
      </c>
      <c r="H1418" s="157">
        <v>33078510.52</v>
      </c>
      <c r="I1418" s="50">
        <v>0.1</v>
      </c>
      <c r="J1418" s="139">
        <v>847.4</v>
      </c>
      <c r="K1418" s="139">
        <v>8474</v>
      </c>
      <c r="L1418" s="139"/>
      <c r="M1418" s="140" t="str">
        <f>TEXT(Table2[[#This Row],[Gd.Dt]],"mmm-yy")</f>
        <v>Apr-22</v>
      </c>
      <c r="N1418" s="46" t="str">
        <f>MID(Table2[[#This Row],[BE]],6,2)</f>
        <v>IB</v>
      </c>
      <c r="O1418" s="46" t="str">
        <f>IF(Table2[[#This Row],[Type]]="IB","EOU",IF(Table2[[#This Row],[Type]]="MB","Local","492"))</f>
        <v>EOU</v>
      </c>
      <c r="P1418" s="46">
        <f>ROUND(Table2[[#This Row],[Cons]]/Table2[[#This Row],[Qty.]],5)</f>
        <v>0.1</v>
      </c>
      <c r="Q1418" s="46" t="b">
        <f>EXACT(Table2[[#This Row],[rate]],Table2[[#This Row],[Check]])</f>
        <v>1</v>
      </c>
      <c r="R1418" s="46"/>
      <c r="S1418" s="46" t="str">
        <f>IF(Table2[[#This Row],[SRO]]="EOU",VLOOKUP(Table2[[#This Row],[BE]],[2]GD.List!$C$3:$N$5014,12,0),IF(Table2[[#This Row],[SRO]]="Local","Polyester Staple Fibre","SRO 492"))</f>
        <v>Textile Coal</v>
      </c>
    </row>
    <row r="1419" spans="1:19" x14ac:dyDescent="0.25">
      <c r="A1419" s="158" t="s">
        <v>1</v>
      </c>
      <c r="B1419" s="154" t="s">
        <v>996</v>
      </c>
      <c r="C1419" s="148">
        <v>14442</v>
      </c>
      <c r="D1419" s="155">
        <v>2701.12</v>
      </c>
      <c r="E1419" s="7" t="s">
        <v>1005</v>
      </c>
      <c r="F1419" s="154" t="s">
        <v>1016</v>
      </c>
      <c r="G1419" s="156">
        <v>44668</v>
      </c>
      <c r="H1419" s="157">
        <v>25904445.66</v>
      </c>
      <c r="I1419" s="50">
        <v>0.1</v>
      </c>
      <c r="J1419" s="139">
        <v>1734.3</v>
      </c>
      <c r="K1419" s="139">
        <v>17343</v>
      </c>
      <c r="L1419" s="139"/>
      <c r="M1419" s="140" t="str">
        <f>TEXT(Table2[[#This Row],[Gd.Dt]],"mmm-yy")</f>
        <v>Apr-22</v>
      </c>
      <c r="N1419" s="46" t="str">
        <f>MID(Table2[[#This Row],[BE]],6,2)</f>
        <v>IB</v>
      </c>
      <c r="O1419" s="46" t="str">
        <f>IF(Table2[[#This Row],[Type]]="IB","EOU",IF(Table2[[#This Row],[Type]]="MB","Local","492"))</f>
        <v>EOU</v>
      </c>
      <c r="P1419" s="46">
        <f>ROUND(Table2[[#This Row],[Cons]]/Table2[[#This Row],[Qty.]],5)</f>
        <v>0.1</v>
      </c>
      <c r="Q1419" s="46" t="b">
        <f>EXACT(Table2[[#This Row],[rate]],Table2[[#This Row],[Check]])</f>
        <v>1</v>
      </c>
      <c r="R1419" s="46"/>
      <c r="S1419" s="46" t="str">
        <f>IF(Table2[[#This Row],[SRO]]="EOU",VLOOKUP(Table2[[#This Row],[BE]],[2]GD.List!$C$3:$N$5014,12,0),IF(Table2[[#This Row],[SRO]]="Local","Polyester Staple Fibre","SRO 492"))</f>
        <v>Textile Coal</v>
      </c>
    </row>
    <row r="1420" spans="1:19" x14ac:dyDescent="0.25">
      <c r="A1420" s="159" t="s">
        <v>125</v>
      </c>
      <c r="B1420" s="154" t="s">
        <v>999</v>
      </c>
      <c r="C1420" s="148">
        <v>13370</v>
      </c>
      <c r="D1420" s="155">
        <v>9607.2000000000007</v>
      </c>
      <c r="E1420" s="7" t="s">
        <v>1008</v>
      </c>
      <c r="F1420" s="154" t="s">
        <v>1017</v>
      </c>
      <c r="G1420" s="156">
        <v>44668</v>
      </c>
      <c r="H1420" s="157">
        <v>14559930</v>
      </c>
      <c r="I1420" s="50">
        <v>4.8000000000000001E-4</v>
      </c>
      <c r="J1420" s="139">
        <v>1.4500000000000002</v>
      </c>
      <c r="K1420" s="139">
        <v>3015.79</v>
      </c>
      <c r="L1420" s="139"/>
      <c r="M1420" s="140" t="str">
        <f>TEXT(Table2[[#This Row],[Gd.Dt]],"mmm-yy")</f>
        <v>Apr-22</v>
      </c>
      <c r="N1420" s="46" t="str">
        <f>MID(Table2[[#This Row],[BE]],6,2)</f>
        <v>HC</v>
      </c>
      <c r="O1420" s="46" t="str">
        <f>IF(Table2[[#This Row],[Type]]="IB","EOU",IF(Table2[[#This Row],[Type]]="MB","Local","492"))</f>
        <v>492</v>
      </c>
      <c r="P1420" s="46">
        <f>ROUND(Table2[[#This Row],[Cons]]/Table2[[#This Row],[Qty.]],5)</f>
        <v>4.8000000000000001E-4</v>
      </c>
      <c r="Q1420" s="46" t="b">
        <f>EXACT(Table2[[#This Row],[rate]],Table2[[#This Row],[Check]])</f>
        <v>1</v>
      </c>
      <c r="R1420" s="46"/>
      <c r="S1420" s="46" t="str">
        <f>IF(Table2[[#This Row],[SRO]]="EOU",VLOOKUP(Table2[[#This Row],[BE]],[2]GD.List!$C$3:$N$5014,12,0),IF(Table2[[#This Row],[SRO]]="Local","Polyester Staple Fibre","SRO 492"))</f>
        <v>SRO 492</v>
      </c>
    </row>
    <row r="1421" spans="1:19" x14ac:dyDescent="0.25">
      <c r="A1421" s="159" t="s">
        <v>125</v>
      </c>
      <c r="B1421" s="154" t="s">
        <v>1000</v>
      </c>
      <c r="C1421" s="148">
        <v>18000</v>
      </c>
      <c r="D1421" s="155">
        <v>9607.2000000000007</v>
      </c>
      <c r="E1421" s="7" t="s">
        <v>1009</v>
      </c>
      <c r="F1421" s="154" t="s">
        <v>1018</v>
      </c>
      <c r="G1421" s="156">
        <v>44668</v>
      </c>
      <c r="H1421" s="157">
        <v>17641800</v>
      </c>
      <c r="I1421" s="50">
        <v>1.039E-2</v>
      </c>
      <c r="J1421" s="139">
        <v>17.350000000000001</v>
      </c>
      <c r="K1421" s="139">
        <v>1670.3</v>
      </c>
      <c r="L1421" s="139"/>
      <c r="M1421" s="140" t="str">
        <f>TEXT(Table2[[#This Row],[Gd.Dt]],"mmm-yy")</f>
        <v>Apr-22</v>
      </c>
      <c r="N1421" s="46" t="str">
        <f>MID(Table2[[#This Row],[BE]],6,2)</f>
        <v>HC</v>
      </c>
      <c r="O1421" s="46" t="str">
        <f>IF(Table2[[#This Row],[Type]]="IB","EOU",IF(Table2[[#This Row],[Type]]="MB","Local","492"))</f>
        <v>492</v>
      </c>
      <c r="P1421" s="46">
        <f>ROUND(Table2[[#This Row],[Cons]]/Table2[[#This Row],[Qty.]],5)</f>
        <v>1.039E-2</v>
      </c>
      <c r="Q1421" s="46" t="b">
        <f>EXACT(Table2[[#This Row],[rate]],Table2[[#This Row],[Check]])</f>
        <v>1</v>
      </c>
      <c r="R1421" s="46"/>
      <c r="S1421" s="46" t="str">
        <f>IF(Table2[[#This Row],[SRO]]="EOU",VLOOKUP(Table2[[#This Row],[BE]],[2]GD.List!$C$3:$N$5014,12,0),IF(Table2[[#This Row],[SRO]]="Local","Polyester Staple Fibre","SRO 492"))</f>
        <v>SRO 492</v>
      </c>
    </row>
    <row r="1422" spans="1:19" x14ac:dyDescent="0.25">
      <c r="A1422" s="158" t="s">
        <v>125</v>
      </c>
      <c r="B1422" s="154" t="s">
        <v>1000</v>
      </c>
      <c r="C1422" s="148">
        <v>18000</v>
      </c>
      <c r="D1422" s="155">
        <v>9607.2000000000007</v>
      </c>
      <c r="E1422" s="7" t="s">
        <v>1009</v>
      </c>
      <c r="F1422" s="154" t="s">
        <v>1018</v>
      </c>
      <c r="G1422" s="156">
        <v>44668</v>
      </c>
      <c r="H1422" s="157">
        <v>17641800</v>
      </c>
      <c r="I1422" s="50">
        <v>4.8000000000000001E-4</v>
      </c>
      <c r="J1422" s="139">
        <v>2.6</v>
      </c>
      <c r="K1422" s="139">
        <v>5413.53</v>
      </c>
      <c r="L1422" s="139"/>
      <c r="M1422" s="140" t="str">
        <f>TEXT(Table2[[#This Row],[Gd.Dt]],"mmm-yy")</f>
        <v>Apr-22</v>
      </c>
      <c r="N1422" s="46" t="str">
        <f>MID(Table2[[#This Row],[BE]],6,2)</f>
        <v>HC</v>
      </c>
      <c r="O1422" s="46" t="str">
        <f>IF(Table2[[#This Row],[Type]]="IB","EOU",IF(Table2[[#This Row],[Type]]="MB","Local","492"))</f>
        <v>492</v>
      </c>
      <c r="P1422" s="46">
        <f>ROUND(Table2[[#This Row],[Cons]]/Table2[[#This Row],[Qty.]],5)</f>
        <v>4.8000000000000001E-4</v>
      </c>
      <c r="Q1422" s="46" t="b">
        <f>EXACT(Table2[[#This Row],[rate]],Table2[[#This Row],[Check]])</f>
        <v>1</v>
      </c>
      <c r="R1422" s="46"/>
      <c r="S1422" s="46" t="str">
        <f>IF(Table2[[#This Row],[SRO]]="EOU",VLOOKUP(Table2[[#This Row],[BE]],[2]GD.List!$C$3:$N$5014,12,0),IF(Table2[[#This Row],[SRO]]="Local","Polyester Staple Fibre","SRO 492"))</f>
        <v>SRO 492</v>
      </c>
    </row>
    <row r="1423" spans="1:19" x14ac:dyDescent="0.25">
      <c r="A1423" s="159" t="s">
        <v>388</v>
      </c>
      <c r="B1423" s="154" t="s">
        <v>992</v>
      </c>
      <c r="C1423" s="148">
        <v>14937</v>
      </c>
      <c r="D1423" s="155">
        <v>1108.19</v>
      </c>
      <c r="E1423" s="7" t="s">
        <v>1004</v>
      </c>
      <c r="F1423" s="154" t="s">
        <v>1010</v>
      </c>
      <c r="G1423" s="156">
        <v>44667</v>
      </c>
      <c r="H1423" s="157">
        <v>23482020.98</v>
      </c>
      <c r="I1423" s="50">
        <v>0.04</v>
      </c>
      <c r="J1423" s="139">
        <v>786.56000000000006</v>
      </c>
      <c r="K1423" s="139">
        <v>19664</v>
      </c>
      <c r="L1423" s="139"/>
      <c r="M1423" s="140" t="str">
        <f>TEXT(Table2[[#This Row],[Gd.Dt]],"mmm-yy")</f>
        <v>Apr-22</v>
      </c>
      <c r="N1423" s="46" t="str">
        <f>MID(Table2[[#This Row],[BE]],6,2)</f>
        <v>IB</v>
      </c>
      <c r="O1423" s="46" t="str">
        <f>IF(Table2[[#This Row],[Type]]="IB","EOU",IF(Table2[[#This Row],[Type]]="MB","Local","492"))</f>
        <v>EOU</v>
      </c>
      <c r="P1423" s="46">
        <f>ROUND(Table2[[#This Row],[Cons]]/Table2[[#This Row],[Qty.]],5)</f>
        <v>0.04</v>
      </c>
      <c r="Q1423" s="46" t="b">
        <f>EXACT(Table2[[#This Row],[rate]],Table2[[#This Row],[Check]])</f>
        <v>1</v>
      </c>
      <c r="R1423" s="46"/>
      <c r="S1423" s="46" t="str">
        <f>IF(Table2[[#This Row],[SRO]]="EOU",VLOOKUP(Table2[[#This Row],[BE]],[2]GD.List!$C$3:$N$5014,12,0),IF(Table2[[#This Row],[SRO]]="Local","Polyester Staple Fibre","SRO 492"))</f>
        <v>Textile Chemical</v>
      </c>
    </row>
    <row r="1424" spans="1:19" x14ac:dyDescent="0.25">
      <c r="A1424" s="159" t="s">
        <v>388</v>
      </c>
      <c r="B1424" s="154" t="s">
        <v>993</v>
      </c>
      <c r="C1424" s="148">
        <v>3258</v>
      </c>
      <c r="D1424" s="155">
        <v>1108.19</v>
      </c>
      <c r="E1424" s="7" t="s">
        <v>1001</v>
      </c>
      <c r="F1424" s="154" t="s">
        <v>1011</v>
      </c>
      <c r="G1424" s="156">
        <v>44667</v>
      </c>
      <c r="H1424" s="157">
        <v>28030582.030000001</v>
      </c>
      <c r="I1424" s="50">
        <v>0.04</v>
      </c>
      <c r="J1424" s="139">
        <v>663.92000000000007</v>
      </c>
      <c r="K1424" s="139">
        <v>16598</v>
      </c>
      <c r="L1424" s="139"/>
      <c r="M1424" s="140" t="str">
        <f>TEXT(Table2[[#This Row],[Gd.Dt]],"mmm-yy")</f>
        <v>Apr-22</v>
      </c>
      <c r="N1424" s="46" t="str">
        <f>MID(Table2[[#This Row],[BE]],6,2)</f>
        <v>IB</v>
      </c>
      <c r="O1424" s="46" t="str">
        <f>IF(Table2[[#This Row],[Type]]="IB","EOU",IF(Table2[[#This Row],[Type]]="MB","Local","492"))</f>
        <v>EOU</v>
      </c>
      <c r="P1424" s="46">
        <f>ROUND(Table2[[#This Row],[Cons]]/Table2[[#This Row],[Qty.]],5)</f>
        <v>0.04</v>
      </c>
      <c r="Q1424" s="46" t="b">
        <f>EXACT(Table2[[#This Row],[rate]],Table2[[#This Row],[Check]])</f>
        <v>1</v>
      </c>
      <c r="R1424" s="46"/>
      <c r="S1424" s="46" t="str">
        <f>IF(Table2[[#This Row],[SRO]]="EOU",VLOOKUP(Table2[[#This Row],[BE]],[2]GD.List!$C$3:$N$5014,12,0),IF(Table2[[#This Row],[SRO]]="Local","Polyester Staple Fibre","SRO 492"))</f>
        <v>Textile Chemical</v>
      </c>
    </row>
    <row r="1425" spans="1:19" x14ac:dyDescent="0.25">
      <c r="A1425" s="159" t="s">
        <v>388</v>
      </c>
      <c r="B1425" s="154" t="s">
        <v>994</v>
      </c>
      <c r="C1425" s="148">
        <v>31024</v>
      </c>
      <c r="D1425" s="155">
        <v>1108.19</v>
      </c>
      <c r="E1425" s="7" t="s">
        <v>1002</v>
      </c>
      <c r="F1425" s="154" t="s">
        <v>1012</v>
      </c>
      <c r="G1425" s="156">
        <v>44667</v>
      </c>
      <c r="H1425" s="157">
        <v>21574146.309999999</v>
      </c>
      <c r="I1425" s="50">
        <v>0.04</v>
      </c>
      <c r="J1425" s="139">
        <v>545.52</v>
      </c>
      <c r="K1425" s="139">
        <v>13638</v>
      </c>
      <c r="L1425" s="139"/>
      <c r="M1425" s="140" t="str">
        <f>TEXT(Table2[[#This Row],[Gd.Dt]],"mmm-yy")</f>
        <v>Apr-22</v>
      </c>
      <c r="N1425" s="46" t="str">
        <f>MID(Table2[[#This Row],[BE]],6,2)</f>
        <v>IB</v>
      </c>
      <c r="O1425" s="46" t="str">
        <f>IF(Table2[[#This Row],[Type]]="IB","EOU",IF(Table2[[#This Row],[Type]]="MB","Local","492"))</f>
        <v>EOU</v>
      </c>
      <c r="P1425" s="46">
        <f>ROUND(Table2[[#This Row],[Cons]]/Table2[[#This Row],[Qty.]],5)</f>
        <v>0.04</v>
      </c>
      <c r="Q1425" s="46" t="b">
        <f>EXACT(Table2[[#This Row],[rate]],Table2[[#This Row],[Check]])</f>
        <v>1</v>
      </c>
      <c r="R1425" s="46"/>
      <c r="S1425" s="46" t="str">
        <f>IF(Table2[[#This Row],[SRO]]="EOU",VLOOKUP(Table2[[#This Row],[BE]],[2]GD.List!$C$3:$N$5014,12,0),IF(Table2[[#This Row],[SRO]]="Local","Polyester Staple Fibre","SRO 492"))</f>
        <v>Textile Chemical</v>
      </c>
    </row>
    <row r="1426" spans="1:19" x14ac:dyDescent="0.25">
      <c r="A1426" s="159" t="s">
        <v>388</v>
      </c>
      <c r="B1426" s="154" t="s">
        <v>997</v>
      </c>
      <c r="C1426" s="148">
        <v>12430</v>
      </c>
      <c r="D1426" s="155">
        <v>1108.19</v>
      </c>
      <c r="E1426" s="7" t="s">
        <v>1006</v>
      </c>
      <c r="F1426" s="154" t="s">
        <v>1013</v>
      </c>
      <c r="G1426" s="156">
        <v>44668</v>
      </c>
      <c r="H1426" s="157">
        <v>30451733.43</v>
      </c>
      <c r="I1426" s="50">
        <v>0.04</v>
      </c>
      <c r="J1426" s="139">
        <v>270.59999999999997</v>
      </c>
      <c r="K1426" s="139">
        <v>6765</v>
      </c>
      <c r="L1426" s="139"/>
      <c r="M1426" s="140" t="str">
        <f>TEXT(Table2[[#This Row],[Gd.Dt]],"mmm-yy")</f>
        <v>Apr-22</v>
      </c>
      <c r="N1426" s="46" t="str">
        <f>MID(Table2[[#This Row],[BE]],6,2)</f>
        <v>IB</v>
      </c>
      <c r="O1426" s="46" t="str">
        <f>IF(Table2[[#This Row],[Type]]="IB","EOU",IF(Table2[[#This Row],[Type]]="MB","Local","492"))</f>
        <v>EOU</v>
      </c>
      <c r="P1426" s="46">
        <f>ROUND(Table2[[#This Row],[Cons]]/Table2[[#This Row],[Qty.]],5)</f>
        <v>0.04</v>
      </c>
      <c r="Q1426" s="46" t="b">
        <f>EXACT(Table2[[#This Row],[rate]],Table2[[#This Row],[Check]])</f>
        <v>1</v>
      </c>
      <c r="R1426" s="46"/>
      <c r="S1426" s="46" t="str">
        <f>IF(Table2[[#This Row],[SRO]]="EOU",VLOOKUP(Table2[[#This Row],[BE]],[2]GD.List!$C$3:$N$5014,12,0),IF(Table2[[#This Row],[SRO]]="Local","Polyester Staple Fibre","SRO 492"))</f>
        <v>Textile Chemical</v>
      </c>
    </row>
    <row r="1427" spans="1:19" x14ac:dyDescent="0.25">
      <c r="A1427" s="159" t="s">
        <v>388</v>
      </c>
      <c r="B1427" s="154" t="s">
        <v>998</v>
      </c>
      <c r="C1427" s="148">
        <v>37232</v>
      </c>
      <c r="D1427" s="155">
        <v>1108.19</v>
      </c>
      <c r="E1427" s="7" t="s">
        <v>1007</v>
      </c>
      <c r="F1427" s="154" t="s">
        <v>1014</v>
      </c>
      <c r="G1427" s="156">
        <v>44668</v>
      </c>
      <c r="H1427" s="157">
        <v>29218979.219999999</v>
      </c>
      <c r="I1427" s="50">
        <v>0.04</v>
      </c>
      <c r="J1427" s="139">
        <v>575.88</v>
      </c>
      <c r="K1427" s="139">
        <v>14397</v>
      </c>
      <c r="L1427" s="139"/>
      <c r="M1427" s="140" t="str">
        <f>TEXT(Table2[[#This Row],[Gd.Dt]],"mmm-yy")</f>
        <v>Apr-22</v>
      </c>
      <c r="N1427" s="46" t="str">
        <f>MID(Table2[[#This Row],[BE]],6,2)</f>
        <v>IB</v>
      </c>
      <c r="O1427" s="46" t="str">
        <f>IF(Table2[[#This Row],[Type]]="IB","EOU",IF(Table2[[#This Row],[Type]]="MB","Local","492"))</f>
        <v>EOU</v>
      </c>
      <c r="P1427" s="46">
        <f>ROUND(Table2[[#This Row],[Cons]]/Table2[[#This Row],[Qty.]],5)</f>
        <v>0.04</v>
      </c>
      <c r="Q1427" s="46" t="b">
        <f>EXACT(Table2[[#This Row],[rate]],Table2[[#This Row],[Check]])</f>
        <v>1</v>
      </c>
      <c r="R1427" s="46"/>
      <c r="S1427" s="46" t="str">
        <f>IF(Table2[[#This Row],[SRO]]="EOU",VLOOKUP(Table2[[#This Row],[BE]],[2]GD.List!$C$3:$N$5014,12,0),IF(Table2[[#This Row],[SRO]]="Local","Polyester Staple Fibre","SRO 492"))</f>
        <v>Textile Chemical</v>
      </c>
    </row>
    <row r="1428" spans="1:19" x14ac:dyDescent="0.25">
      <c r="A1428" s="159" t="s">
        <v>388</v>
      </c>
      <c r="B1428" s="154" t="s">
        <v>995</v>
      </c>
      <c r="C1428" s="148">
        <v>46312</v>
      </c>
      <c r="D1428" s="155">
        <v>1108.19</v>
      </c>
      <c r="E1428" s="7" t="s">
        <v>46</v>
      </c>
      <c r="F1428" s="154" t="s">
        <v>1015</v>
      </c>
      <c r="G1428" s="156">
        <v>44668</v>
      </c>
      <c r="H1428" s="157">
        <v>33078510.52</v>
      </c>
      <c r="I1428" s="50">
        <v>0.04</v>
      </c>
      <c r="J1428" s="139">
        <v>338.96</v>
      </c>
      <c r="K1428" s="139">
        <v>8474</v>
      </c>
      <c r="L1428" s="139"/>
      <c r="M1428" s="140" t="str">
        <f>TEXT(Table2[[#This Row],[Gd.Dt]],"mmm-yy")</f>
        <v>Apr-22</v>
      </c>
      <c r="N1428" s="46" t="str">
        <f>MID(Table2[[#This Row],[BE]],6,2)</f>
        <v>IB</v>
      </c>
      <c r="O1428" s="46" t="str">
        <f>IF(Table2[[#This Row],[Type]]="IB","EOU",IF(Table2[[#This Row],[Type]]="MB","Local","492"))</f>
        <v>EOU</v>
      </c>
      <c r="P1428" s="46">
        <f>ROUND(Table2[[#This Row],[Cons]]/Table2[[#This Row],[Qty.]],5)</f>
        <v>0.04</v>
      </c>
      <c r="Q1428" s="46" t="b">
        <f>EXACT(Table2[[#This Row],[rate]],Table2[[#This Row],[Check]])</f>
        <v>1</v>
      </c>
      <c r="R1428" s="46"/>
      <c r="S1428" s="46" t="str">
        <f>IF(Table2[[#This Row],[SRO]]="EOU",VLOOKUP(Table2[[#This Row],[BE]],[2]GD.List!$C$3:$N$5014,12,0),IF(Table2[[#This Row],[SRO]]="Local","Polyester Staple Fibre","SRO 492"))</f>
        <v>Textile Chemical</v>
      </c>
    </row>
    <row r="1429" spans="1:19" x14ac:dyDescent="0.25">
      <c r="A1429" s="158" t="s">
        <v>388</v>
      </c>
      <c r="B1429" s="154" t="s">
        <v>996</v>
      </c>
      <c r="C1429" s="148">
        <v>14442</v>
      </c>
      <c r="D1429" s="155">
        <v>1108.19</v>
      </c>
      <c r="E1429" s="7" t="s">
        <v>1005</v>
      </c>
      <c r="F1429" s="154" t="s">
        <v>1016</v>
      </c>
      <c r="G1429" s="156">
        <v>44668</v>
      </c>
      <c r="H1429" s="157">
        <v>25904445.66</v>
      </c>
      <c r="I1429" s="50">
        <v>0.04</v>
      </c>
      <c r="J1429" s="139">
        <v>693.72</v>
      </c>
      <c r="K1429" s="139">
        <v>17343</v>
      </c>
      <c r="L1429" s="139"/>
      <c r="M1429" s="140" t="str">
        <f>TEXT(Table2[[#This Row],[Gd.Dt]],"mmm-yy")</f>
        <v>Apr-22</v>
      </c>
      <c r="N1429" s="46" t="str">
        <f>MID(Table2[[#This Row],[BE]],6,2)</f>
        <v>IB</v>
      </c>
      <c r="O1429" s="46" t="str">
        <f>IF(Table2[[#This Row],[Type]]="IB","EOU",IF(Table2[[#This Row],[Type]]="MB","Local","492"))</f>
        <v>EOU</v>
      </c>
      <c r="P1429" s="46">
        <f>ROUND(Table2[[#This Row],[Cons]]/Table2[[#This Row],[Qty.]],5)</f>
        <v>0.04</v>
      </c>
      <c r="Q1429" s="46" t="b">
        <f>EXACT(Table2[[#This Row],[rate]],Table2[[#This Row],[Check]])</f>
        <v>1</v>
      </c>
      <c r="R1429" s="46"/>
      <c r="S1429" s="46" t="str">
        <f>IF(Table2[[#This Row],[SRO]]="EOU",VLOOKUP(Table2[[#This Row],[BE]],[2]GD.List!$C$3:$N$5014,12,0),IF(Table2[[#This Row],[SRO]]="Local","Polyester Staple Fibre","SRO 492"))</f>
        <v>Textile Chemical</v>
      </c>
    </row>
    <row r="1430" spans="1:19" x14ac:dyDescent="0.25">
      <c r="A1430" s="159" t="s">
        <v>390</v>
      </c>
      <c r="B1430" s="154" t="s">
        <v>992</v>
      </c>
      <c r="C1430" s="148">
        <v>14937</v>
      </c>
      <c r="D1430" s="155">
        <v>5503.201</v>
      </c>
      <c r="E1430" s="7" t="s">
        <v>1004</v>
      </c>
      <c r="F1430" s="154" t="s">
        <v>1010</v>
      </c>
      <c r="G1430" s="156">
        <v>44667</v>
      </c>
      <c r="H1430" s="157">
        <v>23482020.98</v>
      </c>
      <c r="I1430" s="50">
        <v>0.53061000000000003</v>
      </c>
      <c r="J1430" s="139">
        <v>7444.46</v>
      </c>
      <c r="K1430" s="139">
        <v>14030</v>
      </c>
      <c r="L1430" s="139"/>
      <c r="M1430" s="140" t="str">
        <f>TEXT(Table2[[#This Row],[Gd.Dt]],"mmm-yy")</f>
        <v>Apr-22</v>
      </c>
      <c r="N1430" s="46" t="str">
        <f>MID(Table2[[#This Row],[BE]],6,2)</f>
        <v>MB</v>
      </c>
      <c r="O1430" s="46" t="str">
        <f>IF(Table2[[#This Row],[Type]]="IB","EOU",IF(Table2[[#This Row],[Type]]="MB","Local","492"))</f>
        <v>Local</v>
      </c>
      <c r="P1430" s="46">
        <f>ROUND(Table2[[#This Row],[Cons]]/Table2[[#This Row],[Qty.]],5)</f>
        <v>0.53061000000000003</v>
      </c>
      <c r="Q1430" s="46" t="b">
        <f>EXACT(Table2[[#This Row],[rate]],Table2[[#This Row],[Check]])</f>
        <v>1</v>
      </c>
      <c r="R1430" s="46"/>
      <c r="S1430" s="46" t="str">
        <f>IF(Table2[[#This Row],[SRO]]="EOU",VLOOKUP(Table2[[#This Row],[BE]],[2]GD.List!$C$3:$N$5014,12,0),IF(Table2[[#This Row],[SRO]]="Local","Polyester Staple Fibre","SRO 492"))</f>
        <v>Polyester Staple Fibre</v>
      </c>
    </row>
    <row r="1431" spans="1:19" x14ac:dyDescent="0.25">
      <c r="A1431" s="159" t="s">
        <v>390</v>
      </c>
      <c r="B1431" s="154" t="s">
        <v>993</v>
      </c>
      <c r="C1431" s="148">
        <v>3258</v>
      </c>
      <c r="D1431" s="155">
        <v>5503.201</v>
      </c>
      <c r="E1431" s="7" t="s">
        <v>1001</v>
      </c>
      <c r="F1431" s="154" t="s">
        <v>1011</v>
      </c>
      <c r="G1431" s="156">
        <v>44667</v>
      </c>
      <c r="H1431" s="157">
        <v>28030582.030000001</v>
      </c>
      <c r="I1431" s="50">
        <v>0.41666999999999998</v>
      </c>
      <c r="J1431" s="139">
        <v>6915.89</v>
      </c>
      <c r="K1431" s="139">
        <v>16598</v>
      </c>
      <c r="L1431" s="139"/>
      <c r="M1431" s="140" t="str">
        <f>TEXT(Table2[[#This Row],[Gd.Dt]],"mmm-yy")</f>
        <v>Apr-22</v>
      </c>
      <c r="N1431" s="46" t="str">
        <f>MID(Table2[[#This Row],[BE]],6,2)</f>
        <v>MB</v>
      </c>
      <c r="O1431" s="46" t="str">
        <f>IF(Table2[[#This Row],[Type]]="IB","EOU",IF(Table2[[#This Row],[Type]]="MB","Local","492"))</f>
        <v>Local</v>
      </c>
      <c r="P1431" s="46">
        <f>ROUND(Table2[[#This Row],[Cons]]/Table2[[#This Row],[Qty.]],5)</f>
        <v>0.41666999999999998</v>
      </c>
      <c r="Q1431" s="46" t="b">
        <f>EXACT(Table2[[#This Row],[rate]],Table2[[#This Row],[Check]])</f>
        <v>1</v>
      </c>
      <c r="R1431" s="46"/>
      <c r="S1431" s="46" t="str">
        <f>IF(Table2[[#This Row],[SRO]]="EOU",VLOOKUP(Table2[[#This Row],[BE]],[2]GD.List!$C$3:$N$5014,12,0),IF(Table2[[#This Row],[SRO]]="Local","Polyester Staple Fibre","SRO 492"))</f>
        <v>Polyester Staple Fibre</v>
      </c>
    </row>
    <row r="1432" spans="1:19" x14ac:dyDescent="0.25">
      <c r="A1432" s="159" t="s">
        <v>390</v>
      </c>
      <c r="B1432" s="154" t="s">
        <v>997</v>
      </c>
      <c r="C1432" s="148">
        <v>12430</v>
      </c>
      <c r="D1432" s="155">
        <v>5503.201</v>
      </c>
      <c r="E1432" s="7" t="s">
        <v>1006</v>
      </c>
      <c r="F1432" s="154" t="s">
        <v>1013</v>
      </c>
      <c r="G1432" s="156">
        <v>44668</v>
      </c>
      <c r="H1432" s="157">
        <v>30451733.43</v>
      </c>
      <c r="I1432" s="50">
        <v>0.53061000000000003</v>
      </c>
      <c r="J1432" s="139">
        <v>513.1</v>
      </c>
      <c r="K1432" s="139">
        <v>967</v>
      </c>
      <c r="L1432" s="139"/>
      <c r="M1432" s="140" t="str">
        <f>TEXT(Table2[[#This Row],[Gd.Dt]],"mmm-yy")</f>
        <v>Apr-22</v>
      </c>
      <c r="N1432" s="46" t="str">
        <f>MID(Table2[[#This Row],[BE]],6,2)</f>
        <v>MB</v>
      </c>
      <c r="O1432" s="46" t="str">
        <f>IF(Table2[[#This Row],[Type]]="IB","EOU",IF(Table2[[#This Row],[Type]]="MB","Local","492"))</f>
        <v>Local</v>
      </c>
      <c r="P1432" s="46">
        <f>ROUND(Table2[[#This Row],[Cons]]/Table2[[#This Row],[Qty.]],5)</f>
        <v>0.53061000000000003</v>
      </c>
      <c r="Q1432" s="46" t="b">
        <f>EXACT(Table2[[#This Row],[rate]],Table2[[#This Row],[Check]])</f>
        <v>1</v>
      </c>
      <c r="R1432" s="46"/>
      <c r="S1432" s="46" t="str">
        <f>IF(Table2[[#This Row],[SRO]]="EOU",VLOOKUP(Table2[[#This Row],[BE]],[2]GD.List!$C$3:$N$5014,12,0),IF(Table2[[#This Row],[SRO]]="Local","Polyester Staple Fibre","SRO 492"))</f>
        <v>Polyester Staple Fibre</v>
      </c>
    </row>
    <row r="1433" spans="1:19" x14ac:dyDescent="0.25">
      <c r="A1433" s="158" t="s">
        <v>390</v>
      </c>
      <c r="B1433" s="154" t="s">
        <v>995</v>
      </c>
      <c r="C1433" s="148">
        <v>46312</v>
      </c>
      <c r="D1433" s="155">
        <v>5503.201</v>
      </c>
      <c r="E1433" s="7" t="s">
        <v>46</v>
      </c>
      <c r="F1433" s="154" t="s">
        <v>1015</v>
      </c>
      <c r="G1433" s="156">
        <v>44668</v>
      </c>
      <c r="H1433" s="157">
        <v>33078510.52</v>
      </c>
      <c r="I1433" s="50">
        <v>0.66327000000000003</v>
      </c>
      <c r="J1433" s="149">
        <v>7038.07</v>
      </c>
      <c r="K1433" s="149">
        <v>10611.25</v>
      </c>
      <c r="L1433" s="149"/>
      <c r="M1433" s="140" t="str">
        <f>TEXT(Table2[[#This Row],[Gd.Dt]],"mmm-yy")</f>
        <v>Apr-22</v>
      </c>
      <c r="N1433" s="46" t="str">
        <f>MID(Table2[[#This Row],[BE]],6,2)</f>
        <v>MB</v>
      </c>
      <c r="O1433" s="46" t="str">
        <f>IF(Table2[[#This Row],[Type]]="IB","EOU",IF(Table2[[#This Row],[Type]]="MB","Local","492"))</f>
        <v>Local</v>
      </c>
      <c r="P1433" s="46">
        <f>ROUND(Table2[[#This Row],[Cons]]/Table2[[#This Row],[Qty.]],5)</f>
        <v>0.66325999999999996</v>
      </c>
      <c r="Q1433" s="46" t="b">
        <f>EXACT(Table2[[#This Row],[rate]],Table2[[#This Row],[Check]])</f>
        <v>0</v>
      </c>
      <c r="R1433" s="46"/>
      <c r="S1433" s="46" t="str">
        <f>IF(Table2[[#This Row],[SRO]]="EOU",VLOOKUP(Table2[[#This Row],[BE]],[2]GD.List!$C$3:$N$5014,12,0),IF(Table2[[#This Row],[SRO]]="Local","Polyester Staple Fibre","SRO 492"))</f>
        <v>Polyester Staple Fibre</v>
      </c>
    </row>
    <row r="1434" spans="1:19" x14ac:dyDescent="0.25">
      <c r="A1434" s="159" t="s">
        <v>563</v>
      </c>
      <c r="B1434" s="154" t="s">
        <v>992</v>
      </c>
      <c r="C1434" s="148">
        <v>14937</v>
      </c>
      <c r="D1434" s="155">
        <v>3402.13</v>
      </c>
      <c r="E1434" s="7" t="s">
        <v>1004</v>
      </c>
      <c r="F1434" s="154" t="s">
        <v>1010</v>
      </c>
      <c r="G1434" s="156">
        <v>44667</v>
      </c>
      <c r="H1434" s="157">
        <v>23482020.98</v>
      </c>
      <c r="I1434" s="50">
        <v>0.04</v>
      </c>
      <c r="J1434" s="139">
        <v>786.56000000000006</v>
      </c>
      <c r="K1434" s="139">
        <v>19664</v>
      </c>
      <c r="L1434" s="139"/>
      <c r="M1434" s="140" t="str">
        <f>TEXT(Table2[[#This Row],[Gd.Dt]],"mmm-yy")</f>
        <v>Apr-22</v>
      </c>
      <c r="N1434" s="46" t="str">
        <f>MID(Table2[[#This Row],[BE]],6,2)</f>
        <v>IB</v>
      </c>
      <c r="O1434" s="46" t="str">
        <f>IF(Table2[[#This Row],[Type]]="IB","EOU",IF(Table2[[#This Row],[Type]]="MB","Local","492"))</f>
        <v>EOU</v>
      </c>
      <c r="P1434" s="46">
        <f>ROUND(Table2[[#This Row],[Cons]]/Table2[[#This Row],[Qty.]],5)</f>
        <v>0.04</v>
      </c>
      <c r="Q1434" s="46" t="b">
        <f>EXACT(Table2[[#This Row],[rate]],Table2[[#This Row],[Check]])</f>
        <v>1</v>
      </c>
      <c r="R1434" s="46"/>
      <c r="S1434" s="46" t="str">
        <f>IF(Table2[[#This Row],[SRO]]="EOU",VLOOKUP(Table2[[#This Row],[BE]],[2]GD.List!$C$3:$N$5014,12,0),IF(Table2[[#This Row],[SRO]]="Local","Polyester Staple Fibre","SRO 492"))</f>
        <v>Textile Chemical</v>
      </c>
    </row>
    <row r="1435" spans="1:19" x14ac:dyDescent="0.25">
      <c r="A1435" s="159" t="s">
        <v>563</v>
      </c>
      <c r="B1435" s="154" t="s">
        <v>994</v>
      </c>
      <c r="C1435" s="148">
        <v>31024</v>
      </c>
      <c r="D1435" s="155">
        <v>3402.13</v>
      </c>
      <c r="E1435" s="7" t="s">
        <v>1002</v>
      </c>
      <c r="F1435" s="154" t="s">
        <v>1012</v>
      </c>
      <c r="G1435" s="156">
        <v>44667</v>
      </c>
      <c r="H1435" s="157">
        <v>21574146.309999999</v>
      </c>
      <c r="I1435" s="50">
        <v>0.04</v>
      </c>
      <c r="J1435" s="139">
        <v>397.12</v>
      </c>
      <c r="K1435" s="139">
        <v>9928</v>
      </c>
      <c r="L1435" s="139"/>
      <c r="M1435" s="140" t="str">
        <f>TEXT(Table2[[#This Row],[Gd.Dt]],"mmm-yy")</f>
        <v>Apr-22</v>
      </c>
      <c r="N1435" s="46" t="str">
        <f>MID(Table2[[#This Row],[BE]],6,2)</f>
        <v>IB</v>
      </c>
      <c r="O1435" s="46" t="str">
        <f>IF(Table2[[#This Row],[Type]]="IB","EOU",IF(Table2[[#This Row],[Type]]="MB","Local","492"))</f>
        <v>EOU</v>
      </c>
      <c r="P1435" s="46">
        <f>ROUND(Table2[[#This Row],[Cons]]/Table2[[#This Row],[Qty.]],5)</f>
        <v>0.04</v>
      </c>
      <c r="Q1435" s="46" t="b">
        <f>EXACT(Table2[[#This Row],[rate]],Table2[[#This Row],[Check]])</f>
        <v>1</v>
      </c>
      <c r="R1435" s="46"/>
      <c r="S1435" s="46" t="str">
        <f>IF(Table2[[#This Row],[SRO]]="EOU",VLOOKUP(Table2[[#This Row],[BE]],[2]GD.List!$C$3:$N$5014,12,0),IF(Table2[[#This Row],[SRO]]="Local","Polyester Staple Fibre","SRO 492"))</f>
        <v>Textile Chemical</v>
      </c>
    </row>
    <row r="1436" spans="1:19" x14ac:dyDescent="0.25">
      <c r="A1436" s="159" t="s">
        <v>563</v>
      </c>
      <c r="B1436" s="154" t="s">
        <v>997</v>
      </c>
      <c r="C1436" s="148">
        <v>12430</v>
      </c>
      <c r="D1436" s="155">
        <v>3402.13</v>
      </c>
      <c r="E1436" s="7" t="s">
        <v>1006</v>
      </c>
      <c r="F1436" s="154" t="s">
        <v>1013</v>
      </c>
      <c r="G1436" s="156">
        <v>44668</v>
      </c>
      <c r="H1436" s="157">
        <v>30451733.43</v>
      </c>
      <c r="I1436" s="50">
        <v>0.04</v>
      </c>
      <c r="J1436" s="139">
        <v>270.59999999999997</v>
      </c>
      <c r="K1436" s="139">
        <v>6765</v>
      </c>
      <c r="L1436" s="139"/>
      <c r="M1436" s="140" t="str">
        <f>TEXT(Table2[[#This Row],[Gd.Dt]],"mmm-yy")</f>
        <v>Apr-22</v>
      </c>
      <c r="N1436" s="46" t="str">
        <f>MID(Table2[[#This Row],[BE]],6,2)</f>
        <v>IB</v>
      </c>
      <c r="O1436" s="46" t="str">
        <f>IF(Table2[[#This Row],[Type]]="IB","EOU",IF(Table2[[#This Row],[Type]]="MB","Local","492"))</f>
        <v>EOU</v>
      </c>
      <c r="P1436" s="46">
        <f>ROUND(Table2[[#This Row],[Cons]]/Table2[[#This Row],[Qty.]],5)</f>
        <v>0.04</v>
      </c>
      <c r="Q1436" s="46" t="b">
        <f>EXACT(Table2[[#This Row],[rate]],Table2[[#This Row],[Check]])</f>
        <v>1</v>
      </c>
      <c r="R1436" s="46"/>
      <c r="S1436" s="46" t="str">
        <f>IF(Table2[[#This Row],[SRO]]="EOU",VLOOKUP(Table2[[#This Row],[BE]],[2]GD.List!$C$3:$N$5014,12,0),IF(Table2[[#This Row],[SRO]]="Local","Polyester Staple Fibre","SRO 492"))</f>
        <v>Textile Chemical</v>
      </c>
    </row>
    <row r="1437" spans="1:19" x14ac:dyDescent="0.25">
      <c r="A1437" s="159" t="s">
        <v>563</v>
      </c>
      <c r="B1437" s="154" t="s">
        <v>998</v>
      </c>
      <c r="C1437" s="148">
        <v>37232</v>
      </c>
      <c r="D1437" s="155">
        <v>3402.13</v>
      </c>
      <c r="E1437" s="7" t="s">
        <v>1007</v>
      </c>
      <c r="F1437" s="154" t="s">
        <v>1014</v>
      </c>
      <c r="G1437" s="156">
        <v>44668</v>
      </c>
      <c r="H1437" s="157">
        <v>29218979.219999999</v>
      </c>
      <c r="I1437" s="50">
        <v>0.04</v>
      </c>
      <c r="J1437" s="139">
        <v>575.88</v>
      </c>
      <c r="K1437" s="139">
        <v>14397</v>
      </c>
      <c r="L1437" s="139"/>
      <c r="M1437" s="140" t="str">
        <f>TEXT(Table2[[#This Row],[Gd.Dt]],"mmm-yy")</f>
        <v>Apr-22</v>
      </c>
      <c r="N1437" s="46" t="str">
        <f>MID(Table2[[#This Row],[BE]],6,2)</f>
        <v>IB</v>
      </c>
      <c r="O1437" s="46" t="str">
        <f>IF(Table2[[#This Row],[Type]]="IB","EOU",IF(Table2[[#This Row],[Type]]="MB","Local","492"))</f>
        <v>EOU</v>
      </c>
      <c r="P1437" s="46">
        <f>ROUND(Table2[[#This Row],[Cons]]/Table2[[#This Row],[Qty.]],5)</f>
        <v>0.04</v>
      </c>
      <c r="Q1437" s="46" t="b">
        <f>EXACT(Table2[[#This Row],[rate]],Table2[[#This Row],[Check]])</f>
        <v>1</v>
      </c>
      <c r="R1437" s="46"/>
      <c r="S1437" s="46" t="str">
        <f>IF(Table2[[#This Row],[SRO]]="EOU",VLOOKUP(Table2[[#This Row],[BE]],[2]GD.List!$C$3:$N$5014,12,0),IF(Table2[[#This Row],[SRO]]="Local","Polyester Staple Fibre","SRO 492"))</f>
        <v>Textile Chemical</v>
      </c>
    </row>
    <row r="1438" spans="1:19" x14ac:dyDescent="0.25">
      <c r="A1438" s="159" t="s">
        <v>563</v>
      </c>
      <c r="B1438" s="154" t="s">
        <v>995</v>
      </c>
      <c r="C1438" s="148">
        <v>46312</v>
      </c>
      <c r="D1438" s="155">
        <v>3402.13</v>
      </c>
      <c r="E1438" s="7" t="s">
        <v>46</v>
      </c>
      <c r="F1438" s="154" t="s">
        <v>1015</v>
      </c>
      <c r="G1438" s="156">
        <v>44668</v>
      </c>
      <c r="H1438" s="157">
        <v>33078510.52</v>
      </c>
      <c r="I1438" s="50">
        <v>0.04</v>
      </c>
      <c r="J1438" s="139">
        <v>338.96</v>
      </c>
      <c r="K1438" s="139">
        <v>8474</v>
      </c>
      <c r="L1438" s="139"/>
      <c r="M1438" s="140" t="str">
        <f>TEXT(Table2[[#This Row],[Gd.Dt]],"mmm-yy")</f>
        <v>Apr-22</v>
      </c>
      <c r="N1438" s="46" t="str">
        <f>MID(Table2[[#This Row],[BE]],6,2)</f>
        <v>IB</v>
      </c>
      <c r="O1438" s="46" t="str">
        <f>IF(Table2[[#This Row],[Type]]="IB","EOU",IF(Table2[[#This Row],[Type]]="MB","Local","492"))</f>
        <v>EOU</v>
      </c>
      <c r="P1438" s="46">
        <f>ROUND(Table2[[#This Row],[Cons]]/Table2[[#This Row],[Qty.]],5)</f>
        <v>0.04</v>
      </c>
      <c r="Q1438" s="46" t="b">
        <f>EXACT(Table2[[#This Row],[rate]],Table2[[#This Row],[Check]])</f>
        <v>1</v>
      </c>
      <c r="R1438" s="46"/>
      <c r="S1438" s="46" t="str">
        <f>IF(Table2[[#This Row],[SRO]]="EOU",VLOOKUP(Table2[[#This Row],[BE]],[2]GD.List!$C$3:$N$5014,12,0),IF(Table2[[#This Row],[SRO]]="Local","Polyester Staple Fibre","SRO 492"))</f>
        <v>Textile Chemical</v>
      </c>
    </row>
    <row r="1439" spans="1:19" x14ac:dyDescent="0.25">
      <c r="A1439" s="158" t="s">
        <v>563</v>
      </c>
      <c r="B1439" s="154" t="s">
        <v>996</v>
      </c>
      <c r="C1439" s="148">
        <v>14442</v>
      </c>
      <c r="D1439" s="155">
        <v>3402.13</v>
      </c>
      <c r="E1439" s="7" t="s">
        <v>1005</v>
      </c>
      <c r="F1439" s="154" t="s">
        <v>1016</v>
      </c>
      <c r="G1439" s="156">
        <v>44668</v>
      </c>
      <c r="H1439" s="157">
        <v>25904445.66</v>
      </c>
      <c r="I1439" s="50">
        <v>0.04</v>
      </c>
      <c r="J1439" s="139">
        <v>693.72</v>
      </c>
      <c r="K1439" s="139">
        <v>17343</v>
      </c>
      <c r="L1439" s="139"/>
      <c r="M1439" s="140" t="str">
        <f>TEXT(Table2[[#This Row],[Gd.Dt]],"mmm-yy")</f>
        <v>Apr-22</v>
      </c>
      <c r="N1439" s="46" t="str">
        <f>MID(Table2[[#This Row],[BE]],6,2)</f>
        <v>IB</v>
      </c>
      <c r="O1439" s="46" t="str">
        <f>IF(Table2[[#This Row],[Type]]="IB","EOU",IF(Table2[[#This Row],[Type]]="MB","Local","492"))</f>
        <v>EOU</v>
      </c>
      <c r="P1439" s="46">
        <f>ROUND(Table2[[#This Row],[Cons]]/Table2[[#This Row],[Qty.]],5)</f>
        <v>0.04</v>
      </c>
      <c r="Q1439" s="46" t="b">
        <f>EXACT(Table2[[#This Row],[rate]],Table2[[#This Row],[Check]])</f>
        <v>1</v>
      </c>
      <c r="R1439" s="46"/>
      <c r="S1439" s="46" t="str">
        <f>IF(Table2[[#This Row],[SRO]]="EOU",VLOOKUP(Table2[[#This Row],[BE]],[2]GD.List!$C$3:$N$5014,12,0),IF(Table2[[#This Row],[SRO]]="Local","Polyester Staple Fibre","SRO 492"))</f>
        <v>Textile Chemical</v>
      </c>
    </row>
    <row r="1440" spans="1:19" x14ac:dyDescent="0.25">
      <c r="A1440" s="159" t="s">
        <v>669</v>
      </c>
      <c r="B1440" s="154" t="s">
        <v>992</v>
      </c>
      <c r="C1440" s="148">
        <v>14937</v>
      </c>
      <c r="D1440" s="155">
        <v>3809.9189999999999</v>
      </c>
      <c r="E1440" s="7" t="s">
        <v>1004</v>
      </c>
      <c r="F1440" s="154" t="s">
        <v>1010</v>
      </c>
      <c r="G1440" s="156">
        <v>44667</v>
      </c>
      <c r="H1440" s="157">
        <v>23482020.98</v>
      </c>
      <c r="I1440" s="50">
        <v>0.04</v>
      </c>
      <c r="J1440" s="139">
        <v>786.56000000000006</v>
      </c>
      <c r="K1440" s="139">
        <v>19664</v>
      </c>
      <c r="L1440" s="139"/>
      <c r="M1440" s="140" t="str">
        <f>TEXT(Table2[[#This Row],[Gd.Dt]],"mmm-yy")</f>
        <v>Apr-22</v>
      </c>
      <c r="N1440" s="46" t="str">
        <f>MID(Table2[[#This Row],[BE]],6,2)</f>
        <v>IB</v>
      </c>
      <c r="O1440" s="46" t="str">
        <f>IF(Table2[[#This Row],[Type]]="IB","EOU",IF(Table2[[#This Row],[Type]]="MB","Local","492"))</f>
        <v>EOU</v>
      </c>
      <c r="P1440" s="46">
        <f>ROUND(Table2[[#This Row],[Cons]]/Table2[[#This Row],[Qty.]],5)</f>
        <v>0.04</v>
      </c>
      <c r="Q1440" s="46" t="b">
        <f>EXACT(Table2[[#This Row],[rate]],Table2[[#This Row],[Check]])</f>
        <v>1</v>
      </c>
      <c r="R1440" s="46"/>
      <c r="S1440" s="46" t="str">
        <f>IF(Table2[[#This Row],[SRO]]="EOU",VLOOKUP(Table2[[#This Row],[BE]],[2]GD.List!$C$3:$N$5014,12,0),IF(Table2[[#This Row],[SRO]]="Local","Polyester Staple Fibre","SRO 492"))</f>
        <v>Textile Chemical</v>
      </c>
    </row>
    <row r="1441" spans="1:19" x14ac:dyDescent="0.25">
      <c r="A1441" s="159" t="s">
        <v>669</v>
      </c>
      <c r="B1441" s="154" t="s">
        <v>994</v>
      </c>
      <c r="C1441" s="148">
        <v>31024</v>
      </c>
      <c r="D1441" s="155">
        <v>3809.9189999999999</v>
      </c>
      <c r="E1441" s="7" t="s">
        <v>1002</v>
      </c>
      <c r="F1441" s="154" t="s">
        <v>1012</v>
      </c>
      <c r="G1441" s="156">
        <v>44667</v>
      </c>
      <c r="H1441" s="157">
        <v>21574146.309999999</v>
      </c>
      <c r="I1441" s="50">
        <v>0.04</v>
      </c>
      <c r="J1441" s="139">
        <v>397.12</v>
      </c>
      <c r="K1441" s="139">
        <v>9928</v>
      </c>
      <c r="L1441" s="139"/>
      <c r="M1441" s="140" t="str">
        <f>TEXT(Table2[[#This Row],[Gd.Dt]],"mmm-yy")</f>
        <v>Apr-22</v>
      </c>
      <c r="N1441" s="46" t="str">
        <f>MID(Table2[[#This Row],[BE]],6,2)</f>
        <v>IB</v>
      </c>
      <c r="O1441" s="46" t="str">
        <f>IF(Table2[[#This Row],[Type]]="IB","EOU",IF(Table2[[#This Row],[Type]]="MB","Local","492"))</f>
        <v>EOU</v>
      </c>
      <c r="P1441" s="46">
        <f>ROUND(Table2[[#This Row],[Cons]]/Table2[[#This Row],[Qty.]],5)</f>
        <v>0.04</v>
      </c>
      <c r="Q1441" s="46" t="b">
        <f>EXACT(Table2[[#This Row],[rate]],Table2[[#This Row],[Check]])</f>
        <v>1</v>
      </c>
      <c r="R1441" s="46"/>
      <c r="S1441" s="46" t="str">
        <f>IF(Table2[[#This Row],[SRO]]="EOU",VLOOKUP(Table2[[#This Row],[BE]],[2]GD.List!$C$3:$N$5014,12,0),IF(Table2[[#This Row],[SRO]]="Local","Polyester Staple Fibre","SRO 492"))</f>
        <v>Textile Chemical</v>
      </c>
    </row>
    <row r="1442" spans="1:19" x14ac:dyDescent="0.25">
      <c r="A1442" s="159" t="s">
        <v>669</v>
      </c>
      <c r="B1442" s="154" t="s">
        <v>997</v>
      </c>
      <c r="C1442" s="148">
        <v>12430</v>
      </c>
      <c r="D1442" s="155">
        <v>3809.9189999999999</v>
      </c>
      <c r="E1442" s="7" t="s">
        <v>1006</v>
      </c>
      <c r="F1442" s="154" t="s">
        <v>1013</v>
      </c>
      <c r="G1442" s="156">
        <v>44668</v>
      </c>
      <c r="H1442" s="157">
        <v>30451733.43</v>
      </c>
      <c r="I1442" s="50">
        <v>0.04</v>
      </c>
      <c r="J1442" s="139">
        <v>270.59999999999997</v>
      </c>
      <c r="K1442" s="139">
        <v>6765</v>
      </c>
      <c r="L1442" s="139"/>
      <c r="M1442" s="140" t="str">
        <f>TEXT(Table2[[#This Row],[Gd.Dt]],"mmm-yy")</f>
        <v>Apr-22</v>
      </c>
      <c r="N1442" s="46" t="str">
        <f>MID(Table2[[#This Row],[BE]],6,2)</f>
        <v>IB</v>
      </c>
      <c r="O1442" s="46" t="str">
        <f>IF(Table2[[#This Row],[Type]]="IB","EOU",IF(Table2[[#This Row],[Type]]="MB","Local","492"))</f>
        <v>EOU</v>
      </c>
      <c r="P1442" s="46">
        <f>ROUND(Table2[[#This Row],[Cons]]/Table2[[#This Row],[Qty.]],5)</f>
        <v>0.04</v>
      </c>
      <c r="Q1442" s="46" t="b">
        <f>EXACT(Table2[[#This Row],[rate]],Table2[[#This Row],[Check]])</f>
        <v>1</v>
      </c>
      <c r="R1442" s="46"/>
      <c r="S1442" s="46" t="str">
        <f>IF(Table2[[#This Row],[SRO]]="EOU",VLOOKUP(Table2[[#This Row],[BE]],[2]GD.List!$C$3:$N$5014,12,0),IF(Table2[[#This Row],[SRO]]="Local","Polyester Staple Fibre","SRO 492"))</f>
        <v>Textile Chemical</v>
      </c>
    </row>
    <row r="1443" spans="1:19" x14ac:dyDescent="0.25">
      <c r="A1443" s="159" t="s">
        <v>669</v>
      </c>
      <c r="B1443" s="154" t="s">
        <v>998</v>
      </c>
      <c r="C1443" s="148">
        <v>37232</v>
      </c>
      <c r="D1443" s="155">
        <v>3809.9189999999999</v>
      </c>
      <c r="E1443" s="7" t="s">
        <v>1007</v>
      </c>
      <c r="F1443" s="154" t="s">
        <v>1014</v>
      </c>
      <c r="G1443" s="156">
        <v>44668</v>
      </c>
      <c r="H1443" s="157">
        <v>29218979.219999999</v>
      </c>
      <c r="I1443" s="50">
        <v>0.04</v>
      </c>
      <c r="J1443" s="139">
        <v>575.88</v>
      </c>
      <c r="K1443" s="139">
        <v>14397</v>
      </c>
      <c r="L1443" s="139"/>
      <c r="M1443" s="140" t="str">
        <f>TEXT(Table2[[#This Row],[Gd.Dt]],"mmm-yy")</f>
        <v>Apr-22</v>
      </c>
      <c r="N1443" s="46" t="str">
        <f>MID(Table2[[#This Row],[BE]],6,2)</f>
        <v>IB</v>
      </c>
      <c r="O1443" s="46" t="str">
        <f>IF(Table2[[#This Row],[Type]]="IB","EOU",IF(Table2[[#This Row],[Type]]="MB","Local","492"))</f>
        <v>EOU</v>
      </c>
      <c r="P1443" s="46">
        <f>ROUND(Table2[[#This Row],[Cons]]/Table2[[#This Row],[Qty.]],5)</f>
        <v>0.04</v>
      </c>
      <c r="Q1443" s="46" t="b">
        <f>EXACT(Table2[[#This Row],[rate]],Table2[[#This Row],[Check]])</f>
        <v>1</v>
      </c>
      <c r="R1443" s="46"/>
      <c r="S1443" s="46" t="str">
        <f>IF(Table2[[#This Row],[SRO]]="EOU",VLOOKUP(Table2[[#This Row],[BE]],[2]GD.List!$C$3:$N$5014,12,0),IF(Table2[[#This Row],[SRO]]="Local","Polyester Staple Fibre","SRO 492"))</f>
        <v>Textile Chemical</v>
      </c>
    </row>
    <row r="1444" spans="1:19" x14ac:dyDescent="0.25">
      <c r="A1444" s="159" t="s">
        <v>669</v>
      </c>
      <c r="B1444" s="154" t="s">
        <v>995</v>
      </c>
      <c r="C1444" s="148">
        <v>46312</v>
      </c>
      <c r="D1444" s="155">
        <v>3809.9189999999999</v>
      </c>
      <c r="E1444" s="7" t="s">
        <v>46</v>
      </c>
      <c r="F1444" s="154" t="s">
        <v>1015</v>
      </c>
      <c r="G1444" s="156">
        <v>44668</v>
      </c>
      <c r="H1444" s="157">
        <v>33078510.52</v>
      </c>
      <c r="I1444" s="50">
        <v>0.04</v>
      </c>
      <c r="J1444" s="139">
        <v>338.96</v>
      </c>
      <c r="K1444" s="139">
        <v>8474</v>
      </c>
      <c r="L1444" s="139"/>
      <c r="M1444" s="140" t="str">
        <f>TEXT(Table2[[#This Row],[Gd.Dt]],"mmm-yy")</f>
        <v>Apr-22</v>
      </c>
      <c r="N1444" s="46" t="str">
        <f>MID(Table2[[#This Row],[BE]],6,2)</f>
        <v>IB</v>
      </c>
      <c r="O1444" s="46" t="str">
        <f>IF(Table2[[#This Row],[Type]]="IB","EOU",IF(Table2[[#This Row],[Type]]="MB","Local","492"))</f>
        <v>EOU</v>
      </c>
      <c r="P1444" s="46">
        <f>ROUND(Table2[[#This Row],[Cons]]/Table2[[#This Row],[Qty.]],5)</f>
        <v>0.04</v>
      </c>
      <c r="Q1444" s="46" t="b">
        <f>EXACT(Table2[[#This Row],[rate]],Table2[[#This Row],[Check]])</f>
        <v>1</v>
      </c>
      <c r="R1444" s="46"/>
      <c r="S1444" s="46" t="str">
        <f>IF(Table2[[#This Row],[SRO]]="EOU",VLOOKUP(Table2[[#This Row],[BE]],[2]GD.List!$C$3:$N$5014,12,0),IF(Table2[[#This Row],[SRO]]="Local","Polyester Staple Fibre","SRO 492"))</f>
        <v>Textile Chemical</v>
      </c>
    </row>
    <row r="1445" spans="1:19" x14ac:dyDescent="0.25">
      <c r="A1445" s="158" t="s">
        <v>669</v>
      </c>
      <c r="B1445" s="154" t="s">
        <v>996</v>
      </c>
      <c r="C1445" s="148">
        <v>14442</v>
      </c>
      <c r="D1445" s="155">
        <v>3809.9189999999999</v>
      </c>
      <c r="E1445" s="7" t="s">
        <v>1005</v>
      </c>
      <c r="F1445" s="154" t="s">
        <v>1016</v>
      </c>
      <c r="G1445" s="156">
        <v>44668</v>
      </c>
      <c r="H1445" s="157">
        <v>25904445.66</v>
      </c>
      <c r="I1445" s="50">
        <v>0.04</v>
      </c>
      <c r="J1445" s="139">
        <v>693.72</v>
      </c>
      <c r="K1445" s="139">
        <v>17343</v>
      </c>
      <c r="L1445" s="139"/>
      <c r="M1445" s="140" t="str">
        <f>TEXT(Table2[[#This Row],[Gd.Dt]],"mmm-yy")</f>
        <v>Apr-22</v>
      </c>
      <c r="N1445" s="46" t="str">
        <f>MID(Table2[[#This Row],[BE]],6,2)</f>
        <v>IB</v>
      </c>
      <c r="O1445" s="46" t="str">
        <f>IF(Table2[[#This Row],[Type]]="IB","EOU",IF(Table2[[#This Row],[Type]]="MB","Local","492"))</f>
        <v>EOU</v>
      </c>
      <c r="P1445" s="46">
        <f>ROUND(Table2[[#This Row],[Cons]]/Table2[[#This Row],[Qty.]],5)</f>
        <v>0.04</v>
      </c>
      <c r="Q1445" s="46" t="b">
        <f>EXACT(Table2[[#This Row],[rate]],Table2[[#This Row],[Check]])</f>
        <v>1</v>
      </c>
      <c r="R1445" s="46"/>
      <c r="S1445" s="46" t="str">
        <f>IF(Table2[[#This Row],[SRO]]="EOU",VLOOKUP(Table2[[#This Row],[BE]],[2]GD.List!$C$3:$N$5014,12,0),IF(Table2[[#This Row],[SRO]]="Local","Polyester Staple Fibre","SRO 492"))</f>
        <v>Textile Chemical</v>
      </c>
    </row>
    <row r="1446" spans="1:19" x14ac:dyDescent="0.25">
      <c r="A1446" s="159" t="s">
        <v>724</v>
      </c>
      <c r="B1446" s="154" t="s">
        <v>992</v>
      </c>
      <c r="C1446" s="148">
        <v>14937</v>
      </c>
      <c r="D1446" s="155">
        <v>2832.1089999999999</v>
      </c>
      <c r="E1446" s="7" t="s">
        <v>1004</v>
      </c>
      <c r="F1446" s="154" t="s">
        <v>1010</v>
      </c>
      <c r="G1446" s="156">
        <v>44667</v>
      </c>
      <c r="H1446" s="157">
        <v>23482020.98</v>
      </c>
      <c r="I1446" s="50">
        <v>0.04</v>
      </c>
      <c r="J1446" s="139">
        <v>561.20000000000005</v>
      </c>
      <c r="K1446" s="139">
        <v>14030</v>
      </c>
      <c r="L1446" s="139"/>
      <c r="M1446" s="140" t="str">
        <f>TEXT(Table2[[#This Row],[Gd.Dt]],"mmm-yy")</f>
        <v>Apr-22</v>
      </c>
      <c r="N1446" s="46" t="str">
        <f>MID(Table2[[#This Row],[BE]],6,2)</f>
        <v>IB</v>
      </c>
      <c r="O1446" s="46" t="str">
        <f>IF(Table2[[#This Row],[Type]]="IB","EOU",IF(Table2[[#This Row],[Type]]="MB","Local","492"))</f>
        <v>EOU</v>
      </c>
      <c r="P1446" s="46">
        <f>ROUND(Table2[[#This Row],[Cons]]/Table2[[#This Row],[Qty.]],5)</f>
        <v>0.04</v>
      </c>
      <c r="Q1446" s="46" t="b">
        <f>EXACT(Table2[[#This Row],[rate]],Table2[[#This Row],[Check]])</f>
        <v>1</v>
      </c>
      <c r="R1446" s="46"/>
      <c r="S1446" s="46" t="str">
        <f>IF(Table2[[#This Row],[SRO]]="EOU",VLOOKUP(Table2[[#This Row],[BE]],[2]GD.List!$C$3:$N$5014,12,0),IF(Table2[[#This Row],[SRO]]="Local","Polyester Staple Fibre","SRO 492"))</f>
        <v>Textile Chemical</v>
      </c>
    </row>
    <row r="1447" spans="1:19" x14ac:dyDescent="0.25">
      <c r="A1447" s="159" t="s">
        <v>724</v>
      </c>
      <c r="B1447" s="154" t="s">
        <v>993</v>
      </c>
      <c r="C1447" s="148">
        <v>3258</v>
      </c>
      <c r="D1447" s="155">
        <v>2832.1089999999999</v>
      </c>
      <c r="E1447" s="7" t="s">
        <v>1001</v>
      </c>
      <c r="F1447" s="154" t="s">
        <v>1011</v>
      </c>
      <c r="G1447" s="156">
        <v>44667</v>
      </c>
      <c r="H1447" s="157">
        <v>28030582.030000001</v>
      </c>
      <c r="I1447" s="50">
        <v>0.04</v>
      </c>
      <c r="J1447" s="139">
        <v>663.92000000000007</v>
      </c>
      <c r="K1447" s="139">
        <v>16598</v>
      </c>
      <c r="L1447" s="139"/>
      <c r="M1447" s="140" t="str">
        <f>TEXT(Table2[[#This Row],[Gd.Dt]],"mmm-yy")</f>
        <v>Apr-22</v>
      </c>
      <c r="N1447" s="46" t="str">
        <f>MID(Table2[[#This Row],[BE]],6,2)</f>
        <v>IB</v>
      </c>
      <c r="O1447" s="46" t="str">
        <f>IF(Table2[[#This Row],[Type]]="IB","EOU",IF(Table2[[#This Row],[Type]]="MB","Local","492"))</f>
        <v>EOU</v>
      </c>
      <c r="P1447" s="46">
        <f>ROUND(Table2[[#This Row],[Cons]]/Table2[[#This Row],[Qty.]],5)</f>
        <v>0.04</v>
      </c>
      <c r="Q1447" s="46" t="b">
        <f>EXACT(Table2[[#This Row],[rate]],Table2[[#This Row],[Check]])</f>
        <v>1</v>
      </c>
      <c r="R1447" s="46"/>
      <c r="S1447" s="46" t="str">
        <f>IF(Table2[[#This Row],[SRO]]="EOU",VLOOKUP(Table2[[#This Row],[BE]],[2]GD.List!$C$3:$N$5014,12,0),IF(Table2[[#This Row],[SRO]]="Local","Polyester Staple Fibre","SRO 492"))</f>
        <v>Textile Chemical</v>
      </c>
    </row>
    <row r="1448" spans="1:19" x14ac:dyDescent="0.25">
      <c r="A1448" s="158" t="s">
        <v>724</v>
      </c>
      <c r="B1448" s="154" t="s">
        <v>997</v>
      </c>
      <c r="C1448" s="148">
        <v>12430</v>
      </c>
      <c r="D1448" s="155">
        <v>2832.1089999999999</v>
      </c>
      <c r="E1448" s="7" t="s">
        <v>1006</v>
      </c>
      <c r="F1448" s="154" t="s">
        <v>1013</v>
      </c>
      <c r="G1448" s="156">
        <v>44668</v>
      </c>
      <c r="H1448" s="157">
        <v>30451733.43</v>
      </c>
      <c r="I1448" s="50">
        <v>0.04</v>
      </c>
      <c r="J1448" s="139">
        <v>38.68</v>
      </c>
      <c r="K1448" s="139">
        <v>967</v>
      </c>
      <c r="L1448" s="139"/>
      <c r="M1448" s="140" t="str">
        <f>TEXT(Table2[[#This Row],[Gd.Dt]],"mmm-yy")</f>
        <v>Apr-22</v>
      </c>
      <c r="N1448" s="46" t="str">
        <f>MID(Table2[[#This Row],[BE]],6,2)</f>
        <v>IB</v>
      </c>
      <c r="O1448" s="46" t="str">
        <f>IF(Table2[[#This Row],[Type]]="IB","EOU",IF(Table2[[#This Row],[Type]]="MB","Local","492"))</f>
        <v>EOU</v>
      </c>
      <c r="P1448" s="46">
        <f>ROUND(Table2[[#This Row],[Cons]]/Table2[[#This Row],[Qty.]],5)</f>
        <v>0.04</v>
      </c>
      <c r="Q1448" s="46" t="b">
        <f>EXACT(Table2[[#This Row],[rate]],Table2[[#This Row],[Check]])</f>
        <v>1</v>
      </c>
      <c r="R1448" s="46"/>
      <c r="S1448" s="46" t="str">
        <f>IF(Table2[[#This Row],[SRO]]="EOU",VLOOKUP(Table2[[#This Row],[BE]],[2]GD.List!$C$3:$N$5014,12,0),IF(Table2[[#This Row],[SRO]]="Local","Polyester Staple Fibre","SRO 492"))</f>
        <v>Textile Chemical</v>
      </c>
    </row>
    <row r="1449" spans="1:19" x14ac:dyDescent="0.25">
      <c r="A1449" s="159" t="s">
        <v>798</v>
      </c>
      <c r="B1449" s="154" t="s">
        <v>992</v>
      </c>
      <c r="C1449" s="148">
        <v>14937</v>
      </c>
      <c r="D1449" s="155">
        <v>3910</v>
      </c>
      <c r="E1449" s="7" t="s">
        <v>1004</v>
      </c>
      <c r="F1449" s="154" t="s">
        <v>1010</v>
      </c>
      <c r="G1449" s="156">
        <v>44667</v>
      </c>
      <c r="H1449" s="157">
        <v>23482020.98</v>
      </c>
      <c r="I1449" s="50">
        <v>0.04</v>
      </c>
      <c r="J1449" s="139">
        <v>786.56000000000006</v>
      </c>
      <c r="K1449" s="139">
        <v>19664</v>
      </c>
      <c r="L1449" s="139"/>
      <c r="M1449" s="140" t="str">
        <f>TEXT(Table2[[#This Row],[Gd.Dt]],"mmm-yy")</f>
        <v>Apr-22</v>
      </c>
      <c r="N1449" s="46" t="str">
        <f>MID(Table2[[#This Row],[BE]],6,2)</f>
        <v>IB</v>
      </c>
      <c r="O1449" s="46" t="str">
        <f>IF(Table2[[#This Row],[Type]]="IB","EOU",IF(Table2[[#This Row],[Type]]="MB","Local","492"))</f>
        <v>EOU</v>
      </c>
      <c r="P1449" s="46">
        <f>ROUND(Table2[[#This Row],[Cons]]/Table2[[#This Row],[Qty.]],5)</f>
        <v>0.04</v>
      </c>
      <c r="Q1449" s="46" t="b">
        <f>EXACT(Table2[[#This Row],[rate]],Table2[[#This Row],[Check]])</f>
        <v>1</v>
      </c>
      <c r="R1449" s="46"/>
      <c r="S1449" s="46" t="str">
        <f>IF(Table2[[#This Row],[SRO]]="EOU",VLOOKUP(Table2[[#This Row],[BE]],[2]GD.List!$C$3:$N$5014,12,0),IF(Table2[[#This Row],[SRO]]="Local","Polyester Staple Fibre","SRO 492"))</f>
        <v>Textile Chemical</v>
      </c>
    </row>
    <row r="1450" spans="1:19" x14ac:dyDescent="0.25">
      <c r="A1450" s="158" t="s">
        <v>798</v>
      </c>
      <c r="B1450" s="154" t="s">
        <v>997</v>
      </c>
      <c r="C1450" s="148">
        <v>12430</v>
      </c>
      <c r="D1450" s="155">
        <v>3910</v>
      </c>
      <c r="E1450" s="7" t="s">
        <v>1006</v>
      </c>
      <c r="F1450" s="154" t="s">
        <v>1013</v>
      </c>
      <c r="G1450" s="156">
        <v>44668</v>
      </c>
      <c r="H1450" s="157">
        <v>30451733.43</v>
      </c>
      <c r="I1450" s="50">
        <v>0.04</v>
      </c>
      <c r="J1450" s="139">
        <v>8.32</v>
      </c>
      <c r="K1450" s="139">
        <v>208</v>
      </c>
      <c r="L1450" s="139"/>
      <c r="M1450" s="140" t="str">
        <f>TEXT(Table2[[#This Row],[Gd.Dt]],"mmm-yy")</f>
        <v>Apr-22</v>
      </c>
      <c r="N1450" s="46" t="str">
        <f>MID(Table2[[#This Row],[BE]],6,2)</f>
        <v>IB</v>
      </c>
      <c r="O1450" s="46" t="str">
        <f>IF(Table2[[#This Row],[Type]]="IB","EOU",IF(Table2[[#This Row],[Type]]="MB","Local","492"))</f>
        <v>EOU</v>
      </c>
      <c r="P1450" s="46">
        <f>ROUND(Table2[[#This Row],[Cons]]/Table2[[#This Row],[Qty.]],5)</f>
        <v>0.04</v>
      </c>
      <c r="Q1450" s="46" t="b">
        <f>EXACT(Table2[[#This Row],[rate]],Table2[[#This Row],[Check]])</f>
        <v>1</v>
      </c>
      <c r="R1450" s="46"/>
      <c r="S1450" s="46" t="str">
        <f>IF(Table2[[#This Row],[SRO]]="EOU",VLOOKUP(Table2[[#This Row],[BE]],[2]GD.List!$C$3:$N$5014,12,0),IF(Table2[[#This Row],[SRO]]="Local","Polyester Staple Fibre","SRO 492"))</f>
        <v>Textile Chemical</v>
      </c>
    </row>
    <row r="1451" spans="1:19" x14ac:dyDescent="0.25">
      <c r="A1451" s="158" t="s">
        <v>800</v>
      </c>
      <c r="B1451" s="154" t="s">
        <v>992</v>
      </c>
      <c r="C1451" s="148">
        <v>14937</v>
      </c>
      <c r="D1451" s="155">
        <v>3215.1990000000001</v>
      </c>
      <c r="E1451" s="7" t="s">
        <v>1004</v>
      </c>
      <c r="F1451" s="154" t="s">
        <v>1010</v>
      </c>
      <c r="G1451" s="156">
        <v>44667</v>
      </c>
      <c r="H1451" s="157">
        <v>23482020.98</v>
      </c>
      <c r="I1451" s="50">
        <v>7.0000000000000007E-2</v>
      </c>
      <c r="J1451" s="139">
        <v>394.38</v>
      </c>
      <c r="K1451" s="139">
        <v>5634</v>
      </c>
      <c r="L1451" s="139"/>
      <c r="M1451" s="140" t="str">
        <f>TEXT(Table2[[#This Row],[Gd.Dt]],"mmm-yy")</f>
        <v>Apr-22</v>
      </c>
      <c r="N1451" s="46" t="str">
        <f>MID(Table2[[#This Row],[BE]],6,2)</f>
        <v>IB</v>
      </c>
      <c r="O1451" s="46" t="str">
        <f>IF(Table2[[#This Row],[Type]]="IB","EOU",IF(Table2[[#This Row],[Type]]="MB","Local","492"))</f>
        <v>EOU</v>
      </c>
      <c r="P1451" s="46">
        <f>ROUND(Table2[[#This Row],[Cons]]/Table2[[#This Row],[Qty.]],5)</f>
        <v>7.0000000000000007E-2</v>
      </c>
      <c r="Q1451" s="46" t="b">
        <f>EXACT(Table2[[#This Row],[rate]],Table2[[#This Row],[Check]])</f>
        <v>1</v>
      </c>
      <c r="R1451" s="46"/>
      <c r="S1451" s="46" t="str">
        <f>IF(Table2[[#This Row],[SRO]]="EOU",VLOOKUP(Table2[[#This Row],[BE]],[2]GD.List!$C$3:$N$5014,12,0),IF(Table2[[#This Row],[SRO]]="Local","Polyester Staple Fibre","SRO 492"))</f>
        <v>Textile Dyes</v>
      </c>
    </row>
    <row r="1452" spans="1:19" x14ac:dyDescent="0.25">
      <c r="A1452" s="159" t="s">
        <v>804</v>
      </c>
      <c r="B1452" s="154" t="s">
        <v>992</v>
      </c>
      <c r="C1452" s="148">
        <v>14937</v>
      </c>
      <c r="D1452" s="155">
        <v>3906.9029999999998</v>
      </c>
      <c r="E1452" s="7" t="s">
        <v>1004</v>
      </c>
      <c r="F1452" s="154" t="s">
        <v>1010</v>
      </c>
      <c r="G1452" s="156">
        <v>44667</v>
      </c>
      <c r="H1452" s="157">
        <v>23482020.98</v>
      </c>
      <c r="I1452" s="50">
        <v>0.04</v>
      </c>
      <c r="J1452" s="139">
        <v>786.56000000000006</v>
      </c>
      <c r="K1452" s="139">
        <v>19664</v>
      </c>
      <c r="L1452" s="139"/>
      <c r="M1452" s="140" t="str">
        <f>TEXT(Table2[[#This Row],[Gd.Dt]],"mmm-yy")</f>
        <v>Apr-22</v>
      </c>
      <c r="N1452" s="46" t="str">
        <f>MID(Table2[[#This Row],[BE]],6,2)</f>
        <v>IB</v>
      </c>
      <c r="O1452" s="46" t="str">
        <f>IF(Table2[[#This Row],[Type]]="IB","EOU",IF(Table2[[#This Row],[Type]]="MB","Local","492"))</f>
        <v>EOU</v>
      </c>
      <c r="P1452" s="46">
        <f>ROUND(Table2[[#This Row],[Cons]]/Table2[[#This Row],[Qty.]],5)</f>
        <v>0.04</v>
      </c>
      <c r="Q1452" s="46" t="b">
        <f>EXACT(Table2[[#This Row],[rate]],Table2[[#This Row],[Check]])</f>
        <v>1</v>
      </c>
      <c r="R1452" s="46"/>
      <c r="S1452" s="46" t="str">
        <f>IF(Table2[[#This Row],[SRO]]="EOU",VLOOKUP(Table2[[#This Row],[BE]],[2]GD.List!$C$3:$N$5014,12,0),IF(Table2[[#This Row],[SRO]]="Local","Polyester Staple Fibre","SRO 492"))</f>
        <v>Textile Chemical</v>
      </c>
    </row>
    <row r="1453" spans="1:19" x14ac:dyDescent="0.25">
      <c r="A1453" s="159" t="s">
        <v>804</v>
      </c>
      <c r="B1453" s="154" t="s">
        <v>994</v>
      </c>
      <c r="C1453" s="148">
        <v>31024</v>
      </c>
      <c r="D1453" s="155">
        <v>3906.9029999999998</v>
      </c>
      <c r="E1453" s="7" t="s">
        <v>1002</v>
      </c>
      <c r="F1453" s="154" t="s">
        <v>1012</v>
      </c>
      <c r="G1453" s="156">
        <v>44667</v>
      </c>
      <c r="H1453" s="157">
        <v>21574146.309999999</v>
      </c>
      <c r="I1453" s="50">
        <v>0.04</v>
      </c>
      <c r="J1453" s="139">
        <v>397.12</v>
      </c>
      <c r="K1453" s="139">
        <v>9928</v>
      </c>
      <c r="L1453" s="139"/>
      <c r="M1453" s="140" t="str">
        <f>TEXT(Table2[[#This Row],[Gd.Dt]],"mmm-yy")</f>
        <v>Apr-22</v>
      </c>
      <c r="N1453" s="46" t="str">
        <f>MID(Table2[[#This Row],[BE]],6,2)</f>
        <v>IB</v>
      </c>
      <c r="O1453" s="46" t="str">
        <f>IF(Table2[[#This Row],[Type]]="IB","EOU",IF(Table2[[#This Row],[Type]]="MB","Local","492"))</f>
        <v>EOU</v>
      </c>
      <c r="P1453" s="46">
        <f>ROUND(Table2[[#This Row],[Cons]]/Table2[[#This Row],[Qty.]],5)</f>
        <v>0.04</v>
      </c>
      <c r="Q1453" s="46" t="b">
        <f>EXACT(Table2[[#This Row],[rate]],Table2[[#This Row],[Check]])</f>
        <v>1</v>
      </c>
      <c r="R1453" s="46"/>
      <c r="S1453" s="46" t="str">
        <f>IF(Table2[[#This Row],[SRO]]="EOU",VLOOKUP(Table2[[#This Row],[BE]],[2]GD.List!$C$3:$N$5014,12,0),IF(Table2[[#This Row],[SRO]]="Local","Polyester Staple Fibre","SRO 492"))</f>
        <v>Textile Chemical</v>
      </c>
    </row>
    <row r="1454" spans="1:19" x14ac:dyDescent="0.25">
      <c r="A1454" s="159" t="s">
        <v>804</v>
      </c>
      <c r="B1454" s="154" t="s">
        <v>997</v>
      </c>
      <c r="C1454" s="148">
        <v>12430</v>
      </c>
      <c r="D1454" s="155">
        <v>3906.9029999999998</v>
      </c>
      <c r="E1454" s="7" t="s">
        <v>1006</v>
      </c>
      <c r="F1454" s="154" t="s">
        <v>1013</v>
      </c>
      <c r="G1454" s="156">
        <v>44668</v>
      </c>
      <c r="H1454" s="157">
        <v>30451733.43</v>
      </c>
      <c r="I1454" s="50">
        <v>0.04</v>
      </c>
      <c r="J1454" s="139">
        <v>270.59999999999997</v>
      </c>
      <c r="K1454" s="139">
        <v>6765</v>
      </c>
      <c r="L1454" s="139"/>
      <c r="M1454" s="140" t="str">
        <f>TEXT(Table2[[#This Row],[Gd.Dt]],"mmm-yy")</f>
        <v>Apr-22</v>
      </c>
      <c r="N1454" s="46" t="str">
        <f>MID(Table2[[#This Row],[BE]],6,2)</f>
        <v>IB</v>
      </c>
      <c r="O1454" s="46" t="str">
        <f>IF(Table2[[#This Row],[Type]]="IB","EOU",IF(Table2[[#This Row],[Type]]="MB","Local","492"))</f>
        <v>EOU</v>
      </c>
      <c r="P1454" s="46">
        <f>ROUND(Table2[[#This Row],[Cons]]/Table2[[#This Row],[Qty.]],5)</f>
        <v>0.04</v>
      </c>
      <c r="Q1454" s="46" t="b">
        <f>EXACT(Table2[[#This Row],[rate]],Table2[[#This Row],[Check]])</f>
        <v>1</v>
      </c>
      <c r="R1454" s="46"/>
      <c r="S1454" s="46" t="str">
        <f>IF(Table2[[#This Row],[SRO]]="EOU",VLOOKUP(Table2[[#This Row],[BE]],[2]GD.List!$C$3:$N$5014,12,0),IF(Table2[[#This Row],[SRO]]="Local","Polyester Staple Fibre","SRO 492"))</f>
        <v>Textile Chemical</v>
      </c>
    </row>
    <row r="1455" spans="1:19" x14ac:dyDescent="0.25">
      <c r="A1455" s="159" t="s">
        <v>804</v>
      </c>
      <c r="B1455" s="154" t="s">
        <v>998</v>
      </c>
      <c r="C1455" s="148">
        <v>37232</v>
      </c>
      <c r="D1455" s="155">
        <v>3906.9029999999998</v>
      </c>
      <c r="E1455" s="7" t="s">
        <v>1007</v>
      </c>
      <c r="F1455" s="154" t="s">
        <v>1014</v>
      </c>
      <c r="G1455" s="156">
        <v>44668</v>
      </c>
      <c r="H1455" s="157">
        <v>29218979.219999999</v>
      </c>
      <c r="I1455" s="50">
        <v>0.04</v>
      </c>
      <c r="J1455" s="139">
        <v>575.88</v>
      </c>
      <c r="K1455" s="139">
        <v>14397</v>
      </c>
      <c r="L1455" s="139"/>
      <c r="M1455" s="140" t="str">
        <f>TEXT(Table2[[#This Row],[Gd.Dt]],"mmm-yy")</f>
        <v>Apr-22</v>
      </c>
      <c r="N1455" s="46" t="str">
        <f>MID(Table2[[#This Row],[BE]],6,2)</f>
        <v>IB</v>
      </c>
      <c r="O1455" s="46" t="str">
        <f>IF(Table2[[#This Row],[Type]]="IB","EOU",IF(Table2[[#This Row],[Type]]="MB","Local","492"))</f>
        <v>EOU</v>
      </c>
      <c r="P1455" s="46">
        <f>ROUND(Table2[[#This Row],[Cons]]/Table2[[#This Row],[Qty.]],5)</f>
        <v>0.04</v>
      </c>
      <c r="Q1455" s="46" t="b">
        <f>EXACT(Table2[[#This Row],[rate]],Table2[[#This Row],[Check]])</f>
        <v>1</v>
      </c>
      <c r="R1455" s="46"/>
      <c r="S1455" s="46" t="str">
        <f>IF(Table2[[#This Row],[SRO]]="EOU",VLOOKUP(Table2[[#This Row],[BE]],[2]GD.List!$C$3:$N$5014,12,0),IF(Table2[[#This Row],[SRO]]="Local","Polyester Staple Fibre","SRO 492"))</f>
        <v>Textile Chemical</v>
      </c>
    </row>
    <row r="1456" spans="1:19" x14ac:dyDescent="0.25">
      <c r="A1456" s="159" t="s">
        <v>804</v>
      </c>
      <c r="B1456" s="154" t="s">
        <v>995</v>
      </c>
      <c r="C1456" s="148">
        <v>46312</v>
      </c>
      <c r="D1456" s="155">
        <v>3906.9029999999998</v>
      </c>
      <c r="E1456" s="7" t="s">
        <v>46</v>
      </c>
      <c r="F1456" s="154" t="s">
        <v>1015</v>
      </c>
      <c r="G1456" s="156">
        <v>44668</v>
      </c>
      <c r="H1456" s="157">
        <v>33078510.52</v>
      </c>
      <c r="I1456" s="50">
        <v>0.04</v>
      </c>
      <c r="J1456" s="139">
        <v>338.96</v>
      </c>
      <c r="K1456" s="139">
        <v>8474</v>
      </c>
      <c r="L1456" s="139"/>
      <c r="M1456" s="140" t="str">
        <f>TEXT(Table2[[#This Row],[Gd.Dt]],"mmm-yy")</f>
        <v>Apr-22</v>
      </c>
      <c r="N1456" s="46" t="str">
        <f>MID(Table2[[#This Row],[BE]],6,2)</f>
        <v>IB</v>
      </c>
      <c r="O1456" s="46" t="str">
        <f>IF(Table2[[#This Row],[Type]]="IB","EOU",IF(Table2[[#This Row],[Type]]="MB","Local","492"))</f>
        <v>EOU</v>
      </c>
      <c r="P1456" s="46">
        <f>ROUND(Table2[[#This Row],[Cons]]/Table2[[#This Row],[Qty.]],5)</f>
        <v>0.04</v>
      </c>
      <c r="Q1456" s="46" t="b">
        <f>EXACT(Table2[[#This Row],[rate]],Table2[[#This Row],[Check]])</f>
        <v>1</v>
      </c>
      <c r="R1456" s="46"/>
      <c r="S1456" s="46" t="str">
        <f>IF(Table2[[#This Row],[SRO]]="EOU",VLOOKUP(Table2[[#This Row],[BE]],[2]GD.List!$C$3:$N$5014,12,0),IF(Table2[[#This Row],[SRO]]="Local","Polyester Staple Fibre","SRO 492"))</f>
        <v>Textile Chemical</v>
      </c>
    </row>
    <row r="1457" spans="1:19" x14ac:dyDescent="0.25">
      <c r="A1457" s="158" t="s">
        <v>804</v>
      </c>
      <c r="B1457" s="154" t="s">
        <v>996</v>
      </c>
      <c r="C1457" s="148">
        <v>14442</v>
      </c>
      <c r="D1457" s="155">
        <v>3906.9029999999998</v>
      </c>
      <c r="E1457" s="7" t="s">
        <v>1005</v>
      </c>
      <c r="F1457" s="154" t="s">
        <v>1016</v>
      </c>
      <c r="G1457" s="156">
        <v>44668</v>
      </c>
      <c r="H1457" s="157">
        <v>25904445.66</v>
      </c>
      <c r="I1457" s="50">
        <v>0.04</v>
      </c>
      <c r="J1457" s="139">
        <v>693.72</v>
      </c>
      <c r="K1457" s="139">
        <v>17343</v>
      </c>
      <c r="L1457" s="139"/>
      <c r="M1457" s="140" t="str">
        <f>TEXT(Table2[[#This Row],[Gd.Dt]],"mmm-yy")</f>
        <v>Apr-22</v>
      </c>
      <c r="N1457" s="46" t="str">
        <f>MID(Table2[[#This Row],[BE]],6,2)</f>
        <v>IB</v>
      </c>
      <c r="O1457" s="46" t="str">
        <f>IF(Table2[[#This Row],[Type]]="IB","EOU",IF(Table2[[#This Row],[Type]]="MB","Local","492"))</f>
        <v>EOU</v>
      </c>
      <c r="P1457" s="46">
        <f>ROUND(Table2[[#This Row],[Cons]]/Table2[[#This Row],[Qty.]],5)</f>
        <v>0.04</v>
      </c>
      <c r="Q1457" s="46" t="b">
        <f>EXACT(Table2[[#This Row],[rate]],Table2[[#This Row],[Check]])</f>
        <v>1</v>
      </c>
      <c r="R1457" s="46"/>
      <c r="S1457" s="46" t="str">
        <f>IF(Table2[[#This Row],[SRO]]="EOU",VLOOKUP(Table2[[#This Row],[BE]],[2]GD.List!$C$3:$N$5014,12,0),IF(Table2[[#This Row],[SRO]]="Local","Polyester Staple Fibre","SRO 492"))</f>
        <v>Textile Chemical</v>
      </c>
    </row>
    <row r="1458" spans="1:19" x14ac:dyDescent="0.25">
      <c r="A1458" s="159" t="s">
        <v>909</v>
      </c>
      <c r="B1458" s="154" t="s">
        <v>999</v>
      </c>
      <c r="C1458" s="148">
        <v>13370</v>
      </c>
      <c r="D1458" s="155">
        <v>9607.2000000000007</v>
      </c>
      <c r="E1458" s="7" t="s">
        <v>1008</v>
      </c>
      <c r="F1458" s="154" t="s">
        <v>1017</v>
      </c>
      <c r="G1458" s="156">
        <v>44668</v>
      </c>
      <c r="H1458" s="157">
        <v>14559930</v>
      </c>
      <c r="I1458" s="50">
        <v>1.039E-2</v>
      </c>
      <c r="J1458" s="139">
        <v>31.33</v>
      </c>
      <c r="K1458" s="139">
        <v>3015.79</v>
      </c>
      <c r="L1458" s="139"/>
      <c r="M1458" s="140" t="str">
        <f>TEXT(Table2[[#This Row],[Gd.Dt]],"mmm-yy")</f>
        <v>Apr-22</v>
      </c>
      <c r="N1458" s="46" t="str">
        <f>MID(Table2[[#This Row],[BE]],6,2)</f>
        <v>HC</v>
      </c>
      <c r="O1458" s="46" t="str">
        <f>IF(Table2[[#This Row],[Type]]="IB","EOU",IF(Table2[[#This Row],[Type]]="MB","Local","492"))</f>
        <v>492</v>
      </c>
      <c r="P1458" s="46">
        <f>ROUND(Table2[[#This Row],[Cons]]/Table2[[#This Row],[Qty.]],5)</f>
        <v>1.039E-2</v>
      </c>
      <c r="Q1458" s="46" t="b">
        <f>EXACT(Table2[[#This Row],[rate]],Table2[[#This Row],[Check]])</f>
        <v>1</v>
      </c>
      <c r="R1458" s="46"/>
      <c r="S1458" s="46" t="str">
        <f>IF(Table2[[#This Row],[SRO]]="EOU",VLOOKUP(Table2[[#This Row],[BE]],[2]GD.List!$C$3:$N$5014,12,0),IF(Table2[[#This Row],[SRO]]="Local","Polyester Staple Fibre","SRO 492"))</f>
        <v>SRO 492</v>
      </c>
    </row>
    <row r="1459" spans="1:19" x14ac:dyDescent="0.25">
      <c r="A1459" s="158" t="s">
        <v>909</v>
      </c>
      <c r="B1459" s="154" t="s">
        <v>1000</v>
      </c>
      <c r="C1459" s="148">
        <v>18000</v>
      </c>
      <c r="D1459" s="155">
        <v>9607.2000000000007</v>
      </c>
      <c r="E1459" s="7" t="s">
        <v>1009</v>
      </c>
      <c r="F1459" s="154" t="s">
        <v>1018</v>
      </c>
      <c r="G1459" s="156">
        <v>44668</v>
      </c>
      <c r="H1459" s="157">
        <v>17641800</v>
      </c>
      <c r="I1459" s="50">
        <v>1.039E-2</v>
      </c>
      <c r="J1459" s="139">
        <v>38.89</v>
      </c>
      <c r="K1459" s="139">
        <v>3743.23</v>
      </c>
      <c r="L1459" s="139"/>
      <c r="M1459" s="140" t="str">
        <f>TEXT(Table2[[#This Row],[Gd.Dt]],"mmm-yy")</f>
        <v>Apr-22</v>
      </c>
      <c r="N1459" s="46" t="str">
        <f>MID(Table2[[#This Row],[BE]],6,2)</f>
        <v>HC</v>
      </c>
      <c r="O1459" s="46" t="str">
        <f>IF(Table2[[#This Row],[Type]]="IB","EOU",IF(Table2[[#This Row],[Type]]="MB","Local","492"))</f>
        <v>492</v>
      </c>
      <c r="P1459" s="46">
        <f>ROUND(Table2[[#This Row],[Cons]]/Table2[[#This Row],[Qty.]],5)</f>
        <v>1.039E-2</v>
      </c>
      <c r="Q1459" s="46" t="b">
        <f>EXACT(Table2[[#This Row],[rate]],Table2[[#This Row],[Check]])</f>
        <v>1</v>
      </c>
      <c r="R1459" s="46"/>
      <c r="S1459" s="46" t="str">
        <f>IF(Table2[[#This Row],[SRO]]="EOU",VLOOKUP(Table2[[#This Row],[BE]],[2]GD.List!$C$3:$N$5014,12,0),IF(Table2[[#This Row],[SRO]]="Local","Polyester Staple Fibre","SRO 492"))</f>
        <v>SRO 492</v>
      </c>
    </row>
    <row r="1460" spans="1:19" x14ac:dyDescent="0.25">
      <c r="A1460" s="158" t="s">
        <v>921</v>
      </c>
      <c r="B1460" s="154" t="s">
        <v>992</v>
      </c>
      <c r="C1460" s="148">
        <v>14937</v>
      </c>
      <c r="D1460" s="155">
        <v>3204.16</v>
      </c>
      <c r="E1460" s="7" t="s">
        <v>1004</v>
      </c>
      <c r="F1460" s="154" t="s">
        <v>1010</v>
      </c>
      <c r="G1460" s="156">
        <v>44667</v>
      </c>
      <c r="H1460" s="157">
        <v>23482020.98</v>
      </c>
      <c r="I1460" s="50">
        <v>7.0000000000000007E-2</v>
      </c>
      <c r="J1460" s="139">
        <v>376.92</v>
      </c>
      <c r="K1460" s="139">
        <v>5384.57</v>
      </c>
      <c r="L1460" s="139"/>
      <c r="M1460" s="140" t="str">
        <f>TEXT(Table2[[#This Row],[Gd.Dt]],"mmm-yy")</f>
        <v>Apr-22</v>
      </c>
      <c r="N1460" s="46" t="str">
        <f>MID(Table2[[#This Row],[BE]],6,2)</f>
        <v>IB</v>
      </c>
      <c r="O1460" s="46" t="str">
        <f>IF(Table2[[#This Row],[Type]]="IB","EOU",IF(Table2[[#This Row],[Type]]="MB","Local","492"))</f>
        <v>EOU</v>
      </c>
      <c r="P1460" s="46">
        <f>ROUND(Table2[[#This Row],[Cons]]/Table2[[#This Row],[Qty.]],5)</f>
        <v>7.0000000000000007E-2</v>
      </c>
      <c r="Q1460" s="46" t="b">
        <f>EXACT(Table2[[#This Row],[rate]],Table2[[#This Row],[Check]])</f>
        <v>1</v>
      </c>
      <c r="R1460" s="46"/>
      <c r="S1460" s="46" t="str">
        <f>IF(Table2[[#This Row],[SRO]]="EOU",VLOOKUP(Table2[[#This Row],[BE]],[2]GD.List!$C$3:$N$5014,12,0),IF(Table2[[#This Row],[SRO]]="Local","Polyester Staple Fibre","SRO 492"))</f>
        <v>Textile Dyes</v>
      </c>
    </row>
    <row r="1461" spans="1:19" x14ac:dyDescent="0.25">
      <c r="A1461" s="159" t="s">
        <v>945</v>
      </c>
      <c r="B1461" s="154" t="s">
        <v>992</v>
      </c>
      <c r="C1461" s="148">
        <v>14937</v>
      </c>
      <c r="D1461" s="155">
        <v>3906.9090000000001</v>
      </c>
      <c r="E1461" s="7" t="s">
        <v>1004</v>
      </c>
      <c r="F1461" s="154" t="s">
        <v>1010</v>
      </c>
      <c r="G1461" s="156">
        <v>44667</v>
      </c>
      <c r="H1461" s="157">
        <v>23482020.98</v>
      </c>
      <c r="I1461" s="50">
        <v>0.04</v>
      </c>
      <c r="J1461" s="139">
        <v>786.56000000000006</v>
      </c>
      <c r="K1461" s="139">
        <v>19664</v>
      </c>
      <c r="L1461" s="139"/>
      <c r="M1461" s="140" t="str">
        <f>TEXT(Table2[[#This Row],[Gd.Dt]],"mmm-yy")</f>
        <v>Apr-22</v>
      </c>
      <c r="N1461" s="46" t="str">
        <f>MID(Table2[[#This Row],[BE]],6,2)</f>
        <v>IB</v>
      </c>
      <c r="O1461" s="46" t="str">
        <f>IF(Table2[[#This Row],[Type]]="IB","EOU",IF(Table2[[#This Row],[Type]]="MB","Local","492"))</f>
        <v>EOU</v>
      </c>
      <c r="P1461" s="46">
        <f>ROUND(Table2[[#This Row],[Cons]]/Table2[[#This Row],[Qty.]],5)</f>
        <v>0.04</v>
      </c>
      <c r="Q1461" s="46" t="b">
        <f>EXACT(Table2[[#This Row],[rate]],Table2[[#This Row],[Check]])</f>
        <v>1</v>
      </c>
      <c r="R1461" s="46"/>
      <c r="S1461" s="46" t="str">
        <f>IF(Table2[[#This Row],[SRO]]="EOU",VLOOKUP(Table2[[#This Row],[BE]],[2]GD.List!$C$3:$N$5014,12,0),IF(Table2[[#This Row],[SRO]]="Local","Polyester Staple Fibre","SRO 492"))</f>
        <v>Textile Chemical</v>
      </c>
    </row>
    <row r="1462" spans="1:19" x14ac:dyDescent="0.25">
      <c r="A1462" s="159" t="s">
        <v>945</v>
      </c>
      <c r="B1462" s="154" t="s">
        <v>994</v>
      </c>
      <c r="C1462" s="148">
        <v>31024</v>
      </c>
      <c r="D1462" s="155">
        <v>3906.9090000000001</v>
      </c>
      <c r="E1462" s="7" t="s">
        <v>1002</v>
      </c>
      <c r="F1462" s="154" t="s">
        <v>1012</v>
      </c>
      <c r="G1462" s="156">
        <v>44667</v>
      </c>
      <c r="H1462" s="157">
        <v>21574146.309999999</v>
      </c>
      <c r="I1462" s="50">
        <v>0.04</v>
      </c>
      <c r="J1462" s="139">
        <v>397.12</v>
      </c>
      <c r="K1462" s="139">
        <v>9928</v>
      </c>
      <c r="L1462" s="139"/>
      <c r="M1462" s="140" t="str">
        <f>TEXT(Table2[[#This Row],[Gd.Dt]],"mmm-yy")</f>
        <v>Apr-22</v>
      </c>
      <c r="N1462" s="46" t="str">
        <f>MID(Table2[[#This Row],[BE]],6,2)</f>
        <v>IB</v>
      </c>
      <c r="O1462" s="46" t="str">
        <f>IF(Table2[[#This Row],[Type]]="IB","EOU",IF(Table2[[#This Row],[Type]]="MB","Local","492"))</f>
        <v>EOU</v>
      </c>
      <c r="P1462" s="46">
        <f>ROUND(Table2[[#This Row],[Cons]]/Table2[[#This Row],[Qty.]],5)</f>
        <v>0.04</v>
      </c>
      <c r="Q1462" s="46" t="b">
        <f>EXACT(Table2[[#This Row],[rate]],Table2[[#This Row],[Check]])</f>
        <v>1</v>
      </c>
      <c r="R1462" s="46"/>
      <c r="S1462" s="46" t="str">
        <f>IF(Table2[[#This Row],[SRO]]="EOU",VLOOKUP(Table2[[#This Row],[BE]],[2]GD.List!$C$3:$N$5014,12,0),IF(Table2[[#This Row],[SRO]]="Local","Polyester Staple Fibre","SRO 492"))</f>
        <v>Textile Chemical</v>
      </c>
    </row>
    <row r="1463" spans="1:19" x14ac:dyDescent="0.25">
      <c r="A1463" s="159" t="s">
        <v>945</v>
      </c>
      <c r="B1463" s="154" t="s">
        <v>997</v>
      </c>
      <c r="C1463" s="148">
        <v>12430</v>
      </c>
      <c r="D1463" s="155">
        <v>3906.9090000000001</v>
      </c>
      <c r="E1463" s="7" t="s">
        <v>1006</v>
      </c>
      <c r="F1463" s="154" t="s">
        <v>1013</v>
      </c>
      <c r="G1463" s="156">
        <v>44668</v>
      </c>
      <c r="H1463" s="157">
        <v>30451733.43</v>
      </c>
      <c r="I1463" s="50">
        <v>0.04</v>
      </c>
      <c r="J1463" s="139">
        <v>270.59999999999997</v>
      </c>
      <c r="K1463" s="139">
        <v>6765</v>
      </c>
      <c r="L1463" s="139"/>
      <c r="M1463" s="140" t="str">
        <f>TEXT(Table2[[#This Row],[Gd.Dt]],"mmm-yy")</f>
        <v>Apr-22</v>
      </c>
      <c r="N1463" s="46" t="str">
        <f>MID(Table2[[#This Row],[BE]],6,2)</f>
        <v>IB</v>
      </c>
      <c r="O1463" s="46" t="str">
        <f>IF(Table2[[#This Row],[Type]]="IB","EOU",IF(Table2[[#This Row],[Type]]="MB","Local","492"))</f>
        <v>EOU</v>
      </c>
      <c r="P1463" s="46">
        <f>ROUND(Table2[[#This Row],[Cons]]/Table2[[#This Row],[Qty.]],5)</f>
        <v>0.04</v>
      </c>
      <c r="Q1463" s="46" t="b">
        <f>EXACT(Table2[[#This Row],[rate]],Table2[[#This Row],[Check]])</f>
        <v>1</v>
      </c>
      <c r="R1463" s="46"/>
      <c r="S1463" s="46" t="str">
        <f>IF(Table2[[#This Row],[SRO]]="EOU",VLOOKUP(Table2[[#This Row],[BE]],[2]GD.List!$C$3:$N$5014,12,0),IF(Table2[[#This Row],[SRO]]="Local","Polyester Staple Fibre","SRO 492"))</f>
        <v>Textile Chemical</v>
      </c>
    </row>
    <row r="1464" spans="1:19" x14ac:dyDescent="0.25">
      <c r="A1464" s="159" t="s">
        <v>945</v>
      </c>
      <c r="B1464" s="154" t="s">
        <v>998</v>
      </c>
      <c r="C1464" s="148">
        <v>37232</v>
      </c>
      <c r="D1464" s="155">
        <v>3906.9090000000001</v>
      </c>
      <c r="E1464" s="7" t="s">
        <v>1007</v>
      </c>
      <c r="F1464" s="154" t="s">
        <v>1014</v>
      </c>
      <c r="G1464" s="156">
        <v>44668</v>
      </c>
      <c r="H1464" s="157">
        <v>29218979.219999999</v>
      </c>
      <c r="I1464" s="50">
        <v>0.04</v>
      </c>
      <c r="J1464" s="139">
        <v>575.88</v>
      </c>
      <c r="K1464" s="139">
        <v>14397</v>
      </c>
      <c r="L1464" s="139"/>
      <c r="M1464" s="140" t="str">
        <f>TEXT(Table2[[#This Row],[Gd.Dt]],"mmm-yy")</f>
        <v>Apr-22</v>
      </c>
      <c r="N1464" s="46" t="str">
        <f>MID(Table2[[#This Row],[BE]],6,2)</f>
        <v>IB</v>
      </c>
      <c r="O1464" s="46" t="str">
        <f>IF(Table2[[#This Row],[Type]]="IB","EOU",IF(Table2[[#This Row],[Type]]="MB","Local","492"))</f>
        <v>EOU</v>
      </c>
      <c r="P1464" s="46">
        <f>ROUND(Table2[[#This Row],[Cons]]/Table2[[#This Row],[Qty.]],5)</f>
        <v>0.04</v>
      </c>
      <c r="Q1464" s="46" t="b">
        <f>EXACT(Table2[[#This Row],[rate]],Table2[[#This Row],[Check]])</f>
        <v>1</v>
      </c>
      <c r="R1464" s="46"/>
      <c r="S1464" s="46" t="str">
        <f>IF(Table2[[#This Row],[SRO]]="EOU",VLOOKUP(Table2[[#This Row],[BE]],[2]GD.List!$C$3:$N$5014,12,0),IF(Table2[[#This Row],[SRO]]="Local","Polyester Staple Fibre","SRO 492"))</f>
        <v>Textile Chemical</v>
      </c>
    </row>
    <row r="1465" spans="1:19" x14ac:dyDescent="0.25">
      <c r="A1465" s="159" t="s">
        <v>945</v>
      </c>
      <c r="B1465" s="154" t="s">
        <v>995</v>
      </c>
      <c r="C1465" s="148">
        <v>46312</v>
      </c>
      <c r="D1465" s="155">
        <v>3906.9090000000001</v>
      </c>
      <c r="E1465" s="7" t="s">
        <v>46</v>
      </c>
      <c r="F1465" s="154" t="s">
        <v>1015</v>
      </c>
      <c r="G1465" s="156">
        <v>44668</v>
      </c>
      <c r="H1465" s="157">
        <v>33078510.52</v>
      </c>
      <c r="I1465" s="50">
        <v>0.04</v>
      </c>
      <c r="J1465" s="139">
        <v>338.96</v>
      </c>
      <c r="K1465" s="139">
        <v>8474</v>
      </c>
      <c r="L1465" s="139"/>
      <c r="M1465" s="140" t="str">
        <f>TEXT(Table2[[#This Row],[Gd.Dt]],"mmm-yy")</f>
        <v>Apr-22</v>
      </c>
      <c r="N1465" s="46" t="str">
        <f>MID(Table2[[#This Row],[BE]],6,2)</f>
        <v>IB</v>
      </c>
      <c r="O1465" s="46" t="str">
        <f>IF(Table2[[#This Row],[Type]]="IB","EOU",IF(Table2[[#This Row],[Type]]="MB","Local","492"))</f>
        <v>EOU</v>
      </c>
      <c r="P1465" s="46">
        <f>ROUND(Table2[[#This Row],[Cons]]/Table2[[#This Row],[Qty.]],5)</f>
        <v>0.04</v>
      </c>
      <c r="Q1465" s="46" t="b">
        <f>EXACT(Table2[[#This Row],[rate]],Table2[[#This Row],[Check]])</f>
        <v>1</v>
      </c>
      <c r="R1465" s="46"/>
      <c r="S1465" s="46" t="str">
        <f>IF(Table2[[#This Row],[SRO]]="EOU",VLOOKUP(Table2[[#This Row],[BE]],[2]GD.List!$C$3:$N$5014,12,0),IF(Table2[[#This Row],[SRO]]="Local","Polyester Staple Fibre","SRO 492"))</f>
        <v>Textile Chemical</v>
      </c>
    </row>
    <row r="1466" spans="1:19" x14ac:dyDescent="0.25">
      <c r="A1466" s="158" t="s">
        <v>945</v>
      </c>
      <c r="B1466" s="154" t="s">
        <v>996</v>
      </c>
      <c r="C1466" s="148">
        <v>14442</v>
      </c>
      <c r="D1466" s="155">
        <v>3906.9090000000001</v>
      </c>
      <c r="E1466" s="7" t="s">
        <v>1005</v>
      </c>
      <c r="F1466" s="154" t="s">
        <v>1016</v>
      </c>
      <c r="G1466" s="156">
        <v>44668</v>
      </c>
      <c r="H1466" s="157">
        <v>25904445.66</v>
      </c>
      <c r="I1466" s="50">
        <v>0.04</v>
      </c>
      <c r="J1466" s="139">
        <v>693.72</v>
      </c>
      <c r="K1466" s="139">
        <v>17343</v>
      </c>
      <c r="L1466" s="139"/>
      <c r="M1466" s="140" t="str">
        <f>TEXT(Table2[[#This Row],[Gd.Dt]],"mmm-yy")</f>
        <v>Apr-22</v>
      </c>
      <c r="N1466" s="46" t="str">
        <f>MID(Table2[[#This Row],[BE]],6,2)</f>
        <v>IB</v>
      </c>
      <c r="O1466" s="46" t="str">
        <f>IF(Table2[[#This Row],[Type]]="IB","EOU",IF(Table2[[#This Row],[Type]]="MB","Local","492"))</f>
        <v>EOU</v>
      </c>
      <c r="P1466" s="46">
        <f>ROUND(Table2[[#This Row],[Cons]]/Table2[[#This Row],[Qty.]],5)</f>
        <v>0.04</v>
      </c>
      <c r="Q1466" s="46" t="b">
        <f>EXACT(Table2[[#This Row],[rate]],Table2[[#This Row],[Check]])</f>
        <v>1</v>
      </c>
      <c r="R1466" s="46"/>
      <c r="S1466" s="46" t="str">
        <f>IF(Table2[[#This Row],[SRO]]="EOU",VLOOKUP(Table2[[#This Row],[BE]],[2]GD.List!$C$3:$N$5014,12,0),IF(Table2[[#This Row],[SRO]]="Local","Polyester Staple Fibre","SRO 492"))</f>
        <v>Textile Chemical</v>
      </c>
    </row>
    <row r="1467" spans="1:19" x14ac:dyDescent="0.25">
      <c r="A1467" s="159" t="s">
        <v>953</v>
      </c>
      <c r="B1467" s="154" t="s">
        <v>992</v>
      </c>
      <c r="C1467" s="148">
        <v>14937</v>
      </c>
      <c r="D1467" s="155">
        <v>3204.16</v>
      </c>
      <c r="E1467" s="7" t="s">
        <v>1004</v>
      </c>
      <c r="F1467" s="154" t="s">
        <v>1010</v>
      </c>
      <c r="G1467" s="156">
        <v>44667</v>
      </c>
      <c r="H1467" s="157">
        <v>23482020.98</v>
      </c>
      <c r="I1467" s="50">
        <v>7.0000000000000007E-2</v>
      </c>
      <c r="J1467" s="139">
        <v>999.56</v>
      </c>
      <c r="K1467" s="139">
        <v>14279.43</v>
      </c>
      <c r="L1467" s="139"/>
      <c r="M1467" s="140" t="str">
        <f>TEXT(Table2[[#This Row],[Gd.Dt]],"mmm-yy")</f>
        <v>Apr-22</v>
      </c>
      <c r="N1467" s="46" t="str">
        <f>MID(Table2[[#This Row],[BE]],6,2)</f>
        <v>IB</v>
      </c>
      <c r="O1467" s="46" t="str">
        <f>IF(Table2[[#This Row],[Type]]="IB","EOU",IF(Table2[[#This Row],[Type]]="MB","Local","492"))</f>
        <v>EOU</v>
      </c>
      <c r="P1467" s="46">
        <f>ROUND(Table2[[#This Row],[Cons]]/Table2[[#This Row],[Qty.]],5)</f>
        <v>7.0000000000000007E-2</v>
      </c>
      <c r="Q1467" s="46" t="b">
        <f>EXACT(Table2[[#This Row],[rate]],Table2[[#This Row],[Check]])</f>
        <v>1</v>
      </c>
      <c r="R1467" s="46"/>
      <c r="S1467" s="46" t="str">
        <f>IF(Table2[[#This Row],[SRO]]="EOU",VLOOKUP(Table2[[#This Row],[BE]],[2]GD.List!$C$3:$N$5014,12,0),IF(Table2[[#This Row],[SRO]]="Local","Polyester Staple Fibre","SRO 492"))</f>
        <v>Textile Dyes</v>
      </c>
    </row>
    <row r="1468" spans="1:19" x14ac:dyDescent="0.25">
      <c r="A1468" s="158" t="s">
        <v>953</v>
      </c>
      <c r="B1468" s="154" t="s">
        <v>994</v>
      </c>
      <c r="C1468" s="148">
        <v>31024</v>
      </c>
      <c r="D1468" s="155">
        <v>3204.16</v>
      </c>
      <c r="E1468" s="7" t="s">
        <v>1002</v>
      </c>
      <c r="F1468" s="154" t="s">
        <v>1012</v>
      </c>
      <c r="G1468" s="156">
        <v>44667</v>
      </c>
      <c r="H1468" s="157">
        <v>21574146.309999999</v>
      </c>
      <c r="I1468" s="50">
        <v>7.0000000000000007E-2</v>
      </c>
      <c r="J1468" s="139">
        <v>160.58000000000001</v>
      </c>
      <c r="K1468" s="139">
        <v>2294</v>
      </c>
      <c r="L1468" s="139"/>
      <c r="M1468" s="140" t="str">
        <f>TEXT(Table2[[#This Row],[Gd.Dt]],"mmm-yy")</f>
        <v>Apr-22</v>
      </c>
      <c r="N1468" s="46" t="str">
        <f>MID(Table2[[#This Row],[BE]],6,2)</f>
        <v>IB</v>
      </c>
      <c r="O1468" s="46" t="str">
        <f>IF(Table2[[#This Row],[Type]]="IB","EOU",IF(Table2[[#This Row],[Type]]="MB","Local","492"))</f>
        <v>EOU</v>
      </c>
      <c r="P1468" s="46">
        <f>ROUND(Table2[[#This Row],[Cons]]/Table2[[#This Row],[Qty.]],5)</f>
        <v>7.0000000000000007E-2</v>
      </c>
      <c r="Q1468" s="46" t="b">
        <f>EXACT(Table2[[#This Row],[rate]],Table2[[#This Row],[Check]])</f>
        <v>1</v>
      </c>
      <c r="R1468" s="46"/>
      <c r="S1468" s="46" t="str">
        <f>IF(Table2[[#This Row],[SRO]]="EOU",VLOOKUP(Table2[[#This Row],[BE]],[2]GD.List!$C$3:$N$5014,12,0),IF(Table2[[#This Row],[SRO]]="Local","Polyester Staple Fibre","SRO 492"))</f>
        <v>Textile Dyes</v>
      </c>
    </row>
    <row r="1469" spans="1:19" x14ac:dyDescent="0.25">
      <c r="A1469" s="159" t="s">
        <v>977</v>
      </c>
      <c r="B1469" s="154" t="s">
        <v>993</v>
      </c>
      <c r="C1469" s="148">
        <v>3258</v>
      </c>
      <c r="D1469" s="155">
        <v>3910</v>
      </c>
      <c r="E1469" s="7" t="s">
        <v>1001</v>
      </c>
      <c r="F1469" s="154" t="s">
        <v>1011</v>
      </c>
      <c r="G1469" s="156">
        <v>44667</v>
      </c>
      <c r="H1469" s="157">
        <v>28030582.030000001</v>
      </c>
      <c r="I1469" s="50">
        <v>0.04</v>
      </c>
      <c r="J1469" s="139">
        <v>663.92000000000007</v>
      </c>
      <c r="K1469" s="139">
        <v>16598</v>
      </c>
      <c r="L1469" s="139"/>
      <c r="M1469" s="140" t="str">
        <f>TEXT(Table2[[#This Row],[Gd.Dt]],"mmm-yy")</f>
        <v>Apr-22</v>
      </c>
      <c r="N1469" s="46" t="str">
        <f>MID(Table2[[#This Row],[BE]],6,2)</f>
        <v>IB</v>
      </c>
      <c r="O1469" s="46" t="str">
        <f>IF(Table2[[#This Row],[Type]]="IB","EOU",IF(Table2[[#This Row],[Type]]="MB","Local","492"))</f>
        <v>EOU</v>
      </c>
      <c r="P1469" s="46">
        <f>ROUND(Table2[[#This Row],[Cons]]/Table2[[#This Row],[Qty.]],5)</f>
        <v>0.04</v>
      </c>
      <c r="Q1469" s="46" t="b">
        <f>EXACT(Table2[[#This Row],[rate]],Table2[[#This Row],[Check]])</f>
        <v>1</v>
      </c>
      <c r="R1469" s="46"/>
      <c r="S1469" s="46" t="str">
        <f>IF(Table2[[#This Row],[SRO]]="EOU",VLOOKUP(Table2[[#This Row],[BE]],[2]GD.List!$C$3:$N$5014,12,0),IF(Table2[[#This Row],[SRO]]="Local","Polyester Staple Fibre","SRO 492"))</f>
        <v>Textile Chemical</v>
      </c>
    </row>
    <row r="1470" spans="1:19" x14ac:dyDescent="0.25">
      <c r="A1470" s="159" t="s">
        <v>977</v>
      </c>
      <c r="B1470" s="154" t="s">
        <v>994</v>
      </c>
      <c r="C1470" s="148">
        <v>31024</v>
      </c>
      <c r="D1470" s="155">
        <v>3910</v>
      </c>
      <c r="E1470" s="7" t="s">
        <v>1002</v>
      </c>
      <c r="F1470" s="154" t="s">
        <v>1012</v>
      </c>
      <c r="G1470" s="156">
        <v>44667</v>
      </c>
      <c r="H1470" s="157">
        <v>21574146.309999999</v>
      </c>
      <c r="I1470" s="50">
        <v>0.04</v>
      </c>
      <c r="J1470" s="139">
        <v>545.52</v>
      </c>
      <c r="K1470" s="139">
        <v>13638</v>
      </c>
      <c r="L1470" s="139"/>
      <c r="M1470" s="140" t="str">
        <f>TEXT(Table2[[#This Row],[Gd.Dt]],"mmm-yy")</f>
        <v>Apr-22</v>
      </c>
      <c r="N1470" s="46" t="str">
        <f>MID(Table2[[#This Row],[BE]],6,2)</f>
        <v>IB</v>
      </c>
      <c r="O1470" s="46" t="str">
        <f>IF(Table2[[#This Row],[Type]]="IB","EOU",IF(Table2[[#This Row],[Type]]="MB","Local","492"))</f>
        <v>EOU</v>
      </c>
      <c r="P1470" s="46">
        <f>ROUND(Table2[[#This Row],[Cons]]/Table2[[#This Row],[Qty.]],5)</f>
        <v>0.04</v>
      </c>
      <c r="Q1470" s="46" t="b">
        <f>EXACT(Table2[[#This Row],[rate]],Table2[[#This Row],[Check]])</f>
        <v>1</v>
      </c>
      <c r="R1470" s="46"/>
      <c r="S1470" s="46" t="str">
        <f>IF(Table2[[#This Row],[SRO]]="EOU",VLOOKUP(Table2[[#This Row],[BE]],[2]GD.List!$C$3:$N$5014,12,0),IF(Table2[[#This Row],[SRO]]="Local","Polyester Staple Fibre","SRO 492"))</f>
        <v>Textile Chemical</v>
      </c>
    </row>
    <row r="1471" spans="1:19" x14ac:dyDescent="0.25">
      <c r="A1471" s="159" t="s">
        <v>977</v>
      </c>
      <c r="B1471" s="154" t="s">
        <v>997</v>
      </c>
      <c r="C1471" s="148">
        <v>12430</v>
      </c>
      <c r="D1471" s="155">
        <v>3910</v>
      </c>
      <c r="E1471" s="7" t="s">
        <v>1006</v>
      </c>
      <c r="F1471" s="154" t="s">
        <v>1013</v>
      </c>
      <c r="G1471" s="156">
        <v>44668</v>
      </c>
      <c r="H1471" s="157">
        <v>30451733.43</v>
      </c>
      <c r="I1471" s="50">
        <v>0.04</v>
      </c>
      <c r="J1471" s="139">
        <v>262.27999999999997</v>
      </c>
      <c r="K1471" s="139">
        <v>6557</v>
      </c>
      <c r="L1471" s="139"/>
      <c r="M1471" s="140" t="str">
        <f>TEXT(Table2[[#This Row],[Gd.Dt]],"mmm-yy")</f>
        <v>Apr-22</v>
      </c>
      <c r="N1471" s="46" t="str">
        <f>MID(Table2[[#This Row],[BE]],6,2)</f>
        <v>IB</v>
      </c>
      <c r="O1471" s="46" t="str">
        <f>IF(Table2[[#This Row],[Type]]="IB","EOU",IF(Table2[[#This Row],[Type]]="MB","Local","492"))</f>
        <v>EOU</v>
      </c>
      <c r="P1471" s="46">
        <f>ROUND(Table2[[#This Row],[Cons]]/Table2[[#This Row],[Qty.]],5)</f>
        <v>0.04</v>
      </c>
      <c r="Q1471" s="46" t="b">
        <f>EXACT(Table2[[#This Row],[rate]],Table2[[#This Row],[Check]])</f>
        <v>1</v>
      </c>
      <c r="R1471" s="46"/>
      <c r="S1471" s="46" t="str">
        <f>IF(Table2[[#This Row],[SRO]]="EOU",VLOOKUP(Table2[[#This Row],[BE]],[2]GD.List!$C$3:$N$5014,12,0),IF(Table2[[#This Row],[SRO]]="Local","Polyester Staple Fibre","SRO 492"))</f>
        <v>Textile Chemical</v>
      </c>
    </row>
    <row r="1472" spans="1:19" x14ac:dyDescent="0.25">
      <c r="A1472" s="159" t="s">
        <v>977</v>
      </c>
      <c r="B1472" s="154" t="s">
        <v>998</v>
      </c>
      <c r="C1472" s="148">
        <v>37232</v>
      </c>
      <c r="D1472" s="155">
        <v>3910</v>
      </c>
      <c r="E1472" s="7" t="s">
        <v>1007</v>
      </c>
      <c r="F1472" s="154" t="s">
        <v>1014</v>
      </c>
      <c r="G1472" s="156">
        <v>44668</v>
      </c>
      <c r="H1472" s="157">
        <v>29218979.219999999</v>
      </c>
      <c r="I1472" s="50">
        <v>0.04</v>
      </c>
      <c r="J1472" s="139">
        <v>575.88</v>
      </c>
      <c r="K1472" s="139">
        <v>14397</v>
      </c>
      <c r="L1472" s="139"/>
      <c r="M1472" s="140" t="str">
        <f>TEXT(Table2[[#This Row],[Gd.Dt]],"mmm-yy")</f>
        <v>Apr-22</v>
      </c>
      <c r="N1472" s="46" t="str">
        <f>MID(Table2[[#This Row],[BE]],6,2)</f>
        <v>IB</v>
      </c>
      <c r="O1472" s="46" t="str">
        <f>IF(Table2[[#This Row],[Type]]="IB","EOU",IF(Table2[[#This Row],[Type]]="MB","Local","492"))</f>
        <v>EOU</v>
      </c>
      <c r="P1472" s="46">
        <f>ROUND(Table2[[#This Row],[Cons]]/Table2[[#This Row],[Qty.]],5)</f>
        <v>0.04</v>
      </c>
      <c r="Q1472" s="46" t="b">
        <f>EXACT(Table2[[#This Row],[rate]],Table2[[#This Row],[Check]])</f>
        <v>1</v>
      </c>
      <c r="R1472" s="46"/>
      <c r="S1472" s="46" t="str">
        <f>IF(Table2[[#This Row],[SRO]]="EOU",VLOOKUP(Table2[[#This Row],[BE]],[2]GD.List!$C$3:$N$5014,12,0),IF(Table2[[#This Row],[SRO]]="Local","Polyester Staple Fibre","SRO 492"))</f>
        <v>Textile Chemical</v>
      </c>
    </row>
    <row r="1473" spans="1:19" x14ac:dyDescent="0.25">
      <c r="A1473" s="159" t="s">
        <v>977</v>
      </c>
      <c r="B1473" s="154" t="s">
        <v>995</v>
      </c>
      <c r="C1473" s="148">
        <v>46312</v>
      </c>
      <c r="D1473" s="155">
        <v>3910</v>
      </c>
      <c r="E1473" s="7" t="s">
        <v>46</v>
      </c>
      <c r="F1473" s="154" t="s">
        <v>1015</v>
      </c>
      <c r="G1473" s="156">
        <v>44668</v>
      </c>
      <c r="H1473" s="157">
        <v>33078510.52</v>
      </c>
      <c r="I1473" s="50">
        <v>0.04</v>
      </c>
      <c r="J1473" s="139">
        <v>338.96</v>
      </c>
      <c r="K1473" s="139">
        <v>8474</v>
      </c>
      <c r="L1473" s="139"/>
      <c r="M1473" s="140" t="str">
        <f>TEXT(Table2[[#This Row],[Gd.Dt]],"mmm-yy")</f>
        <v>Apr-22</v>
      </c>
      <c r="N1473" s="46" t="str">
        <f>MID(Table2[[#This Row],[BE]],6,2)</f>
        <v>IB</v>
      </c>
      <c r="O1473" s="46" t="str">
        <f>IF(Table2[[#This Row],[Type]]="IB","EOU",IF(Table2[[#This Row],[Type]]="MB","Local","492"))</f>
        <v>EOU</v>
      </c>
      <c r="P1473" s="46">
        <f>ROUND(Table2[[#This Row],[Cons]]/Table2[[#This Row],[Qty.]],5)</f>
        <v>0.04</v>
      </c>
      <c r="Q1473" s="46" t="b">
        <f>EXACT(Table2[[#This Row],[rate]],Table2[[#This Row],[Check]])</f>
        <v>1</v>
      </c>
      <c r="R1473" s="46"/>
      <c r="S1473" s="46" t="str">
        <f>IF(Table2[[#This Row],[SRO]]="EOU",VLOOKUP(Table2[[#This Row],[BE]],[2]GD.List!$C$3:$N$5014,12,0),IF(Table2[[#This Row],[SRO]]="Local","Polyester Staple Fibre","SRO 492"))</f>
        <v>Textile Chemical</v>
      </c>
    </row>
    <row r="1474" spans="1:19" x14ac:dyDescent="0.25">
      <c r="A1474" s="158" t="s">
        <v>977</v>
      </c>
      <c r="B1474" s="154" t="s">
        <v>996</v>
      </c>
      <c r="C1474" s="148">
        <v>14442</v>
      </c>
      <c r="D1474" s="155">
        <v>3910</v>
      </c>
      <c r="E1474" s="7" t="s">
        <v>1005</v>
      </c>
      <c r="F1474" s="154" t="s">
        <v>1016</v>
      </c>
      <c r="G1474" s="156">
        <v>44668</v>
      </c>
      <c r="H1474" s="157">
        <v>25904445.66</v>
      </c>
      <c r="I1474" s="50">
        <v>0.04</v>
      </c>
      <c r="J1474" s="139">
        <v>693.72</v>
      </c>
      <c r="K1474" s="139">
        <v>17343</v>
      </c>
      <c r="L1474" s="139"/>
      <c r="M1474" s="140" t="str">
        <f>TEXT(Table2[[#This Row],[Gd.Dt]],"mmm-yy")</f>
        <v>Apr-22</v>
      </c>
      <c r="N1474" s="46" t="str">
        <f>MID(Table2[[#This Row],[BE]],6,2)</f>
        <v>IB</v>
      </c>
      <c r="O1474" s="46" t="str">
        <f>IF(Table2[[#This Row],[Type]]="IB","EOU",IF(Table2[[#This Row],[Type]]="MB","Local","492"))</f>
        <v>EOU</v>
      </c>
      <c r="P1474" s="46">
        <f>ROUND(Table2[[#This Row],[Cons]]/Table2[[#This Row],[Qty.]],5)</f>
        <v>0.04</v>
      </c>
      <c r="Q1474" s="46" t="b">
        <f>EXACT(Table2[[#This Row],[rate]],Table2[[#This Row],[Check]])</f>
        <v>1</v>
      </c>
      <c r="R1474" s="46"/>
      <c r="S1474" s="46" t="str">
        <f>IF(Table2[[#This Row],[SRO]]="EOU",VLOOKUP(Table2[[#This Row],[BE]],[2]GD.List!$C$3:$N$5014,12,0),IF(Table2[[#This Row],[SRO]]="Local","Polyester Staple Fibre","SRO 492"))</f>
        <v>Textile Chemical</v>
      </c>
    </row>
    <row r="1475" spans="1:19" x14ac:dyDescent="0.25">
      <c r="A1475" s="159" t="s">
        <v>1003</v>
      </c>
      <c r="B1475" s="154" t="s">
        <v>994</v>
      </c>
      <c r="C1475" s="148">
        <v>31024</v>
      </c>
      <c r="D1475" s="155">
        <v>3204.16</v>
      </c>
      <c r="E1475" s="7" t="s">
        <v>1002</v>
      </c>
      <c r="F1475" s="154" t="s">
        <v>1012</v>
      </c>
      <c r="G1475" s="156">
        <v>44667</v>
      </c>
      <c r="H1475" s="157">
        <v>21574146.309999999</v>
      </c>
      <c r="I1475" s="50">
        <v>7.0000000000000007E-2</v>
      </c>
      <c r="J1475" s="139">
        <v>534.38</v>
      </c>
      <c r="K1475" s="139">
        <v>7634</v>
      </c>
      <c r="L1475" s="139"/>
      <c r="M1475" s="140" t="str">
        <f>TEXT(Table2[[#This Row],[Gd.Dt]],"mmm-yy")</f>
        <v>Apr-22</v>
      </c>
      <c r="N1475" s="46" t="str">
        <f>MID(Table2[[#This Row],[BE]],6,2)</f>
        <v>IB</v>
      </c>
      <c r="O1475" s="46" t="str">
        <f>IF(Table2[[#This Row],[Type]]="IB","EOU",IF(Table2[[#This Row],[Type]]="MB","Local","492"))</f>
        <v>EOU</v>
      </c>
      <c r="P1475" s="46">
        <f>ROUND(Table2[[#This Row],[Cons]]/Table2[[#This Row],[Qty.]],5)</f>
        <v>7.0000000000000007E-2</v>
      </c>
      <c r="Q1475" s="46" t="b">
        <f>EXACT(Table2[[#This Row],[rate]],Table2[[#This Row],[Check]])</f>
        <v>1</v>
      </c>
      <c r="R1475" s="46"/>
      <c r="S1475" s="46" t="str">
        <f>IF(Table2[[#This Row],[SRO]]="EOU",VLOOKUP(Table2[[#This Row],[BE]],[2]GD.List!$C$3:$N$5014,12,0),IF(Table2[[#This Row],[SRO]]="Local","Polyester Staple Fibre","SRO 492"))</f>
        <v>Textile Dyes</v>
      </c>
    </row>
    <row r="1476" spans="1:19" x14ac:dyDescent="0.25">
      <c r="A1476" s="159" t="s">
        <v>1003</v>
      </c>
      <c r="B1476" s="154" t="s">
        <v>997</v>
      </c>
      <c r="C1476" s="148">
        <v>12430</v>
      </c>
      <c r="D1476" s="155">
        <v>3204.16</v>
      </c>
      <c r="E1476" s="7" t="s">
        <v>1006</v>
      </c>
      <c r="F1476" s="154" t="s">
        <v>1013</v>
      </c>
      <c r="G1476" s="156">
        <v>44668</v>
      </c>
      <c r="H1476" s="157">
        <v>30451733.43</v>
      </c>
      <c r="I1476" s="50">
        <v>7.0000000000000007E-2</v>
      </c>
      <c r="J1476" s="139">
        <v>473.55</v>
      </c>
      <c r="K1476" s="139">
        <v>6765</v>
      </c>
      <c r="L1476" s="139"/>
      <c r="M1476" s="140" t="str">
        <f>TEXT(Table2[[#This Row],[Gd.Dt]],"mmm-yy")</f>
        <v>Apr-22</v>
      </c>
      <c r="N1476" s="46" t="str">
        <f>MID(Table2[[#This Row],[BE]],6,2)</f>
        <v>IB</v>
      </c>
      <c r="O1476" s="46" t="str">
        <f>IF(Table2[[#This Row],[Type]]="IB","EOU",IF(Table2[[#This Row],[Type]]="MB","Local","492"))</f>
        <v>EOU</v>
      </c>
      <c r="P1476" s="46">
        <f>ROUND(Table2[[#This Row],[Cons]]/Table2[[#This Row],[Qty.]],5)</f>
        <v>7.0000000000000007E-2</v>
      </c>
      <c r="Q1476" s="46" t="b">
        <f>EXACT(Table2[[#This Row],[rate]],Table2[[#This Row],[Check]])</f>
        <v>1</v>
      </c>
      <c r="R1476" s="46"/>
      <c r="S1476" s="46" t="str">
        <f>IF(Table2[[#This Row],[SRO]]="EOU",VLOOKUP(Table2[[#This Row],[BE]],[2]GD.List!$C$3:$N$5014,12,0),IF(Table2[[#This Row],[SRO]]="Local","Polyester Staple Fibre","SRO 492"))</f>
        <v>Textile Dyes</v>
      </c>
    </row>
    <row r="1477" spans="1:19" x14ac:dyDescent="0.25">
      <c r="A1477" s="159" t="s">
        <v>1003</v>
      </c>
      <c r="B1477" s="154" t="s">
        <v>998</v>
      </c>
      <c r="C1477" s="148">
        <v>37232</v>
      </c>
      <c r="D1477" s="155">
        <v>3204.16</v>
      </c>
      <c r="E1477" s="7" t="s">
        <v>1007</v>
      </c>
      <c r="F1477" s="154" t="s">
        <v>1014</v>
      </c>
      <c r="G1477" s="156">
        <v>44668</v>
      </c>
      <c r="H1477" s="157">
        <v>29218979.219999999</v>
      </c>
      <c r="I1477" s="50">
        <v>7.0000000000000007E-2</v>
      </c>
      <c r="J1477" s="139">
        <v>1007.7900000000001</v>
      </c>
      <c r="K1477" s="139">
        <v>14397</v>
      </c>
      <c r="L1477" s="139"/>
      <c r="M1477" s="140" t="str">
        <f>TEXT(Table2[[#This Row],[Gd.Dt]],"mmm-yy")</f>
        <v>Apr-22</v>
      </c>
      <c r="N1477" s="46" t="str">
        <f>MID(Table2[[#This Row],[BE]],6,2)</f>
        <v>IB</v>
      </c>
      <c r="O1477" s="46" t="str">
        <f>IF(Table2[[#This Row],[Type]]="IB","EOU",IF(Table2[[#This Row],[Type]]="MB","Local","492"))</f>
        <v>EOU</v>
      </c>
      <c r="P1477" s="46">
        <f>ROUND(Table2[[#This Row],[Cons]]/Table2[[#This Row],[Qty.]],5)</f>
        <v>7.0000000000000007E-2</v>
      </c>
      <c r="Q1477" s="46" t="b">
        <f>EXACT(Table2[[#This Row],[rate]],Table2[[#This Row],[Check]])</f>
        <v>1</v>
      </c>
      <c r="R1477" s="46"/>
      <c r="S1477" s="46" t="str">
        <f>IF(Table2[[#This Row],[SRO]]="EOU",VLOOKUP(Table2[[#This Row],[BE]],[2]GD.List!$C$3:$N$5014,12,0),IF(Table2[[#This Row],[SRO]]="Local","Polyester Staple Fibre","SRO 492"))</f>
        <v>Textile Dyes</v>
      </c>
    </row>
    <row r="1478" spans="1:19" x14ac:dyDescent="0.25">
      <c r="A1478" s="159" t="s">
        <v>1003</v>
      </c>
      <c r="B1478" s="154" t="s">
        <v>995</v>
      </c>
      <c r="C1478" s="148">
        <v>46312</v>
      </c>
      <c r="D1478" s="155">
        <v>3204.16</v>
      </c>
      <c r="E1478" s="7" t="s">
        <v>46</v>
      </c>
      <c r="F1478" s="154" t="s">
        <v>1015</v>
      </c>
      <c r="G1478" s="156">
        <v>44668</v>
      </c>
      <c r="H1478" s="157">
        <v>33078510.52</v>
      </c>
      <c r="I1478" s="50">
        <v>7.0000000000000007E-2</v>
      </c>
      <c r="J1478" s="139">
        <v>593.18000000000006</v>
      </c>
      <c r="K1478" s="139">
        <v>8474</v>
      </c>
      <c r="L1478" s="139"/>
      <c r="M1478" s="140" t="str">
        <f>TEXT(Table2[[#This Row],[Gd.Dt]],"mmm-yy")</f>
        <v>Apr-22</v>
      </c>
      <c r="N1478" s="46" t="str">
        <f>MID(Table2[[#This Row],[BE]],6,2)</f>
        <v>IB</v>
      </c>
      <c r="O1478" s="46" t="str">
        <f>IF(Table2[[#This Row],[Type]]="IB","EOU",IF(Table2[[#This Row],[Type]]="MB","Local","492"))</f>
        <v>EOU</v>
      </c>
      <c r="P1478" s="46">
        <f>ROUND(Table2[[#This Row],[Cons]]/Table2[[#This Row],[Qty.]],5)</f>
        <v>7.0000000000000007E-2</v>
      </c>
      <c r="Q1478" s="46" t="b">
        <f>EXACT(Table2[[#This Row],[rate]],Table2[[#This Row],[Check]])</f>
        <v>1</v>
      </c>
      <c r="R1478" s="46"/>
      <c r="S1478" s="46" t="str">
        <f>IF(Table2[[#This Row],[SRO]]="EOU",VLOOKUP(Table2[[#This Row],[BE]],[2]GD.List!$C$3:$N$5014,12,0),IF(Table2[[#This Row],[SRO]]="Local","Polyester Staple Fibre","SRO 492"))</f>
        <v>Textile Dyes</v>
      </c>
    </row>
    <row r="1479" spans="1:19" x14ac:dyDescent="0.25">
      <c r="A1479" s="159" t="s">
        <v>1003</v>
      </c>
      <c r="B1479" s="159" t="s">
        <v>996</v>
      </c>
      <c r="C1479" s="160">
        <v>14442</v>
      </c>
      <c r="D1479" s="161">
        <v>3204.16</v>
      </c>
      <c r="E1479" s="162" t="s">
        <v>1005</v>
      </c>
      <c r="F1479" s="159" t="s">
        <v>1016</v>
      </c>
      <c r="G1479" s="163">
        <v>44668</v>
      </c>
      <c r="H1479" s="164">
        <v>25904445.66</v>
      </c>
      <c r="I1479" s="53">
        <v>7.0000000000000007E-2</v>
      </c>
      <c r="J1479" s="145">
        <v>1214.01</v>
      </c>
      <c r="K1479" s="145">
        <v>17343</v>
      </c>
      <c r="L1479" s="145"/>
      <c r="M1479" s="146" t="str">
        <f>TEXT(Table2[[#This Row],[Gd.Dt]],"mmm-yy")</f>
        <v>Apr-22</v>
      </c>
      <c r="N1479" s="47" t="str">
        <f>MID(Table2[[#This Row],[BE]],6,2)</f>
        <v>IB</v>
      </c>
      <c r="O1479" s="47" t="str">
        <f>IF(Table2[[#This Row],[Type]]="IB","EOU",IF(Table2[[#This Row],[Type]]="MB","Local","492"))</f>
        <v>EOU</v>
      </c>
      <c r="P1479" s="47">
        <f>ROUND(Table2[[#This Row],[Cons]]/Table2[[#This Row],[Qty.]],5)</f>
        <v>7.0000000000000007E-2</v>
      </c>
      <c r="Q1479" s="47" t="b">
        <f>EXACT(Table2[[#This Row],[rate]],Table2[[#This Row],[Check]])</f>
        <v>1</v>
      </c>
      <c r="R1479" s="47"/>
      <c r="S1479" s="47" t="str">
        <f>IF(Table2[[#This Row],[SRO]]="EOU",VLOOKUP(Table2[[#This Row],[BE]],[2]GD.List!$C$3:$N$5014,12,0),IF(Table2[[#This Row],[SRO]]="Local","Polyester Staple Fibre","SRO 492"))</f>
        <v>Textile Dyes</v>
      </c>
    </row>
    <row r="1480" spans="1:19" x14ac:dyDescent="0.25">
      <c r="A1480" s="158" t="s">
        <v>1</v>
      </c>
      <c r="B1480" s="154" t="s">
        <v>1019</v>
      </c>
      <c r="C1480" s="148">
        <v>15842</v>
      </c>
      <c r="D1480" s="155">
        <v>2701.12</v>
      </c>
      <c r="E1480" s="7" t="s">
        <v>1020</v>
      </c>
      <c r="F1480" s="154" t="s">
        <v>1024</v>
      </c>
      <c r="G1480" s="156">
        <v>44670</v>
      </c>
      <c r="H1480" s="157">
        <v>24971130.640000001</v>
      </c>
      <c r="I1480" s="50">
        <v>0.1</v>
      </c>
      <c r="J1480" s="139">
        <v>1657.9</v>
      </c>
      <c r="K1480" s="139">
        <v>16579</v>
      </c>
      <c r="L1480" s="139"/>
      <c r="M1480" s="140" t="str">
        <f>TEXT(Table2[[#This Row],[Gd.Dt]],"mmm-yy")</f>
        <v>Apr-22</v>
      </c>
      <c r="N1480" s="46" t="str">
        <f>MID(Table2[[#This Row],[BE]],6,2)</f>
        <v>IB</v>
      </c>
      <c r="O1480" s="46" t="str">
        <f>IF(Table2[[#This Row],[Type]]="IB","EOU",IF(Table2[[#This Row],[Type]]="MB","Local","492"))</f>
        <v>EOU</v>
      </c>
      <c r="P1480" s="46">
        <f>ROUND(Table2[[#This Row],[Cons]]/Table2[[#This Row],[Qty.]],5)</f>
        <v>0.1</v>
      </c>
      <c r="Q1480" s="46" t="b">
        <f>EXACT(Table2[[#This Row],[rate]],Table2[[#This Row],[Check]])</f>
        <v>1</v>
      </c>
      <c r="R1480" s="46"/>
      <c r="S1480" s="46" t="str">
        <f>IF(Table2[[#This Row],[SRO]]="EOU",VLOOKUP(Table2[[#This Row],[BE]],[2]GD.List!$C$3:$N$5014,12,0),IF(Table2[[#This Row],[SRO]]="Local","Polyester Staple Fibre","SRO 492"))</f>
        <v>Textile Coal</v>
      </c>
    </row>
    <row r="1481" spans="1:19" x14ac:dyDescent="0.25">
      <c r="A1481" s="158" t="s">
        <v>563</v>
      </c>
      <c r="B1481" s="154" t="s">
        <v>1019</v>
      </c>
      <c r="C1481" s="148">
        <v>15842</v>
      </c>
      <c r="D1481" s="155">
        <v>3402.13</v>
      </c>
      <c r="E1481" s="7" t="s">
        <v>1020</v>
      </c>
      <c r="F1481" s="154" t="s">
        <v>1024</v>
      </c>
      <c r="G1481" s="156">
        <v>44670</v>
      </c>
      <c r="H1481" s="157">
        <v>24971130.640000001</v>
      </c>
      <c r="I1481" s="50">
        <v>0.04</v>
      </c>
      <c r="J1481" s="139">
        <v>663.16</v>
      </c>
      <c r="K1481" s="139">
        <v>16579</v>
      </c>
      <c r="L1481" s="139"/>
      <c r="M1481" s="140" t="str">
        <f>TEXT(Table2[[#This Row],[Gd.Dt]],"mmm-yy")</f>
        <v>Apr-22</v>
      </c>
      <c r="N1481" s="46" t="str">
        <f>MID(Table2[[#This Row],[BE]],6,2)</f>
        <v>IB</v>
      </c>
      <c r="O1481" s="46" t="str">
        <f>IF(Table2[[#This Row],[Type]]="IB","EOU",IF(Table2[[#This Row],[Type]]="MB","Local","492"))</f>
        <v>EOU</v>
      </c>
      <c r="P1481" s="46">
        <f>ROUND(Table2[[#This Row],[Cons]]/Table2[[#This Row],[Qty.]],5)</f>
        <v>0.04</v>
      </c>
      <c r="Q1481" s="46" t="b">
        <f>EXACT(Table2[[#This Row],[rate]],Table2[[#This Row],[Check]])</f>
        <v>1</v>
      </c>
      <c r="R1481" s="46"/>
      <c r="S1481" s="46" t="str">
        <f>IF(Table2[[#This Row],[SRO]]="EOU",VLOOKUP(Table2[[#This Row],[BE]],[2]GD.List!$C$3:$N$5014,12,0),IF(Table2[[#This Row],[SRO]]="Local","Polyester Staple Fibre","SRO 492"))</f>
        <v>Textile Chemical</v>
      </c>
    </row>
    <row r="1482" spans="1:19" x14ac:dyDescent="0.25">
      <c r="A1482" s="158" t="s">
        <v>977</v>
      </c>
      <c r="B1482" s="154" t="s">
        <v>1019</v>
      </c>
      <c r="C1482" s="148">
        <v>15842</v>
      </c>
      <c r="D1482" s="155">
        <v>3910</v>
      </c>
      <c r="E1482" s="7" t="s">
        <v>1020</v>
      </c>
      <c r="F1482" s="154" t="s">
        <v>1024</v>
      </c>
      <c r="G1482" s="156">
        <v>44670</v>
      </c>
      <c r="H1482" s="157">
        <v>24971130.640000001</v>
      </c>
      <c r="I1482" s="50">
        <v>0.04</v>
      </c>
      <c r="J1482" s="139">
        <v>663.16</v>
      </c>
      <c r="K1482" s="139">
        <v>16579</v>
      </c>
      <c r="L1482" s="139"/>
      <c r="M1482" s="140" t="str">
        <f>TEXT(Table2[[#This Row],[Gd.Dt]],"mmm-yy")</f>
        <v>Apr-22</v>
      </c>
      <c r="N1482" s="46" t="str">
        <f>MID(Table2[[#This Row],[BE]],6,2)</f>
        <v>IB</v>
      </c>
      <c r="O1482" s="46" t="str">
        <f>IF(Table2[[#This Row],[Type]]="IB","EOU",IF(Table2[[#This Row],[Type]]="MB","Local","492"))</f>
        <v>EOU</v>
      </c>
      <c r="P1482" s="46">
        <f>ROUND(Table2[[#This Row],[Cons]]/Table2[[#This Row],[Qty.]],5)</f>
        <v>0.04</v>
      </c>
      <c r="Q1482" s="46" t="b">
        <f>EXACT(Table2[[#This Row],[rate]],Table2[[#This Row],[Check]])</f>
        <v>1</v>
      </c>
      <c r="R1482" s="46"/>
      <c r="S1482" s="46" t="str">
        <f>IF(Table2[[#This Row],[SRO]]="EOU",VLOOKUP(Table2[[#This Row],[BE]],[2]GD.List!$C$3:$N$5014,12,0),IF(Table2[[#This Row],[SRO]]="Local","Polyester Staple Fibre","SRO 492"))</f>
        <v>Textile Chemical</v>
      </c>
    </row>
    <row r="1483" spans="1:19" x14ac:dyDescent="0.25">
      <c r="A1483" s="158" t="s">
        <v>1021</v>
      </c>
      <c r="B1483" s="154" t="s">
        <v>1019</v>
      </c>
      <c r="C1483" s="148">
        <v>15842</v>
      </c>
      <c r="D1483" s="155">
        <v>1108.19</v>
      </c>
      <c r="E1483" s="7" t="s">
        <v>1020</v>
      </c>
      <c r="F1483" s="154" t="s">
        <v>1024</v>
      </c>
      <c r="G1483" s="156">
        <v>44670</v>
      </c>
      <c r="H1483" s="157">
        <v>24971130.640000001</v>
      </c>
      <c r="I1483" s="50">
        <v>0.04</v>
      </c>
      <c r="J1483" s="139">
        <v>663.16</v>
      </c>
      <c r="K1483" s="139">
        <v>16579</v>
      </c>
      <c r="L1483" s="139"/>
      <c r="M1483" s="140" t="str">
        <f>TEXT(Table2[[#This Row],[Gd.Dt]],"mmm-yy")</f>
        <v>Apr-22</v>
      </c>
      <c r="N1483" s="46" t="str">
        <f>MID(Table2[[#This Row],[BE]],6,2)</f>
        <v>IB</v>
      </c>
      <c r="O1483" s="46" t="str">
        <f>IF(Table2[[#This Row],[Type]]="IB","EOU",IF(Table2[[#This Row],[Type]]="MB","Local","492"))</f>
        <v>EOU</v>
      </c>
      <c r="P1483" s="46">
        <f>ROUND(Table2[[#This Row],[Cons]]/Table2[[#This Row],[Qty.]],5)</f>
        <v>0.04</v>
      </c>
      <c r="Q1483" s="46" t="b">
        <f>EXACT(Table2[[#This Row],[rate]],Table2[[#This Row],[Check]])</f>
        <v>1</v>
      </c>
      <c r="R1483" s="46"/>
      <c r="S1483" s="46" t="str">
        <f>IF(Table2[[#This Row],[SRO]]="EOU",VLOOKUP(Table2[[#This Row],[BE]],[2]GD.List!$C$3:$N$5014,12,0),IF(Table2[[#This Row],[SRO]]="Local","Polyester Staple Fibre","SRO 492"))</f>
        <v>Textile Chemical</v>
      </c>
    </row>
    <row r="1484" spans="1:19" x14ac:dyDescent="0.25">
      <c r="A1484" s="158" t="s">
        <v>1022</v>
      </c>
      <c r="B1484" s="154" t="s">
        <v>1019</v>
      </c>
      <c r="C1484" s="148">
        <v>15842</v>
      </c>
      <c r="D1484" s="155">
        <v>3909.5</v>
      </c>
      <c r="E1484" s="7" t="s">
        <v>1020</v>
      </c>
      <c r="F1484" s="154" t="s">
        <v>1024</v>
      </c>
      <c r="G1484" s="156">
        <v>44670</v>
      </c>
      <c r="H1484" s="157">
        <v>24971130.640000001</v>
      </c>
      <c r="I1484" s="50">
        <v>0.04</v>
      </c>
      <c r="J1484" s="139">
        <v>663.16</v>
      </c>
      <c r="K1484" s="139">
        <v>16579</v>
      </c>
      <c r="L1484" s="139"/>
      <c r="M1484" s="140" t="str">
        <f>TEXT(Table2[[#This Row],[Gd.Dt]],"mmm-yy")</f>
        <v>Apr-22</v>
      </c>
      <c r="N1484" s="46" t="str">
        <f>MID(Table2[[#This Row],[BE]],6,2)</f>
        <v>IB</v>
      </c>
      <c r="O1484" s="46" t="str">
        <f>IF(Table2[[#This Row],[Type]]="IB","EOU",IF(Table2[[#This Row],[Type]]="MB","Local","492"))</f>
        <v>EOU</v>
      </c>
      <c r="P1484" s="46">
        <f>ROUND(Table2[[#This Row],[Cons]]/Table2[[#This Row],[Qty.]],5)</f>
        <v>0.04</v>
      </c>
      <c r="Q1484" s="46" t="b">
        <f>EXACT(Table2[[#This Row],[rate]],Table2[[#This Row],[Check]])</f>
        <v>1</v>
      </c>
      <c r="R1484" s="46"/>
      <c r="S1484" s="46" t="str">
        <f>IF(Table2[[#This Row],[SRO]]="EOU",VLOOKUP(Table2[[#This Row],[BE]],[2]GD.List!$C$3:$N$5014,12,0),IF(Table2[[#This Row],[SRO]]="Local","Polyester Staple Fibre","SRO 492"))</f>
        <v>Textile Chemical</v>
      </c>
    </row>
    <row r="1485" spans="1:19" x14ac:dyDescent="0.25">
      <c r="A1485" s="159" t="s">
        <v>1023</v>
      </c>
      <c r="B1485" s="159" t="s">
        <v>1019</v>
      </c>
      <c r="C1485" s="160">
        <v>15842</v>
      </c>
      <c r="D1485" s="161">
        <v>3809.9189999999999</v>
      </c>
      <c r="E1485" s="162" t="s">
        <v>1020</v>
      </c>
      <c r="F1485" s="159" t="s">
        <v>1024</v>
      </c>
      <c r="G1485" s="163">
        <v>44670</v>
      </c>
      <c r="H1485" s="164">
        <v>24971130.640000001</v>
      </c>
      <c r="I1485" s="53">
        <v>0.04</v>
      </c>
      <c r="J1485" s="145">
        <v>663.16</v>
      </c>
      <c r="K1485" s="145">
        <v>16579</v>
      </c>
      <c r="L1485" s="145"/>
      <c r="M1485" s="146" t="str">
        <f>TEXT(Table2[[#This Row],[Gd.Dt]],"mmm-yy")</f>
        <v>Apr-22</v>
      </c>
      <c r="N1485" s="47" t="str">
        <f>MID(Table2[[#This Row],[BE]],6,2)</f>
        <v>IB</v>
      </c>
      <c r="O1485" s="47" t="str">
        <f>IF(Table2[[#This Row],[Type]]="IB","EOU",IF(Table2[[#This Row],[Type]]="MB","Local","492"))</f>
        <v>EOU</v>
      </c>
      <c r="P1485" s="47">
        <f>ROUND(Table2[[#This Row],[Cons]]/Table2[[#This Row],[Qty.]],5)</f>
        <v>0.04</v>
      </c>
      <c r="Q1485" s="47" t="b">
        <f>EXACT(Table2[[#This Row],[rate]],Table2[[#This Row],[Check]])</f>
        <v>1</v>
      </c>
      <c r="R1485" s="47"/>
      <c r="S1485" s="47" t="str">
        <f>IF(Table2[[#This Row],[SRO]]="EOU",VLOOKUP(Table2[[#This Row],[BE]],[2]GD.List!$C$3:$N$5014,12,0),IF(Table2[[#This Row],[SRO]]="Local","Polyester Staple Fibre","SRO 492"))</f>
        <v>Textile Chemical</v>
      </c>
    </row>
    <row r="1486" spans="1:19" x14ac:dyDescent="0.25">
      <c r="A1486" s="116" t="s">
        <v>1</v>
      </c>
      <c r="B1486" s="116" t="s">
        <v>1030</v>
      </c>
      <c r="C1486" s="165">
        <v>2644</v>
      </c>
      <c r="D1486" s="117">
        <v>2701.12</v>
      </c>
      <c r="E1486" s="7" t="s">
        <v>1033</v>
      </c>
      <c r="F1486" s="116" t="s">
        <v>1036</v>
      </c>
      <c r="G1486" s="156">
        <v>44670</v>
      </c>
      <c r="H1486" s="82">
        <v>3562398.87</v>
      </c>
      <c r="I1486" s="50">
        <v>0.4</v>
      </c>
      <c r="J1486" s="15">
        <v>1274.9100000000001</v>
      </c>
      <c r="K1486" s="15">
        <v>3187.28</v>
      </c>
      <c r="L1486" s="15"/>
      <c r="M1486" s="66" t="str">
        <f>TEXT(Table2[[#This Row],[Gd.Dt]],"mmm-yy")</f>
        <v>Apr-22</v>
      </c>
      <c r="N1486" s="46" t="str">
        <f>MID(Table2[[#This Row],[BE]],6,2)</f>
        <v>IB</v>
      </c>
      <c r="O1486" s="46" t="str">
        <f>IF(Table2[[#This Row],[Type]]="IB","EOU",IF(Table2[[#This Row],[Type]]="MB","Local","492"))</f>
        <v>EOU</v>
      </c>
      <c r="P1486" s="46">
        <f>ROUND(Table2[[#This Row],[Cons]]/Table2[[#This Row],[Qty.]],5)</f>
        <v>0.4</v>
      </c>
      <c r="Q1486" s="46" t="b">
        <f>EXACT(Table2[[#This Row],[rate]],Table2[[#This Row],[Check]])</f>
        <v>1</v>
      </c>
      <c r="R1486" s="46"/>
      <c r="S1486" s="46" t="str">
        <f>IF(Table2[[#This Row],[SRO]]="EOU",VLOOKUP(Table2[[#This Row],[BE]],[2]GD.List!$C$3:$N$5014,12,0),IF(Table2[[#This Row],[SRO]]="Local","Polyester Staple Fibre","SRO 492"))</f>
        <v>Textile Coal</v>
      </c>
    </row>
    <row r="1487" spans="1:19" x14ac:dyDescent="0.25">
      <c r="A1487" s="116" t="s">
        <v>1</v>
      </c>
      <c r="B1487" s="116" t="s">
        <v>1029</v>
      </c>
      <c r="C1487" s="165">
        <v>13360</v>
      </c>
      <c r="D1487" s="117">
        <v>2701.12</v>
      </c>
      <c r="E1487" s="7" t="s">
        <v>1031</v>
      </c>
      <c r="F1487" s="116" t="s">
        <v>1037</v>
      </c>
      <c r="G1487" s="156">
        <v>44670</v>
      </c>
      <c r="H1487" s="82">
        <v>11524118.52</v>
      </c>
      <c r="I1487" s="50">
        <v>0.1</v>
      </c>
      <c r="J1487" s="15">
        <v>728.8</v>
      </c>
      <c r="K1487" s="15">
        <v>7288</v>
      </c>
      <c r="L1487" s="15"/>
      <c r="M1487" s="66" t="str">
        <f>TEXT(Table2[[#This Row],[Gd.Dt]],"mmm-yy")</f>
        <v>Apr-22</v>
      </c>
      <c r="N1487" s="46" t="str">
        <f>MID(Table2[[#This Row],[BE]],6,2)</f>
        <v>IB</v>
      </c>
      <c r="O1487" s="46" t="str">
        <f>IF(Table2[[#This Row],[Type]]="IB","EOU",IF(Table2[[#This Row],[Type]]="MB","Local","492"))</f>
        <v>EOU</v>
      </c>
      <c r="P1487" s="46">
        <f>ROUND(Table2[[#This Row],[Cons]]/Table2[[#This Row],[Qty.]],5)</f>
        <v>0.1</v>
      </c>
      <c r="Q1487" s="46" t="b">
        <f>EXACT(Table2[[#This Row],[rate]],Table2[[#This Row],[Check]])</f>
        <v>1</v>
      </c>
      <c r="R1487" s="46"/>
      <c r="S1487" s="46" t="str">
        <f>IF(Table2[[#This Row],[SRO]]="EOU",VLOOKUP(Table2[[#This Row],[BE]],[2]GD.List!$C$3:$N$5014,12,0),IF(Table2[[#This Row],[SRO]]="Local","Polyester Staple Fibre","SRO 492"))</f>
        <v>Textile Coal</v>
      </c>
    </row>
    <row r="1488" spans="1:19" x14ac:dyDescent="0.25">
      <c r="A1488" s="116" t="s">
        <v>1</v>
      </c>
      <c r="B1488" s="116" t="s">
        <v>1035</v>
      </c>
      <c r="C1488" s="165">
        <v>32840</v>
      </c>
      <c r="D1488" s="117">
        <v>2701.12</v>
      </c>
      <c r="E1488" s="7" t="s">
        <v>1034</v>
      </c>
      <c r="F1488" s="116" t="s">
        <v>1038</v>
      </c>
      <c r="G1488" s="156">
        <v>44671</v>
      </c>
      <c r="H1488" s="82">
        <v>26697741.16</v>
      </c>
      <c r="I1488" s="50">
        <v>0.1</v>
      </c>
      <c r="J1488" s="15">
        <v>1361.1999999999998</v>
      </c>
      <c r="K1488" s="15">
        <v>13612</v>
      </c>
      <c r="L1488" s="15"/>
      <c r="M1488" s="66" t="str">
        <f>TEXT(Table2[[#This Row],[Gd.Dt]],"mmm-yy")</f>
        <v>Apr-22</v>
      </c>
      <c r="N1488" s="46" t="str">
        <f>MID(Table2[[#This Row],[BE]],6,2)</f>
        <v>IB</v>
      </c>
      <c r="O1488" s="46" t="str">
        <f>IF(Table2[[#This Row],[Type]]="IB","EOU",IF(Table2[[#This Row],[Type]]="MB","Local","492"))</f>
        <v>EOU</v>
      </c>
      <c r="P1488" s="46">
        <f>ROUND(Table2[[#This Row],[Cons]]/Table2[[#This Row],[Qty.]],5)</f>
        <v>0.1</v>
      </c>
      <c r="Q1488" s="46" t="b">
        <f>EXACT(Table2[[#This Row],[rate]],Table2[[#This Row],[Check]])</f>
        <v>1</v>
      </c>
      <c r="R1488" s="46"/>
      <c r="S1488" s="46" t="str">
        <f>IF(Table2[[#This Row],[SRO]]="EOU",VLOOKUP(Table2[[#This Row],[BE]],[2]GD.List!$C$3:$N$5014,12,0),IF(Table2[[#This Row],[SRO]]="Local","Polyester Staple Fibre","SRO 492"))</f>
        <v>Textile Coal</v>
      </c>
    </row>
    <row r="1489" spans="1:19" x14ac:dyDescent="0.25">
      <c r="A1489" s="120" t="s">
        <v>1</v>
      </c>
      <c r="B1489" s="116" t="s">
        <v>1028</v>
      </c>
      <c r="C1489" s="165">
        <v>12456</v>
      </c>
      <c r="D1489" s="117">
        <v>2701.12</v>
      </c>
      <c r="E1489" s="7" t="s">
        <v>1031</v>
      </c>
      <c r="F1489" s="116" t="s">
        <v>1032</v>
      </c>
      <c r="G1489" s="156">
        <v>44670</v>
      </c>
      <c r="H1489" s="82">
        <v>12258828.640000001</v>
      </c>
      <c r="I1489" s="50">
        <v>0.1</v>
      </c>
      <c r="J1489" s="15">
        <v>791.1</v>
      </c>
      <c r="K1489" s="15">
        <v>7911</v>
      </c>
      <c r="L1489" s="15"/>
      <c r="M1489" s="66" t="str">
        <f>TEXT(Table2[[#This Row],[Gd.Dt]],"mmm-yy")</f>
        <v>Apr-22</v>
      </c>
      <c r="N1489" s="46" t="str">
        <f>MID(Table2[[#This Row],[BE]],6,2)</f>
        <v>IB</v>
      </c>
      <c r="O1489" s="46" t="str">
        <f>IF(Table2[[#This Row],[Type]]="IB","EOU",IF(Table2[[#This Row],[Type]]="MB","Local","492"))</f>
        <v>EOU</v>
      </c>
      <c r="P1489" s="46">
        <f>ROUND(Table2[[#This Row],[Cons]]/Table2[[#This Row],[Qty.]],5)</f>
        <v>0.1</v>
      </c>
      <c r="Q1489" s="46" t="b">
        <f>EXACT(Table2[[#This Row],[rate]],Table2[[#This Row],[Check]])</f>
        <v>1</v>
      </c>
      <c r="R1489" s="46"/>
      <c r="S1489" s="46" t="str">
        <f>IF(Table2[[#This Row],[SRO]]="EOU",VLOOKUP(Table2[[#This Row],[BE]],[2]GD.List!$C$3:$N$5014,12,0),IF(Table2[[#This Row],[SRO]]="Local","Polyester Staple Fibre","SRO 492"))</f>
        <v>Textile Coal</v>
      </c>
    </row>
    <row r="1490" spans="1:19" x14ac:dyDescent="0.25">
      <c r="A1490" s="120" t="s">
        <v>389</v>
      </c>
      <c r="B1490" s="116" t="s">
        <v>1030</v>
      </c>
      <c r="C1490" s="165">
        <v>2644</v>
      </c>
      <c r="D1490" s="117">
        <v>3204.2</v>
      </c>
      <c r="E1490" s="7" t="s">
        <v>1033</v>
      </c>
      <c r="F1490" s="116" t="s">
        <v>1036</v>
      </c>
      <c r="G1490" s="156">
        <v>44670</v>
      </c>
      <c r="H1490" s="82">
        <v>3562398.87</v>
      </c>
      <c r="I1490" s="50">
        <v>7.0000000000000007E-2</v>
      </c>
      <c r="J1490" s="15">
        <v>9.49</v>
      </c>
      <c r="K1490" s="15">
        <v>135.57</v>
      </c>
      <c r="L1490" s="15"/>
      <c r="M1490" s="66" t="str">
        <f>TEXT(Table2[[#This Row],[Gd.Dt]],"mmm-yy")</f>
        <v>Apr-22</v>
      </c>
      <c r="N1490" s="46" t="str">
        <f>MID(Table2[[#This Row],[BE]],6,2)</f>
        <v>IB</v>
      </c>
      <c r="O1490" s="46" t="str">
        <f>IF(Table2[[#This Row],[Type]]="IB","EOU",IF(Table2[[#This Row],[Type]]="MB","Local","492"))</f>
        <v>EOU</v>
      </c>
      <c r="P1490" s="46">
        <f>ROUND(Table2[[#This Row],[Cons]]/Table2[[#This Row],[Qty.]],5)</f>
        <v>7.0000000000000007E-2</v>
      </c>
      <c r="Q1490" s="46" t="b">
        <f>EXACT(Table2[[#This Row],[rate]],Table2[[#This Row],[Check]])</f>
        <v>1</v>
      </c>
      <c r="R1490" s="46"/>
      <c r="S1490" s="46" t="str">
        <f>IF(Table2[[#This Row],[SRO]]="EOU",VLOOKUP(Table2[[#This Row],[BE]],[2]GD.List!$C$3:$N$5014,12,0),IF(Table2[[#This Row],[SRO]]="Local","Polyester Staple Fibre","SRO 492"))</f>
        <v>Textile Dyes</v>
      </c>
    </row>
    <row r="1491" spans="1:19" x14ac:dyDescent="0.25">
      <c r="A1491" s="120" t="s">
        <v>388</v>
      </c>
      <c r="B1491" s="116" t="s">
        <v>1030</v>
      </c>
      <c r="C1491" s="165">
        <v>2644</v>
      </c>
      <c r="D1491" s="117">
        <v>1108.19</v>
      </c>
      <c r="E1491" s="7" t="s">
        <v>1033</v>
      </c>
      <c r="F1491" s="116" t="s">
        <v>1036</v>
      </c>
      <c r="G1491" s="156">
        <v>44670</v>
      </c>
      <c r="H1491" s="82">
        <v>3562398.87</v>
      </c>
      <c r="I1491" s="50">
        <v>0.04</v>
      </c>
      <c r="J1491" s="15">
        <v>110.64</v>
      </c>
      <c r="K1491" s="15">
        <v>2766</v>
      </c>
      <c r="L1491" s="15"/>
      <c r="M1491" s="66" t="str">
        <f>TEXT(Table2[[#This Row],[Gd.Dt]],"mmm-yy")</f>
        <v>Apr-22</v>
      </c>
      <c r="N1491" s="46" t="str">
        <f>MID(Table2[[#This Row],[BE]],6,2)</f>
        <v>IB</v>
      </c>
      <c r="O1491" s="46" t="str">
        <f>IF(Table2[[#This Row],[Type]]="IB","EOU",IF(Table2[[#This Row],[Type]]="MB","Local","492"))</f>
        <v>EOU</v>
      </c>
      <c r="P1491" s="46">
        <f>ROUND(Table2[[#This Row],[Cons]]/Table2[[#This Row],[Qty.]],5)</f>
        <v>0.04</v>
      </c>
      <c r="Q1491" s="46" t="b">
        <f>EXACT(Table2[[#This Row],[rate]],Table2[[#This Row],[Check]])</f>
        <v>1</v>
      </c>
      <c r="R1491" s="46"/>
      <c r="S1491" s="46" t="str">
        <f>IF(Table2[[#This Row],[SRO]]="EOU",VLOOKUP(Table2[[#This Row],[BE]],[2]GD.List!$C$3:$N$5014,12,0),IF(Table2[[#This Row],[SRO]]="Local","Polyester Staple Fibre","SRO 492"))</f>
        <v>Textile Chemical</v>
      </c>
    </row>
    <row r="1492" spans="1:19" x14ac:dyDescent="0.25">
      <c r="A1492" s="120" t="s">
        <v>390</v>
      </c>
      <c r="B1492" s="116" t="s">
        <v>1030</v>
      </c>
      <c r="C1492" s="165">
        <v>2644</v>
      </c>
      <c r="D1492" s="117">
        <v>5503.201</v>
      </c>
      <c r="E1492" s="7" t="s">
        <v>1033</v>
      </c>
      <c r="F1492" s="116" t="s">
        <v>1036</v>
      </c>
      <c r="G1492" s="156">
        <v>44670</v>
      </c>
      <c r="H1492" s="82">
        <v>3562398.87</v>
      </c>
      <c r="I1492" s="50">
        <v>0.53061000000000003</v>
      </c>
      <c r="J1492" s="15">
        <v>1691.2</v>
      </c>
      <c r="K1492" s="15">
        <v>3187.28</v>
      </c>
      <c r="L1492" s="15"/>
      <c r="M1492" s="66" t="str">
        <f>TEXT(Table2[[#This Row],[Gd.Dt]],"mmm-yy")</f>
        <v>Apr-22</v>
      </c>
      <c r="N1492" s="46" t="str">
        <f>MID(Table2[[#This Row],[BE]],6,2)</f>
        <v>MB</v>
      </c>
      <c r="O1492" s="46" t="str">
        <f>IF(Table2[[#This Row],[Type]]="IB","EOU",IF(Table2[[#This Row],[Type]]="MB","Local","492"))</f>
        <v>Local</v>
      </c>
      <c r="P1492" s="46">
        <f>ROUND(Table2[[#This Row],[Cons]]/Table2[[#This Row],[Qty.]],5)</f>
        <v>0.53061000000000003</v>
      </c>
      <c r="Q1492" s="46" t="b">
        <f>EXACT(Table2[[#This Row],[rate]],Table2[[#This Row],[Check]])</f>
        <v>1</v>
      </c>
      <c r="R1492" s="46"/>
      <c r="S1492" s="46" t="str">
        <f>IF(Table2[[#This Row],[SRO]]="EOU",VLOOKUP(Table2[[#This Row],[BE]],[2]GD.List!$C$3:$N$5014,12,0),IF(Table2[[#This Row],[SRO]]="Local","Polyester Staple Fibre","SRO 492"))</f>
        <v>Polyester Staple Fibre</v>
      </c>
    </row>
    <row r="1493" spans="1:19" x14ac:dyDescent="0.25">
      <c r="A1493" s="119" t="s">
        <v>563</v>
      </c>
      <c r="B1493" s="116" t="s">
        <v>1030</v>
      </c>
      <c r="C1493" s="165">
        <v>2644</v>
      </c>
      <c r="D1493" s="117">
        <v>3402.13</v>
      </c>
      <c r="E1493" s="7" t="s">
        <v>1033</v>
      </c>
      <c r="F1493" s="116" t="s">
        <v>1036</v>
      </c>
      <c r="G1493" s="156">
        <v>44670</v>
      </c>
      <c r="H1493" s="82">
        <v>3562398.87</v>
      </c>
      <c r="I1493" s="50">
        <v>0.04</v>
      </c>
      <c r="J1493" s="15">
        <v>110.64</v>
      </c>
      <c r="K1493" s="15">
        <v>2766</v>
      </c>
      <c r="L1493" s="15"/>
      <c r="M1493" s="66" t="str">
        <f>TEXT(Table2[[#This Row],[Gd.Dt]],"mmm-yy")</f>
        <v>Apr-22</v>
      </c>
      <c r="N1493" s="46" t="str">
        <f>MID(Table2[[#This Row],[BE]],6,2)</f>
        <v>IB</v>
      </c>
      <c r="O1493" s="46" t="str">
        <f>IF(Table2[[#This Row],[Type]]="IB","EOU",IF(Table2[[#This Row],[Type]]="MB","Local","492"))</f>
        <v>EOU</v>
      </c>
      <c r="P1493" s="46">
        <f>ROUND(Table2[[#This Row],[Cons]]/Table2[[#This Row],[Qty.]],5)</f>
        <v>0.04</v>
      </c>
      <c r="Q1493" s="46" t="b">
        <f>EXACT(Table2[[#This Row],[rate]],Table2[[#This Row],[Check]])</f>
        <v>1</v>
      </c>
      <c r="R1493" s="46"/>
      <c r="S1493" s="46" t="str">
        <f>IF(Table2[[#This Row],[SRO]]="EOU",VLOOKUP(Table2[[#This Row],[BE]],[2]GD.List!$C$3:$N$5014,12,0),IF(Table2[[#This Row],[SRO]]="Local","Polyester Staple Fibre","SRO 492"))</f>
        <v>Textile Chemical</v>
      </c>
    </row>
    <row r="1494" spans="1:19" x14ac:dyDescent="0.25">
      <c r="A1494" s="119" t="s">
        <v>563</v>
      </c>
      <c r="B1494" s="116" t="s">
        <v>1029</v>
      </c>
      <c r="C1494" s="165">
        <v>13360</v>
      </c>
      <c r="D1494" s="117">
        <v>3402.13</v>
      </c>
      <c r="E1494" s="7" t="s">
        <v>1031</v>
      </c>
      <c r="F1494" s="116" t="s">
        <v>1037</v>
      </c>
      <c r="G1494" s="156">
        <v>44670</v>
      </c>
      <c r="H1494" s="82">
        <v>11524118.52</v>
      </c>
      <c r="I1494" s="50">
        <v>0.04</v>
      </c>
      <c r="J1494" s="15">
        <v>291.52</v>
      </c>
      <c r="K1494" s="15">
        <v>7288</v>
      </c>
      <c r="L1494" s="15"/>
      <c r="M1494" s="66" t="str">
        <f>TEXT(Table2[[#This Row],[Gd.Dt]],"mmm-yy")</f>
        <v>Apr-22</v>
      </c>
      <c r="N1494" s="46" t="str">
        <f>MID(Table2[[#This Row],[BE]],6,2)</f>
        <v>IB</v>
      </c>
      <c r="O1494" s="46" t="str">
        <f>IF(Table2[[#This Row],[Type]]="IB","EOU",IF(Table2[[#This Row],[Type]]="MB","Local","492"))</f>
        <v>EOU</v>
      </c>
      <c r="P1494" s="46">
        <f>ROUND(Table2[[#This Row],[Cons]]/Table2[[#This Row],[Qty.]],5)</f>
        <v>0.04</v>
      </c>
      <c r="Q1494" s="46" t="b">
        <f>EXACT(Table2[[#This Row],[rate]],Table2[[#This Row],[Check]])</f>
        <v>1</v>
      </c>
      <c r="R1494" s="46"/>
      <c r="S1494" s="46" t="str">
        <f>IF(Table2[[#This Row],[SRO]]="EOU",VLOOKUP(Table2[[#This Row],[BE]],[2]GD.List!$C$3:$N$5014,12,0),IF(Table2[[#This Row],[SRO]]="Local","Polyester Staple Fibre","SRO 492"))</f>
        <v>Textile Chemical</v>
      </c>
    </row>
    <row r="1495" spans="1:19" x14ac:dyDescent="0.25">
      <c r="A1495" s="119" t="s">
        <v>563</v>
      </c>
      <c r="B1495" s="116" t="s">
        <v>1035</v>
      </c>
      <c r="C1495" s="165">
        <v>32840</v>
      </c>
      <c r="D1495" s="117">
        <v>3402.13</v>
      </c>
      <c r="E1495" s="7" t="s">
        <v>1034</v>
      </c>
      <c r="F1495" s="116" t="s">
        <v>1038</v>
      </c>
      <c r="G1495" s="156">
        <v>44671</v>
      </c>
      <c r="H1495" s="82">
        <v>26697741.16</v>
      </c>
      <c r="I1495" s="50">
        <v>0.04</v>
      </c>
      <c r="J1495" s="15">
        <v>544.48</v>
      </c>
      <c r="K1495" s="15">
        <v>13612</v>
      </c>
      <c r="L1495" s="15"/>
      <c r="M1495" s="66" t="str">
        <f>TEXT(Table2[[#This Row],[Gd.Dt]],"mmm-yy")</f>
        <v>Apr-22</v>
      </c>
      <c r="N1495" s="46" t="str">
        <f>MID(Table2[[#This Row],[BE]],6,2)</f>
        <v>IB</v>
      </c>
      <c r="O1495" s="46" t="str">
        <f>IF(Table2[[#This Row],[Type]]="IB","EOU",IF(Table2[[#This Row],[Type]]="MB","Local","492"))</f>
        <v>EOU</v>
      </c>
      <c r="P1495" s="46">
        <f>ROUND(Table2[[#This Row],[Cons]]/Table2[[#This Row],[Qty.]],5)</f>
        <v>0.04</v>
      </c>
      <c r="Q1495" s="46" t="b">
        <f>EXACT(Table2[[#This Row],[rate]],Table2[[#This Row],[Check]])</f>
        <v>1</v>
      </c>
      <c r="R1495" s="46"/>
      <c r="S1495" s="46" t="str">
        <f>IF(Table2[[#This Row],[SRO]]="EOU",VLOOKUP(Table2[[#This Row],[BE]],[2]GD.List!$C$3:$N$5014,12,0),IF(Table2[[#This Row],[SRO]]="Local","Polyester Staple Fibre","SRO 492"))</f>
        <v>Textile Chemical</v>
      </c>
    </row>
    <row r="1496" spans="1:19" x14ac:dyDescent="0.25">
      <c r="A1496" s="120" t="s">
        <v>563</v>
      </c>
      <c r="B1496" s="116" t="s">
        <v>1028</v>
      </c>
      <c r="C1496" s="165">
        <v>12456</v>
      </c>
      <c r="D1496" s="117">
        <v>3402.13</v>
      </c>
      <c r="E1496" s="7" t="s">
        <v>1031</v>
      </c>
      <c r="F1496" s="116" t="s">
        <v>1032</v>
      </c>
      <c r="G1496" s="156">
        <v>44670</v>
      </c>
      <c r="H1496" s="82">
        <v>12258828.640000001</v>
      </c>
      <c r="I1496" s="50">
        <v>0.04</v>
      </c>
      <c r="J1496" s="15">
        <v>288.02</v>
      </c>
      <c r="K1496" s="15">
        <v>7200.5</v>
      </c>
      <c r="L1496" s="15"/>
      <c r="M1496" s="66" t="str">
        <f>TEXT(Table2[[#This Row],[Gd.Dt]],"mmm-yy")</f>
        <v>Apr-22</v>
      </c>
      <c r="N1496" s="46" t="str">
        <f>MID(Table2[[#This Row],[BE]],6,2)</f>
        <v>IB</v>
      </c>
      <c r="O1496" s="46" t="str">
        <f>IF(Table2[[#This Row],[Type]]="IB","EOU",IF(Table2[[#This Row],[Type]]="MB","Local","492"))</f>
        <v>EOU</v>
      </c>
      <c r="P1496" s="46">
        <f>ROUND(Table2[[#This Row],[Cons]]/Table2[[#This Row],[Qty.]],5)</f>
        <v>0.04</v>
      </c>
      <c r="Q1496" s="46" t="b">
        <f>EXACT(Table2[[#This Row],[rate]],Table2[[#This Row],[Check]])</f>
        <v>1</v>
      </c>
      <c r="R1496" s="46"/>
      <c r="S1496" s="46" t="str">
        <f>IF(Table2[[#This Row],[SRO]]="EOU",VLOOKUP(Table2[[#This Row],[BE]],[2]GD.List!$C$3:$N$5014,12,0),IF(Table2[[#This Row],[SRO]]="Local","Polyester Staple Fibre","SRO 492"))</f>
        <v>Textile Chemical</v>
      </c>
    </row>
    <row r="1497" spans="1:19" x14ac:dyDescent="0.25">
      <c r="A1497" s="120" t="s">
        <v>669</v>
      </c>
      <c r="B1497" s="116" t="s">
        <v>1030</v>
      </c>
      <c r="C1497" s="165">
        <v>2644</v>
      </c>
      <c r="D1497" s="117">
        <v>3809.9189999999999</v>
      </c>
      <c r="E1497" s="7" t="s">
        <v>1033</v>
      </c>
      <c r="F1497" s="116" t="s">
        <v>1036</v>
      </c>
      <c r="G1497" s="156">
        <v>44670</v>
      </c>
      <c r="H1497" s="82">
        <v>3562398.87</v>
      </c>
      <c r="I1497" s="50">
        <v>0.04</v>
      </c>
      <c r="J1497" s="15">
        <v>110.64</v>
      </c>
      <c r="K1497" s="15">
        <v>2766</v>
      </c>
      <c r="L1497" s="15"/>
      <c r="M1497" s="66" t="str">
        <f>TEXT(Table2[[#This Row],[Gd.Dt]],"mmm-yy")</f>
        <v>Apr-22</v>
      </c>
      <c r="N1497" s="46" t="str">
        <f>MID(Table2[[#This Row],[BE]],6,2)</f>
        <v>IB</v>
      </c>
      <c r="O1497" s="46" t="str">
        <f>IF(Table2[[#This Row],[Type]]="IB","EOU",IF(Table2[[#This Row],[Type]]="MB","Local","492"))</f>
        <v>EOU</v>
      </c>
      <c r="P1497" s="46">
        <f>ROUND(Table2[[#This Row],[Cons]]/Table2[[#This Row],[Qty.]],5)</f>
        <v>0.04</v>
      </c>
      <c r="Q1497" s="46" t="b">
        <f>EXACT(Table2[[#This Row],[rate]],Table2[[#This Row],[Check]])</f>
        <v>1</v>
      </c>
      <c r="R1497" s="46"/>
      <c r="S1497" s="46" t="str">
        <f>IF(Table2[[#This Row],[SRO]]="EOU",VLOOKUP(Table2[[#This Row],[BE]],[2]GD.List!$C$3:$N$5014,12,0),IF(Table2[[#This Row],[SRO]]="Local","Polyester Staple Fibre","SRO 492"))</f>
        <v>Textile Chemical</v>
      </c>
    </row>
    <row r="1498" spans="1:19" x14ac:dyDescent="0.25">
      <c r="A1498" s="120" t="s">
        <v>724</v>
      </c>
      <c r="B1498" s="116" t="s">
        <v>1030</v>
      </c>
      <c r="C1498" s="165">
        <v>2644</v>
      </c>
      <c r="D1498" s="117">
        <v>2832.1089999999999</v>
      </c>
      <c r="E1498" s="7" t="s">
        <v>1033</v>
      </c>
      <c r="F1498" s="116" t="s">
        <v>1036</v>
      </c>
      <c r="G1498" s="156">
        <v>44670</v>
      </c>
      <c r="H1498" s="82">
        <v>3562398.87</v>
      </c>
      <c r="I1498" s="50">
        <v>0.04</v>
      </c>
      <c r="J1498" s="15">
        <v>110.64</v>
      </c>
      <c r="K1498" s="15">
        <v>2766</v>
      </c>
      <c r="L1498" s="15"/>
      <c r="M1498" s="66" t="str">
        <f>TEXT(Table2[[#This Row],[Gd.Dt]],"mmm-yy")</f>
        <v>Apr-22</v>
      </c>
      <c r="N1498" s="46" t="str">
        <f>MID(Table2[[#This Row],[BE]],6,2)</f>
        <v>IB</v>
      </c>
      <c r="O1498" s="46" t="str">
        <f>IF(Table2[[#This Row],[Type]]="IB","EOU",IF(Table2[[#This Row],[Type]]="MB","Local","492"))</f>
        <v>EOU</v>
      </c>
      <c r="P1498" s="46">
        <f>ROUND(Table2[[#This Row],[Cons]]/Table2[[#This Row],[Qty.]],5)</f>
        <v>0.04</v>
      </c>
      <c r="Q1498" s="46" t="b">
        <f>EXACT(Table2[[#This Row],[rate]],Table2[[#This Row],[Check]])</f>
        <v>1</v>
      </c>
      <c r="R1498" s="46"/>
      <c r="S1498" s="46" t="str">
        <f>IF(Table2[[#This Row],[SRO]]="EOU",VLOOKUP(Table2[[#This Row],[BE]],[2]GD.List!$C$3:$N$5014,12,0),IF(Table2[[#This Row],[SRO]]="Local","Polyester Staple Fibre","SRO 492"))</f>
        <v>Textile Chemical</v>
      </c>
    </row>
    <row r="1499" spans="1:19" x14ac:dyDescent="0.25">
      <c r="A1499" s="120" t="s">
        <v>797</v>
      </c>
      <c r="B1499" s="116" t="s">
        <v>1030</v>
      </c>
      <c r="C1499" s="165">
        <v>2644</v>
      </c>
      <c r="D1499" s="117">
        <v>3808.94</v>
      </c>
      <c r="E1499" s="7" t="s">
        <v>1033</v>
      </c>
      <c r="F1499" s="116" t="s">
        <v>1036</v>
      </c>
      <c r="G1499" s="156">
        <v>44670</v>
      </c>
      <c r="H1499" s="82">
        <v>3562398.87</v>
      </c>
      <c r="I1499" s="50">
        <v>0.04</v>
      </c>
      <c r="J1499" s="15">
        <v>110.64</v>
      </c>
      <c r="K1499" s="15">
        <v>2766</v>
      </c>
      <c r="L1499" s="15"/>
      <c r="M1499" s="66" t="str">
        <f>TEXT(Table2[[#This Row],[Gd.Dt]],"mmm-yy")</f>
        <v>Apr-22</v>
      </c>
      <c r="N1499" s="46" t="str">
        <f>MID(Table2[[#This Row],[BE]],6,2)</f>
        <v>IB</v>
      </c>
      <c r="O1499" s="46" t="str">
        <f>IF(Table2[[#This Row],[Type]]="IB","EOU",IF(Table2[[#This Row],[Type]]="MB","Local","492"))</f>
        <v>EOU</v>
      </c>
      <c r="P1499" s="46">
        <f>ROUND(Table2[[#This Row],[Cons]]/Table2[[#This Row],[Qty.]],5)</f>
        <v>0.04</v>
      </c>
      <c r="Q1499" s="46" t="b">
        <f>EXACT(Table2[[#This Row],[rate]],Table2[[#This Row],[Check]])</f>
        <v>1</v>
      </c>
      <c r="R1499" s="46"/>
      <c r="S1499" s="46" t="str">
        <f>IF(Table2[[#This Row],[SRO]]="EOU",VLOOKUP(Table2[[#This Row],[BE]],[2]GD.List!$C$3:$N$5014,12,0),IF(Table2[[#This Row],[SRO]]="Local","Polyester Staple Fibre","SRO 492"))</f>
        <v>Textile Chemical</v>
      </c>
    </row>
    <row r="1500" spans="1:19" x14ac:dyDescent="0.25">
      <c r="A1500" s="120" t="s">
        <v>798</v>
      </c>
      <c r="B1500" s="116" t="s">
        <v>1030</v>
      </c>
      <c r="C1500" s="165">
        <v>2644</v>
      </c>
      <c r="D1500" s="117">
        <v>3910</v>
      </c>
      <c r="E1500" s="7" t="s">
        <v>1033</v>
      </c>
      <c r="F1500" s="116" t="s">
        <v>1036</v>
      </c>
      <c r="G1500" s="156">
        <v>44670</v>
      </c>
      <c r="H1500" s="82">
        <v>3562398.87</v>
      </c>
      <c r="I1500" s="50">
        <v>0.04</v>
      </c>
      <c r="J1500" s="15">
        <v>110.64</v>
      </c>
      <c r="K1500" s="15">
        <v>2766</v>
      </c>
      <c r="L1500" s="15"/>
      <c r="M1500" s="66" t="str">
        <f>TEXT(Table2[[#This Row],[Gd.Dt]],"mmm-yy")</f>
        <v>Apr-22</v>
      </c>
      <c r="N1500" s="46" t="str">
        <f>MID(Table2[[#This Row],[BE]],6,2)</f>
        <v>IB</v>
      </c>
      <c r="O1500" s="46" t="str">
        <f>IF(Table2[[#This Row],[Type]]="IB","EOU",IF(Table2[[#This Row],[Type]]="MB","Local","492"))</f>
        <v>EOU</v>
      </c>
      <c r="P1500" s="46">
        <f>ROUND(Table2[[#This Row],[Cons]]/Table2[[#This Row],[Qty.]],5)</f>
        <v>0.04</v>
      </c>
      <c r="Q1500" s="46" t="b">
        <f>EXACT(Table2[[#This Row],[rate]],Table2[[#This Row],[Check]])</f>
        <v>1</v>
      </c>
      <c r="R1500" s="46"/>
      <c r="S1500" s="46" t="str">
        <f>IF(Table2[[#This Row],[SRO]]="EOU",VLOOKUP(Table2[[#This Row],[BE]],[2]GD.List!$C$3:$N$5014,12,0),IF(Table2[[#This Row],[SRO]]="Local","Polyester Staple Fibre","SRO 492"))</f>
        <v>Textile Chemical</v>
      </c>
    </row>
    <row r="1501" spans="1:19" x14ac:dyDescent="0.25">
      <c r="A1501" s="120" t="s">
        <v>800</v>
      </c>
      <c r="B1501" s="116" t="s">
        <v>1030</v>
      </c>
      <c r="C1501" s="165">
        <v>2644</v>
      </c>
      <c r="D1501" s="117">
        <v>3215.1990000000001</v>
      </c>
      <c r="E1501" s="7" t="s">
        <v>1033</v>
      </c>
      <c r="F1501" s="116" t="s">
        <v>1036</v>
      </c>
      <c r="G1501" s="156">
        <v>44670</v>
      </c>
      <c r="H1501" s="82">
        <v>3562398.87</v>
      </c>
      <c r="I1501" s="50">
        <v>7.0000000000000007E-2</v>
      </c>
      <c r="J1501" s="15">
        <v>193.62</v>
      </c>
      <c r="K1501" s="15">
        <v>2766</v>
      </c>
      <c r="L1501" s="15"/>
      <c r="M1501" s="66" t="str">
        <f>TEXT(Table2[[#This Row],[Gd.Dt]],"mmm-yy")</f>
        <v>Apr-22</v>
      </c>
      <c r="N1501" s="46" t="str">
        <f>MID(Table2[[#This Row],[BE]],6,2)</f>
        <v>IB</v>
      </c>
      <c r="O1501" s="46" t="str">
        <f>IF(Table2[[#This Row],[Type]]="IB","EOU",IF(Table2[[#This Row],[Type]]="MB","Local","492"))</f>
        <v>EOU</v>
      </c>
      <c r="P1501" s="46">
        <f>ROUND(Table2[[#This Row],[Cons]]/Table2[[#This Row],[Qty.]],5)</f>
        <v>7.0000000000000007E-2</v>
      </c>
      <c r="Q1501" s="46" t="b">
        <f>EXACT(Table2[[#This Row],[rate]],Table2[[#This Row],[Check]])</f>
        <v>1</v>
      </c>
      <c r="R1501" s="46"/>
      <c r="S1501" s="46" t="str">
        <f>IF(Table2[[#This Row],[SRO]]="EOU",VLOOKUP(Table2[[#This Row],[BE]],[2]GD.List!$C$3:$N$5014,12,0),IF(Table2[[#This Row],[SRO]]="Local","Polyester Staple Fibre","SRO 492"))</f>
        <v>Textile Dyes</v>
      </c>
    </row>
    <row r="1502" spans="1:19" x14ac:dyDescent="0.25">
      <c r="A1502" s="120" t="s">
        <v>804</v>
      </c>
      <c r="B1502" s="116" t="s">
        <v>1030</v>
      </c>
      <c r="C1502" s="165">
        <v>2644</v>
      </c>
      <c r="D1502" s="117">
        <v>3906.9029999999998</v>
      </c>
      <c r="E1502" s="7" t="s">
        <v>1033</v>
      </c>
      <c r="F1502" s="116" t="s">
        <v>1036</v>
      </c>
      <c r="G1502" s="156">
        <v>44670</v>
      </c>
      <c r="H1502" s="82">
        <v>3562398.87</v>
      </c>
      <c r="I1502" s="50">
        <v>0.04</v>
      </c>
      <c r="J1502" s="15">
        <v>110.64</v>
      </c>
      <c r="K1502" s="15">
        <v>2766</v>
      </c>
      <c r="L1502" s="15"/>
      <c r="M1502" s="66" t="str">
        <f>TEXT(Table2[[#This Row],[Gd.Dt]],"mmm-yy")</f>
        <v>Apr-22</v>
      </c>
      <c r="N1502" s="46" t="str">
        <f>MID(Table2[[#This Row],[BE]],6,2)</f>
        <v>IB</v>
      </c>
      <c r="O1502" s="46" t="str">
        <f>IF(Table2[[#This Row],[Type]]="IB","EOU",IF(Table2[[#This Row],[Type]]="MB","Local","492"))</f>
        <v>EOU</v>
      </c>
      <c r="P1502" s="46">
        <f>ROUND(Table2[[#This Row],[Cons]]/Table2[[#This Row],[Qty.]],5)</f>
        <v>0.04</v>
      </c>
      <c r="Q1502" s="46" t="b">
        <f>EXACT(Table2[[#This Row],[rate]],Table2[[#This Row],[Check]])</f>
        <v>1</v>
      </c>
      <c r="R1502" s="46"/>
      <c r="S1502" s="46" t="str">
        <f>IF(Table2[[#This Row],[SRO]]="EOU",VLOOKUP(Table2[[#This Row],[BE]],[2]GD.List!$C$3:$N$5014,12,0),IF(Table2[[#This Row],[SRO]]="Local","Polyester Staple Fibre","SRO 492"))</f>
        <v>Textile Chemical</v>
      </c>
    </row>
    <row r="1503" spans="1:19" x14ac:dyDescent="0.25">
      <c r="A1503" s="120" t="s">
        <v>805</v>
      </c>
      <c r="B1503" s="116" t="s">
        <v>1030</v>
      </c>
      <c r="C1503" s="165">
        <v>2644</v>
      </c>
      <c r="D1503" s="117">
        <v>3204.1590000000001</v>
      </c>
      <c r="E1503" s="7" t="s">
        <v>1033</v>
      </c>
      <c r="F1503" s="116" t="s">
        <v>1036</v>
      </c>
      <c r="G1503" s="156">
        <v>44670</v>
      </c>
      <c r="H1503" s="82">
        <v>3562398.87</v>
      </c>
      <c r="I1503" s="50">
        <v>7.0000000000000007E-2</v>
      </c>
      <c r="J1503" s="15">
        <v>20</v>
      </c>
      <c r="K1503" s="15">
        <v>285.70999999999998</v>
      </c>
      <c r="L1503" s="15"/>
      <c r="M1503" s="66" t="str">
        <f>TEXT(Table2[[#This Row],[Gd.Dt]],"mmm-yy")</f>
        <v>Apr-22</v>
      </c>
      <c r="N1503" s="46" t="str">
        <f>MID(Table2[[#This Row],[BE]],6,2)</f>
        <v>IB</v>
      </c>
      <c r="O1503" s="46" t="str">
        <f>IF(Table2[[#This Row],[Type]]="IB","EOU",IF(Table2[[#This Row],[Type]]="MB","Local","492"))</f>
        <v>EOU</v>
      </c>
      <c r="P1503" s="46">
        <f>ROUND(Table2[[#This Row],[Cons]]/Table2[[#This Row],[Qty.]],5)</f>
        <v>7.0000000000000007E-2</v>
      </c>
      <c r="Q1503" s="46" t="b">
        <f>EXACT(Table2[[#This Row],[rate]],Table2[[#This Row],[Check]])</f>
        <v>1</v>
      </c>
      <c r="R1503" s="46"/>
      <c r="S1503" s="46" t="str">
        <f>IF(Table2[[#This Row],[SRO]]="EOU",VLOOKUP(Table2[[#This Row],[BE]],[2]GD.List!$C$3:$N$5014,12,0),IF(Table2[[#This Row],[SRO]]="Local","Polyester Staple Fibre","SRO 492"))</f>
        <v>Textile Dyes</v>
      </c>
    </row>
    <row r="1504" spans="1:19" x14ac:dyDescent="0.25">
      <c r="A1504" s="120" t="s">
        <v>921</v>
      </c>
      <c r="B1504" s="116" t="s">
        <v>1030</v>
      </c>
      <c r="C1504" s="165">
        <v>2644</v>
      </c>
      <c r="D1504" s="117">
        <v>3204.16</v>
      </c>
      <c r="E1504" s="7" t="s">
        <v>1033</v>
      </c>
      <c r="F1504" s="116" t="s">
        <v>1036</v>
      </c>
      <c r="G1504" s="156">
        <v>44670</v>
      </c>
      <c r="H1504" s="82">
        <v>3562398.87</v>
      </c>
      <c r="I1504" s="50">
        <v>7.0000000000000007E-2</v>
      </c>
      <c r="J1504" s="15">
        <v>193.62</v>
      </c>
      <c r="K1504" s="15">
        <v>2766</v>
      </c>
      <c r="L1504" s="15"/>
      <c r="M1504" s="66" t="str">
        <f>TEXT(Table2[[#This Row],[Gd.Dt]],"mmm-yy")</f>
        <v>Apr-22</v>
      </c>
      <c r="N1504" s="46" t="str">
        <f>MID(Table2[[#This Row],[BE]],6,2)</f>
        <v>IB</v>
      </c>
      <c r="O1504" s="46" t="str">
        <f>IF(Table2[[#This Row],[Type]]="IB","EOU",IF(Table2[[#This Row],[Type]]="MB","Local","492"))</f>
        <v>EOU</v>
      </c>
      <c r="P1504" s="46">
        <f>ROUND(Table2[[#This Row],[Cons]]/Table2[[#This Row],[Qty.]],5)</f>
        <v>7.0000000000000007E-2</v>
      </c>
      <c r="Q1504" s="46" t="b">
        <f>EXACT(Table2[[#This Row],[rate]],Table2[[#This Row],[Check]])</f>
        <v>1</v>
      </c>
      <c r="R1504" s="46"/>
      <c r="S1504" s="46" t="str">
        <f>IF(Table2[[#This Row],[SRO]]="EOU",VLOOKUP(Table2[[#This Row],[BE]],[2]GD.List!$C$3:$N$5014,12,0),IF(Table2[[#This Row],[SRO]]="Local","Polyester Staple Fibre","SRO 492"))</f>
        <v>Textile Dyes</v>
      </c>
    </row>
    <row r="1505" spans="1:19" x14ac:dyDescent="0.25">
      <c r="A1505" s="119" t="s">
        <v>945</v>
      </c>
      <c r="B1505" s="116" t="s">
        <v>1030</v>
      </c>
      <c r="C1505" s="165">
        <v>2644</v>
      </c>
      <c r="D1505" s="117">
        <v>3906.9090000000001</v>
      </c>
      <c r="E1505" s="7" t="s">
        <v>1033</v>
      </c>
      <c r="F1505" s="116" t="s">
        <v>1036</v>
      </c>
      <c r="G1505" s="156">
        <v>44670</v>
      </c>
      <c r="H1505" s="82">
        <v>3562398.87</v>
      </c>
      <c r="I1505" s="50">
        <v>0.04</v>
      </c>
      <c r="J1505" s="15">
        <v>110.64</v>
      </c>
      <c r="K1505" s="15">
        <v>2766</v>
      </c>
      <c r="L1505" s="15"/>
      <c r="M1505" s="66" t="str">
        <f>TEXT(Table2[[#This Row],[Gd.Dt]],"mmm-yy")</f>
        <v>Apr-22</v>
      </c>
      <c r="N1505" s="46" t="str">
        <f>MID(Table2[[#This Row],[BE]],6,2)</f>
        <v>IB</v>
      </c>
      <c r="O1505" s="46" t="str">
        <f>IF(Table2[[#This Row],[Type]]="IB","EOU",IF(Table2[[#This Row],[Type]]="MB","Local","492"))</f>
        <v>EOU</v>
      </c>
      <c r="P1505" s="46">
        <f>ROUND(Table2[[#This Row],[Cons]]/Table2[[#This Row],[Qty.]],5)</f>
        <v>0.04</v>
      </c>
      <c r="Q1505" s="46" t="b">
        <f>EXACT(Table2[[#This Row],[rate]],Table2[[#This Row],[Check]])</f>
        <v>1</v>
      </c>
      <c r="R1505" s="46"/>
      <c r="S1505" s="46" t="str">
        <f>IF(Table2[[#This Row],[SRO]]="EOU",VLOOKUP(Table2[[#This Row],[BE]],[2]GD.List!$C$3:$N$5014,12,0),IF(Table2[[#This Row],[SRO]]="Local","Polyester Staple Fibre","SRO 492"))</f>
        <v>Textile Chemical</v>
      </c>
    </row>
    <row r="1506" spans="1:19" x14ac:dyDescent="0.25">
      <c r="A1506" s="120" t="s">
        <v>945</v>
      </c>
      <c r="B1506" s="116" t="s">
        <v>1028</v>
      </c>
      <c r="C1506" s="165">
        <v>12456</v>
      </c>
      <c r="D1506" s="117">
        <v>3402.13</v>
      </c>
      <c r="E1506" s="7" t="s">
        <v>1031</v>
      </c>
      <c r="F1506" s="116" t="s">
        <v>1032</v>
      </c>
      <c r="G1506" s="156">
        <v>44670</v>
      </c>
      <c r="H1506" s="82">
        <v>12258828.640000001</v>
      </c>
      <c r="I1506" s="50">
        <v>0.04</v>
      </c>
      <c r="J1506" s="15">
        <v>28.42</v>
      </c>
      <c r="K1506" s="15">
        <v>710.5</v>
      </c>
      <c r="L1506" s="15"/>
      <c r="M1506" s="66" t="str">
        <f>TEXT(Table2[[#This Row],[Gd.Dt]],"mmm-yy")</f>
        <v>Apr-22</v>
      </c>
      <c r="N1506" s="46" t="str">
        <f>MID(Table2[[#This Row],[BE]],6,2)</f>
        <v>IB</v>
      </c>
      <c r="O1506" s="46" t="str">
        <f>IF(Table2[[#This Row],[Type]]="IB","EOU",IF(Table2[[#This Row],[Type]]="MB","Local","492"))</f>
        <v>EOU</v>
      </c>
      <c r="P1506" s="46">
        <f>ROUND(Table2[[#This Row],[Cons]]/Table2[[#This Row],[Qty.]],5)</f>
        <v>0.04</v>
      </c>
      <c r="Q1506" s="46" t="b">
        <f>EXACT(Table2[[#This Row],[rate]],Table2[[#This Row],[Check]])</f>
        <v>1</v>
      </c>
      <c r="R1506" s="46"/>
      <c r="S1506" s="46" t="str">
        <f>IF(Table2[[#This Row],[SRO]]="EOU",VLOOKUP(Table2[[#This Row],[BE]],[2]GD.List!$C$3:$N$5014,12,0),IF(Table2[[#This Row],[SRO]]="Local","Polyester Staple Fibre","SRO 492"))</f>
        <v>Textile Chemical</v>
      </c>
    </row>
    <row r="1507" spans="1:19" x14ac:dyDescent="0.25">
      <c r="A1507" s="119" t="s">
        <v>977</v>
      </c>
      <c r="B1507" s="116" t="s">
        <v>1029</v>
      </c>
      <c r="C1507" s="165">
        <v>13360</v>
      </c>
      <c r="D1507" s="117">
        <v>3910</v>
      </c>
      <c r="E1507" s="7" t="s">
        <v>1031</v>
      </c>
      <c r="F1507" s="116" t="s">
        <v>1037</v>
      </c>
      <c r="G1507" s="156">
        <v>44670</v>
      </c>
      <c r="H1507" s="82">
        <v>11524118.52</v>
      </c>
      <c r="I1507" s="50">
        <v>0.04</v>
      </c>
      <c r="J1507" s="15">
        <v>291.52</v>
      </c>
      <c r="K1507" s="15">
        <v>7288</v>
      </c>
      <c r="L1507" s="15"/>
      <c r="M1507" s="66" t="str">
        <f>TEXT(Table2[[#This Row],[Gd.Dt]],"mmm-yy")</f>
        <v>Apr-22</v>
      </c>
      <c r="N1507" s="46" t="str">
        <f>MID(Table2[[#This Row],[BE]],6,2)</f>
        <v>IB</v>
      </c>
      <c r="O1507" s="46" t="str">
        <f>IF(Table2[[#This Row],[Type]]="IB","EOU",IF(Table2[[#This Row],[Type]]="MB","Local","492"))</f>
        <v>EOU</v>
      </c>
      <c r="P1507" s="46">
        <f>ROUND(Table2[[#This Row],[Cons]]/Table2[[#This Row],[Qty.]],5)</f>
        <v>0.04</v>
      </c>
      <c r="Q1507" s="46" t="b">
        <f>EXACT(Table2[[#This Row],[rate]],Table2[[#This Row],[Check]])</f>
        <v>1</v>
      </c>
      <c r="R1507" s="46"/>
      <c r="S1507" s="46" t="str">
        <f>IF(Table2[[#This Row],[SRO]]="EOU",VLOOKUP(Table2[[#This Row],[BE]],[2]GD.List!$C$3:$N$5014,12,0),IF(Table2[[#This Row],[SRO]]="Local","Polyester Staple Fibre","SRO 492"))</f>
        <v>Textile Chemical</v>
      </c>
    </row>
    <row r="1508" spans="1:19" x14ac:dyDescent="0.25">
      <c r="A1508" s="119" t="s">
        <v>977</v>
      </c>
      <c r="B1508" s="116" t="s">
        <v>1035</v>
      </c>
      <c r="C1508" s="165">
        <v>32840</v>
      </c>
      <c r="D1508" s="117">
        <v>3910</v>
      </c>
      <c r="E1508" s="7" t="s">
        <v>1034</v>
      </c>
      <c r="F1508" s="116" t="s">
        <v>1038</v>
      </c>
      <c r="G1508" s="156">
        <v>44671</v>
      </c>
      <c r="H1508" s="82">
        <v>26697741.16</v>
      </c>
      <c r="I1508" s="50">
        <v>0.04</v>
      </c>
      <c r="J1508" s="15">
        <v>544.48</v>
      </c>
      <c r="K1508" s="15">
        <v>13612</v>
      </c>
      <c r="L1508" s="15"/>
      <c r="M1508" s="66" t="str">
        <f>TEXT(Table2[[#This Row],[Gd.Dt]],"mmm-yy")</f>
        <v>Apr-22</v>
      </c>
      <c r="N1508" s="46" t="str">
        <f>MID(Table2[[#This Row],[BE]],6,2)</f>
        <v>IB</v>
      </c>
      <c r="O1508" s="46" t="str">
        <f>IF(Table2[[#This Row],[Type]]="IB","EOU",IF(Table2[[#This Row],[Type]]="MB","Local","492"))</f>
        <v>EOU</v>
      </c>
      <c r="P1508" s="46">
        <f>ROUND(Table2[[#This Row],[Cons]]/Table2[[#This Row],[Qty.]],5)</f>
        <v>0.04</v>
      </c>
      <c r="Q1508" s="46" t="b">
        <f>EXACT(Table2[[#This Row],[rate]],Table2[[#This Row],[Check]])</f>
        <v>1</v>
      </c>
      <c r="R1508" s="46"/>
      <c r="S1508" s="46" t="str">
        <f>IF(Table2[[#This Row],[SRO]]="EOU",VLOOKUP(Table2[[#This Row],[BE]],[2]GD.List!$C$3:$N$5014,12,0),IF(Table2[[#This Row],[SRO]]="Local","Polyester Staple Fibre","SRO 492"))</f>
        <v>Textile Chemical</v>
      </c>
    </row>
    <row r="1509" spans="1:19" x14ac:dyDescent="0.25">
      <c r="A1509" s="120" t="s">
        <v>977</v>
      </c>
      <c r="B1509" s="116" t="s">
        <v>1028</v>
      </c>
      <c r="C1509" s="165">
        <v>12456</v>
      </c>
      <c r="D1509" s="117">
        <v>3910</v>
      </c>
      <c r="E1509" s="7" t="s">
        <v>1031</v>
      </c>
      <c r="F1509" s="116" t="s">
        <v>1032</v>
      </c>
      <c r="G1509" s="156">
        <v>44670</v>
      </c>
      <c r="H1509" s="82">
        <v>12258828.640000001</v>
      </c>
      <c r="I1509" s="50">
        <v>0.04</v>
      </c>
      <c r="J1509" s="15">
        <v>316.44</v>
      </c>
      <c r="K1509" s="15">
        <v>7911</v>
      </c>
      <c r="L1509" s="15"/>
      <c r="M1509" s="66" t="str">
        <f>TEXT(Table2[[#This Row],[Gd.Dt]],"mmm-yy")</f>
        <v>Apr-22</v>
      </c>
      <c r="N1509" s="46" t="str">
        <f>MID(Table2[[#This Row],[BE]],6,2)</f>
        <v>IB</v>
      </c>
      <c r="O1509" s="46" t="str">
        <f>IF(Table2[[#This Row],[Type]]="IB","EOU",IF(Table2[[#This Row],[Type]]="MB","Local","492"))</f>
        <v>EOU</v>
      </c>
      <c r="P1509" s="46">
        <f>ROUND(Table2[[#This Row],[Cons]]/Table2[[#This Row],[Qty.]],5)</f>
        <v>0.04</v>
      </c>
      <c r="Q1509" s="46" t="b">
        <f>EXACT(Table2[[#This Row],[rate]],Table2[[#This Row],[Check]])</f>
        <v>1</v>
      </c>
      <c r="R1509" s="46"/>
      <c r="S1509" s="46" t="str">
        <f>IF(Table2[[#This Row],[SRO]]="EOU",VLOOKUP(Table2[[#This Row],[BE]],[2]GD.List!$C$3:$N$5014,12,0),IF(Table2[[#This Row],[SRO]]="Local","Polyester Staple Fibre","SRO 492"))</f>
        <v>Textile Chemical</v>
      </c>
    </row>
    <row r="1510" spans="1:19" x14ac:dyDescent="0.25">
      <c r="A1510" s="119" t="s">
        <v>1021</v>
      </c>
      <c r="B1510" s="116" t="s">
        <v>1029</v>
      </c>
      <c r="C1510" s="165">
        <v>13360</v>
      </c>
      <c r="D1510" s="117">
        <v>1108.19</v>
      </c>
      <c r="E1510" s="7" t="s">
        <v>1031</v>
      </c>
      <c r="F1510" s="116" t="s">
        <v>1037</v>
      </c>
      <c r="G1510" s="156">
        <v>44670</v>
      </c>
      <c r="H1510" s="82">
        <v>11524118.52</v>
      </c>
      <c r="I1510" s="50">
        <v>0.04</v>
      </c>
      <c r="J1510" s="15">
        <v>291.52</v>
      </c>
      <c r="K1510" s="15">
        <v>7288</v>
      </c>
      <c r="L1510" s="15"/>
      <c r="M1510" s="66" t="str">
        <f>TEXT(Table2[[#This Row],[Gd.Dt]],"mmm-yy")</f>
        <v>Apr-22</v>
      </c>
      <c r="N1510" s="46" t="str">
        <f>MID(Table2[[#This Row],[BE]],6,2)</f>
        <v>IB</v>
      </c>
      <c r="O1510" s="46" t="str">
        <f>IF(Table2[[#This Row],[Type]]="IB","EOU",IF(Table2[[#This Row],[Type]]="MB","Local","492"))</f>
        <v>EOU</v>
      </c>
      <c r="P1510" s="46">
        <f>ROUND(Table2[[#This Row],[Cons]]/Table2[[#This Row],[Qty.]],5)</f>
        <v>0.04</v>
      </c>
      <c r="Q1510" s="46" t="b">
        <f>EXACT(Table2[[#This Row],[rate]],Table2[[#This Row],[Check]])</f>
        <v>1</v>
      </c>
      <c r="R1510" s="46"/>
      <c r="S1510" s="46" t="str">
        <f>IF(Table2[[#This Row],[SRO]]="EOU",VLOOKUP(Table2[[#This Row],[BE]],[2]GD.List!$C$3:$N$5014,12,0),IF(Table2[[#This Row],[SRO]]="Local","Polyester Staple Fibre","SRO 492"))</f>
        <v>Textile Chemical</v>
      </c>
    </row>
    <row r="1511" spans="1:19" x14ac:dyDescent="0.25">
      <c r="A1511" s="119" t="s">
        <v>1021</v>
      </c>
      <c r="B1511" s="116" t="s">
        <v>1035</v>
      </c>
      <c r="C1511" s="165">
        <v>32840</v>
      </c>
      <c r="D1511" s="117">
        <v>1108.19</v>
      </c>
      <c r="E1511" s="7" t="s">
        <v>1034</v>
      </c>
      <c r="F1511" s="116" t="s">
        <v>1038</v>
      </c>
      <c r="G1511" s="156">
        <v>44671</v>
      </c>
      <c r="H1511" s="82">
        <v>26697741.16</v>
      </c>
      <c r="I1511" s="50">
        <v>0.04</v>
      </c>
      <c r="J1511" s="15">
        <v>544.48</v>
      </c>
      <c r="K1511" s="15">
        <v>13612</v>
      </c>
      <c r="L1511" s="15"/>
      <c r="M1511" s="66" t="str">
        <f>TEXT(Table2[[#This Row],[Gd.Dt]],"mmm-yy")</f>
        <v>Apr-22</v>
      </c>
      <c r="N1511" s="46" t="str">
        <f>MID(Table2[[#This Row],[BE]],6,2)</f>
        <v>IB</v>
      </c>
      <c r="O1511" s="46" t="str">
        <f>IF(Table2[[#This Row],[Type]]="IB","EOU",IF(Table2[[#This Row],[Type]]="MB","Local","492"))</f>
        <v>EOU</v>
      </c>
      <c r="P1511" s="46">
        <f>ROUND(Table2[[#This Row],[Cons]]/Table2[[#This Row],[Qty.]],5)</f>
        <v>0.04</v>
      </c>
      <c r="Q1511" s="46" t="b">
        <f>EXACT(Table2[[#This Row],[rate]],Table2[[#This Row],[Check]])</f>
        <v>1</v>
      </c>
      <c r="R1511" s="46"/>
      <c r="S1511" s="46" t="str">
        <f>IF(Table2[[#This Row],[SRO]]="EOU",VLOOKUP(Table2[[#This Row],[BE]],[2]GD.List!$C$3:$N$5014,12,0),IF(Table2[[#This Row],[SRO]]="Local","Polyester Staple Fibre","SRO 492"))</f>
        <v>Textile Chemical</v>
      </c>
    </row>
    <row r="1512" spans="1:19" x14ac:dyDescent="0.25">
      <c r="A1512" s="120" t="s">
        <v>1021</v>
      </c>
      <c r="B1512" s="116" t="s">
        <v>1028</v>
      </c>
      <c r="C1512" s="165">
        <v>12456</v>
      </c>
      <c r="D1512" s="117">
        <v>1108.19</v>
      </c>
      <c r="E1512" s="7" t="s">
        <v>1031</v>
      </c>
      <c r="F1512" s="116" t="s">
        <v>1032</v>
      </c>
      <c r="G1512" s="156">
        <v>44670</v>
      </c>
      <c r="H1512" s="82">
        <v>12258828.640000001</v>
      </c>
      <c r="I1512" s="50">
        <v>0.04</v>
      </c>
      <c r="J1512" s="15">
        <v>316.44</v>
      </c>
      <c r="K1512" s="15">
        <v>7911</v>
      </c>
      <c r="L1512" s="15"/>
      <c r="M1512" s="66" t="str">
        <f>TEXT(Table2[[#This Row],[Gd.Dt]],"mmm-yy")</f>
        <v>Apr-22</v>
      </c>
      <c r="N1512" s="46" t="str">
        <f>MID(Table2[[#This Row],[BE]],6,2)</f>
        <v>IB</v>
      </c>
      <c r="O1512" s="46" t="str">
        <f>IF(Table2[[#This Row],[Type]]="IB","EOU",IF(Table2[[#This Row],[Type]]="MB","Local","492"))</f>
        <v>EOU</v>
      </c>
      <c r="P1512" s="46">
        <f>ROUND(Table2[[#This Row],[Cons]]/Table2[[#This Row],[Qty.]],5)</f>
        <v>0.04</v>
      </c>
      <c r="Q1512" s="46" t="b">
        <f>EXACT(Table2[[#This Row],[rate]],Table2[[#This Row],[Check]])</f>
        <v>1</v>
      </c>
      <c r="R1512" s="46"/>
      <c r="S1512" s="46" t="str">
        <f>IF(Table2[[#This Row],[SRO]]="EOU",VLOOKUP(Table2[[#This Row],[BE]],[2]GD.List!$C$3:$N$5014,12,0),IF(Table2[[#This Row],[SRO]]="Local","Polyester Staple Fibre","SRO 492"))</f>
        <v>Textile Chemical</v>
      </c>
    </row>
    <row r="1513" spans="1:19" x14ac:dyDescent="0.25">
      <c r="A1513" s="119" t="s">
        <v>1022</v>
      </c>
      <c r="B1513" s="116" t="s">
        <v>1029</v>
      </c>
      <c r="C1513" s="165">
        <v>13360</v>
      </c>
      <c r="D1513" s="117">
        <v>3909.5</v>
      </c>
      <c r="E1513" s="7" t="s">
        <v>1031</v>
      </c>
      <c r="F1513" s="116" t="s">
        <v>1037</v>
      </c>
      <c r="G1513" s="156">
        <v>44670</v>
      </c>
      <c r="H1513" s="82">
        <v>11524118.52</v>
      </c>
      <c r="I1513" s="50">
        <v>0.04</v>
      </c>
      <c r="J1513" s="15">
        <v>291.52</v>
      </c>
      <c r="K1513" s="15">
        <v>7288</v>
      </c>
      <c r="L1513" s="15"/>
      <c r="M1513" s="66" t="str">
        <f>TEXT(Table2[[#This Row],[Gd.Dt]],"mmm-yy")</f>
        <v>Apr-22</v>
      </c>
      <c r="N1513" s="46" t="str">
        <f>MID(Table2[[#This Row],[BE]],6,2)</f>
        <v>IB</v>
      </c>
      <c r="O1513" s="46" t="str">
        <f>IF(Table2[[#This Row],[Type]]="IB","EOU",IF(Table2[[#This Row],[Type]]="MB","Local","492"))</f>
        <v>EOU</v>
      </c>
      <c r="P1513" s="46">
        <f>ROUND(Table2[[#This Row],[Cons]]/Table2[[#This Row],[Qty.]],5)</f>
        <v>0.04</v>
      </c>
      <c r="Q1513" s="46" t="b">
        <f>EXACT(Table2[[#This Row],[rate]],Table2[[#This Row],[Check]])</f>
        <v>1</v>
      </c>
      <c r="R1513" s="46"/>
      <c r="S1513" s="46" t="str">
        <f>IF(Table2[[#This Row],[SRO]]="EOU",VLOOKUP(Table2[[#This Row],[BE]],[2]GD.List!$C$3:$N$5014,12,0),IF(Table2[[#This Row],[SRO]]="Local","Polyester Staple Fibre","SRO 492"))</f>
        <v>Textile Chemical</v>
      </c>
    </row>
    <row r="1514" spans="1:19" x14ac:dyDescent="0.25">
      <c r="A1514" s="119" t="s">
        <v>1022</v>
      </c>
      <c r="B1514" s="116" t="s">
        <v>1035</v>
      </c>
      <c r="C1514" s="165">
        <v>32840</v>
      </c>
      <c r="D1514" s="117">
        <v>3909.5</v>
      </c>
      <c r="E1514" s="7" t="s">
        <v>1034</v>
      </c>
      <c r="F1514" s="116" t="s">
        <v>1038</v>
      </c>
      <c r="G1514" s="156">
        <v>44671</v>
      </c>
      <c r="H1514" s="82">
        <v>26697741.16</v>
      </c>
      <c r="I1514" s="50">
        <v>0.04</v>
      </c>
      <c r="J1514" s="15">
        <v>544.48</v>
      </c>
      <c r="K1514" s="15">
        <v>13612</v>
      </c>
      <c r="L1514" s="15"/>
      <c r="M1514" s="66" t="str">
        <f>TEXT(Table2[[#This Row],[Gd.Dt]],"mmm-yy")</f>
        <v>Apr-22</v>
      </c>
      <c r="N1514" s="46" t="str">
        <f>MID(Table2[[#This Row],[BE]],6,2)</f>
        <v>IB</v>
      </c>
      <c r="O1514" s="46" t="str">
        <f>IF(Table2[[#This Row],[Type]]="IB","EOU",IF(Table2[[#This Row],[Type]]="MB","Local","492"))</f>
        <v>EOU</v>
      </c>
      <c r="P1514" s="46">
        <f>ROUND(Table2[[#This Row],[Cons]]/Table2[[#This Row],[Qty.]],5)</f>
        <v>0.04</v>
      </c>
      <c r="Q1514" s="46" t="b">
        <f>EXACT(Table2[[#This Row],[rate]],Table2[[#This Row],[Check]])</f>
        <v>1</v>
      </c>
      <c r="R1514" s="46"/>
      <c r="S1514" s="46" t="str">
        <f>IF(Table2[[#This Row],[SRO]]="EOU",VLOOKUP(Table2[[#This Row],[BE]],[2]GD.List!$C$3:$N$5014,12,0),IF(Table2[[#This Row],[SRO]]="Local","Polyester Staple Fibre","SRO 492"))</f>
        <v>Textile Chemical</v>
      </c>
    </row>
    <row r="1515" spans="1:19" x14ac:dyDescent="0.25">
      <c r="A1515" s="120" t="s">
        <v>1022</v>
      </c>
      <c r="B1515" s="116" t="s">
        <v>1028</v>
      </c>
      <c r="C1515" s="165">
        <v>12456</v>
      </c>
      <c r="D1515" s="117">
        <v>3909.5</v>
      </c>
      <c r="E1515" s="7" t="s">
        <v>1031</v>
      </c>
      <c r="F1515" s="116" t="s">
        <v>1032</v>
      </c>
      <c r="G1515" s="156">
        <v>44670</v>
      </c>
      <c r="H1515" s="82">
        <v>12258828.640000001</v>
      </c>
      <c r="I1515" s="50">
        <v>0.04</v>
      </c>
      <c r="J1515" s="15">
        <v>316.44</v>
      </c>
      <c r="K1515" s="15">
        <v>7911</v>
      </c>
      <c r="L1515" s="15"/>
      <c r="M1515" s="66" t="str">
        <f>TEXT(Table2[[#This Row],[Gd.Dt]],"mmm-yy")</f>
        <v>Apr-22</v>
      </c>
      <c r="N1515" s="46" t="str">
        <f>MID(Table2[[#This Row],[BE]],6,2)</f>
        <v>IB</v>
      </c>
      <c r="O1515" s="46" t="str">
        <f>IF(Table2[[#This Row],[Type]]="IB","EOU",IF(Table2[[#This Row],[Type]]="MB","Local","492"))</f>
        <v>EOU</v>
      </c>
      <c r="P1515" s="46">
        <f>ROUND(Table2[[#This Row],[Cons]]/Table2[[#This Row],[Qty.]],5)</f>
        <v>0.04</v>
      </c>
      <c r="Q1515" s="46" t="b">
        <f>EXACT(Table2[[#This Row],[rate]],Table2[[#This Row],[Check]])</f>
        <v>1</v>
      </c>
      <c r="R1515" s="46"/>
      <c r="S1515" s="46" t="str">
        <f>IF(Table2[[#This Row],[SRO]]="EOU",VLOOKUP(Table2[[#This Row],[BE]],[2]GD.List!$C$3:$N$5014,12,0),IF(Table2[[#This Row],[SRO]]="Local","Polyester Staple Fibre","SRO 492"))</f>
        <v>Textile Chemical</v>
      </c>
    </row>
    <row r="1516" spans="1:19" x14ac:dyDescent="0.25">
      <c r="A1516" s="119" t="s">
        <v>1023</v>
      </c>
      <c r="B1516" s="116" t="s">
        <v>1029</v>
      </c>
      <c r="C1516" s="165">
        <v>13360</v>
      </c>
      <c r="D1516" s="117">
        <v>3809.9189999999999</v>
      </c>
      <c r="E1516" s="7" t="s">
        <v>1031</v>
      </c>
      <c r="F1516" s="116" t="s">
        <v>1037</v>
      </c>
      <c r="G1516" s="156">
        <v>44670</v>
      </c>
      <c r="H1516" s="82">
        <v>11524118.52</v>
      </c>
      <c r="I1516" s="50">
        <v>0.04</v>
      </c>
      <c r="J1516" s="15">
        <v>291.52</v>
      </c>
      <c r="K1516" s="15">
        <v>7288</v>
      </c>
      <c r="L1516" s="15"/>
      <c r="M1516" s="66" t="str">
        <f>TEXT(Table2[[#This Row],[Gd.Dt]],"mmm-yy")</f>
        <v>Apr-22</v>
      </c>
      <c r="N1516" s="46" t="str">
        <f>MID(Table2[[#This Row],[BE]],6,2)</f>
        <v>IB</v>
      </c>
      <c r="O1516" s="46" t="str">
        <f>IF(Table2[[#This Row],[Type]]="IB","EOU",IF(Table2[[#This Row],[Type]]="MB","Local","492"))</f>
        <v>EOU</v>
      </c>
      <c r="P1516" s="46">
        <f>ROUND(Table2[[#This Row],[Cons]]/Table2[[#This Row],[Qty.]],5)</f>
        <v>0.04</v>
      </c>
      <c r="Q1516" s="46" t="b">
        <f>EXACT(Table2[[#This Row],[rate]],Table2[[#This Row],[Check]])</f>
        <v>1</v>
      </c>
      <c r="R1516" s="46"/>
      <c r="S1516" s="46" t="str">
        <f>IF(Table2[[#This Row],[SRO]]="EOU",VLOOKUP(Table2[[#This Row],[BE]],[2]GD.List!$C$3:$N$5014,12,0),IF(Table2[[#This Row],[SRO]]="Local","Polyester Staple Fibre","SRO 492"))</f>
        <v>Textile Chemical</v>
      </c>
    </row>
    <row r="1517" spans="1:19" x14ac:dyDescent="0.25">
      <c r="A1517" s="119" t="s">
        <v>1023</v>
      </c>
      <c r="B1517" s="116" t="s">
        <v>1035</v>
      </c>
      <c r="C1517" s="165">
        <v>32840</v>
      </c>
      <c r="D1517" s="117">
        <v>3809.9189999999999</v>
      </c>
      <c r="E1517" s="7" t="s">
        <v>1034</v>
      </c>
      <c r="F1517" s="116" t="s">
        <v>1038</v>
      </c>
      <c r="G1517" s="156">
        <v>44671</v>
      </c>
      <c r="H1517" s="82">
        <v>26697741.16</v>
      </c>
      <c r="I1517" s="50">
        <v>0.04</v>
      </c>
      <c r="J1517" s="15">
        <v>544.48</v>
      </c>
      <c r="K1517" s="15">
        <v>13612</v>
      </c>
      <c r="L1517" s="15"/>
      <c r="M1517" s="66" t="str">
        <f>TEXT(Table2[[#This Row],[Gd.Dt]],"mmm-yy")</f>
        <v>Apr-22</v>
      </c>
      <c r="N1517" s="46" t="str">
        <f>MID(Table2[[#This Row],[BE]],6,2)</f>
        <v>IB</v>
      </c>
      <c r="O1517" s="46" t="str">
        <f>IF(Table2[[#This Row],[Type]]="IB","EOU",IF(Table2[[#This Row],[Type]]="MB","Local","492"))</f>
        <v>EOU</v>
      </c>
      <c r="P1517" s="46">
        <f>ROUND(Table2[[#This Row],[Cons]]/Table2[[#This Row],[Qty.]],5)</f>
        <v>0.04</v>
      </c>
      <c r="Q1517" s="46" t="b">
        <f>EXACT(Table2[[#This Row],[rate]],Table2[[#This Row],[Check]])</f>
        <v>1</v>
      </c>
      <c r="R1517" s="46"/>
      <c r="S1517" s="46" t="str">
        <f>IF(Table2[[#This Row],[SRO]]="EOU",VLOOKUP(Table2[[#This Row],[BE]],[2]GD.List!$C$3:$N$5014,12,0),IF(Table2[[#This Row],[SRO]]="Local","Polyester Staple Fibre","SRO 492"))</f>
        <v>Textile Chemical</v>
      </c>
    </row>
    <row r="1518" spans="1:19" x14ac:dyDescent="0.25">
      <c r="A1518" s="119" t="s">
        <v>1023</v>
      </c>
      <c r="B1518" s="119" t="s">
        <v>1028</v>
      </c>
      <c r="C1518" s="170">
        <v>12456</v>
      </c>
      <c r="D1518" s="171">
        <v>3809.9189999999999</v>
      </c>
      <c r="E1518" s="162" t="s">
        <v>1031</v>
      </c>
      <c r="F1518" s="119" t="s">
        <v>1032</v>
      </c>
      <c r="G1518" s="163">
        <v>44670</v>
      </c>
      <c r="H1518" s="172">
        <v>12258828.640000001</v>
      </c>
      <c r="I1518" s="53">
        <v>0.04</v>
      </c>
      <c r="J1518" s="30">
        <v>316.44</v>
      </c>
      <c r="K1518" s="30">
        <v>7911</v>
      </c>
      <c r="L1518" s="30"/>
      <c r="M1518" s="67" t="str">
        <f>TEXT(Table2[[#This Row],[Gd.Dt]],"mmm-yy")</f>
        <v>Apr-22</v>
      </c>
      <c r="N1518" s="47" t="str">
        <f>MID(Table2[[#This Row],[BE]],6,2)</f>
        <v>IB</v>
      </c>
      <c r="O1518" s="47" t="str">
        <f>IF(Table2[[#This Row],[Type]]="IB","EOU",IF(Table2[[#This Row],[Type]]="MB","Local","492"))</f>
        <v>EOU</v>
      </c>
      <c r="P1518" s="47">
        <f>ROUND(Table2[[#This Row],[Cons]]/Table2[[#This Row],[Qty.]],5)</f>
        <v>0.04</v>
      </c>
      <c r="Q1518" s="47" t="b">
        <f>EXACT(Table2[[#This Row],[rate]],Table2[[#This Row],[Check]])</f>
        <v>1</v>
      </c>
      <c r="R1518" s="47"/>
      <c r="S1518" s="47" t="str">
        <f>IF(Table2[[#This Row],[SRO]]="EOU",VLOOKUP(Table2[[#This Row],[BE]],[2]GD.List!$C$3:$N$5014,12,0),IF(Table2[[#This Row],[SRO]]="Local","Polyester Staple Fibre","SRO 492"))</f>
        <v>Textile Chemical</v>
      </c>
    </row>
    <row r="1519" spans="1:19" x14ac:dyDescent="0.25">
      <c r="A1519" s="119" t="s">
        <v>1</v>
      </c>
      <c r="B1519" s="116" t="s">
        <v>1043</v>
      </c>
      <c r="C1519" s="165">
        <v>72540</v>
      </c>
      <c r="D1519" s="117">
        <v>2701.12</v>
      </c>
      <c r="E1519" s="7" t="s">
        <v>1052</v>
      </c>
      <c r="F1519" s="116" t="s">
        <v>1058</v>
      </c>
      <c r="G1519" s="156">
        <v>44671</v>
      </c>
      <c r="H1519" s="82">
        <v>30575155.109999999</v>
      </c>
      <c r="I1519" s="50">
        <v>0.1</v>
      </c>
      <c r="J1519" s="15">
        <v>1465.7</v>
      </c>
      <c r="K1519" s="15">
        <v>14657</v>
      </c>
      <c r="L1519" s="15"/>
      <c r="M1519" s="66" t="str">
        <f>TEXT(Table2[[#This Row],[Gd.Dt]],"mmm-yy")</f>
        <v>Apr-22</v>
      </c>
      <c r="N1519" s="46" t="str">
        <f>MID(Table2[[#This Row],[BE]],6,2)</f>
        <v>IB</v>
      </c>
      <c r="O1519" s="46" t="str">
        <f>IF(Table2[[#This Row],[Type]]="IB","EOU",IF(Table2[[#This Row],[Type]]="MB","Local","492"))</f>
        <v>EOU</v>
      </c>
      <c r="P1519" s="46">
        <f>ROUND(Table2[[#This Row],[Cons]]/Table2[[#This Row],[Qty.]],5)</f>
        <v>0.1</v>
      </c>
      <c r="Q1519" s="46" t="b">
        <f>EXACT(Table2[[#This Row],[rate]],Table2[[#This Row],[Check]])</f>
        <v>1</v>
      </c>
      <c r="R1519" s="46"/>
      <c r="S1519" s="46" t="str">
        <f>IF(Table2[[#This Row],[SRO]]="EOU",VLOOKUP(Table2[[#This Row],[BE]],[2]GD.List!$C$3:$N$5014,12,0),IF(Table2[[#This Row],[SRO]]="Local","Polyester Staple Fibre","SRO 492"))</f>
        <v>Textile Coal</v>
      </c>
    </row>
    <row r="1520" spans="1:19" x14ac:dyDescent="0.25">
      <c r="A1520" s="116" t="s">
        <v>1</v>
      </c>
      <c r="B1520" s="116" t="s">
        <v>1046</v>
      </c>
      <c r="C1520" s="165">
        <v>19518</v>
      </c>
      <c r="D1520" s="117">
        <v>2701.12</v>
      </c>
      <c r="E1520" s="7" t="s">
        <v>1057</v>
      </c>
      <c r="F1520" s="116" t="s">
        <v>1059</v>
      </c>
      <c r="G1520" s="156">
        <v>44672</v>
      </c>
      <c r="H1520" s="82">
        <v>22032437.699999999</v>
      </c>
      <c r="I1520" s="50">
        <v>0.1</v>
      </c>
      <c r="J1520" s="15">
        <v>1391.6</v>
      </c>
      <c r="K1520" s="15">
        <v>13916</v>
      </c>
      <c r="L1520" s="15"/>
      <c r="M1520" s="66" t="str">
        <f>TEXT(Table2[[#This Row],[Gd.Dt]],"mmm-yy")</f>
        <v>Apr-22</v>
      </c>
      <c r="N1520" s="46" t="str">
        <f>MID(Table2[[#This Row],[BE]],6,2)</f>
        <v>IB</v>
      </c>
      <c r="O1520" s="46" t="str">
        <f>IF(Table2[[#This Row],[Type]]="IB","EOU",IF(Table2[[#This Row],[Type]]="MB","Local","492"))</f>
        <v>EOU</v>
      </c>
      <c r="P1520" s="46">
        <f>ROUND(Table2[[#This Row],[Cons]]/Table2[[#This Row],[Qty.]],5)</f>
        <v>0.1</v>
      </c>
      <c r="Q1520" s="46" t="b">
        <f>EXACT(Table2[[#This Row],[rate]],Table2[[#This Row],[Check]])</f>
        <v>1</v>
      </c>
      <c r="R1520" s="46"/>
      <c r="S1520" s="46" t="str">
        <f>IF(Table2[[#This Row],[SRO]]="EOU",VLOOKUP(Table2[[#This Row],[BE]],[2]GD.List!$C$3:$N$5014,12,0),IF(Table2[[#This Row],[SRO]]="Local","Polyester Staple Fibre","SRO 492"))</f>
        <v>Textile Coal</v>
      </c>
    </row>
    <row r="1521" spans="1:19" x14ac:dyDescent="0.25">
      <c r="A1521" s="119" t="s">
        <v>1</v>
      </c>
      <c r="B1521" s="116" t="s">
        <v>1041</v>
      </c>
      <c r="C1521" s="165">
        <v>14141</v>
      </c>
      <c r="D1521" s="117">
        <v>2701.12</v>
      </c>
      <c r="E1521" s="7" t="s">
        <v>1050</v>
      </c>
      <c r="F1521" s="116" t="s">
        <v>1060</v>
      </c>
      <c r="G1521" s="156">
        <v>44671</v>
      </c>
      <c r="H1521" s="82">
        <v>11972520.710000001</v>
      </c>
      <c r="I1521" s="50">
        <v>0.1</v>
      </c>
      <c r="J1521" s="15">
        <v>766.5</v>
      </c>
      <c r="K1521" s="15">
        <v>7665</v>
      </c>
      <c r="L1521" s="15"/>
      <c r="M1521" s="66" t="str">
        <f>TEXT(Table2[[#This Row],[Gd.Dt]],"mmm-yy")</f>
        <v>Apr-22</v>
      </c>
      <c r="N1521" s="46" t="str">
        <f>MID(Table2[[#This Row],[BE]],6,2)</f>
        <v>IB</v>
      </c>
      <c r="O1521" s="46" t="str">
        <f>IF(Table2[[#This Row],[Type]]="IB","EOU",IF(Table2[[#This Row],[Type]]="MB","Local","492"))</f>
        <v>EOU</v>
      </c>
      <c r="P1521" s="46">
        <f>ROUND(Table2[[#This Row],[Cons]]/Table2[[#This Row],[Qty.]],5)</f>
        <v>0.1</v>
      </c>
      <c r="Q1521" s="46" t="b">
        <f>EXACT(Table2[[#This Row],[rate]],Table2[[#This Row],[Check]])</f>
        <v>1</v>
      </c>
      <c r="R1521" s="46"/>
      <c r="S1521" s="46" t="str">
        <f>IF(Table2[[#This Row],[SRO]]="EOU",VLOOKUP(Table2[[#This Row],[BE]],[2]GD.List!$C$3:$N$5014,12,0),IF(Table2[[#This Row],[SRO]]="Local","Polyester Staple Fibre","SRO 492"))</f>
        <v>Textile Coal</v>
      </c>
    </row>
    <row r="1522" spans="1:19" x14ac:dyDescent="0.25">
      <c r="A1522" s="116" t="s">
        <v>1</v>
      </c>
      <c r="B1522" s="116" t="s">
        <v>1042</v>
      </c>
      <c r="C1522" s="165">
        <v>13424</v>
      </c>
      <c r="D1522" s="117">
        <v>2701.12</v>
      </c>
      <c r="E1522" s="7" t="s">
        <v>1051</v>
      </c>
      <c r="F1522" s="116" t="s">
        <v>1061</v>
      </c>
      <c r="G1522" s="156">
        <v>44671</v>
      </c>
      <c r="H1522" s="82">
        <v>11779117.52</v>
      </c>
      <c r="I1522" s="50">
        <v>0.1</v>
      </c>
      <c r="J1522" s="15">
        <v>754.4</v>
      </c>
      <c r="K1522" s="15">
        <v>7544</v>
      </c>
      <c r="L1522" s="15"/>
      <c r="M1522" s="66" t="str">
        <f>TEXT(Table2[[#This Row],[Gd.Dt]],"mmm-yy")</f>
        <v>Apr-22</v>
      </c>
      <c r="N1522" s="46" t="str">
        <f>MID(Table2[[#This Row],[BE]],6,2)</f>
        <v>IB</v>
      </c>
      <c r="O1522" s="46" t="str">
        <f>IF(Table2[[#This Row],[Type]]="IB","EOU",IF(Table2[[#This Row],[Type]]="MB","Local","492"))</f>
        <v>EOU</v>
      </c>
      <c r="P1522" s="46">
        <f>ROUND(Table2[[#This Row],[Cons]]/Table2[[#This Row],[Qty.]],5)</f>
        <v>0.1</v>
      </c>
      <c r="Q1522" s="46" t="b">
        <f>EXACT(Table2[[#This Row],[rate]],Table2[[#This Row],[Check]])</f>
        <v>1</v>
      </c>
      <c r="R1522" s="46"/>
      <c r="S1522" s="46" t="str">
        <f>IF(Table2[[#This Row],[SRO]]="EOU",VLOOKUP(Table2[[#This Row],[BE]],[2]GD.List!$C$3:$N$5014,12,0),IF(Table2[[#This Row],[SRO]]="Local","Polyester Staple Fibre","SRO 492"))</f>
        <v>Textile Coal</v>
      </c>
    </row>
    <row r="1523" spans="1:19" x14ac:dyDescent="0.25">
      <c r="A1523" s="119" t="s">
        <v>1</v>
      </c>
      <c r="B1523" s="116" t="s">
        <v>1045</v>
      </c>
      <c r="C1523" s="165">
        <v>54830</v>
      </c>
      <c r="D1523" s="117">
        <v>2701.12</v>
      </c>
      <c r="E1523" s="7" t="s">
        <v>46</v>
      </c>
      <c r="F1523" s="116" t="s">
        <v>1062</v>
      </c>
      <c r="G1523" s="156">
        <v>44672</v>
      </c>
      <c r="H1523" s="82">
        <v>31930323.050000001</v>
      </c>
      <c r="I1523" s="50">
        <v>0.1</v>
      </c>
      <c r="J1523" s="15">
        <v>1202.5</v>
      </c>
      <c r="K1523" s="15">
        <v>12025</v>
      </c>
      <c r="L1523" s="15"/>
      <c r="M1523" s="66" t="str">
        <f>TEXT(Table2[[#This Row],[Gd.Dt]],"mmm-yy")</f>
        <v>Apr-22</v>
      </c>
      <c r="N1523" s="46" t="str">
        <f>MID(Table2[[#This Row],[BE]],6,2)</f>
        <v>IB</v>
      </c>
      <c r="O1523" s="46" t="str">
        <f>IF(Table2[[#This Row],[Type]]="IB","EOU",IF(Table2[[#This Row],[Type]]="MB","Local","492"))</f>
        <v>EOU</v>
      </c>
      <c r="P1523" s="46">
        <f>ROUND(Table2[[#This Row],[Cons]]/Table2[[#This Row],[Qty.]],5)</f>
        <v>0.1</v>
      </c>
      <c r="Q1523" s="46" t="b">
        <f>EXACT(Table2[[#This Row],[rate]],Table2[[#This Row],[Check]])</f>
        <v>1</v>
      </c>
      <c r="R1523" s="46"/>
      <c r="S1523" s="46" t="str">
        <f>IF(Table2[[#This Row],[SRO]]="EOU",VLOOKUP(Table2[[#This Row],[BE]],[2]GD.List!$C$3:$N$5014,12,0),IF(Table2[[#This Row],[SRO]]="Local","Polyester Staple Fibre","SRO 492"))</f>
        <v>Textile Coal</v>
      </c>
    </row>
    <row r="1524" spans="1:19" x14ac:dyDescent="0.25">
      <c r="A1524" s="119" t="s">
        <v>1</v>
      </c>
      <c r="B1524" s="116" t="s">
        <v>1040</v>
      </c>
      <c r="C1524" s="165">
        <v>22638</v>
      </c>
      <c r="D1524" s="117">
        <v>2701.12</v>
      </c>
      <c r="E1524" s="7" t="s">
        <v>1047</v>
      </c>
      <c r="F1524" s="116" t="s">
        <v>1063</v>
      </c>
      <c r="G1524" s="156">
        <v>44671</v>
      </c>
      <c r="H1524" s="82">
        <v>26589592.609999999</v>
      </c>
      <c r="I1524" s="50">
        <v>0.1</v>
      </c>
      <c r="J1524" s="15">
        <v>980</v>
      </c>
      <c r="K1524" s="15">
        <v>9800</v>
      </c>
      <c r="L1524" s="15"/>
      <c r="M1524" s="66" t="str">
        <f>TEXT(Table2[[#This Row],[Gd.Dt]],"mmm-yy")</f>
        <v>Apr-22</v>
      </c>
      <c r="N1524" s="46" t="str">
        <f>MID(Table2[[#This Row],[BE]],6,2)</f>
        <v>IB</v>
      </c>
      <c r="O1524" s="46" t="str">
        <f>IF(Table2[[#This Row],[Type]]="IB","EOU",IF(Table2[[#This Row],[Type]]="MB","Local","492"))</f>
        <v>EOU</v>
      </c>
      <c r="P1524" s="46">
        <f>ROUND(Table2[[#This Row],[Cons]]/Table2[[#This Row],[Qty.]],5)</f>
        <v>0.1</v>
      </c>
      <c r="Q1524" s="46" t="b">
        <f>EXACT(Table2[[#This Row],[rate]],Table2[[#This Row],[Check]])</f>
        <v>1</v>
      </c>
      <c r="R1524" s="46"/>
      <c r="S1524" s="46" t="str">
        <f>IF(Table2[[#This Row],[SRO]]="EOU",VLOOKUP(Table2[[#This Row],[BE]],[2]GD.List!$C$3:$N$5014,12,0),IF(Table2[[#This Row],[SRO]]="Local","Polyester Staple Fibre","SRO 492"))</f>
        <v>Textile Coal</v>
      </c>
    </row>
    <row r="1525" spans="1:19" x14ac:dyDescent="0.25">
      <c r="A1525" s="116" t="s">
        <v>1</v>
      </c>
      <c r="B1525" s="116" t="s">
        <v>1040</v>
      </c>
      <c r="C1525" s="165">
        <v>22638</v>
      </c>
      <c r="D1525" s="117">
        <v>2701.12</v>
      </c>
      <c r="E1525" s="7" t="s">
        <v>1047</v>
      </c>
      <c r="F1525" s="116" t="s">
        <v>1063</v>
      </c>
      <c r="G1525" s="156">
        <v>44671</v>
      </c>
      <c r="H1525" s="82">
        <v>26589592.609999999</v>
      </c>
      <c r="I1525" s="50">
        <v>0.4</v>
      </c>
      <c r="J1525" s="15">
        <v>1541.6</v>
      </c>
      <c r="K1525" s="15">
        <v>3854</v>
      </c>
      <c r="L1525" s="15"/>
      <c r="M1525" s="66" t="str">
        <f>TEXT(Table2[[#This Row],[Gd.Dt]],"mmm-yy")</f>
        <v>Apr-22</v>
      </c>
      <c r="N1525" s="46" t="str">
        <f>MID(Table2[[#This Row],[BE]],6,2)</f>
        <v>IB</v>
      </c>
      <c r="O1525" s="46" t="str">
        <f>IF(Table2[[#This Row],[Type]]="IB","EOU",IF(Table2[[#This Row],[Type]]="MB","Local","492"))</f>
        <v>EOU</v>
      </c>
      <c r="P1525" s="46">
        <f>ROUND(Table2[[#This Row],[Cons]]/Table2[[#This Row],[Qty.]],5)</f>
        <v>0.4</v>
      </c>
      <c r="Q1525" s="46" t="b">
        <f>EXACT(Table2[[#This Row],[rate]],Table2[[#This Row],[Check]])</f>
        <v>1</v>
      </c>
      <c r="R1525" s="46"/>
      <c r="S1525" s="46" t="str">
        <f>IF(Table2[[#This Row],[SRO]]="EOU",VLOOKUP(Table2[[#This Row],[BE]],[2]GD.List!$C$3:$N$5014,12,0),IF(Table2[[#This Row],[SRO]]="Local","Polyester Staple Fibre","SRO 492"))</f>
        <v>Textile Coal</v>
      </c>
    </row>
    <row r="1526" spans="1:19" x14ac:dyDescent="0.25">
      <c r="A1526" s="120" t="s">
        <v>1</v>
      </c>
      <c r="B1526" s="116" t="s">
        <v>1706</v>
      </c>
      <c r="C1526" s="165">
        <v>3561</v>
      </c>
      <c r="D1526" s="117">
        <v>2701.12</v>
      </c>
      <c r="E1526" s="7" t="s">
        <v>46</v>
      </c>
      <c r="F1526" s="116" t="s">
        <v>1066</v>
      </c>
      <c r="G1526" s="156">
        <v>44672</v>
      </c>
      <c r="H1526" s="82">
        <v>26419960.489999998</v>
      </c>
      <c r="I1526" s="50">
        <v>0.4</v>
      </c>
      <c r="J1526" s="15">
        <v>5347.2</v>
      </c>
      <c r="K1526" s="15">
        <v>13368</v>
      </c>
      <c r="L1526" s="15"/>
      <c r="M1526" s="66" t="str">
        <f>TEXT(Table2[[#This Row],[Gd.Dt]],"mmm-yy")</f>
        <v>Apr-22</v>
      </c>
      <c r="N1526" s="46" t="str">
        <f>MID(Table2[[#This Row],[BE]],6,2)</f>
        <v>IB</v>
      </c>
      <c r="O1526" s="46" t="str">
        <f>IF(Table2[[#This Row],[Type]]="IB","EOU",IF(Table2[[#This Row],[Type]]="MB","Local","492"))</f>
        <v>EOU</v>
      </c>
      <c r="P1526" s="46">
        <f>ROUND(Table2[[#This Row],[Cons]]/Table2[[#This Row],[Qty.]],5)</f>
        <v>0.4</v>
      </c>
      <c r="Q1526" s="46" t="b">
        <f>EXACT(Table2[[#This Row],[rate]],Table2[[#This Row],[Check]])</f>
        <v>1</v>
      </c>
      <c r="R1526" s="46"/>
      <c r="S1526" s="46" t="str">
        <f>IF(Table2[[#This Row],[SRO]]="EOU",VLOOKUP(Table2[[#This Row],[BE]],[2]GD.List!$C$3:$N$5014,12,0),IF(Table2[[#This Row],[SRO]]="Local","Polyester Staple Fibre","SRO 492"))</f>
        <v>Textile Coal</v>
      </c>
    </row>
    <row r="1527" spans="1:19" x14ac:dyDescent="0.25">
      <c r="A1527" s="120" t="s">
        <v>563</v>
      </c>
      <c r="B1527" s="116" t="s">
        <v>1043</v>
      </c>
      <c r="C1527" s="165">
        <v>72540</v>
      </c>
      <c r="D1527" s="117">
        <v>3402.13</v>
      </c>
      <c r="E1527" s="7" t="s">
        <v>1052</v>
      </c>
      <c r="F1527" s="116" t="s">
        <v>1058</v>
      </c>
      <c r="G1527" s="156">
        <v>44671</v>
      </c>
      <c r="H1527" s="82">
        <v>30575155.109999999</v>
      </c>
      <c r="I1527" s="50">
        <v>0.04</v>
      </c>
      <c r="J1527" s="15">
        <v>586.28</v>
      </c>
      <c r="K1527" s="15">
        <v>14657</v>
      </c>
      <c r="L1527" s="15"/>
      <c r="M1527" s="66" t="str">
        <f>TEXT(Table2[[#This Row],[Gd.Dt]],"mmm-yy")</f>
        <v>Apr-22</v>
      </c>
      <c r="N1527" s="46" t="str">
        <f>MID(Table2[[#This Row],[BE]],6,2)</f>
        <v>IB</v>
      </c>
      <c r="O1527" s="46" t="str">
        <f>IF(Table2[[#This Row],[Type]]="IB","EOU",IF(Table2[[#This Row],[Type]]="MB","Local","492"))</f>
        <v>EOU</v>
      </c>
      <c r="P1527" s="46">
        <f>ROUND(Table2[[#This Row],[Cons]]/Table2[[#This Row],[Qty.]],5)</f>
        <v>0.04</v>
      </c>
      <c r="Q1527" s="46" t="b">
        <f>EXACT(Table2[[#This Row],[rate]],Table2[[#This Row],[Check]])</f>
        <v>1</v>
      </c>
      <c r="R1527" s="46"/>
      <c r="S1527" s="46" t="str">
        <f>IF(Table2[[#This Row],[SRO]]="EOU",VLOOKUP(Table2[[#This Row],[BE]],[2]GD.List!$C$3:$N$5014,12,0),IF(Table2[[#This Row],[SRO]]="Local","Polyester Staple Fibre","SRO 492"))</f>
        <v>Textile Chemical</v>
      </c>
    </row>
    <row r="1528" spans="1:19" x14ac:dyDescent="0.25">
      <c r="A1528" s="120" t="s">
        <v>924</v>
      </c>
      <c r="B1528" s="116" t="s">
        <v>1706</v>
      </c>
      <c r="C1528" s="165">
        <v>3561</v>
      </c>
      <c r="D1528" s="117">
        <v>5402.33</v>
      </c>
      <c r="E1528" s="7" t="s">
        <v>46</v>
      </c>
      <c r="F1528" s="116" t="s">
        <v>1066</v>
      </c>
      <c r="G1528" s="156">
        <v>44672</v>
      </c>
      <c r="H1528" s="82">
        <v>26419960.489999998</v>
      </c>
      <c r="I1528" s="50">
        <v>1.0101</v>
      </c>
      <c r="J1528" s="15">
        <v>4952.3500000000004</v>
      </c>
      <c r="K1528" s="15">
        <v>4902.83</v>
      </c>
      <c r="L1528" s="15"/>
      <c r="M1528" s="66" t="str">
        <f>TEXT(Table2[[#This Row],[Gd.Dt]],"mmm-yy")</f>
        <v>Apr-22</v>
      </c>
      <c r="N1528" s="46" t="str">
        <f>MID(Table2[[#This Row],[BE]],6,2)</f>
        <v>IB</v>
      </c>
      <c r="O1528" s="46" t="str">
        <f>IF(Table2[[#This Row],[Type]]="IB","EOU",IF(Table2[[#This Row],[Type]]="MB","Local","492"))</f>
        <v>EOU</v>
      </c>
      <c r="P1528" s="46">
        <f>ROUND(Table2[[#This Row],[Cons]]/Table2[[#This Row],[Qty.]],5)</f>
        <v>1.0101</v>
      </c>
      <c r="Q1528" s="46" t="b">
        <f>EXACT(Table2[[#This Row],[rate]],Table2[[#This Row],[Check]])</f>
        <v>1</v>
      </c>
      <c r="R1528" s="46"/>
      <c r="S1528" s="46" t="str">
        <f>IF(Table2[[#This Row],[SRO]]="EOU",VLOOKUP(Table2[[#This Row],[BE]],[2]GD.List!$C$3:$N$5014,12,0),IF(Table2[[#This Row],[SRO]]="Local","Polyester Staple Fibre","SRO 492"))</f>
        <v>Polyester Yarn</v>
      </c>
    </row>
    <row r="1529" spans="1:19" x14ac:dyDescent="0.25">
      <c r="A1529" s="119" t="s">
        <v>945</v>
      </c>
      <c r="B1529" s="116" t="s">
        <v>1046</v>
      </c>
      <c r="C1529" s="165">
        <v>19518</v>
      </c>
      <c r="D1529" s="117">
        <v>3402.13</v>
      </c>
      <c r="E1529" s="7" t="s">
        <v>1057</v>
      </c>
      <c r="F1529" s="116" t="s">
        <v>1059</v>
      </c>
      <c r="G1529" s="156">
        <v>44672</v>
      </c>
      <c r="H1529" s="82">
        <v>22032437.699999999</v>
      </c>
      <c r="I1529" s="50">
        <v>0.04</v>
      </c>
      <c r="J1529" s="15">
        <v>556.64</v>
      </c>
      <c r="K1529" s="15">
        <v>13916</v>
      </c>
      <c r="L1529" s="15"/>
      <c r="M1529" s="66" t="str">
        <f>TEXT(Table2[[#This Row],[Gd.Dt]],"mmm-yy")</f>
        <v>Apr-22</v>
      </c>
      <c r="N1529" s="46" t="str">
        <f>MID(Table2[[#This Row],[BE]],6,2)</f>
        <v>IB</v>
      </c>
      <c r="O1529" s="46" t="str">
        <f>IF(Table2[[#This Row],[Type]]="IB","EOU",IF(Table2[[#This Row],[Type]]="MB","Local","492"))</f>
        <v>EOU</v>
      </c>
      <c r="P1529" s="46">
        <f>ROUND(Table2[[#This Row],[Cons]]/Table2[[#This Row],[Qty.]],5)</f>
        <v>0.04</v>
      </c>
      <c r="Q1529" s="46" t="b">
        <f>EXACT(Table2[[#This Row],[rate]],Table2[[#This Row],[Check]])</f>
        <v>1</v>
      </c>
      <c r="R1529" s="46"/>
      <c r="S1529" s="46" t="str">
        <f>IF(Table2[[#This Row],[SRO]]="EOU",VLOOKUP(Table2[[#This Row],[BE]],[2]GD.List!$C$3:$N$5014,12,0),IF(Table2[[#This Row],[SRO]]="Local","Polyester Staple Fibre","SRO 492"))</f>
        <v>Textile Chemical</v>
      </c>
    </row>
    <row r="1530" spans="1:19" x14ac:dyDescent="0.25">
      <c r="A1530" s="119" t="s">
        <v>945</v>
      </c>
      <c r="B1530" s="116" t="s">
        <v>1041</v>
      </c>
      <c r="C1530" s="165">
        <v>14141</v>
      </c>
      <c r="D1530" s="117">
        <v>3402.13</v>
      </c>
      <c r="E1530" s="7" t="s">
        <v>1050</v>
      </c>
      <c r="F1530" s="116" t="s">
        <v>1060</v>
      </c>
      <c r="G1530" s="156">
        <v>44671</v>
      </c>
      <c r="H1530" s="82">
        <v>11972520.710000001</v>
      </c>
      <c r="I1530" s="50">
        <v>0.04</v>
      </c>
      <c r="J1530" s="15">
        <v>306.60000000000002</v>
      </c>
      <c r="K1530" s="15">
        <v>7665</v>
      </c>
      <c r="L1530" s="15"/>
      <c r="M1530" s="66" t="str">
        <f>TEXT(Table2[[#This Row],[Gd.Dt]],"mmm-yy")</f>
        <v>Apr-22</v>
      </c>
      <c r="N1530" s="46" t="str">
        <f>MID(Table2[[#This Row],[BE]],6,2)</f>
        <v>IB</v>
      </c>
      <c r="O1530" s="46" t="str">
        <f>IF(Table2[[#This Row],[Type]]="IB","EOU",IF(Table2[[#This Row],[Type]]="MB","Local","492"))</f>
        <v>EOU</v>
      </c>
      <c r="P1530" s="46">
        <f>ROUND(Table2[[#This Row],[Cons]]/Table2[[#This Row],[Qty.]],5)</f>
        <v>0.04</v>
      </c>
      <c r="Q1530" s="46" t="b">
        <f>EXACT(Table2[[#This Row],[rate]],Table2[[#This Row],[Check]])</f>
        <v>1</v>
      </c>
      <c r="R1530" s="46"/>
      <c r="S1530" s="46" t="str">
        <f>IF(Table2[[#This Row],[SRO]]="EOU",VLOOKUP(Table2[[#This Row],[BE]],[2]GD.List!$C$3:$N$5014,12,0),IF(Table2[[#This Row],[SRO]]="Local","Polyester Staple Fibre","SRO 492"))</f>
        <v>Textile Chemical</v>
      </c>
    </row>
    <row r="1531" spans="1:19" x14ac:dyDescent="0.25">
      <c r="A1531" s="119" t="s">
        <v>945</v>
      </c>
      <c r="B1531" s="116" t="s">
        <v>1042</v>
      </c>
      <c r="C1531" s="165">
        <v>13424</v>
      </c>
      <c r="D1531" s="117">
        <v>3402.13</v>
      </c>
      <c r="E1531" s="7" t="s">
        <v>1051</v>
      </c>
      <c r="F1531" s="116" t="s">
        <v>1061</v>
      </c>
      <c r="G1531" s="156">
        <v>44671</v>
      </c>
      <c r="H1531" s="82">
        <v>11779117.52</v>
      </c>
      <c r="I1531" s="50">
        <v>0.04</v>
      </c>
      <c r="J1531" s="15">
        <v>301.76</v>
      </c>
      <c r="K1531" s="15">
        <v>7544</v>
      </c>
      <c r="L1531" s="15"/>
      <c r="M1531" s="66" t="str">
        <f>TEXT(Table2[[#This Row],[Gd.Dt]],"mmm-yy")</f>
        <v>Apr-22</v>
      </c>
      <c r="N1531" s="46" t="str">
        <f>MID(Table2[[#This Row],[BE]],6,2)</f>
        <v>IB</v>
      </c>
      <c r="O1531" s="46" t="str">
        <f>IF(Table2[[#This Row],[Type]]="IB","EOU",IF(Table2[[#This Row],[Type]]="MB","Local","492"))</f>
        <v>EOU</v>
      </c>
      <c r="P1531" s="46">
        <f>ROUND(Table2[[#This Row],[Cons]]/Table2[[#This Row],[Qty.]],5)</f>
        <v>0.04</v>
      </c>
      <c r="Q1531" s="46" t="b">
        <f>EXACT(Table2[[#This Row],[rate]],Table2[[#This Row],[Check]])</f>
        <v>1</v>
      </c>
      <c r="R1531" s="46"/>
      <c r="S1531" s="46" t="str">
        <f>IF(Table2[[#This Row],[SRO]]="EOU",VLOOKUP(Table2[[#This Row],[BE]],[2]GD.List!$C$3:$N$5014,12,0),IF(Table2[[#This Row],[SRO]]="Local","Polyester Staple Fibre","SRO 492"))</f>
        <v>Textile Chemical</v>
      </c>
    </row>
    <row r="1532" spans="1:19" x14ac:dyDescent="0.25">
      <c r="A1532" s="119" t="s">
        <v>945</v>
      </c>
      <c r="B1532" s="116" t="s">
        <v>1045</v>
      </c>
      <c r="C1532" s="165">
        <v>54830</v>
      </c>
      <c r="D1532" s="117">
        <v>3402.13</v>
      </c>
      <c r="E1532" s="7" t="s">
        <v>46</v>
      </c>
      <c r="F1532" s="116" t="s">
        <v>1062</v>
      </c>
      <c r="G1532" s="156">
        <v>44672</v>
      </c>
      <c r="H1532" s="82">
        <v>31930323.050000001</v>
      </c>
      <c r="I1532" s="50">
        <v>0.04</v>
      </c>
      <c r="J1532" s="15">
        <v>481</v>
      </c>
      <c r="K1532" s="15">
        <v>12025</v>
      </c>
      <c r="L1532" s="15"/>
      <c r="M1532" s="66" t="str">
        <f>TEXT(Table2[[#This Row],[Gd.Dt]],"mmm-yy")</f>
        <v>Apr-22</v>
      </c>
      <c r="N1532" s="46" t="str">
        <f>MID(Table2[[#This Row],[BE]],6,2)</f>
        <v>IB</v>
      </c>
      <c r="O1532" s="46" t="str">
        <f>IF(Table2[[#This Row],[Type]]="IB","EOU",IF(Table2[[#This Row],[Type]]="MB","Local","492"))</f>
        <v>EOU</v>
      </c>
      <c r="P1532" s="46">
        <f>ROUND(Table2[[#This Row],[Cons]]/Table2[[#This Row],[Qty.]],5)</f>
        <v>0.04</v>
      </c>
      <c r="Q1532" s="46" t="b">
        <f>EXACT(Table2[[#This Row],[rate]],Table2[[#This Row],[Check]])</f>
        <v>1</v>
      </c>
      <c r="R1532" s="46"/>
      <c r="S1532" s="46" t="str">
        <f>IF(Table2[[#This Row],[SRO]]="EOU",VLOOKUP(Table2[[#This Row],[BE]],[2]GD.List!$C$3:$N$5014,12,0),IF(Table2[[#This Row],[SRO]]="Local","Polyester Staple Fibre","SRO 492"))</f>
        <v>Textile Chemical</v>
      </c>
    </row>
    <row r="1533" spans="1:19" x14ac:dyDescent="0.25">
      <c r="A1533" s="120" t="s">
        <v>945</v>
      </c>
      <c r="B1533" s="116" t="s">
        <v>1040</v>
      </c>
      <c r="C1533" s="165">
        <v>22638</v>
      </c>
      <c r="D1533" s="117">
        <v>3402.13</v>
      </c>
      <c r="E1533" s="7" t="s">
        <v>1047</v>
      </c>
      <c r="F1533" s="116" t="s">
        <v>1063</v>
      </c>
      <c r="G1533" s="156">
        <v>44671</v>
      </c>
      <c r="H1533" s="82">
        <v>26589592.609999999</v>
      </c>
      <c r="I1533" s="50">
        <v>0.04</v>
      </c>
      <c r="J1533" s="15">
        <v>546.16000000000008</v>
      </c>
      <c r="K1533" s="15">
        <v>13654</v>
      </c>
      <c r="L1533" s="15"/>
      <c r="M1533" s="66" t="str">
        <f>TEXT(Table2[[#This Row],[Gd.Dt]],"mmm-yy")</f>
        <v>Apr-22</v>
      </c>
      <c r="N1533" s="46" t="str">
        <f>MID(Table2[[#This Row],[BE]],6,2)</f>
        <v>IB</v>
      </c>
      <c r="O1533" s="46" t="str">
        <f>IF(Table2[[#This Row],[Type]]="IB","EOU",IF(Table2[[#This Row],[Type]]="MB","Local","492"))</f>
        <v>EOU</v>
      </c>
      <c r="P1533" s="46">
        <f>ROUND(Table2[[#This Row],[Cons]]/Table2[[#This Row],[Qty.]],5)</f>
        <v>0.04</v>
      </c>
      <c r="Q1533" s="46" t="b">
        <f>EXACT(Table2[[#This Row],[rate]],Table2[[#This Row],[Check]])</f>
        <v>1</v>
      </c>
      <c r="R1533" s="46"/>
      <c r="S1533" s="46" t="str">
        <f>IF(Table2[[#This Row],[SRO]]="EOU",VLOOKUP(Table2[[#This Row],[BE]],[2]GD.List!$C$3:$N$5014,12,0),IF(Table2[[#This Row],[SRO]]="Local","Polyester Staple Fibre","SRO 492"))</f>
        <v>Textile Chemical</v>
      </c>
    </row>
    <row r="1534" spans="1:19" x14ac:dyDescent="0.25">
      <c r="A1534" s="119" t="s">
        <v>977</v>
      </c>
      <c r="B1534" s="116" t="s">
        <v>1043</v>
      </c>
      <c r="C1534" s="165">
        <v>72540</v>
      </c>
      <c r="D1534" s="117">
        <v>3910</v>
      </c>
      <c r="E1534" s="7" t="s">
        <v>1052</v>
      </c>
      <c r="F1534" s="116" t="s">
        <v>1058</v>
      </c>
      <c r="G1534" s="156">
        <v>44671</v>
      </c>
      <c r="H1534" s="82">
        <v>30575155.109999999</v>
      </c>
      <c r="I1534" s="50">
        <v>0.04</v>
      </c>
      <c r="J1534" s="15">
        <v>586.28</v>
      </c>
      <c r="K1534" s="15">
        <v>14657</v>
      </c>
      <c r="L1534" s="15"/>
      <c r="M1534" s="66" t="str">
        <f>TEXT(Table2[[#This Row],[Gd.Dt]],"mmm-yy")</f>
        <v>Apr-22</v>
      </c>
      <c r="N1534" s="46" t="str">
        <f>MID(Table2[[#This Row],[BE]],6,2)</f>
        <v>IB</v>
      </c>
      <c r="O1534" s="46" t="str">
        <f>IF(Table2[[#This Row],[Type]]="IB","EOU",IF(Table2[[#This Row],[Type]]="MB","Local","492"))</f>
        <v>EOU</v>
      </c>
      <c r="P1534" s="46">
        <f>ROUND(Table2[[#This Row],[Cons]]/Table2[[#This Row],[Qty.]],5)</f>
        <v>0.04</v>
      </c>
      <c r="Q1534" s="46" t="b">
        <f>EXACT(Table2[[#This Row],[rate]],Table2[[#This Row],[Check]])</f>
        <v>1</v>
      </c>
      <c r="R1534" s="46"/>
      <c r="S1534" s="46" t="str">
        <f>IF(Table2[[#This Row],[SRO]]="EOU",VLOOKUP(Table2[[#This Row],[BE]],[2]GD.List!$C$3:$N$5014,12,0),IF(Table2[[#This Row],[SRO]]="Local","Polyester Staple Fibre","SRO 492"))</f>
        <v>Textile Chemical</v>
      </c>
    </row>
    <row r="1535" spans="1:19" x14ac:dyDescent="0.25">
      <c r="A1535" s="119" t="s">
        <v>977</v>
      </c>
      <c r="B1535" s="116" t="s">
        <v>1046</v>
      </c>
      <c r="C1535" s="165">
        <v>19518</v>
      </c>
      <c r="D1535" s="117">
        <v>3910</v>
      </c>
      <c r="E1535" s="7" t="s">
        <v>1057</v>
      </c>
      <c r="F1535" s="116" t="s">
        <v>1059</v>
      </c>
      <c r="G1535" s="156">
        <v>44672</v>
      </c>
      <c r="H1535" s="82">
        <v>22032437.699999999</v>
      </c>
      <c r="I1535" s="50">
        <v>0.04</v>
      </c>
      <c r="J1535" s="15">
        <v>556.64</v>
      </c>
      <c r="K1535" s="15">
        <v>13916</v>
      </c>
      <c r="L1535" s="15"/>
      <c r="M1535" s="66" t="str">
        <f>TEXT(Table2[[#This Row],[Gd.Dt]],"mmm-yy")</f>
        <v>Apr-22</v>
      </c>
      <c r="N1535" s="46" t="str">
        <f>MID(Table2[[#This Row],[BE]],6,2)</f>
        <v>IB</v>
      </c>
      <c r="O1535" s="46" t="str">
        <f>IF(Table2[[#This Row],[Type]]="IB","EOU",IF(Table2[[#This Row],[Type]]="MB","Local","492"))</f>
        <v>EOU</v>
      </c>
      <c r="P1535" s="46">
        <f>ROUND(Table2[[#This Row],[Cons]]/Table2[[#This Row],[Qty.]],5)</f>
        <v>0.04</v>
      </c>
      <c r="Q1535" s="46" t="b">
        <f>EXACT(Table2[[#This Row],[rate]],Table2[[#This Row],[Check]])</f>
        <v>1</v>
      </c>
      <c r="R1535" s="46"/>
      <c r="S1535" s="46" t="str">
        <f>IF(Table2[[#This Row],[SRO]]="EOU",VLOOKUP(Table2[[#This Row],[BE]],[2]GD.List!$C$3:$N$5014,12,0),IF(Table2[[#This Row],[SRO]]="Local","Polyester Staple Fibre","SRO 492"))</f>
        <v>Textile Chemical</v>
      </c>
    </row>
    <row r="1536" spans="1:19" x14ac:dyDescent="0.25">
      <c r="A1536" s="119" t="s">
        <v>977</v>
      </c>
      <c r="B1536" s="116" t="s">
        <v>1041</v>
      </c>
      <c r="C1536" s="165">
        <v>14141</v>
      </c>
      <c r="D1536" s="117">
        <v>3910</v>
      </c>
      <c r="E1536" s="7" t="s">
        <v>1050</v>
      </c>
      <c r="F1536" s="116" t="s">
        <v>1060</v>
      </c>
      <c r="G1536" s="156">
        <v>44671</v>
      </c>
      <c r="H1536" s="82">
        <v>11972520.710000001</v>
      </c>
      <c r="I1536" s="50">
        <v>0.04</v>
      </c>
      <c r="J1536" s="15">
        <v>306.60000000000002</v>
      </c>
      <c r="K1536" s="15">
        <v>7665</v>
      </c>
      <c r="L1536" s="15"/>
      <c r="M1536" s="66" t="str">
        <f>TEXT(Table2[[#This Row],[Gd.Dt]],"mmm-yy")</f>
        <v>Apr-22</v>
      </c>
      <c r="N1536" s="46" t="str">
        <f>MID(Table2[[#This Row],[BE]],6,2)</f>
        <v>IB</v>
      </c>
      <c r="O1536" s="46" t="str">
        <f>IF(Table2[[#This Row],[Type]]="IB","EOU",IF(Table2[[#This Row],[Type]]="MB","Local","492"))</f>
        <v>EOU</v>
      </c>
      <c r="P1536" s="46">
        <f>ROUND(Table2[[#This Row],[Cons]]/Table2[[#This Row],[Qty.]],5)</f>
        <v>0.04</v>
      </c>
      <c r="Q1536" s="46" t="b">
        <f>EXACT(Table2[[#This Row],[rate]],Table2[[#This Row],[Check]])</f>
        <v>1</v>
      </c>
      <c r="R1536" s="46"/>
      <c r="S1536" s="46" t="str">
        <f>IF(Table2[[#This Row],[SRO]]="EOU",VLOOKUP(Table2[[#This Row],[BE]],[2]GD.List!$C$3:$N$5014,12,0),IF(Table2[[#This Row],[SRO]]="Local","Polyester Staple Fibre","SRO 492"))</f>
        <v>Textile Chemical</v>
      </c>
    </row>
    <row r="1537" spans="1:19" x14ac:dyDescent="0.25">
      <c r="A1537" s="119" t="s">
        <v>977</v>
      </c>
      <c r="B1537" s="116" t="s">
        <v>1042</v>
      </c>
      <c r="C1537" s="165">
        <v>13424</v>
      </c>
      <c r="D1537" s="117">
        <v>3910</v>
      </c>
      <c r="E1537" s="7" t="s">
        <v>1051</v>
      </c>
      <c r="F1537" s="116" t="s">
        <v>1061</v>
      </c>
      <c r="G1537" s="156">
        <v>44671</v>
      </c>
      <c r="H1537" s="82">
        <v>11779117.52</v>
      </c>
      <c r="I1537" s="50">
        <v>0.04</v>
      </c>
      <c r="J1537" s="15">
        <v>301.76</v>
      </c>
      <c r="K1537" s="15">
        <v>7544</v>
      </c>
      <c r="L1537" s="15"/>
      <c r="M1537" s="66" t="str">
        <f>TEXT(Table2[[#This Row],[Gd.Dt]],"mmm-yy")</f>
        <v>Apr-22</v>
      </c>
      <c r="N1537" s="46" t="str">
        <f>MID(Table2[[#This Row],[BE]],6,2)</f>
        <v>IB</v>
      </c>
      <c r="O1537" s="46" t="str">
        <f>IF(Table2[[#This Row],[Type]]="IB","EOU",IF(Table2[[#This Row],[Type]]="MB","Local","492"))</f>
        <v>EOU</v>
      </c>
      <c r="P1537" s="46">
        <f>ROUND(Table2[[#This Row],[Cons]]/Table2[[#This Row],[Qty.]],5)</f>
        <v>0.04</v>
      </c>
      <c r="Q1537" s="46" t="b">
        <f>EXACT(Table2[[#This Row],[rate]],Table2[[#This Row],[Check]])</f>
        <v>1</v>
      </c>
      <c r="R1537" s="46"/>
      <c r="S1537" s="46" t="str">
        <f>IF(Table2[[#This Row],[SRO]]="EOU",VLOOKUP(Table2[[#This Row],[BE]],[2]GD.List!$C$3:$N$5014,12,0),IF(Table2[[#This Row],[SRO]]="Local","Polyester Staple Fibre","SRO 492"))</f>
        <v>Textile Chemical</v>
      </c>
    </row>
    <row r="1538" spans="1:19" x14ac:dyDescent="0.25">
      <c r="A1538" s="119" t="s">
        <v>977</v>
      </c>
      <c r="B1538" s="116" t="s">
        <v>1045</v>
      </c>
      <c r="C1538" s="165">
        <v>54830</v>
      </c>
      <c r="D1538" s="117">
        <v>3910</v>
      </c>
      <c r="E1538" s="7" t="s">
        <v>46</v>
      </c>
      <c r="F1538" s="116" t="s">
        <v>1062</v>
      </c>
      <c r="G1538" s="156">
        <v>44672</v>
      </c>
      <c r="H1538" s="82">
        <v>31930323.050000001</v>
      </c>
      <c r="I1538" s="50">
        <v>0.04</v>
      </c>
      <c r="J1538" s="15">
        <v>481</v>
      </c>
      <c r="K1538" s="15">
        <v>12025</v>
      </c>
      <c r="L1538" s="15"/>
      <c r="M1538" s="66" t="str">
        <f>TEXT(Table2[[#This Row],[Gd.Dt]],"mmm-yy")</f>
        <v>Apr-22</v>
      </c>
      <c r="N1538" s="46" t="str">
        <f>MID(Table2[[#This Row],[BE]],6,2)</f>
        <v>IB</v>
      </c>
      <c r="O1538" s="46" t="str">
        <f>IF(Table2[[#This Row],[Type]]="IB","EOU",IF(Table2[[#This Row],[Type]]="MB","Local","492"))</f>
        <v>EOU</v>
      </c>
      <c r="P1538" s="46">
        <f>ROUND(Table2[[#This Row],[Cons]]/Table2[[#This Row],[Qty.]],5)</f>
        <v>0.04</v>
      </c>
      <c r="Q1538" s="46" t="b">
        <f>EXACT(Table2[[#This Row],[rate]],Table2[[#This Row],[Check]])</f>
        <v>1</v>
      </c>
      <c r="R1538" s="46"/>
      <c r="S1538" s="46" t="str">
        <f>IF(Table2[[#This Row],[SRO]]="EOU",VLOOKUP(Table2[[#This Row],[BE]],[2]GD.List!$C$3:$N$5014,12,0),IF(Table2[[#This Row],[SRO]]="Local","Polyester Staple Fibre","SRO 492"))</f>
        <v>Textile Chemical</v>
      </c>
    </row>
    <row r="1539" spans="1:19" x14ac:dyDescent="0.25">
      <c r="A1539" s="119" t="s">
        <v>977</v>
      </c>
      <c r="B1539" s="116" t="s">
        <v>1040</v>
      </c>
      <c r="C1539" s="165">
        <v>22638</v>
      </c>
      <c r="D1539" s="117">
        <v>3910</v>
      </c>
      <c r="E1539" s="7" t="s">
        <v>1047</v>
      </c>
      <c r="F1539" s="116" t="s">
        <v>1063</v>
      </c>
      <c r="G1539" s="156">
        <v>44671</v>
      </c>
      <c r="H1539" s="82">
        <v>26589592.609999999</v>
      </c>
      <c r="I1539" s="50">
        <v>0.04</v>
      </c>
      <c r="J1539" s="15">
        <v>546.16000000000008</v>
      </c>
      <c r="K1539" s="15">
        <v>13654</v>
      </c>
      <c r="L1539" s="15"/>
      <c r="M1539" s="66" t="str">
        <f>TEXT(Table2[[#This Row],[Gd.Dt]],"mmm-yy")</f>
        <v>Apr-22</v>
      </c>
      <c r="N1539" s="46" t="str">
        <f>MID(Table2[[#This Row],[BE]],6,2)</f>
        <v>IB</v>
      </c>
      <c r="O1539" s="46" t="str">
        <f>IF(Table2[[#This Row],[Type]]="IB","EOU",IF(Table2[[#This Row],[Type]]="MB","Local","492"))</f>
        <v>EOU</v>
      </c>
      <c r="P1539" s="46">
        <f>ROUND(Table2[[#This Row],[Cons]]/Table2[[#This Row],[Qty.]],5)</f>
        <v>0.04</v>
      </c>
      <c r="Q1539" s="46" t="b">
        <f>EXACT(Table2[[#This Row],[rate]],Table2[[#This Row],[Check]])</f>
        <v>1</v>
      </c>
      <c r="R1539" s="46"/>
      <c r="S1539" s="46" t="str">
        <f>IF(Table2[[#This Row],[SRO]]="EOU",VLOOKUP(Table2[[#This Row],[BE]],[2]GD.List!$C$3:$N$5014,12,0),IF(Table2[[#This Row],[SRO]]="Local","Polyester Staple Fibre","SRO 492"))</f>
        <v>Textile Chemical</v>
      </c>
    </row>
    <row r="1540" spans="1:19" x14ac:dyDescent="0.25">
      <c r="A1540" s="120" t="s">
        <v>977</v>
      </c>
      <c r="B1540" s="116" t="s">
        <v>1706</v>
      </c>
      <c r="C1540" s="165">
        <v>3561</v>
      </c>
      <c r="D1540" s="117">
        <v>3910</v>
      </c>
      <c r="E1540" s="7" t="s">
        <v>46</v>
      </c>
      <c r="F1540" s="116" t="s">
        <v>1066</v>
      </c>
      <c r="G1540" s="156">
        <v>44672</v>
      </c>
      <c r="H1540" s="82">
        <v>26419960.489999998</v>
      </c>
      <c r="I1540" s="50">
        <v>0.04</v>
      </c>
      <c r="J1540" s="15">
        <v>534.72</v>
      </c>
      <c r="K1540" s="15">
        <v>13368</v>
      </c>
      <c r="L1540" s="15"/>
      <c r="M1540" s="66" t="str">
        <f>TEXT(Table2[[#This Row],[Gd.Dt]],"mmm-yy")</f>
        <v>Apr-22</v>
      </c>
      <c r="N1540" s="46" t="str">
        <f>MID(Table2[[#This Row],[BE]],6,2)</f>
        <v>IB</v>
      </c>
      <c r="O1540" s="46" t="str">
        <f>IF(Table2[[#This Row],[Type]]="IB","EOU",IF(Table2[[#This Row],[Type]]="MB","Local","492"))</f>
        <v>EOU</v>
      </c>
      <c r="P1540" s="46">
        <f>ROUND(Table2[[#This Row],[Cons]]/Table2[[#This Row],[Qty.]],5)</f>
        <v>0.04</v>
      </c>
      <c r="Q1540" s="46" t="b">
        <f>EXACT(Table2[[#This Row],[rate]],Table2[[#This Row],[Check]])</f>
        <v>1</v>
      </c>
      <c r="R1540" s="46"/>
      <c r="S1540" s="46" t="str">
        <f>IF(Table2[[#This Row],[SRO]]="EOU",VLOOKUP(Table2[[#This Row],[BE]],[2]GD.List!$C$3:$N$5014,12,0),IF(Table2[[#This Row],[SRO]]="Local","Polyester Staple Fibre","SRO 492"))</f>
        <v>Textile Chemical</v>
      </c>
    </row>
    <row r="1541" spans="1:19" x14ac:dyDescent="0.25">
      <c r="A1541" s="119" t="s">
        <v>1021</v>
      </c>
      <c r="B1541" s="116" t="s">
        <v>1043</v>
      </c>
      <c r="C1541" s="165">
        <v>72540</v>
      </c>
      <c r="D1541" s="117">
        <v>1108.19</v>
      </c>
      <c r="E1541" s="7" t="s">
        <v>1052</v>
      </c>
      <c r="F1541" s="116" t="s">
        <v>1058</v>
      </c>
      <c r="G1541" s="156">
        <v>44671</v>
      </c>
      <c r="H1541" s="82">
        <v>30575155.109999999</v>
      </c>
      <c r="I1541" s="50">
        <v>0.04</v>
      </c>
      <c r="J1541" s="15">
        <v>586.28</v>
      </c>
      <c r="K1541" s="15">
        <v>14657</v>
      </c>
      <c r="L1541" s="15"/>
      <c r="M1541" s="66" t="str">
        <f>TEXT(Table2[[#This Row],[Gd.Dt]],"mmm-yy")</f>
        <v>Apr-22</v>
      </c>
      <c r="N1541" s="46" t="str">
        <f>MID(Table2[[#This Row],[BE]],6,2)</f>
        <v>IB</v>
      </c>
      <c r="O1541" s="46" t="str">
        <f>IF(Table2[[#This Row],[Type]]="IB","EOU",IF(Table2[[#This Row],[Type]]="MB","Local","492"))</f>
        <v>EOU</v>
      </c>
      <c r="P1541" s="46">
        <f>ROUND(Table2[[#This Row],[Cons]]/Table2[[#This Row],[Qty.]],5)</f>
        <v>0.04</v>
      </c>
      <c r="Q1541" s="46" t="b">
        <f>EXACT(Table2[[#This Row],[rate]],Table2[[#This Row],[Check]])</f>
        <v>1</v>
      </c>
      <c r="R1541" s="46"/>
      <c r="S1541" s="46" t="str">
        <f>IF(Table2[[#This Row],[SRO]]="EOU",VLOOKUP(Table2[[#This Row],[BE]],[2]GD.List!$C$3:$N$5014,12,0),IF(Table2[[#This Row],[SRO]]="Local","Polyester Staple Fibre","SRO 492"))</f>
        <v>Textile Chemical</v>
      </c>
    </row>
    <row r="1542" spans="1:19" x14ac:dyDescent="0.25">
      <c r="A1542" s="119" t="s">
        <v>1021</v>
      </c>
      <c r="B1542" s="116" t="s">
        <v>1046</v>
      </c>
      <c r="C1542" s="165">
        <v>19518</v>
      </c>
      <c r="D1542" s="117">
        <v>1108.19</v>
      </c>
      <c r="E1542" s="7" t="s">
        <v>1057</v>
      </c>
      <c r="F1542" s="116" t="s">
        <v>1059</v>
      </c>
      <c r="G1542" s="156">
        <v>44672</v>
      </c>
      <c r="H1542" s="82">
        <v>22032437.699999999</v>
      </c>
      <c r="I1542" s="50">
        <v>0.04</v>
      </c>
      <c r="J1542" s="15">
        <v>556.64</v>
      </c>
      <c r="K1542" s="15">
        <v>13916</v>
      </c>
      <c r="L1542" s="15"/>
      <c r="M1542" s="66" t="str">
        <f>TEXT(Table2[[#This Row],[Gd.Dt]],"mmm-yy")</f>
        <v>Apr-22</v>
      </c>
      <c r="N1542" s="46" t="str">
        <f>MID(Table2[[#This Row],[BE]],6,2)</f>
        <v>IB</v>
      </c>
      <c r="O1542" s="46" t="str">
        <f>IF(Table2[[#This Row],[Type]]="IB","EOU",IF(Table2[[#This Row],[Type]]="MB","Local","492"))</f>
        <v>EOU</v>
      </c>
      <c r="P1542" s="46">
        <f>ROUND(Table2[[#This Row],[Cons]]/Table2[[#This Row],[Qty.]],5)</f>
        <v>0.04</v>
      </c>
      <c r="Q1542" s="46" t="b">
        <f>EXACT(Table2[[#This Row],[rate]],Table2[[#This Row],[Check]])</f>
        <v>1</v>
      </c>
      <c r="R1542" s="46"/>
      <c r="S1542" s="46" t="str">
        <f>IF(Table2[[#This Row],[SRO]]="EOU",VLOOKUP(Table2[[#This Row],[BE]],[2]GD.List!$C$3:$N$5014,12,0),IF(Table2[[#This Row],[SRO]]="Local","Polyester Staple Fibre","SRO 492"))</f>
        <v>Textile Chemical</v>
      </c>
    </row>
    <row r="1543" spans="1:19" x14ac:dyDescent="0.25">
      <c r="A1543" s="119" t="s">
        <v>1021</v>
      </c>
      <c r="B1543" s="116" t="s">
        <v>1041</v>
      </c>
      <c r="C1543" s="165">
        <v>14141</v>
      </c>
      <c r="D1543" s="117">
        <v>1108.19</v>
      </c>
      <c r="E1543" s="7" t="s">
        <v>1050</v>
      </c>
      <c r="F1543" s="116" t="s">
        <v>1060</v>
      </c>
      <c r="G1543" s="156">
        <v>44671</v>
      </c>
      <c r="H1543" s="82">
        <v>11972520.710000001</v>
      </c>
      <c r="I1543" s="50">
        <v>0.04</v>
      </c>
      <c r="J1543" s="15">
        <v>306.60000000000002</v>
      </c>
      <c r="K1543" s="15">
        <v>7665</v>
      </c>
      <c r="L1543" s="15"/>
      <c r="M1543" s="66" t="str">
        <f>TEXT(Table2[[#This Row],[Gd.Dt]],"mmm-yy")</f>
        <v>Apr-22</v>
      </c>
      <c r="N1543" s="46" t="str">
        <f>MID(Table2[[#This Row],[BE]],6,2)</f>
        <v>IB</v>
      </c>
      <c r="O1543" s="46" t="str">
        <f>IF(Table2[[#This Row],[Type]]="IB","EOU",IF(Table2[[#This Row],[Type]]="MB","Local","492"))</f>
        <v>EOU</v>
      </c>
      <c r="P1543" s="46">
        <f>ROUND(Table2[[#This Row],[Cons]]/Table2[[#This Row],[Qty.]],5)</f>
        <v>0.04</v>
      </c>
      <c r="Q1543" s="46" t="b">
        <f>EXACT(Table2[[#This Row],[rate]],Table2[[#This Row],[Check]])</f>
        <v>1</v>
      </c>
      <c r="R1543" s="46"/>
      <c r="S1543" s="46" t="str">
        <f>IF(Table2[[#This Row],[SRO]]="EOU",VLOOKUP(Table2[[#This Row],[BE]],[2]GD.List!$C$3:$N$5014,12,0),IF(Table2[[#This Row],[SRO]]="Local","Polyester Staple Fibre","SRO 492"))</f>
        <v>Textile Chemical</v>
      </c>
    </row>
    <row r="1544" spans="1:19" x14ac:dyDescent="0.25">
      <c r="A1544" s="119" t="s">
        <v>1021</v>
      </c>
      <c r="B1544" s="116" t="s">
        <v>1042</v>
      </c>
      <c r="C1544" s="165">
        <v>13424</v>
      </c>
      <c r="D1544" s="117">
        <v>1108.19</v>
      </c>
      <c r="E1544" s="7" t="s">
        <v>1051</v>
      </c>
      <c r="F1544" s="116" t="s">
        <v>1061</v>
      </c>
      <c r="G1544" s="156">
        <v>44671</v>
      </c>
      <c r="H1544" s="82">
        <v>11779117.52</v>
      </c>
      <c r="I1544" s="50">
        <v>0.04</v>
      </c>
      <c r="J1544" s="15">
        <v>301.76</v>
      </c>
      <c r="K1544" s="15">
        <v>7544</v>
      </c>
      <c r="L1544" s="15"/>
      <c r="M1544" s="66" t="str">
        <f>TEXT(Table2[[#This Row],[Gd.Dt]],"mmm-yy")</f>
        <v>Apr-22</v>
      </c>
      <c r="N1544" s="46" t="str">
        <f>MID(Table2[[#This Row],[BE]],6,2)</f>
        <v>IB</v>
      </c>
      <c r="O1544" s="46" t="str">
        <f>IF(Table2[[#This Row],[Type]]="IB","EOU",IF(Table2[[#This Row],[Type]]="MB","Local","492"))</f>
        <v>EOU</v>
      </c>
      <c r="P1544" s="46">
        <f>ROUND(Table2[[#This Row],[Cons]]/Table2[[#This Row],[Qty.]],5)</f>
        <v>0.04</v>
      </c>
      <c r="Q1544" s="46" t="b">
        <f>EXACT(Table2[[#This Row],[rate]],Table2[[#This Row],[Check]])</f>
        <v>1</v>
      </c>
      <c r="R1544" s="46"/>
      <c r="S1544" s="46" t="str">
        <f>IF(Table2[[#This Row],[SRO]]="EOU",VLOOKUP(Table2[[#This Row],[BE]],[2]GD.List!$C$3:$N$5014,12,0),IF(Table2[[#This Row],[SRO]]="Local","Polyester Staple Fibre","SRO 492"))</f>
        <v>Textile Chemical</v>
      </c>
    </row>
    <row r="1545" spans="1:19" x14ac:dyDescent="0.25">
      <c r="A1545" s="119" t="s">
        <v>1021</v>
      </c>
      <c r="B1545" s="116" t="s">
        <v>1045</v>
      </c>
      <c r="C1545" s="165">
        <v>54830</v>
      </c>
      <c r="D1545" s="117">
        <v>1108.19</v>
      </c>
      <c r="E1545" s="7" t="s">
        <v>46</v>
      </c>
      <c r="F1545" s="116" t="s">
        <v>1062</v>
      </c>
      <c r="G1545" s="156">
        <v>44672</v>
      </c>
      <c r="H1545" s="82">
        <v>31930323.050000001</v>
      </c>
      <c r="I1545" s="50">
        <v>0.04</v>
      </c>
      <c r="J1545" s="15">
        <v>481</v>
      </c>
      <c r="K1545" s="15">
        <v>12025</v>
      </c>
      <c r="L1545" s="15"/>
      <c r="M1545" s="66" t="str">
        <f>TEXT(Table2[[#This Row],[Gd.Dt]],"mmm-yy")</f>
        <v>Apr-22</v>
      </c>
      <c r="N1545" s="46" t="str">
        <f>MID(Table2[[#This Row],[BE]],6,2)</f>
        <v>IB</v>
      </c>
      <c r="O1545" s="46" t="str">
        <f>IF(Table2[[#This Row],[Type]]="IB","EOU",IF(Table2[[#This Row],[Type]]="MB","Local","492"))</f>
        <v>EOU</v>
      </c>
      <c r="P1545" s="46">
        <f>ROUND(Table2[[#This Row],[Cons]]/Table2[[#This Row],[Qty.]],5)</f>
        <v>0.04</v>
      </c>
      <c r="Q1545" s="46" t="b">
        <f>EXACT(Table2[[#This Row],[rate]],Table2[[#This Row],[Check]])</f>
        <v>1</v>
      </c>
      <c r="R1545" s="46"/>
      <c r="S1545" s="46" t="str">
        <f>IF(Table2[[#This Row],[SRO]]="EOU",VLOOKUP(Table2[[#This Row],[BE]],[2]GD.List!$C$3:$N$5014,12,0),IF(Table2[[#This Row],[SRO]]="Local","Polyester Staple Fibre","SRO 492"))</f>
        <v>Textile Chemical</v>
      </c>
    </row>
    <row r="1546" spans="1:19" x14ac:dyDescent="0.25">
      <c r="A1546" s="119" t="s">
        <v>1021</v>
      </c>
      <c r="B1546" s="116" t="s">
        <v>1040</v>
      </c>
      <c r="C1546" s="165">
        <v>22638</v>
      </c>
      <c r="D1546" s="117">
        <v>1108.19</v>
      </c>
      <c r="E1546" s="7" t="s">
        <v>1047</v>
      </c>
      <c r="F1546" s="116" t="s">
        <v>1063</v>
      </c>
      <c r="G1546" s="156">
        <v>44671</v>
      </c>
      <c r="H1546" s="82">
        <v>26589592.609999999</v>
      </c>
      <c r="I1546" s="50">
        <v>0.04</v>
      </c>
      <c r="J1546" s="15">
        <v>546.16000000000008</v>
      </c>
      <c r="K1546" s="15">
        <v>13654</v>
      </c>
      <c r="L1546" s="15"/>
      <c r="M1546" s="66" t="str">
        <f>TEXT(Table2[[#This Row],[Gd.Dt]],"mmm-yy")</f>
        <v>Apr-22</v>
      </c>
      <c r="N1546" s="46" t="str">
        <f>MID(Table2[[#This Row],[BE]],6,2)</f>
        <v>IB</v>
      </c>
      <c r="O1546" s="46" t="str">
        <f>IF(Table2[[#This Row],[Type]]="IB","EOU",IF(Table2[[#This Row],[Type]]="MB","Local","492"))</f>
        <v>EOU</v>
      </c>
      <c r="P1546" s="46">
        <f>ROUND(Table2[[#This Row],[Cons]]/Table2[[#This Row],[Qty.]],5)</f>
        <v>0.04</v>
      </c>
      <c r="Q1546" s="46" t="b">
        <f>EXACT(Table2[[#This Row],[rate]],Table2[[#This Row],[Check]])</f>
        <v>1</v>
      </c>
      <c r="R1546" s="46"/>
      <c r="S1546" s="46" t="str">
        <f>IF(Table2[[#This Row],[SRO]]="EOU",VLOOKUP(Table2[[#This Row],[BE]],[2]GD.List!$C$3:$N$5014,12,0),IF(Table2[[#This Row],[SRO]]="Local","Polyester Staple Fibre","SRO 492"))</f>
        <v>Textile Chemical</v>
      </c>
    </row>
    <row r="1547" spans="1:19" x14ac:dyDescent="0.25">
      <c r="A1547" s="120" t="s">
        <v>1021</v>
      </c>
      <c r="B1547" s="116" t="s">
        <v>1706</v>
      </c>
      <c r="C1547" s="165">
        <v>3561</v>
      </c>
      <c r="D1547" s="117">
        <v>1108.19</v>
      </c>
      <c r="E1547" s="7" t="s">
        <v>46</v>
      </c>
      <c r="F1547" s="116" t="s">
        <v>1066</v>
      </c>
      <c r="G1547" s="156">
        <v>44672</v>
      </c>
      <c r="H1547" s="82">
        <v>26419960.489999998</v>
      </c>
      <c r="I1547" s="50">
        <v>0.04</v>
      </c>
      <c r="J1547" s="15">
        <v>257.8</v>
      </c>
      <c r="K1547" s="15">
        <v>6445</v>
      </c>
      <c r="L1547" s="15"/>
      <c r="M1547" s="66" t="str">
        <f>TEXT(Table2[[#This Row],[Gd.Dt]],"mmm-yy")</f>
        <v>Apr-22</v>
      </c>
      <c r="N1547" s="46" t="str">
        <f>MID(Table2[[#This Row],[BE]],6,2)</f>
        <v>IB</v>
      </c>
      <c r="O1547" s="46" t="str">
        <f>IF(Table2[[#This Row],[Type]]="IB","EOU",IF(Table2[[#This Row],[Type]]="MB","Local","492"))</f>
        <v>EOU</v>
      </c>
      <c r="P1547" s="46">
        <f>ROUND(Table2[[#This Row],[Cons]]/Table2[[#This Row],[Qty.]],5)</f>
        <v>0.04</v>
      </c>
      <c r="Q1547" s="46" t="b">
        <f>EXACT(Table2[[#This Row],[rate]],Table2[[#This Row],[Check]])</f>
        <v>1</v>
      </c>
      <c r="R1547" s="46"/>
      <c r="S1547" s="46" t="str">
        <f>IF(Table2[[#This Row],[SRO]]="EOU",VLOOKUP(Table2[[#This Row],[BE]],[2]GD.List!$C$3:$N$5014,12,0),IF(Table2[[#This Row],[SRO]]="Local","Polyester Staple Fibre","SRO 492"))</f>
        <v>Textile Chemical</v>
      </c>
    </row>
    <row r="1548" spans="1:19" x14ac:dyDescent="0.25">
      <c r="A1548" s="119" t="s">
        <v>1022</v>
      </c>
      <c r="B1548" s="116" t="s">
        <v>1043</v>
      </c>
      <c r="C1548" s="165">
        <v>72540</v>
      </c>
      <c r="D1548" s="117">
        <v>3909.5</v>
      </c>
      <c r="E1548" s="7" t="s">
        <v>1052</v>
      </c>
      <c r="F1548" s="116" t="s">
        <v>1058</v>
      </c>
      <c r="G1548" s="156">
        <v>44671</v>
      </c>
      <c r="H1548" s="82">
        <v>30575155.109999999</v>
      </c>
      <c r="I1548" s="50">
        <v>0.04</v>
      </c>
      <c r="J1548" s="15">
        <v>586.28</v>
      </c>
      <c r="K1548" s="15">
        <v>14657</v>
      </c>
      <c r="L1548" s="15"/>
      <c r="M1548" s="66" t="str">
        <f>TEXT(Table2[[#This Row],[Gd.Dt]],"mmm-yy")</f>
        <v>Apr-22</v>
      </c>
      <c r="N1548" s="46" t="str">
        <f>MID(Table2[[#This Row],[BE]],6,2)</f>
        <v>IB</v>
      </c>
      <c r="O1548" s="46" t="str">
        <f>IF(Table2[[#This Row],[Type]]="IB","EOU",IF(Table2[[#This Row],[Type]]="MB","Local","492"))</f>
        <v>EOU</v>
      </c>
      <c r="P1548" s="46">
        <f>ROUND(Table2[[#This Row],[Cons]]/Table2[[#This Row],[Qty.]],5)</f>
        <v>0.04</v>
      </c>
      <c r="Q1548" s="46" t="b">
        <f>EXACT(Table2[[#This Row],[rate]],Table2[[#This Row],[Check]])</f>
        <v>1</v>
      </c>
      <c r="R1548" s="46"/>
      <c r="S1548" s="46" t="str">
        <f>IF(Table2[[#This Row],[SRO]]="EOU",VLOOKUP(Table2[[#This Row],[BE]],[2]GD.List!$C$3:$N$5014,12,0),IF(Table2[[#This Row],[SRO]]="Local","Polyester Staple Fibre","SRO 492"))</f>
        <v>Textile Chemical</v>
      </c>
    </row>
    <row r="1549" spans="1:19" x14ac:dyDescent="0.25">
      <c r="A1549" s="119" t="s">
        <v>1022</v>
      </c>
      <c r="B1549" s="116" t="s">
        <v>1046</v>
      </c>
      <c r="C1549" s="165">
        <v>19518</v>
      </c>
      <c r="D1549" s="117">
        <v>3909.5</v>
      </c>
      <c r="E1549" s="7" t="s">
        <v>1057</v>
      </c>
      <c r="F1549" s="116" t="s">
        <v>1059</v>
      </c>
      <c r="G1549" s="156">
        <v>44672</v>
      </c>
      <c r="H1549" s="82">
        <v>22032437.699999999</v>
      </c>
      <c r="I1549" s="50">
        <v>0.04</v>
      </c>
      <c r="J1549" s="15">
        <v>556.64</v>
      </c>
      <c r="K1549" s="15">
        <v>13916</v>
      </c>
      <c r="L1549" s="15"/>
      <c r="M1549" s="66" t="str">
        <f>TEXT(Table2[[#This Row],[Gd.Dt]],"mmm-yy")</f>
        <v>Apr-22</v>
      </c>
      <c r="N1549" s="46" t="str">
        <f>MID(Table2[[#This Row],[BE]],6,2)</f>
        <v>IB</v>
      </c>
      <c r="O1549" s="46" t="str">
        <f>IF(Table2[[#This Row],[Type]]="IB","EOU",IF(Table2[[#This Row],[Type]]="MB","Local","492"))</f>
        <v>EOU</v>
      </c>
      <c r="P1549" s="46">
        <f>ROUND(Table2[[#This Row],[Cons]]/Table2[[#This Row],[Qty.]],5)</f>
        <v>0.04</v>
      </c>
      <c r="Q1549" s="46" t="b">
        <f>EXACT(Table2[[#This Row],[rate]],Table2[[#This Row],[Check]])</f>
        <v>1</v>
      </c>
      <c r="R1549" s="46"/>
      <c r="S1549" s="46" t="str">
        <f>IF(Table2[[#This Row],[SRO]]="EOU",VLOOKUP(Table2[[#This Row],[BE]],[2]GD.List!$C$3:$N$5014,12,0),IF(Table2[[#This Row],[SRO]]="Local","Polyester Staple Fibre","SRO 492"))</f>
        <v>Textile Chemical</v>
      </c>
    </row>
    <row r="1550" spans="1:19" x14ac:dyDescent="0.25">
      <c r="A1550" s="119" t="s">
        <v>1022</v>
      </c>
      <c r="B1550" s="116" t="s">
        <v>1041</v>
      </c>
      <c r="C1550" s="165">
        <v>14141</v>
      </c>
      <c r="D1550" s="117">
        <v>3909.5</v>
      </c>
      <c r="E1550" s="7" t="s">
        <v>1050</v>
      </c>
      <c r="F1550" s="116" t="s">
        <v>1060</v>
      </c>
      <c r="G1550" s="156">
        <v>44671</v>
      </c>
      <c r="H1550" s="82">
        <v>11972520.710000001</v>
      </c>
      <c r="I1550" s="50">
        <v>0.04</v>
      </c>
      <c r="J1550" s="15">
        <v>306.60000000000002</v>
      </c>
      <c r="K1550" s="15">
        <v>7665</v>
      </c>
      <c r="L1550" s="15"/>
      <c r="M1550" s="66" t="str">
        <f>TEXT(Table2[[#This Row],[Gd.Dt]],"mmm-yy")</f>
        <v>Apr-22</v>
      </c>
      <c r="N1550" s="46" t="str">
        <f>MID(Table2[[#This Row],[BE]],6,2)</f>
        <v>IB</v>
      </c>
      <c r="O1550" s="46" t="str">
        <f>IF(Table2[[#This Row],[Type]]="IB","EOU",IF(Table2[[#This Row],[Type]]="MB","Local","492"))</f>
        <v>EOU</v>
      </c>
      <c r="P1550" s="46">
        <f>ROUND(Table2[[#This Row],[Cons]]/Table2[[#This Row],[Qty.]],5)</f>
        <v>0.04</v>
      </c>
      <c r="Q1550" s="46" t="b">
        <f>EXACT(Table2[[#This Row],[rate]],Table2[[#This Row],[Check]])</f>
        <v>1</v>
      </c>
      <c r="R1550" s="46"/>
      <c r="S1550" s="46" t="str">
        <f>IF(Table2[[#This Row],[SRO]]="EOU",VLOOKUP(Table2[[#This Row],[BE]],[2]GD.List!$C$3:$N$5014,12,0),IF(Table2[[#This Row],[SRO]]="Local","Polyester Staple Fibre","SRO 492"))</f>
        <v>Textile Chemical</v>
      </c>
    </row>
    <row r="1551" spans="1:19" x14ac:dyDescent="0.25">
      <c r="A1551" s="119" t="s">
        <v>1022</v>
      </c>
      <c r="B1551" s="116" t="s">
        <v>1042</v>
      </c>
      <c r="C1551" s="165">
        <v>13424</v>
      </c>
      <c r="D1551" s="117">
        <v>3909.5</v>
      </c>
      <c r="E1551" s="7" t="s">
        <v>1051</v>
      </c>
      <c r="F1551" s="116" t="s">
        <v>1061</v>
      </c>
      <c r="G1551" s="156">
        <v>44671</v>
      </c>
      <c r="H1551" s="82">
        <v>11779117.52</v>
      </c>
      <c r="I1551" s="50">
        <v>0.04</v>
      </c>
      <c r="J1551" s="15">
        <v>301.76</v>
      </c>
      <c r="K1551" s="15">
        <v>7544</v>
      </c>
      <c r="L1551" s="15"/>
      <c r="M1551" s="66" t="str">
        <f>TEXT(Table2[[#This Row],[Gd.Dt]],"mmm-yy")</f>
        <v>Apr-22</v>
      </c>
      <c r="N1551" s="46" t="str">
        <f>MID(Table2[[#This Row],[BE]],6,2)</f>
        <v>IB</v>
      </c>
      <c r="O1551" s="46" t="str">
        <f>IF(Table2[[#This Row],[Type]]="IB","EOU",IF(Table2[[#This Row],[Type]]="MB","Local","492"))</f>
        <v>EOU</v>
      </c>
      <c r="P1551" s="46">
        <f>ROUND(Table2[[#This Row],[Cons]]/Table2[[#This Row],[Qty.]],5)</f>
        <v>0.04</v>
      </c>
      <c r="Q1551" s="46" t="b">
        <f>EXACT(Table2[[#This Row],[rate]],Table2[[#This Row],[Check]])</f>
        <v>1</v>
      </c>
      <c r="R1551" s="46"/>
      <c r="S1551" s="46" t="str">
        <f>IF(Table2[[#This Row],[SRO]]="EOU",VLOOKUP(Table2[[#This Row],[BE]],[2]GD.List!$C$3:$N$5014,12,0),IF(Table2[[#This Row],[SRO]]="Local","Polyester Staple Fibre","SRO 492"))</f>
        <v>Textile Chemical</v>
      </c>
    </row>
    <row r="1552" spans="1:19" x14ac:dyDescent="0.25">
      <c r="A1552" s="119" t="s">
        <v>1022</v>
      </c>
      <c r="B1552" s="116" t="s">
        <v>1045</v>
      </c>
      <c r="C1552" s="165">
        <v>54830</v>
      </c>
      <c r="D1552" s="117">
        <v>3909.5</v>
      </c>
      <c r="E1552" s="7" t="s">
        <v>46</v>
      </c>
      <c r="F1552" s="116" t="s">
        <v>1062</v>
      </c>
      <c r="G1552" s="156">
        <v>44672</v>
      </c>
      <c r="H1552" s="82">
        <v>31930323.050000001</v>
      </c>
      <c r="I1552" s="50">
        <v>0.04</v>
      </c>
      <c r="J1552" s="15">
        <v>481</v>
      </c>
      <c r="K1552" s="15">
        <v>12025</v>
      </c>
      <c r="L1552" s="15"/>
      <c r="M1552" s="66" t="str">
        <f>TEXT(Table2[[#This Row],[Gd.Dt]],"mmm-yy")</f>
        <v>Apr-22</v>
      </c>
      <c r="N1552" s="46" t="str">
        <f>MID(Table2[[#This Row],[BE]],6,2)</f>
        <v>IB</v>
      </c>
      <c r="O1552" s="46" t="str">
        <f>IF(Table2[[#This Row],[Type]]="IB","EOU",IF(Table2[[#This Row],[Type]]="MB","Local","492"))</f>
        <v>EOU</v>
      </c>
      <c r="P1552" s="46">
        <f>ROUND(Table2[[#This Row],[Cons]]/Table2[[#This Row],[Qty.]],5)</f>
        <v>0.04</v>
      </c>
      <c r="Q1552" s="46" t="b">
        <f>EXACT(Table2[[#This Row],[rate]],Table2[[#This Row],[Check]])</f>
        <v>1</v>
      </c>
      <c r="R1552" s="46"/>
      <c r="S1552" s="46" t="str">
        <f>IF(Table2[[#This Row],[SRO]]="EOU",VLOOKUP(Table2[[#This Row],[BE]],[2]GD.List!$C$3:$N$5014,12,0),IF(Table2[[#This Row],[SRO]]="Local","Polyester Staple Fibre","SRO 492"))</f>
        <v>Textile Chemical</v>
      </c>
    </row>
    <row r="1553" spans="1:19" x14ac:dyDescent="0.25">
      <c r="A1553" s="120" t="s">
        <v>1022</v>
      </c>
      <c r="B1553" s="116" t="s">
        <v>1040</v>
      </c>
      <c r="C1553" s="165">
        <v>22638</v>
      </c>
      <c r="D1553" s="117">
        <v>3909.5</v>
      </c>
      <c r="E1553" s="7" t="s">
        <v>1047</v>
      </c>
      <c r="F1553" s="116" t="s">
        <v>1063</v>
      </c>
      <c r="G1553" s="156">
        <v>44671</v>
      </c>
      <c r="H1553" s="82">
        <v>26589592.609999999</v>
      </c>
      <c r="I1553" s="50">
        <v>0.04</v>
      </c>
      <c r="J1553" s="15">
        <v>546.16000000000008</v>
      </c>
      <c r="K1553" s="15">
        <v>13654</v>
      </c>
      <c r="L1553" s="15"/>
      <c r="M1553" s="66" t="str">
        <f>TEXT(Table2[[#This Row],[Gd.Dt]],"mmm-yy")</f>
        <v>Apr-22</v>
      </c>
      <c r="N1553" s="46" t="str">
        <f>MID(Table2[[#This Row],[BE]],6,2)</f>
        <v>IB</v>
      </c>
      <c r="O1553" s="46" t="str">
        <f>IF(Table2[[#This Row],[Type]]="IB","EOU",IF(Table2[[#This Row],[Type]]="MB","Local","492"))</f>
        <v>EOU</v>
      </c>
      <c r="P1553" s="46">
        <f>ROUND(Table2[[#This Row],[Cons]]/Table2[[#This Row],[Qty.]],5)</f>
        <v>0.04</v>
      </c>
      <c r="Q1553" s="46" t="b">
        <f>EXACT(Table2[[#This Row],[rate]],Table2[[#This Row],[Check]])</f>
        <v>1</v>
      </c>
      <c r="R1553" s="46"/>
      <c r="S1553" s="46" t="str">
        <f>IF(Table2[[#This Row],[SRO]]="EOU",VLOOKUP(Table2[[#This Row],[BE]],[2]GD.List!$C$3:$N$5014,12,0),IF(Table2[[#This Row],[SRO]]="Local","Polyester Staple Fibre","SRO 492"))</f>
        <v>Textile Chemical</v>
      </c>
    </row>
    <row r="1554" spans="1:19" x14ac:dyDescent="0.25">
      <c r="A1554" s="119" t="s">
        <v>1023</v>
      </c>
      <c r="B1554" s="116" t="s">
        <v>1043</v>
      </c>
      <c r="C1554" s="165">
        <v>72540</v>
      </c>
      <c r="D1554" s="117">
        <v>3809.9189999999999</v>
      </c>
      <c r="E1554" s="7" t="s">
        <v>1052</v>
      </c>
      <c r="F1554" s="116" t="s">
        <v>1058</v>
      </c>
      <c r="G1554" s="156">
        <v>44671</v>
      </c>
      <c r="H1554" s="82">
        <v>30575155.109999999</v>
      </c>
      <c r="I1554" s="50">
        <v>0.04</v>
      </c>
      <c r="J1554" s="15">
        <v>586.28</v>
      </c>
      <c r="K1554" s="15">
        <v>14657</v>
      </c>
      <c r="L1554" s="15"/>
      <c r="M1554" s="66" t="str">
        <f>TEXT(Table2[[#This Row],[Gd.Dt]],"mmm-yy")</f>
        <v>Apr-22</v>
      </c>
      <c r="N1554" s="46" t="str">
        <f>MID(Table2[[#This Row],[BE]],6,2)</f>
        <v>IB</v>
      </c>
      <c r="O1554" s="46" t="str">
        <f>IF(Table2[[#This Row],[Type]]="IB","EOU",IF(Table2[[#This Row],[Type]]="MB","Local","492"))</f>
        <v>EOU</v>
      </c>
      <c r="P1554" s="46">
        <f>ROUND(Table2[[#This Row],[Cons]]/Table2[[#This Row],[Qty.]],5)</f>
        <v>0.04</v>
      </c>
      <c r="Q1554" s="46" t="b">
        <f>EXACT(Table2[[#This Row],[rate]],Table2[[#This Row],[Check]])</f>
        <v>1</v>
      </c>
      <c r="R1554" s="46"/>
      <c r="S1554" s="46" t="str">
        <f>IF(Table2[[#This Row],[SRO]]="EOU",VLOOKUP(Table2[[#This Row],[BE]],[2]GD.List!$C$3:$N$5014,12,0),IF(Table2[[#This Row],[SRO]]="Local","Polyester Staple Fibre","SRO 492"))</f>
        <v>Textile Chemical</v>
      </c>
    </row>
    <row r="1555" spans="1:19" x14ac:dyDescent="0.25">
      <c r="A1555" s="119" t="s">
        <v>1023</v>
      </c>
      <c r="B1555" s="116" t="s">
        <v>1046</v>
      </c>
      <c r="C1555" s="165">
        <v>19518</v>
      </c>
      <c r="D1555" s="117">
        <v>3809.9189999999999</v>
      </c>
      <c r="E1555" s="7" t="s">
        <v>1057</v>
      </c>
      <c r="F1555" s="116" t="s">
        <v>1059</v>
      </c>
      <c r="G1555" s="156">
        <v>44672</v>
      </c>
      <c r="H1555" s="82">
        <v>22032437.699999999</v>
      </c>
      <c r="I1555" s="50">
        <v>0.04</v>
      </c>
      <c r="J1555" s="15">
        <v>556.64</v>
      </c>
      <c r="K1555" s="15">
        <v>13916</v>
      </c>
      <c r="L1555" s="15"/>
      <c r="M1555" s="66" t="str">
        <f>TEXT(Table2[[#This Row],[Gd.Dt]],"mmm-yy")</f>
        <v>Apr-22</v>
      </c>
      <c r="N1555" s="46" t="str">
        <f>MID(Table2[[#This Row],[BE]],6,2)</f>
        <v>IB</v>
      </c>
      <c r="O1555" s="46" t="str">
        <f>IF(Table2[[#This Row],[Type]]="IB","EOU",IF(Table2[[#This Row],[Type]]="MB","Local","492"))</f>
        <v>EOU</v>
      </c>
      <c r="P1555" s="46">
        <f>ROUND(Table2[[#This Row],[Cons]]/Table2[[#This Row],[Qty.]],5)</f>
        <v>0.04</v>
      </c>
      <c r="Q1555" s="46" t="b">
        <f>EXACT(Table2[[#This Row],[rate]],Table2[[#This Row],[Check]])</f>
        <v>1</v>
      </c>
      <c r="R1555" s="46"/>
      <c r="S1555" s="46" t="str">
        <f>IF(Table2[[#This Row],[SRO]]="EOU",VLOOKUP(Table2[[#This Row],[BE]],[2]GD.List!$C$3:$N$5014,12,0),IF(Table2[[#This Row],[SRO]]="Local","Polyester Staple Fibre","SRO 492"))</f>
        <v>Textile Chemical</v>
      </c>
    </row>
    <row r="1556" spans="1:19" x14ac:dyDescent="0.25">
      <c r="A1556" s="119" t="s">
        <v>1023</v>
      </c>
      <c r="B1556" s="116" t="s">
        <v>1041</v>
      </c>
      <c r="C1556" s="165">
        <v>14141</v>
      </c>
      <c r="D1556" s="117">
        <v>3809.9189999999999</v>
      </c>
      <c r="E1556" s="7" t="s">
        <v>1050</v>
      </c>
      <c r="F1556" s="116" t="s">
        <v>1060</v>
      </c>
      <c r="G1556" s="156">
        <v>44671</v>
      </c>
      <c r="H1556" s="82">
        <v>11972520.710000001</v>
      </c>
      <c r="I1556" s="50">
        <v>0.04</v>
      </c>
      <c r="J1556" s="15">
        <v>306.60000000000002</v>
      </c>
      <c r="K1556" s="15">
        <v>7665</v>
      </c>
      <c r="L1556" s="15"/>
      <c r="M1556" s="66" t="str">
        <f>TEXT(Table2[[#This Row],[Gd.Dt]],"mmm-yy")</f>
        <v>Apr-22</v>
      </c>
      <c r="N1556" s="46" t="str">
        <f>MID(Table2[[#This Row],[BE]],6,2)</f>
        <v>IB</v>
      </c>
      <c r="O1556" s="46" t="str">
        <f>IF(Table2[[#This Row],[Type]]="IB","EOU",IF(Table2[[#This Row],[Type]]="MB","Local","492"))</f>
        <v>EOU</v>
      </c>
      <c r="P1556" s="46">
        <f>ROUND(Table2[[#This Row],[Cons]]/Table2[[#This Row],[Qty.]],5)</f>
        <v>0.04</v>
      </c>
      <c r="Q1556" s="46" t="b">
        <f>EXACT(Table2[[#This Row],[rate]],Table2[[#This Row],[Check]])</f>
        <v>1</v>
      </c>
      <c r="R1556" s="46"/>
      <c r="S1556" s="46" t="str">
        <f>IF(Table2[[#This Row],[SRO]]="EOU",VLOOKUP(Table2[[#This Row],[BE]],[2]GD.List!$C$3:$N$5014,12,0),IF(Table2[[#This Row],[SRO]]="Local","Polyester Staple Fibre","SRO 492"))</f>
        <v>Textile Chemical</v>
      </c>
    </row>
    <row r="1557" spans="1:19" x14ac:dyDescent="0.25">
      <c r="A1557" s="119" t="s">
        <v>1023</v>
      </c>
      <c r="B1557" s="116" t="s">
        <v>1042</v>
      </c>
      <c r="C1557" s="165">
        <v>13424</v>
      </c>
      <c r="D1557" s="117">
        <v>3809.9189999999999</v>
      </c>
      <c r="E1557" s="7" t="s">
        <v>1051</v>
      </c>
      <c r="F1557" s="116" t="s">
        <v>1061</v>
      </c>
      <c r="G1557" s="156">
        <v>44671</v>
      </c>
      <c r="H1557" s="82">
        <v>11779117.52</v>
      </c>
      <c r="I1557" s="50">
        <v>0.04</v>
      </c>
      <c r="J1557" s="15">
        <v>301.76</v>
      </c>
      <c r="K1557" s="15">
        <v>7544</v>
      </c>
      <c r="L1557" s="15"/>
      <c r="M1557" s="66" t="str">
        <f>TEXT(Table2[[#This Row],[Gd.Dt]],"mmm-yy")</f>
        <v>Apr-22</v>
      </c>
      <c r="N1557" s="46" t="str">
        <f>MID(Table2[[#This Row],[BE]],6,2)</f>
        <v>IB</v>
      </c>
      <c r="O1557" s="46" t="str">
        <f>IF(Table2[[#This Row],[Type]]="IB","EOU",IF(Table2[[#This Row],[Type]]="MB","Local","492"))</f>
        <v>EOU</v>
      </c>
      <c r="P1557" s="46">
        <f>ROUND(Table2[[#This Row],[Cons]]/Table2[[#This Row],[Qty.]],5)</f>
        <v>0.04</v>
      </c>
      <c r="Q1557" s="46" t="b">
        <f>EXACT(Table2[[#This Row],[rate]],Table2[[#This Row],[Check]])</f>
        <v>1</v>
      </c>
      <c r="R1557" s="46"/>
      <c r="S1557" s="46" t="str">
        <f>IF(Table2[[#This Row],[SRO]]="EOU",VLOOKUP(Table2[[#This Row],[BE]],[2]GD.List!$C$3:$N$5014,12,0),IF(Table2[[#This Row],[SRO]]="Local","Polyester Staple Fibre","SRO 492"))</f>
        <v>Textile Chemical</v>
      </c>
    </row>
    <row r="1558" spans="1:19" x14ac:dyDescent="0.25">
      <c r="A1558" s="119" t="s">
        <v>1023</v>
      </c>
      <c r="B1558" s="116" t="s">
        <v>1045</v>
      </c>
      <c r="C1558" s="165">
        <v>54830</v>
      </c>
      <c r="D1558" s="117">
        <v>3809.9189999999999</v>
      </c>
      <c r="E1558" s="7" t="s">
        <v>46</v>
      </c>
      <c r="F1558" s="116" t="s">
        <v>1062</v>
      </c>
      <c r="G1558" s="156">
        <v>44672</v>
      </c>
      <c r="H1558" s="82">
        <v>31930323.050000001</v>
      </c>
      <c r="I1558" s="50">
        <v>0.04</v>
      </c>
      <c r="J1558" s="15">
        <v>481</v>
      </c>
      <c r="K1558" s="15">
        <v>12025</v>
      </c>
      <c r="L1558" s="15"/>
      <c r="M1558" s="66" t="str">
        <f>TEXT(Table2[[#This Row],[Gd.Dt]],"mmm-yy")</f>
        <v>Apr-22</v>
      </c>
      <c r="N1558" s="46" t="str">
        <f>MID(Table2[[#This Row],[BE]],6,2)</f>
        <v>IB</v>
      </c>
      <c r="O1558" s="46" t="str">
        <f>IF(Table2[[#This Row],[Type]]="IB","EOU",IF(Table2[[#This Row],[Type]]="MB","Local","492"))</f>
        <v>EOU</v>
      </c>
      <c r="P1558" s="46">
        <f>ROUND(Table2[[#This Row],[Cons]]/Table2[[#This Row],[Qty.]],5)</f>
        <v>0.04</v>
      </c>
      <c r="Q1558" s="46" t="b">
        <f>EXACT(Table2[[#This Row],[rate]],Table2[[#This Row],[Check]])</f>
        <v>1</v>
      </c>
      <c r="R1558" s="46"/>
      <c r="S1558" s="46" t="str">
        <f>IF(Table2[[#This Row],[SRO]]="EOU",VLOOKUP(Table2[[#This Row],[BE]],[2]GD.List!$C$3:$N$5014,12,0),IF(Table2[[#This Row],[SRO]]="Local","Polyester Staple Fibre","SRO 492"))</f>
        <v>Textile Chemical</v>
      </c>
    </row>
    <row r="1559" spans="1:19" x14ac:dyDescent="0.25">
      <c r="A1559" s="119" t="s">
        <v>1023</v>
      </c>
      <c r="B1559" s="116" t="s">
        <v>1040</v>
      </c>
      <c r="C1559" s="165">
        <v>22638</v>
      </c>
      <c r="D1559" s="117">
        <v>3809.9189999999999</v>
      </c>
      <c r="E1559" s="7" t="s">
        <v>1047</v>
      </c>
      <c r="F1559" s="116" t="s">
        <v>1063</v>
      </c>
      <c r="G1559" s="156">
        <v>44671</v>
      </c>
      <c r="H1559" s="82">
        <v>26589592.609999999</v>
      </c>
      <c r="I1559" s="50">
        <v>0.04</v>
      </c>
      <c r="J1559" s="15">
        <v>546.16000000000008</v>
      </c>
      <c r="K1559" s="15">
        <v>13654</v>
      </c>
      <c r="L1559" s="15"/>
      <c r="M1559" s="66" t="str">
        <f>TEXT(Table2[[#This Row],[Gd.Dt]],"mmm-yy")</f>
        <v>Apr-22</v>
      </c>
      <c r="N1559" s="46" t="str">
        <f>MID(Table2[[#This Row],[BE]],6,2)</f>
        <v>IB</v>
      </c>
      <c r="O1559" s="46" t="str">
        <f>IF(Table2[[#This Row],[Type]]="IB","EOU",IF(Table2[[#This Row],[Type]]="MB","Local","492"))</f>
        <v>EOU</v>
      </c>
      <c r="P1559" s="46">
        <f>ROUND(Table2[[#This Row],[Cons]]/Table2[[#This Row],[Qty.]],5)</f>
        <v>0.04</v>
      </c>
      <c r="Q1559" s="46" t="b">
        <f>EXACT(Table2[[#This Row],[rate]],Table2[[#This Row],[Check]])</f>
        <v>1</v>
      </c>
      <c r="R1559" s="46"/>
      <c r="S1559" s="46" t="str">
        <f>IF(Table2[[#This Row],[SRO]]="EOU",VLOOKUP(Table2[[#This Row],[BE]],[2]GD.List!$C$3:$N$5014,12,0),IF(Table2[[#This Row],[SRO]]="Local","Polyester Staple Fibre","SRO 492"))</f>
        <v>Textile Chemical</v>
      </c>
    </row>
    <row r="1560" spans="1:19" x14ac:dyDescent="0.25">
      <c r="A1560" s="120" t="s">
        <v>1023</v>
      </c>
      <c r="B1560" s="116" t="s">
        <v>1706</v>
      </c>
      <c r="C1560" s="165">
        <v>3561</v>
      </c>
      <c r="D1560" s="117">
        <v>3809.9189999999999</v>
      </c>
      <c r="E1560" s="7" t="s">
        <v>46</v>
      </c>
      <c r="F1560" s="116" t="s">
        <v>1066</v>
      </c>
      <c r="G1560" s="156">
        <v>44672</v>
      </c>
      <c r="H1560" s="82">
        <v>26419960.489999998</v>
      </c>
      <c r="I1560" s="50">
        <v>0.04</v>
      </c>
      <c r="J1560" s="15">
        <v>276.92</v>
      </c>
      <c r="K1560" s="15">
        <v>6923</v>
      </c>
      <c r="L1560" s="15"/>
      <c r="M1560" s="66" t="str">
        <f>TEXT(Table2[[#This Row],[Gd.Dt]],"mmm-yy")</f>
        <v>Apr-22</v>
      </c>
      <c r="N1560" s="46" t="str">
        <f>MID(Table2[[#This Row],[BE]],6,2)</f>
        <v>IB</v>
      </c>
      <c r="O1560" s="46" t="str">
        <f>IF(Table2[[#This Row],[Type]]="IB","EOU",IF(Table2[[#This Row],[Type]]="MB","Local","492"))</f>
        <v>EOU</v>
      </c>
      <c r="P1560" s="46">
        <f>ROUND(Table2[[#This Row],[Cons]]/Table2[[#This Row],[Qty.]],5)</f>
        <v>0.04</v>
      </c>
      <c r="Q1560" s="46" t="b">
        <f>EXACT(Table2[[#This Row],[rate]],Table2[[#This Row],[Check]])</f>
        <v>1</v>
      </c>
      <c r="R1560" s="46"/>
      <c r="S1560" s="46" t="str">
        <f>IF(Table2[[#This Row],[SRO]]="EOU",VLOOKUP(Table2[[#This Row],[BE]],[2]GD.List!$C$3:$N$5014,12,0),IF(Table2[[#This Row],[SRO]]="Local","Polyester Staple Fibre","SRO 492"))</f>
        <v>Textile Chemical</v>
      </c>
    </row>
    <row r="1561" spans="1:19" x14ac:dyDescent="0.25">
      <c r="A1561" s="119" t="s">
        <v>1048</v>
      </c>
      <c r="B1561" s="116" t="s">
        <v>1040</v>
      </c>
      <c r="C1561" s="165">
        <v>22638</v>
      </c>
      <c r="D1561" s="117">
        <v>2832.1089999999999</v>
      </c>
      <c r="E1561" s="7" t="s">
        <v>1047</v>
      </c>
      <c r="F1561" s="116" t="s">
        <v>1063</v>
      </c>
      <c r="G1561" s="156">
        <v>44671</v>
      </c>
      <c r="H1561" s="82">
        <v>26589592.609999999</v>
      </c>
      <c r="I1561" s="50">
        <v>0.04</v>
      </c>
      <c r="J1561" s="15">
        <v>154.16</v>
      </c>
      <c r="K1561" s="15">
        <v>3854</v>
      </c>
      <c r="L1561" s="15"/>
      <c r="M1561" s="66" t="str">
        <f>TEXT(Table2[[#This Row],[Gd.Dt]],"mmm-yy")</f>
        <v>Apr-22</v>
      </c>
      <c r="N1561" s="46" t="str">
        <f>MID(Table2[[#This Row],[BE]],6,2)</f>
        <v>IB</v>
      </c>
      <c r="O1561" s="46" t="str">
        <f>IF(Table2[[#This Row],[Type]]="IB","EOU",IF(Table2[[#This Row],[Type]]="MB","Local","492"))</f>
        <v>EOU</v>
      </c>
      <c r="P1561" s="46">
        <f>ROUND(Table2[[#This Row],[Cons]]/Table2[[#This Row],[Qty.]],5)</f>
        <v>0.04</v>
      </c>
      <c r="Q1561" s="46" t="b">
        <f>EXACT(Table2[[#This Row],[rate]],Table2[[#This Row],[Check]])</f>
        <v>1</v>
      </c>
      <c r="R1561" s="46"/>
      <c r="S1561" s="46" t="str">
        <f>IF(Table2[[#This Row],[SRO]]="EOU",VLOOKUP(Table2[[#This Row],[BE]],[2]GD.List!$C$3:$N$5014,12,0),IF(Table2[[#This Row],[SRO]]="Local","Polyester Staple Fibre","SRO 492"))</f>
        <v>Textile Chemical</v>
      </c>
    </row>
    <row r="1562" spans="1:19" x14ac:dyDescent="0.25">
      <c r="A1562" s="120" t="s">
        <v>1048</v>
      </c>
      <c r="B1562" s="116" t="s">
        <v>1706</v>
      </c>
      <c r="C1562" s="165">
        <v>3561</v>
      </c>
      <c r="D1562" s="117">
        <v>2832.1089999999999</v>
      </c>
      <c r="E1562" s="7" t="s">
        <v>46</v>
      </c>
      <c r="F1562" s="116" t="s">
        <v>1066</v>
      </c>
      <c r="G1562" s="156">
        <v>44672</v>
      </c>
      <c r="H1562" s="82">
        <v>26419960.489999998</v>
      </c>
      <c r="I1562" s="50">
        <v>0.04</v>
      </c>
      <c r="J1562" s="15">
        <v>534.72</v>
      </c>
      <c r="K1562" s="15">
        <v>13368</v>
      </c>
      <c r="L1562" s="15"/>
      <c r="M1562" s="66" t="str">
        <f>TEXT(Table2[[#This Row],[Gd.Dt]],"mmm-yy")</f>
        <v>Apr-22</v>
      </c>
      <c r="N1562" s="46" t="str">
        <f>MID(Table2[[#This Row],[BE]],6,2)</f>
        <v>IB</v>
      </c>
      <c r="O1562" s="46" t="str">
        <f>IF(Table2[[#This Row],[Type]]="IB","EOU",IF(Table2[[#This Row],[Type]]="MB","Local","492"))</f>
        <v>EOU</v>
      </c>
      <c r="P1562" s="46">
        <f>ROUND(Table2[[#This Row],[Cons]]/Table2[[#This Row],[Qty.]],5)</f>
        <v>0.04</v>
      </c>
      <c r="Q1562" s="46" t="b">
        <f>EXACT(Table2[[#This Row],[rate]],Table2[[#This Row],[Check]])</f>
        <v>1</v>
      </c>
      <c r="R1562" s="46"/>
      <c r="S1562" s="46" t="str">
        <f>IF(Table2[[#This Row],[SRO]]="EOU",VLOOKUP(Table2[[#This Row],[BE]],[2]GD.List!$C$3:$N$5014,12,0),IF(Table2[[#This Row],[SRO]]="Local","Polyester Staple Fibre","SRO 492"))</f>
        <v>Textile Chemical</v>
      </c>
    </row>
    <row r="1563" spans="1:19" x14ac:dyDescent="0.25">
      <c r="A1563" s="119" t="s">
        <v>1049</v>
      </c>
      <c r="B1563" s="116" t="s">
        <v>1040</v>
      </c>
      <c r="C1563" s="165">
        <v>22638</v>
      </c>
      <c r="D1563" s="117">
        <v>5503.201</v>
      </c>
      <c r="E1563" s="7" t="s">
        <v>1047</v>
      </c>
      <c r="F1563" s="116" t="s">
        <v>1063</v>
      </c>
      <c r="G1563" s="156">
        <v>44671</v>
      </c>
      <c r="H1563" s="82">
        <v>26589592.609999999</v>
      </c>
      <c r="I1563" s="50">
        <v>0.53061000000000003</v>
      </c>
      <c r="J1563" s="15">
        <v>2044.9699999999998</v>
      </c>
      <c r="K1563" s="15">
        <v>3854</v>
      </c>
      <c r="L1563" s="15"/>
      <c r="M1563" s="66" t="str">
        <f>TEXT(Table2[[#This Row],[Gd.Dt]],"mmm-yy")</f>
        <v>Apr-22</v>
      </c>
      <c r="N1563" s="46" t="str">
        <f>MID(Table2[[#This Row],[BE]],6,2)</f>
        <v>MB</v>
      </c>
      <c r="O1563" s="46" t="str">
        <f>IF(Table2[[#This Row],[Type]]="IB","EOU",IF(Table2[[#This Row],[Type]]="MB","Local","492"))</f>
        <v>Local</v>
      </c>
      <c r="P1563" s="46">
        <f>ROUND(Table2[[#This Row],[Cons]]/Table2[[#This Row],[Qty.]],5)</f>
        <v>0.53061000000000003</v>
      </c>
      <c r="Q1563" s="46" t="b">
        <f>EXACT(Table2[[#This Row],[rate]],Table2[[#This Row],[Check]])</f>
        <v>1</v>
      </c>
      <c r="R1563" s="46"/>
      <c r="S1563" s="46" t="str">
        <f>IF(Table2[[#This Row],[SRO]]="EOU",VLOOKUP(Table2[[#This Row],[BE]],[2]GD.List!$C$3:$N$5014,12,0),IF(Table2[[#This Row],[SRO]]="Local","Polyester Staple Fibre","SRO 492"))</f>
        <v>Polyester Staple Fibre</v>
      </c>
    </row>
    <row r="1564" spans="1:19" x14ac:dyDescent="0.25">
      <c r="A1564" s="119" t="s">
        <v>1049</v>
      </c>
      <c r="B1564" s="116" t="s">
        <v>1044</v>
      </c>
      <c r="C1564" s="165">
        <v>21720</v>
      </c>
      <c r="D1564" s="117">
        <v>5503.201</v>
      </c>
      <c r="E1564" s="7" t="s">
        <v>1053</v>
      </c>
      <c r="F1564" s="116" t="s">
        <v>1064</v>
      </c>
      <c r="G1564" s="156">
        <v>44672</v>
      </c>
      <c r="H1564" s="82">
        <v>30905497.32</v>
      </c>
      <c r="I1564" s="50">
        <v>0.66327000000000003</v>
      </c>
      <c r="J1564" s="15">
        <v>14401.58</v>
      </c>
      <c r="K1564" s="15">
        <v>21713</v>
      </c>
      <c r="L1564" s="15"/>
      <c r="M1564" s="66" t="str">
        <f>TEXT(Table2[[#This Row],[Gd.Dt]],"mmm-yy")</f>
        <v>Apr-22</v>
      </c>
      <c r="N1564" s="46" t="str">
        <f>MID(Table2[[#This Row],[BE]],6,2)</f>
        <v>MB</v>
      </c>
      <c r="O1564" s="46" t="str">
        <f>IF(Table2[[#This Row],[Type]]="IB","EOU",IF(Table2[[#This Row],[Type]]="MB","Local","492"))</f>
        <v>Local</v>
      </c>
      <c r="P1564" s="46">
        <f>ROUND(Table2[[#This Row],[Cons]]/Table2[[#This Row],[Qty.]],5)</f>
        <v>0.66327000000000003</v>
      </c>
      <c r="Q1564" s="46" t="b">
        <f>EXACT(Table2[[#This Row],[rate]],Table2[[#This Row],[Check]])</f>
        <v>1</v>
      </c>
      <c r="R1564" s="46"/>
      <c r="S1564" s="46" t="str">
        <f>IF(Table2[[#This Row],[SRO]]="EOU",VLOOKUP(Table2[[#This Row],[BE]],[2]GD.List!$C$3:$N$5014,12,0),IF(Table2[[#This Row],[SRO]]="Local","Polyester Staple Fibre","SRO 492"))</f>
        <v>Polyester Staple Fibre</v>
      </c>
    </row>
    <row r="1565" spans="1:19" x14ac:dyDescent="0.25">
      <c r="A1565" s="120" t="s">
        <v>1049</v>
      </c>
      <c r="B1565" s="116" t="s">
        <v>1706</v>
      </c>
      <c r="C1565" s="165">
        <v>3561</v>
      </c>
      <c r="D1565" s="117">
        <v>5503.201</v>
      </c>
      <c r="E1565" s="7" t="s">
        <v>46</v>
      </c>
      <c r="F1565" s="116" t="s">
        <v>1066</v>
      </c>
      <c r="G1565" s="156">
        <v>44672</v>
      </c>
      <c r="H1565" s="82">
        <v>26419960.489999998</v>
      </c>
      <c r="I1565" s="50">
        <v>0.41666999999999998</v>
      </c>
      <c r="J1565" s="15">
        <v>2685.44</v>
      </c>
      <c r="K1565" s="15">
        <v>6445</v>
      </c>
      <c r="L1565" s="15"/>
      <c r="M1565" s="66" t="str">
        <f>TEXT(Table2[[#This Row],[Gd.Dt]],"mmm-yy")</f>
        <v>Apr-22</v>
      </c>
      <c r="N1565" s="46" t="str">
        <f>MID(Table2[[#This Row],[BE]],6,2)</f>
        <v>MB</v>
      </c>
      <c r="O1565" s="46" t="str">
        <f>IF(Table2[[#This Row],[Type]]="IB","EOU",IF(Table2[[#This Row],[Type]]="MB","Local","492"))</f>
        <v>Local</v>
      </c>
      <c r="P1565" s="46">
        <f>ROUND(Table2[[#This Row],[Cons]]/Table2[[#This Row],[Qty.]],5)</f>
        <v>0.41666999999999998</v>
      </c>
      <c r="Q1565" s="46" t="b">
        <f>EXACT(Table2[[#This Row],[rate]],Table2[[#This Row],[Check]])</f>
        <v>1</v>
      </c>
      <c r="R1565" s="46"/>
      <c r="S1565" s="46" t="str">
        <f>IF(Table2[[#This Row],[SRO]]="EOU",VLOOKUP(Table2[[#This Row],[BE]],[2]GD.List!$C$3:$N$5014,12,0),IF(Table2[[#This Row],[SRO]]="Local","Polyester Staple Fibre","SRO 492"))</f>
        <v>Polyester Staple Fibre</v>
      </c>
    </row>
    <row r="1566" spans="1:19" x14ac:dyDescent="0.25">
      <c r="A1566" s="120" t="s">
        <v>1054</v>
      </c>
      <c r="B1566" s="116" t="s">
        <v>1044</v>
      </c>
      <c r="C1566" s="165">
        <v>21720</v>
      </c>
      <c r="D1566" s="117">
        <v>9606.2199999999993</v>
      </c>
      <c r="E1566" s="7" t="s">
        <v>1053</v>
      </c>
      <c r="F1566" s="116" t="s">
        <v>1064</v>
      </c>
      <c r="G1566" s="156">
        <v>44672</v>
      </c>
      <c r="H1566" s="82">
        <v>30905497.32</v>
      </c>
      <c r="I1566" s="50">
        <v>1</v>
      </c>
      <c r="J1566" s="15">
        <v>66</v>
      </c>
      <c r="K1566" s="15">
        <v>66</v>
      </c>
      <c r="L1566" s="15"/>
      <c r="M1566" s="66" t="str">
        <f>TEXT(Table2[[#This Row],[Gd.Dt]],"mmm-yy")</f>
        <v>Apr-22</v>
      </c>
      <c r="N1566" s="46" t="str">
        <f>MID(Table2[[#This Row],[BE]],6,2)</f>
        <v>TI</v>
      </c>
      <c r="O1566" s="46" t="str">
        <f>IF(Table2[[#This Row],[Type]]="IB","EOU",IF(Table2[[#This Row],[Type]]="MB","Local","492"))</f>
        <v>492</v>
      </c>
      <c r="P1566" s="46">
        <f>ROUND(Table2[[#This Row],[Cons]]/Table2[[#This Row],[Qty.]],5)</f>
        <v>1</v>
      </c>
      <c r="Q1566" s="46" t="b">
        <f>EXACT(Table2[[#This Row],[rate]],Table2[[#This Row],[Check]])</f>
        <v>1</v>
      </c>
      <c r="R1566" s="46"/>
      <c r="S1566" s="46" t="str">
        <f>IF(Table2[[#This Row],[SRO]]="EOU",VLOOKUP(Table2[[#This Row],[BE]],[2]GD.List!$C$3:$N$5014,12,0),IF(Table2[[#This Row],[SRO]]="Local","Polyester Staple Fibre","SRO 492"))</f>
        <v>SRO 492</v>
      </c>
    </row>
    <row r="1567" spans="1:19" x14ac:dyDescent="0.25">
      <c r="A1567" s="120" t="s">
        <v>1055</v>
      </c>
      <c r="B1567" s="116" t="s">
        <v>1044</v>
      </c>
      <c r="C1567" s="165">
        <v>21720</v>
      </c>
      <c r="D1567" s="117">
        <v>4821.1090000000004</v>
      </c>
      <c r="E1567" s="7" t="s">
        <v>1053</v>
      </c>
      <c r="F1567" s="116" t="s">
        <v>1064</v>
      </c>
      <c r="G1567" s="156">
        <v>44672</v>
      </c>
      <c r="H1567" s="82">
        <v>30905497.32</v>
      </c>
      <c r="I1567" s="50">
        <v>1</v>
      </c>
      <c r="J1567" s="15">
        <v>35</v>
      </c>
      <c r="K1567" s="15">
        <v>35</v>
      </c>
      <c r="L1567" s="15"/>
      <c r="M1567" s="66" t="str">
        <f>TEXT(Table2[[#This Row],[Gd.Dt]],"mmm-yy")</f>
        <v>Apr-22</v>
      </c>
      <c r="N1567" s="46" t="str">
        <f>MID(Table2[[#This Row],[BE]],6,2)</f>
        <v>TI</v>
      </c>
      <c r="O1567" s="46" t="str">
        <f>IF(Table2[[#This Row],[Type]]="IB","EOU",IF(Table2[[#This Row],[Type]]="MB","Local","492"))</f>
        <v>492</v>
      </c>
      <c r="P1567" s="46">
        <f>ROUND(Table2[[#This Row],[Cons]]/Table2[[#This Row],[Qty.]],5)</f>
        <v>1</v>
      </c>
      <c r="Q1567" s="46" t="b">
        <f>EXACT(Table2[[#This Row],[rate]],Table2[[#This Row],[Check]])</f>
        <v>1</v>
      </c>
      <c r="R1567" s="46"/>
      <c r="S1567" s="46" t="str">
        <f>IF(Table2[[#This Row],[SRO]]="EOU",VLOOKUP(Table2[[#This Row],[BE]],[2]GD.List!$C$3:$N$5014,12,0),IF(Table2[[#This Row],[SRO]]="Local","Polyester Staple Fibre","SRO 492"))</f>
        <v>SRO 492</v>
      </c>
    </row>
    <row r="1568" spans="1:19" x14ac:dyDescent="0.25">
      <c r="A1568" s="120" t="s">
        <v>1056</v>
      </c>
      <c r="B1568" s="116" t="s">
        <v>1044</v>
      </c>
      <c r="C1568" s="165">
        <v>21720</v>
      </c>
      <c r="D1568" s="117">
        <v>4821.1090000000004</v>
      </c>
      <c r="E1568" s="7" t="s">
        <v>1053</v>
      </c>
      <c r="F1568" s="116" t="s">
        <v>1064</v>
      </c>
      <c r="G1568" s="156">
        <v>44672</v>
      </c>
      <c r="H1568" s="82">
        <v>30905497.32</v>
      </c>
      <c r="I1568" s="50">
        <v>1</v>
      </c>
      <c r="J1568" s="15">
        <v>2564</v>
      </c>
      <c r="K1568" s="15">
        <v>2564</v>
      </c>
      <c r="L1568" s="15"/>
      <c r="M1568" s="66" t="str">
        <f>TEXT(Table2[[#This Row],[Gd.Dt]],"mmm-yy")</f>
        <v>Apr-22</v>
      </c>
      <c r="N1568" s="46" t="str">
        <f>MID(Table2[[#This Row],[BE]],6,2)</f>
        <v>TI</v>
      </c>
      <c r="O1568" s="46" t="str">
        <f>IF(Table2[[#This Row],[Type]]="IB","EOU",IF(Table2[[#This Row],[Type]]="MB","Local","492"))</f>
        <v>492</v>
      </c>
      <c r="P1568" s="46">
        <f>ROUND(Table2[[#This Row],[Cons]]/Table2[[#This Row],[Qty.]],5)</f>
        <v>1</v>
      </c>
      <c r="Q1568" s="46" t="b">
        <f>EXACT(Table2[[#This Row],[rate]],Table2[[#This Row],[Check]])</f>
        <v>1</v>
      </c>
      <c r="R1568" s="46"/>
      <c r="S1568" s="46" t="str">
        <f>IF(Table2[[#This Row],[SRO]]="EOU",VLOOKUP(Table2[[#This Row],[BE]],[2]GD.List!$C$3:$N$5014,12,0),IF(Table2[[#This Row],[SRO]]="Local","Polyester Staple Fibre","SRO 492"))</f>
        <v>SRO 492</v>
      </c>
    </row>
    <row r="1569" spans="1:19" x14ac:dyDescent="0.25">
      <c r="A1569" s="119" t="s">
        <v>1065</v>
      </c>
      <c r="B1569" s="119" t="s">
        <v>1706</v>
      </c>
      <c r="C1569" s="170">
        <v>3561</v>
      </c>
      <c r="D1569" s="171">
        <v>5402.33</v>
      </c>
      <c r="E1569" s="162" t="s">
        <v>46</v>
      </c>
      <c r="F1569" s="119" t="s">
        <v>1066</v>
      </c>
      <c r="G1569" s="163">
        <v>44672</v>
      </c>
      <c r="H1569" s="172">
        <v>26419960.489999998</v>
      </c>
      <c r="I1569" s="53">
        <v>1.0101</v>
      </c>
      <c r="J1569" s="30">
        <v>2040.57</v>
      </c>
      <c r="K1569" s="30">
        <v>2020.17</v>
      </c>
      <c r="L1569" s="30"/>
      <c r="M1569" s="67" t="str">
        <f>TEXT(Table2[[#This Row],[Gd.Dt]],"mmm-yy")</f>
        <v>Apr-22</v>
      </c>
      <c r="N1569" s="47" t="str">
        <f>MID(Table2[[#This Row],[BE]],6,2)</f>
        <v>IB</v>
      </c>
      <c r="O1569" s="47" t="str">
        <f>IF(Table2[[#This Row],[Type]]="IB","EOU",IF(Table2[[#This Row],[Type]]="MB","Local","492"))</f>
        <v>EOU</v>
      </c>
      <c r="P1569" s="47">
        <f>ROUND(Table2[[#This Row],[Cons]]/Table2[[#This Row],[Qty.]],5)</f>
        <v>1.0101</v>
      </c>
      <c r="Q1569" s="47" t="b">
        <f>EXACT(Table2[[#This Row],[rate]],Table2[[#This Row],[Check]])</f>
        <v>1</v>
      </c>
      <c r="R1569" s="47"/>
      <c r="S1569" s="47" t="str">
        <f>IF(Table2[[#This Row],[SRO]]="EOU",VLOOKUP(Table2[[#This Row],[BE]],[2]GD.List!$C$3:$N$5014,12,0),IF(Table2[[#This Row],[SRO]]="Local","Polyester Staple Fibre","SRO 492"))</f>
        <v>Polyester Yarn</v>
      </c>
    </row>
    <row r="1570" spans="1:19" x14ac:dyDescent="0.25">
      <c r="A1570" s="116" t="s">
        <v>1</v>
      </c>
      <c r="B1570" s="116" t="s">
        <v>1071</v>
      </c>
      <c r="C1570" s="165">
        <v>93408</v>
      </c>
      <c r="D1570" s="117">
        <v>2701.12</v>
      </c>
      <c r="E1570" s="7" t="s">
        <v>1079</v>
      </c>
      <c r="F1570" s="116" t="s">
        <v>1086</v>
      </c>
      <c r="G1570" s="156">
        <v>44673</v>
      </c>
      <c r="H1570" s="82">
        <v>75535379.670000002</v>
      </c>
      <c r="I1570" s="50">
        <v>0.4</v>
      </c>
      <c r="J1570" s="15">
        <v>26850.800000000003</v>
      </c>
      <c r="K1570" s="15">
        <v>67127</v>
      </c>
      <c r="L1570" s="15"/>
      <c r="M1570" s="66" t="str">
        <f>TEXT(Table2[[#This Row],[Gd.Dt]],"mmm-yy")</f>
        <v>Apr-22</v>
      </c>
      <c r="N1570" s="46" t="str">
        <f>MID(Table2[[#This Row],[BE]],6,2)</f>
        <v>IB</v>
      </c>
      <c r="O1570" s="46" t="str">
        <f>IF(Table2[[#This Row],[Type]]="IB","EOU",IF(Table2[[#This Row],[Type]]="MB","Local","492"))</f>
        <v>EOU</v>
      </c>
      <c r="P1570" s="46">
        <f>ROUND(Table2[[#This Row],[Cons]]/Table2[[#This Row],[Qty.]],5)</f>
        <v>0.4</v>
      </c>
      <c r="Q1570" s="46" t="b">
        <f>EXACT(Table2[[#This Row],[rate]],Table2[[#This Row],[Check]])</f>
        <v>1</v>
      </c>
      <c r="R1570" s="46"/>
      <c r="S1570" s="46" t="str">
        <f>IF(Table2[[#This Row],[SRO]]="EOU",VLOOKUP(Table2[[#This Row],[BE]],[2]GD.List!$C$3:$N$5014,12,0),IF(Table2[[#This Row],[SRO]]="Local","Polyester Staple Fibre","SRO 492"))</f>
        <v>Textile Coal</v>
      </c>
    </row>
    <row r="1571" spans="1:19" x14ac:dyDescent="0.25">
      <c r="A1571" s="119" t="s">
        <v>1</v>
      </c>
      <c r="B1571" s="116" t="s">
        <v>1072</v>
      </c>
      <c r="C1571" s="165">
        <v>57320</v>
      </c>
      <c r="D1571" s="117">
        <v>2701.12</v>
      </c>
      <c r="E1571" s="7" t="s">
        <v>1080</v>
      </c>
      <c r="F1571" s="116" t="s">
        <v>1081</v>
      </c>
      <c r="G1571" s="156">
        <v>44673</v>
      </c>
      <c r="H1571" s="82">
        <v>64360458.039999999</v>
      </c>
      <c r="I1571" s="50">
        <v>0.4</v>
      </c>
      <c r="J1571" s="15">
        <v>22822.400000000001</v>
      </c>
      <c r="K1571" s="15">
        <v>57056</v>
      </c>
      <c r="L1571" s="15"/>
      <c r="M1571" s="66" t="str">
        <f>TEXT(Table2[[#This Row],[Gd.Dt]],"mmm-yy")</f>
        <v>Apr-22</v>
      </c>
      <c r="N1571" s="46" t="str">
        <f>MID(Table2[[#This Row],[BE]],6,2)</f>
        <v>IB</v>
      </c>
      <c r="O1571" s="46" t="str">
        <f>IF(Table2[[#This Row],[Type]]="IB","EOU",IF(Table2[[#This Row],[Type]]="MB","Local","492"))</f>
        <v>EOU</v>
      </c>
      <c r="P1571" s="46">
        <f>ROUND(Table2[[#This Row],[Cons]]/Table2[[#This Row],[Qty.]],5)</f>
        <v>0.4</v>
      </c>
      <c r="Q1571" s="46" t="b">
        <f>EXACT(Table2[[#This Row],[rate]],Table2[[#This Row],[Check]])</f>
        <v>1</v>
      </c>
      <c r="R1571" s="46"/>
      <c r="S1571" s="46" t="str">
        <f>IF(Table2[[#This Row],[SRO]]="EOU",VLOOKUP(Table2[[#This Row],[BE]],[2]GD.List!$C$3:$N$5014,12,0),IF(Table2[[#This Row],[SRO]]="Local","Polyester Staple Fibre","SRO 492"))</f>
        <v>Textile Coal</v>
      </c>
    </row>
    <row r="1572" spans="1:19" x14ac:dyDescent="0.25">
      <c r="A1572" s="116" t="s">
        <v>1</v>
      </c>
      <c r="B1572" s="116" t="s">
        <v>1067</v>
      </c>
      <c r="C1572" s="165">
        <v>21454</v>
      </c>
      <c r="D1572" s="117">
        <v>2701.12</v>
      </c>
      <c r="E1572" s="7" t="s">
        <v>1073</v>
      </c>
      <c r="F1572" s="116" t="s">
        <v>1082</v>
      </c>
      <c r="G1572" s="156">
        <v>44672</v>
      </c>
      <c r="H1572" s="82">
        <v>16748629.75</v>
      </c>
      <c r="I1572" s="50">
        <v>0.4</v>
      </c>
      <c r="J1572" s="15">
        <v>4298.3999999999996</v>
      </c>
      <c r="K1572" s="15">
        <v>10746</v>
      </c>
      <c r="L1572" s="15"/>
      <c r="M1572" s="66" t="str">
        <f>TEXT(Table2[[#This Row],[Gd.Dt]],"mmm-yy")</f>
        <v>Apr-22</v>
      </c>
      <c r="N1572" s="46" t="str">
        <f>MID(Table2[[#This Row],[BE]],6,2)</f>
        <v>IB</v>
      </c>
      <c r="O1572" s="46" t="str">
        <f>IF(Table2[[#This Row],[Type]]="IB","EOU",IF(Table2[[#This Row],[Type]]="MB","Local","492"))</f>
        <v>EOU</v>
      </c>
      <c r="P1572" s="46">
        <f>ROUND(Table2[[#This Row],[Cons]]/Table2[[#This Row],[Qty.]],5)</f>
        <v>0.4</v>
      </c>
      <c r="Q1572" s="46" t="b">
        <f>EXACT(Table2[[#This Row],[rate]],Table2[[#This Row],[Check]])</f>
        <v>1</v>
      </c>
      <c r="R1572" s="46"/>
      <c r="S1572" s="46" t="str">
        <f>IF(Table2[[#This Row],[SRO]]="EOU",VLOOKUP(Table2[[#This Row],[BE]],[2]GD.List!$C$3:$N$5014,12,0),IF(Table2[[#This Row],[SRO]]="Local","Polyester Staple Fibre","SRO 492"))</f>
        <v>Textile Coal</v>
      </c>
    </row>
    <row r="1573" spans="1:19" x14ac:dyDescent="0.25">
      <c r="A1573" s="116" t="s">
        <v>1</v>
      </c>
      <c r="B1573" s="116" t="s">
        <v>1087</v>
      </c>
      <c r="C1573" s="165">
        <v>33348</v>
      </c>
      <c r="D1573" s="117">
        <v>2701.12</v>
      </c>
      <c r="E1573" s="7" t="s">
        <v>1088</v>
      </c>
      <c r="F1573" s="116" t="s">
        <v>1089</v>
      </c>
      <c r="G1573" s="156">
        <v>44673</v>
      </c>
      <c r="H1573" s="82">
        <v>27951115.239999998</v>
      </c>
      <c r="I1573" s="50">
        <v>0.1</v>
      </c>
      <c r="J1573" s="15">
        <v>1340.5</v>
      </c>
      <c r="K1573" s="15">
        <v>13405</v>
      </c>
      <c r="L1573" s="15"/>
      <c r="M1573" s="66" t="str">
        <f>TEXT(Table2[[#This Row],[Gd.Dt]],"mmm-yy")</f>
        <v>Apr-22</v>
      </c>
      <c r="N1573" s="46" t="str">
        <f>MID(Table2[[#This Row],[BE]],6,2)</f>
        <v>IB</v>
      </c>
      <c r="O1573" s="46" t="str">
        <f>IF(Table2[[#This Row],[Type]]="IB","EOU",IF(Table2[[#This Row],[Type]]="MB","Local","492"))</f>
        <v>EOU</v>
      </c>
      <c r="P1573" s="46">
        <f>ROUND(Table2[[#This Row],[Cons]]/Table2[[#This Row],[Qty.]],5)</f>
        <v>0.1</v>
      </c>
      <c r="Q1573" s="46" t="b">
        <f>EXACT(Table2[[#This Row],[rate]],Table2[[#This Row],[Check]])</f>
        <v>1</v>
      </c>
      <c r="R1573" s="46"/>
      <c r="S1573" s="46" t="str">
        <f>IF(Table2[[#This Row],[SRO]]="EOU",VLOOKUP(Table2[[#This Row],[BE]],[2]GD.List!$C$3:$N$5014,12,0),IF(Table2[[#This Row],[SRO]]="Local","Polyester Staple Fibre","SRO 492"))</f>
        <v>Textile Coal</v>
      </c>
    </row>
    <row r="1574" spans="1:19" x14ac:dyDescent="0.25">
      <c r="A1574" s="116" t="s">
        <v>1</v>
      </c>
      <c r="B1574" s="116" t="s">
        <v>1069</v>
      </c>
      <c r="C1574" s="165">
        <v>23622</v>
      </c>
      <c r="D1574" s="117">
        <v>2701.12</v>
      </c>
      <c r="E1574" s="7" t="s">
        <v>1075</v>
      </c>
      <c r="F1574" s="116" t="s">
        <v>1083</v>
      </c>
      <c r="G1574" s="156">
        <v>44673</v>
      </c>
      <c r="H1574" s="82">
        <v>29197276.460000001</v>
      </c>
      <c r="I1574" s="50">
        <v>0.1</v>
      </c>
      <c r="J1574" s="15">
        <v>525</v>
      </c>
      <c r="K1574" s="15">
        <v>5250</v>
      </c>
      <c r="L1574" s="15"/>
      <c r="M1574" s="66" t="str">
        <f>TEXT(Table2[[#This Row],[Gd.Dt]],"mmm-yy")</f>
        <v>Apr-22</v>
      </c>
      <c r="N1574" s="46" t="str">
        <f>MID(Table2[[#This Row],[BE]],6,2)</f>
        <v>IB</v>
      </c>
      <c r="O1574" s="46" t="str">
        <f>IF(Table2[[#This Row],[Type]]="IB","EOU",IF(Table2[[#This Row],[Type]]="MB","Local","492"))</f>
        <v>EOU</v>
      </c>
      <c r="P1574" s="46">
        <f>ROUND(Table2[[#This Row],[Cons]]/Table2[[#This Row],[Qty.]],5)</f>
        <v>0.1</v>
      </c>
      <c r="Q1574" s="46" t="b">
        <f>EXACT(Table2[[#This Row],[rate]],Table2[[#This Row],[Check]])</f>
        <v>1</v>
      </c>
      <c r="R1574" s="46"/>
      <c r="S1574" s="46" t="str">
        <f>IF(Table2[[#This Row],[SRO]]="EOU",VLOOKUP(Table2[[#This Row],[BE]],[2]GD.List!$C$3:$N$5014,12,0),IF(Table2[[#This Row],[SRO]]="Local","Polyester Staple Fibre","SRO 492"))</f>
        <v>Textile Coal</v>
      </c>
    </row>
    <row r="1575" spans="1:19" x14ac:dyDescent="0.25">
      <c r="A1575" s="116" t="s">
        <v>1</v>
      </c>
      <c r="B1575" s="116" t="s">
        <v>1069</v>
      </c>
      <c r="C1575" s="165">
        <v>23622</v>
      </c>
      <c r="D1575" s="117">
        <v>2701.12</v>
      </c>
      <c r="E1575" s="7" t="s">
        <v>1075</v>
      </c>
      <c r="F1575" s="116" t="s">
        <v>1083</v>
      </c>
      <c r="G1575" s="156">
        <v>44673</v>
      </c>
      <c r="H1575" s="82">
        <v>29197276.460000001</v>
      </c>
      <c r="I1575" s="50">
        <v>0.4</v>
      </c>
      <c r="J1575" s="15">
        <v>3923.2</v>
      </c>
      <c r="K1575" s="15">
        <v>9808</v>
      </c>
      <c r="L1575" s="15"/>
      <c r="M1575" s="66" t="str">
        <f>TEXT(Table2[[#This Row],[Gd.Dt]],"mmm-yy")</f>
        <v>Apr-22</v>
      </c>
      <c r="N1575" s="46" t="str">
        <f>MID(Table2[[#This Row],[BE]],6,2)</f>
        <v>IB</v>
      </c>
      <c r="O1575" s="46" t="str">
        <f>IF(Table2[[#This Row],[Type]]="IB","EOU",IF(Table2[[#This Row],[Type]]="MB","Local","492"))</f>
        <v>EOU</v>
      </c>
      <c r="P1575" s="46">
        <f>ROUND(Table2[[#This Row],[Cons]]/Table2[[#This Row],[Qty.]],5)</f>
        <v>0.4</v>
      </c>
      <c r="Q1575" s="46" t="b">
        <f>EXACT(Table2[[#This Row],[rate]],Table2[[#This Row],[Check]])</f>
        <v>1</v>
      </c>
      <c r="R1575" s="46"/>
      <c r="S1575" s="46" t="str">
        <f>IF(Table2[[#This Row],[SRO]]="EOU",VLOOKUP(Table2[[#This Row],[BE]],[2]GD.List!$C$3:$N$5014,12,0),IF(Table2[[#This Row],[SRO]]="Local","Polyester Staple Fibre","SRO 492"))</f>
        <v>Textile Coal</v>
      </c>
    </row>
    <row r="1576" spans="1:19" x14ac:dyDescent="0.25">
      <c r="A1576" s="116" t="s">
        <v>1</v>
      </c>
      <c r="B1576" s="116" t="s">
        <v>1068</v>
      </c>
      <c r="C1576" s="165">
        <v>3244</v>
      </c>
      <c r="D1576" s="117">
        <v>2701.12</v>
      </c>
      <c r="E1576" s="7" t="s">
        <v>1074</v>
      </c>
      <c r="F1576" s="116" t="s">
        <v>1084</v>
      </c>
      <c r="G1576" s="156">
        <v>44673</v>
      </c>
      <c r="H1576" s="82">
        <v>5752909.1799999997</v>
      </c>
      <c r="I1576" s="50">
        <v>0.1</v>
      </c>
      <c r="J1576" s="15">
        <v>441.9</v>
      </c>
      <c r="K1576" s="15">
        <v>4419</v>
      </c>
      <c r="L1576" s="15"/>
      <c r="M1576" s="66" t="str">
        <f>TEXT(Table2[[#This Row],[Gd.Dt]],"mmm-yy")</f>
        <v>Apr-22</v>
      </c>
      <c r="N1576" s="46" t="str">
        <f>MID(Table2[[#This Row],[BE]],6,2)</f>
        <v>IB</v>
      </c>
      <c r="O1576" s="46" t="str">
        <f>IF(Table2[[#This Row],[Type]]="IB","EOU",IF(Table2[[#This Row],[Type]]="MB","Local","492"))</f>
        <v>EOU</v>
      </c>
      <c r="P1576" s="46">
        <f>ROUND(Table2[[#This Row],[Cons]]/Table2[[#This Row],[Qty.]],5)</f>
        <v>0.1</v>
      </c>
      <c r="Q1576" s="46" t="b">
        <f>EXACT(Table2[[#This Row],[rate]],Table2[[#This Row],[Check]])</f>
        <v>1</v>
      </c>
      <c r="R1576" s="46"/>
      <c r="S1576" s="46" t="str">
        <f>IF(Table2[[#This Row],[SRO]]="EOU",VLOOKUP(Table2[[#This Row],[BE]],[2]GD.List!$C$3:$N$5014,12,0),IF(Table2[[#This Row],[SRO]]="Local","Polyester Staple Fibre","SRO 492"))</f>
        <v>Textile Coal</v>
      </c>
    </row>
    <row r="1577" spans="1:19" x14ac:dyDescent="0.25">
      <c r="A1577" s="116" t="s">
        <v>1</v>
      </c>
      <c r="B1577" s="116" t="s">
        <v>1070</v>
      </c>
      <c r="C1577" s="165">
        <v>4244</v>
      </c>
      <c r="D1577" s="117">
        <v>2701.12</v>
      </c>
      <c r="E1577" s="7" t="s">
        <v>1077</v>
      </c>
      <c r="F1577" s="116" t="s">
        <v>1085</v>
      </c>
      <c r="G1577" s="156">
        <v>44673</v>
      </c>
      <c r="H1577" s="82">
        <v>37342689.57</v>
      </c>
      <c r="I1577" s="50">
        <v>0.1</v>
      </c>
      <c r="J1577" s="15">
        <v>1532.65</v>
      </c>
      <c r="K1577" s="15">
        <v>15326.53</v>
      </c>
      <c r="L1577" s="15"/>
      <c r="M1577" s="66" t="str">
        <f>TEXT(Table2[[#This Row],[Gd.Dt]],"mmm-yy")</f>
        <v>Apr-22</v>
      </c>
      <c r="N1577" s="46" t="str">
        <f>MID(Table2[[#This Row],[BE]],6,2)</f>
        <v>IB</v>
      </c>
      <c r="O1577" s="46" t="str">
        <f>IF(Table2[[#This Row],[Type]]="IB","EOU",IF(Table2[[#This Row],[Type]]="MB","Local","492"))</f>
        <v>EOU</v>
      </c>
      <c r="P1577" s="46">
        <f>ROUND(Table2[[#This Row],[Cons]]/Table2[[#This Row],[Qty.]],5)</f>
        <v>0.1</v>
      </c>
      <c r="Q1577" s="46" t="b">
        <f>EXACT(Table2[[#This Row],[rate]],Table2[[#This Row],[Check]])</f>
        <v>1</v>
      </c>
      <c r="R1577" s="46"/>
      <c r="S1577" s="46" t="str">
        <f>IF(Table2[[#This Row],[SRO]]="EOU",VLOOKUP(Table2[[#This Row],[BE]],[2]GD.List!$C$3:$N$5014,12,0),IF(Table2[[#This Row],[SRO]]="Local","Polyester Staple Fibre","SRO 492"))</f>
        <v>Textile Coal</v>
      </c>
    </row>
    <row r="1578" spans="1:19" x14ac:dyDescent="0.25">
      <c r="A1578" s="120" t="s">
        <v>1</v>
      </c>
      <c r="B1578" s="116" t="s">
        <v>1070</v>
      </c>
      <c r="C1578" s="165">
        <v>4244</v>
      </c>
      <c r="D1578" s="117">
        <v>2701.12</v>
      </c>
      <c r="E1578" s="7" t="s">
        <v>1077</v>
      </c>
      <c r="F1578" s="116" t="s">
        <v>1085</v>
      </c>
      <c r="G1578" s="156">
        <v>44673</v>
      </c>
      <c r="H1578" s="82">
        <v>37342689.57</v>
      </c>
      <c r="I1578" s="50">
        <v>0.4</v>
      </c>
      <c r="J1578" s="15">
        <v>1021.6</v>
      </c>
      <c r="K1578" s="15">
        <v>2554</v>
      </c>
      <c r="L1578" s="15"/>
      <c r="M1578" s="66" t="str">
        <f>TEXT(Table2[[#This Row],[Gd.Dt]],"mmm-yy")</f>
        <v>Apr-22</v>
      </c>
      <c r="N1578" s="46" t="str">
        <f>MID(Table2[[#This Row],[BE]],6,2)</f>
        <v>IB</v>
      </c>
      <c r="O1578" s="46" t="str">
        <f>IF(Table2[[#This Row],[Type]]="IB","EOU",IF(Table2[[#This Row],[Type]]="MB","Local","492"))</f>
        <v>EOU</v>
      </c>
      <c r="P1578" s="46">
        <f>ROUND(Table2[[#This Row],[Cons]]/Table2[[#This Row],[Qty.]],5)</f>
        <v>0.4</v>
      </c>
      <c r="Q1578" s="46" t="b">
        <f>EXACT(Table2[[#This Row],[rate]],Table2[[#This Row],[Check]])</f>
        <v>1</v>
      </c>
      <c r="R1578" s="46"/>
      <c r="S1578" s="46" t="str">
        <f>IF(Table2[[#This Row],[SRO]]="EOU",VLOOKUP(Table2[[#This Row],[BE]],[2]GD.List!$C$3:$N$5014,12,0),IF(Table2[[#This Row],[SRO]]="Local","Polyester Staple Fibre","SRO 492"))</f>
        <v>Textile Coal</v>
      </c>
    </row>
    <row r="1579" spans="1:19" x14ac:dyDescent="0.25">
      <c r="A1579" s="120" t="s">
        <v>388</v>
      </c>
      <c r="B1579" s="116" t="s">
        <v>1071</v>
      </c>
      <c r="C1579" s="165">
        <v>93408</v>
      </c>
      <c r="D1579" s="117">
        <v>1108.19</v>
      </c>
      <c r="E1579" s="7" t="s">
        <v>1079</v>
      </c>
      <c r="F1579" s="116" t="s">
        <v>1086</v>
      </c>
      <c r="G1579" s="156">
        <v>44673</v>
      </c>
      <c r="H1579" s="82">
        <v>75535379.670000002</v>
      </c>
      <c r="I1579" s="50">
        <v>0.04</v>
      </c>
      <c r="J1579" s="15">
        <v>1108.0999999999999</v>
      </c>
      <c r="K1579" s="15">
        <v>27702.5</v>
      </c>
      <c r="L1579" s="15"/>
      <c r="M1579" s="66" t="str">
        <f>TEXT(Table2[[#This Row],[Gd.Dt]],"mmm-yy")</f>
        <v>Apr-22</v>
      </c>
      <c r="N1579" s="46" t="str">
        <f>MID(Table2[[#This Row],[BE]],6,2)</f>
        <v>IB</v>
      </c>
      <c r="O1579" s="46" t="str">
        <f>IF(Table2[[#This Row],[Type]]="IB","EOU",IF(Table2[[#This Row],[Type]]="MB","Local","492"))</f>
        <v>EOU</v>
      </c>
      <c r="P1579" s="46">
        <f>ROUND(Table2[[#This Row],[Cons]]/Table2[[#This Row],[Qty.]],5)</f>
        <v>0.04</v>
      </c>
      <c r="Q1579" s="46" t="b">
        <f>EXACT(Table2[[#This Row],[rate]],Table2[[#This Row],[Check]])</f>
        <v>1</v>
      </c>
      <c r="R1579" s="46"/>
      <c r="S1579" s="46" t="str">
        <f>IF(Table2[[#This Row],[SRO]]="EOU",VLOOKUP(Table2[[#This Row],[BE]],[2]GD.List!$C$3:$N$5014,12,0),IF(Table2[[#This Row],[SRO]]="Local","Polyester Staple Fibre","SRO 492"))</f>
        <v>Textile Chemical</v>
      </c>
    </row>
    <row r="1580" spans="1:19" x14ac:dyDescent="0.25">
      <c r="A1580" s="119" t="s">
        <v>390</v>
      </c>
      <c r="B1580" s="116" t="s">
        <v>1071</v>
      </c>
      <c r="C1580" s="165">
        <v>93408</v>
      </c>
      <c r="D1580" s="117">
        <v>5503.201</v>
      </c>
      <c r="E1580" s="7" t="s">
        <v>1079</v>
      </c>
      <c r="F1580" s="116" t="s">
        <v>1086</v>
      </c>
      <c r="G1580" s="156">
        <v>44673</v>
      </c>
      <c r="H1580" s="82">
        <v>75535379.670000002</v>
      </c>
      <c r="I1580" s="50">
        <v>0.41666999999999998</v>
      </c>
      <c r="J1580" s="15">
        <v>27969.809999999998</v>
      </c>
      <c r="K1580" s="15">
        <v>67127</v>
      </c>
      <c r="L1580" s="15"/>
      <c r="M1580" s="66" t="str">
        <f>TEXT(Table2[[#This Row],[Gd.Dt]],"mmm-yy")</f>
        <v>Apr-22</v>
      </c>
      <c r="N1580" s="46" t="str">
        <f>MID(Table2[[#This Row],[BE]],6,2)</f>
        <v>MB</v>
      </c>
      <c r="O1580" s="46" t="str">
        <f>IF(Table2[[#This Row],[Type]]="IB","EOU",IF(Table2[[#This Row],[Type]]="MB","Local","492"))</f>
        <v>Local</v>
      </c>
      <c r="P1580" s="46">
        <f>ROUND(Table2[[#This Row],[Cons]]/Table2[[#This Row],[Qty.]],5)</f>
        <v>0.41666999999999998</v>
      </c>
      <c r="Q1580" s="46" t="b">
        <f>EXACT(Table2[[#This Row],[rate]],Table2[[#This Row],[Check]])</f>
        <v>1</v>
      </c>
      <c r="R1580" s="46"/>
      <c r="S1580" s="46" t="str">
        <f>IF(Table2[[#This Row],[SRO]]="EOU",VLOOKUP(Table2[[#This Row],[BE]],[2]GD.List!$C$3:$N$5014,12,0),IF(Table2[[#This Row],[SRO]]="Local","Polyester Staple Fibre","SRO 492"))</f>
        <v>Polyester Staple Fibre</v>
      </c>
    </row>
    <row r="1581" spans="1:19" x14ac:dyDescent="0.25">
      <c r="A1581" s="120" t="s">
        <v>390</v>
      </c>
      <c r="B1581" s="116" t="s">
        <v>1072</v>
      </c>
      <c r="C1581" s="165">
        <v>57320</v>
      </c>
      <c r="D1581" s="117">
        <v>5503.201</v>
      </c>
      <c r="E1581" s="7" t="s">
        <v>1080</v>
      </c>
      <c r="F1581" s="116" t="s">
        <v>1081</v>
      </c>
      <c r="G1581" s="156">
        <v>44673</v>
      </c>
      <c r="H1581" s="82">
        <v>64360458.039999999</v>
      </c>
      <c r="I1581" s="50">
        <v>0.41666999999999998</v>
      </c>
      <c r="J1581" s="15">
        <v>9365.9599999999991</v>
      </c>
      <c r="K1581" s="15">
        <v>22478.13</v>
      </c>
      <c r="L1581" s="15"/>
      <c r="M1581" s="66" t="str">
        <f>TEXT(Table2[[#This Row],[Gd.Dt]],"mmm-yy")</f>
        <v>Apr-22</v>
      </c>
      <c r="N1581" s="46" t="str">
        <f>MID(Table2[[#This Row],[BE]],6,2)</f>
        <v>MB</v>
      </c>
      <c r="O1581" s="46" t="str">
        <f>IF(Table2[[#This Row],[Type]]="IB","EOU",IF(Table2[[#This Row],[Type]]="MB","Local","492"))</f>
        <v>Local</v>
      </c>
      <c r="P1581" s="46">
        <f>ROUND(Table2[[#This Row],[Cons]]/Table2[[#This Row],[Qty.]],5)</f>
        <v>0.41666999999999998</v>
      </c>
      <c r="Q1581" s="46" t="b">
        <f>EXACT(Table2[[#This Row],[rate]],Table2[[#This Row],[Check]])</f>
        <v>1</v>
      </c>
      <c r="R1581" s="46"/>
      <c r="S1581" s="46" t="str">
        <f>IF(Table2[[#This Row],[SRO]]="EOU",VLOOKUP(Table2[[#This Row],[BE]],[2]GD.List!$C$3:$N$5014,12,0),IF(Table2[[#This Row],[SRO]]="Local","Polyester Staple Fibre","SRO 492"))</f>
        <v>Polyester Staple Fibre</v>
      </c>
    </row>
    <row r="1582" spans="1:19" x14ac:dyDescent="0.25">
      <c r="A1582" s="119" t="s">
        <v>563</v>
      </c>
      <c r="B1582" s="116" t="s">
        <v>1071</v>
      </c>
      <c r="C1582" s="165">
        <v>93408</v>
      </c>
      <c r="D1582" s="117">
        <v>3402.13</v>
      </c>
      <c r="E1582" s="7" t="s">
        <v>1079</v>
      </c>
      <c r="F1582" s="116" t="s">
        <v>1086</v>
      </c>
      <c r="G1582" s="156">
        <v>44673</v>
      </c>
      <c r="H1582" s="82">
        <v>75535379.670000002</v>
      </c>
      <c r="I1582" s="50">
        <v>0.04</v>
      </c>
      <c r="J1582" s="15">
        <v>2685.08</v>
      </c>
      <c r="K1582" s="15">
        <v>67127</v>
      </c>
      <c r="L1582" s="15"/>
      <c r="M1582" s="66" t="str">
        <f>TEXT(Table2[[#This Row],[Gd.Dt]],"mmm-yy")</f>
        <v>Apr-22</v>
      </c>
      <c r="N1582" s="46" t="str">
        <f>MID(Table2[[#This Row],[BE]],6,2)</f>
        <v>IB</v>
      </c>
      <c r="O1582" s="46" t="str">
        <f>IF(Table2[[#This Row],[Type]]="IB","EOU",IF(Table2[[#This Row],[Type]]="MB","Local","492"))</f>
        <v>EOU</v>
      </c>
      <c r="P1582" s="46">
        <f>ROUND(Table2[[#This Row],[Cons]]/Table2[[#This Row],[Qty.]],5)</f>
        <v>0.04</v>
      </c>
      <c r="Q1582" s="46" t="b">
        <f>EXACT(Table2[[#This Row],[rate]],Table2[[#This Row],[Check]])</f>
        <v>1</v>
      </c>
      <c r="R1582" s="46"/>
      <c r="S1582" s="46" t="str">
        <f>IF(Table2[[#This Row],[SRO]]="EOU",VLOOKUP(Table2[[#This Row],[BE]],[2]GD.List!$C$3:$N$5014,12,0),IF(Table2[[#This Row],[SRO]]="Local","Polyester Staple Fibre","SRO 492"))</f>
        <v>Textile Chemical</v>
      </c>
    </row>
    <row r="1583" spans="1:19" x14ac:dyDescent="0.25">
      <c r="A1583" s="120" t="s">
        <v>563</v>
      </c>
      <c r="B1583" s="116" t="s">
        <v>1072</v>
      </c>
      <c r="C1583" s="165">
        <v>57320</v>
      </c>
      <c r="D1583" s="117">
        <v>3402.13</v>
      </c>
      <c r="E1583" s="7" t="s">
        <v>1080</v>
      </c>
      <c r="F1583" s="116" t="s">
        <v>1081</v>
      </c>
      <c r="G1583" s="156">
        <v>44673</v>
      </c>
      <c r="H1583" s="82">
        <v>64360458.039999999</v>
      </c>
      <c r="I1583" s="50">
        <v>0.04</v>
      </c>
      <c r="J1583" s="15">
        <v>2282.2399999999998</v>
      </c>
      <c r="K1583" s="15">
        <v>57056</v>
      </c>
      <c r="L1583" s="15"/>
      <c r="M1583" s="66" t="str">
        <f>TEXT(Table2[[#This Row],[Gd.Dt]],"mmm-yy")</f>
        <v>Apr-22</v>
      </c>
      <c r="N1583" s="46" t="str">
        <f>MID(Table2[[#This Row],[BE]],6,2)</f>
        <v>IB</v>
      </c>
      <c r="O1583" s="46" t="str">
        <f>IF(Table2[[#This Row],[Type]]="IB","EOU",IF(Table2[[#This Row],[Type]]="MB","Local","492"))</f>
        <v>EOU</v>
      </c>
      <c r="P1583" s="46">
        <f>ROUND(Table2[[#This Row],[Cons]]/Table2[[#This Row],[Qty.]],5)</f>
        <v>0.04</v>
      </c>
      <c r="Q1583" s="46" t="b">
        <f>EXACT(Table2[[#This Row],[rate]],Table2[[#This Row],[Check]])</f>
        <v>1</v>
      </c>
      <c r="R1583" s="46"/>
      <c r="S1583" s="46" t="str">
        <f>IF(Table2[[#This Row],[SRO]]="EOU",VLOOKUP(Table2[[#This Row],[BE]],[2]GD.List!$C$3:$N$5014,12,0),IF(Table2[[#This Row],[SRO]]="Local","Polyester Staple Fibre","SRO 492"))</f>
        <v>Textile Chemical</v>
      </c>
    </row>
    <row r="1584" spans="1:19" x14ac:dyDescent="0.25">
      <c r="A1584" s="119" t="s">
        <v>724</v>
      </c>
      <c r="B1584" s="116" t="s">
        <v>1071</v>
      </c>
      <c r="C1584" s="165">
        <v>93408</v>
      </c>
      <c r="D1584" s="117">
        <v>2832.1089999999999</v>
      </c>
      <c r="E1584" s="7" t="s">
        <v>1079</v>
      </c>
      <c r="F1584" s="116" t="s">
        <v>1086</v>
      </c>
      <c r="G1584" s="156">
        <v>44673</v>
      </c>
      <c r="H1584" s="82">
        <v>75535379.670000002</v>
      </c>
      <c r="I1584" s="50">
        <v>0.04</v>
      </c>
      <c r="J1584" s="15">
        <v>2685.08</v>
      </c>
      <c r="K1584" s="15">
        <v>67127</v>
      </c>
      <c r="L1584" s="15"/>
      <c r="M1584" s="66" t="str">
        <f>TEXT(Table2[[#This Row],[Gd.Dt]],"mmm-yy")</f>
        <v>Apr-22</v>
      </c>
      <c r="N1584" s="46" t="str">
        <f>MID(Table2[[#This Row],[BE]],6,2)</f>
        <v>IB</v>
      </c>
      <c r="O1584" s="46" t="str">
        <f>IF(Table2[[#This Row],[Type]]="IB","EOU",IF(Table2[[#This Row],[Type]]="MB","Local","492"))</f>
        <v>EOU</v>
      </c>
      <c r="P1584" s="46">
        <f>ROUND(Table2[[#This Row],[Cons]]/Table2[[#This Row],[Qty.]],5)</f>
        <v>0.04</v>
      </c>
      <c r="Q1584" s="46" t="b">
        <f>EXACT(Table2[[#This Row],[rate]],Table2[[#This Row],[Check]])</f>
        <v>1</v>
      </c>
      <c r="R1584" s="46"/>
      <c r="S1584" s="46" t="str">
        <f>IF(Table2[[#This Row],[SRO]]="EOU",VLOOKUP(Table2[[#This Row],[BE]],[2]GD.List!$C$3:$N$5014,12,0),IF(Table2[[#This Row],[SRO]]="Local","Polyester Staple Fibre","SRO 492"))</f>
        <v>Textile Chemical</v>
      </c>
    </row>
    <row r="1585" spans="1:19" x14ac:dyDescent="0.25">
      <c r="A1585" s="120" t="s">
        <v>724</v>
      </c>
      <c r="B1585" s="116" t="s">
        <v>1072</v>
      </c>
      <c r="C1585" s="165">
        <v>57320</v>
      </c>
      <c r="D1585" s="117">
        <v>2832.1089999999999</v>
      </c>
      <c r="E1585" s="7" t="s">
        <v>1080</v>
      </c>
      <c r="F1585" s="116" t="s">
        <v>1081</v>
      </c>
      <c r="G1585" s="156">
        <v>44673</v>
      </c>
      <c r="H1585" s="82">
        <v>64360458.039999999</v>
      </c>
      <c r="I1585" s="50">
        <v>0.04</v>
      </c>
      <c r="J1585" s="15">
        <v>1904.28</v>
      </c>
      <c r="K1585" s="15">
        <v>47607</v>
      </c>
      <c r="L1585" s="15"/>
      <c r="M1585" s="66" t="str">
        <f>TEXT(Table2[[#This Row],[Gd.Dt]],"mmm-yy")</f>
        <v>Apr-22</v>
      </c>
      <c r="N1585" s="46" t="str">
        <f>MID(Table2[[#This Row],[BE]],6,2)</f>
        <v>IB</v>
      </c>
      <c r="O1585" s="46" t="str">
        <f>IF(Table2[[#This Row],[Type]]="IB","EOU",IF(Table2[[#This Row],[Type]]="MB","Local","492"))</f>
        <v>EOU</v>
      </c>
      <c r="P1585" s="46">
        <f>ROUND(Table2[[#This Row],[Cons]]/Table2[[#This Row],[Qty.]],5)</f>
        <v>0.04</v>
      </c>
      <c r="Q1585" s="46" t="b">
        <f>EXACT(Table2[[#This Row],[rate]],Table2[[#This Row],[Check]])</f>
        <v>1</v>
      </c>
      <c r="R1585" s="46"/>
      <c r="S1585" s="46" t="str">
        <f>IF(Table2[[#This Row],[SRO]]="EOU",VLOOKUP(Table2[[#This Row],[BE]],[2]GD.List!$C$3:$N$5014,12,0),IF(Table2[[#This Row],[SRO]]="Local","Polyester Staple Fibre","SRO 492"))</f>
        <v>Textile Chemical</v>
      </c>
    </row>
    <row r="1586" spans="1:19" x14ac:dyDescent="0.25">
      <c r="A1586" s="120" t="s">
        <v>750</v>
      </c>
      <c r="B1586" s="116" t="s">
        <v>1070</v>
      </c>
      <c r="C1586" s="165">
        <v>4244</v>
      </c>
      <c r="D1586" s="117">
        <v>9606.2199999999993</v>
      </c>
      <c r="E1586" s="7" t="s">
        <v>1077</v>
      </c>
      <c r="F1586" s="116" t="s">
        <v>1085</v>
      </c>
      <c r="G1586" s="156">
        <v>44673</v>
      </c>
      <c r="H1586" s="82">
        <v>37342689.57</v>
      </c>
      <c r="I1586" s="50">
        <v>1</v>
      </c>
      <c r="J1586" s="15">
        <v>500</v>
      </c>
      <c r="K1586" s="15">
        <v>500</v>
      </c>
      <c r="L1586" s="15"/>
      <c r="M1586" s="66" t="str">
        <f>TEXT(Table2[[#This Row],[Gd.Dt]],"mmm-yy")</f>
        <v>Apr-22</v>
      </c>
      <c r="N1586" s="46" t="str">
        <f>MID(Table2[[#This Row],[BE]],6,2)</f>
        <v>TI</v>
      </c>
      <c r="O1586" s="46" t="str">
        <f>IF(Table2[[#This Row],[Type]]="IB","EOU",IF(Table2[[#This Row],[Type]]="MB","Local","492"))</f>
        <v>492</v>
      </c>
      <c r="P1586" s="46">
        <f>ROUND(Table2[[#This Row],[Cons]]/Table2[[#This Row],[Qty.]],5)</f>
        <v>1</v>
      </c>
      <c r="Q1586" s="46" t="b">
        <f>EXACT(Table2[[#This Row],[rate]],Table2[[#This Row],[Check]])</f>
        <v>1</v>
      </c>
      <c r="R1586" s="46"/>
      <c r="S1586" s="46" t="str">
        <f>IF(Table2[[#This Row],[SRO]]="EOU",VLOOKUP(Table2[[#This Row],[BE]],[2]GD.List!$C$3:$N$5014,12,0),IF(Table2[[#This Row],[SRO]]="Local","Polyester Staple Fibre","SRO 492"))</f>
        <v>SRO 492</v>
      </c>
    </row>
    <row r="1587" spans="1:19" x14ac:dyDescent="0.25">
      <c r="A1587" s="120" t="s">
        <v>804</v>
      </c>
      <c r="B1587" s="116" t="s">
        <v>1071</v>
      </c>
      <c r="C1587" s="165">
        <v>93408</v>
      </c>
      <c r="D1587" s="117">
        <v>3906.9029999999998</v>
      </c>
      <c r="E1587" s="7" t="s">
        <v>1079</v>
      </c>
      <c r="F1587" s="116" t="s">
        <v>1086</v>
      </c>
      <c r="G1587" s="156">
        <v>44673</v>
      </c>
      <c r="H1587" s="82">
        <v>75535379.670000002</v>
      </c>
      <c r="I1587" s="50">
        <v>0.04</v>
      </c>
      <c r="J1587" s="15">
        <v>2685.08</v>
      </c>
      <c r="K1587" s="15">
        <v>67127</v>
      </c>
      <c r="L1587" s="15"/>
      <c r="M1587" s="66" t="str">
        <f>TEXT(Table2[[#This Row],[Gd.Dt]],"mmm-yy")</f>
        <v>Apr-22</v>
      </c>
      <c r="N1587" s="46" t="str">
        <f>MID(Table2[[#This Row],[BE]],6,2)</f>
        <v>IB</v>
      </c>
      <c r="O1587" s="46" t="str">
        <f>IF(Table2[[#This Row],[Type]]="IB","EOU",IF(Table2[[#This Row],[Type]]="MB","Local","492"))</f>
        <v>EOU</v>
      </c>
      <c r="P1587" s="46">
        <f>ROUND(Table2[[#This Row],[Cons]]/Table2[[#This Row],[Qty.]],5)</f>
        <v>0.04</v>
      </c>
      <c r="Q1587" s="46" t="b">
        <f>EXACT(Table2[[#This Row],[rate]],Table2[[#This Row],[Check]])</f>
        <v>1</v>
      </c>
      <c r="R1587" s="46"/>
      <c r="S1587" s="46" t="str">
        <f>IF(Table2[[#This Row],[SRO]]="EOU",VLOOKUP(Table2[[#This Row],[BE]],[2]GD.List!$C$3:$N$5014,12,0),IF(Table2[[#This Row],[SRO]]="Local","Polyester Staple Fibre","SRO 492"))</f>
        <v>Textile Chemical</v>
      </c>
    </row>
    <row r="1588" spans="1:19" x14ac:dyDescent="0.25">
      <c r="A1588" s="119" t="s">
        <v>945</v>
      </c>
      <c r="B1588" s="116" t="s">
        <v>1071</v>
      </c>
      <c r="C1588" s="165">
        <v>93408</v>
      </c>
      <c r="D1588" s="117">
        <v>3809.9189999999999</v>
      </c>
      <c r="E1588" s="7" t="s">
        <v>1079</v>
      </c>
      <c r="F1588" s="116" t="s">
        <v>1086</v>
      </c>
      <c r="G1588" s="156">
        <v>44673</v>
      </c>
      <c r="H1588" s="82">
        <v>75535379.670000002</v>
      </c>
      <c r="I1588" s="50">
        <v>0.04</v>
      </c>
      <c r="J1588" s="15">
        <v>1008.78</v>
      </c>
      <c r="K1588" s="15">
        <v>25219.5</v>
      </c>
      <c r="L1588" s="15"/>
      <c r="M1588" s="66" t="str">
        <f>TEXT(Table2[[#This Row],[Gd.Dt]],"mmm-yy")</f>
        <v>Apr-22</v>
      </c>
      <c r="N1588" s="46" t="str">
        <f>MID(Table2[[#This Row],[BE]],6,2)</f>
        <v>IB</v>
      </c>
      <c r="O1588" s="46" t="str">
        <f>IF(Table2[[#This Row],[Type]]="IB","EOU",IF(Table2[[#This Row],[Type]]="MB","Local","492"))</f>
        <v>EOU</v>
      </c>
      <c r="P1588" s="46">
        <f>ROUND(Table2[[#This Row],[Cons]]/Table2[[#This Row],[Qty.]],5)</f>
        <v>0.04</v>
      </c>
      <c r="Q1588" s="46" t="b">
        <f>EXACT(Table2[[#This Row],[rate]],Table2[[#This Row],[Check]])</f>
        <v>1</v>
      </c>
      <c r="R1588" s="46"/>
      <c r="S1588" s="46" t="str">
        <f>IF(Table2[[#This Row],[SRO]]="EOU",VLOOKUP(Table2[[#This Row],[BE]],[2]GD.List!$C$3:$N$5014,12,0),IF(Table2[[#This Row],[SRO]]="Local","Polyester Staple Fibre","SRO 492"))</f>
        <v>Textile Chemical</v>
      </c>
    </row>
    <row r="1589" spans="1:19" x14ac:dyDescent="0.25">
      <c r="A1589" s="119" t="s">
        <v>945</v>
      </c>
      <c r="B1589" s="116" t="s">
        <v>1071</v>
      </c>
      <c r="C1589" s="165">
        <v>93408</v>
      </c>
      <c r="D1589" s="117">
        <v>3906.9090000000001</v>
      </c>
      <c r="E1589" s="7" t="s">
        <v>1079</v>
      </c>
      <c r="F1589" s="116" t="s">
        <v>1086</v>
      </c>
      <c r="G1589" s="156">
        <v>44673</v>
      </c>
      <c r="H1589" s="82">
        <v>75535379.670000002</v>
      </c>
      <c r="I1589" s="50">
        <v>0.04</v>
      </c>
      <c r="J1589" s="15">
        <v>2685.08</v>
      </c>
      <c r="K1589" s="15">
        <v>67127</v>
      </c>
      <c r="L1589" s="15"/>
      <c r="M1589" s="66" t="str">
        <f>TEXT(Table2[[#This Row],[Gd.Dt]],"mmm-yy")</f>
        <v>Apr-22</v>
      </c>
      <c r="N1589" s="46" t="str">
        <f>MID(Table2[[#This Row],[BE]],6,2)</f>
        <v>IB</v>
      </c>
      <c r="O1589" s="46" t="str">
        <f>IF(Table2[[#This Row],[Type]]="IB","EOU",IF(Table2[[#This Row],[Type]]="MB","Local","492"))</f>
        <v>EOU</v>
      </c>
      <c r="P1589" s="46">
        <f>ROUND(Table2[[#This Row],[Cons]]/Table2[[#This Row],[Qty.]],5)</f>
        <v>0.04</v>
      </c>
      <c r="Q1589" s="46" t="b">
        <f>EXACT(Table2[[#This Row],[rate]],Table2[[#This Row],[Check]])</f>
        <v>1</v>
      </c>
      <c r="R1589" s="46"/>
      <c r="S1589" s="46" t="str">
        <f>IF(Table2[[#This Row],[SRO]]="EOU",VLOOKUP(Table2[[#This Row],[BE]],[2]GD.List!$C$3:$N$5014,12,0),IF(Table2[[#This Row],[SRO]]="Local","Polyester Staple Fibre","SRO 492"))</f>
        <v>Textile Chemical</v>
      </c>
    </row>
    <row r="1590" spans="1:19" x14ac:dyDescent="0.25">
      <c r="A1590" s="119" t="s">
        <v>945</v>
      </c>
      <c r="B1590" s="116" t="s">
        <v>1067</v>
      </c>
      <c r="C1590" s="165">
        <v>21454</v>
      </c>
      <c r="D1590" s="117">
        <v>3402.13</v>
      </c>
      <c r="E1590" s="7" t="s">
        <v>1073</v>
      </c>
      <c r="F1590" s="116" t="s">
        <v>1082</v>
      </c>
      <c r="G1590" s="156">
        <v>44672</v>
      </c>
      <c r="H1590" s="82">
        <v>16748629.75</v>
      </c>
      <c r="I1590" s="50">
        <v>0.04</v>
      </c>
      <c r="J1590" s="15">
        <v>327.60000000000002</v>
      </c>
      <c r="K1590" s="15">
        <v>8190</v>
      </c>
      <c r="L1590" s="15"/>
      <c r="M1590" s="66" t="str">
        <f>TEXT(Table2[[#This Row],[Gd.Dt]],"mmm-yy")</f>
        <v>Apr-22</v>
      </c>
      <c r="N1590" s="46" t="str">
        <f>MID(Table2[[#This Row],[BE]],6,2)</f>
        <v>IB</v>
      </c>
      <c r="O1590" s="46" t="str">
        <f>IF(Table2[[#This Row],[Type]]="IB","EOU",IF(Table2[[#This Row],[Type]]="MB","Local","492"))</f>
        <v>EOU</v>
      </c>
      <c r="P1590" s="46">
        <f>ROUND(Table2[[#This Row],[Cons]]/Table2[[#This Row],[Qty.]],5)</f>
        <v>0.04</v>
      </c>
      <c r="Q1590" s="46" t="b">
        <f>EXACT(Table2[[#This Row],[rate]],Table2[[#This Row],[Check]])</f>
        <v>1</v>
      </c>
      <c r="R1590" s="46"/>
      <c r="S1590" s="46" t="str">
        <f>IF(Table2[[#This Row],[SRO]]="EOU",VLOOKUP(Table2[[#This Row],[BE]],[2]GD.List!$C$3:$N$5014,12,0),IF(Table2[[#This Row],[SRO]]="Local","Polyester Staple Fibre","SRO 492"))</f>
        <v>Textile Chemical</v>
      </c>
    </row>
    <row r="1591" spans="1:19" x14ac:dyDescent="0.25">
      <c r="A1591" s="119" t="s">
        <v>945</v>
      </c>
      <c r="B1591" s="116" t="s">
        <v>1087</v>
      </c>
      <c r="C1591" s="165">
        <v>33348</v>
      </c>
      <c r="D1591" s="117">
        <v>3402.13</v>
      </c>
      <c r="E1591" s="7" t="s">
        <v>1088</v>
      </c>
      <c r="F1591" s="116" t="s">
        <v>1089</v>
      </c>
      <c r="G1591" s="156">
        <v>44673</v>
      </c>
      <c r="H1591" s="82">
        <v>27951115.239999998</v>
      </c>
      <c r="I1591" s="50">
        <v>0.04</v>
      </c>
      <c r="J1591" s="15">
        <v>536.20000000000005</v>
      </c>
      <c r="K1591" s="15">
        <v>13405</v>
      </c>
      <c r="L1591" s="15"/>
      <c r="M1591" s="66" t="str">
        <f>TEXT(Table2[[#This Row],[Gd.Dt]],"mmm-yy")</f>
        <v>Apr-22</v>
      </c>
      <c r="N1591" s="46" t="str">
        <f>MID(Table2[[#This Row],[BE]],6,2)</f>
        <v>IB</v>
      </c>
      <c r="O1591" s="46" t="str">
        <f>IF(Table2[[#This Row],[Type]]="IB","EOU",IF(Table2[[#This Row],[Type]]="MB","Local","492"))</f>
        <v>EOU</v>
      </c>
      <c r="P1591" s="46">
        <f>ROUND(Table2[[#This Row],[Cons]]/Table2[[#This Row],[Qty.]],5)</f>
        <v>0.04</v>
      </c>
      <c r="Q1591" s="46" t="b">
        <f>EXACT(Table2[[#This Row],[rate]],Table2[[#This Row],[Check]])</f>
        <v>1</v>
      </c>
      <c r="R1591" s="46"/>
      <c r="S1591" s="46" t="str">
        <f>IF(Table2[[#This Row],[SRO]]="EOU",VLOOKUP(Table2[[#This Row],[BE]],[2]GD.List!$C$3:$N$5014,12,0),IF(Table2[[#This Row],[SRO]]="Local","Polyester Staple Fibre","SRO 492"))</f>
        <v>Textile Chemical</v>
      </c>
    </row>
    <row r="1592" spans="1:19" x14ac:dyDescent="0.25">
      <c r="A1592" s="119" t="s">
        <v>945</v>
      </c>
      <c r="B1592" s="116" t="s">
        <v>1069</v>
      </c>
      <c r="C1592" s="165">
        <v>23622</v>
      </c>
      <c r="D1592" s="117">
        <v>3402.13</v>
      </c>
      <c r="E1592" s="7" t="s">
        <v>1075</v>
      </c>
      <c r="F1592" s="116" t="s">
        <v>1083</v>
      </c>
      <c r="G1592" s="156">
        <v>44673</v>
      </c>
      <c r="H1592" s="82">
        <v>29197276.460000001</v>
      </c>
      <c r="I1592" s="50">
        <v>0.04</v>
      </c>
      <c r="J1592" s="15">
        <v>156.78</v>
      </c>
      <c r="K1592" s="15">
        <v>3919.39</v>
      </c>
      <c r="L1592" s="15"/>
      <c r="M1592" s="66" t="str">
        <f>TEXT(Table2[[#This Row],[Gd.Dt]],"mmm-yy")</f>
        <v>Apr-22</v>
      </c>
      <c r="N1592" s="46" t="str">
        <f>MID(Table2[[#This Row],[BE]],6,2)</f>
        <v>IB</v>
      </c>
      <c r="O1592" s="46" t="str">
        <f>IF(Table2[[#This Row],[Type]]="IB","EOU",IF(Table2[[#This Row],[Type]]="MB","Local","492"))</f>
        <v>EOU</v>
      </c>
      <c r="P1592" s="46">
        <f>ROUND(Table2[[#This Row],[Cons]]/Table2[[#This Row],[Qty.]],5)</f>
        <v>0.04</v>
      </c>
      <c r="Q1592" s="46" t="b">
        <f>EXACT(Table2[[#This Row],[rate]],Table2[[#This Row],[Check]])</f>
        <v>1</v>
      </c>
      <c r="R1592" s="46"/>
      <c r="S1592" s="46" t="str">
        <f>IF(Table2[[#This Row],[SRO]]="EOU",VLOOKUP(Table2[[#This Row],[BE]],[2]GD.List!$C$3:$N$5014,12,0),IF(Table2[[#This Row],[SRO]]="Local","Polyester Staple Fibre","SRO 492"))</f>
        <v>Textile Chemical</v>
      </c>
    </row>
    <row r="1593" spans="1:19" x14ac:dyDescent="0.25">
      <c r="A1593" s="120" t="s">
        <v>945</v>
      </c>
      <c r="B1593" s="116" t="s">
        <v>1068</v>
      </c>
      <c r="C1593" s="165">
        <v>3244</v>
      </c>
      <c r="D1593" s="117">
        <v>3402.13</v>
      </c>
      <c r="E1593" s="7" t="s">
        <v>1074</v>
      </c>
      <c r="F1593" s="116" t="s">
        <v>1084</v>
      </c>
      <c r="G1593" s="156">
        <v>44673</v>
      </c>
      <c r="H1593" s="82">
        <v>5752909.1799999997</v>
      </c>
      <c r="I1593" s="50">
        <v>0.04</v>
      </c>
      <c r="J1593" s="15">
        <v>176.76</v>
      </c>
      <c r="K1593" s="15">
        <v>4419</v>
      </c>
      <c r="L1593" s="15"/>
      <c r="M1593" s="66" t="str">
        <f>TEXT(Table2[[#This Row],[Gd.Dt]],"mmm-yy")</f>
        <v>Apr-22</v>
      </c>
      <c r="N1593" s="46" t="str">
        <f>MID(Table2[[#This Row],[BE]],6,2)</f>
        <v>IB</v>
      </c>
      <c r="O1593" s="46" t="str">
        <f>IF(Table2[[#This Row],[Type]]="IB","EOU",IF(Table2[[#This Row],[Type]]="MB","Local","492"))</f>
        <v>EOU</v>
      </c>
      <c r="P1593" s="46">
        <f>ROUND(Table2[[#This Row],[Cons]]/Table2[[#This Row],[Qty.]],5)</f>
        <v>0.04</v>
      </c>
      <c r="Q1593" s="46" t="b">
        <f>EXACT(Table2[[#This Row],[rate]],Table2[[#This Row],[Check]])</f>
        <v>1</v>
      </c>
      <c r="R1593" s="46"/>
      <c r="S1593" s="46" t="str">
        <f>IF(Table2[[#This Row],[SRO]]="EOU",VLOOKUP(Table2[[#This Row],[BE]],[2]GD.List!$C$3:$N$5014,12,0),IF(Table2[[#This Row],[SRO]]="Local","Polyester Staple Fibre","SRO 492"))</f>
        <v>Textile Chemical</v>
      </c>
    </row>
    <row r="1594" spans="1:19" x14ac:dyDescent="0.25">
      <c r="A1594" s="119" t="s">
        <v>977</v>
      </c>
      <c r="B1594" s="116" t="s">
        <v>1071</v>
      </c>
      <c r="C1594" s="165">
        <v>93408</v>
      </c>
      <c r="D1594" s="117">
        <v>3910</v>
      </c>
      <c r="E1594" s="7" t="s">
        <v>1079</v>
      </c>
      <c r="F1594" s="116" t="s">
        <v>1086</v>
      </c>
      <c r="G1594" s="156">
        <v>44673</v>
      </c>
      <c r="H1594" s="82">
        <v>75535379.670000002</v>
      </c>
      <c r="I1594" s="50">
        <v>0.04</v>
      </c>
      <c r="J1594" s="15">
        <v>2685.08</v>
      </c>
      <c r="K1594" s="15">
        <v>67127</v>
      </c>
      <c r="L1594" s="15"/>
      <c r="M1594" s="66" t="str">
        <f>TEXT(Table2[[#This Row],[Gd.Dt]],"mmm-yy")</f>
        <v>Apr-22</v>
      </c>
      <c r="N1594" s="46" t="str">
        <f>MID(Table2[[#This Row],[BE]],6,2)</f>
        <v>IB</v>
      </c>
      <c r="O1594" s="46" t="str">
        <f>IF(Table2[[#This Row],[Type]]="IB","EOU",IF(Table2[[#This Row],[Type]]="MB","Local","492"))</f>
        <v>EOU</v>
      </c>
      <c r="P1594" s="46">
        <f>ROUND(Table2[[#This Row],[Cons]]/Table2[[#This Row],[Qty.]],5)</f>
        <v>0.04</v>
      </c>
      <c r="Q1594" s="46" t="b">
        <f>EXACT(Table2[[#This Row],[rate]],Table2[[#This Row],[Check]])</f>
        <v>1</v>
      </c>
      <c r="R1594" s="46"/>
      <c r="S1594" s="46" t="str">
        <f>IF(Table2[[#This Row],[SRO]]="EOU",VLOOKUP(Table2[[#This Row],[BE]],[2]GD.List!$C$3:$N$5014,12,0),IF(Table2[[#This Row],[SRO]]="Local","Polyester Staple Fibre","SRO 492"))</f>
        <v>Textile Chemical</v>
      </c>
    </row>
    <row r="1595" spans="1:19" x14ac:dyDescent="0.25">
      <c r="A1595" s="119" t="s">
        <v>977</v>
      </c>
      <c r="B1595" s="116" t="s">
        <v>1072</v>
      </c>
      <c r="C1595" s="165">
        <v>57320</v>
      </c>
      <c r="D1595" s="117">
        <v>3910</v>
      </c>
      <c r="E1595" s="7" t="s">
        <v>1080</v>
      </c>
      <c r="F1595" s="116" t="s">
        <v>1081</v>
      </c>
      <c r="G1595" s="156">
        <v>44673</v>
      </c>
      <c r="H1595" s="82">
        <v>64360458.039999999</v>
      </c>
      <c r="I1595" s="50">
        <v>0.04</v>
      </c>
      <c r="J1595" s="15">
        <v>2282.2399999999998</v>
      </c>
      <c r="K1595" s="15">
        <v>57056</v>
      </c>
      <c r="L1595" s="15"/>
      <c r="M1595" s="66" t="str">
        <f>TEXT(Table2[[#This Row],[Gd.Dt]],"mmm-yy")</f>
        <v>Apr-22</v>
      </c>
      <c r="N1595" s="46" t="str">
        <f>MID(Table2[[#This Row],[BE]],6,2)</f>
        <v>IB</v>
      </c>
      <c r="O1595" s="46" t="str">
        <f>IF(Table2[[#This Row],[Type]]="IB","EOU",IF(Table2[[#This Row],[Type]]="MB","Local","492"))</f>
        <v>EOU</v>
      </c>
      <c r="P1595" s="46">
        <f>ROUND(Table2[[#This Row],[Cons]]/Table2[[#This Row],[Qty.]],5)</f>
        <v>0.04</v>
      </c>
      <c r="Q1595" s="46" t="b">
        <f>EXACT(Table2[[#This Row],[rate]],Table2[[#This Row],[Check]])</f>
        <v>1</v>
      </c>
      <c r="R1595" s="46"/>
      <c r="S1595" s="46" t="str">
        <f>IF(Table2[[#This Row],[SRO]]="EOU",VLOOKUP(Table2[[#This Row],[BE]],[2]GD.List!$C$3:$N$5014,12,0),IF(Table2[[#This Row],[SRO]]="Local","Polyester Staple Fibre","SRO 492"))</f>
        <v>Textile Chemical</v>
      </c>
    </row>
    <row r="1596" spans="1:19" x14ac:dyDescent="0.25">
      <c r="A1596" s="119" t="s">
        <v>977</v>
      </c>
      <c r="B1596" s="116" t="s">
        <v>1067</v>
      </c>
      <c r="C1596" s="165">
        <v>21454</v>
      </c>
      <c r="D1596" s="117">
        <v>3910</v>
      </c>
      <c r="E1596" s="7" t="s">
        <v>1073</v>
      </c>
      <c r="F1596" s="116" t="s">
        <v>1082</v>
      </c>
      <c r="G1596" s="156">
        <v>44672</v>
      </c>
      <c r="H1596" s="82">
        <v>16748629.75</v>
      </c>
      <c r="I1596" s="50">
        <v>0.04</v>
      </c>
      <c r="J1596" s="15">
        <v>429.84000000000003</v>
      </c>
      <c r="K1596" s="15">
        <v>10746</v>
      </c>
      <c r="L1596" s="15"/>
      <c r="M1596" s="66" t="str">
        <f>TEXT(Table2[[#This Row],[Gd.Dt]],"mmm-yy")</f>
        <v>Apr-22</v>
      </c>
      <c r="N1596" s="46" t="str">
        <f>MID(Table2[[#This Row],[BE]],6,2)</f>
        <v>IB</v>
      </c>
      <c r="O1596" s="46" t="str">
        <f>IF(Table2[[#This Row],[Type]]="IB","EOU",IF(Table2[[#This Row],[Type]]="MB","Local","492"))</f>
        <v>EOU</v>
      </c>
      <c r="P1596" s="46">
        <f>ROUND(Table2[[#This Row],[Cons]]/Table2[[#This Row],[Qty.]],5)</f>
        <v>0.04</v>
      </c>
      <c r="Q1596" s="46" t="b">
        <f>EXACT(Table2[[#This Row],[rate]],Table2[[#This Row],[Check]])</f>
        <v>1</v>
      </c>
      <c r="R1596" s="46"/>
      <c r="S1596" s="46" t="str">
        <f>IF(Table2[[#This Row],[SRO]]="EOU",VLOOKUP(Table2[[#This Row],[BE]],[2]GD.List!$C$3:$N$5014,12,0),IF(Table2[[#This Row],[SRO]]="Local","Polyester Staple Fibre","SRO 492"))</f>
        <v>Textile Chemical</v>
      </c>
    </row>
    <row r="1597" spans="1:19" x14ac:dyDescent="0.25">
      <c r="A1597" s="119" t="s">
        <v>977</v>
      </c>
      <c r="B1597" s="116" t="s">
        <v>1087</v>
      </c>
      <c r="C1597" s="165">
        <v>33348</v>
      </c>
      <c r="D1597" s="117">
        <v>3910</v>
      </c>
      <c r="E1597" s="7" t="s">
        <v>1088</v>
      </c>
      <c r="F1597" s="116" t="s">
        <v>1089</v>
      </c>
      <c r="G1597" s="156">
        <v>44673</v>
      </c>
      <c r="H1597" s="82">
        <v>27951115.239999998</v>
      </c>
      <c r="I1597" s="50">
        <v>0.04</v>
      </c>
      <c r="J1597" s="15">
        <v>536.20000000000005</v>
      </c>
      <c r="K1597" s="15">
        <v>13405</v>
      </c>
      <c r="L1597" s="15"/>
      <c r="M1597" s="66" t="str">
        <f>TEXT(Table2[[#This Row],[Gd.Dt]],"mmm-yy")</f>
        <v>Apr-22</v>
      </c>
      <c r="N1597" s="46" t="str">
        <f>MID(Table2[[#This Row],[BE]],6,2)</f>
        <v>IB</v>
      </c>
      <c r="O1597" s="46" t="str">
        <f>IF(Table2[[#This Row],[Type]]="IB","EOU",IF(Table2[[#This Row],[Type]]="MB","Local","492"))</f>
        <v>EOU</v>
      </c>
      <c r="P1597" s="46">
        <f>ROUND(Table2[[#This Row],[Cons]]/Table2[[#This Row],[Qty.]],5)</f>
        <v>0.04</v>
      </c>
      <c r="Q1597" s="46" t="b">
        <f>EXACT(Table2[[#This Row],[rate]],Table2[[#This Row],[Check]])</f>
        <v>1</v>
      </c>
      <c r="R1597" s="46"/>
      <c r="S1597" s="46" t="str">
        <f>IF(Table2[[#This Row],[SRO]]="EOU",VLOOKUP(Table2[[#This Row],[BE]],[2]GD.List!$C$3:$N$5014,12,0),IF(Table2[[#This Row],[SRO]]="Local","Polyester Staple Fibre","SRO 492"))</f>
        <v>Textile Chemical</v>
      </c>
    </row>
    <row r="1598" spans="1:19" x14ac:dyDescent="0.25">
      <c r="A1598" s="119" t="s">
        <v>977</v>
      </c>
      <c r="B1598" s="116" t="s">
        <v>1069</v>
      </c>
      <c r="C1598" s="165">
        <v>23622</v>
      </c>
      <c r="D1598" s="117">
        <v>3910</v>
      </c>
      <c r="E1598" s="7" t="s">
        <v>1075</v>
      </c>
      <c r="F1598" s="116" t="s">
        <v>1083</v>
      </c>
      <c r="G1598" s="156">
        <v>44673</v>
      </c>
      <c r="H1598" s="82">
        <v>29197276.460000001</v>
      </c>
      <c r="I1598" s="50">
        <v>0.04</v>
      </c>
      <c r="J1598" s="15">
        <v>759.1</v>
      </c>
      <c r="K1598" s="15">
        <v>18977.39</v>
      </c>
      <c r="L1598" s="15"/>
      <c r="M1598" s="66" t="str">
        <f>TEXT(Table2[[#This Row],[Gd.Dt]],"mmm-yy")</f>
        <v>Apr-22</v>
      </c>
      <c r="N1598" s="46" t="str">
        <f>MID(Table2[[#This Row],[BE]],6,2)</f>
        <v>IB</v>
      </c>
      <c r="O1598" s="46" t="str">
        <f>IF(Table2[[#This Row],[Type]]="IB","EOU",IF(Table2[[#This Row],[Type]]="MB","Local","492"))</f>
        <v>EOU</v>
      </c>
      <c r="P1598" s="46">
        <f>ROUND(Table2[[#This Row],[Cons]]/Table2[[#This Row],[Qty.]],5)</f>
        <v>0.04</v>
      </c>
      <c r="Q1598" s="46" t="b">
        <f>EXACT(Table2[[#This Row],[rate]],Table2[[#This Row],[Check]])</f>
        <v>1</v>
      </c>
      <c r="R1598" s="46"/>
      <c r="S1598" s="46" t="str">
        <f>IF(Table2[[#This Row],[SRO]]="EOU",VLOOKUP(Table2[[#This Row],[BE]],[2]GD.List!$C$3:$N$5014,12,0),IF(Table2[[#This Row],[SRO]]="Local","Polyester Staple Fibre","SRO 492"))</f>
        <v>Textile Chemical</v>
      </c>
    </row>
    <row r="1599" spans="1:19" x14ac:dyDescent="0.25">
      <c r="A1599" s="119" t="s">
        <v>977</v>
      </c>
      <c r="B1599" s="116" t="s">
        <v>1068</v>
      </c>
      <c r="C1599" s="165">
        <v>3244</v>
      </c>
      <c r="D1599" s="117">
        <v>3910</v>
      </c>
      <c r="E1599" s="7" t="s">
        <v>1074</v>
      </c>
      <c r="F1599" s="116" t="s">
        <v>1084</v>
      </c>
      <c r="G1599" s="156">
        <v>44673</v>
      </c>
      <c r="H1599" s="82">
        <v>5752909.1799999997</v>
      </c>
      <c r="I1599" s="50">
        <v>0.04</v>
      </c>
      <c r="J1599" s="15">
        <v>176.76</v>
      </c>
      <c r="K1599" s="15">
        <v>4419</v>
      </c>
      <c r="L1599" s="15"/>
      <c r="M1599" s="66" t="str">
        <f>TEXT(Table2[[#This Row],[Gd.Dt]],"mmm-yy")</f>
        <v>Apr-22</v>
      </c>
      <c r="N1599" s="46" t="str">
        <f>MID(Table2[[#This Row],[BE]],6,2)</f>
        <v>IB</v>
      </c>
      <c r="O1599" s="46" t="str">
        <f>IF(Table2[[#This Row],[Type]]="IB","EOU",IF(Table2[[#This Row],[Type]]="MB","Local","492"))</f>
        <v>EOU</v>
      </c>
      <c r="P1599" s="46">
        <f>ROUND(Table2[[#This Row],[Cons]]/Table2[[#This Row],[Qty.]],5)</f>
        <v>0.04</v>
      </c>
      <c r="Q1599" s="46" t="b">
        <f>EXACT(Table2[[#This Row],[rate]],Table2[[#This Row],[Check]])</f>
        <v>1</v>
      </c>
      <c r="R1599" s="46"/>
      <c r="S1599" s="46" t="str">
        <f>IF(Table2[[#This Row],[SRO]]="EOU",VLOOKUP(Table2[[#This Row],[BE]],[2]GD.List!$C$3:$N$5014,12,0),IF(Table2[[#This Row],[SRO]]="Local","Polyester Staple Fibre","SRO 492"))</f>
        <v>Textile Chemical</v>
      </c>
    </row>
    <row r="1600" spans="1:19" x14ac:dyDescent="0.25">
      <c r="A1600" s="120" t="s">
        <v>977</v>
      </c>
      <c r="B1600" s="116" t="s">
        <v>1070</v>
      </c>
      <c r="C1600" s="165">
        <v>4244</v>
      </c>
      <c r="D1600" s="117">
        <v>3910</v>
      </c>
      <c r="E1600" s="7" t="s">
        <v>1077</v>
      </c>
      <c r="F1600" s="116" t="s">
        <v>1085</v>
      </c>
      <c r="G1600" s="156">
        <v>44673</v>
      </c>
      <c r="H1600" s="82">
        <v>37342689.57</v>
      </c>
      <c r="I1600" s="50">
        <v>0.04</v>
      </c>
      <c r="J1600" s="15">
        <v>102.16</v>
      </c>
      <c r="K1600" s="15">
        <v>2554</v>
      </c>
      <c r="L1600" s="15"/>
      <c r="M1600" s="66" t="str">
        <f>TEXT(Table2[[#This Row],[Gd.Dt]],"mmm-yy")</f>
        <v>Apr-22</v>
      </c>
      <c r="N1600" s="46" t="str">
        <f>MID(Table2[[#This Row],[BE]],6,2)</f>
        <v>IB</v>
      </c>
      <c r="O1600" s="46" t="str">
        <f>IF(Table2[[#This Row],[Type]]="IB","EOU",IF(Table2[[#This Row],[Type]]="MB","Local","492"))</f>
        <v>EOU</v>
      </c>
      <c r="P1600" s="46">
        <f>ROUND(Table2[[#This Row],[Cons]]/Table2[[#This Row],[Qty.]],5)</f>
        <v>0.04</v>
      </c>
      <c r="Q1600" s="46" t="b">
        <f>EXACT(Table2[[#This Row],[rate]],Table2[[#This Row],[Check]])</f>
        <v>1</v>
      </c>
      <c r="R1600" s="46"/>
      <c r="S1600" s="46" t="str">
        <f>IF(Table2[[#This Row],[SRO]]="EOU",VLOOKUP(Table2[[#This Row],[BE]],[2]GD.List!$C$3:$N$5014,12,0),IF(Table2[[#This Row],[SRO]]="Local","Polyester Staple Fibre","SRO 492"))</f>
        <v>Textile Chemical</v>
      </c>
    </row>
    <row r="1601" spans="1:19" x14ac:dyDescent="0.25">
      <c r="A1601" s="119" t="s">
        <v>1021</v>
      </c>
      <c r="B1601" s="116" t="s">
        <v>1071</v>
      </c>
      <c r="C1601" s="165">
        <v>93408</v>
      </c>
      <c r="D1601" s="117">
        <v>1108.19</v>
      </c>
      <c r="E1601" s="7" t="s">
        <v>1079</v>
      </c>
      <c r="F1601" s="116" t="s">
        <v>1086</v>
      </c>
      <c r="G1601" s="156">
        <v>44673</v>
      </c>
      <c r="H1601" s="82">
        <v>75535379.670000002</v>
      </c>
      <c r="I1601" s="50">
        <v>0.04</v>
      </c>
      <c r="J1601" s="15">
        <v>1576.98</v>
      </c>
      <c r="K1601" s="15">
        <v>39424.5</v>
      </c>
      <c r="L1601" s="15"/>
      <c r="M1601" s="66" t="str">
        <f>TEXT(Table2[[#This Row],[Gd.Dt]],"mmm-yy")</f>
        <v>Apr-22</v>
      </c>
      <c r="N1601" s="46" t="str">
        <f>MID(Table2[[#This Row],[BE]],6,2)</f>
        <v>IB</v>
      </c>
      <c r="O1601" s="46" t="str">
        <f>IF(Table2[[#This Row],[Type]]="IB","EOU",IF(Table2[[#This Row],[Type]]="MB","Local","492"))</f>
        <v>EOU</v>
      </c>
      <c r="P1601" s="46">
        <f>ROUND(Table2[[#This Row],[Cons]]/Table2[[#This Row],[Qty.]],5)</f>
        <v>0.04</v>
      </c>
      <c r="Q1601" s="46" t="b">
        <f>EXACT(Table2[[#This Row],[rate]],Table2[[#This Row],[Check]])</f>
        <v>1</v>
      </c>
      <c r="R1601" s="46"/>
      <c r="S1601" s="46" t="str">
        <f>IF(Table2[[#This Row],[SRO]]="EOU",VLOOKUP(Table2[[#This Row],[BE]],[2]GD.List!$C$3:$N$5014,12,0),IF(Table2[[#This Row],[SRO]]="Local","Polyester Staple Fibre","SRO 492"))</f>
        <v>Textile Chemical</v>
      </c>
    </row>
    <row r="1602" spans="1:19" x14ac:dyDescent="0.25">
      <c r="A1602" s="119" t="s">
        <v>1021</v>
      </c>
      <c r="B1602" s="116" t="s">
        <v>1072</v>
      </c>
      <c r="C1602" s="165">
        <v>57320</v>
      </c>
      <c r="D1602" s="117">
        <v>1108.19</v>
      </c>
      <c r="E1602" s="7" t="s">
        <v>1080</v>
      </c>
      <c r="F1602" s="116" t="s">
        <v>1081</v>
      </c>
      <c r="G1602" s="156">
        <v>44673</v>
      </c>
      <c r="H1602" s="82">
        <v>64360458.039999999</v>
      </c>
      <c r="I1602" s="50">
        <v>0.04</v>
      </c>
      <c r="J1602" s="15">
        <v>2282.2399999999998</v>
      </c>
      <c r="K1602" s="15">
        <v>57056</v>
      </c>
      <c r="L1602" s="15"/>
      <c r="M1602" s="66" t="str">
        <f>TEXT(Table2[[#This Row],[Gd.Dt]],"mmm-yy")</f>
        <v>Apr-22</v>
      </c>
      <c r="N1602" s="46" t="str">
        <f>MID(Table2[[#This Row],[BE]],6,2)</f>
        <v>IB</v>
      </c>
      <c r="O1602" s="46" t="str">
        <f>IF(Table2[[#This Row],[Type]]="IB","EOU",IF(Table2[[#This Row],[Type]]="MB","Local","492"))</f>
        <v>EOU</v>
      </c>
      <c r="P1602" s="46">
        <f>ROUND(Table2[[#This Row],[Cons]]/Table2[[#This Row],[Qty.]],5)</f>
        <v>0.04</v>
      </c>
      <c r="Q1602" s="46" t="b">
        <f>EXACT(Table2[[#This Row],[rate]],Table2[[#This Row],[Check]])</f>
        <v>1</v>
      </c>
      <c r="R1602" s="46"/>
      <c r="S1602" s="46" t="str">
        <f>IF(Table2[[#This Row],[SRO]]="EOU",VLOOKUP(Table2[[#This Row],[BE]],[2]GD.List!$C$3:$N$5014,12,0),IF(Table2[[#This Row],[SRO]]="Local","Polyester Staple Fibre","SRO 492"))</f>
        <v>Textile Chemical</v>
      </c>
    </row>
    <row r="1603" spans="1:19" x14ac:dyDescent="0.25">
      <c r="A1603" s="119" t="s">
        <v>1021</v>
      </c>
      <c r="B1603" s="116" t="s">
        <v>1067</v>
      </c>
      <c r="C1603" s="165">
        <v>21454</v>
      </c>
      <c r="D1603" s="117">
        <v>1108.19</v>
      </c>
      <c r="E1603" s="7" t="s">
        <v>1073</v>
      </c>
      <c r="F1603" s="116" t="s">
        <v>1082</v>
      </c>
      <c r="G1603" s="156">
        <v>44672</v>
      </c>
      <c r="H1603" s="82">
        <v>16748629.75</v>
      </c>
      <c r="I1603" s="50">
        <v>0.04</v>
      </c>
      <c r="J1603" s="15">
        <v>429.84000000000003</v>
      </c>
      <c r="K1603" s="15">
        <v>10746</v>
      </c>
      <c r="L1603" s="15"/>
      <c r="M1603" s="66" t="str">
        <f>TEXT(Table2[[#This Row],[Gd.Dt]],"mmm-yy")</f>
        <v>Apr-22</v>
      </c>
      <c r="N1603" s="46" t="str">
        <f>MID(Table2[[#This Row],[BE]],6,2)</f>
        <v>IB</v>
      </c>
      <c r="O1603" s="46" t="str">
        <f>IF(Table2[[#This Row],[Type]]="IB","EOU",IF(Table2[[#This Row],[Type]]="MB","Local","492"))</f>
        <v>EOU</v>
      </c>
      <c r="P1603" s="46">
        <f>ROUND(Table2[[#This Row],[Cons]]/Table2[[#This Row],[Qty.]],5)</f>
        <v>0.04</v>
      </c>
      <c r="Q1603" s="46" t="b">
        <f>EXACT(Table2[[#This Row],[rate]],Table2[[#This Row],[Check]])</f>
        <v>1</v>
      </c>
      <c r="R1603" s="46"/>
      <c r="S1603" s="46" t="str">
        <f>IF(Table2[[#This Row],[SRO]]="EOU",VLOOKUP(Table2[[#This Row],[BE]],[2]GD.List!$C$3:$N$5014,12,0),IF(Table2[[#This Row],[SRO]]="Local","Polyester Staple Fibre","SRO 492"))</f>
        <v>Textile Chemical</v>
      </c>
    </row>
    <row r="1604" spans="1:19" x14ac:dyDescent="0.25">
      <c r="A1604" s="119" t="s">
        <v>1021</v>
      </c>
      <c r="B1604" s="116" t="s">
        <v>1087</v>
      </c>
      <c r="C1604" s="165">
        <v>33348</v>
      </c>
      <c r="D1604" s="117">
        <v>1108.19</v>
      </c>
      <c r="E1604" s="7" t="s">
        <v>1088</v>
      </c>
      <c r="F1604" s="116" t="s">
        <v>1089</v>
      </c>
      <c r="G1604" s="156">
        <v>44673</v>
      </c>
      <c r="H1604" s="82">
        <v>27951115.239999998</v>
      </c>
      <c r="I1604" s="50">
        <v>0.04</v>
      </c>
      <c r="J1604" s="15">
        <v>536.20000000000005</v>
      </c>
      <c r="K1604" s="15">
        <v>13405</v>
      </c>
      <c r="L1604" s="15"/>
      <c r="M1604" s="66" t="str">
        <f>TEXT(Table2[[#This Row],[Gd.Dt]],"mmm-yy")</f>
        <v>Apr-22</v>
      </c>
      <c r="N1604" s="46" t="str">
        <f>MID(Table2[[#This Row],[BE]],6,2)</f>
        <v>IB</v>
      </c>
      <c r="O1604" s="46" t="str">
        <f>IF(Table2[[#This Row],[Type]]="IB","EOU",IF(Table2[[#This Row],[Type]]="MB","Local","492"))</f>
        <v>EOU</v>
      </c>
      <c r="P1604" s="46">
        <f>ROUND(Table2[[#This Row],[Cons]]/Table2[[#This Row],[Qty.]],5)</f>
        <v>0.04</v>
      </c>
      <c r="Q1604" s="46" t="b">
        <f>EXACT(Table2[[#This Row],[rate]],Table2[[#This Row],[Check]])</f>
        <v>1</v>
      </c>
      <c r="R1604" s="46"/>
      <c r="S1604" s="46" t="str">
        <f>IF(Table2[[#This Row],[SRO]]="EOU",VLOOKUP(Table2[[#This Row],[BE]],[2]GD.List!$C$3:$N$5014,12,0),IF(Table2[[#This Row],[SRO]]="Local","Polyester Staple Fibre","SRO 492"))</f>
        <v>Textile Chemical</v>
      </c>
    </row>
    <row r="1605" spans="1:19" x14ac:dyDescent="0.25">
      <c r="A1605" s="119" t="s">
        <v>1021</v>
      </c>
      <c r="B1605" s="116" t="s">
        <v>1069</v>
      </c>
      <c r="C1605" s="165">
        <v>23622</v>
      </c>
      <c r="D1605" s="117">
        <v>1108.19</v>
      </c>
      <c r="E1605" s="7" t="s">
        <v>1075</v>
      </c>
      <c r="F1605" s="116" t="s">
        <v>1083</v>
      </c>
      <c r="G1605" s="156">
        <v>44673</v>
      </c>
      <c r="H1605" s="82">
        <v>29197276.460000001</v>
      </c>
      <c r="I1605" s="50">
        <v>0.04</v>
      </c>
      <c r="J1605" s="15">
        <v>602.32000000000005</v>
      </c>
      <c r="K1605" s="15">
        <v>15058</v>
      </c>
      <c r="L1605" s="15"/>
      <c r="M1605" s="66" t="str">
        <f>TEXT(Table2[[#This Row],[Gd.Dt]],"mmm-yy")</f>
        <v>Apr-22</v>
      </c>
      <c r="N1605" s="46" t="str">
        <f>MID(Table2[[#This Row],[BE]],6,2)</f>
        <v>IB</v>
      </c>
      <c r="O1605" s="46" t="str">
        <f>IF(Table2[[#This Row],[Type]]="IB","EOU",IF(Table2[[#This Row],[Type]]="MB","Local","492"))</f>
        <v>EOU</v>
      </c>
      <c r="P1605" s="46">
        <f>ROUND(Table2[[#This Row],[Cons]]/Table2[[#This Row],[Qty.]],5)</f>
        <v>0.04</v>
      </c>
      <c r="Q1605" s="46" t="b">
        <f>EXACT(Table2[[#This Row],[rate]],Table2[[#This Row],[Check]])</f>
        <v>1</v>
      </c>
      <c r="R1605" s="46"/>
      <c r="S1605" s="46" t="str">
        <f>IF(Table2[[#This Row],[SRO]]="EOU",VLOOKUP(Table2[[#This Row],[BE]],[2]GD.List!$C$3:$N$5014,12,0),IF(Table2[[#This Row],[SRO]]="Local","Polyester Staple Fibre","SRO 492"))</f>
        <v>Textile Chemical</v>
      </c>
    </row>
    <row r="1606" spans="1:19" x14ac:dyDescent="0.25">
      <c r="A1606" s="120" t="s">
        <v>1021</v>
      </c>
      <c r="B1606" s="116" t="s">
        <v>1068</v>
      </c>
      <c r="C1606" s="165">
        <v>3244</v>
      </c>
      <c r="D1606" s="117">
        <v>1108.19</v>
      </c>
      <c r="E1606" s="7" t="s">
        <v>1074</v>
      </c>
      <c r="F1606" s="116" t="s">
        <v>1084</v>
      </c>
      <c r="G1606" s="156">
        <v>44673</v>
      </c>
      <c r="H1606" s="82">
        <v>5752909.1799999997</v>
      </c>
      <c r="I1606" s="50">
        <v>0.04</v>
      </c>
      <c r="J1606" s="15">
        <v>176.76</v>
      </c>
      <c r="K1606" s="15">
        <v>4419</v>
      </c>
      <c r="L1606" s="15"/>
      <c r="M1606" s="66" t="str">
        <f>TEXT(Table2[[#This Row],[Gd.Dt]],"mmm-yy")</f>
        <v>Apr-22</v>
      </c>
      <c r="N1606" s="46" t="str">
        <f>MID(Table2[[#This Row],[BE]],6,2)</f>
        <v>IB</v>
      </c>
      <c r="O1606" s="46" t="str">
        <f>IF(Table2[[#This Row],[Type]]="IB","EOU",IF(Table2[[#This Row],[Type]]="MB","Local","492"))</f>
        <v>EOU</v>
      </c>
      <c r="P1606" s="46">
        <f>ROUND(Table2[[#This Row],[Cons]]/Table2[[#This Row],[Qty.]],5)</f>
        <v>0.04</v>
      </c>
      <c r="Q1606" s="46" t="b">
        <f>EXACT(Table2[[#This Row],[rate]],Table2[[#This Row],[Check]])</f>
        <v>1</v>
      </c>
      <c r="R1606" s="46"/>
      <c r="S1606" s="46" t="str">
        <f>IF(Table2[[#This Row],[SRO]]="EOU",VLOOKUP(Table2[[#This Row],[BE]],[2]GD.List!$C$3:$N$5014,12,0),IF(Table2[[#This Row],[SRO]]="Local","Polyester Staple Fibre","SRO 492"))</f>
        <v>Textile Chemical</v>
      </c>
    </row>
    <row r="1607" spans="1:19" x14ac:dyDescent="0.25">
      <c r="A1607" s="119" t="s">
        <v>1022</v>
      </c>
      <c r="B1607" s="116" t="s">
        <v>1067</v>
      </c>
      <c r="C1607" s="165">
        <v>21454</v>
      </c>
      <c r="D1607" s="117">
        <v>3909.5</v>
      </c>
      <c r="E1607" s="7" t="s">
        <v>1073</v>
      </c>
      <c r="F1607" s="116" t="s">
        <v>1082</v>
      </c>
      <c r="G1607" s="156">
        <v>44672</v>
      </c>
      <c r="H1607" s="82">
        <v>16748629.75</v>
      </c>
      <c r="I1607" s="50">
        <v>0.04</v>
      </c>
      <c r="J1607" s="15">
        <v>327.60000000000002</v>
      </c>
      <c r="K1607" s="15">
        <v>8190</v>
      </c>
      <c r="L1607" s="15"/>
      <c r="M1607" s="66" t="str">
        <f>TEXT(Table2[[#This Row],[Gd.Dt]],"mmm-yy")</f>
        <v>Apr-22</v>
      </c>
      <c r="N1607" s="46" t="str">
        <f>MID(Table2[[#This Row],[BE]],6,2)</f>
        <v>IB</v>
      </c>
      <c r="O1607" s="46" t="str">
        <f>IF(Table2[[#This Row],[Type]]="IB","EOU",IF(Table2[[#This Row],[Type]]="MB","Local","492"))</f>
        <v>EOU</v>
      </c>
      <c r="P1607" s="46">
        <f>ROUND(Table2[[#This Row],[Cons]]/Table2[[#This Row],[Qty.]],5)</f>
        <v>0.04</v>
      </c>
      <c r="Q1607" s="46" t="b">
        <f>EXACT(Table2[[#This Row],[rate]],Table2[[#This Row],[Check]])</f>
        <v>1</v>
      </c>
      <c r="R1607" s="46"/>
      <c r="S1607" s="46" t="str">
        <f>IF(Table2[[#This Row],[SRO]]="EOU",VLOOKUP(Table2[[#This Row],[BE]],[2]GD.List!$C$3:$N$5014,12,0),IF(Table2[[#This Row],[SRO]]="Local","Polyester Staple Fibre","SRO 492"))</f>
        <v>Textile Chemical</v>
      </c>
    </row>
    <row r="1608" spans="1:19" x14ac:dyDescent="0.25">
      <c r="A1608" s="119" t="s">
        <v>1022</v>
      </c>
      <c r="B1608" s="116" t="s">
        <v>1087</v>
      </c>
      <c r="C1608" s="165">
        <v>33348</v>
      </c>
      <c r="D1608" s="117">
        <v>3909.5</v>
      </c>
      <c r="E1608" s="7" t="s">
        <v>1088</v>
      </c>
      <c r="F1608" s="116" t="s">
        <v>1089</v>
      </c>
      <c r="G1608" s="156">
        <v>44673</v>
      </c>
      <c r="H1608" s="82">
        <v>27951115.239999998</v>
      </c>
      <c r="I1608" s="50">
        <v>0.04</v>
      </c>
      <c r="J1608" s="15">
        <v>536.20000000000005</v>
      </c>
      <c r="K1608" s="15">
        <v>13405</v>
      </c>
      <c r="L1608" s="15"/>
      <c r="M1608" s="66" t="str">
        <f>TEXT(Table2[[#This Row],[Gd.Dt]],"mmm-yy")</f>
        <v>Apr-22</v>
      </c>
      <c r="N1608" s="46" t="str">
        <f>MID(Table2[[#This Row],[BE]],6,2)</f>
        <v>IB</v>
      </c>
      <c r="O1608" s="46" t="str">
        <f>IF(Table2[[#This Row],[Type]]="IB","EOU",IF(Table2[[#This Row],[Type]]="MB","Local","492"))</f>
        <v>EOU</v>
      </c>
      <c r="P1608" s="46">
        <f>ROUND(Table2[[#This Row],[Cons]]/Table2[[#This Row],[Qty.]],5)</f>
        <v>0.04</v>
      </c>
      <c r="Q1608" s="46" t="b">
        <f>EXACT(Table2[[#This Row],[rate]],Table2[[#This Row],[Check]])</f>
        <v>1</v>
      </c>
      <c r="R1608" s="46"/>
      <c r="S1608" s="46" t="str">
        <f>IF(Table2[[#This Row],[SRO]]="EOU",VLOOKUP(Table2[[#This Row],[BE]],[2]GD.List!$C$3:$N$5014,12,0),IF(Table2[[#This Row],[SRO]]="Local","Polyester Staple Fibre","SRO 492"))</f>
        <v>Textile Chemical</v>
      </c>
    </row>
    <row r="1609" spans="1:19" x14ac:dyDescent="0.25">
      <c r="A1609" s="119" t="s">
        <v>1022</v>
      </c>
      <c r="B1609" s="116" t="s">
        <v>1069</v>
      </c>
      <c r="C1609" s="165">
        <v>23622</v>
      </c>
      <c r="D1609" s="117">
        <v>3909.5</v>
      </c>
      <c r="E1609" s="7" t="s">
        <v>1075</v>
      </c>
      <c r="F1609" s="116" t="s">
        <v>1083</v>
      </c>
      <c r="G1609" s="156">
        <v>44673</v>
      </c>
      <c r="H1609" s="82">
        <v>29197276.460000001</v>
      </c>
      <c r="I1609" s="50">
        <v>0.04</v>
      </c>
      <c r="J1609" s="15">
        <v>156.78</v>
      </c>
      <c r="K1609" s="15">
        <v>3919.39</v>
      </c>
      <c r="L1609" s="15"/>
      <c r="M1609" s="66" t="str">
        <f>TEXT(Table2[[#This Row],[Gd.Dt]],"mmm-yy")</f>
        <v>Apr-22</v>
      </c>
      <c r="N1609" s="46" t="str">
        <f>MID(Table2[[#This Row],[BE]],6,2)</f>
        <v>IB</v>
      </c>
      <c r="O1609" s="46" t="str">
        <f>IF(Table2[[#This Row],[Type]]="IB","EOU",IF(Table2[[#This Row],[Type]]="MB","Local","492"))</f>
        <v>EOU</v>
      </c>
      <c r="P1609" s="46">
        <f>ROUND(Table2[[#This Row],[Cons]]/Table2[[#This Row],[Qty.]],5)</f>
        <v>0.04</v>
      </c>
      <c r="Q1609" s="46" t="b">
        <f>EXACT(Table2[[#This Row],[rate]],Table2[[#This Row],[Check]])</f>
        <v>1</v>
      </c>
      <c r="R1609" s="46"/>
      <c r="S1609" s="46" t="str">
        <f>IF(Table2[[#This Row],[SRO]]="EOU",VLOOKUP(Table2[[#This Row],[BE]],[2]GD.List!$C$3:$N$5014,12,0),IF(Table2[[#This Row],[SRO]]="Local","Polyester Staple Fibre","SRO 492"))</f>
        <v>Textile Chemical</v>
      </c>
    </row>
    <row r="1610" spans="1:19" x14ac:dyDescent="0.25">
      <c r="A1610" s="120" t="s">
        <v>1022</v>
      </c>
      <c r="B1610" s="116" t="s">
        <v>1068</v>
      </c>
      <c r="C1610" s="165">
        <v>3244</v>
      </c>
      <c r="D1610" s="117">
        <v>3909.5</v>
      </c>
      <c r="E1610" s="7" t="s">
        <v>1074</v>
      </c>
      <c r="F1610" s="116" t="s">
        <v>1084</v>
      </c>
      <c r="G1610" s="156">
        <v>44673</v>
      </c>
      <c r="H1610" s="82">
        <v>5752909.1799999997</v>
      </c>
      <c r="I1610" s="50">
        <v>0.04</v>
      </c>
      <c r="J1610" s="15">
        <v>176.76</v>
      </c>
      <c r="K1610" s="15">
        <v>4419</v>
      </c>
      <c r="L1610" s="15"/>
      <c r="M1610" s="66" t="str">
        <f>TEXT(Table2[[#This Row],[Gd.Dt]],"mmm-yy")</f>
        <v>Apr-22</v>
      </c>
      <c r="N1610" s="46" t="str">
        <f>MID(Table2[[#This Row],[BE]],6,2)</f>
        <v>IB</v>
      </c>
      <c r="O1610" s="46" t="str">
        <f>IF(Table2[[#This Row],[Type]]="IB","EOU",IF(Table2[[#This Row],[Type]]="MB","Local","492"))</f>
        <v>EOU</v>
      </c>
      <c r="P1610" s="46">
        <f>ROUND(Table2[[#This Row],[Cons]]/Table2[[#This Row],[Qty.]],5)</f>
        <v>0.04</v>
      </c>
      <c r="Q1610" s="46" t="b">
        <f>EXACT(Table2[[#This Row],[rate]],Table2[[#This Row],[Check]])</f>
        <v>1</v>
      </c>
      <c r="R1610" s="46"/>
      <c r="S1610" s="46" t="str">
        <f>IF(Table2[[#This Row],[SRO]]="EOU",VLOOKUP(Table2[[#This Row],[BE]],[2]GD.List!$C$3:$N$5014,12,0),IF(Table2[[#This Row],[SRO]]="Local","Polyester Staple Fibre","SRO 492"))</f>
        <v>Textile Chemical</v>
      </c>
    </row>
    <row r="1611" spans="1:19" x14ac:dyDescent="0.25">
      <c r="A1611" s="119" t="s">
        <v>1023</v>
      </c>
      <c r="B1611" s="116" t="s">
        <v>1071</v>
      </c>
      <c r="C1611" s="165">
        <v>93408</v>
      </c>
      <c r="D1611" s="117">
        <v>3809.9189999999999</v>
      </c>
      <c r="E1611" s="7" t="s">
        <v>1079</v>
      </c>
      <c r="F1611" s="116" t="s">
        <v>1086</v>
      </c>
      <c r="G1611" s="156">
        <v>44673</v>
      </c>
      <c r="H1611" s="82">
        <v>75535379.670000002</v>
      </c>
      <c r="I1611" s="50">
        <v>0.04</v>
      </c>
      <c r="J1611" s="15">
        <v>1676.3000000000002</v>
      </c>
      <c r="K1611" s="15">
        <v>41907.5</v>
      </c>
      <c r="L1611" s="15"/>
      <c r="M1611" s="66" t="str">
        <f>TEXT(Table2[[#This Row],[Gd.Dt]],"mmm-yy")</f>
        <v>Apr-22</v>
      </c>
      <c r="N1611" s="46" t="str">
        <f>MID(Table2[[#This Row],[BE]],6,2)</f>
        <v>IB</v>
      </c>
      <c r="O1611" s="46" t="str">
        <f>IF(Table2[[#This Row],[Type]]="IB","EOU",IF(Table2[[#This Row],[Type]]="MB","Local","492"))</f>
        <v>EOU</v>
      </c>
      <c r="P1611" s="46">
        <f>ROUND(Table2[[#This Row],[Cons]]/Table2[[#This Row],[Qty.]],5)</f>
        <v>0.04</v>
      </c>
      <c r="Q1611" s="46" t="b">
        <f>EXACT(Table2[[#This Row],[rate]],Table2[[#This Row],[Check]])</f>
        <v>1</v>
      </c>
      <c r="R1611" s="46"/>
      <c r="S1611" s="46" t="str">
        <f>IF(Table2[[#This Row],[SRO]]="EOU",VLOOKUP(Table2[[#This Row],[BE]],[2]GD.List!$C$3:$N$5014,12,0),IF(Table2[[#This Row],[SRO]]="Local","Polyester Staple Fibre","SRO 492"))</f>
        <v>Textile Chemical</v>
      </c>
    </row>
    <row r="1612" spans="1:19" x14ac:dyDescent="0.25">
      <c r="A1612" s="119" t="s">
        <v>1023</v>
      </c>
      <c r="B1612" s="116" t="s">
        <v>1072</v>
      </c>
      <c r="C1612" s="165">
        <v>57320</v>
      </c>
      <c r="D1612" s="117">
        <v>3809.9189999999999</v>
      </c>
      <c r="E1612" s="7" t="s">
        <v>1080</v>
      </c>
      <c r="F1612" s="116" t="s">
        <v>1081</v>
      </c>
      <c r="G1612" s="156">
        <v>44673</v>
      </c>
      <c r="H1612" s="82">
        <v>64360458.039999999</v>
      </c>
      <c r="I1612" s="50">
        <v>0.04</v>
      </c>
      <c r="J1612" s="15">
        <v>2282.2399999999998</v>
      </c>
      <c r="K1612" s="15">
        <v>57056</v>
      </c>
      <c r="L1612" s="15"/>
      <c r="M1612" s="66" t="str">
        <f>TEXT(Table2[[#This Row],[Gd.Dt]],"mmm-yy")</f>
        <v>Apr-22</v>
      </c>
      <c r="N1612" s="46" t="str">
        <f>MID(Table2[[#This Row],[BE]],6,2)</f>
        <v>IB</v>
      </c>
      <c r="O1612" s="46" t="str">
        <f>IF(Table2[[#This Row],[Type]]="IB","EOU",IF(Table2[[#This Row],[Type]]="MB","Local","492"))</f>
        <v>EOU</v>
      </c>
      <c r="P1612" s="46">
        <f>ROUND(Table2[[#This Row],[Cons]]/Table2[[#This Row],[Qty.]],5)</f>
        <v>0.04</v>
      </c>
      <c r="Q1612" s="46" t="b">
        <f>EXACT(Table2[[#This Row],[rate]],Table2[[#This Row],[Check]])</f>
        <v>1</v>
      </c>
      <c r="R1612" s="46"/>
      <c r="S1612" s="46" t="str">
        <f>IF(Table2[[#This Row],[SRO]]="EOU",VLOOKUP(Table2[[#This Row],[BE]],[2]GD.List!$C$3:$N$5014,12,0),IF(Table2[[#This Row],[SRO]]="Local","Polyester Staple Fibre","SRO 492"))</f>
        <v>Textile Chemical</v>
      </c>
    </row>
    <row r="1613" spans="1:19" x14ac:dyDescent="0.25">
      <c r="A1613" s="119" t="s">
        <v>1023</v>
      </c>
      <c r="B1613" s="116" t="s">
        <v>1067</v>
      </c>
      <c r="C1613" s="165">
        <v>21454</v>
      </c>
      <c r="D1613" s="117">
        <v>3809.9189999999999</v>
      </c>
      <c r="E1613" s="7" t="s">
        <v>1073</v>
      </c>
      <c r="F1613" s="116" t="s">
        <v>1082</v>
      </c>
      <c r="G1613" s="156">
        <v>44672</v>
      </c>
      <c r="H1613" s="82">
        <v>16748629.75</v>
      </c>
      <c r="I1613" s="50">
        <v>0.04</v>
      </c>
      <c r="J1613" s="15">
        <v>327.60000000000002</v>
      </c>
      <c r="K1613" s="15">
        <v>8190</v>
      </c>
      <c r="L1613" s="15"/>
      <c r="M1613" s="66" t="str">
        <f>TEXT(Table2[[#This Row],[Gd.Dt]],"mmm-yy")</f>
        <v>Apr-22</v>
      </c>
      <c r="N1613" s="46" t="str">
        <f>MID(Table2[[#This Row],[BE]],6,2)</f>
        <v>IB</v>
      </c>
      <c r="O1613" s="46" t="str">
        <f>IF(Table2[[#This Row],[Type]]="IB","EOU",IF(Table2[[#This Row],[Type]]="MB","Local","492"))</f>
        <v>EOU</v>
      </c>
      <c r="P1613" s="46">
        <f>ROUND(Table2[[#This Row],[Cons]]/Table2[[#This Row],[Qty.]],5)</f>
        <v>0.04</v>
      </c>
      <c r="Q1613" s="46" t="b">
        <f>EXACT(Table2[[#This Row],[rate]],Table2[[#This Row],[Check]])</f>
        <v>1</v>
      </c>
      <c r="R1613" s="46"/>
      <c r="S1613" s="46" t="str">
        <f>IF(Table2[[#This Row],[SRO]]="EOU",VLOOKUP(Table2[[#This Row],[BE]],[2]GD.List!$C$3:$N$5014,12,0),IF(Table2[[#This Row],[SRO]]="Local","Polyester Staple Fibre","SRO 492"))</f>
        <v>Textile Chemical</v>
      </c>
    </row>
    <row r="1614" spans="1:19" x14ac:dyDescent="0.25">
      <c r="A1614" s="119" t="s">
        <v>1023</v>
      </c>
      <c r="B1614" s="116" t="s">
        <v>1087</v>
      </c>
      <c r="C1614" s="165">
        <v>33348</v>
      </c>
      <c r="D1614" s="117">
        <v>3809.9189999999999</v>
      </c>
      <c r="E1614" s="7" t="s">
        <v>1088</v>
      </c>
      <c r="F1614" s="116" t="s">
        <v>1089</v>
      </c>
      <c r="G1614" s="156">
        <v>44673</v>
      </c>
      <c r="H1614" s="82">
        <v>27951115.239999998</v>
      </c>
      <c r="I1614" s="50">
        <v>0.04</v>
      </c>
      <c r="J1614" s="15">
        <v>536.20000000000005</v>
      </c>
      <c r="K1614" s="15">
        <v>13405</v>
      </c>
      <c r="L1614" s="15"/>
      <c r="M1614" s="66" t="str">
        <f>TEXT(Table2[[#This Row],[Gd.Dt]],"mmm-yy")</f>
        <v>Apr-22</v>
      </c>
      <c r="N1614" s="46" t="str">
        <f>MID(Table2[[#This Row],[BE]],6,2)</f>
        <v>IB</v>
      </c>
      <c r="O1614" s="46" t="str">
        <f>IF(Table2[[#This Row],[Type]]="IB","EOU",IF(Table2[[#This Row],[Type]]="MB","Local","492"))</f>
        <v>EOU</v>
      </c>
      <c r="P1614" s="46">
        <f>ROUND(Table2[[#This Row],[Cons]]/Table2[[#This Row],[Qty.]],5)</f>
        <v>0.04</v>
      </c>
      <c r="Q1614" s="46" t="b">
        <f>EXACT(Table2[[#This Row],[rate]],Table2[[#This Row],[Check]])</f>
        <v>1</v>
      </c>
      <c r="R1614" s="46"/>
      <c r="S1614" s="46" t="str">
        <f>IF(Table2[[#This Row],[SRO]]="EOU",VLOOKUP(Table2[[#This Row],[BE]],[2]GD.List!$C$3:$N$5014,12,0),IF(Table2[[#This Row],[SRO]]="Local","Polyester Staple Fibre","SRO 492"))</f>
        <v>Textile Chemical</v>
      </c>
    </row>
    <row r="1615" spans="1:19" x14ac:dyDescent="0.25">
      <c r="A1615" s="119" t="s">
        <v>1023</v>
      </c>
      <c r="B1615" s="116" t="s">
        <v>1069</v>
      </c>
      <c r="C1615" s="165">
        <v>23622</v>
      </c>
      <c r="D1615" s="117">
        <v>3809.9189999999999</v>
      </c>
      <c r="E1615" s="7" t="s">
        <v>1075</v>
      </c>
      <c r="F1615" s="116" t="s">
        <v>1083</v>
      </c>
      <c r="G1615" s="156">
        <v>44673</v>
      </c>
      <c r="H1615" s="82">
        <v>29197276.460000001</v>
      </c>
      <c r="I1615" s="50">
        <v>0.04</v>
      </c>
      <c r="J1615" s="15">
        <v>156.78</v>
      </c>
      <c r="K1615" s="15">
        <v>3919.39</v>
      </c>
      <c r="L1615" s="15"/>
      <c r="M1615" s="66" t="str">
        <f>TEXT(Table2[[#This Row],[Gd.Dt]],"mmm-yy")</f>
        <v>Apr-22</v>
      </c>
      <c r="N1615" s="46" t="str">
        <f>MID(Table2[[#This Row],[BE]],6,2)</f>
        <v>IB</v>
      </c>
      <c r="O1615" s="46" t="str">
        <f>IF(Table2[[#This Row],[Type]]="IB","EOU",IF(Table2[[#This Row],[Type]]="MB","Local","492"))</f>
        <v>EOU</v>
      </c>
      <c r="P1615" s="46">
        <f>ROUND(Table2[[#This Row],[Cons]]/Table2[[#This Row],[Qty.]],5)</f>
        <v>0.04</v>
      </c>
      <c r="Q1615" s="46" t="b">
        <f>EXACT(Table2[[#This Row],[rate]],Table2[[#This Row],[Check]])</f>
        <v>1</v>
      </c>
      <c r="R1615" s="46"/>
      <c r="S1615" s="46" t="str">
        <f>IF(Table2[[#This Row],[SRO]]="EOU",VLOOKUP(Table2[[#This Row],[BE]],[2]GD.List!$C$3:$N$5014,12,0),IF(Table2[[#This Row],[SRO]]="Local","Polyester Staple Fibre","SRO 492"))</f>
        <v>Textile Chemical</v>
      </c>
    </row>
    <row r="1616" spans="1:19" x14ac:dyDescent="0.25">
      <c r="A1616" s="120" t="s">
        <v>1023</v>
      </c>
      <c r="B1616" s="116" t="s">
        <v>1068</v>
      </c>
      <c r="C1616" s="165">
        <v>3244</v>
      </c>
      <c r="D1616" s="117">
        <v>3809.9189999999999</v>
      </c>
      <c r="E1616" s="7" t="s">
        <v>1074</v>
      </c>
      <c r="F1616" s="116" t="s">
        <v>1084</v>
      </c>
      <c r="G1616" s="156">
        <v>44673</v>
      </c>
      <c r="H1616" s="82">
        <v>5752909.1799999997</v>
      </c>
      <c r="I1616" s="50">
        <v>0.04</v>
      </c>
      <c r="J1616" s="15">
        <v>176.76</v>
      </c>
      <c r="K1616" s="15">
        <v>4419</v>
      </c>
      <c r="L1616" s="15"/>
      <c r="M1616" s="66" t="str">
        <f>TEXT(Table2[[#This Row],[Gd.Dt]],"mmm-yy")</f>
        <v>Apr-22</v>
      </c>
      <c r="N1616" s="46" t="str">
        <f>MID(Table2[[#This Row],[BE]],6,2)</f>
        <v>IB</v>
      </c>
      <c r="O1616" s="46" t="str">
        <f>IF(Table2[[#This Row],[Type]]="IB","EOU",IF(Table2[[#This Row],[Type]]="MB","Local","492"))</f>
        <v>EOU</v>
      </c>
      <c r="P1616" s="46">
        <f>ROUND(Table2[[#This Row],[Cons]]/Table2[[#This Row],[Qty.]],5)</f>
        <v>0.04</v>
      </c>
      <c r="Q1616" s="46" t="b">
        <f>EXACT(Table2[[#This Row],[rate]],Table2[[#This Row],[Check]])</f>
        <v>1</v>
      </c>
      <c r="R1616" s="46"/>
      <c r="S1616" s="46" t="str">
        <f>IF(Table2[[#This Row],[SRO]]="EOU",VLOOKUP(Table2[[#This Row],[BE]],[2]GD.List!$C$3:$N$5014,12,0),IF(Table2[[#This Row],[SRO]]="Local","Polyester Staple Fibre","SRO 492"))</f>
        <v>Textile Chemical</v>
      </c>
    </row>
    <row r="1617" spans="1:19" x14ac:dyDescent="0.25">
      <c r="A1617" s="119" t="s">
        <v>1048</v>
      </c>
      <c r="B1617" s="116" t="s">
        <v>1072</v>
      </c>
      <c r="C1617" s="165">
        <v>57320</v>
      </c>
      <c r="D1617" s="117">
        <v>2832.1089999999999</v>
      </c>
      <c r="E1617" s="7" t="s">
        <v>1080</v>
      </c>
      <c r="F1617" s="116" t="s">
        <v>1081</v>
      </c>
      <c r="G1617" s="156">
        <v>44673</v>
      </c>
      <c r="H1617" s="82">
        <v>64360458.039999999</v>
      </c>
      <c r="I1617" s="50">
        <v>0.04</v>
      </c>
      <c r="J1617" s="15">
        <v>377.96</v>
      </c>
      <c r="K1617" s="15">
        <v>9449</v>
      </c>
      <c r="L1617" s="15"/>
      <c r="M1617" s="66" t="str">
        <f>TEXT(Table2[[#This Row],[Gd.Dt]],"mmm-yy")</f>
        <v>Apr-22</v>
      </c>
      <c r="N1617" s="46" t="str">
        <f>MID(Table2[[#This Row],[BE]],6,2)</f>
        <v>IB</v>
      </c>
      <c r="O1617" s="46" t="str">
        <f>IF(Table2[[#This Row],[Type]]="IB","EOU",IF(Table2[[#This Row],[Type]]="MB","Local","492"))</f>
        <v>EOU</v>
      </c>
      <c r="P1617" s="46">
        <f>ROUND(Table2[[#This Row],[Cons]]/Table2[[#This Row],[Qty.]],5)</f>
        <v>0.04</v>
      </c>
      <c r="Q1617" s="46" t="b">
        <f>EXACT(Table2[[#This Row],[rate]],Table2[[#This Row],[Check]])</f>
        <v>1</v>
      </c>
      <c r="R1617" s="46"/>
      <c r="S1617" s="46" t="str">
        <f>IF(Table2[[#This Row],[SRO]]="EOU",VLOOKUP(Table2[[#This Row],[BE]],[2]GD.List!$C$3:$N$5014,12,0),IF(Table2[[#This Row],[SRO]]="Local","Polyester Staple Fibre","SRO 492"))</f>
        <v>Textile Chemical</v>
      </c>
    </row>
    <row r="1618" spans="1:19" x14ac:dyDescent="0.25">
      <c r="A1618" s="119" t="s">
        <v>1048</v>
      </c>
      <c r="B1618" s="116" t="s">
        <v>1067</v>
      </c>
      <c r="C1618" s="165">
        <v>21454</v>
      </c>
      <c r="D1618" s="117">
        <v>2832.1089999999999</v>
      </c>
      <c r="E1618" s="7" t="s">
        <v>1073</v>
      </c>
      <c r="F1618" s="116" t="s">
        <v>1082</v>
      </c>
      <c r="G1618" s="156">
        <v>44672</v>
      </c>
      <c r="H1618" s="82">
        <v>16748629.75</v>
      </c>
      <c r="I1618" s="50">
        <v>0.04</v>
      </c>
      <c r="J1618" s="15">
        <v>429.84000000000003</v>
      </c>
      <c r="K1618" s="15">
        <v>10746</v>
      </c>
      <c r="L1618" s="15"/>
      <c r="M1618" s="66" t="str">
        <f>TEXT(Table2[[#This Row],[Gd.Dt]],"mmm-yy")</f>
        <v>Apr-22</v>
      </c>
      <c r="N1618" s="46" t="str">
        <f>MID(Table2[[#This Row],[BE]],6,2)</f>
        <v>IB</v>
      </c>
      <c r="O1618" s="46" t="str">
        <f>IF(Table2[[#This Row],[Type]]="IB","EOU",IF(Table2[[#This Row],[Type]]="MB","Local","492"))</f>
        <v>EOU</v>
      </c>
      <c r="P1618" s="46">
        <f>ROUND(Table2[[#This Row],[Cons]]/Table2[[#This Row],[Qty.]],5)</f>
        <v>0.04</v>
      </c>
      <c r="Q1618" s="46" t="b">
        <f>EXACT(Table2[[#This Row],[rate]],Table2[[#This Row],[Check]])</f>
        <v>1</v>
      </c>
      <c r="R1618" s="46"/>
      <c r="S1618" s="46" t="str">
        <f>IF(Table2[[#This Row],[SRO]]="EOU",VLOOKUP(Table2[[#This Row],[BE]],[2]GD.List!$C$3:$N$5014,12,0),IF(Table2[[#This Row],[SRO]]="Local","Polyester Staple Fibre","SRO 492"))</f>
        <v>Textile Chemical</v>
      </c>
    </row>
    <row r="1619" spans="1:19" x14ac:dyDescent="0.25">
      <c r="A1619" s="119" t="s">
        <v>1048</v>
      </c>
      <c r="B1619" s="116" t="s">
        <v>1069</v>
      </c>
      <c r="C1619" s="165">
        <v>23622</v>
      </c>
      <c r="D1619" s="117">
        <v>2832.1089999999999</v>
      </c>
      <c r="E1619" s="7" t="s">
        <v>1075</v>
      </c>
      <c r="F1619" s="116" t="s">
        <v>1083</v>
      </c>
      <c r="G1619" s="156">
        <v>44673</v>
      </c>
      <c r="H1619" s="82">
        <v>29197276.460000001</v>
      </c>
      <c r="I1619" s="50">
        <v>0.04</v>
      </c>
      <c r="J1619" s="15">
        <v>549.1</v>
      </c>
      <c r="K1619" s="15">
        <v>13727.39</v>
      </c>
      <c r="L1619" s="15"/>
      <c r="M1619" s="66" t="str">
        <f>TEXT(Table2[[#This Row],[Gd.Dt]],"mmm-yy")</f>
        <v>Apr-22</v>
      </c>
      <c r="N1619" s="46" t="str">
        <f>MID(Table2[[#This Row],[BE]],6,2)</f>
        <v>IB</v>
      </c>
      <c r="O1619" s="46" t="str">
        <f>IF(Table2[[#This Row],[Type]]="IB","EOU",IF(Table2[[#This Row],[Type]]="MB","Local","492"))</f>
        <v>EOU</v>
      </c>
      <c r="P1619" s="46">
        <f>ROUND(Table2[[#This Row],[Cons]]/Table2[[#This Row],[Qty.]],5)</f>
        <v>0.04</v>
      </c>
      <c r="Q1619" s="46" t="b">
        <f>EXACT(Table2[[#This Row],[rate]],Table2[[#This Row],[Check]])</f>
        <v>1</v>
      </c>
      <c r="R1619" s="46"/>
      <c r="S1619" s="46" t="str">
        <f>IF(Table2[[#This Row],[SRO]]="EOU",VLOOKUP(Table2[[#This Row],[BE]],[2]GD.List!$C$3:$N$5014,12,0),IF(Table2[[#This Row],[SRO]]="Local","Polyester Staple Fibre","SRO 492"))</f>
        <v>Textile Chemical</v>
      </c>
    </row>
    <row r="1620" spans="1:19" x14ac:dyDescent="0.25">
      <c r="A1620" s="120" t="s">
        <v>1048</v>
      </c>
      <c r="B1620" s="116" t="s">
        <v>1070</v>
      </c>
      <c r="C1620" s="165">
        <v>4244</v>
      </c>
      <c r="D1620" s="117">
        <v>2832.1089999999999</v>
      </c>
      <c r="E1620" s="7" t="s">
        <v>1077</v>
      </c>
      <c r="F1620" s="116" t="s">
        <v>1085</v>
      </c>
      <c r="G1620" s="156">
        <v>44673</v>
      </c>
      <c r="H1620" s="82">
        <v>37342689.57</v>
      </c>
      <c r="I1620" s="50">
        <v>0.04</v>
      </c>
      <c r="J1620" s="15">
        <v>102.16</v>
      </c>
      <c r="K1620" s="15">
        <v>2554</v>
      </c>
      <c r="L1620" s="15"/>
      <c r="M1620" s="66" t="str">
        <f>TEXT(Table2[[#This Row],[Gd.Dt]],"mmm-yy")</f>
        <v>Apr-22</v>
      </c>
      <c r="N1620" s="46" t="str">
        <f>MID(Table2[[#This Row],[BE]],6,2)</f>
        <v>IB</v>
      </c>
      <c r="O1620" s="46" t="str">
        <f>IF(Table2[[#This Row],[Type]]="IB","EOU",IF(Table2[[#This Row],[Type]]="MB","Local","492"))</f>
        <v>EOU</v>
      </c>
      <c r="P1620" s="46">
        <f>ROUND(Table2[[#This Row],[Cons]]/Table2[[#This Row],[Qty.]],5)</f>
        <v>0.04</v>
      </c>
      <c r="Q1620" s="46" t="b">
        <f>EXACT(Table2[[#This Row],[rate]],Table2[[#This Row],[Check]])</f>
        <v>1</v>
      </c>
      <c r="R1620" s="46"/>
      <c r="S1620" s="46" t="str">
        <f>IF(Table2[[#This Row],[SRO]]="EOU",VLOOKUP(Table2[[#This Row],[BE]],[2]GD.List!$C$3:$N$5014,12,0),IF(Table2[[#This Row],[SRO]]="Local","Polyester Staple Fibre","SRO 492"))</f>
        <v>Textile Chemical</v>
      </c>
    </row>
    <row r="1621" spans="1:19" x14ac:dyDescent="0.25">
      <c r="A1621" s="119" t="s">
        <v>1049</v>
      </c>
      <c r="B1621" s="116" t="s">
        <v>1072</v>
      </c>
      <c r="C1621" s="165">
        <v>57320</v>
      </c>
      <c r="D1621" s="117">
        <v>5503.201</v>
      </c>
      <c r="E1621" s="7" t="s">
        <v>1080</v>
      </c>
      <c r="F1621" s="116" t="s">
        <v>1081</v>
      </c>
      <c r="G1621" s="156">
        <v>44673</v>
      </c>
      <c r="H1621" s="82">
        <v>64360458.039999999</v>
      </c>
      <c r="I1621" s="50">
        <v>0.41666999999999998</v>
      </c>
      <c r="J1621" s="15">
        <v>14407.56</v>
      </c>
      <c r="K1621" s="15">
        <v>34577.870000000003</v>
      </c>
      <c r="L1621" s="15"/>
      <c r="M1621" s="66" t="str">
        <f>TEXT(Table2[[#This Row],[Gd.Dt]],"mmm-yy")</f>
        <v>Apr-22</v>
      </c>
      <c r="N1621" s="46" t="str">
        <f>MID(Table2[[#This Row],[BE]],6,2)</f>
        <v>MB</v>
      </c>
      <c r="O1621" s="46" t="str">
        <f>IF(Table2[[#This Row],[Type]]="IB","EOU",IF(Table2[[#This Row],[Type]]="MB","Local","492"))</f>
        <v>Local</v>
      </c>
      <c r="P1621" s="46">
        <f>ROUND(Table2[[#This Row],[Cons]]/Table2[[#This Row],[Qty.]],5)</f>
        <v>0.41666999999999998</v>
      </c>
      <c r="Q1621" s="46" t="b">
        <f>EXACT(Table2[[#This Row],[rate]],Table2[[#This Row],[Check]])</f>
        <v>1</v>
      </c>
      <c r="R1621" s="46"/>
      <c r="S1621" s="46" t="str">
        <f>IF(Table2[[#This Row],[SRO]]="EOU",VLOOKUP(Table2[[#This Row],[BE]],[2]GD.List!$C$3:$N$5014,12,0),IF(Table2[[#This Row],[SRO]]="Local","Polyester Staple Fibre","SRO 492"))</f>
        <v>Polyester Staple Fibre</v>
      </c>
    </row>
    <row r="1622" spans="1:19" x14ac:dyDescent="0.25">
      <c r="A1622" s="119" t="s">
        <v>1049</v>
      </c>
      <c r="B1622" s="116" t="s">
        <v>1067</v>
      </c>
      <c r="C1622" s="165">
        <v>21454</v>
      </c>
      <c r="D1622" s="117">
        <v>5503.201</v>
      </c>
      <c r="E1622" s="7" t="s">
        <v>1073</v>
      </c>
      <c r="F1622" s="116" t="s">
        <v>1082</v>
      </c>
      <c r="G1622" s="156">
        <v>44672</v>
      </c>
      <c r="H1622" s="82">
        <v>16748629.75</v>
      </c>
      <c r="I1622" s="50">
        <v>0.41666999999999998</v>
      </c>
      <c r="J1622" s="15">
        <v>1385.01</v>
      </c>
      <c r="K1622" s="15">
        <v>3324</v>
      </c>
      <c r="L1622" s="15"/>
      <c r="M1622" s="66" t="str">
        <f>TEXT(Table2[[#This Row],[Gd.Dt]],"mmm-yy")</f>
        <v>Apr-22</v>
      </c>
      <c r="N1622" s="46" t="str">
        <f>MID(Table2[[#This Row],[BE]],6,2)</f>
        <v>MB</v>
      </c>
      <c r="O1622" s="46" t="str">
        <f>IF(Table2[[#This Row],[Type]]="IB","EOU",IF(Table2[[#This Row],[Type]]="MB","Local","492"))</f>
        <v>Local</v>
      </c>
      <c r="P1622" s="46">
        <f>ROUND(Table2[[#This Row],[Cons]]/Table2[[#This Row],[Qty.]],5)</f>
        <v>0.41666999999999998</v>
      </c>
      <c r="Q1622" s="46" t="b">
        <f>EXACT(Table2[[#This Row],[rate]],Table2[[#This Row],[Check]])</f>
        <v>1</v>
      </c>
      <c r="R1622" s="46"/>
      <c r="S1622" s="46" t="str">
        <f>IF(Table2[[#This Row],[SRO]]="EOU",VLOOKUP(Table2[[#This Row],[BE]],[2]GD.List!$C$3:$N$5014,12,0),IF(Table2[[#This Row],[SRO]]="Local","Polyester Staple Fibre","SRO 492"))</f>
        <v>Polyester Staple Fibre</v>
      </c>
    </row>
    <row r="1623" spans="1:19" x14ac:dyDescent="0.25">
      <c r="A1623" s="120" t="s">
        <v>1049</v>
      </c>
      <c r="B1623" s="116" t="s">
        <v>1069</v>
      </c>
      <c r="C1623" s="165">
        <v>23622</v>
      </c>
      <c r="D1623" s="117">
        <v>5503.201</v>
      </c>
      <c r="E1623" s="7" t="s">
        <v>1075</v>
      </c>
      <c r="F1623" s="116" t="s">
        <v>1083</v>
      </c>
      <c r="G1623" s="156">
        <v>44673</v>
      </c>
      <c r="H1623" s="82">
        <v>29197276.460000001</v>
      </c>
      <c r="I1623" s="50">
        <v>0.53061000000000003</v>
      </c>
      <c r="J1623" s="15">
        <v>2394.64</v>
      </c>
      <c r="K1623" s="15">
        <v>4513</v>
      </c>
      <c r="L1623" s="15"/>
      <c r="M1623" s="66" t="str">
        <f>TEXT(Table2[[#This Row],[Gd.Dt]],"mmm-yy")</f>
        <v>Apr-22</v>
      </c>
      <c r="N1623" s="46" t="str">
        <f>MID(Table2[[#This Row],[BE]],6,2)</f>
        <v>MB</v>
      </c>
      <c r="O1623" s="46" t="str">
        <f>IF(Table2[[#This Row],[Type]]="IB","EOU",IF(Table2[[#This Row],[Type]]="MB","Local","492"))</f>
        <v>Local</v>
      </c>
      <c r="P1623" s="46">
        <f>ROUND(Table2[[#This Row],[Cons]]/Table2[[#This Row],[Qty.]],5)</f>
        <v>0.53061000000000003</v>
      </c>
      <c r="Q1623" s="46" t="b">
        <f>EXACT(Table2[[#This Row],[rate]],Table2[[#This Row],[Check]])</f>
        <v>1</v>
      </c>
      <c r="R1623" s="46"/>
      <c r="S1623" s="46" t="str">
        <f>IF(Table2[[#This Row],[SRO]]="EOU",VLOOKUP(Table2[[#This Row],[BE]],[2]GD.List!$C$3:$N$5014,12,0),IF(Table2[[#This Row],[SRO]]="Local","Polyester Staple Fibre","SRO 492"))</f>
        <v>Polyester Staple Fibre</v>
      </c>
    </row>
    <row r="1624" spans="1:19" x14ac:dyDescent="0.25">
      <c r="A1624" s="120" t="s">
        <v>1056</v>
      </c>
      <c r="B1624" s="116" t="s">
        <v>1070</v>
      </c>
      <c r="C1624" s="165">
        <v>4244</v>
      </c>
      <c r="D1624" s="117">
        <v>4821.1090000000004</v>
      </c>
      <c r="E1624" s="7" t="s">
        <v>1077</v>
      </c>
      <c r="F1624" s="116" t="s">
        <v>1085</v>
      </c>
      <c r="G1624" s="156">
        <v>44673</v>
      </c>
      <c r="H1624" s="82">
        <v>37342689.57</v>
      </c>
      <c r="I1624" s="50">
        <v>1</v>
      </c>
      <c r="J1624" s="15">
        <v>4000</v>
      </c>
      <c r="K1624" s="15">
        <v>4000</v>
      </c>
      <c r="L1624" s="15"/>
      <c r="M1624" s="66" t="str">
        <f>TEXT(Table2[[#This Row],[Gd.Dt]],"mmm-yy")</f>
        <v>Apr-22</v>
      </c>
      <c r="N1624" s="46" t="str">
        <f>MID(Table2[[#This Row],[BE]],6,2)</f>
        <v>TI</v>
      </c>
      <c r="O1624" s="46" t="str">
        <f>IF(Table2[[#This Row],[Type]]="IB","EOU",IF(Table2[[#This Row],[Type]]="MB","Local","492"))</f>
        <v>492</v>
      </c>
      <c r="P1624" s="46">
        <f>ROUND(Table2[[#This Row],[Cons]]/Table2[[#This Row],[Qty.]],5)</f>
        <v>1</v>
      </c>
      <c r="Q1624" s="46" t="b">
        <f>EXACT(Table2[[#This Row],[rate]],Table2[[#This Row],[Check]])</f>
        <v>1</v>
      </c>
      <c r="R1624" s="46"/>
      <c r="S1624" s="46" t="str">
        <f>IF(Table2[[#This Row],[SRO]]="EOU",VLOOKUP(Table2[[#This Row],[BE]],[2]GD.List!$C$3:$N$5014,12,0),IF(Table2[[#This Row],[SRO]]="Local","Polyester Staple Fibre","SRO 492"))</f>
        <v>SRO 492</v>
      </c>
    </row>
    <row r="1625" spans="1:19" x14ac:dyDescent="0.25">
      <c r="A1625" s="119" t="s">
        <v>1065</v>
      </c>
      <c r="B1625" s="116" t="s">
        <v>1070</v>
      </c>
      <c r="C1625" s="165">
        <v>4244</v>
      </c>
      <c r="D1625" s="117">
        <v>5402.33</v>
      </c>
      <c r="E1625" s="7" t="s">
        <v>1077</v>
      </c>
      <c r="F1625" s="116" t="s">
        <v>1085</v>
      </c>
      <c r="G1625" s="156">
        <v>44673</v>
      </c>
      <c r="H1625" s="82">
        <v>37342689.57</v>
      </c>
      <c r="I1625" s="50">
        <v>0.99009999999999998</v>
      </c>
      <c r="J1625" s="15">
        <v>4540.22</v>
      </c>
      <c r="K1625" s="15">
        <v>4585.62</v>
      </c>
      <c r="L1625" s="15"/>
      <c r="M1625" s="66" t="str">
        <f>TEXT(Table2[[#This Row],[Gd.Dt]],"mmm-yy")</f>
        <v>Apr-22</v>
      </c>
      <c r="N1625" s="46" t="str">
        <f>MID(Table2[[#This Row],[BE]],6,2)</f>
        <v>IB</v>
      </c>
      <c r="O1625" s="46" t="str">
        <f>IF(Table2[[#This Row],[Type]]="IB","EOU",IF(Table2[[#This Row],[Type]]="MB","Local","492"))</f>
        <v>EOU</v>
      </c>
      <c r="P1625" s="46">
        <f>ROUND(Table2[[#This Row],[Cons]]/Table2[[#This Row],[Qty.]],5)</f>
        <v>0.99009999999999998</v>
      </c>
      <c r="Q1625" s="46" t="b">
        <f>EXACT(Table2[[#This Row],[rate]],Table2[[#This Row],[Check]])</f>
        <v>1</v>
      </c>
      <c r="R1625" s="46"/>
      <c r="S1625" s="46" t="str">
        <f>IF(Table2[[#This Row],[SRO]]="EOU",VLOOKUP(Table2[[#This Row],[BE]],[2]GD.List!$C$3:$N$5014,12,0),IF(Table2[[#This Row],[SRO]]="Local","Polyester Staple Fibre","SRO 492"))</f>
        <v>Polyester Yarn</v>
      </c>
    </row>
    <row r="1626" spans="1:19" x14ac:dyDescent="0.25">
      <c r="A1626" s="120" t="s">
        <v>1065</v>
      </c>
      <c r="B1626" s="116" t="s">
        <v>1070</v>
      </c>
      <c r="C1626" s="165">
        <v>4244</v>
      </c>
      <c r="D1626" s="117">
        <v>5402.33</v>
      </c>
      <c r="E1626" s="7" t="s">
        <v>1077</v>
      </c>
      <c r="F1626" s="116" t="s">
        <v>1085</v>
      </c>
      <c r="G1626" s="156">
        <v>44673</v>
      </c>
      <c r="H1626" s="82">
        <v>37342689.57</v>
      </c>
      <c r="I1626" s="50">
        <v>1.0101</v>
      </c>
      <c r="J1626" s="15">
        <v>2579.8000000000002</v>
      </c>
      <c r="K1626" s="15">
        <v>2554</v>
      </c>
      <c r="L1626" s="15"/>
      <c r="M1626" s="66" t="str">
        <f>TEXT(Table2[[#This Row],[Gd.Dt]],"mmm-yy")</f>
        <v>Apr-22</v>
      </c>
      <c r="N1626" s="46" t="str">
        <f>MID(Table2[[#This Row],[BE]],6,2)</f>
        <v>IB</v>
      </c>
      <c r="O1626" s="46" t="str">
        <f>IF(Table2[[#This Row],[Type]]="IB","EOU",IF(Table2[[#This Row],[Type]]="MB","Local","492"))</f>
        <v>EOU</v>
      </c>
      <c r="P1626" s="46">
        <f>ROUND(Table2[[#This Row],[Cons]]/Table2[[#This Row],[Qty.]],5)</f>
        <v>1.0101</v>
      </c>
      <c r="Q1626" s="46" t="b">
        <f>EXACT(Table2[[#This Row],[rate]],Table2[[#This Row],[Check]])</f>
        <v>1</v>
      </c>
      <c r="R1626" s="46"/>
      <c r="S1626" s="46" t="str">
        <f>IF(Table2[[#This Row],[SRO]]="EOU",VLOOKUP(Table2[[#This Row],[BE]],[2]GD.List!$C$3:$N$5014,12,0),IF(Table2[[#This Row],[SRO]]="Local","Polyester Staple Fibre","SRO 492"))</f>
        <v>Polyester Yarn</v>
      </c>
    </row>
    <row r="1627" spans="1:19" x14ac:dyDescent="0.25">
      <c r="A1627" s="120" t="s">
        <v>1076</v>
      </c>
      <c r="B1627" s="116" t="s">
        <v>1069</v>
      </c>
      <c r="C1627" s="165">
        <v>23622</v>
      </c>
      <c r="D1627" s="117">
        <v>3809.9189999999999</v>
      </c>
      <c r="E1627" s="7" t="s">
        <v>1075</v>
      </c>
      <c r="F1627" s="116" t="s">
        <v>1083</v>
      </c>
      <c r="G1627" s="156">
        <v>44673</v>
      </c>
      <c r="H1627" s="82">
        <v>29197276.460000001</v>
      </c>
      <c r="I1627" s="50">
        <v>0.04</v>
      </c>
      <c r="J1627" s="15">
        <v>156.78</v>
      </c>
      <c r="K1627" s="15">
        <v>3919.39</v>
      </c>
      <c r="L1627" s="15"/>
      <c r="M1627" s="66" t="str">
        <f>TEXT(Table2[[#This Row],[Gd.Dt]],"mmm-yy")</f>
        <v>Apr-22</v>
      </c>
      <c r="N1627" s="46" t="str">
        <f>MID(Table2[[#This Row],[BE]],6,2)</f>
        <v>IB</v>
      </c>
      <c r="O1627" s="46" t="str">
        <f>IF(Table2[[#This Row],[Type]]="IB","EOU",IF(Table2[[#This Row],[Type]]="MB","Local","492"))</f>
        <v>EOU</v>
      </c>
      <c r="P1627" s="46">
        <f>ROUND(Table2[[#This Row],[Cons]]/Table2[[#This Row],[Qty.]],5)</f>
        <v>0.04</v>
      </c>
      <c r="Q1627" s="46" t="b">
        <f>EXACT(Table2[[#This Row],[rate]],Table2[[#This Row],[Check]])</f>
        <v>1</v>
      </c>
      <c r="R1627" s="46"/>
      <c r="S1627" s="46" t="str">
        <f>IF(Table2[[#This Row],[SRO]]="EOU",VLOOKUP(Table2[[#This Row],[BE]],[2]GD.List!$C$3:$N$5014,12,0),IF(Table2[[#This Row],[SRO]]="Local","Polyester Staple Fibre","SRO 492"))</f>
        <v>Textile Chemical</v>
      </c>
    </row>
    <row r="1628" spans="1:19" x14ac:dyDescent="0.25">
      <c r="A1628" s="119" t="s">
        <v>1078</v>
      </c>
      <c r="B1628" s="119" t="s">
        <v>1070</v>
      </c>
      <c r="C1628" s="170">
        <v>4244</v>
      </c>
      <c r="D1628" s="171">
        <v>5402.33</v>
      </c>
      <c r="E1628" s="162" t="s">
        <v>1077</v>
      </c>
      <c r="F1628" s="119" t="s">
        <v>1085</v>
      </c>
      <c r="G1628" s="163">
        <v>44673</v>
      </c>
      <c r="H1628" s="172">
        <v>37342689.57</v>
      </c>
      <c r="I1628" s="53">
        <v>0.99009999999999998</v>
      </c>
      <c r="J1628" s="30">
        <v>10634.58</v>
      </c>
      <c r="K1628" s="30">
        <v>10740.91</v>
      </c>
      <c r="L1628" s="30"/>
      <c r="M1628" s="67" t="str">
        <f>TEXT(Table2[[#This Row],[Gd.Dt]],"mmm-yy")</f>
        <v>Apr-22</v>
      </c>
      <c r="N1628" s="47" t="str">
        <f>MID(Table2[[#This Row],[BE]],6,2)</f>
        <v>IB</v>
      </c>
      <c r="O1628" s="47" t="str">
        <f>IF(Table2[[#This Row],[Type]]="IB","EOU",IF(Table2[[#This Row],[Type]]="MB","Local","492"))</f>
        <v>EOU</v>
      </c>
      <c r="P1628" s="47">
        <f>ROUND(Table2[[#This Row],[Cons]]/Table2[[#This Row],[Qty.]],5)</f>
        <v>0.99009999999999998</v>
      </c>
      <c r="Q1628" s="47" t="b">
        <f>EXACT(Table2[[#This Row],[rate]],Table2[[#This Row],[Check]])</f>
        <v>1</v>
      </c>
      <c r="R1628" s="47"/>
      <c r="S1628" s="47" t="str">
        <f>IF(Table2[[#This Row],[SRO]]="EOU",VLOOKUP(Table2[[#This Row],[BE]],[2]GD.List!$C$3:$N$5014,12,0),IF(Table2[[#This Row],[SRO]]="Local","Polyester Staple Fibre","SRO 492"))</f>
        <v>Polyester Yarn</v>
      </c>
    </row>
    <row r="1629" spans="1:19" x14ac:dyDescent="0.25">
      <c r="A1629" s="119" t="s">
        <v>1</v>
      </c>
      <c r="B1629" s="116" t="s">
        <v>1093</v>
      </c>
      <c r="C1629" s="165">
        <v>8980</v>
      </c>
      <c r="D1629" s="117">
        <v>2701.12</v>
      </c>
      <c r="E1629" s="7" t="s">
        <v>1100</v>
      </c>
      <c r="F1629" s="116" t="s">
        <v>1106</v>
      </c>
      <c r="G1629" s="156">
        <v>44674</v>
      </c>
      <c r="H1629" s="82">
        <v>9201914.7100000009</v>
      </c>
      <c r="I1629" s="50">
        <v>0.4</v>
      </c>
      <c r="J1629" s="15">
        <v>1953.6</v>
      </c>
      <c r="K1629" s="15">
        <v>4884</v>
      </c>
      <c r="L1629" s="15"/>
      <c r="M1629" s="66" t="str">
        <f>TEXT(Table2[[#This Row],[Gd.Dt]],"mmm-yy")</f>
        <v>Apr-22</v>
      </c>
      <c r="N1629" s="46" t="str">
        <f>MID(Table2[[#This Row],[BE]],6,2)</f>
        <v>IB</v>
      </c>
      <c r="O1629" s="46" t="str">
        <f>IF(Table2[[#This Row],[Type]]="IB","EOU",IF(Table2[[#This Row],[Type]]="MB","Local","492"))</f>
        <v>EOU</v>
      </c>
      <c r="P1629" s="46">
        <f>ROUND(Table2[[#This Row],[Cons]]/Table2[[#This Row],[Qty.]],5)</f>
        <v>0.4</v>
      </c>
      <c r="Q1629" s="46" t="b">
        <f>EXACT(Table2[[#This Row],[rate]],Table2[[#This Row],[Check]])</f>
        <v>1</v>
      </c>
      <c r="R1629" s="46"/>
      <c r="S1629" s="46" t="str">
        <f>IF(Table2[[#This Row],[SRO]]="EOU",VLOOKUP(Table2[[#This Row],[BE]],[2]GD.List!$C$3:$N$5014,12,0),IF(Table2[[#This Row],[SRO]]="Local","Polyester Staple Fibre","SRO 492"))</f>
        <v>Textile Coal</v>
      </c>
    </row>
    <row r="1630" spans="1:19" x14ac:dyDescent="0.25">
      <c r="A1630" s="119" t="s">
        <v>1</v>
      </c>
      <c r="B1630" s="116" t="s">
        <v>1090</v>
      </c>
      <c r="C1630" s="165">
        <v>3296</v>
      </c>
      <c r="D1630" s="117">
        <v>2701.12</v>
      </c>
      <c r="E1630" s="7" t="s">
        <v>1095</v>
      </c>
      <c r="F1630" s="116" t="s">
        <v>1102</v>
      </c>
      <c r="G1630" s="156">
        <v>44673</v>
      </c>
      <c r="H1630" s="82">
        <v>4956907.16</v>
      </c>
      <c r="I1630" s="50">
        <v>0.4</v>
      </c>
      <c r="J1630" s="15">
        <v>1621.6</v>
      </c>
      <c r="K1630" s="15">
        <v>4054</v>
      </c>
      <c r="L1630" s="15"/>
      <c r="M1630" s="66" t="str">
        <f>TEXT(Table2[[#This Row],[Gd.Dt]],"mmm-yy")</f>
        <v>Apr-22</v>
      </c>
      <c r="N1630" s="46" t="str">
        <f>MID(Table2[[#This Row],[BE]],6,2)</f>
        <v>IB</v>
      </c>
      <c r="O1630" s="46" t="str">
        <f>IF(Table2[[#This Row],[Type]]="IB","EOU",IF(Table2[[#This Row],[Type]]="MB","Local","492"))</f>
        <v>EOU</v>
      </c>
      <c r="P1630" s="46">
        <f>ROUND(Table2[[#This Row],[Cons]]/Table2[[#This Row],[Qty.]],5)</f>
        <v>0.4</v>
      </c>
      <c r="Q1630" s="46" t="b">
        <f>EXACT(Table2[[#This Row],[rate]],Table2[[#This Row],[Check]])</f>
        <v>1</v>
      </c>
      <c r="R1630" s="46"/>
      <c r="S1630" s="46" t="str">
        <f>IF(Table2[[#This Row],[SRO]]="EOU",VLOOKUP(Table2[[#This Row],[BE]],[2]GD.List!$C$3:$N$5014,12,0),IF(Table2[[#This Row],[SRO]]="Local","Polyester Staple Fibre","SRO 492"))</f>
        <v>Textile Coal</v>
      </c>
    </row>
    <row r="1631" spans="1:19" x14ac:dyDescent="0.25">
      <c r="A1631" s="116" t="s">
        <v>1</v>
      </c>
      <c r="B1631" s="116" t="s">
        <v>1094</v>
      </c>
      <c r="C1631" s="165">
        <v>16947</v>
      </c>
      <c r="D1631" s="117">
        <v>2701.12</v>
      </c>
      <c r="E1631" s="7" t="s">
        <v>1101</v>
      </c>
      <c r="F1631" s="116" t="s">
        <v>1103</v>
      </c>
      <c r="G1631" s="156">
        <v>44674</v>
      </c>
      <c r="H1631" s="82">
        <v>19782729.41</v>
      </c>
      <c r="I1631" s="50">
        <v>0.1</v>
      </c>
      <c r="J1631" s="15">
        <v>139.9</v>
      </c>
      <c r="K1631" s="15">
        <v>1399</v>
      </c>
      <c r="L1631" s="15"/>
      <c r="M1631" s="66" t="str">
        <f>TEXT(Table2[[#This Row],[Gd.Dt]],"mmm-yy")</f>
        <v>Apr-22</v>
      </c>
      <c r="N1631" s="46" t="str">
        <f>MID(Table2[[#This Row],[BE]],6,2)</f>
        <v>IB</v>
      </c>
      <c r="O1631" s="46" t="str">
        <f>IF(Table2[[#This Row],[Type]]="IB","EOU",IF(Table2[[#This Row],[Type]]="MB","Local","492"))</f>
        <v>EOU</v>
      </c>
      <c r="P1631" s="46">
        <f>ROUND(Table2[[#This Row],[Cons]]/Table2[[#This Row],[Qty.]],5)</f>
        <v>0.1</v>
      </c>
      <c r="Q1631" s="46" t="b">
        <f>EXACT(Table2[[#This Row],[rate]],Table2[[#This Row],[Check]])</f>
        <v>1</v>
      </c>
      <c r="R1631" s="46"/>
      <c r="S1631" s="46" t="str">
        <f>IF(Table2[[#This Row],[SRO]]="EOU",VLOOKUP(Table2[[#This Row],[BE]],[2]GD.List!$C$3:$N$5014,12,0),IF(Table2[[#This Row],[SRO]]="Local","Polyester Staple Fibre","SRO 492"))</f>
        <v>Textile Coal</v>
      </c>
    </row>
    <row r="1632" spans="1:19" x14ac:dyDescent="0.25">
      <c r="A1632" s="119" t="s">
        <v>1</v>
      </c>
      <c r="B1632" s="116" t="s">
        <v>1094</v>
      </c>
      <c r="C1632" s="165">
        <v>16947</v>
      </c>
      <c r="D1632" s="117">
        <v>2701.12</v>
      </c>
      <c r="E1632" s="7" t="s">
        <v>1101</v>
      </c>
      <c r="F1632" s="116" t="s">
        <v>1103</v>
      </c>
      <c r="G1632" s="156">
        <v>44674</v>
      </c>
      <c r="H1632" s="82">
        <v>19782729.41</v>
      </c>
      <c r="I1632" s="50">
        <v>0.4</v>
      </c>
      <c r="J1632" s="15">
        <v>5907.6</v>
      </c>
      <c r="K1632" s="15">
        <v>14769</v>
      </c>
      <c r="L1632" s="15"/>
      <c r="M1632" s="66" t="str">
        <f>TEXT(Table2[[#This Row],[Gd.Dt]],"mmm-yy")</f>
        <v>Apr-22</v>
      </c>
      <c r="N1632" s="46" t="str">
        <f>MID(Table2[[#This Row],[BE]],6,2)</f>
        <v>IB</v>
      </c>
      <c r="O1632" s="46" t="str">
        <f>IF(Table2[[#This Row],[Type]]="IB","EOU",IF(Table2[[#This Row],[Type]]="MB","Local","492"))</f>
        <v>EOU</v>
      </c>
      <c r="P1632" s="46">
        <f>ROUND(Table2[[#This Row],[Cons]]/Table2[[#This Row],[Qty.]],5)</f>
        <v>0.4</v>
      </c>
      <c r="Q1632" s="46" t="b">
        <f>EXACT(Table2[[#This Row],[rate]],Table2[[#This Row],[Check]])</f>
        <v>1</v>
      </c>
      <c r="R1632" s="46"/>
      <c r="S1632" s="46" t="str">
        <f>IF(Table2[[#This Row],[SRO]]="EOU",VLOOKUP(Table2[[#This Row],[BE]],[2]GD.List!$C$3:$N$5014,12,0),IF(Table2[[#This Row],[SRO]]="Local","Polyester Staple Fibre","SRO 492"))</f>
        <v>Textile Coal</v>
      </c>
    </row>
    <row r="1633" spans="1:19" x14ac:dyDescent="0.25">
      <c r="A1633" s="116" t="s">
        <v>1</v>
      </c>
      <c r="B1633" s="116" t="s">
        <v>1092</v>
      </c>
      <c r="C1633" s="165">
        <v>19880</v>
      </c>
      <c r="D1633" s="117">
        <v>2701.12</v>
      </c>
      <c r="E1633" s="7" t="s">
        <v>1099</v>
      </c>
      <c r="F1633" s="116" t="s">
        <v>1104</v>
      </c>
      <c r="G1633" s="156">
        <v>44674</v>
      </c>
      <c r="H1633" s="82">
        <v>22782960.100000001</v>
      </c>
      <c r="I1633" s="50">
        <v>0.1</v>
      </c>
      <c r="J1633" s="15">
        <v>1568.1</v>
      </c>
      <c r="K1633" s="15">
        <v>15681</v>
      </c>
      <c r="L1633" s="15"/>
      <c r="M1633" s="66" t="str">
        <f>TEXT(Table2[[#This Row],[Gd.Dt]],"mmm-yy")</f>
        <v>Apr-22</v>
      </c>
      <c r="N1633" s="46" t="str">
        <f>MID(Table2[[#This Row],[BE]],6,2)</f>
        <v>IB</v>
      </c>
      <c r="O1633" s="46" t="str">
        <f>IF(Table2[[#This Row],[Type]]="IB","EOU",IF(Table2[[#This Row],[Type]]="MB","Local","492"))</f>
        <v>EOU</v>
      </c>
      <c r="P1633" s="46">
        <f>ROUND(Table2[[#This Row],[Cons]]/Table2[[#This Row],[Qty.]],5)</f>
        <v>0.1</v>
      </c>
      <c r="Q1633" s="46" t="b">
        <f>EXACT(Table2[[#This Row],[rate]],Table2[[#This Row],[Check]])</f>
        <v>1</v>
      </c>
      <c r="R1633" s="46"/>
      <c r="S1633" s="46" t="str">
        <f>IF(Table2[[#This Row],[SRO]]="EOU",VLOOKUP(Table2[[#This Row],[BE]],[2]GD.List!$C$3:$N$5014,12,0),IF(Table2[[#This Row],[SRO]]="Local","Polyester Staple Fibre","SRO 492"))</f>
        <v>Textile Coal</v>
      </c>
    </row>
    <row r="1634" spans="1:19" x14ac:dyDescent="0.25">
      <c r="A1634" s="120" t="s">
        <v>1</v>
      </c>
      <c r="B1634" s="116" t="s">
        <v>1091</v>
      </c>
      <c r="C1634" s="165">
        <v>33072</v>
      </c>
      <c r="D1634" s="117">
        <v>2701.12</v>
      </c>
      <c r="E1634" s="7" t="s">
        <v>1098</v>
      </c>
      <c r="F1634" s="116" t="s">
        <v>1105</v>
      </c>
      <c r="G1634" s="156">
        <v>44674</v>
      </c>
      <c r="H1634" s="82">
        <v>27822301.77</v>
      </c>
      <c r="I1634" s="50">
        <v>0.4</v>
      </c>
      <c r="J1634" s="15">
        <v>8998.7999999999993</v>
      </c>
      <c r="K1634" s="15">
        <v>22497</v>
      </c>
      <c r="L1634" s="15"/>
      <c r="M1634" s="66" t="str">
        <f>TEXT(Table2[[#This Row],[Gd.Dt]],"mmm-yy")</f>
        <v>Apr-22</v>
      </c>
      <c r="N1634" s="46" t="str">
        <f>MID(Table2[[#This Row],[BE]],6,2)</f>
        <v>IB</v>
      </c>
      <c r="O1634" s="46" t="str">
        <f>IF(Table2[[#This Row],[Type]]="IB","EOU",IF(Table2[[#This Row],[Type]]="MB","Local","492"))</f>
        <v>EOU</v>
      </c>
      <c r="P1634" s="46">
        <f>ROUND(Table2[[#This Row],[Cons]]/Table2[[#This Row],[Qty.]],5)</f>
        <v>0.4</v>
      </c>
      <c r="Q1634" s="46" t="b">
        <f>EXACT(Table2[[#This Row],[rate]],Table2[[#This Row],[Check]])</f>
        <v>1</v>
      </c>
      <c r="R1634" s="46"/>
      <c r="S1634" s="46" t="str">
        <f>IF(Table2[[#This Row],[SRO]]="EOU",VLOOKUP(Table2[[#This Row],[BE]],[2]GD.List!$C$3:$N$5014,12,0),IF(Table2[[#This Row],[SRO]]="Local","Polyester Staple Fibre","SRO 492"))</f>
        <v>Textile Coal</v>
      </c>
    </row>
    <row r="1635" spans="1:19" x14ac:dyDescent="0.25">
      <c r="A1635" s="119" t="s">
        <v>945</v>
      </c>
      <c r="B1635" s="116" t="s">
        <v>1093</v>
      </c>
      <c r="C1635" s="165">
        <v>8980</v>
      </c>
      <c r="D1635" s="117">
        <v>3402.13</v>
      </c>
      <c r="E1635" s="7" t="s">
        <v>1100</v>
      </c>
      <c r="F1635" s="116" t="s">
        <v>1106</v>
      </c>
      <c r="G1635" s="156">
        <v>44674</v>
      </c>
      <c r="H1635" s="82">
        <v>9201914.7100000009</v>
      </c>
      <c r="I1635" s="50">
        <v>0.04</v>
      </c>
      <c r="J1635" s="15">
        <v>135.19999999999999</v>
      </c>
      <c r="K1635" s="15">
        <v>3380</v>
      </c>
      <c r="L1635" s="15"/>
      <c r="M1635" s="66" t="str">
        <f>TEXT(Table2[[#This Row],[Gd.Dt]],"mmm-yy")</f>
        <v>Apr-22</v>
      </c>
      <c r="N1635" s="46" t="str">
        <f>MID(Table2[[#This Row],[BE]],6,2)</f>
        <v>IB</v>
      </c>
      <c r="O1635" s="46" t="str">
        <f>IF(Table2[[#This Row],[Type]]="IB","EOU",IF(Table2[[#This Row],[Type]]="MB","Local","492"))</f>
        <v>EOU</v>
      </c>
      <c r="P1635" s="46">
        <f>ROUND(Table2[[#This Row],[Cons]]/Table2[[#This Row],[Qty.]],5)</f>
        <v>0.04</v>
      </c>
      <c r="Q1635" s="46" t="b">
        <f>EXACT(Table2[[#This Row],[rate]],Table2[[#This Row],[Check]])</f>
        <v>1</v>
      </c>
      <c r="R1635" s="46"/>
      <c r="S1635" s="46" t="str">
        <f>IF(Table2[[#This Row],[SRO]]="EOU",VLOOKUP(Table2[[#This Row],[BE]],[2]GD.List!$C$3:$N$5014,12,0),IF(Table2[[#This Row],[SRO]]="Local","Polyester Staple Fibre","SRO 492"))</f>
        <v>Textile Chemical</v>
      </c>
    </row>
    <row r="1636" spans="1:19" x14ac:dyDescent="0.25">
      <c r="A1636" s="119" t="s">
        <v>945</v>
      </c>
      <c r="B1636" s="116" t="s">
        <v>1090</v>
      </c>
      <c r="C1636" s="165">
        <v>3296</v>
      </c>
      <c r="D1636" s="117">
        <v>3402.13</v>
      </c>
      <c r="E1636" s="7" t="s">
        <v>1095</v>
      </c>
      <c r="F1636" s="116" t="s">
        <v>1102</v>
      </c>
      <c r="G1636" s="156">
        <v>44673</v>
      </c>
      <c r="H1636" s="82">
        <v>4956907.16</v>
      </c>
      <c r="I1636" s="50">
        <v>0.04</v>
      </c>
      <c r="J1636" s="15">
        <v>162.16</v>
      </c>
      <c r="K1636" s="15">
        <v>4054</v>
      </c>
      <c r="L1636" s="15"/>
      <c r="M1636" s="66" t="str">
        <f>TEXT(Table2[[#This Row],[Gd.Dt]],"mmm-yy")</f>
        <v>Apr-22</v>
      </c>
      <c r="N1636" s="46" t="str">
        <f>MID(Table2[[#This Row],[BE]],6,2)</f>
        <v>IB</v>
      </c>
      <c r="O1636" s="46" t="str">
        <f>IF(Table2[[#This Row],[Type]]="IB","EOU",IF(Table2[[#This Row],[Type]]="MB","Local","492"))</f>
        <v>EOU</v>
      </c>
      <c r="P1636" s="46">
        <f>ROUND(Table2[[#This Row],[Cons]]/Table2[[#This Row],[Qty.]],5)</f>
        <v>0.04</v>
      </c>
      <c r="Q1636" s="46" t="b">
        <f>EXACT(Table2[[#This Row],[rate]],Table2[[#This Row],[Check]])</f>
        <v>1</v>
      </c>
      <c r="R1636" s="46"/>
      <c r="S1636" s="46" t="str">
        <f>IF(Table2[[#This Row],[SRO]]="EOU",VLOOKUP(Table2[[#This Row],[BE]],[2]GD.List!$C$3:$N$5014,12,0),IF(Table2[[#This Row],[SRO]]="Local","Polyester Staple Fibre","SRO 492"))</f>
        <v>Textile Chemical</v>
      </c>
    </row>
    <row r="1637" spans="1:19" x14ac:dyDescent="0.25">
      <c r="A1637" s="119" t="s">
        <v>945</v>
      </c>
      <c r="B1637" s="116" t="s">
        <v>1094</v>
      </c>
      <c r="C1637" s="165">
        <v>16947</v>
      </c>
      <c r="D1637" s="117">
        <v>3402.13</v>
      </c>
      <c r="E1637" s="7" t="s">
        <v>1101</v>
      </c>
      <c r="F1637" s="116" t="s">
        <v>1103</v>
      </c>
      <c r="G1637" s="156">
        <v>44674</v>
      </c>
      <c r="H1637" s="82">
        <v>19782729.41</v>
      </c>
      <c r="I1637" s="50">
        <v>0.04</v>
      </c>
      <c r="J1637" s="15">
        <v>646.72</v>
      </c>
      <c r="K1637" s="15">
        <v>16168</v>
      </c>
      <c r="L1637" s="15"/>
      <c r="M1637" s="66" t="str">
        <f>TEXT(Table2[[#This Row],[Gd.Dt]],"mmm-yy")</f>
        <v>Apr-22</v>
      </c>
      <c r="N1637" s="46" t="str">
        <f>MID(Table2[[#This Row],[BE]],6,2)</f>
        <v>IB</v>
      </c>
      <c r="O1637" s="46" t="str">
        <f>IF(Table2[[#This Row],[Type]]="IB","EOU",IF(Table2[[#This Row],[Type]]="MB","Local","492"))</f>
        <v>EOU</v>
      </c>
      <c r="P1637" s="46">
        <f>ROUND(Table2[[#This Row],[Cons]]/Table2[[#This Row],[Qty.]],5)</f>
        <v>0.04</v>
      </c>
      <c r="Q1637" s="46" t="b">
        <f>EXACT(Table2[[#This Row],[rate]],Table2[[#This Row],[Check]])</f>
        <v>1</v>
      </c>
      <c r="R1637" s="46"/>
      <c r="S1637" s="46" t="str">
        <f>IF(Table2[[#This Row],[SRO]]="EOU",VLOOKUP(Table2[[#This Row],[BE]],[2]GD.List!$C$3:$N$5014,12,0),IF(Table2[[#This Row],[SRO]]="Local","Polyester Staple Fibre","SRO 492"))</f>
        <v>Textile Chemical</v>
      </c>
    </row>
    <row r="1638" spans="1:19" x14ac:dyDescent="0.25">
      <c r="A1638" s="119" t="s">
        <v>945</v>
      </c>
      <c r="B1638" s="116" t="s">
        <v>1092</v>
      </c>
      <c r="C1638" s="165">
        <v>19880</v>
      </c>
      <c r="D1638" s="117">
        <v>3402.13</v>
      </c>
      <c r="E1638" s="7" t="s">
        <v>1099</v>
      </c>
      <c r="F1638" s="116" t="s">
        <v>1104</v>
      </c>
      <c r="G1638" s="156">
        <v>44674</v>
      </c>
      <c r="H1638" s="82">
        <v>22782960.100000001</v>
      </c>
      <c r="I1638" s="50">
        <v>0.04</v>
      </c>
      <c r="J1638" s="15">
        <v>574.84</v>
      </c>
      <c r="K1638" s="15">
        <v>14371</v>
      </c>
      <c r="L1638" s="15"/>
      <c r="M1638" s="66" t="str">
        <f>TEXT(Table2[[#This Row],[Gd.Dt]],"mmm-yy")</f>
        <v>Apr-22</v>
      </c>
      <c r="N1638" s="46" t="str">
        <f>MID(Table2[[#This Row],[BE]],6,2)</f>
        <v>IB</v>
      </c>
      <c r="O1638" s="46" t="str">
        <f>IF(Table2[[#This Row],[Type]]="IB","EOU",IF(Table2[[#This Row],[Type]]="MB","Local","492"))</f>
        <v>EOU</v>
      </c>
      <c r="P1638" s="46">
        <f>ROUND(Table2[[#This Row],[Cons]]/Table2[[#This Row],[Qty.]],5)</f>
        <v>0.04</v>
      </c>
      <c r="Q1638" s="46" t="b">
        <f>EXACT(Table2[[#This Row],[rate]],Table2[[#This Row],[Check]])</f>
        <v>1</v>
      </c>
      <c r="R1638" s="46"/>
      <c r="S1638" s="46" t="str">
        <f>IF(Table2[[#This Row],[SRO]]="EOU",VLOOKUP(Table2[[#This Row],[BE]],[2]GD.List!$C$3:$N$5014,12,0),IF(Table2[[#This Row],[SRO]]="Local","Polyester Staple Fibre","SRO 492"))</f>
        <v>Textile Chemical</v>
      </c>
    </row>
    <row r="1639" spans="1:19" x14ac:dyDescent="0.25">
      <c r="A1639" s="120" t="s">
        <v>945</v>
      </c>
      <c r="B1639" s="116" t="s">
        <v>1091</v>
      </c>
      <c r="C1639" s="165">
        <v>33072</v>
      </c>
      <c r="D1639" s="117">
        <v>3402.13</v>
      </c>
      <c r="E1639" s="7" t="s">
        <v>1098</v>
      </c>
      <c r="F1639" s="116" t="s">
        <v>1105</v>
      </c>
      <c r="G1639" s="156">
        <v>44674</v>
      </c>
      <c r="H1639" s="82">
        <v>27822301.77</v>
      </c>
      <c r="I1639" s="50">
        <v>0.04</v>
      </c>
      <c r="J1639" s="15">
        <v>769.26</v>
      </c>
      <c r="K1639" s="15">
        <v>19231.5</v>
      </c>
      <c r="L1639" s="15"/>
      <c r="M1639" s="66" t="str">
        <f>TEXT(Table2[[#This Row],[Gd.Dt]],"mmm-yy")</f>
        <v>Apr-22</v>
      </c>
      <c r="N1639" s="46" t="str">
        <f>MID(Table2[[#This Row],[BE]],6,2)</f>
        <v>IB</v>
      </c>
      <c r="O1639" s="46" t="str">
        <f>IF(Table2[[#This Row],[Type]]="IB","EOU",IF(Table2[[#This Row],[Type]]="MB","Local","492"))</f>
        <v>EOU</v>
      </c>
      <c r="P1639" s="46">
        <f>ROUND(Table2[[#This Row],[Cons]]/Table2[[#This Row],[Qty.]],5)</f>
        <v>0.04</v>
      </c>
      <c r="Q1639" s="46" t="b">
        <f>EXACT(Table2[[#This Row],[rate]],Table2[[#This Row],[Check]])</f>
        <v>1</v>
      </c>
      <c r="R1639" s="46"/>
      <c r="S1639" s="46" t="str">
        <f>IF(Table2[[#This Row],[SRO]]="EOU",VLOOKUP(Table2[[#This Row],[BE]],[2]GD.List!$C$3:$N$5014,12,0),IF(Table2[[#This Row],[SRO]]="Local","Polyester Staple Fibre","SRO 492"))</f>
        <v>Textile Chemical</v>
      </c>
    </row>
    <row r="1640" spans="1:19" x14ac:dyDescent="0.25">
      <c r="A1640" s="119" t="s">
        <v>977</v>
      </c>
      <c r="B1640" s="116" t="s">
        <v>1093</v>
      </c>
      <c r="C1640" s="165">
        <v>8980</v>
      </c>
      <c r="D1640" s="117">
        <v>3910</v>
      </c>
      <c r="E1640" s="7" t="s">
        <v>1100</v>
      </c>
      <c r="F1640" s="116" t="s">
        <v>1106</v>
      </c>
      <c r="G1640" s="156">
        <v>44674</v>
      </c>
      <c r="H1640" s="82">
        <v>9201914.7100000009</v>
      </c>
      <c r="I1640" s="50">
        <v>0.04</v>
      </c>
      <c r="J1640" s="15">
        <v>195.35999999999999</v>
      </c>
      <c r="K1640" s="15">
        <v>4884</v>
      </c>
      <c r="L1640" s="15"/>
      <c r="M1640" s="66" t="str">
        <f>TEXT(Table2[[#This Row],[Gd.Dt]],"mmm-yy")</f>
        <v>Apr-22</v>
      </c>
      <c r="N1640" s="46" t="str">
        <f>MID(Table2[[#This Row],[BE]],6,2)</f>
        <v>IB</v>
      </c>
      <c r="O1640" s="46" t="str">
        <f>IF(Table2[[#This Row],[Type]]="IB","EOU",IF(Table2[[#This Row],[Type]]="MB","Local","492"))</f>
        <v>EOU</v>
      </c>
      <c r="P1640" s="46">
        <f>ROUND(Table2[[#This Row],[Cons]]/Table2[[#This Row],[Qty.]],5)</f>
        <v>0.04</v>
      </c>
      <c r="Q1640" s="46" t="b">
        <f>EXACT(Table2[[#This Row],[rate]],Table2[[#This Row],[Check]])</f>
        <v>1</v>
      </c>
      <c r="R1640" s="46"/>
      <c r="S1640" s="46" t="str">
        <f>IF(Table2[[#This Row],[SRO]]="EOU",VLOOKUP(Table2[[#This Row],[BE]],[2]GD.List!$C$3:$N$5014,12,0),IF(Table2[[#This Row],[SRO]]="Local","Polyester Staple Fibre","SRO 492"))</f>
        <v>Textile Chemical</v>
      </c>
    </row>
    <row r="1641" spans="1:19" x14ac:dyDescent="0.25">
      <c r="A1641" s="119" t="s">
        <v>977</v>
      </c>
      <c r="B1641" s="116" t="s">
        <v>1090</v>
      </c>
      <c r="C1641" s="165">
        <v>3296</v>
      </c>
      <c r="D1641" s="117">
        <v>3910</v>
      </c>
      <c r="E1641" s="7" t="s">
        <v>1095</v>
      </c>
      <c r="F1641" s="116" t="s">
        <v>1102</v>
      </c>
      <c r="G1641" s="156">
        <v>44673</v>
      </c>
      <c r="H1641" s="82">
        <v>4956907.16</v>
      </c>
      <c r="I1641" s="50">
        <v>0.04</v>
      </c>
      <c r="J1641" s="15">
        <v>162.16</v>
      </c>
      <c r="K1641" s="15">
        <v>4054</v>
      </c>
      <c r="L1641" s="15"/>
      <c r="M1641" s="66" t="str">
        <f>TEXT(Table2[[#This Row],[Gd.Dt]],"mmm-yy")</f>
        <v>Apr-22</v>
      </c>
      <c r="N1641" s="46" t="str">
        <f>MID(Table2[[#This Row],[BE]],6,2)</f>
        <v>IB</v>
      </c>
      <c r="O1641" s="46" t="str">
        <f>IF(Table2[[#This Row],[Type]]="IB","EOU",IF(Table2[[#This Row],[Type]]="MB","Local","492"))</f>
        <v>EOU</v>
      </c>
      <c r="P1641" s="46">
        <f>ROUND(Table2[[#This Row],[Cons]]/Table2[[#This Row],[Qty.]],5)</f>
        <v>0.04</v>
      </c>
      <c r="Q1641" s="46" t="b">
        <f>EXACT(Table2[[#This Row],[rate]],Table2[[#This Row],[Check]])</f>
        <v>1</v>
      </c>
      <c r="R1641" s="46"/>
      <c r="S1641" s="46" t="str">
        <f>IF(Table2[[#This Row],[SRO]]="EOU",VLOOKUP(Table2[[#This Row],[BE]],[2]GD.List!$C$3:$N$5014,12,0),IF(Table2[[#This Row],[SRO]]="Local","Polyester Staple Fibre","SRO 492"))</f>
        <v>Textile Chemical</v>
      </c>
    </row>
    <row r="1642" spans="1:19" x14ac:dyDescent="0.25">
      <c r="A1642" s="119" t="s">
        <v>977</v>
      </c>
      <c r="B1642" s="116" t="s">
        <v>1094</v>
      </c>
      <c r="C1642" s="165">
        <v>16947</v>
      </c>
      <c r="D1642" s="117">
        <v>3910</v>
      </c>
      <c r="E1642" s="7" t="s">
        <v>1101</v>
      </c>
      <c r="F1642" s="116" t="s">
        <v>1103</v>
      </c>
      <c r="G1642" s="156">
        <v>44674</v>
      </c>
      <c r="H1642" s="82">
        <v>19782729.41</v>
      </c>
      <c r="I1642" s="50">
        <v>0.04</v>
      </c>
      <c r="J1642" s="15">
        <v>646.72</v>
      </c>
      <c r="K1642" s="15">
        <v>16168</v>
      </c>
      <c r="L1642" s="15"/>
      <c r="M1642" s="66" t="str">
        <f>TEXT(Table2[[#This Row],[Gd.Dt]],"mmm-yy")</f>
        <v>Apr-22</v>
      </c>
      <c r="N1642" s="46" t="str">
        <f>MID(Table2[[#This Row],[BE]],6,2)</f>
        <v>IB</v>
      </c>
      <c r="O1642" s="46" t="str">
        <f>IF(Table2[[#This Row],[Type]]="IB","EOU",IF(Table2[[#This Row],[Type]]="MB","Local","492"))</f>
        <v>EOU</v>
      </c>
      <c r="P1642" s="46">
        <f>ROUND(Table2[[#This Row],[Cons]]/Table2[[#This Row],[Qty.]],5)</f>
        <v>0.04</v>
      </c>
      <c r="Q1642" s="46" t="b">
        <f>EXACT(Table2[[#This Row],[rate]],Table2[[#This Row],[Check]])</f>
        <v>1</v>
      </c>
      <c r="R1642" s="46"/>
      <c r="S1642" s="46" t="str">
        <f>IF(Table2[[#This Row],[SRO]]="EOU",VLOOKUP(Table2[[#This Row],[BE]],[2]GD.List!$C$3:$N$5014,12,0),IF(Table2[[#This Row],[SRO]]="Local","Polyester Staple Fibre","SRO 492"))</f>
        <v>Textile Chemical</v>
      </c>
    </row>
    <row r="1643" spans="1:19" x14ac:dyDescent="0.25">
      <c r="A1643" s="120" t="s">
        <v>977</v>
      </c>
      <c r="B1643" s="116" t="s">
        <v>1092</v>
      </c>
      <c r="C1643" s="165">
        <v>19880</v>
      </c>
      <c r="D1643" s="117">
        <v>3910</v>
      </c>
      <c r="E1643" s="7" t="s">
        <v>1099</v>
      </c>
      <c r="F1643" s="116" t="s">
        <v>1104</v>
      </c>
      <c r="G1643" s="156">
        <v>44674</v>
      </c>
      <c r="H1643" s="82">
        <v>22782960.100000001</v>
      </c>
      <c r="I1643" s="50">
        <v>0.04</v>
      </c>
      <c r="J1643" s="15">
        <v>627.24</v>
      </c>
      <c r="K1643" s="15">
        <v>15681</v>
      </c>
      <c r="L1643" s="15"/>
      <c r="M1643" s="66" t="str">
        <f>TEXT(Table2[[#This Row],[Gd.Dt]],"mmm-yy")</f>
        <v>Apr-22</v>
      </c>
      <c r="N1643" s="46" t="str">
        <f>MID(Table2[[#This Row],[BE]],6,2)</f>
        <v>IB</v>
      </c>
      <c r="O1643" s="46" t="str">
        <f>IF(Table2[[#This Row],[Type]]="IB","EOU",IF(Table2[[#This Row],[Type]]="MB","Local","492"))</f>
        <v>EOU</v>
      </c>
      <c r="P1643" s="46">
        <f>ROUND(Table2[[#This Row],[Cons]]/Table2[[#This Row],[Qty.]],5)</f>
        <v>0.04</v>
      </c>
      <c r="Q1643" s="46" t="b">
        <f>EXACT(Table2[[#This Row],[rate]],Table2[[#This Row],[Check]])</f>
        <v>1</v>
      </c>
      <c r="R1643" s="46"/>
      <c r="S1643" s="46" t="str">
        <f>IF(Table2[[#This Row],[SRO]]="EOU",VLOOKUP(Table2[[#This Row],[BE]],[2]GD.List!$C$3:$N$5014,12,0),IF(Table2[[#This Row],[SRO]]="Local","Polyester Staple Fibre","SRO 492"))</f>
        <v>Textile Chemical</v>
      </c>
    </row>
    <row r="1644" spans="1:19" x14ac:dyDescent="0.25">
      <c r="A1644" s="119" t="s">
        <v>1021</v>
      </c>
      <c r="B1644" s="116" t="s">
        <v>1093</v>
      </c>
      <c r="C1644" s="165">
        <v>8980</v>
      </c>
      <c r="D1644" s="117">
        <v>1108.19</v>
      </c>
      <c r="E1644" s="7" t="s">
        <v>1100</v>
      </c>
      <c r="F1644" s="116" t="s">
        <v>1106</v>
      </c>
      <c r="G1644" s="156">
        <v>44674</v>
      </c>
      <c r="H1644" s="82">
        <v>9201914.7100000009</v>
      </c>
      <c r="I1644" s="50">
        <v>0.04</v>
      </c>
      <c r="J1644" s="15">
        <v>195.35999999999999</v>
      </c>
      <c r="K1644" s="15">
        <v>4884</v>
      </c>
      <c r="L1644" s="15"/>
      <c r="M1644" s="66" t="str">
        <f>TEXT(Table2[[#This Row],[Gd.Dt]],"mmm-yy")</f>
        <v>Apr-22</v>
      </c>
      <c r="N1644" s="46" t="str">
        <f>MID(Table2[[#This Row],[BE]],6,2)</f>
        <v>IB</v>
      </c>
      <c r="O1644" s="46" t="str">
        <f>IF(Table2[[#This Row],[Type]]="IB","EOU",IF(Table2[[#This Row],[Type]]="MB","Local","492"))</f>
        <v>EOU</v>
      </c>
      <c r="P1644" s="46">
        <f>ROUND(Table2[[#This Row],[Cons]]/Table2[[#This Row],[Qty.]],5)</f>
        <v>0.04</v>
      </c>
      <c r="Q1644" s="46" t="b">
        <f>EXACT(Table2[[#This Row],[rate]],Table2[[#This Row],[Check]])</f>
        <v>1</v>
      </c>
      <c r="R1644" s="46"/>
      <c r="S1644" s="46" t="str">
        <f>IF(Table2[[#This Row],[SRO]]="EOU",VLOOKUP(Table2[[#This Row],[BE]],[2]GD.List!$C$3:$N$5014,12,0),IF(Table2[[#This Row],[SRO]]="Local","Polyester Staple Fibre","SRO 492"))</f>
        <v>Textile Chemical</v>
      </c>
    </row>
    <row r="1645" spans="1:19" x14ac:dyDescent="0.25">
      <c r="A1645" s="119" t="s">
        <v>1021</v>
      </c>
      <c r="B1645" s="116" t="s">
        <v>1090</v>
      </c>
      <c r="C1645" s="165">
        <v>3296</v>
      </c>
      <c r="D1645" s="117">
        <v>1108.19</v>
      </c>
      <c r="E1645" s="7" t="s">
        <v>1095</v>
      </c>
      <c r="F1645" s="116" t="s">
        <v>1102</v>
      </c>
      <c r="G1645" s="156">
        <v>44673</v>
      </c>
      <c r="H1645" s="82">
        <v>4956907.16</v>
      </c>
      <c r="I1645" s="50">
        <v>0.04</v>
      </c>
      <c r="J1645" s="15">
        <v>162.16</v>
      </c>
      <c r="K1645" s="15">
        <v>4054</v>
      </c>
      <c r="L1645" s="15"/>
      <c r="M1645" s="66" t="str">
        <f>TEXT(Table2[[#This Row],[Gd.Dt]],"mmm-yy")</f>
        <v>Apr-22</v>
      </c>
      <c r="N1645" s="46" t="str">
        <f>MID(Table2[[#This Row],[BE]],6,2)</f>
        <v>IB</v>
      </c>
      <c r="O1645" s="46" t="str">
        <f>IF(Table2[[#This Row],[Type]]="IB","EOU",IF(Table2[[#This Row],[Type]]="MB","Local","492"))</f>
        <v>EOU</v>
      </c>
      <c r="P1645" s="46">
        <f>ROUND(Table2[[#This Row],[Cons]]/Table2[[#This Row],[Qty.]],5)</f>
        <v>0.04</v>
      </c>
      <c r="Q1645" s="46" t="b">
        <f>EXACT(Table2[[#This Row],[rate]],Table2[[#This Row],[Check]])</f>
        <v>1</v>
      </c>
      <c r="R1645" s="46"/>
      <c r="S1645" s="46" t="str">
        <f>IF(Table2[[#This Row],[SRO]]="EOU",VLOOKUP(Table2[[#This Row],[BE]],[2]GD.List!$C$3:$N$5014,12,0),IF(Table2[[#This Row],[SRO]]="Local","Polyester Staple Fibre","SRO 492"))</f>
        <v>Textile Chemical</v>
      </c>
    </row>
    <row r="1646" spans="1:19" x14ac:dyDescent="0.25">
      <c r="A1646" s="119" t="s">
        <v>1021</v>
      </c>
      <c r="B1646" s="116" t="s">
        <v>1094</v>
      </c>
      <c r="C1646" s="165">
        <v>16947</v>
      </c>
      <c r="D1646" s="117">
        <v>1108.19</v>
      </c>
      <c r="E1646" s="7" t="s">
        <v>1101</v>
      </c>
      <c r="F1646" s="116" t="s">
        <v>1103</v>
      </c>
      <c r="G1646" s="156">
        <v>44674</v>
      </c>
      <c r="H1646" s="82">
        <v>19782729.41</v>
      </c>
      <c r="I1646" s="50">
        <v>0.04</v>
      </c>
      <c r="J1646" s="15">
        <v>646.72</v>
      </c>
      <c r="K1646" s="15">
        <v>16168</v>
      </c>
      <c r="L1646" s="15"/>
      <c r="M1646" s="66" t="str">
        <f>TEXT(Table2[[#This Row],[Gd.Dt]],"mmm-yy")</f>
        <v>Apr-22</v>
      </c>
      <c r="N1646" s="46" t="str">
        <f>MID(Table2[[#This Row],[BE]],6,2)</f>
        <v>IB</v>
      </c>
      <c r="O1646" s="46" t="str">
        <f>IF(Table2[[#This Row],[Type]]="IB","EOU",IF(Table2[[#This Row],[Type]]="MB","Local","492"))</f>
        <v>EOU</v>
      </c>
      <c r="P1646" s="46">
        <f>ROUND(Table2[[#This Row],[Cons]]/Table2[[#This Row],[Qty.]],5)</f>
        <v>0.04</v>
      </c>
      <c r="Q1646" s="46" t="b">
        <f>EXACT(Table2[[#This Row],[rate]],Table2[[#This Row],[Check]])</f>
        <v>1</v>
      </c>
      <c r="R1646" s="46"/>
      <c r="S1646" s="46" t="str">
        <f>IF(Table2[[#This Row],[SRO]]="EOU",VLOOKUP(Table2[[#This Row],[BE]],[2]GD.List!$C$3:$N$5014,12,0),IF(Table2[[#This Row],[SRO]]="Local","Polyester Staple Fibre","SRO 492"))</f>
        <v>Textile Chemical</v>
      </c>
    </row>
    <row r="1647" spans="1:19" x14ac:dyDescent="0.25">
      <c r="A1647" s="119" t="s">
        <v>1021</v>
      </c>
      <c r="B1647" s="116" t="s">
        <v>1092</v>
      </c>
      <c r="C1647" s="165">
        <v>19880</v>
      </c>
      <c r="D1647" s="117">
        <v>1108.19</v>
      </c>
      <c r="E1647" s="7" t="s">
        <v>1099</v>
      </c>
      <c r="F1647" s="116" t="s">
        <v>1104</v>
      </c>
      <c r="G1647" s="156">
        <v>44674</v>
      </c>
      <c r="H1647" s="82">
        <v>22782960.100000001</v>
      </c>
      <c r="I1647" s="50">
        <v>0.04</v>
      </c>
      <c r="J1647" s="15">
        <v>627.24</v>
      </c>
      <c r="K1647" s="15">
        <v>15681</v>
      </c>
      <c r="L1647" s="15"/>
      <c r="M1647" s="66" t="str">
        <f>TEXT(Table2[[#This Row],[Gd.Dt]],"mmm-yy")</f>
        <v>Apr-22</v>
      </c>
      <c r="N1647" s="46" t="str">
        <f>MID(Table2[[#This Row],[BE]],6,2)</f>
        <v>IB</v>
      </c>
      <c r="O1647" s="46" t="str">
        <f>IF(Table2[[#This Row],[Type]]="IB","EOU",IF(Table2[[#This Row],[Type]]="MB","Local","492"))</f>
        <v>EOU</v>
      </c>
      <c r="P1647" s="46">
        <f>ROUND(Table2[[#This Row],[Cons]]/Table2[[#This Row],[Qty.]],5)</f>
        <v>0.04</v>
      </c>
      <c r="Q1647" s="46" t="b">
        <f>EXACT(Table2[[#This Row],[rate]],Table2[[#This Row],[Check]])</f>
        <v>1</v>
      </c>
      <c r="R1647" s="46"/>
      <c r="S1647" s="46" t="str">
        <f>IF(Table2[[#This Row],[SRO]]="EOU",VLOOKUP(Table2[[#This Row],[BE]],[2]GD.List!$C$3:$N$5014,12,0),IF(Table2[[#This Row],[SRO]]="Local","Polyester Staple Fibre","SRO 492"))</f>
        <v>Textile Chemical</v>
      </c>
    </row>
    <row r="1648" spans="1:19" x14ac:dyDescent="0.25">
      <c r="A1648" s="120" t="s">
        <v>1021</v>
      </c>
      <c r="B1648" s="116" t="s">
        <v>1091</v>
      </c>
      <c r="C1648" s="165">
        <v>33072</v>
      </c>
      <c r="D1648" s="117">
        <v>1108.19</v>
      </c>
      <c r="E1648" s="7" t="s">
        <v>1098</v>
      </c>
      <c r="F1648" s="116" t="s">
        <v>1105</v>
      </c>
      <c r="G1648" s="156">
        <v>44674</v>
      </c>
      <c r="H1648" s="82">
        <v>27822301.77</v>
      </c>
      <c r="I1648" s="50">
        <v>0.04</v>
      </c>
      <c r="J1648" s="15">
        <v>899.88</v>
      </c>
      <c r="K1648" s="15">
        <v>22497</v>
      </c>
      <c r="L1648" s="15"/>
      <c r="M1648" s="66" t="str">
        <f>TEXT(Table2[[#This Row],[Gd.Dt]],"mmm-yy")</f>
        <v>Apr-22</v>
      </c>
      <c r="N1648" s="46" t="str">
        <f>MID(Table2[[#This Row],[BE]],6,2)</f>
        <v>IB</v>
      </c>
      <c r="O1648" s="46" t="str">
        <f>IF(Table2[[#This Row],[Type]]="IB","EOU",IF(Table2[[#This Row],[Type]]="MB","Local","492"))</f>
        <v>EOU</v>
      </c>
      <c r="P1648" s="46">
        <f>ROUND(Table2[[#This Row],[Cons]]/Table2[[#This Row],[Qty.]],5)</f>
        <v>0.04</v>
      </c>
      <c r="Q1648" s="46" t="b">
        <f>EXACT(Table2[[#This Row],[rate]],Table2[[#This Row],[Check]])</f>
        <v>1</v>
      </c>
      <c r="R1648" s="46"/>
      <c r="S1648" s="46" t="str">
        <f>IF(Table2[[#This Row],[SRO]]="EOU",VLOOKUP(Table2[[#This Row],[BE]],[2]GD.List!$C$3:$N$5014,12,0),IF(Table2[[#This Row],[SRO]]="Local","Polyester Staple Fibre","SRO 492"))</f>
        <v>Textile Chemical</v>
      </c>
    </row>
    <row r="1649" spans="1:19" x14ac:dyDescent="0.25">
      <c r="A1649" s="119" t="s">
        <v>1022</v>
      </c>
      <c r="B1649" s="116" t="s">
        <v>1093</v>
      </c>
      <c r="C1649" s="165">
        <v>8980</v>
      </c>
      <c r="D1649" s="117">
        <v>3909.5</v>
      </c>
      <c r="E1649" s="7" t="s">
        <v>1100</v>
      </c>
      <c r="F1649" s="116" t="s">
        <v>1106</v>
      </c>
      <c r="G1649" s="156">
        <v>44674</v>
      </c>
      <c r="H1649" s="82">
        <v>9201914.7100000009</v>
      </c>
      <c r="I1649" s="50">
        <v>0.04</v>
      </c>
      <c r="J1649" s="15">
        <v>135.19999999999999</v>
      </c>
      <c r="K1649" s="15">
        <v>3380</v>
      </c>
      <c r="L1649" s="15"/>
      <c r="M1649" s="66" t="str">
        <f>TEXT(Table2[[#This Row],[Gd.Dt]],"mmm-yy")</f>
        <v>Apr-22</v>
      </c>
      <c r="N1649" s="46" t="str">
        <f>MID(Table2[[#This Row],[BE]],6,2)</f>
        <v>IB</v>
      </c>
      <c r="O1649" s="46" t="str">
        <f>IF(Table2[[#This Row],[Type]]="IB","EOU",IF(Table2[[#This Row],[Type]]="MB","Local","492"))</f>
        <v>EOU</v>
      </c>
      <c r="P1649" s="46">
        <f>ROUND(Table2[[#This Row],[Cons]]/Table2[[#This Row],[Qty.]],5)</f>
        <v>0.04</v>
      </c>
      <c r="Q1649" s="46" t="b">
        <f>EXACT(Table2[[#This Row],[rate]],Table2[[#This Row],[Check]])</f>
        <v>1</v>
      </c>
      <c r="R1649" s="46"/>
      <c r="S1649" s="46" t="str">
        <f>IF(Table2[[#This Row],[SRO]]="EOU",VLOOKUP(Table2[[#This Row],[BE]],[2]GD.List!$C$3:$N$5014,12,0),IF(Table2[[#This Row],[SRO]]="Local","Polyester Staple Fibre","SRO 492"))</f>
        <v>Textile Chemical</v>
      </c>
    </row>
    <row r="1650" spans="1:19" x14ac:dyDescent="0.25">
      <c r="A1650" s="119" t="s">
        <v>1022</v>
      </c>
      <c r="B1650" s="116" t="s">
        <v>1090</v>
      </c>
      <c r="C1650" s="165">
        <v>3296</v>
      </c>
      <c r="D1650" s="117">
        <v>3909.5</v>
      </c>
      <c r="E1650" s="7" t="s">
        <v>1095</v>
      </c>
      <c r="F1650" s="116" t="s">
        <v>1102</v>
      </c>
      <c r="G1650" s="156">
        <v>44673</v>
      </c>
      <c r="H1650" s="82">
        <v>4956907.16</v>
      </c>
      <c r="I1650" s="50">
        <v>0.04</v>
      </c>
      <c r="J1650" s="15">
        <v>162.16</v>
      </c>
      <c r="K1650" s="15">
        <v>4054</v>
      </c>
      <c r="L1650" s="15"/>
      <c r="M1650" s="66" t="str">
        <f>TEXT(Table2[[#This Row],[Gd.Dt]],"mmm-yy")</f>
        <v>Apr-22</v>
      </c>
      <c r="N1650" s="46" t="str">
        <f>MID(Table2[[#This Row],[BE]],6,2)</f>
        <v>IB</v>
      </c>
      <c r="O1650" s="46" t="str">
        <f>IF(Table2[[#This Row],[Type]]="IB","EOU",IF(Table2[[#This Row],[Type]]="MB","Local","492"))</f>
        <v>EOU</v>
      </c>
      <c r="P1650" s="46">
        <f>ROUND(Table2[[#This Row],[Cons]]/Table2[[#This Row],[Qty.]],5)</f>
        <v>0.04</v>
      </c>
      <c r="Q1650" s="46" t="b">
        <f>EXACT(Table2[[#This Row],[rate]],Table2[[#This Row],[Check]])</f>
        <v>1</v>
      </c>
      <c r="R1650" s="46"/>
      <c r="S1650" s="46" t="str">
        <f>IF(Table2[[#This Row],[SRO]]="EOU",VLOOKUP(Table2[[#This Row],[BE]],[2]GD.List!$C$3:$N$5014,12,0),IF(Table2[[#This Row],[SRO]]="Local","Polyester Staple Fibre","SRO 492"))</f>
        <v>Textile Chemical</v>
      </c>
    </row>
    <row r="1651" spans="1:19" x14ac:dyDescent="0.25">
      <c r="A1651" s="119" t="s">
        <v>1022</v>
      </c>
      <c r="B1651" s="116" t="s">
        <v>1094</v>
      </c>
      <c r="C1651" s="165">
        <v>16947</v>
      </c>
      <c r="D1651" s="117">
        <v>3909.5</v>
      </c>
      <c r="E1651" s="7" t="s">
        <v>1101</v>
      </c>
      <c r="F1651" s="116" t="s">
        <v>1103</v>
      </c>
      <c r="G1651" s="156">
        <v>44674</v>
      </c>
      <c r="H1651" s="82">
        <v>19782729.41</v>
      </c>
      <c r="I1651" s="50">
        <v>0.04</v>
      </c>
      <c r="J1651" s="15">
        <v>646.72</v>
      </c>
      <c r="K1651" s="15">
        <v>16168</v>
      </c>
      <c r="L1651" s="15"/>
      <c r="M1651" s="66" t="str">
        <f>TEXT(Table2[[#This Row],[Gd.Dt]],"mmm-yy")</f>
        <v>Apr-22</v>
      </c>
      <c r="N1651" s="46" t="str">
        <f>MID(Table2[[#This Row],[BE]],6,2)</f>
        <v>IB</v>
      </c>
      <c r="O1651" s="46" t="str">
        <f>IF(Table2[[#This Row],[Type]]="IB","EOU",IF(Table2[[#This Row],[Type]]="MB","Local","492"))</f>
        <v>EOU</v>
      </c>
      <c r="P1651" s="46">
        <f>ROUND(Table2[[#This Row],[Cons]]/Table2[[#This Row],[Qty.]],5)</f>
        <v>0.04</v>
      </c>
      <c r="Q1651" s="46" t="b">
        <f>EXACT(Table2[[#This Row],[rate]],Table2[[#This Row],[Check]])</f>
        <v>1</v>
      </c>
      <c r="R1651" s="46"/>
      <c r="S1651" s="46" t="str">
        <f>IF(Table2[[#This Row],[SRO]]="EOU",VLOOKUP(Table2[[#This Row],[BE]],[2]GD.List!$C$3:$N$5014,12,0),IF(Table2[[#This Row],[SRO]]="Local","Polyester Staple Fibre","SRO 492"))</f>
        <v>Textile Chemical</v>
      </c>
    </row>
    <row r="1652" spans="1:19" x14ac:dyDescent="0.25">
      <c r="A1652" s="119" t="s">
        <v>1022</v>
      </c>
      <c r="B1652" s="116" t="s">
        <v>1092</v>
      </c>
      <c r="C1652" s="165">
        <v>19880</v>
      </c>
      <c r="D1652" s="117">
        <v>3909.5</v>
      </c>
      <c r="E1652" s="7" t="s">
        <v>1099</v>
      </c>
      <c r="F1652" s="116" t="s">
        <v>1104</v>
      </c>
      <c r="G1652" s="156">
        <v>44674</v>
      </c>
      <c r="H1652" s="82">
        <v>22782960.100000001</v>
      </c>
      <c r="I1652" s="50">
        <v>0.04</v>
      </c>
      <c r="J1652" s="15">
        <v>574.84</v>
      </c>
      <c r="K1652" s="15">
        <v>14371</v>
      </c>
      <c r="L1652" s="15"/>
      <c r="M1652" s="66" t="str">
        <f>TEXT(Table2[[#This Row],[Gd.Dt]],"mmm-yy")</f>
        <v>Apr-22</v>
      </c>
      <c r="N1652" s="46" t="str">
        <f>MID(Table2[[#This Row],[BE]],6,2)</f>
        <v>IB</v>
      </c>
      <c r="O1652" s="46" t="str">
        <f>IF(Table2[[#This Row],[Type]]="IB","EOU",IF(Table2[[#This Row],[Type]]="MB","Local","492"))</f>
        <v>EOU</v>
      </c>
      <c r="P1652" s="46">
        <f>ROUND(Table2[[#This Row],[Cons]]/Table2[[#This Row],[Qty.]],5)</f>
        <v>0.04</v>
      </c>
      <c r="Q1652" s="46" t="b">
        <f>EXACT(Table2[[#This Row],[rate]],Table2[[#This Row],[Check]])</f>
        <v>1</v>
      </c>
      <c r="R1652" s="46"/>
      <c r="S1652" s="46" t="str">
        <f>IF(Table2[[#This Row],[SRO]]="EOU",VLOOKUP(Table2[[#This Row],[BE]],[2]GD.List!$C$3:$N$5014,12,0),IF(Table2[[#This Row],[SRO]]="Local","Polyester Staple Fibre","SRO 492"))</f>
        <v>Textile Chemical</v>
      </c>
    </row>
    <row r="1653" spans="1:19" x14ac:dyDescent="0.25">
      <c r="A1653" s="120" t="s">
        <v>1022</v>
      </c>
      <c r="B1653" s="116" t="s">
        <v>1091</v>
      </c>
      <c r="C1653" s="165">
        <v>33072</v>
      </c>
      <c r="D1653" s="117">
        <v>3909.5</v>
      </c>
      <c r="E1653" s="7" t="s">
        <v>1098</v>
      </c>
      <c r="F1653" s="116" t="s">
        <v>1105</v>
      </c>
      <c r="G1653" s="156">
        <v>44674</v>
      </c>
      <c r="H1653" s="82">
        <v>27822301.77</v>
      </c>
      <c r="I1653" s="50">
        <v>0.04</v>
      </c>
      <c r="J1653" s="15">
        <v>899.88</v>
      </c>
      <c r="K1653" s="15">
        <v>22497</v>
      </c>
      <c r="L1653" s="15"/>
      <c r="M1653" s="66" t="str">
        <f>TEXT(Table2[[#This Row],[Gd.Dt]],"mmm-yy")</f>
        <v>Apr-22</v>
      </c>
      <c r="N1653" s="46" t="str">
        <f>MID(Table2[[#This Row],[BE]],6,2)</f>
        <v>IB</v>
      </c>
      <c r="O1653" s="46" t="str">
        <f>IF(Table2[[#This Row],[Type]]="IB","EOU",IF(Table2[[#This Row],[Type]]="MB","Local","492"))</f>
        <v>EOU</v>
      </c>
      <c r="P1653" s="46">
        <f>ROUND(Table2[[#This Row],[Cons]]/Table2[[#This Row],[Qty.]],5)</f>
        <v>0.04</v>
      </c>
      <c r="Q1653" s="46" t="b">
        <f>EXACT(Table2[[#This Row],[rate]],Table2[[#This Row],[Check]])</f>
        <v>1</v>
      </c>
      <c r="R1653" s="46"/>
      <c r="S1653" s="46" t="str">
        <f>IF(Table2[[#This Row],[SRO]]="EOU",VLOOKUP(Table2[[#This Row],[BE]],[2]GD.List!$C$3:$N$5014,12,0),IF(Table2[[#This Row],[SRO]]="Local","Polyester Staple Fibre","SRO 492"))</f>
        <v>Textile Chemical</v>
      </c>
    </row>
    <row r="1654" spans="1:19" x14ac:dyDescent="0.25">
      <c r="A1654" s="119" t="s">
        <v>1023</v>
      </c>
      <c r="B1654" s="116" t="s">
        <v>1090</v>
      </c>
      <c r="C1654" s="165">
        <v>3296</v>
      </c>
      <c r="D1654" s="117">
        <v>3809.9189999999999</v>
      </c>
      <c r="E1654" s="7" t="s">
        <v>1095</v>
      </c>
      <c r="F1654" s="116" t="s">
        <v>1102</v>
      </c>
      <c r="G1654" s="156">
        <v>44673</v>
      </c>
      <c r="H1654" s="82">
        <v>4956907.16</v>
      </c>
      <c r="I1654" s="50">
        <v>0.04</v>
      </c>
      <c r="J1654" s="15">
        <v>162.16</v>
      </c>
      <c r="K1654" s="15">
        <v>4054</v>
      </c>
      <c r="L1654" s="15"/>
      <c r="M1654" s="66" t="str">
        <f>TEXT(Table2[[#This Row],[Gd.Dt]],"mmm-yy")</f>
        <v>Apr-22</v>
      </c>
      <c r="N1654" s="46" t="str">
        <f>MID(Table2[[#This Row],[BE]],6,2)</f>
        <v>IB</v>
      </c>
      <c r="O1654" s="46" t="str">
        <f>IF(Table2[[#This Row],[Type]]="IB","EOU",IF(Table2[[#This Row],[Type]]="MB","Local","492"))</f>
        <v>EOU</v>
      </c>
      <c r="P1654" s="46">
        <f>ROUND(Table2[[#This Row],[Cons]]/Table2[[#This Row],[Qty.]],5)</f>
        <v>0.04</v>
      </c>
      <c r="Q1654" s="46" t="b">
        <f>EXACT(Table2[[#This Row],[rate]],Table2[[#This Row],[Check]])</f>
        <v>1</v>
      </c>
      <c r="R1654" s="46"/>
      <c r="S1654" s="46" t="str">
        <f>IF(Table2[[#This Row],[SRO]]="EOU",VLOOKUP(Table2[[#This Row],[BE]],[2]GD.List!$C$3:$N$5014,12,0),IF(Table2[[#This Row],[SRO]]="Local","Polyester Staple Fibre","SRO 492"))</f>
        <v>Textile Chemical</v>
      </c>
    </row>
    <row r="1655" spans="1:19" x14ac:dyDescent="0.25">
      <c r="A1655" s="120" t="s">
        <v>1023</v>
      </c>
      <c r="B1655" s="116" t="s">
        <v>1094</v>
      </c>
      <c r="C1655" s="165">
        <v>16947</v>
      </c>
      <c r="D1655" s="117">
        <v>3809.9189999999999</v>
      </c>
      <c r="E1655" s="7" t="s">
        <v>1101</v>
      </c>
      <c r="F1655" s="116" t="s">
        <v>1103</v>
      </c>
      <c r="G1655" s="156">
        <v>44674</v>
      </c>
      <c r="H1655" s="82">
        <v>19782729.41</v>
      </c>
      <c r="I1655" s="50">
        <v>0.04</v>
      </c>
      <c r="J1655" s="15">
        <v>310.08</v>
      </c>
      <c r="K1655" s="15">
        <v>7752</v>
      </c>
      <c r="L1655" s="15"/>
      <c r="M1655" s="66" t="str">
        <f>TEXT(Table2[[#This Row],[Gd.Dt]],"mmm-yy")</f>
        <v>Apr-22</v>
      </c>
      <c r="N1655" s="46" t="str">
        <f>MID(Table2[[#This Row],[BE]],6,2)</f>
        <v>IB</v>
      </c>
      <c r="O1655" s="46" t="str">
        <f>IF(Table2[[#This Row],[Type]]="IB","EOU",IF(Table2[[#This Row],[Type]]="MB","Local","492"))</f>
        <v>EOU</v>
      </c>
      <c r="P1655" s="46">
        <f>ROUND(Table2[[#This Row],[Cons]]/Table2[[#This Row],[Qty.]],5)</f>
        <v>0.04</v>
      </c>
      <c r="Q1655" s="46" t="b">
        <f>EXACT(Table2[[#This Row],[rate]],Table2[[#This Row],[Check]])</f>
        <v>1</v>
      </c>
      <c r="R1655" s="46"/>
      <c r="S1655" s="46" t="str">
        <f>IF(Table2[[#This Row],[SRO]]="EOU",VLOOKUP(Table2[[#This Row],[BE]],[2]GD.List!$C$3:$N$5014,12,0),IF(Table2[[#This Row],[SRO]]="Local","Polyester Staple Fibre","SRO 492"))</f>
        <v>Textile Chemical</v>
      </c>
    </row>
    <row r="1656" spans="1:19" x14ac:dyDescent="0.25">
      <c r="A1656" s="119" t="s">
        <v>1048</v>
      </c>
      <c r="B1656" s="116" t="s">
        <v>1093</v>
      </c>
      <c r="C1656" s="165">
        <v>8980</v>
      </c>
      <c r="D1656" s="117">
        <v>2832.1089999999999</v>
      </c>
      <c r="E1656" s="7" t="s">
        <v>1100</v>
      </c>
      <c r="F1656" s="116" t="s">
        <v>1106</v>
      </c>
      <c r="G1656" s="156">
        <v>44674</v>
      </c>
      <c r="H1656" s="82">
        <v>9201914.7100000009</v>
      </c>
      <c r="I1656" s="50">
        <v>0.04</v>
      </c>
      <c r="J1656" s="15">
        <v>195.35999999999999</v>
      </c>
      <c r="K1656" s="15">
        <v>4884</v>
      </c>
      <c r="L1656" s="15"/>
      <c r="M1656" s="66" t="str">
        <f>TEXT(Table2[[#This Row],[Gd.Dt]],"mmm-yy")</f>
        <v>Apr-22</v>
      </c>
      <c r="N1656" s="46" t="str">
        <f>MID(Table2[[#This Row],[BE]],6,2)</f>
        <v>IB</v>
      </c>
      <c r="O1656" s="46" t="str">
        <f>IF(Table2[[#This Row],[Type]]="IB","EOU",IF(Table2[[#This Row],[Type]]="MB","Local","492"))</f>
        <v>EOU</v>
      </c>
      <c r="P1656" s="46">
        <f>ROUND(Table2[[#This Row],[Cons]]/Table2[[#This Row],[Qty.]],5)</f>
        <v>0.04</v>
      </c>
      <c r="Q1656" s="46" t="b">
        <f>EXACT(Table2[[#This Row],[rate]],Table2[[#This Row],[Check]])</f>
        <v>1</v>
      </c>
      <c r="R1656" s="46"/>
      <c r="S1656" s="46" t="str">
        <f>IF(Table2[[#This Row],[SRO]]="EOU",VLOOKUP(Table2[[#This Row],[BE]],[2]GD.List!$C$3:$N$5014,12,0),IF(Table2[[#This Row],[SRO]]="Local","Polyester Staple Fibre","SRO 492"))</f>
        <v>Textile Chemical</v>
      </c>
    </row>
    <row r="1657" spans="1:19" x14ac:dyDescent="0.25">
      <c r="A1657" s="119" t="s">
        <v>1048</v>
      </c>
      <c r="B1657" s="116" t="s">
        <v>1090</v>
      </c>
      <c r="C1657" s="165">
        <v>3296</v>
      </c>
      <c r="D1657" s="117">
        <v>2832.1089999999999</v>
      </c>
      <c r="E1657" s="7" t="s">
        <v>1095</v>
      </c>
      <c r="F1657" s="116" t="s">
        <v>1102</v>
      </c>
      <c r="G1657" s="156">
        <v>44673</v>
      </c>
      <c r="H1657" s="82">
        <v>4956907.16</v>
      </c>
      <c r="I1657" s="50">
        <v>0.04</v>
      </c>
      <c r="J1657" s="15">
        <v>162.16</v>
      </c>
      <c r="K1657" s="15">
        <v>4054</v>
      </c>
      <c r="L1657" s="15"/>
      <c r="M1657" s="66" t="str">
        <f>TEXT(Table2[[#This Row],[Gd.Dt]],"mmm-yy")</f>
        <v>Apr-22</v>
      </c>
      <c r="N1657" s="46" t="str">
        <f>MID(Table2[[#This Row],[BE]],6,2)</f>
        <v>IB</v>
      </c>
      <c r="O1657" s="46" t="str">
        <f>IF(Table2[[#This Row],[Type]]="IB","EOU",IF(Table2[[#This Row],[Type]]="MB","Local","492"))</f>
        <v>EOU</v>
      </c>
      <c r="P1657" s="46">
        <f>ROUND(Table2[[#This Row],[Cons]]/Table2[[#This Row],[Qty.]],5)</f>
        <v>0.04</v>
      </c>
      <c r="Q1657" s="46" t="b">
        <f>EXACT(Table2[[#This Row],[rate]],Table2[[#This Row],[Check]])</f>
        <v>1</v>
      </c>
      <c r="R1657" s="46"/>
      <c r="S1657" s="46" t="str">
        <f>IF(Table2[[#This Row],[SRO]]="EOU",VLOOKUP(Table2[[#This Row],[BE]],[2]GD.List!$C$3:$N$5014,12,0),IF(Table2[[#This Row],[SRO]]="Local","Polyester Staple Fibre","SRO 492"))</f>
        <v>Textile Chemical</v>
      </c>
    </row>
    <row r="1658" spans="1:19" x14ac:dyDescent="0.25">
      <c r="A1658" s="119" t="s">
        <v>1048</v>
      </c>
      <c r="B1658" s="116" t="s">
        <v>1094</v>
      </c>
      <c r="C1658" s="165">
        <v>16947</v>
      </c>
      <c r="D1658" s="117">
        <v>2832.1089999999999</v>
      </c>
      <c r="E1658" s="7" t="s">
        <v>1101</v>
      </c>
      <c r="F1658" s="116" t="s">
        <v>1103</v>
      </c>
      <c r="G1658" s="156">
        <v>44674</v>
      </c>
      <c r="H1658" s="82">
        <v>19782729.41</v>
      </c>
      <c r="I1658" s="50">
        <v>0.04</v>
      </c>
      <c r="J1658" s="15">
        <v>590.76</v>
      </c>
      <c r="K1658" s="15">
        <v>14769</v>
      </c>
      <c r="L1658" s="15"/>
      <c r="M1658" s="66" t="str">
        <f>TEXT(Table2[[#This Row],[Gd.Dt]],"mmm-yy")</f>
        <v>Apr-22</v>
      </c>
      <c r="N1658" s="46" t="str">
        <f>MID(Table2[[#This Row],[BE]],6,2)</f>
        <v>IB</v>
      </c>
      <c r="O1658" s="46" t="str">
        <f>IF(Table2[[#This Row],[Type]]="IB","EOU",IF(Table2[[#This Row],[Type]]="MB","Local","492"))</f>
        <v>EOU</v>
      </c>
      <c r="P1658" s="46">
        <f>ROUND(Table2[[#This Row],[Cons]]/Table2[[#This Row],[Qty.]],5)</f>
        <v>0.04</v>
      </c>
      <c r="Q1658" s="46" t="b">
        <f>EXACT(Table2[[#This Row],[rate]],Table2[[#This Row],[Check]])</f>
        <v>1</v>
      </c>
      <c r="R1658" s="46"/>
      <c r="S1658" s="46" t="str">
        <f>IF(Table2[[#This Row],[SRO]]="EOU",VLOOKUP(Table2[[#This Row],[BE]],[2]GD.List!$C$3:$N$5014,12,0),IF(Table2[[#This Row],[SRO]]="Local","Polyester Staple Fibre","SRO 492"))</f>
        <v>Textile Chemical</v>
      </c>
    </row>
    <row r="1659" spans="1:19" x14ac:dyDescent="0.25">
      <c r="A1659" s="120" t="s">
        <v>1048</v>
      </c>
      <c r="B1659" s="116" t="s">
        <v>1091</v>
      </c>
      <c r="C1659" s="165">
        <v>33072</v>
      </c>
      <c r="D1659" s="117">
        <v>2832.1089999999999</v>
      </c>
      <c r="E1659" s="7" t="s">
        <v>1098</v>
      </c>
      <c r="F1659" s="116" t="s">
        <v>1105</v>
      </c>
      <c r="G1659" s="156">
        <v>44674</v>
      </c>
      <c r="H1659" s="82">
        <v>27822301.77</v>
      </c>
      <c r="I1659" s="50">
        <v>0.04</v>
      </c>
      <c r="J1659" s="15">
        <v>899.88</v>
      </c>
      <c r="K1659" s="15">
        <v>22497</v>
      </c>
      <c r="L1659" s="15"/>
      <c r="M1659" s="66" t="str">
        <f>TEXT(Table2[[#This Row],[Gd.Dt]],"mmm-yy")</f>
        <v>Apr-22</v>
      </c>
      <c r="N1659" s="46" t="str">
        <f>MID(Table2[[#This Row],[BE]],6,2)</f>
        <v>IB</v>
      </c>
      <c r="O1659" s="46" t="str">
        <f>IF(Table2[[#This Row],[Type]]="IB","EOU",IF(Table2[[#This Row],[Type]]="MB","Local","492"))</f>
        <v>EOU</v>
      </c>
      <c r="P1659" s="46">
        <f>ROUND(Table2[[#This Row],[Cons]]/Table2[[#This Row],[Qty.]],5)</f>
        <v>0.04</v>
      </c>
      <c r="Q1659" s="46" t="b">
        <f>EXACT(Table2[[#This Row],[rate]],Table2[[#This Row],[Check]])</f>
        <v>1</v>
      </c>
      <c r="R1659" s="46"/>
      <c r="S1659" s="46" t="str">
        <f>IF(Table2[[#This Row],[SRO]]="EOU",VLOOKUP(Table2[[#This Row],[BE]],[2]GD.List!$C$3:$N$5014,12,0),IF(Table2[[#This Row],[SRO]]="Local","Polyester Staple Fibre","SRO 492"))</f>
        <v>Textile Chemical</v>
      </c>
    </row>
    <row r="1660" spans="1:19" x14ac:dyDescent="0.25">
      <c r="A1660" s="119" t="s">
        <v>1049</v>
      </c>
      <c r="B1660" s="116" t="s">
        <v>1093</v>
      </c>
      <c r="C1660" s="165">
        <v>8980</v>
      </c>
      <c r="D1660" s="117">
        <v>5503.201</v>
      </c>
      <c r="E1660" s="7" t="s">
        <v>1100</v>
      </c>
      <c r="F1660" s="116" t="s">
        <v>1106</v>
      </c>
      <c r="G1660" s="156">
        <v>44674</v>
      </c>
      <c r="H1660" s="82">
        <v>9201914.7100000009</v>
      </c>
      <c r="I1660" s="50">
        <v>0.53061000000000003</v>
      </c>
      <c r="J1660" s="15">
        <v>2591.5</v>
      </c>
      <c r="K1660" s="15">
        <v>4884</v>
      </c>
      <c r="L1660" s="15"/>
      <c r="M1660" s="66" t="str">
        <f>TEXT(Table2[[#This Row],[Gd.Dt]],"mmm-yy")</f>
        <v>Apr-22</v>
      </c>
      <c r="N1660" s="46" t="str">
        <f>MID(Table2[[#This Row],[BE]],6,2)</f>
        <v>MB</v>
      </c>
      <c r="O1660" s="46" t="str">
        <f>IF(Table2[[#This Row],[Type]]="IB","EOU",IF(Table2[[#This Row],[Type]]="MB","Local","492"))</f>
        <v>Local</v>
      </c>
      <c r="P1660" s="46">
        <f>ROUND(Table2[[#This Row],[Cons]]/Table2[[#This Row],[Qty.]],5)</f>
        <v>0.53061000000000003</v>
      </c>
      <c r="Q1660" s="46" t="b">
        <f>EXACT(Table2[[#This Row],[rate]],Table2[[#This Row],[Check]])</f>
        <v>1</v>
      </c>
      <c r="R1660" s="46"/>
      <c r="S1660" s="46" t="str">
        <f>IF(Table2[[#This Row],[SRO]]="EOU",VLOOKUP(Table2[[#This Row],[BE]],[2]GD.List!$C$3:$N$5014,12,0),IF(Table2[[#This Row],[SRO]]="Local","Polyester Staple Fibre","SRO 492"))</f>
        <v>Polyester Staple Fibre</v>
      </c>
    </row>
    <row r="1661" spans="1:19" x14ac:dyDescent="0.25">
      <c r="A1661" s="119" t="s">
        <v>1049</v>
      </c>
      <c r="B1661" s="116" t="s">
        <v>1090</v>
      </c>
      <c r="C1661" s="165">
        <v>3296</v>
      </c>
      <c r="D1661" s="117">
        <v>5503.201</v>
      </c>
      <c r="E1661" s="7" t="s">
        <v>1095</v>
      </c>
      <c r="F1661" s="116" t="s">
        <v>1102</v>
      </c>
      <c r="G1661" s="156">
        <v>44673</v>
      </c>
      <c r="H1661" s="82">
        <v>4956907.16</v>
      </c>
      <c r="I1661" s="50">
        <v>0.41666999999999998</v>
      </c>
      <c r="J1661" s="15">
        <v>1689.18</v>
      </c>
      <c r="K1661" s="15">
        <v>4054</v>
      </c>
      <c r="L1661" s="15"/>
      <c r="M1661" s="66" t="str">
        <f>TEXT(Table2[[#This Row],[Gd.Dt]],"mmm-yy")</f>
        <v>Apr-22</v>
      </c>
      <c r="N1661" s="46" t="str">
        <f>MID(Table2[[#This Row],[BE]],6,2)</f>
        <v>MB</v>
      </c>
      <c r="O1661" s="46" t="str">
        <f>IF(Table2[[#This Row],[Type]]="IB","EOU",IF(Table2[[#This Row],[Type]]="MB","Local","492"))</f>
        <v>Local</v>
      </c>
      <c r="P1661" s="46">
        <f>ROUND(Table2[[#This Row],[Cons]]/Table2[[#This Row],[Qty.]],5)</f>
        <v>0.41666999999999998</v>
      </c>
      <c r="Q1661" s="46" t="b">
        <f>EXACT(Table2[[#This Row],[rate]],Table2[[#This Row],[Check]])</f>
        <v>1</v>
      </c>
      <c r="R1661" s="46"/>
      <c r="S1661" s="46" t="str">
        <f>IF(Table2[[#This Row],[SRO]]="EOU",VLOOKUP(Table2[[#This Row],[BE]],[2]GD.List!$C$3:$N$5014,12,0),IF(Table2[[#This Row],[SRO]]="Local","Polyester Staple Fibre","SRO 492"))</f>
        <v>Polyester Staple Fibre</v>
      </c>
    </row>
    <row r="1662" spans="1:19" x14ac:dyDescent="0.25">
      <c r="A1662" s="119" t="s">
        <v>1049</v>
      </c>
      <c r="B1662" s="116" t="s">
        <v>1094</v>
      </c>
      <c r="C1662" s="165">
        <v>16947</v>
      </c>
      <c r="D1662" s="117">
        <v>5503.201</v>
      </c>
      <c r="E1662" s="7" t="s">
        <v>1101</v>
      </c>
      <c r="F1662" s="116" t="s">
        <v>1103</v>
      </c>
      <c r="G1662" s="156">
        <v>44674</v>
      </c>
      <c r="H1662" s="82">
        <v>19782729.41</v>
      </c>
      <c r="I1662" s="50">
        <v>0.53061000000000003</v>
      </c>
      <c r="J1662" s="15">
        <v>7836.58</v>
      </c>
      <c r="K1662" s="15">
        <v>14769</v>
      </c>
      <c r="L1662" s="15"/>
      <c r="M1662" s="66" t="str">
        <f>TEXT(Table2[[#This Row],[Gd.Dt]],"mmm-yy")</f>
        <v>Apr-22</v>
      </c>
      <c r="N1662" s="46" t="str">
        <f>MID(Table2[[#This Row],[BE]],6,2)</f>
        <v>MB</v>
      </c>
      <c r="O1662" s="46" t="str">
        <f>IF(Table2[[#This Row],[Type]]="IB","EOU",IF(Table2[[#This Row],[Type]]="MB","Local","492"))</f>
        <v>Local</v>
      </c>
      <c r="P1662" s="46">
        <f>ROUND(Table2[[#This Row],[Cons]]/Table2[[#This Row],[Qty.]],5)</f>
        <v>0.53061000000000003</v>
      </c>
      <c r="Q1662" s="46" t="b">
        <f>EXACT(Table2[[#This Row],[rate]],Table2[[#This Row],[Check]])</f>
        <v>1</v>
      </c>
      <c r="R1662" s="46"/>
      <c r="S1662" s="46" t="str">
        <f>IF(Table2[[#This Row],[SRO]]="EOU",VLOOKUP(Table2[[#This Row],[BE]],[2]GD.List!$C$3:$N$5014,12,0),IF(Table2[[#This Row],[SRO]]="Local","Polyester Staple Fibre","SRO 492"))</f>
        <v>Polyester Staple Fibre</v>
      </c>
    </row>
    <row r="1663" spans="1:19" x14ac:dyDescent="0.25">
      <c r="A1663" s="120" t="s">
        <v>1049</v>
      </c>
      <c r="B1663" s="116" t="s">
        <v>1091</v>
      </c>
      <c r="C1663" s="165">
        <v>33072</v>
      </c>
      <c r="D1663" s="117">
        <v>5503.201</v>
      </c>
      <c r="E1663" s="7" t="s">
        <v>1098</v>
      </c>
      <c r="F1663" s="116" t="s">
        <v>1105</v>
      </c>
      <c r="G1663" s="156">
        <v>44674</v>
      </c>
      <c r="H1663" s="82">
        <v>27822301.77</v>
      </c>
      <c r="I1663" s="50">
        <v>0.41666999999999998</v>
      </c>
      <c r="J1663" s="15">
        <v>9373.82</v>
      </c>
      <c r="K1663" s="15">
        <v>22497</v>
      </c>
      <c r="L1663" s="15"/>
      <c r="M1663" s="66" t="str">
        <f>TEXT(Table2[[#This Row],[Gd.Dt]],"mmm-yy")</f>
        <v>Apr-22</v>
      </c>
      <c r="N1663" s="46" t="str">
        <f>MID(Table2[[#This Row],[BE]],6,2)</f>
        <v>MB</v>
      </c>
      <c r="O1663" s="46" t="str">
        <f>IF(Table2[[#This Row],[Type]]="IB","EOU",IF(Table2[[#This Row],[Type]]="MB","Local","492"))</f>
        <v>Local</v>
      </c>
      <c r="P1663" s="46">
        <f>ROUND(Table2[[#This Row],[Cons]]/Table2[[#This Row],[Qty.]],5)</f>
        <v>0.41666999999999998</v>
      </c>
      <c r="Q1663" s="46" t="b">
        <f>EXACT(Table2[[#This Row],[rate]],Table2[[#This Row],[Check]])</f>
        <v>1</v>
      </c>
      <c r="R1663" s="46"/>
      <c r="S1663" s="46" t="str">
        <f>IF(Table2[[#This Row],[SRO]]="EOU",VLOOKUP(Table2[[#This Row],[BE]],[2]GD.List!$C$3:$N$5014,12,0),IF(Table2[[#This Row],[SRO]]="Local","Polyester Staple Fibre","SRO 492"))</f>
        <v>Polyester Staple Fibre</v>
      </c>
    </row>
    <row r="1664" spans="1:19" x14ac:dyDescent="0.25">
      <c r="A1664" s="119" t="s">
        <v>1076</v>
      </c>
      <c r="B1664" s="116" t="s">
        <v>1093</v>
      </c>
      <c r="C1664" s="165">
        <v>8980</v>
      </c>
      <c r="D1664" s="117">
        <v>3809.9189999999999</v>
      </c>
      <c r="E1664" s="7" t="s">
        <v>1203</v>
      </c>
      <c r="F1664" s="116" t="s">
        <v>1106</v>
      </c>
      <c r="G1664" s="156">
        <v>44674</v>
      </c>
      <c r="H1664" s="82">
        <v>9201914.7100000009</v>
      </c>
      <c r="I1664" s="50">
        <v>0.04</v>
      </c>
      <c r="J1664" s="11">
        <v>135.19999999999999</v>
      </c>
      <c r="K1664" s="11">
        <v>3380</v>
      </c>
      <c r="L1664" s="11"/>
      <c r="M1664" s="66" t="str">
        <f>TEXT(Table2[[#This Row],[Gd.Dt]],"mmm-yy")</f>
        <v>Apr-22</v>
      </c>
      <c r="N1664" s="46" t="str">
        <f>MID(Table2[[#This Row],[BE]],6,2)</f>
        <v>IB</v>
      </c>
      <c r="O1664" s="46" t="str">
        <f>IF(Table2[[#This Row],[Type]]="IB","EOU",IF(Table2[[#This Row],[Type]]="MB","Local","492"))</f>
        <v>EOU</v>
      </c>
      <c r="P1664" s="46">
        <f>ROUND(Table2[[#This Row],[Cons]]/Table2[[#This Row],[Qty.]],5)</f>
        <v>0.04</v>
      </c>
      <c r="Q1664" s="46" t="b">
        <f>EXACT(Table2[[#This Row],[rate]],Table2[[#This Row],[Check]])</f>
        <v>1</v>
      </c>
      <c r="R1664" s="46"/>
      <c r="S1664" s="46" t="str">
        <f>IF(Table2[[#This Row],[SRO]]="EOU",VLOOKUP(Table2[[#This Row],[BE]],[2]GD.List!$C$3:$N$5014,12,0),IF(Table2[[#This Row],[SRO]]="Local","Polyester Staple Fibre","SRO 492"))</f>
        <v>Textile Chemical</v>
      </c>
    </row>
    <row r="1665" spans="1:19" x14ac:dyDescent="0.25">
      <c r="A1665" s="119" t="s">
        <v>1076</v>
      </c>
      <c r="B1665" s="116" t="s">
        <v>1094</v>
      </c>
      <c r="C1665" s="165">
        <v>16947</v>
      </c>
      <c r="D1665" s="117">
        <v>3809.9189999999999</v>
      </c>
      <c r="E1665" s="7" t="s">
        <v>1101</v>
      </c>
      <c r="F1665" s="116" t="s">
        <v>1103</v>
      </c>
      <c r="G1665" s="156">
        <v>44674</v>
      </c>
      <c r="H1665" s="82">
        <v>19782729.41</v>
      </c>
      <c r="I1665" s="50">
        <v>0.04</v>
      </c>
      <c r="J1665" s="15">
        <v>336.64</v>
      </c>
      <c r="K1665" s="15">
        <v>8416</v>
      </c>
      <c r="L1665" s="15"/>
      <c r="M1665" s="66" t="str">
        <f>TEXT(Table2[[#This Row],[Gd.Dt]],"mmm-yy")</f>
        <v>Apr-22</v>
      </c>
      <c r="N1665" s="46" t="str">
        <f>MID(Table2[[#This Row],[BE]],6,2)</f>
        <v>IB</v>
      </c>
      <c r="O1665" s="46" t="str">
        <f>IF(Table2[[#This Row],[Type]]="IB","EOU",IF(Table2[[#This Row],[Type]]="MB","Local","492"))</f>
        <v>EOU</v>
      </c>
      <c r="P1665" s="46">
        <f>ROUND(Table2[[#This Row],[Cons]]/Table2[[#This Row],[Qty.]],5)</f>
        <v>0.04</v>
      </c>
      <c r="Q1665" s="46" t="b">
        <f>EXACT(Table2[[#This Row],[rate]],Table2[[#This Row],[Check]])</f>
        <v>1</v>
      </c>
      <c r="R1665" s="46"/>
      <c r="S1665" s="46" t="str">
        <f>IF(Table2[[#This Row],[SRO]]="EOU",VLOOKUP(Table2[[#This Row],[BE]],[2]GD.List!$C$3:$N$5014,12,0),IF(Table2[[#This Row],[SRO]]="Local","Polyester Staple Fibre","SRO 492"))</f>
        <v>Textile Chemical</v>
      </c>
    </row>
    <row r="1666" spans="1:19" x14ac:dyDescent="0.25">
      <c r="A1666" s="119" t="s">
        <v>1076</v>
      </c>
      <c r="B1666" s="116" t="s">
        <v>1092</v>
      </c>
      <c r="C1666" s="165">
        <v>19880</v>
      </c>
      <c r="D1666" s="117">
        <v>3809.9189999999999</v>
      </c>
      <c r="E1666" s="7" t="s">
        <v>1099</v>
      </c>
      <c r="F1666" s="116" t="s">
        <v>1104</v>
      </c>
      <c r="G1666" s="156">
        <v>44674</v>
      </c>
      <c r="H1666" s="82">
        <v>22782960.100000001</v>
      </c>
      <c r="I1666" s="50">
        <v>0.04</v>
      </c>
      <c r="J1666" s="15">
        <v>574.84</v>
      </c>
      <c r="K1666" s="15">
        <v>14371</v>
      </c>
      <c r="L1666" s="15"/>
      <c r="M1666" s="66" t="str">
        <f>TEXT(Table2[[#This Row],[Gd.Dt]],"mmm-yy")</f>
        <v>Apr-22</v>
      </c>
      <c r="N1666" s="46" t="str">
        <f>MID(Table2[[#This Row],[BE]],6,2)</f>
        <v>IB</v>
      </c>
      <c r="O1666" s="46" t="str">
        <f>IF(Table2[[#This Row],[Type]]="IB","EOU",IF(Table2[[#This Row],[Type]]="MB","Local","492"))</f>
        <v>EOU</v>
      </c>
      <c r="P1666" s="46">
        <f>ROUND(Table2[[#This Row],[Cons]]/Table2[[#This Row],[Qty.]],5)</f>
        <v>0.04</v>
      </c>
      <c r="Q1666" s="46" t="b">
        <f>EXACT(Table2[[#This Row],[rate]],Table2[[#This Row],[Check]])</f>
        <v>1</v>
      </c>
      <c r="R1666" s="46"/>
      <c r="S1666" s="46" t="str">
        <f>IF(Table2[[#This Row],[SRO]]="EOU",VLOOKUP(Table2[[#This Row],[BE]],[2]GD.List!$C$3:$N$5014,12,0),IF(Table2[[#This Row],[SRO]]="Local","Polyester Staple Fibre","SRO 492"))</f>
        <v>Textile Chemical</v>
      </c>
    </row>
    <row r="1667" spans="1:19" x14ac:dyDescent="0.25">
      <c r="A1667" s="120" t="s">
        <v>1076</v>
      </c>
      <c r="B1667" s="116" t="s">
        <v>1091</v>
      </c>
      <c r="C1667" s="165">
        <v>33072</v>
      </c>
      <c r="D1667" s="117">
        <v>3809.9189999999999</v>
      </c>
      <c r="E1667" s="7" t="s">
        <v>1098</v>
      </c>
      <c r="F1667" s="116" t="s">
        <v>1105</v>
      </c>
      <c r="G1667" s="156">
        <v>44674</v>
      </c>
      <c r="H1667" s="82">
        <v>27822301.77</v>
      </c>
      <c r="I1667" s="50">
        <v>0.04</v>
      </c>
      <c r="J1667" s="15">
        <v>899.88</v>
      </c>
      <c r="K1667" s="15">
        <v>22497</v>
      </c>
      <c r="L1667" s="15"/>
      <c r="M1667" s="66" t="str">
        <f>TEXT(Table2[[#This Row],[Gd.Dt]],"mmm-yy")</f>
        <v>Apr-22</v>
      </c>
      <c r="N1667" s="46" t="str">
        <f>MID(Table2[[#This Row],[BE]],6,2)</f>
        <v>IB</v>
      </c>
      <c r="O1667" s="46" t="str">
        <f>IF(Table2[[#This Row],[Type]]="IB","EOU",IF(Table2[[#This Row],[Type]]="MB","Local","492"))</f>
        <v>EOU</v>
      </c>
      <c r="P1667" s="46">
        <f>ROUND(Table2[[#This Row],[Cons]]/Table2[[#This Row],[Qty.]],5)</f>
        <v>0.04</v>
      </c>
      <c r="Q1667" s="46" t="b">
        <f>EXACT(Table2[[#This Row],[rate]],Table2[[#This Row],[Check]])</f>
        <v>1</v>
      </c>
      <c r="R1667" s="46"/>
      <c r="S1667" s="46" t="str">
        <f>IF(Table2[[#This Row],[SRO]]="EOU",VLOOKUP(Table2[[#This Row],[BE]],[2]GD.List!$C$3:$N$5014,12,0),IF(Table2[[#This Row],[SRO]]="Local","Polyester Staple Fibre","SRO 492"))</f>
        <v>Textile Chemical</v>
      </c>
    </row>
    <row r="1668" spans="1:19" x14ac:dyDescent="0.25">
      <c r="A1668" s="120" t="s">
        <v>1096</v>
      </c>
      <c r="B1668" s="116" t="s">
        <v>1091</v>
      </c>
      <c r="C1668" s="165">
        <v>33072</v>
      </c>
      <c r="D1668" s="117">
        <v>3910</v>
      </c>
      <c r="E1668" s="7" t="s">
        <v>1098</v>
      </c>
      <c r="F1668" s="116" t="s">
        <v>1105</v>
      </c>
      <c r="G1668" s="156">
        <v>44674</v>
      </c>
      <c r="H1668" s="82">
        <v>27822301.77</v>
      </c>
      <c r="I1668" s="50">
        <v>0.04</v>
      </c>
      <c r="J1668" s="15">
        <v>899.88</v>
      </c>
      <c r="K1668" s="15">
        <v>22497</v>
      </c>
      <c r="L1668" s="15"/>
      <c r="M1668" s="66" t="str">
        <f>TEXT(Table2[[#This Row],[Gd.Dt]],"mmm-yy")</f>
        <v>Apr-22</v>
      </c>
      <c r="N1668" s="46" t="str">
        <f>MID(Table2[[#This Row],[BE]],6,2)</f>
        <v>IB</v>
      </c>
      <c r="O1668" s="46" t="str">
        <f>IF(Table2[[#This Row],[Type]]="IB","EOU",IF(Table2[[#This Row],[Type]]="MB","Local","492"))</f>
        <v>EOU</v>
      </c>
      <c r="P1668" s="46">
        <f>ROUND(Table2[[#This Row],[Cons]]/Table2[[#This Row],[Qty.]],5)</f>
        <v>0.04</v>
      </c>
      <c r="Q1668" s="46" t="b">
        <f>EXACT(Table2[[#This Row],[rate]],Table2[[#This Row],[Check]])</f>
        <v>1</v>
      </c>
      <c r="R1668" s="46"/>
      <c r="S1668" s="46" t="str">
        <f>IF(Table2[[#This Row],[SRO]]="EOU",VLOOKUP(Table2[[#This Row],[BE]],[2]GD.List!$C$3:$N$5014,12,0),IF(Table2[[#This Row],[SRO]]="Local","Polyester Staple Fibre","SRO 492"))</f>
        <v>Textile Chemical</v>
      </c>
    </row>
    <row r="1669" spans="1:19" x14ac:dyDescent="0.25">
      <c r="A1669" s="119" t="s">
        <v>1097</v>
      </c>
      <c r="B1669" s="119" t="s">
        <v>1091</v>
      </c>
      <c r="C1669" s="170">
        <v>33072</v>
      </c>
      <c r="D1669" s="171">
        <v>3402.13</v>
      </c>
      <c r="E1669" s="162" t="s">
        <v>1098</v>
      </c>
      <c r="F1669" s="119" t="s">
        <v>1105</v>
      </c>
      <c r="G1669" s="163">
        <v>44674</v>
      </c>
      <c r="H1669" s="172">
        <v>27822301.77</v>
      </c>
      <c r="I1669" s="53">
        <v>0.04</v>
      </c>
      <c r="J1669" s="30">
        <v>130.62</v>
      </c>
      <c r="K1669" s="30">
        <v>3265.5</v>
      </c>
      <c r="L1669" s="30"/>
      <c r="M1669" s="67" t="str">
        <f>TEXT(Table2[[#This Row],[Gd.Dt]],"mmm-yy")</f>
        <v>Apr-22</v>
      </c>
      <c r="N1669" s="47" t="str">
        <f>MID(Table2[[#This Row],[BE]],6,2)</f>
        <v>IB</v>
      </c>
      <c r="O1669" s="47" t="str">
        <f>IF(Table2[[#This Row],[Type]]="IB","EOU",IF(Table2[[#This Row],[Type]]="MB","Local","492"))</f>
        <v>EOU</v>
      </c>
      <c r="P1669" s="47">
        <f>ROUND(Table2[[#This Row],[Cons]]/Table2[[#This Row],[Qty.]],5)</f>
        <v>0.04</v>
      </c>
      <c r="Q1669" s="47" t="b">
        <f>EXACT(Table2[[#This Row],[rate]],Table2[[#This Row],[Check]])</f>
        <v>1</v>
      </c>
      <c r="R1669" s="47"/>
      <c r="S1669" s="47" t="str">
        <f>IF(Table2[[#This Row],[SRO]]="EOU",VLOOKUP(Table2[[#This Row],[BE]],[2]GD.List!$C$3:$N$5014,12,0),IF(Table2[[#This Row],[SRO]]="Local","Polyester Staple Fibre","SRO 492"))</f>
        <v>Textile Chemical</v>
      </c>
    </row>
    <row r="1670" spans="1:19" x14ac:dyDescent="0.25">
      <c r="A1670" s="119" t="s">
        <v>1</v>
      </c>
      <c r="B1670" s="116" t="s">
        <v>1112</v>
      </c>
      <c r="C1670" s="165">
        <v>26826</v>
      </c>
      <c r="D1670" s="117">
        <v>2701.12</v>
      </c>
      <c r="E1670" s="7" t="s">
        <v>1126</v>
      </c>
      <c r="F1670" s="116" t="s">
        <v>1130</v>
      </c>
      <c r="G1670" s="156">
        <v>44675</v>
      </c>
      <c r="H1670" s="82">
        <v>36721999</v>
      </c>
      <c r="I1670" s="50">
        <v>0.4</v>
      </c>
      <c r="J1670" s="15">
        <v>13665.6</v>
      </c>
      <c r="K1670" s="15">
        <v>34164</v>
      </c>
      <c r="L1670" s="15"/>
      <c r="M1670" s="66" t="str">
        <f>TEXT(Table2[[#This Row],[Gd.Dt]],"mmm-yy")</f>
        <v>Apr-22</v>
      </c>
      <c r="N1670" s="46" t="str">
        <f>MID(Table2[[#This Row],[BE]],6,2)</f>
        <v>IB</v>
      </c>
      <c r="O1670" s="46" t="str">
        <f>IF(Table2[[#This Row],[Type]]="IB","EOU",IF(Table2[[#This Row],[Type]]="MB","Local","492"))</f>
        <v>EOU</v>
      </c>
      <c r="P1670" s="46">
        <f>ROUND(Table2[[#This Row],[Cons]]/Table2[[#This Row],[Qty.]],5)</f>
        <v>0.4</v>
      </c>
      <c r="Q1670" s="46" t="b">
        <f>EXACT(Table2[[#This Row],[rate]],Table2[[#This Row],[Check]])</f>
        <v>1</v>
      </c>
      <c r="R1670" s="46"/>
      <c r="S1670" s="46" t="str">
        <f>IF(Table2[[#This Row],[SRO]]="EOU",VLOOKUP(Table2[[#This Row],[BE]],[2]GD.List!$C$3:$N$5014,12,0),IF(Table2[[#This Row],[SRO]]="Local","Polyester Staple Fibre","SRO 492"))</f>
        <v>Textile Coal</v>
      </c>
    </row>
    <row r="1671" spans="1:19" x14ac:dyDescent="0.25">
      <c r="A1671" s="116" t="s">
        <v>1</v>
      </c>
      <c r="B1671" s="116" t="s">
        <v>1113</v>
      </c>
      <c r="C1671" s="165">
        <v>38696</v>
      </c>
      <c r="D1671" s="117">
        <v>2701.12</v>
      </c>
      <c r="E1671" s="7" t="s">
        <v>1127</v>
      </c>
      <c r="F1671" s="116" t="s">
        <v>1131</v>
      </c>
      <c r="G1671" s="156">
        <v>44675</v>
      </c>
      <c r="H1671" s="82">
        <v>31392674.98</v>
      </c>
      <c r="I1671" s="50">
        <v>0.4</v>
      </c>
      <c r="J1671" s="15">
        <v>10740</v>
      </c>
      <c r="K1671" s="15">
        <v>26850</v>
      </c>
      <c r="L1671" s="15"/>
      <c r="M1671" s="66" t="str">
        <f>TEXT(Table2[[#This Row],[Gd.Dt]],"mmm-yy")</f>
        <v>Apr-22</v>
      </c>
      <c r="N1671" s="46" t="str">
        <f>MID(Table2[[#This Row],[BE]],6,2)</f>
        <v>IB</v>
      </c>
      <c r="O1671" s="46" t="str">
        <f>IF(Table2[[#This Row],[Type]]="IB","EOU",IF(Table2[[#This Row],[Type]]="MB","Local","492"))</f>
        <v>EOU</v>
      </c>
      <c r="P1671" s="46">
        <f>ROUND(Table2[[#This Row],[Cons]]/Table2[[#This Row],[Qty.]],5)</f>
        <v>0.4</v>
      </c>
      <c r="Q1671" s="46" t="b">
        <f>EXACT(Table2[[#This Row],[rate]],Table2[[#This Row],[Check]])</f>
        <v>1</v>
      </c>
      <c r="R1671" s="46"/>
      <c r="S1671" s="46" t="str">
        <f>IF(Table2[[#This Row],[SRO]]="EOU",VLOOKUP(Table2[[#This Row],[BE]],[2]GD.List!$C$3:$N$5014,12,0),IF(Table2[[#This Row],[SRO]]="Local","Polyester Staple Fibre","SRO 492"))</f>
        <v>Textile Coal</v>
      </c>
    </row>
    <row r="1672" spans="1:19" x14ac:dyDescent="0.25">
      <c r="A1672" s="119" t="s">
        <v>1</v>
      </c>
      <c r="B1672" s="116" t="s">
        <v>1111</v>
      </c>
      <c r="C1672" s="165">
        <v>42200</v>
      </c>
      <c r="D1672" s="117">
        <v>2701.12</v>
      </c>
      <c r="E1672" s="7" t="s">
        <v>1125</v>
      </c>
      <c r="F1672" s="116" t="s">
        <v>1132</v>
      </c>
      <c r="G1672" s="156">
        <v>44675</v>
      </c>
      <c r="H1672" s="82">
        <v>47536386.409999996</v>
      </c>
      <c r="I1672" s="50">
        <v>0.4</v>
      </c>
      <c r="J1672" s="15">
        <v>19439.2</v>
      </c>
      <c r="K1672" s="15">
        <v>48598</v>
      </c>
      <c r="L1672" s="15"/>
      <c r="M1672" s="66" t="str">
        <f>TEXT(Table2[[#This Row],[Gd.Dt]],"mmm-yy")</f>
        <v>Apr-22</v>
      </c>
      <c r="N1672" s="46" t="str">
        <f>MID(Table2[[#This Row],[BE]],6,2)</f>
        <v>IB</v>
      </c>
      <c r="O1672" s="46" t="str">
        <f>IF(Table2[[#This Row],[Type]]="IB","EOU",IF(Table2[[#This Row],[Type]]="MB","Local","492"))</f>
        <v>EOU</v>
      </c>
      <c r="P1672" s="46">
        <f>ROUND(Table2[[#This Row],[Cons]]/Table2[[#This Row],[Qty.]],5)</f>
        <v>0.4</v>
      </c>
      <c r="Q1672" s="46" t="b">
        <f>EXACT(Table2[[#This Row],[rate]],Table2[[#This Row],[Check]])</f>
        <v>1</v>
      </c>
      <c r="R1672" s="46"/>
      <c r="S1672" s="46" t="str">
        <f>IF(Table2[[#This Row],[SRO]]="EOU",VLOOKUP(Table2[[#This Row],[BE]],[2]GD.List!$C$3:$N$5014,12,0),IF(Table2[[#This Row],[SRO]]="Local","Polyester Staple Fibre","SRO 492"))</f>
        <v>Textile Coal</v>
      </c>
    </row>
    <row r="1673" spans="1:19" x14ac:dyDescent="0.25">
      <c r="A1673" s="116" t="s">
        <v>1</v>
      </c>
      <c r="B1673" s="116" t="s">
        <v>1114</v>
      </c>
      <c r="C1673" s="165">
        <v>34332</v>
      </c>
      <c r="D1673" s="117">
        <v>2701.12</v>
      </c>
      <c r="E1673" s="7" t="s">
        <v>1128</v>
      </c>
      <c r="F1673" s="116" t="s">
        <v>1133</v>
      </c>
      <c r="G1673" s="156">
        <v>44675</v>
      </c>
      <c r="H1673" s="82">
        <v>6338872.3300000001</v>
      </c>
      <c r="I1673" s="50">
        <v>0.4</v>
      </c>
      <c r="J1673" s="15">
        <v>2076.4</v>
      </c>
      <c r="K1673" s="15">
        <v>5191</v>
      </c>
      <c r="L1673" s="15"/>
      <c r="M1673" s="66" t="str">
        <f>TEXT(Table2[[#This Row],[Gd.Dt]],"mmm-yy")</f>
        <v>Apr-22</v>
      </c>
      <c r="N1673" s="46" t="str">
        <f>MID(Table2[[#This Row],[BE]],6,2)</f>
        <v>IB</v>
      </c>
      <c r="O1673" s="46" t="str">
        <f>IF(Table2[[#This Row],[Type]]="IB","EOU",IF(Table2[[#This Row],[Type]]="MB","Local","492"))</f>
        <v>EOU</v>
      </c>
      <c r="P1673" s="46">
        <f>ROUND(Table2[[#This Row],[Cons]]/Table2[[#This Row],[Qty.]],5)</f>
        <v>0.4</v>
      </c>
      <c r="Q1673" s="46" t="b">
        <f>EXACT(Table2[[#This Row],[rate]],Table2[[#This Row],[Check]])</f>
        <v>1</v>
      </c>
      <c r="R1673" s="46"/>
      <c r="S1673" s="46" t="str">
        <f>IF(Table2[[#This Row],[SRO]]="EOU",VLOOKUP(Table2[[#This Row],[BE]],[2]GD.List!$C$3:$N$5014,12,0),IF(Table2[[#This Row],[SRO]]="Local","Polyester Staple Fibre","SRO 492"))</f>
        <v>Textile Coal</v>
      </c>
    </row>
    <row r="1674" spans="1:19" x14ac:dyDescent="0.25">
      <c r="A1674" s="116" t="s">
        <v>1</v>
      </c>
      <c r="B1674" s="116" t="s">
        <v>1110</v>
      </c>
      <c r="C1674" s="165">
        <v>25123</v>
      </c>
      <c r="D1674" s="117">
        <v>2701.12</v>
      </c>
      <c r="E1674" s="7" t="s">
        <v>1124</v>
      </c>
      <c r="F1674" s="116" t="s">
        <v>1134</v>
      </c>
      <c r="G1674" s="156">
        <v>44675</v>
      </c>
      <c r="H1674" s="82">
        <v>22677495.16</v>
      </c>
      <c r="I1674" s="50">
        <v>0.1</v>
      </c>
      <c r="J1674" s="15">
        <v>209.2</v>
      </c>
      <c r="K1674" s="15">
        <v>2092</v>
      </c>
      <c r="L1674" s="15"/>
      <c r="M1674" s="66" t="str">
        <f>TEXT(Table2[[#This Row],[Gd.Dt]],"mmm-yy")</f>
        <v>Apr-22</v>
      </c>
      <c r="N1674" s="46" t="str">
        <f>MID(Table2[[#This Row],[BE]],6,2)</f>
        <v>IB</v>
      </c>
      <c r="O1674" s="46" t="str">
        <f>IF(Table2[[#This Row],[Type]]="IB","EOU",IF(Table2[[#This Row],[Type]]="MB","Local","492"))</f>
        <v>EOU</v>
      </c>
      <c r="P1674" s="46">
        <f>ROUND(Table2[[#This Row],[Cons]]/Table2[[#This Row],[Qty.]],5)</f>
        <v>0.1</v>
      </c>
      <c r="Q1674" s="46" t="b">
        <f>EXACT(Table2[[#This Row],[rate]],Table2[[#This Row],[Check]])</f>
        <v>1</v>
      </c>
      <c r="R1674" s="46"/>
      <c r="S1674" s="46" t="str">
        <f>IF(Table2[[#This Row],[SRO]]="EOU",VLOOKUP(Table2[[#This Row],[BE]],[2]GD.List!$C$3:$N$5014,12,0),IF(Table2[[#This Row],[SRO]]="Local","Polyester Staple Fibre","SRO 492"))</f>
        <v>Textile Coal</v>
      </c>
    </row>
    <row r="1675" spans="1:19" x14ac:dyDescent="0.25">
      <c r="A1675" s="116" t="s">
        <v>1</v>
      </c>
      <c r="B1675" s="116" t="s">
        <v>1110</v>
      </c>
      <c r="C1675" s="165">
        <v>25123</v>
      </c>
      <c r="D1675" s="117">
        <v>2701.12</v>
      </c>
      <c r="E1675" s="7" t="s">
        <v>1124</v>
      </c>
      <c r="F1675" s="116" t="s">
        <v>1134</v>
      </c>
      <c r="G1675" s="156">
        <v>44675</v>
      </c>
      <c r="H1675" s="82">
        <v>22677495.16</v>
      </c>
      <c r="I1675" s="50">
        <v>0.4</v>
      </c>
      <c r="J1675" s="15">
        <v>5765.2</v>
      </c>
      <c r="K1675" s="15">
        <v>14413</v>
      </c>
      <c r="L1675" s="15"/>
      <c r="M1675" s="66" t="str">
        <f>TEXT(Table2[[#This Row],[Gd.Dt]],"mmm-yy")</f>
        <v>Apr-22</v>
      </c>
      <c r="N1675" s="46" t="str">
        <f>MID(Table2[[#This Row],[BE]],6,2)</f>
        <v>IB</v>
      </c>
      <c r="O1675" s="46" t="str">
        <f>IF(Table2[[#This Row],[Type]]="IB","EOU",IF(Table2[[#This Row],[Type]]="MB","Local","492"))</f>
        <v>EOU</v>
      </c>
      <c r="P1675" s="46">
        <f>ROUND(Table2[[#This Row],[Cons]]/Table2[[#This Row],[Qty.]],5)</f>
        <v>0.4</v>
      </c>
      <c r="Q1675" s="46" t="b">
        <f>EXACT(Table2[[#This Row],[rate]],Table2[[#This Row],[Check]])</f>
        <v>1</v>
      </c>
      <c r="R1675" s="46"/>
      <c r="S1675" s="46" t="str">
        <f>IF(Table2[[#This Row],[SRO]]="EOU",VLOOKUP(Table2[[#This Row],[BE]],[2]GD.List!$C$3:$N$5014,12,0),IF(Table2[[#This Row],[SRO]]="Local","Polyester Staple Fibre","SRO 492"))</f>
        <v>Textile Coal</v>
      </c>
    </row>
    <row r="1676" spans="1:19" x14ac:dyDescent="0.25">
      <c r="A1676" s="116" t="s">
        <v>1</v>
      </c>
      <c r="B1676" s="116" t="s">
        <v>1115</v>
      </c>
      <c r="C1676" s="165">
        <v>13515</v>
      </c>
      <c r="D1676" s="117">
        <v>2701.12</v>
      </c>
      <c r="E1676" s="7" t="s">
        <v>1129</v>
      </c>
      <c r="F1676" s="116" t="s">
        <v>1138</v>
      </c>
      <c r="G1676" s="156">
        <v>44676</v>
      </c>
      <c r="H1676" s="82">
        <v>20444063.079999998</v>
      </c>
      <c r="I1676" s="50">
        <v>0.4</v>
      </c>
      <c r="J1676" s="15">
        <v>6733.6</v>
      </c>
      <c r="K1676" s="15">
        <v>16834</v>
      </c>
      <c r="L1676" s="15"/>
      <c r="M1676" s="66" t="str">
        <f>TEXT(Table2[[#This Row],[Gd.Dt]],"mmm-yy")</f>
        <v>Apr-22</v>
      </c>
      <c r="N1676" s="46" t="str">
        <f>MID(Table2[[#This Row],[BE]],6,2)</f>
        <v>IB</v>
      </c>
      <c r="O1676" s="46" t="str">
        <f>IF(Table2[[#This Row],[Type]]="IB","EOU",IF(Table2[[#This Row],[Type]]="MB","Local","492"))</f>
        <v>EOU</v>
      </c>
      <c r="P1676" s="46">
        <f>ROUND(Table2[[#This Row],[Cons]]/Table2[[#This Row],[Qty.]],5)</f>
        <v>0.4</v>
      </c>
      <c r="Q1676" s="46" t="b">
        <f>EXACT(Table2[[#This Row],[rate]],Table2[[#This Row],[Check]])</f>
        <v>1</v>
      </c>
      <c r="R1676" s="46"/>
      <c r="S1676" s="46" t="str">
        <f>IF(Table2[[#This Row],[SRO]]="EOU",VLOOKUP(Table2[[#This Row],[BE]],[2]GD.List!$C$3:$N$5014,12,0),IF(Table2[[#This Row],[SRO]]="Local","Polyester Staple Fibre","SRO 492"))</f>
        <v>Textile Coal</v>
      </c>
    </row>
    <row r="1677" spans="1:19" x14ac:dyDescent="0.25">
      <c r="A1677" s="120" t="s">
        <v>1</v>
      </c>
      <c r="B1677" s="116" t="s">
        <v>1107</v>
      </c>
      <c r="C1677" s="165">
        <v>85160</v>
      </c>
      <c r="D1677" s="117">
        <v>2701.12</v>
      </c>
      <c r="E1677" s="7" t="s">
        <v>1116</v>
      </c>
      <c r="F1677" s="116" t="s">
        <v>1135</v>
      </c>
      <c r="G1677" s="156">
        <v>44674</v>
      </c>
      <c r="H1677" s="82">
        <v>71642629.140000001</v>
      </c>
      <c r="I1677" s="50">
        <v>0.4</v>
      </c>
      <c r="J1677" s="15">
        <v>22482.400000000001</v>
      </c>
      <c r="K1677" s="15">
        <v>56206</v>
      </c>
      <c r="L1677" s="15"/>
      <c r="M1677" s="66" t="str">
        <f>TEXT(Table2[[#This Row],[Gd.Dt]],"mmm-yy")</f>
        <v>Apr-22</v>
      </c>
      <c r="N1677" s="46" t="str">
        <f>MID(Table2[[#This Row],[BE]],6,2)</f>
        <v>IB</v>
      </c>
      <c r="O1677" s="46" t="str">
        <f>IF(Table2[[#This Row],[Type]]="IB","EOU",IF(Table2[[#This Row],[Type]]="MB","Local","492"))</f>
        <v>EOU</v>
      </c>
      <c r="P1677" s="46">
        <f>ROUND(Table2[[#This Row],[Cons]]/Table2[[#This Row],[Qty.]],5)</f>
        <v>0.4</v>
      </c>
      <c r="Q1677" s="46" t="b">
        <f>EXACT(Table2[[#This Row],[rate]],Table2[[#This Row],[Check]])</f>
        <v>1</v>
      </c>
      <c r="R1677" s="46"/>
      <c r="S1677" s="46" t="str">
        <f>IF(Table2[[#This Row],[SRO]]="EOU",VLOOKUP(Table2[[#This Row],[BE]],[2]GD.List!$C$3:$N$5014,12,0),IF(Table2[[#This Row],[SRO]]="Local","Polyester Staple Fibre","SRO 492"))</f>
        <v>Textile Coal</v>
      </c>
    </row>
    <row r="1678" spans="1:19" x14ac:dyDescent="0.25">
      <c r="A1678" s="120" t="s">
        <v>125</v>
      </c>
      <c r="B1678" s="116" t="s">
        <v>1109</v>
      </c>
      <c r="C1678" s="165">
        <v>24924</v>
      </c>
      <c r="D1678" s="117">
        <v>9607.2000000000007</v>
      </c>
      <c r="E1678" s="7" t="s">
        <v>1123</v>
      </c>
      <c r="F1678" s="116" t="s">
        <v>1136</v>
      </c>
      <c r="G1678" s="156">
        <v>44675</v>
      </c>
      <c r="H1678" s="82">
        <v>24965286.309999999</v>
      </c>
      <c r="I1678" s="50">
        <v>4.8000000000000001E-4</v>
      </c>
      <c r="J1678" s="15">
        <v>2.7</v>
      </c>
      <c r="K1678" s="15">
        <v>5621.9548872180449</v>
      </c>
      <c r="L1678" s="15"/>
      <c r="M1678" s="66" t="str">
        <f>TEXT(Table2[[#This Row],[Gd.Dt]],"mmm-yy")</f>
        <v>Apr-22</v>
      </c>
      <c r="N1678" s="46" t="str">
        <f>MID(Table2[[#This Row],[BE]],6,2)</f>
        <v>HC</v>
      </c>
      <c r="O1678" s="46" t="str">
        <f>IF(Table2[[#This Row],[Type]]="IB","EOU",IF(Table2[[#This Row],[Type]]="MB","Local","492"))</f>
        <v>492</v>
      </c>
      <c r="P1678" s="46">
        <f>ROUND(Table2[[#This Row],[Cons]]/Table2[[#This Row],[Qty.]],5)</f>
        <v>4.8000000000000001E-4</v>
      </c>
      <c r="Q1678" s="46" t="b">
        <f>EXACT(Table2[[#This Row],[rate]],Table2[[#This Row],[Check]])</f>
        <v>1</v>
      </c>
      <c r="R1678" s="46"/>
      <c r="S1678" s="46" t="str">
        <f>IF(Table2[[#This Row],[SRO]]="EOU",VLOOKUP(Table2[[#This Row],[BE]],[2]GD.List!$C$3:$N$5014,12,0),IF(Table2[[#This Row],[SRO]]="Local","Polyester Staple Fibre","SRO 492"))</f>
        <v>SRO 492</v>
      </c>
    </row>
    <row r="1679" spans="1:19" x14ac:dyDescent="0.25">
      <c r="A1679" s="119" t="s">
        <v>388</v>
      </c>
      <c r="B1679" s="116" t="s">
        <v>1112</v>
      </c>
      <c r="C1679" s="165">
        <v>26826</v>
      </c>
      <c r="D1679" s="117">
        <v>1108.19</v>
      </c>
      <c r="E1679" s="7" t="s">
        <v>1126</v>
      </c>
      <c r="F1679" s="116" t="s">
        <v>1130</v>
      </c>
      <c r="G1679" s="156">
        <v>44675</v>
      </c>
      <c r="H1679" s="82">
        <v>36721999</v>
      </c>
      <c r="I1679" s="50">
        <v>0.04</v>
      </c>
      <c r="J1679" s="15">
        <v>1366.56</v>
      </c>
      <c r="K1679" s="15">
        <v>34164</v>
      </c>
      <c r="L1679" s="15"/>
      <c r="M1679" s="66" t="str">
        <f>TEXT(Table2[[#This Row],[Gd.Dt]],"mmm-yy")</f>
        <v>Apr-22</v>
      </c>
      <c r="N1679" s="46" t="str">
        <f>MID(Table2[[#This Row],[BE]],6,2)</f>
        <v>IB</v>
      </c>
      <c r="O1679" s="46" t="str">
        <f>IF(Table2[[#This Row],[Type]]="IB","EOU",IF(Table2[[#This Row],[Type]]="MB","Local","492"))</f>
        <v>EOU</v>
      </c>
      <c r="P1679" s="46">
        <f>ROUND(Table2[[#This Row],[Cons]]/Table2[[#This Row],[Qty.]],5)</f>
        <v>0.04</v>
      </c>
      <c r="Q1679" s="46" t="b">
        <f>EXACT(Table2[[#This Row],[rate]],Table2[[#This Row],[Check]])</f>
        <v>1</v>
      </c>
      <c r="R1679" s="46"/>
      <c r="S1679" s="46" t="str">
        <f>IF(Table2[[#This Row],[SRO]]="EOU",VLOOKUP(Table2[[#This Row],[BE]],[2]GD.List!$C$3:$N$5014,12,0),IF(Table2[[#This Row],[SRO]]="Local","Polyester Staple Fibre","SRO 492"))</f>
        <v>Textile Chemical</v>
      </c>
    </row>
    <row r="1680" spans="1:19" x14ac:dyDescent="0.25">
      <c r="A1680" s="120" t="s">
        <v>388</v>
      </c>
      <c r="B1680" s="116" t="s">
        <v>1113</v>
      </c>
      <c r="C1680" s="165">
        <v>38696</v>
      </c>
      <c r="D1680" s="117">
        <v>1108.19</v>
      </c>
      <c r="E1680" s="7" t="s">
        <v>1127</v>
      </c>
      <c r="F1680" s="116" t="s">
        <v>1131</v>
      </c>
      <c r="G1680" s="156">
        <v>44675</v>
      </c>
      <c r="H1680" s="82">
        <v>31392674.98</v>
      </c>
      <c r="I1680" s="50">
        <v>0.04</v>
      </c>
      <c r="J1680" s="15">
        <v>1074</v>
      </c>
      <c r="K1680" s="15">
        <v>26850</v>
      </c>
      <c r="L1680" s="15"/>
      <c r="M1680" s="66" t="str">
        <f>TEXT(Table2[[#This Row],[Gd.Dt]],"mmm-yy")</f>
        <v>Apr-22</v>
      </c>
      <c r="N1680" s="46" t="str">
        <f>MID(Table2[[#This Row],[BE]],6,2)</f>
        <v>IB</v>
      </c>
      <c r="O1680" s="46" t="str">
        <f>IF(Table2[[#This Row],[Type]]="IB","EOU",IF(Table2[[#This Row],[Type]]="MB","Local","492"))</f>
        <v>EOU</v>
      </c>
      <c r="P1680" s="46">
        <f>ROUND(Table2[[#This Row],[Cons]]/Table2[[#This Row],[Qty.]],5)</f>
        <v>0.04</v>
      </c>
      <c r="Q1680" s="46" t="b">
        <f>EXACT(Table2[[#This Row],[rate]],Table2[[#This Row],[Check]])</f>
        <v>1</v>
      </c>
      <c r="R1680" s="46"/>
      <c r="S1680" s="46" t="str">
        <f>IF(Table2[[#This Row],[SRO]]="EOU",VLOOKUP(Table2[[#This Row],[BE]],[2]GD.List!$C$3:$N$5014,12,0),IF(Table2[[#This Row],[SRO]]="Local","Polyester Staple Fibre","SRO 492"))</f>
        <v>Textile Chemical</v>
      </c>
    </row>
    <row r="1681" spans="1:19" x14ac:dyDescent="0.25">
      <c r="A1681" s="119" t="s">
        <v>390</v>
      </c>
      <c r="B1681" s="116" t="s">
        <v>1112</v>
      </c>
      <c r="C1681" s="165">
        <v>26826</v>
      </c>
      <c r="D1681" s="117">
        <v>5503.201</v>
      </c>
      <c r="E1681" s="7" t="s">
        <v>1126</v>
      </c>
      <c r="F1681" s="116" t="s">
        <v>1130</v>
      </c>
      <c r="G1681" s="156">
        <v>44675</v>
      </c>
      <c r="H1681" s="82">
        <v>36721999</v>
      </c>
      <c r="I1681" s="50">
        <v>0.41666999999999998</v>
      </c>
      <c r="J1681" s="15">
        <v>14235.11</v>
      </c>
      <c r="K1681" s="15">
        <v>34164</v>
      </c>
      <c r="L1681" s="15"/>
      <c r="M1681" s="66" t="str">
        <f>TEXT(Table2[[#This Row],[Gd.Dt]],"mmm-yy")</f>
        <v>Apr-22</v>
      </c>
      <c r="N1681" s="46" t="str">
        <f>MID(Table2[[#This Row],[BE]],6,2)</f>
        <v>MB</v>
      </c>
      <c r="O1681" s="46" t="str">
        <f>IF(Table2[[#This Row],[Type]]="IB","EOU",IF(Table2[[#This Row],[Type]]="MB","Local","492"))</f>
        <v>Local</v>
      </c>
      <c r="P1681" s="46">
        <f>ROUND(Table2[[#This Row],[Cons]]/Table2[[#This Row],[Qty.]],5)</f>
        <v>0.41666999999999998</v>
      </c>
      <c r="Q1681" s="46" t="b">
        <f>EXACT(Table2[[#This Row],[rate]],Table2[[#This Row],[Check]])</f>
        <v>1</v>
      </c>
      <c r="R1681" s="46"/>
      <c r="S1681" s="46" t="str">
        <f>IF(Table2[[#This Row],[SRO]]="EOU",VLOOKUP(Table2[[#This Row],[BE]],[2]GD.List!$C$3:$N$5014,12,0),IF(Table2[[#This Row],[SRO]]="Local","Polyester Staple Fibre","SRO 492"))</f>
        <v>Polyester Staple Fibre</v>
      </c>
    </row>
    <row r="1682" spans="1:19" x14ac:dyDescent="0.25">
      <c r="A1682" s="119" t="s">
        <v>390</v>
      </c>
      <c r="B1682" s="116" t="s">
        <v>1113</v>
      </c>
      <c r="C1682" s="165">
        <v>38696</v>
      </c>
      <c r="D1682" s="117">
        <v>5503.201</v>
      </c>
      <c r="E1682" s="7" t="s">
        <v>1127</v>
      </c>
      <c r="F1682" s="116" t="s">
        <v>1131</v>
      </c>
      <c r="G1682" s="156">
        <v>44675</v>
      </c>
      <c r="H1682" s="82">
        <v>31392674.98</v>
      </c>
      <c r="I1682" s="50">
        <v>0.41666999999999998</v>
      </c>
      <c r="J1682" s="15">
        <v>11187.59</v>
      </c>
      <c r="K1682" s="15">
        <v>26850</v>
      </c>
      <c r="L1682" s="15"/>
      <c r="M1682" s="66" t="str">
        <f>TEXT(Table2[[#This Row],[Gd.Dt]],"mmm-yy")</f>
        <v>Apr-22</v>
      </c>
      <c r="N1682" s="46" t="str">
        <f>MID(Table2[[#This Row],[BE]],6,2)</f>
        <v>MB</v>
      </c>
      <c r="O1682" s="46" t="str">
        <f>IF(Table2[[#This Row],[Type]]="IB","EOU",IF(Table2[[#This Row],[Type]]="MB","Local","492"))</f>
        <v>Local</v>
      </c>
      <c r="P1682" s="46">
        <f>ROUND(Table2[[#This Row],[Cons]]/Table2[[#This Row],[Qty.]],5)</f>
        <v>0.41666999999999998</v>
      </c>
      <c r="Q1682" s="46" t="b">
        <f>EXACT(Table2[[#This Row],[rate]],Table2[[#This Row],[Check]])</f>
        <v>1</v>
      </c>
      <c r="R1682" s="46"/>
      <c r="S1682" s="46" t="str">
        <f>IF(Table2[[#This Row],[SRO]]="EOU",VLOOKUP(Table2[[#This Row],[BE]],[2]GD.List!$C$3:$N$5014,12,0),IF(Table2[[#This Row],[SRO]]="Local","Polyester Staple Fibre","SRO 492"))</f>
        <v>Polyester Staple Fibre</v>
      </c>
    </row>
    <row r="1683" spans="1:19" x14ac:dyDescent="0.25">
      <c r="A1683" s="120" t="s">
        <v>390</v>
      </c>
      <c r="B1683" s="116" t="s">
        <v>1111</v>
      </c>
      <c r="C1683" s="165">
        <v>42200</v>
      </c>
      <c r="D1683" s="117">
        <v>5503.201</v>
      </c>
      <c r="E1683" s="7" t="s">
        <v>1125</v>
      </c>
      <c r="F1683" s="116" t="s">
        <v>1132</v>
      </c>
      <c r="G1683" s="156">
        <v>44675</v>
      </c>
      <c r="H1683" s="82">
        <v>47536386.409999996</v>
      </c>
      <c r="I1683" s="50">
        <v>0.41666999999999998</v>
      </c>
      <c r="J1683" s="15">
        <v>20249.330000000002</v>
      </c>
      <c r="K1683" s="15">
        <v>48598</v>
      </c>
      <c r="L1683" s="15"/>
      <c r="M1683" s="66" t="str">
        <f>TEXT(Table2[[#This Row],[Gd.Dt]],"mmm-yy")</f>
        <v>Apr-22</v>
      </c>
      <c r="N1683" s="46" t="str">
        <f>MID(Table2[[#This Row],[BE]],6,2)</f>
        <v>MB</v>
      </c>
      <c r="O1683" s="46" t="str">
        <f>IF(Table2[[#This Row],[Type]]="IB","EOU",IF(Table2[[#This Row],[Type]]="MB","Local","492"))</f>
        <v>Local</v>
      </c>
      <c r="P1683" s="46">
        <f>ROUND(Table2[[#This Row],[Cons]]/Table2[[#This Row],[Qty.]],5)</f>
        <v>0.41666999999999998</v>
      </c>
      <c r="Q1683" s="46" t="b">
        <f>EXACT(Table2[[#This Row],[rate]],Table2[[#This Row],[Check]])</f>
        <v>1</v>
      </c>
      <c r="R1683" s="46"/>
      <c r="S1683" s="46" t="str">
        <f>IF(Table2[[#This Row],[SRO]]="EOU",VLOOKUP(Table2[[#This Row],[BE]],[2]GD.List!$C$3:$N$5014,12,0),IF(Table2[[#This Row],[SRO]]="Local","Polyester Staple Fibre","SRO 492"))</f>
        <v>Polyester Staple Fibre</v>
      </c>
    </row>
    <row r="1684" spans="1:19" x14ac:dyDescent="0.25">
      <c r="A1684" s="119" t="s">
        <v>563</v>
      </c>
      <c r="B1684" s="116" t="s">
        <v>1112</v>
      </c>
      <c r="C1684" s="165">
        <v>26826</v>
      </c>
      <c r="D1684" s="117">
        <v>3402.13</v>
      </c>
      <c r="E1684" s="7" t="s">
        <v>1126</v>
      </c>
      <c r="F1684" s="116" t="s">
        <v>1130</v>
      </c>
      <c r="G1684" s="156">
        <v>44675</v>
      </c>
      <c r="H1684" s="82">
        <v>36721999</v>
      </c>
      <c r="I1684" s="50">
        <v>0.04</v>
      </c>
      <c r="J1684" s="15">
        <v>1366.56</v>
      </c>
      <c r="K1684" s="15">
        <v>34164</v>
      </c>
      <c r="L1684" s="15"/>
      <c r="M1684" s="66" t="str">
        <f>TEXT(Table2[[#This Row],[Gd.Dt]],"mmm-yy")</f>
        <v>Apr-22</v>
      </c>
      <c r="N1684" s="46" t="str">
        <f>MID(Table2[[#This Row],[BE]],6,2)</f>
        <v>IB</v>
      </c>
      <c r="O1684" s="46" t="str">
        <f>IF(Table2[[#This Row],[Type]]="IB","EOU",IF(Table2[[#This Row],[Type]]="MB","Local","492"))</f>
        <v>EOU</v>
      </c>
      <c r="P1684" s="46">
        <f>ROUND(Table2[[#This Row],[Cons]]/Table2[[#This Row],[Qty.]],5)</f>
        <v>0.04</v>
      </c>
      <c r="Q1684" s="46" t="b">
        <f>EXACT(Table2[[#This Row],[rate]],Table2[[#This Row],[Check]])</f>
        <v>1</v>
      </c>
      <c r="R1684" s="46"/>
      <c r="S1684" s="46" t="str">
        <f>IF(Table2[[#This Row],[SRO]]="EOU",VLOOKUP(Table2[[#This Row],[BE]],[2]GD.List!$C$3:$N$5014,12,0),IF(Table2[[#This Row],[SRO]]="Local","Polyester Staple Fibre","SRO 492"))</f>
        <v>Textile Chemical</v>
      </c>
    </row>
    <row r="1685" spans="1:19" x14ac:dyDescent="0.25">
      <c r="A1685" s="119" t="s">
        <v>563</v>
      </c>
      <c r="B1685" s="116" t="s">
        <v>1113</v>
      </c>
      <c r="C1685" s="165">
        <v>38696</v>
      </c>
      <c r="D1685" s="117">
        <v>3402.13</v>
      </c>
      <c r="E1685" s="7" t="s">
        <v>1127</v>
      </c>
      <c r="F1685" s="116" t="s">
        <v>1131</v>
      </c>
      <c r="G1685" s="156">
        <v>44675</v>
      </c>
      <c r="H1685" s="82">
        <v>31392674.98</v>
      </c>
      <c r="I1685" s="50">
        <v>0.04</v>
      </c>
      <c r="J1685" s="15">
        <v>1074</v>
      </c>
      <c r="K1685" s="15">
        <v>26850</v>
      </c>
      <c r="L1685" s="15"/>
      <c r="M1685" s="66" t="str">
        <f>TEXT(Table2[[#This Row],[Gd.Dt]],"mmm-yy")</f>
        <v>Apr-22</v>
      </c>
      <c r="N1685" s="46" t="str">
        <f>MID(Table2[[#This Row],[BE]],6,2)</f>
        <v>IB</v>
      </c>
      <c r="O1685" s="46" t="str">
        <f>IF(Table2[[#This Row],[Type]]="IB","EOU",IF(Table2[[#This Row],[Type]]="MB","Local","492"))</f>
        <v>EOU</v>
      </c>
      <c r="P1685" s="46">
        <f>ROUND(Table2[[#This Row],[Cons]]/Table2[[#This Row],[Qty.]],5)</f>
        <v>0.04</v>
      </c>
      <c r="Q1685" s="46" t="b">
        <f>EXACT(Table2[[#This Row],[rate]],Table2[[#This Row],[Check]])</f>
        <v>1</v>
      </c>
      <c r="R1685" s="46"/>
      <c r="S1685" s="46" t="str">
        <f>IF(Table2[[#This Row],[SRO]]="EOU",VLOOKUP(Table2[[#This Row],[BE]],[2]GD.List!$C$3:$N$5014,12,0),IF(Table2[[#This Row],[SRO]]="Local","Polyester Staple Fibre","SRO 492"))</f>
        <v>Textile Chemical</v>
      </c>
    </row>
    <row r="1686" spans="1:19" x14ac:dyDescent="0.25">
      <c r="A1686" s="119" t="s">
        <v>563</v>
      </c>
      <c r="B1686" s="116" t="s">
        <v>1111</v>
      </c>
      <c r="C1686" s="165">
        <v>42200</v>
      </c>
      <c r="D1686" s="117">
        <v>3402.13</v>
      </c>
      <c r="E1686" s="7" t="s">
        <v>1125</v>
      </c>
      <c r="F1686" s="116" t="s">
        <v>1132</v>
      </c>
      <c r="G1686" s="156">
        <v>44675</v>
      </c>
      <c r="H1686" s="82">
        <v>47536386.409999996</v>
      </c>
      <c r="I1686" s="50">
        <v>0.04</v>
      </c>
      <c r="J1686" s="15">
        <v>1943.92</v>
      </c>
      <c r="K1686" s="15">
        <v>48598</v>
      </c>
      <c r="L1686" s="15"/>
      <c r="M1686" s="66" t="str">
        <f>TEXT(Table2[[#This Row],[Gd.Dt]],"mmm-yy")</f>
        <v>Apr-22</v>
      </c>
      <c r="N1686" s="46" t="str">
        <f>MID(Table2[[#This Row],[BE]],6,2)</f>
        <v>IB</v>
      </c>
      <c r="O1686" s="46" t="str">
        <f>IF(Table2[[#This Row],[Type]]="IB","EOU",IF(Table2[[#This Row],[Type]]="MB","Local","492"))</f>
        <v>EOU</v>
      </c>
      <c r="P1686" s="46">
        <f>ROUND(Table2[[#This Row],[Cons]]/Table2[[#This Row],[Qty.]],5)</f>
        <v>0.04</v>
      </c>
      <c r="Q1686" s="46" t="b">
        <f>EXACT(Table2[[#This Row],[rate]],Table2[[#This Row],[Check]])</f>
        <v>1</v>
      </c>
      <c r="R1686" s="46"/>
      <c r="S1686" s="46" t="str">
        <f>IF(Table2[[#This Row],[SRO]]="EOU",VLOOKUP(Table2[[#This Row],[BE]],[2]GD.List!$C$3:$N$5014,12,0),IF(Table2[[#This Row],[SRO]]="Local","Polyester Staple Fibre","SRO 492"))</f>
        <v>Textile Chemical</v>
      </c>
    </row>
    <row r="1687" spans="1:19" x14ac:dyDescent="0.25">
      <c r="A1687" s="120" t="s">
        <v>563</v>
      </c>
      <c r="B1687" s="116" t="s">
        <v>1114</v>
      </c>
      <c r="C1687" s="165">
        <v>34332</v>
      </c>
      <c r="D1687" s="117">
        <v>3402.13</v>
      </c>
      <c r="E1687" s="7" t="s">
        <v>1128</v>
      </c>
      <c r="F1687" s="116" t="s">
        <v>1133</v>
      </c>
      <c r="G1687" s="156">
        <v>44675</v>
      </c>
      <c r="H1687" s="82">
        <v>6338872.3300000001</v>
      </c>
      <c r="I1687" s="50">
        <v>0.04</v>
      </c>
      <c r="J1687" s="15">
        <v>207.64</v>
      </c>
      <c r="K1687" s="15">
        <v>5191</v>
      </c>
      <c r="L1687" s="15"/>
      <c r="M1687" s="66" t="str">
        <f>TEXT(Table2[[#This Row],[Gd.Dt]],"mmm-yy")</f>
        <v>Apr-22</v>
      </c>
      <c r="N1687" s="46" t="str">
        <f>MID(Table2[[#This Row],[BE]],6,2)</f>
        <v>IB</v>
      </c>
      <c r="O1687" s="46" t="str">
        <f>IF(Table2[[#This Row],[Type]]="IB","EOU",IF(Table2[[#This Row],[Type]]="MB","Local","492"))</f>
        <v>EOU</v>
      </c>
      <c r="P1687" s="46">
        <f>ROUND(Table2[[#This Row],[Cons]]/Table2[[#This Row],[Qty.]],5)</f>
        <v>0.04</v>
      </c>
      <c r="Q1687" s="46" t="b">
        <f>EXACT(Table2[[#This Row],[rate]],Table2[[#This Row],[Check]])</f>
        <v>1</v>
      </c>
      <c r="R1687" s="46"/>
      <c r="S1687" s="46" t="str">
        <f>IF(Table2[[#This Row],[SRO]]="EOU",VLOOKUP(Table2[[#This Row],[BE]],[2]GD.List!$C$3:$N$5014,12,0),IF(Table2[[#This Row],[SRO]]="Local","Polyester Staple Fibre","SRO 492"))</f>
        <v>Textile Chemical</v>
      </c>
    </row>
    <row r="1688" spans="1:19" x14ac:dyDescent="0.25">
      <c r="A1688" s="119" t="s">
        <v>669</v>
      </c>
      <c r="B1688" s="116" t="s">
        <v>1112</v>
      </c>
      <c r="C1688" s="165">
        <v>26826</v>
      </c>
      <c r="D1688" s="117">
        <v>3809.9189999999999</v>
      </c>
      <c r="E1688" s="7" t="s">
        <v>1126</v>
      </c>
      <c r="F1688" s="116" t="s">
        <v>1130</v>
      </c>
      <c r="G1688" s="156">
        <v>44675</v>
      </c>
      <c r="H1688" s="82">
        <v>36721999</v>
      </c>
      <c r="I1688" s="50">
        <v>0.04</v>
      </c>
      <c r="J1688" s="15">
        <v>1366.5600000000002</v>
      </c>
      <c r="K1688" s="15">
        <v>34164</v>
      </c>
      <c r="L1688" s="15"/>
      <c r="M1688" s="66" t="str">
        <f>TEXT(Table2[[#This Row],[Gd.Dt]],"mmm-yy")</f>
        <v>Apr-22</v>
      </c>
      <c r="N1688" s="46" t="str">
        <f>MID(Table2[[#This Row],[BE]],6,2)</f>
        <v>IB</v>
      </c>
      <c r="O1688" s="46" t="str">
        <f>IF(Table2[[#This Row],[Type]]="IB","EOU",IF(Table2[[#This Row],[Type]]="MB","Local","492"))</f>
        <v>EOU</v>
      </c>
      <c r="P1688" s="46">
        <f>ROUND(Table2[[#This Row],[Cons]]/Table2[[#This Row],[Qty.]],5)</f>
        <v>0.04</v>
      </c>
      <c r="Q1688" s="46" t="b">
        <f>EXACT(Table2[[#This Row],[rate]],Table2[[#This Row],[Check]])</f>
        <v>1</v>
      </c>
      <c r="R1688" s="46"/>
      <c r="S1688" s="46" t="str">
        <f>IF(Table2[[#This Row],[SRO]]="EOU",VLOOKUP(Table2[[#This Row],[BE]],[2]GD.List!$C$3:$N$5014,12,0),IF(Table2[[#This Row],[SRO]]="Local","Polyester Staple Fibre","SRO 492"))</f>
        <v>Textile Chemical</v>
      </c>
    </row>
    <row r="1689" spans="1:19" x14ac:dyDescent="0.25">
      <c r="A1689" s="120" t="s">
        <v>669</v>
      </c>
      <c r="B1689" s="116" t="s">
        <v>1113</v>
      </c>
      <c r="C1689" s="165">
        <v>38696</v>
      </c>
      <c r="D1689" s="117">
        <v>3809.9189999999999</v>
      </c>
      <c r="E1689" s="7" t="s">
        <v>1127</v>
      </c>
      <c r="F1689" s="116" t="s">
        <v>1131</v>
      </c>
      <c r="G1689" s="156">
        <v>44675</v>
      </c>
      <c r="H1689" s="82">
        <v>31392674.98</v>
      </c>
      <c r="I1689" s="50">
        <v>0.04</v>
      </c>
      <c r="J1689" s="15">
        <v>282.77999999999997</v>
      </c>
      <c r="K1689" s="15">
        <v>7069.5</v>
      </c>
      <c r="L1689" s="15"/>
      <c r="M1689" s="66" t="str">
        <f>TEXT(Table2[[#This Row],[Gd.Dt]],"mmm-yy")</f>
        <v>Apr-22</v>
      </c>
      <c r="N1689" s="46" t="str">
        <f>MID(Table2[[#This Row],[BE]],6,2)</f>
        <v>IB</v>
      </c>
      <c r="O1689" s="46" t="str">
        <f>IF(Table2[[#This Row],[Type]]="IB","EOU",IF(Table2[[#This Row],[Type]]="MB","Local","492"))</f>
        <v>EOU</v>
      </c>
      <c r="P1689" s="46">
        <f>ROUND(Table2[[#This Row],[Cons]]/Table2[[#This Row],[Qty.]],5)</f>
        <v>0.04</v>
      </c>
      <c r="Q1689" s="46" t="b">
        <f>EXACT(Table2[[#This Row],[rate]],Table2[[#This Row],[Check]])</f>
        <v>1</v>
      </c>
      <c r="R1689" s="46"/>
      <c r="S1689" s="46" t="str">
        <f>IF(Table2[[#This Row],[SRO]]="EOU",VLOOKUP(Table2[[#This Row],[BE]],[2]GD.List!$C$3:$N$5014,12,0),IF(Table2[[#This Row],[SRO]]="Local","Polyester Staple Fibre","SRO 492"))</f>
        <v>Textile Chemical</v>
      </c>
    </row>
    <row r="1690" spans="1:19" x14ac:dyDescent="0.25">
      <c r="A1690" s="119" t="s">
        <v>724</v>
      </c>
      <c r="B1690" s="116" t="s">
        <v>1112</v>
      </c>
      <c r="C1690" s="165">
        <v>26826</v>
      </c>
      <c r="D1690" s="117">
        <v>2832.1089999999999</v>
      </c>
      <c r="E1690" s="7" t="s">
        <v>1126</v>
      </c>
      <c r="F1690" s="116" t="s">
        <v>1130</v>
      </c>
      <c r="G1690" s="156">
        <v>44675</v>
      </c>
      <c r="H1690" s="82">
        <v>36721999</v>
      </c>
      <c r="I1690" s="50">
        <v>0.04</v>
      </c>
      <c r="J1690" s="15">
        <v>1366.56</v>
      </c>
      <c r="K1690" s="15">
        <v>34164</v>
      </c>
      <c r="L1690" s="15"/>
      <c r="M1690" s="66" t="str">
        <f>TEXT(Table2[[#This Row],[Gd.Dt]],"mmm-yy")</f>
        <v>Apr-22</v>
      </c>
      <c r="N1690" s="46" t="str">
        <f>MID(Table2[[#This Row],[BE]],6,2)</f>
        <v>IB</v>
      </c>
      <c r="O1690" s="46" t="str">
        <f>IF(Table2[[#This Row],[Type]]="IB","EOU",IF(Table2[[#This Row],[Type]]="MB","Local","492"))</f>
        <v>EOU</v>
      </c>
      <c r="P1690" s="46">
        <f>ROUND(Table2[[#This Row],[Cons]]/Table2[[#This Row],[Qty.]],5)</f>
        <v>0.04</v>
      </c>
      <c r="Q1690" s="46" t="b">
        <f>EXACT(Table2[[#This Row],[rate]],Table2[[#This Row],[Check]])</f>
        <v>1</v>
      </c>
      <c r="R1690" s="46"/>
      <c r="S1690" s="46" t="str">
        <f>IF(Table2[[#This Row],[SRO]]="EOU",VLOOKUP(Table2[[#This Row],[BE]],[2]GD.List!$C$3:$N$5014,12,0),IF(Table2[[#This Row],[SRO]]="Local","Polyester Staple Fibre","SRO 492"))</f>
        <v>Textile Chemical</v>
      </c>
    </row>
    <row r="1691" spans="1:19" x14ac:dyDescent="0.25">
      <c r="A1691" s="119" t="s">
        <v>724</v>
      </c>
      <c r="B1691" s="116" t="s">
        <v>1113</v>
      </c>
      <c r="C1691" s="165">
        <v>38696</v>
      </c>
      <c r="D1691" s="117">
        <v>2832.1089999999999</v>
      </c>
      <c r="E1691" s="7" t="s">
        <v>1127</v>
      </c>
      <c r="F1691" s="116" t="s">
        <v>1131</v>
      </c>
      <c r="G1691" s="156">
        <v>44675</v>
      </c>
      <c r="H1691" s="82">
        <v>31392674.98</v>
      </c>
      <c r="I1691" s="50">
        <v>0.04</v>
      </c>
      <c r="J1691" s="15">
        <v>1074</v>
      </c>
      <c r="K1691" s="15">
        <v>26850</v>
      </c>
      <c r="L1691" s="15"/>
      <c r="M1691" s="66" t="str">
        <f>TEXT(Table2[[#This Row],[Gd.Dt]],"mmm-yy")</f>
        <v>Apr-22</v>
      </c>
      <c r="N1691" s="46" t="str">
        <f>MID(Table2[[#This Row],[BE]],6,2)</f>
        <v>IB</v>
      </c>
      <c r="O1691" s="46" t="str">
        <f>IF(Table2[[#This Row],[Type]]="IB","EOU",IF(Table2[[#This Row],[Type]]="MB","Local","492"))</f>
        <v>EOU</v>
      </c>
      <c r="P1691" s="46">
        <f>ROUND(Table2[[#This Row],[Cons]]/Table2[[#This Row],[Qty.]],5)</f>
        <v>0.04</v>
      </c>
      <c r="Q1691" s="46" t="b">
        <f>EXACT(Table2[[#This Row],[rate]],Table2[[#This Row],[Check]])</f>
        <v>1</v>
      </c>
      <c r="R1691" s="46"/>
      <c r="S1691" s="46" t="str">
        <f>IF(Table2[[#This Row],[SRO]]="EOU",VLOOKUP(Table2[[#This Row],[BE]],[2]GD.List!$C$3:$N$5014,12,0),IF(Table2[[#This Row],[SRO]]="Local","Polyester Staple Fibre","SRO 492"))</f>
        <v>Textile Chemical</v>
      </c>
    </row>
    <row r="1692" spans="1:19" x14ac:dyDescent="0.25">
      <c r="A1692" s="120" t="s">
        <v>724</v>
      </c>
      <c r="B1692" s="116" t="s">
        <v>1111</v>
      </c>
      <c r="C1692" s="165">
        <v>42200</v>
      </c>
      <c r="D1692" s="117">
        <v>2832.1089999999999</v>
      </c>
      <c r="E1692" s="7" t="s">
        <v>1125</v>
      </c>
      <c r="F1692" s="116" t="s">
        <v>1132</v>
      </c>
      <c r="G1692" s="156">
        <v>44675</v>
      </c>
      <c r="H1692" s="82">
        <v>47536386.409999996</v>
      </c>
      <c r="I1692" s="50">
        <v>0.04</v>
      </c>
      <c r="J1692" s="15">
        <v>1943.92</v>
      </c>
      <c r="K1692" s="15">
        <v>48598</v>
      </c>
      <c r="L1692" s="15"/>
      <c r="M1692" s="66" t="str">
        <f>TEXT(Table2[[#This Row],[Gd.Dt]],"mmm-yy")</f>
        <v>Apr-22</v>
      </c>
      <c r="N1692" s="46" t="str">
        <f>MID(Table2[[#This Row],[BE]],6,2)</f>
        <v>IB</v>
      </c>
      <c r="O1692" s="46" t="str">
        <f>IF(Table2[[#This Row],[Type]]="IB","EOU",IF(Table2[[#This Row],[Type]]="MB","Local","492"))</f>
        <v>EOU</v>
      </c>
      <c r="P1692" s="46">
        <f>ROUND(Table2[[#This Row],[Cons]]/Table2[[#This Row],[Qty.]],5)</f>
        <v>0.04</v>
      </c>
      <c r="Q1692" s="46" t="b">
        <f>EXACT(Table2[[#This Row],[rate]],Table2[[#This Row],[Check]])</f>
        <v>1</v>
      </c>
      <c r="R1692" s="46"/>
      <c r="S1692" s="46" t="str">
        <f>IF(Table2[[#This Row],[SRO]]="EOU",VLOOKUP(Table2[[#This Row],[BE]],[2]GD.List!$C$3:$N$5014,12,0),IF(Table2[[#This Row],[SRO]]="Local","Polyester Staple Fibre","SRO 492"))</f>
        <v>Textile Chemical</v>
      </c>
    </row>
    <row r="1693" spans="1:19" x14ac:dyDescent="0.25">
      <c r="A1693" s="119" t="s">
        <v>804</v>
      </c>
      <c r="B1693" s="116" t="s">
        <v>1112</v>
      </c>
      <c r="C1693" s="165">
        <v>26826</v>
      </c>
      <c r="D1693" s="117">
        <v>3906.9029999999998</v>
      </c>
      <c r="E1693" s="7" t="s">
        <v>1126</v>
      </c>
      <c r="F1693" s="116" t="s">
        <v>1130</v>
      </c>
      <c r="G1693" s="156">
        <v>44675</v>
      </c>
      <c r="H1693" s="82">
        <v>36721999</v>
      </c>
      <c r="I1693" s="50">
        <v>0.04</v>
      </c>
      <c r="J1693" s="15">
        <v>1366.56</v>
      </c>
      <c r="K1693" s="15">
        <v>34164</v>
      </c>
      <c r="L1693" s="15"/>
      <c r="M1693" s="66" t="str">
        <f>TEXT(Table2[[#This Row],[Gd.Dt]],"mmm-yy")</f>
        <v>Apr-22</v>
      </c>
      <c r="N1693" s="46" t="str">
        <f>MID(Table2[[#This Row],[BE]],6,2)</f>
        <v>IB</v>
      </c>
      <c r="O1693" s="46" t="str">
        <f>IF(Table2[[#This Row],[Type]]="IB","EOU",IF(Table2[[#This Row],[Type]]="MB","Local","492"))</f>
        <v>EOU</v>
      </c>
      <c r="P1693" s="46">
        <f>ROUND(Table2[[#This Row],[Cons]]/Table2[[#This Row],[Qty.]],5)</f>
        <v>0.04</v>
      </c>
      <c r="Q1693" s="46" t="b">
        <f>EXACT(Table2[[#This Row],[rate]],Table2[[#This Row],[Check]])</f>
        <v>1</v>
      </c>
      <c r="R1693" s="46"/>
      <c r="S1693" s="46" t="str">
        <f>IF(Table2[[#This Row],[SRO]]="EOU",VLOOKUP(Table2[[#This Row],[BE]],[2]GD.List!$C$3:$N$5014,12,0),IF(Table2[[#This Row],[SRO]]="Local","Polyester Staple Fibre","SRO 492"))</f>
        <v>Textile Chemical</v>
      </c>
    </row>
    <row r="1694" spans="1:19" x14ac:dyDescent="0.25">
      <c r="A1694" s="120" t="s">
        <v>804</v>
      </c>
      <c r="B1694" s="116" t="s">
        <v>1113</v>
      </c>
      <c r="C1694" s="165">
        <v>38696</v>
      </c>
      <c r="D1694" s="117">
        <v>3906.9029999999998</v>
      </c>
      <c r="E1694" s="7" t="s">
        <v>1127</v>
      </c>
      <c r="F1694" s="116" t="s">
        <v>1131</v>
      </c>
      <c r="G1694" s="156">
        <v>44675</v>
      </c>
      <c r="H1694" s="82">
        <v>31392674.98</v>
      </c>
      <c r="I1694" s="50">
        <v>0.04</v>
      </c>
      <c r="J1694" s="15">
        <v>1074</v>
      </c>
      <c r="K1694" s="15">
        <v>26850</v>
      </c>
      <c r="L1694" s="15"/>
      <c r="M1694" s="66" t="str">
        <f>TEXT(Table2[[#This Row],[Gd.Dt]],"mmm-yy")</f>
        <v>Apr-22</v>
      </c>
      <c r="N1694" s="46" t="str">
        <f>MID(Table2[[#This Row],[BE]],6,2)</f>
        <v>IB</v>
      </c>
      <c r="O1694" s="46" t="str">
        <f>IF(Table2[[#This Row],[Type]]="IB","EOU",IF(Table2[[#This Row],[Type]]="MB","Local","492"))</f>
        <v>EOU</v>
      </c>
      <c r="P1694" s="46">
        <f>ROUND(Table2[[#This Row],[Cons]]/Table2[[#This Row],[Qty.]],5)</f>
        <v>0.04</v>
      </c>
      <c r="Q1694" s="46" t="b">
        <f>EXACT(Table2[[#This Row],[rate]],Table2[[#This Row],[Check]])</f>
        <v>1</v>
      </c>
      <c r="R1694" s="46"/>
      <c r="S1694" s="46" t="str">
        <f>IF(Table2[[#This Row],[SRO]]="EOU",VLOOKUP(Table2[[#This Row],[BE]],[2]GD.List!$C$3:$N$5014,12,0),IF(Table2[[#This Row],[SRO]]="Local","Polyester Staple Fibre","SRO 492"))</f>
        <v>Textile Chemical</v>
      </c>
    </row>
    <row r="1695" spans="1:19" x14ac:dyDescent="0.25">
      <c r="A1695" s="120" t="s">
        <v>909</v>
      </c>
      <c r="B1695" s="116" t="s">
        <v>1109</v>
      </c>
      <c r="C1695" s="165">
        <v>24924</v>
      </c>
      <c r="D1695" s="117">
        <v>9607.2000000000007</v>
      </c>
      <c r="E1695" s="7" t="s">
        <v>1123</v>
      </c>
      <c r="F1695" s="116" t="s">
        <v>1136</v>
      </c>
      <c r="G1695" s="156">
        <v>44675</v>
      </c>
      <c r="H1695" s="82">
        <v>24965286.309999999</v>
      </c>
      <c r="I1695" s="50">
        <v>1.039E-2</v>
      </c>
      <c r="J1695" s="15">
        <v>58.41</v>
      </c>
      <c r="K1695" s="15">
        <v>5621.9548872180449</v>
      </c>
      <c r="L1695" s="15"/>
      <c r="M1695" s="66" t="str">
        <f>TEXT(Table2[[#This Row],[Gd.Dt]],"mmm-yy")</f>
        <v>Apr-22</v>
      </c>
      <c r="N1695" s="46" t="str">
        <f>MID(Table2[[#This Row],[BE]],6,2)</f>
        <v>HC</v>
      </c>
      <c r="O1695" s="46" t="str">
        <f>IF(Table2[[#This Row],[Type]]="IB","EOU",IF(Table2[[#This Row],[Type]]="MB","Local","492"))</f>
        <v>492</v>
      </c>
      <c r="P1695" s="46">
        <f>ROUND(Table2[[#This Row],[Cons]]/Table2[[#This Row],[Qty.]],5)</f>
        <v>1.039E-2</v>
      </c>
      <c r="Q1695" s="46" t="b">
        <f>EXACT(Table2[[#This Row],[rate]],Table2[[#This Row],[Check]])</f>
        <v>1</v>
      </c>
      <c r="R1695" s="46"/>
      <c r="S1695" s="46" t="str">
        <f>IF(Table2[[#This Row],[SRO]]="EOU",VLOOKUP(Table2[[#This Row],[BE]],[2]GD.List!$C$3:$N$5014,12,0),IF(Table2[[#This Row],[SRO]]="Local","Polyester Staple Fibre","SRO 492"))</f>
        <v>SRO 492</v>
      </c>
    </row>
    <row r="1696" spans="1:19" x14ac:dyDescent="0.25">
      <c r="A1696" s="119" t="s">
        <v>945</v>
      </c>
      <c r="B1696" s="116" t="s">
        <v>1113</v>
      </c>
      <c r="C1696" s="165">
        <v>38696</v>
      </c>
      <c r="D1696" s="117">
        <v>3809.9189999999999</v>
      </c>
      <c r="E1696" s="7" t="s">
        <v>1127</v>
      </c>
      <c r="F1696" s="116" t="s">
        <v>1131</v>
      </c>
      <c r="G1696" s="156">
        <v>44675</v>
      </c>
      <c r="H1696" s="82">
        <v>31392674.98</v>
      </c>
      <c r="I1696" s="50">
        <v>0.04</v>
      </c>
      <c r="J1696" s="15">
        <v>791.22</v>
      </c>
      <c r="K1696" s="15">
        <v>19780.5</v>
      </c>
      <c r="L1696" s="15"/>
      <c r="M1696" s="66" t="str">
        <f>TEXT(Table2[[#This Row],[Gd.Dt]],"mmm-yy")</f>
        <v>Apr-22</v>
      </c>
      <c r="N1696" s="46" t="str">
        <f>MID(Table2[[#This Row],[BE]],6,2)</f>
        <v>IB</v>
      </c>
      <c r="O1696" s="46" t="str">
        <f>IF(Table2[[#This Row],[Type]]="IB","EOU",IF(Table2[[#This Row],[Type]]="MB","Local","492"))</f>
        <v>EOU</v>
      </c>
      <c r="P1696" s="46">
        <f>ROUND(Table2[[#This Row],[Cons]]/Table2[[#This Row],[Qty.]],5)</f>
        <v>0.04</v>
      </c>
      <c r="Q1696" s="46" t="b">
        <f>EXACT(Table2[[#This Row],[rate]],Table2[[#This Row],[Check]])</f>
        <v>1</v>
      </c>
      <c r="R1696" s="46"/>
      <c r="S1696" s="46" t="str">
        <f>IF(Table2[[#This Row],[SRO]]="EOU",VLOOKUP(Table2[[#This Row],[BE]],[2]GD.List!$C$3:$N$5014,12,0),IF(Table2[[#This Row],[SRO]]="Local","Polyester Staple Fibre","SRO 492"))</f>
        <v>Textile Chemical</v>
      </c>
    </row>
    <row r="1697" spans="1:19" x14ac:dyDescent="0.25">
      <c r="A1697" s="120" t="s">
        <v>945</v>
      </c>
      <c r="B1697" s="116" t="s">
        <v>1113</v>
      </c>
      <c r="C1697" s="165">
        <v>38696</v>
      </c>
      <c r="D1697" s="117">
        <v>3906.9090000000001</v>
      </c>
      <c r="E1697" s="7" t="s">
        <v>1127</v>
      </c>
      <c r="F1697" s="116" t="s">
        <v>1131</v>
      </c>
      <c r="G1697" s="156">
        <v>44675</v>
      </c>
      <c r="H1697" s="82">
        <v>31392674.98</v>
      </c>
      <c r="I1697" s="50">
        <v>0.04</v>
      </c>
      <c r="J1697" s="15">
        <v>1074</v>
      </c>
      <c r="K1697" s="15">
        <v>26850</v>
      </c>
      <c r="L1697" s="15"/>
      <c r="M1697" s="66" t="str">
        <f>TEXT(Table2[[#This Row],[Gd.Dt]],"mmm-yy")</f>
        <v>Apr-22</v>
      </c>
      <c r="N1697" s="46" t="str">
        <f>MID(Table2[[#This Row],[BE]],6,2)</f>
        <v>IB</v>
      </c>
      <c r="O1697" s="46" t="str">
        <f>IF(Table2[[#This Row],[Type]]="IB","EOU",IF(Table2[[#This Row],[Type]]="MB","Local","492"))</f>
        <v>EOU</v>
      </c>
      <c r="P1697" s="46">
        <f>ROUND(Table2[[#This Row],[Cons]]/Table2[[#This Row],[Qty.]],5)</f>
        <v>0.04</v>
      </c>
      <c r="Q1697" s="46" t="b">
        <f>EXACT(Table2[[#This Row],[rate]],Table2[[#This Row],[Check]])</f>
        <v>1</v>
      </c>
      <c r="R1697" s="46"/>
      <c r="S1697" s="46" t="str">
        <f>IF(Table2[[#This Row],[SRO]]="EOU",VLOOKUP(Table2[[#This Row],[BE]],[2]GD.List!$C$3:$N$5014,12,0),IF(Table2[[#This Row],[SRO]]="Local","Polyester Staple Fibre","SRO 492"))</f>
        <v>Textile Chemical</v>
      </c>
    </row>
    <row r="1698" spans="1:19" x14ac:dyDescent="0.25">
      <c r="A1698" s="119" t="s">
        <v>977</v>
      </c>
      <c r="B1698" s="116" t="s">
        <v>1112</v>
      </c>
      <c r="C1698" s="165">
        <v>26826</v>
      </c>
      <c r="D1698" s="117">
        <v>3910</v>
      </c>
      <c r="E1698" s="7" t="s">
        <v>1126</v>
      </c>
      <c r="F1698" s="116" t="s">
        <v>1130</v>
      </c>
      <c r="G1698" s="156">
        <v>44675</v>
      </c>
      <c r="H1698" s="82">
        <v>36721999</v>
      </c>
      <c r="I1698" s="50">
        <v>0.04</v>
      </c>
      <c r="J1698" s="15">
        <v>1366.56</v>
      </c>
      <c r="K1698" s="15">
        <v>34164</v>
      </c>
      <c r="L1698" s="15"/>
      <c r="M1698" s="66" t="str">
        <f>TEXT(Table2[[#This Row],[Gd.Dt]],"mmm-yy")</f>
        <v>Apr-22</v>
      </c>
      <c r="N1698" s="46" t="str">
        <f>MID(Table2[[#This Row],[BE]],6,2)</f>
        <v>IB</v>
      </c>
      <c r="O1698" s="46" t="str">
        <f>IF(Table2[[#This Row],[Type]]="IB","EOU",IF(Table2[[#This Row],[Type]]="MB","Local","492"))</f>
        <v>EOU</v>
      </c>
      <c r="P1698" s="46">
        <f>ROUND(Table2[[#This Row],[Cons]]/Table2[[#This Row],[Qty.]],5)</f>
        <v>0.04</v>
      </c>
      <c r="Q1698" s="46" t="b">
        <f>EXACT(Table2[[#This Row],[rate]],Table2[[#This Row],[Check]])</f>
        <v>1</v>
      </c>
      <c r="R1698" s="46"/>
      <c r="S1698" s="46" t="str">
        <f>IF(Table2[[#This Row],[SRO]]="EOU",VLOOKUP(Table2[[#This Row],[BE]],[2]GD.List!$C$3:$N$5014,12,0),IF(Table2[[#This Row],[SRO]]="Local","Polyester Staple Fibre","SRO 492"))</f>
        <v>Textile Chemical</v>
      </c>
    </row>
    <row r="1699" spans="1:19" x14ac:dyDescent="0.25">
      <c r="A1699" s="119" t="s">
        <v>977</v>
      </c>
      <c r="B1699" s="116" t="s">
        <v>1113</v>
      </c>
      <c r="C1699" s="165">
        <v>38696</v>
      </c>
      <c r="D1699" s="117">
        <v>3910</v>
      </c>
      <c r="E1699" s="7" t="s">
        <v>1127</v>
      </c>
      <c r="F1699" s="116" t="s">
        <v>1131</v>
      </c>
      <c r="G1699" s="156">
        <v>44675</v>
      </c>
      <c r="H1699" s="82">
        <v>31392674.98</v>
      </c>
      <c r="I1699" s="50">
        <v>0.04</v>
      </c>
      <c r="J1699" s="15">
        <v>1074</v>
      </c>
      <c r="K1699" s="15">
        <v>26850</v>
      </c>
      <c r="L1699" s="15"/>
      <c r="M1699" s="66" t="str">
        <f>TEXT(Table2[[#This Row],[Gd.Dt]],"mmm-yy")</f>
        <v>Apr-22</v>
      </c>
      <c r="N1699" s="46" t="str">
        <f>MID(Table2[[#This Row],[BE]],6,2)</f>
        <v>IB</v>
      </c>
      <c r="O1699" s="46" t="str">
        <f>IF(Table2[[#This Row],[Type]]="IB","EOU",IF(Table2[[#This Row],[Type]]="MB","Local","492"))</f>
        <v>EOU</v>
      </c>
      <c r="P1699" s="46">
        <f>ROUND(Table2[[#This Row],[Cons]]/Table2[[#This Row],[Qty.]],5)</f>
        <v>0.04</v>
      </c>
      <c r="Q1699" s="46" t="b">
        <f>EXACT(Table2[[#This Row],[rate]],Table2[[#This Row],[Check]])</f>
        <v>1</v>
      </c>
      <c r="R1699" s="46"/>
      <c r="S1699" s="46" t="str">
        <f>IF(Table2[[#This Row],[SRO]]="EOU",VLOOKUP(Table2[[#This Row],[BE]],[2]GD.List!$C$3:$N$5014,12,0),IF(Table2[[#This Row],[SRO]]="Local","Polyester Staple Fibre","SRO 492"))</f>
        <v>Textile Chemical</v>
      </c>
    </row>
    <row r="1700" spans="1:19" x14ac:dyDescent="0.25">
      <c r="A1700" s="119" t="s">
        <v>977</v>
      </c>
      <c r="B1700" s="116" t="s">
        <v>1111</v>
      </c>
      <c r="C1700" s="165">
        <v>42200</v>
      </c>
      <c r="D1700" s="117">
        <v>3910</v>
      </c>
      <c r="E1700" s="7" t="s">
        <v>1125</v>
      </c>
      <c r="F1700" s="116" t="s">
        <v>1132</v>
      </c>
      <c r="G1700" s="156">
        <v>44675</v>
      </c>
      <c r="H1700" s="82">
        <v>47536386.409999996</v>
      </c>
      <c r="I1700" s="50">
        <v>0.04</v>
      </c>
      <c r="J1700" s="15">
        <v>1943.92</v>
      </c>
      <c r="K1700" s="15">
        <v>48598</v>
      </c>
      <c r="L1700" s="15"/>
      <c r="M1700" s="66" t="str">
        <f>TEXT(Table2[[#This Row],[Gd.Dt]],"mmm-yy")</f>
        <v>Apr-22</v>
      </c>
      <c r="N1700" s="46" t="str">
        <f>MID(Table2[[#This Row],[BE]],6,2)</f>
        <v>IB</v>
      </c>
      <c r="O1700" s="46" t="str">
        <f>IF(Table2[[#This Row],[Type]]="IB","EOU",IF(Table2[[#This Row],[Type]]="MB","Local","492"))</f>
        <v>EOU</v>
      </c>
      <c r="P1700" s="46">
        <f>ROUND(Table2[[#This Row],[Cons]]/Table2[[#This Row],[Qty.]],5)</f>
        <v>0.04</v>
      </c>
      <c r="Q1700" s="46" t="b">
        <f>EXACT(Table2[[#This Row],[rate]],Table2[[#This Row],[Check]])</f>
        <v>1</v>
      </c>
      <c r="R1700" s="46"/>
      <c r="S1700" s="46" t="str">
        <f>IF(Table2[[#This Row],[SRO]]="EOU",VLOOKUP(Table2[[#This Row],[BE]],[2]GD.List!$C$3:$N$5014,12,0),IF(Table2[[#This Row],[SRO]]="Local","Polyester Staple Fibre","SRO 492"))</f>
        <v>Textile Chemical</v>
      </c>
    </row>
    <row r="1701" spans="1:19" x14ac:dyDescent="0.25">
      <c r="A1701" s="120" t="s">
        <v>977</v>
      </c>
      <c r="B1701" s="116" t="s">
        <v>1114</v>
      </c>
      <c r="C1701" s="165">
        <v>34332</v>
      </c>
      <c r="D1701" s="117">
        <v>3910</v>
      </c>
      <c r="E1701" s="7" t="s">
        <v>1128</v>
      </c>
      <c r="F1701" s="116" t="s">
        <v>1133</v>
      </c>
      <c r="G1701" s="156">
        <v>44675</v>
      </c>
      <c r="H1701" s="82">
        <v>6338872.3300000001</v>
      </c>
      <c r="I1701" s="50">
        <v>0.04</v>
      </c>
      <c r="J1701" s="15">
        <v>207.64</v>
      </c>
      <c r="K1701" s="15">
        <v>5191</v>
      </c>
      <c r="L1701" s="15"/>
      <c r="M1701" s="66" t="str">
        <f>TEXT(Table2[[#This Row],[Gd.Dt]],"mmm-yy")</f>
        <v>Apr-22</v>
      </c>
      <c r="N1701" s="46" t="str">
        <f>MID(Table2[[#This Row],[BE]],6,2)</f>
        <v>IB</v>
      </c>
      <c r="O1701" s="46" t="str">
        <f>IF(Table2[[#This Row],[Type]]="IB","EOU",IF(Table2[[#This Row],[Type]]="MB","Local","492"))</f>
        <v>EOU</v>
      </c>
      <c r="P1701" s="46">
        <f>ROUND(Table2[[#This Row],[Cons]]/Table2[[#This Row],[Qty.]],5)</f>
        <v>0.04</v>
      </c>
      <c r="Q1701" s="46" t="b">
        <f>EXACT(Table2[[#This Row],[rate]],Table2[[#This Row],[Check]])</f>
        <v>1</v>
      </c>
      <c r="R1701" s="46"/>
      <c r="S1701" s="46" t="str">
        <f>IF(Table2[[#This Row],[SRO]]="EOU",VLOOKUP(Table2[[#This Row],[BE]],[2]GD.List!$C$3:$N$5014,12,0),IF(Table2[[#This Row],[SRO]]="Local","Polyester Staple Fibre","SRO 492"))</f>
        <v>Textile Chemical</v>
      </c>
    </row>
    <row r="1702" spans="1:19" x14ac:dyDescent="0.25">
      <c r="A1702" s="120" t="s">
        <v>1003</v>
      </c>
      <c r="B1702" s="116" t="s">
        <v>1114</v>
      </c>
      <c r="C1702" s="165">
        <v>34332</v>
      </c>
      <c r="D1702" s="117">
        <v>3204.16</v>
      </c>
      <c r="E1702" s="7" t="s">
        <v>1128</v>
      </c>
      <c r="F1702" s="116" t="s">
        <v>1133</v>
      </c>
      <c r="G1702" s="156">
        <v>44675</v>
      </c>
      <c r="H1702" s="82">
        <v>6338872.3300000001</v>
      </c>
      <c r="I1702" s="50">
        <v>7.0000000000000007E-2</v>
      </c>
      <c r="J1702" s="15">
        <v>363.37</v>
      </c>
      <c r="K1702" s="15">
        <v>5191</v>
      </c>
      <c r="L1702" s="15"/>
      <c r="M1702" s="66" t="str">
        <f>TEXT(Table2[[#This Row],[Gd.Dt]],"mmm-yy")</f>
        <v>Apr-22</v>
      </c>
      <c r="N1702" s="46" t="str">
        <f>MID(Table2[[#This Row],[BE]],6,2)</f>
        <v>IB</v>
      </c>
      <c r="O1702" s="46" t="str">
        <f>IF(Table2[[#This Row],[Type]]="IB","EOU",IF(Table2[[#This Row],[Type]]="MB","Local","492"))</f>
        <v>EOU</v>
      </c>
      <c r="P1702" s="46">
        <f>ROUND(Table2[[#This Row],[Cons]]/Table2[[#This Row],[Qty.]],5)</f>
        <v>7.0000000000000007E-2</v>
      </c>
      <c r="Q1702" s="46" t="b">
        <f>EXACT(Table2[[#This Row],[rate]],Table2[[#This Row],[Check]])</f>
        <v>1</v>
      </c>
      <c r="R1702" s="46"/>
      <c r="S1702" s="46" t="str">
        <f>IF(Table2[[#This Row],[SRO]]="EOU",VLOOKUP(Table2[[#This Row],[BE]],[2]GD.List!$C$3:$N$5014,12,0),IF(Table2[[#This Row],[SRO]]="Local","Polyester Staple Fibre","SRO 492"))</f>
        <v>Textile Dyes</v>
      </c>
    </row>
    <row r="1703" spans="1:19" x14ac:dyDescent="0.25">
      <c r="A1703" s="119" t="s">
        <v>1021</v>
      </c>
      <c r="B1703" s="116" t="s">
        <v>1111</v>
      </c>
      <c r="C1703" s="165">
        <v>42200</v>
      </c>
      <c r="D1703" s="117">
        <v>1108.19</v>
      </c>
      <c r="E1703" s="7" t="s">
        <v>1125</v>
      </c>
      <c r="F1703" s="116" t="s">
        <v>1132</v>
      </c>
      <c r="G1703" s="156">
        <v>44675</v>
      </c>
      <c r="H1703" s="82">
        <v>47536386.409999996</v>
      </c>
      <c r="I1703" s="50">
        <v>0.04</v>
      </c>
      <c r="J1703" s="15">
        <v>1943.92</v>
      </c>
      <c r="K1703" s="15">
        <v>48598</v>
      </c>
      <c r="L1703" s="15"/>
      <c r="M1703" s="66" t="str">
        <f>TEXT(Table2[[#This Row],[Gd.Dt]],"mmm-yy")</f>
        <v>Apr-22</v>
      </c>
      <c r="N1703" s="46" t="str">
        <f>MID(Table2[[#This Row],[BE]],6,2)</f>
        <v>IB</v>
      </c>
      <c r="O1703" s="46" t="str">
        <f>IF(Table2[[#This Row],[Type]]="IB","EOU",IF(Table2[[#This Row],[Type]]="MB","Local","492"))</f>
        <v>EOU</v>
      </c>
      <c r="P1703" s="46">
        <f>ROUND(Table2[[#This Row],[Cons]]/Table2[[#This Row],[Qty.]],5)</f>
        <v>0.04</v>
      </c>
      <c r="Q1703" s="46" t="b">
        <f>EXACT(Table2[[#This Row],[rate]],Table2[[#This Row],[Check]])</f>
        <v>1</v>
      </c>
      <c r="R1703" s="46"/>
      <c r="S1703" s="46" t="str">
        <f>IF(Table2[[#This Row],[SRO]]="EOU",VLOOKUP(Table2[[#This Row],[BE]],[2]GD.List!$C$3:$N$5014,12,0),IF(Table2[[#This Row],[SRO]]="Local","Polyester Staple Fibre","SRO 492"))</f>
        <v>Textile Chemical</v>
      </c>
    </row>
    <row r="1704" spans="1:19" x14ac:dyDescent="0.25">
      <c r="A1704" s="119" t="s">
        <v>1021</v>
      </c>
      <c r="B1704" s="116" t="s">
        <v>1114</v>
      </c>
      <c r="C1704" s="165">
        <v>34332</v>
      </c>
      <c r="D1704" s="117">
        <v>1108.19</v>
      </c>
      <c r="E1704" s="7" t="s">
        <v>1128</v>
      </c>
      <c r="F1704" s="116" t="s">
        <v>1133</v>
      </c>
      <c r="G1704" s="156">
        <v>44675</v>
      </c>
      <c r="H1704" s="82">
        <v>6338872.3300000001</v>
      </c>
      <c r="I1704" s="50">
        <v>0.04</v>
      </c>
      <c r="J1704" s="15">
        <v>207.64</v>
      </c>
      <c r="K1704" s="15">
        <v>5191</v>
      </c>
      <c r="L1704" s="15"/>
      <c r="M1704" s="66" t="str">
        <f>TEXT(Table2[[#This Row],[Gd.Dt]],"mmm-yy")</f>
        <v>Apr-22</v>
      </c>
      <c r="N1704" s="46" t="str">
        <f>MID(Table2[[#This Row],[BE]],6,2)</f>
        <v>IB</v>
      </c>
      <c r="O1704" s="46" t="str">
        <f>IF(Table2[[#This Row],[Type]]="IB","EOU",IF(Table2[[#This Row],[Type]]="MB","Local","492"))</f>
        <v>EOU</v>
      </c>
      <c r="P1704" s="46">
        <f>ROUND(Table2[[#This Row],[Cons]]/Table2[[#This Row],[Qty.]],5)</f>
        <v>0.04</v>
      </c>
      <c r="Q1704" s="46" t="b">
        <f>EXACT(Table2[[#This Row],[rate]],Table2[[#This Row],[Check]])</f>
        <v>1</v>
      </c>
      <c r="R1704" s="46"/>
      <c r="S1704" s="46" t="str">
        <f>IF(Table2[[#This Row],[SRO]]="EOU",VLOOKUP(Table2[[#This Row],[BE]],[2]GD.List!$C$3:$N$5014,12,0),IF(Table2[[#This Row],[SRO]]="Local","Polyester Staple Fibre","SRO 492"))</f>
        <v>Textile Chemical</v>
      </c>
    </row>
    <row r="1705" spans="1:19" x14ac:dyDescent="0.25">
      <c r="A1705" s="119" t="s">
        <v>1021</v>
      </c>
      <c r="B1705" s="116" t="s">
        <v>1110</v>
      </c>
      <c r="C1705" s="165">
        <v>25123</v>
      </c>
      <c r="D1705" s="117">
        <v>1108.19</v>
      </c>
      <c r="E1705" s="7" t="s">
        <v>1124</v>
      </c>
      <c r="F1705" s="116" t="s">
        <v>1134</v>
      </c>
      <c r="G1705" s="156">
        <v>44675</v>
      </c>
      <c r="H1705" s="82">
        <v>22677495.16</v>
      </c>
      <c r="I1705" s="50">
        <v>0.04</v>
      </c>
      <c r="J1705" s="15">
        <v>660.2</v>
      </c>
      <c r="K1705" s="15">
        <v>16505</v>
      </c>
      <c r="L1705" s="15"/>
      <c r="M1705" s="66" t="str">
        <f>TEXT(Table2[[#This Row],[Gd.Dt]],"mmm-yy")</f>
        <v>Apr-22</v>
      </c>
      <c r="N1705" s="46" t="str">
        <f>MID(Table2[[#This Row],[BE]],6,2)</f>
        <v>IB</v>
      </c>
      <c r="O1705" s="46" t="str">
        <f>IF(Table2[[#This Row],[Type]]="IB","EOU",IF(Table2[[#This Row],[Type]]="MB","Local","492"))</f>
        <v>EOU</v>
      </c>
      <c r="P1705" s="46">
        <f>ROUND(Table2[[#This Row],[Cons]]/Table2[[#This Row],[Qty.]],5)</f>
        <v>0.04</v>
      </c>
      <c r="Q1705" s="46" t="b">
        <f>EXACT(Table2[[#This Row],[rate]],Table2[[#This Row],[Check]])</f>
        <v>1</v>
      </c>
      <c r="R1705" s="46"/>
      <c r="S1705" s="46" t="str">
        <f>IF(Table2[[#This Row],[SRO]]="EOU",VLOOKUP(Table2[[#This Row],[BE]],[2]GD.List!$C$3:$N$5014,12,0),IF(Table2[[#This Row],[SRO]]="Local","Polyester Staple Fibre","SRO 492"))</f>
        <v>Textile Chemical</v>
      </c>
    </row>
    <row r="1706" spans="1:19" x14ac:dyDescent="0.25">
      <c r="A1706" s="119" t="s">
        <v>1021</v>
      </c>
      <c r="B1706" s="116" t="s">
        <v>1115</v>
      </c>
      <c r="C1706" s="165">
        <v>13515</v>
      </c>
      <c r="D1706" s="117">
        <v>1108.19</v>
      </c>
      <c r="E1706" s="7" t="s">
        <v>1129</v>
      </c>
      <c r="F1706" s="116" t="s">
        <v>1138</v>
      </c>
      <c r="G1706" s="156">
        <v>44676</v>
      </c>
      <c r="H1706" s="82">
        <v>20444063.079999998</v>
      </c>
      <c r="I1706" s="50">
        <v>0.04</v>
      </c>
      <c r="J1706" s="15">
        <v>673.36</v>
      </c>
      <c r="K1706" s="15">
        <v>16834</v>
      </c>
      <c r="L1706" s="15"/>
      <c r="M1706" s="66" t="str">
        <f>TEXT(Table2[[#This Row],[Gd.Dt]],"mmm-yy")</f>
        <v>Apr-22</v>
      </c>
      <c r="N1706" s="46" t="str">
        <f>MID(Table2[[#This Row],[BE]],6,2)</f>
        <v>IB</v>
      </c>
      <c r="O1706" s="46" t="str">
        <f>IF(Table2[[#This Row],[Type]]="IB","EOU",IF(Table2[[#This Row],[Type]]="MB","Local","492"))</f>
        <v>EOU</v>
      </c>
      <c r="P1706" s="46">
        <f>ROUND(Table2[[#This Row],[Cons]]/Table2[[#This Row],[Qty.]],5)</f>
        <v>0.04</v>
      </c>
      <c r="Q1706" s="46" t="b">
        <f>EXACT(Table2[[#This Row],[rate]],Table2[[#This Row],[Check]])</f>
        <v>1</v>
      </c>
      <c r="R1706" s="46"/>
      <c r="S1706" s="46" t="str">
        <f>IF(Table2[[#This Row],[SRO]]="EOU",VLOOKUP(Table2[[#This Row],[BE]],[2]GD.List!$C$3:$N$5014,12,0),IF(Table2[[#This Row],[SRO]]="Local","Polyester Staple Fibre","SRO 492"))</f>
        <v>Textile Chemical</v>
      </c>
    </row>
    <row r="1707" spans="1:19" x14ac:dyDescent="0.25">
      <c r="A1707" s="120" t="s">
        <v>1021</v>
      </c>
      <c r="B1707" s="116" t="s">
        <v>1107</v>
      </c>
      <c r="C1707" s="165">
        <v>85160</v>
      </c>
      <c r="D1707" s="117">
        <v>1108.19</v>
      </c>
      <c r="E1707" s="7" t="s">
        <v>1116</v>
      </c>
      <c r="F1707" s="116" t="s">
        <v>1135</v>
      </c>
      <c r="G1707" s="156">
        <v>44674</v>
      </c>
      <c r="H1707" s="82">
        <v>71642629.140000001</v>
      </c>
      <c r="I1707" s="50">
        <v>0.04</v>
      </c>
      <c r="J1707" s="15">
        <v>2248.2399999999998</v>
      </c>
      <c r="K1707" s="15">
        <v>56206</v>
      </c>
      <c r="L1707" s="15"/>
      <c r="M1707" s="66" t="str">
        <f>TEXT(Table2[[#This Row],[Gd.Dt]],"mmm-yy")</f>
        <v>Apr-22</v>
      </c>
      <c r="N1707" s="46" t="str">
        <f>MID(Table2[[#This Row],[BE]],6,2)</f>
        <v>IB</v>
      </c>
      <c r="O1707" s="46" t="str">
        <f>IF(Table2[[#This Row],[Type]]="IB","EOU",IF(Table2[[#This Row],[Type]]="MB","Local","492"))</f>
        <v>EOU</v>
      </c>
      <c r="P1707" s="46">
        <f>ROUND(Table2[[#This Row],[Cons]]/Table2[[#This Row],[Qty.]],5)</f>
        <v>0.04</v>
      </c>
      <c r="Q1707" s="46" t="b">
        <f>EXACT(Table2[[#This Row],[rate]],Table2[[#This Row],[Check]])</f>
        <v>1</v>
      </c>
      <c r="R1707" s="46"/>
      <c r="S1707" s="46" t="str">
        <f>IF(Table2[[#This Row],[SRO]]="EOU",VLOOKUP(Table2[[#This Row],[BE]],[2]GD.List!$C$3:$N$5014,12,0),IF(Table2[[#This Row],[SRO]]="Local","Polyester Staple Fibre","SRO 492"))</f>
        <v>Textile Chemical</v>
      </c>
    </row>
    <row r="1708" spans="1:19" x14ac:dyDescent="0.25">
      <c r="A1708" s="120" t="s">
        <v>1023</v>
      </c>
      <c r="B1708" s="116" t="s">
        <v>1114</v>
      </c>
      <c r="C1708" s="165">
        <v>34332</v>
      </c>
      <c r="D1708" s="117">
        <v>3809.9189999999999</v>
      </c>
      <c r="E1708" s="7" t="s">
        <v>1128</v>
      </c>
      <c r="F1708" s="116" t="s">
        <v>1133</v>
      </c>
      <c r="G1708" s="156">
        <v>44675</v>
      </c>
      <c r="H1708" s="82">
        <v>6338872.3300000001</v>
      </c>
      <c r="I1708" s="50">
        <v>0.04</v>
      </c>
      <c r="J1708" s="15">
        <v>207.64</v>
      </c>
      <c r="K1708" s="15">
        <v>5191</v>
      </c>
      <c r="L1708" s="15"/>
      <c r="M1708" s="66" t="str">
        <f>TEXT(Table2[[#This Row],[Gd.Dt]],"mmm-yy")</f>
        <v>Apr-22</v>
      </c>
      <c r="N1708" s="46" t="str">
        <f>MID(Table2[[#This Row],[BE]],6,2)</f>
        <v>IB</v>
      </c>
      <c r="O1708" s="46" t="str">
        <f>IF(Table2[[#This Row],[Type]]="IB","EOU",IF(Table2[[#This Row],[Type]]="MB","Local","492"))</f>
        <v>EOU</v>
      </c>
      <c r="P1708" s="46">
        <f>ROUND(Table2[[#This Row],[Cons]]/Table2[[#This Row],[Qty.]],5)</f>
        <v>0.04</v>
      </c>
      <c r="Q1708" s="46" t="b">
        <f>EXACT(Table2[[#This Row],[rate]],Table2[[#This Row],[Check]])</f>
        <v>1</v>
      </c>
      <c r="R1708" s="46"/>
      <c r="S1708" s="46" t="str">
        <f>IF(Table2[[#This Row],[SRO]]="EOU",VLOOKUP(Table2[[#This Row],[BE]],[2]GD.List!$C$3:$N$5014,12,0),IF(Table2[[#This Row],[SRO]]="Local","Polyester Staple Fibre","SRO 492"))</f>
        <v>Textile Chemical</v>
      </c>
    </row>
    <row r="1709" spans="1:19" x14ac:dyDescent="0.25">
      <c r="A1709" s="119" t="s">
        <v>1048</v>
      </c>
      <c r="B1709" s="116" t="s">
        <v>1114</v>
      </c>
      <c r="C1709" s="165">
        <v>34332</v>
      </c>
      <c r="D1709" s="117">
        <v>2832.1089999999999</v>
      </c>
      <c r="E1709" s="7" t="s">
        <v>1128</v>
      </c>
      <c r="F1709" s="116" t="s">
        <v>1133</v>
      </c>
      <c r="G1709" s="156">
        <v>44675</v>
      </c>
      <c r="H1709" s="82">
        <v>6338872.3300000001</v>
      </c>
      <c r="I1709" s="50">
        <v>0.04</v>
      </c>
      <c r="J1709" s="15">
        <v>207.64</v>
      </c>
      <c r="K1709" s="15">
        <v>5191</v>
      </c>
      <c r="L1709" s="15"/>
      <c r="M1709" s="66" t="str">
        <f>TEXT(Table2[[#This Row],[Gd.Dt]],"mmm-yy")</f>
        <v>Apr-22</v>
      </c>
      <c r="N1709" s="46" t="str">
        <f>MID(Table2[[#This Row],[BE]],6,2)</f>
        <v>IB</v>
      </c>
      <c r="O1709" s="46" t="str">
        <f>IF(Table2[[#This Row],[Type]]="IB","EOU",IF(Table2[[#This Row],[Type]]="MB","Local","492"))</f>
        <v>EOU</v>
      </c>
      <c r="P1709" s="46">
        <f>ROUND(Table2[[#This Row],[Cons]]/Table2[[#This Row],[Qty.]],5)</f>
        <v>0.04</v>
      </c>
      <c r="Q1709" s="46" t="b">
        <f>EXACT(Table2[[#This Row],[rate]],Table2[[#This Row],[Check]])</f>
        <v>1</v>
      </c>
      <c r="R1709" s="46"/>
      <c r="S1709" s="46" t="str">
        <f>IF(Table2[[#This Row],[SRO]]="EOU",VLOOKUP(Table2[[#This Row],[BE]],[2]GD.List!$C$3:$N$5014,12,0),IF(Table2[[#This Row],[SRO]]="Local","Polyester Staple Fibre","SRO 492"))</f>
        <v>Textile Chemical</v>
      </c>
    </row>
    <row r="1710" spans="1:19" x14ac:dyDescent="0.25">
      <c r="A1710" s="119" t="s">
        <v>1048</v>
      </c>
      <c r="B1710" s="116" t="s">
        <v>1110</v>
      </c>
      <c r="C1710" s="165">
        <v>25123</v>
      </c>
      <c r="D1710" s="117">
        <v>2832.1089999999999</v>
      </c>
      <c r="E1710" s="7" t="s">
        <v>1124</v>
      </c>
      <c r="F1710" s="116" t="s">
        <v>1134</v>
      </c>
      <c r="G1710" s="156">
        <v>44675</v>
      </c>
      <c r="H1710" s="82">
        <v>22677495.16</v>
      </c>
      <c r="I1710" s="50">
        <v>0.04</v>
      </c>
      <c r="J1710" s="15">
        <v>576.52</v>
      </c>
      <c r="K1710" s="15">
        <v>14413</v>
      </c>
      <c r="L1710" s="15"/>
      <c r="M1710" s="66" t="str">
        <f>TEXT(Table2[[#This Row],[Gd.Dt]],"mmm-yy")</f>
        <v>Apr-22</v>
      </c>
      <c r="N1710" s="46" t="str">
        <f>MID(Table2[[#This Row],[BE]],6,2)</f>
        <v>IB</v>
      </c>
      <c r="O1710" s="46" t="str">
        <f>IF(Table2[[#This Row],[Type]]="IB","EOU",IF(Table2[[#This Row],[Type]]="MB","Local","492"))</f>
        <v>EOU</v>
      </c>
      <c r="P1710" s="46">
        <f>ROUND(Table2[[#This Row],[Cons]]/Table2[[#This Row],[Qty.]],5)</f>
        <v>0.04</v>
      </c>
      <c r="Q1710" s="46" t="b">
        <f>EXACT(Table2[[#This Row],[rate]],Table2[[#This Row],[Check]])</f>
        <v>1</v>
      </c>
      <c r="R1710" s="46"/>
      <c r="S1710" s="46" t="str">
        <f>IF(Table2[[#This Row],[SRO]]="EOU",VLOOKUP(Table2[[#This Row],[BE]],[2]GD.List!$C$3:$N$5014,12,0),IF(Table2[[#This Row],[SRO]]="Local","Polyester Staple Fibre","SRO 492"))</f>
        <v>Textile Chemical</v>
      </c>
    </row>
    <row r="1711" spans="1:19" x14ac:dyDescent="0.25">
      <c r="A1711" s="119" t="s">
        <v>1048</v>
      </c>
      <c r="B1711" s="116" t="s">
        <v>1115</v>
      </c>
      <c r="C1711" s="165">
        <v>13515</v>
      </c>
      <c r="D1711" s="117">
        <v>2832.1089999999999</v>
      </c>
      <c r="E1711" s="7" t="s">
        <v>1129</v>
      </c>
      <c r="F1711" s="116" t="s">
        <v>1138</v>
      </c>
      <c r="G1711" s="156">
        <v>44676</v>
      </c>
      <c r="H1711" s="82">
        <v>20444063.079999998</v>
      </c>
      <c r="I1711" s="50">
        <v>0.04</v>
      </c>
      <c r="J1711" s="15">
        <v>673.36</v>
      </c>
      <c r="K1711" s="15">
        <v>16834</v>
      </c>
      <c r="L1711" s="15"/>
      <c r="M1711" s="66" t="str">
        <f>TEXT(Table2[[#This Row],[Gd.Dt]],"mmm-yy")</f>
        <v>Apr-22</v>
      </c>
      <c r="N1711" s="46" t="str">
        <f>MID(Table2[[#This Row],[BE]],6,2)</f>
        <v>IB</v>
      </c>
      <c r="O1711" s="46" t="str">
        <f>IF(Table2[[#This Row],[Type]]="IB","EOU",IF(Table2[[#This Row],[Type]]="MB","Local","492"))</f>
        <v>EOU</v>
      </c>
      <c r="P1711" s="46">
        <f>ROUND(Table2[[#This Row],[Cons]]/Table2[[#This Row],[Qty.]],5)</f>
        <v>0.04</v>
      </c>
      <c r="Q1711" s="46" t="b">
        <f>EXACT(Table2[[#This Row],[rate]],Table2[[#This Row],[Check]])</f>
        <v>1</v>
      </c>
      <c r="R1711" s="46"/>
      <c r="S1711" s="46" t="str">
        <f>IF(Table2[[#This Row],[SRO]]="EOU",VLOOKUP(Table2[[#This Row],[BE]],[2]GD.List!$C$3:$N$5014,12,0),IF(Table2[[#This Row],[SRO]]="Local","Polyester Staple Fibre","SRO 492"))</f>
        <v>Textile Chemical</v>
      </c>
    </row>
    <row r="1712" spans="1:19" x14ac:dyDescent="0.25">
      <c r="A1712" s="120" t="s">
        <v>1048</v>
      </c>
      <c r="B1712" s="116" t="s">
        <v>1107</v>
      </c>
      <c r="C1712" s="165">
        <v>85160</v>
      </c>
      <c r="D1712" s="117">
        <v>2832.1089999999999</v>
      </c>
      <c r="E1712" s="7" t="s">
        <v>1116</v>
      </c>
      <c r="F1712" s="116" t="s">
        <v>1135</v>
      </c>
      <c r="G1712" s="156">
        <v>44674</v>
      </c>
      <c r="H1712" s="82">
        <v>71642629.140000001</v>
      </c>
      <c r="I1712" s="50">
        <v>0.04</v>
      </c>
      <c r="J1712" s="15">
        <v>2248.2399999999998</v>
      </c>
      <c r="K1712" s="15">
        <v>56206</v>
      </c>
      <c r="L1712" s="15"/>
      <c r="M1712" s="66" t="str">
        <f>TEXT(Table2[[#This Row],[Gd.Dt]],"mmm-yy")</f>
        <v>Apr-22</v>
      </c>
      <c r="N1712" s="46" t="str">
        <f>MID(Table2[[#This Row],[BE]],6,2)</f>
        <v>IB</v>
      </c>
      <c r="O1712" s="46" t="str">
        <f>IF(Table2[[#This Row],[Type]]="IB","EOU",IF(Table2[[#This Row],[Type]]="MB","Local","492"))</f>
        <v>EOU</v>
      </c>
      <c r="P1712" s="46">
        <f>ROUND(Table2[[#This Row],[Cons]]/Table2[[#This Row],[Qty.]],5)</f>
        <v>0.04</v>
      </c>
      <c r="Q1712" s="46" t="b">
        <f>EXACT(Table2[[#This Row],[rate]],Table2[[#This Row],[Check]])</f>
        <v>1</v>
      </c>
      <c r="R1712" s="46"/>
      <c r="S1712" s="46" t="str">
        <f>IF(Table2[[#This Row],[SRO]]="EOU",VLOOKUP(Table2[[#This Row],[BE]],[2]GD.List!$C$3:$N$5014,12,0),IF(Table2[[#This Row],[SRO]]="Local","Polyester Staple Fibre","SRO 492"))</f>
        <v>Textile Chemical</v>
      </c>
    </row>
    <row r="1713" spans="1:19" x14ac:dyDescent="0.25">
      <c r="A1713" s="119" t="s">
        <v>1049</v>
      </c>
      <c r="B1713" s="116" t="s">
        <v>1114</v>
      </c>
      <c r="C1713" s="165">
        <v>34332</v>
      </c>
      <c r="D1713" s="117">
        <v>5503.201</v>
      </c>
      <c r="E1713" s="7" t="s">
        <v>1128</v>
      </c>
      <c r="F1713" s="116" t="s">
        <v>1133</v>
      </c>
      <c r="G1713" s="156">
        <v>44675</v>
      </c>
      <c r="H1713" s="82">
        <v>6338872.3300000001</v>
      </c>
      <c r="I1713" s="50">
        <v>0.41666999999999998</v>
      </c>
      <c r="J1713" s="15">
        <v>2162.9299999999998</v>
      </c>
      <c r="K1713" s="15">
        <v>5191</v>
      </c>
      <c r="L1713" s="15"/>
      <c r="M1713" s="66" t="str">
        <f>TEXT(Table2[[#This Row],[Gd.Dt]],"mmm-yy")</f>
        <v>Apr-22</v>
      </c>
      <c r="N1713" s="46" t="str">
        <f>MID(Table2[[#This Row],[BE]],6,2)</f>
        <v>MB</v>
      </c>
      <c r="O1713" s="46" t="str">
        <f>IF(Table2[[#This Row],[Type]]="IB","EOU",IF(Table2[[#This Row],[Type]]="MB","Local","492"))</f>
        <v>Local</v>
      </c>
      <c r="P1713" s="46">
        <f>ROUND(Table2[[#This Row],[Cons]]/Table2[[#This Row],[Qty.]],5)</f>
        <v>0.41666999999999998</v>
      </c>
      <c r="Q1713" s="46" t="b">
        <f>EXACT(Table2[[#This Row],[rate]],Table2[[#This Row],[Check]])</f>
        <v>1</v>
      </c>
      <c r="R1713" s="46"/>
      <c r="S1713" s="46" t="str">
        <f>IF(Table2[[#This Row],[SRO]]="EOU",VLOOKUP(Table2[[#This Row],[BE]],[2]GD.List!$C$3:$N$5014,12,0),IF(Table2[[#This Row],[SRO]]="Local","Polyester Staple Fibre","SRO 492"))</f>
        <v>Polyester Staple Fibre</v>
      </c>
    </row>
    <row r="1714" spans="1:19" x14ac:dyDescent="0.25">
      <c r="A1714" s="119" t="s">
        <v>1049</v>
      </c>
      <c r="B1714" s="116" t="s">
        <v>1110</v>
      </c>
      <c r="C1714" s="165">
        <v>25123</v>
      </c>
      <c r="D1714" s="117">
        <v>5503.201</v>
      </c>
      <c r="E1714" s="7" t="s">
        <v>1124</v>
      </c>
      <c r="F1714" s="116" t="s">
        <v>1134</v>
      </c>
      <c r="G1714" s="156">
        <v>44675</v>
      </c>
      <c r="H1714" s="82">
        <v>22677495.16</v>
      </c>
      <c r="I1714" s="50">
        <v>0.53061000000000003</v>
      </c>
      <c r="J1714" s="15">
        <v>7647.71</v>
      </c>
      <c r="K1714" s="15">
        <v>14413</v>
      </c>
      <c r="L1714" s="15"/>
      <c r="M1714" s="66" t="str">
        <f>TEXT(Table2[[#This Row],[Gd.Dt]],"mmm-yy")</f>
        <v>Apr-22</v>
      </c>
      <c r="N1714" s="46" t="str">
        <f>MID(Table2[[#This Row],[BE]],6,2)</f>
        <v>MB</v>
      </c>
      <c r="O1714" s="46" t="str">
        <f>IF(Table2[[#This Row],[Type]]="IB","EOU",IF(Table2[[#This Row],[Type]]="MB","Local","492"))</f>
        <v>Local</v>
      </c>
      <c r="P1714" s="46">
        <f>ROUND(Table2[[#This Row],[Cons]]/Table2[[#This Row],[Qty.]],5)</f>
        <v>0.53061000000000003</v>
      </c>
      <c r="Q1714" s="46" t="b">
        <f>EXACT(Table2[[#This Row],[rate]],Table2[[#This Row],[Check]])</f>
        <v>1</v>
      </c>
      <c r="R1714" s="46"/>
      <c r="S1714" s="46" t="str">
        <f>IF(Table2[[#This Row],[SRO]]="EOU",VLOOKUP(Table2[[#This Row],[BE]],[2]GD.List!$C$3:$N$5014,12,0),IF(Table2[[#This Row],[SRO]]="Local","Polyester Staple Fibre","SRO 492"))</f>
        <v>Polyester Staple Fibre</v>
      </c>
    </row>
    <row r="1715" spans="1:19" x14ac:dyDescent="0.25">
      <c r="A1715" s="119" t="s">
        <v>1049</v>
      </c>
      <c r="B1715" s="116" t="s">
        <v>1115</v>
      </c>
      <c r="C1715" s="165">
        <v>13515</v>
      </c>
      <c r="D1715" s="117">
        <v>5503.201</v>
      </c>
      <c r="E1715" s="7" t="s">
        <v>1129</v>
      </c>
      <c r="F1715" s="116" t="s">
        <v>1138</v>
      </c>
      <c r="G1715" s="156">
        <v>44676</v>
      </c>
      <c r="H1715" s="82">
        <v>20444063.079999998</v>
      </c>
      <c r="I1715" s="50">
        <v>0.53061000000000003</v>
      </c>
      <c r="J1715" s="15">
        <v>8932.32</v>
      </c>
      <c r="K1715" s="15">
        <v>16834</v>
      </c>
      <c r="L1715" s="15"/>
      <c r="M1715" s="66" t="str">
        <f>TEXT(Table2[[#This Row],[Gd.Dt]],"mmm-yy")</f>
        <v>Apr-22</v>
      </c>
      <c r="N1715" s="46" t="str">
        <f>MID(Table2[[#This Row],[BE]],6,2)</f>
        <v>MB</v>
      </c>
      <c r="O1715" s="46" t="str">
        <f>IF(Table2[[#This Row],[Type]]="IB","EOU",IF(Table2[[#This Row],[Type]]="MB","Local","492"))</f>
        <v>Local</v>
      </c>
      <c r="P1715" s="46">
        <f>ROUND(Table2[[#This Row],[Cons]]/Table2[[#This Row],[Qty.]],5)</f>
        <v>0.53061000000000003</v>
      </c>
      <c r="Q1715" s="46" t="b">
        <f>EXACT(Table2[[#This Row],[rate]],Table2[[#This Row],[Check]])</f>
        <v>1</v>
      </c>
      <c r="R1715" s="46"/>
      <c r="S1715" s="46" t="str">
        <f>IF(Table2[[#This Row],[SRO]]="EOU",VLOOKUP(Table2[[#This Row],[BE]],[2]GD.List!$C$3:$N$5014,12,0),IF(Table2[[#This Row],[SRO]]="Local","Polyester Staple Fibre","SRO 492"))</f>
        <v>Polyester Staple Fibre</v>
      </c>
    </row>
    <row r="1716" spans="1:19" x14ac:dyDescent="0.25">
      <c r="A1716" s="119" t="s">
        <v>1049</v>
      </c>
      <c r="B1716" s="116" t="s">
        <v>1107</v>
      </c>
      <c r="C1716" s="165">
        <v>85160</v>
      </c>
      <c r="D1716" s="117">
        <v>5503.201</v>
      </c>
      <c r="E1716" s="7" t="s">
        <v>1116</v>
      </c>
      <c r="F1716" s="116" t="s">
        <v>1135</v>
      </c>
      <c r="G1716" s="156">
        <v>44674</v>
      </c>
      <c r="H1716" s="82">
        <v>71642629.140000001</v>
      </c>
      <c r="I1716" s="50">
        <v>0.41666999999999998</v>
      </c>
      <c r="J1716" s="15">
        <v>23419.35</v>
      </c>
      <c r="K1716" s="15">
        <v>56206</v>
      </c>
      <c r="L1716" s="15"/>
      <c r="M1716" s="66" t="str">
        <f>TEXT(Table2[[#This Row],[Gd.Dt]],"mmm-yy")</f>
        <v>Apr-22</v>
      </c>
      <c r="N1716" s="46" t="str">
        <f>MID(Table2[[#This Row],[BE]],6,2)</f>
        <v>MB</v>
      </c>
      <c r="O1716" s="46" t="str">
        <f>IF(Table2[[#This Row],[Type]]="IB","EOU",IF(Table2[[#This Row],[Type]]="MB","Local","492"))</f>
        <v>Local</v>
      </c>
      <c r="P1716" s="46">
        <f>ROUND(Table2[[#This Row],[Cons]]/Table2[[#This Row],[Qty.]],5)</f>
        <v>0.41666999999999998</v>
      </c>
      <c r="Q1716" s="46" t="b">
        <f>EXACT(Table2[[#This Row],[rate]],Table2[[#This Row],[Check]])</f>
        <v>1</v>
      </c>
      <c r="R1716" s="46"/>
      <c r="S1716" s="46" t="str">
        <f>IF(Table2[[#This Row],[SRO]]="EOU",VLOOKUP(Table2[[#This Row],[BE]],[2]GD.List!$C$3:$N$5014,12,0),IF(Table2[[#This Row],[SRO]]="Local","Polyester Staple Fibre","SRO 492"))</f>
        <v>Polyester Staple Fibre</v>
      </c>
    </row>
    <row r="1717" spans="1:19" x14ac:dyDescent="0.25">
      <c r="A1717" s="120" t="s">
        <v>1049</v>
      </c>
      <c r="B1717" s="116" t="s">
        <v>1108</v>
      </c>
      <c r="C1717" s="165">
        <v>38881</v>
      </c>
      <c r="D1717" s="117">
        <v>5503.201</v>
      </c>
      <c r="E1717" s="7" t="s">
        <v>1118</v>
      </c>
      <c r="F1717" s="116" t="s">
        <v>1137</v>
      </c>
      <c r="G1717" s="156">
        <v>44675</v>
      </c>
      <c r="H1717" s="82">
        <v>43402745.369999997</v>
      </c>
      <c r="I1717" s="50">
        <v>0.66327000000000003</v>
      </c>
      <c r="J1717" s="15">
        <v>14444.03</v>
      </c>
      <c r="K1717" s="15">
        <v>21777</v>
      </c>
      <c r="L1717" s="15"/>
      <c r="M1717" s="66" t="str">
        <f>TEXT(Table2[[#This Row],[Gd.Dt]],"mmm-yy")</f>
        <v>Apr-22</v>
      </c>
      <c r="N1717" s="46" t="str">
        <f>MID(Table2[[#This Row],[BE]],6,2)</f>
        <v>MB</v>
      </c>
      <c r="O1717" s="46" t="str">
        <f>IF(Table2[[#This Row],[Type]]="IB","EOU",IF(Table2[[#This Row],[Type]]="MB","Local","492"))</f>
        <v>Local</v>
      </c>
      <c r="P1717" s="46">
        <f>ROUND(Table2[[#This Row],[Cons]]/Table2[[#This Row],[Qty.]],5)</f>
        <v>0.66327000000000003</v>
      </c>
      <c r="Q1717" s="46" t="b">
        <f>EXACT(Table2[[#This Row],[rate]],Table2[[#This Row],[Check]])</f>
        <v>1</v>
      </c>
      <c r="R1717" s="46"/>
      <c r="S1717" s="46" t="str">
        <f>IF(Table2[[#This Row],[SRO]]="EOU",VLOOKUP(Table2[[#This Row],[BE]],[2]GD.List!$C$3:$N$5014,12,0),IF(Table2[[#This Row],[SRO]]="Local","Polyester Staple Fibre","SRO 492"))</f>
        <v>Polyester Staple Fibre</v>
      </c>
    </row>
    <row r="1718" spans="1:19" x14ac:dyDescent="0.25">
      <c r="A1718" s="120" t="s">
        <v>1076</v>
      </c>
      <c r="B1718" s="116" t="s">
        <v>1107</v>
      </c>
      <c r="C1718" s="165">
        <v>85160</v>
      </c>
      <c r="D1718" s="117">
        <v>3809.9189999999999</v>
      </c>
      <c r="E1718" s="7" t="s">
        <v>1116</v>
      </c>
      <c r="F1718" s="116" t="s">
        <v>1135</v>
      </c>
      <c r="G1718" s="156">
        <v>44674</v>
      </c>
      <c r="H1718" s="82">
        <v>71642629.140000001</v>
      </c>
      <c r="I1718" s="50">
        <v>0.04</v>
      </c>
      <c r="J1718" s="15">
        <v>898.58</v>
      </c>
      <c r="K1718" s="15">
        <v>22464.5</v>
      </c>
      <c r="L1718" s="15"/>
      <c r="M1718" s="66" t="str">
        <f>TEXT(Table2[[#This Row],[Gd.Dt]],"mmm-yy")</f>
        <v>Apr-22</v>
      </c>
      <c r="N1718" s="46" t="str">
        <f>MID(Table2[[#This Row],[BE]],6,2)</f>
        <v>IB</v>
      </c>
      <c r="O1718" s="46" t="str">
        <f>IF(Table2[[#This Row],[Type]]="IB","EOU",IF(Table2[[#This Row],[Type]]="MB","Local","492"))</f>
        <v>EOU</v>
      </c>
      <c r="P1718" s="46">
        <f>ROUND(Table2[[#This Row],[Cons]]/Table2[[#This Row],[Qty.]],5)</f>
        <v>0.04</v>
      </c>
      <c r="Q1718" s="46" t="b">
        <f>EXACT(Table2[[#This Row],[rate]],Table2[[#This Row],[Check]])</f>
        <v>1</v>
      </c>
      <c r="R1718" s="46"/>
      <c r="S1718" s="46" t="str">
        <f>IF(Table2[[#This Row],[SRO]]="EOU",VLOOKUP(Table2[[#This Row],[BE]],[2]GD.List!$C$3:$N$5014,12,0),IF(Table2[[#This Row],[SRO]]="Local","Polyester Staple Fibre","SRO 492"))</f>
        <v>Textile Chemical</v>
      </c>
    </row>
    <row r="1719" spans="1:19" x14ac:dyDescent="0.25">
      <c r="A1719" s="119" t="s">
        <v>1096</v>
      </c>
      <c r="B1719" s="116" t="s">
        <v>1110</v>
      </c>
      <c r="C1719" s="165">
        <v>25123</v>
      </c>
      <c r="D1719" s="117">
        <v>3910</v>
      </c>
      <c r="E1719" s="7" t="s">
        <v>1124</v>
      </c>
      <c r="F1719" s="116" t="s">
        <v>1134</v>
      </c>
      <c r="G1719" s="156">
        <v>44675</v>
      </c>
      <c r="H1719" s="82">
        <v>22677495.16</v>
      </c>
      <c r="I1719" s="50">
        <v>0.04</v>
      </c>
      <c r="J1719" s="15">
        <v>660.2</v>
      </c>
      <c r="K1719" s="15">
        <v>16505</v>
      </c>
      <c r="L1719" s="15"/>
      <c r="M1719" s="66" t="str">
        <f>TEXT(Table2[[#This Row],[Gd.Dt]],"mmm-yy")</f>
        <v>Apr-22</v>
      </c>
      <c r="N1719" s="46" t="str">
        <f>MID(Table2[[#This Row],[BE]],6,2)</f>
        <v>IB</v>
      </c>
      <c r="O1719" s="46" t="str">
        <f>IF(Table2[[#This Row],[Type]]="IB","EOU",IF(Table2[[#This Row],[Type]]="MB","Local","492"))</f>
        <v>EOU</v>
      </c>
      <c r="P1719" s="46">
        <f>ROUND(Table2[[#This Row],[Cons]]/Table2[[#This Row],[Qty.]],5)</f>
        <v>0.04</v>
      </c>
      <c r="Q1719" s="46" t="b">
        <f>EXACT(Table2[[#This Row],[rate]],Table2[[#This Row],[Check]])</f>
        <v>1</v>
      </c>
      <c r="R1719" s="46"/>
      <c r="S1719" s="46" t="str">
        <f>IF(Table2[[#This Row],[SRO]]="EOU",VLOOKUP(Table2[[#This Row],[BE]],[2]GD.List!$C$3:$N$5014,12,0),IF(Table2[[#This Row],[SRO]]="Local","Polyester Staple Fibre","SRO 492"))</f>
        <v>Textile Chemical</v>
      </c>
    </row>
    <row r="1720" spans="1:19" x14ac:dyDescent="0.25">
      <c r="A1720" s="119" t="s">
        <v>1096</v>
      </c>
      <c r="B1720" s="116" t="s">
        <v>1115</v>
      </c>
      <c r="C1720" s="165">
        <v>13515</v>
      </c>
      <c r="D1720" s="117">
        <v>3910</v>
      </c>
      <c r="E1720" s="7" t="s">
        <v>1129</v>
      </c>
      <c r="F1720" s="116" t="s">
        <v>1138</v>
      </c>
      <c r="G1720" s="156">
        <v>44676</v>
      </c>
      <c r="H1720" s="82">
        <v>20444063.079999998</v>
      </c>
      <c r="I1720" s="50">
        <v>0.04</v>
      </c>
      <c r="J1720" s="15">
        <v>673.36</v>
      </c>
      <c r="K1720" s="15">
        <v>16834</v>
      </c>
      <c r="L1720" s="15"/>
      <c r="M1720" s="66" t="str">
        <f>TEXT(Table2[[#This Row],[Gd.Dt]],"mmm-yy")</f>
        <v>Apr-22</v>
      </c>
      <c r="N1720" s="46" t="str">
        <f>MID(Table2[[#This Row],[BE]],6,2)</f>
        <v>IB</v>
      </c>
      <c r="O1720" s="46" t="str">
        <f>IF(Table2[[#This Row],[Type]]="IB","EOU",IF(Table2[[#This Row],[Type]]="MB","Local","492"))</f>
        <v>EOU</v>
      </c>
      <c r="P1720" s="46">
        <f>ROUND(Table2[[#This Row],[Cons]]/Table2[[#This Row],[Qty.]],5)</f>
        <v>0.04</v>
      </c>
      <c r="Q1720" s="46" t="b">
        <f>EXACT(Table2[[#This Row],[rate]],Table2[[#This Row],[Check]])</f>
        <v>1</v>
      </c>
      <c r="R1720" s="46"/>
      <c r="S1720" s="46" t="str">
        <f>IF(Table2[[#This Row],[SRO]]="EOU",VLOOKUP(Table2[[#This Row],[BE]],[2]GD.List!$C$3:$N$5014,12,0),IF(Table2[[#This Row],[SRO]]="Local","Polyester Staple Fibre","SRO 492"))</f>
        <v>Textile Chemical</v>
      </c>
    </row>
    <row r="1721" spans="1:19" x14ac:dyDescent="0.25">
      <c r="A1721" s="120" t="s">
        <v>1096</v>
      </c>
      <c r="B1721" s="116" t="s">
        <v>1107</v>
      </c>
      <c r="C1721" s="165">
        <v>85160</v>
      </c>
      <c r="D1721" s="117">
        <v>3910</v>
      </c>
      <c r="E1721" s="7" t="s">
        <v>1116</v>
      </c>
      <c r="F1721" s="116" t="s">
        <v>1135</v>
      </c>
      <c r="G1721" s="156">
        <v>44674</v>
      </c>
      <c r="H1721" s="82">
        <v>71642629.140000001</v>
      </c>
      <c r="I1721" s="50">
        <v>0.04</v>
      </c>
      <c r="J1721" s="15">
        <v>2248.2399999999998</v>
      </c>
      <c r="K1721" s="15">
        <v>56206</v>
      </c>
      <c r="L1721" s="15"/>
      <c r="M1721" s="66" t="str">
        <f>TEXT(Table2[[#This Row],[Gd.Dt]],"mmm-yy")</f>
        <v>Apr-22</v>
      </c>
      <c r="N1721" s="46" t="str">
        <f>MID(Table2[[#This Row],[BE]],6,2)</f>
        <v>IB</v>
      </c>
      <c r="O1721" s="46" t="str">
        <f>IF(Table2[[#This Row],[Type]]="IB","EOU",IF(Table2[[#This Row],[Type]]="MB","Local","492"))</f>
        <v>EOU</v>
      </c>
      <c r="P1721" s="46">
        <f>ROUND(Table2[[#This Row],[Cons]]/Table2[[#This Row],[Qty.]],5)</f>
        <v>0.04</v>
      </c>
      <c r="Q1721" s="46" t="b">
        <f>EXACT(Table2[[#This Row],[rate]],Table2[[#This Row],[Check]])</f>
        <v>1</v>
      </c>
      <c r="R1721" s="46"/>
      <c r="S1721" s="46" t="str">
        <f>IF(Table2[[#This Row],[SRO]]="EOU",VLOOKUP(Table2[[#This Row],[BE]],[2]GD.List!$C$3:$N$5014,12,0),IF(Table2[[#This Row],[SRO]]="Local","Polyester Staple Fibre","SRO 492"))</f>
        <v>Textile Chemical</v>
      </c>
    </row>
    <row r="1722" spans="1:19" x14ac:dyDescent="0.25">
      <c r="A1722" s="119" t="s">
        <v>1097</v>
      </c>
      <c r="B1722" s="116" t="s">
        <v>1110</v>
      </c>
      <c r="C1722" s="165">
        <v>25123</v>
      </c>
      <c r="D1722" s="117">
        <v>3402.13</v>
      </c>
      <c r="E1722" s="7" t="s">
        <v>1124</v>
      </c>
      <c r="F1722" s="116" t="s">
        <v>1134</v>
      </c>
      <c r="G1722" s="156">
        <v>44675</v>
      </c>
      <c r="H1722" s="82">
        <v>22677495.16</v>
      </c>
      <c r="I1722" s="50">
        <v>0.04</v>
      </c>
      <c r="J1722" s="15">
        <v>660.2</v>
      </c>
      <c r="K1722" s="15">
        <v>16505</v>
      </c>
      <c r="L1722" s="15"/>
      <c r="M1722" s="66" t="str">
        <f>TEXT(Table2[[#This Row],[Gd.Dt]],"mmm-yy")</f>
        <v>Apr-22</v>
      </c>
      <c r="N1722" s="46" t="str">
        <f>MID(Table2[[#This Row],[BE]],6,2)</f>
        <v>IB</v>
      </c>
      <c r="O1722" s="46" t="str">
        <f>IF(Table2[[#This Row],[Type]]="IB","EOU",IF(Table2[[#This Row],[Type]]="MB","Local","492"))</f>
        <v>EOU</v>
      </c>
      <c r="P1722" s="46">
        <f>ROUND(Table2[[#This Row],[Cons]]/Table2[[#This Row],[Qty.]],5)</f>
        <v>0.04</v>
      </c>
      <c r="Q1722" s="46" t="b">
        <f>EXACT(Table2[[#This Row],[rate]],Table2[[#This Row],[Check]])</f>
        <v>1</v>
      </c>
      <c r="R1722" s="46"/>
      <c r="S1722" s="46" t="str">
        <f>IF(Table2[[#This Row],[SRO]]="EOU",VLOOKUP(Table2[[#This Row],[BE]],[2]GD.List!$C$3:$N$5014,12,0),IF(Table2[[#This Row],[SRO]]="Local","Polyester Staple Fibre","SRO 492"))</f>
        <v>Textile Chemical</v>
      </c>
    </row>
    <row r="1723" spans="1:19" x14ac:dyDescent="0.25">
      <c r="A1723" s="119" t="s">
        <v>1097</v>
      </c>
      <c r="B1723" s="116" t="s">
        <v>1115</v>
      </c>
      <c r="C1723" s="165">
        <v>13515</v>
      </c>
      <c r="D1723" s="117">
        <v>3402.13</v>
      </c>
      <c r="E1723" s="7" t="s">
        <v>1129</v>
      </c>
      <c r="F1723" s="116" t="s">
        <v>1138</v>
      </c>
      <c r="G1723" s="156">
        <v>44676</v>
      </c>
      <c r="H1723" s="82">
        <v>20444063.079999998</v>
      </c>
      <c r="I1723" s="50">
        <v>0.04</v>
      </c>
      <c r="J1723" s="15">
        <v>673.36</v>
      </c>
      <c r="K1723" s="15">
        <v>16834</v>
      </c>
      <c r="L1723" s="15"/>
      <c r="M1723" s="66" t="str">
        <f>TEXT(Table2[[#This Row],[Gd.Dt]],"mmm-yy")</f>
        <v>Apr-22</v>
      </c>
      <c r="N1723" s="46" t="str">
        <f>MID(Table2[[#This Row],[BE]],6,2)</f>
        <v>IB</v>
      </c>
      <c r="O1723" s="46" t="str">
        <f>IF(Table2[[#This Row],[Type]]="IB","EOU",IF(Table2[[#This Row],[Type]]="MB","Local","492"))</f>
        <v>EOU</v>
      </c>
      <c r="P1723" s="46">
        <f>ROUND(Table2[[#This Row],[Cons]]/Table2[[#This Row],[Qty.]],5)</f>
        <v>0.04</v>
      </c>
      <c r="Q1723" s="46" t="b">
        <f>EXACT(Table2[[#This Row],[rate]],Table2[[#This Row],[Check]])</f>
        <v>1</v>
      </c>
      <c r="R1723" s="46"/>
      <c r="S1723" s="46" t="str">
        <f>IF(Table2[[#This Row],[SRO]]="EOU",VLOOKUP(Table2[[#This Row],[BE]],[2]GD.List!$C$3:$N$5014,12,0),IF(Table2[[#This Row],[SRO]]="Local","Polyester Staple Fibre","SRO 492"))</f>
        <v>Textile Chemical</v>
      </c>
    </row>
    <row r="1724" spans="1:19" x14ac:dyDescent="0.25">
      <c r="A1724" s="120" t="s">
        <v>1097</v>
      </c>
      <c r="B1724" s="116" t="s">
        <v>1107</v>
      </c>
      <c r="C1724" s="165">
        <v>85160</v>
      </c>
      <c r="D1724" s="117">
        <v>3402.13</v>
      </c>
      <c r="E1724" s="7" t="s">
        <v>1116</v>
      </c>
      <c r="F1724" s="116" t="s">
        <v>1135</v>
      </c>
      <c r="G1724" s="156">
        <v>44674</v>
      </c>
      <c r="H1724" s="82">
        <v>71642629.140000001</v>
      </c>
      <c r="I1724" s="50">
        <v>0.04</v>
      </c>
      <c r="J1724" s="15">
        <v>2248.2399999999998</v>
      </c>
      <c r="K1724" s="15">
        <v>56206</v>
      </c>
      <c r="L1724" s="15"/>
      <c r="M1724" s="66" t="str">
        <f>TEXT(Table2[[#This Row],[Gd.Dt]],"mmm-yy")</f>
        <v>Apr-22</v>
      </c>
      <c r="N1724" s="46" t="str">
        <f>MID(Table2[[#This Row],[BE]],6,2)</f>
        <v>IB</v>
      </c>
      <c r="O1724" s="46" t="str">
        <f>IF(Table2[[#This Row],[Type]]="IB","EOU",IF(Table2[[#This Row],[Type]]="MB","Local","492"))</f>
        <v>EOU</v>
      </c>
      <c r="P1724" s="46">
        <f>ROUND(Table2[[#This Row],[Cons]]/Table2[[#This Row],[Qty.]],5)</f>
        <v>0.04</v>
      </c>
      <c r="Q1724" s="46" t="b">
        <f>EXACT(Table2[[#This Row],[rate]],Table2[[#This Row],[Check]])</f>
        <v>1</v>
      </c>
      <c r="R1724" s="46"/>
      <c r="S1724" s="46" t="str">
        <f>IF(Table2[[#This Row],[SRO]]="EOU",VLOOKUP(Table2[[#This Row],[BE]],[2]GD.List!$C$3:$N$5014,12,0),IF(Table2[[#This Row],[SRO]]="Local","Polyester Staple Fibre","SRO 492"))</f>
        <v>Textile Chemical</v>
      </c>
    </row>
    <row r="1725" spans="1:19" x14ac:dyDescent="0.25">
      <c r="A1725" s="119" t="s">
        <v>1117</v>
      </c>
      <c r="B1725" s="116" t="s">
        <v>1110</v>
      </c>
      <c r="C1725" s="165">
        <v>25123</v>
      </c>
      <c r="D1725" s="117">
        <v>3809.9189999999999</v>
      </c>
      <c r="E1725" s="7" t="s">
        <v>1124</v>
      </c>
      <c r="F1725" s="116" t="s">
        <v>1134</v>
      </c>
      <c r="G1725" s="156">
        <v>44675</v>
      </c>
      <c r="H1725" s="82">
        <v>22677495.16</v>
      </c>
      <c r="I1725" s="50">
        <v>0.04</v>
      </c>
      <c r="J1725" s="15">
        <v>660.2</v>
      </c>
      <c r="K1725" s="15">
        <v>16505</v>
      </c>
      <c r="L1725" s="15"/>
      <c r="M1725" s="66" t="str">
        <f>TEXT(Table2[[#This Row],[Gd.Dt]],"mmm-yy")</f>
        <v>Apr-22</v>
      </c>
      <c r="N1725" s="46" t="str">
        <f>MID(Table2[[#This Row],[BE]],6,2)</f>
        <v>IB</v>
      </c>
      <c r="O1725" s="46" t="str">
        <f>IF(Table2[[#This Row],[Type]]="IB","EOU",IF(Table2[[#This Row],[Type]]="MB","Local","492"))</f>
        <v>EOU</v>
      </c>
      <c r="P1725" s="46">
        <f>ROUND(Table2[[#This Row],[Cons]]/Table2[[#This Row],[Qty.]],5)</f>
        <v>0.04</v>
      </c>
      <c r="Q1725" s="46" t="b">
        <f>EXACT(Table2[[#This Row],[rate]],Table2[[#This Row],[Check]])</f>
        <v>1</v>
      </c>
      <c r="R1725" s="46"/>
      <c r="S1725" s="46" t="str">
        <f>IF(Table2[[#This Row],[SRO]]="EOU",VLOOKUP(Table2[[#This Row],[BE]],[2]GD.List!$C$3:$N$5014,12,0),IF(Table2[[#This Row],[SRO]]="Local","Polyester Staple Fibre","SRO 492"))</f>
        <v>Textile Chemical</v>
      </c>
    </row>
    <row r="1726" spans="1:19" x14ac:dyDescent="0.25">
      <c r="A1726" s="119" t="s">
        <v>1117</v>
      </c>
      <c r="B1726" s="116" t="s">
        <v>1115</v>
      </c>
      <c r="C1726" s="165">
        <v>13515</v>
      </c>
      <c r="D1726" s="117">
        <v>3809.9189999999999</v>
      </c>
      <c r="E1726" s="7" t="s">
        <v>1129</v>
      </c>
      <c r="F1726" s="116" t="s">
        <v>1138</v>
      </c>
      <c r="G1726" s="156">
        <v>44676</v>
      </c>
      <c r="H1726" s="82">
        <v>20444063.079999998</v>
      </c>
      <c r="I1726" s="50">
        <v>0.04</v>
      </c>
      <c r="J1726" s="15">
        <v>673.36</v>
      </c>
      <c r="K1726" s="15">
        <v>16834</v>
      </c>
      <c r="L1726" s="15"/>
      <c r="M1726" s="66" t="str">
        <f>TEXT(Table2[[#This Row],[Gd.Dt]],"mmm-yy")</f>
        <v>Apr-22</v>
      </c>
      <c r="N1726" s="46" t="str">
        <f>MID(Table2[[#This Row],[BE]],6,2)</f>
        <v>IB</v>
      </c>
      <c r="O1726" s="46" t="str">
        <f>IF(Table2[[#This Row],[Type]]="IB","EOU",IF(Table2[[#This Row],[Type]]="MB","Local","492"))</f>
        <v>EOU</v>
      </c>
      <c r="P1726" s="46">
        <f>ROUND(Table2[[#This Row],[Cons]]/Table2[[#This Row],[Qty.]],5)</f>
        <v>0.04</v>
      </c>
      <c r="Q1726" s="46" t="b">
        <f>EXACT(Table2[[#This Row],[rate]],Table2[[#This Row],[Check]])</f>
        <v>1</v>
      </c>
      <c r="R1726" s="46"/>
      <c r="S1726" s="46" t="str">
        <f>IF(Table2[[#This Row],[SRO]]="EOU",VLOOKUP(Table2[[#This Row],[BE]],[2]GD.List!$C$3:$N$5014,12,0),IF(Table2[[#This Row],[SRO]]="Local","Polyester Staple Fibre","SRO 492"))</f>
        <v>Textile Chemical</v>
      </c>
    </row>
    <row r="1727" spans="1:19" x14ac:dyDescent="0.25">
      <c r="A1727" s="120" t="s">
        <v>1117</v>
      </c>
      <c r="B1727" s="116" t="s">
        <v>1107</v>
      </c>
      <c r="C1727" s="165">
        <v>85160</v>
      </c>
      <c r="D1727" s="117">
        <v>3809.9189999999999</v>
      </c>
      <c r="E1727" s="7" t="s">
        <v>1116</v>
      </c>
      <c r="F1727" s="116" t="s">
        <v>1135</v>
      </c>
      <c r="G1727" s="156">
        <v>44674</v>
      </c>
      <c r="H1727" s="82">
        <v>71642629.140000001</v>
      </c>
      <c r="I1727" s="50">
        <v>0.04</v>
      </c>
      <c r="J1727" s="15">
        <v>1349.66</v>
      </c>
      <c r="K1727" s="15">
        <v>33741.5</v>
      </c>
      <c r="L1727" s="15"/>
      <c r="M1727" s="66" t="str">
        <f>TEXT(Table2[[#This Row],[Gd.Dt]],"mmm-yy")</f>
        <v>Apr-22</v>
      </c>
      <c r="N1727" s="46" t="str">
        <f>MID(Table2[[#This Row],[BE]],6,2)</f>
        <v>IB</v>
      </c>
      <c r="O1727" s="46" t="str">
        <f>IF(Table2[[#This Row],[Type]]="IB","EOU",IF(Table2[[#This Row],[Type]]="MB","Local","492"))</f>
        <v>EOU</v>
      </c>
      <c r="P1727" s="46">
        <f>ROUND(Table2[[#This Row],[Cons]]/Table2[[#This Row],[Qty.]],5)</f>
        <v>0.04</v>
      </c>
      <c r="Q1727" s="46" t="b">
        <f>EXACT(Table2[[#This Row],[rate]],Table2[[#This Row],[Check]])</f>
        <v>1</v>
      </c>
      <c r="R1727" s="46"/>
      <c r="S1727" s="46" t="str">
        <f>IF(Table2[[#This Row],[SRO]]="EOU",VLOOKUP(Table2[[#This Row],[BE]],[2]GD.List!$C$3:$N$5014,12,0),IF(Table2[[#This Row],[SRO]]="Local","Polyester Staple Fibre","SRO 492"))</f>
        <v>Textile Chemical</v>
      </c>
    </row>
    <row r="1728" spans="1:19" x14ac:dyDescent="0.25">
      <c r="A1728" s="120" t="s">
        <v>1119</v>
      </c>
      <c r="B1728" s="116" t="s">
        <v>1108</v>
      </c>
      <c r="C1728" s="165">
        <v>38881</v>
      </c>
      <c r="D1728" s="117">
        <v>4821.8999999999996</v>
      </c>
      <c r="E1728" s="7" t="s">
        <v>1118</v>
      </c>
      <c r="F1728" s="116" t="s">
        <v>1137</v>
      </c>
      <c r="G1728" s="156">
        <v>44675</v>
      </c>
      <c r="H1728" s="82">
        <v>43402745.369999997</v>
      </c>
      <c r="I1728" s="50">
        <v>1</v>
      </c>
      <c r="J1728" s="15">
        <v>26</v>
      </c>
      <c r="K1728" s="15">
        <v>26</v>
      </c>
      <c r="L1728" s="15"/>
      <c r="M1728" s="66" t="str">
        <f>TEXT(Table2[[#This Row],[Gd.Dt]],"mmm-yy")</f>
        <v>Apr-22</v>
      </c>
      <c r="N1728" s="46" t="str">
        <f>MID(Table2[[#This Row],[BE]],6,2)</f>
        <v>TI</v>
      </c>
      <c r="O1728" s="46" t="str">
        <f>IF(Table2[[#This Row],[Type]]="IB","EOU",IF(Table2[[#This Row],[Type]]="MB","Local","492"))</f>
        <v>492</v>
      </c>
      <c r="P1728" s="46">
        <f>ROUND(Table2[[#This Row],[Cons]]/Table2[[#This Row],[Qty.]],5)</f>
        <v>1</v>
      </c>
      <c r="Q1728" s="46" t="b">
        <f>EXACT(Table2[[#This Row],[rate]],Table2[[#This Row],[Check]])</f>
        <v>1</v>
      </c>
      <c r="R1728" s="46"/>
      <c r="S1728" s="46" t="str">
        <f>IF(Table2[[#This Row],[SRO]]="EOU",VLOOKUP(Table2[[#This Row],[BE]],[2]GD.List!$C$3:$N$5014,12,0),IF(Table2[[#This Row],[SRO]]="Local","Polyester Staple Fibre","SRO 492"))</f>
        <v>SRO 492</v>
      </c>
    </row>
    <row r="1729" spans="1:19" x14ac:dyDescent="0.25">
      <c r="A1729" s="120" t="s">
        <v>1120</v>
      </c>
      <c r="B1729" s="116" t="s">
        <v>1108</v>
      </c>
      <c r="C1729" s="165">
        <v>38881</v>
      </c>
      <c r="D1729" s="117">
        <v>5807.1030000000001</v>
      </c>
      <c r="E1729" s="7" t="s">
        <v>1118</v>
      </c>
      <c r="F1729" s="116" t="s">
        <v>1137</v>
      </c>
      <c r="G1729" s="156">
        <v>44675</v>
      </c>
      <c r="H1729" s="82">
        <v>43402745.369999997</v>
      </c>
      <c r="I1729" s="50">
        <v>1</v>
      </c>
      <c r="J1729" s="15">
        <v>511.35</v>
      </c>
      <c r="K1729" s="15">
        <v>511.35</v>
      </c>
      <c r="L1729" s="15"/>
      <c r="M1729" s="66" t="str">
        <f>TEXT(Table2[[#This Row],[Gd.Dt]],"mmm-yy")</f>
        <v>Apr-22</v>
      </c>
      <c r="N1729" s="46" t="str">
        <f>MID(Table2[[#This Row],[BE]],6,2)</f>
        <v>TI</v>
      </c>
      <c r="O1729" s="46" t="str">
        <f>IF(Table2[[#This Row],[Type]]="IB","EOU",IF(Table2[[#This Row],[Type]]="MB","Local","492"))</f>
        <v>492</v>
      </c>
      <c r="P1729" s="46">
        <f>ROUND(Table2[[#This Row],[Cons]]/Table2[[#This Row],[Qty.]],5)</f>
        <v>1</v>
      </c>
      <c r="Q1729" s="46" t="b">
        <f>EXACT(Table2[[#This Row],[rate]],Table2[[#This Row],[Check]])</f>
        <v>1</v>
      </c>
      <c r="R1729" s="46"/>
      <c r="S1729" s="46" t="str">
        <f>IF(Table2[[#This Row],[SRO]]="EOU",VLOOKUP(Table2[[#This Row],[BE]],[2]GD.List!$C$3:$N$5014,12,0),IF(Table2[[#This Row],[SRO]]="Local","Polyester Staple Fibre","SRO 492"))</f>
        <v>SRO 492</v>
      </c>
    </row>
    <row r="1730" spans="1:19" x14ac:dyDescent="0.25">
      <c r="A1730" s="120" t="s">
        <v>1121</v>
      </c>
      <c r="B1730" s="116" t="s">
        <v>1108</v>
      </c>
      <c r="C1730" s="165">
        <v>38881</v>
      </c>
      <c r="D1730" s="117">
        <v>5807.1090000000004</v>
      </c>
      <c r="E1730" s="7" t="s">
        <v>1118</v>
      </c>
      <c r="F1730" s="116" t="s">
        <v>1137</v>
      </c>
      <c r="G1730" s="156">
        <v>44675</v>
      </c>
      <c r="H1730" s="82">
        <v>43402745.369999997</v>
      </c>
      <c r="I1730" s="50">
        <v>1</v>
      </c>
      <c r="J1730" s="15">
        <v>5000</v>
      </c>
      <c r="K1730" s="15">
        <v>5000</v>
      </c>
      <c r="L1730" s="15"/>
      <c r="M1730" s="66" t="str">
        <f>TEXT(Table2[[#This Row],[Gd.Dt]],"mmm-yy")</f>
        <v>Apr-22</v>
      </c>
      <c r="N1730" s="46" t="str">
        <f>MID(Table2[[#This Row],[BE]],6,2)</f>
        <v>TI</v>
      </c>
      <c r="O1730" s="46" t="str">
        <f>IF(Table2[[#This Row],[Type]]="IB","EOU",IF(Table2[[#This Row],[Type]]="MB","Local","492"))</f>
        <v>492</v>
      </c>
      <c r="P1730" s="46">
        <f>ROUND(Table2[[#This Row],[Cons]]/Table2[[#This Row],[Qty.]],5)</f>
        <v>1</v>
      </c>
      <c r="Q1730" s="46" t="b">
        <f>EXACT(Table2[[#This Row],[rate]],Table2[[#This Row],[Check]])</f>
        <v>1</v>
      </c>
      <c r="R1730" s="46"/>
      <c r="S1730" s="46" t="str">
        <f>IF(Table2[[#This Row],[SRO]]="EOU",VLOOKUP(Table2[[#This Row],[BE]],[2]GD.List!$C$3:$N$5014,12,0),IF(Table2[[#This Row],[SRO]]="Local","Polyester Staple Fibre","SRO 492"))</f>
        <v>SRO 492</v>
      </c>
    </row>
    <row r="1731" spans="1:19" x14ac:dyDescent="0.25">
      <c r="A1731" s="119" t="s">
        <v>1122</v>
      </c>
      <c r="B1731" s="119" t="s">
        <v>1108</v>
      </c>
      <c r="C1731" s="170">
        <v>38881</v>
      </c>
      <c r="D1731" s="171">
        <v>5807.1030000000001</v>
      </c>
      <c r="E1731" s="162" t="s">
        <v>1118</v>
      </c>
      <c r="F1731" s="119" t="s">
        <v>1137</v>
      </c>
      <c r="G1731" s="163">
        <v>44675</v>
      </c>
      <c r="H1731" s="172">
        <v>43402745.369999997</v>
      </c>
      <c r="I1731" s="53">
        <v>1</v>
      </c>
      <c r="J1731" s="30">
        <v>78.599999999999994</v>
      </c>
      <c r="K1731" s="30">
        <v>78.599999999999994</v>
      </c>
      <c r="L1731" s="30"/>
      <c r="M1731" s="67" t="str">
        <f>TEXT(Table2[[#This Row],[Gd.Dt]],"mmm-yy")</f>
        <v>Apr-22</v>
      </c>
      <c r="N1731" s="47" t="str">
        <f>MID(Table2[[#This Row],[BE]],6,2)</f>
        <v>TI</v>
      </c>
      <c r="O1731" s="47" t="str">
        <f>IF(Table2[[#This Row],[Type]]="IB","EOU",IF(Table2[[#This Row],[Type]]="MB","Local","492"))</f>
        <v>492</v>
      </c>
      <c r="P1731" s="47">
        <f>ROUND(Table2[[#This Row],[Cons]]/Table2[[#This Row],[Qty.]],5)</f>
        <v>1</v>
      </c>
      <c r="Q1731" s="47" t="b">
        <f>EXACT(Table2[[#This Row],[rate]],Table2[[#This Row],[Check]])</f>
        <v>1</v>
      </c>
      <c r="R1731" s="47"/>
      <c r="S1731" s="47" t="str">
        <f>IF(Table2[[#This Row],[SRO]]="EOU",VLOOKUP(Table2[[#This Row],[BE]],[2]GD.List!$C$3:$N$5014,12,0),IF(Table2[[#This Row],[SRO]]="Local","Polyester Staple Fibre","SRO 492"))</f>
        <v>SRO 492</v>
      </c>
    </row>
    <row r="1732" spans="1:19" x14ac:dyDescent="0.25">
      <c r="A1732" s="178" t="s">
        <v>1</v>
      </c>
      <c r="B1732" s="178" t="s">
        <v>1143</v>
      </c>
      <c r="C1732" s="175">
        <v>3024</v>
      </c>
      <c r="D1732" s="179">
        <v>2701.12</v>
      </c>
      <c r="E1732" s="7" t="s">
        <v>1149</v>
      </c>
      <c r="F1732" s="178" t="s">
        <v>1150</v>
      </c>
      <c r="G1732" s="156">
        <v>44677</v>
      </c>
      <c r="H1732" s="180">
        <v>558925.68999999994</v>
      </c>
      <c r="I1732" s="50">
        <v>0.4</v>
      </c>
      <c r="J1732" s="181">
        <v>256.8</v>
      </c>
      <c r="K1732" s="181">
        <v>642</v>
      </c>
      <c r="L1732" s="181"/>
      <c r="M1732" s="176" t="str">
        <f>TEXT(Table2[[#This Row],[Gd.Dt]],"mmm-yy")</f>
        <v>Apr-22</v>
      </c>
      <c r="N1732" s="46" t="str">
        <f>MID(Table2[[#This Row],[BE]],6,2)</f>
        <v>IB</v>
      </c>
      <c r="O1732" s="46" t="str">
        <f>IF(Table2[[#This Row],[Type]]="IB","EOU",IF(Table2[[#This Row],[Type]]="MB","Local","492"))</f>
        <v>EOU</v>
      </c>
      <c r="P1732" s="46">
        <f>ROUND(Table2[[#This Row],[Cons]]/Table2[[#This Row],[Qty.]],5)</f>
        <v>0.4</v>
      </c>
      <c r="Q1732" s="46" t="b">
        <f>EXACT(Table2[[#This Row],[rate]],Table2[[#This Row],[Check]])</f>
        <v>1</v>
      </c>
      <c r="R1732" s="46"/>
      <c r="S1732" s="46" t="str">
        <f>IF(Table2[[#This Row],[SRO]]="EOU",VLOOKUP(Table2[[#This Row],[BE]],[2]GD.List!$C$3:$N$5014,12,0),IF(Table2[[#This Row],[SRO]]="Local","Polyester Staple Fibre","SRO 492"))</f>
        <v>Textile Coal</v>
      </c>
    </row>
    <row r="1733" spans="1:19" x14ac:dyDescent="0.25">
      <c r="A1733" s="183" t="s">
        <v>1</v>
      </c>
      <c r="B1733" s="178" t="s">
        <v>1142</v>
      </c>
      <c r="C1733" s="175">
        <v>29664</v>
      </c>
      <c r="D1733" s="179">
        <v>2701.12</v>
      </c>
      <c r="E1733" s="7" t="s">
        <v>1148</v>
      </c>
      <c r="F1733" s="178" t="s">
        <v>1151</v>
      </c>
      <c r="G1733" s="156">
        <v>44677</v>
      </c>
      <c r="H1733" s="180">
        <v>40650678.32</v>
      </c>
      <c r="I1733" s="50">
        <v>0.4</v>
      </c>
      <c r="J1733" s="181">
        <v>14238.800000000001</v>
      </c>
      <c r="K1733" s="181">
        <v>35597</v>
      </c>
      <c r="L1733" s="181"/>
      <c r="M1733" s="176" t="str">
        <f>TEXT(Table2[[#This Row],[Gd.Dt]],"mmm-yy")</f>
        <v>Apr-22</v>
      </c>
      <c r="N1733" s="46" t="str">
        <f>MID(Table2[[#This Row],[BE]],6,2)</f>
        <v>IB</v>
      </c>
      <c r="O1733" s="46" t="str">
        <f>IF(Table2[[#This Row],[Type]]="IB","EOU",IF(Table2[[#This Row],[Type]]="MB","Local","492"))</f>
        <v>EOU</v>
      </c>
      <c r="P1733" s="46">
        <f>ROUND(Table2[[#This Row],[Cons]]/Table2[[#This Row],[Qty.]],5)</f>
        <v>0.4</v>
      </c>
      <c r="Q1733" s="46" t="b">
        <f>EXACT(Table2[[#This Row],[rate]],Table2[[#This Row],[Check]])</f>
        <v>1</v>
      </c>
      <c r="R1733" s="46"/>
      <c r="S1733" s="46" t="str">
        <f>IF(Table2[[#This Row],[SRO]]="EOU",VLOOKUP(Table2[[#This Row],[BE]],[2]GD.List!$C$3:$N$5014,12,0),IF(Table2[[#This Row],[SRO]]="Local","Polyester Staple Fibre","SRO 492"))</f>
        <v>Textile Coal</v>
      </c>
    </row>
    <row r="1734" spans="1:19" x14ac:dyDescent="0.25">
      <c r="A1734" s="178" t="s">
        <v>1</v>
      </c>
      <c r="B1734" s="178" t="s">
        <v>1140</v>
      </c>
      <c r="C1734" s="175">
        <v>13416</v>
      </c>
      <c r="D1734" s="179">
        <v>2701.12</v>
      </c>
      <c r="E1734" s="7" t="s">
        <v>1146</v>
      </c>
      <c r="F1734" s="178" t="s">
        <v>1152</v>
      </c>
      <c r="G1734" s="156">
        <v>44677</v>
      </c>
      <c r="H1734" s="180">
        <v>21090087.850000001</v>
      </c>
      <c r="I1734" s="50">
        <v>0.4</v>
      </c>
      <c r="J1734" s="181">
        <v>7202.4</v>
      </c>
      <c r="K1734" s="181">
        <v>18006</v>
      </c>
      <c r="L1734" s="181"/>
      <c r="M1734" s="176" t="str">
        <f>TEXT(Table2[[#This Row],[Gd.Dt]],"mmm-yy")</f>
        <v>Apr-22</v>
      </c>
      <c r="N1734" s="46" t="str">
        <f>MID(Table2[[#This Row],[BE]],6,2)</f>
        <v>IB</v>
      </c>
      <c r="O1734" s="46" t="str">
        <f>IF(Table2[[#This Row],[Type]]="IB","EOU",IF(Table2[[#This Row],[Type]]="MB","Local","492"))</f>
        <v>EOU</v>
      </c>
      <c r="P1734" s="46">
        <f>ROUND(Table2[[#This Row],[Cons]]/Table2[[#This Row],[Qty.]],5)</f>
        <v>0.4</v>
      </c>
      <c r="Q1734" s="46" t="b">
        <f>EXACT(Table2[[#This Row],[rate]],Table2[[#This Row],[Check]])</f>
        <v>1</v>
      </c>
      <c r="R1734" s="46"/>
      <c r="S1734" s="46" t="str">
        <f>IF(Table2[[#This Row],[SRO]]="EOU",VLOOKUP(Table2[[#This Row],[BE]],[2]GD.List!$C$3:$N$5014,12,0),IF(Table2[[#This Row],[SRO]]="Local","Polyester Staple Fibre","SRO 492"))</f>
        <v>Textile Coal</v>
      </c>
    </row>
    <row r="1735" spans="1:19" x14ac:dyDescent="0.25">
      <c r="A1735" s="178" t="s">
        <v>1</v>
      </c>
      <c r="B1735" s="178" t="s">
        <v>1141</v>
      </c>
      <c r="C1735" s="175">
        <v>28944</v>
      </c>
      <c r="D1735" s="179">
        <v>2701.12</v>
      </c>
      <c r="E1735" s="7" t="s">
        <v>1147</v>
      </c>
      <c r="F1735" s="178" t="s">
        <v>1153</v>
      </c>
      <c r="G1735" s="156">
        <v>44677</v>
      </c>
      <c r="H1735" s="180">
        <v>45499807</v>
      </c>
      <c r="I1735" s="50">
        <v>0.4</v>
      </c>
      <c r="J1735" s="181">
        <v>16671.599999999999</v>
      </c>
      <c r="K1735" s="181">
        <v>41679</v>
      </c>
      <c r="L1735" s="181"/>
      <c r="M1735" s="176" t="str">
        <f>TEXT(Table2[[#This Row],[Gd.Dt]],"mmm-yy")</f>
        <v>Apr-22</v>
      </c>
      <c r="N1735" s="46" t="str">
        <f>MID(Table2[[#This Row],[BE]],6,2)</f>
        <v>IB</v>
      </c>
      <c r="O1735" s="46" t="str">
        <f>IF(Table2[[#This Row],[Type]]="IB","EOU",IF(Table2[[#This Row],[Type]]="MB","Local","492"))</f>
        <v>EOU</v>
      </c>
      <c r="P1735" s="46">
        <f>ROUND(Table2[[#This Row],[Cons]]/Table2[[#This Row],[Qty.]],5)</f>
        <v>0.4</v>
      </c>
      <c r="Q1735" s="46" t="b">
        <f>EXACT(Table2[[#This Row],[rate]],Table2[[#This Row],[Check]])</f>
        <v>1</v>
      </c>
      <c r="R1735" s="46"/>
      <c r="S1735" s="46" t="str">
        <f>IF(Table2[[#This Row],[SRO]]="EOU",VLOOKUP(Table2[[#This Row],[BE]],[2]GD.List!$C$3:$N$5014,12,0),IF(Table2[[#This Row],[SRO]]="Local","Polyester Staple Fibre","SRO 492"))</f>
        <v>Textile Coal</v>
      </c>
    </row>
    <row r="1736" spans="1:19" x14ac:dyDescent="0.25">
      <c r="A1736" s="182" t="s">
        <v>1</v>
      </c>
      <c r="B1736" s="178" t="s">
        <v>1139</v>
      </c>
      <c r="C1736" s="175">
        <v>48000</v>
      </c>
      <c r="D1736" s="179">
        <v>2701.12</v>
      </c>
      <c r="E1736" s="7" t="s">
        <v>1144</v>
      </c>
      <c r="F1736" s="178" t="s">
        <v>1154</v>
      </c>
      <c r="G1736" s="156">
        <v>44677</v>
      </c>
      <c r="H1736" s="180">
        <v>19536174.350000001</v>
      </c>
      <c r="I1736" s="50">
        <v>0.1</v>
      </c>
      <c r="J1736" s="181">
        <v>1557.55</v>
      </c>
      <c r="K1736" s="181">
        <v>15575.51</v>
      </c>
      <c r="L1736" s="181"/>
      <c r="M1736" s="176" t="str">
        <f>TEXT(Table2[[#This Row],[Gd.Dt]],"mmm-yy")</f>
        <v>Apr-22</v>
      </c>
      <c r="N1736" s="46" t="str">
        <f>MID(Table2[[#This Row],[BE]],6,2)</f>
        <v>IB</v>
      </c>
      <c r="O1736" s="46" t="str">
        <f>IF(Table2[[#This Row],[Type]]="IB","EOU",IF(Table2[[#This Row],[Type]]="MB","Local","492"))</f>
        <v>EOU</v>
      </c>
      <c r="P1736" s="46">
        <f>ROUND(Table2[[#This Row],[Cons]]/Table2[[#This Row],[Qty.]],5)</f>
        <v>0.1</v>
      </c>
      <c r="Q1736" s="46" t="b">
        <f>EXACT(Table2[[#This Row],[rate]],Table2[[#This Row],[Check]])</f>
        <v>1</v>
      </c>
      <c r="R1736" s="46"/>
      <c r="S1736" s="46" t="str">
        <f>IF(Table2[[#This Row],[SRO]]="EOU",VLOOKUP(Table2[[#This Row],[BE]],[2]GD.List!$C$3:$N$5014,12,0),IF(Table2[[#This Row],[SRO]]="Local","Polyester Staple Fibre","SRO 492"))</f>
        <v>Textile Coal</v>
      </c>
    </row>
    <row r="1737" spans="1:19" x14ac:dyDescent="0.25">
      <c r="A1737" s="183" t="s">
        <v>563</v>
      </c>
      <c r="B1737" s="178" t="s">
        <v>1143</v>
      </c>
      <c r="C1737" s="175">
        <v>3024</v>
      </c>
      <c r="D1737" s="179">
        <v>3402.13</v>
      </c>
      <c r="E1737" s="7" t="s">
        <v>1149</v>
      </c>
      <c r="F1737" s="178" t="s">
        <v>1150</v>
      </c>
      <c r="G1737" s="156">
        <v>44677</v>
      </c>
      <c r="H1737" s="180">
        <v>558925.68999999994</v>
      </c>
      <c r="I1737" s="50">
        <v>0.04</v>
      </c>
      <c r="J1737" s="181">
        <v>25.68</v>
      </c>
      <c r="K1737" s="181">
        <v>642</v>
      </c>
      <c r="L1737" s="181"/>
      <c r="M1737" s="176" t="str">
        <f>TEXT(Table2[[#This Row],[Gd.Dt]],"mmm-yy")</f>
        <v>Apr-22</v>
      </c>
      <c r="N1737" s="46" t="str">
        <f>MID(Table2[[#This Row],[BE]],6,2)</f>
        <v>IB</v>
      </c>
      <c r="O1737" s="46" t="str">
        <f>IF(Table2[[#This Row],[Type]]="IB","EOU",IF(Table2[[#This Row],[Type]]="MB","Local","492"))</f>
        <v>EOU</v>
      </c>
      <c r="P1737" s="46">
        <f>ROUND(Table2[[#This Row],[Cons]]/Table2[[#This Row],[Qty.]],5)</f>
        <v>0.04</v>
      </c>
      <c r="Q1737" s="46" t="b">
        <f>EXACT(Table2[[#This Row],[rate]],Table2[[#This Row],[Check]])</f>
        <v>1</v>
      </c>
      <c r="R1737" s="46"/>
      <c r="S1737" s="46" t="str">
        <f>IF(Table2[[#This Row],[SRO]]="EOU",VLOOKUP(Table2[[#This Row],[BE]],[2]GD.List!$C$3:$N$5014,12,0),IF(Table2[[#This Row],[SRO]]="Local","Polyester Staple Fibre","SRO 492"))</f>
        <v>Textile Chemical</v>
      </c>
    </row>
    <row r="1738" spans="1:19" x14ac:dyDescent="0.25">
      <c r="A1738" s="182" t="s">
        <v>563</v>
      </c>
      <c r="B1738" s="178" t="s">
        <v>1142</v>
      </c>
      <c r="C1738" s="175">
        <v>29664</v>
      </c>
      <c r="D1738" s="179">
        <v>3402.13</v>
      </c>
      <c r="E1738" s="7" t="s">
        <v>1148</v>
      </c>
      <c r="F1738" s="178" t="s">
        <v>1151</v>
      </c>
      <c r="G1738" s="156">
        <v>44677</v>
      </c>
      <c r="H1738" s="180">
        <v>40650678.32</v>
      </c>
      <c r="I1738" s="50">
        <v>0.04</v>
      </c>
      <c r="J1738" s="181">
        <v>1423.8799999999999</v>
      </c>
      <c r="K1738" s="181">
        <v>35597</v>
      </c>
      <c r="L1738" s="181"/>
      <c r="M1738" s="176" t="str">
        <f>TEXT(Table2[[#This Row],[Gd.Dt]],"mmm-yy")</f>
        <v>Apr-22</v>
      </c>
      <c r="N1738" s="46" t="str">
        <f>MID(Table2[[#This Row],[BE]],6,2)</f>
        <v>IB</v>
      </c>
      <c r="O1738" s="46" t="str">
        <f>IF(Table2[[#This Row],[Type]]="IB","EOU",IF(Table2[[#This Row],[Type]]="MB","Local","492"))</f>
        <v>EOU</v>
      </c>
      <c r="P1738" s="46">
        <f>ROUND(Table2[[#This Row],[Cons]]/Table2[[#This Row],[Qty.]],5)</f>
        <v>0.04</v>
      </c>
      <c r="Q1738" s="46" t="b">
        <f>EXACT(Table2[[#This Row],[rate]],Table2[[#This Row],[Check]])</f>
        <v>1</v>
      </c>
      <c r="R1738" s="46"/>
      <c r="S1738" s="46" t="str">
        <f>IF(Table2[[#This Row],[SRO]]="EOU",VLOOKUP(Table2[[#This Row],[BE]],[2]GD.List!$C$3:$N$5014,12,0),IF(Table2[[#This Row],[SRO]]="Local","Polyester Staple Fibre","SRO 492"))</f>
        <v>Textile Chemical</v>
      </c>
    </row>
    <row r="1739" spans="1:19" x14ac:dyDescent="0.25">
      <c r="A1739" s="182" t="s">
        <v>800</v>
      </c>
      <c r="B1739" s="178" t="s">
        <v>1142</v>
      </c>
      <c r="C1739" s="175">
        <v>29664</v>
      </c>
      <c r="D1739" s="179">
        <v>3215.1990000000001</v>
      </c>
      <c r="E1739" s="7" t="s">
        <v>1148</v>
      </c>
      <c r="F1739" s="178" t="s">
        <v>1151</v>
      </c>
      <c r="G1739" s="156">
        <v>44677</v>
      </c>
      <c r="H1739" s="180">
        <v>40650678.32</v>
      </c>
      <c r="I1739" s="50">
        <v>7.0000000000000007E-2</v>
      </c>
      <c r="J1739" s="181">
        <v>374.91</v>
      </c>
      <c r="K1739" s="181">
        <v>5355.86</v>
      </c>
      <c r="L1739" s="181"/>
      <c r="M1739" s="176" t="str">
        <f>TEXT(Table2[[#This Row],[Gd.Dt]],"mmm-yy")</f>
        <v>Apr-22</v>
      </c>
      <c r="N1739" s="46" t="str">
        <f>MID(Table2[[#This Row],[BE]],6,2)</f>
        <v>IB</v>
      </c>
      <c r="O1739" s="46" t="str">
        <f>IF(Table2[[#This Row],[Type]]="IB","EOU",IF(Table2[[#This Row],[Type]]="MB","Local","492"))</f>
        <v>EOU</v>
      </c>
      <c r="P1739" s="46">
        <f>ROUND(Table2[[#This Row],[Cons]]/Table2[[#This Row],[Qty.]],5)</f>
        <v>7.0000000000000007E-2</v>
      </c>
      <c r="Q1739" s="46" t="b">
        <f>EXACT(Table2[[#This Row],[rate]],Table2[[#This Row],[Check]])</f>
        <v>1</v>
      </c>
      <c r="R1739" s="46"/>
      <c r="S1739" s="46" t="str">
        <f>IF(Table2[[#This Row],[SRO]]="EOU",VLOOKUP(Table2[[#This Row],[BE]],[2]GD.List!$C$3:$N$5014,12,0),IF(Table2[[#This Row],[SRO]]="Local","Polyester Staple Fibre","SRO 492"))</f>
        <v>Textile Dyes</v>
      </c>
    </row>
    <row r="1740" spans="1:19" x14ac:dyDescent="0.25">
      <c r="A1740" s="182" t="s">
        <v>804</v>
      </c>
      <c r="B1740" s="178" t="s">
        <v>1142</v>
      </c>
      <c r="C1740" s="175">
        <v>29664</v>
      </c>
      <c r="D1740" s="179">
        <v>3906.9029999999998</v>
      </c>
      <c r="E1740" s="7" t="s">
        <v>1148</v>
      </c>
      <c r="F1740" s="178" t="s">
        <v>1151</v>
      </c>
      <c r="G1740" s="156">
        <v>44677</v>
      </c>
      <c r="H1740" s="180">
        <v>40650678.32</v>
      </c>
      <c r="I1740" s="50">
        <v>0.04</v>
      </c>
      <c r="J1740" s="181">
        <v>79.599999999999994</v>
      </c>
      <c r="K1740" s="181">
        <v>1990</v>
      </c>
      <c r="L1740" s="181"/>
      <c r="M1740" s="176" t="str">
        <f>TEXT(Table2[[#This Row],[Gd.Dt]],"mmm-yy")</f>
        <v>Apr-22</v>
      </c>
      <c r="N1740" s="46" t="str">
        <f>MID(Table2[[#This Row],[BE]],6,2)</f>
        <v>IB</v>
      </c>
      <c r="O1740" s="46" t="str">
        <f>IF(Table2[[#This Row],[Type]]="IB","EOU",IF(Table2[[#This Row],[Type]]="MB","Local","492"))</f>
        <v>EOU</v>
      </c>
      <c r="P1740" s="46">
        <f>ROUND(Table2[[#This Row],[Cons]]/Table2[[#This Row],[Qty.]],5)</f>
        <v>0.04</v>
      </c>
      <c r="Q1740" s="46" t="b">
        <f>EXACT(Table2[[#This Row],[rate]],Table2[[#This Row],[Check]])</f>
        <v>1</v>
      </c>
      <c r="R1740" s="46"/>
      <c r="S1740" s="46" t="str">
        <f>IF(Table2[[#This Row],[SRO]]="EOU",VLOOKUP(Table2[[#This Row],[BE]],[2]GD.List!$C$3:$N$5014,12,0),IF(Table2[[#This Row],[SRO]]="Local","Polyester Staple Fibre","SRO 492"))</f>
        <v>Textile Chemical</v>
      </c>
    </row>
    <row r="1741" spans="1:19" x14ac:dyDescent="0.25">
      <c r="A1741" s="183" t="s">
        <v>945</v>
      </c>
      <c r="B1741" s="178" t="s">
        <v>1140</v>
      </c>
      <c r="C1741" s="175">
        <v>13416</v>
      </c>
      <c r="D1741" s="179">
        <v>3402.13</v>
      </c>
      <c r="E1741" s="7" t="s">
        <v>1146</v>
      </c>
      <c r="F1741" s="178" t="s">
        <v>1152</v>
      </c>
      <c r="G1741" s="156">
        <v>44677</v>
      </c>
      <c r="H1741" s="180">
        <v>21090087.850000001</v>
      </c>
      <c r="I1741" s="50">
        <v>0.04</v>
      </c>
      <c r="J1741" s="181">
        <v>720.24</v>
      </c>
      <c r="K1741" s="181">
        <v>18006</v>
      </c>
      <c r="L1741" s="181"/>
      <c r="M1741" s="176" t="str">
        <f>TEXT(Table2[[#This Row],[Gd.Dt]],"mmm-yy")</f>
        <v>Apr-22</v>
      </c>
      <c r="N1741" s="46" t="str">
        <f>MID(Table2[[#This Row],[BE]],6,2)</f>
        <v>IB</v>
      </c>
      <c r="O1741" s="46" t="str">
        <f>IF(Table2[[#This Row],[Type]]="IB","EOU",IF(Table2[[#This Row],[Type]]="MB","Local","492"))</f>
        <v>EOU</v>
      </c>
      <c r="P1741" s="46">
        <f>ROUND(Table2[[#This Row],[Cons]]/Table2[[#This Row],[Qty.]],5)</f>
        <v>0.04</v>
      </c>
      <c r="Q1741" s="46" t="b">
        <f>EXACT(Table2[[#This Row],[rate]],Table2[[#This Row],[Check]])</f>
        <v>1</v>
      </c>
      <c r="R1741" s="46"/>
      <c r="S1741" s="46" t="str">
        <f>IF(Table2[[#This Row],[SRO]]="EOU",VLOOKUP(Table2[[#This Row],[BE]],[2]GD.List!$C$3:$N$5014,12,0),IF(Table2[[#This Row],[SRO]]="Local","Polyester Staple Fibre","SRO 492"))</f>
        <v>Textile Chemical</v>
      </c>
    </row>
    <row r="1742" spans="1:19" x14ac:dyDescent="0.25">
      <c r="A1742" s="182" t="s">
        <v>945</v>
      </c>
      <c r="B1742" s="178" t="s">
        <v>1141</v>
      </c>
      <c r="C1742" s="175">
        <v>28944</v>
      </c>
      <c r="D1742" s="179">
        <v>3402.13</v>
      </c>
      <c r="E1742" s="7" t="s">
        <v>1147</v>
      </c>
      <c r="F1742" s="178" t="s">
        <v>1153</v>
      </c>
      <c r="G1742" s="156">
        <v>44677</v>
      </c>
      <c r="H1742" s="180">
        <v>45499807</v>
      </c>
      <c r="I1742" s="50">
        <v>0.04</v>
      </c>
      <c r="J1742" s="181">
        <v>1667.16</v>
      </c>
      <c r="K1742" s="181">
        <v>41679</v>
      </c>
      <c r="L1742" s="181"/>
      <c r="M1742" s="176" t="str">
        <f>TEXT(Table2[[#This Row],[Gd.Dt]],"mmm-yy")</f>
        <v>Apr-22</v>
      </c>
      <c r="N1742" s="46" t="str">
        <f>MID(Table2[[#This Row],[BE]],6,2)</f>
        <v>IB</v>
      </c>
      <c r="O1742" s="46" t="str">
        <f>IF(Table2[[#This Row],[Type]]="IB","EOU",IF(Table2[[#This Row],[Type]]="MB","Local","492"))</f>
        <v>EOU</v>
      </c>
      <c r="P1742" s="46">
        <f>ROUND(Table2[[#This Row],[Cons]]/Table2[[#This Row],[Qty.]],5)</f>
        <v>0.04</v>
      </c>
      <c r="Q1742" s="46" t="b">
        <f>EXACT(Table2[[#This Row],[rate]],Table2[[#This Row],[Check]])</f>
        <v>1</v>
      </c>
      <c r="R1742" s="46"/>
      <c r="S1742" s="46" t="str">
        <f>IF(Table2[[#This Row],[SRO]]="EOU",VLOOKUP(Table2[[#This Row],[BE]],[2]GD.List!$C$3:$N$5014,12,0),IF(Table2[[#This Row],[SRO]]="Local","Polyester Staple Fibre","SRO 492"))</f>
        <v>Textile Chemical</v>
      </c>
    </row>
    <row r="1743" spans="1:19" x14ac:dyDescent="0.25">
      <c r="A1743" s="183" t="s">
        <v>977</v>
      </c>
      <c r="B1743" s="178" t="s">
        <v>1143</v>
      </c>
      <c r="C1743" s="175">
        <v>3024</v>
      </c>
      <c r="D1743" s="179">
        <v>3910</v>
      </c>
      <c r="E1743" s="7" t="s">
        <v>1149</v>
      </c>
      <c r="F1743" s="178" t="s">
        <v>1150</v>
      </c>
      <c r="G1743" s="156">
        <v>44677</v>
      </c>
      <c r="H1743" s="180">
        <v>558925.68999999994</v>
      </c>
      <c r="I1743" s="50">
        <v>0.04</v>
      </c>
      <c r="J1743" s="181">
        <v>25.68</v>
      </c>
      <c r="K1743" s="181">
        <v>642</v>
      </c>
      <c r="L1743" s="181"/>
      <c r="M1743" s="176" t="str">
        <f>TEXT(Table2[[#This Row],[Gd.Dt]],"mmm-yy")</f>
        <v>Apr-22</v>
      </c>
      <c r="N1743" s="46" t="str">
        <f>MID(Table2[[#This Row],[BE]],6,2)</f>
        <v>IB</v>
      </c>
      <c r="O1743" s="46" t="str">
        <f>IF(Table2[[#This Row],[Type]]="IB","EOU",IF(Table2[[#This Row],[Type]]="MB","Local","492"))</f>
        <v>EOU</v>
      </c>
      <c r="P1743" s="46">
        <f>ROUND(Table2[[#This Row],[Cons]]/Table2[[#This Row],[Qty.]],5)</f>
        <v>0.04</v>
      </c>
      <c r="Q1743" s="46" t="b">
        <f>EXACT(Table2[[#This Row],[rate]],Table2[[#This Row],[Check]])</f>
        <v>1</v>
      </c>
      <c r="R1743" s="46"/>
      <c r="S1743" s="46" t="str">
        <f>IF(Table2[[#This Row],[SRO]]="EOU",VLOOKUP(Table2[[#This Row],[BE]],[2]GD.List!$C$3:$N$5014,12,0),IF(Table2[[#This Row],[SRO]]="Local","Polyester Staple Fibre","SRO 492"))</f>
        <v>Textile Chemical</v>
      </c>
    </row>
    <row r="1744" spans="1:19" x14ac:dyDescent="0.25">
      <c r="A1744" s="183" t="s">
        <v>977</v>
      </c>
      <c r="B1744" s="178" t="s">
        <v>1142</v>
      </c>
      <c r="C1744" s="175">
        <v>29664</v>
      </c>
      <c r="D1744" s="179">
        <v>3910</v>
      </c>
      <c r="E1744" s="7" t="s">
        <v>1148</v>
      </c>
      <c r="F1744" s="178" t="s">
        <v>1151</v>
      </c>
      <c r="G1744" s="156">
        <v>44677</v>
      </c>
      <c r="H1744" s="180">
        <v>40650678.32</v>
      </c>
      <c r="I1744" s="50">
        <v>0.04</v>
      </c>
      <c r="J1744" s="181">
        <v>1423.8799999999999</v>
      </c>
      <c r="K1744" s="181">
        <v>35597</v>
      </c>
      <c r="L1744" s="181"/>
      <c r="M1744" s="176" t="str">
        <f>TEXT(Table2[[#This Row],[Gd.Dt]],"mmm-yy")</f>
        <v>Apr-22</v>
      </c>
      <c r="N1744" s="46" t="str">
        <f>MID(Table2[[#This Row],[BE]],6,2)</f>
        <v>IB</v>
      </c>
      <c r="O1744" s="46" t="str">
        <f>IF(Table2[[#This Row],[Type]]="IB","EOU",IF(Table2[[#This Row],[Type]]="MB","Local","492"))</f>
        <v>EOU</v>
      </c>
      <c r="P1744" s="46">
        <f>ROUND(Table2[[#This Row],[Cons]]/Table2[[#This Row],[Qty.]],5)</f>
        <v>0.04</v>
      </c>
      <c r="Q1744" s="46" t="b">
        <f>EXACT(Table2[[#This Row],[rate]],Table2[[#This Row],[Check]])</f>
        <v>1</v>
      </c>
      <c r="R1744" s="46"/>
      <c r="S1744" s="46" t="str">
        <f>IF(Table2[[#This Row],[SRO]]="EOU",VLOOKUP(Table2[[#This Row],[BE]],[2]GD.List!$C$3:$N$5014,12,0),IF(Table2[[#This Row],[SRO]]="Local","Polyester Staple Fibre","SRO 492"))</f>
        <v>Textile Chemical</v>
      </c>
    </row>
    <row r="1745" spans="1:19" x14ac:dyDescent="0.25">
      <c r="A1745" s="182" t="s">
        <v>977</v>
      </c>
      <c r="B1745" s="178" t="s">
        <v>1141</v>
      </c>
      <c r="C1745" s="175">
        <v>28944</v>
      </c>
      <c r="D1745" s="179">
        <v>3910</v>
      </c>
      <c r="E1745" s="7" t="s">
        <v>1147</v>
      </c>
      <c r="F1745" s="178" t="s">
        <v>1153</v>
      </c>
      <c r="G1745" s="156">
        <v>44677</v>
      </c>
      <c r="H1745" s="180">
        <v>45499807</v>
      </c>
      <c r="I1745" s="50">
        <v>0.04</v>
      </c>
      <c r="J1745" s="181">
        <v>1453.38</v>
      </c>
      <c r="K1745" s="181">
        <v>36334.5</v>
      </c>
      <c r="L1745" s="181"/>
      <c r="M1745" s="176" t="str">
        <f>TEXT(Table2[[#This Row],[Gd.Dt]],"mmm-yy")</f>
        <v>Apr-22</v>
      </c>
      <c r="N1745" s="46" t="str">
        <f>MID(Table2[[#This Row],[BE]],6,2)</f>
        <v>IB</v>
      </c>
      <c r="O1745" s="46" t="str">
        <f>IF(Table2[[#This Row],[Type]]="IB","EOU",IF(Table2[[#This Row],[Type]]="MB","Local","492"))</f>
        <v>EOU</v>
      </c>
      <c r="P1745" s="46">
        <f>ROUND(Table2[[#This Row],[Cons]]/Table2[[#This Row],[Qty.]],5)</f>
        <v>0.04</v>
      </c>
      <c r="Q1745" s="46" t="b">
        <f>EXACT(Table2[[#This Row],[rate]],Table2[[#This Row],[Check]])</f>
        <v>1</v>
      </c>
      <c r="R1745" s="46"/>
      <c r="S1745" s="46" t="str">
        <f>IF(Table2[[#This Row],[SRO]]="EOU",VLOOKUP(Table2[[#This Row],[BE]],[2]GD.List!$C$3:$N$5014,12,0),IF(Table2[[#This Row],[SRO]]="Local","Polyester Staple Fibre","SRO 492"))</f>
        <v>Textile Chemical</v>
      </c>
    </row>
    <row r="1746" spans="1:19" x14ac:dyDescent="0.25">
      <c r="A1746" s="182" t="s">
        <v>1003</v>
      </c>
      <c r="B1746" s="178" t="s">
        <v>1142</v>
      </c>
      <c r="C1746" s="175">
        <v>29664</v>
      </c>
      <c r="D1746" s="179">
        <v>3204.16</v>
      </c>
      <c r="E1746" s="7" t="s">
        <v>1148</v>
      </c>
      <c r="F1746" s="178" t="s">
        <v>1151</v>
      </c>
      <c r="G1746" s="156">
        <v>44677</v>
      </c>
      <c r="H1746" s="180">
        <v>40650678.32</v>
      </c>
      <c r="I1746" s="50">
        <v>7.0000000000000007E-2</v>
      </c>
      <c r="J1746" s="181">
        <v>1111.1099999999999</v>
      </c>
      <c r="K1746" s="181">
        <v>15873</v>
      </c>
      <c r="L1746" s="181"/>
      <c r="M1746" s="176" t="str">
        <f>TEXT(Table2[[#This Row],[Gd.Dt]],"mmm-yy")</f>
        <v>Apr-22</v>
      </c>
      <c r="N1746" s="46" t="str">
        <f>MID(Table2[[#This Row],[BE]],6,2)</f>
        <v>IB</v>
      </c>
      <c r="O1746" s="46" t="str">
        <f>IF(Table2[[#This Row],[Type]]="IB","EOU",IF(Table2[[#This Row],[Type]]="MB","Local","492"))</f>
        <v>EOU</v>
      </c>
      <c r="P1746" s="46">
        <f>ROUND(Table2[[#This Row],[Cons]]/Table2[[#This Row],[Qty.]],5)</f>
        <v>7.0000000000000007E-2</v>
      </c>
      <c r="Q1746" s="46" t="b">
        <f>EXACT(Table2[[#This Row],[rate]],Table2[[#This Row],[Check]])</f>
        <v>1</v>
      </c>
      <c r="R1746" s="46"/>
      <c r="S1746" s="46" t="str">
        <f>IF(Table2[[#This Row],[SRO]]="EOU",VLOOKUP(Table2[[#This Row],[BE]],[2]GD.List!$C$3:$N$5014,12,0),IF(Table2[[#This Row],[SRO]]="Local","Polyester Staple Fibre","SRO 492"))</f>
        <v>Textile Dyes</v>
      </c>
    </row>
    <row r="1747" spans="1:19" x14ac:dyDescent="0.25">
      <c r="A1747" s="183" t="s">
        <v>1021</v>
      </c>
      <c r="B1747" s="178" t="s">
        <v>1143</v>
      </c>
      <c r="C1747" s="175">
        <v>3024</v>
      </c>
      <c r="D1747" s="179">
        <v>1108.19</v>
      </c>
      <c r="E1747" s="7" t="s">
        <v>1149</v>
      </c>
      <c r="F1747" s="178" t="s">
        <v>1150</v>
      </c>
      <c r="G1747" s="156">
        <v>44677</v>
      </c>
      <c r="H1747" s="180">
        <v>558925.68999999994</v>
      </c>
      <c r="I1747" s="50">
        <v>0.04</v>
      </c>
      <c r="J1747" s="181">
        <v>25.68</v>
      </c>
      <c r="K1747" s="181">
        <v>642</v>
      </c>
      <c r="L1747" s="181"/>
      <c r="M1747" s="176" t="str">
        <f>TEXT(Table2[[#This Row],[Gd.Dt]],"mmm-yy")</f>
        <v>Apr-22</v>
      </c>
      <c r="N1747" s="46" t="str">
        <f>MID(Table2[[#This Row],[BE]],6,2)</f>
        <v>IB</v>
      </c>
      <c r="O1747" s="46" t="str">
        <f>IF(Table2[[#This Row],[Type]]="IB","EOU",IF(Table2[[#This Row],[Type]]="MB","Local","492"))</f>
        <v>EOU</v>
      </c>
      <c r="P1747" s="46">
        <f>ROUND(Table2[[#This Row],[Cons]]/Table2[[#This Row],[Qty.]],5)</f>
        <v>0.04</v>
      </c>
      <c r="Q1747" s="46" t="b">
        <f>EXACT(Table2[[#This Row],[rate]],Table2[[#This Row],[Check]])</f>
        <v>1</v>
      </c>
      <c r="R1747" s="46"/>
      <c r="S1747" s="46" t="str">
        <f>IF(Table2[[#This Row],[SRO]]="EOU",VLOOKUP(Table2[[#This Row],[BE]],[2]GD.List!$C$3:$N$5014,12,0),IF(Table2[[#This Row],[SRO]]="Local","Polyester Staple Fibre","SRO 492"))</f>
        <v>Textile Chemical</v>
      </c>
    </row>
    <row r="1748" spans="1:19" x14ac:dyDescent="0.25">
      <c r="A1748" s="183" t="s">
        <v>1021</v>
      </c>
      <c r="B1748" s="178" t="s">
        <v>1142</v>
      </c>
      <c r="C1748" s="175">
        <v>29664</v>
      </c>
      <c r="D1748" s="179">
        <v>1108.19</v>
      </c>
      <c r="E1748" s="7" t="s">
        <v>1148</v>
      </c>
      <c r="F1748" s="178" t="s">
        <v>1151</v>
      </c>
      <c r="G1748" s="156">
        <v>44677</v>
      </c>
      <c r="H1748" s="180">
        <v>40650678.32</v>
      </c>
      <c r="I1748" s="50">
        <v>0.04</v>
      </c>
      <c r="J1748" s="181">
        <v>1423.8799999999999</v>
      </c>
      <c r="K1748" s="181">
        <v>35597</v>
      </c>
      <c r="L1748" s="181"/>
      <c r="M1748" s="176" t="str">
        <f>TEXT(Table2[[#This Row],[Gd.Dt]],"mmm-yy")</f>
        <v>Apr-22</v>
      </c>
      <c r="N1748" s="46" t="str">
        <f>MID(Table2[[#This Row],[BE]],6,2)</f>
        <v>IB</v>
      </c>
      <c r="O1748" s="46" t="str">
        <f>IF(Table2[[#This Row],[Type]]="IB","EOU",IF(Table2[[#This Row],[Type]]="MB","Local","492"))</f>
        <v>EOU</v>
      </c>
      <c r="P1748" s="46">
        <f>ROUND(Table2[[#This Row],[Cons]]/Table2[[#This Row],[Qty.]],5)</f>
        <v>0.04</v>
      </c>
      <c r="Q1748" s="46" t="b">
        <f>EXACT(Table2[[#This Row],[rate]],Table2[[#This Row],[Check]])</f>
        <v>1</v>
      </c>
      <c r="R1748" s="46"/>
      <c r="S1748" s="46" t="str">
        <f>IF(Table2[[#This Row],[SRO]]="EOU",VLOOKUP(Table2[[#This Row],[BE]],[2]GD.List!$C$3:$N$5014,12,0),IF(Table2[[#This Row],[SRO]]="Local","Polyester Staple Fibre","SRO 492"))</f>
        <v>Textile Chemical</v>
      </c>
    </row>
    <row r="1749" spans="1:19" x14ac:dyDescent="0.25">
      <c r="A1749" s="183" t="s">
        <v>1021</v>
      </c>
      <c r="B1749" s="178" t="s">
        <v>1140</v>
      </c>
      <c r="C1749" s="175">
        <v>13416</v>
      </c>
      <c r="D1749" s="179">
        <v>1108.19</v>
      </c>
      <c r="E1749" s="7" t="s">
        <v>1146</v>
      </c>
      <c r="F1749" s="178" t="s">
        <v>1152</v>
      </c>
      <c r="G1749" s="156">
        <v>44677</v>
      </c>
      <c r="H1749" s="180">
        <v>21090087.850000001</v>
      </c>
      <c r="I1749" s="50">
        <v>0.04</v>
      </c>
      <c r="J1749" s="181">
        <v>720.24</v>
      </c>
      <c r="K1749" s="181">
        <v>18006</v>
      </c>
      <c r="L1749" s="181"/>
      <c r="M1749" s="176" t="str">
        <f>TEXT(Table2[[#This Row],[Gd.Dt]],"mmm-yy")</f>
        <v>Apr-22</v>
      </c>
      <c r="N1749" s="46" t="str">
        <f>MID(Table2[[#This Row],[BE]],6,2)</f>
        <v>IB</v>
      </c>
      <c r="O1749" s="46" t="str">
        <f>IF(Table2[[#This Row],[Type]]="IB","EOU",IF(Table2[[#This Row],[Type]]="MB","Local","492"))</f>
        <v>EOU</v>
      </c>
      <c r="P1749" s="46">
        <f>ROUND(Table2[[#This Row],[Cons]]/Table2[[#This Row],[Qty.]],5)</f>
        <v>0.04</v>
      </c>
      <c r="Q1749" s="46" t="b">
        <f>EXACT(Table2[[#This Row],[rate]],Table2[[#This Row],[Check]])</f>
        <v>1</v>
      </c>
      <c r="R1749" s="46"/>
      <c r="S1749" s="46" t="str">
        <f>IF(Table2[[#This Row],[SRO]]="EOU",VLOOKUP(Table2[[#This Row],[BE]],[2]GD.List!$C$3:$N$5014,12,0),IF(Table2[[#This Row],[SRO]]="Local","Polyester Staple Fibre","SRO 492"))</f>
        <v>Textile Chemical</v>
      </c>
    </row>
    <row r="1750" spans="1:19" x14ac:dyDescent="0.25">
      <c r="A1750" s="182" t="s">
        <v>1021</v>
      </c>
      <c r="B1750" s="178" t="s">
        <v>1141</v>
      </c>
      <c r="C1750" s="175">
        <v>28944</v>
      </c>
      <c r="D1750" s="179">
        <v>1108.19</v>
      </c>
      <c r="E1750" s="7" t="s">
        <v>1147</v>
      </c>
      <c r="F1750" s="178" t="s">
        <v>1153</v>
      </c>
      <c r="G1750" s="156">
        <v>44677</v>
      </c>
      <c r="H1750" s="180">
        <v>45499807</v>
      </c>
      <c r="I1750" s="50">
        <v>0.04</v>
      </c>
      <c r="J1750" s="181">
        <v>1667.16</v>
      </c>
      <c r="K1750" s="181">
        <v>41679</v>
      </c>
      <c r="L1750" s="181"/>
      <c r="M1750" s="176" t="str">
        <f>TEXT(Table2[[#This Row],[Gd.Dt]],"mmm-yy")</f>
        <v>Apr-22</v>
      </c>
      <c r="N1750" s="46" t="str">
        <f>MID(Table2[[#This Row],[BE]],6,2)</f>
        <v>IB</v>
      </c>
      <c r="O1750" s="46" t="str">
        <f>IF(Table2[[#This Row],[Type]]="IB","EOU",IF(Table2[[#This Row],[Type]]="MB","Local","492"))</f>
        <v>EOU</v>
      </c>
      <c r="P1750" s="46">
        <f>ROUND(Table2[[#This Row],[Cons]]/Table2[[#This Row],[Qty.]],5)</f>
        <v>0.04</v>
      </c>
      <c r="Q1750" s="46" t="b">
        <f>EXACT(Table2[[#This Row],[rate]],Table2[[#This Row],[Check]])</f>
        <v>1</v>
      </c>
      <c r="R1750" s="46"/>
      <c r="S1750" s="46" t="str">
        <f>IF(Table2[[#This Row],[SRO]]="EOU",VLOOKUP(Table2[[#This Row],[BE]],[2]GD.List!$C$3:$N$5014,12,0),IF(Table2[[#This Row],[SRO]]="Local","Polyester Staple Fibre","SRO 492"))</f>
        <v>Textile Chemical</v>
      </c>
    </row>
    <row r="1751" spans="1:19" x14ac:dyDescent="0.25">
      <c r="A1751" s="183" t="s">
        <v>1022</v>
      </c>
      <c r="B1751" s="178" t="s">
        <v>1140</v>
      </c>
      <c r="C1751" s="175">
        <v>13416</v>
      </c>
      <c r="D1751" s="179">
        <v>3909.5</v>
      </c>
      <c r="E1751" s="7" t="s">
        <v>1146</v>
      </c>
      <c r="F1751" s="178" t="s">
        <v>1152</v>
      </c>
      <c r="G1751" s="156">
        <v>44677</v>
      </c>
      <c r="H1751" s="180">
        <v>21090087.850000001</v>
      </c>
      <c r="I1751" s="50">
        <v>0.04</v>
      </c>
      <c r="J1751" s="181">
        <v>720.24</v>
      </c>
      <c r="K1751" s="181">
        <v>18006</v>
      </c>
      <c r="L1751" s="181"/>
      <c r="M1751" s="176" t="str">
        <f>TEXT(Table2[[#This Row],[Gd.Dt]],"mmm-yy")</f>
        <v>Apr-22</v>
      </c>
      <c r="N1751" s="46" t="str">
        <f>MID(Table2[[#This Row],[BE]],6,2)</f>
        <v>IB</v>
      </c>
      <c r="O1751" s="46" t="str">
        <f>IF(Table2[[#This Row],[Type]]="IB","EOU",IF(Table2[[#This Row],[Type]]="MB","Local","492"))</f>
        <v>EOU</v>
      </c>
      <c r="P1751" s="46">
        <f>ROUND(Table2[[#This Row],[Cons]]/Table2[[#This Row],[Qty.]],5)</f>
        <v>0.04</v>
      </c>
      <c r="Q1751" s="46" t="b">
        <f>EXACT(Table2[[#This Row],[rate]],Table2[[#This Row],[Check]])</f>
        <v>1</v>
      </c>
      <c r="R1751" s="46"/>
      <c r="S1751" s="46" t="str">
        <f>IF(Table2[[#This Row],[SRO]]="EOU",VLOOKUP(Table2[[#This Row],[BE]],[2]GD.List!$C$3:$N$5014,12,0),IF(Table2[[#This Row],[SRO]]="Local","Polyester Staple Fibre","SRO 492"))</f>
        <v>Textile Chemical</v>
      </c>
    </row>
    <row r="1752" spans="1:19" x14ac:dyDescent="0.25">
      <c r="A1752" s="182" t="s">
        <v>1022</v>
      </c>
      <c r="B1752" s="178" t="s">
        <v>1141</v>
      </c>
      <c r="C1752" s="175">
        <v>28944</v>
      </c>
      <c r="D1752" s="179">
        <v>3909.5</v>
      </c>
      <c r="E1752" s="7" t="s">
        <v>1147</v>
      </c>
      <c r="F1752" s="178" t="s">
        <v>1153</v>
      </c>
      <c r="G1752" s="156">
        <v>44677</v>
      </c>
      <c r="H1752" s="180">
        <v>45499807</v>
      </c>
      <c r="I1752" s="50">
        <v>0.04</v>
      </c>
      <c r="J1752" s="181">
        <v>1667.16</v>
      </c>
      <c r="K1752" s="181">
        <v>41679</v>
      </c>
      <c r="L1752" s="181"/>
      <c r="M1752" s="176" t="str">
        <f>TEXT(Table2[[#This Row],[Gd.Dt]],"mmm-yy")</f>
        <v>Apr-22</v>
      </c>
      <c r="N1752" s="46" t="str">
        <f>MID(Table2[[#This Row],[BE]],6,2)</f>
        <v>IB</v>
      </c>
      <c r="O1752" s="46" t="str">
        <f>IF(Table2[[#This Row],[Type]]="IB","EOU",IF(Table2[[#This Row],[Type]]="MB","Local","492"))</f>
        <v>EOU</v>
      </c>
      <c r="P1752" s="46">
        <f>ROUND(Table2[[#This Row],[Cons]]/Table2[[#This Row],[Qty.]],5)</f>
        <v>0.04</v>
      </c>
      <c r="Q1752" s="46" t="b">
        <f>EXACT(Table2[[#This Row],[rate]],Table2[[#This Row],[Check]])</f>
        <v>1</v>
      </c>
      <c r="R1752" s="46"/>
      <c r="S1752" s="46" t="str">
        <f>IF(Table2[[#This Row],[SRO]]="EOU",VLOOKUP(Table2[[#This Row],[BE]],[2]GD.List!$C$3:$N$5014,12,0),IF(Table2[[#This Row],[SRO]]="Local","Polyester Staple Fibre","SRO 492"))</f>
        <v>Textile Chemical</v>
      </c>
    </row>
    <row r="1753" spans="1:19" x14ac:dyDescent="0.25">
      <c r="A1753" s="183" t="s">
        <v>1023</v>
      </c>
      <c r="B1753" s="178" t="s">
        <v>1143</v>
      </c>
      <c r="C1753" s="175">
        <v>3024</v>
      </c>
      <c r="D1753" s="179">
        <v>3809.9189999999999</v>
      </c>
      <c r="E1753" s="7" t="s">
        <v>1149</v>
      </c>
      <c r="F1753" s="178" t="s">
        <v>1150</v>
      </c>
      <c r="G1753" s="156">
        <v>44677</v>
      </c>
      <c r="H1753" s="180">
        <v>558925.68999999994</v>
      </c>
      <c r="I1753" s="50">
        <v>0.04</v>
      </c>
      <c r="J1753" s="181">
        <v>25.68</v>
      </c>
      <c r="K1753" s="181">
        <v>642</v>
      </c>
      <c r="L1753" s="181"/>
      <c r="M1753" s="176" t="str">
        <f>TEXT(Table2[[#This Row],[Gd.Dt]],"mmm-yy")</f>
        <v>Apr-22</v>
      </c>
      <c r="N1753" s="46" t="str">
        <f>MID(Table2[[#This Row],[BE]],6,2)</f>
        <v>IB</v>
      </c>
      <c r="O1753" s="46" t="str">
        <f>IF(Table2[[#This Row],[Type]]="IB","EOU",IF(Table2[[#This Row],[Type]]="MB","Local","492"))</f>
        <v>EOU</v>
      </c>
      <c r="P1753" s="46">
        <f>ROUND(Table2[[#This Row],[Cons]]/Table2[[#This Row],[Qty.]],5)</f>
        <v>0.04</v>
      </c>
      <c r="Q1753" s="46" t="b">
        <f>EXACT(Table2[[#This Row],[rate]],Table2[[#This Row],[Check]])</f>
        <v>1</v>
      </c>
      <c r="R1753" s="46"/>
      <c r="S1753" s="46" t="str">
        <f>IF(Table2[[#This Row],[SRO]]="EOU",VLOOKUP(Table2[[#This Row],[BE]],[2]GD.List!$C$3:$N$5014,12,0),IF(Table2[[#This Row],[SRO]]="Local","Polyester Staple Fibre","SRO 492"))</f>
        <v>Textile Chemical</v>
      </c>
    </row>
    <row r="1754" spans="1:19" x14ac:dyDescent="0.25">
      <c r="A1754" s="182" t="s">
        <v>1023</v>
      </c>
      <c r="B1754" s="178" t="s">
        <v>1142</v>
      </c>
      <c r="C1754" s="175">
        <v>29664</v>
      </c>
      <c r="D1754" s="179">
        <v>3809.9189999999999</v>
      </c>
      <c r="E1754" s="7" t="s">
        <v>1148</v>
      </c>
      <c r="F1754" s="178" t="s">
        <v>1151</v>
      </c>
      <c r="G1754" s="156">
        <v>44677</v>
      </c>
      <c r="H1754" s="180">
        <v>40650678.32</v>
      </c>
      <c r="I1754" s="50">
        <v>0.04</v>
      </c>
      <c r="J1754" s="181">
        <v>1209.6499999999999</v>
      </c>
      <c r="K1754" s="181">
        <v>30241.14</v>
      </c>
      <c r="L1754" s="181"/>
      <c r="M1754" s="176" t="str">
        <f>TEXT(Table2[[#This Row],[Gd.Dt]],"mmm-yy")</f>
        <v>Apr-22</v>
      </c>
      <c r="N1754" s="46" t="str">
        <f>MID(Table2[[#This Row],[BE]],6,2)</f>
        <v>IB</v>
      </c>
      <c r="O1754" s="46" t="str">
        <f>IF(Table2[[#This Row],[Type]]="IB","EOU",IF(Table2[[#This Row],[Type]]="MB","Local","492"))</f>
        <v>EOU</v>
      </c>
      <c r="P1754" s="46">
        <f>ROUND(Table2[[#This Row],[Cons]]/Table2[[#This Row],[Qty.]],5)</f>
        <v>0.04</v>
      </c>
      <c r="Q1754" s="46" t="b">
        <f>EXACT(Table2[[#This Row],[rate]],Table2[[#This Row],[Check]])</f>
        <v>1</v>
      </c>
      <c r="R1754" s="46"/>
      <c r="S1754" s="46" t="str">
        <f>IF(Table2[[#This Row],[SRO]]="EOU",VLOOKUP(Table2[[#This Row],[BE]],[2]GD.List!$C$3:$N$5014,12,0),IF(Table2[[#This Row],[SRO]]="Local","Polyester Staple Fibre","SRO 492"))</f>
        <v>Textile Chemical</v>
      </c>
    </row>
    <row r="1755" spans="1:19" x14ac:dyDescent="0.25">
      <c r="A1755" s="183" t="s">
        <v>1048</v>
      </c>
      <c r="B1755" s="178" t="s">
        <v>1143</v>
      </c>
      <c r="C1755" s="175">
        <v>3024</v>
      </c>
      <c r="D1755" s="179">
        <v>2832.1089999999999</v>
      </c>
      <c r="E1755" s="7" t="s">
        <v>1149</v>
      </c>
      <c r="F1755" s="178" t="s">
        <v>1150</v>
      </c>
      <c r="G1755" s="156">
        <v>44677</v>
      </c>
      <c r="H1755" s="180">
        <v>558925.68999999994</v>
      </c>
      <c r="I1755" s="50">
        <v>0.04</v>
      </c>
      <c r="J1755" s="181">
        <v>25.68</v>
      </c>
      <c r="K1755" s="181">
        <v>642</v>
      </c>
      <c r="L1755" s="181"/>
      <c r="M1755" s="176" t="str">
        <f>TEXT(Table2[[#This Row],[Gd.Dt]],"mmm-yy")</f>
        <v>Apr-22</v>
      </c>
      <c r="N1755" s="46" t="str">
        <f>MID(Table2[[#This Row],[BE]],6,2)</f>
        <v>IB</v>
      </c>
      <c r="O1755" s="46" t="str">
        <f>IF(Table2[[#This Row],[Type]]="IB","EOU",IF(Table2[[#This Row],[Type]]="MB","Local","492"))</f>
        <v>EOU</v>
      </c>
      <c r="P1755" s="46">
        <f>ROUND(Table2[[#This Row],[Cons]]/Table2[[#This Row],[Qty.]],5)</f>
        <v>0.04</v>
      </c>
      <c r="Q1755" s="46" t="b">
        <f>EXACT(Table2[[#This Row],[rate]],Table2[[#This Row],[Check]])</f>
        <v>1</v>
      </c>
      <c r="R1755" s="46"/>
      <c r="S1755" s="46" t="str">
        <f>IF(Table2[[#This Row],[SRO]]="EOU",VLOOKUP(Table2[[#This Row],[BE]],[2]GD.List!$C$3:$N$5014,12,0),IF(Table2[[#This Row],[SRO]]="Local","Polyester Staple Fibre","SRO 492"))</f>
        <v>Textile Chemical</v>
      </c>
    </row>
    <row r="1756" spans="1:19" x14ac:dyDescent="0.25">
      <c r="A1756" s="183" t="s">
        <v>1048</v>
      </c>
      <c r="B1756" s="178" t="s">
        <v>1142</v>
      </c>
      <c r="C1756" s="175">
        <v>29664</v>
      </c>
      <c r="D1756" s="179">
        <v>2832.1089999999999</v>
      </c>
      <c r="E1756" s="7" t="s">
        <v>1148</v>
      </c>
      <c r="F1756" s="178" t="s">
        <v>1151</v>
      </c>
      <c r="G1756" s="156">
        <v>44677</v>
      </c>
      <c r="H1756" s="180">
        <v>40650678.32</v>
      </c>
      <c r="I1756" s="50">
        <v>0.04</v>
      </c>
      <c r="J1756" s="181">
        <v>1423.8799999999999</v>
      </c>
      <c r="K1756" s="181">
        <v>35597</v>
      </c>
      <c r="L1756" s="181"/>
      <c r="M1756" s="176" t="str">
        <f>TEXT(Table2[[#This Row],[Gd.Dt]],"mmm-yy")</f>
        <v>Apr-22</v>
      </c>
      <c r="N1756" s="46" t="str">
        <f>MID(Table2[[#This Row],[BE]],6,2)</f>
        <v>IB</v>
      </c>
      <c r="O1756" s="46" t="str">
        <f>IF(Table2[[#This Row],[Type]]="IB","EOU",IF(Table2[[#This Row],[Type]]="MB","Local","492"))</f>
        <v>EOU</v>
      </c>
      <c r="P1756" s="46">
        <f>ROUND(Table2[[#This Row],[Cons]]/Table2[[#This Row],[Qty.]],5)</f>
        <v>0.04</v>
      </c>
      <c r="Q1756" s="46" t="b">
        <f>EXACT(Table2[[#This Row],[rate]],Table2[[#This Row],[Check]])</f>
        <v>1</v>
      </c>
      <c r="R1756" s="46"/>
      <c r="S1756" s="46" t="str">
        <f>IF(Table2[[#This Row],[SRO]]="EOU",VLOOKUP(Table2[[#This Row],[BE]],[2]GD.List!$C$3:$N$5014,12,0),IF(Table2[[#This Row],[SRO]]="Local","Polyester Staple Fibre","SRO 492"))</f>
        <v>Textile Chemical</v>
      </c>
    </row>
    <row r="1757" spans="1:19" x14ac:dyDescent="0.25">
      <c r="A1757" s="183" t="s">
        <v>1048</v>
      </c>
      <c r="B1757" s="178" t="s">
        <v>1140</v>
      </c>
      <c r="C1757" s="175">
        <v>13416</v>
      </c>
      <c r="D1757" s="179">
        <v>2832.1089999999999</v>
      </c>
      <c r="E1757" s="7" t="s">
        <v>1146</v>
      </c>
      <c r="F1757" s="178" t="s">
        <v>1152</v>
      </c>
      <c r="G1757" s="156">
        <v>44677</v>
      </c>
      <c r="H1757" s="180">
        <v>21090087.850000001</v>
      </c>
      <c r="I1757" s="50">
        <v>0.04</v>
      </c>
      <c r="J1757" s="181">
        <v>720.24</v>
      </c>
      <c r="K1757" s="181">
        <v>18006</v>
      </c>
      <c r="L1757" s="181"/>
      <c r="M1757" s="176" t="str">
        <f>TEXT(Table2[[#This Row],[Gd.Dt]],"mmm-yy")</f>
        <v>Apr-22</v>
      </c>
      <c r="N1757" s="46" t="str">
        <f>MID(Table2[[#This Row],[BE]],6,2)</f>
        <v>IB</v>
      </c>
      <c r="O1757" s="46" t="str">
        <f>IF(Table2[[#This Row],[Type]]="IB","EOU",IF(Table2[[#This Row],[Type]]="MB","Local","492"))</f>
        <v>EOU</v>
      </c>
      <c r="P1757" s="46">
        <f>ROUND(Table2[[#This Row],[Cons]]/Table2[[#This Row],[Qty.]],5)</f>
        <v>0.04</v>
      </c>
      <c r="Q1757" s="46" t="b">
        <f>EXACT(Table2[[#This Row],[rate]],Table2[[#This Row],[Check]])</f>
        <v>1</v>
      </c>
      <c r="R1757" s="46"/>
      <c r="S1757" s="46" t="str">
        <f>IF(Table2[[#This Row],[SRO]]="EOU",VLOOKUP(Table2[[#This Row],[BE]],[2]GD.List!$C$3:$N$5014,12,0),IF(Table2[[#This Row],[SRO]]="Local","Polyester Staple Fibre","SRO 492"))</f>
        <v>Textile Chemical</v>
      </c>
    </row>
    <row r="1758" spans="1:19" x14ac:dyDescent="0.25">
      <c r="A1758" s="182" t="s">
        <v>1048</v>
      </c>
      <c r="B1758" s="178" t="s">
        <v>1141</v>
      </c>
      <c r="C1758" s="175">
        <v>28944</v>
      </c>
      <c r="D1758" s="179">
        <v>2832.1089999999999</v>
      </c>
      <c r="E1758" s="7" t="s">
        <v>1147</v>
      </c>
      <c r="F1758" s="178" t="s">
        <v>1153</v>
      </c>
      <c r="G1758" s="156">
        <v>44677</v>
      </c>
      <c r="H1758" s="180">
        <v>45499807</v>
      </c>
      <c r="I1758" s="50">
        <v>0.04</v>
      </c>
      <c r="J1758" s="181">
        <v>1667.16</v>
      </c>
      <c r="K1758" s="181">
        <v>41679</v>
      </c>
      <c r="L1758" s="181"/>
      <c r="M1758" s="176" t="str">
        <f>TEXT(Table2[[#This Row],[Gd.Dt]],"mmm-yy")</f>
        <v>Apr-22</v>
      </c>
      <c r="N1758" s="46" t="str">
        <f>MID(Table2[[#This Row],[BE]],6,2)</f>
        <v>IB</v>
      </c>
      <c r="O1758" s="46" t="str">
        <f>IF(Table2[[#This Row],[Type]]="IB","EOU",IF(Table2[[#This Row],[Type]]="MB","Local","492"))</f>
        <v>EOU</v>
      </c>
      <c r="P1758" s="46">
        <f>ROUND(Table2[[#This Row],[Cons]]/Table2[[#This Row],[Qty.]],5)</f>
        <v>0.04</v>
      </c>
      <c r="Q1758" s="46" t="b">
        <f>EXACT(Table2[[#This Row],[rate]],Table2[[#This Row],[Check]])</f>
        <v>1</v>
      </c>
      <c r="R1758" s="46"/>
      <c r="S1758" s="46" t="str">
        <f>IF(Table2[[#This Row],[SRO]]="EOU",VLOOKUP(Table2[[#This Row],[BE]],[2]GD.List!$C$3:$N$5014,12,0),IF(Table2[[#This Row],[SRO]]="Local","Polyester Staple Fibre","SRO 492"))</f>
        <v>Textile Chemical</v>
      </c>
    </row>
    <row r="1759" spans="1:19" x14ac:dyDescent="0.25">
      <c r="A1759" s="183" t="s">
        <v>1049</v>
      </c>
      <c r="B1759" s="178" t="s">
        <v>1143</v>
      </c>
      <c r="C1759" s="175">
        <v>3024</v>
      </c>
      <c r="D1759" s="179">
        <v>5503.201</v>
      </c>
      <c r="E1759" s="7" t="s">
        <v>1149</v>
      </c>
      <c r="F1759" s="178" t="s">
        <v>1150</v>
      </c>
      <c r="G1759" s="156">
        <v>44677</v>
      </c>
      <c r="H1759" s="180">
        <v>558925.68999999994</v>
      </c>
      <c r="I1759" s="50">
        <v>0.41666999999999998</v>
      </c>
      <c r="J1759" s="181">
        <v>267.5</v>
      </c>
      <c r="K1759" s="181">
        <v>642</v>
      </c>
      <c r="L1759" s="181"/>
      <c r="M1759" s="176" t="str">
        <f>TEXT(Table2[[#This Row],[Gd.Dt]],"mmm-yy")</f>
        <v>Apr-22</v>
      </c>
      <c r="N1759" s="46" t="str">
        <f>MID(Table2[[#This Row],[BE]],6,2)</f>
        <v>MB</v>
      </c>
      <c r="O1759" s="46" t="str">
        <f>IF(Table2[[#This Row],[Type]]="IB","EOU",IF(Table2[[#This Row],[Type]]="MB","Local","492"))</f>
        <v>Local</v>
      </c>
      <c r="P1759" s="46">
        <f>ROUND(Table2[[#This Row],[Cons]]/Table2[[#This Row],[Qty.]],5)</f>
        <v>0.41666999999999998</v>
      </c>
      <c r="Q1759" s="46" t="b">
        <f>EXACT(Table2[[#This Row],[rate]],Table2[[#This Row],[Check]])</f>
        <v>1</v>
      </c>
      <c r="R1759" s="46"/>
      <c r="S1759" s="46" t="str">
        <f>IF(Table2[[#This Row],[SRO]]="EOU",VLOOKUP(Table2[[#This Row],[BE]],[2]GD.List!$C$3:$N$5014,12,0),IF(Table2[[#This Row],[SRO]]="Local","Polyester Staple Fibre","SRO 492"))</f>
        <v>Polyester Staple Fibre</v>
      </c>
    </row>
    <row r="1760" spans="1:19" x14ac:dyDescent="0.25">
      <c r="A1760" s="183" t="s">
        <v>1049</v>
      </c>
      <c r="B1760" s="178" t="s">
        <v>1142</v>
      </c>
      <c r="C1760" s="175">
        <v>29664</v>
      </c>
      <c r="D1760" s="179">
        <v>5503.201</v>
      </c>
      <c r="E1760" s="7" t="s">
        <v>1148</v>
      </c>
      <c r="F1760" s="178" t="s">
        <v>1151</v>
      </c>
      <c r="G1760" s="156">
        <v>44677</v>
      </c>
      <c r="H1760" s="180">
        <v>40650678.32</v>
      </c>
      <c r="I1760" s="50">
        <v>0.41666999999999998</v>
      </c>
      <c r="J1760" s="181">
        <v>14832.2</v>
      </c>
      <c r="K1760" s="181">
        <v>35597</v>
      </c>
      <c r="L1760" s="181"/>
      <c r="M1760" s="176" t="str">
        <f>TEXT(Table2[[#This Row],[Gd.Dt]],"mmm-yy")</f>
        <v>Apr-22</v>
      </c>
      <c r="N1760" s="46" t="str">
        <f>MID(Table2[[#This Row],[BE]],6,2)</f>
        <v>MB</v>
      </c>
      <c r="O1760" s="46" t="str">
        <f>IF(Table2[[#This Row],[Type]]="IB","EOU",IF(Table2[[#This Row],[Type]]="MB","Local","492"))</f>
        <v>Local</v>
      </c>
      <c r="P1760" s="46">
        <f>ROUND(Table2[[#This Row],[Cons]]/Table2[[#This Row],[Qty.]],5)</f>
        <v>0.41666999999999998</v>
      </c>
      <c r="Q1760" s="46" t="b">
        <f>EXACT(Table2[[#This Row],[rate]],Table2[[#This Row],[Check]])</f>
        <v>1</v>
      </c>
      <c r="R1760" s="46"/>
      <c r="S1760" s="46" t="str">
        <f>IF(Table2[[#This Row],[SRO]]="EOU",VLOOKUP(Table2[[#This Row],[BE]],[2]GD.List!$C$3:$N$5014,12,0),IF(Table2[[#This Row],[SRO]]="Local","Polyester Staple Fibre","SRO 492"))</f>
        <v>Polyester Staple Fibre</v>
      </c>
    </row>
    <row r="1761" spans="1:19" x14ac:dyDescent="0.25">
      <c r="A1761" s="183" t="s">
        <v>1049</v>
      </c>
      <c r="B1761" s="178" t="s">
        <v>1140</v>
      </c>
      <c r="C1761" s="175">
        <v>13416</v>
      </c>
      <c r="D1761" s="179">
        <v>5503.201</v>
      </c>
      <c r="E1761" s="7" t="s">
        <v>1146</v>
      </c>
      <c r="F1761" s="178" t="s">
        <v>1152</v>
      </c>
      <c r="G1761" s="156">
        <v>44677</v>
      </c>
      <c r="H1761" s="180">
        <v>21090087.850000001</v>
      </c>
      <c r="I1761" s="50">
        <v>0.41666999999999998</v>
      </c>
      <c r="J1761" s="181">
        <v>7502.56</v>
      </c>
      <c r="K1761" s="181">
        <v>18006</v>
      </c>
      <c r="L1761" s="181"/>
      <c r="M1761" s="176" t="str">
        <f>TEXT(Table2[[#This Row],[Gd.Dt]],"mmm-yy")</f>
        <v>Apr-22</v>
      </c>
      <c r="N1761" s="46" t="str">
        <f>MID(Table2[[#This Row],[BE]],6,2)</f>
        <v>MB</v>
      </c>
      <c r="O1761" s="46" t="str">
        <f>IF(Table2[[#This Row],[Type]]="IB","EOU",IF(Table2[[#This Row],[Type]]="MB","Local","492"))</f>
        <v>Local</v>
      </c>
      <c r="P1761" s="46">
        <f>ROUND(Table2[[#This Row],[Cons]]/Table2[[#This Row],[Qty.]],5)</f>
        <v>0.41666999999999998</v>
      </c>
      <c r="Q1761" s="46" t="b">
        <f>EXACT(Table2[[#This Row],[rate]],Table2[[#This Row],[Check]])</f>
        <v>1</v>
      </c>
      <c r="R1761" s="46"/>
      <c r="S1761" s="46" t="str">
        <f>IF(Table2[[#This Row],[SRO]]="EOU",VLOOKUP(Table2[[#This Row],[BE]],[2]GD.List!$C$3:$N$5014,12,0),IF(Table2[[#This Row],[SRO]]="Local","Polyester Staple Fibre","SRO 492"))</f>
        <v>Polyester Staple Fibre</v>
      </c>
    </row>
    <row r="1762" spans="1:19" x14ac:dyDescent="0.25">
      <c r="A1762" s="182" t="s">
        <v>1049</v>
      </c>
      <c r="B1762" s="178" t="s">
        <v>1141</v>
      </c>
      <c r="C1762" s="175">
        <v>28944</v>
      </c>
      <c r="D1762" s="179">
        <v>5503.201</v>
      </c>
      <c r="E1762" s="7" t="s">
        <v>1147</v>
      </c>
      <c r="F1762" s="178" t="s">
        <v>1153</v>
      </c>
      <c r="G1762" s="156">
        <v>44677</v>
      </c>
      <c r="H1762" s="180">
        <v>45499807</v>
      </c>
      <c r="I1762" s="50">
        <v>0.41666999999999998</v>
      </c>
      <c r="J1762" s="181">
        <v>17366.39</v>
      </c>
      <c r="K1762" s="181">
        <v>41679</v>
      </c>
      <c r="L1762" s="181"/>
      <c r="M1762" s="176" t="str">
        <f>TEXT(Table2[[#This Row],[Gd.Dt]],"mmm-yy")</f>
        <v>Apr-22</v>
      </c>
      <c r="N1762" s="46" t="str">
        <f>MID(Table2[[#This Row],[BE]],6,2)</f>
        <v>MB</v>
      </c>
      <c r="O1762" s="46" t="str">
        <f>IF(Table2[[#This Row],[Type]]="IB","EOU",IF(Table2[[#This Row],[Type]]="MB","Local","492"))</f>
        <v>Local</v>
      </c>
      <c r="P1762" s="46">
        <f>ROUND(Table2[[#This Row],[Cons]]/Table2[[#This Row],[Qty.]],5)</f>
        <v>0.41666999999999998</v>
      </c>
      <c r="Q1762" s="46" t="b">
        <f>EXACT(Table2[[#This Row],[rate]],Table2[[#This Row],[Check]])</f>
        <v>1</v>
      </c>
      <c r="R1762" s="46"/>
      <c r="S1762" s="46" t="str">
        <f>IF(Table2[[#This Row],[SRO]]="EOU",VLOOKUP(Table2[[#This Row],[BE]],[2]GD.List!$C$3:$N$5014,12,0),IF(Table2[[#This Row],[SRO]]="Local","Polyester Staple Fibre","SRO 492"))</f>
        <v>Polyester Staple Fibre</v>
      </c>
    </row>
    <row r="1763" spans="1:19" x14ac:dyDescent="0.25">
      <c r="A1763" s="182" t="s">
        <v>1076</v>
      </c>
      <c r="B1763" s="178" t="s">
        <v>1140</v>
      </c>
      <c r="C1763" s="175">
        <v>13416</v>
      </c>
      <c r="D1763" s="179">
        <v>3809.9189999999999</v>
      </c>
      <c r="E1763" s="7" t="s">
        <v>1146</v>
      </c>
      <c r="F1763" s="178" t="s">
        <v>1152</v>
      </c>
      <c r="G1763" s="156">
        <v>44677</v>
      </c>
      <c r="H1763" s="180">
        <v>21090087.850000001</v>
      </c>
      <c r="I1763" s="50">
        <v>0.04</v>
      </c>
      <c r="J1763" s="181">
        <v>720.24</v>
      </c>
      <c r="K1763" s="181">
        <v>18006</v>
      </c>
      <c r="L1763" s="181"/>
      <c r="M1763" s="176" t="str">
        <f>TEXT(Table2[[#This Row],[Gd.Dt]],"mmm-yy")</f>
        <v>Apr-22</v>
      </c>
      <c r="N1763" s="46" t="str">
        <f>MID(Table2[[#This Row],[BE]],6,2)</f>
        <v>IB</v>
      </c>
      <c r="O1763" s="46" t="str">
        <f>IF(Table2[[#This Row],[Type]]="IB","EOU",IF(Table2[[#This Row],[Type]]="MB","Local","492"))</f>
        <v>EOU</v>
      </c>
      <c r="P1763" s="46">
        <f>ROUND(Table2[[#This Row],[Cons]]/Table2[[#This Row],[Qty.]],5)</f>
        <v>0.04</v>
      </c>
      <c r="Q1763" s="46" t="b">
        <f>EXACT(Table2[[#This Row],[rate]],Table2[[#This Row],[Check]])</f>
        <v>1</v>
      </c>
      <c r="R1763" s="46"/>
      <c r="S1763" s="46" t="str">
        <f>IF(Table2[[#This Row],[SRO]]="EOU",VLOOKUP(Table2[[#This Row],[BE]],[2]GD.List!$C$3:$N$5014,12,0),IF(Table2[[#This Row],[SRO]]="Local","Polyester Staple Fibre","SRO 492"))</f>
        <v>Textile Chemical</v>
      </c>
    </row>
    <row r="1764" spans="1:19" x14ac:dyDescent="0.25">
      <c r="A1764" s="182" t="s">
        <v>1078</v>
      </c>
      <c r="B1764" s="178" t="s">
        <v>1139</v>
      </c>
      <c r="C1764" s="175">
        <v>48000</v>
      </c>
      <c r="D1764" s="179">
        <v>5402.33</v>
      </c>
      <c r="E1764" s="7" t="s">
        <v>1144</v>
      </c>
      <c r="F1764" s="178" t="s">
        <v>1154</v>
      </c>
      <c r="G1764" s="156">
        <v>44677</v>
      </c>
      <c r="H1764" s="180">
        <v>19536174.350000001</v>
      </c>
      <c r="I1764" s="50">
        <v>0.99009999999999998</v>
      </c>
      <c r="J1764" s="181">
        <v>14565.42</v>
      </c>
      <c r="K1764" s="181">
        <v>14711.06</v>
      </c>
      <c r="L1764" s="181"/>
      <c r="M1764" s="176" t="str">
        <f>TEXT(Table2[[#This Row],[Gd.Dt]],"mmm-yy")</f>
        <v>Apr-22</v>
      </c>
      <c r="N1764" s="46" t="str">
        <f>MID(Table2[[#This Row],[BE]],6,2)</f>
        <v>IB</v>
      </c>
      <c r="O1764" s="46" t="str">
        <f>IF(Table2[[#This Row],[Type]]="IB","EOU",IF(Table2[[#This Row],[Type]]="MB","Local","492"))</f>
        <v>EOU</v>
      </c>
      <c r="P1764" s="46">
        <f>ROUND(Table2[[#This Row],[Cons]]/Table2[[#This Row],[Qty.]],5)</f>
        <v>0.99009999999999998</v>
      </c>
      <c r="Q1764" s="46" t="b">
        <f>EXACT(Table2[[#This Row],[rate]],Table2[[#This Row],[Check]])</f>
        <v>1</v>
      </c>
      <c r="R1764" s="46"/>
      <c r="S1764" s="46" t="str">
        <f>IF(Table2[[#This Row],[SRO]]="EOU",VLOOKUP(Table2[[#This Row],[BE]],[2]GD.List!$C$3:$N$5014,12,0),IF(Table2[[#This Row],[SRO]]="Local","Polyester Staple Fibre","SRO 492"))</f>
        <v>Polyester Yarn</v>
      </c>
    </row>
    <row r="1765" spans="1:19" x14ac:dyDescent="0.25">
      <c r="A1765" s="182" t="s">
        <v>1096</v>
      </c>
      <c r="B1765" s="178" t="s">
        <v>1141</v>
      </c>
      <c r="C1765" s="175">
        <v>28944</v>
      </c>
      <c r="D1765" s="179">
        <v>3910</v>
      </c>
      <c r="E1765" s="7" t="s">
        <v>1147</v>
      </c>
      <c r="F1765" s="178" t="s">
        <v>1153</v>
      </c>
      <c r="G1765" s="156">
        <v>44677</v>
      </c>
      <c r="H1765" s="180">
        <v>45499807</v>
      </c>
      <c r="I1765" s="50">
        <v>0.04</v>
      </c>
      <c r="J1765" s="181">
        <v>213.78</v>
      </c>
      <c r="K1765" s="181">
        <v>5344.5</v>
      </c>
      <c r="L1765" s="181"/>
      <c r="M1765" s="176" t="str">
        <f>TEXT(Table2[[#This Row],[Gd.Dt]],"mmm-yy")</f>
        <v>Apr-22</v>
      </c>
      <c r="N1765" s="46" t="str">
        <f>MID(Table2[[#This Row],[BE]],6,2)</f>
        <v>IB</v>
      </c>
      <c r="O1765" s="46" t="str">
        <f>IF(Table2[[#This Row],[Type]]="IB","EOU",IF(Table2[[#This Row],[Type]]="MB","Local","492"))</f>
        <v>EOU</v>
      </c>
      <c r="P1765" s="46">
        <f>ROUND(Table2[[#This Row],[Cons]]/Table2[[#This Row],[Qty.]],5)</f>
        <v>0.04</v>
      </c>
      <c r="Q1765" s="46" t="b">
        <f>EXACT(Table2[[#This Row],[rate]],Table2[[#This Row],[Check]])</f>
        <v>1</v>
      </c>
      <c r="R1765" s="46"/>
      <c r="S1765" s="46" t="str">
        <f>IF(Table2[[#This Row],[SRO]]="EOU",VLOOKUP(Table2[[#This Row],[BE]],[2]GD.List!$C$3:$N$5014,12,0),IF(Table2[[#This Row],[SRO]]="Local","Polyester Staple Fibre","SRO 492"))</f>
        <v>Textile Chemical</v>
      </c>
    </row>
    <row r="1766" spans="1:19" x14ac:dyDescent="0.25">
      <c r="A1766" s="183" t="s">
        <v>1145</v>
      </c>
      <c r="B1766" s="183" t="s">
        <v>1139</v>
      </c>
      <c r="C1766" s="184">
        <v>48000</v>
      </c>
      <c r="D1766" s="185">
        <v>5402.33</v>
      </c>
      <c r="E1766" s="162" t="s">
        <v>1144</v>
      </c>
      <c r="F1766" s="183" t="s">
        <v>1154</v>
      </c>
      <c r="G1766" s="163">
        <v>44677</v>
      </c>
      <c r="H1766" s="186">
        <v>19536174.350000001</v>
      </c>
      <c r="I1766" s="53">
        <v>0.99009999999999998</v>
      </c>
      <c r="J1766" s="187">
        <v>855.89</v>
      </c>
      <c r="K1766" s="187">
        <v>864.45</v>
      </c>
      <c r="L1766" s="187"/>
      <c r="M1766" s="177" t="str">
        <f>TEXT(Table2[[#This Row],[Gd.Dt]],"mmm-yy")</f>
        <v>Apr-22</v>
      </c>
      <c r="N1766" s="47" t="str">
        <f>MID(Table2[[#This Row],[BE]],6,2)</f>
        <v>IB</v>
      </c>
      <c r="O1766" s="47" t="str">
        <f>IF(Table2[[#This Row],[Type]]="IB","EOU",IF(Table2[[#This Row],[Type]]="MB","Local","492"))</f>
        <v>EOU</v>
      </c>
      <c r="P1766" s="47">
        <f>ROUND(Table2[[#This Row],[Cons]]/Table2[[#This Row],[Qty.]],5)</f>
        <v>0.99009999999999998</v>
      </c>
      <c r="Q1766" s="47" t="b">
        <f>EXACT(Table2[[#This Row],[rate]],Table2[[#This Row],[Check]])</f>
        <v>1</v>
      </c>
      <c r="R1766" s="47"/>
      <c r="S1766" s="47" t="str">
        <f>IF(Table2[[#This Row],[SRO]]="EOU",VLOOKUP(Table2[[#This Row],[BE]],[2]GD.List!$C$3:$N$5014,12,0),IF(Table2[[#This Row],[SRO]]="Local","Polyester Staple Fibre","SRO 492"))</f>
        <v>Polyester Yarn</v>
      </c>
    </row>
    <row r="1767" spans="1:19" x14ac:dyDescent="0.25">
      <c r="A1767" s="116" t="s">
        <v>1</v>
      </c>
      <c r="B1767" s="116" t="s">
        <v>1155</v>
      </c>
      <c r="C1767" s="165">
        <v>6215</v>
      </c>
      <c r="D1767" s="117">
        <v>2701.12</v>
      </c>
      <c r="E1767" s="7" t="s">
        <v>1158</v>
      </c>
      <c r="F1767" s="116" t="s">
        <v>1162</v>
      </c>
      <c r="G1767" s="156">
        <v>44677</v>
      </c>
      <c r="H1767" s="82">
        <v>8574459.7200000007</v>
      </c>
      <c r="I1767" s="50">
        <v>0.4</v>
      </c>
      <c r="J1767" s="15">
        <v>2878</v>
      </c>
      <c r="K1767" s="15">
        <v>7195</v>
      </c>
      <c r="L1767" s="15"/>
      <c r="M1767" s="66" t="str">
        <f>TEXT(Table2[[#This Row],[Gd.Dt]],"mmm-yy")</f>
        <v>Apr-22</v>
      </c>
      <c r="N1767" s="46" t="str">
        <f>MID(Table2[[#This Row],[BE]],6,2)</f>
        <v>IB</v>
      </c>
      <c r="O1767" s="46" t="str">
        <f>IF(Table2[[#This Row],[Type]]="IB","EOU",IF(Table2[[#This Row],[Type]]="MB","Local","492"))</f>
        <v>EOU</v>
      </c>
      <c r="P1767" s="46">
        <f>ROUND(Table2[[#This Row],[Cons]]/Table2[[#This Row],[Qty.]],5)</f>
        <v>0.4</v>
      </c>
      <c r="Q1767" s="46" t="b">
        <f>EXACT(Table2[[#This Row],[rate]],Table2[[#This Row],[Check]])</f>
        <v>1</v>
      </c>
      <c r="R1767" s="46"/>
      <c r="S1767" s="46" t="str">
        <f>IF(Table2[[#This Row],[SRO]]="EOU",VLOOKUP(Table2[[#This Row],[BE]],[2]GD.List!$C$3:$N$5014,12,0),IF(Table2[[#This Row],[SRO]]="Local","Polyester Staple Fibre","SRO 492"))</f>
        <v>Textile Coal</v>
      </c>
    </row>
    <row r="1768" spans="1:19" x14ac:dyDescent="0.25">
      <c r="A1768" s="116" t="s">
        <v>1</v>
      </c>
      <c r="B1768" s="116" t="s">
        <v>1157</v>
      </c>
      <c r="C1768" s="165">
        <v>4915</v>
      </c>
      <c r="D1768" s="117">
        <v>2701.12</v>
      </c>
      <c r="E1768" s="7" t="s">
        <v>1161</v>
      </c>
      <c r="F1768" s="116" t="s">
        <v>1163</v>
      </c>
      <c r="G1768" s="156">
        <v>44678</v>
      </c>
      <c r="H1768" s="82">
        <v>30585500.16</v>
      </c>
      <c r="I1768" s="50">
        <v>0.4</v>
      </c>
      <c r="J1768" s="15">
        <v>2668</v>
      </c>
      <c r="K1768" s="15">
        <v>6670</v>
      </c>
      <c r="L1768" s="15"/>
      <c r="M1768" s="66" t="str">
        <f>TEXT(Table2[[#This Row],[Gd.Dt]],"mmm-yy")</f>
        <v>Apr-22</v>
      </c>
      <c r="N1768" s="46" t="str">
        <f>MID(Table2[[#This Row],[BE]],6,2)</f>
        <v>IB</v>
      </c>
      <c r="O1768" s="46" t="str">
        <f>IF(Table2[[#This Row],[Type]]="IB","EOU",IF(Table2[[#This Row],[Type]]="MB","Local","492"))</f>
        <v>EOU</v>
      </c>
      <c r="P1768" s="46">
        <f>ROUND(Table2[[#This Row],[Cons]]/Table2[[#This Row],[Qty.]],5)</f>
        <v>0.4</v>
      </c>
      <c r="Q1768" s="46" t="b">
        <f>EXACT(Table2[[#This Row],[rate]],Table2[[#This Row],[Check]])</f>
        <v>1</v>
      </c>
      <c r="R1768" s="46"/>
      <c r="S1768" s="46" t="str">
        <f>IF(Table2[[#This Row],[SRO]]="EOU",VLOOKUP(Table2[[#This Row],[BE]],[2]GD.List!$C$3:$N$5014,12,0),IF(Table2[[#This Row],[SRO]]="Local","Polyester Staple Fibre","SRO 492"))</f>
        <v>Textile Coal</v>
      </c>
    </row>
    <row r="1769" spans="1:19" x14ac:dyDescent="0.25">
      <c r="A1769" s="120" t="s">
        <v>1</v>
      </c>
      <c r="B1769" s="116" t="s">
        <v>1156</v>
      </c>
      <c r="C1769" s="165">
        <v>113088</v>
      </c>
      <c r="D1769" s="117">
        <v>2701.12</v>
      </c>
      <c r="E1769" s="7" t="s">
        <v>1159</v>
      </c>
      <c r="F1769" s="116" t="s">
        <v>1164</v>
      </c>
      <c r="G1769" s="156">
        <v>44678</v>
      </c>
      <c r="H1769" s="82">
        <v>169388053</v>
      </c>
      <c r="I1769" s="50">
        <v>0.4</v>
      </c>
      <c r="J1769" s="15">
        <v>50520.399999999994</v>
      </c>
      <c r="K1769" s="15">
        <v>126301</v>
      </c>
      <c r="L1769" s="15"/>
      <c r="M1769" s="66" t="str">
        <f>TEXT(Table2[[#This Row],[Gd.Dt]],"mmm-yy")</f>
        <v>Apr-22</v>
      </c>
      <c r="N1769" s="46" t="str">
        <f>MID(Table2[[#This Row],[BE]],6,2)</f>
        <v>IB</v>
      </c>
      <c r="O1769" s="46" t="str">
        <f>IF(Table2[[#This Row],[Type]]="IB","EOU",IF(Table2[[#This Row],[Type]]="MB","Local","492"))</f>
        <v>EOU</v>
      </c>
      <c r="P1769" s="46">
        <f>ROUND(Table2[[#This Row],[Cons]]/Table2[[#This Row],[Qty.]],5)</f>
        <v>0.4</v>
      </c>
      <c r="Q1769" s="46" t="b">
        <f>EXACT(Table2[[#This Row],[rate]],Table2[[#This Row],[Check]])</f>
        <v>1</v>
      </c>
      <c r="R1769" s="46"/>
      <c r="S1769" s="46" t="str">
        <f>IF(Table2[[#This Row],[SRO]]="EOU",VLOOKUP(Table2[[#This Row],[BE]],[2]GD.List!$C$3:$N$5014,12,0),IF(Table2[[#This Row],[SRO]]="Local","Polyester Staple Fibre","SRO 492"))</f>
        <v>Textile Coal</v>
      </c>
    </row>
    <row r="1770" spans="1:19" x14ac:dyDescent="0.25">
      <c r="A1770" s="120" t="s">
        <v>1003</v>
      </c>
      <c r="B1770" s="116" t="s">
        <v>1156</v>
      </c>
      <c r="C1770" s="165">
        <v>113088</v>
      </c>
      <c r="D1770" s="117">
        <v>3204.16</v>
      </c>
      <c r="E1770" s="7" t="s">
        <v>1159</v>
      </c>
      <c r="F1770" s="116" t="s">
        <v>1164</v>
      </c>
      <c r="G1770" s="156">
        <v>44678</v>
      </c>
      <c r="H1770" s="82">
        <v>169388053</v>
      </c>
      <c r="I1770" s="50">
        <v>7.0000000000000007E-2</v>
      </c>
      <c r="J1770" s="15">
        <v>4385.78</v>
      </c>
      <c r="K1770" s="15">
        <v>62654</v>
      </c>
      <c r="L1770" s="15"/>
      <c r="M1770" s="66" t="str">
        <f>TEXT(Table2[[#This Row],[Gd.Dt]],"mmm-yy")</f>
        <v>Apr-22</v>
      </c>
      <c r="N1770" s="46" t="str">
        <f>MID(Table2[[#This Row],[BE]],6,2)</f>
        <v>IB</v>
      </c>
      <c r="O1770" s="46" t="str">
        <f>IF(Table2[[#This Row],[Type]]="IB","EOU",IF(Table2[[#This Row],[Type]]="MB","Local","492"))</f>
        <v>EOU</v>
      </c>
      <c r="P1770" s="46">
        <f>ROUND(Table2[[#This Row],[Cons]]/Table2[[#This Row],[Qty.]],5)</f>
        <v>7.0000000000000007E-2</v>
      </c>
      <c r="Q1770" s="46" t="b">
        <f>EXACT(Table2[[#This Row],[rate]],Table2[[#This Row],[Check]])</f>
        <v>1</v>
      </c>
      <c r="R1770" s="46"/>
      <c r="S1770" s="46" t="str">
        <f>IF(Table2[[#This Row],[SRO]]="EOU",VLOOKUP(Table2[[#This Row],[BE]],[2]GD.List!$C$3:$N$5014,12,0),IF(Table2[[#This Row],[SRO]]="Local","Polyester Staple Fibre","SRO 492"))</f>
        <v>Textile Dyes</v>
      </c>
    </row>
    <row r="1771" spans="1:19" x14ac:dyDescent="0.25">
      <c r="A1771" s="119" t="s">
        <v>1021</v>
      </c>
      <c r="B1771" s="116" t="s">
        <v>1155</v>
      </c>
      <c r="C1771" s="165">
        <v>6215</v>
      </c>
      <c r="D1771" s="117">
        <v>1108.19</v>
      </c>
      <c r="E1771" s="7" t="s">
        <v>1158</v>
      </c>
      <c r="F1771" s="116" t="s">
        <v>1162</v>
      </c>
      <c r="G1771" s="156">
        <v>44677</v>
      </c>
      <c r="H1771" s="82">
        <v>8574459.7200000007</v>
      </c>
      <c r="I1771" s="50">
        <v>0.04</v>
      </c>
      <c r="J1771" s="15">
        <v>287.8</v>
      </c>
      <c r="K1771" s="15">
        <v>7195</v>
      </c>
      <c r="L1771" s="15"/>
      <c r="M1771" s="66" t="str">
        <f>TEXT(Table2[[#This Row],[Gd.Dt]],"mmm-yy")</f>
        <v>Apr-22</v>
      </c>
      <c r="N1771" s="46" t="str">
        <f>MID(Table2[[#This Row],[BE]],6,2)</f>
        <v>IB</v>
      </c>
      <c r="O1771" s="46" t="str">
        <f>IF(Table2[[#This Row],[Type]]="IB","EOU",IF(Table2[[#This Row],[Type]]="MB","Local","492"))</f>
        <v>EOU</v>
      </c>
      <c r="P1771" s="46">
        <f>ROUND(Table2[[#This Row],[Cons]]/Table2[[#This Row],[Qty.]],5)</f>
        <v>0.04</v>
      </c>
      <c r="Q1771" s="46" t="b">
        <f>EXACT(Table2[[#This Row],[rate]],Table2[[#This Row],[Check]])</f>
        <v>1</v>
      </c>
      <c r="R1771" s="46"/>
      <c r="S1771" s="46" t="str">
        <f>IF(Table2[[#This Row],[SRO]]="EOU",VLOOKUP(Table2[[#This Row],[BE]],[2]GD.List!$C$3:$N$5014,12,0),IF(Table2[[#This Row],[SRO]]="Local","Polyester Staple Fibre","SRO 492"))</f>
        <v>Textile Chemical</v>
      </c>
    </row>
    <row r="1772" spans="1:19" x14ac:dyDescent="0.25">
      <c r="A1772" s="119" t="s">
        <v>1021</v>
      </c>
      <c r="B1772" s="116" t="s">
        <v>1157</v>
      </c>
      <c r="C1772" s="165">
        <v>4915</v>
      </c>
      <c r="D1772" s="117">
        <v>1108.19</v>
      </c>
      <c r="E1772" s="7" t="s">
        <v>1161</v>
      </c>
      <c r="F1772" s="116" t="s">
        <v>1163</v>
      </c>
      <c r="G1772" s="156">
        <v>44678</v>
      </c>
      <c r="H1772" s="82">
        <v>30585500.16</v>
      </c>
      <c r="I1772" s="50">
        <v>0.04</v>
      </c>
      <c r="J1772" s="15">
        <v>266.8</v>
      </c>
      <c r="K1772" s="15">
        <v>6670</v>
      </c>
      <c r="L1772" s="15"/>
      <c r="M1772" s="66" t="str">
        <f>TEXT(Table2[[#This Row],[Gd.Dt]],"mmm-yy")</f>
        <v>Apr-22</v>
      </c>
      <c r="N1772" s="46" t="str">
        <f>MID(Table2[[#This Row],[BE]],6,2)</f>
        <v>IB</v>
      </c>
      <c r="O1772" s="46" t="str">
        <f>IF(Table2[[#This Row],[Type]]="IB","EOU",IF(Table2[[#This Row],[Type]]="MB","Local","492"))</f>
        <v>EOU</v>
      </c>
      <c r="P1772" s="46">
        <f>ROUND(Table2[[#This Row],[Cons]]/Table2[[#This Row],[Qty.]],5)</f>
        <v>0.04</v>
      </c>
      <c r="Q1772" s="46" t="b">
        <f>EXACT(Table2[[#This Row],[rate]],Table2[[#This Row],[Check]])</f>
        <v>1</v>
      </c>
      <c r="R1772" s="46"/>
      <c r="S1772" s="46" t="str">
        <f>IF(Table2[[#This Row],[SRO]]="EOU",VLOOKUP(Table2[[#This Row],[BE]],[2]GD.List!$C$3:$N$5014,12,0),IF(Table2[[#This Row],[SRO]]="Local","Polyester Staple Fibre","SRO 492"))</f>
        <v>Textile Chemical</v>
      </c>
    </row>
    <row r="1773" spans="1:19" x14ac:dyDescent="0.25">
      <c r="A1773" s="120" t="s">
        <v>1021</v>
      </c>
      <c r="B1773" s="116" t="s">
        <v>1156</v>
      </c>
      <c r="C1773" s="165">
        <v>113088</v>
      </c>
      <c r="D1773" s="117">
        <v>1108.19</v>
      </c>
      <c r="E1773" s="7" t="s">
        <v>1159</v>
      </c>
      <c r="F1773" s="116" t="s">
        <v>1164</v>
      </c>
      <c r="G1773" s="156">
        <v>44678</v>
      </c>
      <c r="H1773" s="82">
        <v>169388053</v>
      </c>
      <c r="I1773" s="50">
        <v>0.04</v>
      </c>
      <c r="J1773" s="15">
        <v>5052.04</v>
      </c>
      <c r="K1773" s="15">
        <v>126301</v>
      </c>
      <c r="L1773" s="15"/>
      <c r="M1773" s="66" t="str">
        <f>TEXT(Table2[[#This Row],[Gd.Dt]],"mmm-yy")</f>
        <v>Apr-22</v>
      </c>
      <c r="N1773" s="46" t="str">
        <f>MID(Table2[[#This Row],[BE]],6,2)</f>
        <v>IB</v>
      </c>
      <c r="O1773" s="46" t="str">
        <f>IF(Table2[[#This Row],[Type]]="IB","EOU",IF(Table2[[#This Row],[Type]]="MB","Local","492"))</f>
        <v>EOU</v>
      </c>
      <c r="P1773" s="46">
        <f>ROUND(Table2[[#This Row],[Cons]]/Table2[[#This Row],[Qty.]],5)</f>
        <v>0.04</v>
      </c>
      <c r="Q1773" s="46" t="b">
        <f>EXACT(Table2[[#This Row],[rate]],Table2[[#This Row],[Check]])</f>
        <v>1</v>
      </c>
      <c r="R1773" s="46"/>
      <c r="S1773" s="46" t="str">
        <f>IF(Table2[[#This Row],[SRO]]="EOU",VLOOKUP(Table2[[#This Row],[BE]],[2]GD.List!$C$3:$N$5014,12,0),IF(Table2[[#This Row],[SRO]]="Local","Polyester Staple Fibre","SRO 492"))</f>
        <v>Textile Chemical</v>
      </c>
    </row>
    <row r="1774" spans="1:19" x14ac:dyDescent="0.25">
      <c r="A1774" s="119" t="s">
        <v>1048</v>
      </c>
      <c r="B1774" s="116" t="s">
        <v>1155</v>
      </c>
      <c r="C1774" s="165">
        <v>6215</v>
      </c>
      <c r="D1774" s="117">
        <v>2832.1089999999999</v>
      </c>
      <c r="E1774" s="7" t="s">
        <v>1158</v>
      </c>
      <c r="F1774" s="116" t="s">
        <v>1162</v>
      </c>
      <c r="G1774" s="156">
        <v>44677</v>
      </c>
      <c r="H1774" s="82">
        <v>8574459.7200000007</v>
      </c>
      <c r="I1774" s="50">
        <v>0.04</v>
      </c>
      <c r="J1774" s="15">
        <v>287.8</v>
      </c>
      <c r="K1774" s="15">
        <v>7195</v>
      </c>
      <c r="L1774" s="15"/>
      <c r="M1774" s="66" t="str">
        <f>TEXT(Table2[[#This Row],[Gd.Dt]],"mmm-yy")</f>
        <v>Apr-22</v>
      </c>
      <c r="N1774" s="46" t="str">
        <f>MID(Table2[[#This Row],[BE]],6,2)</f>
        <v>IB</v>
      </c>
      <c r="O1774" s="46" t="str">
        <f>IF(Table2[[#This Row],[Type]]="IB","EOU",IF(Table2[[#This Row],[Type]]="MB","Local","492"))</f>
        <v>EOU</v>
      </c>
      <c r="P1774" s="46">
        <f>ROUND(Table2[[#This Row],[Cons]]/Table2[[#This Row],[Qty.]],5)</f>
        <v>0.04</v>
      </c>
      <c r="Q1774" s="46" t="b">
        <f>EXACT(Table2[[#This Row],[rate]],Table2[[#This Row],[Check]])</f>
        <v>1</v>
      </c>
      <c r="R1774" s="46"/>
      <c r="S1774" s="46" t="str">
        <f>IF(Table2[[#This Row],[SRO]]="EOU",VLOOKUP(Table2[[#This Row],[BE]],[2]GD.List!$C$3:$N$5014,12,0),IF(Table2[[#This Row],[SRO]]="Local","Polyester Staple Fibre","SRO 492"))</f>
        <v>Textile Chemical</v>
      </c>
    </row>
    <row r="1775" spans="1:19" x14ac:dyDescent="0.25">
      <c r="A1775" s="120" t="s">
        <v>1048</v>
      </c>
      <c r="B1775" s="116" t="s">
        <v>1157</v>
      </c>
      <c r="C1775" s="165">
        <v>4915</v>
      </c>
      <c r="D1775" s="117">
        <v>2832.1089999999999</v>
      </c>
      <c r="E1775" s="7" t="s">
        <v>1161</v>
      </c>
      <c r="F1775" s="116" t="s">
        <v>1163</v>
      </c>
      <c r="G1775" s="156">
        <v>44678</v>
      </c>
      <c r="H1775" s="82">
        <v>30585500.16</v>
      </c>
      <c r="I1775" s="50">
        <v>0.04</v>
      </c>
      <c r="J1775" s="15">
        <v>266.8</v>
      </c>
      <c r="K1775" s="15">
        <v>6670</v>
      </c>
      <c r="L1775" s="15"/>
      <c r="M1775" s="66" t="str">
        <f>TEXT(Table2[[#This Row],[Gd.Dt]],"mmm-yy")</f>
        <v>Apr-22</v>
      </c>
      <c r="N1775" s="46" t="str">
        <f>MID(Table2[[#This Row],[BE]],6,2)</f>
        <v>IB</v>
      </c>
      <c r="O1775" s="46" t="str">
        <f>IF(Table2[[#This Row],[Type]]="IB","EOU",IF(Table2[[#This Row],[Type]]="MB","Local","492"))</f>
        <v>EOU</v>
      </c>
      <c r="P1775" s="46">
        <f>ROUND(Table2[[#This Row],[Cons]]/Table2[[#This Row],[Qty.]],5)</f>
        <v>0.04</v>
      </c>
      <c r="Q1775" s="46" t="b">
        <f>EXACT(Table2[[#This Row],[rate]],Table2[[#This Row],[Check]])</f>
        <v>1</v>
      </c>
      <c r="R1775" s="46"/>
      <c r="S1775" s="46" t="str">
        <f>IF(Table2[[#This Row],[SRO]]="EOU",VLOOKUP(Table2[[#This Row],[BE]],[2]GD.List!$C$3:$N$5014,12,0),IF(Table2[[#This Row],[SRO]]="Local","Polyester Staple Fibre","SRO 492"))</f>
        <v>Textile Chemical</v>
      </c>
    </row>
    <row r="1776" spans="1:19" x14ac:dyDescent="0.25">
      <c r="A1776" s="119" t="s">
        <v>1049</v>
      </c>
      <c r="B1776" s="116" t="s">
        <v>1155</v>
      </c>
      <c r="C1776" s="165">
        <v>6215</v>
      </c>
      <c r="D1776" s="117">
        <v>5503.201</v>
      </c>
      <c r="E1776" s="7" t="s">
        <v>1158</v>
      </c>
      <c r="F1776" s="116" t="s">
        <v>1162</v>
      </c>
      <c r="G1776" s="156">
        <v>44677</v>
      </c>
      <c r="H1776" s="82">
        <v>8574459.7200000007</v>
      </c>
      <c r="I1776" s="50">
        <v>0.53061000000000003</v>
      </c>
      <c r="J1776" s="15">
        <v>3817.75</v>
      </c>
      <c r="K1776" s="15">
        <v>7195</v>
      </c>
      <c r="L1776" s="15"/>
      <c r="M1776" s="66" t="str">
        <f>TEXT(Table2[[#This Row],[Gd.Dt]],"mmm-yy")</f>
        <v>Apr-22</v>
      </c>
      <c r="N1776" s="46" t="str">
        <f>MID(Table2[[#This Row],[BE]],6,2)</f>
        <v>MB</v>
      </c>
      <c r="O1776" s="46" t="str">
        <f>IF(Table2[[#This Row],[Type]]="IB","EOU",IF(Table2[[#This Row],[Type]]="MB","Local","492"))</f>
        <v>Local</v>
      </c>
      <c r="P1776" s="46">
        <f>ROUND(Table2[[#This Row],[Cons]]/Table2[[#This Row],[Qty.]],5)</f>
        <v>0.53061000000000003</v>
      </c>
      <c r="Q1776" s="46" t="b">
        <f>EXACT(Table2[[#This Row],[rate]],Table2[[#This Row],[Check]])</f>
        <v>1</v>
      </c>
      <c r="R1776" s="46"/>
      <c r="S1776" s="46" t="str">
        <f>IF(Table2[[#This Row],[SRO]]="EOU",VLOOKUP(Table2[[#This Row],[BE]],[2]GD.List!$C$3:$N$5014,12,0),IF(Table2[[#This Row],[SRO]]="Local","Polyester Staple Fibre","SRO 492"))</f>
        <v>Polyester Staple Fibre</v>
      </c>
    </row>
    <row r="1777" spans="1:19" x14ac:dyDescent="0.25">
      <c r="A1777" s="120" t="s">
        <v>1049</v>
      </c>
      <c r="B1777" s="116" t="s">
        <v>1156</v>
      </c>
      <c r="C1777" s="165">
        <v>113088</v>
      </c>
      <c r="D1777" s="117">
        <v>5503.201</v>
      </c>
      <c r="E1777" s="7" t="s">
        <v>1159</v>
      </c>
      <c r="F1777" s="116" t="s">
        <v>1164</v>
      </c>
      <c r="G1777" s="156">
        <v>44678</v>
      </c>
      <c r="H1777" s="82">
        <v>169388053</v>
      </c>
      <c r="I1777" s="50">
        <v>0.41666999999999998</v>
      </c>
      <c r="J1777" s="15">
        <v>38590.18</v>
      </c>
      <c r="K1777" s="15">
        <v>92615.69</v>
      </c>
      <c r="L1777" s="15"/>
      <c r="M1777" s="66" t="str">
        <f>TEXT(Table2[[#This Row],[Gd.Dt]],"mmm-yy")</f>
        <v>Apr-22</v>
      </c>
      <c r="N1777" s="46" t="str">
        <f>MID(Table2[[#This Row],[BE]],6,2)</f>
        <v>MB</v>
      </c>
      <c r="O1777" s="46" t="str">
        <f>IF(Table2[[#This Row],[Type]]="IB","EOU",IF(Table2[[#This Row],[Type]]="MB","Local","492"))</f>
        <v>Local</v>
      </c>
      <c r="P1777" s="46">
        <f>ROUND(Table2[[#This Row],[Cons]]/Table2[[#This Row],[Qty.]],5)</f>
        <v>0.41666999999999998</v>
      </c>
      <c r="Q1777" s="46" t="b">
        <f>EXACT(Table2[[#This Row],[rate]],Table2[[#This Row],[Check]])</f>
        <v>1</v>
      </c>
      <c r="R1777" s="46"/>
      <c r="S1777" s="46" t="str">
        <f>IF(Table2[[#This Row],[SRO]]="EOU",VLOOKUP(Table2[[#This Row],[BE]],[2]GD.List!$C$3:$N$5014,12,0),IF(Table2[[#This Row],[SRO]]="Local","Polyester Staple Fibre","SRO 492"))</f>
        <v>Polyester Staple Fibre</v>
      </c>
    </row>
    <row r="1778" spans="1:19" x14ac:dyDescent="0.25">
      <c r="A1778" s="119" t="s">
        <v>1096</v>
      </c>
      <c r="B1778" s="116" t="s">
        <v>1155</v>
      </c>
      <c r="C1778" s="165">
        <v>6215</v>
      </c>
      <c r="D1778" s="117">
        <v>3910</v>
      </c>
      <c r="E1778" s="7" t="s">
        <v>1158</v>
      </c>
      <c r="F1778" s="116" t="s">
        <v>1162</v>
      </c>
      <c r="G1778" s="156">
        <v>44677</v>
      </c>
      <c r="H1778" s="82">
        <v>8574459.7200000007</v>
      </c>
      <c r="I1778" s="50">
        <v>0.04</v>
      </c>
      <c r="J1778" s="15">
        <v>287.8</v>
      </c>
      <c r="K1778" s="15">
        <v>7195</v>
      </c>
      <c r="L1778" s="15"/>
      <c r="M1778" s="66" t="str">
        <f>TEXT(Table2[[#This Row],[Gd.Dt]],"mmm-yy")</f>
        <v>Apr-22</v>
      </c>
      <c r="N1778" s="46" t="str">
        <f>MID(Table2[[#This Row],[BE]],6,2)</f>
        <v>IB</v>
      </c>
      <c r="O1778" s="46" t="str">
        <f>IF(Table2[[#This Row],[Type]]="IB","EOU",IF(Table2[[#This Row],[Type]]="MB","Local","492"))</f>
        <v>EOU</v>
      </c>
      <c r="P1778" s="46">
        <f>ROUND(Table2[[#This Row],[Cons]]/Table2[[#This Row],[Qty.]],5)</f>
        <v>0.04</v>
      </c>
      <c r="Q1778" s="46" t="b">
        <f>EXACT(Table2[[#This Row],[rate]],Table2[[#This Row],[Check]])</f>
        <v>1</v>
      </c>
      <c r="R1778" s="46"/>
      <c r="S1778" s="46" t="str">
        <f>IF(Table2[[#This Row],[SRO]]="EOU",VLOOKUP(Table2[[#This Row],[BE]],[2]GD.List!$C$3:$N$5014,12,0),IF(Table2[[#This Row],[SRO]]="Local","Polyester Staple Fibre","SRO 492"))</f>
        <v>Textile Chemical</v>
      </c>
    </row>
    <row r="1779" spans="1:19" x14ac:dyDescent="0.25">
      <c r="A1779" s="120" t="s">
        <v>1096</v>
      </c>
      <c r="B1779" s="116" t="s">
        <v>1157</v>
      </c>
      <c r="C1779" s="165">
        <v>4915</v>
      </c>
      <c r="D1779" s="117">
        <v>3910</v>
      </c>
      <c r="E1779" s="7" t="s">
        <v>1161</v>
      </c>
      <c r="F1779" s="116" t="s">
        <v>1163</v>
      </c>
      <c r="G1779" s="156">
        <v>44678</v>
      </c>
      <c r="H1779" s="82">
        <v>30585500.16</v>
      </c>
      <c r="I1779" s="50">
        <v>0.04</v>
      </c>
      <c r="J1779" s="15">
        <v>266.8</v>
      </c>
      <c r="K1779" s="15">
        <v>6670</v>
      </c>
      <c r="L1779" s="15"/>
      <c r="M1779" s="66" t="str">
        <f>TEXT(Table2[[#This Row],[Gd.Dt]],"mmm-yy")</f>
        <v>Apr-22</v>
      </c>
      <c r="N1779" s="46" t="str">
        <f>MID(Table2[[#This Row],[BE]],6,2)</f>
        <v>IB</v>
      </c>
      <c r="O1779" s="46" t="str">
        <f>IF(Table2[[#This Row],[Type]]="IB","EOU",IF(Table2[[#This Row],[Type]]="MB","Local","492"))</f>
        <v>EOU</v>
      </c>
      <c r="P1779" s="46">
        <f>ROUND(Table2[[#This Row],[Cons]]/Table2[[#This Row],[Qty.]],5)</f>
        <v>0.04</v>
      </c>
      <c r="Q1779" s="46" t="b">
        <f>EXACT(Table2[[#This Row],[rate]],Table2[[#This Row],[Check]])</f>
        <v>1</v>
      </c>
      <c r="R1779" s="46"/>
      <c r="S1779" s="46" t="str">
        <f>IF(Table2[[#This Row],[SRO]]="EOU",VLOOKUP(Table2[[#This Row],[BE]],[2]GD.List!$C$3:$N$5014,12,0),IF(Table2[[#This Row],[SRO]]="Local","Polyester Staple Fibre","SRO 492"))</f>
        <v>Textile Chemical</v>
      </c>
    </row>
    <row r="1780" spans="1:19" x14ac:dyDescent="0.25">
      <c r="A1780" s="119" t="s">
        <v>1097</v>
      </c>
      <c r="B1780" s="116" t="s">
        <v>1155</v>
      </c>
      <c r="C1780" s="165">
        <v>6215</v>
      </c>
      <c r="D1780" s="117">
        <v>3402.13</v>
      </c>
      <c r="E1780" s="7" t="s">
        <v>1158</v>
      </c>
      <c r="F1780" s="116" t="s">
        <v>1162</v>
      </c>
      <c r="G1780" s="156">
        <v>44677</v>
      </c>
      <c r="H1780" s="82">
        <v>8574459.7200000007</v>
      </c>
      <c r="I1780" s="50">
        <v>0.04</v>
      </c>
      <c r="J1780" s="15">
        <v>287.8</v>
      </c>
      <c r="K1780" s="15">
        <v>7195</v>
      </c>
      <c r="L1780" s="15"/>
      <c r="M1780" s="66" t="str">
        <f>TEXT(Table2[[#This Row],[Gd.Dt]],"mmm-yy")</f>
        <v>Apr-22</v>
      </c>
      <c r="N1780" s="46" t="str">
        <f>MID(Table2[[#This Row],[BE]],6,2)</f>
        <v>IB</v>
      </c>
      <c r="O1780" s="46" t="str">
        <f>IF(Table2[[#This Row],[Type]]="IB","EOU",IF(Table2[[#This Row],[Type]]="MB","Local","492"))</f>
        <v>EOU</v>
      </c>
      <c r="P1780" s="46">
        <f>ROUND(Table2[[#This Row],[Cons]]/Table2[[#This Row],[Qty.]],5)</f>
        <v>0.04</v>
      </c>
      <c r="Q1780" s="46" t="b">
        <f>EXACT(Table2[[#This Row],[rate]],Table2[[#This Row],[Check]])</f>
        <v>1</v>
      </c>
      <c r="R1780" s="46"/>
      <c r="S1780" s="46" t="str">
        <f>IF(Table2[[#This Row],[SRO]]="EOU",VLOOKUP(Table2[[#This Row],[BE]],[2]GD.List!$C$3:$N$5014,12,0),IF(Table2[[#This Row],[SRO]]="Local","Polyester Staple Fibre","SRO 492"))</f>
        <v>Textile Chemical</v>
      </c>
    </row>
    <row r="1781" spans="1:19" x14ac:dyDescent="0.25">
      <c r="A1781" s="120" t="s">
        <v>1097</v>
      </c>
      <c r="B1781" s="116" t="s">
        <v>1156</v>
      </c>
      <c r="C1781" s="165">
        <v>113088</v>
      </c>
      <c r="D1781" s="117">
        <v>3402.13</v>
      </c>
      <c r="E1781" s="7" t="s">
        <v>1159</v>
      </c>
      <c r="F1781" s="116" t="s">
        <v>1164</v>
      </c>
      <c r="G1781" s="156">
        <v>44678</v>
      </c>
      <c r="H1781" s="82">
        <v>169388053</v>
      </c>
      <c r="I1781" s="50">
        <v>0.04</v>
      </c>
      <c r="J1781" s="15">
        <v>5052.04</v>
      </c>
      <c r="K1781" s="15">
        <v>126301</v>
      </c>
      <c r="L1781" s="15"/>
      <c r="M1781" s="66" t="str">
        <f>TEXT(Table2[[#This Row],[Gd.Dt]],"mmm-yy")</f>
        <v>Apr-22</v>
      </c>
      <c r="N1781" s="46" t="str">
        <f>MID(Table2[[#This Row],[BE]],6,2)</f>
        <v>IB</v>
      </c>
      <c r="O1781" s="46" t="str">
        <f>IF(Table2[[#This Row],[Type]]="IB","EOU",IF(Table2[[#This Row],[Type]]="MB","Local","492"))</f>
        <v>EOU</v>
      </c>
      <c r="P1781" s="46">
        <f>ROUND(Table2[[#This Row],[Cons]]/Table2[[#This Row],[Qty.]],5)</f>
        <v>0.04</v>
      </c>
      <c r="Q1781" s="46" t="b">
        <f>EXACT(Table2[[#This Row],[rate]],Table2[[#This Row],[Check]])</f>
        <v>1</v>
      </c>
      <c r="R1781" s="46"/>
      <c r="S1781" s="46" t="str">
        <f>IF(Table2[[#This Row],[SRO]]="EOU",VLOOKUP(Table2[[#This Row],[BE]],[2]GD.List!$C$3:$N$5014,12,0),IF(Table2[[#This Row],[SRO]]="Local","Polyester Staple Fibre","SRO 492"))</f>
        <v>Textile Chemical</v>
      </c>
    </row>
    <row r="1782" spans="1:19" x14ac:dyDescent="0.25">
      <c r="A1782" s="119" t="s">
        <v>1117</v>
      </c>
      <c r="B1782" s="116" t="s">
        <v>1155</v>
      </c>
      <c r="C1782" s="165">
        <v>6215</v>
      </c>
      <c r="D1782" s="117">
        <v>3809.9189999999999</v>
      </c>
      <c r="E1782" s="7" t="s">
        <v>1158</v>
      </c>
      <c r="F1782" s="116" t="s">
        <v>1162</v>
      </c>
      <c r="G1782" s="156">
        <v>44677</v>
      </c>
      <c r="H1782" s="82">
        <v>8574459.7200000007</v>
      </c>
      <c r="I1782" s="50">
        <v>0.04</v>
      </c>
      <c r="J1782" s="15">
        <v>287.8</v>
      </c>
      <c r="K1782" s="15">
        <v>7195</v>
      </c>
      <c r="L1782" s="15"/>
      <c r="M1782" s="66" t="str">
        <f>TEXT(Table2[[#This Row],[Gd.Dt]],"mmm-yy")</f>
        <v>Apr-22</v>
      </c>
      <c r="N1782" s="46" t="str">
        <f>MID(Table2[[#This Row],[BE]],6,2)</f>
        <v>IB</v>
      </c>
      <c r="O1782" s="46" t="str">
        <f>IF(Table2[[#This Row],[Type]]="IB","EOU",IF(Table2[[#This Row],[Type]]="MB","Local","492"))</f>
        <v>EOU</v>
      </c>
      <c r="P1782" s="46">
        <f>ROUND(Table2[[#This Row],[Cons]]/Table2[[#This Row],[Qty.]],5)</f>
        <v>0.04</v>
      </c>
      <c r="Q1782" s="46" t="b">
        <f>EXACT(Table2[[#This Row],[rate]],Table2[[#This Row],[Check]])</f>
        <v>1</v>
      </c>
      <c r="R1782" s="46"/>
      <c r="S1782" s="46" t="str">
        <f>IF(Table2[[#This Row],[SRO]]="EOU",VLOOKUP(Table2[[#This Row],[BE]],[2]GD.List!$C$3:$N$5014,12,0),IF(Table2[[#This Row],[SRO]]="Local","Polyester Staple Fibre","SRO 492"))</f>
        <v>Textile Chemical</v>
      </c>
    </row>
    <row r="1783" spans="1:19" x14ac:dyDescent="0.25">
      <c r="A1783" s="120" t="s">
        <v>1117</v>
      </c>
      <c r="B1783" s="116" t="s">
        <v>1156</v>
      </c>
      <c r="C1783" s="165">
        <v>113088</v>
      </c>
      <c r="D1783" s="117">
        <v>3809.9189999999999</v>
      </c>
      <c r="E1783" s="7" t="s">
        <v>1159</v>
      </c>
      <c r="F1783" s="116" t="s">
        <v>1164</v>
      </c>
      <c r="G1783" s="156">
        <v>44678</v>
      </c>
      <c r="H1783" s="82">
        <v>169388053</v>
      </c>
      <c r="I1783" s="50">
        <v>0.04</v>
      </c>
      <c r="J1783" s="15">
        <v>5052.04</v>
      </c>
      <c r="K1783" s="15">
        <v>126301</v>
      </c>
      <c r="L1783" s="15"/>
      <c r="M1783" s="66" t="str">
        <f>TEXT(Table2[[#This Row],[Gd.Dt]],"mmm-yy")</f>
        <v>Apr-22</v>
      </c>
      <c r="N1783" s="46" t="str">
        <f>MID(Table2[[#This Row],[BE]],6,2)</f>
        <v>IB</v>
      </c>
      <c r="O1783" s="46" t="str">
        <f>IF(Table2[[#This Row],[Type]]="IB","EOU",IF(Table2[[#This Row],[Type]]="MB","Local","492"))</f>
        <v>EOU</v>
      </c>
      <c r="P1783" s="46">
        <f>ROUND(Table2[[#This Row],[Cons]]/Table2[[#This Row],[Qty.]],5)</f>
        <v>0.04</v>
      </c>
      <c r="Q1783" s="46" t="b">
        <f>EXACT(Table2[[#This Row],[rate]],Table2[[#This Row],[Check]])</f>
        <v>1</v>
      </c>
      <c r="R1783" s="46"/>
      <c r="S1783" s="46" t="str">
        <f>IF(Table2[[#This Row],[SRO]]="EOU",VLOOKUP(Table2[[#This Row],[BE]],[2]GD.List!$C$3:$N$5014,12,0),IF(Table2[[#This Row],[SRO]]="Local","Polyester Staple Fibre","SRO 492"))</f>
        <v>Textile Chemical</v>
      </c>
    </row>
    <row r="1784" spans="1:19" x14ac:dyDescent="0.25">
      <c r="A1784" s="119" t="s">
        <v>1160</v>
      </c>
      <c r="B1784" s="119" t="s">
        <v>1156</v>
      </c>
      <c r="C1784" s="170">
        <v>113088</v>
      </c>
      <c r="D1784" s="171">
        <v>5503.201</v>
      </c>
      <c r="E1784" s="162" t="s">
        <v>1159</v>
      </c>
      <c r="F1784" s="119" t="s">
        <v>1164</v>
      </c>
      <c r="G1784" s="163">
        <v>44678</v>
      </c>
      <c r="H1784" s="172">
        <v>169388053</v>
      </c>
      <c r="I1784" s="53">
        <v>0.41666999999999998</v>
      </c>
      <c r="J1784" s="30">
        <v>14035.66</v>
      </c>
      <c r="K1784" s="30">
        <v>33685.31</v>
      </c>
      <c r="L1784" s="30"/>
      <c r="M1784" s="67" t="str">
        <f>TEXT(Table2[[#This Row],[Gd.Dt]],"mmm-yy")</f>
        <v>Apr-22</v>
      </c>
      <c r="N1784" s="47" t="str">
        <f>MID(Table2[[#This Row],[BE]],6,2)</f>
        <v>MB</v>
      </c>
      <c r="O1784" s="47" t="str">
        <f>IF(Table2[[#This Row],[Type]]="IB","EOU",IF(Table2[[#This Row],[Type]]="MB","Local","492"))</f>
        <v>Local</v>
      </c>
      <c r="P1784" s="47">
        <f>ROUND(Table2[[#This Row],[Cons]]/Table2[[#This Row],[Qty.]],5)</f>
        <v>0.41666999999999998</v>
      </c>
      <c r="Q1784" s="47" t="b">
        <f>EXACT(Table2[[#This Row],[rate]],Table2[[#This Row],[Check]])</f>
        <v>1</v>
      </c>
      <c r="R1784" s="47"/>
      <c r="S1784" s="47" t="str">
        <f>IF(Table2[[#This Row],[SRO]]="EOU",VLOOKUP(Table2[[#This Row],[BE]],[2]GD.List!$C$3:$N$5014,12,0),IF(Table2[[#This Row],[SRO]]="Local","Polyester Staple Fibre","SRO 492"))</f>
        <v>Polyester Staple Fibre</v>
      </c>
    </row>
    <row r="1785" spans="1:19" x14ac:dyDescent="0.25">
      <c r="A1785" s="116" t="s">
        <v>1</v>
      </c>
      <c r="B1785" s="116" t="s">
        <v>1165</v>
      </c>
      <c r="C1785" s="165">
        <v>1500</v>
      </c>
      <c r="D1785" s="117">
        <v>2701.12</v>
      </c>
      <c r="E1785" s="7" t="s">
        <v>1171</v>
      </c>
      <c r="F1785" s="116" t="s">
        <v>1177</v>
      </c>
      <c r="G1785" s="156">
        <v>44678</v>
      </c>
      <c r="H1785" s="82">
        <v>1807014.06</v>
      </c>
      <c r="I1785" s="50">
        <v>0.1</v>
      </c>
      <c r="J1785" s="15">
        <v>129.9</v>
      </c>
      <c r="K1785" s="15">
        <v>1299</v>
      </c>
      <c r="L1785" s="15"/>
      <c r="M1785" s="66" t="str">
        <f>TEXT(Table2[[#This Row],[Gd.Dt]],"mmm-yy")</f>
        <v>Apr-22</v>
      </c>
      <c r="N1785" s="46" t="str">
        <f>MID(Table2[[#This Row],[BE]],6,2)</f>
        <v>IB</v>
      </c>
      <c r="O1785" s="46" t="str">
        <f>IF(Table2[[#This Row],[Type]]="IB","EOU",IF(Table2[[#This Row],[Type]]="MB","Local","492"))</f>
        <v>EOU</v>
      </c>
      <c r="P1785" s="46">
        <f>ROUND(Table2[[#This Row],[Cons]]/Table2[[#This Row],[Qty.]],5)</f>
        <v>0.1</v>
      </c>
      <c r="Q1785" s="46" t="b">
        <f>EXACT(Table2[[#This Row],[rate]],Table2[[#This Row],[Check]])</f>
        <v>1</v>
      </c>
      <c r="R1785" s="46"/>
      <c r="S1785" s="46" t="str">
        <f>IF(Table2[[#This Row],[SRO]]="EOU",VLOOKUP(Table2[[#This Row],[BE]],[2]GD.List!$C$3:$N$5014,12,0),IF(Table2[[#This Row],[SRO]]="Local","Polyester Staple Fibre","SRO 492"))</f>
        <v>Textile Coal</v>
      </c>
    </row>
    <row r="1786" spans="1:19" x14ac:dyDescent="0.25">
      <c r="A1786" s="116" t="s">
        <v>1</v>
      </c>
      <c r="B1786" s="116" t="s">
        <v>1166</v>
      </c>
      <c r="C1786" s="165">
        <v>1000</v>
      </c>
      <c r="D1786" s="117">
        <v>2701.12</v>
      </c>
      <c r="E1786" s="7" t="s">
        <v>1172</v>
      </c>
      <c r="F1786" s="116" t="s">
        <v>1178</v>
      </c>
      <c r="G1786" s="156">
        <v>44678</v>
      </c>
      <c r="H1786" s="82">
        <v>3992118.43</v>
      </c>
      <c r="I1786" s="50">
        <v>0.1</v>
      </c>
      <c r="J1786" s="15">
        <v>270.5</v>
      </c>
      <c r="K1786" s="15">
        <v>2705</v>
      </c>
      <c r="L1786" s="15"/>
      <c r="M1786" s="66" t="str">
        <f>TEXT(Table2[[#This Row],[Gd.Dt]],"mmm-yy")</f>
        <v>Apr-22</v>
      </c>
      <c r="N1786" s="46" t="str">
        <f>MID(Table2[[#This Row],[BE]],6,2)</f>
        <v>IB</v>
      </c>
      <c r="O1786" s="46" t="str">
        <f>IF(Table2[[#This Row],[Type]]="IB","EOU",IF(Table2[[#This Row],[Type]]="MB","Local","492"))</f>
        <v>EOU</v>
      </c>
      <c r="P1786" s="46">
        <f>ROUND(Table2[[#This Row],[Cons]]/Table2[[#This Row],[Qty.]],5)</f>
        <v>0.1</v>
      </c>
      <c r="Q1786" s="46" t="b">
        <f>EXACT(Table2[[#This Row],[rate]],Table2[[#This Row],[Check]])</f>
        <v>1</v>
      </c>
      <c r="R1786" s="46"/>
      <c r="S1786" s="46" t="str">
        <f>IF(Table2[[#This Row],[SRO]]="EOU",VLOOKUP(Table2[[#This Row],[BE]],[2]GD.List!$C$3:$N$5014,12,0),IF(Table2[[#This Row],[SRO]]="Local","Polyester Staple Fibre","SRO 492"))</f>
        <v>Textile Coal</v>
      </c>
    </row>
    <row r="1787" spans="1:19" x14ac:dyDescent="0.25">
      <c r="A1787" s="119" t="s">
        <v>1</v>
      </c>
      <c r="B1787" s="116" t="s">
        <v>1169</v>
      </c>
      <c r="C1787" s="165">
        <v>24256</v>
      </c>
      <c r="D1787" s="117">
        <v>2701.12</v>
      </c>
      <c r="E1787" s="7" t="s">
        <v>1175</v>
      </c>
      <c r="F1787" s="116" t="s">
        <v>1179</v>
      </c>
      <c r="G1787" s="156">
        <v>44679</v>
      </c>
      <c r="H1787" s="82">
        <v>18266436.260000002</v>
      </c>
      <c r="I1787" s="50">
        <v>0.1</v>
      </c>
      <c r="J1787" s="15">
        <v>1160.8999999999999</v>
      </c>
      <c r="K1787" s="15">
        <v>11609</v>
      </c>
      <c r="L1787" s="15"/>
      <c r="M1787" s="66" t="str">
        <f>TEXT(Table2[[#This Row],[Gd.Dt]],"mmm-yy")</f>
        <v>Apr-22</v>
      </c>
      <c r="N1787" s="46" t="str">
        <f>MID(Table2[[#This Row],[BE]],6,2)</f>
        <v>IB</v>
      </c>
      <c r="O1787" s="46" t="str">
        <f>IF(Table2[[#This Row],[Type]]="IB","EOU",IF(Table2[[#This Row],[Type]]="MB","Local","492"))</f>
        <v>EOU</v>
      </c>
      <c r="P1787" s="46">
        <f>ROUND(Table2[[#This Row],[Cons]]/Table2[[#This Row],[Qty.]],5)</f>
        <v>0.1</v>
      </c>
      <c r="Q1787" s="46" t="b">
        <f>EXACT(Table2[[#This Row],[rate]],Table2[[#This Row],[Check]])</f>
        <v>1</v>
      </c>
      <c r="R1787" s="46"/>
      <c r="S1787" s="46" t="str">
        <f>IF(Table2[[#This Row],[SRO]]="EOU",VLOOKUP(Table2[[#This Row],[BE]],[2]GD.List!$C$3:$N$5014,12,0),IF(Table2[[#This Row],[SRO]]="Local","Polyester Staple Fibre","SRO 492"))</f>
        <v>Textile Coal</v>
      </c>
    </row>
    <row r="1788" spans="1:19" x14ac:dyDescent="0.25">
      <c r="A1788" s="119" t="s">
        <v>1</v>
      </c>
      <c r="B1788" s="116" t="s">
        <v>1168</v>
      </c>
      <c r="C1788" s="165">
        <v>17758</v>
      </c>
      <c r="D1788" s="117">
        <v>2701.12</v>
      </c>
      <c r="E1788" s="7" t="s">
        <v>1174</v>
      </c>
      <c r="F1788" s="116" t="s">
        <v>1180</v>
      </c>
      <c r="G1788" s="156">
        <v>44679</v>
      </c>
      <c r="H1788" s="82">
        <v>26787281.039999999</v>
      </c>
      <c r="I1788" s="50">
        <v>0.4</v>
      </c>
      <c r="J1788" s="15">
        <v>7667.6</v>
      </c>
      <c r="K1788" s="15">
        <v>19169</v>
      </c>
      <c r="L1788" s="15"/>
      <c r="M1788" s="66" t="str">
        <f>TEXT(Table2[[#This Row],[Gd.Dt]],"mmm-yy")</f>
        <v>Apr-22</v>
      </c>
      <c r="N1788" s="46" t="str">
        <f>MID(Table2[[#This Row],[BE]],6,2)</f>
        <v>IB</v>
      </c>
      <c r="O1788" s="46" t="str">
        <f>IF(Table2[[#This Row],[Type]]="IB","EOU",IF(Table2[[#This Row],[Type]]="MB","Local","492"))</f>
        <v>EOU</v>
      </c>
      <c r="P1788" s="46">
        <f>ROUND(Table2[[#This Row],[Cons]]/Table2[[#This Row],[Qty.]],5)</f>
        <v>0.4</v>
      </c>
      <c r="Q1788" s="46" t="b">
        <f>EXACT(Table2[[#This Row],[rate]],Table2[[#This Row],[Check]])</f>
        <v>1</v>
      </c>
      <c r="R1788" s="46"/>
      <c r="S1788" s="46" t="str">
        <f>IF(Table2[[#This Row],[SRO]]="EOU",VLOOKUP(Table2[[#This Row],[BE]],[2]GD.List!$C$3:$N$5014,12,0),IF(Table2[[#This Row],[SRO]]="Local","Polyester Staple Fibre","SRO 492"))</f>
        <v>Textile Coal</v>
      </c>
    </row>
    <row r="1789" spans="1:19" x14ac:dyDescent="0.25">
      <c r="A1789" s="120" t="s">
        <v>1</v>
      </c>
      <c r="B1789" s="116" t="s">
        <v>1167</v>
      </c>
      <c r="C1789" s="165">
        <v>66960</v>
      </c>
      <c r="D1789" s="117">
        <v>2701.12</v>
      </c>
      <c r="E1789" s="7" t="s">
        <v>1204</v>
      </c>
      <c r="F1789" s="116" t="s">
        <v>1173</v>
      </c>
      <c r="G1789" s="156">
        <v>44679</v>
      </c>
      <c r="H1789" s="82">
        <v>16395799.560000001</v>
      </c>
      <c r="I1789" s="50">
        <v>0.4</v>
      </c>
      <c r="J1789" s="11">
        <v>4821.2</v>
      </c>
      <c r="K1789" s="11">
        <v>12053</v>
      </c>
      <c r="L1789" s="11"/>
      <c r="M1789" s="66" t="str">
        <f>TEXT(Table2[[#This Row],[Gd.Dt]],"mmm-yy")</f>
        <v>Apr-22</v>
      </c>
      <c r="N1789" s="46" t="str">
        <f>MID(Table2[[#This Row],[BE]],6,2)</f>
        <v>IB</v>
      </c>
      <c r="O1789" s="46" t="str">
        <f>IF(Table2[[#This Row],[Type]]="IB","EOU",IF(Table2[[#This Row],[Type]]="MB","Local","492"))</f>
        <v>EOU</v>
      </c>
      <c r="P1789" s="46">
        <f>ROUND(Table2[[#This Row],[Cons]]/Table2[[#This Row],[Qty.]],5)</f>
        <v>0.4</v>
      </c>
      <c r="Q1789" s="46" t="b">
        <f>EXACT(Table2[[#This Row],[rate]],Table2[[#This Row],[Check]])</f>
        <v>1</v>
      </c>
      <c r="R1789" s="46"/>
      <c r="S1789" s="46" t="str">
        <f>IF(Table2[[#This Row],[SRO]]="EOU",VLOOKUP(Table2[[#This Row],[BE]],[2]GD.List!$C$3:$N$5014,12,0),IF(Table2[[#This Row],[SRO]]="Local","Polyester Staple Fibre","SRO 492"))</f>
        <v>Textile Coal</v>
      </c>
    </row>
    <row r="1790" spans="1:19" x14ac:dyDescent="0.25">
      <c r="A1790" s="120" t="s">
        <v>125</v>
      </c>
      <c r="B1790" s="116" t="s">
        <v>1170</v>
      </c>
      <c r="C1790" s="165">
        <v>29130</v>
      </c>
      <c r="D1790" s="117">
        <v>9607.2000000000007</v>
      </c>
      <c r="E1790" s="7" t="s">
        <v>1176</v>
      </c>
      <c r="F1790" s="116" t="s">
        <v>1181</v>
      </c>
      <c r="G1790" s="156">
        <v>44679</v>
      </c>
      <c r="H1790" s="82">
        <v>30012381.129999999</v>
      </c>
      <c r="I1790" s="50">
        <v>4.8000000000000001E-4</v>
      </c>
      <c r="J1790" s="15">
        <v>3.32</v>
      </c>
      <c r="K1790" s="15">
        <v>6914.4360902255639</v>
      </c>
      <c r="L1790" s="15"/>
      <c r="M1790" s="66" t="str">
        <f>TEXT(Table2[[#This Row],[Gd.Dt]],"mmm-yy")</f>
        <v>Apr-22</v>
      </c>
      <c r="N1790" s="46" t="str">
        <f>MID(Table2[[#This Row],[BE]],6,2)</f>
        <v>HC</v>
      </c>
      <c r="O1790" s="46" t="str">
        <f>IF(Table2[[#This Row],[Type]]="IB","EOU",IF(Table2[[#This Row],[Type]]="MB","Local","492"))</f>
        <v>492</v>
      </c>
      <c r="P1790" s="46">
        <f>ROUND(Table2[[#This Row],[Cons]]/Table2[[#This Row],[Qty.]],5)</f>
        <v>4.8000000000000001E-4</v>
      </c>
      <c r="Q1790" s="46" t="b">
        <f>EXACT(Table2[[#This Row],[rate]],Table2[[#This Row],[Check]])</f>
        <v>1</v>
      </c>
      <c r="R1790" s="46"/>
      <c r="S1790" s="46" t="str">
        <f>IF(Table2[[#This Row],[SRO]]="EOU",VLOOKUP(Table2[[#This Row],[BE]],[2]GD.List!$C$3:$N$5014,12,0),IF(Table2[[#This Row],[SRO]]="Local","Polyester Staple Fibre","SRO 492"))</f>
        <v>SRO 492</v>
      </c>
    </row>
    <row r="1791" spans="1:19" x14ac:dyDescent="0.25">
      <c r="A1791" s="120" t="s">
        <v>909</v>
      </c>
      <c r="B1791" s="116" t="s">
        <v>1170</v>
      </c>
      <c r="C1791" s="165">
        <v>29130</v>
      </c>
      <c r="D1791" s="117">
        <v>9607.2000000000007</v>
      </c>
      <c r="E1791" s="7" t="s">
        <v>1176</v>
      </c>
      <c r="F1791" s="116" t="s">
        <v>1181</v>
      </c>
      <c r="G1791" s="156">
        <v>44679</v>
      </c>
      <c r="H1791" s="82">
        <v>30012381.129999999</v>
      </c>
      <c r="I1791" s="50">
        <v>1.039E-2</v>
      </c>
      <c r="J1791" s="15">
        <v>71.84</v>
      </c>
      <c r="K1791" s="15">
        <v>6914.4360902255639</v>
      </c>
      <c r="L1791" s="15"/>
      <c r="M1791" s="66" t="str">
        <f>TEXT(Table2[[#This Row],[Gd.Dt]],"mmm-yy")</f>
        <v>Apr-22</v>
      </c>
      <c r="N1791" s="46" t="str">
        <f>MID(Table2[[#This Row],[BE]],6,2)</f>
        <v>HC</v>
      </c>
      <c r="O1791" s="46" t="str">
        <f>IF(Table2[[#This Row],[Type]]="IB","EOU",IF(Table2[[#This Row],[Type]]="MB","Local","492"))</f>
        <v>492</v>
      </c>
      <c r="P1791" s="46">
        <f>ROUND(Table2[[#This Row],[Cons]]/Table2[[#This Row],[Qty.]],5)</f>
        <v>1.039E-2</v>
      </c>
      <c r="Q1791" s="46" t="b">
        <f>EXACT(Table2[[#This Row],[rate]],Table2[[#This Row],[Check]])</f>
        <v>1</v>
      </c>
      <c r="R1791" s="46"/>
      <c r="S1791" s="46" t="str">
        <f>IF(Table2[[#This Row],[SRO]]="EOU",VLOOKUP(Table2[[#This Row],[BE]],[2]GD.List!$C$3:$N$5014,12,0),IF(Table2[[#This Row],[SRO]]="Local","Polyester Staple Fibre","SRO 492"))</f>
        <v>SRO 492</v>
      </c>
    </row>
    <row r="1792" spans="1:19" x14ac:dyDescent="0.25">
      <c r="A1792" s="119" t="s">
        <v>945</v>
      </c>
      <c r="B1792" s="116" t="s">
        <v>1165</v>
      </c>
      <c r="C1792" s="165">
        <v>1500</v>
      </c>
      <c r="D1792" s="117">
        <v>3402.13</v>
      </c>
      <c r="E1792" s="7" t="s">
        <v>1171</v>
      </c>
      <c r="F1792" s="116" t="s">
        <v>1177</v>
      </c>
      <c r="G1792" s="156">
        <v>44678</v>
      </c>
      <c r="H1792" s="82">
        <v>1807014.06</v>
      </c>
      <c r="I1792" s="50">
        <v>0.04</v>
      </c>
      <c r="J1792" s="15">
        <v>51.96</v>
      </c>
      <c r="K1792" s="15">
        <v>1299</v>
      </c>
      <c r="L1792" s="15"/>
      <c r="M1792" s="66" t="str">
        <f>TEXT(Table2[[#This Row],[Gd.Dt]],"mmm-yy")</f>
        <v>Apr-22</v>
      </c>
      <c r="N1792" s="46" t="str">
        <f>MID(Table2[[#This Row],[BE]],6,2)</f>
        <v>IB</v>
      </c>
      <c r="O1792" s="46" t="str">
        <f>IF(Table2[[#This Row],[Type]]="IB","EOU",IF(Table2[[#This Row],[Type]]="MB","Local","492"))</f>
        <v>EOU</v>
      </c>
      <c r="P1792" s="46">
        <f>ROUND(Table2[[#This Row],[Cons]]/Table2[[#This Row],[Qty.]],5)</f>
        <v>0.04</v>
      </c>
      <c r="Q1792" s="46" t="b">
        <f>EXACT(Table2[[#This Row],[rate]],Table2[[#This Row],[Check]])</f>
        <v>1</v>
      </c>
      <c r="R1792" s="46"/>
      <c r="S1792" s="46" t="str">
        <f>IF(Table2[[#This Row],[SRO]]="EOU",VLOOKUP(Table2[[#This Row],[BE]],[2]GD.List!$C$3:$N$5014,12,0),IF(Table2[[#This Row],[SRO]]="Local","Polyester Staple Fibre","SRO 492"))</f>
        <v>Textile Chemical</v>
      </c>
    </row>
    <row r="1793" spans="1:19" x14ac:dyDescent="0.25">
      <c r="A1793" s="120" t="s">
        <v>945</v>
      </c>
      <c r="B1793" s="116" t="s">
        <v>1166</v>
      </c>
      <c r="C1793" s="165">
        <v>1000</v>
      </c>
      <c r="D1793" s="117">
        <v>3402.13</v>
      </c>
      <c r="E1793" s="7" t="s">
        <v>1172</v>
      </c>
      <c r="F1793" s="116" t="s">
        <v>1178</v>
      </c>
      <c r="G1793" s="156">
        <v>44678</v>
      </c>
      <c r="H1793" s="82">
        <v>3992118.43</v>
      </c>
      <c r="I1793" s="50">
        <v>0.04</v>
      </c>
      <c r="J1793" s="15">
        <v>108.2</v>
      </c>
      <c r="K1793" s="15">
        <v>2705</v>
      </c>
      <c r="L1793" s="15"/>
      <c r="M1793" s="66" t="str">
        <f>TEXT(Table2[[#This Row],[Gd.Dt]],"mmm-yy")</f>
        <v>Apr-22</v>
      </c>
      <c r="N1793" s="46" t="str">
        <f>MID(Table2[[#This Row],[BE]],6,2)</f>
        <v>IB</v>
      </c>
      <c r="O1793" s="46" t="str">
        <f>IF(Table2[[#This Row],[Type]]="IB","EOU",IF(Table2[[#This Row],[Type]]="MB","Local","492"))</f>
        <v>EOU</v>
      </c>
      <c r="P1793" s="46">
        <f>ROUND(Table2[[#This Row],[Cons]]/Table2[[#This Row],[Qty.]],5)</f>
        <v>0.04</v>
      </c>
      <c r="Q1793" s="46" t="b">
        <f>EXACT(Table2[[#This Row],[rate]],Table2[[#This Row],[Check]])</f>
        <v>1</v>
      </c>
      <c r="R1793" s="46"/>
      <c r="S1793" s="46" t="str">
        <f>IF(Table2[[#This Row],[SRO]]="EOU",VLOOKUP(Table2[[#This Row],[BE]],[2]GD.List!$C$3:$N$5014,12,0),IF(Table2[[#This Row],[SRO]]="Local","Polyester Staple Fibre","SRO 492"))</f>
        <v>Textile Chemical</v>
      </c>
    </row>
    <row r="1794" spans="1:19" x14ac:dyDescent="0.25">
      <c r="A1794" s="119" t="s">
        <v>977</v>
      </c>
      <c r="B1794" s="116" t="s">
        <v>1165</v>
      </c>
      <c r="C1794" s="165">
        <v>1500</v>
      </c>
      <c r="D1794" s="117">
        <v>3910</v>
      </c>
      <c r="E1794" s="7" t="s">
        <v>1171</v>
      </c>
      <c r="F1794" s="116" t="s">
        <v>1177</v>
      </c>
      <c r="G1794" s="156">
        <v>44678</v>
      </c>
      <c r="H1794" s="82">
        <v>1807014.06</v>
      </c>
      <c r="I1794" s="50">
        <v>0.04</v>
      </c>
      <c r="J1794" s="15">
        <v>51.96</v>
      </c>
      <c r="K1794" s="15">
        <v>1299</v>
      </c>
      <c r="L1794" s="15"/>
      <c r="M1794" s="66" t="str">
        <f>TEXT(Table2[[#This Row],[Gd.Dt]],"mmm-yy")</f>
        <v>Apr-22</v>
      </c>
      <c r="N1794" s="46" t="str">
        <f>MID(Table2[[#This Row],[BE]],6,2)</f>
        <v>IB</v>
      </c>
      <c r="O1794" s="46" t="str">
        <f>IF(Table2[[#This Row],[Type]]="IB","EOU",IF(Table2[[#This Row],[Type]]="MB","Local","492"))</f>
        <v>EOU</v>
      </c>
      <c r="P1794" s="46">
        <f>ROUND(Table2[[#This Row],[Cons]]/Table2[[#This Row],[Qty.]],5)</f>
        <v>0.04</v>
      </c>
      <c r="Q1794" s="46" t="b">
        <f>EXACT(Table2[[#This Row],[rate]],Table2[[#This Row],[Check]])</f>
        <v>1</v>
      </c>
      <c r="R1794" s="46"/>
      <c r="S1794" s="46" t="str">
        <f>IF(Table2[[#This Row],[SRO]]="EOU",VLOOKUP(Table2[[#This Row],[BE]],[2]GD.List!$C$3:$N$5014,12,0),IF(Table2[[#This Row],[SRO]]="Local","Polyester Staple Fibre","SRO 492"))</f>
        <v>Textile Chemical</v>
      </c>
    </row>
    <row r="1795" spans="1:19" x14ac:dyDescent="0.25">
      <c r="A1795" s="120" t="s">
        <v>977</v>
      </c>
      <c r="B1795" s="116" t="s">
        <v>1166</v>
      </c>
      <c r="C1795" s="165">
        <v>1000</v>
      </c>
      <c r="D1795" s="117">
        <v>3910</v>
      </c>
      <c r="E1795" s="7" t="s">
        <v>1172</v>
      </c>
      <c r="F1795" s="116" t="s">
        <v>1178</v>
      </c>
      <c r="G1795" s="156">
        <v>44678</v>
      </c>
      <c r="H1795" s="82">
        <v>3992118.43</v>
      </c>
      <c r="I1795" s="50">
        <v>0.04</v>
      </c>
      <c r="J1795" s="15">
        <v>108.2</v>
      </c>
      <c r="K1795" s="15">
        <v>2705</v>
      </c>
      <c r="L1795" s="15"/>
      <c r="M1795" s="66" t="str">
        <f>TEXT(Table2[[#This Row],[Gd.Dt]],"mmm-yy")</f>
        <v>Apr-22</v>
      </c>
      <c r="N1795" s="46" t="str">
        <f>MID(Table2[[#This Row],[BE]],6,2)</f>
        <v>IB</v>
      </c>
      <c r="O1795" s="46" t="str">
        <f>IF(Table2[[#This Row],[Type]]="IB","EOU",IF(Table2[[#This Row],[Type]]="MB","Local","492"))</f>
        <v>EOU</v>
      </c>
      <c r="P1795" s="46">
        <f>ROUND(Table2[[#This Row],[Cons]]/Table2[[#This Row],[Qty.]],5)</f>
        <v>0.04</v>
      </c>
      <c r="Q1795" s="46" t="b">
        <f>EXACT(Table2[[#This Row],[rate]],Table2[[#This Row],[Check]])</f>
        <v>1</v>
      </c>
      <c r="R1795" s="46"/>
      <c r="S1795" s="46" t="str">
        <f>IF(Table2[[#This Row],[SRO]]="EOU",VLOOKUP(Table2[[#This Row],[BE]],[2]GD.List!$C$3:$N$5014,12,0),IF(Table2[[#This Row],[SRO]]="Local","Polyester Staple Fibre","SRO 492"))</f>
        <v>Textile Chemical</v>
      </c>
    </row>
    <row r="1796" spans="1:19" x14ac:dyDescent="0.25">
      <c r="A1796" s="120" t="s">
        <v>1003</v>
      </c>
      <c r="B1796" s="116" t="s">
        <v>1168</v>
      </c>
      <c r="C1796" s="165">
        <v>17758</v>
      </c>
      <c r="D1796" s="117">
        <v>3204.16</v>
      </c>
      <c r="E1796" s="7" t="s">
        <v>1174</v>
      </c>
      <c r="F1796" s="116" t="s">
        <v>1180</v>
      </c>
      <c r="G1796" s="156">
        <v>44679</v>
      </c>
      <c r="H1796" s="82">
        <v>26787281.039999999</v>
      </c>
      <c r="I1796" s="50">
        <v>7.0000000000000007E-2</v>
      </c>
      <c r="J1796" s="15">
        <v>1341.83</v>
      </c>
      <c r="K1796" s="15">
        <v>19169</v>
      </c>
      <c r="L1796" s="15"/>
      <c r="M1796" s="66" t="str">
        <f>TEXT(Table2[[#This Row],[Gd.Dt]],"mmm-yy")</f>
        <v>Apr-22</v>
      </c>
      <c r="N1796" s="46" t="str">
        <f>MID(Table2[[#This Row],[BE]],6,2)</f>
        <v>IB</v>
      </c>
      <c r="O1796" s="46" t="str">
        <f>IF(Table2[[#This Row],[Type]]="IB","EOU",IF(Table2[[#This Row],[Type]]="MB","Local","492"))</f>
        <v>EOU</v>
      </c>
      <c r="P1796" s="46">
        <f>ROUND(Table2[[#This Row],[Cons]]/Table2[[#This Row],[Qty.]],5)</f>
        <v>7.0000000000000007E-2</v>
      </c>
      <c r="Q1796" s="46" t="b">
        <f>EXACT(Table2[[#This Row],[rate]],Table2[[#This Row],[Check]])</f>
        <v>1</v>
      </c>
      <c r="R1796" s="46"/>
      <c r="S1796" s="46" t="str">
        <f>IF(Table2[[#This Row],[SRO]]="EOU",VLOOKUP(Table2[[#This Row],[BE]],[2]GD.List!$C$3:$N$5014,12,0),IF(Table2[[#This Row],[SRO]]="Local","Polyester Staple Fibre","SRO 492"))</f>
        <v>Textile Dyes</v>
      </c>
    </row>
    <row r="1797" spans="1:19" x14ac:dyDescent="0.25">
      <c r="A1797" s="119" t="s">
        <v>1021</v>
      </c>
      <c r="B1797" s="116" t="s">
        <v>1165</v>
      </c>
      <c r="C1797" s="165">
        <v>1500</v>
      </c>
      <c r="D1797" s="117">
        <v>1108.19</v>
      </c>
      <c r="E1797" s="7" t="s">
        <v>1171</v>
      </c>
      <c r="F1797" s="116" t="s">
        <v>1177</v>
      </c>
      <c r="G1797" s="156">
        <v>44678</v>
      </c>
      <c r="H1797" s="82">
        <v>1807014.06</v>
      </c>
      <c r="I1797" s="50">
        <v>0.04</v>
      </c>
      <c r="J1797" s="15">
        <v>51.96</v>
      </c>
      <c r="K1797" s="15">
        <v>1299</v>
      </c>
      <c r="L1797" s="15"/>
      <c r="M1797" s="66" t="str">
        <f>TEXT(Table2[[#This Row],[Gd.Dt]],"mmm-yy")</f>
        <v>Apr-22</v>
      </c>
      <c r="N1797" s="46" t="str">
        <f>MID(Table2[[#This Row],[BE]],6,2)</f>
        <v>IB</v>
      </c>
      <c r="O1797" s="46" t="str">
        <f>IF(Table2[[#This Row],[Type]]="IB","EOU",IF(Table2[[#This Row],[Type]]="MB","Local","492"))</f>
        <v>EOU</v>
      </c>
      <c r="P1797" s="46">
        <f>ROUND(Table2[[#This Row],[Cons]]/Table2[[#This Row],[Qty.]],5)</f>
        <v>0.04</v>
      </c>
      <c r="Q1797" s="46" t="b">
        <f>EXACT(Table2[[#This Row],[rate]],Table2[[#This Row],[Check]])</f>
        <v>1</v>
      </c>
      <c r="R1797" s="46"/>
      <c r="S1797" s="46" t="str">
        <f>IF(Table2[[#This Row],[SRO]]="EOU",VLOOKUP(Table2[[#This Row],[BE]],[2]GD.List!$C$3:$N$5014,12,0),IF(Table2[[#This Row],[SRO]]="Local","Polyester Staple Fibre","SRO 492"))</f>
        <v>Textile Chemical</v>
      </c>
    </row>
    <row r="1798" spans="1:19" x14ac:dyDescent="0.25">
      <c r="A1798" s="119" t="s">
        <v>1021</v>
      </c>
      <c r="B1798" s="116" t="s">
        <v>1166</v>
      </c>
      <c r="C1798" s="165">
        <v>1000</v>
      </c>
      <c r="D1798" s="117">
        <v>1108.19</v>
      </c>
      <c r="E1798" s="7" t="s">
        <v>1172</v>
      </c>
      <c r="F1798" s="116" t="s">
        <v>1178</v>
      </c>
      <c r="G1798" s="156">
        <v>44678</v>
      </c>
      <c r="H1798" s="82">
        <v>3992118.43</v>
      </c>
      <c r="I1798" s="50">
        <v>0.04</v>
      </c>
      <c r="J1798" s="15">
        <v>108.2</v>
      </c>
      <c r="K1798" s="15">
        <v>2705</v>
      </c>
      <c r="L1798" s="15"/>
      <c r="M1798" s="66" t="str">
        <f>TEXT(Table2[[#This Row],[Gd.Dt]],"mmm-yy")</f>
        <v>Apr-22</v>
      </c>
      <c r="N1798" s="46" t="str">
        <f>MID(Table2[[#This Row],[BE]],6,2)</f>
        <v>IB</v>
      </c>
      <c r="O1798" s="46" t="str">
        <f>IF(Table2[[#This Row],[Type]]="IB","EOU",IF(Table2[[#This Row],[Type]]="MB","Local","492"))</f>
        <v>EOU</v>
      </c>
      <c r="P1798" s="46">
        <f>ROUND(Table2[[#This Row],[Cons]]/Table2[[#This Row],[Qty.]],5)</f>
        <v>0.04</v>
      </c>
      <c r="Q1798" s="46" t="b">
        <f>EXACT(Table2[[#This Row],[rate]],Table2[[#This Row],[Check]])</f>
        <v>1</v>
      </c>
      <c r="R1798" s="46"/>
      <c r="S1798" s="46" t="str">
        <f>IF(Table2[[#This Row],[SRO]]="EOU",VLOOKUP(Table2[[#This Row],[BE]],[2]GD.List!$C$3:$N$5014,12,0),IF(Table2[[#This Row],[SRO]]="Local","Polyester Staple Fibre","SRO 492"))</f>
        <v>Textile Chemical</v>
      </c>
    </row>
    <row r="1799" spans="1:19" x14ac:dyDescent="0.25">
      <c r="A1799" s="119" t="s">
        <v>1021</v>
      </c>
      <c r="B1799" s="116" t="s">
        <v>1169</v>
      </c>
      <c r="C1799" s="165">
        <v>24256</v>
      </c>
      <c r="D1799" s="117">
        <v>1108.19</v>
      </c>
      <c r="E1799" s="7" t="s">
        <v>1175</v>
      </c>
      <c r="F1799" s="116" t="s">
        <v>1179</v>
      </c>
      <c r="G1799" s="156">
        <v>44679</v>
      </c>
      <c r="H1799" s="82">
        <v>18266436.260000002</v>
      </c>
      <c r="I1799" s="50">
        <v>0.04</v>
      </c>
      <c r="J1799" s="15">
        <v>464.36</v>
      </c>
      <c r="K1799" s="15">
        <v>11609</v>
      </c>
      <c r="L1799" s="15"/>
      <c r="M1799" s="66" t="str">
        <f>TEXT(Table2[[#This Row],[Gd.Dt]],"mmm-yy")</f>
        <v>Apr-22</v>
      </c>
      <c r="N1799" s="46" t="str">
        <f>MID(Table2[[#This Row],[BE]],6,2)</f>
        <v>IB</v>
      </c>
      <c r="O1799" s="46" t="str">
        <f>IF(Table2[[#This Row],[Type]]="IB","EOU",IF(Table2[[#This Row],[Type]]="MB","Local","492"))</f>
        <v>EOU</v>
      </c>
      <c r="P1799" s="46">
        <f>ROUND(Table2[[#This Row],[Cons]]/Table2[[#This Row],[Qty.]],5)</f>
        <v>0.04</v>
      </c>
      <c r="Q1799" s="46" t="b">
        <f>EXACT(Table2[[#This Row],[rate]],Table2[[#This Row],[Check]])</f>
        <v>1</v>
      </c>
      <c r="R1799" s="46"/>
      <c r="S1799" s="46" t="str">
        <f>IF(Table2[[#This Row],[SRO]]="EOU",VLOOKUP(Table2[[#This Row],[BE]],[2]GD.List!$C$3:$N$5014,12,0),IF(Table2[[#This Row],[SRO]]="Local","Polyester Staple Fibre","SRO 492"))</f>
        <v>Textile Chemical</v>
      </c>
    </row>
    <row r="1800" spans="1:19" x14ac:dyDescent="0.25">
      <c r="A1800" s="119" t="s">
        <v>1021</v>
      </c>
      <c r="B1800" s="116" t="s">
        <v>1168</v>
      </c>
      <c r="C1800" s="165">
        <v>17758</v>
      </c>
      <c r="D1800" s="117">
        <v>1108.19</v>
      </c>
      <c r="E1800" s="7" t="s">
        <v>1174</v>
      </c>
      <c r="F1800" s="116" t="s">
        <v>1180</v>
      </c>
      <c r="G1800" s="156">
        <v>44679</v>
      </c>
      <c r="H1800" s="82">
        <v>26787281.039999999</v>
      </c>
      <c r="I1800" s="50">
        <v>0.04</v>
      </c>
      <c r="J1800" s="15">
        <v>766.76</v>
      </c>
      <c r="K1800" s="15">
        <v>19169</v>
      </c>
      <c r="L1800" s="15"/>
      <c r="M1800" s="66" t="str">
        <f>TEXT(Table2[[#This Row],[Gd.Dt]],"mmm-yy")</f>
        <v>Apr-22</v>
      </c>
      <c r="N1800" s="46" t="str">
        <f>MID(Table2[[#This Row],[BE]],6,2)</f>
        <v>IB</v>
      </c>
      <c r="O1800" s="46" t="str">
        <f>IF(Table2[[#This Row],[Type]]="IB","EOU",IF(Table2[[#This Row],[Type]]="MB","Local","492"))</f>
        <v>EOU</v>
      </c>
      <c r="P1800" s="46">
        <f>ROUND(Table2[[#This Row],[Cons]]/Table2[[#This Row],[Qty.]],5)</f>
        <v>0.04</v>
      </c>
      <c r="Q1800" s="46" t="b">
        <f>EXACT(Table2[[#This Row],[rate]],Table2[[#This Row],[Check]])</f>
        <v>1</v>
      </c>
      <c r="R1800" s="46"/>
      <c r="S1800" s="46" t="str">
        <f>IF(Table2[[#This Row],[SRO]]="EOU",VLOOKUP(Table2[[#This Row],[BE]],[2]GD.List!$C$3:$N$5014,12,0),IF(Table2[[#This Row],[SRO]]="Local","Polyester Staple Fibre","SRO 492"))</f>
        <v>Textile Chemical</v>
      </c>
    </row>
    <row r="1801" spans="1:19" x14ac:dyDescent="0.25">
      <c r="A1801" s="120" t="s">
        <v>1021</v>
      </c>
      <c r="B1801" s="116" t="s">
        <v>1167</v>
      </c>
      <c r="C1801" s="165">
        <v>66960</v>
      </c>
      <c r="D1801" s="117">
        <v>1108.19</v>
      </c>
      <c r="E1801" s="7" t="s">
        <v>1204</v>
      </c>
      <c r="F1801" s="116" t="s">
        <v>1173</v>
      </c>
      <c r="G1801" s="156">
        <v>44679</v>
      </c>
      <c r="H1801" s="82">
        <v>16395799.560000001</v>
      </c>
      <c r="I1801" s="50">
        <v>0.04</v>
      </c>
      <c r="J1801" s="11">
        <v>482.12</v>
      </c>
      <c r="K1801" s="11">
        <v>12053</v>
      </c>
      <c r="L1801" s="11"/>
      <c r="M1801" s="66" t="str">
        <f>TEXT(Table2[[#This Row],[Gd.Dt]],"mmm-yy")</f>
        <v>Apr-22</v>
      </c>
      <c r="N1801" s="46" t="str">
        <f>MID(Table2[[#This Row],[BE]],6,2)</f>
        <v>IB</v>
      </c>
      <c r="O1801" s="46" t="str">
        <f>IF(Table2[[#This Row],[Type]]="IB","EOU",IF(Table2[[#This Row],[Type]]="MB","Local","492"))</f>
        <v>EOU</v>
      </c>
      <c r="P1801" s="46">
        <f>ROUND(Table2[[#This Row],[Cons]]/Table2[[#This Row],[Qty.]],5)</f>
        <v>0.04</v>
      </c>
      <c r="Q1801" s="46" t="b">
        <f>EXACT(Table2[[#This Row],[rate]],Table2[[#This Row],[Check]])</f>
        <v>1</v>
      </c>
      <c r="R1801" s="46"/>
      <c r="S1801" s="46" t="str">
        <f>IF(Table2[[#This Row],[SRO]]="EOU",VLOOKUP(Table2[[#This Row],[BE]],[2]GD.List!$C$3:$N$5014,12,0),IF(Table2[[#This Row],[SRO]]="Local","Polyester Staple Fibre","SRO 492"))</f>
        <v>Textile Chemical</v>
      </c>
    </row>
    <row r="1802" spans="1:19" x14ac:dyDescent="0.25">
      <c r="A1802" s="119" t="s">
        <v>1022</v>
      </c>
      <c r="B1802" s="116" t="s">
        <v>1165</v>
      </c>
      <c r="C1802" s="165">
        <v>1500</v>
      </c>
      <c r="D1802" s="117">
        <v>3909.5</v>
      </c>
      <c r="E1802" s="7" t="s">
        <v>1171</v>
      </c>
      <c r="F1802" s="116" t="s">
        <v>1177</v>
      </c>
      <c r="G1802" s="156">
        <v>44678</v>
      </c>
      <c r="H1802" s="82">
        <v>1807014.06</v>
      </c>
      <c r="I1802" s="50">
        <v>0.04</v>
      </c>
      <c r="J1802" s="15">
        <v>51.96</v>
      </c>
      <c r="K1802" s="15">
        <v>1299</v>
      </c>
      <c r="L1802" s="15"/>
      <c r="M1802" s="66" t="str">
        <f>TEXT(Table2[[#This Row],[Gd.Dt]],"mmm-yy")</f>
        <v>Apr-22</v>
      </c>
      <c r="N1802" s="46" t="str">
        <f>MID(Table2[[#This Row],[BE]],6,2)</f>
        <v>IB</v>
      </c>
      <c r="O1802" s="46" t="str">
        <f>IF(Table2[[#This Row],[Type]]="IB","EOU",IF(Table2[[#This Row],[Type]]="MB","Local","492"))</f>
        <v>EOU</v>
      </c>
      <c r="P1802" s="46">
        <f>ROUND(Table2[[#This Row],[Cons]]/Table2[[#This Row],[Qty.]],5)</f>
        <v>0.04</v>
      </c>
      <c r="Q1802" s="46" t="b">
        <f>EXACT(Table2[[#This Row],[rate]],Table2[[#This Row],[Check]])</f>
        <v>1</v>
      </c>
      <c r="R1802" s="46"/>
      <c r="S1802" s="46" t="str">
        <f>IF(Table2[[#This Row],[SRO]]="EOU",VLOOKUP(Table2[[#This Row],[BE]],[2]GD.List!$C$3:$N$5014,12,0),IF(Table2[[#This Row],[SRO]]="Local","Polyester Staple Fibre","SRO 492"))</f>
        <v>Textile Chemical</v>
      </c>
    </row>
    <row r="1803" spans="1:19" x14ac:dyDescent="0.25">
      <c r="A1803" s="120" t="s">
        <v>1022</v>
      </c>
      <c r="B1803" s="116" t="s">
        <v>1166</v>
      </c>
      <c r="C1803" s="165">
        <v>1000</v>
      </c>
      <c r="D1803" s="117">
        <v>3909.5</v>
      </c>
      <c r="E1803" s="7" t="s">
        <v>1172</v>
      </c>
      <c r="F1803" s="116" t="s">
        <v>1178</v>
      </c>
      <c r="G1803" s="156">
        <v>44678</v>
      </c>
      <c r="H1803" s="82">
        <v>3992118.43</v>
      </c>
      <c r="I1803" s="50">
        <v>0.04</v>
      </c>
      <c r="J1803" s="15">
        <v>108.2</v>
      </c>
      <c r="K1803" s="15">
        <v>2705</v>
      </c>
      <c r="L1803" s="15"/>
      <c r="M1803" s="66" t="str">
        <f>TEXT(Table2[[#This Row],[Gd.Dt]],"mmm-yy")</f>
        <v>Apr-22</v>
      </c>
      <c r="N1803" s="46" t="str">
        <f>MID(Table2[[#This Row],[BE]],6,2)</f>
        <v>IB</v>
      </c>
      <c r="O1803" s="46" t="str">
        <f>IF(Table2[[#This Row],[Type]]="IB","EOU",IF(Table2[[#This Row],[Type]]="MB","Local","492"))</f>
        <v>EOU</v>
      </c>
      <c r="P1803" s="46">
        <f>ROUND(Table2[[#This Row],[Cons]]/Table2[[#This Row],[Qty.]],5)</f>
        <v>0.04</v>
      </c>
      <c r="Q1803" s="46" t="b">
        <f>EXACT(Table2[[#This Row],[rate]],Table2[[#This Row],[Check]])</f>
        <v>1</v>
      </c>
      <c r="R1803" s="46"/>
      <c r="S1803" s="46" t="str">
        <f>IF(Table2[[#This Row],[SRO]]="EOU",VLOOKUP(Table2[[#This Row],[BE]],[2]GD.List!$C$3:$N$5014,12,0),IF(Table2[[#This Row],[SRO]]="Local","Polyester Staple Fibre","SRO 492"))</f>
        <v>Textile Chemical</v>
      </c>
    </row>
    <row r="1804" spans="1:19" x14ac:dyDescent="0.25">
      <c r="A1804" s="120" t="s">
        <v>1048</v>
      </c>
      <c r="B1804" s="116" t="s">
        <v>1168</v>
      </c>
      <c r="C1804" s="165">
        <v>17758</v>
      </c>
      <c r="D1804" s="117">
        <v>2832.1089999999999</v>
      </c>
      <c r="E1804" s="7" t="s">
        <v>1174</v>
      </c>
      <c r="F1804" s="116" t="s">
        <v>1180</v>
      </c>
      <c r="G1804" s="156">
        <v>44679</v>
      </c>
      <c r="H1804" s="82">
        <v>26787281.039999999</v>
      </c>
      <c r="I1804" s="50">
        <v>0.04</v>
      </c>
      <c r="J1804" s="15">
        <v>766.76</v>
      </c>
      <c r="K1804" s="15">
        <v>19169</v>
      </c>
      <c r="L1804" s="15"/>
      <c r="M1804" s="66" t="str">
        <f>TEXT(Table2[[#This Row],[Gd.Dt]],"mmm-yy")</f>
        <v>Apr-22</v>
      </c>
      <c r="N1804" s="46" t="str">
        <f>MID(Table2[[#This Row],[BE]],6,2)</f>
        <v>IB</v>
      </c>
      <c r="O1804" s="46" t="str">
        <f>IF(Table2[[#This Row],[Type]]="IB","EOU",IF(Table2[[#This Row],[Type]]="MB","Local","492"))</f>
        <v>EOU</v>
      </c>
      <c r="P1804" s="46">
        <f>ROUND(Table2[[#This Row],[Cons]]/Table2[[#This Row],[Qty.]],5)</f>
        <v>0.04</v>
      </c>
      <c r="Q1804" s="46" t="b">
        <f>EXACT(Table2[[#This Row],[rate]],Table2[[#This Row],[Check]])</f>
        <v>1</v>
      </c>
      <c r="R1804" s="46"/>
      <c r="S1804" s="46" t="str">
        <f>IF(Table2[[#This Row],[SRO]]="EOU",VLOOKUP(Table2[[#This Row],[BE]],[2]GD.List!$C$3:$N$5014,12,0),IF(Table2[[#This Row],[SRO]]="Local","Polyester Staple Fibre","SRO 492"))</f>
        <v>Textile Chemical</v>
      </c>
    </row>
    <row r="1805" spans="1:19" x14ac:dyDescent="0.25">
      <c r="A1805" s="120" t="s">
        <v>1049</v>
      </c>
      <c r="B1805" s="116" t="s">
        <v>1168</v>
      </c>
      <c r="C1805" s="165">
        <v>17758</v>
      </c>
      <c r="D1805" s="117">
        <v>5503.201</v>
      </c>
      <c r="E1805" s="7" t="s">
        <v>1174</v>
      </c>
      <c r="F1805" s="116" t="s">
        <v>1180</v>
      </c>
      <c r="G1805" s="156">
        <v>44679</v>
      </c>
      <c r="H1805" s="82">
        <v>26787281.039999999</v>
      </c>
      <c r="I1805" s="50">
        <v>0.41666999999999998</v>
      </c>
      <c r="J1805" s="15">
        <v>7987.15</v>
      </c>
      <c r="K1805" s="15">
        <v>19169</v>
      </c>
      <c r="L1805" s="15"/>
      <c r="M1805" s="66" t="str">
        <f>TEXT(Table2[[#This Row],[Gd.Dt]],"mmm-yy")</f>
        <v>Apr-22</v>
      </c>
      <c r="N1805" s="46" t="str">
        <f>MID(Table2[[#This Row],[BE]],6,2)</f>
        <v>MB</v>
      </c>
      <c r="O1805" s="46" t="str">
        <f>IF(Table2[[#This Row],[Type]]="IB","EOU",IF(Table2[[#This Row],[Type]]="MB","Local","492"))</f>
        <v>Local</v>
      </c>
      <c r="P1805" s="46">
        <f>ROUND(Table2[[#This Row],[Cons]]/Table2[[#This Row],[Qty.]],5)</f>
        <v>0.41666999999999998</v>
      </c>
      <c r="Q1805" s="46" t="b">
        <f>EXACT(Table2[[#This Row],[rate]],Table2[[#This Row],[Check]])</f>
        <v>1</v>
      </c>
      <c r="R1805" s="46"/>
      <c r="S1805" s="46" t="str">
        <f>IF(Table2[[#This Row],[SRO]]="EOU",VLOOKUP(Table2[[#This Row],[BE]],[2]GD.List!$C$3:$N$5014,12,0),IF(Table2[[#This Row],[SRO]]="Local","Polyester Staple Fibre","SRO 492"))</f>
        <v>Polyester Staple Fibre</v>
      </c>
    </row>
    <row r="1806" spans="1:19" x14ac:dyDescent="0.25">
      <c r="A1806" s="120" t="s">
        <v>1076</v>
      </c>
      <c r="B1806" s="116" t="s">
        <v>1168</v>
      </c>
      <c r="C1806" s="165">
        <v>17758</v>
      </c>
      <c r="D1806" s="117">
        <v>3809.9189999999999</v>
      </c>
      <c r="E1806" s="7" t="s">
        <v>1174</v>
      </c>
      <c r="F1806" s="116" t="s">
        <v>1180</v>
      </c>
      <c r="G1806" s="156">
        <v>44679</v>
      </c>
      <c r="H1806" s="82">
        <v>26787281.039999999</v>
      </c>
      <c r="I1806" s="50">
        <v>0.04</v>
      </c>
      <c r="J1806" s="15">
        <v>766.76</v>
      </c>
      <c r="K1806" s="15">
        <v>19169</v>
      </c>
      <c r="L1806" s="15"/>
      <c r="M1806" s="66" t="str">
        <f>TEXT(Table2[[#This Row],[Gd.Dt]],"mmm-yy")</f>
        <v>Apr-22</v>
      </c>
      <c r="N1806" s="46" t="str">
        <f>MID(Table2[[#This Row],[BE]],6,2)</f>
        <v>IB</v>
      </c>
      <c r="O1806" s="46" t="str">
        <f>IF(Table2[[#This Row],[Type]]="IB","EOU",IF(Table2[[#This Row],[Type]]="MB","Local","492"))</f>
        <v>EOU</v>
      </c>
      <c r="P1806" s="46">
        <f>ROUND(Table2[[#This Row],[Cons]]/Table2[[#This Row],[Qty.]],5)</f>
        <v>0.04</v>
      </c>
      <c r="Q1806" s="46" t="b">
        <f>EXACT(Table2[[#This Row],[rate]],Table2[[#This Row],[Check]])</f>
        <v>1</v>
      </c>
      <c r="R1806" s="46"/>
      <c r="S1806" s="46" t="str">
        <f>IF(Table2[[#This Row],[SRO]]="EOU",VLOOKUP(Table2[[#This Row],[BE]],[2]GD.List!$C$3:$N$5014,12,0),IF(Table2[[#This Row],[SRO]]="Local","Polyester Staple Fibre","SRO 492"))</f>
        <v>Textile Chemical</v>
      </c>
    </row>
    <row r="1807" spans="1:19" x14ac:dyDescent="0.25">
      <c r="A1807" s="119" t="s">
        <v>1096</v>
      </c>
      <c r="B1807" s="116" t="s">
        <v>1169</v>
      </c>
      <c r="C1807" s="165">
        <v>24256</v>
      </c>
      <c r="D1807" s="117">
        <v>3910</v>
      </c>
      <c r="E1807" s="7" t="s">
        <v>1175</v>
      </c>
      <c r="F1807" s="116" t="s">
        <v>1179</v>
      </c>
      <c r="G1807" s="156">
        <v>44679</v>
      </c>
      <c r="H1807" s="82">
        <v>18266436.260000002</v>
      </c>
      <c r="I1807" s="50">
        <v>0.04</v>
      </c>
      <c r="J1807" s="15">
        <v>464.36</v>
      </c>
      <c r="K1807" s="15">
        <v>11609</v>
      </c>
      <c r="L1807" s="15"/>
      <c r="M1807" s="66" t="str">
        <f>TEXT(Table2[[#This Row],[Gd.Dt]],"mmm-yy")</f>
        <v>Apr-22</v>
      </c>
      <c r="N1807" s="46" t="str">
        <f>MID(Table2[[#This Row],[BE]],6,2)</f>
        <v>IB</v>
      </c>
      <c r="O1807" s="46" t="str">
        <f>IF(Table2[[#This Row],[Type]]="IB","EOU",IF(Table2[[#This Row],[Type]]="MB","Local","492"))</f>
        <v>EOU</v>
      </c>
      <c r="P1807" s="46">
        <f>ROUND(Table2[[#This Row],[Cons]]/Table2[[#This Row],[Qty.]],5)</f>
        <v>0.04</v>
      </c>
      <c r="Q1807" s="46" t="b">
        <f>EXACT(Table2[[#This Row],[rate]],Table2[[#This Row],[Check]])</f>
        <v>1</v>
      </c>
      <c r="R1807" s="46"/>
      <c r="S1807" s="46" t="str">
        <f>IF(Table2[[#This Row],[SRO]]="EOU",VLOOKUP(Table2[[#This Row],[BE]],[2]GD.List!$C$3:$N$5014,12,0),IF(Table2[[#This Row],[SRO]]="Local","Polyester Staple Fibre","SRO 492"))</f>
        <v>Textile Chemical</v>
      </c>
    </row>
    <row r="1808" spans="1:19" x14ac:dyDescent="0.25">
      <c r="A1808" s="120" t="s">
        <v>1096</v>
      </c>
      <c r="B1808" s="116" t="s">
        <v>1168</v>
      </c>
      <c r="C1808" s="165">
        <v>17758</v>
      </c>
      <c r="D1808" s="117">
        <v>3910</v>
      </c>
      <c r="E1808" s="7" t="s">
        <v>1174</v>
      </c>
      <c r="F1808" s="116" t="s">
        <v>1180</v>
      </c>
      <c r="G1808" s="156">
        <v>44679</v>
      </c>
      <c r="H1808" s="82">
        <v>26787281.039999999</v>
      </c>
      <c r="I1808" s="50">
        <v>0.04</v>
      </c>
      <c r="J1808" s="15">
        <v>766.76</v>
      </c>
      <c r="K1808" s="15">
        <v>19169</v>
      </c>
      <c r="L1808" s="15"/>
      <c r="M1808" s="66" t="str">
        <f>TEXT(Table2[[#This Row],[Gd.Dt]],"mmm-yy")</f>
        <v>Apr-22</v>
      </c>
      <c r="N1808" s="46" t="str">
        <f>MID(Table2[[#This Row],[BE]],6,2)</f>
        <v>IB</v>
      </c>
      <c r="O1808" s="46" t="str">
        <f>IF(Table2[[#This Row],[Type]]="IB","EOU",IF(Table2[[#This Row],[Type]]="MB","Local","492"))</f>
        <v>EOU</v>
      </c>
      <c r="P1808" s="46">
        <f>ROUND(Table2[[#This Row],[Cons]]/Table2[[#This Row],[Qty.]],5)</f>
        <v>0.04</v>
      </c>
      <c r="Q1808" s="46" t="b">
        <f>EXACT(Table2[[#This Row],[rate]],Table2[[#This Row],[Check]])</f>
        <v>1</v>
      </c>
      <c r="R1808" s="46"/>
      <c r="S1808" s="46" t="str">
        <f>IF(Table2[[#This Row],[SRO]]="EOU",VLOOKUP(Table2[[#This Row],[BE]],[2]GD.List!$C$3:$N$5014,12,0),IF(Table2[[#This Row],[SRO]]="Local","Polyester Staple Fibre","SRO 492"))</f>
        <v>Textile Chemical</v>
      </c>
    </row>
    <row r="1809" spans="1:19" x14ac:dyDescent="0.25">
      <c r="A1809" s="119" t="s">
        <v>1097</v>
      </c>
      <c r="B1809" s="116" t="s">
        <v>1169</v>
      </c>
      <c r="C1809" s="165">
        <v>24256</v>
      </c>
      <c r="D1809" s="117">
        <v>3402.13</v>
      </c>
      <c r="E1809" s="7" t="s">
        <v>1175</v>
      </c>
      <c r="F1809" s="116" t="s">
        <v>1179</v>
      </c>
      <c r="G1809" s="156">
        <v>44679</v>
      </c>
      <c r="H1809" s="82">
        <v>18266436.260000002</v>
      </c>
      <c r="I1809" s="50">
        <v>0.04</v>
      </c>
      <c r="J1809" s="15">
        <v>389.52</v>
      </c>
      <c r="K1809" s="15">
        <v>9738</v>
      </c>
      <c r="L1809" s="15"/>
      <c r="M1809" s="66" t="str">
        <f>TEXT(Table2[[#This Row],[Gd.Dt]],"mmm-yy")</f>
        <v>Apr-22</v>
      </c>
      <c r="N1809" s="46" t="str">
        <f>MID(Table2[[#This Row],[BE]],6,2)</f>
        <v>IB</v>
      </c>
      <c r="O1809" s="46" t="str">
        <f>IF(Table2[[#This Row],[Type]]="IB","EOU",IF(Table2[[#This Row],[Type]]="MB","Local","492"))</f>
        <v>EOU</v>
      </c>
      <c r="P1809" s="46">
        <f>ROUND(Table2[[#This Row],[Cons]]/Table2[[#This Row],[Qty.]],5)</f>
        <v>0.04</v>
      </c>
      <c r="Q1809" s="46" t="b">
        <f>EXACT(Table2[[#This Row],[rate]],Table2[[#This Row],[Check]])</f>
        <v>1</v>
      </c>
      <c r="R1809" s="46"/>
      <c r="S1809" s="46" t="str">
        <f>IF(Table2[[#This Row],[SRO]]="EOU",VLOOKUP(Table2[[#This Row],[BE]],[2]GD.List!$C$3:$N$5014,12,0),IF(Table2[[#This Row],[SRO]]="Local","Polyester Staple Fibre","SRO 492"))</f>
        <v>Textile Chemical</v>
      </c>
    </row>
    <row r="1810" spans="1:19" x14ac:dyDescent="0.25">
      <c r="A1810" s="119" t="s">
        <v>1097</v>
      </c>
      <c r="B1810" s="116" t="s">
        <v>1168</v>
      </c>
      <c r="C1810" s="165">
        <v>17758</v>
      </c>
      <c r="D1810" s="117">
        <v>3402.13</v>
      </c>
      <c r="E1810" s="7" t="s">
        <v>1174</v>
      </c>
      <c r="F1810" s="116" t="s">
        <v>1180</v>
      </c>
      <c r="G1810" s="156">
        <v>44679</v>
      </c>
      <c r="H1810" s="82">
        <v>26787281.039999999</v>
      </c>
      <c r="I1810" s="50">
        <v>0.04</v>
      </c>
      <c r="J1810" s="15">
        <v>766.76</v>
      </c>
      <c r="K1810" s="15">
        <v>19169</v>
      </c>
      <c r="L1810" s="15"/>
      <c r="M1810" s="66" t="str">
        <f>TEXT(Table2[[#This Row],[Gd.Dt]],"mmm-yy")</f>
        <v>Apr-22</v>
      </c>
      <c r="N1810" s="46" t="str">
        <f>MID(Table2[[#This Row],[BE]],6,2)</f>
        <v>IB</v>
      </c>
      <c r="O1810" s="46" t="str">
        <f>IF(Table2[[#This Row],[Type]]="IB","EOU",IF(Table2[[#This Row],[Type]]="MB","Local","492"))</f>
        <v>EOU</v>
      </c>
      <c r="P1810" s="46">
        <f>ROUND(Table2[[#This Row],[Cons]]/Table2[[#This Row],[Qty.]],5)</f>
        <v>0.04</v>
      </c>
      <c r="Q1810" s="46" t="b">
        <f>EXACT(Table2[[#This Row],[rate]],Table2[[#This Row],[Check]])</f>
        <v>1</v>
      </c>
      <c r="R1810" s="46"/>
      <c r="S1810" s="46" t="str">
        <f>IF(Table2[[#This Row],[SRO]]="EOU",VLOOKUP(Table2[[#This Row],[BE]],[2]GD.List!$C$3:$N$5014,12,0),IF(Table2[[#This Row],[SRO]]="Local","Polyester Staple Fibre","SRO 492"))</f>
        <v>Textile Chemical</v>
      </c>
    </row>
    <row r="1811" spans="1:19" x14ac:dyDescent="0.25">
      <c r="A1811" s="120" t="s">
        <v>1097</v>
      </c>
      <c r="B1811" s="116" t="s">
        <v>1167</v>
      </c>
      <c r="C1811" s="165">
        <v>66960</v>
      </c>
      <c r="D1811" s="117">
        <v>3402.13</v>
      </c>
      <c r="E1811" s="7" t="s">
        <v>1204</v>
      </c>
      <c r="F1811" s="116" t="s">
        <v>1173</v>
      </c>
      <c r="G1811" s="156">
        <v>44679</v>
      </c>
      <c r="H1811" s="82">
        <v>16395799.560000001</v>
      </c>
      <c r="I1811" s="50">
        <v>0.04</v>
      </c>
      <c r="J1811" s="11">
        <v>482.12</v>
      </c>
      <c r="K1811" s="11">
        <v>12053</v>
      </c>
      <c r="L1811" s="11"/>
      <c r="M1811" s="66" t="str">
        <f>TEXT(Table2[[#This Row],[Gd.Dt]],"mmm-yy")</f>
        <v>Apr-22</v>
      </c>
      <c r="N1811" s="46" t="str">
        <f>MID(Table2[[#This Row],[BE]],6,2)</f>
        <v>IB</v>
      </c>
      <c r="O1811" s="46" t="str">
        <f>IF(Table2[[#This Row],[Type]]="IB","EOU",IF(Table2[[#This Row],[Type]]="MB","Local","492"))</f>
        <v>EOU</v>
      </c>
      <c r="P1811" s="46">
        <f>ROUND(Table2[[#This Row],[Cons]]/Table2[[#This Row],[Qty.]],5)</f>
        <v>0.04</v>
      </c>
      <c r="Q1811" s="46" t="b">
        <f>EXACT(Table2[[#This Row],[rate]],Table2[[#This Row],[Check]])</f>
        <v>1</v>
      </c>
      <c r="R1811" s="46"/>
      <c r="S1811" s="46" t="str">
        <f>IF(Table2[[#This Row],[SRO]]="EOU",VLOOKUP(Table2[[#This Row],[BE]],[2]GD.List!$C$3:$N$5014,12,0),IF(Table2[[#This Row],[SRO]]="Local","Polyester Staple Fibre","SRO 492"))</f>
        <v>Textile Chemical</v>
      </c>
    </row>
    <row r="1812" spans="1:19" x14ac:dyDescent="0.25">
      <c r="A1812" s="119" t="s">
        <v>1160</v>
      </c>
      <c r="B1812" s="119" t="s">
        <v>1167</v>
      </c>
      <c r="C1812" s="170">
        <v>66960</v>
      </c>
      <c r="D1812" s="171">
        <v>5503.201</v>
      </c>
      <c r="E1812" s="7" t="s">
        <v>1204</v>
      </c>
      <c r="F1812" s="119" t="s">
        <v>1173</v>
      </c>
      <c r="G1812" s="163">
        <v>44679</v>
      </c>
      <c r="H1812" s="172">
        <v>16395799.560000001</v>
      </c>
      <c r="I1812" s="53">
        <v>0.41666999999999998</v>
      </c>
      <c r="J1812" s="60">
        <v>5022.12</v>
      </c>
      <c r="K1812" s="11">
        <v>12053</v>
      </c>
      <c r="L1812" s="11"/>
      <c r="M1812" s="67" t="str">
        <f>TEXT(Table2[[#This Row],[Gd.Dt]],"mmm-yy")</f>
        <v>Apr-22</v>
      </c>
      <c r="N1812" s="47" t="str">
        <f>MID(Table2[[#This Row],[BE]],6,2)</f>
        <v>MB</v>
      </c>
      <c r="O1812" s="47" t="str">
        <f>IF(Table2[[#This Row],[Type]]="IB","EOU",IF(Table2[[#This Row],[Type]]="MB","Local","492"))</f>
        <v>Local</v>
      </c>
      <c r="P1812" s="47">
        <f>ROUND(Table2[[#This Row],[Cons]]/Table2[[#This Row],[Qty.]],5)</f>
        <v>0.41666999999999998</v>
      </c>
      <c r="Q1812" s="47" t="b">
        <f>EXACT(Table2[[#This Row],[rate]],Table2[[#This Row],[Check]])</f>
        <v>1</v>
      </c>
      <c r="R1812" s="47"/>
      <c r="S1812" s="47" t="str">
        <f>IF(Table2[[#This Row],[SRO]]="EOU",VLOOKUP(Table2[[#This Row],[BE]],[2]GD.List!$C$3:$N$5014,12,0),IF(Table2[[#This Row],[SRO]]="Local","Polyester Staple Fibre","SRO 492"))</f>
        <v>Polyester Staple Fibre</v>
      </c>
    </row>
    <row r="1813" spans="1:19" x14ac:dyDescent="0.25">
      <c r="A1813" s="204" t="s">
        <v>1</v>
      </c>
      <c r="B1813" s="204" t="s">
        <v>1185</v>
      </c>
      <c r="C1813" s="205">
        <v>7643</v>
      </c>
      <c r="D1813" s="206">
        <v>2701.12</v>
      </c>
      <c r="E1813" s="7" t="s">
        <v>1191</v>
      </c>
      <c r="F1813" s="204" t="s">
        <v>1193</v>
      </c>
      <c r="G1813" s="156">
        <v>44680</v>
      </c>
      <c r="H1813" s="207">
        <v>29526708.530000001</v>
      </c>
      <c r="I1813" s="50">
        <v>0.1</v>
      </c>
      <c r="J1813" s="208">
        <v>817.76</v>
      </c>
      <c r="K1813" s="208">
        <v>8177.55</v>
      </c>
      <c r="L1813" s="208"/>
      <c r="M1813" s="202" t="str">
        <f>TEXT(Table2[[#This Row],[Gd.Dt]],"mmm-yy")</f>
        <v>Apr-22</v>
      </c>
      <c r="N1813" s="46" t="str">
        <f>MID(Table2[[#This Row],[BE]],6,2)</f>
        <v>IB</v>
      </c>
      <c r="O1813" s="46" t="str">
        <f>IF(Table2[[#This Row],[Type]]="IB","EOU",IF(Table2[[#This Row],[Type]]="MB","Local","492"))</f>
        <v>EOU</v>
      </c>
      <c r="P1813" s="46">
        <f>ROUND(Table2[[#This Row],[Cons]]/Table2[[#This Row],[Qty.]],5)</f>
        <v>0.1</v>
      </c>
      <c r="Q1813" s="46" t="b">
        <f>EXACT(Table2[[#This Row],[rate]],Table2[[#This Row],[Check]])</f>
        <v>1</v>
      </c>
      <c r="R1813" s="46"/>
      <c r="S1813" s="46" t="str">
        <f>IF(Table2[[#This Row],[SRO]]="EOU",VLOOKUP(Table2[[#This Row],[BE]],[2]GD.List!$C$3:$N$5014,12,0),IF(Table2[[#This Row],[SRO]]="Local","Polyester Staple Fibre","SRO 492"))</f>
        <v>Textile Coal</v>
      </c>
    </row>
    <row r="1814" spans="1:19" x14ac:dyDescent="0.25">
      <c r="A1814" s="210" t="s">
        <v>1</v>
      </c>
      <c r="B1814" s="204" t="s">
        <v>1185</v>
      </c>
      <c r="C1814" s="205">
        <v>7643</v>
      </c>
      <c r="D1814" s="206">
        <v>2701.12</v>
      </c>
      <c r="E1814" s="7" t="s">
        <v>1191</v>
      </c>
      <c r="F1814" s="204" t="s">
        <v>1193</v>
      </c>
      <c r="G1814" s="156">
        <v>44680</v>
      </c>
      <c r="H1814" s="207">
        <v>29526708.530000001</v>
      </c>
      <c r="I1814" s="50">
        <v>0.4</v>
      </c>
      <c r="J1814" s="208">
        <v>2233.1999999999998</v>
      </c>
      <c r="K1814" s="208">
        <v>5583</v>
      </c>
      <c r="L1814" s="208"/>
      <c r="M1814" s="202" t="str">
        <f>TEXT(Table2[[#This Row],[Gd.Dt]],"mmm-yy")</f>
        <v>Apr-22</v>
      </c>
      <c r="N1814" s="46" t="str">
        <f>MID(Table2[[#This Row],[BE]],6,2)</f>
        <v>IB</v>
      </c>
      <c r="O1814" s="46" t="str">
        <f>IF(Table2[[#This Row],[Type]]="IB","EOU",IF(Table2[[#This Row],[Type]]="MB","Local","492"))</f>
        <v>EOU</v>
      </c>
      <c r="P1814" s="46">
        <f>ROUND(Table2[[#This Row],[Cons]]/Table2[[#This Row],[Qty.]],5)</f>
        <v>0.4</v>
      </c>
      <c r="Q1814" s="46" t="b">
        <f>EXACT(Table2[[#This Row],[rate]],Table2[[#This Row],[Check]])</f>
        <v>1</v>
      </c>
      <c r="R1814" s="46"/>
      <c r="S1814" s="46" t="str">
        <f>IF(Table2[[#This Row],[SRO]]="EOU",VLOOKUP(Table2[[#This Row],[BE]],[2]GD.List!$C$3:$N$5014,12,0),IF(Table2[[#This Row],[SRO]]="Local","Polyester Staple Fibre","SRO 492"))</f>
        <v>Textile Coal</v>
      </c>
    </row>
    <row r="1815" spans="1:19" x14ac:dyDescent="0.25">
      <c r="A1815" s="210" t="s">
        <v>1</v>
      </c>
      <c r="B1815" s="204" t="s">
        <v>1186</v>
      </c>
      <c r="C1815" s="205">
        <v>8712</v>
      </c>
      <c r="D1815" s="206">
        <v>2701.12</v>
      </c>
      <c r="E1815" s="7" t="s">
        <v>46</v>
      </c>
      <c r="F1815" s="204" t="s">
        <v>1193</v>
      </c>
      <c r="G1815" s="156">
        <v>44680</v>
      </c>
      <c r="H1815" s="207">
        <v>2132639.12</v>
      </c>
      <c r="I1815" s="50">
        <v>0.4</v>
      </c>
      <c r="J1815" s="208">
        <v>526</v>
      </c>
      <c r="K1815" s="208">
        <v>1315</v>
      </c>
      <c r="L1815" s="208"/>
      <c r="M1815" s="202" t="str">
        <f>TEXT(Table2[[#This Row],[Gd.Dt]],"mmm-yy")</f>
        <v>Apr-22</v>
      </c>
      <c r="N1815" s="46" t="str">
        <f>MID(Table2[[#This Row],[BE]],6,2)</f>
        <v>IB</v>
      </c>
      <c r="O1815" s="46" t="str">
        <f>IF(Table2[[#This Row],[Type]]="IB","EOU",IF(Table2[[#This Row],[Type]]="MB","Local","492"))</f>
        <v>EOU</v>
      </c>
      <c r="P1815" s="46">
        <f>ROUND(Table2[[#This Row],[Cons]]/Table2[[#This Row],[Qty.]],5)</f>
        <v>0.4</v>
      </c>
      <c r="Q1815" s="46" t="b">
        <f>EXACT(Table2[[#This Row],[rate]],Table2[[#This Row],[Check]])</f>
        <v>1</v>
      </c>
      <c r="R1815" s="46"/>
      <c r="S1815" s="46" t="str">
        <f>IF(Table2[[#This Row],[SRO]]="EOU",VLOOKUP(Table2[[#This Row],[BE]],[2]GD.List!$C$3:$N$5014,12,0),IF(Table2[[#This Row],[SRO]]="Local","Polyester Staple Fibre","SRO 492"))</f>
        <v>Textile Coal</v>
      </c>
    </row>
    <row r="1816" spans="1:19" x14ac:dyDescent="0.25">
      <c r="A1816" s="210" t="s">
        <v>1</v>
      </c>
      <c r="B1816" s="204" t="s">
        <v>1187</v>
      </c>
      <c r="C1816" s="205">
        <v>91224</v>
      </c>
      <c r="D1816" s="206">
        <v>2701.12</v>
      </c>
      <c r="E1816" s="7" t="s">
        <v>1192</v>
      </c>
      <c r="F1816" s="204" t="s">
        <v>1194</v>
      </c>
      <c r="G1816" s="156">
        <v>44680</v>
      </c>
      <c r="H1816" s="207">
        <v>22330979.329999998</v>
      </c>
      <c r="I1816" s="50">
        <v>0.4</v>
      </c>
      <c r="J1816" s="208">
        <v>5473.6</v>
      </c>
      <c r="K1816" s="208">
        <v>13684</v>
      </c>
      <c r="L1816" s="208"/>
      <c r="M1816" s="202" t="str">
        <f>TEXT(Table2[[#This Row],[Gd.Dt]],"mmm-yy")</f>
        <v>Apr-22</v>
      </c>
      <c r="N1816" s="46" t="str">
        <f>MID(Table2[[#This Row],[BE]],6,2)</f>
        <v>IB</v>
      </c>
      <c r="O1816" s="46" t="str">
        <f>IF(Table2[[#This Row],[Type]]="IB","EOU",IF(Table2[[#This Row],[Type]]="MB","Local","492"))</f>
        <v>EOU</v>
      </c>
      <c r="P1816" s="46">
        <f>ROUND(Table2[[#This Row],[Cons]]/Table2[[#This Row],[Qty.]],5)</f>
        <v>0.4</v>
      </c>
      <c r="Q1816" s="46" t="b">
        <f>EXACT(Table2[[#This Row],[rate]],Table2[[#This Row],[Check]])</f>
        <v>1</v>
      </c>
      <c r="R1816" s="46"/>
      <c r="S1816" s="46" t="str">
        <f>IF(Table2[[#This Row],[SRO]]="EOU",VLOOKUP(Table2[[#This Row],[BE]],[2]GD.List!$C$3:$N$5014,12,0),IF(Table2[[#This Row],[SRO]]="Local","Polyester Staple Fibre","SRO 492"))</f>
        <v>Textile Coal</v>
      </c>
    </row>
    <row r="1817" spans="1:19" x14ac:dyDescent="0.25">
      <c r="A1817" s="210" t="s">
        <v>1</v>
      </c>
      <c r="B1817" s="204" t="s">
        <v>1183</v>
      </c>
      <c r="C1817" s="205">
        <v>51240</v>
      </c>
      <c r="D1817" s="206">
        <v>2701.12</v>
      </c>
      <c r="E1817" s="7" t="s">
        <v>1188</v>
      </c>
      <c r="F1817" s="204" t="s">
        <v>1195</v>
      </c>
      <c r="G1817" s="156">
        <v>44680</v>
      </c>
      <c r="H1817" s="207">
        <v>67799230.290000007</v>
      </c>
      <c r="I1817" s="50">
        <v>0.1</v>
      </c>
      <c r="J1817" s="208">
        <v>3484.7999999999997</v>
      </c>
      <c r="K1817" s="208">
        <v>34848</v>
      </c>
      <c r="L1817" s="208"/>
      <c r="M1817" s="202" t="str">
        <f>TEXT(Table2[[#This Row],[Gd.Dt]],"mmm-yy")</f>
        <v>Apr-22</v>
      </c>
      <c r="N1817" s="46" t="str">
        <f>MID(Table2[[#This Row],[BE]],6,2)</f>
        <v>IB</v>
      </c>
      <c r="O1817" s="46" t="str">
        <f>IF(Table2[[#This Row],[Type]]="IB","EOU",IF(Table2[[#This Row],[Type]]="MB","Local","492"))</f>
        <v>EOU</v>
      </c>
      <c r="P1817" s="46">
        <f>ROUND(Table2[[#This Row],[Cons]]/Table2[[#This Row],[Qty.]],5)</f>
        <v>0.1</v>
      </c>
      <c r="Q1817" s="46" t="b">
        <f>EXACT(Table2[[#This Row],[rate]],Table2[[#This Row],[Check]])</f>
        <v>1</v>
      </c>
      <c r="R1817" s="46"/>
      <c r="S1817" s="46" t="str">
        <f>IF(Table2[[#This Row],[SRO]]="EOU",VLOOKUP(Table2[[#This Row],[BE]],[2]GD.List!$C$3:$N$5014,12,0),IF(Table2[[#This Row],[SRO]]="Local","Polyester Staple Fibre","SRO 492"))</f>
        <v>Textile Coal</v>
      </c>
    </row>
    <row r="1818" spans="1:19" x14ac:dyDescent="0.25">
      <c r="A1818" s="209" t="s">
        <v>1</v>
      </c>
      <c r="B1818" s="204" t="s">
        <v>1184</v>
      </c>
      <c r="C1818" s="205">
        <v>13808</v>
      </c>
      <c r="D1818" s="206">
        <v>2701.12</v>
      </c>
      <c r="E1818" s="7" t="s">
        <v>1199</v>
      </c>
      <c r="F1818" s="204" t="s">
        <v>1196</v>
      </c>
      <c r="G1818" s="156">
        <v>44680</v>
      </c>
      <c r="H1818" s="207">
        <v>20436194.18</v>
      </c>
      <c r="I1818" s="50">
        <v>0.4</v>
      </c>
      <c r="J1818" s="208">
        <v>3124.8</v>
      </c>
      <c r="K1818" s="208">
        <v>7812</v>
      </c>
      <c r="L1818" s="208"/>
      <c r="M1818" s="202" t="str">
        <f>TEXT(Table2[[#This Row],[Gd.Dt]],"mmm-yy")</f>
        <v>Apr-22</v>
      </c>
      <c r="N1818" s="46" t="str">
        <f>MID(Table2[[#This Row],[BE]],6,2)</f>
        <v>IB</v>
      </c>
      <c r="O1818" s="46" t="str">
        <f>IF(Table2[[#This Row],[Type]]="IB","EOU",IF(Table2[[#This Row],[Type]]="MB","Local","492"))</f>
        <v>EOU</v>
      </c>
      <c r="P1818" s="46">
        <f>ROUND(Table2[[#This Row],[Cons]]/Table2[[#This Row],[Qty.]],5)</f>
        <v>0.4</v>
      </c>
      <c r="Q1818" s="46" t="b">
        <f>EXACT(Table2[[#This Row],[rate]],Table2[[#This Row],[Check]])</f>
        <v>1</v>
      </c>
      <c r="R1818" s="46"/>
      <c r="S1818" s="46" t="str">
        <f>IF(Table2[[#This Row],[SRO]]="EOU",VLOOKUP(Table2[[#This Row],[BE]],[2]GD.List!$C$3:$N$5014,12,0),IF(Table2[[#This Row],[SRO]]="Local","Polyester Staple Fibre","SRO 492"))</f>
        <v>Textile Coal</v>
      </c>
    </row>
    <row r="1819" spans="1:19" x14ac:dyDescent="0.25">
      <c r="A1819" s="209" t="s">
        <v>730</v>
      </c>
      <c r="B1819" s="204" t="s">
        <v>1184</v>
      </c>
      <c r="C1819" s="205">
        <v>13808</v>
      </c>
      <c r="D1819" s="206">
        <v>4819.1000000000004</v>
      </c>
      <c r="E1819" s="7" t="s">
        <v>1189</v>
      </c>
      <c r="F1819" s="204" t="s">
        <v>1196</v>
      </c>
      <c r="G1819" s="156">
        <v>44680</v>
      </c>
      <c r="H1819" s="207">
        <v>20436194.18</v>
      </c>
      <c r="I1819" s="50">
        <v>1</v>
      </c>
      <c r="J1819" s="208">
        <v>1700</v>
      </c>
      <c r="K1819" s="208">
        <v>1700</v>
      </c>
      <c r="L1819" s="208"/>
      <c r="M1819" s="202" t="str">
        <f>TEXT(Table2[[#This Row],[Gd.Dt]],"mmm-yy")</f>
        <v>Apr-22</v>
      </c>
      <c r="N1819" s="46" t="str">
        <f>MID(Table2[[#This Row],[BE]],6,2)</f>
        <v>EP</v>
      </c>
      <c r="O1819" s="46" t="str">
        <f>IF(Table2[[#This Row],[Type]]="IB","EOU",IF(Table2[[#This Row],[Type]]="MB","Local","492"))</f>
        <v>492</v>
      </c>
      <c r="P1819" s="46">
        <f>ROUND(Table2[[#This Row],[Cons]]/Table2[[#This Row],[Qty.]],5)</f>
        <v>1</v>
      </c>
      <c r="Q1819" s="46" t="b">
        <f>EXACT(Table2[[#This Row],[rate]],Table2[[#This Row],[Check]])</f>
        <v>1</v>
      </c>
      <c r="R1819" s="46"/>
      <c r="S1819" s="46" t="str">
        <f>IF(Table2[[#This Row],[SRO]]="EOU",VLOOKUP(Table2[[#This Row],[BE]],[2]GD.List!$C$3:$N$5014,12,0),IF(Table2[[#This Row],[SRO]]="Local","Polyester Staple Fibre","SRO 492"))</f>
        <v>SRO 492</v>
      </c>
    </row>
    <row r="1820" spans="1:19" x14ac:dyDescent="0.25">
      <c r="A1820" s="209" t="s">
        <v>750</v>
      </c>
      <c r="B1820" s="204" t="s">
        <v>1185</v>
      </c>
      <c r="C1820" s="205">
        <v>7643</v>
      </c>
      <c r="D1820" s="206">
        <v>9606.2199999999993</v>
      </c>
      <c r="E1820" s="7" t="s">
        <v>1191</v>
      </c>
      <c r="F1820" s="204" t="s">
        <v>1193</v>
      </c>
      <c r="G1820" s="156">
        <v>44680</v>
      </c>
      <c r="H1820" s="207">
        <v>29526708.530000001</v>
      </c>
      <c r="I1820" s="50">
        <v>1</v>
      </c>
      <c r="J1820" s="208">
        <v>100</v>
      </c>
      <c r="K1820" s="208">
        <v>100</v>
      </c>
      <c r="L1820" s="208"/>
      <c r="M1820" s="202" t="str">
        <f>TEXT(Table2[[#This Row],[Gd.Dt]],"mmm-yy")</f>
        <v>Apr-22</v>
      </c>
      <c r="N1820" s="46" t="str">
        <f>MID(Table2[[#This Row],[BE]],6,2)</f>
        <v>TI</v>
      </c>
      <c r="O1820" s="46" t="str">
        <f>IF(Table2[[#This Row],[Type]]="IB","EOU",IF(Table2[[#This Row],[Type]]="MB","Local","492"))</f>
        <v>492</v>
      </c>
      <c r="P1820" s="46">
        <f>ROUND(Table2[[#This Row],[Cons]]/Table2[[#This Row],[Qty.]],5)</f>
        <v>1</v>
      </c>
      <c r="Q1820" s="46" t="b">
        <f>EXACT(Table2[[#This Row],[rate]],Table2[[#This Row],[Check]])</f>
        <v>1</v>
      </c>
      <c r="R1820" s="46"/>
      <c r="S1820" s="46" t="str">
        <f>IF(Table2[[#This Row],[SRO]]="EOU",VLOOKUP(Table2[[#This Row],[BE]],[2]GD.List!$C$3:$N$5014,12,0),IF(Table2[[#This Row],[SRO]]="Local","Polyester Staple Fibre","SRO 492"))</f>
        <v>SRO 492</v>
      </c>
    </row>
    <row r="1821" spans="1:19" x14ac:dyDescent="0.25">
      <c r="A1821" s="209" t="s">
        <v>919</v>
      </c>
      <c r="B1821" s="204" t="s">
        <v>1182</v>
      </c>
      <c r="C1821" s="205">
        <v>10888</v>
      </c>
      <c r="D1821" s="206">
        <v>3204.16</v>
      </c>
      <c r="E1821" s="7" t="s">
        <v>1198</v>
      </c>
      <c r="F1821" s="204" t="s">
        <v>1197</v>
      </c>
      <c r="G1821" s="156">
        <v>44679</v>
      </c>
      <c r="H1821" s="207">
        <v>13167516.07</v>
      </c>
      <c r="I1821" s="50">
        <v>7.0000000000000007E-2</v>
      </c>
      <c r="J1821" s="208">
        <v>85.33</v>
      </c>
      <c r="K1821" s="208">
        <v>1219</v>
      </c>
      <c r="L1821" s="208"/>
      <c r="M1821" s="202" t="str">
        <f>TEXT(Table2[[#This Row],[Gd.Dt]],"mmm-yy")</f>
        <v>Apr-22</v>
      </c>
      <c r="N1821" s="46" t="str">
        <f>MID(Table2[[#This Row],[BE]],6,2)</f>
        <v>IB</v>
      </c>
      <c r="O1821" s="46" t="str">
        <f>IF(Table2[[#This Row],[Type]]="IB","EOU",IF(Table2[[#This Row],[Type]]="MB","Local","492"))</f>
        <v>EOU</v>
      </c>
      <c r="P1821" s="46">
        <f>ROUND(Table2[[#This Row],[Cons]]/Table2[[#This Row],[Qty.]],5)</f>
        <v>7.0000000000000007E-2</v>
      </c>
      <c r="Q1821" s="46" t="b">
        <f>EXACT(Table2[[#This Row],[rate]],Table2[[#This Row],[Check]])</f>
        <v>1</v>
      </c>
      <c r="R1821" s="46"/>
      <c r="S1821" s="46" t="str">
        <f>IF(Table2[[#This Row],[SRO]]="EOU",VLOOKUP(Table2[[#This Row],[BE]],[2]GD.List!$C$3:$N$5014,12,0),IF(Table2[[#This Row],[SRO]]="Local","Polyester Staple Fibre","SRO 492"))</f>
        <v>Textile Dyes</v>
      </c>
    </row>
    <row r="1822" spans="1:19" x14ac:dyDescent="0.25">
      <c r="A1822" s="210" t="s">
        <v>1021</v>
      </c>
      <c r="B1822" s="204" t="s">
        <v>1186</v>
      </c>
      <c r="C1822" s="205">
        <v>8712</v>
      </c>
      <c r="D1822" s="206">
        <v>1108.19</v>
      </c>
      <c r="E1822" s="7" t="s">
        <v>46</v>
      </c>
      <c r="F1822" s="204" t="s">
        <v>1193</v>
      </c>
      <c r="G1822" s="156">
        <v>44680</v>
      </c>
      <c r="H1822" s="207">
        <v>2132639.12</v>
      </c>
      <c r="I1822" s="50">
        <v>0.04</v>
      </c>
      <c r="J1822" s="208">
        <v>52.6</v>
      </c>
      <c r="K1822" s="208">
        <v>1315</v>
      </c>
      <c r="L1822" s="208"/>
      <c r="M1822" s="202" t="str">
        <f>TEXT(Table2[[#This Row],[Gd.Dt]],"mmm-yy")</f>
        <v>Apr-22</v>
      </c>
      <c r="N1822" s="46" t="str">
        <f>MID(Table2[[#This Row],[BE]],6,2)</f>
        <v>IB</v>
      </c>
      <c r="O1822" s="46" t="str">
        <f>IF(Table2[[#This Row],[Type]]="IB","EOU",IF(Table2[[#This Row],[Type]]="MB","Local","492"))</f>
        <v>EOU</v>
      </c>
      <c r="P1822" s="46">
        <f>ROUND(Table2[[#This Row],[Cons]]/Table2[[#This Row],[Qty.]],5)</f>
        <v>0.04</v>
      </c>
      <c r="Q1822" s="46" t="b">
        <f>EXACT(Table2[[#This Row],[rate]],Table2[[#This Row],[Check]])</f>
        <v>1</v>
      </c>
      <c r="R1822" s="46"/>
      <c r="S1822" s="46" t="str">
        <f>IF(Table2[[#This Row],[SRO]]="EOU",VLOOKUP(Table2[[#This Row],[BE]],[2]GD.List!$C$3:$N$5014,12,0),IF(Table2[[#This Row],[SRO]]="Local","Polyester Staple Fibre","SRO 492"))</f>
        <v>Textile Chemical</v>
      </c>
    </row>
    <row r="1823" spans="1:19" x14ac:dyDescent="0.25">
      <c r="A1823" s="210" t="s">
        <v>1021</v>
      </c>
      <c r="B1823" s="204" t="s">
        <v>1187</v>
      </c>
      <c r="C1823" s="205">
        <v>91224</v>
      </c>
      <c r="D1823" s="206">
        <v>1108.19</v>
      </c>
      <c r="E1823" s="7" t="s">
        <v>1192</v>
      </c>
      <c r="F1823" s="204" t="s">
        <v>1194</v>
      </c>
      <c r="G1823" s="156">
        <v>44680</v>
      </c>
      <c r="H1823" s="207">
        <v>22330979.329999998</v>
      </c>
      <c r="I1823" s="50">
        <v>0.04</v>
      </c>
      <c r="J1823" s="208">
        <v>547.36</v>
      </c>
      <c r="K1823" s="208">
        <v>13684</v>
      </c>
      <c r="L1823" s="208"/>
      <c r="M1823" s="202" t="str">
        <f>TEXT(Table2[[#This Row],[Gd.Dt]],"mmm-yy")</f>
        <v>Apr-22</v>
      </c>
      <c r="N1823" s="46" t="str">
        <f>MID(Table2[[#This Row],[BE]],6,2)</f>
        <v>IB</v>
      </c>
      <c r="O1823" s="46" t="str">
        <f>IF(Table2[[#This Row],[Type]]="IB","EOU",IF(Table2[[#This Row],[Type]]="MB","Local","492"))</f>
        <v>EOU</v>
      </c>
      <c r="P1823" s="46">
        <f>ROUND(Table2[[#This Row],[Cons]]/Table2[[#This Row],[Qty.]],5)</f>
        <v>0.04</v>
      </c>
      <c r="Q1823" s="46" t="b">
        <f>EXACT(Table2[[#This Row],[rate]],Table2[[#This Row],[Check]])</f>
        <v>1</v>
      </c>
      <c r="R1823" s="46"/>
      <c r="S1823" s="46" t="str">
        <f>IF(Table2[[#This Row],[SRO]]="EOU",VLOOKUP(Table2[[#This Row],[BE]],[2]GD.List!$C$3:$N$5014,12,0),IF(Table2[[#This Row],[SRO]]="Local","Polyester Staple Fibre","SRO 492"))</f>
        <v>Textile Chemical</v>
      </c>
    </row>
    <row r="1824" spans="1:19" x14ac:dyDescent="0.25">
      <c r="A1824" s="210" t="s">
        <v>1021</v>
      </c>
      <c r="B1824" s="204" t="s">
        <v>1183</v>
      </c>
      <c r="C1824" s="205">
        <v>51240</v>
      </c>
      <c r="D1824" s="206">
        <v>1108.19</v>
      </c>
      <c r="E1824" s="7" t="s">
        <v>1188</v>
      </c>
      <c r="F1824" s="204" t="s">
        <v>1195</v>
      </c>
      <c r="G1824" s="156">
        <v>44680</v>
      </c>
      <c r="H1824" s="207">
        <v>67799230.290000007</v>
      </c>
      <c r="I1824" s="50">
        <v>0.04</v>
      </c>
      <c r="J1824" s="208">
        <v>1393.92</v>
      </c>
      <c r="K1824" s="208">
        <v>34848</v>
      </c>
      <c r="L1824" s="208"/>
      <c r="M1824" s="202" t="str">
        <f>TEXT(Table2[[#This Row],[Gd.Dt]],"mmm-yy")</f>
        <v>Apr-22</v>
      </c>
      <c r="N1824" s="46" t="str">
        <f>MID(Table2[[#This Row],[BE]],6,2)</f>
        <v>IB</v>
      </c>
      <c r="O1824" s="46" t="str">
        <f>IF(Table2[[#This Row],[Type]]="IB","EOU",IF(Table2[[#This Row],[Type]]="MB","Local","492"))</f>
        <v>EOU</v>
      </c>
      <c r="P1824" s="46">
        <f>ROUND(Table2[[#This Row],[Cons]]/Table2[[#This Row],[Qty.]],5)</f>
        <v>0.04</v>
      </c>
      <c r="Q1824" s="46" t="b">
        <f>EXACT(Table2[[#This Row],[rate]],Table2[[#This Row],[Check]])</f>
        <v>1</v>
      </c>
      <c r="R1824" s="46"/>
      <c r="S1824" s="46" t="str">
        <f>IF(Table2[[#This Row],[SRO]]="EOU",VLOOKUP(Table2[[#This Row],[BE]],[2]GD.List!$C$3:$N$5014,12,0),IF(Table2[[#This Row],[SRO]]="Local","Polyester Staple Fibre","SRO 492"))</f>
        <v>Textile Chemical</v>
      </c>
    </row>
    <row r="1825" spans="1:19" x14ac:dyDescent="0.25">
      <c r="A1825" s="209" t="s">
        <v>1021</v>
      </c>
      <c r="B1825" s="204" t="s">
        <v>1184</v>
      </c>
      <c r="C1825" s="205">
        <v>13808</v>
      </c>
      <c r="D1825" s="206">
        <v>1108.19</v>
      </c>
      <c r="E1825" s="7" t="s">
        <v>1199</v>
      </c>
      <c r="F1825" s="204" t="s">
        <v>1196</v>
      </c>
      <c r="G1825" s="156">
        <v>44680</v>
      </c>
      <c r="H1825" s="207">
        <v>20436194.18</v>
      </c>
      <c r="I1825" s="50">
        <v>0.04</v>
      </c>
      <c r="J1825" s="208">
        <v>312.48</v>
      </c>
      <c r="K1825" s="208">
        <v>7812</v>
      </c>
      <c r="L1825" s="208"/>
      <c r="M1825" s="202" t="str">
        <f>TEXT(Table2[[#This Row],[Gd.Dt]],"mmm-yy")</f>
        <v>Apr-22</v>
      </c>
      <c r="N1825" s="46" t="str">
        <f>MID(Table2[[#This Row],[BE]],6,2)</f>
        <v>IB</v>
      </c>
      <c r="O1825" s="46" t="str">
        <f>IF(Table2[[#This Row],[Type]]="IB","EOU",IF(Table2[[#This Row],[Type]]="MB","Local","492"))</f>
        <v>EOU</v>
      </c>
      <c r="P1825" s="46">
        <f>ROUND(Table2[[#This Row],[Cons]]/Table2[[#This Row],[Qty.]],5)</f>
        <v>0.04</v>
      </c>
      <c r="Q1825" s="46" t="b">
        <f>EXACT(Table2[[#This Row],[rate]],Table2[[#This Row],[Check]])</f>
        <v>1</v>
      </c>
      <c r="R1825" s="46"/>
      <c r="S1825" s="46" t="str">
        <f>IF(Table2[[#This Row],[SRO]]="EOU",VLOOKUP(Table2[[#This Row],[BE]],[2]GD.List!$C$3:$N$5014,12,0),IF(Table2[[#This Row],[SRO]]="Local","Polyester Staple Fibre","SRO 492"))</f>
        <v>Textile Chemical</v>
      </c>
    </row>
    <row r="1826" spans="1:19" x14ac:dyDescent="0.25">
      <c r="A1826" s="210" t="s">
        <v>1048</v>
      </c>
      <c r="B1826" s="204" t="s">
        <v>1185</v>
      </c>
      <c r="C1826" s="205">
        <v>7643</v>
      </c>
      <c r="D1826" s="206">
        <v>2832.1089999999999</v>
      </c>
      <c r="E1826" s="7" t="s">
        <v>1191</v>
      </c>
      <c r="F1826" s="204" t="s">
        <v>1193</v>
      </c>
      <c r="G1826" s="156">
        <v>44680</v>
      </c>
      <c r="H1826" s="207">
        <v>29526708.530000001</v>
      </c>
      <c r="I1826" s="50">
        <v>0.04</v>
      </c>
      <c r="J1826" s="208">
        <v>223.32</v>
      </c>
      <c r="K1826" s="208">
        <v>5583</v>
      </c>
      <c r="L1826" s="208"/>
      <c r="M1826" s="202" t="str">
        <f>TEXT(Table2[[#This Row],[Gd.Dt]],"mmm-yy")</f>
        <v>Apr-22</v>
      </c>
      <c r="N1826" s="46" t="str">
        <f>MID(Table2[[#This Row],[BE]],6,2)</f>
        <v>IB</v>
      </c>
      <c r="O1826" s="46" t="str">
        <f>IF(Table2[[#This Row],[Type]]="IB","EOU",IF(Table2[[#This Row],[Type]]="MB","Local","492"))</f>
        <v>EOU</v>
      </c>
      <c r="P1826" s="46">
        <f>ROUND(Table2[[#This Row],[Cons]]/Table2[[#This Row],[Qty.]],5)</f>
        <v>0.04</v>
      </c>
      <c r="Q1826" s="46" t="b">
        <f>EXACT(Table2[[#This Row],[rate]],Table2[[#This Row],[Check]])</f>
        <v>1</v>
      </c>
      <c r="R1826" s="46"/>
      <c r="S1826" s="46" t="str">
        <f>IF(Table2[[#This Row],[SRO]]="EOU",VLOOKUP(Table2[[#This Row],[BE]],[2]GD.List!$C$3:$N$5014,12,0),IF(Table2[[#This Row],[SRO]]="Local","Polyester Staple Fibre","SRO 492"))</f>
        <v>Textile Chemical</v>
      </c>
    </row>
    <row r="1827" spans="1:19" x14ac:dyDescent="0.25">
      <c r="A1827" s="209" t="s">
        <v>1048</v>
      </c>
      <c r="B1827" s="204" t="s">
        <v>1186</v>
      </c>
      <c r="C1827" s="205">
        <v>8712</v>
      </c>
      <c r="D1827" s="206">
        <v>2832.1089999999999</v>
      </c>
      <c r="E1827" s="7" t="s">
        <v>46</v>
      </c>
      <c r="F1827" s="204" t="s">
        <v>1193</v>
      </c>
      <c r="G1827" s="156">
        <v>44680</v>
      </c>
      <c r="H1827" s="207">
        <v>2132639.12</v>
      </c>
      <c r="I1827" s="50">
        <v>0.04</v>
      </c>
      <c r="J1827" s="208">
        <v>52.6</v>
      </c>
      <c r="K1827" s="208">
        <v>1315</v>
      </c>
      <c r="L1827" s="208"/>
      <c r="M1827" s="202" t="str">
        <f>TEXT(Table2[[#This Row],[Gd.Dt]],"mmm-yy")</f>
        <v>Apr-22</v>
      </c>
      <c r="N1827" s="46" t="str">
        <f>MID(Table2[[#This Row],[BE]],6,2)</f>
        <v>IB</v>
      </c>
      <c r="O1827" s="46" t="str">
        <f>IF(Table2[[#This Row],[Type]]="IB","EOU",IF(Table2[[#This Row],[Type]]="MB","Local","492"))</f>
        <v>EOU</v>
      </c>
      <c r="P1827" s="46">
        <f>ROUND(Table2[[#This Row],[Cons]]/Table2[[#This Row],[Qty.]],5)</f>
        <v>0.04</v>
      </c>
      <c r="Q1827" s="46" t="b">
        <f>EXACT(Table2[[#This Row],[rate]],Table2[[#This Row],[Check]])</f>
        <v>1</v>
      </c>
      <c r="R1827" s="46"/>
      <c r="S1827" s="46" t="str">
        <f>IF(Table2[[#This Row],[SRO]]="EOU",VLOOKUP(Table2[[#This Row],[BE]],[2]GD.List!$C$3:$N$5014,12,0),IF(Table2[[#This Row],[SRO]]="Local","Polyester Staple Fibre","SRO 492"))</f>
        <v>Textile Chemical</v>
      </c>
    </row>
    <row r="1828" spans="1:19" x14ac:dyDescent="0.25">
      <c r="A1828" s="210" t="s">
        <v>1076</v>
      </c>
      <c r="B1828" s="204" t="s">
        <v>1185</v>
      </c>
      <c r="C1828" s="205">
        <v>7643</v>
      </c>
      <c r="D1828" s="206">
        <v>3809.9189999999999</v>
      </c>
      <c r="E1828" s="7" t="s">
        <v>1191</v>
      </c>
      <c r="F1828" s="204" t="s">
        <v>1193</v>
      </c>
      <c r="G1828" s="156">
        <v>44680</v>
      </c>
      <c r="H1828" s="207">
        <v>29526708.530000001</v>
      </c>
      <c r="I1828" s="50">
        <v>0.04</v>
      </c>
      <c r="J1828" s="208">
        <v>223.32</v>
      </c>
      <c r="K1828" s="208">
        <v>5583</v>
      </c>
      <c r="L1828" s="208"/>
      <c r="M1828" s="202" t="str">
        <f>TEXT(Table2[[#This Row],[Gd.Dt]],"mmm-yy")</f>
        <v>Apr-22</v>
      </c>
      <c r="N1828" s="46" t="str">
        <f>MID(Table2[[#This Row],[BE]],6,2)</f>
        <v>IB</v>
      </c>
      <c r="O1828" s="46" t="str">
        <f>IF(Table2[[#This Row],[Type]]="IB","EOU",IF(Table2[[#This Row],[Type]]="MB","Local","492"))</f>
        <v>EOU</v>
      </c>
      <c r="P1828" s="46">
        <f>ROUND(Table2[[#This Row],[Cons]]/Table2[[#This Row],[Qty.]],5)</f>
        <v>0.04</v>
      </c>
      <c r="Q1828" s="46" t="b">
        <f>EXACT(Table2[[#This Row],[rate]],Table2[[#This Row],[Check]])</f>
        <v>1</v>
      </c>
      <c r="R1828" s="46"/>
      <c r="S1828" s="46" t="str">
        <f>IF(Table2[[#This Row],[SRO]]="EOU",VLOOKUP(Table2[[#This Row],[BE]],[2]GD.List!$C$3:$N$5014,12,0),IF(Table2[[#This Row],[SRO]]="Local","Polyester Staple Fibre","SRO 492"))</f>
        <v>Textile Chemical</v>
      </c>
    </row>
    <row r="1829" spans="1:19" x14ac:dyDescent="0.25">
      <c r="A1829" s="209" t="s">
        <v>1076</v>
      </c>
      <c r="B1829" s="204" t="s">
        <v>1182</v>
      </c>
      <c r="C1829" s="205">
        <v>10888</v>
      </c>
      <c r="D1829" s="206">
        <v>3809.9189999999999</v>
      </c>
      <c r="E1829" s="7" t="s">
        <v>1198</v>
      </c>
      <c r="F1829" s="204" t="s">
        <v>1197</v>
      </c>
      <c r="G1829" s="156">
        <v>44679</v>
      </c>
      <c r="H1829" s="207">
        <v>13167516.07</v>
      </c>
      <c r="I1829" s="50">
        <v>0.04</v>
      </c>
      <c r="J1829" s="208">
        <v>201.44</v>
      </c>
      <c r="K1829" s="208">
        <v>5036</v>
      </c>
      <c r="L1829" s="208"/>
      <c r="M1829" s="202" t="str">
        <f>TEXT(Table2[[#This Row],[Gd.Dt]],"mmm-yy")</f>
        <v>Apr-22</v>
      </c>
      <c r="N1829" s="46" t="str">
        <f>MID(Table2[[#This Row],[BE]],6,2)</f>
        <v>IB</v>
      </c>
      <c r="O1829" s="46" t="str">
        <f>IF(Table2[[#This Row],[Type]]="IB","EOU",IF(Table2[[#This Row],[Type]]="MB","Local","492"))</f>
        <v>EOU</v>
      </c>
      <c r="P1829" s="46">
        <f>ROUND(Table2[[#This Row],[Cons]]/Table2[[#This Row],[Qty.]],5)</f>
        <v>0.04</v>
      </c>
      <c r="Q1829" s="46" t="b">
        <f>EXACT(Table2[[#This Row],[rate]],Table2[[#This Row],[Check]])</f>
        <v>1</v>
      </c>
      <c r="R1829" s="46"/>
      <c r="S1829" s="46" t="str">
        <f>IF(Table2[[#This Row],[SRO]]="EOU",VLOOKUP(Table2[[#This Row],[BE]],[2]GD.List!$C$3:$N$5014,12,0),IF(Table2[[#This Row],[SRO]]="Local","Polyester Staple Fibre","SRO 492"))</f>
        <v>Textile Chemical</v>
      </c>
    </row>
    <row r="1830" spans="1:19" x14ac:dyDescent="0.25">
      <c r="A1830" s="210" t="s">
        <v>1096</v>
      </c>
      <c r="B1830" s="204" t="s">
        <v>1185</v>
      </c>
      <c r="C1830" s="205">
        <v>7643</v>
      </c>
      <c r="D1830" s="206">
        <v>3910</v>
      </c>
      <c r="E1830" s="7" t="s">
        <v>1191</v>
      </c>
      <c r="F1830" s="204" t="s">
        <v>1193</v>
      </c>
      <c r="G1830" s="156">
        <v>44680</v>
      </c>
      <c r="H1830" s="207">
        <v>29526708.530000001</v>
      </c>
      <c r="I1830" s="50">
        <v>0.04</v>
      </c>
      <c r="J1830" s="208">
        <v>223.32</v>
      </c>
      <c r="K1830" s="208">
        <v>5583</v>
      </c>
      <c r="L1830" s="208"/>
      <c r="M1830" s="202" t="str">
        <f>TEXT(Table2[[#This Row],[Gd.Dt]],"mmm-yy")</f>
        <v>Apr-22</v>
      </c>
      <c r="N1830" s="46" t="str">
        <f>MID(Table2[[#This Row],[BE]],6,2)</f>
        <v>IB</v>
      </c>
      <c r="O1830" s="46" t="str">
        <f>IF(Table2[[#This Row],[Type]]="IB","EOU",IF(Table2[[#This Row],[Type]]="MB","Local","492"))</f>
        <v>EOU</v>
      </c>
      <c r="P1830" s="46">
        <f>ROUND(Table2[[#This Row],[Cons]]/Table2[[#This Row],[Qty.]],5)</f>
        <v>0.04</v>
      </c>
      <c r="Q1830" s="46" t="b">
        <f>EXACT(Table2[[#This Row],[rate]],Table2[[#This Row],[Check]])</f>
        <v>1</v>
      </c>
      <c r="R1830" s="46"/>
      <c r="S1830" s="46" t="str">
        <f>IF(Table2[[#This Row],[SRO]]="EOU",VLOOKUP(Table2[[#This Row],[BE]],[2]GD.List!$C$3:$N$5014,12,0),IF(Table2[[#This Row],[SRO]]="Local","Polyester Staple Fibre","SRO 492"))</f>
        <v>Textile Chemical</v>
      </c>
    </row>
    <row r="1831" spans="1:19" x14ac:dyDescent="0.25">
      <c r="A1831" s="209" t="s">
        <v>1096</v>
      </c>
      <c r="B1831" s="204" t="s">
        <v>1186</v>
      </c>
      <c r="C1831" s="205">
        <v>8712</v>
      </c>
      <c r="D1831" s="206">
        <v>3910</v>
      </c>
      <c r="E1831" s="7" t="s">
        <v>46</v>
      </c>
      <c r="F1831" s="204" t="s">
        <v>1193</v>
      </c>
      <c r="G1831" s="156">
        <v>44680</v>
      </c>
      <c r="H1831" s="207">
        <v>2132639.12</v>
      </c>
      <c r="I1831" s="50">
        <v>0.04</v>
      </c>
      <c r="J1831" s="208">
        <v>52.6</v>
      </c>
      <c r="K1831" s="208">
        <v>1315</v>
      </c>
      <c r="L1831" s="208"/>
      <c r="M1831" s="202" t="str">
        <f>TEXT(Table2[[#This Row],[Gd.Dt]],"mmm-yy")</f>
        <v>Apr-22</v>
      </c>
      <c r="N1831" s="46" t="str">
        <f>MID(Table2[[#This Row],[BE]],6,2)</f>
        <v>IB</v>
      </c>
      <c r="O1831" s="46" t="str">
        <f>IF(Table2[[#This Row],[Type]]="IB","EOU",IF(Table2[[#This Row],[Type]]="MB","Local","492"))</f>
        <v>EOU</v>
      </c>
      <c r="P1831" s="46">
        <f>ROUND(Table2[[#This Row],[Cons]]/Table2[[#This Row],[Qty.]],5)</f>
        <v>0.04</v>
      </c>
      <c r="Q1831" s="46" t="b">
        <f>EXACT(Table2[[#This Row],[rate]],Table2[[#This Row],[Check]])</f>
        <v>1</v>
      </c>
      <c r="R1831" s="46"/>
      <c r="S1831" s="46" t="str">
        <f>IF(Table2[[#This Row],[SRO]]="EOU",VLOOKUP(Table2[[#This Row],[BE]],[2]GD.List!$C$3:$N$5014,12,0),IF(Table2[[#This Row],[SRO]]="Local","Polyester Staple Fibre","SRO 492"))</f>
        <v>Textile Chemical</v>
      </c>
    </row>
    <row r="1832" spans="1:19" x14ac:dyDescent="0.25">
      <c r="A1832" s="210" t="s">
        <v>1097</v>
      </c>
      <c r="B1832" s="204" t="s">
        <v>1186</v>
      </c>
      <c r="C1832" s="205">
        <v>8712</v>
      </c>
      <c r="D1832" s="206">
        <v>3402.13</v>
      </c>
      <c r="E1832" s="7" t="s">
        <v>46</v>
      </c>
      <c r="F1832" s="204" t="s">
        <v>1193</v>
      </c>
      <c r="G1832" s="156">
        <v>44680</v>
      </c>
      <c r="H1832" s="207">
        <v>2132639.12</v>
      </c>
      <c r="I1832" s="50">
        <v>0.04</v>
      </c>
      <c r="J1832" s="208">
        <v>52.6</v>
      </c>
      <c r="K1832" s="208">
        <v>1315</v>
      </c>
      <c r="L1832" s="208"/>
      <c r="M1832" s="202" t="str">
        <f>TEXT(Table2[[#This Row],[Gd.Dt]],"mmm-yy")</f>
        <v>Apr-22</v>
      </c>
      <c r="N1832" s="46" t="str">
        <f>MID(Table2[[#This Row],[BE]],6,2)</f>
        <v>IB</v>
      </c>
      <c r="O1832" s="46" t="str">
        <f>IF(Table2[[#This Row],[Type]]="IB","EOU",IF(Table2[[#This Row],[Type]]="MB","Local","492"))</f>
        <v>EOU</v>
      </c>
      <c r="P1832" s="46">
        <f>ROUND(Table2[[#This Row],[Cons]]/Table2[[#This Row],[Qty.]],5)</f>
        <v>0.04</v>
      </c>
      <c r="Q1832" s="46" t="b">
        <f>EXACT(Table2[[#This Row],[rate]],Table2[[#This Row],[Check]])</f>
        <v>1</v>
      </c>
      <c r="R1832" s="46"/>
      <c r="S1832" s="46" t="str">
        <f>IF(Table2[[#This Row],[SRO]]="EOU",VLOOKUP(Table2[[#This Row],[BE]],[2]GD.List!$C$3:$N$5014,12,0),IF(Table2[[#This Row],[SRO]]="Local","Polyester Staple Fibre","SRO 492"))</f>
        <v>Textile Chemical</v>
      </c>
    </row>
    <row r="1833" spans="1:19" x14ac:dyDescent="0.25">
      <c r="A1833" s="210" t="s">
        <v>1097</v>
      </c>
      <c r="B1833" s="204" t="s">
        <v>1187</v>
      </c>
      <c r="C1833" s="205">
        <v>91224</v>
      </c>
      <c r="D1833" s="206">
        <v>3402.13</v>
      </c>
      <c r="E1833" s="7" t="s">
        <v>1192</v>
      </c>
      <c r="F1833" s="204" t="s">
        <v>1194</v>
      </c>
      <c r="G1833" s="156">
        <v>44680</v>
      </c>
      <c r="H1833" s="207">
        <v>22330979.329999998</v>
      </c>
      <c r="I1833" s="50">
        <v>0.04</v>
      </c>
      <c r="J1833" s="208">
        <v>547.36</v>
      </c>
      <c r="K1833" s="208">
        <v>13684</v>
      </c>
      <c r="L1833" s="208"/>
      <c r="M1833" s="202" t="str">
        <f>TEXT(Table2[[#This Row],[Gd.Dt]],"mmm-yy")</f>
        <v>Apr-22</v>
      </c>
      <c r="N1833" s="46" t="str">
        <f>MID(Table2[[#This Row],[BE]],6,2)</f>
        <v>IB</v>
      </c>
      <c r="O1833" s="46" t="str">
        <f>IF(Table2[[#This Row],[Type]]="IB","EOU",IF(Table2[[#This Row],[Type]]="MB","Local","492"))</f>
        <v>EOU</v>
      </c>
      <c r="P1833" s="46">
        <f>ROUND(Table2[[#This Row],[Cons]]/Table2[[#This Row],[Qty.]],5)</f>
        <v>0.04</v>
      </c>
      <c r="Q1833" s="46" t="b">
        <f>EXACT(Table2[[#This Row],[rate]],Table2[[#This Row],[Check]])</f>
        <v>1</v>
      </c>
      <c r="R1833" s="46"/>
      <c r="S1833" s="46" t="str">
        <f>IF(Table2[[#This Row],[SRO]]="EOU",VLOOKUP(Table2[[#This Row],[BE]],[2]GD.List!$C$3:$N$5014,12,0),IF(Table2[[#This Row],[SRO]]="Local","Polyester Staple Fibre","SRO 492"))</f>
        <v>Textile Chemical</v>
      </c>
    </row>
    <row r="1834" spans="1:19" x14ac:dyDescent="0.25">
      <c r="A1834" s="210" t="s">
        <v>1097</v>
      </c>
      <c r="B1834" s="204" t="s">
        <v>1183</v>
      </c>
      <c r="C1834" s="205">
        <v>51240</v>
      </c>
      <c r="D1834" s="206">
        <v>3402.13</v>
      </c>
      <c r="E1834" s="7" t="s">
        <v>1188</v>
      </c>
      <c r="F1834" s="204" t="s">
        <v>1195</v>
      </c>
      <c r="G1834" s="156">
        <v>44680</v>
      </c>
      <c r="H1834" s="207">
        <v>67799230.290000007</v>
      </c>
      <c r="I1834" s="50">
        <v>0.04</v>
      </c>
      <c r="J1834" s="208">
        <v>1393.92</v>
      </c>
      <c r="K1834" s="208">
        <v>34848</v>
      </c>
      <c r="L1834" s="208"/>
      <c r="M1834" s="202" t="str">
        <f>TEXT(Table2[[#This Row],[Gd.Dt]],"mmm-yy")</f>
        <v>Apr-22</v>
      </c>
      <c r="N1834" s="46" t="str">
        <f>MID(Table2[[#This Row],[BE]],6,2)</f>
        <v>IB</v>
      </c>
      <c r="O1834" s="46" t="str">
        <f>IF(Table2[[#This Row],[Type]]="IB","EOU",IF(Table2[[#This Row],[Type]]="MB","Local","492"))</f>
        <v>EOU</v>
      </c>
      <c r="P1834" s="46">
        <f>ROUND(Table2[[#This Row],[Cons]]/Table2[[#This Row],[Qty.]],5)</f>
        <v>0.04</v>
      </c>
      <c r="Q1834" s="46" t="b">
        <f>EXACT(Table2[[#This Row],[rate]],Table2[[#This Row],[Check]])</f>
        <v>1</v>
      </c>
      <c r="R1834" s="46"/>
      <c r="S1834" s="46" t="str">
        <f>IF(Table2[[#This Row],[SRO]]="EOU",VLOOKUP(Table2[[#This Row],[BE]],[2]GD.List!$C$3:$N$5014,12,0),IF(Table2[[#This Row],[SRO]]="Local","Polyester Staple Fibre","SRO 492"))</f>
        <v>Textile Chemical</v>
      </c>
    </row>
    <row r="1835" spans="1:19" x14ac:dyDescent="0.25">
      <c r="A1835" s="209" t="s">
        <v>1097</v>
      </c>
      <c r="B1835" s="204" t="s">
        <v>1184</v>
      </c>
      <c r="C1835" s="205">
        <v>13808</v>
      </c>
      <c r="D1835" s="206">
        <v>3402.13</v>
      </c>
      <c r="E1835" s="7" t="s">
        <v>1199</v>
      </c>
      <c r="F1835" s="204" t="s">
        <v>1196</v>
      </c>
      <c r="G1835" s="156">
        <v>44680</v>
      </c>
      <c r="H1835" s="207">
        <v>20436194.18</v>
      </c>
      <c r="I1835" s="50">
        <v>0.04</v>
      </c>
      <c r="J1835" s="208">
        <v>312.48</v>
      </c>
      <c r="K1835" s="208">
        <v>7812</v>
      </c>
      <c r="L1835" s="208"/>
      <c r="M1835" s="202" t="str">
        <f>TEXT(Table2[[#This Row],[Gd.Dt]],"mmm-yy")</f>
        <v>Apr-22</v>
      </c>
      <c r="N1835" s="46" t="str">
        <f>MID(Table2[[#This Row],[BE]],6,2)</f>
        <v>IB</v>
      </c>
      <c r="O1835" s="46" t="str">
        <f>IF(Table2[[#This Row],[Type]]="IB","EOU",IF(Table2[[#This Row],[Type]]="MB","Local","492"))</f>
        <v>EOU</v>
      </c>
      <c r="P1835" s="46">
        <f>ROUND(Table2[[#This Row],[Cons]]/Table2[[#This Row],[Qty.]],5)</f>
        <v>0.04</v>
      </c>
      <c r="Q1835" s="46" t="b">
        <f>EXACT(Table2[[#This Row],[rate]],Table2[[#This Row],[Check]])</f>
        <v>1</v>
      </c>
      <c r="R1835" s="46"/>
      <c r="S1835" s="46" t="str">
        <f>IF(Table2[[#This Row],[SRO]]="EOU",VLOOKUP(Table2[[#This Row],[BE]],[2]GD.List!$C$3:$N$5014,12,0),IF(Table2[[#This Row],[SRO]]="Local","Polyester Staple Fibre","SRO 492"))</f>
        <v>Textile Chemical</v>
      </c>
    </row>
    <row r="1836" spans="1:19" x14ac:dyDescent="0.25">
      <c r="A1836" s="210" t="s">
        <v>1145</v>
      </c>
      <c r="B1836" s="204" t="s">
        <v>1185</v>
      </c>
      <c r="C1836" s="205">
        <v>7643</v>
      </c>
      <c r="D1836" s="206">
        <v>5402.33</v>
      </c>
      <c r="E1836" s="7" t="s">
        <v>1191</v>
      </c>
      <c r="F1836" s="204" t="s">
        <v>1193</v>
      </c>
      <c r="G1836" s="156">
        <v>44680</v>
      </c>
      <c r="H1836" s="207">
        <v>29526708.530000001</v>
      </c>
      <c r="I1836" s="50">
        <v>0.99009999999999998</v>
      </c>
      <c r="J1836" s="208">
        <v>8096.59</v>
      </c>
      <c r="K1836" s="208">
        <v>8177.55</v>
      </c>
      <c r="L1836" s="208"/>
      <c r="M1836" s="202" t="str">
        <f>TEXT(Table2[[#This Row],[Gd.Dt]],"mmm-yy")</f>
        <v>Apr-22</v>
      </c>
      <c r="N1836" s="46" t="str">
        <f>MID(Table2[[#This Row],[BE]],6,2)</f>
        <v>IB</v>
      </c>
      <c r="O1836" s="46" t="str">
        <f>IF(Table2[[#This Row],[Type]]="IB","EOU",IF(Table2[[#This Row],[Type]]="MB","Local","492"))</f>
        <v>EOU</v>
      </c>
      <c r="P1836" s="46">
        <f>ROUND(Table2[[#This Row],[Cons]]/Table2[[#This Row],[Qty.]],5)</f>
        <v>0.99009999999999998</v>
      </c>
      <c r="Q1836" s="46" t="b">
        <f>EXACT(Table2[[#This Row],[rate]],Table2[[#This Row],[Check]])</f>
        <v>1</v>
      </c>
      <c r="R1836" s="46"/>
      <c r="S1836" s="46" t="str">
        <f>IF(Table2[[#This Row],[SRO]]="EOU",VLOOKUP(Table2[[#This Row],[BE]],[2]GD.List!$C$3:$N$5014,12,0),IF(Table2[[#This Row],[SRO]]="Local","Polyester Staple Fibre","SRO 492"))</f>
        <v>Polyester Yarn</v>
      </c>
    </row>
    <row r="1837" spans="1:19" x14ac:dyDescent="0.25">
      <c r="A1837" s="209" t="s">
        <v>1145</v>
      </c>
      <c r="B1837" s="204" t="s">
        <v>1185</v>
      </c>
      <c r="C1837" s="205">
        <v>7643</v>
      </c>
      <c r="D1837" s="206">
        <v>5402.33</v>
      </c>
      <c r="E1837" s="7" t="s">
        <v>1191</v>
      </c>
      <c r="F1837" s="204" t="s">
        <v>1193</v>
      </c>
      <c r="G1837" s="156">
        <v>44680</v>
      </c>
      <c r="H1837" s="207">
        <v>29526708.530000001</v>
      </c>
      <c r="I1837" s="50">
        <v>1.0101</v>
      </c>
      <c r="J1837" s="208">
        <v>5639.39</v>
      </c>
      <c r="K1837" s="208">
        <v>5583</v>
      </c>
      <c r="L1837" s="208"/>
      <c r="M1837" s="202" t="str">
        <f>TEXT(Table2[[#This Row],[Gd.Dt]],"mmm-yy")</f>
        <v>Apr-22</v>
      </c>
      <c r="N1837" s="46" t="str">
        <f>MID(Table2[[#This Row],[BE]],6,2)</f>
        <v>IB</v>
      </c>
      <c r="O1837" s="46" t="str">
        <f>IF(Table2[[#This Row],[Type]]="IB","EOU",IF(Table2[[#This Row],[Type]]="MB","Local","492"))</f>
        <v>EOU</v>
      </c>
      <c r="P1837" s="46">
        <f>ROUND(Table2[[#This Row],[Cons]]/Table2[[#This Row],[Qty.]],5)</f>
        <v>1.0101</v>
      </c>
      <c r="Q1837" s="46" t="b">
        <f>EXACT(Table2[[#This Row],[rate]],Table2[[#This Row],[Check]])</f>
        <v>1</v>
      </c>
      <c r="R1837" s="46"/>
      <c r="S1837" s="46" t="str">
        <f>IF(Table2[[#This Row],[SRO]]="EOU",VLOOKUP(Table2[[#This Row],[BE]],[2]GD.List!$C$3:$N$5014,12,0),IF(Table2[[#This Row],[SRO]]="Local","Polyester Staple Fibre","SRO 492"))</f>
        <v>Polyester Yarn</v>
      </c>
    </row>
    <row r="1838" spans="1:19" x14ac:dyDescent="0.25">
      <c r="A1838" s="210" t="s">
        <v>1160</v>
      </c>
      <c r="B1838" s="204" t="s">
        <v>1186</v>
      </c>
      <c r="C1838" s="205">
        <v>8712</v>
      </c>
      <c r="D1838" s="206">
        <v>5503.201</v>
      </c>
      <c r="E1838" s="7" t="s">
        <v>46</v>
      </c>
      <c r="F1838" s="204" t="s">
        <v>1193</v>
      </c>
      <c r="G1838" s="156">
        <v>44680</v>
      </c>
      <c r="H1838" s="207">
        <v>2132639.12</v>
      </c>
      <c r="I1838" s="50">
        <v>0.41666999999999998</v>
      </c>
      <c r="J1838" s="208">
        <v>547.91999999999996</v>
      </c>
      <c r="K1838" s="208">
        <v>1315</v>
      </c>
      <c r="L1838" s="208"/>
      <c r="M1838" s="202" t="str">
        <f>TEXT(Table2[[#This Row],[Gd.Dt]],"mmm-yy")</f>
        <v>Apr-22</v>
      </c>
      <c r="N1838" s="46" t="str">
        <f>MID(Table2[[#This Row],[BE]],6,2)</f>
        <v>MB</v>
      </c>
      <c r="O1838" s="46" t="str">
        <f>IF(Table2[[#This Row],[Type]]="IB","EOU",IF(Table2[[#This Row],[Type]]="MB","Local","492"))</f>
        <v>Local</v>
      </c>
      <c r="P1838" s="46">
        <f>ROUND(Table2[[#This Row],[Cons]]/Table2[[#This Row],[Qty.]],5)</f>
        <v>0.41666999999999998</v>
      </c>
      <c r="Q1838" s="46" t="b">
        <f>EXACT(Table2[[#This Row],[rate]],Table2[[#This Row],[Check]])</f>
        <v>1</v>
      </c>
      <c r="R1838" s="46"/>
      <c r="S1838" s="46" t="str">
        <f>IF(Table2[[#This Row],[SRO]]="EOU",VLOOKUP(Table2[[#This Row],[BE]],[2]GD.List!$C$3:$N$5014,12,0),IF(Table2[[#This Row],[SRO]]="Local","Polyester Staple Fibre","SRO 492"))</f>
        <v>Polyester Staple Fibre</v>
      </c>
    </row>
    <row r="1839" spans="1:19" x14ac:dyDescent="0.25">
      <c r="A1839" s="210" t="s">
        <v>1160</v>
      </c>
      <c r="B1839" s="204" t="s">
        <v>1187</v>
      </c>
      <c r="C1839" s="205">
        <v>91224</v>
      </c>
      <c r="D1839" s="206">
        <v>5503.201</v>
      </c>
      <c r="E1839" s="7" t="s">
        <v>1192</v>
      </c>
      <c r="F1839" s="204" t="s">
        <v>1194</v>
      </c>
      <c r="G1839" s="156">
        <v>44680</v>
      </c>
      <c r="H1839" s="207">
        <v>22330979.329999998</v>
      </c>
      <c r="I1839" s="50">
        <v>0.41666999999999998</v>
      </c>
      <c r="J1839" s="208">
        <v>5701.71</v>
      </c>
      <c r="K1839" s="208">
        <v>13684</v>
      </c>
      <c r="L1839" s="208"/>
      <c r="M1839" s="202" t="str">
        <f>TEXT(Table2[[#This Row],[Gd.Dt]],"mmm-yy")</f>
        <v>Apr-22</v>
      </c>
      <c r="N1839" s="46" t="str">
        <f>MID(Table2[[#This Row],[BE]],6,2)</f>
        <v>MB</v>
      </c>
      <c r="O1839" s="46" t="str">
        <f>IF(Table2[[#This Row],[Type]]="IB","EOU",IF(Table2[[#This Row],[Type]]="MB","Local","492"))</f>
        <v>Local</v>
      </c>
      <c r="P1839" s="46">
        <f>ROUND(Table2[[#This Row],[Cons]]/Table2[[#This Row],[Qty.]],5)</f>
        <v>0.41666999999999998</v>
      </c>
      <c r="Q1839" s="46" t="b">
        <f>EXACT(Table2[[#This Row],[rate]],Table2[[#This Row],[Check]])</f>
        <v>1</v>
      </c>
      <c r="R1839" s="46"/>
      <c r="S1839" s="46" t="str">
        <f>IF(Table2[[#This Row],[SRO]]="EOU",VLOOKUP(Table2[[#This Row],[BE]],[2]GD.List!$C$3:$N$5014,12,0),IF(Table2[[#This Row],[SRO]]="Local","Polyester Staple Fibre","SRO 492"))</f>
        <v>Polyester Staple Fibre</v>
      </c>
    </row>
    <row r="1840" spans="1:19" x14ac:dyDescent="0.25">
      <c r="A1840" s="209" t="s">
        <v>1160</v>
      </c>
      <c r="B1840" s="204" t="s">
        <v>1184</v>
      </c>
      <c r="C1840" s="205">
        <v>13808</v>
      </c>
      <c r="D1840" s="206">
        <v>5503.201</v>
      </c>
      <c r="E1840" s="7" t="s">
        <v>1199</v>
      </c>
      <c r="F1840" s="204" t="s">
        <v>1196</v>
      </c>
      <c r="G1840" s="156">
        <v>44680</v>
      </c>
      <c r="H1840" s="207">
        <v>20436194.18</v>
      </c>
      <c r="I1840" s="50">
        <v>0.41666999999999998</v>
      </c>
      <c r="J1840" s="208">
        <v>3255.03</v>
      </c>
      <c r="K1840" s="208">
        <v>7812</v>
      </c>
      <c r="L1840" s="208"/>
      <c r="M1840" s="202" t="str">
        <f>TEXT(Table2[[#This Row],[Gd.Dt]],"mmm-yy")</f>
        <v>Apr-22</v>
      </c>
      <c r="N1840" s="46" t="str">
        <f>MID(Table2[[#This Row],[BE]],6,2)</f>
        <v>MB</v>
      </c>
      <c r="O1840" s="46" t="str">
        <f>IF(Table2[[#This Row],[Type]]="IB","EOU",IF(Table2[[#This Row],[Type]]="MB","Local","492"))</f>
        <v>Local</v>
      </c>
      <c r="P1840" s="46">
        <f>ROUND(Table2[[#This Row],[Cons]]/Table2[[#This Row],[Qty.]],5)</f>
        <v>0.41666999999999998</v>
      </c>
      <c r="Q1840" s="46" t="b">
        <f>EXACT(Table2[[#This Row],[rate]],Table2[[#This Row],[Check]])</f>
        <v>1</v>
      </c>
      <c r="R1840" s="46"/>
      <c r="S1840" s="46" t="str">
        <f>IF(Table2[[#This Row],[SRO]]="EOU",VLOOKUP(Table2[[#This Row],[BE]],[2]GD.List!$C$3:$N$5014,12,0),IF(Table2[[#This Row],[SRO]]="Local","Polyester Staple Fibre","SRO 492"))</f>
        <v>Polyester Staple Fibre</v>
      </c>
    </row>
    <row r="1841" spans="1:19" x14ac:dyDescent="0.25">
      <c r="A1841" s="210" t="s">
        <v>1190</v>
      </c>
      <c r="B1841" s="204" t="s">
        <v>1185</v>
      </c>
      <c r="C1841" s="205">
        <v>7643</v>
      </c>
      <c r="D1841" s="206">
        <v>4821.1090000000004</v>
      </c>
      <c r="E1841" s="7" t="s">
        <v>1191</v>
      </c>
      <c r="F1841" s="204" t="s">
        <v>1193</v>
      </c>
      <c r="G1841" s="156">
        <v>44680</v>
      </c>
      <c r="H1841" s="207">
        <v>29526708.530000001</v>
      </c>
      <c r="I1841" s="50">
        <v>1</v>
      </c>
      <c r="J1841" s="208">
        <v>2000</v>
      </c>
      <c r="K1841" s="208">
        <v>2000</v>
      </c>
      <c r="L1841" s="208"/>
      <c r="M1841" s="202" t="str">
        <f>TEXT(Table2[[#This Row],[Gd.Dt]],"mmm-yy")</f>
        <v>Apr-22</v>
      </c>
      <c r="N1841" s="46" t="str">
        <f>MID(Table2[[#This Row],[BE]],6,2)</f>
        <v>TI</v>
      </c>
      <c r="O1841" s="46" t="str">
        <f>IF(Table2[[#This Row],[Type]]="IB","EOU",IF(Table2[[#This Row],[Type]]="MB","Local","492"))</f>
        <v>492</v>
      </c>
      <c r="P1841" s="46">
        <f>ROUND(Table2[[#This Row],[Cons]]/Table2[[#This Row],[Qty.]],5)</f>
        <v>1</v>
      </c>
      <c r="Q1841" s="46" t="b">
        <f>EXACT(Table2[[#This Row],[rate]],Table2[[#This Row],[Check]])</f>
        <v>1</v>
      </c>
      <c r="R1841" s="46"/>
      <c r="S1841" s="46" t="str">
        <f>IF(Table2[[#This Row],[SRO]]="EOU",VLOOKUP(Table2[[#This Row],[BE]],[2]GD.List!$C$3:$N$5014,12,0),IF(Table2[[#This Row],[SRO]]="Local","Polyester Staple Fibre","SRO 492"))</f>
        <v>SRO 492</v>
      </c>
    </row>
    <row r="1842" spans="1:19" x14ac:dyDescent="0.25">
      <c r="A1842" s="210" t="s">
        <v>1190</v>
      </c>
      <c r="B1842" s="210" t="s">
        <v>1184</v>
      </c>
      <c r="C1842" s="211">
        <v>13808</v>
      </c>
      <c r="D1842" s="212">
        <v>4821.1090000000004</v>
      </c>
      <c r="E1842" s="162" t="s">
        <v>1189</v>
      </c>
      <c r="F1842" s="210" t="s">
        <v>1196</v>
      </c>
      <c r="G1842" s="163">
        <v>44680</v>
      </c>
      <c r="H1842" s="213">
        <v>20436194.18</v>
      </c>
      <c r="I1842" s="53">
        <v>1</v>
      </c>
      <c r="J1842" s="214">
        <v>13127</v>
      </c>
      <c r="K1842" s="214">
        <v>13127</v>
      </c>
      <c r="L1842" s="214"/>
      <c r="M1842" s="203" t="str">
        <f>TEXT(Table2[[#This Row],[Gd.Dt]],"mmm-yy")</f>
        <v>Apr-22</v>
      </c>
      <c r="N1842" s="47" t="str">
        <f>MID(Table2[[#This Row],[BE]],6,2)</f>
        <v>TI</v>
      </c>
      <c r="O1842" s="47" t="str">
        <f>IF(Table2[[#This Row],[Type]]="IB","EOU",IF(Table2[[#This Row],[Type]]="MB","Local","492"))</f>
        <v>492</v>
      </c>
      <c r="P1842" s="47">
        <f>ROUND(Table2[[#This Row],[Cons]]/Table2[[#This Row],[Qty.]],5)</f>
        <v>1</v>
      </c>
      <c r="Q1842" s="47" t="b">
        <f>EXACT(Table2[[#This Row],[rate]],Table2[[#This Row],[Check]])</f>
        <v>1</v>
      </c>
      <c r="R1842" s="47"/>
      <c r="S1842" s="47" t="str">
        <f>IF(Table2[[#This Row],[SRO]]="EOU",VLOOKUP(Table2[[#This Row],[BE]],[2]GD.List!$C$3:$N$5014,12,0),IF(Table2[[#This Row],[SRO]]="Local","Polyester Staple Fibre","SRO 492"))</f>
        <v>SRO 492</v>
      </c>
    </row>
    <row r="1843" spans="1:19" x14ac:dyDescent="0.25">
      <c r="A1843" s="210" t="s">
        <v>1</v>
      </c>
      <c r="B1843" s="204" t="s">
        <v>1205</v>
      </c>
      <c r="C1843" s="205">
        <v>32312</v>
      </c>
      <c r="D1843" s="206">
        <v>2701.12</v>
      </c>
      <c r="E1843" s="7" t="s">
        <v>1212</v>
      </c>
      <c r="F1843" s="204" t="s">
        <v>1222</v>
      </c>
      <c r="G1843" s="156">
        <v>44680</v>
      </c>
      <c r="H1843" s="207">
        <v>31244656.949999999</v>
      </c>
      <c r="I1843" s="50">
        <v>0.1</v>
      </c>
      <c r="J1843" s="208">
        <v>1469.1</v>
      </c>
      <c r="K1843" s="208">
        <v>14691</v>
      </c>
      <c r="L1843" s="208"/>
      <c r="M1843" s="202" t="str">
        <f>TEXT(Table2[[#This Row],[Gd.Dt]],"mmm-yy")</f>
        <v>Apr-22</v>
      </c>
      <c r="N1843" s="46" t="str">
        <f>MID(Table2[[#This Row],[BE]],6,2)</f>
        <v>IB</v>
      </c>
      <c r="O1843" s="46" t="str">
        <f>IF(Table2[[#This Row],[Type]]="IB","EOU",IF(Table2[[#This Row],[Type]]="MB","Local","492"))</f>
        <v>EOU</v>
      </c>
      <c r="P1843" s="46">
        <f>ROUND(Table2[[#This Row],[Cons]]/Table2[[#This Row],[Qty.]],5)</f>
        <v>0.1</v>
      </c>
      <c r="Q1843" s="46" t="b">
        <f>EXACT(Table2[[#This Row],[rate]],Table2[[#This Row],[Check]])</f>
        <v>1</v>
      </c>
      <c r="R1843" s="46"/>
      <c r="S1843" s="46" t="str">
        <f>IF(Table2[[#This Row],[SRO]]="EOU",VLOOKUP(Table2[[#This Row],[BE]],[2]GD.List!$C$3:$N$5014,12,0),IF(Table2[[#This Row],[SRO]]="Local","Polyester Staple Fibre","SRO 492"))</f>
        <v>Textile Coal</v>
      </c>
    </row>
    <row r="1844" spans="1:19" x14ac:dyDescent="0.25">
      <c r="A1844" s="210" t="s">
        <v>1</v>
      </c>
      <c r="B1844" s="204" t="s">
        <v>1208</v>
      </c>
      <c r="C1844" s="205">
        <v>19435</v>
      </c>
      <c r="D1844" s="206">
        <v>2701.12</v>
      </c>
      <c r="E1844" s="7" t="s">
        <v>1221</v>
      </c>
      <c r="F1844" s="204" t="s">
        <v>1223</v>
      </c>
      <c r="G1844" s="156">
        <v>44681</v>
      </c>
      <c r="H1844" s="207">
        <v>18347674.23</v>
      </c>
      <c r="I1844" s="50">
        <v>0.1</v>
      </c>
      <c r="J1844" s="208">
        <v>163.6</v>
      </c>
      <c r="K1844" s="208">
        <v>1636</v>
      </c>
      <c r="L1844" s="208"/>
      <c r="M1844" s="202" t="str">
        <f>TEXT(Table2[[#This Row],[Gd.Dt]],"mmm-yy")</f>
        <v>Apr-22</v>
      </c>
      <c r="N1844" s="46" t="str">
        <f>MID(Table2[[#This Row],[BE]],6,2)</f>
        <v>IB</v>
      </c>
      <c r="O1844" s="46" t="str">
        <f>IF(Table2[[#This Row],[Type]]="IB","EOU",IF(Table2[[#This Row],[Type]]="MB","Local","492"))</f>
        <v>EOU</v>
      </c>
      <c r="P1844" s="46">
        <f>ROUND(Table2[[#This Row],[Cons]]/Table2[[#This Row],[Qty.]],5)</f>
        <v>0.1</v>
      </c>
      <c r="Q1844" s="46" t="b">
        <f>EXACT(Table2[[#This Row],[rate]],Table2[[#This Row],[Check]])</f>
        <v>1</v>
      </c>
      <c r="R1844" s="46"/>
      <c r="S1844" s="46" t="str">
        <f>IF(Table2[[#This Row],[SRO]]="EOU",VLOOKUP(Table2[[#This Row],[BE]],[2]GD.List!$C$3:$N$5014,12,0),IF(Table2[[#This Row],[SRO]]="Local","Polyester Staple Fibre","SRO 492"))</f>
        <v>Textile Coal</v>
      </c>
    </row>
    <row r="1845" spans="1:19" x14ac:dyDescent="0.25">
      <c r="A1845" s="210" t="s">
        <v>1</v>
      </c>
      <c r="B1845" s="204" t="s">
        <v>1208</v>
      </c>
      <c r="C1845" s="205">
        <v>19435</v>
      </c>
      <c r="D1845" s="206">
        <v>2701.12</v>
      </c>
      <c r="E1845" s="7" t="s">
        <v>1221</v>
      </c>
      <c r="F1845" s="204" t="s">
        <v>1223</v>
      </c>
      <c r="G1845" s="156">
        <v>44681</v>
      </c>
      <c r="H1845" s="207">
        <v>18347674.23</v>
      </c>
      <c r="I1845" s="50">
        <v>0.4</v>
      </c>
      <c r="J1845" s="208">
        <v>5124</v>
      </c>
      <c r="K1845" s="208">
        <v>12810</v>
      </c>
      <c r="L1845" s="208"/>
      <c r="M1845" s="202" t="str">
        <f>TEXT(Table2[[#This Row],[Gd.Dt]],"mmm-yy")</f>
        <v>Apr-22</v>
      </c>
      <c r="N1845" s="46" t="str">
        <f>MID(Table2[[#This Row],[BE]],6,2)</f>
        <v>IB</v>
      </c>
      <c r="O1845" s="46" t="str">
        <f>IF(Table2[[#This Row],[Type]]="IB","EOU",IF(Table2[[#This Row],[Type]]="MB","Local","492"))</f>
        <v>EOU</v>
      </c>
      <c r="P1845" s="46">
        <f>ROUND(Table2[[#This Row],[Cons]]/Table2[[#This Row],[Qty.]],5)</f>
        <v>0.4</v>
      </c>
      <c r="Q1845" s="46" t="b">
        <f>EXACT(Table2[[#This Row],[rate]],Table2[[#This Row],[Check]])</f>
        <v>1</v>
      </c>
      <c r="R1845" s="46"/>
      <c r="S1845" s="46" t="str">
        <f>IF(Table2[[#This Row],[SRO]]="EOU",VLOOKUP(Table2[[#This Row],[BE]],[2]GD.List!$C$3:$N$5014,12,0),IF(Table2[[#This Row],[SRO]]="Local","Polyester Staple Fibre","SRO 492"))</f>
        <v>Textile Coal</v>
      </c>
    </row>
    <row r="1846" spans="1:19" x14ac:dyDescent="0.25">
      <c r="A1846" s="209" t="s">
        <v>1</v>
      </c>
      <c r="B1846" s="204" t="s">
        <v>1207</v>
      </c>
      <c r="C1846" s="205">
        <v>14112</v>
      </c>
      <c r="D1846" s="206">
        <v>2701.12</v>
      </c>
      <c r="E1846" s="7" t="s">
        <v>1217</v>
      </c>
      <c r="F1846" s="204" t="s">
        <v>1224</v>
      </c>
      <c r="G1846" s="156">
        <v>44681</v>
      </c>
      <c r="H1846" s="207">
        <v>10429530.75</v>
      </c>
      <c r="I1846" s="50">
        <v>0.1</v>
      </c>
      <c r="J1846" s="208">
        <v>824.69999999999993</v>
      </c>
      <c r="K1846" s="208">
        <v>8247</v>
      </c>
      <c r="L1846" s="208"/>
      <c r="M1846" s="202" t="str">
        <f>TEXT(Table2[[#This Row],[Gd.Dt]],"mmm-yy")</f>
        <v>Apr-22</v>
      </c>
      <c r="N1846" s="46" t="str">
        <f>MID(Table2[[#This Row],[BE]],6,2)</f>
        <v>IB</v>
      </c>
      <c r="O1846" s="46" t="str">
        <f>IF(Table2[[#This Row],[Type]]="IB","EOU",IF(Table2[[#This Row],[Type]]="MB","Local","492"))</f>
        <v>EOU</v>
      </c>
      <c r="P1846" s="46">
        <f>ROUND(Table2[[#This Row],[Cons]]/Table2[[#This Row],[Qty.]],5)</f>
        <v>0.1</v>
      </c>
      <c r="Q1846" s="46" t="b">
        <f>EXACT(Table2[[#This Row],[rate]],Table2[[#This Row],[Check]])</f>
        <v>1</v>
      </c>
      <c r="R1846" s="46"/>
      <c r="S1846" s="46" t="str">
        <f>IF(Table2[[#This Row],[SRO]]="EOU",VLOOKUP(Table2[[#This Row],[BE]],[2]GD.List!$C$3:$N$5014,12,0),IF(Table2[[#This Row],[SRO]]="Local","Polyester Staple Fibre","SRO 492"))</f>
        <v>Textile Coal</v>
      </c>
    </row>
    <row r="1847" spans="1:19" x14ac:dyDescent="0.25">
      <c r="A1847" s="209" t="s">
        <v>752</v>
      </c>
      <c r="B1847" s="204" t="s">
        <v>1210</v>
      </c>
      <c r="C1847" s="205">
        <v>17066</v>
      </c>
      <c r="D1847" s="206">
        <v>9607.19</v>
      </c>
      <c r="E1847" s="7" t="s">
        <v>46</v>
      </c>
      <c r="F1847" s="204" t="s">
        <v>1225</v>
      </c>
      <c r="G1847" s="156">
        <v>44681</v>
      </c>
      <c r="H1847" s="207">
        <v>12036028.26</v>
      </c>
      <c r="I1847" s="50">
        <v>1</v>
      </c>
      <c r="J1847" s="208">
        <v>700</v>
      </c>
      <c r="K1847" s="208">
        <v>700</v>
      </c>
      <c r="L1847" s="208"/>
      <c r="M1847" s="202" t="str">
        <f>TEXT(Table2[[#This Row],[Gd.Dt]],"mmm-yy")</f>
        <v>Apr-22</v>
      </c>
      <c r="N1847" s="46" t="str">
        <f>MID(Table2[[#This Row],[BE]],6,2)</f>
        <v>EP</v>
      </c>
      <c r="O1847" s="46" t="str">
        <f>IF(Table2[[#This Row],[Type]]="IB","EOU",IF(Table2[[#This Row],[Type]]="MB","Local","492"))</f>
        <v>492</v>
      </c>
      <c r="P1847" s="46">
        <f>ROUND(Table2[[#This Row],[Cons]]/Table2[[#This Row],[Qty.]],5)</f>
        <v>1</v>
      </c>
      <c r="Q1847" s="46" t="b">
        <f>EXACT(Table2[[#This Row],[rate]],Table2[[#This Row],[Check]])</f>
        <v>1</v>
      </c>
      <c r="R1847" s="46"/>
      <c r="S1847" s="46" t="str">
        <f>IF(Table2[[#This Row],[SRO]]="EOU",VLOOKUP(Table2[[#This Row],[BE]],[2]GD.List!$C$3:$N$5014,12,0),IF(Table2[[#This Row],[SRO]]="Local","Polyester Staple Fibre","SRO 492"))</f>
        <v>SRO 492</v>
      </c>
    </row>
    <row r="1848" spans="1:19" x14ac:dyDescent="0.25">
      <c r="A1848" s="209" t="s">
        <v>909</v>
      </c>
      <c r="B1848" s="204" t="s">
        <v>1206</v>
      </c>
      <c r="C1848" s="205">
        <v>5163</v>
      </c>
      <c r="D1848" s="206">
        <v>9607.2000000000007</v>
      </c>
      <c r="E1848" s="7" t="s">
        <v>46</v>
      </c>
      <c r="F1848" s="204" t="s">
        <v>1226</v>
      </c>
      <c r="G1848" s="156">
        <v>44681</v>
      </c>
      <c r="H1848" s="207">
        <v>6668827.6699999999</v>
      </c>
      <c r="I1848" s="50">
        <v>1.039E-2</v>
      </c>
      <c r="J1848" s="208">
        <v>12.1</v>
      </c>
      <c r="K1848" s="208">
        <v>1164.5899999999999</v>
      </c>
      <c r="L1848" s="208"/>
      <c r="M1848" s="202" t="str">
        <f>TEXT(Table2[[#This Row],[Gd.Dt]],"mmm-yy")</f>
        <v>Apr-22</v>
      </c>
      <c r="N1848" s="46" t="str">
        <f>MID(Table2[[#This Row],[BE]],6,2)</f>
        <v>HC</v>
      </c>
      <c r="O1848" s="46" t="str">
        <f>IF(Table2[[#This Row],[Type]]="IB","EOU",IF(Table2[[#This Row],[Type]]="MB","Local","492"))</f>
        <v>492</v>
      </c>
      <c r="P1848" s="46">
        <f>ROUND(Table2[[#This Row],[Cons]]/Table2[[#This Row],[Qty.]],5)</f>
        <v>1.039E-2</v>
      </c>
      <c r="Q1848" s="46" t="b">
        <f>EXACT(Table2[[#This Row],[rate]],Table2[[#This Row],[Check]])</f>
        <v>1</v>
      </c>
      <c r="R1848" s="46"/>
      <c r="S1848" s="46" t="str">
        <f>IF(Table2[[#This Row],[SRO]]="EOU",VLOOKUP(Table2[[#This Row],[BE]],[2]GD.List!$C$3:$N$5014,12,0),IF(Table2[[#This Row],[SRO]]="Local","Polyester Staple Fibre","SRO 492"))</f>
        <v>SRO 492</v>
      </c>
    </row>
    <row r="1849" spans="1:19" x14ac:dyDescent="0.25">
      <c r="A1849" s="210" t="s">
        <v>1021</v>
      </c>
      <c r="B1849" s="204" t="s">
        <v>1205</v>
      </c>
      <c r="C1849" s="205">
        <v>32312</v>
      </c>
      <c r="D1849" s="206">
        <v>1108.19</v>
      </c>
      <c r="E1849" s="7" t="s">
        <v>1212</v>
      </c>
      <c r="F1849" s="204" t="s">
        <v>1222</v>
      </c>
      <c r="G1849" s="156">
        <v>44680</v>
      </c>
      <c r="H1849" s="207">
        <v>31244656.949999999</v>
      </c>
      <c r="I1849" s="50">
        <v>0.04</v>
      </c>
      <c r="J1849" s="208">
        <v>587.6400000000001</v>
      </c>
      <c r="K1849" s="208">
        <v>14691</v>
      </c>
      <c r="L1849" s="208"/>
      <c r="M1849" s="202" t="str">
        <f>TEXT(Table2[[#This Row],[Gd.Dt]],"mmm-yy")</f>
        <v>Apr-22</v>
      </c>
      <c r="N1849" s="46" t="str">
        <f>MID(Table2[[#This Row],[BE]],6,2)</f>
        <v>IB</v>
      </c>
      <c r="O1849" s="46" t="str">
        <f>IF(Table2[[#This Row],[Type]]="IB","EOU",IF(Table2[[#This Row],[Type]]="MB","Local","492"))</f>
        <v>EOU</v>
      </c>
      <c r="P1849" s="46">
        <f>ROUND(Table2[[#This Row],[Cons]]/Table2[[#This Row],[Qty.]],5)</f>
        <v>0.04</v>
      </c>
      <c r="Q1849" s="46" t="b">
        <f>EXACT(Table2[[#This Row],[rate]],Table2[[#This Row],[Check]])</f>
        <v>1</v>
      </c>
      <c r="R1849" s="46"/>
      <c r="S1849" s="46" t="str">
        <f>IF(Table2[[#This Row],[SRO]]="EOU",VLOOKUP(Table2[[#This Row],[BE]],[2]GD.List!$C$3:$N$5014,12,0),IF(Table2[[#This Row],[SRO]]="Local","Polyester Staple Fibre","SRO 492"))</f>
        <v>Textile Chemical</v>
      </c>
    </row>
    <row r="1850" spans="1:19" x14ac:dyDescent="0.25">
      <c r="A1850" s="210" t="s">
        <v>1021</v>
      </c>
      <c r="B1850" s="204" t="s">
        <v>1208</v>
      </c>
      <c r="C1850" s="205">
        <v>19435</v>
      </c>
      <c r="D1850" s="206">
        <v>1108.19</v>
      </c>
      <c r="E1850" s="7" t="s">
        <v>1221</v>
      </c>
      <c r="F1850" s="204" t="s">
        <v>1223</v>
      </c>
      <c r="G1850" s="156">
        <v>44681</v>
      </c>
      <c r="H1850" s="207">
        <v>18347674.23</v>
      </c>
      <c r="I1850" s="50">
        <v>0.04</v>
      </c>
      <c r="J1850" s="208">
        <v>577.83999999999992</v>
      </c>
      <c r="K1850" s="208">
        <v>14446</v>
      </c>
      <c r="L1850" s="208"/>
      <c r="M1850" s="202" t="str">
        <f>TEXT(Table2[[#This Row],[Gd.Dt]],"mmm-yy")</f>
        <v>Apr-22</v>
      </c>
      <c r="N1850" s="46" t="str">
        <f>MID(Table2[[#This Row],[BE]],6,2)</f>
        <v>IB</v>
      </c>
      <c r="O1850" s="46" t="str">
        <f>IF(Table2[[#This Row],[Type]]="IB","EOU",IF(Table2[[#This Row],[Type]]="MB","Local","492"))</f>
        <v>EOU</v>
      </c>
      <c r="P1850" s="46">
        <f>ROUND(Table2[[#This Row],[Cons]]/Table2[[#This Row],[Qty.]],5)</f>
        <v>0.04</v>
      </c>
      <c r="Q1850" s="46" t="b">
        <f>EXACT(Table2[[#This Row],[rate]],Table2[[#This Row],[Check]])</f>
        <v>1</v>
      </c>
      <c r="R1850" s="46"/>
      <c r="S1850" s="46" t="str">
        <f>IF(Table2[[#This Row],[SRO]]="EOU",VLOOKUP(Table2[[#This Row],[BE]],[2]GD.List!$C$3:$N$5014,12,0),IF(Table2[[#This Row],[SRO]]="Local","Polyester Staple Fibre","SRO 492"))</f>
        <v>Textile Chemical</v>
      </c>
    </row>
    <row r="1851" spans="1:19" x14ac:dyDescent="0.25">
      <c r="A1851" s="209" t="s">
        <v>1021</v>
      </c>
      <c r="B1851" s="204" t="s">
        <v>1207</v>
      </c>
      <c r="C1851" s="205">
        <v>14112</v>
      </c>
      <c r="D1851" s="206">
        <v>1108.19</v>
      </c>
      <c r="E1851" s="7" t="s">
        <v>1217</v>
      </c>
      <c r="F1851" s="204" t="s">
        <v>1224</v>
      </c>
      <c r="G1851" s="156">
        <v>44681</v>
      </c>
      <c r="H1851" s="207">
        <v>10429530.75</v>
      </c>
      <c r="I1851" s="50">
        <v>0.04</v>
      </c>
      <c r="J1851" s="208">
        <v>329.88</v>
      </c>
      <c r="K1851" s="208">
        <v>8247</v>
      </c>
      <c r="L1851" s="208"/>
      <c r="M1851" s="202" t="str">
        <f>TEXT(Table2[[#This Row],[Gd.Dt]],"mmm-yy")</f>
        <v>Apr-22</v>
      </c>
      <c r="N1851" s="46" t="str">
        <f>MID(Table2[[#This Row],[BE]],6,2)</f>
        <v>IB</v>
      </c>
      <c r="O1851" s="46" t="str">
        <f>IF(Table2[[#This Row],[Type]]="IB","EOU",IF(Table2[[#This Row],[Type]]="MB","Local","492"))</f>
        <v>EOU</v>
      </c>
      <c r="P1851" s="46">
        <f>ROUND(Table2[[#This Row],[Cons]]/Table2[[#This Row],[Qty.]],5)</f>
        <v>0.04</v>
      </c>
      <c r="Q1851" s="46" t="b">
        <f>EXACT(Table2[[#This Row],[rate]],Table2[[#This Row],[Check]])</f>
        <v>1</v>
      </c>
      <c r="R1851" s="46"/>
      <c r="S1851" s="46" t="str">
        <f>IF(Table2[[#This Row],[SRO]]="EOU",VLOOKUP(Table2[[#This Row],[BE]],[2]GD.List!$C$3:$N$5014,12,0),IF(Table2[[#This Row],[SRO]]="Local","Polyester Staple Fibre","SRO 492"))</f>
        <v>Textile Chemical</v>
      </c>
    </row>
    <row r="1852" spans="1:19" x14ac:dyDescent="0.25">
      <c r="A1852" s="210" t="s">
        <v>1097</v>
      </c>
      <c r="B1852" s="204" t="s">
        <v>1205</v>
      </c>
      <c r="C1852" s="205">
        <v>32312</v>
      </c>
      <c r="D1852" s="206">
        <v>3402.13</v>
      </c>
      <c r="E1852" s="7" t="s">
        <v>1212</v>
      </c>
      <c r="F1852" s="204" t="s">
        <v>1222</v>
      </c>
      <c r="G1852" s="156">
        <v>44680</v>
      </c>
      <c r="H1852" s="207">
        <v>31244656.949999999</v>
      </c>
      <c r="I1852" s="50">
        <v>0.04</v>
      </c>
      <c r="J1852" s="208">
        <v>587.6400000000001</v>
      </c>
      <c r="K1852" s="208">
        <v>14691</v>
      </c>
      <c r="L1852" s="208"/>
      <c r="M1852" s="202" t="str">
        <f>TEXT(Table2[[#This Row],[Gd.Dt]],"mmm-yy")</f>
        <v>Apr-22</v>
      </c>
      <c r="N1852" s="46" t="str">
        <f>MID(Table2[[#This Row],[BE]],6,2)</f>
        <v>IB</v>
      </c>
      <c r="O1852" s="46" t="str">
        <f>IF(Table2[[#This Row],[Type]]="IB","EOU",IF(Table2[[#This Row],[Type]]="MB","Local","492"))</f>
        <v>EOU</v>
      </c>
      <c r="P1852" s="46">
        <f>ROUND(Table2[[#This Row],[Cons]]/Table2[[#This Row],[Qty.]],5)</f>
        <v>0.04</v>
      </c>
      <c r="Q1852" s="46" t="b">
        <f>EXACT(Table2[[#This Row],[rate]],Table2[[#This Row],[Check]])</f>
        <v>1</v>
      </c>
      <c r="R1852" s="46"/>
      <c r="S1852" s="46" t="str">
        <f>IF(Table2[[#This Row],[SRO]]="EOU",VLOOKUP(Table2[[#This Row],[BE]],[2]GD.List!$C$3:$N$5014,12,0),IF(Table2[[#This Row],[SRO]]="Local","Polyester Staple Fibre","SRO 492"))</f>
        <v>Textile Chemical</v>
      </c>
    </row>
    <row r="1853" spans="1:19" x14ac:dyDescent="0.25">
      <c r="A1853" s="210" t="s">
        <v>1097</v>
      </c>
      <c r="B1853" s="204" t="s">
        <v>1208</v>
      </c>
      <c r="C1853" s="205">
        <v>19435</v>
      </c>
      <c r="D1853" s="206">
        <v>3402.13</v>
      </c>
      <c r="E1853" s="7" t="s">
        <v>1221</v>
      </c>
      <c r="F1853" s="204" t="s">
        <v>1223</v>
      </c>
      <c r="G1853" s="156">
        <v>44681</v>
      </c>
      <c r="H1853" s="207">
        <v>18347674.23</v>
      </c>
      <c r="I1853" s="50">
        <v>0.04</v>
      </c>
      <c r="J1853" s="208">
        <v>512.4</v>
      </c>
      <c r="K1853" s="208">
        <v>12810</v>
      </c>
      <c r="L1853" s="208"/>
      <c r="M1853" s="202" t="str">
        <f>TEXT(Table2[[#This Row],[Gd.Dt]],"mmm-yy")</f>
        <v>Apr-22</v>
      </c>
      <c r="N1853" s="46" t="str">
        <f>MID(Table2[[#This Row],[BE]],6,2)</f>
        <v>IB</v>
      </c>
      <c r="O1853" s="46" t="str">
        <f>IF(Table2[[#This Row],[Type]]="IB","EOU",IF(Table2[[#This Row],[Type]]="MB","Local","492"))</f>
        <v>EOU</v>
      </c>
      <c r="P1853" s="46">
        <f>ROUND(Table2[[#This Row],[Cons]]/Table2[[#This Row],[Qty.]],5)</f>
        <v>0.04</v>
      </c>
      <c r="Q1853" s="46" t="b">
        <f>EXACT(Table2[[#This Row],[rate]],Table2[[#This Row],[Check]])</f>
        <v>1</v>
      </c>
      <c r="R1853" s="46"/>
      <c r="S1853" s="46" t="str">
        <f>IF(Table2[[#This Row],[SRO]]="EOU",VLOOKUP(Table2[[#This Row],[BE]],[2]GD.List!$C$3:$N$5014,12,0),IF(Table2[[#This Row],[SRO]]="Local","Polyester Staple Fibre","SRO 492"))</f>
        <v>Textile Chemical</v>
      </c>
    </row>
    <row r="1854" spans="1:19" x14ac:dyDescent="0.25">
      <c r="A1854" s="209" t="s">
        <v>1097</v>
      </c>
      <c r="B1854" s="204" t="s">
        <v>1207</v>
      </c>
      <c r="C1854" s="205">
        <v>14112</v>
      </c>
      <c r="D1854" s="206">
        <v>3402.13</v>
      </c>
      <c r="E1854" s="7" t="s">
        <v>1217</v>
      </c>
      <c r="F1854" s="204" t="s">
        <v>1224</v>
      </c>
      <c r="G1854" s="156">
        <v>44681</v>
      </c>
      <c r="H1854" s="207">
        <v>10429530.75</v>
      </c>
      <c r="I1854" s="50">
        <v>0.04</v>
      </c>
      <c r="J1854" s="208">
        <v>51.12</v>
      </c>
      <c r="K1854" s="208">
        <v>1278</v>
      </c>
      <c r="L1854" s="208"/>
      <c r="M1854" s="202" t="str">
        <f>TEXT(Table2[[#This Row],[Gd.Dt]],"mmm-yy")</f>
        <v>Apr-22</v>
      </c>
      <c r="N1854" s="46" t="str">
        <f>MID(Table2[[#This Row],[BE]],6,2)</f>
        <v>IB</v>
      </c>
      <c r="O1854" s="46" t="str">
        <f>IF(Table2[[#This Row],[Type]]="IB","EOU",IF(Table2[[#This Row],[Type]]="MB","Local","492"))</f>
        <v>EOU</v>
      </c>
      <c r="P1854" s="46">
        <f>ROUND(Table2[[#This Row],[Cons]]/Table2[[#This Row],[Qty.]],5)</f>
        <v>0.04</v>
      </c>
      <c r="Q1854" s="46" t="b">
        <f>EXACT(Table2[[#This Row],[rate]],Table2[[#This Row],[Check]])</f>
        <v>1</v>
      </c>
      <c r="R1854" s="46"/>
      <c r="S1854" s="46" t="str">
        <f>IF(Table2[[#This Row],[SRO]]="EOU",VLOOKUP(Table2[[#This Row],[BE]],[2]GD.List!$C$3:$N$5014,12,0),IF(Table2[[#This Row],[SRO]]="Local","Polyester Staple Fibre","SRO 492"))</f>
        <v>Textile Chemical</v>
      </c>
    </row>
    <row r="1855" spans="1:19" x14ac:dyDescent="0.25">
      <c r="A1855" s="209" t="s">
        <v>1160</v>
      </c>
      <c r="B1855" s="204" t="s">
        <v>1208</v>
      </c>
      <c r="C1855" s="205">
        <v>19435</v>
      </c>
      <c r="D1855" s="206">
        <v>5503.201</v>
      </c>
      <c r="E1855" s="7" t="s">
        <v>1221</v>
      </c>
      <c r="F1855" s="204" t="s">
        <v>1223</v>
      </c>
      <c r="G1855" s="156">
        <v>44681</v>
      </c>
      <c r="H1855" s="207">
        <v>18347674.23</v>
      </c>
      <c r="I1855" s="50">
        <v>0.53061000000000003</v>
      </c>
      <c r="J1855" s="208">
        <v>6797.11</v>
      </c>
      <c r="K1855" s="208">
        <v>12810</v>
      </c>
      <c r="L1855" s="208"/>
      <c r="M1855" s="202" t="str">
        <f>TEXT(Table2[[#This Row],[Gd.Dt]],"mmm-yy")</f>
        <v>Apr-22</v>
      </c>
      <c r="N1855" s="46" t="str">
        <f>MID(Table2[[#This Row],[BE]],6,2)</f>
        <v>MB</v>
      </c>
      <c r="O1855" s="46" t="str">
        <f>IF(Table2[[#This Row],[Type]]="IB","EOU",IF(Table2[[#This Row],[Type]]="MB","Local","492"))</f>
        <v>Local</v>
      </c>
      <c r="P1855" s="46">
        <f>ROUND(Table2[[#This Row],[Cons]]/Table2[[#This Row],[Qty.]],5)</f>
        <v>0.53061000000000003</v>
      </c>
      <c r="Q1855" s="46" t="b">
        <f>EXACT(Table2[[#This Row],[rate]],Table2[[#This Row],[Check]])</f>
        <v>1</v>
      </c>
      <c r="R1855" s="46"/>
      <c r="S1855" s="46" t="str">
        <f>IF(Table2[[#This Row],[SRO]]="EOU",VLOOKUP(Table2[[#This Row],[BE]],[2]GD.List!$C$3:$N$5014,12,0),IF(Table2[[#This Row],[SRO]]="Local","Polyester Staple Fibre","SRO 492"))</f>
        <v>Polyester Staple Fibre</v>
      </c>
    </row>
    <row r="1856" spans="1:19" x14ac:dyDescent="0.25">
      <c r="A1856" s="210" t="s">
        <v>1190</v>
      </c>
      <c r="B1856" s="204" t="s">
        <v>1211</v>
      </c>
      <c r="C1856" s="205">
        <v>16745</v>
      </c>
      <c r="D1856" s="206">
        <v>4821.1090000000004</v>
      </c>
      <c r="E1856" s="7" t="s">
        <v>46</v>
      </c>
      <c r="F1856" s="204" t="s">
        <v>1227</v>
      </c>
      <c r="G1856" s="156">
        <v>44681</v>
      </c>
      <c r="H1856" s="207">
        <v>12878319.449999999</v>
      </c>
      <c r="I1856" s="50">
        <v>1</v>
      </c>
      <c r="J1856" s="208">
        <v>8000</v>
      </c>
      <c r="K1856" s="208">
        <v>8000</v>
      </c>
      <c r="L1856" s="208"/>
      <c r="M1856" s="202" t="str">
        <f>TEXT(Table2[[#This Row],[Gd.Dt]],"mmm-yy")</f>
        <v>Apr-22</v>
      </c>
      <c r="N1856" s="46" t="str">
        <f>MID(Table2[[#This Row],[BE]],6,2)</f>
        <v>TI</v>
      </c>
      <c r="O1856" s="46" t="str">
        <f>IF(Table2[[#This Row],[Type]]="IB","EOU",IF(Table2[[#This Row],[Type]]="MB","Local","492"))</f>
        <v>492</v>
      </c>
      <c r="P1856" s="46">
        <f>ROUND(Table2[[#This Row],[Cons]]/Table2[[#This Row],[Qty.]],5)</f>
        <v>1</v>
      </c>
      <c r="Q1856" s="46" t="b">
        <f>EXACT(Table2[[#This Row],[rate]],Table2[[#This Row],[Check]])</f>
        <v>1</v>
      </c>
      <c r="R1856" s="46"/>
      <c r="S1856" s="46" t="str">
        <f>IF(Table2[[#This Row],[SRO]]="EOU",VLOOKUP(Table2[[#This Row],[BE]],[2]GD.List!$C$3:$N$5014,12,0),IF(Table2[[#This Row],[SRO]]="Local","Polyester Staple Fibre","SRO 492"))</f>
        <v>SRO 492</v>
      </c>
    </row>
    <row r="1857" spans="1:19" x14ac:dyDescent="0.25">
      <c r="A1857" s="209" t="s">
        <v>1190</v>
      </c>
      <c r="B1857" s="204" t="s">
        <v>1210</v>
      </c>
      <c r="C1857" s="205">
        <v>17066</v>
      </c>
      <c r="D1857" s="206">
        <v>4821.1090000000004</v>
      </c>
      <c r="E1857" s="7" t="s">
        <v>46</v>
      </c>
      <c r="F1857" s="204" t="s">
        <v>1225</v>
      </c>
      <c r="G1857" s="156">
        <v>44681</v>
      </c>
      <c r="H1857" s="207">
        <v>12036028.26</v>
      </c>
      <c r="I1857" s="50">
        <v>1</v>
      </c>
      <c r="J1857" s="208">
        <v>17000</v>
      </c>
      <c r="K1857" s="208">
        <v>17000</v>
      </c>
      <c r="L1857" s="208"/>
      <c r="M1857" s="202" t="str">
        <f>TEXT(Table2[[#This Row],[Gd.Dt]],"mmm-yy")</f>
        <v>Apr-22</v>
      </c>
      <c r="N1857" s="46" t="str">
        <f>MID(Table2[[#This Row],[BE]],6,2)</f>
        <v>TI</v>
      </c>
      <c r="O1857" s="46" t="str">
        <f>IF(Table2[[#This Row],[Type]]="IB","EOU",IF(Table2[[#This Row],[Type]]="MB","Local","492"))</f>
        <v>492</v>
      </c>
      <c r="P1857" s="46">
        <f>ROUND(Table2[[#This Row],[Cons]]/Table2[[#This Row],[Qty.]],5)</f>
        <v>1</v>
      </c>
      <c r="Q1857" s="46" t="b">
        <f>EXACT(Table2[[#This Row],[rate]],Table2[[#This Row],[Check]])</f>
        <v>1</v>
      </c>
      <c r="R1857" s="46"/>
      <c r="S1857" s="46" t="str">
        <f>IF(Table2[[#This Row],[SRO]]="EOU",VLOOKUP(Table2[[#This Row],[BE]],[2]GD.List!$C$3:$N$5014,12,0),IF(Table2[[#This Row],[SRO]]="Local","Polyester Staple Fibre","SRO 492"))</f>
        <v>SRO 492</v>
      </c>
    </row>
    <row r="1858" spans="1:19" x14ac:dyDescent="0.25">
      <c r="A1858" s="209" t="s">
        <v>1213</v>
      </c>
      <c r="B1858" s="204" t="s">
        <v>1209</v>
      </c>
      <c r="C1858" s="205">
        <v>12034</v>
      </c>
      <c r="D1858" s="206">
        <v>4821.1090000000004</v>
      </c>
      <c r="E1858" s="7" t="s">
        <v>46</v>
      </c>
      <c r="F1858" s="204" t="s">
        <v>1228</v>
      </c>
      <c r="G1858" s="156">
        <v>44681</v>
      </c>
      <c r="H1858" s="207">
        <v>9232797.3200000003</v>
      </c>
      <c r="I1858" s="50">
        <v>1</v>
      </c>
      <c r="J1858" s="208">
        <v>11422</v>
      </c>
      <c r="K1858" s="208">
        <v>11422</v>
      </c>
      <c r="L1858" s="208"/>
      <c r="M1858" s="202" t="str">
        <f>TEXT(Table2[[#This Row],[Gd.Dt]],"mmm-yy")</f>
        <v>Apr-22</v>
      </c>
      <c r="N1858" s="46" t="str">
        <f>MID(Table2[[#This Row],[BE]],6,2)</f>
        <v>TI</v>
      </c>
      <c r="O1858" s="46" t="str">
        <f>IF(Table2[[#This Row],[Type]]="IB","EOU",IF(Table2[[#This Row],[Type]]="MB","Local","492"))</f>
        <v>492</v>
      </c>
      <c r="P1858" s="46">
        <f>ROUND(Table2[[#This Row],[Cons]]/Table2[[#This Row],[Qty.]],5)</f>
        <v>1</v>
      </c>
      <c r="Q1858" s="46" t="b">
        <f>EXACT(Table2[[#This Row],[rate]],Table2[[#This Row],[Check]])</f>
        <v>1</v>
      </c>
      <c r="R1858" s="46"/>
      <c r="S1858" s="46" t="str">
        <f>IF(Table2[[#This Row],[SRO]]="EOU",VLOOKUP(Table2[[#This Row],[BE]],[2]GD.List!$C$3:$N$5014,12,0),IF(Table2[[#This Row],[SRO]]="Local","Polyester Staple Fibre","SRO 492"))</f>
        <v>SRO 492</v>
      </c>
    </row>
    <row r="1859" spans="1:19" x14ac:dyDescent="0.25">
      <c r="A1859" s="209" t="s">
        <v>1214</v>
      </c>
      <c r="B1859" s="204" t="s">
        <v>1209</v>
      </c>
      <c r="C1859" s="205">
        <v>12034</v>
      </c>
      <c r="D1859" s="206">
        <v>9607.19</v>
      </c>
      <c r="E1859" s="7" t="s">
        <v>46</v>
      </c>
      <c r="F1859" s="204" t="s">
        <v>1228</v>
      </c>
      <c r="G1859" s="156">
        <v>44681</v>
      </c>
      <c r="H1859" s="207">
        <v>9232797.3200000003</v>
      </c>
      <c r="I1859" s="50">
        <v>1</v>
      </c>
      <c r="J1859" s="208">
        <v>1088</v>
      </c>
      <c r="K1859" s="208">
        <v>1088</v>
      </c>
      <c r="L1859" s="208"/>
      <c r="M1859" s="202" t="str">
        <f>TEXT(Table2[[#This Row],[Gd.Dt]],"mmm-yy")</f>
        <v>Apr-22</v>
      </c>
      <c r="N1859" s="46" t="str">
        <f>MID(Table2[[#This Row],[BE]],6,2)</f>
        <v>TI</v>
      </c>
      <c r="O1859" s="46" t="str">
        <f>IF(Table2[[#This Row],[Type]]="IB","EOU",IF(Table2[[#This Row],[Type]]="MB","Local","492"))</f>
        <v>492</v>
      </c>
      <c r="P1859" s="46">
        <f>ROUND(Table2[[#This Row],[Cons]]/Table2[[#This Row],[Qty.]],5)</f>
        <v>1</v>
      </c>
      <c r="Q1859" s="46" t="b">
        <f>EXACT(Table2[[#This Row],[rate]],Table2[[#This Row],[Check]])</f>
        <v>1</v>
      </c>
      <c r="R1859" s="46"/>
      <c r="S1859" s="46" t="str">
        <f>IF(Table2[[#This Row],[SRO]]="EOU",VLOOKUP(Table2[[#This Row],[BE]],[2]GD.List!$C$3:$N$5014,12,0),IF(Table2[[#This Row],[SRO]]="Local","Polyester Staple Fibre","SRO 492"))</f>
        <v>SRO 492</v>
      </c>
    </row>
    <row r="1860" spans="1:19" x14ac:dyDescent="0.25">
      <c r="A1860" s="210" t="s">
        <v>1215</v>
      </c>
      <c r="B1860" s="204" t="s">
        <v>1211</v>
      </c>
      <c r="C1860" s="205">
        <v>16745</v>
      </c>
      <c r="D1860" s="206">
        <v>9607.19</v>
      </c>
      <c r="E1860" s="7" t="s">
        <v>46</v>
      </c>
      <c r="F1860" s="204" t="s">
        <v>1227</v>
      </c>
      <c r="G1860" s="156">
        <v>44681</v>
      </c>
      <c r="H1860" s="207">
        <v>12878319.449999999</v>
      </c>
      <c r="I1860" s="50">
        <v>1</v>
      </c>
      <c r="J1860" s="208">
        <v>500.38</v>
      </c>
      <c r="K1860" s="208">
        <v>500.38</v>
      </c>
      <c r="L1860" s="208"/>
      <c r="M1860" s="202" t="str">
        <f>TEXT(Table2[[#This Row],[Gd.Dt]],"mmm-yy")</f>
        <v>Apr-22</v>
      </c>
      <c r="N1860" s="46" t="str">
        <f>MID(Table2[[#This Row],[BE]],6,2)</f>
        <v>EP</v>
      </c>
      <c r="O1860" s="46" t="str">
        <f>IF(Table2[[#This Row],[Type]]="IB","EOU",IF(Table2[[#This Row],[Type]]="MB","Local","492"))</f>
        <v>492</v>
      </c>
      <c r="P1860" s="46">
        <f>ROUND(Table2[[#This Row],[Cons]]/Table2[[#This Row],[Qty.]],5)</f>
        <v>1</v>
      </c>
      <c r="Q1860" s="46" t="b">
        <f>EXACT(Table2[[#This Row],[rate]],Table2[[#This Row],[Check]])</f>
        <v>1</v>
      </c>
      <c r="R1860" s="46"/>
      <c r="S1860" s="46" t="str">
        <f>IF(Table2[[#This Row],[SRO]]="EOU",VLOOKUP(Table2[[#This Row],[BE]],[2]GD.List!$C$3:$N$5014,12,0),IF(Table2[[#This Row],[SRO]]="Local","Polyester Staple Fibre","SRO 492"))</f>
        <v>SRO 492</v>
      </c>
    </row>
    <row r="1861" spans="1:19" x14ac:dyDescent="0.25">
      <c r="A1861" s="210" t="s">
        <v>1215</v>
      </c>
      <c r="B1861" s="204" t="s">
        <v>1211</v>
      </c>
      <c r="C1861" s="205">
        <v>16745</v>
      </c>
      <c r="D1861" s="206">
        <v>9607.11</v>
      </c>
      <c r="E1861" s="7" t="s">
        <v>46</v>
      </c>
      <c r="F1861" s="204" t="s">
        <v>1227</v>
      </c>
      <c r="G1861" s="156">
        <v>44681</v>
      </c>
      <c r="H1861" s="207">
        <v>12878319.449999999</v>
      </c>
      <c r="I1861" s="50">
        <v>1</v>
      </c>
      <c r="J1861" s="208">
        <v>159.55000000000001</v>
      </c>
      <c r="K1861" s="208">
        <v>159.55000000000001</v>
      </c>
      <c r="L1861" s="208"/>
      <c r="M1861" s="202" t="str">
        <f>TEXT(Table2[[#This Row],[Gd.Dt]],"mmm-yy")</f>
        <v>Apr-22</v>
      </c>
      <c r="N1861" s="46" t="str">
        <f>MID(Table2[[#This Row],[BE]],6,2)</f>
        <v>EP</v>
      </c>
      <c r="O1861" s="46" t="str">
        <f>IF(Table2[[#This Row],[Type]]="IB","EOU",IF(Table2[[#This Row],[Type]]="MB","Local","492"))</f>
        <v>492</v>
      </c>
      <c r="P1861" s="46">
        <f>ROUND(Table2[[#This Row],[Cons]]/Table2[[#This Row],[Qty.]],5)</f>
        <v>1</v>
      </c>
      <c r="Q1861" s="46" t="b">
        <f>EXACT(Table2[[#This Row],[rate]],Table2[[#This Row],[Check]])</f>
        <v>1</v>
      </c>
      <c r="R1861" s="46"/>
      <c r="S1861" s="46" t="str">
        <f>IF(Table2[[#This Row],[SRO]]="EOU",VLOOKUP(Table2[[#This Row],[BE]],[2]GD.List!$C$3:$N$5014,12,0),IF(Table2[[#This Row],[SRO]]="Local","Polyester Staple Fibre","SRO 492"))</f>
        <v>SRO 492</v>
      </c>
    </row>
    <row r="1862" spans="1:19" x14ac:dyDescent="0.25">
      <c r="A1862" s="210" t="s">
        <v>1215</v>
      </c>
      <c r="B1862" s="204" t="s">
        <v>1209</v>
      </c>
      <c r="C1862" s="205">
        <v>12034</v>
      </c>
      <c r="D1862" s="206">
        <v>9607.19</v>
      </c>
      <c r="E1862" s="7" t="s">
        <v>46</v>
      </c>
      <c r="F1862" s="204" t="s">
        <v>1228</v>
      </c>
      <c r="G1862" s="156">
        <v>44681</v>
      </c>
      <c r="H1862" s="207">
        <v>9232797.3200000003</v>
      </c>
      <c r="I1862" s="50">
        <v>1</v>
      </c>
      <c r="J1862" s="208">
        <v>1147</v>
      </c>
      <c r="K1862" s="208">
        <v>1147</v>
      </c>
      <c r="L1862" s="208"/>
      <c r="M1862" s="202" t="str">
        <f>TEXT(Table2[[#This Row],[Gd.Dt]],"mmm-yy")</f>
        <v>Apr-22</v>
      </c>
      <c r="N1862" s="46" t="str">
        <f>MID(Table2[[#This Row],[BE]],6,2)</f>
        <v>EP</v>
      </c>
      <c r="O1862" s="46" t="str">
        <f>IF(Table2[[#This Row],[Type]]="IB","EOU",IF(Table2[[#This Row],[Type]]="MB","Local","492"))</f>
        <v>492</v>
      </c>
      <c r="P1862" s="46">
        <f>ROUND(Table2[[#This Row],[Cons]]/Table2[[#This Row],[Qty.]],5)</f>
        <v>1</v>
      </c>
      <c r="Q1862" s="46" t="b">
        <f>EXACT(Table2[[#This Row],[rate]],Table2[[#This Row],[Check]])</f>
        <v>1</v>
      </c>
      <c r="R1862" s="46"/>
      <c r="S1862" s="46" t="str">
        <f>IF(Table2[[#This Row],[SRO]]="EOU",VLOOKUP(Table2[[#This Row],[BE]],[2]GD.List!$C$3:$N$5014,12,0),IF(Table2[[#This Row],[SRO]]="Local","Polyester Staple Fibre","SRO 492"))</f>
        <v>SRO 492</v>
      </c>
    </row>
    <row r="1863" spans="1:19" x14ac:dyDescent="0.25">
      <c r="A1863" s="209" t="s">
        <v>1215</v>
      </c>
      <c r="B1863" s="204" t="s">
        <v>1209</v>
      </c>
      <c r="C1863" s="205">
        <v>12034</v>
      </c>
      <c r="D1863" s="206">
        <v>9607.11</v>
      </c>
      <c r="E1863" s="7" t="s">
        <v>46</v>
      </c>
      <c r="F1863" s="204" t="s">
        <v>1228</v>
      </c>
      <c r="G1863" s="156">
        <v>44681</v>
      </c>
      <c r="H1863" s="207">
        <v>9232797.3200000003</v>
      </c>
      <c r="I1863" s="50">
        <v>1</v>
      </c>
      <c r="J1863" s="208">
        <v>300</v>
      </c>
      <c r="K1863" s="208">
        <v>300</v>
      </c>
      <c r="L1863" s="208"/>
      <c r="M1863" s="202" t="str">
        <f>TEXT(Table2[[#This Row],[Gd.Dt]],"mmm-yy")</f>
        <v>Apr-22</v>
      </c>
      <c r="N1863" s="46" t="str">
        <f>MID(Table2[[#This Row],[BE]],6,2)</f>
        <v>EP</v>
      </c>
      <c r="O1863" s="46" t="str">
        <f>IF(Table2[[#This Row],[Type]]="IB","EOU",IF(Table2[[#This Row],[Type]]="MB","Local","492"))</f>
        <v>492</v>
      </c>
      <c r="P1863" s="46">
        <f>ROUND(Table2[[#This Row],[Cons]]/Table2[[#This Row],[Qty.]],5)</f>
        <v>1</v>
      </c>
      <c r="Q1863" s="46" t="b">
        <f>EXACT(Table2[[#This Row],[rate]],Table2[[#This Row],[Check]])</f>
        <v>1</v>
      </c>
      <c r="R1863" s="46"/>
      <c r="S1863" s="46" t="str">
        <f>IF(Table2[[#This Row],[SRO]]="EOU",VLOOKUP(Table2[[#This Row],[BE]],[2]GD.List!$C$3:$N$5014,12,0),IF(Table2[[#This Row],[SRO]]="Local","Polyester Staple Fibre","SRO 492"))</f>
        <v>SRO 492</v>
      </c>
    </row>
    <row r="1864" spans="1:19" x14ac:dyDescent="0.25">
      <c r="A1864" s="209" t="s">
        <v>1216</v>
      </c>
      <c r="B1864" s="204" t="s">
        <v>1206</v>
      </c>
      <c r="C1864" s="205">
        <v>5163</v>
      </c>
      <c r="D1864" s="206">
        <v>9607.2000000000007</v>
      </c>
      <c r="E1864" s="7" t="s">
        <v>46</v>
      </c>
      <c r="F1864" s="204" t="s">
        <v>1226</v>
      </c>
      <c r="G1864" s="156">
        <v>44681</v>
      </c>
      <c r="H1864" s="207">
        <v>6668827.6699999999</v>
      </c>
      <c r="I1864" s="50">
        <v>4.8000000000000001E-4</v>
      </c>
      <c r="J1864" s="208">
        <v>0.56000000000000005</v>
      </c>
      <c r="K1864" s="208">
        <v>1164.5899999999999</v>
      </c>
      <c r="L1864" s="208"/>
      <c r="M1864" s="202" t="str">
        <f>TEXT(Table2[[#This Row],[Gd.Dt]],"mmm-yy")</f>
        <v>Apr-22</v>
      </c>
      <c r="N1864" s="46" t="str">
        <f>MID(Table2[[#This Row],[BE]],6,2)</f>
        <v>HC</v>
      </c>
      <c r="O1864" s="46" t="str">
        <f>IF(Table2[[#This Row],[Type]]="IB","EOU",IF(Table2[[#This Row],[Type]]="MB","Local","492"))</f>
        <v>492</v>
      </c>
      <c r="P1864" s="46">
        <f>ROUND(Table2[[#This Row],[Cons]]/Table2[[#This Row],[Qty.]],5)</f>
        <v>4.8000000000000001E-4</v>
      </c>
      <c r="Q1864" s="46" t="b">
        <f>EXACT(Table2[[#This Row],[rate]],Table2[[#This Row],[Check]])</f>
        <v>1</v>
      </c>
      <c r="R1864" s="46"/>
      <c r="S1864" s="46" t="str">
        <f>IF(Table2[[#This Row],[SRO]]="EOU",VLOOKUP(Table2[[#This Row],[BE]],[2]GD.List!$C$3:$N$5014,12,0),IF(Table2[[#This Row],[SRO]]="Local","Polyester Staple Fibre","SRO 492"))</f>
        <v>SRO 492</v>
      </c>
    </row>
    <row r="1865" spans="1:19" x14ac:dyDescent="0.25">
      <c r="A1865" s="209" t="s">
        <v>1218</v>
      </c>
      <c r="B1865" s="204" t="s">
        <v>1210</v>
      </c>
      <c r="C1865" s="205">
        <v>17066</v>
      </c>
      <c r="D1865" s="206">
        <v>9607.11</v>
      </c>
      <c r="E1865" s="7" t="s">
        <v>46</v>
      </c>
      <c r="F1865" s="204" t="s">
        <v>1225</v>
      </c>
      <c r="G1865" s="156">
        <v>44681</v>
      </c>
      <c r="H1865" s="207">
        <v>12036028.26</v>
      </c>
      <c r="I1865" s="50">
        <v>1</v>
      </c>
      <c r="J1865" s="208">
        <v>245</v>
      </c>
      <c r="K1865" s="208">
        <v>245</v>
      </c>
      <c r="L1865" s="208"/>
      <c r="M1865" s="202" t="str">
        <f>TEXT(Table2[[#This Row],[Gd.Dt]],"mmm-yy")</f>
        <v>Apr-22</v>
      </c>
      <c r="N1865" s="46" t="str">
        <f>MID(Table2[[#This Row],[BE]],6,2)</f>
        <v>EP</v>
      </c>
      <c r="O1865" s="46" t="str">
        <f>IF(Table2[[#This Row],[Type]]="IB","EOU",IF(Table2[[#This Row],[Type]]="MB","Local","492"))</f>
        <v>492</v>
      </c>
      <c r="P1865" s="46">
        <f>ROUND(Table2[[#This Row],[Cons]]/Table2[[#This Row],[Qty.]],5)</f>
        <v>1</v>
      </c>
      <c r="Q1865" s="46" t="b">
        <f>EXACT(Table2[[#This Row],[rate]],Table2[[#This Row],[Check]])</f>
        <v>1</v>
      </c>
      <c r="R1865" s="46"/>
      <c r="S1865" s="46" t="str">
        <f>IF(Table2[[#This Row],[SRO]]="EOU",VLOOKUP(Table2[[#This Row],[BE]],[2]GD.List!$C$3:$N$5014,12,0),IF(Table2[[#This Row],[SRO]]="Local","Polyester Staple Fibre","SRO 492"))</f>
        <v>SRO 492</v>
      </c>
    </row>
    <row r="1866" spans="1:19" x14ac:dyDescent="0.25">
      <c r="A1866" s="209" t="s">
        <v>1219</v>
      </c>
      <c r="B1866" s="204" t="s">
        <v>1210</v>
      </c>
      <c r="C1866" s="205">
        <v>17066</v>
      </c>
      <c r="D1866" s="206">
        <v>4819.1000000000004</v>
      </c>
      <c r="E1866" s="7" t="s">
        <v>46</v>
      </c>
      <c r="F1866" s="204" t="s">
        <v>1225</v>
      </c>
      <c r="G1866" s="156">
        <v>44681</v>
      </c>
      <c r="H1866" s="207">
        <v>12036028.26</v>
      </c>
      <c r="I1866" s="50">
        <v>1</v>
      </c>
      <c r="J1866" s="208">
        <v>13651</v>
      </c>
      <c r="K1866" s="208">
        <v>13651</v>
      </c>
      <c r="L1866" s="208"/>
      <c r="M1866" s="202" t="str">
        <f>TEXT(Table2[[#This Row],[Gd.Dt]],"mmm-yy")</f>
        <v>Apr-22</v>
      </c>
      <c r="N1866" s="46" t="str">
        <f>MID(Table2[[#This Row],[BE]],6,2)</f>
        <v>EP</v>
      </c>
      <c r="O1866" s="46" t="str">
        <f>IF(Table2[[#This Row],[Type]]="IB","EOU",IF(Table2[[#This Row],[Type]]="MB","Local","492"))</f>
        <v>492</v>
      </c>
      <c r="P1866" s="46">
        <f>ROUND(Table2[[#This Row],[Cons]]/Table2[[#This Row],[Qty.]],5)</f>
        <v>1</v>
      </c>
      <c r="Q1866" s="46" t="b">
        <f>EXACT(Table2[[#This Row],[rate]],Table2[[#This Row],[Check]])</f>
        <v>1</v>
      </c>
      <c r="R1866" s="46"/>
      <c r="S1866" s="46" t="str">
        <f>IF(Table2[[#This Row],[SRO]]="EOU",VLOOKUP(Table2[[#This Row],[BE]],[2]GD.List!$C$3:$N$5014,12,0),IF(Table2[[#This Row],[SRO]]="Local","Polyester Staple Fibre","SRO 492"))</f>
        <v>SRO 492</v>
      </c>
    </row>
    <row r="1867" spans="1:19" x14ac:dyDescent="0.25">
      <c r="A1867" s="210" t="s">
        <v>1220</v>
      </c>
      <c r="B1867" s="210" t="s">
        <v>1211</v>
      </c>
      <c r="C1867" s="211">
        <v>16745</v>
      </c>
      <c r="D1867" s="212">
        <v>4821.1090000000004</v>
      </c>
      <c r="E1867" s="162" t="s">
        <v>46</v>
      </c>
      <c r="F1867" s="210" t="s">
        <v>1227</v>
      </c>
      <c r="G1867" s="163">
        <v>44681</v>
      </c>
      <c r="H1867" s="213">
        <v>12878319.449999999</v>
      </c>
      <c r="I1867" s="53">
        <v>1</v>
      </c>
      <c r="J1867" s="214">
        <v>8101</v>
      </c>
      <c r="K1867" s="214">
        <v>8101</v>
      </c>
      <c r="L1867" s="214"/>
      <c r="M1867" s="203" t="str">
        <f>TEXT(Table2[[#This Row],[Gd.Dt]],"mmm-yy")</f>
        <v>Apr-22</v>
      </c>
      <c r="N1867" s="47" t="str">
        <f>MID(Table2[[#This Row],[BE]],6,2)</f>
        <v>TI</v>
      </c>
      <c r="O1867" s="47" t="str">
        <f>IF(Table2[[#This Row],[Type]]="IB","EOU",IF(Table2[[#This Row],[Type]]="MB","Local","492"))</f>
        <v>492</v>
      </c>
      <c r="P1867" s="47">
        <f>ROUND(Table2[[#This Row],[Cons]]/Table2[[#This Row],[Qty.]],5)</f>
        <v>1</v>
      </c>
      <c r="Q1867" s="47" t="b">
        <f>EXACT(Table2[[#This Row],[rate]],Table2[[#This Row],[Check]])</f>
        <v>1</v>
      </c>
      <c r="R1867" s="47"/>
      <c r="S1867" s="47" t="str">
        <f>IF(Table2[[#This Row],[SRO]]="EOU",VLOOKUP(Table2[[#This Row],[BE]],[2]GD.List!$C$3:$N$5014,12,0),IF(Table2[[#This Row],[SRO]]="Local","Polyester Staple Fibre","SRO 492"))</f>
        <v>SRO 492</v>
      </c>
    </row>
    <row r="1868" spans="1:19" x14ac:dyDescent="0.25">
      <c r="A1868" s="215" t="s">
        <v>125</v>
      </c>
      <c r="B1868" s="217" t="s">
        <v>1231</v>
      </c>
      <c r="C1868" s="218">
        <v>29904</v>
      </c>
      <c r="D1868" s="219">
        <v>9607.2000000000007</v>
      </c>
      <c r="E1868" t="s">
        <v>1234</v>
      </c>
      <c r="F1868" s="217" t="s">
        <v>1235</v>
      </c>
      <c r="G1868" s="24">
        <v>44681</v>
      </c>
      <c r="H1868" s="220">
        <v>30011355.359999999</v>
      </c>
      <c r="I1868" s="22">
        <v>4.8000000000000001E-4</v>
      </c>
      <c r="J1868" s="208">
        <v>0.42</v>
      </c>
      <c r="K1868" s="208">
        <v>879.7</v>
      </c>
      <c r="L1868" s="208"/>
      <c r="M1868" s="202" t="str">
        <f>TEXT(Table2[[#This Row],[Gd.Dt]],"mmm-yy")</f>
        <v>Apr-22</v>
      </c>
      <c r="N1868" s="46" t="str">
        <f>MID(Table2[[#This Row],[BE]],6,2)</f>
        <v>HC</v>
      </c>
      <c r="O1868" s="46" t="str">
        <f>IF(Table2[[#This Row],[Type]]="IB","EOU",IF(Table2[[#This Row],[Type]]="MB","Local","492"))</f>
        <v>492</v>
      </c>
      <c r="P1868" s="46">
        <f>ROUND(Table2[[#This Row],[Cons]]/Table2[[#This Row],[Qty.]],5)</f>
        <v>4.8000000000000001E-4</v>
      </c>
      <c r="Q1868" s="46" t="b">
        <f>EXACT(Table2[[#This Row],[rate]],Table2[[#This Row],[Check]])</f>
        <v>1</v>
      </c>
      <c r="R1868" s="46"/>
      <c r="S1868" s="46" t="str">
        <f>IF(Table2[[#This Row],[SRO]]="EOU",VLOOKUP(Table2[[#This Row],[BE]],[2]GD.List!$C$3:$N$5014,12,0),IF(Table2[[#This Row],[SRO]]="Local","Polyester Staple Fibre","SRO 492"))</f>
        <v>SRO 492</v>
      </c>
    </row>
    <row r="1869" spans="1:19" x14ac:dyDescent="0.25">
      <c r="A1869" s="216" t="s">
        <v>909</v>
      </c>
      <c r="B1869" s="217" t="s">
        <v>1229</v>
      </c>
      <c r="C1869" s="218">
        <v>14086</v>
      </c>
      <c r="D1869" s="219">
        <v>9607.2000000000007</v>
      </c>
      <c r="E1869" t="s">
        <v>1232</v>
      </c>
      <c r="F1869" s="217" t="s">
        <v>1236</v>
      </c>
      <c r="G1869" s="24">
        <v>44681</v>
      </c>
      <c r="H1869" s="220">
        <v>17147134.309999999</v>
      </c>
      <c r="I1869" s="22">
        <v>1.039E-2</v>
      </c>
      <c r="J1869" s="208">
        <v>33.01</v>
      </c>
      <c r="K1869" s="208">
        <v>3177.29</v>
      </c>
      <c r="L1869" s="208"/>
      <c r="M1869" s="202" t="str">
        <f>TEXT(Table2[[#This Row],[Gd.Dt]],"mmm-yy")</f>
        <v>Apr-22</v>
      </c>
      <c r="N1869" s="46" t="str">
        <f>MID(Table2[[#This Row],[BE]],6,2)</f>
        <v>HC</v>
      </c>
      <c r="O1869" s="46" t="str">
        <f>IF(Table2[[#This Row],[Type]]="IB","EOU",IF(Table2[[#This Row],[Type]]="MB","Local","492"))</f>
        <v>492</v>
      </c>
      <c r="P1869" s="46">
        <f>ROUND(Table2[[#This Row],[Cons]]/Table2[[#This Row],[Qty.]],5)</f>
        <v>1.039E-2</v>
      </c>
      <c r="Q1869" s="46" t="b">
        <f>EXACT(Table2[[#This Row],[rate]],Table2[[#This Row],[Check]])</f>
        <v>1</v>
      </c>
      <c r="R1869" s="46"/>
      <c r="S1869" s="46" t="str">
        <f>IF(Table2[[#This Row],[SRO]]="EOU",VLOOKUP(Table2[[#This Row],[BE]],[2]GD.List!$C$3:$N$5014,12,0),IF(Table2[[#This Row],[SRO]]="Local","Polyester Staple Fibre","SRO 492"))</f>
        <v>SRO 492</v>
      </c>
    </row>
    <row r="1870" spans="1:19" x14ac:dyDescent="0.25">
      <c r="A1870" s="216" t="s">
        <v>909</v>
      </c>
      <c r="B1870" s="217" t="s">
        <v>1231</v>
      </c>
      <c r="C1870" s="218">
        <v>29904</v>
      </c>
      <c r="D1870" s="219">
        <v>9607.2000000000007</v>
      </c>
      <c r="E1870" t="s">
        <v>1234</v>
      </c>
      <c r="F1870" s="217" t="s">
        <v>1235</v>
      </c>
      <c r="G1870" s="24">
        <v>44681</v>
      </c>
      <c r="H1870" s="220">
        <v>30011355.359999999</v>
      </c>
      <c r="I1870" s="22">
        <v>1.039E-2</v>
      </c>
      <c r="J1870" s="208">
        <v>60.94</v>
      </c>
      <c r="K1870" s="208">
        <v>5865.56</v>
      </c>
      <c r="L1870" s="208"/>
      <c r="M1870" s="202" t="str">
        <f>TEXT(Table2[[#This Row],[Gd.Dt]],"mmm-yy")</f>
        <v>Apr-22</v>
      </c>
      <c r="N1870" s="46" t="str">
        <f>MID(Table2[[#This Row],[BE]],6,2)</f>
        <v>HC</v>
      </c>
      <c r="O1870" s="46" t="str">
        <f>IF(Table2[[#This Row],[Type]]="IB","EOU",IF(Table2[[#This Row],[Type]]="MB","Local","492"))</f>
        <v>492</v>
      </c>
      <c r="P1870" s="46">
        <f>ROUND(Table2[[#This Row],[Cons]]/Table2[[#This Row],[Qty.]],5)</f>
        <v>1.039E-2</v>
      </c>
      <c r="Q1870" s="46" t="b">
        <f>EXACT(Table2[[#This Row],[rate]],Table2[[#This Row],[Check]])</f>
        <v>1</v>
      </c>
      <c r="R1870" s="46"/>
      <c r="S1870" s="46" t="str">
        <f>IF(Table2[[#This Row],[SRO]]="EOU",VLOOKUP(Table2[[#This Row],[BE]],[2]GD.List!$C$3:$N$5014,12,0),IF(Table2[[#This Row],[SRO]]="Local","Polyester Staple Fibre","SRO 492"))</f>
        <v>SRO 492</v>
      </c>
    </row>
    <row r="1871" spans="1:19" x14ac:dyDescent="0.25">
      <c r="A1871" s="215" t="s">
        <v>909</v>
      </c>
      <c r="B1871" s="217" t="s">
        <v>1230</v>
      </c>
      <c r="C1871" s="218">
        <v>30264</v>
      </c>
      <c r="D1871" s="219">
        <v>9607.2000000000007</v>
      </c>
      <c r="E1871" t="s">
        <v>1233</v>
      </c>
      <c r="F1871" s="217" t="s">
        <v>1237</v>
      </c>
      <c r="G1871" s="24">
        <v>44681</v>
      </c>
      <c r="H1871" s="220">
        <v>29763507.440000001</v>
      </c>
      <c r="I1871" s="22">
        <v>1.039E-2</v>
      </c>
      <c r="J1871" s="208">
        <v>70.930000000000007</v>
      </c>
      <c r="K1871" s="208">
        <v>6826.4661654135343</v>
      </c>
      <c r="L1871" s="208"/>
      <c r="M1871" s="202" t="str">
        <f>TEXT(Table2[[#This Row],[Gd.Dt]],"mmm-yy")</f>
        <v>Apr-22</v>
      </c>
      <c r="N1871" s="46" t="str">
        <f>MID(Table2[[#This Row],[BE]],6,2)</f>
        <v>HC</v>
      </c>
      <c r="O1871" s="46" t="str">
        <f>IF(Table2[[#This Row],[Type]]="IB","EOU",IF(Table2[[#This Row],[Type]]="MB","Local","492"))</f>
        <v>492</v>
      </c>
      <c r="P1871" s="46">
        <f>ROUND(Table2[[#This Row],[Cons]]/Table2[[#This Row],[Qty.]],5)</f>
        <v>1.039E-2</v>
      </c>
      <c r="Q1871" s="46" t="b">
        <f>EXACT(Table2[[#This Row],[rate]],Table2[[#This Row],[Check]])</f>
        <v>1</v>
      </c>
      <c r="R1871" s="46"/>
      <c r="S1871" s="46" t="str">
        <f>IF(Table2[[#This Row],[SRO]]="EOU",VLOOKUP(Table2[[#This Row],[BE]],[2]GD.List!$C$3:$N$5014,12,0),IF(Table2[[#This Row],[SRO]]="Local","Polyester Staple Fibre","SRO 492"))</f>
        <v>SRO 492</v>
      </c>
    </row>
    <row r="1872" spans="1:19" x14ac:dyDescent="0.25">
      <c r="A1872" s="216" t="s">
        <v>1216</v>
      </c>
      <c r="B1872" s="217" t="s">
        <v>1229</v>
      </c>
      <c r="C1872" s="218">
        <v>14086</v>
      </c>
      <c r="D1872" s="219">
        <v>9607.2000000000007</v>
      </c>
      <c r="E1872" t="s">
        <v>1232</v>
      </c>
      <c r="F1872" s="217" t="s">
        <v>1236</v>
      </c>
      <c r="G1872" s="24">
        <v>44681</v>
      </c>
      <c r="H1872" s="220">
        <v>17147134.309999999</v>
      </c>
      <c r="I1872" s="22">
        <v>4.8000000000000001E-4</v>
      </c>
      <c r="J1872" s="208">
        <v>1.53</v>
      </c>
      <c r="K1872" s="208">
        <v>3177.29</v>
      </c>
      <c r="L1872" s="208"/>
      <c r="M1872" s="202" t="str">
        <f>TEXT(Table2[[#This Row],[Gd.Dt]],"mmm-yy")</f>
        <v>Apr-22</v>
      </c>
      <c r="N1872" s="46" t="str">
        <f>MID(Table2[[#This Row],[BE]],6,2)</f>
        <v>HC</v>
      </c>
      <c r="O1872" s="46" t="str">
        <f>IF(Table2[[#This Row],[Type]]="IB","EOU",IF(Table2[[#This Row],[Type]]="MB","Local","492"))</f>
        <v>492</v>
      </c>
      <c r="P1872" s="46">
        <f>ROUND(Table2[[#This Row],[Cons]]/Table2[[#This Row],[Qty.]],5)</f>
        <v>4.8000000000000001E-4</v>
      </c>
      <c r="Q1872" s="46" t="b">
        <f>EXACT(Table2[[#This Row],[rate]],Table2[[#This Row],[Check]])</f>
        <v>1</v>
      </c>
      <c r="R1872" s="46"/>
      <c r="S1872" s="46" t="str">
        <f>IF(Table2[[#This Row],[SRO]]="EOU",VLOOKUP(Table2[[#This Row],[BE]],[2]GD.List!$C$3:$N$5014,12,0),IF(Table2[[#This Row],[SRO]]="Local","Polyester Staple Fibre","SRO 492"))</f>
        <v>SRO 492</v>
      </c>
    </row>
    <row r="1873" spans="1:19" x14ac:dyDescent="0.25">
      <c r="A1873" s="216" t="s">
        <v>1216</v>
      </c>
      <c r="B1873" s="217" t="s">
        <v>1231</v>
      </c>
      <c r="C1873" s="218">
        <v>29904</v>
      </c>
      <c r="D1873" s="219">
        <v>9607.2000000000007</v>
      </c>
      <c r="E1873" t="s">
        <v>1234</v>
      </c>
      <c r="F1873" s="217" t="s">
        <v>1235</v>
      </c>
      <c r="G1873" s="24">
        <v>44681</v>
      </c>
      <c r="H1873" s="220">
        <v>30011355.359999999</v>
      </c>
      <c r="I1873" s="22">
        <v>4.8000000000000001E-4</v>
      </c>
      <c r="J1873" s="208">
        <v>3.24</v>
      </c>
      <c r="K1873" s="208">
        <v>6745.26</v>
      </c>
      <c r="L1873" s="208"/>
      <c r="M1873" s="202" t="str">
        <f>TEXT(Table2[[#This Row],[Gd.Dt]],"mmm-yy")</f>
        <v>Apr-22</v>
      </c>
      <c r="N1873" s="46" t="str">
        <f>MID(Table2[[#This Row],[BE]],6,2)</f>
        <v>HC</v>
      </c>
      <c r="O1873" s="46" t="str">
        <f>IF(Table2[[#This Row],[Type]]="IB","EOU",IF(Table2[[#This Row],[Type]]="MB","Local","492"))</f>
        <v>492</v>
      </c>
      <c r="P1873" s="46">
        <f>ROUND(Table2[[#This Row],[Cons]]/Table2[[#This Row],[Qty.]],5)</f>
        <v>4.8000000000000001E-4</v>
      </c>
      <c r="Q1873" s="46" t="b">
        <f>EXACT(Table2[[#This Row],[rate]],Table2[[#This Row],[Check]])</f>
        <v>1</v>
      </c>
      <c r="R1873" s="46"/>
      <c r="S1873" s="46" t="str">
        <f>IF(Table2[[#This Row],[SRO]]="EOU",VLOOKUP(Table2[[#This Row],[BE]],[2]GD.List!$C$3:$N$5014,12,0),IF(Table2[[#This Row],[SRO]]="Local","Polyester Staple Fibre","SRO 492"))</f>
        <v>SRO 492</v>
      </c>
    </row>
    <row r="1874" spans="1:19" x14ac:dyDescent="0.25">
      <c r="A1874" s="216" t="s">
        <v>1216</v>
      </c>
      <c r="B1874" s="216" t="s">
        <v>1230</v>
      </c>
      <c r="C1874" s="221">
        <v>30264</v>
      </c>
      <c r="D1874" s="222">
        <v>9607.2000000000007</v>
      </c>
      <c r="E1874" s="40" t="s">
        <v>1233</v>
      </c>
      <c r="F1874" s="216" t="s">
        <v>1237</v>
      </c>
      <c r="G1874" s="41">
        <v>44681</v>
      </c>
      <c r="H1874" s="223">
        <v>29763507.440000001</v>
      </c>
      <c r="I1874" s="43">
        <v>4.8000000000000001E-4</v>
      </c>
      <c r="J1874" s="214">
        <v>3.28</v>
      </c>
      <c r="K1874" s="214">
        <v>6826.4661654135343</v>
      </c>
      <c r="L1874" s="214"/>
      <c r="M1874" s="203" t="str">
        <f>TEXT(Table2[[#This Row],[Gd.Dt]],"mmm-yy")</f>
        <v>Apr-22</v>
      </c>
      <c r="N1874" s="47" t="str">
        <f>MID(Table2[[#This Row],[BE]],6,2)</f>
        <v>HC</v>
      </c>
      <c r="O1874" s="47" t="str">
        <f>IF(Table2[[#This Row],[Type]]="IB","EOU",IF(Table2[[#This Row],[Type]]="MB","Local","492"))</f>
        <v>492</v>
      </c>
      <c r="P1874" s="47">
        <f>ROUND(Table2[[#This Row],[Cons]]/Table2[[#This Row],[Qty.]],5)</f>
        <v>4.8000000000000001E-4</v>
      </c>
      <c r="Q1874" s="47" t="b">
        <f>EXACT(Table2[[#This Row],[rate]],Table2[[#This Row],[Check]])</f>
        <v>1</v>
      </c>
      <c r="R1874" s="47"/>
      <c r="S1874" s="47" t="str">
        <f>IF(Table2[[#This Row],[SRO]]="EOU",VLOOKUP(Table2[[#This Row],[BE]],[2]GD.List!$C$3:$N$5014,12,0),IF(Table2[[#This Row],[SRO]]="Local","Polyester Staple Fibre","SRO 492"))</f>
        <v>SRO 492</v>
      </c>
    </row>
    <row r="1875" spans="1:19" x14ac:dyDescent="0.25">
      <c r="A1875" s="204" t="s">
        <v>1</v>
      </c>
      <c r="B1875" s="204" t="s">
        <v>1255</v>
      </c>
      <c r="C1875" s="205">
        <v>147272</v>
      </c>
      <c r="D1875" s="206">
        <v>2701.12</v>
      </c>
      <c r="E1875" s="7" t="s">
        <v>1283</v>
      </c>
      <c r="F1875" s="204" t="s">
        <v>1287</v>
      </c>
      <c r="G1875" s="156">
        <v>44688</v>
      </c>
      <c r="H1875" s="207">
        <v>122934405</v>
      </c>
      <c r="I1875" s="50">
        <v>0.4</v>
      </c>
      <c r="J1875" s="208">
        <v>41237.599999999999</v>
      </c>
      <c r="K1875" s="208">
        <v>103094</v>
      </c>
      <c r="L1875" s="208"/>
      <c r="M1875" s="202" t="str">
        <f>TEXT(Table2[[#This Row],[Gd.Dt]],"mmm-yy")</f>
        <v>May-22</v>
      </c>
      <c r="N1875" s="46" t="str">
        <f>MID(Table2[[#This Row],[BE]],6,2)</f>
        <v>IB</v>
      </c>
      <c r="O1875" s="46" t="str">
        <f>IF(Table2[[#This Row],[Type]]="IB","EOU",IF(Table2[[#This Row],[Type]]="MB","Local","492"))</f>
        <v>EOU</v>
      </c>
      <c r="P1875" s="46">
        <f>ROUND(Table2[[#This Row],[Cons]]/Table2[[#This Row],[Qty.]],5)</f>
        <v>0.4</v>
      </c>
      <c r="Q1875" s="46" t="b">
        <f>EXACT(Table2[[#This Row],[rate]],Table2[[#This Row],[Check]])</f>
        <v>1</v>
      </c>
      <c r="R1875" s="46"/>
      <c r="S1875" s="46" t="str">
        <f>IF(Table2[[#This Row],[SRO]]="EOU",VLOOKUP(Table2[[#This Row],[BE]],[2]GD.List!$C$3:$N$5014,12,0),IF(Table2[[#This Row],[SRO]]="Local","Polyester Staple Fibre","SRO 492"))</f>
        <v>Textile Coal</v>
      </c>
    </row>
    <row r="1876" spans="1:19" x14ac:dyDescent="0.25">
      <c r="A1876" s="210" t="s">
        <v>1</v>
      </c>
      <c r="B1876" s="204" t="s">
        <v>1247</v>
      </c>
      <c r="C1876" s="205">
        <v>58356</v>
      </c>
      <c r="D1876" s="206">
        <v>2701.12</v>
      </c>
      <c r="E1876" s="7" t="s">
        <v>1272</v>
      </c>
      <c r="F1876" s="204" t="s">
        <v>1288</v>
      </c>
      <c r="G1876" s="156">
        <v>44682</v>
      </c>
      <c r="H1876" s="207">
        <v>36051053.450000003</v>
      </c>
      <c r="I1876" s="50">
        <v>0.1</v>
      </c>
      <c r="J1876" s="208">
        <v>2281.2999999999997</v>
      </c>
      <c r="K1876" s="208">
        <v>22813</v>
      </c>
      <c r="L1876" s="208"/>
      <c r="M1876" s="202" t="str">
        <f>TEXT(Table2[[#This Row],[Gd.Dt]],"mmm-yy")</f>
        <v>May-22</v>
      </c>
      <c r="N1876" s="46" t="str">
        <f>MID(Table2[[#This Row],[BE]],6,2)</f>
        <v>IB</v>
      </c>
      <c r="O1876" s="46" t="str">
        <f>IF(Table2[[#This Row],[Type]]="IB","EOU",IF(Table2[[#This Row],[Type]]="MB","Local","492"))</f>
        <v>EOU</v>
      </c>
      <c r="P1876" s="46">
        <f>ROUND(Table2[[#This Row],[Cons]]/Table2[[#This Row],[Qty.]],5)</f>
        <v>0.1</v>
      </c>
      <c r="Q1876" s="46" t="b">
        <f>EXACT(Table2[[#This Row],[rate]],Table2[[#This Row],[Check]])</f>
        <v>1</v>
      </c>
      <c r="R1876" s="46"/>
      <c r="S1876" s="46" t="str">
        <f>IF(Table2[[#This Row],[SRO]]="EOU",VLOOKUP(Table2[[#This Row],[BE]],[2]GD.List!$C$3:$N$5014,12,0),IF(Table2[[#This Row],[SRO]]="Local","Polyester Staple Fibre","SRO 492"))</f>
        <v>Textile Coal</v>
      </c>
    </row>
    <row r="1877" spans="1:19" x14ac:dyDescent="0.25">
      <c r="A1877" s="204" t="s">
        <v>1</v>
      </c>
      <c r="B1877" s="204" t="s">
        <v>1245</v>
      </c>
      <c r="C1877" s="205">
        <v>21658</v>
      </c>
      <c r="D1877" s="206">
        <v>2701.12</v>
      </c>
      <c r="E1877" s="7" t="s">
        <v>1270</v>
      </c>
      <c r="F1877" s="204" t="s">
        <v>1289</v>
      </c>
      <c r="G1877" s="156">
        <v>44682</v>
      </c>
      <c r="H1877" s="207">
        <v>24136727.640000001</v>
      </c>
      <c r="I1877" s="50">
        <v>0.1</v>
      </c>
      <c r="J1877" s="208">
        <v>436</v>
      </c>
      <c r="K1877" s="208">
        <v>4360</v>
      </c>
      <c r="L1877" s="208"/>
      <c r="M1877" s="202" t="str">
        <f>TEXT(Table2[[#This Row],[Gd.Dt]],"mmm-yy")</f>
        <v>May-22</v>
      </c>
      <c r="N1877" s="46" t="str">
        <f>MID(Table2[[#This Row],[BE]],6,2)</f>
        <v>IB</v>
      </c>
      <c r="O1877" s="46" t="str">
        <f>IF(Table2[[#This Row],[Type]]="IB","EOU",IF(Table2[[#This Row],[Type]]="MB","Local","492"))</f>
        <v>EOU</v>
      </c>
      <c r="P1877" s="46">
        <f>ROUND(Table2[[#This Row],[Cons]]/Table2[[#This Row],[Qty.]],5)</f>
        <v>0.1</v>
      </c>
      <c r="Q1877" s="46" t="b">
        <f>EXACT(Table2[[#This Row],[rate]],Table2[[#This Row],[Check]])</f>
        <v>1</v>
      </c>
      <c r="R1877" s="46"/>
      <c r="S1877" s="46" t="str">
        <f>IF(Table2[[#This Row],[SRO]]="EOU",VLOOKUP(Table2[[#This Row],[BE]],[2]GD.List!$C$3:$N$5014,12,0),IF(Table2[[#This Row],[SRO]]="Local","Polyester Staple Fibre","SRO 492"))</f>
        <v>Textile Coal</v>
      </c>
    </row>
    <row r="1878" spans="1:19" x14ac:dyDescent="0.25">
      <c r="A1878" s="204" t="s">
        <v>1</v>
      </c>
      <c r="B1878" s="204" t="s">
        <v>1245</v>
      </c>
      <c r="C1878" s="205">
        <v>21658</v>
      </c>
      <c r="D1878" s="206">
        <v>2701.12</v>
      </c>
      <c r="E1878" s="7" t="s">
        <v>1270</v>
      </c>
      <c r="F1878" s="204" t="s">
        <v>1289</v>
      </c>
      <c r="G1878" s="156">
        <v>44682</v>
      </c>
      <c r="H1878" s="207">
        <v>24136727.640000001</v>
      </c>
      <c r="I1878" s="50">
        <v>0.4</v>
      </c>
      <c r="J1878" s="208">
        <v>3951.2</v>
      </c>
      <c r="K1878" s="208">
        <v>9878</v>
      </c>
      <c r="L1878" s="208"/>
      <c r="M1878" s="202" t="str">
        <f>TEXT(Table2[[#This Row],[Gd.Dt]],"mmm-yy")</f>
        <v>May-22</v>
      </c>
      <c r="N1878" s="46" t="str">
        <f>MID(Table2[[#This Row],[BE]],6,2)</f>
        <v>IB</v>
      </c>
      <c r="O1878" s="46" t="str">
        <f>IF(Table2[[#This Row],[Type]]="IB","EOU",IF(Table2[[#This Row],[Type]]="MB","Local","492"))</f>
        <v>EOU</v>
      </c>
      <c r="P1878" s="46">
        <f>ROUND(Table2[[#This Row],[Cons]]/Table2[[#This Row],[Qty.]],5)</f>
        <v>0.4</v>
      </c>
      <c r="Q1878" s="46" t="b">
        <f>EXACT(Table2[[#This Row],[rate]],Table2[[#This Row],[Check]])</f>
        <v>1</v>
      </c>
      <c r="R1878" s="46"/>
      <c r="S1878" s="46" t="str">
        <f>IF(Table2[[#This Row],[SRO]]="EOU",VLOOKUP(Table2[[#This Row],[BE]],[2]GD.List!$C$3:$N$5014,12,0),IF(Table2[[#This Row],[SRO]]="Local","Polyester Staple Fibre","SRO 492"))</f>
        <v>Textile Coal</v>
      </c>
    </row>
    <row r="1879" spans="1:19" x14ac:dyDescent="0.25">
      <c r="A1879" s="204" t="s">
        <v>1</v>
      </c>
      <c r="B1879" s="204" t="s">
        <v>1246</v>
      </c>
      <c r="C1879" s="205">
        <v>6300</v>
      </c>
      <c r="D1879" s="206">
        <v>2701.12</v>
      </c>
      <c r="E1879" s="7" t="s">
        <v>1271</v>
      </c>
      <c r="F1879" s="204" t="s">
        <v>1290</v>
      </c>
      <c r="G1879" s="156">
        <v>44682</v>
      </c>
      <c r="H1879" s="207">
        <v>29068479.57</v>
      </c>
      <c r="I1879" s="50">
        <v>0.4</v>
      </c>
      <c r="J1879" s="208">
        <v>6180</v>
      </c>
      <c r="K1879" s="208">
        <v>15450</v>
      </c>
      <c r="L1879" s="208"/>
      <c r="M1879" s="202" t="str">
        <f>TEXT(Table2[[#This Row],[Gd.Dt]],"mmm-yy")</f>
        <v>May-22</v>
      </c>
      <c r="N1879" s="46" t="str">
        <f>MID(Table2[[#This Row],[BE]],6,2)</f>
        <v>IB</v>
      </c>
      <c r="O1879" s="46" t="str">
        <f>IF(Table2[[#This Row],[Type]]="IB","EOU",IF(Table2[[#This Row],[Type]]="MB","Local","492"))</f>
        <v>EOU</v>
      </c>
      <c r="P1879" s="46">
        <f>ROUND(Table2[[#This Row],[Cons]]/Table2[[#This Row],[Qty.]],5)</f>
        <v>0.4</v>
      </c>
      <c r="Q1879" s="46" t="b">
        <f>EXACT(Table2[[#This Row],[rate]],Table2[[#This Row],[Check]])</f>
        <v>1</v>
      </c>
      <c r="R1879" s="46"/>
      <c r="S1879" s="46" t="str">
        <f>IF(Table2[[#This Row],[SRO]]="EOU",VLOOKUP(Table2[[#This Row],[BE]],[2]GD.List!$C$3:$N$5014,12,0),IF(Table2[[#This Row],[SRO]]="Local","Polyester Staple Fibre","SRO 492"))</f>
        <v>Textile Coal</v>
      </c>
    </row>
    <row r="1880" spans="1:19" x14ac:dyDescent="0.25">
      <c r="A1880" s="210" t="s">
        <v>1</v>
      </c>
      <c r="B1880" s="204" t="s">
        <v>1241</v>
      </c>
      <c r="C1880" s="205">
        <v>43686</v>
      </c>
      <c r="D1880" s="206">
        <v>2701.12</v>
      </c>
      <c r="E1880" s="7" t="s">
        <v>46</v>
      </c>
      <c r="F1880" s="204" t="s">
        <v>1291</v>
      </c>
      <c r="G1880" s="156">
        <v>44682</v>
      </c>
      <c r="H1880" s="207">
        <v>31858044.98</v>
      </c>
      <c r="I1880" s="50">
        <v>0.1</v>
      </c>
      <c r="J1880" s="208">
        <v>1225</v>
      </c>
      <c r="K1880" s="208">
        <v>12250</v>
      </c>
      <c r="L1880" s="208"/>
      <c r="M1880" s="202" t="str">
        <f>TEXT(Table2[[#This Row],[Gd.Dt]],"mmm-yy")</f>
        <v>May-22</v>
      </c>
      <c r="N1880" s="46" t="str">
        <f>MID(Table2[[#This Row],[BE]],6,2)</f>
        <v>IB</v>
      </c>
      <c r="O1880" s="46" t="str">
        <f>IF(Table2[[#This Row],[Type]]="IB","EOU",IF(Table2[[#This Row],[Type]]="MB","Local","492"))</f>
        <v>EOU</v>
      </c>
      <c r="P1880" s="46">
        <f>ROUND(Table2[[#This Row],[Cons]]/Table2[[#This Row],[Qty.]],5)</f>
        <v>0.1</v>
      </c>
      <c r="Q1880" s="46" t="b">
        <f>EXACT(Table2[[#This Row],[rate]],Table2[[#This Row],[Check]])</f>
        <v>1</v>
      </c>
      <c r="R1880" s="46"/>
      <c r="S1880" s="46" t="str">
        <f>IF(Table2[[#This Row],[SRO]]="EOU",VLOOKUP(Table2[[#This Row],[BE]],[2]GD.List!$C$3:$N$5014,12,0),IF(Table2[[#This Row],[SRO]]="Local","Polyester Staple Fibre","SRO 492"))</f>
        <v>Textile Coal</v>
      </c>
    </row>
    <row r="1881" spans="1:19" x14ac:dyDescent="0.25">
      <c r="A1881" s="210" t="s">
        <v>1</v>
      </c>
      <c r="B1881" s="204" t="s">
        <v>1244</v>
      </c>
      <c r="C1881" s="205">
        <v>13262</v>
      </c>
      <c r="D1881" s="206">
        <v>2701.12</v>
      </c>
      <c r="E1881" s="7" t="s">
        <v>1269</v>
      </c>
      <c r="F1881" s="204" t="s">
        <v>1292</v>
      </c>
      <c r="G1881" s="156">
        <v>44682</v>
      </c>
      <c r="H1881" s="207">
        <v>19577999.199999999</v>
      </c>
      <c r="I1881" s="50">
        <v>0.1</v>
      </c>
      <c r="J1881" s="208">
        <v>389.7</v>
      </c>
      <c r="K1881" s="208">
        <v>3897</v>
      </c>
      <c r="L1881" s="208"/>
      <c r="M1881" s="202" t="str">
        <f>TEXT(Table2[[#This Row],[Gd.Dt]],"mmm-yy")</f>
        <v>May-22</v>
      </c>
      <c r="N1881" s="46" t="str">
        <f>MID(Table2[[#This Row],[BE]],6,2)</f>
        <v>IB</v>
      </c>
      <c r="O1881" s="46" t="str">
        <f>IF(Table2[[#This Row],[Type]]="IB","EOU",IF(Table2[[#This Row],[Type]]="MB","Local","492"))</f>
        <v>EOU</v>
      </c>
      <c r="P1881" s="46">
        <f>ROUND(Table2[[#This Row],[Cons]]/Table2[[#This Row],[Qty.]],5)</f>
        <v>0.1</v>
      </c>
      <c r="Q1881" s="46" t="b">
        <f>EXACT(Table2[[#This Row],[rate]],Table2[[#This Row],[Check]])</f>
        <v>1</v>
      </c>
      <c r="R1881" s="46"/>
      <c r="S1881" s="46" t="str">
        <f>IF(Table2[[#This Row],[SRO]]="EOU",VLOOKUP(Table2[[#This Row],[BE]],[2]GD.List!$C$3:$N$5014,12,0),IF(Table2[[#This Row],[SRO]]="Local","Polyester Staple Fibre","SRO 492"))</f>
        <v>Textile Coal</v>
      </c>
    </row>
    <row r="1882" spans="1:19" x14ac:dyDescent="0.25">
      <c r="A1882" s="210" t="s">
        <v>1</v>
      </c>
      <c r="B1882" s="204" t="s">
        <v>1244</v>
      </c>
      <c r="C1882" s="205">
        <v>13262</v>
      </c>
      <c r="D1882" s="206">
        <v>2701.12</v>
      </c>
      <c r="E1882" s="7" t="s">
        <v>1269</v>
      </c>
      <c r="F1882" s="204" t="s">
        <v>1292</v>
      </c>
      <c r="G1882" s="156">
        <v>44682</v>
      </c>
      <c r="H1882" s="207">
        <v>19577999.199999999</v>
      </c>
      <c r="I1882" s="50">
        <v>0.4</v>
      </c>
      <c r="J1882" s="208">
        <v>1833.6</v>
      </c>
      <c r="K1882" s="208">
        <v>4584</v>
      </c>
      <c r="L1882" s="208"/>
      <c r="M1882" s="202" t="str">
        <f>TEXT(Table2[[#This Row],[Gd.Dt]],"mmm-yy")</f>
        <v>May-22</v>
      </c>
      <c r="N1882" s="46" t="str">
        <f>MID(Table2[[#This Row],[BE]],6,2)</f>
        <v>IB</v>
      </c>
      <c r="O1882" s="46" t="str">
        <f>IF(Table2[[#This Row],[Type]]="IB","EOU",IF(Table2[[#This Row],[Type]]="MB","Local","492"))</f>
        <v>EOU</v>
      </c>
      <c r="P1882" s="46">
        <f>ROUND(Table2[[#This Row],[Cons]]/Table2[[#This Row],[Qty.]],5)</f>
        <v>0.4</v>
      </c>
      <c r="Q1882" s="46" t="b">
        <f>EXACT(Table2[[#This Row],[rate]],Table2[[#This Row],[Check]])</f>
        <v>1</v>
      </c>
      <c r="R1882" s="46"/>
      <c r="S1882" s="46" t="str">
        <f>IF(Table2[[#This Row],[SRO]]="EOU",VLOOKUP(Table2[[#This Row],[BE]],[2]GD.List!$C$3:$N$5014,12,0),IF(Table2[[#This Row],[SRO]]="Local","Polyester Staple Fibre","SRO 492"))</f>
        <v>Textile Coal</v>
      </c>
    </row>
    <row r="1883" spans="1:19" x14ac:dyDescent="0.25">
      <c r="A1883" s="204" t="s">
        <v>1</v>
      </c>
      <c r="B1883" s="204" t="s">
        <v>1243</v>
      </c>
      <c r="C1883" s="205">
        <v>39402</v>
      </c>
      <c r="D1883" s="206">
        <v>2701.12</v>
      </c>
      <c r="E1883" s="7" t="s">
        <v>1268</v>
      </c>
      <c r="F1883" s="204" t="s">
        <v>1293</v>
      </c>
      <c r="G1883" s="156">
        <v>44682</v>
      </c>
      <c r="H1883" s="207">
        <v>29922544.969999999</v>
      </c>
      <c r="I1883" s="50">
        <v>0.1</v>
      </c>
      <c r="J1883" s="208">
        <v>1423.6999999999998</v>
      </c>
      <c r="K1883" s="208">
        <v>14237</v>
      </c>
      <c r="L1883" s="208"/>
      <c r="M1883" s="202" t="str">
        <f>TEXT(Table2[[#This Row],[Gd.Dt]],"mmm-yy")</f>
        <v>May-22</v>
      </c>
      <c r="N1883" s="46" t="str">
        <f>MID(Table2[[#This Row],[BE]],6,2)</f>
        <v>IB</v>
      </c>
      <c r="O1883" s="46" t="str">
        <f>IF(Table2[[#This Row],[Type]]="IB","EOU",IF(Table2[[#This Row],[Type]]="MB","Local","492"))</f>
        <v>EOU</v>
      </c>
      <c r="P1883" s="46">
        <f>ROUND(Table2[[#This Row],[Cons]]/Table2[[#This Row],[Qty.]],5)</f>
        <v>0.1</v>
      </c>
      <c r="Q1883" s="46" t="b">
        <f>EXACT(Table2[[#This Row],[rate]],Table2[[#This Row],[Check]])</f>
        <v>1</v>
      </c>
      <c r="R1883" s="46"/>
      <c r="S1883" s="46" t="str">
        <f>IF(Table2[[#This Row],[SRO]]="EOU",VLOOKUP(Table2[[#This Row],[BE]],[2]GD.List!$C$3:$N$5014,12,0),IF(Table2[[#This Row],[SRO]]="Local","Polyester Staple Fibre","SRO 492"))</f>
        <v>Textile Coal</v>
      </c>
    </row>
    <row r="1884" spans="1:19" x14ac:dyDescent="0.25">
      <c r="A1884" s="204" t="s">
        <v>1</v>
      </c>
      <c r="B1884" s="204" t="s">
        <v>1238</v>
      </c>
      <c r="C1884" s="205">
        <v>44480</v>
      </c>
      <c r="D1884" s="206">
        <v>2701.12</v>
      </c>
      <c r="E1884" s="7" t="s">
        <v>1259</v>
      </c>
      <c r="F1884" s="204" t="s">
        <v>1294</v>
      </c>
      <c r="G1884" s="156">
        <v>44682</v>
      </c>
      <c r="H1884" s="207">
        <v>33130373.469999999</v>
      </c>
      <c r="I1884" s="50">
        <v>0.4</v>
      </c>
      <c r="J1884" s="208">
        <v>6849.6</v>
      </c>
      <c r="K1884" s="208">
        <v>17124</v>
      </c>
      <c r="L1884" s="208"/>
      <c r="M1884" s="202" t="str">
        <f>TEXT(Table2[[#This Row],[Gd.Dt]],"mmm-yy")</f>
        <v>May-22</v>
      </c>
      <c r="N1884" s="46" t="str">
        <f>MID(Table2[[#This Row],[BE]],6,2)</f>
        <v>IB</v>
      </c>
      <c r="O1884" s="46" t="str">
        <f>IF(Table2[[#This Row],[Type]]="IB","EOU",IF(Table2[[#This Row],[Type]]="MB","Local","492"))</f>
        <v>EOU</v>
      </c>
      <c r="P1884" s="46">
        <f>ROUND(Table2[[#This Row],[Cons]]/Table2[[#This Row],[Qty.]],5)</f>
        <v>0.4</v>
      </c>
      <c r="Q1884" s="46" t="b">
        <f>EXACT(Table2[[#This Row],[rate]],Table2[[#This Row],[Check]])</f>
        <v>1</v>
      </c>
      <c r="R1884" s="46"/>
      <c r="S1884" s="46" t="str">
        <f>IF(Table2[[#This Row],[SRO]]="EOU",VLOOKUP(Table2[[#This Row],[BE]],[2]GD.List!$C$3:$N$5014,12,0),IF(Table2[[#This Row],[SRO]]="Local","Polyester Staple Fibre","SRO 492"))</f>
        <v>Textile Coal</v>
      </c>
    </row>
    <row r="1885" spans="1:19" x14ac:dyDescent="0.25">
      <c r="A1885" s="210" t="s">
        <v>1</v>
      </c>
      <c r="B1885" s="204" t="s">
        <v>1239</v>
      </c>
      <c r="C1885" s="205">
        <v>13200</v>
      </c>
      <c r="D1885" s="206">
        <v>2701.12</v>
      </c>
      <c r="E1885" s="7" t="s">
        <v>1260</v>
      </c>
      <c r="F1885" s="204" t="s">
        <v>1295</v>
      </c>
      <c r="G1885" s="156">
        <v>44682</v>
      </c>
      <c r="H1885" s="207">
        <v>25939086.859999999</v>
      </c>
      <c r="I1885" s="50">
        <v>0.1</v>
      </c>
      <c r="J1885" s="208">
        <v>1237.8000000000002</v>
      </c>
      <c r="K1885" s="208">
        <v>12378</v>
      </c>
      <c r="L1885" s="208"/>
      <c r="M1885" s="202" t="str">
        <f>TEXT(Table2[[#This Row],[Gd.Dt]],"mmm-yy")</f>
        <v>May-22</v>
      </c>
      <c r="N1885" s="46" t="str">
        <f>MID(Table2[[#This Row],[BE]],6,2)</f>
        <v>IB</v>
      </c>
      <c r="O1885" s="46" t="str">
        <f>IF(Table2[[#This Row],[Type]]="IB","EOU",IF(Table2[[#This Row],[Type]]="MB","Local","492"))</f>
        <v>EOU</v>
      </c>
      <c r="P1885" s="46">
        <f>ROUND(Table2[[#This Row],[Cons]]/Table2[[#This Row],[Qty.]],5)</f>
        <v>0.1</v>
      </c>
      <c r="Q1885" s="46" t="b">
        <f>EXACT(Table2[[#This Row],[rate]],Table2[[#This Row],[Check]])</f>
        <v>1</v>
      </c>
      <c r="R1885" s="46"/>
      <c r="S1885" s="46" t="str">
        <f>IF(Table2[[#This Row],[SRO]]="EOU",VLOOKUP(Table2[[#This Row],[BE]],[2]GD.List!$C$3:$N$5014,12,0),IF(Table2[[#This Row],[SRO]]="Local","Polyester Staple Fibre","SRO 492"))</f>
        <v>Textile Coal</v>
      </c>
    </row>
    <row r="1886" spans="1:19" x14ac:dyDescent="0.25">
      <c r="A1886" s="210" t="s">
        <v>1</v>
      </c>
      <c r="B1886" s="204" t="s">
        <v>1254</v>
      </c>
      <c r="C1886" s="205">
        <v>28156</v>
      </c>
      <c r="D1886" s="206">
        <v>2701.12</v>
      </c>
      <c r="E1886" s="7" t="s">
        <v>1282</v>
      </c>
      <c r="F1886" s="204" t="s">
        <v>1296</v>
      </c>
      <c r="G1886" s="156">
        <v>44688</v>
      </c>
      <c r="H1886" s="207">
        <v>28718356.280000001</v>
      </c>
      <c r="I1886" s="50">
        <v>0.1</v>
      </c>
      <c r="J1886" s="208">
        <v>1851.4</v>
      </c>
      <c r="K1886" s="208">
        <v>18514</v>
      </c>
      <c r="L1886" s="208"/>
      <c r="M1886" s="202" t="str">
        <f>TEXT(Table2[[#This Row],[Gd.Dt]],"mmm-yy")</f>
        <v>May-22</v>
      </c>
      <c r="N1886" s="46" t="str">
        <f>MID(Table2[[#This Row],[BE]],6,2)</f>
        <v>IB</v>
      </c>
      <c r="O1886" s="46" t="str">
        <f>IF(Table2[[#This Row],[Type]]="IB","EOU",IF(Table2[[#This Row],[Type]]="MB","Local","492"))</f>
        <v>EOU</v>
      </c>
      <c r="P1886" s="46">
        <f>ROUND(Table2[[#This Row],[Cons]]/Table2[[#This Row],[Qty.]],5)</f>
        <v>0.1</v>
      </c>
      <c r="Q1886" s="46" t="b">
        <f>EXACT(Table2[[#This Row],[rate]],Table2[[#This Row],[Check]])</f>
        <v>1</v>
      </c>
      <c r="R1886" s="46"/>
      <c r="S1886" s="46" t="str">
        <f>IF(Table2[[#This Row],[SRO]]="EOU",VLOOKUP(Table2[[#This Row],[BE]],[2]GD.List!$C$3:$N$5014,12,0),IF(Table2[[#This Row],[SRO]]="Local","Polyester Staple Fibre","SRO 492"))</f>
        <v>Textile Coal</v>
      </c>
    </row>
    <row r="1887" spans="1:19" x14ac:dyDescent="0.25">
      <c r="A1887" s="204" t="s">
        <v>1</v>
      </c>
      <c r="B1887" s="204" t="s">
        <v>1258</v>
      </c>
      <c r="C1887" s="205">
        <v>1816</v>
      </c>
      <c r="D1887" s="206">
        <v>2701.12</v>
      </c>
      <c r="E1887" s="7" t="s">
        <v>1286</v>
      </c>
      <c r="F1887" s="204" t="s">
        <v>1297</v>
      </c>
      <c r="G1887" s="156">
        <v>44689</v>
      </c>
      <c r="H1887" s="207">
        <v>12129170.300000001</v>
      </c>
      <c r="I1887" s="50">
        <v>0.4</v>
      </c>
      <c r="J1887" s="208">
        <v>3176.8</v>
      </c>
      <c r="K1887" s="208">
        <v>7942</v>
      </c>
      <c r="L1887" s="208"/>
      <c r="M1887" s="202" t="str">
        <f>TEXT(Table2[[#This Row],[Gd.Dt]],"mmm-yy")</f>
        <v>May-22</v>
      </c>
      <c r="N1887" s="46" t="str">
        <f>MID(Table2[[#This Row],[BE]],6,2)</f>
        <v>IB</v>
      </c>
      <c r="O1887" s="46" t="str">
        <f>IF(Table2[[#This Row],[Type]]="IB","EOU",IF(Table2[[#This Row],[Type]]="MB","Local","492"))</f>
        <v>EOU</v>
      </c>
      <c r="P1887" s="46">
        <f>ROUND(Table2[[#This Row],[Cons]]/Table2[[#This Row],[Qty.]],5)</f>
        <v>0.4</v>
      </c>
      <c r="Q1887" s="46" t="b">
        <f>EXACT(Table2[[#This Row],[rate]],Table2[[#This Row],[Check]])</f>
        <v>1</v>
      </c>
      <c r="R1887" s="46"/>
      <c r="S1887" s="46" t="str">
        <f>IF(Table2[[#This Row],[SRO]]="EOU",VLOOKUP(Table2[[#This Row],[BE]],[2]GD.List!$C$3:$N$5014,12,0),IF(Table2[[#This Row],[SRO]]="Local","Polyester Staple Fibre","SRO 492"))</f>
        <v>Textile Coal</v>
      </c>
    </row>
    <row r="1888" spans="1:19" x14ac:dyDescent="0.25">
      <c r="A1888" s="204" t="s">
        <v>1</v>
      </c>
      <c r="B1888" s="204" t="s">
        <v>1252</v>
      </c>
      <c r="C1888" s="205">
        <v>1920</v>
      </c>
      <c r="D1888" s="206">
        <v>2701.12</v>
      </c>
      <c r="E1888" s="7" t="s">
        <v>955</v>
      </c>
      <c r="F1888" s="204" t="s">
        <v>1298</v>
      </c>
      <c r="G1888" s="156">
        <v>44688</v>
      </c>
      <c r="H1888" s="207">
        <v>3810900.46</v>
      </c>
      <c r="I1888" s="50">
        <v>0.1</v>
      </c>
      <c r="J1888" s="208">
        <v>199.7</v>
      </c>
      <c r="K1888" s="208">
        <v>1997</v>
      </c>
      <c r="L1888" s="208"/>
      <c r="M1888" s="202" t="str">
        <f>TEXT(Table2[[#This Row],[Gd.Dt]],"mmm-yy")</f>
        <v>May-22</v>
      </c>
      <c r="N1888" s="46" t="str">
        <f>MID(Table2[[#This Row],[BE]],6,2)</f>
        <v>IB</v>
      </c>
      <c r="O1888" s="46" t="str">
        <f>IF(Table2[[#This Row],[Type]]="IB","EOU",IF(Table2[[#This Row],[Type]]="MB","Local","492"))</f>
        <v>EOU</v>
      </c>
      <c r="P1888" s="46">
        <f>ROUND(Table2[[#This Row],[Cons]]/Table2[[#This Row],[Qty.]],5)</f>
        <v>0.1</v>
      </c>
      <c r="Q1888" s="46" t="b">
        <f>EXACT(Table2[[#This Row],[rate]],Table2[[#This Row],[Check]])</f>
        <v>1</v>
      </c>
      <c r="R1888" s="46"/>
      <c r="S1888" s="46" t="str">
        <f>IF(Table2[[#This Row],[SRO]]="EOU",VLOOKUP(Table2[[#This Row],[BE]],[2]GD.List!$C$3:$N$5014,12,0),IF(Table2[[#This Row],[SRO]]="Local","Polyester Staple Fibre","SRO 492"))</f>
        <v>Textile Coal</v>
      </c>
    </row>
    <row r="1889" spans="1:19" x14ac:dyDescent="0.25">
      <c r="A1889" s="210" t="s">
        <v>1</v>
      </c>
      <c r="B1889" s="204" t="s">
        <v>1253</v>
      </c>
      <c r="C1889" s="205">
        <v>6072</v>
      </c>
      <c r="D1889" s="206">
        <v>2701.12</v>
      </c>
      <c r="E1889" s="7" t="s">
        <v>1281</v>
      </c>
      <c r="F1889" s="204" t="s">
        <v>1299</v>
      </c>
      <c r="G1889" s="156">
        <v>44688</v>
      </c>
      <c r="H1889" s="207">
        <v>6565877.7000000002</v>
      </c>
      <c r="I1889" s="50">
        <v>0.1</v>
      </c>
      <c r="J1889" s="208">
        <v>343.9</v>
      </c>
      <c r="K1889" s="208">
        <v>3439</v>
      </c>
      <c r="L1889" s="208"/>
      <c r="M1889" s="202" t="str">
        <f>TEXT(Table2[[#This Row],[Gd.Dt]],"mmm-yy")</f>
        <v>May-22</v>
      </c>
      <c r="N1889" s="46" t="str">
        <f>MID(Table2[[#This Row],[BE]],6,2)</f>
        <v>IB</v>
      </c>
      <c r="O1889" s="46" t="str">
        <f>IF(Table2[[#This Row],[Type]]="IB","EOU",IF(Table2[[#This Row],[Type]]="MB","Local","492"))</f>
        <v>EOU</v>
      </c>
      <c r="P1889" s="46">
        <f>ROUND(Table2[[#This Row],[Cons]]/Table2[[#This Row],[Qty.]],5)</f>
        <v>0.1</v>
      </c>
      <c r="Q1889" s="46" t="b">
        <f>EXACT(Table2[[#This Row],[rate]],Table2[[#This Row],[Check]])</f>
        <v>1</v>
      </c>
      <c r="R1889" s="46"/>
      <c r="S1889" s="46" t="str">
        <f>IF(Table2[[#This Row],[SRO]]="EOU",VLOOKUP(Table2[[#This Row],[BE]],[2]GD.List!$C$3:$N$5014,12,0),IF(Table2[[#This Row],[SRO]]="Local","Polyester Staple Fibre","SRO 492"))</f>
        <v>Textile Coal</v>
      </c>
    </row>
    <row r="1890" spans="1:19" x14ac:dyDescent="0.25">
      <c r="A1890" s="210" t="s">
        <v>1</v>
      </c>
      <c r="B1890" s="204" t="s">
        <v>1257</v>
      </c>
      <c r="C1890" s="205">
        <v>24546</v>
      </c>
      <c r="D1890" s="206">
        <v>2701.12</v>
      </c>
      <c r="E1890" s="7" t="s">
        <v>1285</v>
      </c>
      <c r="F1890" s="204" t="s">
        <v>1300</v>
      </c>
      <c r="G1890" s="156">
        <v>44689</v>
      </c>
      <c r="H1890" s="207">
        <v>20056134.100000001</v>
      </c>
      <c r="I1890" s="50">
        <v>0.1</v>
      </c>
      <c r="J1890" s="208">
        <v>183.4</v>
      </c>
      <c r="K1890" s="208">
        <v>1834</v>
      </c>
      <c r="L1890" s="208"/>
      <c r="M1890" s="202" t="str">
        <f>TEXT(Table2[[#This Row],[Gd.Dt]],"mmm-yy")</f>
        <v>May-22</v>
      </c>
      <c r="N1890" s="46" t="str">
        <f>MID(Table2[[#This Row],[BE]],6,2)</f>
        <v>IB</v>
      </c>
      <c r="O1890" s="46" t="str">
        <f>IF(Table2[[#This Row],[Type]]="IB","EOU",IF(Table2[[#This Row],[Type]]="MB","Local","492"))</f>
        <v>EOU</v>
      </c>
      <c r="P1890" s="46">
        <f>ROUND(Table2[[#This Row],[Cons]]/Table2[[#This Row],[Qty.]],5)</f>
        <v>0.1</v>
      </c>
      <c r="Q1890" s="46" t="b">
        <f>EXACT(Table2[[#This Row],[rate]],Table2[[#This Row],[Check]])</f>
        <v>1</v>
      </c>
      <c r="R1890" s="46"/>
      <c r="S1890" s="46" t="str">
        <f>IF(Table2[[#This Row],[SRO]]="EOU",VLOOKUP(Table2[[#This Row],[BE]],[2]GD.List!$C$3:$N$5014,12,0),IF(Table2[[#This Row],[SRO]]="Local","Polyester Staple Fibre","SRO 492"))</f>
        <v>Textile Coal</v>
      </c>
    </row>
    <row r="1891" spans="1:19" x14ac:dyDescent="0.25">
      <c r="A1891" s="210" t="s">
        <v>1</v>
      </c>
      <c r="B1891" s="204" t="s">
        <v>1257</v>
      </c>
      <c r="C1891" s="205">
        <v>24546</v>
      </c>
      <c r="D1891" s="206">
        <v>2701.12</v>
      </c>
      <c r="E1891" s="7" t="s">
        <v>1285</v>
      </c>
      <c r="F1891" s="204" t="s">
        <v>1300</v>
      </c>
      <c r="G1891" s="156">
        <v>44689</v>
      </c>
      <c r="H1891" s="207">
        <v>20056134.100000001</v>
      </c>
      <c r="I1891" s="50">
        <v>0.4</v>
      </c>
      <c r="J1891" s="208">
        <v>3955.2</v>
      </c>
      <c r="K1891" s="208">
        <v>9888</v>
      </c>
      <c r="L1891" s="208"/>
      <c r="M1891" s="202" t="str">
        <f>TEXT(Table2[[#This Row],[Gd.Dt]],"mmm-yy")</f>
        <v>May-22</v>
      </c>
      <c r="N1891" s="46" t="str">
        <f>MID(Table2[[#This Row],[BE]],6,2)</f>
        <v>IB</v>
      </c>
      <c r="O1891" s="46" t="str">
        <f>IF(Table2[[#This Row],[Type]]="IB","EOU",IF(Table2[[#This Row],[Type]]="MB","Local","492"))</f>
        <v>EOU</v>
      </c>
      <c r="P1891" s="46">
        <f>ROUND(Table2[[#This Row],[Cons]]/Table2[[#This Row],[Qty.]],5)</f>
        <v>0.4</v>
      </c>
      <c r="Q1891" s="46" t="b">
        <f>EXACT(Table2[[#This Row],[rate]],Table2[[#This Row],[Check]])</f>
        <v>1</v>
      </c>
      <c r="R1891" s="46"/>
      <c r="S1891" s="46" t="str">
        <f>IF(Table2[[#This Row],[SRO]]="EOU",VLOOKUP(Table2[[#This Row],[BE]],[2]GD.List!$C$3:$N$5014,12,0),IF(Table2[[#This Row],[SRO]]="Local","Polyester Staple Fibre","SRO 492"))</f>
        <v>Textile Coal</v>
      </c>
    </row>
    <row r="1892" spans="1:19" x14ac:dyDescent="0.25">
      <c r="A1892" s="204" t="s">
        <v>1</v>
      </c>
      <c r="B1892" s="204" t="s">
        <v>1251</v>
      </c>
      <c r="C1892" s="205">
        <v>4740</v>
      </c>
      <c r="D1892" s="206">
        <v>2701.12</v>
      </c>
      <c r="E1892" s="7" t="s">
        <v>1280</v>
      </c>
      <c r="F1892" s="204" t="s">
        <v>1301</v>
      </c>
      <c r="G1892" s="156">
        <v>44688</v>
      </c>
      <c r="H1892" s="207">
        <v>8627687.5500000007</v>
      </c>
      <c r="I1892" s="50">
        <v>0.1</v>
      </c>
      <c r="J1892" s="208">
        <v>445.3</v>
      </c>
      <c r="K1892" s="208">
        <v>4453</v>
      </c>
      <c r="L1892" s="208"/>
      <c r="M1892" s="202" t="str">
        <f>TEXT(Table2[[#This Row],[Gd.Dt]],"mmm-yy")</f>
        <v>May-22</v>
      </c>
      <c r="N1892" s="46" t="str">
        <f>MID(Table2[[#This Row],[BE]],6,2)</f>
        <v>IB</v>
      </c>
      <c r="O1892" s="46" t="str">
        <f>IF(Table2[[#This Row],[Type]]="IB","EOU",IF(Table2[[#This Row],[Type]]="MB","Local","492"))</f>
        <v>EOU</v>
      </c>
      <c r="P1892" s="46">
        <f>ROUND(Table2[[#This Row],[Cons]]/Table2[[#This Row],[Qty.]],5)</f>
        <v>0.1</v>
      </c>
      <c r="Q1892" s="46" t="b">
        <f>EXACT(Table2[[#This Row],[rate]],Table2[[#This Row],[Check]])</f>
        <v>1</v>
      </c>
      <c r="R1892" s="46"/>
      <c r="S1892" s="46" t="str">
        <f>IF(Table2[[#This Row],[SRO]]="EOU",VLOOKUP(Table2[[#This Row],[BE]],[2]GD.List!$C$3:$N$5014,12,0),IF(Table2[[#This Row],[SRO]]="Local","Polyester Staple Fibre","SRO 492"))</f>
        <v>Textile Coal</v>
      </c>
    </row>
    <row r="1893" spans="1:19" x14ac:dyDescent="0.25">
      <c r="A1893" s="204" t="s">
        <v>1</v>
      </c>
      <c r="B1893" s="204" t="s">
        <v>1256</v>
      </c>
      <c r="C1893" s="205">
        <v>32594</v>
      </c>
      <c r="D1893" s="206">
        <v>2701.12</v>
      </c>
      <c r="E1893" s="7" t="s">
        <v>1284</v>
      </c>
      <c r="F1893" s="204" t="s">
        <v>1302</v>
      </c>
      <c r="G1893" s="156">
        <v>44689</v>
      </c>
      <c r="H1893" s="207">
        <v>22690967.68</v>
      </c>
      <c r="I1893" s="50">
        <v>0.1</v>
      </c>
      <c r="J1893" s="208">
        <v>245.4</v>
      </c>
      <c r="K1893" s="208">
        <v>2454</v>
      </c>
      <c r="L1893" s="208"/>
      <c r="M1893" s="202" t="str">
        <f>TEXT(Table2[[#This Row],[Gd.Dt]],"mmm-yy")</f>
        <v>May-22</v>
      </c>
      <c r="N1893" s="46" t="str">
        <f>MID(Table2[[#This Row],[BE]],6,2)</f>
        <v>IB</v>
      </c>
      <c r="O1893" s="46" t="str">
        <f>IF(Table2[[#This Row],[Type]]="IB","EOU",IF(Table2[[#This Row],[Type]]="MB","Local","492"))</f>
        <v>EOU</v>
      </c>
      <c r="P1893" s="46">
        <f>ROUND(Table2[[#This Row],[Cons]]/Table2[[#This Row],[Qty.]],5)</f>
        <v>0.1</v>
      </c>
      <c r="Q1893" s="46" t="b">
        <f>EXACT(Table2[[#This Row],[rate]],Table2[[#This Row],[Check]])</f>
        <v>1</v>
      </c>
      <c r="R1893" s="46"/>
      <c r="S1893" s="46" t="str">
        <f>IF(Table2[[#This Row],[SRO]]="EOU",VLOOKUP(Table2[[#This Row],[BE]],[2]GD.List!$C$3:$N$5014,12,0),IF(Table2[[#This Row],[SRO]]="Local","Polyester Staple Fibre","SRO 492"))</f>
        <v>Textile Coal</v>
      </c>
    </row>
    <row r="1894" spans="1:19" x14ac:dyDescent="0.25">
      <c r="A1894" s="209" t="s">
        <v>1</v>
      </c>
      <c r="B1894" s="204" t="s">
        <v>1256</v>
      </c>
      <c r="C1894" s="205">
        <v>32594</v>
      </c>
      <c r="D1894" s="206">
        <v>2701.12</v>
      </c>
      <c r="E1894" s="7" t="s">
        <v>1284</v>
      </c>
      <c r="F1894" s="204" t="s">
        <v>1302</v>
      </c>
      <c r="G1894" s="156">
        <v>44689</v>
      </c>
      <c r="H1894" s="207">
        <v>22690967.68</v>
      </c>
      <c r="I1894" s="50">
        <v>0.4</v>
      </c>
      <c r="J1894" s="208">
        <v>4400</v>
      </c>
      <c r="K1894" s="208">
        <v>11000</v>
      </c>
      <c r="L1894" s="208"/>
      <c r="M1894" s="202" t="str">
        <f>TEXT(Table2[[#This Row],[Gd.Dt]],"mmm-yy")</f>
        <v>May-22</v>
      </c>
      <c r="N1894" s="46" t="str">
        <f>MID(Table2[[#This Row],[BE]],6,2)</f>
        <v>IB</v>
      </c>
      <c r="O1894" s="46" t="str">
        <f>IF(Table2[[#This Row],[Type]]="IB","EOU",IF(Table2[[#This Row],[Type]]="MB","Local","492"))</f>
        <v>EOU</v>
      </c>
      <c r="P1894" s="46">
        <f>ROUND(Table2[[#This Row],[Cons]]/Table2[[#This Row],[Qty.]],5)</f>
        <v>0.4</v>
      </c>
      <c r="Q1894" s="46" t="b">
        <f>EXACT(Table2[[#This Row],[rate]],Table2[[#This Row],[Check]])</f>
        <v>1</v>
      </c>
      <c r="R1894" s="46"/>
      <c r="S1894" s="46" t="str">
        <f>IF(Table2[[#This Row],[SRO]]="EOU",VLOOKUP(Table2[[#This Row],[BE]],[2]GD.List!$C$3:$N$5014,12,0),IF(Table2[[#This Row],[SRO]]="Local","Polyester Staple Fibre","SRO 492"))</f>
        <v>Textile Coal</v>
      </c>
    </row>
    <row r="1895" spans="1:19" x14ac:dyDescent="0.25">
      <c r="A1895" s="210" t="s">
        <v>1021</v>
      </c>
      <c r="B1895" s="204" t="s">
        <v>1255</v>
      </c>
      <c r="C1895" s="205">
        <v>147272</v>
      </c>
      <c r="D1895" s="206">
        <v>1108.19</v>
      </c>
      <c r="E1895" s="7" t="s">
        <v>1283</v>
      </c>
      <c r="F1895" s="204" t="s">
        <v>1287</v>
      </c>
      <c r="G1895" s="156">
        <v>44688</v>
      </c>
      <c r="H1895" s="207">
        <v>122934405</v>
      </c>
      <c r="I1895" s="50">
        <v>0.04</v>
      </c>
      <c r="J1895" s="208">
        <v>4123.76</v>
      </c>
      <c r="K1895" s="208">
        <v>103094</v>
      </c>
      <c r="L1895" s="208"/>
      <c r="M1895" s="202" t="str">
        <f>TEXT(Table2[[#This Row],[Gd.Dt]],"mmm-yy")</f>
        <v>May-22</v>
      </c>
      <c r="N1895" s="46" t="str">
        <f>MID(Table2[[#This Row],[BE]],6,2)</f>
        <v>IB</v>
      </c>
      <c r="O1895" s="46" t="str">
        <f>IF(Table2[[#This Row],[Type]]="IB","EOU",IF(Table2[[#This Row],[Type]]="MB","Local","492"))</f>
        <v>EOU</v>
      </c>
      <c r="P1895" s="46">
        <f>ROUND(Table2[[#This Row],[Cons]]/Table2[[#This Row],[Qty.]],5)</f>
        <v>0.04</v>
      </c>
      <c r="Q1895" s="46" t="b">
        <f>EXACT(Table2[[#This Row],[rate]],Table2[[#This Row],[Check]])</f>
        <v>1</v>
      </c>
      <c r="R1895" s="46"/>
      <c r="S1895" s="46" t="str">
        <f>IF(Table2[[#This Row],[SRO]]="EOU",VLOOKUP(Table2[[#This Row],[BE]],[2]GD.List!$C$3:$N$5014,12,0),IF(Table2[[#This Row],[SRO]]="Local","Polyester Staple Fibre","SRO 492"))</f>
        <v>Textile Chemical</v>
      </c>
    </row>
    <row r="1896" spans="1:19" x14ac:dyDescent="0.25">
      <c r="A1896" s="210" t="s">
        <v>1021</v>
      </c>
      <c r="B1896" s="204" t="s">
        <v>1247</v>
      </c>
      <c r="C1896" s="205">
        <v>58356</v>
      </c>
      <c r="D1896" s="206">
        <v>1108.19</v>
      </c>
      <c r="E1896" s="7" t="s">
        <v>1272</v>
      </c>
      <c r="F1896" s="204" t="s">
        <v>1288</v>
      </c>
      <c r="G1896" s="156">
        <v>44682</v>
      </c>
      <c r="H1896" s="207">
        <v>36051053.450000003</v>
      </c>
      <c r="I1896" s="50">
        <v>0.04</v>
      </c>
      <c r="J1896" s="208">
        <v>912.51999999999987</v>
      </c>
      <c r="K1896" s="208">
        <v>22813</v>
      </c>
      <c r="L1896" s="208"/>
      <c r="M1896" s="202" t="str">
        <f>TEXT(Table2[[#This Row],[Gd.Dt]],"mmm-yy")</f>
        <v>May-22</v>
      </c>
      <c r="N1896" s="46" t="str">
        <f>MID(Table2[[#This Row],[BE]],6,2)</f>
        <v>IB</v>
      </c>
      <c r="O1896" s="46" t="str">
        <f>IF(Table2[[#This Row],[Type]]="IB","EOU",IF(Table2[[#This Row],[Type]]="MB","Local","492"))</f>
        <v>EOU</v>
      </c>
      <c r="P1896" s="46">
        <f>ROUND(Table2[[#This Row],[Cons]]/Table2[[#This Row],[Qty.]],5)</f>
        <v>0.04</v>
      </c>
      <c r="Q1896" s="46" t="b">
        <f>EXACT(Table2[[#This Row],[rate]],Table2[[#This Row],[Check]])</f>
        <v>1</v>
      </c>
      <c r="R1896" s="46"/>
      <c r="S1896" s="46" t="str">
        <f>IF(Table2[[#This Row],[SRO]]="EOU",VLOOKUP(Table2[[#This Row],[BE]],[2]GD.List!$C$3:$N$5014,12,0),IF(Table2[[#This Row],[SRO]]="Local","Polyester Staple Fibre","SRO 492"))</f>
        <v>Textile Chemical</v>
      </c>
    </row>
    <row r="1897" spans="1:19" x14ac:dyDescent="0.25">
      <c r="A1897" s="210" t="s">
        <v>1021</v>
      </c>
      <c r="B1897" s="204" t="s">
        <v>1245</v>
      </c>
      <c r="C1897" s="205">
        <v>21658</v>
      </c>
      <c r="D1897" s="206">
        <v>1108.19</v>
      </c>
      <c r="E1897" s="7" t="s">
        <v>1270</v>
      </c>
      <c r="F1897" s="204" t="s">
        <v>1289</v>
      </c>
      <c r="G1897" s="156">
        <v>44682</v>
      </c>
      <c r="H1897" s="207">
        <v>24136727.640000001</v>
      </c>
      <c r="I1897" s="50">
        <v>0.04</v>
      </c>
      <c r="J1897" s="208">
        <v>569.5200000000001</v>
      </c>
      <c r="K1897" s="208">
        <v>14238</v>
      </c>
      <c r="L1897" s="208"/>
      <c r="M1897" s="202" t="str">
        <f>TEXT(Table2[[#This Row],[Gd.Dt]],"mmm-yy")</f>
        <v>May-22</v>
      </c>
      <c r="N1897" s="46" t="str">
        <f>MID(Table2[[#This Row],[BE]],6,2)</f>
        <v>IB</v>
      </c>
      <c r="O1897" s="46" t="str">
        <f>IF(Table2[[#This Row],[Type]]="IB","EOU",IF(Table2[[#This Row],[Type]]="MB","Local","492"))</f>
        <v>EOU</v>
      </c>
      <c r="P1897" s="46">
        <f>ROUND(Table2[[#This Row],[Cons]]/Table2[[#This Row],[Qty.]],5)</f>
        <v>0.04</v>
      </c>
      <c r="Q1897" s="46" t="b">
        <f>EXACT(Table2[[#This Row],[rate]],Table2[[#This Row],[Check]])</f>
        <v>1</v>
      </c>
      <c r="R1897" s="46"/>
      <c r="S1897" s="46" t="str">
        <f>IF(Table2[[#This Row],[SRO]]="EOU",VLOOKUP(Table2[[#This Row],[BE]],[2]GD.List!$C$3:$N$5014,12,0),IF(Table2[[#This Row],[SRO]]="Local","Polyester Staple Fibre","SRO 492"))</f>
        <v>Textile Chemical</v>
      </c>
    </row>
    <row r="1898" spans="1:19" x14ac:dyDescent="0.25">
      <c r="A1898" s="210" t="s">
        <v>1021</v>
      </c>
      <c r="B1898" s="204" t="s">
        <v>1246</v>
      </c>
      <c r="C1898" s="205">
        <v>6300</v>
      </c>
      <c r="D1898" s="206">
        <v>1108.19</v>
      </c>
      <c r="E1898" s="7" t="s">
        <v>1271</v>
      </c>
      <c r="F1898" s="204" t="s">
        <v>1290</v>
      </c>
      <c r="G1898" s="156">
        <v>44682</v>
      </c>
      <c r="H1898" s="207">
        <v>29068479.57</v>
      </c>
      <c r="I1898" s="50">
        <v>0.04</v>
      </c>
      <c r="J1898" s="208">
        <v>618</v>
      </c>
      <c r="K1898" s="208">
        <v>15450</v>
      </c>
      <c r="L1898" s="208"/>
      <c r="M1898" s="202" t="str">
        <f>TEXT(Table2[[#This Row],[Gd.Dt]],"mmm-yy")</f>
        <v>May-22</v>
      </c>
      <c r="N1898" s="46" t="str">
        <f>MID(Table2[[#This Row],[BE]],6,2)</f>
        <v>IB</v>
      </c>
      <c r="O1898" s="46" t="str">
        <f>IF(Table2[[#This Row],[Type]]="IB","EOU",IF(Table2[[#This Row],[Type]]="MB","Local","492"))</f>
        <v>EOU</v>
      </c>
      <c r="P1898" s="46">
        <f>ROUND(Table2[[#This Row],[Cons]]/Table2[[#This Row],[Qty.]],5)</f>
        <v>0.04</v>
      </c>
      <c r="Q1898" s="46" t="b">
        <f>EXACT(Table2[[#This Row],[rate]],Table2[[#This Row],[Check]])</f>
        <v>1</v>
      </c>
      <c r="R1898" s="46"/>
      <c r="S1898" s="46" t="str">
        <f>IF(Table2[[#This Row],[SRO]]="EOU",VLOOKUP(Table2[[#This Row],[BE]],[2]GD.List!$C$3:$N$5014,12,0),IF(Table2[[#This Row],[SRO]]="Local","Polyester Staple Fibre","SRO 492"))</f>
        <v>Textile Chemical</v>
      </c>
    </row>
    <row r="1899" spans="1:19" x14ac:dyDescent="0.25">
      <c r="A1899" s="210" t="s">
        <v>1021</v>
      </c>
      <c r="B1899" s="204" t="s">
        <v>1241</v>
      </c>
      <c r="C1899" s="205">
        <v>43686</v>
      </c>
      <c r="D1899" s="206">
        <v>1108.19</v>
      </c>
      <c r="E1899" s="7" t="s">
        <v>46</v>
      </c>
      <c r="F1899" s="204" t="s">
        <v>1291</v>
      </c>
      <c r="G1899" s="156">
        <v>44682</v>
      </c>
      <c r="H1899" s="207">
        <v>31858044.98</v>
      </c>
      <c r="I1899" s="50">
        <v>0.04</v>
      </c>
      <c r="J1899" s="208">
        <v>490</v>
      </c>
      <c r="K1899" s="208">
        <v>12250</v>
      </c>
      <c r="L1899" s="208"/>
      <c r="M1899" s="202" t="str">
        <f>TEXT(Table2[[#This Row],[Gd.Dt]],"mmm-yy")</f>
        <v>May-22</v>
      </c>
      <c r="N1899" s="46" t="str">
        <f>MID(Table2[[#This Row],[BE]],6,2)</f>
        <v>IB</v>
      </c>
      <c r="O1899" s="46" t="str">
        <f>IF(Table2[[#This Row],[Type]]="IB","EOU",IF(Table2[[#This Row],[Type]]="MB","Local","492"))</f>
        <v>EOU</v>
      </c>
      <c r="P1899" s="46">
        <f>ROUND(Table2[[#This Row],[Cons]]/Table2[[#This Row],[Qty.]],5)</f>
        <v>0.04</v>
      </c>
      <c r="Q1899" s="46" t="b">
        <f>EXACT(Table2[[#This Row],[rate]],Table2[[#This Row],[Check]])</f>
        <v>1</v>
      </c>
      <c r="R1899" s="46"/>
      <c r="S1899" s="46" t="str">
        <f>IF(Table2[[#This Row],[SRO]]="EOU",VLOOKUP(Table2[[#This Row],[BE]],[2]GD.List!$C$3:$N$5014,12,0),IF(Table2[[#This Row],[SRO]]="Local","Polyester Staple Fibre","SRO 492"))</f>
        <v>Textile Chemical</v>
      </c>
    </row>
    <row r="1900" spans="1:19" x14ac:dyDescent="0.25">
      <c r="A1900" s="210" t="s">
        <v>1021</v>
      </c>
      <c r="B1900" s="204" t="s">
        <v>1244</v>
      </c>
      <c r="C1900" s="205">
        <v>13262</v>
      </c>
      <c r="D1900" s="206">
        <v>1108.19</v>
      </c>
      <c r="E1900" s="7" t="s">
        <v>1269</v>
      </c>
      <c r="F1900" s="204" t="s">
        <v>1292</v>
      </c>
      <c r="G1900" s="156">
        <v>44682</v>
      </c>
      <c r="H1900" s="207">
        <v>19577999.199999999</v>
      </c>
      <c r="I1900" s="50">
        <v>0.04</v>
      </c>
      <c r="J1900" s="208">
        <v>339.24</v>
      </c>
      <c r="K1900" s="208">
        <v>8481</v>
      </c>
      <c r="L1900" s="208"/>
      <c r="M1900" s="202" t="str">
        <f>TEXT(Table2[[#This Row],[Gd.Dt]],"mmm-yy")</f>
        <v>May-22</v>
      </c>
      <c r="N1900" s="46" t="str">
        <f>MID(Table2[[#This Row],[BE]],6,2)</f>
        <v>IB</v>
      </c>
      <c r="O1900" s="46" t="str">
        <f>IF(Table2[[#This Row],[Type]]="IB","EOU",IF(Table2[[#This Row],[Type]]="MB","Local","492"))</f>
        <v>EOU</v>
      </c>
      <c r="P1900" s="46">
        <f>ROUND(Table2[[#This Row],[Cons]]/Table2[[#This Row],[Qty.]],5)</f>
        <v>0.04</v>
      </c>
      <c r="Q1900" s="46" t="b">
        <f>EXACT(Table2[[#This Row],[rate]],Table2[[#This Row],[Check]])</f>
        <v>1</v>
      </c>
      <c r="R1900" s="46"/>
      <c r="S1900" s="46" t="str">
        <f>IF(Table2[[#This Row],[SRO]]="EOU",VLOOKUP(Table2[[#This Row],[BE]],[2]GD.List!$C$3:$N$5014,12,0),IF(Table2[[#This Row],[SRO]]="Local","Polyester Staple Fibre","SRO 492"))</f>
        <v>Textile Chemical</v>
      </c>
    </row>
    <row r="1901" spans="1:19" x14ac:dyDescent="0.25">
      <c r="A1901" s="210" t="s">
        <v>1021</v>
      </c>
      <c r="B1901" s="204" t="s">
        <v>1243</v>
      </c>
      <c r="C1901" s="205">
        <v>39402</v>
      </c>
      <c r="D1901" s="206">
        <v>1108.19</v>
      </c>
      <c r="E1901" s="7" t="s">
        <v>1268</v>
      </c>
      <c r="F1901" s="204" t="s">
        <v>1293</v>
      </c>
      <c r="G1901" s="156">
        <v>44682</v>
      </c>
      <c r="H1901" s="207">
        <v>29922544.969999999</v>
      </c>
      <c r="I1901" s="50">
        <v>0.04</v>
      </c>
      <c r="J1901" s="208">
        <v>569.48</v>
      </c>
      <c r="K1901" s="208">
        <v>14237</v>
      </c>
      <c r="L1901" s="208"/>
      <c r="M1901" s="202" t="str">
        <f>TEXT(Table2[[#This Row],[Gd.Dt]],"mmm-yy")</f>
        <v>May-22</v>
      </c>
      <c r="N1901" s="46" t="str">
        <f>MID(Table2[[#This Row],[BE]],6,2)</f>
        <v>IB</v>
      </c>
      <c r="O1901" s="46" t="str">
        <f>IF(Table2[[#This Row],[Type]]="IB","EOU",IF(Table2[[#This Row],[Type]]="MB","Local","492"))</f>
        <v>EOU</v>
      </c>
      <c r="P1901" s="46">
        <f>ROUND(Table2[[#This Row],[Cons]]/Table2[[#This Row],[Qty.]],5)</f>
        <v>0.04</v>
      </c>
      <c r="Q1901" s="46" t="b">
        <f>EXACT(Table2[[#This Row],[rate]],Table2[[#This Row],[Check]])</f>
        <v>1</v>
      </c>
      <c r="R1901" s="46"/>
      <c r="S1901" s="46" t="str">
        <f>IF(Table2[[#This Row],[SRO]]="EOU",VLOOKUP(Table2[[#This Row],[BE]],[2]GD.List!$C$3:$N$5014,12,0),IF(Table2[[#This Row],[SRO]]="Local","Polyester Staple Fibre","SRO 492"))</f>
        <v>Textile Chemical</v>
      </c>
    </row>
    <row r="1902" spans="1:19" x14ac:dyDescent="0.25">
      <c r="A1902" s="210" t="s">
        <v>1021</v>
      </c>
      <c r="B1902" s="204" t="s">
        <v>1238</v>
      </c>
      <c r="C1902" s="205">
        <v>44480</v>
      </c>
      <c r="D1902" s="206">
        <v>1108.19</v>
      </c>
      <c r="E1902" s="7" t="s">
        <v>1259</v>
      </c>
      <c r="F1902" s="204" t="s">
        <v>1294</v>
      </c>
      <c r="G1902" s="156">
        <v>44682</v>
      </c>
      <c r="H1902" s="207">
        <v>33130373.469999999</v>
      </c>
      <c r="I1902" s="50">
        <v>0.04</v>
      </c>
      <c r="J1902" s="208">
        <v>684.96</v>
      </c>
      <c r="K1902" s="208">
        <v>17124</v>
      </c>
      <c r="L1902" s="208"/>
      <c r="M1902" s="202" t="str">
        <f>TEXT(Table2[[#This Row],[Gd.Dt]],"mmm-yy")</f>
        <v>May-22</v>
      </c>
      <c r="N1902" s="46" t="str">
        <f>MID(Table2[[#This Row],[BE]],6,2)</f>
        <v>IB</v>
      </c>
      <c r="O1902" s="46" t="str">
        <f>IF(Table2[[#This Row],[Type]]="IB","EOU",IF(Table2[[#This Row],[Type]]="MB","Local","492"))</f>
        <v>EOU</v>
      </c>
      <c r="P1902" s="46">
        <f>ROUND(Table2[[#This Row],[Cons]]/Table2[[#This Row],[Qty.]],5)</f>
        <v>0.04</v>
      </c>
      <c r="Q1902" s="46" t="b">
        <f>EXACT(Table2[[#This Row],[rate]],Table2[[#This Row],[Check]])</f>
        <v>1</v>
      </c>
      <c r="R1902" s="46"/>
      <c r="S1902" s="46" t="str">
        <f>IF(Table2[[#This Row],[SRO]]="EOU",VLOOKUP(Table2[[#This Row],[BE]],[2]GD.List!$C$3:$N$5014,12,0),IF(Table2[[#This Row],[SRO]]="Local","Polyester Staple Fibre","SRO 492"))</f>
        <v>Textile Chemical</v>
      </c>
    </row>
    <row r="1903" spans="1:19" x14ac:dyDescent="0.25">
      <c r="A1903" s="210" t="s">
        <v>1021</v>
      </c>
      <c r="B1903" s="204" t="s">
        <v>1239</v>
      </c>
      <c r="C1903" s="205">
        <v>13200</v>
      </c>
      <c r="D1903" s="206">
        <v>1108.19</v>
      </c>
      <c r="E1903" s="7" t="s">
        <v>1260</v>
      </c>
      <c r="F1903" s="204" t="s">
        <v>1295</v>
      </c>
      <c r="G1903" s="156">
        <v>44682</v>
      </c>
      <c r="H1903" s="207">
        <v>25939086.859999999</v>
      </c>
      <c r="I1903" s="50">
        <v>0.04</v>
      </c>
      <c r="J1903" s="208">
        <v>495.12</v>
      </c>
      <c r="K1903" s="208">
        <v>12378</v>
      </c>
      <c r="L1903" s="208"/>
      <c r="M1903" s="202" t="str">
        <f>TEXT(Table2[[#This Row],[Gd.Dt]],"mmm-yy")</f>
        <v>May-22</v>
      </c>
      <c r="N1903" s="46" t="str">
        <f>MID(Table2[[#This Row],[BE]],6,2)</f>
        <v>IB</v>
      </c>
      <c r="O1903" s="46" t="str">
        <f>IF(Table2[[#This Row],[Type]]="IB","EOU",IF(Table2[[#This Row],[Type]]="MB","Local","492"))</f>
        <v>EOU</v>
      </c>
      <c r="P1903" s="46">
        <f>ROUND(Table2[[#This Row],[Cons]]/Table2[[#This Row],[Qty.]],5)</f>
        <v>0.04</v>
      </c>
      <c r="Q1903" s="46" t="b">
        <f>EXACT(Table2[[#This Row],[rate]],Table2[[#This Row],[Check]])</f>
        <v>1</v>
      </c>
      <c r="R1903" s="46"/>
      <c r="S1903" s="46" t="str">
        <f>IF(Table2[[#This Row],[SRO]]="EOU",VLOOKUP(Table2[[#This Row],[BE]],[2]GD.List!$C$3:$N$5014,12,0),IF(Table2[[#This Row],[SRO]]="Local","Polyester Staple Fibre","SRO 492"))</f>
        <v>Textile Chemical</v>
      </c>
    </row>
    <row r="1904" spans="1:19" x14ac:dyDescent="0.25">
      <c r="A1904" s="210" t="s">
        <v>1021</v>
      </c>
      <c r="B1904" s="204" t="s">
        <v>1254</v>
      </c>
      <c r="C1904" s="205">
        <v>28156</v>
      </c>
      <c r="D1904" s="206">
        <v>1108.19</v>
      </c>
      <c r="E1904" s="7" t="s">
        <v>1282</v>
      </c>
      <c r="F1904" s="204" t="s">
        <v>1296</v>
      </c>
      <c r="G1904" s="156">
        <v>44688</v>
      </c>
      <c r="H1904" s="207">
        <v>28718356.280000001</v>
      </c>
      <c r="I1904" s="50">
        <v>0.04</v>
      </c>
      <c r="J1904" s="208">
        <v>740.56000000000006</v>
      </c>
      <c r="K1904" s="208">
        <v>18514</v>
      </c>
      <c r="L1904" s="208"/>
      <c r="M1904" s="202" t="str">
        <f>TEXT(Table2[[#This Row],[Gd.Dt]],"mmm-yy")</f>
        <v>May-22</v>
      </c>
      <c r="N1904" s="46" t="str">
        <f>MID(Table2[[#This Row],[BE]],6,2)</f>
        <v>IB</v>
      </c>
      <c r="O1904" s="46" t="str">
        <f>IF(Table2[[#This Row],[Type]]="IB","EOU",IF(Table2[[#This Row],[Type]]="MB","Local","492"))</f>
        <v>EOU</v>
      </c>
      <c r="P1904" s="46">
        <f>ROUND(Table2[[#This Row],[Cons]]/Table2[[#This Row],[Qty.]],5)</f>
        <v>0.04</v>
      </c>
      <c r="Q1904" s="46" t="b">
        <f>EXACT(Table2[[#This Row],[rate]],Table2[[#This Row],[Check]])</f>
        <v>1</v>
      </c>
      <c r="R1904" s="46"/>
      <c r="S1904" s="46" t="str">
        <f>IF(Table2[[#This Row],[SRO]]="EOU",VLOOKUP(Table2[[#This Row],[BE]],[2]GD.List!$C$3:$N$5014,12,0),IF(Table2[[#This Row],[SRO]]="Local","Polyester Staple Fibre","SRO 492"))</f>
        <v>Textile Chemical</v>
      </c>
    </row>
    <row r="1905" spans="1:19" x14ac:dyDescent="0.25">
      <c r="A1905" s="210" t="s">
        <v>1021</v>
      </c>
      <c r="B1905" s="204" t="s">
        <v>1258</v>
      </c>
      <c r="C1905" s="205">
        <v>1816</v>
      </c>
      <c r="D1905" s="206">
        <v>1108.19</v>
      </c>
      <c r="E1905" s="7" t="s">
        <v>1286</v>
      </c>
      <c r="F1905" s="204" t="s">
        <v>1297</v>
      </c>
      <c r="G1905" s="156">
        <v>44689</v>
      </c>
      <c r="H1905" s="207">
        <v>12129170.300000001</v>
      </c>
      <c r="I1905" s="50">
        <v>0.04</v>
      </c>
      <c r="J1905" s="208">
        <v>317.67999999999995</v>
      </c>
      <c r="K1905" s="208">
        <v>7942</v>
      </c>
      <c r="L1905" s="208"/>
      <c r="M1905" s="202" t="str">
        <f>TEXT(Table2[[#This Row],[Gd.Dt]],"mmm-yy")</f>
        <v>May-22</v>
      </c>
      <c r="N1905" s="46" t="str">
        <f>MID(Table2[[#This Row],[BE]],6,2)</f>
        <v>IB</v>
      </c>
      <c r="O1905" s="46" t="str">
        <f>IF(Table2[[#This Row],[Type]]="IB","EOU",IF(Table2[[#This Row],[Type]]="MB","Local","492"))</f>
        <v>EOU</v>
      </c>
      <c r="P1905" s="46">
        <f>ROUND(Table2[[#This Row],[Cons]]/Table2[[#This Row],[Qty.]],5)</f>
        <v>0.04</v>
      </c>
      <c r="Q1905" s="46" t="b">
        <f>EXACT(Table2[[#This Row],[rate]],Table2[[#This Row],[Check]])</f>
        <v>1</v>
      </c>
      <c r="R1905" s="46"/>
      <c r="S1905" s="46" t="str">
        <f>IF(Table2[[#This Row],[SRO]]="EOU",VLOOKUP(Table2[[#This Row],[BE]],[2]GD.List!$C$3:$N$5014,12,0),IF(Table2[[#This Row],[SRO]]="Local","Polyester Staple Fibre","SRO 492"))</f>
        <v>Textile Chemical</v>
      </c>
    </row>
    <row r="1906" spans="1:19" x14ac:dyDescent="0.25">
      <c r="A1906" s="210" t="s">
        <v>1021</v>
      </c>
      <c r="B1906" s="204" t="s">
        <v>1252</v>
      </c>
      <c r="C1906" s="205">
        <v>1920</v>
      </c>
      <c r="D1906" s="206">
        <v>1108.19</v>
      </c>
      <c r="E1906" s="7" t="s">
        <v>955</v>
      </c>
      <c r="F1906" s="204" t="s">
        <v>1298</v>
      </c>
      <c r="G1906" s="156">
        <v>44688</v>
      </c>
      <c r="H1906" s="207">
        <v>3810900.46</v>
      </c>
      <c r="I1906" s="50">
        <v>0.04</v>
      </c>
      <c r="J1906" s="208">
        <v>79.88</v>
      </c>
      <c r="K1906" s="208">
        <v>1997</v>
      </c>
      <c r="L1906" s="208"/>
      <c r="M1906" s="202" t="str">
        <f>TEXT(Table2[[#This Row],[Gd.Dt]],"mmm-yy")</f>
        <v>May-22</v>
      </c>
      <c r="N1906" s="46" t="str">
        <f>MID(Table2[[#This Row],[BE]],6,2)</f>
        <v>IB</v>
      </c>
      <c r="O1906" s="46" t="str">
        <f>IF(Table2[[#This Row],[Type]]="IB","EOU",IF(Table2[[#This Row],[Type]]="MB","Local","492"))</f>
        <v>EOU</v>
      </c>
      <c r="P1906" s="46">
        <f>ROUND(Table2[[#This Row],[Cons]]/Table2[[#This Row],[Qty.]],5)</f>
        <v>0.04</v>
      </c>
      <c r="Q1906" s="46" t="b">
        <f>EXACT(Table2[[#This Row],[rate]],Table2[[#This Row],[Check]])</f>
        <v>1</v>
      </c>
      <c r="R1906" s="46"/>
      <c r="S1906" s="46" t="str">
        <f>IF(Table2[[#This Row],[SRO]]="EOU",VLOOKUP(Table2[[#This Row],[BE]],[2]GD.List!$C$3:$N$5014,12,0),IF(Table2[[#This Row],[SRO]]="Local","Polyester Staple Fibre","SRO 492"))</f>
        <v>Textile Chemical</v>
      </c>
    </row>
    <row r="1907" spans="1:19" x14ac:dyDescent="0.25">
      <c r="A1907" s="210" t="s">
        <v>1021</v>
      </c>
      <c r="B1907" s="204" t="s">
        <v>1253</v>
      </c>
      <c r="C1907" s="205">
        <v>6072</v>
      </c>
      <c r="D1907" s="206">
        <v>1108.19</v>
      </c>
      <c r="E1907" s="7" t="s">
        <v>1281</v>
      </c>
      <c r="F1907" s="204" t="s">
        <v>1299</v>
      </c>
      <c r="G1907" s="156">
        <v>44688</v>
      </c>
      <c r="H1907" s="207">
        <v>6565877.7000000002</v>
      </c>
      <c r="I1907" s="50">
        <v>0.04</v>
      </c>
      <c r="J1907" s="208">
        <v>137.56</v>
      </c>
      <c r="K1907" s="208">
        <v>3439</v>
      </c>
      <c r="L1907" s="208"/>
      <c r="M1907" s="202" t="str">
        <f>TEXT(Table2[[#This Row],[Gd.Dt]],"mmm-yy")</f>
        <v>May-22</v>
      </c>
      <c r="N1907" s="46" t="str">
        <f>MID(Table2[[#This Row],[BE]],6,2)</f>
        <v>IB</v>
      </c>
      <c r="O1907" s="46" t="str">
        <f>IF(Table2[[#This Row],[Type]]="IB","EOU",IF(Table2[[#This Row],[Type]]="MB","Local","492"))</f>
        <v>EOU</v>
      </c>
      <c r="P1907" s="46">
        <f>ROUND(Table2[[#This Row],[Cons]]/Table2[[#This Row],[Qty.]],5)</f>
        <v>0.04</v>
      </c>
      <c r="Q1907" s="46" t="b">
        <f>EXACT(Table2[[#This Row],[rate]],Table2[[#This Row],[Check]])</f>
        <v>1</v>
      </c>
      <c r="R1907" s="46"/>
      <c r="S1907" s="46" t="str">
        <f>IF(Table2[[#This Row],[SRO]]="EOU",VLOOKUP(Table2[[#This Row],[BE]],[2]GD.List!$C$3:$N$5014,12,0),IF(Table2[[#This Row],[SRO]]="Local","Polyester Staple Fibre","SRO 492"))</f>
        <v>Textile Chemical</v>
      </c>
    </row>
    <row r="1908" spans="1:19" x14ac:dyDescent="0.25">
      <c r="A1908" s="210" t="s">
        <v>1021</v>
      </c>
      <c r="B1908" s="204" t="s">
        <v>1257</v>
      </c>
      <c r="C1908" s="205">
        <v>24546</v>
      </c>
      <c r="D1908" s="206">
        <v>1108.19</v>
      </c>
      <c r="E1908" s="7" t="s">
        <v>1285</v>
      </c>
      <c r="F1908" s="204" t="s">
        <v>1300</v>
      </c>
      <c r="G1908" s="156">
        <v>44689</v>
      </c>
      <c r="H1908" s="207">
        <v>20056134.100000001</v>
      </c>
      <c r="I1908" s="50">
        <v>0.04</v>
      </c>
      <c r="J1908" s="208">
        <v>468.88000000000005</v>
      </c>
      <c r="K1908" s="208">
        <v>11722</v>
      </c>
      <c r="L1908" s="208"/>
      <c r="M1908" s="202" t="str">
        <f>TEXT(Table2[[#This Row],[Gd.Dt]],"mmm-yy")</f>
        <v>May-22</v>
      </c>
      <c r="N1908" s="46" t="str">
        <f>MID(Table2[[#This Row],[BE]],6,2)</f>
        <v>IB</v>
      </c>
      <c r="O1908" s="46" t="str">
        <f>IF(Table2[[#This Row],[Type]]="IB","EOU",IF(Table2[[#This Row],[Type]]="MB","Local","492"))</f>
        <v>EOU</v>
      </c>
      <c r="P1908" s="46">
        <f>ROUND(Table2[[#This Row],[Cons]]/Table2[[#This Row],[Qty.]],5)</f>
        <v>0.04</v>
      </c>
      <c r="Q1908" s="46" t="b">
        <f>EXACT(Table2[[#This Row],[rate]],Table2[[#This Row],[Check]])</f>
        <v>1</v>
      </c>
      <c r="R1908" s="46"/>
      <c r="S1908" s="46" t="str">
        <f>IF(Table2[[#This Row],[SRO]]="EOU",VLOOKUP(Table2[[#This Row],[BE]],[2]GD.List!$C$3:$N$5014,12,0),IF(Table2[[#This Row],[SRO]]="Local","Polyester Staple Fibre","SRO 492"))</f>
        <v>Textile Chemical</v>
      </c>
    </row>
    <row r="1909" spans="1:19" x14ac:dyDescent="0.25">
      <c r="A1909" s="210" t="s">
        <v>1021</v>
      </c>
      <c r="B1909" s="204" t="s">
        <v>1251</v>
      </c>
      <c r="C1909" s="205">
        <v>4740</v>
      </c>
      <c r="D1909" s="206">
        <v>1108.19</v>
      </c>
      <c r="E1909" s="7" t="s">
        <v>1280</v>
      </c>
      <c r="F1909" s="204" t="s">
        <v>1301</v>
      </c>
      <c r="G1909" s="156">
        <v>44688</v>
      </c>
      <c r="H1909" s="207">
        <v>8627687.5500000007</v>
      </c>
      <c r="I1909" s="50">
        <v>0.04</v>
      </c>
      <c r="J1909" s="208">
        <v>178.12</v>
      </c>
      <c r="K1909" s="208">
        <v>4453</v>
      </c>
      <c r="L1909" s="208"/>
      <c r="M1909" s="202" t="str">
        <f>TEXT(Table2[[#This Row],[Gd.Dt]],"mmm-yy")</f>
        <v>May-22</v>
      </c>
      <c r="N1909" s="46" t="str">
        <f>MID(Table2[[#This Row],[BE]],6,2)</f>
        <v>IB</v>
      </c>
      <c r="O1909" s="46" t="str">
        <f>IF(Table2[[#This Row],[Type]]="IB","EOU",IF(Table2[[#This Row],[Type]]="MB","Local","492"))</f>
        <v>EOU</v>
      </c>
      <c r="P1909" s="46">
        <f>ROUND(Table2[[#This Row],[Cons]]/Table2[[#This Row],[Qty.]],5)</f>
        <v>0.04</v>
      </c>
      <c r="Q1909" s="46" t="b">
        <f>EXACT(Table2[[#This Row],[rate]],Table2[[#This Row],[Check]])</f>
        <v>1</v>
      </c>
      <c r="R1909" s="46"/>
      <c r="S1909" s="46" t="str">
        <f>IF(Table2[[#This Row],[SRO]]="EOU",VLOOKUP(Table2[[#This Row],[BE]],[2]GD.List!$C$3:$N$5014,12,0),IF(Table2[[#This Row],[SRO]]="Local","Polyester Staple Fibre","SRO 492"))</f>
        <v>Textile Chemical</v>
      </c>
    </row>
    <row r="1910" spans="1:19" x14ac:dyDescent="0.25">
      <c r="A1910" s="209" t="s">
        <v>1021</v>
      </c>
      <c r="B1910" s="204" t="s">
        <v>1256</v>
      </c>
      <c r="C1910" s="205">
        <v>32594</v>
      </c>
      <c r="D1910" s="206">
        <v>1108.19</v>
      </c>
      <c r="E1910" s="7" t="s">
        <v>1284</v>
      </c>
      <c r="F1910" s="204" t="s">
        <v>1302</v>
      </c>
      <c r="G1910" s="156">
        <v>44689</v>
      </c>
      <c r="H1910" s="207">
        <v>22690967.68</v>
      </c>
      <c r="I1910" s="50">
        <v>0.04</v>
      </c>
      <c r="J1910" s="208">
        <v>538.16</v>
      </c>
      <c r="K1910" s="208">
        <v>13454</v>
      </c>
      <c r="L1910" s="208"/>
      <c r="M1910" s="202" t="str">
        <f>TEXT(Table2[[#This Row],[Gd.Dt]],"mmm-yy")</f>
        <v>May-22</v>
      </c>
      <c r="N1910" s="46" t="str">
        <f>MID(Table2[[#This Row],[BE]],6,2)</f>
        <v>IB</v>
      </c>
      <c r="O1910" s="46" t="str">
        <f>IF(Table2[[#This Row],[Type]]="IB","EOU",IF(Table2[[#This Row],[Type]]="MB","Local","492"))</f>
        <v>EOU</v>
      </c>
      <c r="P1910" s="46">
        <f>ROUND(Table2[[#This Row],[Cons]]/Table2[[#This Row],[Qty.]],5)</f>
        <v>0.04</v>
      </c>
      <c r="Q1910" s="46" t="b">
        <f>EXACT(Table2[[#This Row],[rate]],Table2[[#This Row],[Check]])</f>
        <v>1</v>
      </c>
      <c r="R1910" s="46"/>
      <c r="S1910" s="46" t="str">
        <f>IF(Table2[[#This Row],[SRO]]="EOU",VLOOKUP(Table2[[#This Row],[BE]],[2]GD.List!$C$3:$N$5014,12,0),IF(Table2[[#This Row],[SRO]]="Local","Polyester Staple Fibre","SRO 492"))</f>
        <v>Textile Chemical</v>
      </c>
    </row>
    <row r="1911" spans="1:19" x14ac:dyDescent="0.25">
      <c r="A1911" s="209" t="s">
        <v>1022</v>
      </c>
      <c r="B1911" s="204" t="s">
        <v>1255</v>
      </c>
      <c r="C1911" s="205">
        <v>147272</v>
      </c>
      <c r="D1911" s="206">
        <v>3909.5</v>
      </c>
      <c r="E1911" s="7" t="s">
        <v>1283</v>
      </c>
      <c r="F1911" s="204" t="s">
        <v>1287</v>
      </c>
      <c r="G1911" s="156">
        <v>44688</v>
      </c>
      <c r="H1911" s="207">
        <v>122934405</v>
      </c>
      <c r="I1911" s="50">
        <v>0.04</v>
      </c>
      <c r="J1911" s="208">
        <v>1242.26</v>
      </c>
      <c r="K1911" s="208">
        <v>31056.5</v>
      </c>
      <c r="L1911" s="208"/>
      <c r="M1911" s="202" t="str">
        <f>TEXT(Table2[[#This Row],[Gd.Dt]],"mmm-yy")</f>
        <v>May-22</v>
      </c>
      <c r="N1911" s="46" t="str">
        <f>MID(Table2[[#This Row],[BE]],6,2)</f>
        <v>IB</v>
      </c>
      <c r="O1911" s="46" t="str">
        <f>IF(Table2[[#This Row],[Type]]="IB","EOU",IF(Table2[[#This Row],[Type]]="MB","Local","492"))</f>
        <v>EOU</v>
      </c>
      <c r="P1911" s="46">
        <f>ROUND(Table2[[#This Row],[Cons]]/Table2[[#This Row],[Qty.]],5)</f>
        <v>0.04</v>
      </c>
      <c r="Q1911" s="46" t="b">
        <f>EXACT(Table2[[#This Row],[rate]],Table2[[#This Row],[Check]])</f>
        <v>1</v>
      </c>
      <c r="R1911" s="46"/>
      <c r="S1911" s="46" t="str">
        <f>IF(Table2[[#This Row],[SRO]]="EOU",VLOOKUP(Table2[[#This Row],[BE]],[2]GD.List!$C$3:$N$5014,12,0),IF(Table2[[#This Row],[SRO]]="Local","Polyester Staple Fibre","SRO 492"))</f>
        <v>Textile Chemical</v>
      </c>
    </row>
    <row r="1912" spans="1:19" x14ac:dyDescent="0.25">
      <c r="A1912" s="209" t="s">
        <v>1048</v>
      </c>
      <c r="B1912" s="204" t="s">
        <v>1255</v>
      </c>
      <c r="C1912" s="205">
        <v>147272</v>
      </c>
      <c r="D1912" s="206">
        <v>2832.1089999999999</v>
      </c>
      <c r="E1912" s="7" t="s">
        <v>1283</v>
      </c>
      <c r="F1912" s="204" t="s">
        <v>1287</v>
      </c>
      <c r="G1912" s="156">
        <v>44688</v>
      </c>
      <c r="H1912" s="207">
        <v>122934405</v>
      </c>
      <c r="I1912" s="50">
        <v>0.04</v>
      </c>
      <c r="J1912" s="208">
        <v>4123.76</v>
      </c>
      <c r="K1912" s="208">
        <v>103094</v>
      </c>
      <c r="L1912" s="208"/>
      <c r="M1912" s="202" t="str">
        <f>TEXT(Table2[[#This Row],[Gd.Dt]],"mmm-yy")</f>
        <v>May-22</v>
      </c>
      <c r="N1912" s="46" t="str">
        <f>MID(Table2[[#This Row],[BE]],6,2)</f>
        <v>IB</v>
      </c>
      <c r="O1912" s="46" t="str">
        <f>IF(Table2[[#This Row],[Type]]="IB","EOU",IF(Table2[[#This Row],[Type]]="MB","Local","492"))</f>
        <v>EOU</v>
      </c>
      <c r="P1912" s="46">
        <f>ROUND(Table2[[#This Row],[Cons]]/Table2[[#This Row],[Qty.]],5)</f>
        <v>0.04</v>
      </c>
      <c r="Q1912" s="46" t="b">
        <f>EXACT(Table2[[#This Row],[rate]],Table2[[#This Row],[Check]])</f>
        <v>1</v>
      </c>
      <c r="R1912" s="46"/>
      <c r="S1912" s="46" t="str">
        <f>IF(Table2[[#This Row],[SRO]]="EOU",VLOOKUP(Table2[[#This Row],[BE]],[2]GD.List!$C$3:$N$5014,12,0),IF(Table2[[#This Row],[SRO]]="Local","Polyester Staple Fibre","SRO 492"))</f>
        <v>Textile Chemical</v>
      </c>
    </row>
    <row r="1913" spans="1:19" x14ac:dyDescent="0.25">
      <c r="A1913" s="209" t="s">
        <v>1049</v>
      </c>
      <c r="B1913" s="204" t="s">
        <v>1255</v>
      </c>
      <c r="C1913" s="205">
        <v>147272</v>
      </c>
      <c r="D1913" s="206">
        <v>5503.201</v>
      </c>
      <c r="E1913" s="7" t="s">
        <v>1283</v>
      </c>
      <c r="F1913" s="204" t="s">
        <v>1287</v>
      </c>
      <c r="G1913" s="156">
        <v>44688</v>
      </c>
      <c r="H1913" s="207">
        <v>122934405</v>
      </c>
      <c r="I1913" s="50">
        <v>0.41666999999999998</v>
      </c>
      <c r="J1913" s="208">
        <v>42956.18</v>
      </c>
      <c r="K1913" s="208">
        <v>103094</v>
      </c>
      <c r="L1913" s="208"/>
      <c r="M1913" s="202" t="str">
        <f>TEXT(Table2[[#This Row],[Gd.Dt]],"mmm-yy")</f>
        <v>May-22</v>
      </c>
      <c r="N1913" s="46" t="str">
        <f>MID(Table2[[#This Row],[BE]],6,2)</f>
        <v>MB</v>
      </c>
      <c r="O1913" s="46" t="str">
        <f>IF(Table2[[#This Row],[Type]]="IB","EOU",IF(Table2[[#This Row],[Type]]="MB","Local","492"))</f>
        <v>Local</v>
      </c>
      <c r="P1913" s="46">
        <f>ROUND(Table2[[#This Row],[Cons]]/Table2[[#This Row],[Qty.]],5)</f>
        <v>0.41666999999999998</v>
      </c>
      <c r="Q1913" s="46" t="b">
        <f>EXACT(Table2[[#This Row],[rate]],Table2[[#This Row],[Check]])</f>
        <v>1</v>
      </c>
      <c r="R1913" s="46"/>
      <c r="S1913" s="46" t="str">
        <f>IF(Table2[[#This Row],[SRO]]="EOU",VLOOKUP(Table2[[#This Row],[BE]],[2]GD.List!$C$3:$N$5014,12,0),IF(Table2[[#This Row],[SRO]]="Local","Polyester Staple Fibre","SRO 492"))</f>
        <v>Polyester Staple Fibre</v>
      </c>
    </row>
    <row r="1914" spans="1:19" x14ac:dyDescent="0.25">
      <c r="A1914" s="210" t="s">
        <v>1096</v>
      </c>
      <c r="B1914" s="204" t="s">
        <v>1255</v>
      </c>
      <c r="C1914" s="205">
        <v>147272</v>
      </c>
      <c r="D1914" s="206">
        <v>3910</v>
      </c>
      <c r="E1914" s="7" t="s">
        <v>1283</v>
      </c>
      <c r="F1914" s="204" t="s">
        <v>1287</v>
      </c>
      <c r="G1914" s="156">
        <v>44688</v>
      </c>
      <c r="H1914" s="207">
        <v>122934405</v>
      </c>
      <c r="I1914" s="50">
        <v>0.04</v>
      </c>
      <c r="J1914" s="208">
        <v>4123.76</v>
      </c>
      <c r="K1914" s="208">
        <v>103094</v>
      </c>
      <c r="L1914" s="208"/>
      <c r="M1914" s="202" t="str">
        <f>TEXT(Table2[[#This Row],[Gd.Dt]],"mmm-yy")</f>
        <v>May-22</v>
      </c>
      <c r="N1914" s="46" t="str">
        <f>MID(Table2[[#This Row],[BE]],6,2)</f>
        <v>IB</v>
      </c>
      <c r="O1914" s="46" t="str">
        <f>IF(Table2[[#This Row],[Type]]="IB","EOU",IF(Table2[[#This Row],[Type]]="MB","Local","492"))</f>
        <v>EOU</v>
      </c>
      <c r="P1914" s="46">
        <f>ROUND(Table2[[#This Row],[Cons]]/Table2[[#This Row],[Qty.]],5)</f>
        <v>0.04</v>
      </c>
      <c r="Q1914" s="46" t="b">
        <f>EXACT(Table2[[#This Row],[rate]],Table2[[#This Row],[Check]])</f>
        <v>1</v>
      </c>
      <c r="R1914" s="46"/>
      <c r="S1914" s="46" t="str">
        <f>IF(Table2[[#This Row],[SRO]]="EOU",VLOOKUP(Table2[[#This Row],[BE]],[2]GD.List!$C$3:$N$5014,12,0),IF(Table2[[#This Row],[SRO]]="Local","Polyester Staple Fibre","SRO 492"))</f>
        <v>Textile Chemical</v>
      </c>
    </row>
    <row r="1915" spans="1:19" x14ac:dyDescent="0.25">
      <c r="A1915" s="209" t="s">
        <v>1096</v>
      </c>
      <c r="B1915" s="204" t="s">
        <v>1247</v>
      </c>
      <c r="C1915" s="205">
        <v>58356</v>
      </c>
      <c r="D1915" s="206">
        <v>3910</v>
      </c>
      <c r="E1915" s="7" t="s">
        <v>1272</v>
      </c>
      <c r="F1915" s="204" t="s">
        <v>1288</v>
      </c>
      <c r="G1915" s="156">
        <v>44682</v>
      </c>
      <c r="H1915" s="207">
        <v>36051053.450000003</v>
      </c>
      <c r="I1915" s="50">
        <v>0.04</v>
      </c>
      <c r="J1915" s="208">
        <v>912.51999999999987</v>
      </c>
      <c r="K1915" s="208">
        <v>22813</v>
      </c>
      <c r="L1915" s="208"/>
      <c r="M1915" s="202" t="str">
        <f>TEXT(Table2[[#This Row],[Gd.Dt]],"mmm-yy")</f>
        <v>May-22</v>
      </c>
      <c r="N1915" s="46" t="str">
        <f>MID(Table2[[#This Row],[BE]],6,2)</f>
        <v>IB</v>
      </c>
      <c r="O1915" s="46" t="str">
        <f>IF(Table2[[#This Row],[Type]]="IB","EOU",IF(Table2[[#This Row],[Type]]="MB","Local","492"))</f>
        <v>EOU</v>
      </c>
      <c r="P1915" s="46">
        <f>ROUND(Table2[[#This Row],[Cons]]/Table2[[#This Row],[Qty.]],5)</f>
        <v>0.04</v>
      </c>
      <c r="Q1915" s="46" t="b">
        <f>EXACT(Table2[[#This Row],[rate]],Table2[[#This Row],[Check]])</f>
        <v>1</v>
      </c>
      <c r="R1915" s="46"/>
      <c r="S1915" s="46" t="str">
        <f>IF(Table2[[#This Row],[SRO]]="EOU",VLOOKUP(Table2[[#This Row],[BE]],[2]GD.List!$C$3:$N$5014,12,0),IF(Table2[[#This Row],[SRO]]="Local","Polyester Staple Fibre","SRO 492"))</f>
        <v>Textile Chemical</v>
      </c>
    </row>
    <row r="1916" spans="1:19" x14ac:dyDescent="0.25">
      <c r="A1916" s="210" t="s">
        <v>1097</v>
      </c>
      <c r="B1916" s="204" t="s">
        <v>1255</v>
      </c>
      <c r="C1916" s="205">
        <v>147272</v>
      </c>
      <c r="D1916" s="206">
        <v>3402.13</v>
      </c>
      <c r="E1916" s="7" t="s">
        <v>1283</v>
      </c>
      <c r="F1916" s="204" t="s">
        <v>1287</v>
      </c>
      <c r="G1916" s="156">
        <v>44688</v>
      </c>
      <c r="H1916" s="207">
        <v>122934405</v>
      </c>
      <c r="I1916" s="50">
        <v>0.04</v>
      </c>
      <c r="J1916" s="208">
        <v>4123.76</v>
      </c>
      <c r="K1916" s="208">
        <v>103094</v>
      </c>
      <c r="L1916" s="208"/>
      <c r="M1916" s="202" t="str">
        <f>TEXT(Table2[[#This Row],[Gd.Dt]],"mmm-yy")</f>
        <v>May-22</v>
      </c>
      <c r="N1916" s="46" t="str">
        <f>MID(Table2[[#This Row],[BE]],6,2)</f>
        <v>IB</v>
      </c>
      <c r="O1916" s="46" t="str">
        <f>IF(Table2[[#This Row],[Type]]="IB","EOU",IF(Table2[[#This Row],[Type]]="MB","Local","492"))</f>
        <v>EOU</v>
      </c>
      <c r="P1916" s="46">
        <f>ROUND(Table2[[#This Row],[Cons]]/Table2[[#This Row],[Qty.]],5)</f>
        <v>0.04</v>
      </c>
      <c r="Q1916" s="46" t="b">
        <f>EXACT(Table2[[#This Row],[rate]],Table2[[#This Row],[Check]])</f>
        <v>1</v>
      </c>
      <c r="R1916" s="46"/>
      <c r="S1916" s="46" t="str">
        <f>IF(Table2[[#This Row],[SRO]]="EOU",VLOOKUP(Table2[[#This Row],[BE]],[2]GD.List!$C$3:$N$5014,12,0),IF(Table2[[#This Row],[SRO]]="Local","Polyester Staple Fibre","SRO 492"))</f>
        <v>Textile Chemical</v>
      </c>
    </row>
    <row r="1917" spans="1:19" x14ac:dyDescent="0.25">
      <c r="A1917" s="210" t="s">
        <v>1097</v>
      </c>
      <c r="B1917" s="204" t="s">
        <v>1247</v>
      </c>
      <c r="C1917" s="205">
        <v>58356</v>
      </c>
      <c r="D1917" s="206">
        <v>3402.13</v>
      </c>
      <c r="E1917" s="7" t="s">
        <v>1272</v>
      </c>
      <c r="F1917" s="204" t="s">
        <v>1288</v>
      </c>
      <c r="G1917" s="156">
        <v>44682</v>
      </c>
      <c r="H1917" s="207">
        <v>36051053.450000003</v>
      </c>
      <c r="I1917" s="50">
        <v>0.04</v>
      </c>
      <c r="J1917" s="208">
        <v>643.16</v>
      </c>
      <c r="K1917" s="208">
        <v>16079</v>
      </c>
      <c r="L1917" s="208"/>
      <c r="M1917" s="202" t="str">
        <f>TEXT(Table2[[#This Row],[Gd.Dt]],"mmm-yy")</f>
        <v>May-22</v>
      </c>
      <c r="N1917" s="46" t="str">
        <f>MID(Table2[[#This Row],[BE]],6,2)</f>
        <v>IB</v>
      </c>
      <c r="O1917" s="46" t="str">
        <f>IF(Table2[[#This Row],[Type]]="IB","EOU",IF(Table2[[#This Row],[Type]]="MB","Local","492"))</f>
        <v>EOU</v>
      </c>
      <c r="P1917" s="46">
        <f>ROUND(Table2[[#This Row],[Cons]]/Table2[[#This Row],[Qty.]],5)</f>
        <v>0.04</v>
      </c>
      <c r="Q1917" s="46" t="b">
        <f>EXACT(Table2[[#This Row],[rate]],Table2[[#This Row],[Check]])</f>
        <v>1</v>
      </c>
      <c r="R1917" s="46"/>
      <c r="S1917" s="46" t="str">
        <f>IF(Table2[[#This Row],[SRO]]="EOU",VLOOKUP(Table2[[#This Row],[BE]],[2]GD.List!$C$3:$N$5014,12,0),IF(Table2[[#This Row],[SRO]]="Local","Polyester Staple Fibre","SRO 492"))</f>
        <v>Textile Chemical</v>
      </c>
    </row>
    <row r="1918" spans="1:19" x14ac:dyDescent="0.25">
      <c r="A1918" s="210" t="s">
        <v>1097</v>
      </c>
      <c r="B1918" s="204" t="s">
        <v>1245</v>
      </c>
      <c r="C1918" s="205">
        <v>21658</v>
      </c>
      <c r="D1918" s="206">
        <v>3402.13</v>
      </c>
      <c r="E1918" s="7" t="s">
        <v>1270</v>
      </c>
      <c r="F1918" s="204" t="s">
        <v>1289</v>
      </c>
      <c r="G1918" s="156">
        <v>44682</v>
      </c>
      <c r="H1918" s="207">
        <v>24136727.640000001</v>
      </c>
      <c r="I1918" s="50">
        <v>0.04</v>
      </c>
      <c r="J1918" s="208">
        <v>569.5200000000001</v>
      </c>
      <c r="K1918" s="208">
        <v>14238</v>
      </c>
      <c r="L1918" s="208"/>
      <c r="M1918" s="202" t="str">
        <f>TEXT(Table2[[#This Row],[Gd.Dt]],"mmm-yy")</f>
        <v>May-22</v>
      </c>
      <c r="N1918" s="46" t="str">
        <f>MID(Table2[[#This Row],[BE]],6,2)</f>
        <v>IB</v>
      </c>
      <c r="O1918" s="46" t="str">
        <f>IF(Table2[[#This Row],[Type]]="IB","EOU",IF(Table2[[#This Row],[Type]]="MB","Local","492"))</f>
        <v>EOU</v>
      </c>
      <c r="P1918" s="46">
        <f>ROUND(Table2[[#This Row],[Cons]]/Table2[[#This Row],[Qty.]],5)</f>
        <v>0.04</v>
      </c>
      <c r="Q1918" s="46" t="b">
        <f>EXACT(Table2[[#This Row],[rate]],Table2[[#This Row],[Check]])</f>
        <v>1</v>
      </c>
      <c r="R1918" s="46"/>
      <c r="S1918" s="46" t="str">
        <f>IF(Table2[[#This Row],[SRO]]="EOU",VLOOKUP(Table2[[#This Row],[BE]],[2]GD.List!$C$3:$N$5014,12,0),IF(Table2[[#This Row],[SRO]]="Local","Polyester Staple Fibre","SRO 492"))</f>
        <v>Textile Chemical</v>
      </c>
    </row>
    <row r="1919" spans="1:19" x14ac:dyDescent="0.25">
      <c r="A1919" s="210" t="s">
        <v>1097</v>
      </c>
      <c r="B1919" s="204" t="s">
        <v>1241</v>
      </c>
      <c r="C1919" s="205">
        <v>43686</v>
      </c>
      <c r="D1919" s="206">
        <v>3402.13</v>
      </c>
      <c r="E1919" s="7" t="s">
        <v>46</v>
      </c>
      <c r="F1919" s="204" t="s">
        <v>1291</v>
      </c>
      <c r="G1919" s="156">
        <v>44682</v>
      </c>
      <c r="H1919" s="207">
        <v>31858044.98</v>
      </c>
      <c r="I1919" s="50">
        <v>0.04</v>
      </c>
      <c r="J1919" s="208">
        <v>490</v>
      </c>
      <c r="K1919" s="208">
        <v>12250</v>
      </c>
      <c r="L1919" s="208"/>
      <c r="M1919" s="202" t="str">
        <f>TEXT(Table2[[#This Row],[Gd.Dt]],"mmm-yy")</f>
        <v>May-22</v>
      </c>
      <c r="N1919" s="46" t="str">
        <f>MID(Table2[[#This Row],[BE]],6,2)</f>
        <v>IB</v>
      </c>
      <c r="O1919" s="46" t="str">
        <f>IF(Table2[[#This Row],[Type]]="IB","EOU",IF(Table2[[#This Row],[Type]]="MB","Local","492"))</f>
        <v>EOU</v>
      </c>
      <c r="P1919" s="46">
        <f>ROUND(Table2[[#This Row],[Cons]]/Table2[[#This Row],[Qty.]],5)</f>
        <v>0.04</v>
      </c>
      <c r="Q1919" s="46" t="b">
        <f>EXACT(Table2[[#This Row],[rate]],Table2[[#This Row],[Check]])</f>
        <v>1</v>
      </c>
      <c r="R1919" s="46"/>
      <c r="S1919" s="46" t="str">
        <f>IF(Table2[[#This Row],[SRO]]="EOU",VLOOKUP(Table2[[#This Row],[BE]],[2]GD.List!$C$3:$N$5014,12,0),IF(Table2[[#This Row],[SRO]]="Local","Polyester Staple Fibre","SRO 492"))</f>
        <v>Textile Chemical</v>
      </c>
    </row>
    <row r="1920" spans="1:19" x14ac:dyDescent="0.25">
      <c r="A1920" s="210" t="s">
        <v>1097</v>
      </c>
      <c r="B1920" s="204" t="s">
        <v>1244</v>
      </c>
      <c r="C1920" s="205">
        <v>13262</v>
      </c>
      <c r="D1920" s="206">
        <v>3402.13</v>
      </c>
      <c r="E1920" s="7" t="s">
        <v>1269</v>
      </c>
      <c r="F1920" s="204" t="s">
        <v>1292</v>
      </c>
      <c r="G1920" s="156">
        <v>44682</v>
      </c>
      <c r="H1920" s="207">
        <v>19577999.199999999</v>
      </c>
      <c r="I1920" s="50">
        <v>0.04</v>
      </c>
      <c r="J1920" s="208">
        <v>155.88</v>
      </c>
      <c r="K1920" s="208">
        <v>3897</v>
      </c>
      <c r="L1920" s="208"/>
      <c r="M1920" s="202" t="str">
        <f>TEXT(Table2[[#This Row],[Gd.Dt]],"mmm-yy")</f>
        <v>May-22</v>
      </c>
      <c r="N1920" s="46" t="str">
        <f>MID(Table2[[#This Row],[BE]],6,2)</f>
        <v>IB</v>
      </c>
      <c r="O1920" s="46" t="str">
        <f>IF(Table2[[#This Row],[Type]]="IB","EOU",IF(Table2[[#This Row],[Type]]="MB","Local","492"))</f>
        <v>EOU</v>
      </c>
      <c r="P1920" s="46">
        <f>ROUND(Table2[[#This Row],[Cons]]/Table2[[#This Row],[Qty.]],5)</f>
        <v>0.04</v>
      </c>
      <c r="Q1920" s="46" t="b">
        <f>EXACT(Table2[[#This Row],[rate]],Table2[[#This Row],[Check]])</f>
        <v>1</v>
      </c>
      <c r="R1920" s="46"/>
      <c r="S1920" s="46" t="str">
        <f>IF(Table2[[#This Row],[SRO]]="EOU",VLOOKUP(Table2[[#This Row],[BE]],[2]GD.List!$C$3:$N$5014,12,0),IF(Table2[[#This Row],[SRO]]="Local","Polyester Staple Fibre","SRO 492"))</f>
        <v>Textile Chemical</v>
      </c>
    </row>
    <row r="1921" spans="1:19" x14ac:dyDescent="0.25">
      <c r="A1921" s="210" t="s">
        <v>1097</v>
      </c>
      <c r="B1921" s="204" t="s">
        <v>1243</v>
      </c>
      <c r="C1921" s="205">
        <v>39402</v>
      </c>
      <c r="D1921" s="206">
        <v>3402.13</v>
      </c>
      <c r="E1921" s="7" t="s">
        <v>1268</v>
      </c>
      <c r="F1921" s="204" t="s">
        <v>1293</v>
      </c>
      <c r="G1921" s="156">
        <v>44682</v>
      </c>
      <c r="H1921" s="207">
        <v>29922544.969999999</v>
      </c>
      <c r="I1921" s="50">
        <v>0.04</v>
      </c>
      <c r="J1921" s="208">
        <v>569.48</v>
      </c>
      <c r="K1921" s="208">
        <v>14237</v>
      </c>
      <c r="L1921" s="208"/>
      <c r="M1921" s="202" t="str">
        <f>TEXT(Table2[[#This Row],[Gd.Dt]],"mmm-yy")</f>
        <v>May-22</v>
      </c>
      <c r="N1921" s="46" t="str">
        <f>MID(Table2[[#This Row],[BE]],6,2)</f>
        <v>IB</v>
      </c>
      <c r="O1921" s="46" t="str">
        <f>IF(Table2[[#This Row],[Type]]="IB","EOU",IF(Table2[[#This Row],[Type]]="MB","Local","492"))</f>
        <v>EOU</v>
      </c>
      <c r="P1921" s="46">
        <f>ROUND(Table2[[#This Row],[Cons]]/Table2[[#This Row],[Qty.]],5)</f>
        <v>0.04</v>
      </c>
      <c r="Q1921" s="46" t="b">
        <f>EXACT(Table2[[#This Row],[rate]],Table2[[#This Row],[Check]])</f>
        <v>1</v>
      </c>
      <c r="R1921" s="46"/>
      <c r="S1921" s="46" t="str">
        <f>IF(Table2[[#This Row],[SRO]]="EOU",VLOOKUP(Table2[[#This Row],[BE]],[2]GD.List!$C$3:$N$5014,12,0),IF(Table2[[#This Row],[SRO]]="Local","Polyester Staple Fibre","SRO 492"))</f>
        <v>Textile Chemical</v>
      </c>
    </row>
    <row r="1922" spans="1:19" x14ac:dyDescent="0.25">
      <c r="A1922" s="210" t="s">
        <v>1097</v>
      </c>
      <c r="B1922" s="204" t="s">
        <v>1239</v>
      </c>
      <c r="C1922" s="205">
        <v>13200</v>
      </c>
      <c r="D1922" s="206">
        <v>3402.13</v>
      </c>
      <c r="E1922" s="7" t="s">
        <v>1260</v>
      </c>
      <c r="F1922" s="204" t="s">
        <v>1295</v>
      </c>
      <c r="G1922" s="156">
        <v>44682</v>
      </c>
      <c r="H1922" s="207">
        <v>25939086.859999999</v>
      </c>
      <c r="I1922" s="50">
        <v>0.04</v>
      </c>
      <c r="J1922" s="208">
        <v>354.28</v>
      </c>
      <c r="K1922" s="208">
        <v>8857</v>
      </c>
      <c r="L1922" s="208"/>
      <c r="M1922" s="202" t="str">
        <f>TEXT(Table2[[#This Row],[Gd.Dt]],"mmm-yy")</f>
        <v>May-22</v>
      </c>
      <c r="N1922" s="46" t="str">
        <f>MID(Table2[[#This Row],[BE]],6,2)</f>
        <v>IB</v>
      </c>
      <c r="O1922" s="46" t="str">
        <f>IF(Table2[[#This Row],[Type]]="IB","EOU",IF(Table2[[#This Row],[Type]]="MB","Local","492"))</f>
        <v>EOU</v>
      </c>
      <c r="P1922" s="46">
        <f>ROUND(Table2[[#This Row],[Cons]]/Table2[[#This Row],[Qty.]],5)</f>
        <v>0.04</v>
      </c>
      <c r="Q1922" s="46" t="b">
        <f>EXACT(Table2[[#This Row],[rate]],Table2[[#This Row],[Check]])</f>
        <v>1</v>
      </c>
      <c r="R1922" s="46"/>
      <c r="S1922" s="46" t="str">
        <f>IF(Table2[[#This Row],[SRO]]="EOU",VLOOKUP(Table2[[#This Row],[BE]],[2]GD.List!$C$3:$N$5014,12,0),IF(Table2[[#This Row],[SRO]]="Local","Polyester Staple Fibre","SRO 492"))</f>
        <v>Textile Chemical</v>
      </c>
    </row>
    <row r="1923" spans="1:19" x14ac:dyDescent="0.25">
      <c r="A1923" s="210" t="s">
        <v>1097</v>
      </c>
      <c r="B1923" s="204" t="s">
        <v>1254</v>
      </c>
      <c r="C1923" s="205">
        <v>28156</v>
      </c>
      <c r="D1923" s="206">
        <v>3402.13</v>
      </c>
      <c r="E1923" s="7" t="s">
        <v>1282</v>
      </c>
      <c r="F1923" s="204" t="s">
        <v>1296</v>
      </c>
      <c r="G1923" s="156">
        <v>44688</v>
      </c>
      <c r="H1923" s="207">
        <v>28718356.280000001</v>
      </c>
      <c r="I1923" s="50">
        <v>0.04</v>
      </c>
      <c r="J1923" s="208">
        <v>740.56000000000006</v>
      </c>
      <c r="K1923" s="208">
        <v>18514</v>
      </c>
      <c r="L1923" s="208"/>
      <c r="M1923" s="202" t="str">
        <f>TEXT(Table2[[#This Row],[Gd.Dt]],"mmm-yy")</f>
        <v>May-22</v>
      </c>
      <c r="N1923" s="46" t="str">
        <f>MID(Table2[[#This Row],[BE]],6,2)</f>
        <v>IB</v>
      </c>
      <c r="O1923" s="46" t="str">
        <f>IF(Table2[[#This Row],[Type]]="IB","EOU",IF(Table2[[#This Row],[Type]]="MB","Local","492"))</f>
        <v>EOU</v>
      </c>
      <c r="P1923" s="46">
        <f>ROUND(Table2[[#This Row],[Cons]]/Table2[[#This Row],[Qty.]],5)</f>
        <v>0.04</v>
      </c>
      <c r="Q1923" s="46" t="b">
        <f>EXACT(Table2[[#This Row],[rate]],Table2[[#This Row],[Check]])</f>
        <v>1</v>
      </c>
      <c r="R1923" s="46"/>
      <c r="S1923" s="46" t="str">
        <f>IF(Table2[[#This Row],[SRO]]="EOU",VLOOKUP(Table2[[#This Row],[BE]],[2]GD.List!$C$3:$N$5014,12,0),IF(Table2[[#This Row],[SRO]]="Local","Polyester Staple Fibre","SRO 492"))</f>
        <v>Textile Chemical</v>
      </c>
    </row>
    <row r="1924" spans="1:19" x14ac:dyDescent="0.25">
      <c r="A1924" s="210" t="s">
        <v>1097</v>
      </c>
      <c r="B1924" s="204" t="s">
        <v>1252</v>
      </c>
      <c r="C1924" s="205">
        <v>1920</v>
      </c>
      <c r="D1924" s="206">
        <v>3402.13</v>
      </c>
      <c r="E1924" s="7" t="s">
        <v>955</v>
      </c>
      <c r="F1924" s="204" t="s">
        <v>1298</v>
      </c>
      <c r="G1924" s="156">
        <v>44688</v>
      </c>
      <c r="H1924" s="207">
        <v>3810900.46</v>
      </c>
      <c r="I1924" s="50">
        <v>0.04</v>
      </c>
      <c r="J1924" s="208">
        <v>79.88</v>
      </c>
      <c r="K1924" s="208">
        <v>1997</v>
      </c>
      <c r="L1924" s="208"/>
      <c r="M1924" s="202" t="str">
        <f>TEXT(Table2[[#This Row],[Gd.Dt]],"mmm-yy")</f>
        <v>May-22</v>
      </c>
      <c r="N1924" s="46" t="str">
        <f>MID(Table2[[#This Row],[BE]],6,2)</f>
        <v>IB</v>
      </c>
      <c r="O1924" s="46" t="str">
        <f>IF(Table2[[#This Row],[Type]]="IB","EOU",IF(Table2[[#This Row],[Type]]="MB","Local","492"))</f>
        <v>EOU</v>
      </c>
      <c r="P1924" s="46">
        <f>ROUND(Table2[[#This Row],[Cons]]/Table2[[#This Row],[Qty.]],5)</f>
        <v>0.04</v>
      </c>
      <c r="Q1924" s="46" t="b">
        <f>EXACT(Table2[[#This Row],[rate]],Table2[[#This Row],[Check]])</f>
        <v>1</v>
      </c>
      <c r="R1924" s="46"/>
      <c r="S1924" s="46" t="str">
        <f>IF(Table2[[#This Row],[SRO]]="EOU",VLOOKUP(Table2[[#This Row],[BE]],[2]GD.List!$C$3:$N$5014,12,0),IF(Table2[[#This Row],[SRO]]="Local","Polyester Staple Fibre","SRO 492"))</f>
        <v>Textile Chemical</v>
      </c>
    </row>
    <row r="1925" spans="1:19" x14ac:dyDescent="0.25">
      <c r="A1925" s="210" t="s">
        <v>1097</v>
      </c>
      <c r="B1925" s="204" t="s">
        <v>1253</v>
      </c>
      <c r="C1925" s="205">
        <v>6072</v>
      </c>
      <c r="D1925" s="206">
        <v>3402.13</v>
      </c>
      <c r="E1925" s="7" t="s">
        <v>1281</v>
      </c>
      <c r="F1925" s="204" t="s">
        <v>1299</v>
      </c>
      <c r="G1925" s="156">
        <v>44688</v>
      </c>
      <c r="H1925" s="207">
        <v>6565877.7000000002</v>
      </c>
      <c r="I1925" s="50">
        <v>0.04</v>
      </c>
      <c r="J1925" s="208">
        <v>137.56</v>
      </c>
      <c r="K1925" s="208">
        <v>3439</v>
      </c>
      <c r="L1925" s="208"/>
      <c r="M1925" s="202" t="str">
        <f>TEXT(Table2[[#This Row],[Gd.Dt]],"mmm-yy")</f>
        <v>May-22</v>
      </c>
      <c r="N1925" s="46" t="str">
        <f>MID(Table2[[#This Row],[BE]],6,2)</f>
        <v>IB</v>
      </c>
      <c r="O1925" s="46" t="str">
        <f>IF(Table2[[#This Row],[Type]]="IB","EOU",IF(Table2[[#This Row],[Type]]="MB","Local","492"))</f>
        <v>EOU</v>
      </c>
      <c r="P1925" s="46">
        <f>ROUND(Table2[[#This Row],[Cons]]/Table2[[#This Row],[Qty.]],5)</f>
        <v>0.04</v>
      </c>
      <c r="Q1925" s="46" t="b">
        <f>EXACT(Table2[[#This Row],[rate]],Table2[[#This Row],[Check]])</f>
        <v>1</v>
      </c>
      <c r="R1925" s="46"/>
      <c r="S1925" s="46" t="str">
        <f>IF(Table2[[#This Row],[SRO]]="EOU",VLOOKUP(Table2[[#This Row],[BE]],[2]GD.List!$C$3:$N$5014,12,0),IF(Table2[[#This Row],[SRO]]="Local","Polyester Staple Fibre","SRO 492"))</f>
        <v>Textile Chemical</v>
      </c>
    </row>
    <row r="1926" spans="1:19" x14ac:dyDescent="0.25">
      <c r="A1926" s="210" t="s">
        <v>1097</v>
      </c>
      <c r="B1926" s="204" t="s">
        <v>1257</v>
      </c>
      <c r="C1926" s="205">
        <v>24546</v>
      </c>
      <c r="D1926" s="206">
        <v>3402.13</v>
      </c>
      <c r="E1926" s="7" t="s">
        <v>1285</v>
      </c>
      <c r="F1926" s="204" t="s">
        <v>1300</v>
      </c>
      <c r="G1926" s="156">
        <v>44689</v>
      </c>
      <c r="H1926" s="207">
        <v>20056134.100000001</v>
      </c>
      <c r="I1926" s="50">
        <v>0.04</v>
      </c>
      <c r="J1926" s="208">
        <v>368.8</v>
      </c>
      <c r="K1926" s="208">
        <v>9220</v>
      </c>
      <c r="L1926" s="208"/>
      <c r="M1926" s="202" t="str">
        <f>TEXT(Table2[[#This Row],[Gd.Dt]],"mmm-yy")</f>
        <v>May-22</v>
      </c>
      <c r="N1926" s="46" t="str">
        <f>MID(Table2[[#This Row],[BE]],6,2)</f>
        <v>IB</v>
      </c>
      <c r="O1926" s="46" t="str">
        <f>IF(Table2[[#This Row],[Type]]="IB","EOU",IF(Table2[[#This Row],[Type]]="MB","Local","492"))</f>
        <v>EOU</v>
      </c>
      <c r="P1926" s="46">
        <f>ROUND(Table2[[#This Row],[Cons]]/Table2[[#This Row],[Qty.]],5)</f>
        <v>0.04</v>
      </c>
      <c r="Q1926" s="46" t="b">
        <f>EXACT(Table2[[#This Row],[rate]],Table2[[#This Row],[Check]])</f>
        <v>1</v>
      </c>
      <c r="R1926" s="46"/>
      <c r="S1926" s="46" t="str">
        <f>IF(Table2[[#This Row],[SRO]]="EOU",VLOOKUP(Table2[[#This Row],[BE]],[2]GD.List!$C$3:$N$5014,12,0),IF(Table2[[#This Row],[SRO]]="Local","Polyester Staple Fibre","SRO 492"))</f>
        <v>Textile Chemical</v>
      </c>
    </row>
    <row r="1927" spans="1:19" x14ac:dyDescent="0.25">
      <c r="A1927" s="210" t="s">
        <v>1097</v>
      </c>
      <c r="B1927" s="204" t="s">
        <v>1251</v>
      </c>
      <c r="C1927" s="205">
        <v>4740</v>
      </c>
      <c r="D1927" s="206">
        <v>3402.13</v>
      </c>
      <c r="E1927" s="7" t="s">
        <v>1280</v>
      </c>
      <c r="F1927" s="204" t="s">
        <v>1301</v>
      </c>
      <c r="G1927" s="156">
        <v>44688</v>
      </c>
      <c r="H1927" s="207">
        <v>8627687.5500000007</v>
      </c>
      <c r="I1927" s="50">
        <v>0.04</v>
      </c>
      <c r="J1927" s="208">
        <v>178.12</v>
      </c>
      <c r="K1927" s="208">
        <v>4453</v>
      </c>
      <c r="L1927" s="208"/>
      <c r="M1927" s="202" t="str">
        <f>TEXT(Table2[[#This Row],[Gd.Dt]],"mmm-yy")</f>
        <v>May-22</v>
      </c>
      <c r="N1927" s="46" t="str">
        <f>MID(Table2[[#This Row],[BE]],6,2)</f>
        <v>IB</v>
      </c>
      <c r="O1927" s="46" t="str">
        <f>IF(Table2[[#This Row],[Type]]="IB","EOU",IF(Table2[[#This Row],[Type]]="MB","Local","492"))</f>
        <v>EOU</v>
      </c>
      <c r="P1927" s="46">
        <f>ROUND(Table2[[#This Row],[Cons]]/Table2[[#This Row],[Qty.]],5)</f>
        <v>0.04</v>
      </c>
      <c r="Q1927" s="46" t="b">
        <f>EXACT(Table2[[#This Row],[rate]],Table2[[#This Row],[Check]])</f>
        <v>1</v>
      </c>
      <c r="R1927" s="46"/>
      <c r="S1927" s="46" t="str">
        <f>IF(Table2[[#This Row],[SRO]]="EOU",VLOOKUP(Table2[[#This Row],[BE]],[2]GD.List!$C$3:$N$5014,12,0),IF(Table2[[#This Row],[SRO]]="Local","Polyester Staple Fibre","SRO 492"))</f>
        <v>Textile Chemical</v>
      </c>
    </row>
    <row r="1928" spans="1:19" x14ac:dyDescent="0.25">
      <c r="A1928" s="209" t="s">
        <v>1097</v>
      </c>
      <c r="B1928" s="204" t="s">
        <v>1256</v>
      </c>
      <c r="C1928" s="205">
        <v>32594</v>
      </c>
      <c r="D1928" s="206">
        <v>3402.13</v>
      </c>
      <c r="E1928" s="7" t="s">
        <v>1284</v>
      </c>
      <c r="F1928" s="204" t="s">
        <v>1302</v>
      </c>
      <c r="G1928" s="156">
        <v>44689</v>
      </c>
      <c r="H1928" s="207">
        <v>22690967.68</v>
      </c>
      <c r="I1928" s="50">
        <v>0.04</v>
      </c>
      <c r="J1928" s="208">
        <v>386.76</v>
      </c>
      <c r="K1928" s="208">
        <v>9669</v>
      </c>
      <c r="L1928" s="208"/>
      <c r="M1928" s="202" t="str">
        <f>TEXT(Table2[[#This Row],[Gd.Dt]],"mmm-yy")</f>
        <v>May-22</v>
      </c>
      <c r="N1928" s="46" t="str">
        <f>MID(Table2[[#This Row],[BE]],6,2)</f>
        <v>IB</v>
      </c>
      <c r="O1928" s="46" t="str">
        <f>IF(Table2[[#This Row],[Type]]="IB","EOU",IF(Table2[[#This Row],[Type]]="MB","Local","492"))</f>
        <v>EOU</v>
      </c>
      <c r="P1928" s="46">
        <f>ROUND(Table2[[#This Row],[Cons]]/Table2[[#This Row],[Qty.]],5)</f>
        <v>0.04</v>
      </c>
      <c r="Q1928" s="46" t="b">
        <f>EXACT(Table2[[#This Row],[rate]],Table2[[#This Row],[Check]])</f>
        <v>1</v>
      </c>
      <c r="R1928" s="46"/>
      <c r="S1928" s="46" t="str">
        <f>IF(Table2[[#This Row],[SRO]]="EOU",VLOOKUP(Table2[[#This Row],[BE]],[2]GD.List!$C$3:$N$5014,12,0),IF(Table2[[#This Row],[SRO]]="Local","Polyester Staple Fibre","SRO 492"))</f>
        <v>Textile Chemical</v>
      </c>
    </row>
    <row r="1929" spans="1:19" x14ac:dyDescent="0.25">
      <c r="A1929" s="210" t="s">
        <v>1117</v>
      </c>
      <c r="B1929" s="204" t="s">
        <v>1255</v>
      </c>
      <c r="C1929" s="205">
        <v>147272</v>
      </c>
      <c r="D1929" s="206">
        <v>3809.9189999999999</v>
      </c>
      <c r="E1929" s="7" t="s">
        <v>1283</v>
      </c>
      <c r="F1929" s="204" t="s">
        <v>1287</v>
      </c>
      <c r="G1929" s="156">
        <v>44688</v>
      </c>
      <c r="H1929" s="207">
        <v>122934405</v>
      </c>
      <c r="I1929" s="50">
        <v>0.04</v>
      </c>
      <c r="J1929" s="208">
        <v>4123.76</v>
      </c>
      <c r="K1929" s="208">
        <v>103094</v>
      </c>
      <c r="L1929" s="208"/>
      <c r="M1929" s="202" t="str">
        <f>TEXT(Table2[[#This Row],[Gd.Dt]],"mmm-yy")</f>
        <v>May-22</v>
      </c>
      <c r="N1929" s="46" t="str">
        <f>MID(Table2[[#This Row],[BE]],6,2)</f>
        <v>IB</v>
      </c>
      <c r="O1929" s="46" t="str">
        <f>IF(Table2[[#This Row],[Type]]="IB","EOU",IF(Table2[[#This Row],[Type]]="MB","Local","492"))</f>
        <v>EOU</v>
      </c>
      <c r="P1929" s="46">
        <f>ROUND(Table2[[#This Row],[Cons]]/Table2[[#This Row],[Qty.]],5)</f>
        <v>0.04</v>
      </c>
      <c r="Q1929" s="46" t="b">
        <f>EXACT(Table2[[#This Row],[rate]],Table2[[#This Row],[Check]])</f>
        <v>1</v>
      </c>
      <c r="R1929" s="46"/>
      <c r="S1929" s="46" t="str">
        <f>IF(Table2[[#This Row],[SRO]]="EOU",VLOOKUP(Table2[[#This Row],[BE]],[2]GD.List!$C$3:$N$5014,12,0),IF(Table2[[#This Row],[SRO]]="Local","Polyester Staple Fibre","SRO 492"))</f>
        <v>Textile Chemical</v>
      </c>
    </row>
    <row r="1930" spans="1:19" x14ac:dyDescent="0.25">
      <c r="A1930" s="210" t="s">
        <v>1117</v>
      </c>
      <c r="B1930" s="204" t="s">
        <v>1247</v>
      </c>
      <c r="C1930" s="205">
        <v>58356</v>
      </c>
      <c r="D1930" s="206">
        <v>3809.9189999999999</v>
      </c>
      <c r="E1930" s="7" t="s">
        <v>1272</v>
      </c>
      <c r="F1930" s="204" t="s">
        <v>1288</v>
      </c>
      <c r="G1930" s="156">
        <v>44682</v>
      </c>
      <c r="H1930" s="207">
        <v>36051053.450000003</v>
      </c>
      <c r="I1930" s="50">
        <v>0.04</v>
      </c>
      <c r="J1930" s="208">
        <v>643.16</v>
      </c>
      <c r="K1930" s="208">
        <v>16079</v>
      </c>
      <c r="L1930" s="208"/>
      <c r="M1930" s="202" t="str">
        <f>TEXT(Table2[[#This Row],[Gd.Dt]],"mmm-yy")</f>
        <v>May-22</v>
      </c>
      <c r="N1930" s="46" t="str">
        <f>MID(Table2[[#This Row],[BE]],6,2)</f>
        <v>IB</v>
      </c>
      <c r="O1930" s="46" t="str">
        <f>IF(Table2[[#This Row],[Type]]="IB","EOU",IF(Table2[[#This Row],[Type]]="MB","Local","492"))</f>
        <v>EOU</v>
      </c>
      <c r="P1930" s="46">
        <f>ROUND(Table2[[#This Row],[Cons]]/Table2[[#This Row],[Qty.]],5)</f>
        <v>0.04</v>
      </c>
      <c r="Q1930" s="46" t="b">
        <f>EXACT(Table2[[#This Row],[rate]],Table2[[#This Row],[Check]])</f>
        <v>1</v>
      </c>
      <c r="R1930" s="46"/>
      <c r="S1930" s="46" t="str">
        <f>IF(Table2[[#This Row],[SRO]]="EOU",VLOOKUP(Table2[[#This Row],[BE]],[2]GD.List!$C$3:$N$5014,12,0),IF(Table2[[#This Row],[SRO]]="Local","Polyester Staple Fibre","SRO 492"))</f>
        <v>Textile Chemical</v>
      </c>
    </row>
    <row r="1931" spans="1:19" x14ac:dyDescent="0.25">
      <c r="A1931" s="209" t="s">
        <v>1117</v>
      </c>
      <c r="B1931" s="204" t="s">
        <v>1245</v>
      </c>
      <c r="C1931" s="205">
        <v>21658</v>
      </c>
      <c r="D1931" s="206">
        <v>3809.9189999999999</v>
      </c>
      <c r="E1931" s="7" t="s">
        <v>1270</v>
      </c>
      <c r="F1931" s="204" t="s">
        <v>1289</v>
      </c>
      <c r="G1931" s="156">
        <v>44682</v>
      </c>
      <c r="H1931" s="207">
        <v>24136727.640000001</v>
      </c>
      <c r="I1931" s="50">
        <v>0.04</v>
      </c>
      <c r="J1931" s="208">
        <v>174.4</v>
      </c>
      <c r="K1931" s="208">
        <v>4360</v>
      </c>
      <c r="L1931" s="208"/>
      <c r="M1931" s="202" t="str">
        <f>TEXT(Table2[[#This Row],[Gd.Dt]],"mmm-yy")</f>
        <v>May-22</v>
      </c>
      <c r="N1931" s="46" t="str">
        <f>MID(Table2[[#This Row],[BE]],6,2)</f>
        <v>IB</v>
      </c>
      <c r="O1931" s="46" t="str">
        <f>IF(Table2[[#This Row],[Type]]="IB","EOU",IF(Table2[[#This Row],[Type]]="MB","Local","492"))</f>
        <v>EOU</v>
      </c>
      <c r="P1931" s="46">
        <f>ROUND(Table2[[#This Row],[Cons]]/Table2[[#This Row],[Qty.]],5)</f>
        <v>0.04</v>
      </c>
      <c r="Q1931" s="46" t="b">
        <f>EXACT(Table2[[#This Row],[rate]],Table2[[#This Row],[Check]])</f>
        <v>1</v>
      </c>
      <c r="R1931" s="46"/>
      <c r="S1931" s="46" t="str">
        <f>IF(Table2[[#This Row],[SRO]]="EOU",VLOOKUP(Table2[[#This Row],[BE]],[2]GD.List!$C$3:$N$5014,12,0),IF(Table2[[#This Row],[SRO]]="Local","Polyester Staple Fibre","SRO 492"))</f>
        <v>Textile Chemical</v>
      </c>
    </row>
    <row r="1932" spans="1:19" x14ac:dyDescent="0.25">
      <c r="A1932" s="209" t="s">
        <v>1145</v>
      </c>
      <c r="B1932" s="204" t="s">
        <v>1245</v>
      </c>
      <c r="C1932" s="205">
        <v>21658</v>
      </c>
      <c r="D1932" s="206">
        <v>5402.33</v>
      </c>
      <c r="E1932" s="7" t="s">
        <v>1270</v>
      </c>
      <c r="F1932" s="204" t="s">
        <v>1289</v>
      </c>
      <c r="G1932" s="156">
        <v>44682</v>
      </c>
      <c r="H1932" s="207">
        <v>24136727.640000001</v>
      </c>
      <c r="I1932" s="50">
        <v>1.0101</v>
      </c>
      <c r="J1932" s="208">
        <v>7041.41</v>
      </c>
      <c r="K1932" s="208">
        <v>6971</v>
      </c>
      <c r="L1932" s="208"/>
      <c r="M1932" s="202" t="str">
        <f>TEXT(Table2[[#This Row],[Gd.Dt]],"mmm-yy")</f>
        <v>May-22</v>
      </c>
      <c r="N1932" s="46" t="str">
        <f>MID(Table2[[#This Row],[BE]],6,2)</f>
        <v>IB</v>
      </c>
      <c r="O1932" s="46" t="str">
        <f>IF(Table2[[#This Row],[Type]]="IB","EOU",IF(Table2[[#This Row],[Type]]="MB","Local","492"))</f>
        <v>EOU</v>
      </c>
      <c r="P1932" s="46">
        <f>ROUND(Table2[[#This Row],[Cons]]/Table2[[#This Row],[Qty.]],5)</f>
        <v>1.0101</v>
      </c>
      <c r="Q1932" s="46" t="b">
        <f>EXACT(Table2[[#This Row],[rate]],Table2[[#This Row],[Check]])</f>
        <v>1</v>
      </c>
      <c r="R1932" s="46"/>
      <c r="S1932" s="46" t="str">
        <f>IF(Table2[[#This Row],[SRO]]="EOU",VLOOKUP(Table2[[#This Row],[BE]],[2]GD.List!$C$3:$N$5014,12,0),IF(Table2[[#This Row],[SRO]]="Local","Polyester Staple Fibre","SRO 492"))</f>
        <v>Polyester Yarn</v>
      </c>
    </row>
    <row r="1933" spans="1:19" x14ac:dyDescent="0.25">
      <c r="A1933" s="210" t="s">
        <v>1160</v>
      </c>
      <c r="B1933" s="204" t="s">
        <v>1245</v>
      </c>
      <c r="C1933" s="205">
        <v>21658</v>
      </c>
      <c r="D1933" s="206">
        <v>5503.201</v>
      </c>
      <c r="E1933" s="7" t="s">
        <v>1270</v>
      </c>
      <c r="F1933" s="204" t="s">
        <v>1289</v>
      </c>
      <c r="G1933" s="156">
        <v>44682</v>
      </c>
      <c r="H1933" s="207">
        <v>24136727.640000001</v>
      </c>
      <c r="I1933" s="50">
        <v>0.53061000000000003</v>
      </c>
      <c r="J1933" s="208">
        <v>3698.88</v>
      </c>
      <c r="K1933" s="208">
        <v>6971</v>
      </c>
      <c r="L1933" s="208"/>
      <c r="M1933" s="202" t="str">
        <f>TEXT(Table2[[#This Row],[Gd.Dt]],"mmm-yy")</f>
        <v>May-22</v>
      </c>
      <c r="N1933" s="46" t="str">
        <f>MID(Table2[[#This Row],[BE]],6,2)</f>
        <v>MB</v>
      </c>
      <c r="O1933" s="46" t="str">
        <f>IF(Table2[[#This Row],[Type]]="IB","EOU",IF(Table2[[#This Row],[Type]]="MB","Local","492"))</f>
        <v>Local</v>
      </c>
      <c r="P1933" s="46">
        <f>ROUND(Table2[[#This Row],[Cons]]/Table2[[#This Row],[Qty.]],5)</f>
        <v>0.53061000000000003</v>
      </c>
      <c r="Q1933" s="46" t="b">
        <f>EXACT(Table2[[#This Row],[rate]],Table2[[#This Row],[Check]])</f>
        <v>1</v>
      </c>
      <c r="R1933" s="46"/>
      <c r="S1933" s="46" t="str">
        <f>IF(Table2[[#This Row],[SRO]]="EOU",VLOOKUP(Table2[[#This Row],[BE]],[2]GD.List!$C$3:$N$5014,12,0),IF(Table2[[#This Row],[SRO]]="Local","Polyester Staple Fibre","SRO 492"))</f>
        <v>Polyester Staple Fibre</v>
      </c>
    </row>
    <row r="1934" spans="1:19" x14ac:dyDescent="0.25">
      <c r="A1934" s="210" t="s">
        <v>1160</v>
      </c>
      <c r="B1934" s="204" t="s">
        <v>1246</v>
      </c>
      <c r="C1934" s="205">
        <v>6300</v>
      </c>
      <c r="D1934" s="206">
        <v>5503.201</v>
      </c>
      <c r="E1934" s="7" t="s">
        <v>1271</v>
      </c>
      <c r="F1934" s="204" t="s">
        <v>1290</v>
      </c>
      <c r="G1934" s="156">
        <v>44682</v>
      </c>
      <c r="H1934" s="207">
        <v>29068479.57</v>
      </c>
      <c r="I1934" s="50">
        <v>0.41666999999999998</v>
      </c>
      <c r="J1934" s="208">
        <v>6437.55</v>
      </c>
      <c r="K1934" s="208">
        <v>15450</v>
      </c>
      <c r="L1934" s="208"/>
      <c r="M1934" s="202" t="str">
        <f>TEXT(Table2[[#This Row],[Gd.Dt]],"mmm-yy")</f>
        <v>May-22</v>
      </c>
      <c r="N1934" s="46" t="str">
        <f>MID(Table2[[#This Row],[BE]],6,2)</f>
        <v>MB</v>
      </c>
      <c r="O1934" s="46" t="str">
        <f>IF(Table2[[#This Row],[Type]]="IB","EOU",IF(Table2[[#This Row],[Type]]="MB","Local","492"))</f>
        <v>Local</v>
      </c>
      <c r="P1934" s="46">
        <f>ROUND(Table2[[#This Row],[Cons]]/Table2[[#This Row],[Qty.]],5)</f>
        <v>0.41666999999999998</v>
      </c>
      <c r="Q1934" s="46" t="b">
        <f>EXACT(Table2[[#This Row],[rate]],Table2[[#This Row],[Check]])</f>
        <v>1</v>
      </c>
      <c r="R1934" s="46"/>
      <c r="S1934" s="46" t="str">
        <f>IF(Table2[[#This Row],[SRO]]="EOU",VLOOKUP(Table2[[#This Row],[BE]],[2]GD.List!$C$3:$N$5014,12,0),IF(Table2[[#This Row],[SRO]]="Local","Polyester Staple Fibre","SRO 492"))</f>
        <v>Polyester Staple Fibre</v>
      </c>
    </row>
    <row r="1935" spans="1:19" x14ac:dyDescent="0.25">
      <c r="A1935" s="210" t="s">
        <v>1160</v>
      </c>
      <c r="B1935" s="204" t="s">
        <v>1241</v>
      </c>
      <c r="C1935" s="205">
        <v>43686</v>
      </c>
      <c r="D1935" s="206">
        <v>5503.201</v>
      </c>
      <c r="E1935" s="7" t="s">
        <v>46</v>
      </c>
      <c r="F1935" s="204" t="s">
        <v>1291</v>
      </c>
      <c r="G1935" s="156">
        <v>44682</v>
      </c>
      <c r="H1935" s="207">
        <v>31858044.98</v>
      </c>
      <c r="I1935" s="50">
        <v>0.66327000000000003</v>
      </c>
      <c r="J1935" s="208">
        <v>1855.17</v>
      </c>
      <c r="K1935" s="208">
        <v>2797</v>
      </c>
      <c r="L1935" s="208"/>
      <c r="M1935" s="202" t="str">
        <f>TEXT(Table2[[#This Row],[Gd.Dt]],"mmm-yy")</f>
        <v>May-22</v>
      </c>
      <c r="N1935" s="46" t="str">
        <f>MID(Table2[[#This Row],[BE]],6,2)</f>
        <v>MB</v>
      </c>
      <c r="O1935" s="46" t="str">
        <f>IF(Table2[[#This Row],[Type]]="IB","EOU",IF(Table2[[#This Row],[Type]]="MB","Local","492"))</f>
        <v>Local</v>
      </c>
      <c r="P1935" s="46">
        <f>ROUND(Table2[[#This Row],[Cons]]/Table2[[#This Row],[Qty.]],5)</f>
        <v>0.66327000000000003</v>
      </c>
      <c r="Q1935" s="46" t="b">
        <f>EXACT(Table2[[#This Row],[rate]],Table2[[#This Row],[Check]])</f>
        <v>1</v>
      </c>
      <c r="R1935" s="46"/>
      <c r="S1935" s="46" t="str">
        <f>IF(Table2[[#This Row],[SRO]]="EOU",VLOOKUP(Table2[[#This Row],[BE]],[2]GD.List!$C$3:$N$5014,12,0),IF(Table2[[#This Row],[SRO]]="Local","Polyester Staple Fibre","SRO 492"))</f>
        <v>Polyester Staple Fibre</v>
      </c>
    </row>
    <row r="1936" spans="1:19" x14ac:dyDescent="0.25">
      <c r="A1936" s="210" t="s">
        <v>1160</v>
      </c>
      <c r="B1936" s="204" t="s">
        <v>1240</v>
      </c>
      <c r="C1936" s="205">
        <v>34752</v>
      </c>
      <c r="D1936" s="206">
        <v>5503.201</v>
      </c>
      <c r="E1936" s="7" t="s">
        <v>1261</v>
      </c>
      <c r="F1936" s="204" t="s">
        <v>1303</v>
      </c>
      <c r="G1936" s="156">
        <v>44682</v>
      </c>
      <c r="H1936" s="207">
        <v>16410481.49</v>
      </c>
      <c r="I1936" s="50">
        <v>0.66327000000000003</v>
      </c>
      <c r="J1936" s="208">
        <v>5680.91</v>
      </c>
      <c r="K1936" s="208">
        <v>8565</v>
      </c>
      <c r="L1936" s="208"/>
      <c r="M1936" s="202" t="str">
        <f>TEXT(Table2[[#This Row],[Gd.Dt]],"mmm-yy")</f>
        <v>May-22</v>
      </c>
      <c r="N1936" s="46" t="str">
        <f>MID(Table2[[#This Row],[BE]],6,2)</f>
        <v>MB</v>
      </c>
      <c r="O1936" s="46" t="str">
        <f>IF(Table2[[#This Row],[Type]]="IB","EOU",IF(Table2[[#This Row],[Type]]="MB","Local","492"))</f>
        <v>Local</v>
      </c>
      <c r="P1936" s="46">
        <f>ROUND(Table2[[#This Row],[Cons]]/Table2[[#This Row],[Qty.]],5)</f>
        <v>0.66327000000000003</v>
      </c>
      <c r="Q1936" s="46" t="b">
        <f>EXACT(Table2[[#This Row],[rate]],Table2[[#This Row],[Check]])</f>
        <v>1</v>
      </c>
      <c r="R1936" s="46"/>
      <c r="S1936" s="46" t="str">
        <f>IF(Table2[[#This Row],[SRO]]="EOU",VLOOKUP(Table2[[#This Row],[BE]],[2]GD.List!$C$3:$N$5014,12,0),IF(Table2[[#This Row],[SRO]]="Local","Polyester Staple Fibre","SRO 492"))</f>
        <v>Polyester Staple Fibre</v>
      </c>
    </row>
    <row r="1937" spans="1:19" x14ac:dyDescent="0.25">
      <c r="A1937" s="210" t="s">
        <v>1160</v>
      </c>
      <c r="B1937" s="204" t="s">
        <v>1238</v>
      </c>
      <c r="C1937" s="205">
        <v>44480</v>
      </c>
      <c r="D1937" s="206">
        <v>5503.201</v>
      </c>
      <c r="E1937" s="7" t="s">
        <v>1259</v>
      </c>
      <c r="F1937" s="204" t="s">
        <v>1294</v>
      </c>
      <c r="G1937" s="156">
        <v>44682</v>
      </c>
      <c r="H1937" s="207">
        <v>33130373.469999999</v>
      </c>
      <c r="I1937" s="50">
        <v>0.53061000000000003</v>
      </c>
      <c r="J1937" s="208">
        <v>4137.17</v>
      </c>
      <c r="K1937" s="208">
        <v>7797</v>
      </c>
      <c r="L1937" s="208"/>
      <c r="M1937" s="202" t="str">
        <f>TEXT(Table2[[#This Row],[Gd.Dt]],"mmm-yy")</f>
        <v>May-22</v>
      </c>
      <c r="N1937" s="46" t="str">
        <f>MID(Table2[[#This Row],[BE]],6,2)</f>
        <v>MB</v>
      </c>
      <c r="O1937" s="46" t="str">
        <f>IF(Table2[[#This Row],[Type]]="IB","EOU",IF(Table2[[#This Row],[Type]]="MB","Local","492"))</f>
        <v>Local</v>
      </c>
      <c r="P1937" s="46">
        <f>ROUND(Table2[[#This Row],[Cons]]/Table2[[#This Row],[Qty.]],5)</f>
        <v>0.53061000000000003</v>
      </c>
      <c r="Q1937" s="46" t="b">
        <f>EXACT(Table2[[#This Row],[rate]],Table2[[#This Row],[Check]])</f>
        <v>1</v>
      </c>
      <c r="R1937" s="46"/>
      <c r="S1937" s="46" t="str">
        <f>IF(Table2[[#This Row],[SRO]]="EOU",VLOOKUP(Table2[[#This Row],[BE]],[2]GD.List!$C$3:$N$5014,12,0),IF(Table2[[#This Row],[SRO]]="Local","Polyester Staple Fibre","SRO 492"))</f>
        <v>Polyester Staple Fibre</v>
      </c>
    </row>
    <row r="1938" spans="1:19" x14ac:dyDescent="0.25">
      <c r="A1938" s="210" t="s">
        <v>1160</v>
      </c>
      <c r="B1938" s="204" t="s">
        <v>1258</v>
      </c>
      <c r="C1938" s="205">
        <v>1816</v>
      </c>
      <c r="D1938" s="206">
        <v>5503.201</v>
      </c>
      <c r="E1938" s="7" t="s">
        <v>1286</v>
      </c>
      <c r="F1938" s="204" t="s">
        <v>1297</v>
      </c>
      <c r="G1938" s="156">
        <v>44689</v>
      </c>
      <c r="H1938" s="207">
        <v>12129170.300000001</v>
      </c>
      <c r="I1938" s="50">
        <v>0.41666999999999998</v>
      </c>
      <c r="J1938" s="208">
        <v>3309.1899999999996</v>
      </c>
      <c r="K1938" s="208">
        <v>7942</v>
      </c>
      <c r="L1938" s="208"/>
      <c r="M1938" s="202" t="str">
        <f>TEXT(Table2[[#This Row],[Gd.Dt]],"mmm-yy")</f>
        <v>May-22</v>
      </c>
      <c r="N1938" s="46" t="str">
        <f>MID(Table2[[#This Row],[BE]],6,2)</f>
        <v>MB</v>
      </c>
      <c r="O1938" s="46" t="str">
        <f>IF(Table2[[#This Row],[Type]]="IB","EOU",IF(Table2[[#This Row],[Type]]="MB","Local","492"))</f>
        <v>Local</v>
      </c>
      <c r="P1938" s="46">
        <f>ROUND(Table2[[#This Row],[Cons]]/Table2[[#This Row],[Qty.]],5)</f>
        <v>0.41666999999999998</v>
      </c>
      <c r="Q1938" s="46" t="b">
        <f>EXACT(Table2[[#This Row],[rate]],Table2[[#This Row],[Check]])</f>
        <v>1</v>
      </c>
      <c r="R1938" s="46"/>
      <c r="S1938" s="46" t="str">
        <f>IF(Table2[[#This Row],[SRO]]="EOU",VLOOKUP(Table2[[#This Row],[BE]],[2]GD.List!$C$3:$N$5014,12,0),IF(Table2[[#This Row],[SRO]]="Local","Polyester Staple Fibre","SRO 492"))</f>
        <v>Polyester Staple Fibre</v>
      </c>
    </row>
    <row r="1939" spans="1:19" x14ac:dyDescent="0.25">
      <c r="A1939" s="209" t="s">
        <v>1160</v>
      </c>
      <c r="B1939" s="204" t="s">
        <v>1256</v>
      </c>
      <c r="C1939" s="205">
        <v>32594</v>
      </c>
      <c r="D1939" s="206">
        <v>5503.201</v>
      </c>
      <c r="E1939" s="7" t="s">
        <v>1284</v>
      </c>
      <c r="F1939" s="204" t="s">
        <v>1302</v>
      </c>
      <c r="G1939" s="156">
        <v>44689</v>
      </c>
      <c r="H1939" s="207">
        <v>22690967.68</v>
      </c>
      <c r="I1939" s="50">
        <v>0.53061000000000003</v>
      </c>
      <c r="J1939" s="208">
        <v>3828.35</v>
      </c>
      <c r="K1939" s="208">
        <v>7215</v>
      </c>
      <c r="L1939" s="208"/>
      <c r="M1939" s="202" t="str">
        <f>TEXT(Table2[[#This Row],[Gd.Dt]],"mmm-yy")</f>
        <v>May-22</v>
      </c>
      <c r="N1939" s="46" t="str">
        <f>MID(Table2[[#This Row],[BE]],6,2)</f>
        <v>MB</v>
      </c>
      <c r="O1939" s="46" t="str">
        <f>IF(Table2[[#This Row],[Type]]="IB","EOU",IF(Table2[[#This Row],[Type]]="MB","Local","492"))</f>
        <v>Local</v>
      </c>
      <c r="P1939" s="46">
        <f>ROUND(Table2[[#This Row],[Cons]]/Table2[[#This Row],[Qty.]],5)</f>
        <v>0.53061000000000003</v>
      </c>
      <c r="Q1939" s="46" t="b">
        <f>EXACT(Table2[[#This Row],[rate]],Table2[[#This Row],[Check]])</f>
        <v>1</v>
      </c>
      <c r="R1939" s="46"/>
      <c r="S1939" s="46" t="str">
        <f>IF(Table2[[#This Row],[SRO]]="EOU",VLOOKUP(Table2[[#This Row],[BE]],[2]GD.List!$C$3:$N$5014,12,0),IF(Table2[[#This Row],[SRO]]="Local","Polyester Staple Fibre","SRO 492"))</f>
        <v>Polyester Staple Fibre</v>
      </c>
    </row>
    <row r="1940" spans="1:19" x14ac:dyDescent="0.25">
      <c r="A1940" s="209" t="s">
        <v>1220</v>
      </c>
      <c r="B1940" s="204" t="s">
        <v>1242</v>
      </c>
      <c r="C1940" s="205">
        <v>61152</v>
      </c>
      <c r="D1940" s="206">
        <v>4821.1090000000004</v>
      </c>
      <c r="E1940" s="7" t="s">
        <v>1267</v>
      </c>
      <c r="F1940" s="204" t="s">
        <v>1304</v>
      </c>
      <c r="G1940" s="156">
        <v>44682</v>
      </c>
      <c r="H1940" s="207">
        <v>33933781.789999999</v>
      </c>
      <c r="I1940" s="50">
        <v>1</v>
      </c>
      <c r="J1940" s="208">
        <v>58000</v>
      </c>
      <c r="K1940" s="208">
        <v>58000</v>
      </c>
      <c r="L1940" s="208"/>
      <c r="M1940" s="202" t="str">
        <f>TEXT(Table2[[#This Row],[Gd.Dt]],"mmm-yy")</f>
        <v>May-22</v>
      </c>
      <c r="N1940" s="46" t="str">
        <f>MID(Table2[[#This Row],[BE]],6,2)</f>
        <v>TI</v>
      </c>
      <c r="O1940" s="46" t="str">
        <f>IF(Table2[[#This Row],[Type]]="IB","EOU",IF(Table2[[#This Row],[Type]]="MB","Local","492"))</f>
        <v>492</v>
      </c>
      <c r="P1940" s="46">
        <f>ROUND(Table2[[#This Row],[Cons]]/Table2[[#This Row],[Qty.]],5)</f>
        <v>1</v>
      </c>
      <c r="Q1940" s="46" t="b">
        <f>EXACT(Table2[[#This Row],[rate]],Table2[[#This Row],[Check]])</f>
        <v>1</v>
      </c>
      <c r="R1940" s="46"/>
      <c r="S1940" s="46" t="str">
        <f>IF(Table2[[#This Row],[SRO]]="EOU",VLOOKUP(Table2[[#This Row],[BE]],[2]GD.List!$C$3:$N$5014,12,0),IF(Table2[[#This Row],[SRO]]="Local","Polyester Staple Fibre","SRO 492"))</f>
        <v>SRO 492</v>
      </c>
    </row>
    <row r="1941" spans="1:19" x14ac:dyDescent="0.25">
      <c r="A1941" s="209" t="s">
        <v>1262</v>
      </c>
      <c r="B1941" s="204" t="s">
        <v>1242</v>
      </c>
      <c r="C1941" s="205">
        <v>61152</v>
      </c>
      <c r="D1941" s="206">
        <v>5807.1030000000001</v>
      </c>
      <c r="E1941" s="7" t="s">
        <v>1267</v>
      </c>
      <c r="F1941" s="204" t="s">
        <v>1304</v>
      </c>
      <c r="G1941" s="156">
        <v>44682</v>
      </c>
      <c r="H1941" s="207">
        <v>33933781.789999999</v>
      </c>
      <c r="I1941" s="50">
        <v>1</v>
      </c>
      <c r="J1941" s="208">
        <v>88</v>
      </c>
      <c r="K1941" s="208">
        <v>88</v>
      </c>
      <c r="L1941" s="208"/>
      <c r="M1941" s="202" t="str">
        <f>TEXT(Table2[[#This Row],[Gd.Dt]],"mmm-yy")</f>
        <v>May-22</v>
      </c>
      <c r="N1941" s="46" t="str">
        <f>MID(Table2[[#This Row],[BE]],6,2)</f>
        <v>TI</v>
      </c>
      <c r="O1941" s="46" t="str">
        <f>IF(Table2[[#This Row],[Type]]="IB","EOU",IF(Table2[[#This Row],[Type]]="MB","Local","492"))</f>
        <v>492</v>
      </c>
      <c r="P1941" s="46">
        <f>ROUND(Table2[[#This Row],[Cons]]/Table2[[#This Row],[Qty.]],5)</f>
        <v>1</v>
      </c>
      <c r="Q1941" s="46" t="b">
        <f>EXACT(Table2[[#This Row],[rate]],Table2[[#This Row],[Check]])</f>
        <v>1</v>
      </c>
      <c r="R1941" s="46"/>
      <c r="S1941" s="46" t="str">
        <f>IF(Table2[[#This Row],[SRO]]="EOU",VLOOKUP(Table2[[#This Row],[BE]],[2]GD.List!$C$3:$N$5014,12,0),IF(Table2[[#This Row],[SRO]]="Local","Polyester Staple Fibre","SRO 492"))</f>
        <v>SRO 492</v>
      </c>
    </row>
    <row r="1942" spans="1:19" x14ac:dyDescent="0.25">
      <c r="A1942" s="209" t="s">
        <v>1263</v>
      </c>
      <c r="B1942" s="204" t="s">
        <v>1242</v>
      </c>
      <c r="C1942" s="205">
        <v>61152</v>
      </c>
      <c r="D1942" s="206">
        <v>9606.2919999999995</v>
      </c>
      <c r="E1942" s="7" t="s">
        <v>1267</v>
      </c>
      <c r="F1942" s="204" t="s">
        <v>1304</v>
      </c>
      <c r="G1942" s="156">
        <v>44682</v>
      </c>
      <c r="H1942" s="207">
        <v>33933781.789999999</v>
      </c>
      <c r="I1942" s="50">
        <v>1</v>
      </c>
      <c r="J1942" s="208">
        <v>127</v>
      </c>
      <c r="K1942" s="208">
        <v>127</v>
      </c>
      <c r="L1942" s="208"/>
      <c r="M1942" s="202" t="str">
        <f>TEXT(Table2[[#This Row],[Gd.Dt]],"mmm-yy")</f>
        <v>May-22</v>
      </c>
      <c r="N1942" s="46" t="str">
        <f>MID(Table2[[#This Row],[BE]],6,2)</f>
        <v>TI</v>
      </c>
      <c r="O1942" s="46" t="str">
        <f>IF(Table2[[#This Row],[Type]]="IB","EOU",IF(Table2[[#This Row],[Type]]="MB","Local","492"))</f>
        <v>492</v>
      </c>
      <c r="P1942" s="46">
        <f>ROUND(Table2[[#This Row],[Cons]]/Table2[[#This Row],[Qty.]],5)</f>
        <v>1</v>
      </c>
      <c r="Q1942" s="46" t="b">
        <f>EXACT(Table2[[#This Row],[rate]],Table2[[#This Row],[Check]])</f>
        <v>1</v>
      </c>
      <c r="R1942" s="46"/>
      <c r="S1942" s="46" t="str">
        <f>IF(Table2[[#This Row],[SRO]]="EOU",VLOOKUP(Table2[[#This Row],[BE]],[2]GD.List!$C$3:$N$5014,12,0),IF(Table2[[#This Row],[SRO]]="Local","Polyester Staple Fibre","SRO 492"))</f>
        <v>SRO 492</v>
      </c>
    </row>
    <row r="1943" spans="1:19" x14ac:dyDescent="0.25">
      <c r="A1943" s="209" t="s">
        <v>1264</v>
      </c>
      <c r="B1943" s="204" t="s">
        <v>1242</v>
      </c>
      <c r="C1943" s="205">
        <v>61152</v>
      </c>
      <c r="D1943" s="206">
        <v>9607.19</v>
      </c>
      <c r="E1943" s="7" t="s">
        <v>1267</v>
      </c>
      <c r="F1943" s="204" t="s">
        <v>1304</v>
      </c>
      <c r="G1943" s="156">
        <v>44682</v>
      </c>
      <c r="H1943" s="207">
        <v>33933781.789999999</v>
      </c>
      <c r="I1943" s="50">
        <v>1</v>
      </c>
      <c r="J1943" s="208">
        <v>2530.5</v>
      </c>
      <c r="K1943" s="208">
        <v>2530.5</v>
      </c>
      <c r="L1943" s="208"/>
      <c r="M1943" s="202" t="str">
        <f>TEXT(Table2[[#This Row],[Gd.Dt]],"mmm-yy")</f>
        <v>May-22</v>
      </c>
      <c r="N1943" s="46" t="str">
        <f>MID(Table2[[#This Row],[BE]],6,2)</f>
        <v>TI</v>
      </c>
      <c r="O1943" s="46" t="str">
        <f>IF(Table2[[#This Row],[Type]]="IB","EOU",IF(Table2[[#This Row],[Type]]="MB","Local","492"))</f>
        <v>492</v>
      </c>
      <c r="P1943" s="46">
        <f>ROUND(Table2[[#This Row],[Cons]]/Table2[[#This Row],[Qty.]],5)</f>
        <v>1</v>
      </c>
      <c r="Q1943" s="46" t="b">
        <f>EXACT(Table2[[#This Row],[rate]],Table2[[#This Row],[Check]])</f>
        <v>1</v>
      </c>
      <c r="R1943" s="46"/>
      <c r="S1943" s="46" t="str">
        <f>IF(Table2[[#This Row],[SRO]]="EOU",VLOOKUP(Table2[[#This Row],[BE]],[2]GD.List!$C$3:$N$5014,12,0),IF(Table2[[#This Row],[SRO]]="Local","Polyester Staple Fibre","SRO 492"))</f>
        <v>SRO 492</v>
      </c>
    </row>
    <row r="1944" spans="1:19" x14ac:dyDescent="0.25">
      <c r="A1944" s="209" t="s">
        <v>1265</v>
      </c>
      <c r="B1944" s="204" t="s">
        <v>1242</v>
      </c>
      <c r="C1944" s="205">
        <v>61152</v>
      </c>
      <c r="D1944" s="206">
        <v>8308.1020000000008</v>
      </c>
      <c r="E1944" s="7" t="s">
        <v>1267</v>
      </c>
      <c r="F1944" s="204" t="s">
        <v>1304</v>
      </c>
      <c r="G1944" s="156">
        <v>44682</v>
      </c>
      <c r="H1944" s="207">
        <v>33933781.789999999</v>
      </c>
      <c r="I1944" s="50">
        <v>1</v>
      </c>
      <c r="J1944" s="208">
        <v>715</v>
      </c>
      <c r="K1944" s="208">
        <v>715</v>
      </c>
      <c r="L1944" s="208"/>
      <c r="M1944" s="202" t="str">
        <f>TEXT(Table2[[#This Row],[Gd.Dt]],"mmm-yy")</f>
        <v>May-22</v>
      </c>
      <c r="N1944" s="46" t="str">
        <f>MID(Table2[[#This Row],[BE]],6,2)</f>
        <v>TI</v>
      </c>
      <c r="O1944" s="46" t="str">
        <f>IF(Table2[[#This Row],[Type]]="IB","EOU",IF(Table2[[#This Row],[Type]]="MB","Local","492"))</f>
        <v>492</v>
      </c>
      <c r="P1944" s="46">
        <f>ROUND(Table2[[#This Row],[Cons]]/Table2[[#This Row],[Qty.]],5)</f>
        <v>1</v>
      </c>
      <c r="Q1944" s="46" t="b">
        <f>EXACT(Table2[[#This Row],[rate]],Table2[[#This Row],[Check]])</f>
        <v>1</v>
      </c>
      <c r="R1944" s="46"/>
      <c r="S1944" s="46" t="str">
        <f>IF(Table2[[#This Row],[SRO]]="EOU",VLOOKUP(Table2[[#This Row],[BE]],[2]GD.List!$C$3:$N$5014,12,0),IF(Table2[[#This Row],[SRO]]="Local","Polyester Staple Fibre","SRO 492"))</f>
        <v>SRO 492</v>
      </c>
    </row>
    <row r="1945" spans="1:19" x14ac:dyDescent="0.25">
      <c r="A1945" s="209" t="s">
        <v>1266</v>
      </c>
      <c r="B1945" s="204" t="s">
        <v>1242</v>
      </c>
      <c r="C1945" s="205">
        <v>61152</v>
      </c>
      <c r="D1945" s="206">
        <v>9606.2919999999995</v>
      </c>
      <c r="E1945" s="7" t="s">
        <v>1267</v>
      </c>
      <c r="F1945" s="204" t="s">
        <v>1304</v>
      </c>
      <c r="G1945" s="156">
        <v>44682</v>
      </c>
      <c r="H1945" s="207">
        <v>33933781.789999999</v>
      </c>
      <c r="I1945" s="50">
        <v>1</v>
      </c>
      <c r="J1945" s="208">
        <v>38</v>
      </c>
      <c r="K1945" s="208">
        <v>38</v>
      </c>
      <c r="L1945" s="208"/>
      <c r="M1945" s="202" t="str">
        <f>TEXT(Table2[[#This Row],[Gd.Dt]],"mmm-yy")</f>
        <v>May-22</v>
      </c>
      <c r="N1945" s="46" t="str">
        <f>MID(Table2[[#This Row],[BE]],6,2)</f>
        <v>TI</v>
      </c>
      <c r="O1945" s="46" t="str">
        <f>IF(Table2[[#This Row],[Type]]="IB","EOU",IF(Table2[[#This Row],[Type]]="MB","Local","492"))</f>
        <v>492</v>
      </c>
      <c r="P1945" s="46">
        <f>ROUND(Table2[[#This Row],[Cons]]/Table2[[#This Row],[Qty.]],5)</f>
        <v>1</v>
      </c>
      <c r="Q1945" s="46" t="b">
        <f>EXACT(Table2[[#This Row],[rate]],Table2[[#This Row],[Check]])</f>
        <v>1</v>
      </c>
      <c r="R1945" s="46"/>
      <c r="S1945" s="46" t="str">
        <f>IF(Table2[[#This Row],[SRO]]="EOU",VLOOKUP(Table2[[#This Row],[BE]],[2]GD.List!$C$3:$N$5014,12,0),IF(Table2[[#This Row],[SRO]]="Local","Polyester Staple Fibre","SRO 492"))</f>
        <v>SRO 492</v>
      </c>
    </row>
    <row r="1946" spans="1:19" x14ac:dyDescent="0.25">
      <c r="A1946" s="210" t="s">
        <v>1274</v>
      </c>
      <c r="B1946" s="204" t="s">
        <v>1248</v>
      </c>
      <c r="C1946" s="205">
        <v>13536</v>
      </c>
      <c r="D1946" s="206">
        <v>9607.19</v>
      </c>
      <c r="E1946" s="7" t="s">
        <v>1273</v>
      </c>
      <c r="F1946" s="204" t="s">
        <v>1305</v>
      </c>
      <c r="G1946" s="156">
        <v>44683</v>
      </c>
      <c r="H1946" s="207">
        <v>17049599.079999998</v>
      </c>
      <c r="I1946" s="50">
        <v>1</v>
      </c>
      <c r="J1946" s="208">
        <v>1534.9</v>
      </c>
      <c r="K1946" s="208">
        <v>1534.9</v>
      </c>
      <c r="L1946" s="208"/>
      <c r="M1946" s="202" t="str">
        <f>TEXT(Table2[[#This Row],[Gd.Dt]],"mmm-yy")</f>
        <v>May-22</v>
      </c>
      <c r="N1946" s="46" t="str">
        <f>MID(Table2[[#This Row],[BE]],6,2)</f>
        <v>EP</v>
      </c>
      <c r="O1946" s="46" t="str">
        <f>IF(Table2[[#This Row],[Type]]="IB","EOU",IF(Table2[[#This Row],[Type]]="MB","Local","492"))</f>
        <v>492</v>
      </c>
      <c r="P1946" s="46">
        <f>ROUND(Table2[[#This Row],[Cons]]/Table2[[#This Row],[Qty.]],5)</f>
        <v>1</v>
      </c>
      <c r="Q1946" s="46" t="b">
        <f>EXACT(Table2[[#This Row],[rate]],Table2[[#This Row],[Check]])</f>
        <v>1</v>
      </c>
      <c r="R1946" s="46"/>
      <c r="S1946" s="46" t="str">
        <f>IF(Table2[[#This Row],[SRO]]="EOU",VLOOKUP(Table2[[#This Row],[BE]],[2]GD.List!$C$3:$N$5014,12,0),IF(Table2[[#This Row],[SRO]]="Local","Polyester Staple Fibre","SRO 492"))</f>
        <v>SRO 492</v>
      </c>
    </row>
    <row r="1947" spans="1:19" x14ac:dyDescent="0.25">
      <c r="A1947" s="210" t="s">
        <v>1274</v>
      </c>
      <c r="B1947" s="204" t="s">
        <v>1248</v>
      </c>
      <c r="C1947" s="205">
        <v>13536</v>
      </c>
      <c r="D1947" s="206">
        <v>9607.2000000000007</v>
      </c>
      <c r="E1947" s="7" t="s">
        <v>1273</v>
      </c>
      <c r="F1947" s="204" t="s">
        <v>1305</v>
      </c>
      <c r="G1947" s="156">
        <v>44683</v>
      </c>
      <c r="H1947" s="207">
        <v>17049599.079999998</v>
      </c>
      <c r="I1947" s="50">
        <v>1</v>
      </c>
      <c r="J1947" s="208">
        <v>44.5</v>
      </c>
      <c r="K1947" s="208">
        <v>44.5</v>
      </c>
      <c r="L1947" s="208"/>
      <c r="M1947" s="202" t="str">
        <f>TEXT(Table2[[#This Row],[Gd.Dt]],"mmm-yy")</f>
        <v>May-22</v>
      </c>
      <c r="N1947" s="46" t="str">
        <f>MID(Table2[[#This Row],[BE]],6,2)</f>
        <v>EP</v>
      </c>
      <c r="O1947" s="46" t="str">
        <f>IF(Table2[[#This Row],[Type]]="IB","EOU",IF(Table2[[#This Row],[Type]]="MB","Local","492"))</f>
        <v>492</v>
      </c>
      <c r="P1947" s="46">
        <f>ROUND(Table2[[#This Row],[Cons]]/Table2[[#This Row],[Qty.]],5)</f>
        <v>1</v>
      </c>
      <c r="Q1947" s="46" t="b">
        <f>EXACT(Table2[[#This Row],[rate]],Table2[[#This Row],[Check]])</f>
        <v>1</v>
      </c>
      <c r="R1947" s="46"/>
      <c r="S1947" s="46" t="str">
        <f>IF(Table2[[#This Row],[SRO]]="EOU",VLOOKUP(Table2[[#This Row],[BE]],[2]GD.List!$C$3:$N$5014,12,0),IF(Table2[[#This Row],[SRO]]="Local","Polyester Staple Fibre","SRO 492"))</f>
        <v>SRO 492</v>
      </c>
    </row>
    <row r="1948" spans="1:19" x14ac:dyDescent="0.25">
      <c r="A1948" s="209" t="s">
        <v>1274</v>
      </c>
      <c r="B1948" s="204" t="s">
        <v>1248</v>
      </c>
      <c r="C1948" s="205">
        <v>13536</v>
      </c>
      <c r="D1948" s="206">
        <v>9607.11</v>
      </c>
      <c r="E1948" s="7" t="s">
        <v>1273</v>
      </c>
      <c r="F1948" s="204" t="s">
        <v>1305</v>
      </c>
      <c r="G1948" s="156">
        <v>44683</v>
      </c>
      <c r="H1948" s="207">
        <v>17049599.079999998</v>
      </c>
      <c r="I1948" s="50">
        <v>1</v>
      </c>
      <c r="J1948" s="208">
        <v>157.13999999999999</v>
      </c>
      <c r="K1948" s="208">
        <v>157.13999999999999</v>
      </c>
      <c r="L1948" s="208"/>
      <c r="M1948" s="202" t="str">
        <f>TEXT(Table2[[#This Row],[Gd.Dt]],"mmm-yy")</f>
        <v>May-22</v>
      </c>
      <c r="N1948" s="46" t="str">
        <f>MID(Table2[[#This Row],[BE]],6,2)</f>
        <v>EP</v>
      </c>
      <c r="O1948" s="46" t="str">
        <f>IF(Table2[[#This Row],[Type]]="IB","EOU",IF(Table2[[#This Row],[Type]]="MB","Local","492"))</f>
        <v>492</v>
      </c>
      <c r="P1948" s="46">
        <f>ROUND(Table2[[#This Row],[Cons]]/Table2[[#This Row],[Qty.]],5)</f>
        <v>1</v>
      </c>
      <c r="Q1948" s="46" t="b">
        <f>EXACT(Table2[[#This Row],[rate]],Table2[[#This Row],[Check]])</f>
        <v>1</v>
      </c>
      <c r="R1948" s="46"/>
      <c r="S1948" s="46" t="str">
        <f>IF(Table2[[#This Row],[SRO]]="EOU",VLOOKUP(Table2[[#This Row],[BE]],[2]GD.List!$C$3:$N$5014,12,0),IF(Table2[[#This Row],[SRO]]="Local","Polyester Staple Fibre","SRO 492"))</f>
        <v>SRO 492</v>
      </c>
    </row>
    <row r="1949" spans="1:19" x14ac:dyDescent="0.25">
      <c r="A1949" s="209" t="s">
        <v>1275</v>
      </c>
      <c r="B1949" s="204" t="s">
        <v>1248</v>
      </c>
      <c r="C1949" s="205">
        <v>13536</v>
      </c>
      <c r="D1949" s="206">
        <v>5807.1030000000001</v>
      </c>
      <c r="E1949" s="7" t="s">
        <v>1273</v>
      </c>
      <c r="F1949" s="204" t="s">
        <v>1305</v>
      </c>
      <c r="G1949" s="156">
        <v>44683</v>
      </c>
      <c r="H1949" s="207">
        <v>17049599.079999998</v>
      </c>
      <c r="I1949" s="50">
        <v>1</v>
      </c>
      <c r="J1949" s="208">
        <v>270.89999999999998</v>
      </c>
      <c r="K1949" s="208">
        <v>270.89999999999998</v>
      </c>
      <c r="L1949" s="208"/>
      <c r="M1949" s="202" t="str">
        <f>TEXT(Table2[[#This Row],[Gd.Dt]],"mmm-yy")</f>
        <v>May-22</v>
      </c>
      <c r="N1949" s="46" t="str">
        <f>MID(Table2[[#This Row],[BE]],6,2)</f>
        <v>TI</v>
      </c>
      <c r="O1949" s="46" t="str">
        <f>IF(Table2[[#This Row],[Type]]="IB","EOU",IF(Table2[[#This Row],[Type]]="MB","Local","492"))</f>
        <v>492</v>
      </c>
      <c r="P1949" s="46">
        <f>ROUND(Table2[[#This Row],[Cons]]/Table2[[#This Row],[Qty.]],5)</f>
        <v>1</v>
      </c>
      <c r="Q1949" s="46" t="b">
        <f>EXACT(Table2[[#This Row],[rate]],Table2[[#This Row],[Check]])</f>
        <v>1</v>
      </c>
      <c r="R1949" s="46"/>
      <c r="S1949" s="46" t="str">
        <f>IF(Table2[[#This Row],[SRO]]="EOU",VLOOKUP(Table2[[#This Row],[BE]],[2]GD.List!$C$3:$N$5014,12,0),IF(Table2[[#This Row],[SRO]]="Local","Polyester Staple Fibre","SRO 492"))</f>
        <v>SRO 492</v>
      </c>
    </row>
    <row r="1950" spans="1:19" x14ac:dyDescent="0.25">
      <c r="A1950" s="209" t="s">
        <v>1277</v>
      </c>
      <c r="B1950" s="204" t="s">
        <v>1249</v>
      </c>
      <c r="C1950" s="205">
        <v>11917</v>
      </c>
      <c r="D1950" s="206">
        <v>4821.8999999999996</v>
      </c>
      <c r="E1950" s="7" t="s">
        <v>1276</v>
      </c>
      <c r="F1950" s="204" t="s">
        <v>1306</v>
      </c>
      <c r="G1950" s="156">
        <v>44686</v>
      </c>
      <c r="H1950" s="207">
        <v>9954405.4800000004</v>
      </c>
      <c r="I1950" s="50">
        <v>1</v>
      </c>
      <c r="J1950" s="208">
        <v>13</v>
      </c>
      <c r="K1950" s="208">
        <v>13</v>
      </c>
      <c r="L1950" s="208"/>
      <c r="M1950" s="202" t="str">
        <f>TEXT(Table2[[#This Row],[Gd.Dt]],"mmm-yy")</f>
        <v>May-22</v>
      </c>
      <c r="N1950" s="46" t="str">
        <f>MID(Table2[[#This Row],[BE]],6,2)</f>
        <v>TI</v>
      </c>
      <c r="O1950" s="46" t="str">
        <f>IF(Table2[[#This Row],[Type]]="IB","EOU",IF(Table2[[#This Row],[Type]]="MB","Local","492"))</f>
        <v>492</v>
      </c>
      <c r="P1950" s="46">
        <f>ROUND(Table2[[#This Row],[Cons]]/Table2[[#This Row],[Qty.]],5)</f>
        <v>1</v>
      </c>
      <c r="Q1950" s="46" t="b">
        <f>EXACT(Table2[[#This Row],[rate]],Table2[[#This Row],[Check]])</f>
        <v>1</v>
      </c>
      <c r="R1950" s="46"/>
      <c r="S1950" s="46" t="str">
        <f>IF(Table2[[#This Row],[SRO]]="EOU",VLOOKUP(Table2[[#This Row],[BE]],[2]GD.List!$C$3:$N$5014,12,0),IF(Table2[[#This Row],[SRO]]="Local","Polyester Staple Fibre","SRO 492"))</f>
        <v>SRO 492</v>
      </c>
    </row>
    <row r="1951" spans="1:19" x14ac:dyDescent="0.25">
      <c r="A1951" s="210" t="s">
        <v>1278</v>
      </c>
      <c r="B1951" s="204" t="s">
        <v>1250</v>
      </c>
      <c r="C1951" s="205">
        <v>13579</v>
      </c>
      <c r="D1951" s="206">
        <v>9607.11</v>
      </c>
      <c r="E1951" s="7" t="s">
        <v>46</v>
      </c>
      <c r="F1951" s="204" t="s">
        <v>1307</v>
      </c>
      <c r="G1951" s="156">
        <v>44686</v>
      </c>
      <c r="H1951" s="207">
        <v>8694905.2799999993</v>
      </c>
      <c r="I1951" s="50">
        <v>1</v>
      </c>
      <c r="J1951" s="208">
        <v>760.95</v>
      </c>
      <c r="K1951" s="208">
        <v>760.95</v>
      </c>
      <c r="L1951" s="208"/>
      <c r="M1951" s="202" t="str">
        <f>TEXT(Table2[[#This Row],[Gd.Dt]],"mmm-yy")</f>
        <v>May-22</v>
      </c>
      <c r="N1951" s="46" t="str">
        <f>MID(Table2[[#This Row],[BE]],6,2)</f>
        <v>EP</v>
      </c>
      <c r="O1951" s="46" t="str">
        <f>IF(Table2[[#This Row],[Type]]="IB","EOU",IF(Table2[[#This Row],[Type]]="MB","Local","492"))</f>
        <v>492</v>
      </c>
      <c r="P1951" s="46">
        <f>ROUND(Table2[[#This Row],[Cons]]/Table2[[#This Row],[Qty.]],5)</f>
        <v>1</v>
      </c>
      <c r="Q1951" s="46" t="b">
        <f>EXACT(Table2[[#This Row],[rate]],Table2[[#This Row],[Check]])</f>
        <v>1</v>
      </c>
      <c r="R1951" s="46"/>
      <c r="S1951" s="46" t="str">
        <f>IF(Table2[[#This Row],[SRO]]="EOU",VLOOKUP(Table2[[#This Row],[BE]],[2]GD.List!$C$3:$N$5014,12,0),IF(Table2[[#This Row],[SRO]]="Local","Polyester Staple Fibre","SRO 492"))</f>
        <v>SRO 492</v>
      </c>
    </row>
    <row r="1952" spans="1:19" x14ac:dyDescent="0.25">
      <c r="A1952" s="209" t="s">
        <v>1278</v>
      </c>
      <c r="B1952" s="204" t="s">
        <v>1249</v>
      </c>
      <c r="C1952" s="205">
        <v>11917</v>
      </c>
      <c r="D1952" s="206">
        <v>9607.11</v>
      </c>
      <c r="E1952" s="7" t="s">
        <v>1276</v>
      </c>
      <c r="F1952" s="204" t="s">
        <v>1306</v>
      </c>
      <c r="G1952" s="156">
        <v>44686</v>
      </c>
      <c r="H1952" s="207">
        <v>9954405.4800000004</v>
      </c>
      <c r="I1952" s="50">
        <v>1</v>
      </c>
      <c r="J1952" s="208">
        <v>1000</v>
      </c>
      <c r="K1952" s="208">
        <v>1000</v>
      </c>
      <c r="L1952" s="208"/>
      <c r="M1952" s="202" t="str">
        <f>TEXT(Table2[[#This Row],[Gd.Dt]],"mmm-yy")</f>
        <v>May-22</v>
      </c>
      <c r="N1952" s="46" t="str">
        <f>MID(Table2[[#This Row],[BE]],6,2)</f>
        <v>EP</v>
      </c>
      <c r="O1952" s="46" t="str">
        <f>IF(Table2[[#This Row],[Type]]="IB","EOU",IF(Table2[[#This Row],[Type]]="MB","Local","492"))</f>
        <v>492</v>
      </c>
      <c r="P1952" s="46">
        <f>ROUND(Table2[[#This Row],[Cons]]/Table2[[#This Row],[Qty.]],5)</f>
        <v>1</v>
      </c>
      <c r="Q1952" s="46" t="b">
        <f>EXACT(Table2[[#This Row],[rate]],Table2[[#This Row],[Check]])</f>
        <v>1</v>
      </c>
      <c r="R1952" s="46"/>
      <c r="S1952" s="46" t="str">
        <f>IF(Table2[[#This Row],[SRO]]="EOU",VLOOKUP(Table2[[#This Row],[BE]],[2]GD.List!$C$3:$N$5014,12,0),IF(Table2[[#This Row],[SRO]]="Local","Polyester Staple Fibre","SRO 492"))</f>
        <v>SRO 492</v>
      </c>
    </row>
    <row r="1953" spans="1:19" x14ac:dyDescent="0.25">
      <c r="A1953" s="210" t="s">
        <v>1279</v>
      </c>
      <c r="B1953" s="210" t="s">
        <v>1250</v>
      </c>
      <c r="C1953" s="211">
        <v>13579</v>
      </c>
      <c r="D1953" s="212">
        <v>4821.8999999999996</v>
      </c>
      <c r="E1953" s="162" t="s">
        <v>46</v>
      </c>
      <c r="F1953" s="210" t="s">
        <v>1307</v>
      </c>
      <c r="G1953" s="163">
        <v>44686</v>
      </c>
      <c r="H1953" s="213">
        <v>8694905.2799999993</v>
      </c>
      <c r="I1953" s="53">
        <v>1</v>
      </c>
      <c r="J1953" s="214">
        <v>135</v>
      </c>
      <c r="K1953" s="214">
        <v>135</v>
      </c>
      <c r="L1953" s="214"/>
      <c r="M1953" s="203" t="str">
        <f>TEXT(Table2[[#This Row],[Gd.Dt]],"mmm-yy")</f>
        <v>May-22</v>
      </c>
      <c r="N1953" s="47" t="str">
        <f>MID(Table2[[#This Row],[BE]],6,2)</f>
        <v>TI</v>
      </c>
      <c r="O1953" s="47" t="str">
        <f>IF(Table2[[#This Row],[Type]]="IB","EOU",IF(Table2[[#This Row],[Type]]="MB","Local","492"))</f>
        <v>492</v>
      </c>
      <c r="P1953" s="47">
        <f>ROUND(Table2[[#This Row],[Cons]]/Table2[[#This Row],[Qty.]],5)</f>
        <v>1</v>
      </c>
      <c r="Q1953" s="47" t="b">
        <f>EXACT(Table2[[#This Row],[rate]],Table2[[#This Row],[Check]])</f>
        <v>1</v>
      </c>
      <c r="R1953" s="47"/>
      <c r="S1953" s="47" t="str">
        <f>IF(Table2[[#This Row],[SRO]]="EOU",VLOOKUP(Table2[[#This Row],[BE]],[2]GD.List!$C$3:$N$5014,12,0),IF(Table2[[#This Row],[SRO]]="Local","Polyester Staple Fibre","SRO 492"))</f>
        <v>SRO 492</v>
      </c>
    </row>
    <row r="1954" spans="1:19" x14ac:dyDescent="0.25">
      <c r="A1954" s="228" t="s">
        <v>1</v>
      </c>
      <c r="B1954" s="229" t="s">
        <v>1308</v>
      </c>
      <c r="C1954" s="230">
        <v>114732</v>
      </c>
      <c r="D1954" s="231">
        <v>2701.12</v>
      </c>
      <c r="E1954" s="7" t="s">
        <v>1309</v>
      </c>
      <c r="F1954" s="229" t="s">
        <v>1310</v>
      </c>
      <c r="G1954" s="156">
        <v>44691</v>
      </c>
      <c r="H1954" s="232">
        <v>28259662</v>
      </c>
      <c r="I1954" s="50">
        <v>0.4</v>
      </c>
      <c r="J1954" s="224">
        <v>5662.4</v>
      </c>
      <c r="K1954" s="224">
        <v>14156</v>
      </c>
      <c r="L1954" s="224"/>
      <c r="M1954" s="225" t="str">
        <f>TEXT(Table2[[#This Row],[Gd.Dt]],"mmm-yy")</f>
        <v>May-22</v>
      </c>
      <c r="N1954" s="46" t="str">
        <f>MID(Table2[[#This Row],[BE]],6,2)</f>
        <v>IB</v>
      </c>
      <c r="O1954" s="46" t="str">
        <f>IF(Table2[[#This Row],[Type]]="IB","EOU",IF(Table2[[#This Row],[Type]]="MB","Local","492"))</f>
        <v>EOU</v>
      </c>
      <c r="P1954" s="46">
        <f>ROUND(Table2[[#This Row],[Cons]]/Table2[[#This Row],[Qty.]],5)</f>
        <v>0.4</v>
      </c>
      <c r="Q1954" s="46" t="b">
        <f>EXACT(Table2[[#This Row],[rate]],Table2[[#This Row],[Check]])</f>
        <v>1</v>
      </c>
      <c r="R1954" s="46"/>
      <c r="S1954" s="46" t="str">
        <f>IF(Table2[[#This Row],[SRO]]="EOU",VLOOKUP(Table2[[#This Row],[BE]],[2]GD.List!$C$3:$N$5014,12,0),IF(Table2[[#This Row],[SRO]]="Local","Polyester Staple Fibre","SRO 492"))</f>
        <v>Textile Coal</v>
      </c>
    </row>
    <row r="1955" spans="1:19" x14ac:dyDescent="0.25">
      <c r="A1955" s="228" t="s">
        <v>1021</v>
      </c>
      <c r="B1955" s="229" t="s">
        <v>1308</v>
      </c>
      <c r="C1955" s="230">
        <v>114732</v>
      </c>
      <c r="D1955" s="231">
        <v>1108.19</v>
      </c>
      <c r="E1955" s="7" t="s">
        <v>1309</v>
      </c>
      <c r="F1955" s="229" t="s">
        <v>1310</v>
      </c>
      <c r="G1955" s="156">
        <v>44691</v>
      </c>
      <c r="H1955" s="232">
        <v>28259662</v>
      </c>
      <c r="I1955" s="50">
        <v>0.04</v>
      </c>
      <c r="J1955" s="224">
        <v>566.24</v>
      </c>
      <c r="K1955" s="224">
        <v>14156</v>
      </c>
      <c r="L1955" s="224"/>
      <c r="M1955" s="225" t="str">
        <f>TEXT(Table2[[#This Row],[Gd.Dt]],"mmm-yy")</f>
        <v>May-22</v>
      </c>
      <c r="N1955" s="46" t="str">
        <f>MID(Table2[[#This Row],[BE]],6,2)</f>
        <v>IB</v>
      </c>
      <c r="O1955" s="46" t="str">
        <f>IF(Table2[[#This Row],[Type]]="IB","EOU",IF(Table2[[#This Row],[Type]]="MB","Local","492"))</f>
        <v>EOU</v>
      </c>
      <c r="P1955" s="46">
        <f>ROUND(Table2[[#This Row],[Cons]]/Table2[[#This Row],[Qty.]],5)</f>
        <v>0.04</v>
      </c>
      <c r="Q1955" s="46" t="b">
        <f>EXACT(Table2[[#This Row],[rate]],Table2[[#This Row],[Check]])</f>
        <v>1</v>
      </c>
      <c r="R1955" s="46"/>
      <c r="S1955" s="46" t="str">
        <f>IF(Table2[[#This Row],[SRO]]="EOU",VLOOKUP(Table2[[#This Row],[BE]],[2]GD.List!$C$3:$N$5014,12,0),IF(Table2[[#This Row],[SRO]]="Local","Polyester Staple Fibre","SRO 492"))</f>
        <v>Textile Chemical</v>
      </c>
    </row>
    <row r="1956" spans="1:19" x14ac:dyDescent="0.25">
      <c r="A1956" s="228" t="s">
        <v>1097</v>
      </c>
      <c r="B1956" s="229" t="s">
        <v>1308</v>
      </c>
      <c r="C1956" s="230">
        <v>114732</v>
      </c>
      <c r="D1956" s="231">
        <v>3402.13</v>
      </c>
      <c r="E1956" s="7" t="s">
        <v>1309</v>
      </c>
      <c r="F1956" s="229" t="s">
        <v>1310</v>
      </c>
      <c r="G1956" s="156">
        <v>44691</v>
      </c>
      <c r="H1956" s="232">
        <v>28259662</v>
      </c>
      <c r="I1956" s="50">
        <v>0.04</v>
      </c>
      <c r="J1956" s="224">
        <v>566.24</v>
      </c>
      <c r="K1956" s="224">
        <v>14156</v>
      </c>
      <c r="L1956" s="224"/>
      <c r="M1956" s="225" t="str">
        <f>TEXT(Table2[[#This Row],[Gd.Dt]],"mmm-yy")</f>
        <v>May-22</v>
      </c>
      <c r="N1956" s="46" t="str">
        <f>MID(Table2[[#This Row],[BE]],6,2)</f>
        <v>IB</v>
      </c>
      <c r="O1956" s="46" t="str">
        <f>IF(Table2[[#This Row],[Type]]="IB","EOU",IF(Table2[[#This Row],[Type]]="MB","Local","492"))</f>
        <v>EOU</v>
      </c>
      <c r="P1956" s="46">
        <f>ROUND(Table2[[#This Row],[Cons]]/Table2[[#This Row],[Qty.]],5)</f>
        <v>0.04</v>
      </c>
      <c r="Q1956" s="46" t="b">
        <f>EXACT(Table2[[#This Row],[rate]],Table2[[#This Row],[Check]])</f>
        <v>1</v>
      </c>
      <c r="R1956" s="46"/>
      <c r="S1956" s="46" t="str">
        <f>IF(Table2[[#This Row],[SRO]]="EOU",VLOOKUP(Table2[[#This Row],[BE]],[2]GD.List!$C$3:$N$5014,12,0),IF(Table2[[#This Row],[SRO]]="Local","Polyester Staple Fibre","SRO 492"))</f>
        <v>Textile Chemical</v>
      </c>
    </row>
    <row r="1957" spans="1:19" x14ac:dyDescent="0.25">
      <c r="A1957" s="233" t="s">
        <v>1160</v>
      </c>
      <c r="B1957" s="233" t="s">
        <v>1308</v>
      </c>
      <c r="C1957" s="234">
        <v>114732</v>
      </c>
      <c r="D1957" s="235">
        <v>5503.201</v>
      </c>
      <c r="E1957" s="162" t="s">
        <v>1309</v>
      </c>
      <c r="F1957" s="233" t="s">
        <v>1310</v>
      </c>
      <c r="G1957" s="163">
        <v>44691</v>
      </c>
      <c r="H1957" s="236">
        <v>28259662</v>
      </c>
      <c r="I1957" s="53">
        <v>0.41666999999999998</v>
      </c>
      <c r="J1957" s="226">
        <v>5898.38</v>
      </c>
      <c r="K1957" s="226">
        <v>14156</v>
      </c>
      <c r="L1957" s="226"/>
      <c r="M1957" s="227" t="str">
        <f>TEXT(Table2[[#This Row],[Gd.Dt]],"mmm-yy")</f>
        <v>May-22</v>
      </c>
      <c r="N1957" s="47" t="str">
        <f>MID(Table2[[#This Row],[BE]],6,2)</f>
        <v>MB</v>
      </c>
      <c r="O1957" s="47" t="str">
        <f>IF(Table2[[#This Row],[Type]]="IB","EOU",IF(Table2[[#This Row],[Type]]="MB","Local","492"))</f>
        <v>Local</v>
      </c>
      <c r="P1957" s="47">
        <f>ROUND(Table2[[#This Row],[Cons]]/Table2[[#This Row],[Qty.]],5)</f>
        <v>0.41666999999999998</v>
      </c>
      <c r="Q1957" s="47" t="b">
        <f>EXACT(Table2[[#This Row],[rate]],Table2[[#This Row],[Check]])</f>
        <v>1</v>
      </c>
      <c r="R1957" s="47"/>
      <c r="S1957" s="47" t="str">
        <f>IF(Table2[[#This Row],[SRO]]="EOU",VLOOKUP(Table2[[#This Row],[BE]],[2]GD.List!$C$3:$N$5014,12,0),IF(Table2[[#This Row],[SRO]]="Local","Polyester Staple Fibre","SRO 492"))</f>
        <v>Polyester Staple Fibre</v>
      </c>
    </row>
    <row r="1958" spans="1:19" x14ac:dyDescent="0.25">
      <c r="A1958" s="229" t="s">
        <v>1</v>
      </c>
      <c r="B1958" s="229" t="s">
        <v>1315</v>
      </c>
      <c r="C1958" s="230">
        <v>13331</v>
      </c>
      <c r="D1958" s="231">
        <v>2701.12</v>
      </c>
      <c r="E1958" s="7" t="s">
        <v>1321</v>
      </c>
      <c r="F1958" s="229" t="s">
        <v>1322</v>
      </c>
      <c r="G1958" s="156">
        <v>44693</v>
      </c>
      <c r="H1958" s="232">
        <v>19678178.18</v>
      </c>
      <c r="I1958" s="50">
        <v>0.1</v>
      </c>
      <c r="J1958" s="224">
        <v>827.5</v>
      </c>
      <c r="K1958" s="224">
        <v>8275</v>
      </c>
      <c r="L1958" s="224"/>
      <c r="M1958" s="225" t="str">
        <f>TEXT(Table2[[#This Row],[Gd.Dt]],"mmm-yy")</f>
        <v>May-22</v>
      </c>
      <c r="N1958" s="46" t="str">
        <f>MID(Table2[[#This Row],[BE]],6,2)</f>
        <v>IB</v>
      </c>
      <c r="O1958" s="46" t="str">
        <f>IF(Table2[[#This Row],[Type]]="IB","EOU",IF(Table2[[#This Row],[Type]]="MB","Local","492"))</f>
        <v>EOU</v>
      </c>
      <c r="P1958" s="46">
        <f>ROUND(Table2[[#This Row],[Cons]]/Table2[[#This Row],[Qty.]],5)</f>
        <v>0.1</v>
      </c>
      <c r="Q1958" s="46" t="b">
        <f>EXACT(Table2[[#This Row],[rate]],Table2[[#This Row],[Check]])</f>
        <v>1</v>
      </c>
      <c r="R1958" s="46"/>
      <c r="S1958" s="46" t="str">
        <f>IF(Table2[[#This Row],[SRO]]="EOU",VLOOKUP(Table2[[#This Row],[BE]],[2]GD.List!$C$3:$N$5014,12,0),IF(Table2[[#This Row],[SRO]]="Local","Polyester Staple Fibre","SRO 492"))</f>
        <v>Textile Coal</v>
      </c>
    </row>
    <row r="1959" spans="1:19" x14ac:dyDescent="0.25">
      <c r="A1959" s="233" t="s">
        <v>1</v>
      </c>
      <c r="B1959" s="229" t="s">
        <v>1312</v>
      </c>
      <c r="C1959" s="230">
        <v>15214</v>
      </c>
      <c r="D1959" s="231">
        <v>2701.12</v>
      </c>
      <c r="E1959" s="7" t="s">
        <v>1318</v>
      </c>
      <c r="F1959" s="229" t="s">
        <v>1323</v>
      </c>
      <c r="G1959" s="156">
        <v>44692</v>
      </c>
      <c r="H1959" s="232">
        <v>19978023.219999999</v>
      </c>
      <c r="I1959" s="50">
        <v>0.1</v>
      </c>
      <c r="J1959" s="224">
        <v>689.3</v>
      </c>
      <c r="K1959" s="224">
        <v>6893</v>
      </c>
      <c r="L1959" s="224"/>
      <c r="M1959" s="225" t="str">
        <f>TEXT(Table2[[#This Row],[Gd.Dt]],"mmm-yy")</f>
        <v>May-22</v>
      </c>
      <c r="N1959" s="46" t="str">
        <f>MID(Table2[[#This Row],[BE]],6,2)</f>
        <v>IB</v>
      </c>
      <c r="O1959" s="46" t="str">
        <f>IF(Table2[[#This Row],[Type]]="IB","EOU",IF(Table2[[#This Row],[Type]]="MB","Local","492"))</f>
        <v>EOU</v>
      </c>
      <c r="P1959" s="46">
        <f>ROUND(Table2[[#This Row],[Cons]]/Table2[[#This Row],[Qty.]],5)</f>
        <v>0.1</v>
      </c>
      <c r="Q1959" s="46" t="b">
        <f>EXACT(Table2[[#This Row],[rate]],Table2[[#This Row],[Check]])</f>
        <v>1</v>
      </c>
      <c r="R1959" s="46"/>
      <c r="S1959" s="46" t="str">
        <f>IF(Table2[[#This Row],[SRO]]="EOU",VLOOKUP(Table2[[#This Row],[BE]],[2]GD.List!$C$3:$N$5014,12,0),IF(Table2[[#This Row],[SRO]]="Local","Polyester Staple Fibre","SRO 492"))</f>
        <v>Textile Coal</v>
      </c>
    </row>
    <row r="1960" spans="1:19" x14ac:dyDescent="0.25">
      <c r="A1960" s="233" t="s">
        <v>1</v>
      </c>
      <c r="B1960" s="229" t="s">
        <v>1312</v>
      </c>
      <c r="C1960" s="230">
        <v>15214</v>
      </c>
      <c r="D1960" s="231">
        <v>2701.12</v>
      </c>
      <c r="E1960" s="7" t="s">
        <v>1318</v>
      </c>
      <c r="F1960" s="229" t="s">
        <v>1323</v>
      </c>
      <c r="G1960" s="156">
        <v>44692</v>
      </c>
      <c r="H1960" s="232">
        <v>19978023.219999999</v>
      </c>
      <c r="I1960" s="50">
        <v>0.4</v>
      </c>
      <c r="J1960" s="224">
        <v>1304.4000000000001</v>
      </c>
      <c r="K1960" s="224">
        <v>3261</v>
      </c>
      <c r="L1960" s="224"/>
      <c r="M1960" s="225" t="str">
        <f>TEXT(Table2[[#This Row],[Gd.Dt]],"mmm-yy")</f>
        <v>May-22</v>
      </c>
      <c r="N1960" s="46" t="str">
        <f>MID(Table2[[#This Row],[BE]],6,2)</f>
        <v>IB</v>
      </c>
      <c r="O1960" s="46" t="str">
        <f>IF(Table2[[#This Row],[Type]]="IB","EOU",IF(Table2[[#This Row],[Type]]="MB","Local","492"))</f>
        <v>EOU</v>
      </c>
      <c r="P1960" s="46">
        <f>ROUND(Table2[[#This Row],[Cons]]/Table2[[#This Row],[Qty.]],5)</f>
        <v>0.4</v>
      </c>
      <c r="Q1960" s="46" t="b">
        <f>EXACT(Table2[[#This Row],[rate]],Table2[[#This Row],[Check]])</f>
        <v>1</v>
      </c>
      <c r="R1960" s="46"/>
      <c r="S1960" s="46" t="str">
        <f>IF(Table2[[#This Row],[SRO]]="EOU",VLOOKUP(Table2[[#This Row],[BE]],[2]GD.List!$C$3:$N$5014,12,0),IF(Table2[[#This Row],[SRO]]="Local","Polyester Staple Fibre","SRO 492"))</f>
        <v>Textile Coal</v>
      </c>
    </row>
    <row r="1961" spans="1:19" x14ac:dyDescent="0.25">
      <c r="A1961" s="229" t="s">
        <v>1</v>
      </c>
      <c r="B1961" s="229" t="s">
        <v>1314</v>
      </c>
      <c r="C1961" s="230">
        <v>20327</v>
      </c>
      <c r="D1961" s="231">
        <v>2701.12</v>
      </c>
      <c r="E1961" s="7" t="s">
        <v>1320</v>
      </c>
      <c r="F1961" s="229" t="s">
        <v>1324</v>
      </c>
      <c r="G1961" s="156">
        <v>44693</v>
      </c>
      <c r="H1961" s="232">
        <v>21043603.390000001</v>
      </c>
      <c r="I1961" s="50">
        <v>0.1</v>
      </c>
      <c r="J1961" s="224">
        <v>688.19999999999993</v>
      </c>
      <c r="K1961" s="224">
        <v>6882</v>
      </c>
      <c r="L1961" s="224"/>
      <c r="M1961" s="225" t="str">
        <f>TEXT(Table2[[#This Row],[Gd.Dt]],"mmm-yy")</f>
        <v>May-22</v>
      </c>
      <c r="N1961" s="46" t="str">
        <f>MID(Table2[[#This Row],[BE]],6,2)</f>
        <v>IB</v>
      </c>
      <c r="O1961" s="46" t="str">
        <f>IF(Table2[[#This Row],[Type]]="IB","EOU",IF(Table2[[#This Row],[Type]]="MB","Local","492"))</f>
        <v>EOU</v>
      </c>
      <c r="P1961" s="46">
        <f>ROUND(Table2[[#This Row],[Cons]]/Table2[[#This Row],[Qty.]],5)</f>
        <v>0.1</v>
      </c>
      <c r="Q1961" s="46" t="b">
        <f>EXACT(Table2[[#This Row],[rate]],Table2[[#This Row],[Check]])</f>
        <v>1</v>
      </c>
      <c r="R1961" s="46"/>
      <c r="S1961" s="46" t="str">
        <f>IF(Table2[[#This Row],[SRO]]="EOU",VLOOKUP(Table2[[#This Row],[BE]],[2]GD.List!$C$3:$N$5014,12,0),IF(Table2[[#This Row],[SRO]]="Local","Polyester Staple Fibre","SRO 492"))</f>
        <v>Textile Coal</v>
      </c>
    </row>
    <row r="1962" spans="1:19" x14ac:dyDescent="0.25">
      <c r="A1962" s="233" t="s">
        <v>1</v>
      </c>
      <c r="B1962" s="229" t="s">
        <v>1314</v>
      </c>
      <c r="C1962" s="230">
        <v>20327</v>
      </c>
      <c r="D1962" s="231">
        <v>2701.12</v>
      </c>
      <c r="E1962" s="7" t="s">
        <v>1320</v>
      </c>
      <c r="F1962" s="229" t="s">
        <v>1324</v>
      </c>
      <c r="G1962" s="156">
        <v>44693</v>
      </c>
      <c r="H1962" s="232">
        <v>21043603.390000001</v>
      </c>
      <c r="I1962" s="50">
        <v>0.4</v>
      </c>
      <c r="J1962" s="224">
        <v>1381.1999999999998</v>
      </c>
      <c r="K1962" s="224">
        <v>3453</v>
      </c>
      <c r="L1962" s="224"/>
      <c r="M1962" s="225" t="str">
        <f>TEXT(Table2[[#This Row],[Gd.Dt]],"mmm-yy")</f>
        <v>May-22</v>
      </c>
      <c r="N1962" s="46" t="str">
        <f>MID(Table2[[#This Row],[BE]],6,2)</f>
        <v>IB</v>
      </c>
      <c r="O1962" s="46" t="str">
        <f>IF(Table2[[#This Row],[Type]]="IB","EOU",IF(Table2[[#This Row],[Type]]="MB","Local","492"))</f>
        <v>EOU</v>
      </c>
      <c r="P1962" s="46">
        <f>ROUND(Table2[[#This Row],[Cons]]/Table2[[#This Row],[Qty.]],5)</f>
        <v>0.4</v>
      </c>
      <c r="Q1962" s="46" t="b">
        <f>EXACT(Table2[[#This Row],[rate]],Table2[[#This Row],[Check]])</f>
        <v>1</v>
      </c>
      <c r="R1962" s="46"/>
      <c r="S1962" s="46" t="str">
        <f>IF(Table2[[#This Row],[SRO]]="EOU",VLOOKUP(Table2[[#This Row],[BE]],[2]GD.List!$C$3:$N$5014,12,0),IF(Table2[[#This Row],[SRO]]="Local","Polyester Staple Fibre","SRO 492"))</f>
        <v>Textile Coal</v>
      </c>
    </row>
    <row r="1963" spans="1:19" x14ac:dyDescent="0.25">
      <c r="A1963" s="233" t="s">
        <v>1</v>
      </c>
      <c r="B1963" s="229" t="s">
        <v>1311</v>
      </c>
      <c r="C1963" s="230">
        <v>48000</v>
      </c>
      <c r="D1963" s="231">
        <v>2701.12</v>
      </c>
      <c r="E1963" s="7" t="s">
        <v>1317</v>
      </c>
      <c r="F1963" s="229" t="s">
        <v>1325</v>
      </c>
      <c r="G1963" s="156">
        <v>44692</v>
      </c>
      <c r="H1963" s="232">
        <v>19614653.899999999</v>
      </c>
      <c r="I1963" s="50">
        <v>0.1</v>
      </c>
      <c r="J1963" s="224">
        <v>1557.55</v>
      </c>
      <c r="K1963" s="224">
        <v>15575.51</v>
      </c>
      <c r="L1963" s="224"/>
      <c r="M1963" s="225" t="str">
        <f>TEXT(Table2[[#This Row],[Gd.Dt]],"mmm-yy")</f>
        <v>May-22</v>
      </c>
      <c r="N1963" s="46" t="str">
        <f>MID(Table2[[#This Row],[BE]],6,2)</f>
        <v>IB</v>
      </c>
      <c r="O1963" s="46" t="str">
        <f>IF(Table2[[#This Row],[Type]]="IB","EOU",IF(Table2[[#This Row],[Type]]="MB","Local","492"))</f>
        <v>EOU</v>
      </c>
      <c r="P1963" s="46">
        <f>ROUND(Table2[[#This Row],[Cons]]/Table2[[#This Row],[Qty.]],5)</f>
        <v>0.1</v>
      </c>
      <c r="Q1963" s="46" t="b">
        <f>EXACT(Table2[[#This Row],[rate]],Table2[[#This Row],[Check]])</f>
        <v>1</v>
      </c>
      <c r="R1963" s="46"/>
      <c r="S1963" s="46" t="str">
        <f>IF(Table2[[#This Row],[SRO]]="EOU",VLOOKUP(Table2[[#This Row],[BE]],[2]GD.List!$C$3:$N$5014,12,0),IF(Table2[[#This Row],[SRO]]="Local","Polyester Staple Fibre","SRO 492"))</f>
        <v>Textile Coal</v>
      </c>
    </row>
    <row r="1964" spans="1:19" x14ac:dyDescent="0.25">
      <c r="A1964" s="228" t="s">
        <v>1</v>
      </c>
      <c r="B1964" s="229" t="s">
        <v>1313</v>
      </c>
      <c r="C1964" s="230">
        <v>6672</v>
      </c>
      <c r="D1964" s="231">
        <v>2701.12</v>
      </c>
      <c r="E1964" s="7" t="s">
        <v>1319</v>
      </c>
      <c r="F1964" s="229" t="s">
        <v>1326</v>
      </c>
      <c r="G1964" s="156">
        <v>44693</v>
      </c>
      <c r="H1964" s="232">
        <v>8332276.0700000003</v>
      </c>
      <c r="I1964" s="50">
        <v>0.4</v>
      </c>
      <c r="J1964" s="224">
        <v>3122.4</v>
      </c>
      <c r="K1964" s="224">
        <v>7806</v>
      </c>
      <c r="L1964" s="224"/>
      <c r="M1964" s="225" t="str">
        <f>TEXT(Table2[[#This Row],[Gd.Dt]],"mmm-yy")</f>
        <v>May-22</v>
      </c>
      <c r="N1964" s="46" t="str">
        <f>MID(Table2[[#This Row],[BE]],6,2)</f>
        <v>IB</v>
      </c>
      <c r="O1964" s="46" t="str">
        <f>IF(Table2[[#This Row],[Type]]="IB","EOU",IF(Table2[[#This Row],[Type]]="MB","Local","492"))</f>
        <v>EOU</v>
      </c>
      <c r="P1964" s="46">
        <f>ROUND(Table2[[#This Row],[Cons]]/Table2[[#This Row],[Qty.]],5)</f>
        <v>0.4</v>
      </c>
      <c r="Q1964" s="46" t="b">
        <f>EXACT(Table2[[#This Row],[rate]],Table2[[#This Row],[Check]])</f>
        <v>1</v>
      </c>
      <c r="R1964" s="46"/>
      <c r="S1964" s="46" t="str">
        <f>IF(Table2[[#This Row],[SRO]]="EOU",VLOOKUP(Table2[[#This Row],[BE]],[2]GD.List!$C$3:$N$5014,12,0),IF(Table2[[#This Row],[SRO]]="Local","Polyester Staple Fibre","SRO 492"))</f>
        <v>Textile Coal</v>
      </c>
    </row>
    <row r="1965" spans="1:19" x14ac:dyDescent="0.25">
      <c r="A1965" s="233" t="s">
        <v>945</v>
      </c>
      <c r="B1965" s="229" t="s">
        <v>1312</v>
      </c>
      <c r="C1965" s="230">
        <v>15214</v>
      </c>
      <c r="D1965" s="231">
        <v>3402.13</v>
      </c>
      <c r="E1965" s="7" t="s">
        <v>1318</v>
      </c>
      <c r="F1965" s="229" t="s">
        <v>1323</v>
      </c>
      <c r="G1965" s="156">
        <v>44692</v>
      </c>
      <c r="H1965" s="232">
        <v>19978023.219999999</v>
      </c>
      <c r="I1965" s="50">
        <v>0.04</v>
      </c>
      <c r="J1965" s="224">
        <v>53.1</v>
      </c>
      <c r="K1965" s="224">
        <v>1327.5</v>
      </c>
      <c r="L1965" s="224"/>
      <c r="M1965" s="225" t="str">
        <f>TEXT(Table2[[#This Row],[Gd.Dt]],"mmm-yy")</f>
        <v>May-22</v>
      </c>
      <c r="N1965" s="46" t="str">
        <f>MID(Table2[[#This Row],[BE]],6,2)</f>
        <v>IB</v>
      </c>
      <c r="O1965" s="46" t="str">
        <f>IF(Table2[[#This Row],[Type]]="IB","EOU",IF(Table2[[#This Row],[Type]]="MB","Local","492"))</f>
        <v>EOU</v>
      </c>
      <c r="P1965" s="46">
        <f>ROUND(Table2[[#This Row],[Cons]]/Table2[[#This Row],[Qty.]],5)</f>
        <v>0.04</v>
      </c>
      <c r="Q1965" s="46" t="b">
        <f>EXACT(Table2[[#This Row],[rate]],Table2[[#This Row],[Check]])</f>
        <v>1</v>
      </c>
      <c r="R1965" s="46"/>
      <c r="S1965" s="46" t="str">
        <f>IF(Table2[[#This Row],[SRO]]="EOU",VLOOKUP(Table2[[#This Row],[BE]],[2]GD.List!$C$3:$N$5014,12,0),IF(Table2[[#This Row],[SRO]]="Local","Polyester Staple Fibre","SRO 492"))</f>
        <v>Textile Chemical</v>
      </c>
    </row>
    <row r="1966" spans="1:19" x14ac:dyDescent="0.25">
      <c r="A1966" s="228" t="s">
        <v>945</v>
      </c>
      <c r="B1966" s="229" t="s">
        <v>1313</v>
      </c>
      <c r="C1966" s="230">
        <v>6672</v>
      </c>
      <c r="D1966" s="231">
        <v>3402.13</v>
      </c>
      <c r="E1966" s="7" t="s">
        <v>1319</v>
      </c>
      <c r="F1966" s="229" t="s">
        <v>1326</v>
      </c>
      <c r="G1966" s="156">
        <v>44693</v>
      </c>
      <c r="H1966" s="232">
        <v>8332276.0700000003</v>
      </c>
      <c r="I1966" s="50">
        <v>0.04</v>
      </c>
      <c r="J1966" s="224">
        <v>312.24</v>
      </c>
      <c r="K1966" s="224">
        <v>7806</v>
      </c>
      <c r="L1966" s="224"/>
      <c r="M1966" s="225" t="str">
        <f>TEXT(Table2[[#This Row],[Gd.Dt]],"mmm-yy")</f>
        <v>May-22</v>
      </c>
      <c r="N1966" s="46" t="str">
        <f>MID(Table2[[#This Row],[BE]],6,2)</f>
        <v>IB</v>
      </c>
      <c r="O1966" s="46" t="str">
        <f>IF(Table2[[#This Row],[Type]]="IB","EOU",IF(Table2[[#This Row],[Type]]="MB","Local","492"))</f>
        <v>EOU</v>
      </c>
      <c r="P1966" s="46">
        <f>ROUND(Table2[[#This Row],[Cons]]/Table2[[#This Row],[Qty.]],5)</f>
        <v>0.04</v>
      </c>
      <c r="Q1966" s="46" t="b">
        <f>EXACT(Table2[[#This Row],[rate]],Table2[[#This Row],[Check]])</f>
        <v>1</v>
      </c>
      <c r="R1966" s="46"/>
      <c r="S1966" s="46" t="str">
        <f>IF(Table2[[#This Row],[SRO]]="EOU",VLOOKUP(Table2[[#This Row],[BE]],[2]GD.List!$C$3:$N$5014,12,0),IF(Table2[[#This Row],[SRO]]="Local","Polyester Staple Fibre","SRO 492"))</f>
        <v>Textile Chemical</v>
      </c>
    </row>
    <row r="1967" spans="1:19" x14ac:dyDescent="0.25">
      <c r="A1967" s="228" t="s">
        <v>977</v>
      </c>
      <c r="B1967" s="229" t="s">
        <v>1312</v>
      </c>
      <c r="C1967" s="230">
        <v>15214</v>
      </c>
      <c r="D1967" s="231">
        <v>3910</v>
      </c>
      <c r="E1967" s="7" t="s">
        <v>1318</v>
      </c>
      <c r="F1967" s="229" t="s">
        <v>1323</v>
      </c>
      <c r="G1967" s="156">
        <v>44692</v>
      </c>
      <c r="H1967" s="232">
        <v>19978023.219999999</v>
      </c>
      <c r="I1967" s="50">
        <v>0.04</v>
      </c>
      <c r="J1967" s="224">
        <v>368.6</v>
      </c>
      <c r="K1967" s="224">
        <v>9215</v>
      </c>
      <c r="L1967" s="224"/>
      <c r="M1967" s="225" t="str">
        <f>TEXT(Table2[[#This Row],[Gd.Dt]],"mmm-yy")</f>
        <v>May-22</v>
      </c>
      <c r="N1967" s="46" t="str">
        <f>MID(Table2[[#This Row],[BE]],6,2)</f>
        <v>IB</v>
      </c>
      <c r="O1967" s="46" t="str">
        <f>IF(Table2[[#This Row],[Type]]="IB","EOU",IF(Table2[[#This Row],[Type]]="MB","Local","492"))</f>
        <v>EOU</v>
      </c>
      <c r="P1967" s="46">
        <f>ROUND(Table2[[#This Row],[Cons]]/Table2[[#This Row],[Qty.]],5)</f>
        <v>0.04</v>
      </c>
      <c r="Q1967" s="46" t="b">
        <f>EXACT(Table2[[#This Row],[rate]],Table2[[#This Row],[Check]])</f>
        <v>1</v>
      </c>
      <c r="R1967" s="46"/>
      <c r="S1967" s="46" t="str">
        <f>IF(Table2[[#This Row],[SRO]]="EOU",VLOOKUP(Table2[[#This Row],[BE]],[2]GD.List!$C$3:$N$5014,12,0),IF(Table2[[#This Row],[SRO]]="Local","Polyester Staple Fibre","SRO 492"))</f>
        <v>Textile Chemical</v>
      </c>
    </row>
    <row r="1968" spans="1:19" x14ac:dyDescent="0.25">
      <c r="A1968" s="233" t="s">
        <v>1021</v>
      </c>
      <c r="B1968" s="229" t="s">
        <v>1315</v>
      </c>
      <c r="C1968" s="230">
        <v>13331</v>
      </c>
      <c r="D1968" s="231">
        <v>1108.19</v>
      </c>
      <c r="E1968" s="7" t="s">
        <v>1321</v>
      </c>
      <c r="F1968" s="229" t="s">
        <v>1322</v>
      </c>
      <c r="G1968" s="156">
        <v>44693</v>
      </c>
      <c r="H1968" s="232">
        <v>19678178.18</v>
      </c>
      <c r="I1968" s="50">
        <v>0.04</v>
      </c>
      <c r="J1968" s="224">
        <v>331</v>
      </c>
      <c r="K1968" s="224">
        <v>8275</v>
      </c>
      <c r="L1968" s="224"/>
      <c r="M1968" s="225" t="str">
        <f>TEXT(Table2[[#This Row],[Gd.Dt]],"mmm-yy")</f>
        <v>May-22</v>
      </c>
      <c r="N1968" s="46" t="str">
        <f>MID(Table2[[#This Row],[BE]],6,2)</f>
        <v>IB</v>
      </c>
      <c r="O1968" s="46" t="str">
        <f>IF(Table2[[#This Row],[Type]]="IB","EOU",IF(Table2[[#This Row],[Type]]="MB","Local","492"))</f>
        <v>EOU</v>
      </c>
      <c r="P1968" s="46">
        <f>ROUND(Table2[[#This Row],[Cons]]/Table2[[#This Row],[Qty.]],5)</f>
        <v>0.04</v>
      </c>
      <c r="Q1968" s="46" t="b">
        <f>EXACT(Table2[[#This Row],[rate]],Table2[[#This Row],[Check]])</f>
        <v>1</v>
      </c>
      <c r="R1968" s="46"/>
      <c r="S1968" s="46" t="str">
        <f>IF(Table2[[#This Row],[SRO]]="EOU",VLOOKUP(Table2[[#This Row],[BE]],[2]GD.List!$C$3:$N$5014,12,0),IF(Table2[[#This Row],[SRO]]="Local","Polyester Staple Fibre","SRO 492"))</f>
        <v>Textile Chemical</v>
      </c>
    </row>
    <row r="1969" spans="1:19" x14ac:dyDescent="0.25">
      <c r="A1969" s="233" t="s">
        <v>1021</v>
      </c>
      <c r="B1969" s="229" t="s">
        <v>1312</v>
      </c>
      <c r="C1969" s="230">
        <v>15214</v>
      </c>
      <c r="D1969" s="231">
        <v>1108.19</v>
      </c>
      <c r="E1969" s="7" t="s">
        <v>1318</v>
      </c>
      <c r="F1969" s="229" t="s">
        <v>1323</v>
      </c>
      <c r="G1969" s="156">
        <v>44692</v>
      </c>
      <c r="H1969" s="232">
        <v>19978023.219999999</v>
      </c>
      <c r="I1969" s="50">
        <v>0.04</v>
      </c>
      <c r="J1969" s="224">
        <v>406.16</v>
      </c>
      <c r="K1969" s="224">
        <v>10154</v>
      </c>
      <c r="L1969" s="224"/>
      <c r="M1969" s="225" t="str">
        <f>TEXT(Table2[[#This Row],[Gd.Dt]],"mmm-yy")</f>
        <v>May-22</v>
      </c>
      <c r="N1969" s="46" t="str">
        <f>MID(Table2[[#This Row],[BE]],6,2)</f>
        <v>IB</v>
      </c>
      <c r="O1969" s="46" t="str">
        <f>IF(Table2[[#This Row],[Type]]="IB","EOU",IF(Table2[[#This Row],[Type]]="MB","Local","492"))</f>
        <v>EOU</v>
      </c>
      <c r="P1969" s="46">
        <f>ROUND(Table2[[#This Row],[Cons]]/Table2[[#This Row],[Qty.]],5)</f>
        <v>0.04</v>
      </c>
      <c r="Q1969" s="46" t="b">
        <f>EXACT(Table2[[#This Row],[rate]],Table2[[#This Row],[Check]])</f>
        <v>1</v>
      </c>
      <c r="R1969" s="46"/>
      <c r="S1969" s="46" t="str">
        <f>IF(Table2[[#This Row],[SRO]]="EOU",VLOOKUP(Table2[[#This Row],[BE]],[2]GD.List!$C$3:$N$5014,12,0),IF(Table2[[#This Row],[SRO]]="Local","Polyester Staple Fibre","SRO 492"))</f>
        <v>Textile Chemical</v>
      </c>
    </row>
    <row r="1970" spans="1:19" x14ac:dyDescent="0.25">
      <c r="A1970" s="233" t="s">
        <v>1021</v>
      </c>
      <c r="B1970" s="229" t="s">
        <v>1314</v>
      </c>
      <c r="C1970" s="230">
        <v>20327</v>
      </c>
      <c r="D1970" s="231">
        <v>1108.19</v>
      </c>
      <c r="E1970" s="7" t="s">
        <v>1320</v>
      </c>
      <c r="F1970" s="229" t="s">
        <v>1324</v>
      </c>
      <c r="G1970" s="156">
        <v>44693</v>
      </c>
      <c r="H1970" s="232">
        <v>21043603.390000001</v>
      </c>
      <c r="I1970" s="50">
        <v>0.04</v>
      </c>
      <c r="J1970" s="224">
        <v>413.4</v>
      </c>
      <c r="K1970" s="224">
        <v>10335</v>
      </c>
      <c r="L1970" s="224"/>
      <c r="M1970" s="225" t="str">
        <f>TEXT(Table2[[#This Row],[Gd.Dt]],"mmm-yy")</f>
        <v>May-22</v>
      </c>
      <c r="N1970" s="46" t="str">
        <f>MID(Table2[[#This Row],[BE]],6,2)</f>
        <v>IB</v>
      </c>
      <c r="O1970" s="46" t="str">
        <f>IF(Table2[[#This Row],[Type]]="IB","EOU",IF(Table2[[#This Row],[Type]]="MB","Local","492"))</f>
        <v>EOU</v>
      </c>
      <c r="P1970" s="46">
        <f>ROUND(Table2[[#This Row],[Cons]]/Table2[[#This Row],[Qty.]],5)</f>
        <v>0.04</v>
      </c>
      <c r="Q1970" s="46" t="b">
        <f>EXACT(Table2[[#This Row],[rate]],Table2[[#This Row],[Check]])</f>
        <v>1</v>
      </c>
      <c r="R1970" s="46"/>
      <c r="S1970" s="46" t="str">
        <f>IF(Table2[[#This Row],[SRO]]="EOU",VLOOKUP(Table2[[#This Row],[BE]],[2]GD.List!$C$3:$N$5014,12,0),IF(Table2[[#This Row],[SRO]]="Local","Polyester Staple Fibre","SRO 492"))</f>
        <v>Textile Chemical</v>
      </c>
    </row>
    <row r="1971" spans="1:19" x14ac:dyDescent="0.25">
      <c r="A1971" s="228" t="s">
        <v>1021</v>
      </c>
      <c r="B1971" s="229" t="s">
        <v>1313</v>
      </c>
      <c r="C1971" s="230">
        <v>6672</v>
      </c>
      <c r="D1971" s="231">
        <v>1108.19</v>
      </c>
      <c r="E1971" s="7" t="s">
        <v>1319</v>
      </c>
      <c r="F1971" s="229" t="s">
        <v>1326</v>
      </c>
      <c r="G1971" s="156">
        <v>44693</v>
      </c>
      <c r="H1971" s="232">
        <v>8332276.0700000003</v>
      </c>
      <c r="I1971" s="50">
        <v>0.04</v>
      </c>
      <c r="J1971" s="224">
        <v>312.24</v>
      </c>
      <c r="K1971" s="224">
        <v>7806</v>
      </c>
      <c r="L1971" s="224"/>
      <c r="M1971" s="225" t="str">
        <f>TEXT(Table2[[#This Row],[Gd.Dt]],"mmm-yy")</f>
        <v>May-22</v>
      </c>
      <c r="N1971" s="46" t="str">
        <f>MID(Table2[[#This Row],[BE]],6,2)</f>
        <v>IB</v>
      </c>
      <c r="O1971" s="46" t="str">
        <f>IF(Table2[[#This Row],[Type]]="IB","EOU",IF(Table2[[#This Row],[Type]]="MB","Local","492"))</f>
        <v>EOU</v>
      </c>
      <c r="P1971" s="46">
        <f>ROUND(Table2[[#This Row],[Cons]]/Table2[[#This Row],[Qty.]],5)</f>
        <v>0.04</v>
      </c>
      <c r="Q1971" s="46" t="b">
        <f>EXACT(Table2[[#This Row],[rate]],Table2[[#This Row],[Check]])</f>
        <v>1</v>
      </c>
      <c r="R1971" s="46"/>
      <c r="S1971" s="46" t="str">
        <f>IF(Table2[[#This Row],[SRO]]="EOU",VLOOKUP(Table2[[#This Row],[BE]],[2]GD.List!$C$3:$N$5014,12,0),IF(Table2[[#This Row],[SRO]]="Local","Polyester Staple Fibre","SRO 492"))</f>
        <v>Textile Chemical</v>
      </c>
    </row>
    <row r="1972" spans="1:19" x14ac:dyDescent="0.25">
      <c r="A1972" s="228" t="s">
        <v>1023</v>
      </c>
      <c r="B1972" s="229" t="s">
        <v>1312</v>
      </c>
      <c r="C1972" s="230">
        <v>15214</v>
      </c>
      <c r="D1972" s="231">
        <v>3809.9189999999999</v>
      </c>
      <c r="E1972" s="7" t="s">
        <v>1318</v>
      </c>
      <c r="F1972" s="229" t="s">
        <v>1323</v>
      </c>
      <c r="G1972" s="156">
        <v>44692</v>
      </c>
      <c r="H1972" s="232">
        <v>19978023.219999999</v>
      </c>
      <c r="I1972" s="50">
        <v>0.04</v>
      </c>
      <c r="J1972" s="224">
        <v>57.95</v>
      </c>
      <c r="K1972" s="224">
        <v>1448.75</v>
      </c>
      <c r="L1972" s="224"/>
      <c r="M1972" s="225" t="str">
        <f>TEXT(Table2[[#This Row],[Gd.Dt]],"mmm-yy")</f>
        <v>May-22</v>
      </c>
      <c r="N1972" s="46" t="str">
        <f>MID(Table2[[#This Row],[BE]],6,2)</f>
        <v>IB</v>
      </c>
      <c r="O1972" s="46" t="str">
        <f>IF(Table2[[#This Row],[Type]]="IB","EOU",IF(Table2[[#This Row],[Type]]="MB","Local","492"))</f>
        <v>EOU</v>
      </c>
      <c r="P1972" s="46">
        <f>ROUND(Table2[[#This Row],[Cons]]/Table2[[#This Row],[Qty.]],5)</f>
        <v>0.04</v>
      </c>
      <c r="Q1972" s="46" t="b">
        <f>EXACT(Table2[[#This Row],[rate]],Table2[[#This Row],[Check]])</f>
        <v>1</v>
      </c>
      <c r="R1972" s="46"/>
      <c r="S1972" s="46" t="str">
        <f>IF(Table2[[#This Row],[SRO]]="EOU",VLOOKUP(Table2[[#This Row],[BE]],[2]GD.List!$C$3:$N$5014,12,0),IF(Table2[[#This Row],[SRO]]="Local","Polyester Staple Fibre","SRO 492"))</f>
        <v>Textile Chemical</v>
      </c>
    </row>
    <row r="1973" spans="1:19" x14ac:dyDescent="0.25">
      <c r="A1973" s="233" t="s">
        <v>1048</v>
      </c>
      <c r="B1973" s="229" t="s">
        <v>1312</v>
      </c>
      <c r="C1973" s="230">
        <v>15214</v>
      </c>
      <c r="D1973" s="231">
        <v>2832.1089999999999</v>
      </c>
      <c r="E1973" s="7" t="s">
        <v>1318</v>
      </c>
      <c r="F1973" s="229" t="s">
        <v>1323</v>
      </c>
      <c r="G1973" s="156">
        <v>44692</v>
      </c>
      <c r="H1973" s="232">
        <v>19978023.219999999</v>
      </c>
      <c r="I1973" s="50">
        <v>0.04</v>
      </c>
      <c r="J1973" s="224">
        <v>130.44</v>
      </c>
      <c r="K1973" s="224">
        <v>3261</v>
      </c>
      <c r="L1973" s="224"/>
      <c r="M1973" s="225" t="str">
        <f>TEXT(Table2[[#This Row],[Gd.Dt]],"mmm-yy")</f>
        <v>May-22</v>
      </c>
      <c r="N1973" s="46" t="str">
        <f>MID(Table2[[#This Row],[BE]],6,2)</f>
        <v>IB</v>
      </c>
      <c r="O1973" s="46" t="str">
        <f>IF(Table2[[#This Row],[Type]]="IB","EOU",IF(Table2[[#This Row],[Type]]="MB","Local","492"))</f>
        <v>EOU</v>
      </c>
      <c r="P1973" s="46">
        <f>ROUND(Table2[[#This Row],[Cons]]/Table2[[#This Row],[Qty.]],5)</f>
        <v>0.04</v>
      </c>
      <c r="Q1973" s="46" t="b">
        <f>EXACT(Table2[[#This Row],[rate]],Table2[[#This Row],[Check]])</f>
        <v>1</v>
      </c>
      <c r="R1973" s="46"/>
      <c r="S1973" s="46" t="str">
        <f>IF(Table2[[#This Row],[SRO]]="EOU",VLOOKUP(Table2[[#This Row],[BE]],[2]GD.List!$C$3:$N$5014,12,0),IF(Table2[[#This Row],[SRO]]="Local","Polyester Staple Fibre","SRO 492"))</f>
        <v>Textile Chemical</v>
      </c>
    </row>
    <row r="1974" spans="1:19" x14ac:dyDescent="0.25">
      <c r="A1974" s="228" t="s">
        <v>1048</v>
      </c>
      <c r="B1974" s="229" t="s">
        <v>1314</v>
      </c>
      <c r="C1974" s="230">
        <v>20327</v>
      </c>
      <c r="D1974" s="231">
        <v>2832.1089999999999</v>
      </c>
      <c r="E1974" s="7" t="s">
        <v>1320</v>
      </c>
      <c r="F1974" s="229" t="s">
        <v>1324</v>
      </c>
      <c r="G1974" s="156">
        <v>44693</v>
      </c>
      <c r="H1974" s="232">
        <v>21043603.390000001</v>
      </c>
      <c r="I1974" s="50">
        <v>0.04</v>
      </c>
      <c r="J1974" s="224">
        <v>138.12</v>
      </c>
      <c r="K1974" s="224">
        <v>3453</v>
      </c>
      <c r="L1974" s="224"/>
      <c r="M1974" s="225" t="str">
        <f>TEXT(Table2[[#This Row],[Gd.Dt]],"mmm-yy")</f>
        <v>May-22</v>
      </c>
      <c r="N1974" s="46" t="str">
        <f>MID(Table2[[#This Row],[BE]],6,2)</f>
        <v>IB</v>
      </c>
      <c r="O1974" s="46" t="str">
        <f>IF(Table2[[#This Row],[Type]]="IB","EOU",IF(Table2[[#This Row],[Type]]="MB","Local","492"))</f>
        <v>EOU</v>
      </c>
      <c r="P1974" s="46">
        <f>ROUND(Table2[[#This Row],[Cons]]/Table2[[#This Row],[Qty.]],5)</f>
        <v>0.04</v>
      </c>
      <c r="Q1974" s="46" t="b">
        <f>EXACT(Table2[[#This Row],[rate]],Table2[[#This Row],[Check]])</f>
        <v>1</v>
      </c>
      <c r="R1974" s="46"/>
      <c r="S1974" s="46" t="str">
        <f>IF(Table2[[#This Row],[SRO]]="EOU",VLOOKUP(Table2[[#This Row],[BE]],[2]GD.List!$C$3:$N$5014,12,0),IF(Table2[[#This Row],[SRO]]="Local","Polyester Staple Fibre","SRO 492"))</f>
        <v>Textile Chemical</v>
      </c>
    </row>
    <row r="1975" spans="1:19" x14ac:dyDescent="0.25">
      <c r="A1975" s="228" t="s">
        <v>1049</v>
      </c>
      <c r="B1975" s="229" t="s">
        <v>1313</v>
      </c>
      <c r="C1975" s="230">
        <v>6672</v>
      </c>
      <c r="D1975" s="231">
        <v>5503.201</v>
      </c>
      <c r="E1975" s="7" t="s">
        <v>1319</v>
      </c>
      <c r="F1975" s="229" t="s">
        <v>1326</v>
      </c>
      <c r="G1975" s="156">
        <v>44693</v>
      </c>
      <c r="H1975" s="232">
        <v>8332276.0700000003</v>
      </c>
      <c r="I1975" s="50">
        <v>0.41666999999999998</v>
      </c>
      <c r="J1975" s="224">
        <v>3252.53</v>
      </c>
      <c r="K1975" s="224">
        <v>7806</v>
      </c>
      <c r="L1975" s="224"/>
      <c r="M1975" s="225" t="str">
        <f>TEXT(Table2[[#This Row],[Gd.Dt]],"mmm-yy")</f>
        <v>May-22</v>
      </c>
      <c r="N1975" s="46" t="str">
        <f>MID(Table2[[#This Row],[BE]],6,2)</f>
        <v>MB</v>
      </c>
      <c r="O1975" s="46" t="str">
        <f>IF(Table2[[#This Row],[Type]]="IB","EOU",IF(Table2[[#This Row],[Type]]="MB","Local","492"))</f>
        <v>Local</v>
      </c>
      <c r="P1975" s="46">
        <f>ROUND(Table2[[#This Row],[Cons]]/Table2[[#This Row],[Qty.]],5)</f>
        <v>0.41666999999999998</v>
      </c>
      <c r="Q1975" s="46" t="b">
        <f>EXACT(Table2[[#This Row],[rate]],Table2[[#This Row],[Check]])</f>
        <v>1</v>
      </c>
      <c r="R1975" s="46"/>
      <c r="S1975" s="46" t="str">
        <f>IF(Table2[[#This Row],[SRO]]="EOU",VLOOKUP(Table2[[#This Row],[BE]],[2]GD.List!$C$3:$N$5014,12,0),IF(Table2[[#This Row],[SRO]]="Local","Polyester Staple Fibre","SRO 492"))</f>
        <v>Polyester Staple Fibre</v>
      </c>
    </row>
    <row r="1976" spans="1:19" x14ac:dyDescent="0.25">
      <c r="A1976" s="228" t="s">
        <v>1076</v>
      </c>
      <c r="B1976" s="229" t="s">
        <v>1312</v>
      </c>
      <c r="C1976" s="230">
        <v>15214</v>
      </c>
      <c r="D1976" s="231">
        <v>3809.9189999999999</v>
      </c>
      <c r="E1976" s="7" t="s">
        <v>1318</v>
      </c>
      <c r="F1976" s="229" t="s">
        <v>1323</v>
      </c>
      <c r="G1976" s="156">
        <v>44692</v>
      </c>
      <c r="H1976" s="232">
        <v>19978023.219999999</v>
      </c>
      <c r="I1976" s="50">
        <v>0.04</v>
      </c>
      <c r="J1976" s="224">
        <v>37.909999999999997</v>
      </c>
      <c r="K1976" s="224">
        <v>947.75</v>
      </c>
      <c r="L1976" s="224"/>
      <c r="M1976" s="225" t="str">
        <f>TEXT(Table2[[#This Row],[Gd.Dt]],"mmm-yy")</f>
        <v>May-22</v>
      </c>
      <c r="N1976" s="46" t="str">
        <f>MID(Table2[[#This Row],[BE]],6,2)</f>
        <v>IB</v>
      </c>
      <c r="O1976" s="46" t="str">
        <f>IF(Table2[[#This Row],[Type]]="IB","EOU",IF(Table2[[#This Row],[Type]]="MB","Local","492"))</f>
        <v>EOU</v>
      </c>
      <c r="P1976" s="46">
        <f>ROUND(Table2[[#This Row],[Cons]]/Table2[[#This Row],[Qty.]],5)</f>
        <v>0.04</v>
      </c>
      <c r="Q1976" s="46" t="b">
        <f>EXACT(Table2[[#This Row],[rate]],Table2[[#This Row],[Check]])</f>
        <v>1</v>
      </c>
      <c r="R1976" s="46"/>
      <c r="S1976" s="46" t="str">
        <f>IF(Table2[[#This Row],[SRO]]="EOU",VLOOKUP(Table2[[#This Row],[BE]],[2]GD.List!$C$3:$N$5014,12,0),IF(Table2[[#This Row],[SRO]]="Local","Polyester Staple Fibre","SRO 492"))</f>
        <v>Textile Chemical</v>
      </c>
    </row>
    <row r="1977" spans="1:19" x14ac:dyDescent="0.25">
      <c r="A1977" s="233" t="s">
        <v>1096</v>
      </c>
      <c r="B1977" s="229" t="s">
        <v>1312</v>
      </c>
      <c r="C1977" s="230">
        <v>15214</v>
      </c>
      <c r="D1977" s="231">
        <v>3910</v>
      </c>
      <c r="E1977" s="7" t="s">
        <v>1318</v>
      </c>
      <c r="F1977" s="229" t="s">
        <v>1323</v>
      </c>
      <c r="G1977" s="156">
        <v>44692</v>
      </c>
      <c r="H1977" s="232">
        <v>19978023.219999999</v>
      </c>
      <c r="I1977" s="50">
        <v>0.04</v>
      </c>
      <c r="J1977" s="224">
        <v>37.56</v>
      </c>
      <c r="K1977" s="224">
        <v>939</v>
      </c>
      <c r="L1977" s="224"/>
      <c r="M1977" s="225" t="str">
        <f>TEXT(Table2[[#This Row],[Gd.Dt]],"mmm-yy")</f>
        <v>May-22</v>
      </c>
      <c r="N1977" s="46" t="str">
        <f>MID(Table2[[#This Row],[BE]],6,2)</f>
        <v>IB</v>
      </c>
      <c r="O1977" s="46" t="str">
        <f>IF(Table2[[#This Row],[Type]]="IB","EOU",IF(Table2[[#This Row],[Type]]="MB","Local","492"))</f>
        <v>EOU</v>
      </c>
      <c r="P1977" s="46">
        <f>ROUND(Table2[[#This Row],[Cons]]/Table2[[#This Row],[Qty.]],5)</f>
        <v>0.04</v>
      </c>
      <c r="Q1977" s="46" t="b">
        <f>EXACT(Table2[[#This Row],[rate]],Table2[[#This Row],[Check]])</f>
        <v>1</v>
      </c>
      <c r="R1977" s="46"/>
      <c r="S1977" s="46" t="str">
        <f>IF(Table2[[#This Row],[SRO]]="EOU",VLOOKUP(Table2[[#This Row],[BE]],[2]GD.List!$C$3:$N$5014,12,0),IF(Table2[[#This Row],[SRO]]="Local","Polyester Staple Fibre","SRO 492"))</f>
        <v>Textile Chemical</v>
      </c>
    </row>
    <row r="1978" spans="1:19" x14ac:dyDescent="0.25">
      <c r="A1978" s="228" t="s">
        <v>1096</v>
      </c>
      <c r="B1978" s="229" t="s">
        <v>1314</v>
      </c>
      <c r="C1978" s="230">
        <v>20327</v>
      </c>
      <c r="D1978" s="231">
        <v>3910</v>
      </c>
      <c r="E1978" s="7" t="s">
        <v>1320</v>
      </c>
      <c r="F1978" s="229" t="s">
        <v>1324</v>
      </c>
      <c r="G1978" s="156">
        <v>44693</v>
      </c>
      <c r="H1978" s="232">
        <v>21043603.390000001</v>
      </c>
      <c r="I1978" s="50">
        <v>0.04</v>
      </c>
      <c r="J1978" s="224">
        <v>168.88</v>
      </c>
      <c r="K1978" s="224">
        <v>4222</v>
      </c>
      <c r="L1978" s="224"/>
      <c r="M1978" s="225" t="str">
        <f>TEXT(Table2[[#This Row],[Gd.Dt]],"mmm-yy")</f>
        <v>May-22</v>
      </c>
      <c r="N1978" s="46" t="str">
        <f>MID(Table2[[#This Row],[BE]],6,2)</f>
        <v>IB</v>
      </c>
      <c r="O1978" s="46" t="str">
        <f>IF(Table2[[#This Row],[Type]]="IB","EOU",IF(Table2[[#This Row],[Type]]="MB","Local","492"))</f>
        <v>EOU</v>
      </c>
      <c r="P1978" s="46">
        <f>ROUND(Table2[[#This Row],[Cons]]/Table2[[#This Row],[Qty.]],5)</f>
        <v>0.04</v>
      </c>
      <c r="Q1978" s="46" t="b">
        <f>EXACT(Table2[[#This Row],[rate]],Table2[[#This Row],[Check]])</f>
        <v>1</v>
      </c>
      <c r="R1978" s="46"/>
      <c r="S1978" s="46" t="str">
        <f>IF(Table2[[#This Row],[SRO]]="EOU",VLOOKUP(Table2[[#This Row],[BE]],[2]GD.List!$C$3:$N$5014,12,0),IF(Table2[[#This Row],[SRO]]="Local","Polyester Staple Fibre","SRO 492"))</f>
        <v>Textile Chemical</v>
      </c>
    </row>
    <row r="1979" spans="1:19" x14ac:dyDescent="0.25">
      <c r="A1979" s="233" t="s">
        <v>1097</v>
      </c>
      <c r="B1979" s="229" t="s">
        <v>1315</v>
      </c>
      <c r="C1979" s="230">
        <v>13331</v>
      </c>
      <c r="D1979" s="231">
        <v>3402.13</v>
      </c>
      <c r="E1979" s="7" t="s">
        <v>1321</v>
      </c>
      <c r="F1979" s="229" t="s">
        <v>1322</v>
      </c>
      <c r="G1979" s="156">
        <v>44693</v>
      </c>
      <c r="H1979" s="232">
        <v>19678178.18</v>
      </c>
      <c r="I1979" s="50">
        <v>0.04</v>
      </c>
      <c r="J1979" s="224">
        <v>331</v>
      </c>
      <c r="K1979" s="224">
        <v>8275</v>
      </c>
      <c r="L1979" s="224"/>
      <c r="M1979" s="225" t="str">
        <f>TEXT(Table2[[#This Row],[Gd.Dt]],"mmm-yy")</f>
        <v>May-22</v>
      </c>
      <c r="N1979" s="46" t="str">
        <f>MID(Table2[[#This Row],[BE]],6,2)</f>
        <v>IB</v>
      </c>
      <c r="O1979" s="46" t="str">
        <f>IF(Table2[[#This Row],[Type]]="IB","EOU",IF(Table2[[#This Row],[Type]]="MB","Local","492"))</f>
        <v>EOU</v>
      </c>
      <c r="P1979" s="46">
        <f>ROUND(Table2[[#This Row],[Cons]]/Table2[[#This Row],[Qty.]],5)</f>
        <v>0.04</v>
      </c>
      <c r="Q1979" s="46" t="b">
        <f>EXACT(Table2[[#This Row],[rate]],Table2[[#This Row],[Check]])</f>
        <v>1</v>
      </c>
      <c r="R1979" s="46"/>
      <c r="S1979" s="46" t="str">
        <f>IF(Table2[[#This Row],[SRO]]="EOU",VLOOKUP(Table2[[#This Row],[BE]],[2]GD.List!$C$3:$N$5014,12,0),IF(Table2[[#This Row],[SRO]]="Local","Polyester Staple Fibre","SRO 492"))</f>
        <v>Textile Chemical</v>
      </c>
    </row>
    <row r="1980" spans="1:19" x14ac:dyDescent="0.25">
      <c r="A1980" s="228" t="s">
        <v>1097</v>
      </c>
      <c r="B1980" s="229" t="s">
        <v>1312</v>
      </c>
      <c r="C1980" s="230">
        <v>15214</v>
      </c>
      <c r="D1980" s="231">
        <v>3402.13</v>
      </c>
      <c r="E1980" s="7" t="s">
        <v>1318</v>
      </c>
      <c r="F1980" s="229" t="s">
        <v>1323</v>
      </c>
      <c r="G1980" s="156">
        <v>44692</v>
      </c>
      <c r="H1980" s="232">
        <v>19978023.219999999</v>
      </c>
      <c r="I1980" s="50">
        <v>0.04</v>
      </c>
      <c r="J1980" s="224">
        <v>78.38</v>
      </c>
      <c r="K1980" s="224">
        <v>1959.5</v>
      </c>
      <c r="L1980" s="224"/>
      <c r="M1980" s="225" t="str">
        <f>TEXT(Table2[[#This Row],[Gd.Dt]],"mmm-yy")</f>
        <v>May-22</v>
      </c>
      <c r="N1980" s="46" t="str">
        <f>MID(Table2[[#This Row],[BE]],6,2)</f>
        <v>IB</v>
      </c>
      <c r="O1980" s="46" t="str">
        <f>IF(Table2[[#This Row],[Type]]="IB","EOU",IF(Table2[[#This Row],[Type]]="MB","Local","492"))</f>
        <v>EOU</v>
      </c>
      <c r="P1980" s="46">
        <f>ROUND(Table2[[#This Row],[Cons]]/Table2[[#This Row],[Qty.]],5)</f>
        <v>0.04</v>
      </c>
      <c r="Q1980" s="46" t="b">
        <f>EXACT(Table2[[#This Row],[rate]],Table2[[#This Row],[Check]])</f>
        <v>1</v>
      </c>
      <c r="R1980" s="46"/>
      <c r="S1980" s="46" t="str">
        <f>IF(Table2[[#This Row],[SRO]]="EOU",VLOOKUP(Table2[[#This Row],[BE]],[2]GD.List!$C$3:$N$5014,12,0),IF(Table2[[#This Row],[SRO]]="Local","Polyester Staple Fibre","SRO 492"))</f>
        <v>Textile Chemical</v>
      </c>
    </row>
    <row r="1981" spans="1:19" x14ac:dyDescent="0.25">
      <c r="A1981" s="228" t="s">
        <v>1117</v>
      </c>
      <c r="B1981" s="229" t="s">
        <v>1312</v>
      </c>
      <c r="C1981" s="230">
        <v>15214</v>
      </c>
      <c r="D1981" s="231">
        <v>3809.9189999999999</v>
      </c>
      <c r="E1981" s="7" t="s">
        <v>1318</v>
      </c>
      <c r="F1981" s="229" t="s">
        <v>1323</v>
      </c>
      <c r="G1981" s="156">
        <v>44692</v>
      </c>
      <c r="H1981" s="232">
        <v>19978023.219999999</v>
      </c>
      <c r="I1981" s="50">
        <v>0.04</v>
      </c>
      <c r="J1981" s="224">
        <v>35.619999999999997</v>
      </c>
      <c r="K1981" s="224">
        <v>890.5</v>
      </c>
      <c r="L1981" s="224"/>
      <c r="M1981" s="225" t="str">
        <f>TEXT(Table2[[#This Row],[Gd.Dt]],"mmm-yy")</f>
        <v>May-22</v>
      </c>
      <c r="N1981" s="46" t="str">
        <f>MID(Table2[[#This Row],[BE]],6,2)</f>
        <v>IB</v>
      </c>
      <c r="O1981" s="46" t="str">
        <f>IF(Table2[[#This Row],[Type]]="IB","EOU",IF(Table2[[#This Row],[Type]]="MB","Local","492"))</f>
        <v>EOU</v>
      </c>
      <c r="P1981" s="46">
        <f>ROUND(Table2[[#This Row],[Cons]]/Table2[[#This Row],[Qty.]],5)</f>
        <v>0.04</v>
      </c>
      <c r="Q1981" s="46" t="b">
        <f>EXACT(Table2[[#This Row],[rate]],Table2[[#This Row],[Check]])</f>
        <v>1</v>
      </c>
      <c r="R1981" s="46"/>
      <c r="S1981" s="46" t="str">
        <f>IF(Table2[[#This Row],[SRO]]="EOU",VLOOKUP(Table2[[#This Row],[BE]],[2]GD.List!$C$3:$N$5014,12,0),IF(Table2[[#This Row],[SRO]]="Local","Polyester Staple Fibre","SRO 492"))</f>
        <v>Textile Chemical</v>
      </c>
    </row>
    <row r="1982" spans="1:19" x14ac:dyDescent="0.25">
      <c r="A1982" s="228" t="s">
        <v>1145</v>
      </c>
      <c r="B1982" s="229" t="s">
        <v>1311</v>
      </c>
      <c r="C1982" s="230">
        <v>48000</v>
      </c>
      <c r="D1982" s="231">
        <v>5402.33</v>
      </c>
      <c r="E1982" s="7" t="s">
        <v>1317</v>
      </c>
      <c r="F1982" s="229" t="s">
        <v>1325</v>
      </c>
      <c r="G1982" s="156">
        <v>44692</v>
      </c>
      <c r="H1982" s="232">
        <v>19614653.899999999</v>
      </c>
      <c r="I1982" s="50">
        <v>0.99009999999999998</v>
      </c>
      <c r="J1982" s="224">
        <v>3566.72</v>
      </c>
      <c r="K1982" s="224">
        <v>3602.38</v>
      </c>
      <c r="L1982" s="224"/>
      <c r="M1982" s="225" t="str">
        <f>TEXT(Table2[[#This Row],[Gd.Dt]],"mmm-yy")</f>
        <v>May-22</v>
      </c>
      <c r="N1982" s="46" t="str">
        <f>MID(Table2[[#This Row],[BE]],6,2)</f>
        <v>IB</v>
      </c>
      <c r="O1982" s="46" t="str">
        <f>IF(Table2[[#This Row],[Type]]="IB","EOU",IF(Table2[[#This Row],[Type]]="MB","Local","492"))</f>
        <v>EOU</v>
      </c>
      <c r="P1982" s="46">
        <f>ROUND(Table2[[#This Row],[Cons]]/Table2[[#This Row],[Qty.]],5)</f>
        <v>0.99009999999999998</v>
      </c>
      <c r="Q1982" s="46" t="b">
        <f>EXACT(Table2[[#This Row],[rate]],Table2[[#This Row],[Check]])</f>
        <v>1</v>
      </c>
      <c r="R1982" s="46"/>
      <c r="S1982" s="46" t="str">
        <f>IF(Table2[[#This Row],[SRO]]="EOU",VLOOKUP(Table2[[#This Row],[BE]],[2]GD.List!$C$3:$N$5014,12,0),IF(Table2[[#This Row],[SRO]]="Local","Polyester Staple Fibre","SRO 492"))</f>
        <v>Polyester Yarn</v>
      </c>
    </row>
    <row r="1983" spans="1:19" x14ac:dyDescent="0.25">
      <c r="A1983" s="233" t="s">
        <v>1316</v>
      </c>
      <c r="B1983" s="233" t="s">
        <v>1311</v>
      </c>
      <c r="C1983" s="234">
        <v>48000</v>
      </c>
      <c r="D1983" s="235">
        <v>5402.33</v>
      </c>
      <c r="E1983" s="162" t="s">
        <v>1317</v>
      </c>
      <c r="F1983" s="233" t="s">
        <v>1325</v>
      </c>
      <c r="G1983" s="163">
        <v>44692</v>
      </c>
      <c r="H1983" s="236">
        <v>19614653.899999999</v>
      </c>
      <c r="I1983" s="53">
        <v>0.99009999999999998</v>
      </c>
      <c r="J1983" s="226">
        <v>11854.59</v>
      </c>
      <c r="K1983" s="226">
        <v>11973.13</v>
      </c>
      <c r="L1983" s="226"/>
      <c r="M1983" s="227" t="str">
        <f>TEXT(Table2[[#This Row],[Gd.Dt]],"mmm-yy")</f>
        <v>May-22</v>
      </c>
      <c r="N1983" s="47" t="str">
        <f>MID(Table2[[#This Row],[BE]],6,2)</f>
        <v>IB</v>
      </c>
      <c r="O1983" s="47" t="str">
        <f>IF(Table2[[#This Row],[Type]]="IB","EOU",IF(Table2[[#This Row],[Type]]="MB","Local","492"))</f>
        <v>EOU</v>
      </c>
      <c r="P1983" s="47">
        <f>ROUND(Table2[[#This Row],[Cons]]/Table2[[#This Row],[Qty.]],5)</f>
        <v>0.99009999999999998</v>
      </c>
      <c r="Q1983" s="47" t="b">
        <f>EXACT(Table2[[#This Row],[rate]],Table2[[#This Row],[Check]])</f>
        <v>1</v>
      </c>
      <c r="R1983" s="47"/>
      <c r="S1983" s="47" t="str">
        <f>IF(Table2[[#This Row],[SRO]]="EOU",VLOOKUP(Table2[[#This Row],[BE]],[2]GD.List!$C$3:$N$5014,12,0),IF(Table2[[#This Row],[SRO]]="Local","Polyester Staple Fibre","SRO 492"))</f>
        <v>Polyester Yarn</v>
      </c>
    </row>
    <row r="1984" spans="1:19" x14ac:dyDescent="0.25">
      <c r="A1984" s="233" t="s">
        <v>1</v>
      </c>
      <c r="B1984" s="229" t="s">
        <v>1327</v>
      </c>
      <c r="C1984" s="230">
        <v>2674</v>
      </c>
      <c r="D1984" s="231">
        <v>2701.12</v>
      </c>
      <c r="E1984" s="7" t="s">
        <v>1335</v>
      </c>
      <c r="F1984" s="229" t="s">
        <v>1342</v>
      </c>
      <c r="G1984" s="156">
        <v>44693</v>
      </c>
      <c r="H1984" s="232">
        <v>7216837.9699999997</v>
      </c>
      <c r="I1984" s="50">
        <v>0.1</v>
      </c>
      <c r="J1984" s="224">
        <v>445.3</v>
      </c>
      <c r="K1984" s="224">
        <v>4453</v>
      </c>
      <c r="L1984" s="224"/>
      <c r="M1984" s="225" t="str">
        <f>TEXT(Table2[[#This Row],[Gd.Dt]],"mmm-yy")</f>
        <v>May-22</v>
      </c>
      <c r="N1984" s="46" t="str">
        <f>MID(Table2[[#This Row],[BE]],6,2)</f>
        <v>IB</v>
      </c>
      <c r="O1984" s="46" t="str">
        <f>IF(Table2[[#This Row],[Type]]="IB","EOU",IF(Table2[[#This Row],[Type]]="MB","Local","492"))</f>
        <v>EOU</v>
      </c>
      <c r="P1984" s="46">
        <f>ROUND(Table2[[#This Row],[Cons]]/Table2[[#This Row],[Qty.]],5)</f>
        <v>0.1</v>
      </c>
      <c r="Q1984" s="46" t="b">
        <f>EXACT(Table2[[#This Row],[rate]],Table2[[#This Row],[Check]])</f>
        <v>1</v>
      </c>
      <c r="R1984" s="46"/>
      <c r="S1984" s="46" t="str">
        <f>IF(Table2[[#This Row],[SRO]]="EOU",VLOOKUP(Table2[[#This Row],[BE]],[2]GD.List!$C$3:$N$5014,12,0),IF(Table2[[#This Row],[SRO]]="Local","Polyester Staple Fibre","SRO 492"))</f>
        <v>Textile Coal</v>
      </c>
    </row>
    <row r="1985" spans="1:19" x14ac:dyDescent="0.25">
      <c r="A1985" s="229" t="s">
        <v>1</v>
      </c>
      <c r="B1985" s="229" t="s">
        <v>1330</v>
      </c>
      <c r="C1985" s="230">
        <v>5538</v>
      </c>
      <c r="D1985" s="231">
        <v>2701.12</v>
      </c>
      <c r="E1985" s="7" t="s">
        <v>1339</v>
      </c>
      <c r="F1985" s="229" t="s">
        <v>1343</v>
      </c>
      <c r="G1985" s="156">
        <v>44694</v>
      </c>
      <c r="H1985" s="232">
        <v>35893715.490000002</v>
      </c>
      <c r="I1985" s="50">
        <v>0.1</v>
      </c>
      <c r="J1985" s="224">
        <v>1461.43</v>
      </c>
      <c r="K1985" s="224">
        <v>14614.29</v>
      </c>
      <c r="L1985" s="224"/>
      <c r="M1985" s="225" t="str">
        <f>TEXT(Table2[[#This Row],[Gd.Dt]],"mmm-yy")</f>
        <v>May-22</v>
      </c>
      <c r="N1985" s="46" t="str">
        <f>MID(Table2[[#This Row],[BE]],6,2)</f>
        <v>IB</v>
      </c>
      <c r="O1985" s="46" t="str">
        <f>IF(Table2[[#This Row],[Type]]="IB","EOU",IF(Table2[[#This Row],[Type]]="MB","Local","492"))</f>
        <v>EOU</v>
      </c>
      <c r="P1985" s="46">
        <f>ROUND(Table2[[#This Row],[Cons]]/Table2[[#This Row],[Qty.]],5)</f>
        <v>0.1</v>
      </c>
      <c r="Q1985" s="46" t="b">
        <f>EXACT(Table2[[#This Row],[rate]],Table2[[#This Row],[Check]])</f>
        <v>1</v>
      </c>
      <c r="R1985" s="46"/>
      <c r="S1985" s="46" t="str">
        <f>IF(Table2[[#This Row],[SRO]]="EOU",VLOOKUP(Table2[[#This Row],[BE]],[2]GD.List!$C$3:$N$5014,12,0),IF(Table2[[#This Row],[SRO]]="Local","Polyester Staple Fibre","SRO 492"))</f>
        <v>Textile Coal</v>
      </c>
    </row>
    <row r="1986" spans="1:19" x14ac:dyDescent="0.25">
      <c r="A1986" s="229" t="s">
        <v>1</v>
      </c>
      <c r="B1986" s="229" t="s">
        <v>1330</v>
      </c>
      <c r="C1986" s="230">
        <v>5538</v>
      </c>
      <c r="D1986" s="231">
        <v>2701.12</v>
      </c>
      <c r="E1986" s="7" t="s">
        <v>1339</v>
      </c>
      <c r="F1986" s="229" t="s">
        <v>1343</v>
      </c>
      <c r="G1986" s="156">
        <v>44694</v>
      </c>
      <c r="H1986" s="232">
        <v>35893715.490000002</v>
      </c>
      <c r="I1986" s="50">
        <v>0.4</v>
      </c>
      <c r="J1986" s="224">
        <v>936</v>
      </c>
      <c r="K1986" s="224">
        <v>2340</v>
      </c>
      <c r="L1986" s="224"/>
      <c r="M1986" s="225" t="str">
        <f>TEXT(Table2[[#This Row],[Gd.Dt]],"mmm-yy")</f>
        <v>May-22</v>
      </c>
      <c r="N1986" s="46" t="str">
        <f>MID(Table2[[#This Row],[BE]],6,2)</f>
        <v>IB</v>
      </c>
      <c r="O1986" s="46" t="str">
        <f>IF(Table2[[#This Row],[Type]]="IB","EOU",IF(Table2[[#This Row],[Type]]="MB","Local","492"))</f>
        <v>EOU</v>
      </c>
      <c r="P1986" s="46">
        <f>ROUND(Table2[[#This Row],[Cons]]/Table2[[#This Row],[Qty.]],5)</f>
        <v>0.4</v>
      </c>
      <c r="Q1986" s="46" t="b">
        <f>EXACT(Table2[[#This Row],[rate]],Table2[[#This Row],[Check]])</f>
        <v>1</v>
      </c>
      <c r="R1986" s="46"/>
      <c r="S1986" s="46" t="str">
        <f>IF(Table2[[#This Row],[SRO]]="EOU",VLOOKUP(Table2[[#This Row],[BE]],[2]GD.List!$C$3:$N$5014,12,0),IF(Table2[[#This Row],[SRO]]="Local","Polyester Staple Fibre","SRO 492"))</f>
        <v>Textile Coal</v>
      </c>
    </row>
    <row r="1987" spans="1:19" x14ac:dyDescent="0.25">
      <c r="A1987" s="228" t="s">
        <v>1</v>
      </c>
      <c r="B1987" s="229" t="s">
        <v>1329</v>
      </c>
      <c r="C1987" s="230">
        <v>45864</v>
      </c>
      <c r="D1987" s="231">
        <v>2701.12</v>
      </c>
      <c r="E1987" s="7" t="s">
        <v>1336</v>
      </c>
      <c r="F1987" s="229" t="s">
        <v>1344</v>
      </c>
      <c r="G1987" s="156">
        <v>44694</v>
      </c>
      <c r="H1987" s="232">
        <v>57702207</v>
      </c>
      <c r="I1987" s="50">
        <v>0.4</v>
      </c>
      <c r="J1987" s="224">
        <v>15509.6</v>
      </c>
      <c r="K1987" s="224">
        <v>38774</v>
      </c>
      <c r="L1987" s="224"/>
      <c r="M1987" s="225" t="str">
        <f>TEXT(Table2[[#This Row],[Gd.Dt]],"mmm-yy")</f>
        <v>May-22</v>
      </c>
      <c r="N1987" s="46" t="str">
        <f>MID(Table2[[#This Row],[BE]],6,2)</f>
        <v>IB</v>
      </c>
      <c r="O1987" s="46" t="str">
        <f>IF(Table2[[#This Row],[Type]]="IB","EOU",IF(Table2[[#This Row],[Type]]="MB","Local","492"))</f>
        <v>EOU</v>
      </c>
      <c r="P1987" s="46">
        <f>ROUND(Table2[[#This Row],[Cons]]/Table2[[#This Row],[Qty.]],5)</f>
        <v>0.4</v>
      </c>
      <c r="Q1987" s="46" t="b">
        <f>EXACT(Table2[[#This Row],[rate]],Table2[[#This Row],[Check]])</f>
        <v>1</v>
      </c>
      <c r="R1987" s="46"/>
      <c r="S1987" s="46" t="str">
        <f>IF(Table2[[#This Row],[SRO]]="EOU",VLOOKUP(Table2[[#This Row],[BE]],[2]GD.List!$C$3:$N$5014,12,0),IF(Table2[[#This Row],[SRO]]="Local","Polyester Staple Fibre","SRO 492"))</f>
        <v>Textile Coal</v>
      </c>
    </row>
    <row r="1988" spans="1:19" x14ac:dyDescent="0.25">
      <c r="A1988" s="228" t="s">
        <v>48</v>
      </c>
      <c r="B1988" s="229" t="s">
        <v>1327</v>
      </c>
      <c r="C1988" s="230">
        <v>2674</v>
      </c>
      <c r="D1988" s="231">
        <v>5205.2700000000004</v>
      </c>
      <c r="E1988" s="7" t="s">
        <v>1335</v>
      </c>
      <c r="F1988" s="229" t="s">
        <v>1342</v>
      </c>
      <c r="G1988" s="156">
        <v>44693</v>
      </c>
      <c r="H1988" s="232">
        <v>7216837.9699999997</v>
      </c>
      <c r="I1988" s="50">
        <v>1.0101</v>
      </c>
      <c r="J1988" s="224">
        <v>1952.52</v>
      </c>
      <c r="K1988" s="224">
        <v>1933</v>
      </c>
      <c r="L1988" s="224"/>
      <c r="M1988" s="225" t="str">
        <f>TEXT(Table2[[#This Row],[Gd.Dt]],"mmm-yy")</f>
        <v>May-22</v>
      </c>
      <c r="N1988" s="46" t="str">
        <f>MID(Table2[[#This Row],[BE]],6,2)</f>
        <v>IB</v>
      </c>
      <c r="O1988" s="46" t="str">
        <f>IF(Table2[[#This Row],[Type]]="IB","EOU",IF(Table2[[#This Row],[Type]]="MB","Local","492"))</f>
        <v>EOU</v>
      </c>
      <c r="P1988" s="46">
        <f>ROUND(Table2[[#This Row],[Cons]]/Table2[[#This Row],[Qty.]],5)</f>
        <v>1.0101</v>
      </c>
      <c r="Q1988" s="46" t="b">
        <f>EXACT(Table2[[#This Row],[rate]],Table2[[#This Row],[Check]])</f>
        <v>1</v>
      </c>
      <c r="R1988" s="46"/>
      <c r="S1988" s="46" t="str">
        <f>IF(Table2[[#This Row],[SRO]]="EOU",VLOOKUP(Table2[[#This Row],[BE]],[2]GD.List!$C$3:$N$5014,12,0),IF(Table2[[#This Row],[SRO]]="Local","Polyester Staple Fibre","SRO 492"))</f>
        <v>Cotton Yarn</v>
      </c>
    </row>
    <row r="1989" spans="1:19" x14ac:dyDescent="0.25">
      <c r="A1989" s="228" t="s">
        <v>788</v>
      </c>
      <c r="B1989" s="229" t="s">
        <v>1327</v>
      </c>
      <c r="C1989" s="230">
        <v>2674</v>
      </c>
      <c r="D1989" s="231">
        <v>5205.12</v>
      </c>
      <c r="E1989" s="7" t="s">
        <v>1335</v>
      </c>
      <c r="F1989" s="229" t="s">
        <v>1342</v>
      </c>
      <c r="G1989" s="156">
        <v>44693</v>
      </c>
      <c r="H1989" s="232">
        <v>7216837.9699999997</v>
      </c>
      <c r="I1989" s="50">
        <v>1.0101</v>
      </c>
      <c r="J1989" s="224">
        <v>2545.4499999999998</v>
      </c>
      <c r="K1989" s="224">
        <v>2520</v>
      </c>
      <c r="L1989" s="224"/>
      <c r="M1989" s="225" t="str">
        <f>TEXT(Table2[[#This Row],[Gd.Dt]],"mmm-yy")</f>
        <v>May-22</v>
      </c>
      <c r="N1989" s="46" t="str">
        <f>MID(Table2[[#This Row],[BE]],6,2)</f>
        <v>IB</v>
      </c>
      <c r="O1989" s="46" t="str">
        <f>IF(Table2[[#This Row],[Type]]="IB","EOU",IF(Table2[[#This Row],[Type]]="MB","Local","492"))</f>
        <v>EOU</v>
      </c>
      <c r="P1989" s="46">
        <f>ROUND(Table2[[#This Row],[Cons]]/Table2[[#This Row],[Qty.]],5)</f>
        <v>1.0101</v>
      </c>
      <c r="Q1989" s="46" t="b">
        <f>EXACT(Table2[[#This Row],[rate]],Table2[[#This Row],[Check]])</f>
        <v>1</v>
      </c>
      <c r="R1989" s="46"/>
      <c r="S1989" s="46" t="str">
        <f>IF(Table2[[#This Row],[SRO]]="EOU",VLOOKUP(Table2[[#This Row],[BE]],[2]GD.List!$C$3:$N$5014,12,0),IF(Table2[[#This Row],[SRO]]="Local","Polyester Staple Fibre","SRO 492"))</f>
        <v>Cotton Yarn</v>
      </c>
    </row>
    <row r="1990" spans="1:19" x14ac:dyDescent="0.25">
      <c r="A1990" s="228" t="s">
        <v>977</v>
      </c>
      <c r="B1990" s="229" t="s">
        <v>1330</v>
      </c>
      <c r="C1990" s="230">
        <v>5538</v>
      </c>
      <c r="D1990" s="231">
        <v>3910</v>
      </c>
      <c r="E1990" s="7" t="s">
        <v>1339</v>
      </c>
      <c r="F1990" s="229" t="s">
        <v>1343</v>
      </c>
      <c r="G1990" s="156">
        <v>44694</v>
      </c>
      <c r="H1990" s="232">
        <v>35893715.490000002</v>
      </c>
      <c r="I1990" s="50">
        <v>0.04</v>
      </c>
      <c r="J1990" s="224">
        <v>35.200000000000003</v>
      </c>
      <c r="K1990" s="224">
        <v>880</v>
      </c>
      <c r="L1990" s="224"/>
      <c r="M1990" s="225" t="str">
        <f>TEXT(Table2[[#This Row],[Gd.Dt]],"mmm-yy")</f>
        <v>May-22</v>
      </c>
      <c r="N1990" s="46" t="str">
        <f>MID(Table2[[#This Row],[BE]],6,2)</f>
        <v>IB</v>
      </c>
      <c r="O1990" s="46" t="str">
        <f>IF(Table2[[#This Row],[Type]]="IB","EOU",IF(Table2[[#This Row],[Type]]="MB","Local","492"))</f>
        <v>EOU</v>
      </c>
      <c r="P1990" s="46">
        <f>ROUND(Table2[[#This Row],[Cons]]/Table2[[#This Row],[Qty.]],5)</f>
        <v>0.04</v>
      </c>
      <c r="Q1990" s="46" t="b">
        <f>EXACT(Table2[[#This Row],[rate]],Table2[[#This Row],[Check]])</f>
        <v>1</v>
      </c>
      <c r="R1990" s="46"/>
      <c r="S1990" s="46" t="str">
        <f>IF(Table2[[#This Row],[SRO]]="EOU",VLOOKUP(Table2[[#This Row],[BE]],[2]GD.List!$C$3:$N$5014,12,0),IF(Table2[[#This Row],[SRO]]="Local","Polyester Staple Fibre","SRO 492"))</f>
        <v>Textile Chemical</v>
      </c>
    </row>
    <row r="1991" spans="1:19" x14ac:dyDescent="0.25">
      <c r="A1991" s="228" t="s">
        <v>1021</v>
      </c>
      <c r="B1991" s="229" t="s">
        <v>1327</v>
      </c>
      <c r="C1991" s="230">
        <v>2674</v>
      </c>
      <c r="D1991" s="231">
        <v>1108.19</v>
      </c>
      <c r="E1991" s="7" t="s">
        <v>1335</v>
      </c>
      <c r="F1991" s="229" t="s">
        <v>1342</v>
      </c>
      <c r="G1991" s="156">
        <v>44693</v>
      </c>
      <c r="H1991" s="232">
        <v>7216837.9699999997</v>
      </c>
      <c r="I1991" s="50">
        <v>0.04</v>
      </c>
      <c r="J1991" s="224">
        <v>178.11999999999998</v>
      </c>
      <c r="K1991" s="224">
        <v>4453</v>
      </c>
      <c r="L1991" s="224"/>
      <c r="M1991" s="225" t="str">
        <f>TEXT(Table2[[#This Row],[Gd.Dt]],"mmm-yy")</f>
        <v>May-22</v>
      </c>
      <c r="N1991" s="46" t="str">
        <f>MID(Table2[[#This Row],[BE]],6,2)</f>
        <v>IB</v>
      </c>
      <c r="O1991" s="46" t="str">
        <f>IF(Table2[[#This Row],[Type]]="IB","EOU",IF(Table2[[#This Row],[Type]]="MB","Local","492"))</f>
        <v>EOU</v>
      </c>
      <c r="P1991" s="46">
        <f>ROUND(Table2[[#This Row],[Cons]]/Table2[[#This Row],[Qty.]],5)</f>
        <v>0.04</v>
      </c>
      <c r="Q1991" s="46" t="b">
        <f>EXACT(Table2[[#This Row],[rate]],Table2[[#This Row],[Check]])</f>
        <v>1</v>
      </c>
      <c r="R1991" s="46"/>
      <c r="S1991" s="46" t="str">
        <f>IF(Table2[[#This Row],[SRO]]="EOU",VLOOKUP(Table2[[#This Row],[BE]],[2]GD.List!$C$3:$N$5014,12,0),IF(Table2[[#This Row],[SRO]]="Local","Polyester Staple Fibre","SRO 492"))</f>
        <v>Textile Chemical</v>
      </c>
    </row>
    <row r="1992" spans="1:19" x14ac:dyDescent="0.25">
      <c r="A1992" s="228" t="s">
        <v>1048</v>
      </c>
      <c r="B1992" s="229" t="s">
        <v>1330</v>
      </c>
      <c r="C1992" s="230">
        <v>5538</v>
      </c>
      <c r="D1992" s="231">
        <v>2832.1089999999999</v>
      </c>
      <c r="E1992" s="7" t="s">
        <v>1339</v>
      </c>
      <c r="F1992" s="229" t="s">
        <v>1343</v>
      </c>
      <c r="G1992" s="156">
        <v>44694</v>
      </c>
      <c r="H1992" s="232">
        <v>35893715.490000002</v>
      </c>
      <c r="I1992" s="50">
        <v>0.04</v>
      </c>
      <c r="J1992" s="224">
        <v>93.6</v>
      </c>
      <c r="K1992" s="224">
        <v>2340</v>
      </c>
      <c r="L1992" s="224"/>
      <c r="M1992" s="225" t="str">
        <f>TEXT(Table2[[#This Row],[Gd.Dt]],"mmm-yy")</f>
        <v>May-22</v>
      </c>
      <c r="N1992" s="46" t="str">
        <f>MID(Table2[[#This Row],[BE]],6,2)</f>
        <v>IB</v>
      </c>
      <c r="O1992" s="46" t="str">
        <f>IF(Table2[[#This Row],[Type]]="IB","EOU",IF(Table2[[#This Row],[Type]]="MB","Local","492"))</f>
        <v>EOU</v>
      </c>
      <c r="P1992" s="46">
        <f>ROUND(Table2[[#This Row],[Cons]]/Table2[[#This Row],[Qty.]],5)</f>
        <v>0.04</v>
      </c>
      <c r="Q1992" s="46" t="b">
        <f>EXACT(Table2[[#This Row],[rate]],Table2[[#This Row],[Check]])</f>
        <v>1</v>
      </c>
      <c r="R1992" s="46"/>
      <c r="S1992" s="46" t="str">
        <f>IF(Table2[[#This Row],[SRO]]="EOU",VLOOKUP(Table2[[#This Row],[BE]],[2]GD.List!$C$3:$N$5014,12,0),IF(Table2[[#This Row],[SRO]]="Local","Polyester Staple Fibre","SRO 492"))</f>
        <v>Textile Chemical</v>
      </c>
    </row>
    <row r="1993" spans="1:19" x14ac:dyDescent="0.25">
      <c r="A1993" s="228" t="s">
        <v>1049</v>
      </c>
      <c r="B1993" s="229" t="s">
        <v>1329</v>
      </c>
      <c r="C1993" s="230">
        <v>45864</v>
      </c>
      <c r="D1993" s="231">
        <v>5503.201</v>
      </c>
      <c r="E1993" s="7" t="s">
        <v>1336</v>
      </c>
      <c r="F1993" s="229" t="s">
        <v>1344</v>
      </c>
      <c r="G1993" s="156">
        <v>44694</v>
      </c>
      <c r="H1993" s="232">
        <v>57702207</v>
      </c>
      <c r="I1993" s="50">
        <v>0.41666999999999998</v>
      </c>
      <c r="J1993" s="224">
        <v>2761.39</v>
      </c>
      <c r="K1993" s="224">
        <v>6627.28</v>
      </c>
      <c r="L1993" s="224"/>
      <c r="M1993" s="225" t="str">
        <f>TEXT(Table2[[#This Row],[Gd.Dt]],"mmm-yy")</f>
        <v>May-22</v>
      </c>
      <c r="N1993" s="46" t="str">
        <f>MID(Table2[[#This Row],[BE]],6,2)</f>
        <v>MB</v>
      </c>
      <c r="O1993" s="46" t="str">
        <f>IF(Table2[[#This Row],[Type]]="IB","EOU",IF(Table2[[#This Row],[Type]]="MB","Local","492"))</f>
        <v>Local</v>
      </c>
      <c r="P1993" s="46">
        <f>ROUND(Table2[[#This Row],[Cons]]/Table2[[#This Row],[Qty.]],5)</f>
        <v>0.41666999999999998</v>
      </c>
      <c r="Q1993" s="46" t="b">
        <f>EXACT(Table2[[#This Row],[rate]],Table2[[#This Row],[Check]])</f>
        <v>1</v>
      </c>
      <c r="R1993" s="46"/>
      <c r="S1993" s="46" t="str">
        <f>IF(Table2[[#This Row],[SRO]]="EOU",VLOOKUP(Table2[[#This Row],[BE]],[2]GD.List!$C$3:$N$5014,12,0),IF(Table2[[#This Row],[SRO]]="Local","Polyester Staple Fibre","SRO 492"))</f>
        <v>Polyester Staple Fibre</v>
      </c>
    </row>
    <row r="1994" spans="1:19" x14ac:dyDescent="0.25">
      <c r="A1994" s="228" t="s">
        <v>1096</v>
      </c>
      <c r="B1994" s="229" t="s">
        <v>1330</v>
      </c>
      <c r="C1994" s="230">
        <v>5538</v>
      </c>
      <c r="D1994" s="231">
        <v>3910</v>
      </c>
      <c r="E1994" s="7" t="s">
        <v>1339</v>
      </c>
      <c r="F1994" s="229" t="s">
        <v>1343</v>
      </c>
      <c r="G1994" s="156">
        <v>44694</v>
      </c>
      <c r="H1994" s="232">
        <v>35893715.490000002</v>
      </c>
      <c r="I1994" s="50">
        <v>0.04</v>
      </c>
      <c r="J1994" s="224">
        <v>0.18</v>
      </c>
      <c r="K1994" s="224">
        <v>4.5</v>
      </c>
      <c r="L1994" s="224"/>
      <c r="M1994" s="225" t="str">
        <f>TEXT(Table2[[#This Row],[Gd.Dt]],"mmm-yy")</f>
        <v>May-22</v>
      </c>
      <c r="N1994" s="46" t="str">
        <f>MID(Table2[[#This Row],[BE]],6,2)</f>
        <v>IB</v>
      </c>
      <c r="O1994" s="46" t="str">
        <f>IF(Table2[[#This Row],[Type]]="IB","EOU",IF(Table2[[#This Row],[Type]]="MB","Local","492"))</f>
        <v>EOU</v>
      </c>
      <c r="P1994" s="46">
        <f>ROUND(Table2[[#This Row],[Cons]]/Table2[[#This Row],[Qty.]],5)</f>
        <v>0.04</v>
      </c>
      <c r="Q1994" s="46" t="b">
        <f>EXACT(Table2[[#This Row],[rate]],Table2[[#This Row],[Check]])</f>
        <v>1</v>
      </c>
      <c r="R1994" s="46"/>
      <c r="S1994" s="46" t="str">
        <f>IF(Table2[[#This Row],[SRO]]="EOU",VLOOKUP(Table2[[#This Row],[BE]],[2]GD.List!$C$3:$N$5014,12,0),IF(Table2[[#This Row],[SRO]]="Local","Polyester Staple Fibre","SRO 492"))</f>
        <v>Textile Chemical</v>
      </c>
    </row>
    <row r="1995" spans="1:19" x14ac:dyDescent="0.25">
      <c r="A1995" s="228" t="s">
        <v>1160</v>
      </c>
      <c r="B1995" s="229" t="s">
        <v>1329</v>
      </c>
      <c r="C1995" s="230">
        <v>45864</v>
      </c>
      <c r="D1995" s="231">
        <v>5503.201</v>
      </c>
      <c r="E1995" s="7" t="s">
        <v>1336</v>
      </c>
      <c r="F1995" s="229" t="s">
        <v>1344</v>
      </c>
      <c r="G1995" s="156">
        <v>44694</v>
      </c>
      <c r="H1995" s="232">
        <v>57702207</v>
      </c>
      <c r="I1995" s="50">
        <v>0.41666999999999998</v>
      </c>
      <c r="J1995" s="224">
        <v>13394.57</v>
      </c>
      <c r="K1995" s="224">
        <v>32146.720000000001</v>
      </c>
      <c r="L1995" s="224"/>
      <c r="M1995" s="225" t="str">
        <f>TEXT(Table2[[#This Row],[Gd.Dt]],"mmm-yy")</f>
        <v>May-22</v>
      </c>
      <c r="N1995" s="46" t="str">
        <f>MID(Table2[[#This Row],[BE]],6,2)</f>
        <v>MB</v>
      </c>
      <c r="O1995" s="46" t="str">
        <f>IF(Table2[[#This Row],[Type]]="IB","EOU",IF(Table2[[#This Row],[Type]]="MB","Local","492"))</f>
        <v>Local</v>
      </c>
      <c r="P1995" s="46">
        <f>ROUND(Table2[[#This Row],[Cons]]/Table2[[#This Row],[Qty.]],5)</f>
        <v>0.41666999999999998</v>
      </c>
      <c r="Q1995" s="46" t="b">
        <f>EXACT(Table2[[#This Row],[rate]],Table2[[#This Row],[Check]])</f>
        <v>1</v>
      </c>
      <c r="R1995" s="46"/>
      <c r="S1995" s="46" t="str">
        <f>IF(Table2[[#This Row],[SRO]]="EOU",VLOOKUP(Table2[[#This Row],[BE]],[2]GD.List!$C$3:$N$5014,12,0),IF(Table2[[#This Row],[SRO]]="Local","Polyester Staple Fibre","SRO 492"))</f>
        <v>Polyester Staple Fibre</v>
      </c>
    </row>
    <row r="1996" spans="1:19" x14ac:dyDescent="0.25">
      <c r="A1996" s="228" t="s">
        <v>1316</v>
      </c>
      <c r="B1996" s="229" t="s">
        <v>1330</v>
      </c>
      <c r="C1996" s="230">
        <v>5538</v>
      </c>
      <c r="D1996" s="231">
        <v>5402.33</v>
      </c>
      <c r="E1996" s="7" t="s">
        <v>1339</v>
      </c>
      <c r="F1996" s="229" t="s">
        <v>1343</v>
      </c>
      <c r="G1996" s="156">
        <v>44694</v>
      </c>
      <c r="H1996" s="232">
        <v>35893715.490000002</v>
      </c>
      <c r="I1996" s="50">
        <v>1.0101</v>
      </c>
      <c r="J1996" s="224">
        <v>2363.63</v>
      </c>
      <c r="K1996" s="224">
        <v>2340</v>
      </c>
      <c r="L1996" s="224"/>
      <c r="M1996" s="225" t="str">
        <f>TEXT(Table2[[#This Row],[Gd.Dt]],"mmm-yy")</f>
        <v>May-22</v>
      </c>
      <c r="N1996" s="46" t="str">
        <f>MID(Table2[[#This Row],[BE]],6,2)</f>
        <v>IB</v>
      </c>
      <c r="O1996" s="46" t="str">
        <f>IF(Table2[[#This Row],[Type]]="IB","EOU",IF(Table2[[#This Row],[Type]]="MB","Local","492"))</f>
        <v>EOU</v>
      </c>
      <c r="P1996" s="46">
        <f>ROUND(Table2[[#This Row],[Cons]]/Table2[[#This Row],[Qty.]],5)</f>
        <v>1.0101</v>
      </c>
      <c r="Q1996" s="46" t="b">
        <f>EXACT(Table2[[#This Row],[rate]],Table2[[#This Row],[Check]])</f>
        <v>1</v>
      </c>
      <c r="R1996" s="46"/>
      <c r="S1996" s="46" t="str">
        <f>IF(Table2[[#This Row],[SRO]]="EOU",VLOOKUP(Table2[[#This Row],[BE]],[2]GD.List!$C$3:$N$5014,12,0),IF(Table2[[#This Row],[SRO]]="Local","Polyester Staple Fibre","SRO 492"))</f>
        <v>Polyester Yarn</v>
      </c>
    </row>
    <row r="1997" spans="1:19" x14ac:dyDescent="0.25">
      <c r="A1997" s="228" t="s">
        <v>1331</v>
      </c>
      <c r="B1997" s="229" t="s">
        <v>1328</v>
      </c>
      <c r="C1997" s="230">
        <v>3408</v>
      </c>
      <c r="D1997" s="231">
        <v>9606.1</v>
      </c>
      <c r="E1997" s="7" t="s">
        <v>1334</v>
      </c>
      <c r="F1997" s="229" t="s">
        <v>1345</v>
      </c>
      <c r="G1997" s="156">
        <v>44693</v>
      </c>
      <c r="H1997" s="232">
        <v>6115961.7699999996</v>
      </c>
      <c r="I1997" s="50">
        <v>1</v>
      </c>
      <c r="J1997" s="224">
        <v>39</v>
      </c>
      <c r="K1997" s="224">
        <v>39</v>
      </c>
      <c r="L1997" s="224"/>
      <c r="M1997" s="225" t="str">
        <f>TEXT(Table2[[#This Row],[Gd.Dt]],"mmm-yy")</f>
        <v>May-22</v>
      </c>
      <c r="N1997" s="46" t="str">
        <f>MID(Table2[[#This Row],[BE]],6,2)</f>
        <v>TI</v>
      </c>
      <c r="O1997" s="46" t="str">
        <f>IF(Table2[[#This Row],[Type]]="IB","EOU",IF(Table2[[#This Row],[Type]]="MB","Local","492"))</f>
        <v>492</v>
      </c>
      <c r="P1997" s="46">
        <f>ROUND(Table2[[#This Row],[Cons]]/Table2[[#This Row],[Qty.]],5)</f>
        <v>1</v>
      </c>
      <c r="Q1997" s="46" t="b">
        <f>EXACT(Table2[[#This Row],[rate]],Table2[[#This Row],[Check]])</f>
        <v>1</v>
      </c>
      <c r="R1997" s="46"/>
      <c r="S1997" s="46" t="str">
        <f>IF(Table2[[#This Row],[SRO]]="EOU",VLOOKUP(Table2[[#This Row],[BE]],[2]GD.List!$C$3:$N$5014,12,0),IF(Table2[[#This Row],[SRO]]="Local","Polyester Staple Fibre","SRO 492"))</f>
        <v>SRO 492</v>
      </c>
    </row>
    <row r="1998" spans="1:19" x14ac:dyDescent="0.25">
      <c r="A1998" s="228" t="s">
        <v>1332</v>
      </c>
      <c r="B1998" s="229" t="s">
        <v>1328</v>
      </c>
      <c r="C1998" s="230">
        <v>3408</v>
      </c>
      <c r="D1998" s="231">
        <v>3926.9099000000001</v>
      </c>
      <c r="E1998" s="7" t="s">
        <v>1334</v>
      </c>
      <c r="F1998" s="229" t="s">
        <v>1345</v>
      </c>
      <c r="G1998" s="156">
        <v>44693</v>
      </c>
      <c r="H1998" s="232">
        <v>6115961.7699999996</v>
      </c>
      <c r="I1998" s="50">
        <v>1</v>
      </c>
      <c r="J1998" s="224">
        <v>3000</v>
      </c>
      <c r="K1998" s="224">
        <v>3000</v>
      </c>
      <c r="L1998" s="224"/>
      <c r="M1998" s="225" t="str">
        <f>TEXT(Table2[[#This Row],[Gd.Dt]],"mmm-yy")</f>
        <v>May-22</v>
      </c>
      <c r="N1998" s="46" t="str">
        <f>MID(Table2[[#This Row],[BE]],6,2)</f>
        <v>TI</v>
      </c>
      <c r="O1998" s="46" t="str">
        <f>IF(Table2[[#This Row],[Type]]="IB","EOU",IF(Table2[[#This Row],[Type]]="MB","Local","492"))</f>
        <v>492</v>
      </c>
      <c r="P1998" s="46">
        <f>ROUND(Table2[[#This Row],[Cons]]/Table2[[#This Row],[Qty.]],5)</f>
        <v>1</v>
      </c>
      <c r="Q1998" s="46" t="b">
        <f>EXACT(Table2[[#This Row],[rate]],Table2[[#This Row],[Check]])</f>
        <v>1</v>
      </c>
      <c r="R1998" s="46"/>
      <c r="S1998" s="46" t="str">
        <f>IF(Table2[[#This Row],[SRO]]="EOU",VLOOKUP(Table2[[#This Row],[BE]],[2]GD.List!$C$3:$N$5014,12,0),IF(Table2[[#This Row],[SRO]]="Local","Polyester Staple Fibre","SRO 492"))</f>
        <v>SRO 492</v>
      </c>
    </row>
    <row r="1999" spans="1:19" x14ac:dyDescent="0.25">
      <c r="A1999" s="233" t="s">
        <v>1333</v>
      </c>
      <c r="B1999" s="229" t="s">
        <v>1328</v>
      </c>
      <c r="C1999" s="230">
        <v>3408</v>
      </c>
      <c r="D1999" s="231">
        <v>9607.2000000000007</v>
      </c>
      <c r="E1999" s="7" t="s">
        <v>1334</v>
      </c>
      <c r="F1999" s="229" t="s">
        <v>1345</v>
      </c>
      <c r="G1999" s="156">
        <v>44693</v>
      </c>
      <c r="H1999" s="232">
        <v>6115961.7699999996</v>
      </c>
      <c r="I1999" s="50">
        <v>1</v>
      </c>
      <c r="J1999" s="224">
        <v>0.92</v>
      </c>
      <c r="K1999" s="224">
        <v>0.92</v>
      </c>
      <c r="L1999" s="224"/>
      <c r="M1999" s="225" t="str">
        <f>TEXT(Table2[[#This Row],[Gd.Dt]],"mmm-yy")</f>
        <v>May-22</v>
      </c>
      <c r="N1999" s="46" t="str">
        <f>MID(Table2[[#This Row],[BE]],6,2)</f>
        <v>EP</v>
      </c>
      <c r="O1999" s="46" t="str">
        <f>IF(Table2[[#This Row],[Type]]="IB","EOU",IF(Table2[[#This Row],[Type]]="MB","Local","492"))</f>
        <v>492</v>
      </c>
      <c r="P1999" s="46">
        <f>ROUND(Table2[[#This Row],[Cons]]/Table2[[#This Row],[Qty.]],5)</f>
        <v>1</v>
      </c>
      <c r="Q1999" s="46" t="b">
        <f>EXACT(Table2[[#This Row],[rate]],Table2[[#This Row],[Check]])</f>
        <v>1</v>
      </c>
      <c r="R1999" s="46"/>
      <c r="S1999" s="46" t="str">
        <f>IF(Table2[[#This Row],[SRO]]="EOU",VLOOKUP(Table2[[#This Row],[BE]],[2]GD.List!$C$3:$N$5014,12,0),IF(Table2[[#This Row],[SRO]]="Local","Polyester Staple Fibre","SRO 492"))</f>
        <v>SRO 492</v>
      </c>
    </row>
    <row r="2000" spans="1:19" x14ac:dyDescent="0.25">
      <c r="A2000" s="228" t="s">
        <v>1333</v>
      </c>
      <c r="B2000" s="229" t="s">
        <v>1328</v>
      </c>
      <c r="C2000" s="230">
        <v>3408</v>
      </c>
      <c r="D2000" s="231">
        <v>9607.11</v>
      </c>
      <c r="E2000" s="7" t="s">
        <v>1334</v>
      </c>
      <c r="F2000" s="229" t="s">
        <v>1345</v>
      </c>
      <c r="G2000" s="156">
        <v>44693</v>
      </c>
      <c r="H2000" s="232">
        <v>6115961.7699999996</v>
      </c>
      <c r="I2000" s="50">
        <v>1</v>
      </c>
      <c r="J2000" s="224">
        <v>8.5299999999999994</v>
      </c>
      <c r="K2000" s="224">
        <v>8.5299999999999994</v>
      </c>
      <c r="L2000" s="224"/>
      <c r="M2000" s="225" t="str">
        <f>TEXT(Table2[[#This Row],[Gd.Dt]],"mmm-yy")</f>
        <v>May-22</v>
      </c>
      <c r="N2000" s="46" t="str">
        <f>MID(Table2[[#This Row],[BE]],6,2)</f>
        <v>EP</v>
      </c>
      <c r="O2000" s="46" t="str">
        <f>IF(Table2[[#This Row],[Type]]="IB","EOU",IF(Table2[[#This Row],[Type]]="MB","Local","492"))</f>
        <v>492</v>
      </c>
      <c r="P2000" s="46">
        <f>ROUND(Table2[[#This Row],[Cons]]/Table2[[#This Row],[Qty.]],5)</f>
        <v>1</v>
      </c>
      <c r="Q2000" s="46" t="b">
        <f>EXACT(Table2[[#This Row],[rate]],Table2[[#This Row],[Check]])</f>
        <v>1</v>
      </c>
      <c r="R2000" s="46"/>
      <c r="S2000" s="46" t="str">
        <f>IF(Table2[[#This Row],[SRO]]="EOU",VLOOKUP(Table2[[#This Row],[BE]],[2]GD.List!$C$3:$N$5014,12,0),IF(Table2[[#This Row],[SRO]]="Local","Polyester Staple Fibre","SRO 492"))</f>
        <v>SRO 492</v>
      </c>
    </row>
    <row r="2001" spans="1:19" x14ac:dyDescent="0.25">
      <c r="A2001" s="228" t="s">
        <v>1337</v>
      </c>
      <c r="B2001" s="229" t="s">
        <v>1329</v>
      </c>
      <c r="C2001" s="230">
        <v>45864</v>
      </c>
      <c r="D2001" s="231">
        <v>3905.3</v>
      </c>
      <c r="E2001" s="7" t="s">
        <v>1336</v>
      </c>
      <c r="F2001" s="229" t="s">
        <v>1344</v>
      </c>
      <c r="G2001" s="156">
        <v>44694</v>
      </c>
      <c r="H2001" s="232">
        <v>57702207</v>
      </c>
      <c r="I2001" s="50">
        <v>0.04</v>
      </c>
      <c r="J2001" s="224">
        <v>1550.96</v>
      </c>
      <c r="K2001" s="224">
        <v>38774</v>
      </c>
      <c r="L2001" s="224"/>
      <c r="M2001" s="225" t="str">
        <f>TEXT(Table2[[#This Row],[Gd.Dt]],"mmm-yy")</f>
        <v>May-22</v>
      </c>
      <c r="N2001" s="46" t="str">
        <f>MID(Table2[[#This Row],[BE]],6,2)</f>
        <v>IB</v>
      </c>
      <c r="O2001" s="46" t="str">
        <f>IF(Table2[[#This Row],[Type]]="IB","EOU",IF(Table2[[#This Row],[Type]]="MB","Local","492"))</f>
        <v>EOU</v>
      </c>
      <c r="P2001" s="46">
        <f>ROUND(Table2[[#This Row],[Cons]]/Table2[[#This Row],[Qty.]],5)</f>
        <v>0.04</v>
      </c>
      <c r="Q2001" s="46" t="b">
        <f>EXACT(Table2[[#This Row],[rate]],Table2[[#This Row],[Check]])</f>
        <v>1</v>
      </c>
      <c r="R2001" s="46"/>
      <c r="S2001" s="46" t="str">
        <f>IF(Table2[[#This Row],[SRO]]="EOU",VLOOKUP(Table2[[#This Row],[BE]],[2]GD.List!$C$3:$N$5014,12,0),IF(Table2[[#This Row],[SRO]]="Local","Polyester Staple Fibre","SRO 492"))</f>
        <v>Textile Chemical</v>
      </c>
    </row>
    <row r="2002" spans="1:19" x14ac:dyDescent="0.25">
      <c r="A2002" s="228" t="s">
        <v>1338</v>
      </c>
      <c r="B2002" s="229" t="s">
        <v>1329</v>
      </c>
      <c r="C2002" s="230">
        <v>45864</v>
      </c>
      <c r="D2002" s="231">
        <v>3204.16</v>
      </c>
      <c r="E2002" s="7" t="s">
        <v>1336</v>
      </c>
      <c r="F2002" s="229" t="s">
        <v>1344</v>
      </c>
      <c r="G2002" s="156">
        <v>44694</v>
      </c>
      <c r="H2002" s="232">
        <v>57702207</v>
      </c>
      <c r="I2002" s="50">
        <v>7.0000000000000007E-2</v>
      </c>
      <c r="J2002" s="224">
        <v>2714.18</v>
      </c>
      <c r="K2002" s="224">
        <v>38774</v>
      </c>
      <c r="L2002" s="224"/>
      <c r="M2002" s="225" t="str">
        <f>TEXT(Table2[[#This Row],[Gd.Dt]],"mmm-yy")</f>
        <v>May-22</v>
      </c>
      <c r="N2002" s="46" t="str">
        <f>MID(Table2[[#This Row],[BE]],6,2)</f>
        <v>IB</v>
      </c>
      <c r="O2002" s="46" t="str">
        <f>IF(Table2[[#This Row],[Type]]="IB","EOU",IF(Table2[[#This Row],[Type]]="MB","Local","492"))</f>
        <v>EOU</v>
      </c>
      <c r="P2002" s="46">
        <f>ROUND(Table2[[#This Row],[Cons]]/Table2[[#This Row],[Qty.]],5)</f>
        <v>7.0000000000000007E-2</v>
      </c>
      <c r="Q2002" s="46" t="b">
        <f>EXACT(Table2[[#This Row],[rate]],Table2[[#This Row],[Check]])</f>
        <v>1</v>
      </c>
      <c r="R2002" s="46"/>
      <c r="S2002" s="46" t="str">
        <f>IF(Table2[[#This Row],[SRO]]="EOU",VLOOKUP(Table2[[#This Row],[BE]],[2]GD.List!$C$3:$N$5014,12,0),IF(Table2[[#This Row],[SRO]]="Local","Polyester Staple Fibre","SRO 492"))</f>
        <v>Textile Dyes</v>
      </c>
    </row>
    <row r="2003" spans="1:19" x14ac:dyDescent="0.25">
      <c r="A2003" s="228" t="s">
        <v>1340</v>
      </c>
      <c r="B2003" s="229" t="s">
        <v>1330</v>
      </c>
      <c r="C2003" s="230">
        <v>5538</v>
      </c>
      <c r="D2003" s="231">
        <v>5402.33</v>
      </c>
      <c r="E2003" s="7" t="s">
        <v>1339</v>
      </c>
      <c r="F2003" s="229" t="s">
        <v>1343</v>
      </c>
      <c r="G2003" s="156">
        <v>44694</v>
      </c>
      <c r="H2003" s="232">
        <v>35893715.490000002</v>
      </c>
      <c r="I2003" s="50">
        <v>0.99009999999999998</v>
      </c>
      <c r="J2003" s="224">
        <v>14469.61</v>
      </c>
      <c r="K2003" s="224">
        <v>14614.29</v>
      </c>
      <c r="L2003" s="224"/>
      <c r="M2003" s="225" t="str">
        <f>TEXT(Table2[[#This Row],[Gd.Dt]],"mmm-yy")</f>
        <v>May-22</v>
      </c>
      <c r="N2003" s="46" t="str">
        <f>MID(Table2[[#This Row],[BE]],6,2)</f>
        <v>IB</v>
      </c>
      <c r="O2003" s="46" t="str">
        <f>IF(Table2[[#This Row],[Type]]="IB","EOU",IF(Table2[[#This Row],[Type]]="MB","Local","492"))</f>
        <v>EOU</v>
      </c>
      <c r="P2003" s="46">
        <f>ROUND(Table2[[#This Row],[Cons]]/Table2[[#This Row],[Qty.]],5)</f>
        <v>0.99009999999999998</v>
      </c>
      <c r="Q2003" s="46" t="b">
        <f>EXACT(Table2[[#This Row],[rate]],Table2[[#This Row],[Check]])</f>
        <v>1</v>
      </c>
      <c r="R2003" s="46"/>
      <c r="S2003" s="46" t="str">
        <f>IF(Table2[[#This Row],[SRO]]="EOU",VLOOKUP(Table2[[#This Row],[BE]],[2]GD.List!$C$3:$N$5014,12,0),IF(Table2[[#This Row],[SRO]]="Local","Polyester Staple Fibre","SRO 492"))</f>
        <v>Polyester Yarn</v>
      </c>
    </row>
    <row r="2004" spans="1:19" x14ac:dyDescent="0.25">
      <c r="A2004" s="233" t="s">
        <v>1341</v>
      </c>
      <c r="B2004" s="233" t="s">
        <v>1330</v>
      </c>
      <c r="C2004" s="234">
        <v>5538</v>
      </c>
      <c r="D2004" s="235">
        <v>3910</v>
      </c>
      <c r="E2004" s="162" t="s">
        <v>1339</v>
      </c>
      <c r="F2004" s="233" t="s">
        <v>1343</v>
      </c>
      <c r="G2004" s="163">
        <v>44694</v>
      </c>
      <c r="H2004" s="236">
        <v>35893715.490000002</v>
      </c>
      <c r="I2004" s="53">
        <v>0.04</v>
      </c>
      <c r="J2004" s="226">
        <v>58.22</v>
      </c>
      <c r="K2004" s="226">
        <v>1455.5</v>
      </c>
      <c r="L2004" s="226"/>
      <c r="M2004" s="227" t="str">
        <f>TEXT(Table2[[#This Row],[Gd.Dt]],"mmm-yy")</f>
        <v>May-22</v>
      </c>
      <c r="N2004" s="47" t="str">
        <f>MID(Table2[[#This Row],[BE]],6,2)</f>
        <v>IB</v>
      </c>
      <c r="O2004" s="47" t="str">
        <f>IF(Table2[[#This Row],[Type]]="IB","EOU",IF(Table2[[#This Row],[Type]]="MB","Local","492"))</f>
        <v>EOU</v>
      </c>
      <c r="P2004" s="47">
        <f>ROUND(Table2[[#This Row],[Cons]]/Table2[[#This Row],[Qty.]],5)</f>
        <v>0.04</v>
      </c>
      <c r="Q2004" s="47" t="b">
        <f>EXACT(Table2[[#This Row],[rate]],Table2[[#This Row],[Check]])</f>
        <v>1</v>
      </c>
      <c r="R2004" s="47"/>
      <c r="S2004" s="47" t="str">
        <f>IF(Table2[[#This Row],[SRO]]="EOU",VLOOKUP(Table2[[#This Row],[BE]],[2]GD.List!$C$3:$N$5014,12,0),IF(Table2[[#This Row],[SRO]]="Local","Polyester Staple Fibre","SRO 492"))</f>
        <v>Textile Chemical</v>
      </c>
    </row>
    <row r="2005" spans="1:19" x14ac:dyDescent="0.25">
      <c r="A2005" s="119" t="s">
        <v>1</v>
      </c>
      <c r="B2005" s="116" t="s">
        <v>1346</v>
      </c>
      <c r="C2005" s="165">
        <v>33005</v>
      </c>
      <c r="D2005" s="117">
        <v>2701.12</v>
      </c>
      <c r="E2005" s="7" t="s">
        <v>1349</v>
      </c>
      <c r="F2005" s="116" t="s">
        <v>1353</v>
      </c>
      <c r="G2005" s="156">
        <v>44694</v>
      </c>
      <c r="H2005" s="82">
        <v>32547636.57</v>
      </c>
      <c r="I2005" s="50">
        <v>0.1</v>
      </c>
      <c r="J2005" s="15">
        <v>979</v>
      </c>
      <c r="K2005" s="15">
        <v>9790</v>
      </c>
      <c r="L2005" s="15"/>
      <c r="M2005" s="66" t="str">
        <f>TEXT(Table2[[#This Row],[Gd.Dt]],"mmm-yy")</f>
        <v>May-22</v>
      </c>
      <c r="N2005" s="46" t="str">
        <f>MID(Table2[[#This Row],[BE]],6,2)</f>
        <v>IB</v>
      </c>
      <c r="O2005" s="46" t="str">
        <f>IF(Table2[[#This Row],[Type]]="IB","EOU",IF(Table2[[#This Row],[Type]]="MB","Local","492"))</f>
        <v>EOU</v>
      </c>
      <c r="P2005" s="46">
        <f>ROUND(Table2[[#This Row],[Cons]]/Table2[[#This Row],[Qty.]],5)</f>
        <v>0.1</v>
      </c>
      <c r="Q2005" s="46" t="b">
        <f>EXACT(Table2[[#This Row],[rate]],Table2[[#This Row],[Check]])</f>
        <v>1</v>
      </c>
      <c r="R2005" s="46"/>
      <c r="S2005" s="46" t="str">
        <f>IF(Table2[[#This Row],[SRO]]="EOU",VLOOKUP(Table2[[#This Row],[BE]],[2]GD.List!$C$3:$N$5014,12,0),IF(Table2[[#This Row],[SRO]]="Local","Polyester Staple Fibre","SRO 492"))</f>
        <v>Textile Coal</v>
      </c>
    </row>
    <row r="2006" spans="1:19" x14ac:dyDescent="0.25">
      <c r="A2006" s="119" t="s">
        <v>1</v>
      </c>
      <c r="B2006" s="116" t="s">
        <v>1346</v>
      </c>
      <c r="C2006" s="165">
        <v>33005</v>
      </c>
      <c r="D2006" s="117">
        <v>2701.12</v>
      </c>
      <c r="E2006" s="7" t="s">
        <v>1349</v>
      </c>
      <c r="F2006" s="116" t="s">
        <v>1353</v>
      </c>
      <c r="G2006" s="156">
        <v>44694</v>
      </c>
      <c r="H2006" s="82">
        <v>32547636.57</v>
      </c>
      <c r="I2006" s="50">
        <v>0.4</v>
      </c>
      <c r="J2006" s="15">
        <v>2538.8000000000002</v>
      </c>
      <c r="K2006" s="15">
        <v>6347</v>
      </c>
      <c r="L2006" s="15"/>
      <c r="M2006" s="66" t="str">
        <f>TEXT(Table2[[#This Row],[Gd.Dt]],"mmm-yy")</f>
        <v>May-22</v>
      </c>
      <c r="N2006" s="46" t="str">
        <f>MID(Table2[[#This Row],[BE]],6,2)</f>
        <v>IB</v>
      </c>
      <c r="O2006" s="46" t="str">
        <f>IF(Table2[[#This Row],[Type]]="IB","EOU",IF(Table2[[#This Row],[Type]]="MB","Local","492"))</f>
        <v>EOU</v>
      </c>
      <c r="P2006" s="46">
        <f>ROUND(Table2[[#This Row],[Cons]]/Table2[[#This Row],[Qty.]],5)</f>
        <v>0.4</v>
      </c>
      <c r="Q2006" s="46" t="b">
        <f>EXACT(Table2[[#This Row],[rate]],Table2[[#This Row],[Check]])</f>
        <v>1</v>
      </c>
      <c r="R2006" s="46"/>
      <c r="S2006" s="46" t="str">
        <f>IF(Table2[[#This Row],[SRO]]="EOU",VLOOKUP(Table2[[#This Row],[BE]],[2]GD.List!$C$3:$N$5014,12,0),IF(Table2[[#This Row],[SRO]]="Local","Polyester Staple Fibre","SRO 492"))</f>
        <v>Textile Coal</v>
      </c>
    </row>
    <row r="2007" spans="1:19" x14ac:dyDescent="0.25">
      <c r="A2007" s="116" t="s">
        <v>1</v>
      </c>
      <c r="B2007" s="116" t="s">
        <v>1347</v>
      </c>
      <c r="C2007" s="165">
        <v>12472</v>
      </c>
      <c r="D2007" s="117">
        <v>2701.12</v>
      </c>
      <c r="E2007" s="7" t="s">
        <v>1350</v>
      </c>
      <c r="F2007" s="116" t="s">
        <v>1354</v>
      </c>
      <c r="G2007" s="156">
        <v>44695</v>
      </c>
      <c r="H2007" s="82">
        <v>15831756.140000001</v>
      </c>
      <c r="I2007" s="50">
        <v>0.4</v>
      </c>
      <c r="J2007" s="15">
        <v>3947.2</v>
      </c>
      <c r="K2007" s="15">
        <v>9868</v>
      </c>
      <c r="L2007" s="15"/>
      <c r="M2007" s="66" t="str">
        <f>TEXT(Table2[[#This Row],[Gd.Dt]],"mmm-yy")</f>
        <v>May-22</v>
      </c>
      <c r="N2007" s="46" t="str">
        <f>MID(Table2[[#This Row],[BE]],6,2)</f>
        <v>IB</v>
      </c>
      <c r="O2007" s="46" t="str">
        <f>IF(Table2[[#This Row],[Type]]="IB","EOU",IF(Table2[[#This Row],[Type]]="MB","Local","492"))</f>
        <v>EOU</v>
      </c>
      <c r="P2007" s="46">
        <f>ROUND(Table2[[#This Row],[Cons]]/Table2[[#This Row],[Qty.]],5)</f>
        <v>0.4</v>
      </c>
      <c r="Q2007" s="46" t="b">
        <f>EXACT(Table2[[#This Row],[rate]],Table2[[#This Row],[Check]])</f>
        <v>1</v>
      </c>
      <c r="R2007" s="46"/>
      <c r="S2007" s="46" t="str">
        <f>IF(Table2[[#This Row],[SRO]]="EOU",VLOOKUP(Table2[[#This Row],[BE]],[2]GD.List!$C$3:$N$5014,12,0),IF(Table2[[#This Row],[SRO]]="Local","Polyester Staple Fibre","SRO 492"))</f>
        <v>Textile Coal</v>
      </c>
    </row>
    <row r="2008" spans="1:19" x14ac:dyDescent="0.25">
      <c r="A2008" s="120" t="s">
        <v>1</v>
      </c>
      <c r="B2008" s="116" t="s">
        <v>1348</v>
      </c>
      <c r="C2008" s="165">
        <v>74448</v>
      </c>
      <c r="D2008" s="117">
        <v>2701.12</v>
      </c>
      <c r="E2008" s="7" t="s">
        <v>1351</v>
      </c>
      <c r="F2008" s="116" t="s">
        <v>1355</v>
      </c>
      <c r="G2008" s="156">
        <v>44695</v>
      </c>
      <c r="H2008" s="82">
        <v>94502960</v>
      </c>
      <c r="I2008" s="50">
        <v>0.4</v>
      </c>
      <c r="J2008" s="15">
        <v>29998</v>
      </c>
      <c r="K2008" s="15">
        <v>74995</v>
      </c>
      <c r="L2008" s="15"/>
      <c r="M2008" s="66" t="str">
        <f>TEXT(Table2[[#This Row],[Gd.Dt]],"mmm-yy")</f>
        <v>May-22</v>
      </c>
      <c r="N2008" s="46" t="str">
        <f>MID(Table2[[#This Row],[BE]],6,2)</f>
        <v>IB</v>
      </c>
      <c r="O2008" s="46" t="str">
        <f>IF(Table2[[#This Row],[Type]]="IB","EOU",IF(Table2[[#This Row],[Type]]="MB","Local","492"))</f>
        <v>EOU</v>
      </c>
      <c r="P2008" s="46">
        <f>ROUND(Table2[[#This Row],[Cons]]/Table2[[#This Row],[Qty.]],5)</f>
        <v>0.4</v>
      </c>
      <c r="Q2008" s="46" t="b">
        <f>EXACT(Table2[[#This Row],[rate]],Table2[[#This Row],[Check]])</f>
        <v>1</v>
      </c>
      <c r="R2008" s="46"/>
      <c r="S2008" s="46" t="str">
        <f>IF(Table2[[#This Row],[SRO]]="EOU",VLOOKUP(Table2[[#This Row],[BE]],[2]GD.List!$C$3:$N$5014,12,0),IF(Table2[[#This Row],[SRO]]="Local","Polyester Staple Fibre","SRO 492"))</f>
        <v>Textile Coal</v>
      </c>
    </row>
    <row r="2009" spans="1:19" x14ac:dyDescent="0.25">
      <c r="A2009" s="119" t="s">
        <v>1021</v>
      </c>
      <c r="B2009" s="116" t="s">
        <v>1346</v>
      </c>
      <c r="C2009" s="165">
        <v>33005</v>
      </c>
      <c r="D2009" s="117">
        <v>1108.19</v>
      </c>
      <c r="E2009" s="7" t="s">
        <v>1349</v>
      </c>
      <c r="F2009" s="116" t="s">
        <v>1353</v>
      </c>
      <c r="G2009" s="156">
        <v>44694</v>
      </c>
      <c r="H2009" s="82">
        <v>32547636.57</v>
      </c>
      <c r="I2009" s="50">
        <v>0.04</v>
      </c>
      <c r="J2009" s="15">
        <v>645.48</v>
      </c>
      <c r="K2009" s="15">
        <v>16137</v>
      </c>
      <c r="L2009" s="15"/>
      <c r="M2009" s="66" t="str">
        <f>TEXT(Table2[[#This Row],[Gd.Dt]],"mmm-yy")</f>
        <v>May-22</v>
      </c>
      <c r="N2009" s="46" t="str">
        <f>MID(Table2[[#This Row],[BE]],6,2)</f>
        <v>IB</v>
      </c>
      <c r="O2009" s="46" t="str">
        <f>IF(Table2[[#This Row],[Type]]="IB","EOU",IF(Table2[[#This Row],[Type]]="MB","Local","492"))</f>
        <v>EOU</v>
      </c>
      <c r="P2009" s="46">
        <f>ROUND(Table2[[#This Row],[Cons]]/Table2[[#This Row],[Qty.]],5)</f>
        <v>0.04</v>
      </c>
      <c r="Q2009" s="46" t="b">
        <f>EXACT(Table2[[#This Row],[rate]],Table2[[#This Row],[Check]])</f>
        <v>1</v>
      </c>
      <c r="R2009" s="46"/>
      <c r="S2009" s="46" t="str">
        <f>IF(Table2[[#This Row],[SRO]]="EOU",VLOOKUP(Table2[[#This Row],[BE]],[2]GD.List!$C$3:$N$5014,12,0),IF(Table2[[#This Row],[SRO]]="Local","Polyester Staple Fibre","SRO 492"))</f>
        <v>Textile Chemical</v>
      </c>
    </row>
    <row r="2010" spans="1:19" x14ac:dyDescent="0.25">
      <c r="A2010" s="120" t="s">
        <v>1021</v>
      </c>
      <c r="B2010" s="116" t="s">
        <v>1347</v>
      </c>
      <c r="C2010" s="165">
        <v>12472</v>
      </c>
      <c r="D2010" s="117">
        <v>1108.19</v>
      </c>
      <c r="E2010" s="7" t="s">
        <v>1350</v>
      </c>
      <c r="F2010" s="116" t="s">
        <v>1354</v>
      </c>
      <c r="G2010" s="156">
        <v>44695</v>
      </c>
      <c r="H2010" s="82">
        <v>15831756.140000001</v>
      </c>
      <c r="I2010" s="50">
        <v>0.04</v>
      </c>
      <c r="J2010" s="15">
        <v>394.72</v>
      </c>
      <c r="K2010" s="15">
        <v>9868</v>
      </c>
      <c r="L2010" s="15"/>
      <c r="M2010" s="66" t="str">
        <f>TEXT(Table2[[#This Row],[Gd.Dt]],"mmm-yy")</f>
        <v>May-22</v>
      </c>
      <c r="N2010" s="46" t="str">
        <f>MID(Table2[[#This Row],[BE]],6,2)</f>
        <v>IB</v>
      </c>
      <c r="O2010" s="46" t="str">
        <f>IF(Table2[[#This Row],[Type]]="IB","EOU",IF(Table2[[#This Row],[Type]]="MB","Local","492"))</f>
        <v>EOU</v>
      </c>
      <c r="P2010" s="46">
        <f>ROUND(Table2[[#This Row],[Cons]]/Table2[[#This Row],[Qty.]],5)</f>
        <v>0.04</v>
      </c>
      <c r="Q2010" s="46" t="b">
        <f>EXACT(Table2[[#This Row],[rate]],Table2[[#This Row],[Check]])</f>
        <v>1</v>
      </c>
      <c r="R2010" s="46"/>
      <c r="S2010" s="46" t="str">
        <f>IF(Table2[[#This Row],[SRO]]="EOU",VLOOKUP(Table2[[#This Row],[BE]],[2]GD.List!$C$3:$N$5014,12,0),IF(Table2[[#This Row],[SRO]]="Local","Polyester Staple Fibre","SRO 492"))</f>
        <v>Textile Chemical</v>
      </c>
    </row>
    <row r="2011" spans="1:19" x14ac:dyDescent="0.25">
      <c r="A2011" s="120" t="s">
        <v>1048</v>
      </c>
      <c r="B2011" s="116" t="s">
        <v>1346</v>
      </c>
      <c r="C2011" s="165">
        <v>33005</v>
      </c>
      <c r="D2011" s="117">
        <v>2832.1089999999999</v>
      </c>
      <c r="E2011" s="7" t="s">
        <v>1349</v>
      </c>
      <c r="F2011" s="116" t="s">
        <v>1353</v>
      </c>
      <c r="G2011" s="156">
        <v>44694</v>
      </c>
      <c r="H2011" s="82">
        <v>32547636.57</v>
      </c>
      <c r="I2011" s="50">
        <v>0.04</v>
      </c>
      <c r="J2011" s="15">
        <v>253.88</v>
      </c>
      <c r="K2011" s="15">
        <v>6347</v>
      </c>
      <c r="L2011" s="15"/>
      <c r="M2011" s="66" t="str">
        <f>TEXT(Table2[[#This Row],[Gd.Dt]],"mmm-yy")</f>
        <v>May-22</v>
      </c>
      <c r="N2011" s="46" t="str">
        <f>MID(Table2[[#This Row],[BE]],6,2)</f>
        <v>IB</v>
      </c>
      <c r="O2011" s="46" t="str">
        <f>IF(Table2[[#This Row],[Type]]="IB","EOU",IF(Table2[[#This Row],[Type]]="MB","Local","492"))</f>
        <v>EOU</v>
      </c>
      <c r="P2011" s="46">
        <f>ROUND(Table2[[#This Row],[Cons]]/Table2[[#This Row],[Qty.]],5)</f>
        <v>0.04</v>
      </c>
      <c r="Q2011" s="46" t="b">
        <f>EXACT(Table2[[#This Row],[rate]],Table2[[#This Row],[Check]])</f>
        <v>1</v>
      </c>
      <c r="R2011" s="46"/>
      <c r="S2011" s="46" t="str">
        <f>IF(Table2[[#This Row],[SRO]]="EOU",VLOOKUP(Table2[[#This Row],[BE]],[2]GD.List!$C$3:$N$5014,12,0),IF(Table2[[#This Row],[SRO]]="Local","Polyester Staple Fibre","SRO 492"))</f>
        <v>Textile Chemical</v>
      </c>
    </row>
    <row r="2012" spans="1:19" x14ac:dyDescent="0.25">
      <c r="A2012" s="120" t="s">
        <v>1049</v>
      </c>
      <c r="B2012" s="116" t="s">
        <v>1346</v>
      </c>
      <c r="C2012" s="165">
        <v>33005</v>
      </c>
      <c r="D2012" s="117">
        <v>5503.201</v>
      </c>
      <c r="E2012" s="7" t="s">
        <v>1349</v>
      </c>
      <c r="F2012" s="116" t="s">
        <v>1353</v>
      </c>
      <c r="G2012" s="156">
        <v>44694</v>
      </c>
      <c r="H2012" s="82">
        <v>32547636.57</v>
      </c>
      <c r="I2012" s="50">
        <v>0.53061000000000003</v>
      </c>
      <c r="J2012" s="15">
        <v>2197.79</v>
      </c>
      <c r="K2012" s="15">
        <v>4142</v>
      </c>
      <c r="L2012" s="15"/>
      <c r="M2012" s="66" t="str">
        <f>TEXT(Table2[[#This Row],[Gd.Dt]],"mmm-yy")</f>
        <v>May-22</v>
      </c>
      <c r="N2012" s="46" t="str">
        <f>MID(Table2[[#This Row],[BE]],6,2)</f>
        <v>MB</v>
      </c>
      <c r="O2012" s="46" t="str">
        <f>IF(Table2[[#This Row],[Type]]="IB","EOU",IF(Table2[[#This Row],[Type]]="MB","Local","492"))</f>
        <v>Local</v>
      </c>
      <c r="P2012" s="46">
        <f>ROUND(Table2[[#This Row],[Cons]]/Table2[[#This Row],[Qty.]],5)</f>
        <v>0.53061000000000003</v>
      </c>
      <c r="Q2012" s="46" t="b">
        <f>EXACT(Table2[[#This Row],[rate]],Table2[[#This Row],[Check]])</f>
        <v>1</v>
      </c>
      <c r="R2012" s="46"/>
      <c r="S2012" s="46" t="str">
        <f>IF(Table2[[#This Row],[SRO]]="EOU",VLOOKUP(Table2[[#This Row],[BE]],[2]GD.List!$C$3:$N$5014,12,0),IF(Table2[[#This Row],[SRO]]="Local","Polyester Staple Fibre","SRO 492"))</f>
        <v>Polyester Staple Fibre</v>
      </c>
    </row>
    <row r="2013" spans="1:19" x14ac:dyDescent="0.25">
      <c r="A2013" s="119" t="s">
        <v>1160</v>
      </c>
      <c r="B2013" s="116" t="s">
        <v>1347</v>
      </c>
      <c r="C2013" s="165">
        <v>12472</v>
      </c>
      <c r="D2013" s="117">
        <v>5503.201</v>
      </c>
      <c r="E2013" s="7" t="s">
        <v>1350</v>
      </c>
      <c r="F2013" s="116" t="s">
        <v>1354</v>
      </c>
      <c r="G2013" s="156">
        <v>44695</v>
      </c>
      <c r="H2013" s="82">
        <v>15831756.140000001</v>
      </c>
      <c r="I2013" s="50">
        <v>0.41666999999999998</v>
      </c>
      <c r="J2013" s="15">
        <v>4111.7</v>
      </c>
      <c r="K2013" s="15">
        <v>9868</v>
      </c>
      <c r="L2013" s="15"/>
      <c r="M2013" s="66" t="str">
        <f>TEXT(Table2[[#This Row],[Gd.Dt]],"mmm-yy")</f>
        <v>May-22</v>
      </c>
      <c r="N2013" s="46" t="str">
        <f>MID(Table2[[#This Row],[BE]],6,2)</f>
        <v>MB</v>
      </c>
      <c r="O2013" s="46" t="str">
        <f>IF(Table2[[#This Row],[Type]]="IB","EOU",IF(Table2[[#This Row],[Type]]="MB","Local","492"))</f>
        <v>Local</v>
      </c>
      <c r="P2013" s="46">
        <f>ROUND(Table2[[#This Row],[Cons]]/Table2[[#This Row],[Qty.]],5)</f>
        <v>0.41666999999999998</v>
      </c>
      <c r="Q2013" s="46" t="b">
        <f>EXACT(Table2[[#This Row],[rate]],Table2[[#This Row],[Check]])</f>
        <v>1</v>
      </c>
      <c r="R2013" s="46"/>
      <c r="S2013" s="46" t="str">
        <f>IF(Table2[[#This Row],[SRO]]="EOU",VLOOKUP(Table2[[#This Row],[BE]],[2]GD.List!$C$3:$N$5014,12,0),IF(Table2[[#This Row],[SRO]]="Local","Polyester Staple Fibre","SRO 492"))</f>
        <v>Polyester Staple Fibre</v>
      </c>
    </row>
    <row r="2014" spans="1:19" x14ac:dyDescent="0.25">
      <c r="A2014" s="120" t="s">
        <v>1160</v>
      </c>
      <c r="B2014" s="116" t="s">
        <v>1348</v>
      </c>
      <c r="C2014" s="165">
        <v>74448</v>
      </c>
      <c r="D2014" s="117">
        <v>5503.201</v>
      </c>
      <c r="E2014" s="7" t="s">
        <v>1351</v>
      </c>
      <c r="F2014" s="116" t="s">
        <v>1355</v>
      </c>
      <c r="G2014" s="156">
        <v>44695</v>
      </c>
      <c r="H2014" s="82">
        <v>94502960</v>
      </c>
      <c r="I2014" s="50">
        <v>0.41666999999999998</v>
      </c>
      <c r="J2014" s="15">
        <v>31248.17</v>
      </c>
      <c r="K2014" s="15">
        <v>74995</v>
      </c>
      <c r="L2014" s="15"/>
      <c r="M2014" s="66" t="str">
        <f>TEXT(Table2[[#This Row],[Gd.Dt]],"mmm-yy")</f>
        <v>May-22</v>
      </c>
      <c r="N2014" s="46" t="str">
        <f>MID(Table2[[#This Row],[BE]],6,2)</f>
        <v>MB</v>
      </c>
      <c r="O2014" s="46" t="str">
        <f>IF(Table2[[#This Row],[Type]]="IB","EOU",IF(Table2[[#This Row],[Type]]="MB","Local","492"))</f>
        <v>Local</v>
      </c>
      <c r="P2014" s="46">
        <f>ROUND(Table2[[#This Row],[Cons]]/Table2[[#This Row],[Qty.]],5)</f>
        <v>0.41666999999999998</v>
      </c>
      <c r="Q2014" s="46" t="b">
        <f>EXACT(Table2[[#This Row],[rate]],Table2[[#This Row],[Check]])</f>
        <v>1</v>
      </c>
      <c r="R2014" s="46"/>
      <c r="S2014" s="46" t="str">
        <f>IF(Table2[[#This Row],[SRO]]="EOU",VLOOKUP(Table2[[#This Row],[BE]],[2]GD.List!$C$3:$N$5014,12,0),IF(Table2[[#This Row],[SRO]]="Local","Polyester Staple Fibre","SRO 492"))</f>
        <v>Polyester Staple Fibre</v>
      </c>
    </row>
    <row r="2015" spans="1:19" x14ac:dyDescent="0.25">
      <c r="A2015" s="119" t="s">
        <v>1337</v>
      </c>
      <c r="B2015" s="116" t="s">
        <v>1347</v>
      </c>
      <c r="C2015" s="165">
        <v>12472</v>
      </c>
      <c r="D2015" s="117">
        <v>3905.3</v>
      </c>
      <c r="E2015" s="7" t="s">
        <v>1350</v>
      </c>
      <c r="F2015" s="116" t="s">
        <v>1354</v>
      </c>
      <c r="G2015" s="156">
        <v>44695</v>
      </c>
      <c r="H2015" s="82">
        <v>15831756.140000001</v>
      </c>
      <c r="I2015" s="50">
        <v>0.04</v>
      </c>
      <c r="J2015" s="15">
        <v>394.72</v>
      </c>
      <c r="K2015" s="15">
        <v>9868</v>
      </c>
      <c r="L2015" s="15"/>
      <c r="M2015" s="66" t="str">
        <f>TEXT(Table2[[#This Row],[Gd.Dt]],"mmm-yy")</f>
        <v>May-22</v>
      </c>
      <c r="N2015" s="46" t="str">
        <f>MID(Table2[[#This Row],[BE]],6,2)</f>
        <v>IB</v>
      </c>
      <c r="O2015" s="46" t="str">
        <f>IF(Table2[[#This Row],[Type]]="IB","EOU",IF(Table2[[#This Row],[Type]]="MB","Local","492"))</f>
        <v>EOU</v>
      </c>
      <c r="P2015" s="46">
        <f>ROUND(Table2[[#This Row],[Cons]]/Table2[[#This Row],[Qty.]],5)</f>
        <v>0.04</v>
      </c>
      <c r="Q2015" s="46" t="b">
        <f>EXACT(Table2[[#This Row],[rate]],Table2[[#This Row],[Check]])</f>
        <v>1</v>
      </c>
      <c r="R2015" s="46"/>
      <c r="S2015" s="46" t="str">
        <f>IF(Table2[[#This Row],[SRO]]="EOU",VLOOKUP(Table2[[#This Row],[BE]],[2]GD.List!$C$3:$N$5014,12,0),IF(Table2[[#This Row],[SRO]]="Local","Polyester Staple Fibre","SRO 492"))</f>
        <v>Textile Chemical</v>
      </c>
    </row>
    <row r="2016" spans="1:19" x14ac:dyDescent="0.25">
      <c r="A2016" s="120" t="s">
        <v>1337</v>
      </c>
      <c r="B2016" s="116" t="s">
        <v>1348</v>
      </c>
      <c r="C2016" s="165">
        <v>74448</v>
      </c>
      <c r="D2016" s="117">
        <v>3905.3</v>
      </c>
      <c r="E2016" s="7" t="s">
        <v>1351</v>
      </c>
      <c r="F2016" s="116" t="s">
        <v>1355</v>
      </c>
      <c r="G2016" s="156">
        <v>44695</v>
      </c>
      <c r="H2016" s="82">
        <v>94502960</v>
      </c>
      <c r="I2016" s="50">
        <v>0.04</v>
      </c>
      <c r="J2016" s="15">
        <v>2999.8</v>
      </c>
      <c r="K2016" s="15">
        <v>74995</v>
      </c>
      <c r="L2016" s="15"/>
      <c r="M2016" s="66" t="str">
        <f>TEXT(Table2[[#This Row],[Gd.Dt]],"mmm-yy")</f>
        <v>May-22</v>
      </c>
      <c r="N2016" s="46" t="str">
        <f>MID(Table2[[#This Row],[BE]],6,2)</f>
        <v>IB</v>
      </c>
      <c r="O2016" s="46" t="str">
        <f>IF(Table2[[#This Row],[Type]]="IB","EOU",IF(Table2[[#This Row],[Type]]="MB","Local","492"))</f>
        <v>EOU</v>
      </c>
      <c r="P2016" s="46">
        <f>ROUND(Table2[[#This Row],[Cons]]/Table2[[#This Row],[Qty.]],5)</f>
        <v>0.04</v>
      </c>
      <c r="Q2016" s="46" t="b">
        <f>EXACT(Table2[[#This Row],[rate]],Table2[[#This Row],[Check]])</f>
        <v>1</v>
      </c>
      <c r="R2016" s="46"/>
      <c r="S2016" s="46" t="str">
        <f>IF(Table2[[#This Row],[SRO]]="EOU",VLOOKUP(Table2[[#This Row],[BE]],[2]GD.List!$C$3:$N$5014,12,0),IF(Table2[[#This Row],[SRO]]="Local","Polyester Staple Fibre","SRO 492"))</f>
        <v>Textile Chemical</v>
      </c>
    </row>
    <row r="2017" spans="1:19" x14ac:dyDescent="0.25">
      <c r="A2017" s="119" t="s">
        <v>1338</v>
      </c>
      <c r="B2017" s="116" t="s">
        <v>1347</v>
      </c>
      <c r="C2017" s="165">
        <v>12472</v>
      </c>
      <c r="D2017" s="117">
        <v>3204.16</v>
      </c>
      <c r="E2017" s="7" t="s">
        <v>1350</v>
      </c>
      <c r="F2017" s="116" t="s">
        <v>1354</v>
      </c>
      <c r="G2017" s="156">
        <v>44695</v>
      </c>
      <c r="H2017" s="82">
        <v>15831756.140000001</v>
      </c>
      <c r="I2017" s="50">
        <v>7.0000000000000007E-2</v>
      </c>
      <c r="J2017" s="15">
        <v>690.76</v>
      </c>
      <c r="K2017" s="15">
        <v>9868</v>
      </c>
      <c r="L2017" s="15"/>
      <c r="M2017" s="66" t="str">
        <f>TEXT(Table2[[#This Row],[Gd.Dt]],"mmm-yy")</f>
        <v>May-22</v>
      </c>
      <c r="N2017" s="46" t="str">
        <f>MID(Table2[[#This Row],[BE]],6,2)</f>
        <v>IB</v>
      </c>
      <c r="O2017" s="46" t="str">
        <f>IF(Table2[[#This Row],[Type]]="IB","EOU",IF(Table2[[#This Row],[Type]]="MB","Local","492"))</f>
        <v>EOU</v>
      </c>
      <c r="P2017" s="46">
        <f>ROUND(Table2[[#This Row],[Cons]]/Table2[[#This Row],[Qty.]],5)</f>
        <v>7.0000000000000007E-2</v>
      </c>
      <c r="Q2017" s="46" t="b">
        <f>EXACT(Table2[[#This Row],[rate]],Table2[[#This Row],[Check]])</f>
        <v>1</v>
      </c>
      <c r="R2017" s="46"/>
      <c r="S2017" s="46" t="str">
        <f>IF(Table2[[#This Row],[SRO]]="EOU",VLOOKUP(Table2[[#This Row],[BE]],[2]GD.List!$C$3:$N$5014,12,0),IF(Table2[[#This Row],[SRO]]="Local","Polyester Staple Fibre","SRO 492"))</f>
        <v>Textile Dyes</v>
      </c>
    </row>
    <row r="2018" spans="1:19" x14ac:dyDescent="0.25">
      <c r="A2018" s="120" t="s">
        <v>1338</v>
      </c>
      <c r="B2018" s="116" t="s">
        <v>1348</v>
      </c>
      <c r="C2018" s="165">
        <v>74448</v>
      </c>
      <c r="D2018" s="117">
        <v>3204.16</v>
      </c>
      <c r="E2018" s="7" t="s">
        <v>1351</v>
      </c>
      <c r="F2018" s="116" t="s">
        <v>1355</v>
      </c>
      <c r="G2018" s="156">
        <v>44695</v>
      </c>
      <c r="H2018" s="82">
        <v>94502960</v>
      </c>
      <c r="I2018" s="50">
        <v>7.0000000000000007E-2</v>
      </c>
      <c r="J2018" s="15">
        <v>5249.65</v>
      </c>
      <c r="K2018" s="15">
        <v>74995</v>
      </c>
      <c r="L2018" s="15"/>
      <c r="M2018" s="66" t="str">
        <f>TEXT(Table2[[#This Row],[Gd.Dt]],"mmm-yy")</f>
        <v>May-22</v>
      </c>
      <c r="N2018" s="46" t="str">
        <f>MID(Table2[[#This Row],[BE]],6,2)</f>
        <v>IB</v>
      </c>
      <c r="O2018" s="46" t="str">
        <f>IF(Table2[[#This Row],[Type]]="IB","EOU",IF(Table2[[#This Row],[Type]]="MB","Local","492"))</f>
        <v>EOU</v>
      </c>
      <c r="P2018" s="46">
        <f>ROUND(Table2[[#This Row],[Cons]]/Table2[[#This Row],[Qty.]],5)</f>
        <v>7.0000000000000007E-2</v>
      </c>
      <c r="Q2018" s="46" t="b">
        <f>EXACT(Table2[[#This Row],[rate]],Table2[[#This Row],[Check]])</f>
        <v>1</v>
      </c>
      <c r="R2018" s="46"/>
      <c r="S2018" s="46" t="str">
        <f>IF(Table2[[#This Row],[SRO]]="EOU",VLOOKUP(Table2[[#This Row],[BE]],[2]GD.List!$C$3:$N$5014,12,0),IF(Table2[[#This Row],[SRO]]="Local","Polyester Staple Fibre","SRO 492"))</f>
        <v>Textile Dyes</v>
      </c>
    </row>
    <row r="2019" spans="1:19" x14ac:dyDescent="0.25">
      <c r="A2019" s="119" t="s">
        <v>1341</v>
      </c>
      <c r="B2019" s="116" t="s">
        <v>1346</v>
      </c>
      <c r="C2019" s="165">
        <v>33005</v>
      </c>
      <c r="D2019" s="117">
        <v>3910</v>
      </c>
      <c r="E2019" s="7" t="s">
        <v>1349</v>
      </c>
      <c r="F2019" s="116" t="s">
        <v>1353</v>
      </c>
      <c r="G2019" s="156">
        <v>44694</v>
      </c>
      <c r="H2019" s="82">
        <v>32547636.57</v>
      </c>
      <c r="I2019" s="50">
        <v>0.04</v>
      </c>
      <c r="J2019" s="15">
        <v>645.48</v>
      </c>
      <c r="K2019" s="15">
        <v>16137</v>
      </c>
      <c r="L2019" s="15"/>
      <c r="M2019" s="66" t="str">
        <f>TEXT(Table2[[#This Row],[Gd.Dt]],"mmm-yy")</f>
        <v>May-22</v>
      </c>
      <c r="N2019" s="46" t="str">
        <f>MID(Table2[[#This Row],[BE]],6,2)</f>
        <v>IB</v>
      </c>
      <c r="O2019" s="46" t="str">
        <f>IF(Table2[[#This Row],[Type]]="IB","EOU",IF(Table2[[#This Row],[Type]]="MB","Local","492"))</f>
        <v>EOU</v>
      </c>
      <c r="P2019" s="46">
        <f>ROUND(Table2[[#This Row],[Cons]]/Table2[[#This Row],[Qty.]],5)</f>
        <v>0.04</v>
      </c>
      <c r="Q2019" s="46" t="b">
        <f>EXACT(Table2[[#This Row],[rate]],Table2[[#This Row],[Check]])</f>
        <v>1</v>
      </c>
      <c r="R2019" s="46"/>
      <c r="S2019" s="46" t="str">
        <f>IF(Table2[[#This Row],[SRO]]="EOU",VLOOKUP(Table2[[#This Row],[BE]],[2]GD.List!$C$3:$N$5014,12,0),IF(Table2[[#This Row],[SRO]]="Local","Polyester Staple Fibre","SRO 492"))</f>
        <v>Textile Chemical</v>
      </c>
    </row>
    <row r="2020" spans="1:19" x14ac:dyDescent="0.25">
      <c r="A2020" s="119" t="s">
        <v>1341</v>
      </c>
      <c r="B2020" s="116" t="s">
        <v>1347</v>
      </c>
      <c r="C2020" s="165">
        <v>12472</v>
      </c>
      <c r="D2020" s="117">
        <v>3910</v>
      </c>
      <c r="E2020" s="7" t="s">
        <v>1350</v>
      </c>
      <c r="F2020" s="116" t="s">
        <v>1354</v>
      </c>
      <c r="G2020" s="156">
        <v>44695</v>
      </c>
      <c r="H2020" s="82">
        <v>15831756.140000001</v>
      </c>
      <c r="I2020" s="50">
        <v>0.04</v>
      </c>
      <c r="J2020" s="15">
        <v>394.72</v>
      </c>
      <c r="K2020" s="15">
        <v>9868</v>
      </c>
      <c r="L2020" s="15"/>
      <c r="M2020" s="66" t="str">
        <f>TEXT(Table2[[#This Row],[Gd.Dt]],"mmm-yy")</f>
        <v>May-22</v>
      </c>
      <c r="N2020" s="46" t="str">
        <f>MID(Table2[[#This Row],[BE]],6,2)</f>
        <v>IB</v>
      </c>
      <c r="O2020" s="46" t="str">
        <f>IF(Table2[[#This Row],[Type]]="IB","EOU",IF(Table2[[#This Row],[Type]]="MB","Local","492"))</f>
        <v>EOU</v>
      </c>
      <c r="P2020" s="46">
        <f>ROUND(Table2[[#This Row],[Cons]]/Table2[[#This Row],[Qty.]],5)</f>
        <v>0.04</v>
      </c>
      <c r="Q2020" s="46" t="b">
        <f>EXACT(Table2[[#This Row],[rate]],Table2[[#This Row],[Check]])</f>
        <v>1</v>
      </c>
      <c r="R2020" s="46"/>
      <c r="S2020" s="46" t="str">
        <f>IF(Table2[[#This Row],[SRO]]="EOU",VLOOKUP(Table2[[#This Row],[BE]],[2]GD.List!$C$3:$N$5014,12,0),IF(Table2[[#This Row],[SRO]]="Local","Polyester Staple Fibre","SRO 492"))</f>
        <v>Textile Chemical</v>
      </c>
    </row>
    <row r="2021" spans="1:19" x14ac:dyDescent="0.25">
      <c r="A2021" s="120" t="s">
        <v>1341</v>
      </c>
      <c r="B2021" s="116" t="s">
        <v>1348</v>
      </c>
      <c r="C2021" s="165">
        <v>74448</v>
      </c>
      <c r="D2021" s="117">
        <v>3910</v>
      </c>
      <c r="E2021" s="7" t="s">
        <v>1351</v>
      </c>
      <c r="F2021" s="116" t="s">
        <v>1355</v>
      </c>
      <c r="G2021" s="156">
        <v>44695</v>
      </c>
      <c r="H2021" s="82">
        <v>94502960</v>
      </c>
      <c r="I2021" s="50">
        <v>0.04</v>
      </c>
      <c r="J2021" s="15">
        <v>2999.8</v>
      </c>
      <c r="K2021" s="15">
        <v>74995</v>
      </c>
      <c r="L2021" s="15"/>
      <c r="M2021" s="66" t="str">
        <f>TEXT(Table2[[#This Row],[Gd.Dt]],"mmm-yy")</f>
        <v>May-22</v>
      </c>
      <c r="N2021" s="46" t="str">
        <f>MID(Table2[[#This Row],[BE]],6,2)</f>
        <v>IB</v>
      </c>
      <c r="O2021" s="46" t="str">
        <f>IF(Table2[[#This Row],[Type]]="IB","EOU",IF(Table2[[#This Row],[Type]]="MB","Local","492"))</f>
        <v>EOU</v>
      </c>
      <c r="P2021" s="46">
        <f>ROUND(Table2[[#This Row],[Cons]]/Table2[[#This Row],[Qty.]],5)</f>
        <v>0.04</v>
      </c>
      <c r="Q2021" s="46" t="b">
        <f>EXACT(Table2[[#This Row],[rate]],Table2[[#This Row],[Check]])</f>
        <v>1</v>
      </c>
      <c r="R2021" s="46"/>
      <c r="S2021" s="46" t="str">
        <f>IF(Table2[[#This Row],[SRO]]="EOU",VLOOKUP(Table2[[#This Row],[BE]],[2]GD.List!$C$3:$N$5014,12,0),IF(Table2[[#This Row],[SRO]]="Local","Polyester Staple Fibre","SRO 492"))</f>
        <v>Textile Chemical</v>
      </c>
    </row>
    <row r="2022" spans="1:19" x14ac:dyDescent="0.25">
      <c r="A2022" s="119" t="s">
        <v>1352</v>
      </c>
      <c r="B2022" s="119" t="s">
        <v>1348</v>
      </c>
      <c r="C2022" s="170">
        <v>74448</v>
      </c>
      <c r="D2022" s="171">
        <v>3809.9110000000001</v>
      </c>
      <c r="E2022" s="162" t="s">
        <v>1351</v>
      </c>
      <c r="F2022" s="119" t="s">
        <v>1355</v>
      </c>
      <c r="G2022" s="163">
        <v>44695</v>
      </c>
      <c r="H2022" s="172">
        <v>94502960</v>
      </c>
      <c r="I2022" s="53">
        <v>0.04</v>
      </c>
      <c r="J2022" s="30">
        <v>2999.8</v>
      </c>
      <c r="K2022" s="30">
        <v>74995</v>
      </c>
      <c r="L2022" s="30"/>
      <c r="M2022" s="67" t="str">
        <f>TEXT(Table2[[#This Row],[Gd.Dt]],"mmm-yy")</f>
        <v>May-22</v>
      </c>
      <c r="N2022" s="47" t="str">
        <f>MID(Table2[[#This Row],[BE]],6,2)</f>
        <v>IB</v>
      </c>
      <c r="O2022" s="47" t="str">
        <f>IF(Table2[[#This Row],[Type]]="IB","EOU",IF(Table2[[#This Row],[Type]]="MB","Local","492"))</f>
        <v>EOU</v>
      </c>
      <c r="P2022" s="47">
        <f>ROUND(Table2[[#This Row],[Cons]]/Table2[[#This Row],[Qty.]],5)</f>
        <v>0.04</v>
      </c>
      <c r="Q2022" s="47" t="b">
        <f>EXACT(Table2[[#This Row],[rate]],Table2[[#This Row],[Check]])</f>
        <v>1</v>
      </c>
      <c r="R2022" s="47"/>
      <c r="S2022" s="47" t="str">
        <f>IF(Table2[[#This Row],[SRO]]="EOU",VLOOKUP(Table2[[#This Row],[BE]],[2]GD.List!$C$3:$N$5014,12,0),IF(Table2[[#This Row],[SRO]]="Local","Polyester Staple Fibre","SRO 492"))</f>
        <v>Textile Chemical</v>
      </c>
    </row>
    <row r="2023" spans="1:19" x14ac:dyDescent="0.25">
      <c r="A2023" s="119" t="s">
        <v>1</v>
      </c>
      <c r="B2023" s="116" t="s">
        <v>1359</v>
      </c>
      <c r="C2023" s="165">
        <v>34222</v>
      </c>
      <c r="D2023" s="117">
        <v>2701.12</v>
      </c>
      <c r="E2023" s="7" t="s">
        <v>1363</v>
      </c>
      <c r="F2023" s="116" t="s">
        <v>1367</v>
      </c>
      <c r="G2023" s="156">
        <v>44696</v>
      </c>
      <c r="H2023" s="82">
        <v>29719261.82</v>
      </c>
      <c r="I2023" s="50">
        <v>0.1</v>
      </c>
      <c r="J2023" s="15">
        <v>1365.3</v>
      </c>
      <c r="K2023" s="15">
        <v>13653</v>
      </c>
      <c r="L2023" s="15"/>
      <c r="M2023" s="66" t="str">
        <f>TEXT(Table2[[#This Row],[Gd.Dt]],"mmm-yy")</f>
        <v>May-22</v>
      </c>
      <c r="N2023" s="46" t="str">
        <f>MID(Table2[[#This Row],[BE]],6,2)</f>
        <v>IB</v>
      </c>
      <c r="O2023" s="46" t="str">
        <f>IF(Table2[[#This Row],[Type]]="IB","EOU",IF(Table2[[#This Row],[Type]]="MB","Local","492"))</f>
        <v>EOU</v>
      </c>
      <c r="P2023" s="46">
        <f>ROUND(Table2[[#This Row],[Cons]]/Table2[[#This Row],[Qty.]],5)</f>
        <v>0.1</v>
      </c>
      <c r="Q2023" s="46" t="b">
        <f>EXACT(Table2[[#This Row],[rate]],Table2[[#This Row],[Check]])</f>
        <v>1</v>
      </c>
      <c r="R2023" s="46"/>
      <c r="S2023" s="46" t="str">
        <f>IF(Table2[[#This Row],[SRO]]="EOU",VLOOKUP(Table2[[#This Row],[BE]],[2]GD.List!$C$3:$N$5014,12,0),IF(Table2[[#This Row],[SRO]]="Local","Polyester Staple Fibre","SRO 492"))</f>
        <v>Textile Coal</v>
      </c>
    </row>
    <row r="2024" spans="1:19" x14ac:dyDescent="0.25">
      <c r="A2024" s="116" t="s">
        <v>1</v>
      </c>
      <c r="B2024" s="116" t="s">
        <v>1358</v>
      </c>
      <c r="C2024" s="165">
        <v>30248</v>
      </c>
      <c r="D2024" s="117">
        <v>2701.12</v>
      </c>
      <c r="E2024" s="7" t="s">
        <v>46</v>
      </c>
      <c r="F2024" s="116" t="s">
        <v>1368</v>
      </c>
      <c r="G2024" s="156">
        <v>44696</v>
      </c>
      <c r="H2024" s="82">
        <v>33206854.920000002</v>
      </c>
      <c r="I2024" s="50">
        <v>0.1</v>
      </c>
      <c r="J2024" s="15">
        <v>1375.5</v>
      </c>
      <c r="K2024" s="15">
        <v>13755</v>
      </c>
      <c r="L2024" s="15"/>
      <c r="M2024" s="66" t="str">
        <f>TEXT(Table2[[#This Row],[Gd.Dt]],"mmm-yy")</f>
        <v>May-22</v>
      </c>
      <c r="N2024" s="46" t="str">
        <f>MID(Table2[[#This Row],[BE]],6,2)</f>
        <v>IB</v>
      </c>
      <c r="O2024" s="46" t="str">
        <f>IF(Table2[[#This Row],[Type]]="IB","EOU",IF(Table2[[#This Row],[Type]]="MB","Local","492"))</f>
        <v>EOU</v>
      </c>
      <c r="P2024" s="46">
        <f>ROUND(Table2[[#This Row],[Cons]]/Table2[[#This Row],[Qty.]],5)</f>
        <v>0.1</v>
      </c>
      <c r="Q2024" s="46" t="b">
        <f>EXACT(Table2[[#This Row],[rate]],Table2[[#This Row],[Check]])</f>
        <v>1</v>
      </c>
      <c r="R2024" s="46"/>
      <c r="S2024" s="46" t="str">
        <f>IF(Table2[[#This Row],[SRO]]="EOU",VLOOKUP(Table2[[#This Row],[BE]],[2]GD.List!$C$3:$N$5014,12,0),IF(Table2[[#This Row],[SRO]]="Local","Polyester Staple Fibre","SRO 492"))</f>
        <v>Textile Coal</v>
      </c>
    </row>
    <row r="2025" spans="1:19" x14ac:dyDescent="0.25">
      <c r="A2025" s="119" t="s">
        <v>1</v>
      </c>
      <c r="B2025" s="116" t="s">
        <v>1356</v>
      </c>
      <c r="C2025" s="165">
        <v>72978</v>
      </c>
      <c r="D2025" s="117">
        <v>2701.12</v>
      </c>
      <c r="E2025" s="7" t="s">
        <v>1361</v>
      </c>
      <c r="F2025" s="116" t="s">
        <v>1369</v>
      </c>
      <c r="G2025" s="156">
        <v>44696</v>
      </c>
      <c r="H2025" s="82">
        <v>134891888</v>
      </c>
      <c r="I2025" s="50">
        <v>0.1</v>
      </c>
      <c r="J2025" s="15">
        <v>7750.21</v>
      </c>
      <c r="K2025" s="15">
        <v>77502</v>
      </c>
      <c r="L2025" s="15"/>
      <c r="M2025" s="66" t="str">
        <f>TEXT(Table2[[#This Row],[Gd.Dt]],"mmm-yy")</f>
        <v>May-22</v>
      </c>
      <c r="N2025" s="46" t="str">
        <f>MID(Table2[[#This Row],[BE]],6,2)</f>
        <v>IB</v>
      </c>
      <c r="O2025" s="46" t="str">
        <f>IF(Table2[[#This Row],[Type]]="IB","EOU",IF(Table2[[#This Row],[Type]]="MB","Local","492"))</f>
        <v>EOU</v>
      </c>
      <c r="P2025" s="46">
        <f>ROUND(Table2[[#This Row],[Cons]]/Table2[[#This Row],[Qty.]],5)</f>
        <v>0.1</v>
      </c>
      <c r="Q2025" s="46" t="b">
        <f>EXACT(Table2[[#This Row],[rate]],Table2[[#This Row],[Check]])</f>
        <v>1</v>
      </c>
      <c r="R2025" s="46"/>
      <c r="S2025" s="46" t="str">
        <f>IF(Table2[[#This Row],[SRO]]="EOU",VLOOKUP(Table2[[#This Row],[BE]],[2]GD.List!$C$3:$N$5014,12,0),IF(Table2[[#This Row],[SRO]]="Local","Polyester Staple Fibre","SRO 492"))</f>
        <v>Textile Coal</v>
      </c>
    </row>
    <row r="2026" spans="1:19" x14ac:dyDescent="0.25">
      <c r="A2026" s="120" t="s">
        <v>1</v>
      </c>
      <c r="B2026" s="116" t="s">
        <v>1357</v>
      </c>
      <c r="C2026" s="165">
        <v>45600</v>
      </c>
      <c r="D2026" s="117">
        <v>2701.12</v>
      </c>
      <c r="E2026" s="7" t="s">
        <v>46</v>
      </c>
      <c r="F2026" s="116" t="s">
        <v>1370</v>
      </c>
      <c r="G2026" s="156">
        <v>44696</v>
      </c>
      <c r="H2026" s="82">
        <v>79966577.739999995</v>
      </c>
      <c r="I2026" s="50">
        <v>0.1</v>
      </c>
      <c r="J2026" s="15">
        <v>4596.71</v>
      </c>
      <c r="K2026" s="15">
        <v>45967</v>
      </c>
      <c r="L2026" s="15"/>
      <c r="M2026" s="66" t="str">
        <f>TEXT(Table2[[#This Row],[Gd.Dt]],"mmm-yy")</f>
        <v>May-22</v>
      </c>
      <c r="N2026" s="46" t="str">
        <f>MID(Table2[[#This Row],[BE]],6,2)</f>
        <v>IB</v>
      </c>
      <c r="O2026" s="46" t="str">
        <f>IF(Table2[[#This Row],[Type]]="IB","EOU",IF(Table2[[#This Row],[Type]]="MB","Local","492"))</f>
        <v>EOU</v>
      </c>
      <c r="P2026" s="46">
        <f>ROUND(Table2[[#This Row],[Cons]]/Table2[[#This Row],[Qty.]],5)</f>
        <v>0.1</v>
      </c>
      <c r="Q2026" s="46" t="b">
        <f>EXACT(Table2[[#This Row],[rate]],Table2[[#This Row],[Check]])</f>
        <v>1</v>
      </c>
      <c r="R2026" s="46"/>
      <c r="S2026" s="46" t="str">
        <f>IF(Table2[[#This Row],[SRO]]="EOU",VLOOKUP(Table2[[#This Row],[BE]],[2]GD.List!$C$3:$N$5014,12,0),IF(Table2[[#This Row],[SRO]]="Local","Polyester Staple Fibre","SRO 492"))</f>
        <v>Textile Coal</v>
      </c>
    </row>
    <row r="2027" spans="1:19" x14ac:dyDescent="0.25">
      <c r="A2027" s="120" t="s">
        <v>730</v>
      </c>
      <c r="B2027" s="116" t="s">
        <v>1360</v>
      </c>
      <c r="C2027" s="165">
        <v>13400</v>
      </c>
      <c r="D2027" s="117">
        <v>4819.1000000000004</v>
      </c>
      <c r="E2027" s="7" t="s">
        <v>1366</v>
      </c>
      <c r="F2027" s="116" t="s">
        <v>1371</v>
      </c>
      <c r="G2027" s="156">
        <v>44696</v>
      </c>
      <c r="H2027" s="82">
        <v>9378492.5</v>
      </c>
      <c r="I2027" s="50">
        <v>1</v>
      </c>
      <c r="J2027" s="15">
        <v>3000</v>
      </c>
      <c r="K2027" s="15">
        <v>3000</v>
      </c>
      <c r="L2027" s="15"/>
      <c r="M2027" s="66" t="str">
        <f>TEXT(Table2[[#This Row],[Gd.Dt]],"mmm-yy")</f>
        <v>May-22</v>
      </c>
      <c r="N2027" s="46" t="str">
        <f>MID(Table2[[#This Row],[BE]],6,2)</f>
        <v>EP</v>
      </c>
      <c r="O2027" s="46" t="str">
        <f>IF(Table2[[#This Row],[Type]]="IB","EOU",IF(Table2[[#This Row],[Type]]="MB","Local","492"))</f>
        <v>492</v>
      </c>
      <c r="P2027" s="46">
        <f>ROUND(Table2[[#This Row],[Cons]]/Table2[[#This Row],[Qty.]],5)</f>
        <v>1</v>
      </c>
      <c r="Q2027" s="46" t="b">
        <f>EXACT(Table2[[#This Row],[rate]],Table2[[#This Row],[Check]])</f>
        <v>1</v>
      </c>
      <c r="R2027" s="46"/>
      <c r="S2027" s="46" t="str">
        <f>IF(Table2[[#This Row],[SRO]]="EOU",VLOOKUP(Table2[[#This Row],[BE]],[2]GD.List!$C$3:$N$5014,12,0),IF(Table2[[#This Row],[SRO]]="Local","Polyester Staple Fibre","SRO 492"))</f>
        <v>SRO 492</v>
      </c>
    </row>
    <row r="2028" spans="1:19" x14ac:dyDescent="0.25">
      <c r="A2028" s="120" t="s">
        <v>752</v>
      </c>
      <c r="B2028" s="116" t="s">
        <v>1360</v>
      </c>
      <c r="C2028" s="165">
        <v>13400</v>
      </c>
      <c r="D2028" s="117">
        <v>9607.19</v>
      </c>
      <c r="E2028" s="7" t="s">
        <v>1366</v>
      </c>
      <c r="F2028" s="116" t="s">
        <v>1371</v>
      </c>
      <c r="G2028" s="156">
        <v>44696</v>
      </c>
      <c r="H2028" s="82">
        <v>9378492.5</v>
      </c>
      <c r="I2028" s="50">
        <v>1</v>
      </c>
      <c r="J2028" s="15">
        <v>900</v>
      </c>
      <c r="K2028" s="15">
        <v>900</v>
      </c>
      <c r="L2028" s="15"/>
      <c r="M2028" s="66" t="str">
        <f>TEXT(Table2[[#This Row],[Gd.Dt]],"mmm-yy")</f>
        <v>May-22</v>
      </c>
      <c r="N2028" s="46" t="str">
        <f>MID(Table2[[#This Row],[BE]],6,2)</f>
        <v>EP</v>
      </c>
      <c r="O2028" s="46" t="str">
        <f>IF(Table2[[#This Row],[Type]]="IB","EOU",IF(Table2[[#This Row],[Type]]="MB","Local","492"))</f>
        <v>492</v>
      </c>
      <c r="P2028" s="46">
        <f>ROUND(Table2[[#This Row],[Cons]]/Table2[[#This Row],[Qty.]],5)</f>
        <v>1</v>
      </c>
      <c r="Q2028" s="46" t="b">
        <f>EXACT(Table2[[#This Row],[rate]],Table2[[#This Row],[Check]])</f>
        <v>1</v>
      </c>
      <c r="R2028" s="46"/>
      <c r="S2028" s="46" t="str">
        <f>IF(Table2[[#This Row],[SRO]]="EOU",VLOOKUP(Table2[[#This Row],[BE]],[2]GD.List!$C$3:$N$5014,12,0),IF(Table2[[#This Row],[SRO]]="Local","Polyester Staple Fibre","SRO 492"))</f>
        <v>SRO 492</v>
      </c>
    </row>
    <row r="2029" spans="1:19" x14ac:dyDescent="0.25">
      <c r="A2029" s="119" t="s">
        <v>1337</v>
      </c>
      <c r="B2029" s="116" t="s">
        <v>1359</v>
      </c>
      <c r="C2029" s="165">
        <v>34222</v>
      </c>
      <c r="D2029" s="117">
        <v>3905.3</v>
      </c>
      <c r="E2029" s="7" t="s">
        <v>1363</v>
      </c>
      <c r="F2029" s="116" t="s">
        <v>1367</v>
      </c>
      <c r="G2029" s="156">
        <v>44696</v>
      </c>
      <c r="H2029" s="82">
        <v>29719261.82</v>
      </c>
      <c r="I2029" s="50">
        <v>0.04</v>
      </c>
      <c r="J2029" s="15">
        <v>546.12</v>
      </c>
      <c r="K2029" s="15">
        <v>13653</v>
      </c>
      <c r="L2029" s="15"/>
      <c r="M2029" s="66" t="str">
        <f>TEXT(Table2[[#This Row],[Gd.Dt]],"mmm-yy")</f>
        <v>May-22</v>
      </c>
      <c r="N2029" s="46" t="str">
        <f>MID(Table2[[#This Row],[BE]],6,2)</f>
        <v>IB</v>
      </c>
      <c r="O2029" s="46" t="str">
        <f>IF(Table2[[#This Row],[Type]]="IB","EOU",IF(Table2[[#This Row],[Type]]="MB","Local","492"))</f>
        <v>EOU</v>
      </c>
      <c r="P2029" s="46">
        <f>ROUND(Table2[[#This Row],[Cons]]/Table2[[#This Row],[Qty.]],5)</f>
        <v>0.04</v>
      </c>
      <c r="Q2029" s="46" t="b">
        <f>EXACT(Table2[[#This Row],[rate]],Table2[[#This Row],[Check]])</f>
        <v>1</v>
      </c>
      <c r="R2029" s="46"/>
      <c r="S2029" s="46" t="str">
        <f>IF(Table2[[#This Row],[SRO]]="EOU",VLOOKUP(Table2[[#This Row],[BE]],[2]GD.List!$C$3:$N$5014,12,0),IF(Table2[[#This Row],[SRO]]="Local","Polyester Staple Fibre","SRO 492"))</f>
        <v>Textile Chemical</v>
      </c>
    </row>
    <row r="2030" spans="1:19" x14ac:dyDescent="0.25">
      <c r="A2030" s="119" t="s">
        <v>1337</v>
      </c>
      <c r="B2030" s="116" t="s">
        <v>1358</v>
      </c>
      <c r="C2030" s="165">
        <v>30248</v>
      </c>
      <c r="D2030" s="117">
        <v>3905.3</v>
      </c>
      <c r="E2030" s="7" t="s">
        <v>46</v>
      </c>
      <c r="F2030" s="116" t="s">
        <v>1368</v>
      </c>
      <c r="G2030" s="156">
        <v>44696</v>
      </c>
      <c r="H2030" s="82">
        <v>33206854.920000002</v>
      </c>
      <c r="I2030" s="50">
        <v>0.04</v>
      </c>
      <c r="J2030" s="15">
        <v>550.20000000000005</v>
      </c>
      <c r="K2030" s="15">
        <v>13755</v>
      </c>
      <c r="L2030" s="15"/>
      <c r="M2030" s="66" t="str">
        <f>TEXT(Table2[[#This Row],[Gd.Dt]],"mmm-yy")</f>
        <v>May-22</v>
      </c>
      <c r="N2030" s="46" t="str">
        <f>MID(Table2[[#This Row],[BE]],6,2)</f>
        <v>IB</v>
      </c>
      <c r="O2030" s="46" t="str">
        <f>IF(Table2[[#This Row],[Type]]="IB","EOU",IF(Table2[[#This Row],[Type]]="MB","Local","492"))</f>
        <v>EOU</v>
      </c>
      <c r="P2030" s="46">
        <f>ROUND(Table2[[#This Row],[Cons]]/Table2[[#This Row],[Qty.]],5)</f>
        <v>0.04</v>
      </c>
      <c r="Q2030" s="46" t="b">
        <f>EXACT(Table2[[#This Row],[rate]],Table2[[#This Row],[Check]])</f>
        <v>1</v>
      </c>
      <c r="R2030" s="46"/>
      <c r="S2030" s="46" t="str">
        <f>IF(Table2[[#This Row],[SRO]]="EOU",VLOOKUP(Table2[[#This Row],[BE]],[2]GD.List!$C$3:$N$5014,12,0),IF(Table2[[#This Row],[SRO]]="Local","Polyester Staple Fibre","SRO 492"))</f>
        <v>Textile Chemical</v>
      </c>
    </row>
    <row r="2031" spans="1:19" x14ac:dyDescent="0.25">
      <c r="A2031" s="119" t="s">
        <v>1337</v>
      </c>
      <c r="B2031" s="116" t="s">
        <v>1356</v>
      </c>
      <c r="C2031" s="165">
        <v>72978</v>
      </c>
      <c r="D2031" s="117">
        <v>3905.3</v>
      </c>
      <c r="E2031" s="7" t="s">
        <v>1361</v>
      </c>
      <c r="F2031" s="116" t="s">
        <v>1369</v>
      </c>
      <c r="G2031" s="156">
        <v>44696</v>
      </c>
      <c r="H2031" s="82">
        <v>134891888</v>
      </c>
      <c r="I2031" s="50">
        <v>0.04</v>
      </c>
      <c r="J2031" s="15">
        <v>3100.09</v>
      </c>
      <c r="K2031" s="15">
        <v>77502</v>
      </c>
      <c r="L2031" s="15"/>
      <c r="M2031" s="66" t="str">
        <f>TEXT(Table2[[#This Row],[Gd.Dt]],"mmm-yy")</f>
        <v>May-22</v>
      </c>
      <c r="N2031" s="46" t="str">
        <f>MID(Table2[[#This Row],[BE]],6,2)</f>
        <v>IB</v>
      </c>
      <c r="O2031" s="46" t="str">
        <f>IF(Table2[[#This Row],[Type]]="IB","EOU",IF(Table2[[#This Row],[Type]]="MB","Local","492"))</f>
        <v>EOU</v>
      </c>
      <c r="P2031" s="46">
        <f>ROUND(Table2[[#This Row],[Cons]]/Table2[[#This Row],[Qty.]],5)</f>
        <v>0.04</v>
      </c>
      <c r="Q2031" s="46" t="b">
        <f>EXACT(Table2[[#This Row],[rate]],Table2[[#This Row],[Check]])</f>
        <v>1</v>
      </c>
      <c r="R2031" s="46"/>
      <c r="S2031" s="46" t="str">
        <f>IF(Table2[[#This Row],[SRO]]="EOU",VLOOKUP(Table2[[#This Row],[BE]],[2]GD.List!$C$3:$N$5014,12,0),IF(Table2[[#This Row],[SRO]]="Local","Polyester Staple Fibre","SRO 492"))</f>
        <v>Textile Chemical</v>
      </c>
    </row>
    <row r="2032" spans="1:19" x14ac:dyDescent="0.25">
      <c r="A2032" s="120" t="s">
        <v>1337</v>
      </c>
      <c r="B2032" s="116" t="s">
        <v>1357</v>
      </c>
      <c r="C2032" s="165">
        <v>45600</v>
      </c>
      <c r="D2032" s="117">
        <v>3905.3</v>
      </c>
      <c r="E2032" s="7" t="s">
        <v>46</v>
      </c>
      <c r="F2032" s="116" t="s">
        <v>1370</v>
      </c>
      <c r="G2032" s="156">
        <v>44696</v>
      </c>
      <c r="H2032" s="82">
        <v>79966577.739999995</v>
      </c>
      <c r="I2032" s="50">
        <v>0.04</v>
      </c>
      <c r="J2032" s="15">
        <v>1838.69</v>
      </c>
      <c r="K2032" s="15">
        <v>45967</v>
      </c>
      <c r="L2032" s="15"/>
      <c r="M2032" s="66" t="str">
        <f>TEXT(Table2[[#This Row],[Gd.Dt]],"mmm-yy")</f>
        <v>May-22</v>
      </c>
      <c r="N2032" s="46" t="str">
        <f>MID(Table2[[#This Row],[BE]],6,2)</f>
        <v>IB</v>
      </c>
      <c r="O2032" s="46" t="str">
        <f>IF(Table2[[#This Row],[Type]]="IB","EOU",IF(Table2[[#This Row],[Type]]="MB","Local","492"))</f>
        <v>EOU</v>
      </c>
      <c r="P2032" s="46">
        <f>ROUND(Table2[[#This Row],[Cons]]/Table2[[#This Row],[Qty.]],5)</f>
        <v>0.04</v>
      </c>
      <c r="Q2032" s="46" t="b">
        <f>EXACT(Table2[[#This Row],[rate]],Table2[[#This Row],[Check]])</f>
        <v>1</v>
      </c>
      <c r="R2032" s="46"/>
      <c r="S2032" s="46" t="str">
        <f>IF(Table2[[#This Row],[SRO]]="EOU",VLOOKUP(Table2[[#This Row],[BE]],[2]GD.List!$C$3:$N$5014,12,0),IF(Table2[[#This Row],[SRO]]="Local","Polyester Staple Fibre","SRO 492"))</f>
        <v>Textile Chemical</v>
      </c>
    </row>
    <row r="2033" spans="1:19" x14ac:dyDescent="0.25">
      <c r="A2033" s="119" t="s">
        <v>1338</v>
      </c>
      <c r="B2033" s="116" t="s">
        <v>1359</v>
      </c>
      <c r="C2033" s="165">
        <v>34222</v>
      </c>
      <c r="D2033" s="117">
        <v>3204.16</v>
      </c>
      <c r="E2033" s="7" t="s">
        <v>1363</v>
      </c>
      <c r="F2033" s="116" t="s">
        <v>1367</v>
      </c>
      <c r="G2033" s="156">
        <v>44696</v>
      </c>
      <c r="H2033" s="82">
        <v>29719261.82</v>
      </c>
      <c r="I2033" s="50">
        <v>7.0000000000000007E-2</v>
      </c>
      <c r="J2033" s="15">
        <v>955.71</v>
      </c>
      <c r="K2033" s="15">
        <v>13653</v>
      </c>
      <c r="L2033" s="15"/>
      <c r="M2033" s="66" t="str">
        <f>TEXT(Table2[[#This Row],[Gd.Dt]],"mmm-yy")</f>
        <v>May-22</v>
      </c>
      <c r="N2033" s="46" t="str">
        <f>MID(Table2[[#This Row],[BE]],6,2)</f>
        <v>IB</v>
      </c>
      <c r="O2033" s="46" t="str">
        <f>IF(Table2[[#This Row],[Type]]="IB","EOU",IF(Table2[[#This Row],[Type]]="MB","Local","492"))</f>
        <v>EOU</v>
      </c>
      <c r="P2033" s="46">
        <f>ROUND(Table2[[#This Row],[Cons]]/Table2[[#This Row],[Qty.]],5)</f>
        <v>7.0000000000000007E-2</v>
      </c>
      <c r="Q2033" s="46" t="b">
        <f>EXACT(Table2[[#This Row],[rate]],Table2[[#This Row],[Check]])</f>
        <v>1</v>
      </c>
      <c r="R2033" s="46"/>
      <c r="S2033" s="46" t="str">
        <f>IF(Table2[[#This Row],[SRO]]="EOU",VLOOKUP(Table2[[#This Row],[BE]],[2]GD.List!$C$3:$N$5014,12,0),IF(Table2[[#This Row],[SRO]]="Local","Polyester Staple Fibre","SRO 492"))</f>
        <v>Textile Dyes</v>
      </c>
    </row>
    <row r="2034" spans="1:19" x14ac:dyDescent="0.25">
      <c r="A2034" s="119" t="s">
        <v>1338</v>
      </c>
      <c r="B2034" s="116" t="s">
        <v>1358</v>
      </c>
      <c r="C2034" s="165">
        <v>30248</v>
      </c>
      <c r="D2034" s="117">
        <v>3204.16</v>
      </c>
      <c r="E2034" s="7" t="s">
        <v>46</v>
      </c>
      <c r="F2034" s="116" t="s">
        <v>1368</v>
      </c>
      <c r="G2034" s="156">
        <v>44696</v>
      </c>
      <c r="H2034" s="82">
        <v>33206854.920000002</v>
      </c>
      <c r="I2034" s="50">
        <v>7.0000000000000007E-2</v>
      </c>
      <c r="J2034" s="15">
        <v>962.85</v>
      </c>
      <c r="K2034" s="15">
        <v>13755</v>
      </c>
      <c r="L2034" s="15"/>
      <c r="M2034" s="66" t="str">
        <f>TEXT(Table2[[#This Row],[Gd.Dt]],"mmm-yy")</f>
        <v>May-22</v>
      </c>
      <c r="N2034" s="46" t="str">
        <f>MID(Table2[[#This Row],[BE]],6,2)</f>
        <v>IB</v>
      </c>
      <c r="O2034" s="46" t="str">
        <f>IF(Table2[[#This Row],[Type]]="IB","EOU",IF(Table2[[#This Row],[Type]]="MB","Local","492"))</f>
        <v>EOU</v>
      </c>
      <c r="P2034" s="46">
        <f>ROUND(Table2[[#This Row],[Cons]]/Table2[[#This Row],[Qty.]],5)</f>
        <v>7.0000000000000007E-2</v>
      </c>
      <c r="Q2034" s="46" t="b">
        <f>EXACT(Table2[[#This Row],[rate]],Table2[[#This Row],[Check]])</f>
        <v>1</v>
      </c>
      <c r="R2034" s="46"/>
      <c r="S2034" s="46" t="str">
        <f>IF(Table2[[#This Row],[SRO]]="EOU",VLOOKUP(Table2[[#This Row],[BE]],[2]GD.List!$C$3:$N$5014,12,0),IF(Table2[[#This Row],[SRO]]="Local","Polyester Staple Fibre","SRO 492"))</f>
        <v>Textile Dyes</v>
      </c>
    </row>
    <row r="2035" spans="1:19" x14ac:dyDescent="0.25">
      <c r="A2035" s="120" t="s">
        <v>1338</v>
      </c>
      <c r="B2035" s="116" t="s">
        <v>1357</v>
      </c>
      <c r="C2035" s="165">
        <v>45600</v>
      </c>
      <c r="D2035" s="117">
        <v>3204.16</v>
      </c>
      <c r="E2035" s="7" t="s">
        <v>46</v>
      </c>
      <c r="F2035" s="116" t="s">
        <v>1370</v>
      </c>
      <c r="G2035" s="156">
        <v>44696</v>
      </c>
      <c r="H2035" s="82">
        <v>79966577.739999995</v>
      </c>
      <c r="I2035" s="50">
        <v>7.0000000000000007E-2</v>
      </c>
      <c r="J2035" s="15">
        <v>1309.24</v>
      </c>
      <c r="K2035" s="15">
        <v>18703.37</v>
      </c>
      <c r="L2035" s="15"/>
      <c r="M2035" s="66" t="str">
        <f>TEXT(Table2[[#This Row],[Gd.Dt]],"mmm-yy")</f>
        <v>May-22</v>
      </c>
      <c r="N2035" s="46" t="str">
        <f>MID(Table2[[#This Row],[BE]],6,2)</f>
        <v>IB</v>
      </c>
      <c r="O2035" s="46" t="str">
        <f>IF(Table2[[#This Row],[Type]]="IB","EOU",IF(Table2[[#This Row],[Type]]="MB","Local","492"))</f>
        <v>EOU</v>
      </c>
      <c r="P2035" s="46">
        <f>ROUND(Table2[[#This Row],[Cons]]/Table2[[#This Row],[Qty.]],5)</f>
        <v>7.0000000000000007E-2</v>
      </c>
      <c r="Q2035" s="46" t="b">
        <f>EXACT(Table2[[#This Row],[rate]],Table2[[#This Row],[Check]])</f>
        <v>1</v>
      </c>
      <c r="R2035" s="46"/>
      <c r="S2035" s="46" t="str">
        <f>IF(Table2[[#This Row],[SRO]]="EOU",VLOOKUP(Table2[[#This Row],[BE]],[2]GD.List!$C$3:$N$5014,12,0),IF(Table2[[#This Row],[SRO]]="Local","Polyester Staple Fibre","SRO 492"))</f>
        <v>Textile Dyes</v>
      </c>
    </row>
    <row r="2036" spans="1:19" x14ac:dyDescent="0.25">
      <c r="A2036" s="119" t="s">
        <v>1341</v>
      </c>
      <c r="B2036" s="116" t="s">
        <v>1359</v>
      </c>
      <c r="C2036" s="165">
        <v>34222</v>
      </c>
      <c r="D2036" s="117">
        <v>3910</v>
      </c>
      <c r="E2036" s="7" t="s">
        <v>1363</v>
      </c>
      <c r="F2036" s="116" t="s">
        <v>1367</v>
      </c>
      <c r="G2036" s="156">
        <v>44696</v>
      </c>
      <c r="H2036" s="82">
        <v>29719261.82</v>
      </c>
      <c r="I2036" s="50">
        <v>0.04</v>
      </c>
      <c r="J2036" s="15">
        <v>546.12</v>
      </c>
      <c r="K2036" s="15">
        <v>13653</v>
      </c>
      <c r="L2036" s="15"/>
      <c r="M2036" s="66" t="str">
        <f>TEXT(Table2[[#This Row],[Gd.Dt]],"mmm-yy")</f>
        <v>May-22</v>
      </c>
      <c r="N2036" s="46" t="str">
        <f>MID(Table2[[#This Row],[BE]],6,2)</f>
        <v>IB</v>
      </c>
      <c r="O2036" s="46" t="str">
        <f>IF(Table2[[#This Row],[Type]]="IB","EOU",IF(Table2[[#This Row],[Type]]="MB","Local","492"))</f>
        <v>EOU</v>
      </c>
      <c r="P2036" s="46">
        <f>ROUND(Table2[[#This Row],[Cons]]/Table2[[#This Row],[Qty.]],5)</f>
        <v>0.04</v>
      </c>
      <c r="Q2036" s="46" t="b">
        <f>EXACT(Table2[[#This Row],[rate]],Table2[[#This Row],[Check]])</f>
        <v>1</v>
      </c>
      <c r="R2036" s="46"/>
      <c r="S2036" s="46" t="str">
        <f>IF(Table2[[#This Row],[SRO]]="EOU",VLOOKUP(Table2[[#This Row],[BE]],[2]GD.List!$C$3:$N$5014,12,0),IF(Table2[[#This Row],[SRO]]="Local","Polyester Staple Fibre","SRO 492"))</f>
        <v>Textile Chemical</v>
      </c>
    </row>
    <row r="2037" spans="1:19" x14ac:dyDescent="0.25">
      <c r="A2037" s="119" t="s">
        <v>1341</v>
      </c>
      <c r="B2037" s="116" t="s">
        <v>1358</v>
      </c>
      <c r="C2037" s="165">
        <v>30248</v>
      </c>
      <c r="D2037" s="117">
        <v>3910</v>
      </c>
      <c r="E2037" s="7" t="s">
        <v>46</v>
      </c>
      <c r="F2037" s="116" t="s">
        <v>1368</v>
      </c>
      <c r="G2037" s="156">
        <v>44696</v>
      </c>
      <c r="H2037" s="82">
        <v>33206854.920000002</v>
      </c>
      <c r="I2037" s="50">
        <v>0.04</v>
      </c>
      <c r="J2037" s="15">
        <v>550.20000000000005</v>
      </c>
      <c r="K2037" s="15">
        <v>13755</v>
      </c>
      <c r="L2037" s="15"/>
      <c r="M2037" s="66" t="str">
        <f>TEXT(Table2[[#This Row],[Gd.Dt]],"mmm-yy")</f>
        <v>May-22</v>
      </c>
      <c r="N2037" s="46" t="str">
        <f>MID(Table2[[#This Row],[BE]],6,2)</f>
        <v>IB</v>
      </c>
      <c r="O2037" s="46" t="str">
        <f>IF(Table2[[#This Row],[Type]]="IB","EOU",IF(Table2[[#This Row],[Type]]="MB","Local","492"))</f>
        <v>EOU</v>
      </c>
      <c r="P2037" s="46">
        <f>ROUND(Table2[[#This Row],[Cons]]/Table2[[#This Row],[Qty.]],5)</f>
        <v>0.04</v>
      </c>
      <c r="Q2037" s="46" t="b">
        <f>EXACT(Table2[[#This Row],[rate]],Table2[[#This Row],[Check]])</f>
        <v>1</v>
      </c>
      <c r="R2037" s="46"/>
      <c r="S2037" s="46" t="str">
        <f>IF(Table2[[#This Row],[SRO]]="EOU",VLOOKUP(Table2[[#This Row],[BE]],[2]GD.List!$C$3:$N$5014,12,0),IF(Table2[[#This Row],[SRO]]="Local","Polyester Staple Fibre","SRO 492"))</f>
        <v>Textile Chemical</v>
      </c>
    </row>
    <row r="2038" spans="1:19" x14ac:dyDescent="0.25">
      <c r="A2038" s="119" t="s">
        <v>1341</v>
      </c>
      <c r="B2038" s="116" t="s">
        <v>1356</v>
      </c>
      <c r="C2038" s="165">
        <v>72978</v>
      </c>
      <c r="D2038" s="117">
        <v>3910</v>
      </c>
      <c r="E2038" s="7" t="s">
        <v>1361</v>
      </c>
      <c r="F2038" s="116" t="s">
        <v>1369</v>
      </c>
      <c r="G2038" s="156">
        <v>44696</v>
      </c>
      <c r="H2038" s="82">
        <v>134891888</v>
      </c>
      <c r="I2038" s="50">
        <v>0.04</v>
      </c>
      <c r="J2038" s="15">
        <v>3100.09</v>
      </c>
      <c r="K2038" s="15">
        <v>77502</v>
      </c>
      <c r="L2038" s="15"/>
      <c r="M2038" s="66" t="str">
        <f>TEXT(Table2[[#This Row],[Gd.Dt]],"mmm-yy")</f>
        <v>May-22</v>
      </c>
      <c r="N2038" s="46" t="str">
        <f>MID(Table2[[#This Row],[BE]],6,2)</f>
        <v>IB</v>
      </c>
      <c r="O2038" s="46" t="str">
        <f>IF(Table2[[#This Row],[Type]]="IB","EOU",IF(Table2[[#This Row],[Type]]="MB","Local","492"))</f>
        <v>EOU</v>
      </c>
      <c r="P2038" s="46">
        <f>ROUND(Table2[[#This Row],[Cons]]/Table2[[#This Row],[Qty.]],5)</f>
        <v>0.04</v>
      </c>
      <c r="Q2038" s="46" t="b">
        <f>EXACT(Table2[[#This Row],[rate]],Table2[[#This Row],[Check]])</f>
        <v>1</v>
      </c>
      <c r="R2038" s="46"/>
      <c r="S2038" s="46" t="str">
        <f>IF(Table2[[#This Row],[SRO]]="EOU",VLOOKUP(Table2[[#This Row],[BE]],[2]GD.List!$C$3:$N$5014,12,0),IF(Table2[[#This Row],[SRO]]="Local","Polyester Staple Fibre","SRO 492"))</f>
        <v>Textile Chemical</v>
      </c>
    </row>
    <row r="2039" spans="1:19" x14ac:dyDescent="0.25">
      <c r="A2039" s="120" t="s">
        <v>1341</v>
      </c>
      <c r="B2039" s="116" t="s">
        <v>1357</v>
      </c>
      <c r="C2039" s="165">
        <v>45600</v>
      </c>
      <c r="D2039" s="117">
        <v>3910</v>
      </c>
      <c r="E2039" s="7" t="s">
        <v>46</v>
      </c>
      <c r="F2039" s="116" t="s">
        <v>1370</v>
      </c>
      <c r="G2039" s="156">
        <v>44696</v>
      </c>
      <c r="H2039" s="82">
        <v>79966577.739999995</v>
      </c>
      <c r="I2039" s="50">
        <v>0.04</v>
      </c>
      <c r="J2039" s="15">
        <v>1838.69</v>
      </c>
      <c r="K2039" s="15">
        <v>45967</v>
      </c>
      <c r="L2039" s="15"/>
      <c r="M2039" s="66" t="str">
        <f>TEXT(Table2[[#This Row],[Gd.Dt]],"mmm-yy")</f>
        <v>May-22</v>
      </c>
      <c r="N2039" s="46" t="str">
        <f>MID(Table2[[#This Row],[BE]],6,2)</f>
        <v>IB</v>
      </c>
      <c r="O2039" s="46" t="str">
        <f>IF(Table2[[#This Row],[Type]]="IB","EOU",IF(Table2[[#This Row],[Type]]="MB","Local","492"))</f>
        <v>EOU</v>
      </c>
      <c r="P2039" s="46">
        <f>ROUND(Table2[[#This Row],[Cons]]/Table2[[#This Row],[Qty.]],5)</f>
        <v>0.04</v>
      </c>
      <c r="Q2039" s="46" t="b">
        <f>EXACT(Table2[[#This Row],[rate]],Table2[[#This Row],[Check]])</f>
        <v>1</v>
      </c>
      <c r="R2039" s="46"/>
      <c r="S2039" s="46" t="str">
        <f>IF(Table2[[#This Row],[SRO]]="EOU",VLOOKUP(Table2[[#This Row],[BE]],[2]GD.List!$C$3:$N$5014,12,0),IF(Table2[[#This Row],[SRO]]="Local","Polyester Staple Fibre","SRO 492"))</f>
        <v>Textile Chemical</v>
      </c>
    </row>
    <row r="2040" spans="1:19" x14ac:dyDescent="0.25">
      <c r="A2040" s="119" t="s">
        <v>1352</v>
      </c>
      <c r="B2040" s="116" t="s">
        <v>1359</v>
      </c>
      <c r="C2040" s="165">
        <v>34222</v>
      </c>
      <c r="D2040" s="117">
        <v>3809.9110000000001</v>
      </c>
      <c r="E2040" s="7" t="s">
        <v>1363</v>
      </c>
      <c r="F2040" s="116" t="s">
        <v>1367</v>
      </c>
      <c r="G2040" s="156">
        <v>44696</v>
      </c>
      <c r="H2040" s="82">
        <v>29719261.82</v>
      </c>
      <c r="I2040" s="50">
        <v>0.04</v>
      </c>
      <c r="J2040" s="15">
        <v>546.12</v>
      </c>
      <c r="K2040" s="15">
        <v>13653</v>
      </c>
      <c r="L2040" s="15"/>
      <c r="M2040" s="66" t="str">
        <f>TEXT(Table2[[#This Row],[Gd.Dt]],"mmm-yy")</f>
        <v>May-22</v>
      </c>
      <c r="N2040" s="46" t="str">
        <f>MID(Table2[[#This Row],[BE]],6,2)</f>
        <v>IB</v>
      </c>
      <c r="O2040" s="46" t="str">
        <f>IF(Table2[[#This Row],[Type]]="IB","EOU",IF(Table2[[#This Row],[Type]]="MB","Local","492"))</f>
        <v>EOU</v>
      </c>
      <c r="P2040" s="46">
        <f>ROUND(Table2[[#This Row],[Cons]]/Table2[[#This Row],[Qty.]],5)</f>
        <v>0.04</v>
      </c>
      <c r="Q2040" s="46" t="b">
        <f>EXACT(Table2[[#This Row],[rate]],Table2[[#This Row],[Check]])</f>
        <v>1</v>
      </c>
      <c r="R2040" s="46"/>
      <c r="S2040" s="46" t="str">
        <f>IF(Table2[[#This Row],[SRO]]="EOU",VLOOKUP(Table2[[#This Row],[BE]],[2]GD.List!$C$3:$N$5014,12,0),IF(Table2[[#This Row],[SRO]]="Local","Polyester Staple Fibre","SRO 492"))</f>
        <v>Textile Chemical</v>
      </c>
    </row>
    <row r="2041" spans="1:19" x14ac:dyDescent="0.25">
      <c r="A2041" s="119" t="s">
        <v>1352</v>
      </c>
      <c r="B2041" s="116" t="s">
        <v>1358</v>
      </c>
      <c r="C2041" s="165">
        <v>30248</v>
      </c>
      <c r="D2041" s="117">
        <v>3809.9110000000001</v>
      </c>
      <c r="E2041" s="7" t="s">
        <v>46</v>
      </c>
      <c r="F2041" s="116" t="s">
        <v>1368</v>
      </c>
      <c r="G2041" s="156">
        <v>44696</v>
      </c>
      <c r="H2041" s="82">
        <v>33206854.920000002</v>
      </c>
      <c r="I2041" s="50">
        <v>0.04</v>
      </c>
      <c r="J2041" s="15">
        <v>550.20000000000005</v>
      </c>
      <c r="K2041" s="15">
        <v>13755</v>
      </c>
      <c r="L2041" s="15"/>
      <c r="M2041" s="66" t="str">
        <f>TEXT(Table2[[#This Row],[Gd.Dt]],"mmm-yy")</f>
        <v>May-22</v>
      </c>
      <c r="N2041" s="46" t="str">
        <f>MID(Table2[[#This Row],[BE]],6,2)</f>
        <v>IB</v>
      </c>
      <c r="O2041" s="46" t="str">
        <f>IF(Table2[[#This Row],[Type]]="IB","EOU",IF(Table2[[#This Row],[Type]]="MB","Local","492"))</f>
        <v>EOU</v>
      </c>
      <c r="P2041" s="46">
        <f>ROUND(Table2[[#This Row],[Cons]]/Table2[[#This Row],[Qty.]],5)</f>
        <v>0.04</v>
      </c>
      <c r="Q2041" s="46" t="b">
        <f>EXACT(Table2[[#This Row],[rate]],Table2[[#This Row],[Check]])</f>
        <v>1</v>
      </c>
      <c r="R2041" s="46"/>
      <c r="S2041" s="46" t="str">
        <f>IF(Table2[[#This Row],[SRO]]="EOU",VLOOKUP(Table2[[#This Row],[BE]],[2]GD.List!$C$3:$N$5014,12,0),IF(Table2[[#This Row],[SRO]]="Local","Polyester Staple Fibre","SRO 492"))</f>
        <v>Textile Chemical</v>
      </c>
    </row>
    <row r="2042" spans="1:19" x14ac:dyDescent="0.25">
      <c r="A2042" s="119" t="s">
        <v>1352</v>
      </c>
      <c r="B2042" s="116" t="s">
        <v>1356</v>
      </c>
      <c r="C2042" s="165">
        <v>72978</v>
      </c>
      <c r="D2042" s="117">
        <v>3809.9110000000001</v>
      </c>
      <c r="E2042" s="7" t="s">
        <v>1361</v>
      </c>
      <c r="F2042" s="116" t="s">
        <v>1369</v>
      </c>
      <c r="G2042" s="156">
        <v>44696</v>
      </c>
      <c r="H2042" s="82">
        <v>134891888</v>
      </c>
      <c r="I2042" s="50">
        <v>0.04</v>
      </c>
      <c r="J2042" s="15">
        <v>3100.09</v>
      </c>
      <c r="K2042" s="15">
        <v>77502</v>
      </c>
      <c r="L2042" s="15"/>
      <c r="M2042" s="66" t="str">
        <f>TEXT(Table2[[#This Row],[Gd.Dt]],"mmm-yy")</f>
        <v>May-22</v>
      </c>
      <c r="N2042" s="46" t="str">
        <f>MID(Table2[[#This Row],[BE]],6,2)</f>
        <v>IB</v>
      </c>
      <c r="O2042" s="46" t="str">
        <f>IF(Table2[[#This Row],[Type]]="IB","EOU",IF(Table2[[#This Row],[Type]]="MB","Local","492"))</f>
        <v>EOU</v>
      </c>
      <c r="P2042" s="46">
        <f>ROUND(Table2[[#This Row],[Cons]]/Table2[[#This Row],[Qty.]],5)</f>
        <v>0.04</v>
      </c>
      <c r="Q2042" s="46" t="b">
        <f>EXACT(Table2[[#This Row],[rate]],Table2[[#This Row],[Check]])</f>
        <v>1</v>
      </c>
      <c r="R2042" s="46"/>
      <c r="S2042" s="46" t="str">
        <f>IF(Table2[[#This Row],[SRO]]="EOU",VLOOKUP(Table2[[#This Row],[BE]],[2]GD.List!$C$3:$N$5014,12,0),IF(Table2[[#This Row],[SRO]]="Local","Polyester Staple Fibre","SRO 492"))</f>
        <v>Textile Chemical</v>
      </c>
    </row>
    <row r="2043" spans="1:19" x14ac:dyDescent="0.25">
      <c r="A2043" s="120" t="s">
        <v>1352</v>
      </c>
      <c r="B2043" s="116" t="s">
        <v>1357</v>
      </c>
      <c r="C2043" s="165">
        <v>45600</v>
      </c>
      <c r="D2043" s="117">
        <v>3809.9110000000001</v>
      </c>
      <c r="E2043" s="7" t="s">
        <v>46</v>
      </c>
      <c r="F2043" s="116" t="s">
        <v>1370</v>
      </c>
      <c r="G2043" s="156">
        <v>44696</v>
      </c>
      <c r="H2043" s="82">
        <v>79966577.739999995</v>
      </c>
      <c r="I2043" s="50">
        <v>0.04</v>
      </c>
      <c r="J2043" s="15">
        <v>1838.69</v>
      </c>
      <c r="K2043" s="15">
        <v>45967</v>
      </c>
      <c r="L2043" s="15"/>
      <c r="M2043" s="66" t="str">
        <f>TEXT(Table2[[#This Row],[Gd.Dt]],"mmm-yy")</f>
        <v>May-22</v>
      </c>
      <c r="N2043" s="46" t="str">
        <f>MID(Table2[[#This Row],[BE]],6,2)</f>
        <v>IB</v>
      </c>
      <c r="O2043" s="46" t="str">
        <f>IF(Table2[[#This Row],[Type]]="IB","EOU",IF(Table2[[#This Row],[Type]]="MB","Local","492"))</f>
        <v>EOU</v>
      </c>
      <c r="P2043" s="46">
        <f>ROUND(Table2[[#This Row],[Cons]]/Table2[[#This Row],[Qty.]],5)</f>
        <v>0.04</v>
      </c>
      <c r="Q2043" s="46" t="b">
        <f>EXACT(Table2[[#This Row],[rate]],Table2[[#This Row],[Check]])</f>
        <v>1</v>
      </c>
      <c r="R2043" s="46"/>
      <c r="S2043" s="46" t="str">
        <f>IF(Table2[[#This Row],[SRO]]="EOU",VLOOKUP(Table2[[#This Row],[BE]],[2]GD.List!$C$3:$N$5014,12,0),IF(Table2[[#This Row],[SRO]]="Local","Polyester Staple Fibre","SRO 492"))</f>
        <v>Textile Chemical</v>
      </c>
    </row>
    <row r="2044" spans="1:19" x14ac:dyDescent="0.25">
      <c r="A2044" s="120" t="s">
        <v>1362</v>
      </c>
      <c r="B2044" s="116" t="s">
        <v>1357</v>
      </c>
      <c r="C2044" s="165">
        <v>45600</v>
      </c>
      <c r="D2044" s="117">
        <v>3204.16</v>
      </c>
      <c r="E2044" s="7" t="s">
        <v>46</v>
      </c>
      <c r="F2044" s="116" t="s">
        <v>1370</v>
      </c>
      <c r="G2044" s="156">
        <v>44696</v>
      </c>
      <c r="H2044" s="82">
        <v>79966577.739999995</v>
      </c>
      <c r="I2044" s="50">
        <v>7.0000000000000007E-2</v>
      </c>
      <c r="J2044" s="15">
        <v>1908.46</v>
      </c>
      <c r="K2044" s="15">
        <v>27263.63</v>
      </c>
      <c r="L2044" s="15"/>
      <c r="M2044" s="66" t="str">
        <f>TEXT(Table2[[#This Row],[Gd.Dt]],"mmm-yy")</f>
        <v>May-22</v>
      </c>
      <c r="N2044" s="46" t="str">
        <f>MID(Table2[[#This Row],[BE]],6,2)</f>
        <v>IB</v>
      </c>
      <c r="O2044" s="46" t="str">
        <f>IF(Table2[[#This Row],[Type]]="IB","EOU",IF(Table2[[#This Row],[Type]]="MB","Local","492"))</f>
        <v>EOU</v>
      </c>
      <c r="P2044" s="46">
        <f>ROUND(Table2[[#This Row],[Cons]]/Table2[[#This Row],[Qty.]],5)</f>
        <v>7.0000000000000007E-2</v>
      </c>
      <c r="Q2044" s="46" t="b">
        <f>EXACT(Table2[[#This Row],[rate]],Table2[[#This Row],[Check]])</f>
        <v>1</v>
      </c>
      <c r="R2044" s="46"/>
      <c r="S2044" s="46" t="str">
        <f>IF(Table2[[#This Row],[SRO]]="EOU",VLOOKUP(Table2[[#This Row],[BE]],[2]GD.List!$C$3:$N$5014,12,0),IF(Table2[[#This Row],[SRO]]="Local","Polyester Staple Fibre","SRO 492"))</f>
        <v>Textile Dyes</v>
      </c>
    </row>
    <row r="2045" spans="1:19" x14ac:dyDescent="0.25">
      <c r="A2045" s="120" t="s">
        <v>1364</v>
      </c>
      <c r="B2045" s="116" t="s">
        <v>1360</v>
      </c>
      <c r="C2045" s="165">
        <v>13400</v>
      </c>
      <c r="D2045" s="117">
        <v>9607.11</v>
      </c>
      <c r="E2045" s="7" t="s">
        <v>1366</v>
      </c>
      <c r="F2045" s="116" t="s">
        <v>1371</v>
      </c>
      <c r="G2045" s="156">
        <v>44696</v>
      </c>
      <c r="H2045" s="82">
        <v>9378492.5</v>
      </c>
      <c r="I2045" s="50">
        <v>1</v>
      </c>
      <c r="J2045" s="15">
        <v>962.31</v>
      </c>
      <c r="K2045" s="15">
        <v>962.31</v>
      </c>
      <c r="L2045" s="15"/>
      <c r="M2045" s="66" t="str">
        <f>TEXT(Table2[[#This Row],[Gd.Dt]],"mmm-yy")</f>
        <v>May-22</v>
      </c>
      <c r="N2045" s="46" t="str">
        <f>MID(Table2[[#This Row],[BE]],6,2)</f>
        <v>EP</v>
      </c>
      <c r="O2045" s="46" t="str">
        <f>IF(Table2[[#This Row],[Type]]="IB","EOU",IF(Table2[[#This Row],[Type]]="MB","Local","492"))</f>
        <v>492</v>
      </c>
      <c r="P2045" s="46">
        <f>ROUND(Table2[[#This Row],[Cons]]/Table2[[#This Row],[Qty.]],5)</f>
        <v>1</v>
      </c>
      <c r="Q2045" s="46" t="b">
        <f>EXACT(Table2[[#This Row],[rate]],Table2[[#This Row],[Check]])</f>
        <v>1</v>
      </c>
      <c r="R2045" s="46"/>
      <c r="S2045" s="46" t="str">
        <f>IF(Table2[[#This Row],[SRO]]="EOU",VLOOKUP(Table2[[#This Row],[BE]],[2]GD.List!$C$3:$N$5014,12,0),IF(Table2[[#This Row],[SRO]]="Local","Polyester Staple Fibre","SRO 492"))</f>
        <v>SRO 492</v>
      </c>
    </row>
    <row r="2046" spans="1:19" x14ac:dyDescent="0.25">
      <c r="A2046" s="119" t="s">
        <v>1365</v>
      </c>
      <c r="B2046" s="119" t="s">
        <v>1360</v>
      </c>
      <c r="C2046" s="170">
        <v>13400</v>
      </c>
      <c r="D2046" s="171">
        <v>5807.1090000000004</v>
      </c>
      <c r="E2046" s="162" t="s">
        <v>1366</v>
      </c>
      <c r="F2046" s="119" t="s">
        <v>1371</v>
      </c>
      <c r="G2046" s="163">
        <v>44696</v>
      </c>
      <c r="H2046" s="172">
        <v>9378492.5</v>
      </c>
      <c r="I2046" s="53">
        <v>1</v>
      </c>
      <c r="J2046" s="30">
        <v>10000</v>
      </c>
      <c r="K2046" s="30">
        <v>10000</v>
      </c>
      <c r="L2046" s="30"/>
      <c r="M2046" s="67" t="str">
        <f>TEXT(Table2[[#This Row],[Gd.Dt]],"mmm-yy")</f>
        <v>May-22</v>
      </c>
      <c r="N2046" s="47" t="str">
        <f>MID(Table2[[#This Row],[BE]],6,2)</f>
        <v>TI</v>
      </c>
      <c r="O2046" s="47" t="str">
        <f>IF(Table2[[#This Row],[Type]]="IB","EOU",IF(Table2[[#This Row],[Type]]="MB","Local","492"))</f>
        <v>492</v>
      </c>
      <c r="P2046" s="47">
        <f>ROUND(Table2[[#This Row],[Cons]]/Table2[[#This Row],[Qty.]],5)</f>
        <v>1</v>
      </c>
      <c r="Q2046" s="47" t="b">
        <f>EXACT(Table2[[#This Row],[rate]],Table2[[#This Row],[Check]])</f>
        <v>1</v>
      </c>
      <c r="R2046" s="47"/>
      <c r="S2046" s="47" t="str">
        <f>IF(Table2[[#This Row],[SRO]]="EOU",VLOOKUP(Table2[[#This Row],[BE]],[2]GD.List!$C$3:$N$5014,12,0),IF(Table2[[#This Row],[SRO]]="Local","Polyester Staple Fibre","SRO 492"))</f>
        <v>SRO 492</v>
      </c>
    </row>
    <row r="2047" spans="1:19" x14ac:dyDescent="0.25">
      <c r="A2047" s="240" t="s">
        <v>1</v>
      </c>
      <c r="B2047" s="238" t="s">
        <v>1376</v>
      </c>
      <c r="C2047" s="241">
        <v>1530</v>
      </c>
      <c r="D2047" s="242">
        <v>2701.12</v>
      </c>
      <c r="E2047" t="s">
        <v>1383</v>
      </c>
      <c r="F2047" s="238" t="s">
        <v>1384</v>
      </c>
      <c r="G2047" s="24">
        <v>44698</v>
      </c>
      <c r="H2047" s="243">
        <v>12818086.82</v>
      </c>
      <c r="I2047" s="22">
        <v>0.4</v>
      </c>
      <c r="J2047" s="244">
        <v>3068.8</v>
      </c>
      <c r="K2047" s="244">
        <v>7672</v>
      </c>
      <c r="L2047" s="244"/>
      <c r="M2047" s="245" t="str">
        <f>TEXT(Table2[[#This Row],[Gd.Dt]],"mmm-yy")</f>
        <v>May-22</v>
      </c>
      <c r="N2047" s="46" t="str">
        <f>MID(Table2[[#This Row],[BE]],6,2)</f>
        <v>IB</v>
      </c>
      <c r="O2047" s="46" t="str">
        <f>IF(Table2[[#This Row],[Type]]="IB","EOU",IF(Table2[[#This Row],[Type]]="MB","Local","492"))</f>
        <v>EOU</v>
      </c>
      <c r="P2047" s="46">
        <f>ROUND(Table2[[#This Row],[Cons]]/Table2[[#This Row],[Qty.]],5)</f>
        <v>0.4</v>
      </c>
      <c r="Q2047" s="46" t="b">
        <f>EXACT(Table2[[#This Row],[rate]],Table2[[#This Row],[Check]])</f>
        <v>1</v>
      </c>
      <c r="R2047" s="46"/>
      <c r="S2047" s="46" t="str">
        <f>IF(Table2[[#This Row],[SRO]]="EOU",VLOOKUP(Table2[[#This Row],[BE]],[2]GD.List!$C$3:$N$5014,12,0),IF(Table2[[#This Row],[SRO]]="Local","Polyester Staple Fibre","SRO 492"))</f>
        <v>Textile Coal</v>
      </c>
    </row>
    <row r="2048" spans="1:19" x14ac:dyDescent="0.25">
      <c r="A2048" s="240" t="s">
        <v>1</v>
      </c>
      <c r="B2048" s="238" t="s">
        <v>1375</v>
      </c>
      <c r="C2048" s="241">
        <v>44644</v>
      </c>
      <c r="D2048" s="242">
        <v>2701.12</v>
      </c>
      <c r="E2048" t="s">
        <v>46</v>
      </c>
      <c r="F2048" s="238" t="s">
        <v>1385</v>
      </c>
      <c r="G2048" s="24">
        <v>44698</v>
      </c>
      <c r="H2048" s="243">
        <v>33434693.359999999</v>
      </c>
      <c r="I2048" s="22">
        <v>0.1</v>
      </c>
      <c r="J2048" s="244">
        <v>1454.1</v>
      </c>
      <c r="K2048" s="244">
        <v>14541</v>
      </c>
      <c r="L2048" s="244"/>
      <c r="M2048" s="245" t="str">
        <f>TEXT(Table2[[#This Row],[Gd.Dt]],"mmm-yy")</f>
        <v>May-22</v>
      </c>
      <c r="N2048" s="46" t="str">
        <f>MID(Table2[[#This Row],[BE]],6,2)</f>
        <v>IB</v>
      </c>
      <c r="O2048" s="46" t="str">
        <f>IF(Table2[[#This Row],[Type]]="IB","EOU",IF(Table2[[#This Row],[Type]]="MB","Local","492"))</f>
        <v>EOU</v>
      </c>
      <c r="P2048" s="46">
        <f>ROUND(Table2[[#This Row],[Cons]]/Table2[[#This Row],[Qty.]],5)</f>
        <v>0.1</v>
      </c>
      <c r="Q2048" s="46" t="b">
        <f>EXACT(Table2[[#This Row],[rate]],Table2[[#This Row],[Check]])</f>
        <v>1</v>
      </c>
      <c r="R2048" s="46"/>
      <c r="S2048" s="46" t="str">
        <f>IF(Table2[[#This Row],[SRO]]="EOU",VLOOKUP(Table2[[#This Row],[BE]],[2]GD.List!$C$3:$N$5014,12,0),IF(Table2[[#This Row],[SRO]]="Local","Polyester Staple Fibre","SRO 492"))</f>
        <v>Textile Coal</v>
      </c>
    </row>
    <row r="2049" spans="1:19" x14ac:dyDescent="0.25">
      <c r="A2049" s="238" t="s">
        <v>1</v>
      </c>
      <c r="B2049" s="238" t="s">
        <v>1374</v>
      </c>
      <c r="C2049" s="241">
        <v>11002</v>
      </c>
      <c r="D2049" s="242">
        <v>2701.12</v>
      </c>
      <c r="E2049" t="s">
        <v>1382</v>
      </c>
      <c r="F2049" s="238" t="s">
        <v>1386</v>
      </c>
      <c r="G2049" s="24">
        <v>44698</v>
      </c>
      <c r="H2049" s="243">
        <v>11460120.23</v>
      </c>
      <c r="I2049" s="22">
        <v>0.1</v>
      </c>
      <c r="J2049" s="244">
        <v>865.3</v>
      </c>
      <c r="K2049" s="244">
        <v>8653</v>
      </c>
      <c r="L2049" s="244"/>
      <c r="M2049" s="245" t="str">
        <f>TEXT(Table2[[#This Row],[Gd.Dt]],"mmm-yy")</f>
        <v>May-22</v>
      </c>
      <c r="N2049" s="46" t="str">
        <f>MID(Table2[[#This Row],[BE]],6,2)</f>
        <v>IB</v>
      </c>
      <c r="O2049" s="46" t="str">
        <f>IF(Table2[[#This Row],[Type]]="IB","EOU",IF(Table2[[#This Row],[Type]]="MB","Local","492"))</f>
        <v>EOU</v>
      </c>
      <c r="P2049" s="46">
        <f>ROUND(Table2[[#This Row],[Cons]]/Table2[[#This Row],[Qty.]],5)</f>
        <v>0.1</v>
      </c>
      <c r="Q2049" s="46" t="b">
        <f>EXACT(Table2[[#This Row],[rate]],Table2[[#This Row],[Check]])</f>
        <v>1</v>
      </c>
      <c r="R2049" s="46"/>
      <c r="S2049" s="46" t="str">
        <f>IF(Table2[[#This Row],[SRO]]="EOU",VLOOKUP(Table2[[#This Row],[BE]],[2]GD.List!$C$3:$N$5014,12,0),IF(Table2[[#This Row],[SRO]]="Local","Polyester Staple Fibre","SRO 492"))</f>
        <v>Textile Coal</v>
      </c>
    </row>
    <row r="2050" spans="1:19" x14ac:dyDescent="0.25">
      <c r="A2050" s="239" t="s">
        <v>1</v>
      </c>
      <c r="B2050" s="238" t="s">
        <v>1373</v>
      </c>
      <c r="C2050" s="241">
        <v>33326</v>
      </c>
      <c r="D2050" s="242">
        <v>2701.12</v>
      </c>
      <c r="E2050" t="s">
        <v>46</v>
      </c>
      <c r="F2050" s="238" t="s">
        <v>1387</v>
      </c>
      <c r="G2050" s="24">
        <v>44698</v>
      </c>
      <c r="H2050" s="243">
        <v>28431475.039999999</v>
      </c>
      <c r="I2050" s="22">
        <v>0.1</v>
      </c>
      <c r="J2050" s="244">
        <v>1338</v>
      </c>
      <c r="K2050" s="244">
        <v>13380</v>
      </c>
      <c r="L2050" s="244"/>
      <c r="M2050" s="245" t="str">
        <f>TEXT(Table2[[#This Row],[Gd.Dt]],"mmm-yy")</f>
        <v>May-22</v>
      </c>
      <c r="N2050" s="46" t="str">
        <f>MID(Table2[[#This Row],[BE]],6,2)</f>
        <v>IB</v>
      </c>
      <c r="O2050" s="46" t="str">
        <f>IF(Table2[[#This Row],[Type]]="IB","EOU",IF(Table2[[#This Row],[Type]]="MB","Local","492"))</f>
        <v>EOU</v>
      </c>
      <c r="P2050" s="46">
        <f>ROUND(Table2[[#This Row],[Cons]]/Table2[[#This Row],[Qty.]],5)</f>
        <v>0.1</v>
      </c>
      <c r="Q2050" s="46" t="b">
        <f>EXACT(Table2[[#This Row],[rate]],Table2[[#This Row],[Check]])</f>
        <v>1</v>
      </c>
      <c r="R2050" s="46"/>
      <c r="S2050" s="46" t="str">
        <f>IF(Table2[[#This Row],[SRO]]="EOU",VLOOKUP(Table2[[#This Row],[BE]],[2]GD.List!$C$3:$N$5014,12,0),IF(Table2[[#This Row],[SRO]]="Local","Polyester Staple Fibre","SRO 492"))</f>
        <v>Textile Coal</v>
      </c>
    </row>
    <row r="2051" spans="1:19" x14ac:dyDescent="0.25">
      <c r="A2051" s="239" t="s">
        <v>752</v>
      </c>
      <c r="B2051" s="238" t="s">
        <v>1372</v>
      </c>
      <c r="C2051" s="241">
        <v>27000</v>
      </c>
      <c r="D2051" s="242">
        <v>9607.19</v>
      </c>
      <c r="E2051" t="s">
        <v>1377</v>
      </c>
      <c r="F2051" s="238" t="s">
        <v>1388</v>
      </c>
      <c r="G2051" s="24">
        <v>44698</v>
      </c>
      <c r="H2051" s="243">
        <v>32199390</v>
      </c>
      <c r="I2051" s="22">
        <v>1</v>
      </c>
      <c r="J2051" s="244">
        <v>837</v>
      </c>
      <c r="K2051" s="244">
        <v>837</v>
      </c>
      <c r="L2051" s="244"/>
      <c r="M2051" s="245" t="str">
        <f>TEXT(Table2[[#This Row],[Gd.Dt]],"mmm-yy")</f>
        <v>May-22</v>
      </c>
      <c r="N2051" s="46" t="str">
        <f>MID(Table2[[#This Row],[BE]],6,2)</f>
        <v>EP</v>
      </c>
      <c r="O2051" s="46" t="str">
        <f>IF(Table2[[#This Row],[Type]]="IB","EOU",IF(Table2[[#This Row],[Type]]="MB","Local","492"))</f>
        <v>492</v>
      </c>
      <c r="P2051" s="46">
        <f>ROUND(Table2[[#This Row],[Cons]]/Table2[[#This Row],[Qty.]],5)</f>
        <v>1</v>
      </c>
      <c r="Q2051" s="46" t="b">
        <f>EXACT(Table2[[#This Row],[rate]],Table2[[#This Row],[Check]])</f>
        <v>1</v>
      </c>
      <c r="R2051" s="46"/>
      <c r="S2051" s="46" t="str">
        <f>IF(Table2[[#This Row],[SRO]]="EOU",VLOOKUP(Table2[[#This Row],[BE]],[2]GD.List!$C$3:$N$5014,12,0),IF(Table2[[#This Row],[SRO]]="Local","Polyester Staple Fibre","SRO 492"))</f>
        <v>SRO 492</v>
      </c>
    </row>
    <row r="2052" spans="1:19" x14ac:dyDescent="0.25">
      <c r="A2052" s="239" t="s">
        <v>1021</v>
      </c>
      <c r="B2052" s="238" t="s">
        <v>1376</v>
      </c>
      <c r="C2052" s="241">
        <v>1530</v>
      </c>
      <c r="D2052" s="242">
        <v>1108.19</v>
      </c>
      <c r="E2052" t="s">
        <v>1383</v>
      </c>
      <c r="F2052" s="238" t="s">
        <v>1384</v>
      </c>
      <c r="G2052" s="24">
        <v>44698</v>
      </c>
      <c r="H2052" s="243">
        <v>12818086.82</v>
      </c>
      <c r="I2052" s="22">
        <v>0.04</v>
      </c>
      <c r="J2052" s="244">
        <v>306.88</v>
      </c>
      <c r="K2052" s="244">
        <v>7672</v>
      </c>
      <c r="L2052" s="244"/>
      <c r="M2052" s="245" t="str">
        <f>TEXT(Table2[[#This Row],[Gd.Dt]],"mmm-yy")</f>
        <v>May-22</v>
      </c>
      <c r="N2052" s="46" t="str">
        <f>MID(Table2[[#This Row],[BE]],6,2)</f>
        <v>IB</v>
      </c>
      <c r="O2052" s="46" t="str">
        <f>IF(Table2[[#This Row],[Type]]="IB","EOU",IF(Table2[[#This Row],[Type]]="MB","Local","492"))</f>
        <v>EOU</v>
      </c>
      <c r="P2052" s="46">
        <f>ROUND(Table2[[#This Row],[Cons]]/Table2[[#This Row],[Qty.]],5)</f>
        <v>0.04</v>
      </c>
      <c r="Q2052" s="46" t="b">
        <f>EXACT(Table2[[#This Row],[rate]],Table2[[#This Row],[Check]])</f>
        <v>1</v>
      </c>
      <c r="R2052" s="46"/>
      <c r="S2052" s="46" t="str">
        <f>IF(Table2[[#This Row],[SRO]]="EOU",VLOOKUP(Table2[[#This Row],[BE]],[2]GD.List!$C$3:$N$5014,12,0),IF(Table2[[#This Row],[SRO]]="Local","Polyester Staple Fibre","SRO 492"))</f>
        <v>Textile Chemical</v>
      </c>
    </row>
    <row r="2053" spans="1:19" x14ac:dyDescent="0.25">
      <c r="A2053" s="239" t="s">
        <v>1160</v>
      </c>
      <c r="B2053" s="238" t="s">
        <v>1376</v>
      </c>
      <c r="C2053" s="241">
        <v>1530</v>
      </c>
      <c r="D2053" s="242">
        <v>5503.201</v>
      </c>
      <c r="E2053" t="s">
        <v>1383</v>
      </c>
      <c r="F2053" s="238" t="s">
        <v>1384</v>
      </c>
      <c r="G2053" s="24">
        <v>44698</v>
      </c>
      <c r="H2053" s="243">
        <v>12818086.82</v>
      </c>
      <c r="I2053" s="22">
        <v>0.41666999999999998</v>
      </c>
      <c r="J2053" s="244">
        <v>3196.6899999999996</v>
      </c>
      <c r="K2053" s="244">
        <v>7672</v>
      </c>
      <c r="L2053" s="244"/>
      <c r="M2053" s="245" t="str">
        <f>TEXT(Table2[[#This Row],[Gd.Dt]],"mmm-yy")</f>
        <v>May-22</v>
      </c>
      <c r="N2053" s="46" t="str">
        <f>MID(Table2[[#This Row],[BE]],6,2)</f>
        <v>MB</v>
      </c>
      <c r="O2053" s="46" t="str">
        <f>IF(Table2[[#This Row],[Type]]="IB","EOU",IF(Table2[[#This Row],[Type]]="MB","Local","492"))</f>
        <v>Local</v>
      </c>
      <c r="P2053" s="46">
        <f>ROUND(Table2[[#This Row],[Cons]]/Table2[[#This Row],[Qty.]],5)</f>
        <v>0.41666999999999998</v>
      </c>
      <c r="Q2053" s="46" t="b">
        <f>EXACT(Table2[[#This Row],[rate]],Table2[[#This Row],[Check]])</f>
        <v>1</v>
      </c>
      <c r="R2053" s="46"/>
      <c r="S2053" s="46" t="str">
        <f>IF(Table2[[#This Row],[SRO]]="EOU",VLOOKUP(Table2[[#This Row],[BE]],[2]GD.List!$C$3:$N$5014,12,0),IF(Table2[[#This Row],[SRO]]="Local","Polyester Staple Fibre","SRO 492"))</f>
        <v>Polyester Staple Fibre</v>
      </c>
    </row>
    <row r="2054" spans="1:19" x14ac:dyDescent="0.25">
      <c r="A2054" s="240" t="s">
        <v>1337</v>
      </c>
      <c r="B2054" s="238" t="s">
        <v>1375</v>
      </c>
      <c r="C2054" s="241">
        <v>44644</v>
      </c>
      <c r="D2054" s="242">
        <v>3905.3</v>
      </c>
      <c r="E2054" t="s">
        <v>46</v>
      </c>
      <c r="F2054" s="238" t="s">
        <v>1385</v>
      </c>
      <c r="G2054" s="24">
        <v>44698</v>
      </c>
      <c r="H2054" s="243">
        <v>33434693.359999999</v>
      </c>
      <c r="I2054" s="22">
        <v>0.04</v>
      </c>
      <c r="J2054" s="244">
        <v>581.64</v>
      </c>
      <c r="K2054" s="244">
        <v>14541</v>
      </c>
      <c r="L2054" s="244"/>
      <c r="M2054" s="245" t="str">
        <f>TEXT(Table2[[#This Row],[Gd.Dt]],"mmm-yy")</f>
        <v>May-22</v>
      </c>
      <c r="N2054" s="46" t="str">
        <f>MID(Table2[[#This Row],[BE]],6,2)</f>
        <v>IB</v>
      </c>
      <c r="O2054" s="46" t="str">
        <f>IF(Table2[[#This Row],[Type]]="IB","EOU",IF(Table2[[#This Row],[Type]]="MB","Local","492"))</f>
        <v>EOU</v>
      </c>
      <c r="P2054" s="46">
        <f>ROUND(Table2[[#This Row],[Cons]]/Table2[[#This Row],[Qty.]],5)</f>
        <v>0.04</v>
      </c>
      <c r="Q2054" s="46" t="b">
        <f>EXACT(Table2[[#This Row],[rate]],Table2[[#This Row],[Check]])</f>
        <v>1</v>
      </c>
      <c r="R2054" s="46"/>
      <c r="S2054" s="46" t="str">
        <f>IF(Table2[[#This Row],[SRO]]="EOU",VLOOKUP(Table2[[#This Row],[BE]],[2]GD.List!$C$3:$N$5014,12,0),IF(Table2[[#This Row],[SRO]]="Local","Polyester Staple Fibre","SRO 492"))</f>
        <v>Textile Chemical</v>
      </c>
    </row>
    <row r="2055" spans="1:19" x14ac:dyDescent="0.25">
      <c r="A2055" s="240" t="s">
        <v>1337</v>
      </c>
      <c r="B2055" s="238" t="s">
        <v>1374</v>
      </c>
      <c r="C2055" s="241">
        <v>11002</v>
      </c>
      <c r="D2055" s="242">
        <v>3905.3</v>
      </c>
      <c r="E2055" t="s">
        <v>1382</v>
      </c>
      <c r="F2055" s="238" t="s">
        <v>1386</v>
      </c>
      <c r="G2055" s="24">
        <v>44698</v>
      </c>
      <c r="H2055" s="243">
        <v>11460120.23</v>
      </c>
      <c r="I2055" s="22">
        <v>0.04</v>
      </c>
      <c r="J2055" s="244">
        <v>172.12</v>
      </c>
      <c r="K2055" s="244">
        <v>4303</v>
      </c>
      <c r="L2055" s="244"/>
      <c r="M2055" s="245" t="str">
        <f>TEXT(Table2[[#This Row],[Gd.Dt]],"mmm-yy")</f>
        <v>May-22</v>
      </c>
      <c r="N2055" s="46" t="str">
        <f>MID(Table2[[#This Row],[BE]],6,2)</f>
        <v>IB</v>
      </c>
      <c r="O2055" s="46" t="str">
        <f>IF(Table2[[#This Row],[Type]]="IB","EOU",IF(Table2[[#This Row],[Type]]="MB","Local","492"))</f>
        <v>EOU</v>
      </c>
      <c r="P2055" s="46">
        <f>ROUND(Table2[[#This Row],[Cons]]/Table2[[#This Row],[Qty.]],5)</f>
        <v>0.04</v>
      </c>
      <c r="Q2055" s="46" t="b">
        <f>EXACT(Table2[[#This Row],[rate]],Table2[[#This Row],[Check]])</f>
        <v>1</v>
      </c>
      <c r="R2055" s="46"/>
      <c r="S2055" s="46" t="str">
        <f>IF(Table2[[#This Row],[SRO]]="EOU",VLOOKUP(Table2[[#This Row],[BE]],[2]GD.List!$C$3:$N$5014,12,0),IF(Table2[[#This Row],[SRO]]="Local","Polyester Staple Fibre","SRO 492"))</f>
        <v>Textile Chemical</v>
      </c>
    </row>
    <row r="2056" spans="1:19" x14ac:dyDescent="0.25">
      <c r="A2056" s="239" t="s">
        <v>1337</v>
      </c>
      <c r="B2056" s="238" t="s">
        <v>1373</v>
      </c>
      <c r="C2056" s="241">
        <v>33326</v>
      </c>
      <c r="D2056" s="242">
        <v>3905.3</v>
      </c>
      <c r="E2056" t="s">
        <v>46</v>
      </c>
      <c r="F2056" s="238" t="s">
        <v>1387</v>
      </c>
      <c r="G2056" s="24">
        <v>44698</v>
      </c>
      <c r="H2056" s="243">
        <v>28431475.039999999</v>
      </c>
      <c r="I2056" s="22">
        <v>0.04</v>
      </c>
      <c r="J2056" s="244">
        <v>535.19999999999993</v>
      </c>
      <c r="K2056" s="244">
        <v>13380</v>
      </c>
      <c r="L2056" s="244"/>
      <c r="M2056" s="245" t="str">
        <f>TEXT(Table2[[#This Row],[Gd.Dt]],"mmm-yy")</f>
        <v>May-22</v>
      </c>
      <c r="N2056" s="46" t="str">
        <f>MID(Table2[[#This Row],[BE]],6,2)</f>
        <v>IB</v>
      </c>
      <c r="O2056" s="46" t="str">
        <f>IF(Table2[[#This Row],[Type]]="IB","EOU",IF(Table2[[#This Row],[Type]]="MB","Local","492"))</f>
        <v>EOU</v>
      </c>
      <c r="P2056" s="46">
        <f>ROUND(Table2[[#This Row],[Cons]]/Table2[[#This Row],[Qty.]],5)</f>
        <v>0.04</v>
      </c>
      <c r="Q2056" s="46" t="b">
        <f>EXACT(Table2[[#This Row],[rate]],Table2[[#This Row],[Check]])</f>
        <v>1</v>
      </c>
      <c r="R2056" s="46"/>
      <c r="S2056" s="46" t="str">
        <f>IF(Table2[[#This Row],[SRO]]="EOU",VLOOKUP(Table2[[#This Row],[BE]],[2]GD.List!$C$3:$N$5014,12,0),IF(Table2[[#This Row],[SRO]]="Local","Polyester Staple Fibre","SRO 492"))</f>
        <v>Textile Chemical</v>
      </c>
    </row>
    <row r="2057" spans="1:19" x14ac:dyDescent="0.25">
      <c r="A2057" s="240" t="s">
        <v>1341</v>
      </c>
      <c r="B2057" s="238" t="s">
        <v>1376</v>
      </c>
      <c r="C2057" s="241">
        <v>1530</v>
      </c>
      <c r="D2057" s="242">
        <v>3910</v>
      </c>
      <c r="E2057" t="s">
        <v>1383</v>
      </c>
      <c r="F2057" s="238" t="s">
        <v>1384</v>
      </c>
      <c r="G2057" s="24">
        <v>44698</v>
      </c>
      <c r="H2057" s="243">
        <v>12818086.82</v>
      </c>
      <c r="I2057" s="22">
        <v>0.04</v>
      </c>
      <c r="J2057" s="244">
        <v>306.88</v>
      </c>
      <c r="K2057" s="244">
        <v>7672</v>
      </c>
      <c r="L2057" s="244"/>
      <c r="M2057" s="245" t="str">
        <f>TEXT(Table2[[#This Row],[Gd.Dt]],"mmm-yy")</f>
        <v>May-22</v>
      </c>
      <c r="N2057" s="46" t="str">
        <f>MID(Table2[[#This Row],[BE]],6,2)</f>
        <v>IB</v>
      </c>
      <c r="O2057" s="46" t="str">
        <f>IF(Table2[[#This Row],[Type]]="IB","EOU",IF(Table2[[#This Row],[Type]]="MB","Local","492"))</f>
        <v>EOU</v>
      </c>
      <c r="P2057" s="46">
        <f>ROUND(Table2[[#This Row],[Cons]]/Table2[[#This Row],[Qty.]],5)</f>
        <v>0.04</v>
      </c>
      <c r="Q2057" s="46" t="b">
        <f>EXACT(Table2[[#This Row],[rate]],Table2[[#This Row],[Check]])</f>
        <v>1</v>
      </c>
      <c r="R2057" s="46"/>
      <c r="S2057" s="46" t="str">
        <f>IF(Table2[[#This Row],[SRO]]="EOU",VLOOKUP(Table2[[#This Row],[BE]],[2]GD.List!$C$3:$N$5014,12,0),IF(Table2[[#This Row],[SRO]]="Local","Polyester Staple Fibre","SRO 492"))</f>
        <v>Textile Chemical</v>
      </c>
    </row>
    <row r="2058" spans="1:19" x14ac:dyDescent="0.25">
      <c r="A2058" s="240" t="s">
        <v>1341</v>
      </c>
      <c r="B2058" s="238" t="s">
        <v>1375</v>
      </c>
      <c r="C2058" s="241">
        <v>44644</v>
      </c>
      <c r="D2058" s="242">
        <v>3910</v>
      </c>
      <c r="E2058" t="s">
        <v>46</v>
      </c>
      <c r="F2058" s="238" t="s">
        <v>1385</v>
      </c>
      <c r="G2058" s="24">
        <v>44698</v>
      </c>
      <c r="H2058" s="243">
        <v>33434693.359999999</v>
      </c>
      <c r="I2058" s="22">
        <v>0.04</v>
      </c>
      <c r="J2058" s="244">
        <v>581.64</v>
      </c>
      <c r="K2058" s="244">
        <v>14541</v>
      </c>
      <c r="L2058" s="244"/>
      <c r="M2058" s="245" t="str">
        <f>TEXT(Table2[[#This Row],[Gd.Dt]],"mmm-yy")</f>
        <v>May-22</v>
      </c>
      <c r="N2058" s="46" t="str">
        <f>MID(Table2[[#This Row],[BE]],6,2)</f>
        <v>IB</v>
      </c>
      <c r="O2058" s="46" t="str">
        <f>IF(Table2[[#This Row],[Type]]="IB","EOU",IF(Table2[[#This Row],[Type]]="MB","Local","492"))</f>
        <v>EOU</v>
      </c>
      <c r="P2058" s="46">
        <f>ROUND(Table2[[#This Row],[Cons]]/Table2[[#This Row],[Qty.]],5)</f>
        <v>0.04</v>
      </c>
      <c r="Q2058" s="46" t="b">
        <f>EXACT(Table2[[#This Row],[rate]],Table2[[#This Row],[Check]])</f>
        <v>1</v>
      </c>
      <c r="R2058" s="46"/>
      <c r="S2058" s="46" t="str">
        <f>IF(Table2[[#This Row],[SRO]]="EOU",VLOOKUP(Table2[[#This Row],[BE]],[2]GD.List!$C$3:$N$5014,12,0),IF(Table2[[#This Row],[SRO]]="Local","Polyester Staple Fibre","SRO 492"))</f>
        <v>Textile Chemical</v>
      </c>
    </row>
    <row r="2059" spans="1:19" x14ac:dyDescent="0.25">
      <c r="A2059" s="240" t="s">
        <v>1341</v>
      </c>
      <c r="B2059" s="238" t="s">
        <v>1374</v>
      </c>
      <c r="C2059" s="241">
        <v>11002</v>
      </c>
      <c r="D2059" s="242">
        <v>3910</v>
      </c>
      <c r="E2059" t="s">
        <v>1382</v>
      </c>
      <c r="F2059" s="238" t="s">
        <v>1386</v>
      </c>
      <c r="G2059" s="24">
        <v>44698</v>
      </c>
      <c r="H2059" s="243">
        <v>11460120.23</v>
      </c>
      <c r="I2059" s="22">
        <v>0.04</v>
      </c>
      <c r="J2059" s="244">
        <v>346.12</v>
      </c>
      <c r="K2059" s="244">
        <v>8653</v>
      </c>
      <c r="L2059" s="244"/>
      <c r="M2059" s="245" t="str">
        <f>TEXT(Table2[[#This Row],[Gd.Dt]],"mmm-yy")</f>
        <v>May-22</v>
      </c>
      <c r="N2059" s="46" t="str">
        <f>MID(Table2[[#This Row],[BE]],6,2)</f>
        <v>IB</v>
      </c>
      <c r="O2059" s="46" t="str">
        <f>IF(Table2[[#This Row],[Type]]="IB","EOU",IF(Table2[[#This Row],[Type]]="MB","Local","492"))</f>
        <v>EOU</v>
      </c>
      <c r="P2059" s="46">
        <f>ROUND(Table2[[#This Row],[Cons]]/Table2[[#This Row],[Qty.]],5)</f>
        <v>0.04</v>
      </c>
      <c r="Q2059" s="46" t="b">
        <f>EXACT(Table2[[#This Row],[rate]],Table2[[#This Row],[Check]])</f>
        <v>1</v>
      </c>
      <c r="R2059" s="46"/>
      <c r="S2059" s="46" t="str">
        <f>IF(Table2[[#This Row],[SRO]]="EOU",VLOOKUP(Table2[[#This Row],[BE]],[2]GD.List!$C$3:$N$5014,12,0),IF(Table2[[#This Row],[SRO]]="Local","Polyester Staple Fibre","SRO 492"))</f>
        <v>Textile Chemical</v>
      </c>
    </row>
    <row r="2060" spans="1:19" x14ac:dyDescent="0.25">
      <c r="A2060" s="239" t="s">
        <v>1341</v>
      </c>
      <c r="B2060" s="238" t="s">
        <v>1373</v>
      </c>
      <c r="C2060" s="241">
        <v>33326</v>
      </c>
      <c r="D2060" s="242">
        <v>3910</v>
      </c>
      <c r="E2060" t="s">
        <v>46</v>
      </c>
      <c r="F2060" s="238" t="s">
        <v>1387</v>
      </c>
      <c r="G2060" s="24">
        <v>44698</v>
      </c>
      <c r="H2060" s="243">
        <v>28431475.039999999</v>
      </c>
      <c r="I2060" s="22">
        <v>0.04</v>
      </c>
      <c r="J2060" s="244">
        <v>535.19999999999993</v>
      </c>
      <c r="K2060" s="244">
        <v>13380</v>
      </c>
      <c r="L2060" s="244"/>
      <c r="M2060" s="245" t="str">
        <f>TEXT(Table2[[#This Row],[Gd.Dt]],"mmm-yy")</f>
        <v>May-22</v>
      </c>
      <c r="N2060" s="46" t="str">
        <f>MID(Table2[[#This Row],[BE]],6,2)</f>
        <v>IB</v>
      </c>
      <c r="O2060" s="46" t="str">
        <f>IF(Table2[[#This Row],[Type]]="IB","EOU",IF(Table2[[#This Row],[Type]]="MB","Local","492"))</f>
        <v>EOU</v>
      </c>
      <c r="P2060" s="46">
        <f>ROUND(Table2[[#This Row],[Cons]]/Table2[[#This Row],[Qty.]],5)</f>
        <v>0.04</v>
      </c>
      <c r="Q2060" s="46" t="b">
        <f>EXACT(Table2[[#This Row],[rate]],Table2[[#This Row],[Check]])</f>
        <v>1</v>
      </c>
      <c r="R2060" s="46"/>
      <c r="S2060" s="46" t="str">
        <f>IF(Table2[[#This Row],[SRO]]="EOU",VLOOKUP(Table2[[#This Row],[BE]],[2]GD.List!$C$3:$N$5014,12,0),IF(Table2[[#This Row],[SRO]]="Local","Polyester Staple Fibre","SRO 492"))</f>
        <v>Textile Chemical</v>
      </c>
    </row>
    <row r="2061" spans="1:19" x14ac:dyDescent="0.25">
      <c r="A2061" s="240" t="s">
        <v>1352</v>
      </c>
      <c r="B2061" s="238" t="s">
        <v>1375</v>
      </c>
      <c r="C2061" s="241">
        <v>44644</v>
      </c>
      <c r="D2061" s="242">
        <v>3809.9110000000001</v>
      </c>
      <c r="E2061" t="s">
        <v>46</v>
      </c>
      <c r="F2061" s="238" t="s">
        <v>1385</v>
      </c>
      <c r="G2061" s="24">
        <v>44698</v>
      </c>
      <c r="H2061" s="243">
        <v>33434693.359999999</v>
      </c>
      <c r="I2061" s="22">
        <v>0.04</v>
      </c>
      <c r="J2061" s="244">
        <v>581.64</v>
      </c>
      <c r="K2061" s="244">
        <v>14541</v>
      </c>
      <c r="L2061" s="244"/>
      <c r="M2061" s="245" t="str">
        <f>TEXT(Table2[[#This Row],[Gd.Dt]],"mmm-yy")</f>
        <v>May-22</v>
      </c>
      <c r="N2061" s="46" t="str">
        <f>MID(Table2[[#This Row],[BE]],6,2)</f>
        <v>IB</v>
      </c>
      <c r="O2061" s="46" t="str">
        <f>IF(Table2[[#This Row],[Type]]="IB","EOU",IF(Table2[[#This Row],[Type]]="MB","Local","492"))</f>
        <v>EOU</v>
      </c>
      <c r="P2061" s="46">
        <f>ROUND(Table2[[#This Row],[Cons]]/Table2[[#This Row],[Qty.]],5)</f>
        <v>0.04</v>
      </c>
      <c r="Q2061" s="46" t="b">
        <f>EXACT(Table2[[#This Row],[rate]],Table2[[#This Row],[Check]])</f>
        <v>1</v>
      </c>
      <c r="R2061" s="46"/>
      <c r="S2061" s="46" t="str">
        <f>IF(Table2[[#This Row],[SRO]]="EOU",VLOOKUP(Table2[[#This Row],[BE]],[2]GD.List!$C$3:$N$5014,12,0),IF(Table2[[#This Row],[SRO]]="Local","Polyester Staple Fibre","SRO 492"))</f>
        <v>Textile Chemical</v>
      </c>
    </row>
    <row r="2062" spans="1:19" x14ac:dyDescent="0.25">
      <c r="A2062" s="240" t="s">
        <v>1352</v>
      </c>
      <c r="B2062" s="238" t="s">
        <v>1374</v>
      </c>
      <c r="C2062" s="241">
        <v>11002</v>
      </c>
      <c r="D2062" s="242">
        <v>3809.9110000000001</v>
      </c>
      <c r="E2062" t="s">
        <v>1382</v>
      </c>
      <c r="F2062" s="238" t="s">
        <v>1386</v>
      </c>
      <c r="G2062" s="24">
        <v>44698</v>
      </c>
      <c r="H2062" s="243">
        <v>11460120.23</v>
      </c>
      <c r="I2062" s="22">
        <v>0.04</v>
      </c>
      <c r="J2062" s="244">
        <v>346.12</v>
      </c>
      <c r="K2062" s="244">
        <v>8653</v>
      </c>
      <c r="L2062" s="244"/>
      <c r="M2062" s="245" t="str">
        <f>TEXT(Table2[[#This Row],[Gd.Dt]],"mmm-yy")</f>
        <v>May-22</v>
      </c>
      <c r="N2062" s="46" t="str">
        <f>MID(Table2[[#This Row],[BE]],6,2)</f>
        <v>IB</v>
      </c>
      <c r="O2062" s="46" t="str">
        <f>IF(Table2[[#This Row],[Type]]="IB","EOU",IF(Table2[[#This Row],[Type]]="MB","Local","492"))</f>
        <v>EOU</v>
      </c>
      <c r="P2062" s="46">
        <f>ROUND(Table2[[#This Row],[Cons]]/Table2[[#This Row],[Qty.]],5)</f>
        <v>0.04</v>
      </c>
      <c r="Q2062" s="46" t="b">
        <f>EXACT(Table2[[#This Row],[rate]],Table2[[#This Row],[Check]])</f>
        <v>1</v>
      </c>
      <c r="R2062" s="46"/>
      <c r="S2062" s="46" t="str">
        <f>IF(Table2[[#This Row],[SRO]]="EOU",VLOOKUP(Table2[[#This Row],[BE]],[2]GD.List!$C$3:$N$5014,12,0),IF(Table2[[#This Row],[SRO]]="Local","Polyester Staple Fibre","SRO 492"))</f>
        <v>Textile Chemical</v>
      </c>
    </row>
    <row r="2063" spans="1:19" x14ac:dyDescent="0.25">
      <c r="A2063" s="239" t="s">
        <v>1352</v>
      </c>
      <c r="B2063" s="238" t="s">
        <v>1373</v>
      </c>
      <c r="C2063" s="241">
        <v>33326</v>
      </c>
      <c r="D2063" s="242">
        <v>3809.9110000000001</v>
      </c>
      <c r="E2063" t="s">
        <v>46</v>
      </c>
      <c r="F2063" s="238" t="s">
        <v>1387</v>
      </c>
      <c r="G2063" s="24">
        <v>44698</v>
      </c>
      <c r="H2063" s="243">
        <v>28431475.039999999</v>
      </c>
      <c r="I2063" s="22">
        <v>0.04</v>
      </c>
      <c r="J2063" s="244">
        <v>535.19999999999993</v>
      </c>
      <c r="K2063" s="244">
        <v>13380</v>
      </c>
      <c r="L2063" s="244"/>
      <c r="M2063" s="245" t="str">
        <f>TEXT(Table2[[#This Row],[Gd.Dt]],"mmm-yy")</f>
        <v>May-22</v>
      </c>
      <c r="N2063" s="46" t="str">
        <f>MID(Table2[[#This Row],[BE]],6,2)</f>
        <v>IB</v>
      </c>
      <c r="O2063" s="46" t="str">
        <f>IF(Table2[[#This Row],[Type]]="IB","EOU",IF(Table2[[#This Row],[Type]]="MB","Local","492"))</f>
        <v>EOU</v>
      </c>
      <c r="P2063" s="46">
        <f>ROUND(Table2[[#This Row],[Cons]]/Table2[[#This Row],[Qty.]],5)</f>
        <v>0.04</v>
      </c>
      <c r="Q2063" s="46" t="b">
        <f>EXACT(Table2[[#This Row],[rate]],Table2[[#This Row],[Check]])</f>
        <v>1</v>
      </c>
      <c r="R2063" s="46"/>
      <c r="S2063" s="46" t="str">
        <f>IF(Table2[[#This Row],[SRO]]="EOU",VLOOKUP(Table2[[#This Row],[BE]],[2]GD.List!$C$3:$N$5014,12,0),IF(Table2[[#This Row],[SRO]]="Local","Polyester Staple Fibre","SRO 492"))</f>
        <v>Textile Chemical</v>
      </c>
    </row>
    <row r="2064" spans="1:19" x14ac:dyDescent="0.25">
      <c r="A2064" s="240" t="s">
        <v>1362</v>
      </c>
      <c r="B2064" s="238" t="s">
        <v>1375</v>
      </c>
      <c r="C2064" s="241">
        <v>44644</v>
      </c>
      <c r="D2064" s="242">
        <v>3204.16</v>
      </c>
      <c r="E2064" t="s">
        <v>46</v>
      </c>
      <c r="F2064" s="238" t="s">
        <v>1385</v>
      </c>
      <c r="G2064" s="24">
        <v>44698</v>
      </c>
      <c r="H2064" s="243">
        <v>33434693.359999999</v>
      </c>
      <c r="I2064" s="22">
        <v>7.0000000000000007E-2</v>
      </c>
      <c r="J2064" s="244">
        <v>143.15</v>
      </c>
      <c r="K2064" s="244">
        <v>2045</v>
      </c>
      <c r="L2064" s="244"/>
      <c r="M2064" s="245" t="str">
        <f>TEXT(Table2[[#This Row],[Gd.Dt]],"mmm-yy")</f>
        <v>May-22</v>
      </c>
      <c r="N2064" s="46" t="str">
        <f>MID(Table2[[#This Row],[BE]],6,2)</f>
        <v>IB</v>
      </c>
      <c r="O2064" s="46" t="str">
        <f>IF(Table2[[#This Row],[Type]]="IB","EOU",IF(Table2[[#This Row],[Type]]="MB","Local","492"))</f>
        <v>EOU</v>
      </c>
      <c r="P2064" s="46">
        <f>ROUND(Table2[[#This Row],[Cons]]/Table2[[#This Row],[Qty.]],5)</f>
        <v>7.0000000000000007E-2</v>
      </c>
      <c r="Q2064" s="46" t="b">
        <f>EXACT(Table2[[#This Row],[rate]],Table2[[#This Row],[Check]])</f>
        <v>1</v>
      </c>
      <c r="R2064" s="46"/>
      <c r="S2064" s="46" t="str">
        <f>IF(Table2[[#This Row],[SRO]]="EOU",VLOOKUP(Table2[[#This Row],[BE]],[2]GD.List!$C$3:$N$5014,12,0),IF(Table2[[#This Row],[SRO]]="Local","Polyester Staple Fibre","SRO 492"))</f>
        <v>Textile Dyes</v>
      </c>
    </row>
    <row r="2065" spans="1:19" x14ac:dyDescent="0.25">
      <c r="A2065" s="239" t="s">
        <v>1362</v>
      </c>
      <c r="B2065" s="238" t="s">
        <v>1374</v>
      </c>
      <c r="C2065" s="241">
        <v>11002</v>
      </c>
      <c r="D2065" s="242">
        <v>3204.16</v>
      </c>
      <c r="E2065" t="s">
        <v>1382</v>
      </c>
      <c r="F2065" s="238" t="s">
        <v>1386</v>
      </c>
      <c r="G2065" s="24">
        <v>44698</v>
      </c>
      <c r="H2065" s="243">
        <v>11460120.23</v>
      </c>
      <c r="I2065" s="22">
        <v>7.0000000000000007E-2</v>
      </c>
      <c r="J2065" s="244">
        <v>301.20999999999998</v>
      </c>
      <c r="K2065" s="244">
        <v>4303</v>
      </c>
      <c r="L2065" s="244"/>
      <c r="M2065" s="245" t="str">
        <f>TEXT(Table2[[#This Row],[Gd.Dt]],"mmm-yy")</f>
        <v>May-22</v>
      </c>
      <c r="N2065" s="46" t="str">
        <f>MID(Table2[[#This Row],[BE]],6,2)</f>
        <v>IB</v>
      </c>
      <c r="O2065" s="46" t="str">
        <f>IF(Table2[[#This Row],[Type]]="IB","EOU",IF(Table2[[#This Row],[Type]]="MB","Local","492"))</f>
        <v>EOU</v>
      </c>
      <c r="P2065" s="46">
        <f>ROUND(Table2[[#This Row],[Cons]]/Table2[[#This Row],[Qty.]],5)</f>
        <v>7.0000000000000007E-2</v>
      </c>
      <c r="Q2065" s="46" t="b">
        <f>EXACT(Table2[[#This Row],[rate]],Table2[[#This Row],[Check]])</f>
        <v>1</v>
      </c>
      <c r="R2065" s="46"/>
      <c r="S2065" s="46" t="str">
        <f>IF(Table2[[#This Row],[SRO]]="EOU",VLOOKUP(Table2[[#This Row],[BE]],[2]GD.List!$C$3:$N$5014,12,0),IF(Table2[[#This Row],[SRO]]="Local","Polyester Staple Fibre","SRO 492"))</f>
        <v>Textile Dyes</v>
      </c>
    </row>
    <row r="2066" spans="1:19" x14ac:dyDescent="0.25">
      <c r="A2066" s="239" t="s">
        <v>1378</v>
      </c>
      <c r="B2066" s="238" t="s">
        <v>1372</v>
      </c>
      <c r="C2066" s="241">
        <v>27000</v>
      </c>
      <c r="D2066" s="242">
        <v>9607.2000000000007</v>
      </c>
      <c r="E2066" t="s">
        <v>1377</v>
      </c>
      <c r="F2066" s="238" t="s">
        <v>1388</v>
      </c>
      <c r="G2066" s="24">
        <v>44698</v>
      </c>
      <c r="H2066" s="243">
        <v>32199390</v>
      </c>
      <c r="I2066" s="22">
        <v>1</v>
      </c>
      <c r="J2066" s="244">
        <v>2</v>
      </c>
      <c r="K2066" s="244">
        <v>2</v>
      </c>
      <c r="L2066" s="244"/>
      <c r="M2066" s="245" t="str">
        <f>TEXT(Table2[[#This Row],[Gd.Dt]],"mmm-yy")</f>
        <v>May-22</v>
      </c>
      <c r="N2066" s="46" t="str">
        <f>MID(Table2[[#This Row],[BE]],6,2)</f>
        <v>EP</v>
      </c>
      <c r="O2066" s="46" t="str">
        <f>IF(Table2[[#This Row],[Type]]="IB","EOU",IF(Table2[[#This Row],[Type]]="MB","Local","492"))</f>
        <v>492</v>
      </c>
      <c r="P2066" s="46">
        <f>ROUND(Table2[[#This Row],[Cons]]/Table2[[#This Row],[Qty.]],5)</f>
        <v>1</v>
      </c>
      <c r="Q2066" s="46" t="b">
        <f>EXACT(Table2[[#This Row],[rate]],Table2[[#This Row],[Check]])</f>
        <v>1</v>
      </c>
      <c r="R2066" s="46"/>
      <c r="S2066" s="46" t="str">
        <f>IF(Table2[[#This Row],[SRO]]="EOU",VLOOKUP(Table2[[#This Row],[BE]],[2]GD.List!$C$3:$N$5014,12,0),IF(Table2[[#This Row],[SRO]]="Local","Polyester Staple Fibre","SRO 492"))</f>
        <v>SRO 492</v>
      </c>
    </row>
    <row r="2067" spans="1:19" x14ac:dyDescent="0.25">
      <c r="A2067" s="239" t="s">
        <v>1379</v>
      </c>
      <c r="B2067" s="238" t="s">
        <v>1372</v>
      </c>
      <c r="C2067" s="241">
        <v>27000</v>
      </c>
      <c r="D2067" s="242">
        <v>9607.11</v>
      </c>
      <c r="E2067" t="s">
        <v>1377</v>
      </c>
      <c r="F2067" s="238" t="s">
        <v>1388</v>
      </c>
      <c r="G2067" s="24">
        <v>44698</v>
      </c>
      <c r="H2067" s="243">
        <v>32199390</v>
      </c>
      <c r="I2067" s="22">
        <v>1</v>
      </c>
      <c r="J2067" s="244">
        <v>8</v>
      </c>
      <c r="K2067" s="244">
        <v>8</v>
      </c>
      <c r="L2067" s="244"/>
      <c r="M2067" s="245" t="str">
        <f>TEXT(Table2[[#This Row],[Gd.Dt]],"mmm-yy")</f>
        <v>May-22</v>
      </c>
      <c r="N2067" s="46" t="str">
        <f>MID(Table2[[#This Row],[BE]],6,2)</f>
        <v>EP</v>
      </c>
      <c r="O2067" s="46" t="str">
        <f>IF(Table2[[#This Row],[Type]]="IB","EOU",IF(Table2[[#This Row],[Type]]="MB","Local","492"))</f>
        <v>492</v>
      </c>
      <c r="P2067" s="46">
        <f>ROUND(Table2[[#This Row],[Cons]]/Table2[[#This Row],[Qty.]],5)</f>
        <v>1</v>
      </c>
      <c r="Q2067" s="46" t="b">
        <f>EXACT(Table2[[#This Row],[rate]],Table2[[#This Row],[Check]])</f>
        <v>1</v>
      </c>
      <c r="R2067" s="46"/>
      <c r="S2067" s="46" t="str">
        <f>IF(Table2[[#This Row],[SRO]]="EOU",VLOOKUP(Table2[[#This Row],[BE]],[2]GD.List!$C$3:$N$5014,12,0),IF(Table2[[#This Row],[SRO]]="Local","Polyester Staple Fibre","SRO 492"))</f>
        <v>SRO 492</v>
      </c>
    </row>
    <row r="2068" spans="1:19" x14ac:dyDescent="0.25">
      <c r="A2068" s="239" t="s">
        <v>1380</v>
      </c>
      <c r="B2068" s="238" t="s">
        <v>1372</v>
      </c>
      <c r="C2068" s="241">
        <v>27000</v>
      </c>
      <c r="D2068" s="242">
        <v>9607.11</v>
      </c>
      <c r="E2068" t="s">
        <v>1377</v>
      </c>
      <c r="F2068" s="238" t="s">
        <v>1388</v>
      </c>
      <c r="G2068" s="24">
        <v>44698</v>
      </c>
      <c r="H2068" s="243">
        <v>32199390</v>
      </c>
      <c r="I2068" s="22">
        <v>1</v>
      </c>
      <c r="J2068" s="244">
        <v>317</v>
      </c>
      <c r="K2068" s="244">
        <v>317</v>
      </c>
      <c r="L2068" s="244"/>
      <c r="M2068" s="245" t="str">
        <f>TEXT(Table2[[#This Row],[Gd.Dt]],"mmm-yy")</f>
        <v>May-22</v>
      </c>
      <c r="N2068" s="46" t="str">
        <f>MID(Table2[[#This Row],[BE]],6,2)</f>
        <v>EP</v>
      </c>
      <c r="O2068" s="46" t="str">
        <f>IF(Table2[[#This Row],[Type]]="IB","EOU",IF(Table2[[#This Row],[Type]]="MB","Local","492"))</f>
        <v>492</v>
      </c>
      <c r="P2068" s="46">
        <f>ROUND(Table2[[#This Row],[Cons]]/Table2[[#This Row],[Qty.]],5)</f>
        <v>1</v>
      </c>
      <c r="Q2068" s="46" t="b">
        <f>EXACT(Table2[[#This Row],[rate]],Table2[[#This Row],[Check]])</f>
        <v>1</v>
      </c>
      <c r="R2068" s="46"/>
      <c r="S2068" s="46" t="str">
        <f>IF(Table2[[#This Row],[SRO]]="EOU",VLOOKUP(Table2[[#This Row],[BE]],[2]GD.List!$C$3:$N$5014,12,0),IF(Table2[[#This Row],[SRO]]="Local","Polyester Staple Fibre","SRO 492"))</f>
        <v>SRO 492</v>
      </c>
    </row>
    <row r="2069" spans="1:19" x14ac:dyDescent="0.25">
      <c r="A2069" s="240" t="s">
        <v>1381</v>
      </c>
      <c r="B2069" s="240" t="s">
        <v>1372</v>
      </c>
      <c r="C2069" s="246">
        <v>27000</v>
      </c>
      <c r="D2069" s="247">
        <v>8308.1020000000008</v>
      </c>
      <c r="E2069" s="40" t="s">
        <v>1377</v>
      </c>
      <c r="F2069" s="240" t="s">
        <v>1388</v>
      </c>
      <c r="G2069" s="41">
        <v>44698</v>
      </c>
      <c r="H2069" s="248">
        <v>32199390</v>
      </c>
      <c r="I2069" s="43">
        <v>1</v>
      </c>
      <c r="J2069" s="249">
        <v>50185</v>
      </c>
      <c r="K2069" s="249">
        <v>50185</v>
      </c>
      <c r="L2069" s="249"/>
      <c r="M2069" s="250" t="str">
        <f>TEXT(Table2[[#This Row],[Gd.Dt]],"mmm-yy")</f>
        <v>May-22</v>
      </c>
      <c r="N2069" s="47" t="str">
        <f>MID(Table2[[#This Row],[BE]],6,2)</f>
        <v>TI</v>
      </c>
      <c r="O2069" s="47" t="str">
        <f>IF(Table2[[#This Row],[Type]]="IB","EOU",IF(Table2[[#This Row],[Type]]="MB","Local","492"))</f>
        <v>492</v>
      </c>
      <c r="P2069" s="47">
        <f>ROUND(Table2[[#This Row],[Cons]]/Table2[[#This Row],[Qty.]],5)</f>
        <v>1</v>
      </c>
      <c r="Q2069" s="47" t="b">
        <f>EXACT(Table2[[#This Row],[rate]],Table2[[#This Row],[Check]])</f>
        <v>1</v>
      </c>
      <c r="R2069" s="47"/>
      <c r="S2069" s="47" t="str">
        <f>IF(Table2[[#This Row],[SRO]]="EOU",VLOOKUP(Table2[[#This Row],[BE]],[2]GD.List!$C$3:$N$5014,12,0),IF(Table2[[#This Row],[SRO]]="Local","Polyester Staple Fibre","SRO 492"))</f>
        <v>SRO 492</v>
      </c>
    </row>
    <row r="2070" spans="1:19" x14ac:dyDescent="0.25">
      <c r="A2070" s="251" t="s">
        <v>1</v>
      </c>
      <c r="B2070" s="251" t="s">
        <v>1389</v>
      </c>
      <c r="C2070" s="252">
        <v>14505</v>
      </c>
      <c r="D2070" s="253">
        <v>2701.12</v>
      </c>
      <c r="E2070" s="7" t="s">
        <v>1395</v>
      </c>
      <c r="F2070" s="251" t="s">
        <v>1404</v>
      </c>
      <c r="G2070" s="156">
        <v>44698</v>
      </c>
      <c r="H2070" s="254">
        <v>23286513.850000001</v>
      </c>
      <c r="I2070" s="50">
        <v>0.1</v>
      </c>
      <c r="J2070" s="244">
        <v>445.5</v>
      </c>
      <c r="K2070" s="244">
        <v>4455</v>
      </c>
      <c r="L2070" s="244"/>
      <c r="M2070" s="245" t="str">
        <f>TEXT(Table2[[#This Row],[Gd.Dt]],"mmm-yy")</f>
        <v>May-22</v>
      </c>
      <c r="N2070" s="46" t="str">
        <f>MID(Table2[[#This Row],[BE]],6,2)</f>
        <v>IB</v>
      </c>
      <c r="O2070" s="46" t="str">
        <f>IF(Table2[[#This Row],[Type]]="IB","EOU",IF(Table2[[#This Row],[Type]]="MB","Local","492"))</f>
        <v>EOU</v>
      </c>
      <c r="P2070" s="46">
        <f>ROUND(Table2[[#This Row],[Cons]]/Table2[[#This Row],[Qty.]],5)</f>
        <v>0.1</v>
      </c>
      <c r="Q2070" s="46" t="b">
        <f>EXACT(Table2[[#This Row],[rate]],Table2[[#This Row],[Check]])</f>
        <v>1</v>
      </c>
      <c r="R2070" s="46"/>
      <c r="S2070" s="46" t="str">
        <f>IF(Table2[[#This Row],[SRO]]="EOU",VLOOKUP(Table2[[#This Row],[BE]],[2]GD.List!$C$3:$N$5014,12,0),IF(Table2[[#This Row],[SRO]]="Local","Polyester Staple Fibre","SRO 492"))</f>
        <v>Textile Coal</v>
      </c>
    </row>
    <row r="2071" spans="1:19" x14ac:dyDescent="0.25">
      <c r="A2071" s="251" t="s">
        <v>1</v>
      </c>
      <c r="B2071" s="251" t="s">
        <v>1389</v>
      </c>
      <c r="C2071" s="252">
        <v>14505</v>
      </c>
      <c r="D2071" s="253">
        <v>2701.12</v>
      </c>
      <c r="E2071" s="7" t="s">
        <v>1395</v>
      </c>
      <c r="F2071" s="251" t="s">
        <v>1404</v>
      </c>
      <c r="G2071" s="156">
        <v>44698</v>
      </c>
      <c r="H2071" s="254">
        <v>23286513.850000001</v>
      </c>
      <c r="I2071" s="50">
        <v>0.39999999999999997</v>
      </c>
      <c r="J2071" s="244">
        <v>5678.4</v>
      </c>
      <c r="K2071" s="244">
        <v>14196</v>
      </c>
      <c r="L2071" s="244"/>
      <c r="M2071" s="245" t="str">
        <f>TEXT(Table2[[#This Row],[Gd.Dt]],"mmm-yy")</f>
        <v>May-22</v>
      </c>
      <c r="N2071" s="46" t="str">
        <f>MID(Table2[[#This Row],[BE]],6,2)</f>
        <v>IB</v>
      </c>
      <c r="O2071" s="46" t="str">
        <f>IF(Table2[[#This Row],[Type]]="IB","EOU",IF(Table2[[#This Row],[Type]]="MB","Local","492"))</f>
        <v>EOU</v>
      </c>
      <c r="P2071" s="46">
        <f>ROUND(Table2[[#This Row],[Cons]]/Table2[[#This Row],[Qty.]],5)</f>
        <v>0.4</v>
      </c>
      <c r="Q2071" s="46" t="b">
        <f>EXACT(Table2[[#This Row],[rate]],Table2[[#This Row],[Check]])</f>
        <v>1</v>
      </c>
      <c r="R2071" s="46"/>
      <c r="S2071" s="46" t="str">
        <f>IF(Table2[[#This Row],[SRO]]="EOU",VLOOKUP(Table2[[#This Row],[BE]],[2]GD.List!$C$3:$N$5014,12,0),IF(Table2[[#This Row],[SRO]]="Local","Polyester Staple Fibre","SRO 492"))</f>
        <v>Textile Coal</v>
      </c>
    </row>
    <row r="2072" spans="1:19" x14ac:dyDescent="0.25">
      <c r="A2072" s="251" t="s">
        <v>1</v>
      </c>
      <c r="B2072" s="251" t="s">
        <v>1394</v>
      </c>
      <c r="C2072" s="252">
        <v>34716</v>
      </c>
      <c r="D2072" s="253">
        <v>2701.12</v>
      </c>
      <c r="E2072" s="7" t="s">
        <v>1403</v>
      </c>
      <c r="F2072" s="251" t="s">
        <v>1405</v>
      </c>
      <c r="G2072" s="156">
        <v>44699</v>
      </c>
      <c r="H2072" s="254">
        <v>28435885.699999999</v>
      </c>
      <c r="I2072" s="50">
        <v>0.4</v>
      </c>
      <c r="J2072" s="244">
        <v>1087.2</v>
      </c>
      <c r="K2072" s="244">
        <v>2718</v>
      </c>
      <c r="L2072" s="244"/>
      <c r="M2072" s="245" t="str">
        <f>TEXT(Table2[[#This Row],[Gd.Dt]],"mmm-yy")</f>
        <v>May-22</v>
      </c>
      <c r="N2072" s="46" t="str">
        <f>MID(Table2[[#This Row],[BE]],6,2)</f>
        <v>IB</v>
      </c>
      <c r="O2072" s="46" t="str">
        <f>IF(Table2[[#This Row],[Type]]="IB","EOU",IF(Table2[[#This Row],[Type]]="MB","Local","492"))</f>
        <v>EOU</v>
      </c>
      <c r="P2072" s="46">
        <f>ROUND(Table2[[#This Row],[Cons]]/Table2[[#This Row],[Qty.]],5)</f>
        <v>0.4</v>
      </c>
      <c r="Q2072" s="46" t="b">
        <f>EXACT(Table2[[#This Row],[rate]],Table2[[#This Row],[Check]])</f>
        <v>1</v>
      </c>
      <c r="R2072" s="46"/>
      <c r="S2072" s="46" t="str">
        <f>IF(Table2[[#This Row],[SRO]]="EOU",VLOOKUP(Table2[[#This Row],[BE]],[2]GD.List!$C$3:$N$5014,12,0),IF(Table2[[#This Row],[SRO]]="Local","Polyester Staple Fibre","SRO 492"))</f>
        <v>Textile Coal</v>
      </c>
    </row>
    <row r="2073" spans="1:19" x14ac:dyDescent="0.25">
      <c r="A2073" s="256" t="s">
        <v>1</v>
      </c>
      <c r="B2073" s="251" t="s">
        <v>1394</v>
      </c>
      <c r="C2073" s="252">
        <v>34716</v>
      </c>
      <c r="D2073" s="253">
        <v>2701.12</v>
      </c>
      <c r="E2073" s="7" t="s">
        <v>1403</v>
      </c>
      <c r="F2073" s="251" t="s">
        <v>1405</v>
      </c>
      <c r="G2073" s="156">
        <v>44699</v>
      </c>
      <c r="H2073" s="254">
        <v>28435885.699999999</v>
      </c>
      <c r="I2073" s="50">
        <v>0.39999999999999997</v>
      </c>
      <c r="J2073" s="244">
        <v>4900.3999999999996</v>
      </c>
      <c r="K2073" s="244">
        <v>12251</v>
      </c>
      <c r="L2073" s="244"/>
      <c r="M2073" s="245" t="str">
        <f>TEXT(Table2[[#This Row],[Gd.Dt]],"mmm-yy")</f>
        <v>May-22</v>
      </c>
      <c r="N2073" s="46" t="str">
        <f>MID(Table2[[#This Row],[BE]],6,2)</f>
        <v>IB</v>
      </c>
      <c r="O2073" s="46" t="str">
        <f>IF(Table2[[#This Row],[Type]]="IB","EOU",IF(Table2[[#This Row],[Type]]="MB","Local","492"))</f>
        <v>EOU</v>
      </c>
      <c r="P2073" s="46">
        <f>ROUND(Table2[[#This Row],[Cons]]/Table2[[#This Row],[Qty.]],5)</f>
        <v>0.4</v>
      </c>
      <c r="Q2073" s="46" t="b">
        <f>EXACT(Table2[[#This Row],[rate]],Table2[[#This Row],[Check]])</f>
        <v>1</v>
      </c>
      <c r="R2073" s="46"/>
      <c r="S2073" s="46" t="str">
        <f>IF(Table2[[#This Row],[SRO]]="EOU",VLOOKUP(Table2[[#This Row],[BE]],[2]GD.List!$C$3:$N$5014,12,0),IF(Table2[[#This Row],[SRO]]="Local","Polyester Staple Fibre","SRO 492"))</f>
        <v>Textile Coal</v>
      </c>
    </row>
    <row r="2074" spans="1:19" x14ac:dyDescent="0.25">
      <c r="A2074" s="256" t="s">
        <v>1</v>
      </c>
      <c r="B2074" s="251" t="s">
        <v>1392</v>
      </c>
      <c r="C2074" s="252">
        <v>5533</v>
      </c>
      <c r="D2074" s="253">
        <v>2701.12</v>
      </c>
      <c r="E2074" s="7" t="s">
        <v>1401</v>
      </c>
      <c r="F2074" s="251" t="s">
        <v>1406</v>
      </c>
      <c r="G2074" s="156">
        <v>44699</v>
      </c>
      <c r="H2074" s="254">
        <v>24146080.420000002</v>
      </c>
      <c r="I2074" s="50">
        <v>0.1</v>
      </c>
      <c r="J2074" s="244">
        <v>491.84</v>
      </c>
      <c r="K2074" s="244">
        <v>4918.37</v>
      </c>
      <c r="L2074" s="244"/>
      <c r="M2074" s="245" t="str">
        <f>TEXT(Table2[[#This Row],[Gd.Dt]],"mmm-yy")</f>
        <v>May-22</v>
      </c>
      <c r="N2074" s="46" t="str">
        <f>MID(Table2[[#This Row],[BE]],6,2)</f>
        <v>IB</v>
      </c>
      <c r="O2074" s="46" t="str">
        <f>IF(Table2[[#This Row],[Type]]="IB","EOU",IF(Table2[[#This Row],[Type]]="MB","Local","492"))</f>
        <v>EOU</v>
      </c>
      <c r="P2074" s="46">
        <f>ROUND(Table2[[#This Row],[Cons]]/Table2[[#This Row],[Qty.]],5)</f>
        <v>0.1</v>
      </c>
      <c r="Q2074" s="46" t="b">
        <f>EXACT(Table2[[#This Row],[rate]],Table2[[#This Row],[Check]])</f>
        <v>1</v>
      </c>
      <c r="R2074" s="46"/>
      <c r="S2074" s="46" t="str">
        <f>IF(Table2[[#This Row],[SRO]]="EOU",VLOOKUP(Table2[[#This Row],[BE]],[2]GD.List!$C$3:$N$5014,12,0),IF(Table2[[#This Row],[SRO]]="Local","Polyester Staple Fibre","SRO 492"))</f>
        <v>Textile Coal</v>
      </c>
    </row>
    <row r="2075" spans="1:19" x14ac:dyDescent="0.25">
      <c r="A2075" s="256" t="s">
        <v>1</v>
      </c>
      <c r="B2075" s="251" t="s">
        <v>1392</v>
      </c>
      <c r="C2075" s="252">
        <v>5533</v>
      </c>
      <c r="D2075" s="253">
        <v>2701.12</v>
      </c>
      <c r="E2075" s="7" t="s">
        <v>1401</v>
      </c>
      <c r="F2075" s="251" t="s">
        <v>1406</v>
      </c>
      <c r="G2075" s="156">
        <v>44699</v>
      </c>
      <c r="H2075" s="254">
        <v>24146080.420000002</v>
      </c>
      <c r="I2075" s="50">
        <v>0.39999999999999997</v>
      </c>
      <c r="J2075" s="244">
        <v>3619.2</v>
      </c>
      <c r="K2075" s="244">
        <v>9048</v>
      </c>
      <c r="L2075" s="244"/>
      <c r="M2075" s="245" t="str">
        <f>TEXT(Table2[[#This Row],[Gd.Dt]],"mmm-yy")</f>
        <v>May-22</v>
      </c>
      <c r="N2075" s="46" t="str">
        <f>MID(Table2[[#This Row],[BE]],6,2)</f>
        <v>IB</v>
      </c>
      <c r="O2075" s="46" t="str">
        <f>IF(Table2[[#This Row],[Type]]="IB","EOU",IF(Table2[[#This Row],[Type]]="MB","Local","492"))</f>
        <v>EOU</v>
      </c>
      <c r="P2075" s="46">
        <f>ROUND(Table2[[#This Row],[Cons]]/Table2[[#This Row],[Qty.]],5)</f>
        <v>0.4</v>
      </c>
      <c r="Q2075" s="46" t="b">
        <f>EXACT(Table2[[#This Row],[rate]],Table2[[#This Row],[Check]])</f>
        <v>1</v>
      </c>
      <c r="R2075" s="46"/>
      <c r="S2075" s="46" t="str">
        <f>IF(Table2[[#This Row],[SRO]]="EOU",VLOOKUP(Table2[[#This Row],[BE]],[2]GD.List!$C$3:$N$5014,12,0),IF(Table2[[#This Row],[SRO]]="Local","Polyester Staple Fibre","SRO 492"))</f>
        <v>Textile Coal</v>
      </c>
    </row>
    <row r="2076" spans="1:19" x14ac:dyDescent="0.25">
      <c r="A2076" s="255" t="s">
        <v>1</v>
      </c>
      <c r="B2076" s="251" t="s">
        <v>1391</v>
      </c>
      <c r="C2076" s="252">
        <v>45616</v>
      </c>
      <c r="D2076" s="253">
        <v>2701.12</v>
      </c>
      <c r="E2076" s="7" t="s">
        <v>1400</v>
      </c>
      <c r="F2076" s="251" t="s">
        <v>1407</v>
      </c>
      <c r="G2076" s="156">
        <v>44699</v>
      </c>
      <c r="H2076" s="254">
        <v>100227274</v>
      </c>
      <c r="I2076" s="50">
        <v>0.1</v>
      </c>
      <c r="J2076" s="244">
        <v>4725.8</v>
      </c>
      <c r="K2076" s="244">
        <v>47258</v>
      </c>
      <c r="L2076" s="244"/>
      <c r="M2076" s="245" t="str">
        <f>TEXT(Table2[[#This Row],[Gd.Dt]],"mmm-yy")</f>
        <v>May-22</v>
      </c>
      <c r="N2076" s="46" t="str">
        <f>MID(Table2[[#This Row],[BE]],6,2)</f>
        <v>IB</v>
      </c>
      <c r="O2076" s="46" t="str">
        <f>IF(Table2[[#This Row],[Type]]="IB","EOU",IF(Table2[[#This Row],[Type]]="MB","Local","492"))</f>
        <v>EOU</v>
      </c>
      <c r="P2076" s="46">
        <f>ROUND(Table2[[#This Row],[Cons]]/Table2[[#This Row],[Qty.]],5)</f>
        <v>0.1</v>
      </c>
      <c r="Q2076" s="46" t="b">
        <f>EXACT(Table2[[#This Row],[rate]],Table2[[#This Row],[Check]])</f>
        <v>1</v>
      </c>
      <c r="R2076" s="46"/>
      <c r="S2076" s="46" t="str">
        <f>IF(Table2[[#This Row],[SRO]]="EOU",VLOOKUP(Table2[[#This Row],[BE]],[2]GD.List!$C$3:$N$5014,12,0),IF(Table2[[#This Row],[SRO]]="Local","Polyester Staple Fibre","SRO 492"))</f>
        <v>Textile Coal</v>
      </c>
    </row>
    <row r="2077" spans="1:19" x14ac:dyDescent="0.25">
      <c r="A2077" s="255" t="s">
        <v>752</v>
      </c>
      <c r="B2077" s="251" t="s">
        <v>1393</v>
      </c>
      <c r="C2077" s="252">
        <v>5280</v>
      </c>
      <c r="D2077" s="253">
        <v>9607.19</v>
      </c>
      <c r="E2077" s="7" t="s">
        <v>1402</v>
      </c>
      <c r="F2077" s="251" t="s">
        <v>1408</v>
      </c>
      <c r="G2077" s="156">
        <v>44699</v>
      </c>
      <c r="H2077" s="254">
        <v>6354057.5999999996</v>
      </c>
      <c r="I2077" s="50">
        <v>1</v>
      </c>
      <c r="J2077" s="244">
        <v>163</v>
      </c>
      <c r="K2077" s="244">
        <v>163</v>
      </c>
      <c r="L2077" s="244"/>
      <c r="M2077" s="245" t="str">
        <f>TEXT(Table2[[#This Row],[Gd.Dt]],"mmm-yy")</f>
        <v>May-22</v>
      </c>
      <c r="N2077" s="46" t="str">
        <f>MID(Table2[[#This Row],[BE]],6,2)</f>
        <v>EP</v>
      </c>
      <c r="O2077" s="46" t="str">
        <f>IF(Table2[[#This Row],[Type]]="IB","EOU",IF(Table2[[#This Row],[Type]]="MB","Local","492"))</f>
        <v>492</v>
      </c>
      <c r="P2077" s="46">
        <f>ROUND(Table2[[#This Row],[Cons]]/Table2[[#This Row],[Qty.]],5)</f>
        <v>1</v>
      </c>
      <c r="Q2077" s="46" t="b">
        <f>EXACT(Table2[[#This Row],[rate]],Table2[[#This Row],[Check]])</f>
        <v>1</v>
      </c>
      <c r="R2077" s="46"/>
      <c r="S2077" s="46" t="str">
        <f>IF(Table2[[#This Row],[SRO]]="EOU",VLOOKUP(Table2[[#This Row],[BE]],[2]GD.List!$C$3:$N$5014,12,0),IF(Table2[[#This Row],[SRO]]="Local","Polyester Staple Fibre","SRO 492"))</f>
        <v>SRO 492</v>
      </c>
    </row>
    <row r="2078" spans="1:19" x14ac:dyDescent="0.25">
      <c r="A2078" s="256" t="s">
        <v>945</v>
      </c>
      <c r="B2078" s="251" t="s">
        <v>1389</v>
      </c>
      <c r="C2078" s="252">
        <v>14505</v>
      </c>
      <c r="D2078" s="253">
        <v>3402.13</v>
      </c>
      <c r="E2078" s="7" t="s">
        <v>1395</v>
      </c>
      <c r="F2078" s="251" t="s">
        <v>1404</v>
      </c>
      <c r="G2078" s="156">
        <v>44698</v>
      </c>
      <c r="H2078" s="254">
        <v>23286513.850000001</v>
      </c>
      <c r="I2078" s="50">
        <v>0.04</v>
      </c>
      <c r="J2078" s="244">
        <v>178.2</v>
      </c>
      <c r="K2078" s="244">
        <v>4455</v>
      </c>
      <c r="L2078" s="244"/>
      <c r="M2078" s="245" t="str">
        <f>TEXT(Table2[[#This Row],[Gd.Dt]],"mmm-yy")</f>
        <v>May-22</v>
      </c>
      <c r="N2078" s="46" t="str">
        <f>MID(Table2[[#This Row],[BE]],6,2)</f>
        <v>IB</v>
      </c>
      <c r="O2078" s="46" t="str">
        <f>IF(Table2[[#This Row],[Type]]="IB","EOU",IF(Table2[[#This Row],[Type]]="MB","Local","492"))</f>
        <v>EOU</v>
      </c>
      <c r="P2078" s="46">
        <f>ROUND(Table2[[#This Row],[Cons]]/Table2[[#This Row],[Qty.]],5)</f>
        <v>0.04</v>
      </c>
      <c r="Q2078" s="46" t="b">
        <f>EXACT(Table2[[#This Row],[rate]],Table2[[#This Row],[Check]])</f>
        <v>1</v>
      </c>
      <c r="R2078" s="46"/>
      <c r="S2078" s="46" t="str">
        <f>IF(Table2[[#This Row],[SRO]]="EOU",VLOOKUP(Table2[[#This Row],[BE]],[2]GD.List!$C$3:$N$5014,12,0),IF(Table2[[#This Row],[SRO]]="Local","Polyester Staple Fibre","SRO 492"))</f>
        <v>Textile Chemical</v>
      </c>
    </row>
    <row r="2079" spans="1:19" x14ac:dyDescent="0.25">
      <c r="A2079" s="255" t="s">
        <v>945</v>
      </c>
      <c r="B2079" s="251" t="s">
        <v>1389</v>
      </c>
      <c r="C2079" s="252">
        <v>14505</v>
      </c>
      <c r="D2079" s="253">
        <v>3906.9090000000001</v>
      </c>
      <c r="E2079" s="7" t="s">
        <v>1395</v>
      </c>
      <c r="F2079" s="251" t="s">
        <v>1404</v>
      </c>
      <c r="G2079" s="156">
        <v>44698</v>
      </c>
      <c r="H2079" s="254">
        <v>23286513.850000001</v>
      </c>
      <c r="I2079" s="50">
        <v>0.04</v>
      </c>
      <c r="J2079" s="244">
        <v>178.2</v>
      </c>
      <c r="K2079" s="244">
        <v>4455</v>
      </c>
      <c r="L2079" s="244"/>
      <c r="M2079" s="245" t="str">
        <f>TEXT(Table2[[#This Row],[Gd.Dt]],"mmm-yy")</f>
        <v>May-22</v>
      </c>
      <c r="N2079" s="46" t="str">
        <f>MID(Table2[[#This Row],[BE]],6,2)</f>
        <v>IB</v>
      </c>
      <c r="O2079" s="46" t="str">
        <f>IF(Table2[[#This Row],[Type]]="IB","EOU",IF(Table2[[#This Row],[Type]]="MB","Local","492"))</f>
        <v>EOU</v>
      </c>
      <c r="P2079" s="46">
        <f>ROUND(Table2[[#This Row],[Cons]]/Table2[[#This Row],[Qty.]],5)</f>
        <v>0.04</v>
      </c>
      <c r="Q2079" s="46" t="b">
        <f>EXACT(Table2[[#This Row],[rate]],Table2[[#This Row],[Check]])</f>
        <v>1</v>
      </c>
      <c r="R2079" s="46"/>
      <c r="S2079" s="46" t="str">
        <f>IF(Table2[[#This Row],[SRO]]="EOU",VLOOKUP(Table2[[#This Row],[BE]],[2]GD.List!$C$3:$N$5014,12,0),IF(Table2[[#This Row],[SRO]]="Local","Polyester Staple Fibre","SRO 492"))</f>
        <v>Textile Chemical</v>
      </c>
    </row>
    <row r="2080" spans="1:19" x14ac:dyDescent="0.25">
      <c r="A2080" s="255" t="s">
        <v>1021</v>
      </c>
      <c r="B2080" s="251" t="s">
        <v>1389</v>
      </c>
      <c r="C2080" s="252">
        <v>14505</v>
      </c>
      <c r="D2080" s="253">
        <v>1108.19</v>
      </c>
      <c r="E2080" s="7" t="s">
        <v>1395</v>
      </c>
      <c r="F2080" s="251" t="s">
        <v>1404</v>
      </c>
      <c r="G2080" s="156">
        <v>44698</v>
      </c>
      <c r="H2080" s="254">
        <v>23286513.850000001</v>
      </c>
      <c r="I2080" s="50">
        <v>0.04</v>
      </c>
      <c r="J2080" s="244">
        <v>178.2</v>
      </c>
      <c r="K2080" s="244">
        <v>4455</v>
      </c>
      <c r="L2080" s="244"/>
      <c r="M2080" s="245" t="str">
        <f>TEXT(Table2[[#This Row],[Gd.Dt]],"mmm-yy")</f>
        <v>May-22</v>
      </c>
      <c r="N2080" s="46" t="str">
        <f>MID(Table2[[#This Row],[BE]],6,2)</f>
        <v>IB</v>
      </c>
      <c r="O2080" s="46" t="str">
        <f>IF(Table2[[#This Row],[Type]]="IB","EOU",IF(Table2[[#This Row],[Type]]="MB","Local","492"))</f>
        <v>EOU</v>
      </c>
      <c r="P2080" s="46">
        <f>ROUND(Table2[[#This Row],[Cons]]/Table2[[#This Row],[Qty.]],5)</f>
        <v>0.04</v>
      </c>
      <c r="Q2080" s="46" t="b">
        <f>EXACT(Table2[[#This Row],[rate]],Table2[[#This Row],[Check]])</f>
        <v>1</v>
      </c>
      <c r="R2080" s="46"/>
      <c r="S2080" s="46" t="str">
        <f>IF(Table2[[#This Row],[SRO]]="EOU",VLOOKUP(Table2[[#This Row],[BE]],[2]GD.List!$C$3:$N$5014,12,0),IF(Table2[[#This Row],[SRO]]="Local","Polyester Staple Fibre","SRO 492"))</f>
        <v>Textile Chemical</v>
      </c>
    </row>
    <row r="2081" spans="1:19" x14ac:dyDescent="0.25">
      <c r="A2081" s="256" t="s">
        <v>1160</v>
      </c>
      <c r="B2081" s="251" t="s">
        <v>1390</v>
      </c>
      <c r="C2081" s="252">
        <v>8508</v>
      </c>
      <c r="D2081" s="253">
        <v>5503.201</v>
      </c>
      <c r="E2081" s="7" t="s">
        <v>1396</v>
      </c>
      <c r="F2081" s="251" t="s">
        <v>1409</v>
      </c>
      <c r="G2081" s="156">
        <v>44699</v>
      </c>
      <c r="H2081" s="254">
        <v>12850312.859999999</v>
      </c>
      <c r="I2081" s="50">
        <v>0.66327000000000003</v>
      </c>
      <c r="J2081" s="244">
        <v>5702.8</v>
      </c>
      <c r="K2081" s="244">
        <v>8598</v>
      </c>
      <c r="L2081" s="244"/>
      <c r="M2081" s="245" t="str">
        <f>TEXT(Table2[[#This Row],[Gd.Dt]],"mmm-yy")</f>
        <v>May-22</v>
      </c>
      <c r="N2081" s="46" t="str">
        <f>MID(Table2[[#This Row],[BE]],6,2)</f>
        <v>MB</v>
      </c>
      <c r="O2081" s="46" t="str">
        <f>IF(Table2[[#This Row],[Type]]="IB","EOU",IF(Table2[[#This Row],[Type]]="MB","Local","492"))</f>
        <v>Local</v>
      </c>
      <c r="P2081" s="46">
        <f>ROUND(Table2[[#This Row],[Cons]]/Table2[[#This Row],[Qty.]],5)</f>
        <v>0.66327000000000003</v>
      </c>
      <c r="Q2081" s="46" t="b">
        <f>EXACT(Table2[[#This Row],[rate]],Table2[[#This Row],[Check]])</f>
        <v>1</v>
      </c>
      <c r="R2081" s="46"/>
      <c r="S2081" s="46" t="str">
        <f>IF(Table2[[#This Row],[SRO]]="EOU",VLOOKUP(Table2[[#This Row],[BE]],[2]GD.List!$C$3:$N$5014,12,0),IF(Table2[[#This Row],[SRO]]="Local","Polyester Staple Fibre","SRO 492"))</f>
        <v>Polyester Staple Fibre</v>
      </c>
    </row>
    <row r="2082" spans="1:19" x14ac:dyDescent="0.25">
      <c r="A2082" s="256" t="s">
        <v>1160</v>
      </c>
      <c r="B2082" s="251" t="s">
        <v>1389</v>
      </c>
      <c r="C2082" s="252">
        <v>14505</v>
      </c>
      <c r="D2082" s="253">
        <v>5503.201</v>
      </c>
      <c r="E2082" s="7" t="s">
        <v>1395</v>
      </c>
      <c r="F2082" s="251" t="s">
        <v>1404</v>
      </c>
      <c r="G2082" s="156">
        <v>44698</v>
      </c>
      <c r="H2082" s="254">
        <v>23286513.850000001</v>
      </c>
      <c r="I2082" s="50">
        <v>0.53061000000000003</v>
      </c>
      <c r="J2082" s="244">
        <v>7532.54</v>
      </c>
      <c r="K2082" s="244">
        <v>14196</v>
      </c>
      <c r="L2082" s="244"/>
      <c r="M2082" s="245" t="str">
        <f>TEXT(Table2[[#This Row],[Gd.Dt]],"mmm-yy")</f>
        <v>May-22</v>
      </c>
      <c r="N2082" s="46" t="str">
        <f>MID(Table2[[#This Row],[BE]],6,2)</f>
        <v>MB</v>
      </c>
      <c r="O2082" s="46" t="str">
        <f>IF(Table2[[#This Row],[Type]]="IB","EOU",IF(Table2[[#This Row],[Type]]="MB","Local","492"))</f>
        <v>Local</v>
      </c>
      <c r="P2082" s="46">
        <f>ROUND(Table2[[#This Row],[Cons]]/Table2[[#This Row],[Qty.]],5)</f>
        <v>0.53061000000000003</v>
      </c>
      <c r="Q2082" s="46" t="b">
        <f>EXACT(Table2[[#This Row],[rate]],Table2[[#This Row],[Check]])</f>
        <v>1</v>
      </c>
      <c r="R2082" s="46"/>
      <c r="S2082" s="46" t="str">
        <f>IF(Table2[[#This Row],[SRO]]="EOU",VLOOKUP(Table2[[#This Row],[BE]],[2]GD.List!$C$3:$N$5014,12,0),IF(Table2[[#This Row],[SRO]]="Local","Polyester Staple Fibre","SRO 492"))</f>
        <v>Polyester Staple Fibre</v>
      </c>
    </row>
    <row r="2083" spans="1:19" x14ac:dyDescent="0.25">
      <c r="A2083" s="255" t="s">
        <v>1160</v>
      </c>
      <c r="B2083" s="251" t="s">
        <v>1394</v>
      </c>
      <c r="C2083" s="252">
        <v>34716</v>
      </c>
      <c r="D2083" s="253">
        <v>5503.201</v>
      </c>
      <c r="E2083" s="7" t="s">
        <v>1403</v>
      </c>
      <c r="F2083" s="251" t="s">
        <v>1405</v>
      </c>
      <c r="G2083" s="156">
        <v>44699</v>
      </c>
      <c r="H2083" s="254">
        <v>28435885.699999999</v>
      </c>
      <c r="I2083" s="50">
        <v>0.53061000000000003</v>
      </c>
      <c r="J2083" s="244">
        <v>2684.8900000000003</v>
      </c>
      <c r="K2083" s="244">
        <v>5060</v>
      </c>
      <c r="L2083" s="244"/>
      <c r="M2083" s="245" t="str">
        <f>TEXT(Table2[[#This Row],[Gd.Dt]],"mmm-yy")</f>
        <v>May-22</v>
      </c>
      <c r="N2083" s="46" t="str">
        <f>MID(Table2[[#This Row],[BE]],6,2)</f>
        <v>MB</v>
      </c>
      <c r="O2083" s="46" t="str">
        <f>IF(Table2[[#This Row],[Type]]="IB","EOU",IF(Table2[[#This Row],[Type]]="MB","Local","492"))</f>
        <v>Local</v>
      </c>
      <c r="P2083" s="46">
        <f>ROUND(Table2[[#This Row],[Cons]]/Table2[[#This Row],[Qty.]],5)</f>
        <v>0.53061000000000003</v>
      </c>
      <c r="Q2083" s="46" t="b">
        <f>EXACT(Table2[[#This Row],[rate]],Table2[[#This Row],[Check]])</f>
        <v>1</v>
      </c>
      <c r="R2083" s="46"/>
      <c r="S2083" s="46" t="str">
        <f>IF(Table2[[#This Row],[SRO]]="EOU",VLOOKUP(Table2[[#This Row],[BE]],[2]GD.List!$C$3:$N$5014,12,0),IF(Table2[[#This Row],[SRO]]="Local","Polyester Staple Fibre","SRO 492"))</f>
        <v>Polyester Staple Fibre</v>
      </c>
    </row>
    <row r="2084" spans="1:19" x14ac:dyDescent="0.25">
      <c r="A2084" s="255" t="s">
        <v>1316</v>
      </c>
      <c r="B2084" s="251" t="s">
        <v>1392</v>
      </c>
      <c r="C2084" s="252">
        <v>5533</v>
      </c>
      <c r="D2084" s="253">
        <v>5402.33</v>
      </c>
      <c r="E2084" s="7" t="s">
        <v>1401</v>
      </c>
      <c r="F2084" s="251" t="s">
        <v>1406</v>
      </c>
      <c r="G2084" s="156">
        <v>44699</v>
      </c>
      <c r="H2084" s="254">
        <v>24146080.420000002</v>
      </c>
      <c r="I2084" s="50">
        <v>0.99009999999999998</v>
      </c>
      <c r="J2084" s="244">
        <v>4097.87</v>
      </c>
      <c r="K2084" s="244">
        <v>4138.84</v>
      </c>
      <c r="L2084" s="244"/>
      <c r="M2084" s="245" t="str">
        <f>TEXT(Table2[[#This Row],[Gd.Dt]],"mmm-yy")</f>
        <v>May-22</v>
      </c>
      <c r="N2084" s="46" t="str">
        <f>MID(Table2[[#This Row],[BE]],6,2)</f>
        <v>IB</v>
      </c>
      <c r="O2084" s="46" t="str">
        <f>IF(Table2[[#This Row],[Type]]="IB","EOU",IF(Table2[[#This Row],[Type]]="MB","Local","492"))</f>
        <v>EOU</v>
      </c>
      <c r="P2084" s="46">
        <f>ROUND(Table2[[#This Row],[Cons]]/Table2[[#This Row],[Qty.]],5)</f>
        <v>0.99009999999999998</v>
      </c>
      <c r="Q2084" s="46" t="b">
        <f>EXACT(Table2[[#This Row],[rate]],Table2[[#This Row],[Check]])</f>
        <v>1</v>
      </c>
      <c r="R2084" s="46"/>
      <c r="S2084" s="46" t="str">
        <f>IF(Table2[[#This Row],[SRO]]="EOU",VLOOKUP(Table2[[#This Row],[BE]],[2]GD.List!$C$3:$N$5014,12,0),IF(Table2[[#This Row],[SRO]]="Local","Polyester Staple Fibre","SRO 492"))</f>
        <v>Polyester Yarn</v>
      </c>
    </row>
    <row r="2085" spans="1:19" x14ac:dyDescent="0.25">
      <c r="A2085" s="256" t="s">
        <v>1337</v>
      </c>
      <c r="B2085" s="251" t="s">
        <v>1389</v>
      </c>
      <c r="C2085" s="252">
        <v>14505</v>
      </c>
      <c r="D2085" s="253">
        <v>3905.3</v>
      </c>
      <c r="E2085" s="7" t="s">
        <v>1395</v>
      </c>
      <c r="F2085" s="251" t="s">
        <v>1404</v>
      </c>
      <c r="G2085" s="156">
        <v>44698</v>
      </c>
      <c r="H2085" s="254">
        <v>23286513.850000001</v>
      </c>
      <c r="I2085" s="50">
        <v>0.04</v>
      </c>
      <c r="J2085" s="244">
        <v>178.2</v>
      </c>
      <c r="K2085" s="244">
        <v>4455</v>
      </c>
      <c r="L2085" s="244"/>
      <c r="M2085" s="245" t="str">
        <f>TEXT(Table2[[#This Row],[Gd.Dt]],"mmm-yy")</f>
        <v>May-22</v>
      </c>
      <c r="N2085" s="46" t="str">
        <f>MID(Table2[[#This Row],[BE]],6,2)</f>
        <v>IB</v>
      </c>
      <c r="O2085" s="46" t="str">
        <f>IF(Table2[[#This Row],[Type]]="IB","EOU",IF(Table2[[#This Row],[Type]]="MB","Local","492"))</f>
        <v>EOU</v>
      </c>
      <c r="P2085" s="46">
        <f>ROUND(Table2[[#This Row],[Cons]]/Table2[[#This Row],[Qty.]],5)</f>
        <v>0.04</v>
      </c>
      <c r="Q2085" s="46" t="b">
        <f>EXACT(Table2[[#This Row],[rate]],Table2[[#This Row],[Check]])</f>
        <v>1</v>
      </c>
      <c r="R2085" s="46"/>
      <c r="S2085" s="46" t="str">
        <f>IF(Table2[[#This Row],[SRO]]="EOU",VLOOKUP(Table2[[#This Row],[BE]],[2]GD.List!$C$3:$N$5014,12,0),IF(Table2[[#This Row],[SRO]]="Local","Polyester Staple Fibre","SRO 492"))</f>
        <v>Textile Chemical</v>
      </c>
    </row>
    <row r="2086" spans="1:19" x14ac:dyDescent="0.25">
      <c r="A2086" s="255" t="s">
        <v>1337</v>
      </c>
      <c r="B2086" s="251" t="s">
        <v>1391</v>
      </c>
      <c r="C2086" s="252">
        <v>45616</v>
      </c>
      <c r="D2086" s="253">
        <v>3905.3</v>
      </c>
      <c r="E2086" s="7" t="s">
        <v>1400</v>
      </c>
      <c r="F2086" s="251" t="s">
        <v>1407</v>
      </c>
      <c r="G2086" s="156">
        <v>44699</v>
      </c>
      <c r="H2086" s="254">
        <v>100227274</v>
      </c>
      <c r="I2086" s="50">
        <v>0.04</v>
      </c>
      <c r="J2086" s="244">
        <v>1890.0319999999999</v>
      </c>
      <c r="K2086" s="244">
        <v>47250.799999999996</v>
      </c>
      <c r="L2086" s="244"/>
      <c r="M2086" s="245" t="str">
        <f>TEXT(Table2[[#This Row],[Gd.Dt]],"mmm-yy")</f>
        <v>May-22</v>
      </c>
      <c r="N2086" s="46" t="str">
        <f>MID(Table2[[#This Row],[BE]],6,2)</f>
        <v>IB</v>
      </c>
      <c r="O2086" s="46" t="str">
        <f>IF(Table2[[#This Row],[Type]]="IB","EOU",IF(Table2[[#This Row],[Type]]="MB","Local","492"))</f>
        <v>EOU</v>
      </c>
      <c r="P2086" s="46">
        <f>ROUND(Table2[[#This Row],[Cons]]/Table2[[#This Row],[Qty.]],5)</f>
        <v>0.04</v>
      </c>
      <c r="Q2086" s="46" t="b">
        <f>EXACT(Table2[[#This Row],[rate]],Table2[[#This Row],[Check]])</f>
        <v>1</v>
      </c>
      <c r="R2086" s="46"/>
      <c r="S2086" s="46" t="str">
        <f>IF(Table2[[#This Row],[SRO]]="EOU",VLOOKUP(Table2[[#This Row],[BE]],[2]GD.List!$C$3:$N$5014,12,0),IF(Table2[[#This Row],[SRO]]="Local","Polyester Staple Fibre","SRO 492"))</f>
        <v>Textile Chemical</v>
      </c>
    </row>
    <row r="2087" spans="1:19" x14ac:dyDescent="0.25">
      <c r="A2087" s="255" t="s">
        <v>1338</v>
      </c>
      <c r="B2087" s="251" t="s">
        <v>1389</v>
      </c>
      <c r="C2087" s="252">
        <v>14505</v>
      </c>
      <c r="D2087" s="253">
        <v>3204.16</v>
      </c>
      <c r="E2087" s="7" t="s">
        <v>1395</v>
      </c>
      <c r="F2087" s="251" t="s">
        <v>1404</v>
      </c>
      <c r="G2087" s="156">
        <v>44698</v>
      </c>
      <c r="H2087" s="254">
        <v>23286513.850000001</v>
      </c>
      <c r="I2087" s="50">
        <v>7.0000000000000007E-2</v>
      </c>
      <c r="J2087" s="244">
        <v>117.61</v>
      </c>
      <c r="K2087" s="244">
        <v>1680.14</v>
      </c>
      <c r="L2087" s="244"/>
      <c r="M2087" s="245" t="str">
        <f>TEXT(Table2[[#This Row],[Gd.Dt]],"mmm-yy")</f>
        <v>May-22</v>
      </c>
      <c r="N2087" s="46" t="str">
        <f>MID(Table2[[#This Row],[BE]],6,2)</f>
        <v>IB</v>
      </c>
      <c r="O2087" s="46" t="str">
        <f>IF(Table2[[#This Row],[Type]]="IB","EOU",IF(Table2[[#This Row],[Type]]="MB","Local","492"))</f>
        <v>EOU</v>
      </c>
      <c r="P2087" s="46">
        <f>ROUND(Table2[[#This Row],[Cons]]/Table2[[#This Row],[Qty.]],5)</f>
        <v>7.0000000000000007E-2</v>
      </c>
      <c r="Q2087" s="46" t="b">
        <f>EXACT(Table2[[#This Row],[rate]],Table2[[#This Row],[Check]])</f>
        <v>1</v>
      </c>
      <c r="R2087" s="46"/>
      <c r="S2087" s="46" t="str">
        <f>IF(Table2[[#This Row],[SRO]]="EOU",VLOOKUP(Table2[[#This Row],[BE]],[2]GD.List!$C$3:$N$5014,12,0),IF(Table2[[#This Row],[SRO]]="Local","Polyester Staple Fibre","SRO 492"))</f>
        <v>Textile Dyes</v>
      </c>
    </row>
    <row r="2088" spans="1:19" x14ac:dyDescent="0.25">
      <c r="A2088" s="256" t="s">
        <v>1340</v>
      </c>
      <c r="B2088" s="251" t="s">
        <v>1392</v>
      </c>
      <c r="C2088" s="252">
        <v>5533</v>
      </c>
      <c r="D2088" s="253">
        <v>5402.33</v>
      </c>
      <c r="E2088" s="7" t="s">
        <v>1401</v>
      </c>
      <c r="F2088" s="251" t="s">
        <v>1406</v>
      </c>
      <c r="G2088" s="156">
        <v>44699</v>
      </c>
      <c r="H2088" s="254">
        <v>24146080.420000002</v>
      </c>
      <c r="I2088" s="50">
        <v>0.99009999999999998</v>
      </c>
      <c r="J2088" s="244">
        <v>771.81</v>
      </c>
      <c r="K2088" s="244">
        <v>779.53</v>
      </c>
      <c r="L2088" s="244"/>
      <c r="M2088" s="245" t="str">
        <f>TEXT(Table2[[#This Row],[Gd.Dt]],"mmm-yy")</f>
        <v>May-22</v>
      </c>
      <c r="N2088" s="46" t="str">
        <f>MID(Table2[[#This Row],[BE]],6,2)</f>
        <v>IB</v>
      </c>
      <c r="O2088" s="46" t="str">
        <f>IF(Table2[[#This Row],[Type]]="IB","EOU",IF(Table2[[#This Row],[Type]]="MB","Local","492"))</f>
        <v>EOU</v>
      </c>
      <c r="P2088" s="46">
        <f>ROUND(Table2[[#This Row],[Cons]]/Table2[[#This Row],[Qty.]],5)</f>
        <v>0.99009999999999998</v>
      </c>
      <c r="Q2088" s="46" t="b">
        <f>EXACT(Table2[[#This Row],[rate]],Table2[[#This Row],[Check]])</f>
        <v>1</v>
      </c>
      <c r="R2088" s="46"/>
      <c r="S2088" s="46" t="str">
        <f>IF(Table2[[#This Row],[SRO]]="EOU",VLOOKUP(Table2[[#This Row],[BE]],[2]GD.List!$C$3:$N$5014,12,0),IF(Table2[[#This Row],[SRO]]="Local","Polyester Staple Fibre","SRO 492"))</f>
        <v>Polyester Yarn</v>
      </c>
    </row>
    <row r="2089" spans="1:19" x14ac:dyDescent="0.25">
      <c r="A2089" s="255" t="s">
        <v>1340</v>
      </c>
      <c r="B2089" s="251" t="s">
        <v>1392</v>
      </c>
      <c r="C2089" s="252">
        <v>5533</v>
      </c>
      <c r="D2089" s="253">
        <v>5402.33</v>
      </c>
      <c r="E2089" s="7" t="s">
        <v>1401</v>
      </c>
      <c r="F2089" s="251" t="s">
        <v>1406</v>
      </c>
      <c r="G2089" s="156">
        <v>44699</v>
      </c>
      <c r="H2089" s="254">
        <v>24146080.420000002</v>
      </c>
      <c r="I2089" s="50">
        <v>1.0101</v>
      </c>
      <c r="J2089" s="244">
        <v>9139.3799999999992</v>
      </c>
      <c r="K2089" s="244">
        <v>9048</v>
      </c>
      <c r="L2089" s="244"/>
      <c r="M2089" s="245" t="str">
        <f>TEXT(Table2[[#This Row],[Gd.Dt]],"mmm-yy")</f>
        <v>May-22</v>
      </c>
      <c r="N2089" s="46" t="str">
        <f>MID(Table2[[#This Row],[BE]],6,2)</f>
        <v>IB</v>
      </c>
      <c r="O2089" s="46" t="str">
        <f>IF(Table2[[#This Row],[Type]]="IB","EOU",IF(Table2[[#This Row],[Type]]="MB","Local","492"))</f>
        <v>EOU</v>
      </c>
      <c r="P2089" s="46">
        <f>ROUND(Table2[[#This Row],[Cons]]/Table2[[#This Row],[Qty.]],5)</f>
        <v>1.0101</v>
      </c>
      <c r="Q2089" s="46" t="b">
        <f>EXACT(Table2[[#This Row],[rate]],Table2[[#This Row],[Check]])</f>
        <v>1</v>
      </c>
      <c r="R2089" s="46"/>
      <c r="S2089" s="46" t="str">
        <f>IF(Table2[[#This Row],[SRO]]="EOU",VLOOKUP(Table2[[#This Row],[BE]],[2]GD.List!$C$3:$N$5014,12,0),IF(Table2[[#This Row],[SRO]]="Local","Polyester Staple Fibre","SRO 492"))</f>
        <v>Polyester Yarn</v>
      </c>
    </row>
    <row r="2090" spans="1:19" x14ac:dyDescent="0.25">
      <c r="A2090" s="256" t="s">
        <v>1341</v>
      </c>
      <c r="B2090" s="251" t="s">
        <v>1389</v>
      </c>
      <c r="C2090" s="252">
        <v>14505</v>
      </c>
      <c r="D2090" s="253">
        <v>3910</v>
      </c>
      <c r="E2090" s="7" t="s">
        <v>1395</v>
      </c>
      <c r="F2090" s="251" t="s">
        <v>1404</v>
      </c>
      <c r="G2090" s="156">
        <v>44698</v>
      </c>
      <c r="H2090" s="254">
        <v>23286513.850000001</v>
      </c>
      <c r="I2090" s="50">
        <v>0.04</v>
      </c>
      <c r="J2090" s="244">
        <v>746.04</v>
      </c>
      <c r="K2090" s="244">
        <v>18651</v>
      </c>
      <c r="L2090" s="244"/>
      <c r="M2090" s="245" t="str">
        <f>TEXT(Table2[[#This Row],[Gd.Dt]],"mmm-yy")</f>
        <v>May-22</v>
      </c>
      <c r="N2090" s="46" t="str">
        <f>MID(Table2[[#This Row],[BE]],6,2)</f>
        <v>IB</v>
      </c>
      <c r="O2090" s="46" t="str">
        <f>IF(Table2[[#This Row],[Type]]="IB","EOU",IF(Table2[[#This Row],[Type]]="MB","Local","492"))</f>
        <v>EOU</v>
      </c>
      <c r="P2090" s="46">
        <f>ROUND(Table2[[#This Row],[Cons]]/Table2[[#This Row],[Qty.]],5)</f>
        <v>0.04</v>
      </c>
      <c r="Q2090" s="46" t="b">
        <f>EXACT(Table2[[#This Row],[rate]],Table2[[#This Row],[Check]])</f>
        <v>1</v>
      </c>
      <c r="R2090" s="46"/>
      <c r="S2090" s="46" t="str">
        <f>IF(Table2[[#This Row],[SRO]]="EOU",VLOOKUP(Table2[[#This Row],[BE]],[2]GD.List!$C$3:$N$5014,12,0),IF(Table2[[#This Row],[SRO]]="Local","Polyester Staple Fibre","SRO 492"))</f>
        <v>Textile Chemical</v>
      </c>
    </row>
    <row r="2091" spans="1:19" x14ac:dyDescent="0.25">
      <c r="A2091" s="256" t="s">
        <v>1341</v>
      </c>
      <c r="B2091" s="251" t="s">
        <v>1394</v>
      </c>
      <c r="C2091" s="252">
        <v>34716</v>
      </c>
      <c r="D2091" s="253">
        <v>3910</v>
      </c>
      <c r="E2091" s="7" t="s">
        <v>1403</v>
      </c>
      <c r="F2091" s="251" t="s">
        <v>1405</v>
      </c>
      <c r="G2091" s="156">
        <v>44699</v>
      </c>
      <c r="H2091" s="254">
        <v>28435885.699999999</v>
      </c>
      <c r="I2091" s="50">
        <v>0.04</v>
      </c>
      <c r="J2091" s="244">
        <v>598.76</v>
      </c>
      <c r="K2091" s="244">
        <v>14969</v>
      </c>
      <c r="L2091" s="244"/>
      <c r="M2091" s="245" t="str">
        <f>TEXT(Table2[[#This Row],[Gd.Dt]],"mmm-yy")</f>
        <v>May-22</v>
      </c>
      <c r="N2091" s="46" t="str">
        <f>MID(Table2[[#This Row],[BE]],6,2)</f>
        <v>IB</v>
      </c>
      <c r="O2091" s="46" t="str">
        <f>IF(Table2[[#This Row],[Type]]="IB","EOU",IF(Table2[[#This Row],[Type]]="MB","Local","492"))</f>
        <v>EOU</v>
      </c>
      <c r="P2091" s="46">
        <f>ROUND(Table2[[#This Row],[Cons]]/Table2[[#This Row],[Qty.]],5)</f>
        <v>0.04</v>
      </c>
      <c r="Q2091" s="46" t="b">
        <f>EXACT(Table2[[#This Row],[rate]],Table2[[#This Row],[Check]])</f>
        <v>1</v>
      </c>
      <c r="R2091" s="46"/>
      <c r="S2091" s="46" t="str">
        <f>IF(Table2[[#This Row],[SRO]]="EOU",VLOOKUP(Table2[[#This Row],[BE]],[2]GD.List!$C$3:$N$5014,12,0),IF(Table2[[#This Row],[SRO]]="Local","Polyester Staple Fibre","SRO 492"))</f>
        <v>Textile Chemical</v>
      </c>
    </row>
    <row r="2092" spans="1:19" x14ac:dyDescent="0.25">
      <c r="A2092" s="256" t="s">
        <v>1341</v>
      </c>
      <c r="B2092" s="251" t="s">
        <v>1392</v>
      </c>
      <c r="C2092" s="252">
        <v>5533</v>
      </c>
      <c r="D2092" s="253">
        <v>3910</v>
      </c>
      <c r="E2092" s="7" t="s">
        <v>1401</v>
      </c>
      <c r="F2092" s="251" t="s">
        <v>1406</v>
      </c>
      <c r="G2092" s="156">
        <v>44699</v>
      </c>
      <c r="H2092" s="254">
        <v>24146080.420000002</v>
      </c>
      <c r="I2092" s="50">
        <v>0.04</v>
      </c>
      <c r="J2092" s="244">
        <v>361.92</v>
      </c>
      <c r="K2092" s="244">
        <v>9048</v>
      </c>
      <c r="L2092" s="244"/>
      <c r="M2092" s="245" t="str">
        <f>TEXT(Table2[[#This Row],[Gd.Dt]],"mmm-yy")</f>
        <v>May-22</v>
      </c>
      <c r="N2092" s="46" t="str">
        <f>MID(Table2[[#This Row],[BE]],6,2)</f>
        <v>IB</v>
      </c>
      <c r="O2092" s="46" t="str">
        <f>IF(Table2[[#This Row],[Type]]="IB","EOU",IF(Table2[[#This Row],[Type]]="MB","Local","492"))</f>
        <v>EOU</v>
      </c>
      <c r="P2092" s="46">
        <f>ROUND(Table2[[#This Row],[Cons]]/Table2[[#This Row],[Qty.]],5)</f>
        <v>0.04</v>
      </c>
      <c r="Q2092" s="46" t="b">
        <f>EXACT(Table2[[#This Row],[rate]],Table2[[#This Row],[Check]])</f>
        <v>1</v>
      </c>
      <c r="R2092" s="46"/>
      <c r="S2092" s="46" t="str">
        <f>IF(Table2[[#This Row],[SRO]]="EOU",VLOOKUP(Table2[[#This Row],[BE]],[2]GD.List!$C$3:$N$5014,12,0),IF(Table2[[#This Row],[SRO]]="Local","Polyester Staple Fibre","SRO 492"))</f>
        <v>Textile Chemical</v>
      </c>
    </row>
    <row r="2093" spans="1:19" x14ac:dyDescent="0.25">
      <c r="A2093" s="255" t="s">
        <v>1341</v>
      </c>
      <c r="B2093" s="251" t="s">
        <v>1391</v>
      </c>
      <c r="C2093" s="252">
        <v>45616</v>
      </c>
      <c r="D2093" s="253">
        <v>3910</v>
      </c>
      <c r="E2093" s="7" t="s">
        <v>1400</v>
      </c>
      <c r="F2093" s="251" t="s">
        <v>1407</v>
      </c>
      <c r="G2093" s="156">
        <v>44699</v>
      </c>
      <c r="H2093" s="254">
        <v>100227274</v>
      </c>
      <c r="I2093" s="50">
        <v>0.04</v>
      </c>
      <c r="J2093" s="244">
        <v>1890.32</v>
      </c>
      <c r="K2093" s="244">
        <v>47258</v>
      </c>
      <c r="L2093" s="244"/>
      <c r="M2093" s="245" t="str">
        <f>TEXT(Table2[[#This Row],[Gd.Dt]],"mmm-yy")</f>
        <v>May-22</v>
      </c>
      <c r="N2093" s="46" t="str">
        <f>MID(Table2[[#This Row],[BE]],6,2)</f>
        <v>IB</v>
      </c>
      <c r="O2093" s="46" t="str">
        <f>IF(Table2[[#This Row],[Type]]="IB","EOU",IF(Table2[[#This Row],[Type]]="MB","Local","492"))</f>
        <v>EOU</v>
      </c>
      <c r="P2093" s="46">
        <f>ROUND(Table2[[#This Row],[Cons]]/Table2[[#This Row],[Qty.]],5)</f>
        <v>0.04</v>
      </c>
      <c r="Q2093" s="46" t="b">
        <f>EXACT(Table2[[#This Row],[rate]],Table2[[#This Row],[Check]])</f>
        <v>1</v>
      </c>
      <c r="R2093" s="46"/>
      <c r="S2093" s="46" t="str">
        <f>IF(Table2[[#This Row],[SRO]]="EOU",VLOOKUP(Table2[[#This Row],[BE]],[2]GD.List!$C$3:$N$5014,12,0),IF(Table2[[#This Row],[SRO]]="Local","Polyester Staple Fibre","SRO 492"))</f>
        <v>Textile Chemical</v>
      </c>
    </row>
    <row r="2094" spans="1:19" x14ac:dyDescent="0.25">
      <c r="A2094" s="256" t="s">
        <v>1352</v>
      </c>
      <c r="B2094" s="251" t="s">
        <v>1389</v>
      </c>
      <c r="C2094" s="252">
        <v>14505</v>
      </c>
      <c r="D2094" s="253">
        <v>3809.9110000000001</v>
      </c>
      <c r="E2094" s="7" t="s">
        <v>1395</v>
      </c>
      <c r="F2094" s="251" t="s">
        <v>1404</v>
      </c>
      <c r="G2094" s="156">
        <v>44698</v>
      </c>
      <c r="H2094" s="254">
        <v>23286513.850000001</v>
      </c>
      <c r="I2094" s="50">
        <v>0.04</v>
      </c>
      <c r="J2094" s="244">
        <v>567.84</v>
      </c>
      <c r="K2094" s="244">
        <v>14196</v>
      </c>
      <c r="L2094" s="244"/>
      <c r="M2094" s="245" t="str">
        <f>TEXT(Table2[[#This Row],[Gd.Dt]],"mmm-yy")</f>
        <v>May-22</v>
      </c>
      <c r="N2094" s="46" t="str">
        <f>MID(Table2[[#This Row],[BE]],6,2)</f>
        <v>IB</v>
      </c>
      <c r="O2094" s="46" t="str">
        <f>IF(Table2[[#This Row],[Type]]="IB","EOU",IF(Table2[[#This Row],[Type]]="MB","Local","492"))</f>
        <v>EOU</v>
      </c>
      <c r="P2094" s="46">
        <f>ROUND(Table2[[#This Row],[Cons]]/Table2[[#This Row],[Qty.]],5)</f>
        <v>0.04</v>
      </c>
      <c r="Q2094" s="46" t="b">
        <f>EXACT(Table2[[#This Row],[rate]],Table2[[#This Row],[Check]])</f>
        <v>1</v>
      </c>
      <c r="R2094" s="46"/>
      <c r="S2094" s="46" t="str">
        <f>IF(Table2[[#This Row],[SRO]]="EOU",VLOOKUP(Table2[[#This Row],[BE]],[2]GD.List!$C$3:$N$5014,12,0),IF(Table2[[#This Row],[SRO]]="Local","Polyester Staple Fibre","SRO 492"))</f>
        <v>Textile Chemical</v>
      </c>
    </row>
    <row r="2095" spans="1:19" x14ac:dyDescent="0.25">
      <c r="A2095" s="256" t="s">
        <v>1352</v>
      </c>
      <c r="B2095" s="251" t="s">
        <v>1394</v>
      </c>
      <c r="C2095" s="252">
        <v>34716</v>
      </c>
      <c r="D2095" s="253">
        <v>3809.9110000000001</v>
      </c>
      <c r="E2095" s="7" t="s">
        <v>1403</v>
      </c>
      <c r="F2095" s="251" t="s">
        <v>1405</v>
      </c>
      <c r="G2095" s="156">
        <v>44699</v>
      </c>
      <c r="H2095" s="254">
        <v>28435885.699999999</v>
      </c>
      <c r="I2095" s="50">
        <v>0.04</v>
      </c>
      <c r="J2095" s="244">
        <v>598.76</v>
      </c>
      <c r="K2095" s="244">
        <v>14969</v>
      </c>
      <c r="L2095" s="244"/>
      <c r="M2095" s="245" t="str">
        <f>TEXT(Table2[[#This Row],[Gd.Dt]],"mmm-yy")</f>
        <v>May-22</v>
      </c>
      <c r="N2095" s="46" t="str">
        <f>MID(Table2[[#This Row],[BE]],6,2)</f>
        <v>IB</v>
      </c>
      <c r="O2095" s="46" t="str">
        <f>IF(Table2[[#This Row],[Type]]="IB","EOU",IF(Table2[[#This Row],[Type]]="MB","Local","492"))</f>
        <v>EOU</v>
      </c>
      <c r="P2095" s="46">
        <f>ROUND(Table2[[#This Row],[Cons]]/Table2[[#This Row],[Qty.]],5)</f>
        <v>0.04</v>
      </c>
      <c r="Q2095" s="46" t="b">
        <f>EXACT(Table2[[#This Row],[rate]],Table2[[#This Row],[Check]])</f>
        <v>1</v>
      </c>
      <c r="R2095" s="46"/>
      <c r="S2095" s="46" t="str">
        <f>IF(Table2[[#This Row],[SRO]]="EOU",VLOOKUP(Table2[[#This Row],[BE]],[2]GD.List!$C$3:$N$5014,12,0),IF(Table2[[#This Row],[SRO]]="Local","Polyester Staple Fibre","SRO 492"))</f>
        <v>Textile Chemical</v>
      </c>
    </row>
    <row r="2096" spans="1:19" x14ac:dyDescent="0.25">
      <c r="A2096" s="255" t="s">
        <v>1352</v>
      </c>
      <c r="B2096" s="251" t="s">
        <v>1391</v>
      </c>
      <c r="C2096" s="252">
        <v>45616</v>
      </c>
      <c r="D2096" s="253">
        <v>3809.9110000000001</v>
      </c>
      <c r="E2096" s="7" t="s">
        <v>1400</v>
      </c>
      <c r="F2096" s="251" t="s">
        <v>1407</v>
      </c>
      <c r="G2096" s="156">
        <v>44699</v>
      </c>
      <c r="H2096" s="254">
        <v>100227274</v>
      </c>
      <c r="I2096" s="50">
        <v>0.04</v>
      </c>
      <c r="J2096" s="244">
        <v>1890.32</v>
      </c>
      <c r="K2096" s="244">
        <v>47258</v>
      </c>
      <c r="L2096" s="244"/>
      <c r="M2096" s="245" t="str">
        <f>TEXT(Table2[[#This Row],[Gd.Dt]],"mmm-yy")</f>
        <v>May-22</v>
      </c>
      <c r="N2096" s="46" t="str">
        <f>MID(Table2[[#This Row],[BE]],6,2)</f>
        <v>IB</v>
      </c>
      <c r="O2096" s="46" t="str">
        <f>IF(Table2[[#This Row],[Type]]="IB","EOU",IF(Table2[[#This Row],[Type]]="MB","Local","492"))</f>
        <v>EOU</v>
      </c>
      <c r="P2096" s="46">
        <f>ROUND(Table2[[#This Row],[Cons]]/Table2[[#This Row],[Qty.]],5)</f>
        <v>0.04</v>
      </c>
      <c r="Q2096" s="46" t="b">
        <f>EXACT(Table2[[#This Row],[rate]],Table2[[#This Row],[Check]])</f>
        <v>1</v>
      </c>
      <c r="R2096" s="46"/>
      <c r="S2096" s="46" t="str">
        <f>IF(Table2[[#This Row],[SRO]]="EOU",VLOOKUP(Table2[[#This Row],[BE]],[2]GD.List!$C$3:$N$5014,12,0),IF(Table2[[#This Row],[SRO]]="Local","Polyester Staple Fibre","SRO 492"))</f>
        <v>Textile Chemical</v>
      </c>
    </row>
    <row r="2097" spans="1:19" x14ac:dyDescent="0.25">
      <c r="A2097" s="255" t="s">
        <v>1362</v>
      </c>
      <c r="B2097" s="251" t="s">
        <v>1389</v>
      </c>
      <c r="C2097" s="252">
        <v>14505</v>
      </c>
      <c r="D2097" s="253">
        <v>3204.16</v>
      </c>
      <c r="E2097" s="7" t="s">
        <v>1395</v>
      </c>
      <c r="F2097" s="251" t="s">
        <v>1404</v>
      </c>
      <c r="G2097" s="156">
        <v>44698</v>
      </c>
      <c r="H2097" s="254">
        <v>23286513.850000001</v>
      </c>
      <c r="I2097" s="50">
        <v>7.0000000000000007E-2</v>
      </c>
      <c r="J2097" s="244">
        <v>194.24</v>
      </c>
      <c r="K2097" s="244">
        <v>2774.86</v>
      </c>
      <c r="L2097" s="244"/>
      <c r="M2097" s="245" t="str">
        <f>TEXT(Table2[[#This Row],[Gd.Dt]],"mmm-yy")</f>
        <v>May-22</v>
      </c>
      <c r="N2097" s="46" t="str">
        <f>MID(Table2[[#This Row],[BE]],6,2)</f>
        <v>IB</v>
      </c>
      <c r="O2097" s="46" t="str">
        <f>IF(Table2[[#This Row],[Type]]="IB","EOU",IF(Table2[[#This Row],[Type]]="MB","Local","492"))</f>
        <v>EOU</v>
      </c>
      <c r="P2097" s="46">
        <f>ROUND(Table2[[#This Row],[Cons]]/Table2[[#This Row],[Qty.]],5)</f>
        <v>7.0000000000000007E-2</v>
      </c>
      <c r="Q2097" s="46" t="b">
        <f>EXACT(Table2[[#This Row],[rate]],Table2[[#This Row],[Check]])</f>
        <v>1</v>
      </c>
      <c r="R2097" s="46"/>
      <c r="S2097" s="46" t="str">
        <f>IF(Table2[[#This Row],[SRO]]="EOU",VLOOKUP(Table2[[#This Row],[BE]],[2]GD.List!$C$3:$N$5014,12,0),IF(Table2[[#This Row],[SRO]]="Local","Polyester Staple Fibre","SRO 492"))</f>
        <v>Textile Dyes</v>
      </c>
    </row>
    <row r="2098" spans="1:19" x14ac:dyDescent="0.25">
      <c r="A2098" s="255" t="s">
        <v>1378</v>
      </c>
      <c r="B2098" s="251" t="s">
        <v>1393</v>
      </c>
      <c r="C2098" s="252">
        <v>5280</v>
      </c>
      <c r="D2098" s="253">
        <v>9607.2000000000007</v>
      </c>
      <c r="E2098" s="7" t="s">
        <v>1402</v>
      </c>
      <c r="F2098" s="251" t="s">
        <v>1408</v>
      </c>
      <c r="G2098" s="156">
        <v>44699</v>
      </c>
      <c r="H2098" s="254">
        <v>6354057.5999999996</v>
      </c>
      <c r="I2098" s="50">
        <v>1</v>
      </c>
      <c r="J2098" s="244">
        <v>0.42</v>
      </c>
      <c r="K2098" s="244">
        <v>0.42</v>
      </c>
      <c r="L2098" s="244"/>
      <c r="M2098" s="245" t="str">
        <f>TEXT(Table2[[#This Row],[Gd.Dt]],"mmm-yy")</f>
        <v>May-22</v>
      </c>
      <c r="N2098" s="46" t="str">
        <f>MID(Table2[[#This Row],[BE]],6,2)</f>
        <v>EP</v>
      </c>
      <c r="O2098" s="46" t="str">
        <f>IF(Table2[[#This Row],[Type]]="IB","EOU",IF(Table2[[#This Row],[Type]]="MB","Local","492"))</f>
        <v>492</v>
      </c>
      <c r="P2098" s="46">
        <f>ROUND(Table2[[#This Row],[Cons]]/Table2[[#This Row],[Qty.]],5)</f>
        <v>1</v>
      </c>
      <c r="Q2098" s="46" t="b">
        <f>EXACT(Table2[[#This Row],[rate]],Table2[[#This Row],[Check]])</f>
        <v>1</v>
      </c>
      <c r="R2098" s="46"/>
      <c r="S2098" s="46" t="str">
        <f>IF(Table2[[#This Row],[SRO]]="EOU",VLOOKUP(Table2[[#This Row],[BE]],[2]GD.List!$C$3:$N$5014,12,0),IF(Table2[[#This Row],[SRO]]="Local","Polyester Staple Fibre","SRO 492"))</f>
        <v>SRO 492</v>
      </c>
    </row>
    <row r="2099" spans="1:19" x14ac:dyDescent="0.25">
      <c r="A2099" s="255" t="s">
        <v>1379</v>
      </c>
      <c r="B2099" s="251" t="s">
        <v>1393</v>
      </c>
      <c r="C2099" s="252">
        <v>5280</v>
      </c>
      <c r="D2099" s="253">
        <v>9607.11</v>
      </c>
      <c r="E2099" s="7" t="s">
        <v>1402</v>
      </c>
      <c r="F2099" s="251" t="s">
        <v>1408</v>
      </c>
      <c r="G2099" s="156">
        <v>44699</v>
      </c>
      <c r="H2099" s="254">
        <v>6354057.5999999996</v>
      </c>
      <c r="I2099" s="50">
        <v>1</v>
      </c>
      <c r="J2099" s="244">
        <v>2</v>
      </c>
      <c r="K2099" s="244">
        <v>2</v>
      </c>
      <c r="L2099" s="244"/>
      <c r="M2099" s="245" t="str">
        <f>TEXT(Table2[[#This Row],[Gd.Dt]],"mmm-yy")</f>
        <v>May-22</v>
      </c>
      <c r="N2099" s="46" t="str">
        <f>MID(Table2[[#This Row],[BE]],6,2)</f>
        <v>EP</v>
      </c>
      <c r="O2099" s="46" t="str">
        <f>IF(Table2[[#This Row],[Type]]="IB","EOU",IF(Table2[[#This Row],[Type]]="MB","Local","492"))</f>
        <v>492</v>
      </c>
      <c r="P2099" s="46">
        <f>ROUND(Table2[[#This Row],[Cons]]/Table2[[#This Row],[Qty.]],5)</f>
        <v>1</v>
      </c>
      <c r="Q2099" s="46" t="b">
        <f>EXACT(Table2[[#This Row],[rate]],Table2[[#This Row],[Check]])</f>
        <v>1</v>
      </c>
      <c r="R2099" s="46"/>
      <c r="S2099" s="46" t="str">
        <f>IF(Table2[[#This Row],[SRO]]="EOU",VLOOKUP(Table2[[#This Row],[BE]],[2]GD.List!$C$3:$N$5014,12,0),IF(Table2[[#This Row],[SRO]]="Local","Polyester Staple Fibre","SRO 492"))</f>
        <v>SRO 492</v>
      </c>
    </row>
    <row r="2100" spans="1:19" x14ac:dyDescent="0.25">
      <c r="A2100" s="255" t="s">
        <v>1380</v>
      </c>
      <c r="B2100" s="251" t="s">
        <v>1393</v>
      </c>
      <c r="C2100" s="252">
        <v>5280</v>
      </c>
      <c r="D2100" s="253">
        <v>9607.11</v>
      </c>
      <c r="E2100" s="7" t="s">
        <v>1402</v>
      </c>
      <c r="F2100" s="251" t="s">
        <v>1408</v>
      </c>
      <c r="G2100" s="156">
        <v>44699</v>
      </c>
      <c r="H2100" s="254">
        <v>6354057.5999999996</v>
      </c>
      <c r="I2100" s="50">
        <v>1</v>
      </c>
      <c r="J2100" s="244">
        <v>63</v>
      </c>
      <c r="K2100" s="244">
        <v>63</v>
      </c>
      <c r="L2100" s="244"/>
      <c r="M2100" s="245" t="str">
        <f>TEXT(Table2[[#This Row],[Gd.Dt]],"mmm-yy")</f>
        <v>May-22</v>
      </c>
      <c r="N2100" s="46" t="str">
        <f>MID(Table2[[#This Row],[BE]],6,2)</f>
        <v>EP</v>
      </c>
      <c r="O2100" s="46" t="str">
        <f>IF(Table2[[#This Row],[Type]]="IB","EOU",IF(Table2[[#This Row],[Type]]="MB","Local","492"))</f>
        <v>492</v>
      </c>
      <c r="P2100" s="46">
        <f>ROUND(Table2[[#This Row],[Cons]]/Table2[[#This Row],[Qty.]],5)</f>
        <v>1</v>
      </c>
      <c r="Q2100" s="46" t="b">
        <f>EXACT(Table2[[#This Row],[rate]],Table2[[#This Row],[Check]])</f>
        <v>1</v>
      </c>
      <c r="R2100" s="46"/>
      <c r="S2100" s="46" t="str">
        <f>IF(Table2[[#This Row],[SRO]]="EOU",VLOOKUP(Table2[[#This Row],[BE]],[2]GD.List!$C$3:$N$5014,12,0),IF(Table2[[#This Row],[SRO]]="Local","Polyester Staple Fibre","SRO 492"))</f>
        <v>SRO 492</v>
      </c>
    </row>
    <row r="2101" spans="1:19" x14ac:dyDescent="0.25">
      <c r="A2101" s="256" t="s">
        <v>1381</v>
      </c>
      <c r="B2101" s="251" t="s">
        <v>1390</v>
      </c>
      <c r="C2101" s="252">
        <v>8508</v>
      </c>
      <c r="D2101" s="253">
        <v>8308.1020000000008</v>
      </c>
      <c r="E2101" s="7" t="s">
        <v>1396</v>
      </c>
      <c r="F2101" s="251" t="s">
        <v>1409</v>
      </c>
      <c r="G2101" s="156">
        <v>44699</v>
      </c>
      <c r="H2101" s="254">
        <v>12850312.859999999</v>
      </c>
      <c r="I2101" s="50">
        <v>1</v>
      </c>
      <c r="J2101" s="244">
        <v>17000</v>
      </c>
      <c r="K2101" s="244">
        <v>17000</v>
      </c>
      <c r="L2101" s="244"/>
      <c r="M2101" s="245" t="str">
        <f>TEXT(Table2[[#This Row],[Gd.Dt]],"mmm-yy")</f>
        <v>May-22</v>
      </c>
      <c r="N2101" s="46" t="str">
        <f>MID(Table2[[#This Row],[BE]],6,2)</f>
        <v>TI</v>
      </c>
      <c r="O2101" s="46" t="str">
        <f>IF(Table2[[#This Row],[Type]]="IB","EOU",IF(Table2[[#This Row],[Type]]="MB","Local","492"))</f>
        <v>492</v>
      </c>
      <c r="P2101" s="46">
        <f>ROUND(Table2[[#This Row],[Cons]]/Table2[[#This Row],[Qty.]],5)</f>
        <v>1</v>
      </c>
      <c r="Q2101" s="46" t="b">
        <f>EXACT(Table2[[#This Row],[rate]],Table2[[#This Row],[Check]])</f>
        <v>1</v>
      </c>
      <c r="R2101" s="46"/>
      <c r="S2101" s="46" t="str">
        <f>IF(Table2[[#This Row],[SRO]]="EOU",VLOOKUP(Table2[[#This Row],[BE]],[2]GD.List!$C$3:$N$5014,12,0),IF(Table2[[#This Row],[SRO]]="Local","Polyester Staple Fibre","SRO 492"))</f>
        <v>SRO 492</v>
      </c>
    </row>
    <row r="2102" spans="1:19" x14ac:dyDescent="0.25">
      <c r="A2102" s="255" t="s">
        <v>1381</v>
      </c>
      <c r="B2102" s="251" t="s">
        <v>1393</v>
      </c>
      <c r="C2102" s="252">
        <v>5280</v>
      </c>
      <c r="D2102" s="253">
        <v>8308.1020000000008</v>
      </c>
      <c r="E2102" s="7" t="s">
        <v>1402</v>
      </c>
      <c r="F2102" s="251" t="s">
        <v>1408</v>
      </c>
      <c r="G2102" s="156">
        <v>44699</v>
      </c>
      <c r="H2102" s="254">
        <v>6354057.5999999996</v>
      </c>
      <c r="I2102" s="50">
        <v>1</v>
      </c>
      <c r="J2102" s="244">
        <v>9815</v>
      </c>
      <c r="K2102" s="244">
        <v>9815</v>
      </c>
      <c r="L2102" s="244"/>
      <c r="M2102" s="245" t="str">
        <f>TEXT(Table2[[#This Row],[Gd.Dt]],"mmm-yy")</f>
        <v>May-22</v>
      </c>
      <c r="N2102" s="46" t="str">
        <f>MID(Table2[[#This Row],[BE]],6,2)</f>
        <v>TI</v>
      </c>
      <c r="O2102" s="46" t="str">
        <f>IF(Table2[[#This Row],[Type]]="IB","EOU",IF(Table2[[#This Row],[Type]]="MB","Local","492"))</f>
        <v>492</v>
      </c>
      <c r="P2102" s="46">
        <f>ROUND(Table2[[#This Row],[Cons]]/Table2[[#This Row],[Qty.]],5)</f>
        <v>1</v>
      </c>
      <c r="Q2102" s="46" t="b">
        <f>EXACT(Table2[[#This Row],[rate]],Table2[[#This Row],[Check]])</f>
        <v>1</v>
      </c>
      <c r="R2102" s="46"/>
      <c r="S2102" s="46" t="str">
        <f>IF(Table2[[#This Row],[SRO]]="EOU",VLOOKUP(Table2[[#This Row],[BE]],[2]GD.List!$C$3:$N$5014,12,0),IF(Table2[[#This Row],[SRO]]="Local","Polyester Staple Fibre","SRO 492"))</f>
        <v>SRO 492</v>
      </c>
    </row>
    <row r="2103" spans="1:19" x14ac:dyDescent="0.25">
      <c r="A2103" s="255" t="s">
        <v>1397</v>
      </c>
      <c r="B2103" s="251" t="s">
        <v>1390</v>
      </c>
      <c r="C2103" s="252">
        <v>8508</v>
      </c>
      <c r="D2103" s="253">
        <v>9607.19</v>
      </c>
      <c r="E2103" s="7" t="s">
        <v>1396</v>
      </c>
      <c r="F2103" s="251" t="s">
        <v>1409</v>
      </c>
      <c r="G2103" s="156">
        <v>44699</v>
      </c>
      <c r="H2103" s="254">
        <v>12850312.859999999</v>
      </c>
      <c r="I2103" s="50">
        <v>1</v>
      </c>
      <c r="J2103" s="244">
        <v>216</v>
      </c>
      <c r="K2103" s="244">
        <v>216</v>
      </c>
      <c r="L2103" s="244"/>
      <c r="M2103" s="245" t="str">
        <f>TEXT(Table2[[#This Row],[Gd.Dt]],"mmm-yy")</f>
        <v>May-22</v>
      </c>
      <c r="N2103" s="46" t="str">
        <f>MID(Table2[[#This Row],[BE]],6,2)</f>
        <v>TI</v>
      </c>
      <c r="O2103" s="46" t="str">
        <f>IF(Table2[[#This Row],[Type]]="IB","EOU",IF(Table2[[#This Row],[Type]]="MB","Local","492"))</f>
        <v>492</v>
      </c>
      <c r="P2103" s="46">
        <f>ROUND(Table2[[#This Row],[Cons]]/Table2[[#This Row],[Qty.]],5)</f>
        <v>1</v>
      </c>
      <c r="Q2103" s="46" t="b">
        <f>EXACT(Table2[[#This Row],[rate]],Table2[[#This Row],[Check]])</f>
        <v>1</v>
      </c>
      <c r="R2103" s="46"/>
      <c r="S2103" s="46" t="str">
        <f>IF(Table2[[#This Row],[SRO]]="EOU",VLOOKUP(Table2[[#This Row],[BE]],[2]GD.List!$C$3:$N$5014,12,0),IF(Table2[[#This Row],[SRO]]="Local","Polyester Staple Fibre","SRO 492"))</f>
        <v>SRO 492</v>
      </c>
    </row>
    <row r="2104" spans="1:19" x14ac:dyDescent="0.25">
      <c r="A2104" s="255" t="s">
        <v>1398</v>
      </c>
      <c r="B2104" s="251" t="s">
        <v>1390</v>
      </c>
      <c r="C2104" s="252">
        <v>8508</v>
      </c>
      <c r="D2104" s="253">
        <v>9606.2099999999991</v>
      </c>
      <c r="E2104" s="7" t="s">
        <v>1396</v>
      </c>
      <c r="F2104" s="251" t="s">
        <v>1409</v>
      </c>
      <c r="G2104" s="156">
        <v>44699</v>
      </c>
      <c r="H2104" s="254">
        <v>12850312.859999999</v>
      </c>
      <c r="I2104" s="50">
        <v>1</v>
      </c>
      <c r="J2104" s="244">
        <v>2341.3000000000002</v>
      </c>
      <c r="K2104" s="244">
        <v>2341.3000000000002</v>
      </c>
      <c r="L2104" s="244"/>
      <c r="M2104" s="245" t="str">
        <f>TEXT(Table2[[#This Row],[Gd.Dt]],"mmm-yy")</f>
        <v>May-22</v>
      </c>
      <c r="N2104" s="46" t="str">
        <f>MID(Table2[[#This Row],[BE]],6,2)</f>
        <v>TI</v>
      </c>
      <c r="O2104" s="46" t="str">
        <f>IF(Table2[[#This Row],[Type]]="IB","EOU",IF(Table2[[#This Row],[Type]]="MB","Local","492"))</f>
        <v>492</v>
      </c>
      <c r="P2104" s="46">
        <f>ROUND(Table2[[#This Row],[Cons]]/Table2[[#This Row],[Qty.]],5)</f>
        <v>1</v>
      </c>
      <c r="Q2104" s="46" t="b">
        <f>EXACT(Table2[[#This Row],[rate]],Table2[[#This Row],[Check]])</f>
        <v>1</v>
      </c>
      <c r="R2104" s="46"/>
      <c r="S2104" s="46" t="str">
        <f>IF(Table2[[#This Row],[SRO]]="EOU",VLOOKUP(Table2[[#This Row],[BE]],[2]GD.List!$C$3:$N$5014,12,0),IF(Table2[[#This Row],[SRO]]="Local","Polyester Staple Fibre","SRO 492"))</f>
        <v>SRO 492</v>
      </c>
    </row>
    <row r="2105" spans="1:19" x14ac:dyDescent="0.25">
      <c r="A2105" s="256" t="s">
        <v>1399</v>
      </c>
      <c r="B2105" s="256" t="s">
        <v>1390</v>
      </c>
      <c r="C2105" s="257">
        <v>8508</v>
      </c>
      <c r="D2105" s="258">
        <v>9606.1</v>
      </c>
      <c r="E2105" s="162" t="s">
        <v>1396</v>
      </c>
      <c r="F2105" s="256" t="s">
        <v>1409</v>
      </c>
      <c r="G2105" s="163">
        <v>44699</v>
      </c>
      <c r="H2105" s="259">
        <v>12850312.859999999</v>
      </c>
      <c r="I2105" s="53">
        <v>1</v>
      </c>
      <c r="J2105" s="249">
        <v>415.5</v>
      </c>
      <c r="K2105" s="249">
        <v>415.5</v>
      </c>
      <c r="L2105" s="249"/>
      <c r="M2105" s="250" t="str">
        <f>TEXT(Table2[[#This Row],[Gd.Dt]],"mmm-yy")</f>
        <v>May-22</v>
      </c>
      <c r="N2105" s="47" t="str">
        <f>MID(Table2[[#This Row],[BE]],6,2)</f>
        <v>TI</v>
      </c>
      <c r="O2105" s="47" t="str">
        <f>IF(Table2[[#This Row],[Type]]="IB","EOU",IF(Table2[[#This Row],[Type]]="MB","Local","492"))</f>
        <v>492</v>
      </c>
      <c r="P2105" s="47">
        <f>ROUND(Table2[[#This Row],[Cons]]/Table2[[#This Row],[Qty.]],5)</f>
        <v>1</v>
      </c>
      <c r="Q2105" s="47" t="b">
        <f>EXACT(Table2[[#This Row],[rate]],Table2[[#This Row],[Check]])</f>
        <v>1</v>
      </c>
      <c r="R2105" s="47"/>
      <c r="S2105" s="47" t="str">
        <f>IF(Table2[[#This Row],[SRO]]="EOU",VLOOKUP(Table2[[#This Row],[BE]],[2]GD.List!$C$3:$N$5014,12,0),IF(Table2[[#This Row],[SRO]]="Local","Polyester Staple Fibre","SRO 492"))</f>
        <v>SRO 492</v>
      </c>
    </row>
    <row r="2106" spans="1:19" x14ac:dyDescent="0.25">
      <c r="A2106" s="116" t="s">
        <v>1</v>
      </c>
      <c r="B2106" s="116" t="s">
        <v>1414</v>
      </c>
      <c r="C2106" s="165">
        <v>12528</v>
      </c>
      <c r="D2106" s="117">
        <v>2701.12</v>
      </c>
      <c r="E2106" s="7" t="s">
        <v>1424</v>
      </c>
      <c r="F2106" s="116" t="s">
        <v>1425</v>
      </c>
      <c r="G2106" s="156">
        <v>44700</v>
      </c>
      <c r="H2106" s="82">
        <v>24728585.440000001</v>
      </c>
      <c r="I2106" s="50">
        <v>0.1</v>
      </c>
      <c r="J2106" s="15">
        <v>563.9</v>
      </c>
      <c r="K2106" s="15">
        <v>5639</v>
      </c>
      <c r="L2106" s="15"/>
      <c r="M2106" s="66" t="str">
        <f>TEXT(Table2[[#This Row],[Gd.Dt]],"mmm-yy")</f>
        <v>May-22</v>
      </c>
      <c r="N2106" s="46" t="str">
        <f>MID(Table2[[#This Row],[BE]],6,2)</f>
        <v>IB</v>
      </c>
      <c r="O2106" s="46" t="str">
        <f>IF(Table2[[#This Row],[Type]]="IB","EOU",IF(Table2[[#This Row],[Type]]="MB","Local","492"))</f>
        <v>EOU</v>
      </c>
      <c r="P2106" s="46">
        <f>ROUND(Table2[[#This Row],[Cons]]/Table2[[#This Row],[Qty.]],5)</f>
        <v>0.1</v>
      </c>
      <c r="Q2106" s="46" t="b">
        <f>EXACT(Table2[[#This Row],[rate]],Table2[[#This Row],[Check]])</f>
        <v>1</v>
      </c>
      <c r="R2106" s="46"/>
      <c r="S2106" s="46" t="str">
        <f>IF(Table2[[#This Row],[SRO]]="EOU",VLOOKUP(Table2[[#This Row],[BE]],[2]GD.List!$C$3:$N$5014,12,0),IF(Table2[[#This Row],[SRO]]="Local","Polyester Staple Fibre","SRO 492"))</f>
        <v>Textile Coal</v>
      </c>
    </row>
    <row r="2107" spans="1:19" x14ac:dyDescent="0.25">
      <c r="A2107" s="116" t="s">
        <v>1</v>
      </c>
      <c r="B2107" s="116" t="s">
        <v>1414</v>
      </c>
      <c r="C2107" s="165">
        <v>12528</v>
      </c>
      <c r="D2107" s="117">
        <v>2701.12</v>
      </c>
      <c r="E2107" s="7" t="s">
        <v>1424</v>
      </c>
      <c r="F2107" s="116" t="s">
        <v>1425</v>
      </c>
      <c r="G2107" s="156">
        <v>44700</v>
      </c>
      <c r="H2107" s="82">
        <v>24728585.440000001</v>
      </c>
      <c r="I2107" s="50">
        <v>0.4</v>
      </c>
      <c r="J2107" s="15">
        <v>692.8</v>
      </c>
      <c r="K2107" s="15">
        <v>1732</v>
      </c>
      <c r="L2107" s="15"/>
      <c r="M2107" s="66" t="str">
        <f>TEXT(Table2[[#This Row],[Gd.Dt]],"mmm-yy")</f>
        <v>May-22</v>
      </c>
      <c r="N2107" s="46" t="str">
        <f>MID(Table2[[#This Row],[BE]],6,2)</f>
        <v>IB</v>
      </c>
      <c r="O2107" s="46" t="str">
        <f>IF(Table2[[#This Row],[Type]]="IB","EOU",IF(Table2[[#This Row],[Type]]="MB","Local","492"))</f>
        <v>EOU</v>
      </c>
      <c r="P2107" s="46">
        <f>ROUND(Table2[[#This Row],[Cons]]/Table2[[#This Row],[Qty.]],5)</f>
        <v>0.4</v>
      </c>
      <c r="Q2107" s="46" t="b">
        <f>EXACT(Table2[[#This Row],[rate]],Table2[[#This Row],[Check]])</f>
        <v>1</v>
      </c>
      <c r="R2107" s="46"/>
      <c r="S2107" s="46" t="str">
        <f>IF(Table2[[#This Row],[SRO]]="EOU",VLOOKUP(Table2[[#This Row],[BE]],[2]GD.List!$C$3:$N$5014,12,0),IF(Table2[[#This Row],[SRO]]="Local","Polyester Staple Fibre","SRO 492"))</f>
        <v>Textile Coal</v>
      </c>
    </row>
    <row r="2108" spans="1:19" x14ac:dyDescent="0.25">
      <c r="A2108" s="116" t="s">
        <v>1</v>
      </c>
      <c r="B2108" s="116" t="s">
        <v>1413</v>
      </c>
      <c r="C2108" s="165">
        <v>10143</v>
      </c>
      <c r="D2108" s="117">
        <v>2701.12</v>
      </c>
      <c r="E2108" s="7" t="s">
        <v>1421</v>
      </c>
      <c r="F2108" s="116" t="s">
        <v>1426</v>
      </c>
      <c r="G2108" s="156">
        <v>44700</v>
      </c>
      <c r="H2108" s="82">
        <v>35657263.289999999</v>
      </c>
      <c r="I2108" s="50">
        <v>0.1</v>
      </c>
      <c r="J2108" s="15">
        <v>2518</v>
      </c>
      <c r="K2108" s="15">
        <v>25180</v>
      </c>
      <c r="L2108" s="15"/>
      <c r="M2108" s="66" t="str">
        <f>TEXT(Table2[[#This Row],[Gd.Dt]],"mmm-yy")</f>
        <v>May-22</v>
      </c>
      <c r="N2108" s="46" t="str">
        <f>MID(Table2[[#This Row],[BE]],6,2)</f>
        <v>IB</v>
      </c>
      <c r="O2108" s="46" t="str">
        <f>IF(Table2[[#This Row],[Type]]="IB","EOU",IF(Table2[[#This Row],[Type]]="MB","Local","492"))</f>
        <v>EOU</v>
      </c>
      <c r="P2108" s="46">
        <f>ROUND(Table2[[#This Row],[Cons]]/Table2[[#This Row],[Qty.]],5)</f>
        <v>0.1</v>
      </c>
      <c r="Q2108" s="46" t="b">
        <f>EXACT(Table2[[#This Row],[rate]],Table2[[#This Row],[Check]])</f>
        <v>1</v>
      </c>
      <c r="R2108" s="46"/>
      <c r="S2108" s="46" t="str">
        <f>IF(Table2[[#This Row],[SRO]]="EOU",VLOOKUP(Table2[[#This Row],[BE]],[2]GD.List!$C$3:$N$5014,12,0),IF(Table2[[#This Row],[SRO]]="Local","Polyester Staple Fibre","SRO 492"))</f>
        <v>Textile Coal</v>
      </c>
    </row>
    <row r="2109" spans="1:19" x14ac:dyDescent="0.25">
      <c r="A2109" s="120" t="s">
        <v>1</v>
      </c>
      <c r="B2109" s="116" t="s">
        <v>1412</v>
      </c>
      <c r="C2109" s="165">
        <v>5816</v>
      </c>
      <c r="D2109" s="117">
        <v>2701.12</v>
      </c>
      <c r="E2109" s="7" t="s">
        <v>1420</v>
      </c>
      <c r="F2109" s="116" t="s">
        <v>1427</v>
      </c>
      <c r="G2109" s="156">
        <v>44700</v>
      </c>
      <c r="H2109" s="82">
        <v>12887499.689999999</v>
      </c>
      <c r="I2109" s="50">
        <v>0.1</v>
      </c>
      <c r="J2109" s="15">
        <v>795.3</v>
      </c>
      <c r="K2109" s="15">
        <v>7953</v>
      </c>
      <c r="L2109" s="15"/>
      <c r="M2109" s="66" t="str">
        <f>TEXT(Table2[[#This Row],[Gd.Dt]],"mmm-yy")</f>
        <v>May-22</v>
      </c>
      <c r="N2109" s="46" t="str">
        <f>MID(Table2[[#This Row],[BE]],6,2)</f>
        <v>IB</v>
      </c>
      <c r="O2109" s="46" t="str">
        <f>IF(Table2[[#This Row],[Type]]="IB","EOU",IF(Table2[[#This Row],[Type]]="MB","Local","492"))</f>
        <v>EOU</v>
      </c>
      <c r="P2109" s="46">
        <f>ROUND(Table2[[#This Row],[Cons]]/Table2[[#This Row],[Qty.]],5)</f>
        <v>0.1</v>
      </c>
      <c r="Q2109" s="46" t="b">
        <f>EXACT(Table2[[#This Row],[rate]],Table2[[#This Row],[Check]])</f>
        <v>1</v>
      </c>
      <c r="R2109" s="46"/>
      <c r="S2109" s="46" t="str">
        <f>IF(Table2[[#This Row],[SRO]]="EOU",VLOOKUP(Table2[[#This Row],[BE]],[2]GD.List!$C$3:$N$5014,12,0),IF(Table2[[#This Row],[SRO]]="Local","Polyester Staple Fibre","SRO 492"))</f>
        <v>Textile Coal</v>
      </c>
    </row>
    <row r="2110" spans="1:19" x14ac:dyDescent="0.25">
      <c r="A2110" s="120" t="s">
        <v>730</v>
      </c>
      <c r="B2110" s="116" t="s">
        <v>1411</v>
      </c>
      <c r="C2110" s="165">
        <v>4800</v>
      </c>
      <c r="D2110" s="117">
        <v>4819.1000000000004</v>
      </c>
      <c r="E2110" s="7" t="s">
        <v>1418</v>
      </c>
      <c r="F2110" s="116" t="s">
        <v>1428</v>
      </c>
      <c r="G2110" s="156">
        <v>44699</v>
      </c>
      <c r="H2110" s="82">
        <v>4518648</v>
      </c>
      <c r="I2110" s="50">
        <v>1</v>
      </c>
      <c r="J2110" s="15">
        <v>1500</v>
      </c>
      <c r="K2110" s="15">
        <v>1500</v>
      </c>
      <c r="L2110" s="15"/>
      <c r="M2110" s="66" t="str">
        <f>TEXT(Table2[[#This Row],[Gd.Dt]],"mmm-yy")</f>
        <v>May-22</v>
      </c>
      <c r="N2110" s="46" t="str">
        <f>MID(Table2[[#This Row],[BE]],6,2)</f>
        <v>EP</v>
      </c>
      <c r="O2110" s="46" t="str">
        <f>IF(Table2[[#This Row],[Type]]="IB","EOU",IF(Table2[[#This Row],[Type]]="MB","Local","492"))</f>
        <v>492</v>
      </c>
      <c r="P2110" s="46">
        <f>ROUND(Table2[[#This Row],[Cons]]/Table2[[#This Row],[Qty.]],5)</f>
        <v>1</v>
      </c>
      <c r="Q2110" s="46" t="b">
        <f>EXACT(Table2[[#This Row],[rate]],Table2[[#This Row],[Check]])</f>
        <v>1</v>
      </c>
      <c r="R2110" s="46"/>
      <c r="S2110" s="46" t="str">
        <f>IF(Table2[[#This Row],[SRO]]="EOU",VLOOKUP(Table2[[#This Row],[BE]],[2]GD.List!$C$3:$N$5014,12,0),IF(Table2[[#This Row],[SRO]]="Local","Polyester Staple Fibre","SRO 492"))</f>
        <v>SRO 492</v>
      </c>
    </row>
    <row r="2111" spans="1:19" x14ac:dyDescent="0.25">
      <c r="A2111" s="120" t="s">
        <v>752</v>
      </c>
      <c r="B2111" s="116" t="s">
        <v>1410</v>
      </c>
      <c r="C2111" s="165">
        <v>6792</v>
      </c>
      <c r="D2111" s="117">
        <v>9607.19</v>
      </c>
      <c r="E2111" s="7" t="s">
        <v>1415</v>
      </c>
      <c r="F2111" s="116" t="s">
        <v>1429</v>
      </c>
      <c r="G2111" s="156">
        <v>44699</v>
      </c>
      <c r="H2111" s="82">
        <v>9154464.0800000001</v>
      </c>
      <c r="I2111" s="50">
        <v>1</v>
      </c>
      <c r="J2111" s="15">
        <v>300</v>
      </c>
      <c r="K2111" s="15">
        <v>300</v>
      </c>
      <c r="L2111" s="15"/>
      <c r="M2111" s="66" t="str">
        <f>TEXT(Table2[[#This Row],[Gd.Dt]],"mmm-yy")</f>
        <v>May-22</v>
      </c>
      <c r="N2111" s="46" t="str">
        <f>MID(Table2[[#This Row],[BE]],6,2)</f>
        <v>EP</v>
      </c>
      <c r="O2111" s="46" t="str">
        <f>IF(Table2[[#This Row],[Type]]="IB","EOU",IF(Table2[[#This Row],[Type]]="MB","Local","492"))</f>
        <v>492</v>
      </c>
      <c r="P2111" s="46">
        <f>ROUND(Table2[[#This Row],[Cons]]/Table2[[#This Row],[Qty.]],5)</f>
        <v>1</v>
      </c>
      <c r="Q2111" s="46" t="b">
        <f>EXACT(Table2[[#This Row],[rate]],Table2[[#This Row],[Check]])</f>
        <v>1</v>
      </c>
      <c r="R2111" s="46"/>
      <c r="S2111" s="46" t="str">
        <f>IF(Table2[[#This Row],[SRO]]="EOU",VLOOKUP(Table2[[#This Row],[BE]],[2]GD.List!$C$3:$N$5014,12,0),IF(Table2[[#This Row],[SRO]]="Local","Polyester Staple Fibre","SRO 492"))</f>
        <v>SRO 492</v>
      </c>
    </row>
    <row r="2112" spans="1:19" x14ac:dyDescent="0.25">
      <c r="A2112" s="120" t="s">
        <v>788</v>
      </c>
      <c r="B2112" s="116" t="s">
        <v>1413</v>
      </c>
      <c r="C2112" s="165">
        <v>10143</v>
      </c>
      <c r="D2112" s="117">
        <v>5205.12</v>
      </c>
      <c r="E2112" s="7" t="s">
        <v>1421</v>
      </c>
      <c r="F2112" s="116" t="s">
        <v>1426</v>
      </c>
      <c r="G2112" s="156">
        <v>44700</v>
      </c>
      <c r="H2112" s="82">
        <v>35657263.289999999</v>
      </c>
      <c r="I2112" s="50">
        <v>1.0101</v>
      </c>
      <c r="J2112" s="15">
        <v>11772.94</v>
      </c>
      <c r="K2112" s="15">
        <v>11655.222255222256</v>
      </c>
      <c r="L2112" s="15"/>
      <c r="M2112" s="66" t="str">
        <f>TEXT(Table2[[#This Row],[Gd.Dt]],"mmm-yy")</f>
        <v>May-22</v>
      </c>
      <c r="N2112" s="46" t="str">
        <f>MID(Table2[[#This Row],[BE]],6,2)</f>
        <v>IB</v>
      </c>
      <c r="O2112" s="46" t="str">
        <f>IF(Table2[[#This Row],[Type]]="IB","EOU",IF(Table2[[#This Row],[Type]]="MB","Local","492"))</f>
        <v>EOU</v>
      </c>
      <c r="P2112" s="46">
        <f>ROUND(Table2[[#This Row],[Cons]]/Table2[[#This Row],[Qty.]],5)</f>
        <v>1.0101</v>
      </c>
      <c r="Q2112" s="46" t="b">
        <f>EXACT(Table2[[#This Row],[rate]],Table2[[#This Row],[Check]])</f>
        <v>1</v>
      </c>
      <c r="R2112" s="46"/>
      <c r="S2112" s="46" t="str">
        <f>IF(Table2[[#This Row],[SRO]]="EOU",VLOOKUP(Table2[[#This Row],[BE]],[2]GD.List!$C$3:$N$5014,12,0),IF(Table2[[#This Row],[SRO]]="Local","Polyester Staple Fibre","SRO 492"))</f>
        <v>Cotton Yarn</v>
      </c>
    </row>
    <row r="2113" spans="1:19" x14ac:dyDescent="0.25">
      <c r="A2113" s="120" t="s">
        <v>1160</v>
      </c>
      <c r="B2113" s="116" t="s">
        <v>1414</v>
      </c>
      <c r="C2113" s="165">
        <v>12528</v>
      </c>
      <c r="D2113" s="117">
        <v>5503.201</v>
      </c>
      <c r="E2113" s="7" t="s">
        <v>1424</v>
      </c>
      <c r="F2113" s="116" t="s">
        <v>1425</v>
      </c>
      <c r="G2113" s="156">
        <v>44700</v>
      </c>
      <c r="H2113" s="82">
        <v>24728585.440000001</v>
      </c>
      <c r="I2113" s="50">
        <v>0.53061000000000003</v>
      </c>
      <c r="J2113" s="15">
        <v>919.02</v>
      </c>
      <c r="K2113" s="15">
        <v>1732</v>
      </c>
      <c r="L2113" s="15"/>
      <c r="M2113" s="66" t="str">
        <f>TEXT(Table2[[#This Row],[Gd.Dt]],"mmm-yy")</f>
        <v>May-22</v>
      </c>
      <c r="N2113" s="46" t="str">
        <f>MID(Table2[[#This Row],[BE]],6,2)</f>
        <v>MB</v>
      </c>
      <c r="O2113" s="46" t="str">
        <f>IF(Table2[[#This Row],[Type]]="IB","EOU",IF(Table2[[#This Row],[Type]]="MB","Local","492"))</f>
        <v>Local</v>
      </c>
      <c r="P2113" s="46">
        <f>ROUND(Table2[[#This Row],[Cons]]/Table2[[#This Row],[Qty.]],5)</f>
        <v>0.53061000000000003</v>
      </c>
      <c r="Q2113" s="46" t="b">
        <f>EXACT(Table2[[#This Row],[rate]],Table2[[#This Row],[Check]])</f>
        <v>1</v>
      </c>
      <c r="R2113" s="46"/>
      <c r="S2113" s="46" t="str">
        <f>IF(Table2[[#This Row],[SRO]]="EOU",VLOOKUP(Table2[[#This Row],[BE]],[2]GD.List!$C$3:$N$5014,12,0),IF(Table2[[#This Row],[SRO]]="Local","Polyester Staple Fibre","SRO 492"))</f>
        <v>Polyester Staple Fibre</v>
      </c>
    </row>
    <row r="2114" spans="1:19" x14ac:dyDescent="0.25">
      <c r="A2114" s="119" t="s">
        <v>1337</v>
      </c>
      <c r="B2114" s="116" t="s">
        <v>1414</v>
      </c>
      <c r="C2114" s="165">
        <v>12528</v>
      </c>
      <c r="D2114" s="117">
        <v>3905.3</v>
      </c>
      <c r="E2114" s="7" t="s">
        <v>1424</v>
      </c>
      <c r="F2114" s="116" t="s">
        <v>1425</v>
      </c>
      <c r="G2114" s="156">
        <v>44700</v>
      </c>
      <c r="H2114" s="82">
        <v>24728585.440000001</v>
      </c>
      <c r="I2114" s="50">
        <v>0.04</v>
      </c>
      <c r="J2114" s="15">
        <v>225.55999999999997</v>
      </c>
      <c r="K2114" s="15">
        <v>5639</v>
      </c>
      <c r="L2114" s="15"/>
      <c r="M2114" s="66" t="str">
        <f>TEXT(Table2[[#This Row],[Gd.Dt]],"mmm-yy")</f>
        <v>May-22</v>
      </c>
      <c r="N2114" s="46" t="str">
        <f>MID(Table2[[#This Row],[BE]],6,2)</f>
        <v>IB</v>
      </c>
      <c r="O2114" s="46" t="str">
        <f>IF(Table2[[#This Row],[Type]]="IB","EOU",IF(Table2[[#This Row],[Type]]="MB","Local","492"))</f>
        <v>EOU</v>
      </c>
      <c r="P2114" s="46">
        <f>ROUND(Table2[[#This Row],[Cons]]/Table2[[#This Row],[Qty.]],5)</f>
        <v>0.04</v>
      </c>
      <c r="Q2114" s="46" t="b">
        <f>EXACT(Table2[[#This Row],[rate]],Table2[[#This Row],[Check]])</f>
        <v>1</v>
      </c>
      <c r="R2114" s="46"/>
      <c r="S2114" s="46" t="str">
        <f>IF(Table2[[#This Row],[SRO]]="EOU",VLOOKUP(Table2[[#This Row],[BE]],[2]GD.List!$C$3:$N$5014,12,0),IF(Table2[[#This Row],[SRO]]="Local","Polyester Staple Fibre","SRO 492"))</f>
        <v>Textile Chemical</v>
      </c>
    </row>
    <row r="2115" spans="1:19" x14ac:dyDescent="0.25">
      <c r="A2115" s="120" t="s">
        <v>1337</v>
      </c>
      <c r="B2115" s="116" t="s">
        <v>1413</v>
      </c>
      <c r="C2115" s="165">
        <v>10143</v>
      </c>
      <c r="D2115" s="117">
        <v>3905.3</v>
      </c>
      <c r="E2115" s="7" t="s">
        <v>1421</v>
      </c>
      <c r="F2115" s="116" t="s">
        <v>1426</v>
      </c>
      <c r="G2115" s="156">
        <v>44700</v>
      </c>
      <c r="H2115" s="82">
        <v>35657263.289999999</v>
      </c>
      <c r="I2115" s="50">
        <v>0.04</v>
      </c>
      <c r="J2115" s="15">
        <v>1007.2</v>
      </c>
      <c r="K2115" s="15">
        <v>25180</v>
      </c>
      <c r="L2115" s="15"/>
      <c r="M2115" s="66" t="str">
        <f>TEXT(Table2[[#This Row],[Gd.Dt]],"mmm-yy")</f>
        <v>May-22</v>
      </c>
      <c r="N2115" s="46" t="str">
        <f>MID(Table2[[#This Row],[BE]],6,2)</f>
        <v>IB</v>
      </c>
      <c r="O2115" s="46" t="str">
        <f>IF(Table2[[#This Row],[Type]]="IB","EOU",IF(Table2[[#This Row],[Type]]="MB","Local","492"))</f>
        <v>EOU</v>
      </c>
      <c r="P2115" s="46">
        <f>ROUND(Table2[[#This Row],[Cons]]/Table2[[#This Row],[Qty.]],5)</f>
        <v>0.04</v>
      </c>
      <c r="Q2115" s="46" t="b">
        <f>EXACT(Table2[[#This Row],[rate]],Table2[[#This Row],[Check]])</f>
        <v>1</v>
      </c>
      <c r="R2115" s="46"/>
      <c r="S2115" s="46" t="str">
        <f>IF(Table2[[#This Row],[SRO]]="EOU",VLOOKUP(Table2[[#This Row],[BE]],[2]GD.List!$C$3:$N$5014,12,0),IF(Table2[[#This Row],[SRO]]="Local","Polyester Staple Fibre","SRO 492"))</f>
        <v>Textile Chemical</v>
      </c>
    </row>
    <row r="2116" spans="1:19" x14ac:dyDescent="0.25">
      <c r="A2116" s="119" t="s">
        <v>1341</v>
      </c>
      <c r="B2116" s="116" t="s">
        <v>1414</v>
      </c>
      <c r="C2116" s="165">
        <v>12528</v>
      </c>
      <c r="D2116" s="117">
        <v>3910</v>
      </c>
      <c r="E2116" s="7" t="s">
        <v>1424</v>
      </c>
      <c r="F2116" s="116" t="s">
        <v>1425</v>
      </c>
      <c r="G2116" s="156">
        <v>44700</v>
      </c>
      <c r="H2116" s="82">
        <v>24728585.440000001</v>
      </c>
      <c r="I2116" s="50">
        <v>0.04</v>
      </c>
      <c r="J2116" s="15">
        <v>294.83999999999997</v>
      </c>
      <c r="K2116" s="15">
        <v>7371</v>
      </c>
      <c r="L2116" s="15"/>
      <c r="M2116" s="66" t="str">
        <f>TEXT(Table2[[#This Row],[Gd.Dt]],"mmm-yy")</f>
        <v>May-22</v>
      </c>
      <c r="N2116" s="46" t="str">
        <f>MID(Table2[[#This Row],[BE]],6,2)</f>
        <v>IB</v>
      </c>
      <c r="O2116" s="46" t="str">
        <f>IF(Table2[[#This Row],[Type]]="IB","EOU",IF(Table2[[#This Row],[Type]]="MB","Local","492"))</f>
        <v>EOU</v>
      </c>
      <c r="P2116" s="46">
        <f>ROUND(Table2[[#This Row],[Cons]]/Table2[[#This Row],[Qty.]],5)</f>
        <v>0.04</v>
      </c>
      <c r="Q2116" s="46" t="b">
        <f>EXACT(Table2[[#This Row],[rate]],Table2[[#This Row],[Check]])</f>
        <v>1</v>
      </c>
      <c r="R2116" s="46"/>
      <c r="S2116" s="46" t="str">
        <f>IF(Table2[[#This Row],[SRO]]="EOU",VLOOKUP(Table2[[#This Row],[BE]],[2]GD.List!$C$3:$N$5014,12,0),IF(Table2[[#This Row],[SRO]]="Local","Polyester Staple Fibre","SRO 492"))</f>
        <v>Textile Chemical</v>
      </c>
    </row>
    <row r="2117" spans="1:19" x14ac:dyDescent="0.25">
      <c r="A2117" s="119" t="s">
        <v>1341</v>
      </c>
      <c r="B2117" s="116" t="s">
        <v>1413</v>
      </c>
      <c r="C2117" s="165">
        <v>10143</v>
      </c>
      <c r="D2117" s="117">
        <v>3910</v>
      </c>
      <c r="E2117" s="7" t="s">
        <v>1421</v>
      </c>
      <c r="F2117" s="116" t="s">
        <v>1426</v>
      </c>
      <c r="G2117" s="156">
        <v>44700</v>
      </c>
      <c r="H2117" s="82">
        <v>35657263.289999999</v>
      </c>
      <c r="I2117" s="50">
        <v>0.04</v>
      </c>
      <c r="J2117" s="15">
        <v>1007.2</v>
      </c>
      <c r="K2117" s="15">
        <v>25180</v>
      </c>
      <c r="L2117" s="15"/>
      <c r="M2117" s="66" t="str">
        <f>TEXT(Table2[[#This Row],[Gd.Dt]],"mmm-yy")</f>
        <v>May-22</v>
      </c>
      <c r="N2117" s="46" t="str">
        <f>MID(Table2[[#This Row],[BE]],6,2)</f>
        <v>IB</v>
      </c>
      <c r="O2117" s="46" t="str">
        <f>IF(Table2[[#This Row],[Type]]="IB","EOU",IF(Table2[[#This Row],[Type]]="MB","Local","492"))</f>
        <v>EOU</v>
      </c>
      <c r="P2117" s="46">
        <f>ROUND(Table2[[#This Row],[Cons]]/Table2[[#This Row],[Qty.]],5)</f>
        <v>0.04</v>
      </c>
      <c r="Q2117" s="46" t="b">
        <f>EXACT(Table2[[#This Row],[rate]],Table2[[#This Row],[Check]])</f>
        <v>1</v>
      </c>
      <c r="R2117" s="46"/>
      <c r="S2117" s="46" t="str">
        <f>IF(Table2[[#This Row],[SRO]]="EOU",VLOOKUP(Table2[[#This Row],[BE]],[2]GD.List!$C$3:$N$5014,12,0),IF(Table2[[#This Row],[SRO]]="Local","Polyester Staple Fibre","SRO 492"))</f>
        <v>Textile Chemical</v>
      </c>
    </row>
    <row r="2118" spans="1:19" x14ac:dyDescent="0.25">
      <c r="A2118" s="120" t="s">
        <v>1341</v>
      </c>
      <c r="B2118" s="116" t="s">
        <v>1412</v>
      </c>
      <c r="C2118" s="165">
        <v>5816</v>
      </c>
      <c r="D2118" s="117">
        <v>3910</v>
      </c>
      <c r="E2118" s="7" t="s">
        <v>1420</v>
      </c>
      <c r="F2118" s="116" t="s">
        <v>1427</v>
      </c>
      <c r="G2118" s="156">
        <v>44700</v>
      </c>
      <c r="H2118" s="82">
        <v>12887499.689999999</v>
      </c>
      <c r="I2118" s="50">
        <v>0.04</v>
      </c>
      <c r="J2118" s="15">
        <v>318.12</v>
      </c>
      <c r="K2118" s="15">
        <v>7953</v>
      </c>
      <c r="L2118" s="15"/>
      <c r="M2118" s="66" t="str">
        <f>TEXT(Table2[[#This Row],[Gd.Dt]],"mmm-yy")</f>
        <v>May-22</v>
      </c>
      <c r="N2118" s="46" t="str">
        <f>MID(Table2[[#This Row],[BE]],6,2)</f>
        <v>IB</v>
      </c>
      <c r="O2118" s="46" t="str">
        <f>IF(Table2[[#This Row],[Type]]="IB","EOU",IF(Table2[[#This Row],[Type]]="MB","Local","492"))</f>
        <v>EOU</v>
      </c>
      <c r="P2118" s="46">
        <f>ROUND(Table2[[#This Row],[Cons]]/Table2[[#This Row],[Qty.]],5)</f>
        <v>0.04</v>
      </c>
      <c r="Q2118" s="46" t="b">
        <f>EXACT(Table2[[#This Row],[rate]],Table2[[#This Row],[Check]])</f>
        <v>1</v>
      </c>
      <c r="R2118" s="46"/>
      <c r="S2118" s="46" t="str">
        <f>IF(Table2[[#This Row],[SRO]]="EOU",VLOOKUP(Table2[[#This Row],[BE]],[2]GD.List!$C$3:$N$5014,12,0),IF(Table2[[#This Row],[SRO]]="Local","Polyester Staple Fibre","SRO 492"))</f>
        <v>Textile Chemical</v>
      </c>
    </row>
    <row r="2119" spans="1:19" x14ac:dyDescent="0.25">
      <c r="A2119" s="119" t="s">
        <v>1352</v>
      </c>
      <c r="B2119" s="116" t="s">
        <v>1414</v>
      </c>
      <c r="C2119" s="165">
        <v>12528</v>
      </c>
      <c r="D2119" s="117">
        <v>3809.9110000000001</v>
      </c>
      <c r="E2119" s="7" t="s">
        <v>1424</v>
      </c>
      <c r="F2119" s="116" t="s">
        <v>1425</v>
      </c>
      <c r="G2119" s="156">
        <v>44700</v>
      </c>
      <c r="H2119" s="82">
        <v>24728585.440000001</v>
      </c>
      <c r="I2119" s="50">
        <v>0.04</v>
      </c>
      <c r="J2119" s="15">
        <v>294.83999999999997</v>
      </c>
      <c r="K2119" s="15">
        <v>7371</v>
      </c>
      <c r="L2119" s="15"/>
      <c r="M2119" s="66" t="str">
        <f>TEXT(Table2[[#This Row],[Gd.Dt]],"mmm-yy")</f>
        <v>May-22</v>
      </c>
      <c r="N2119" s="46" t="str">
        <f>MID(Table2[[#This Row],[BE]],6,2)</f>
        <v>IB</v>
      </c>
      <c r="O2119" s="46" t="str">
        <f>IF(Table2[[#This Row],[Type]]="IB","EOU",IF(Table2[[#This Row],[Type]]="MB","Local","492"))</f>
        <v>EOU</v>
      </c>
      <c r="P2119" s="46">
        <f>ROUND(Table2[[#This Row],[Cons]]/Table2[[#This Row],[Qty.]],5)</f>
        <v>0.04</v>
      </c>
      <c r="Q2119" s="46" t="b">
        <f>EXACT(Table2[[#This Row],[rate]],Table2[[#This Row],[Check]])</f>
        <v>1</v>
      </c>
      <c r="R2119" s="46"/>
      <c r="S2119" s="46" t="str">
        <f>IF(Table2[[#This Row],[SRO]]="EOU",VLOOKUP(Table2[[#This Row],[BE]],[2]GD.List!$C$3:$N$5014,12,0),IF(Table2[[#This Row],[SRO]]="Local","Polyester Staple Fibre","SRO 492"))</f>
        <v>Textile Chemical</v>
      </c>
    </row>
    <row r="2120" spans="1:19" x14ac:dyDescent="0.25">
      <c r="A2120" s="119" t="s">
        <v>1352</v>
      </c>
      <c r="B2120" s="116" t="s">
        <v>1413</v>
      </c>
      <c r="C2120" s="165">
        <v>10143</v>
      </c>
      <c r="D2120" s="117">
        <v>3809.9110000000001</v>
      </c>
      <c r="E2120" s="7" t="s">
        <v>1421</v>
      </c>
      <c r="F2120" s="116" t="s">
        <v>1426</v>
      </c>
      <c r="G2120" s="156">
        <v>44700</v>
      </c>
      <c r="H2120" s="82">
        <v>35657263.289999999</v>
      </c>
      <c r="I2120" s="50">
        <v>0.04</v>
      </c>
      <c r="J2120" s="15">
        <v>1007.2</v>
      </c>
      <c r="K2120" s="15">
        <v>25180</v>
      </c>
      <c r="L2120" s="15"/>
      <c r="M2120" s="66" t="str">
        <f>TEXT(Table2[[#This Row],[Gd.Dt]],"mmm-yy")</f>
        <v>May-22</v>
      </c>
      <c r="N2120" s="46" t="str">
        <f>MID(Table2[[#This Row],[BE]],6,2)</f>
        <v>IB</v>
      </c>
      <c r="O2120" s="46" t="str">
        <f>IF(Table2[[#This Row],[Type]]="IB","EOU",IF(Table2[[#This Row],[Type]]="MB","Local","492"))</f>
        <v>EOU</v>
      </c>
      <c r="P2120" s="46">
        <f>ROUND(Table2[[#This Row],[Cons]]/Table2[[#This Row],[Qty.]],5)</f>
        <v>0.04</v>
      </c>
      <c r="Q2120" s="46" t="b">
        <f>EXACT(Table2[[#This Row],[rate]],Table2[[#This Row],[Check]])</f>
        <v>1</v>
      </c>
      <c r="R2120" s="46"/>
      <c r="S2120" s="46" t="str">
        <f>IF(Table2[[#This Row],[SRO]]="EOU",VLOOKUP(Table2[[#This Row],[BE]],[2]GD.List!$C$3:$N$5014,12,0),IF(Table2[[#This Row],[SRO]]="Local","Polyester Staple Fibre","SRO 492"))</f>
        <v>Textile Chemical</v>
      </c>
    </row>
    <row r="2121" spans="1:19" x14ac:dyDescent="0.25">
      <c r="A2121" s="120" t="s">
        <v>1352</v>
      </c>
      <c r="B2121" s="116" t="s">
        <v>1412</v>
      </c>
      <c r="C2121" s="165">
        <v>5816</v>
      </c>
      <c r="D2121" s="117">
        <v>3809.9110000000001</v>
      </c>
      <c r="E2121" s="7" t="s">
        <v>1420</v>
      </c>
      <c r="F2121" s="116" t="s">
        <v>1427</v>
      </c>
      <c r="G2121" s="156">
        <v>44700</v>
      </c>
      <c r="H2121" s="82">
        <v>12887499.689999999</v>
      </c>
      <c r="I2121" s="50">
        <v>0.04</v>
      </c>
      <c r="J2121" s="15">
        <v>318.12</v>
      </c>
      <c r="K2121" s="15">
        <v>7953</v>
      </c>
      <c r="L2121" s="15"/>
      <c r="M2121" s="66" t="str">
        <f>TEXT(Table2[[#This Row],[Gd.Dt]],"mmm-yy")</f>
        <v>May-22</v>
      </c>
      <c r="N2121" s="46" t="str">
        <f>MID(Table2[[#This Row],[BE]],6,2)</f>
        <v>IB</v>
      </c>
      <c r="O2121" s="46" t="str">
        <f>IF(Table2[[#This Row],[Type]]="IB","EOU",IF(Table2[[#This Row],[Type]]="MB","Local","492"))</f>
        <v>EOU</v>
      </c>
      <c r="P2121" s="46">
        <f>ROUND(Table2[[#This Row],[Cons]]/Table2[[#This Row],[Qty.]],5)</f>
        <v>0.04</v>
      </c>
      <c r="Q2121" s="46" t="b">
        <f>EXACT(Table2[[#This Row],[rate]],Table2[[#This Row],[Check]])</f>
        <v>1</v>
      </c>
      <c r="R2121" s="46"/>
      <c r="S2121" s="46" t="str">
        <f>IF(Table2[[#This Row],[SRO]]="EOU",VLOOKUP(Table2[[#This Row],[BE]],[2]GD.List!$C$3:$N$5014,12,0),IF(Table2[[#This Row],[SRO]]="Local","Polyester Staple Fibre","SRO 492"))</f>
        <v>Textile Chemical</v>
      </c>
    </row>
    <row r="2122" spans="1:19" x14ac:dyDescent="0.25">
      <c r="A2122" s="120" t="s">
        <v>1365</v>
      </c>
      <c r="B2122" s="116" t="s">
        <v>1411</v>
      </c>
      <c r="C2122" s="165">
        <v>4800</v>
      </c>
      <c r="D2122" s="117">
        <v>5807.1090000000004</v>
      </c>
      <c r="E2122" s="7" t="s">
        <v>1418</v>
      </c>
      <c r="F2122" s="116" t="s">
        <v>1428</v>
      </c>
      <c r="G2122" s="156">
        <v>44699</v>
      </c>
      <c r="H2122" s="82">
        <v>4518648</v>
      </c>
      <c r="I2122" s="50">
        <v>1</v>
      </c>
      <c r="J2122" s="15">
        <v>5000</v>
      </c>
      <c r="K2122" s="15">
        <v>5000</v>
      </c>
      <c r="L2122" s="15"/>
      <c r="M2122" s="66" t="str">
        <f>TEXT(Table2[[#This Row],[Gd.Dt]],"mmm-yy")</f>
        <v>May-22</v>
      </c>
      <c r="N2122" s="46" t="str">
        <f>MID(Table2[[#This Row],[BE]],6,2)</f>
        <v>TI</v>
      </c>
      <c r="O2122" s="46" t="str">
        <f>IF(Table2[[#This Row],[Type]]="IB","EOU",IF(Table2[[#This Row],[Type]]="MB","Local","492"))</f>
        <v>492</v>
      </c>
      <c r="P2122" s="46">
        <f>ROUND(Table2[[#This Row],[Cons]]/Table2[[#This Row],[Qty.]],5)</f>
        <v>1</v>
      </c>
      <c r="Q2122" s="46" t="b">
        <f>EXACT(Table2[[#This Row],[rate]],Table2[[#This Row],[Check]])</f>
        <v>1</v>
      </c>
      <c r="R2122" s="46"/>
      <c r="S2122" s="46" t="str">
        <f>IF(Table2[[#This Row],[SRO]]="EOU",VLOOKUP(Table2[[#This Row],[BE]],[2]GD.List!$C$3:$N$5014,12,0),IF(Table2[[#This Row],[SRO]]="Local","Polyester Staple Fibre","SRO 492"))</f>
        <v>SRO 492</v>
      </c>
    </row>
    <row r="2123" spans="1:19" x14ac:dyDescent="0.25">
      <c r="A2123" s="120" t="s">
        <v>1416</v>
      </c>
      <c r="B2123" s="116" t="s">
        <v>1410</v>
      </c>
      <c r="C2123" s="165">
        <v>6792</v>
      </c>
      <c r="D2123" s="117">
        <v>9607.11</v>
      </c>
      <c r="E2123" s="7" t="s">
        <v>1415</v>
      </c>
      <c r="F2123" s="116" t="s">
        <v>1429</v>
      </c>
      <c r="G2123" s="156">
        <v>44699</v>
      </c>
      <c r="H2123" s="82">
        <v>9154464.0800000001</v>
      </c>
      <c r="I2123" s="50">
        <v>1</v>
      </c>
      <c r="J2123" s="15">
        <v>9.56</v>
      </c>
      <c r="K2123" s="15">
        <v>9.56</v>
      </c>
      <c r="L2123" s="15"/>
      <c r="M2123" s="66" t="str">
        <f>TEXT(Table2[[#This Row],[Gd.Dt]],"mmm-yy")</f>
        <v>May-22</v>
      </c>
      <c r="N2123" s="46" t="str">
        <f>MID(Table2[[#This Row],[BE]],6,2)</f>
        <v>EP</v>
      </c>
      <c r="O2123" s="46" t="str">
        <f>IF(Table2[[#This Row],[Type]]="IB","EOU",IF(Table2[[#This Row],[Type]]="MB","Local","492"))</f>
        <v>492</v>
      </c>
      <c r="P2123" s="46">
        <f>ROUND(Table2[[#This Row],[Cons]]/Table2[[#This Row],[Qty.]],5)</f>
        <v>1</v>
      </c>
      <c r="Q2123" s="46" t="b">
        <f>EXACT(Table2[[#This Row],[rate]],Table2[[#This Row],[Check]])</f>
        <v>1</v>
      </c>
      <c r="R2123" s="46"/>
      <c r="S2123" s="46" t="str">
        <f>IF(Table2[[#This Row],[SRO]]="EOU",VLOOKUP(Table2[[#This Row],[BE]],[2]GD.List!$C$3:$N$5014,12,0),IF(Table2[[#This Row],[SRO]]="Local","Polyester Staple Fibre","SRO 492"))</f>
        <v>SRO 492</v>
      </c>
    </row>
    <row r="2124" spans="1:19" x14ac:dyDescent="0.25">
      <c r="A2124" s="120" t="s">
        <v>1417</v>
      </c>
      <c r="B2124" s="116" t="s">
        <v>1410</v>
      </c>
      <c r="C2124" s="165">
        <v>6792</v>
      </c>
      <c r="D2124" s="117">
        <v>9607.11</v>
      </c>
      <c r="E2124" s="7" t="s">
        <v>1415</v>
      </c>
      <c r="F2124" s="116" t="s">
        <v>1429</v>
      </c>
      <c r="G2124" s="156">
        <v>44699</v>
      </c>
      <c r="H2124" s="82">
        <v>9154464.0800000001</v>
      </c>
      <c r="I2124" s="50">
        <v>1</v>
      </c>
      <c r="J2124" s="15">
        <v>60</v>
      </c>
      <c r="K2124" s="15">
        <v>60</v>
      </c>
      <c r="L2124" s="15"/>
      <c r="M2124" s="66" t="str">
        <f>TEXT(Table2[[#This Row],[Gd.Dt]],"mmm-yy")</f>
        <v>May-22</v>
      </c>
      <c r="N2124" s="46" t="str">
        <f>MID(Table2[[#This Row],[BE]],6,2)</f>
        <v>EP</v>
      </c>
      <c r="O2124" s="46" t="str">
        <f>IF(Table2[[#This Row],[Type]]="IB","EOU",IF(Table2[[#This Row],[Type]]="MB","Local","492"))</f>
        <v>492</v>
      </c>
      <c r="P2124" s="46">
        <f>ROUND(Table2[[#This Row],[Cons]]/Table2[[#This Row],[Qty.]],5)</f>
        <v>1</v>
      </c>
      <c r="Q2124" s="46" t="b">
        <f>EXACT(Table2[[#This Row],[rate]],Table2[[#This Row],[Check]])</f>
        <v>1</v>
      </c>
      <c r="R2124" s="46"/>
      <c r="S2124" s="46" t="str">
        <f>IF(Table2[[#This Row],[SRO]]="EOU",VLOOKUP(Table2[[#This Row],[BE]],[2]GD.List!$C$3:$N$5014,12,0),IF(Table2[[#This Row],[SRO]]="Local","Polyester Staple Fibre","SRO 492"))</f>
        <v>SRO 492</v>
      </c>
    </row>
    <row r="2125" spans="1:19" x14ac:dyDescent="0.25">
      <c r="A2125" s="120" t="s">
        <v>1419</v>
      </c>
      <c r="B2125" s="116" t="s">
        <v>1411</v>
      </c>
      <c r="C2125" s="165">
        <v>4800</v>
      </c>
      <c r="D2125" s="117">
        <v>9607.11</v>
      </c>
      <c r="E2125" s="7" t="s">
        <v>1418</v>
      </c>
      <c r="F2125" s="116" t="s">
        <v>1428</v>
      </c>
      <c r="G2125" s="156">
        <v>44699</v>
      </c>
      <c r="H2125" s="82">
        <v>4518648</v>
      </c>
      <c r="I2125" s="50">
        <v>1</v>
      </c>
      <c r="J2125" s="15">
        <v>100</v>
      </c>
      <c r="K2125" s="15">
        <v>100</v>
      </c>
      <c r="L2125" s="15"/>
      <c r="M2125" s="66" t="str">
        <f>TEXT(Table2[[#This Row],[Gd.Dt]],"mmm-yy")</f>
        <v>May-22</v>
      </c>
      <c r="N2125" s="46" t="str">
        <f>MID(Table2[[#This Row],[BE]],6,2)</f>
        <v>EP</v>
      </c>
      <c r="O2125" s="46" t="str">
        <f>IF(Table2[[#This Row],[Type]]="IB","EOU",IF(Table2[[#This Row],[Type]]="MB","Local","492"))</f>
        <v>492</v>
      </c>
      <c r="P2125" s="46">
        <f>ROUND(Table2[[#This Row],[Cons]]/Table2[[#This Row],[Qty.]],5)</f>
        <v>1</v>
      </c>
      <c r="Q2125" s="46" t="b">
        <f>EXACT(Table2[[#This Row],[rate]],Table2[[#This Row],[Check]])</f>
        <v>1</v>
      </c>
      <c r="R2125" s="46"/>
      <c r="S2125" s="46" t="str">
        <f>IF(Table2[[#This Row],[SRO]]="EOU",VLOOKUP(Table2[[#This Row],[BE]],[2]GD.List!$C$3:$N$5014,12,0),IF(Table2[[#This Row],[SRO]]="Local","Polyester Staple Fibre","SRO 492"))</f>
        <v>SRO 492</v>
      </c>
    </row>
    <row r="2126" spans="1:19" x14ac:dyDescent="0.25">
      <c r="A2126" s="120" t="s">
        <v>1422</v>
      </c>
      <c r="B2126" s="116" t="s">
        <v>1413</v>
      </c>
      <c r="C2126" s="165">
        <v>10143</v>
      </c>
      <c r="D2126" s="117">
        <v>5205.12</v>
      </c>
      <c r="E2126" s="7" t="s">
        <v>1421</v>
      </c>
      <c r="F2126" s="116" t="s">
        <v>1426</v>
      </c>
      <c r="G2126" s="156">
        <v>44700</v>
      </c>
      <c r="H2126" s="82">
        <v>35657263.289999999</v>
      </c>
      <c r="I2126" s="50">
        <v>1.0101</v>
      </c>
      <c r="J2126" s="260">
        <v>1.1999999999999999E-3</v>
      </c>
      <c r="K2126" s="260">
        <v>1.1000000000000001E-3</v>
      </c>
      <c r="L2126" s="260"/>
      <c r="M2126" s="66" t="str">
        <f>TEXT(Table2[[#This Row],[Gd.Dt]],"mmm-yy")</f>
        <v>May-22</v>
      </c>
      <c r="N2126" s="46" t="str">
        <f>MID(Table2[[#This Row],[BE]],6,2)</f>
        <v>IB</v>
      </c>
      <c r="O2126" s="46" t="str">
        <f>IF(Table2[[#This Row],[Type]]="IB","EOU",IF(Table2[[#This Row],[Type]]="MB","Local","492"))</f>
        <v>EOU</v>
      </c>
      <c r="P2126" s="46">
        <f>ROUND(Table2[[#This Row],[Cons]]/Table2[[#This Row],[Qty.]],5)</f>
        <v>1.09091</v>
      </c>
      <c r="Q2126" s="46" t="b">
        <f>EXACT(Table2[[#This Row],[rate]],Table2[[#This Row],[Check]])</f>
        <v>0</v>
      </c>
      <c r="R2126" s="46" t="s">
        <v>1430</v>
      </c>
      <c r="S2126" s="46" t="str">
        <f>IF(Table2[[#This Row],[SRO]]="EOU",VLOOKUP(Table2[[#This Row],[BE]],[2]GD.List!$C$3:$N$5014,12,0),IF(Table2[[#This Row],[SRO]]="Local","Polyester Staple Fibre","SRO 492"))</f>
        <v>Cotton Yarn</v>
      </c>
    </row>
    <row r="2127" spans="1:19" x14ac:dyDescent="0.25">
      <c r="A2127" s="119" t="s">
        <v>1423</v>
      </c>
      <c r="B2127" s="119" t="s">
        <v>1413</v>
      </c>
      <c r="C2127" s="170">
        <v>10143</v>
      </c>
      <c r="D2127" s="171">
        <v>5205.12</v>
      </c>
      <c r="E2127" s="162" t="s">
        <v>1421</v>
      </c>
      <c r="F2127" s="119" t="s">
        <v>1426</v>
      </c>
      <c r="G2127" s="163">
        <v>44700</v>
      </c>
      <c r="H2127" s="172">
        <v>35657263.289999999</v>
      </c>
      <c r="I2127" s="53">
        <v>1.0101</v>
      </c>
      <c r="J2127" s="30">
        <v>13661.38</v>
      </c>
      <c r="K2127" s="30">
        <v>13524.779724779724</v>
      </c>
      <c r="L2127" s="30"/>
      <c r="M2127" s="67" t="str">
        <f>TEXT(Table2[[#This Row],[Gd.Dt]],"mmm-yy")</f>
        <v>May-22</v>
      </c>
      <c r="N2127" s="47" t="str">
        <f>MID(Table2[[#This Row],[BE]],6,2)</f>
        <v>IB</v>
      </c>
      <c r="O2127" s="47" t="str">
        <f>IF(Table2[[#This Row],[Type]]="IB","EOU",IF(Table2[[#This Row],[Type]]="MB","Local","492"))</f>
        <v>EOU</v>
      </c>
      <c r="P2127" s="47">
        <f>ROUND(Table2[[#This Row],[Cons]]/Table2[[#This Row],[Qty.]],5)</f>
        <v>1.0101</v>
      </c>
      <c r="Q2127" s="47" t="b">
        <f>EXACT(Table2[[#This Row],[rate]],Table2[[#This Row],[Check]])</f>
        <v>1</v>
      </c>
      <c r="R2127" s="47"/>
      <c r="S2127" s="47" t="str">
        <f>IF(Table2[[#This Row],[SRO]]="EOU",VLOOKUP(Table2[[#This Row],[BE]],[2]GD.List!$C$3:$N$5014,12,0),IF(Table2[[#This Row],[SRO]]="Local","Polyester Staple Fibre","SRO 492"))</f>
        <v>Cotton Yarn</v>
      </c>
    </row>
    <row r="2128" spans="1:19" x14ac:dyDescent="0.25">
      <c r="A2128" s="120" t="s">
        <v>1</v>
      </c>
      <c r="B2128" s="116" t="s">
        <v>1432</v>
      </c>
      <c r="C2128" s="165">
        <v>13650</v>
      </c>
      <c r="D2128" s="117">
        <v>2701.12</v>
      </c>
      <c r="E2128" s="7" t="s">
        <v>1435</v>
      </c>
      <c r="F2128" s="116" t="s">
        <v>1437</v>
      </c>
      <c r="G2128" s="156">
        <v>44701</v>
      </c>
      <c r="H2128" s="82">
        <v>35242528.640000001</v>
      </c>
      <c r="I2128" s="50">
        <v>0.4</v>
      </c>
      <c r="J2128" s="15">
        <v>8359.2000000000007</v>
      </c>
      <c r="K2128" s="15">
        <v>20898</v>
      </c>
      <c r="L2128" s="15"/>
      <c r="M2128" s="66" t="str">
        <f>TEXT(Table2[[#This Row],[Gd.Dt]],"mmm-yy")</f>
        <v>May-22</v>
      </c>
      <c r="N2128" s="46" t="str">
        <f>MID(Table2[[#This Row],[BE]],6,2)</f>
        <v>IB</v>
      </c>
      <c r="O2128" s="46" t="str">
        <f>IF(Table2[[#This Row],[Type]]="IB","EOU",IF(Table2[[#This Row],[Type]]="MB","Local","492"))</f>
        <v>EOU</v>
      </c>
      <c r="P2128" s="46">
        <f>ROUND(Table2[[#This Row],[Cons]]/Table2[[#This Row],[Qty.]],5)</f>
        <v>0.4</v>
      </c>
      <c r="Q2128" s="46" t="b">
        <f>EXACT(Table2[[#This Row],[rate]],Table2[[#This Row],[Check]])</f>
        <v>1</v>
      </c>
      <c r="R2128" s="46"/>
      <c r="S2128" s="46" t="str">
        <f>IF(Table2[[#This Row],[SRO]]="EOU",VLOOKUP(Table2[[#This Row],[BE]],[2]GD.List!$C$3:$N$5014,12,0),IF(Table2[[#This Row],[SRO]]="Local","Polyester Staple Fibre","SRO 492"))</f>
        <v>Textile Coal</v>
      </c>
    </row>
    <row r="2129" spans="1:19" x14ac:dyDescent="0.25">
      <c r="A2129" s="119" t="s">
        <v>909</v>
      </c>
      <c r="B2129" s="116" t="s">
        <v>1433</v>
      </c>
      <c r="C2129" s="165">
        <v>24252</v>
      </c>
      <c r="D2129" s="117">
        <v>9607.2000000000007</v>
      </c>
      <c r="E2129" s="7" t="s">
        <v>1436</v>
      </c>
      <c r="F2129" s="116" t="s">
        <v>1438</v>
      </c>
      <c r="G2129" s="156">
        <v>44701</v>
      </c>
      <c r="H2129" s="82">
        <v>25982622.719999999</v>
      </c>
      <c r="I2129" s="50">
        <v>1.039E-2</v>
      </c>
      <c r="J2129" s="15">
        <v>56.84</v>
      </c>
      <c r="K2129" s="15">
        <v>5470.38</v>
      </c>
      <c r="L2129" s="15"/>
      <c r="M2129" s="66" t="str">
        <f>TEXT(Table2[[#This Row],[Gd.Dt]],"mmm-yy")</f>
        <v>May-22</v>
      </c>
      <c r="N2129" s="46" t="str">
        <f>MID(Table2[[#This Row],[BE]],6,2)</f>
        <v>HC</v>
      </c>
      <c r="O2129" s="46" t="str">
        <f>IF(Table2[[#This Row],[Type]]="IB","EOU",IF(Table2[[#This Row],[Type]]="MB","Local","492"))</f>
        <v>492</v>
      </c>
      <c r="P2129" s="46">
        <f>ROUND(Table2[[#This Row],[Cons]]/Table2[[#This Row],[Qty.]],5)</f>
        <v>1.039E-2</v>
      </c>
      <c r="Q2129" s="46" t="b">
        <f>EXACT(Table2[[#This Row],[rate]],Table2[[#This Row],[Check]])</f>
        <v>1</v>
      </c>
      <c r="R2129" s="46"/>
      <c r="S2129" s="46" t="str">
        <f>IF(Table2[[#This Row],[SRO]]="EOU",VLOOKUP(Table2[[#This Row],[BE]],[2]GD.List!$C$3:$N$5014,12,0),IF(Table2[[#This Row],[SRO]]="Local","Polyester Staple Fibre","SRO 492"))</f>
        <v>SRO 492</v>
      </c>
    </row>
    <row r="2130" spans="1:19" x14ac:dyDescent="0.25">
      <c r="A2130" s="120" t="s">
        <v>909</v>
      </c>
      <c r="B2130" s="116" t="s">
        <v>1431</v>
      </c>
      <c r="C2130" s="165">
        <v>5136</v>
      </c>
      <c r="D2130" s="117">
        <v>9607.2000000000007</v>
      </c>
      <c r="E2130" s="7" t="s">
        <v>1434</v>
      </c>
      <c r="F2130" s="116" t="s">
        <v>1439</v>
      </c>
      <c r="G2130" s="156">
        <v>44700</v>
      </c>
      <c r="H2130" s="82">
        <v>6987335.4000000004</v>
      </c>
      <c r="I2130" s="50">
        <v>1.039E-2</v>
      </c>
      <c r="J2130" s="15">
        <v>12.04</v>
      </c>
      <c r="K2130" s="15">
        <v>1158.5</v>
      </c>
      <c r="L2130" s="15"/>
      <c r="M2130" s="66" t="str">
        <f>TEXT(Table2[[#This Row],[Gd.Dt]],"mmm-yy")</f>
        <v>May-22</v>
      </c>
      <c r="N2130" s="46" t="str">
        <f>MID(Table2[[#This Row],[BE]],6,2)</f>
        <v>HC</v>
      </c>
      <c r="O2130" s="46" t="str">
        <f>IF(Table2[[#This Row],[Type]]="IB","EOU",IF(Table2[[#This Row],[Type]]="MB","Local","492"))</f>
        <v>492</v>
      </c>
      <c r="P2130" s="46">
        <f>ROUND(Table2[[#This Row],[Cons]]/Table2[[#This Row],[Qty.]],5)</f>
        <v>1.039E-2</v>
      </c>
      <c r="Q2130" s="46" t="b">
        <f>EXACT(Table2[[#This Row],[rate]],Table2[[#This Row],[Check]])</f>
        <v>1</v>
      </c>
      <c r="R2130" s="46"/>
      <c r="S2130" s="46" t="str">
        <f>IF(Table2[[#This Row],[SRO]]="EOU",VLOOKUP(Table2[[#This Row],[BE]],[2]GD.List!$C$3:$N$5014,12,0),IF(Table2[[#This Row],[SRO]]="Local","Polyester Staple Fibre","SRO 492"))</f>
        <v>SRO 492</v>
      </c>
    </row>
    <row r="2131" spans="1:19" x14ac:dyDescent="0.25">
      <c r="A2131" s="119" t="s">
        <v>1216</v>
      </c>
      <c r="B2131" s="116" t="s">
        <v>1433</v>
      </c>
      <c r="C2131" s="165">
        <v>24252</v>
      </c>
      <c r="D2131" s="117">
        <v>9607.2000000000007</v>
      </c>
      <c r="E2131" s="7" t="s">
        <v>1436</v>
      </c>
      <c r="F2131" s="116" t="s">
        <v>1438</v>
      </c>
      <c r="G2131" s="156">
        <v>44701</v>
      </c>
      <c r="H2131" s="82">
        <v>25982622.719999999</v>
      </c>
      <c r="I2131" s="50">
        <v>4.8000000000000001E-4</v>
      </c>
      <c r="J2131" s="15">
        <v>2.63</v>
      </c>
      <c r="K2131" s="15">
        <v>5470.38</v>
      </c>
      <c r="L2131" s="15"/>
      <c r="M2131" s="66" t="str">
        <f>TEXT(Table2[[#This Row],[Gd.Dt]],"mmm-yy")</f>
        <v>May-22</v>
      </c>
      <c r="N2131" s="46" t="str">
        <f>MID(Table2[[#This Row],[BE]],6,2)</f>
        <v>HC</v>
      </c>
      <c r="O2131" s="46" t="str">
        <f>IF(Table2[[#This Row],[Type]]="IB","EOU",IF(Table2[[#This Row],[Type]]="MB","Local","492"))</f>
        <v>492</v>
      </c>
      <c r="P2131" s="46">
        <f>ROUND(Table2[[#This Row],[Cons]]/Table2[[#This Row],[Qty.]],5)</f>
        <v>4.8000000000000001E-4</v>
      </c>
      <c r="Q2131" s="46" t="b">
        <f>EXACT(Table2[[#This Row],[rate]],Table2[[#This Row],[Check]])</f>
        <v>1</v>
      </c>
      <c r="R2131" s="46"/>
      <c r="S2131" s="46" t="str">
        <f>IF(Table2[[#This Row],[SRO]]="EOU",VLOOKUP(Table2[[#This Row],[BE]],[2]GD.List!$C$3:$N$5014,12,0),IF(Table2[[#This Row],[SRO]]="Local","Polyester Staple Fibre","SRO 492"))</f>
        <v>SRO 492</v>
      </c>
    </row>
    <row r="2132" spans="1:19" x14ac:dyDescent="0.25">
      <c r="A2132" s="120" t="s">
        <v>1216</v>
      </c>
      <c r="B2132" s="116" t="s">
        <v>1431</v>
      </c>
      <c r="C2132" s="165">
        <v>5136</v>
      </c>
      <c r="D2132" s="117">
        <v>9607.2000000000007</v>
      </c>
      <c r="E2132" s="7" t="s">
        <v>1434</v>
      </c>
      <c r="F2132" s="116" t="s">
        <v>1439</v>
      </c>
      <c r="G2132" s="156">
        <v>44700</v>
      </c>
      <c r="H2132" s="82">
        <v>6987335.4000000004</v>
      </c>
      <c r="I2132" s="50">
        <v>4.8000000000000001E-4</v>
      </c>
      <c r="J2132" s="15">
        <v>0.56000000000000005</v>
      </c>
      <c r="K2132" s="15">
        <v>1158.5</v>
      </c>
      <c r="L2132" s="15"/>
      <c r="M2132" s="66" t="str">
        <f>TEXT(Table2[[#This Row],[Gd.Dt]],"mmm-yy")</f>
        <v>May-22</v>
      </c>
      <c r="N2132" s="46" t="str">
        <f>MID(Table2[[#This Row],[BE]],6,2)</f>
        <v>HC</v>
      </c>
      <c r="O2132" s="46" t="str">
        <f>IF(Table2[[#This Row],[Type]]="IB","EOU",IF(Table2[[#This Row],[Type]]="MB","Local","492"))</f>
        <v>492</v>
      </c>
      <c r="P2132" s="46">
        <f>ROUND(Table2[[#This Row],[Cons]]/Table2[[#This Row],[Qty.]],5)</f>
        <v>4.8000000000000001E-4</v>
      </c>
      <c r="Q2132" s="46" t="b">
        <f>EXACT(Table2[[#This Row],[rate]],Table2[[#This Row],[Check]])</f>
        <v>1</v>
      </c>
      <c r="R2132" s="46"/>
      <c r="S2132" s="46" t="str">
        <f>IF(Table2[[#This Row],[SRO]]="EOU",VLOOKUP(Table2[[#This Row],[BE]],[2]GD.List!$C$3:$N$5014,12,0),IF(Table2[[#This Row],[SRO]]="Local","Polyester Staple Fibre","SRO 492"))</f>
        <v>SRO 492</v>
      </c>
    </row>
    <row r="2133" spans="1:19" x14ac:dyDescent="0.25">
      <c r="A2133" s="120" t="s">
        <v>1341</v>
      </c>
      <c r="B2133" s="116" t="s">
        <v>1432</v>
      </c>
      <c r="C2133" s="165">
        <v>13650</v>
      </c>
      <c r="D2133" s="117">
        <v>3910</v>
      </c>
      <c r="E2133" s="7" t="s">
        <v>1435</v>
      </c>
      <c r="F2133" s="116" t="s">
        <v>1437</v>
      </c>
      <c r="G2133" s="156">
        <v>44701</v>
      </c>
      <c r="H2133" s="82">
        <v>35242528.640000001</v>
      </c>
      <c r="I2133" s="50">
        <v>0.04</v>
      </c>
      <c r="J2133" s="15">
        <v>835.92</v>
      </c>
      <c r="K2133" s="15">
        <v>20898</v>
      </c>
      <c r="L2133" s="15"/>
      <c r="M2133" s="66" t="str">
        <f>TEXT(Table2[[#This Row],[Gd.Dt]],"mmm-yy")</f>
        <v>May-22</v>
      </c>
      <c r="N2133" s="46" t="str">
        <f>MID(Table2[[#This Row],[BE]],6,2)</f>
        <v>IB</v>
      </c>
      <c r="O2133" s="46" t="str">
        <f>IF(Table2[[#This Row],[Type]]="IB","EOU",IF(Table2[[#This Row],[Type]]="MB","Local","492"))</f>
        <v>EOU</v>
      </c>
      <c r="P2133" s="46">
        <f>ROUND(Table2[[#This Row],[Cons]]/Table2[[#This Row],[Qty.]],5)</f>
        <v>0.04</v>
      </c>
      <c r="Q2133" s="46" t="b">
        <f>EXACT(Table2[[#This Row],[rate]],Table2[[#This Row],[Check]])</f>
        <v>1</v>
      </c>
      <c r="R2133" s="46"/>
      <c r="S2133" s="46" t="str">
        <f>IF(Table2[[#This Row],[SRO]]="EOU",VLOOKUP(Table2[[#This Row],[BE]],[2]GD.List!$C$3:$N$5014,12,0),IF(Table2[[#This Row],[SRO]]="Local","Polyester Staple Fibre","SRO 492"))</f>
        <v>Textile Chemical</v>
      </c>
    </row>
    <row r="2134" spans="1:19" x14ac:dyDescent="0.25">
      <c r="A2134" s="119" t="s">
        <v>1352</v>
      </c>
      <c r="B2134" s="119" t="s">
        <v>1432</v>
      </c>
      <c r="C2134" s="170">
        <v>13650</v>
      </c>
      <c r="D2134" s="171">
        <v>3809.9110000000001</v>
      </c>
      <c r="E2134" s="162" t="s">
        <v>1435</v>
      </c>
      <c r="F2134" s="119" t="s">
        <v>1437</v>
      </c>
      <c r="G2134" s="163">
        <v>44701</v>
      </c>
      <c r="H2134" s="172">
        <v>35242528.640000001</v>
      </c>
      <c r="I2134" s="53">
        <v>0.04</v>
      </c>
      <c r="J2134" s="30">
        <v>835.92</v>
      </c>
      <c r="K2134" s="30">
        <v>20898</v>
      </c>
      <c r="L2134" s="30"/>
      <c r="M2134" s="67" t="str">
        <f>TEXT(Table2[[#This Row],[Gd.Dt]],"mmm-yy")</f>
        <v>May-22</v>
      </c>
      <c r="N2134" s="47" t="str">
        <f>MID(Table2[[#This Row],[BE]],6,2)</f>
        <v>IB</v>
      </c>
      <c r="O2134" s="47" t="str">
        <f>IF(Table2[[#This Row],[Type]]="IB","EOU",IF(Table2[[#This Row],[Type]]="MB","Local","492"))</f>
        <v>EOU</v>
      </c>
      <c r="P2134" s="47">
        <f>ROUND(Table2[[#This Row],[Cons]]/Table2[[#This Row],[Qty.]],5)</f>
        <v>0.04</v>
      </c>
      <c r="Q2134" s="47" t="b">
        <f>EXACT(Table2[[#This Row],[rate]],Table2[[#This Row],[Check]])</f>
        <v>1</v>
      </c>
      <c r="R2134" s="47"/>
      <c r="S2134" s="47" t="str">
        <f>IF(Table2[[#This Row],[SRO]]="EOU",VLOOKUP(Table2[[#This Row],[BE]],[2]GD.List!$C$3:$N$5014,12,0),IF(Table2[[#This Row],[SRO]]="Local","Polyester Staple Fibre","SRO 492"))</f>
        <v>Textile Chemical</v>
      </c>
    </row>
    <row r="2135" spans="1:19" x14ac:dyDescent="0.25">
      <c r="A2135" s="265" t="s">
        <v>1</v>
      </c>
      <c r="B2135" s="116" t="s">
        <v>1707</v>
      </c>
      <c r="C2135" s="266">
        <v>84712</v>
      </c>
      <c r="D2135" s="267">
        <v>2701.12</v>
      </c>
      <c r="E2135" s="7" t="s">
        <v>1441</v>
      </c>
      <c r="F2135" s="265" t="s">
        <v>1449</v>
      </c>
      <c r="G2135" s="156">
        <v>44702</v>
      </c>
      <c r="H2135" s="268">
        <v>151765100</v>
      </c>
      <c r="I2135" s="50">
        <v>0.1</v>
      </c>
      <c r="J2135" s="261">
        <v>7920.6100000000006</v>
      </c>
      <c r="K2135" s="261">
        <v>79206</v>
      </c>
      <c r="L2135" s="261"/>
      <c r="M2135" s="262" t="str">
        <f>TEXT(Table2[[#This Row],[Gd.Dt]],"mmm-yy")</f>
        <v>May-22</v>
      </c>
      <c r="N2135" s="46" t="str">
        <f>MID(Table2[[#This Row],[BE]],6,2)</f>
        <v>IB</v>
      </c>
      <c r="O2135" s="46" t="str">
        <f>IF(Table2[[#This Row],[Type]]="IB","EOU",IF(Table2[[#This Row],[Type]]="MB","Local","492"))</f>
        <v>EOU</v>
      </c>
      <c r="P2135" s="46">
        <f>ROUND(Table2[[#This Row],[Cons]]/Table2[[#This Row],[Qty.]],5)</f>
        <v>0.1</v>
      </c>
      <c r="Q2135" s="46" t="b">
        <f>EXACT(Table2[[#This Row],[rate]],Table2[[#This Row],[Check]])</f>
        <v>1</v>
      </c>
      <c r="R2135" s="46"/>
      <c r="S2135" s="46" t="str">
        <f>IF(Table2[[#This Row],[SRO]]="EOU",VLOOKUP(Table2[[#This Row],[BE]],[2]GD.List!$C$3:$N$5014,12,0),IF(Table2[[#This Row],[SRO]]="Local","Polyester Staple Fibre","SRO 492"))</f>
        <v>Textile Coal</v>
      </c>
    </row>
    <row r="2136" spans="1:19" x14ac:dyDescent="0.25">
      <c r="A2136" s="265" t="s">
        <v>1</v>
      </c>
      <c r="B2136" s="116" t="s">
        <v>1708</v>
      </c>
      <c r="C2136" s="266">
        <v>14320</v>
      </c>
      <c r="D2136" s="267">
        <v>2701.12</v>
      </c>
      <c r="E2136" s="7" t="s">
        <v>1440</v>
      </c>
      <c r="F2136" s="265" t="s">
        <v>1450</v>
      </c>
      <c r="G2136" s="156">
        <v>44702</v>
      </c>
      <c r="H2136" s="268">
        <v>33821013.899999999</v>
      </c>
      <c r="I2136" s="50">
        <v>0.4</v>
      </c>
      <c r="J2136" s="261">
        <v>7934.8</v>
      </c>
      <c r="K2136" s="261">
        <v>19837</v>
      </c>
      <c r="L2136" s="261"/>
      <c r="M2136" s="262" t="str">
        <f>TEXT(Table2[[#This Row],[Gd.Dt]],"mmm-yy")</f>
        <v>May-22</v>
      </c>
      <c r="N2136" s="46" t="str">
        <f>MID(Table2[[#This Row],[BE]],6,2)</f>
        <v>IB</v>
      </c>
      <c r="O2136" s="46" t="str">
        <f>IF(Table2[[#This Row],[Type]]="IB","EOU",IF(Table2[[#This Row],[Type]]="MB","Local","492"))</f>
        <v>EOU</v>
      </c>
      <c r="P2136" s="46">
        <f>ROUND(Table2[[#This Row],[Cons]]/Table2[[#This Row],[Qty.]],5)</f>
        <v>0.4</v>
      </c>
      <c r="Q2136" s="46" t="b">
        <f>EXACT(Table2[[#This Row],[rate]],Table2[[#This Row],[Check]])</f>
        <v>1</v>
      </c>
      <c r="R2136" s="46"/>
      <c r="S2136" s="46" t="str">
        <f>IF(Table2[[#This Row],[SRO]]="EOU",VLOOKUP(Table2[[#This Row],[BE]],[2]GD.List!$C$3:$N$5014,12,0),IF(Table2[[#This Row],[SRO]]="Local","Polyester Staple Fibre","SRO 492"))</f>
        <v>Textile Coal</v>
      </c>
    </row>
    <row r="2137" spans="1:19" x14ac:dyDescent="0.25">
      <c r="A2137" s="265" t="s">
        <v>1</v>
      </c>
      <c r="B2137" s="116" t="s">
        <v>1709</v>
      </c>
      <c r="C2137" s="266">
        <v>27595</v>
      </c>
      <c r="D2137" s="267">
        <v>2701.12</v>
      </c>
      <c r="E2137" s="7" t="s">
        <v>1442</v>
      </c>
      <c r="F2137" s="265" t="s">
        <v>1451</v>
      </c>
      <c r="G2137" s="156">
        <v>44703</v>
      </c>
      <c r="H2137" s="268">
        <v>30613127.489999998</v>
      </c>
      <c r="I2137" s="50">
        <v>0.1</v>
      </c>
      <c r="J2137" s="261">
        <v>1311.2</v>
      </c>
      <c r="K2137" s="261">
        <v>13112</v>
      </c>
      <c r="L2137" s="261"/>
      <c r="M2137" s="262" t="str">
        <f>TEXT(Table2[[#This Row],[Gd.Dt]],"mmm-yy")</f>
        <v>May-22</v>
      </c>
      <c r="N2137" s="46" t="str">
        <f>MID(Table2[[#This Row],[BE]],6,2)</f>
        <v>IB</v>
      </c>
      <c r="O2137" s="46" t="str">
        <f>IF(Table2[[#This Row],[Type]]="IB","EOU",IF(Table2[[#This Row],[Type]]="MB","Local","492"))</f>
        <v>EOU</v>
      </c>
      <c r="P2137" s="46">
        <f>ROUND(Table2[[#This Row],[Cons]]/Table2[[#This Row],[Qty.]],5)</f>
        <v>0.1</v>
      </c>
      <c r="Q2137" s="46" t="b">
        <f>EXACT(Table2[[#This Row],[rate]],Table2[[#This Row],[Check]])</f>
        <v>1</v>
      </c>
      <c r="R2137" s="46"/>
      <c r="S2137" s="46" t="str">
        <f>IF(Table2[[#This Row],[SRO]]="EOU",VLOOKUP(Table2[[#This Row],[BE]],[2]GD.List!$C$3:$N$5014,12,0),IF(Table2[[#This Row],[SRO]]="Local","Polyester Staple Fibre","SRO 492"))</f>
        <v>Textile Coal</v>
      </c>
    </row>
    <row r="2138" spans="1:19" x14ac:dyDescent="0.25">
      <c r="A2138" s="265" t="s">
        <v>1</v>
      </c>
      <c r="B2138" s="116" t="s">
        <v>1710</v>
      </c>
      <c r="C2138" s="266">
        <v>33576</v>
      </c>
      <c r="D2138" s="267">
        <v>2701.12</v>
      </c>
      <c r="E2138" s="7" t="s">
        <v>1448</v>
      </c>
      <c r="F2138" s="265" t="s">
        <v>1452</v>
      </c>
      <c r="G2138" s="156">
        <v>44703</v>
      </c>
      <c r="H2138" s="268">
        <v>39547612.619999997</v>
      </c>
      <c r="I2138" s="50">
        <v>0.1</v>
      </c>
      <c r="J2138" s="261">
        <v>1252.7</v>
      </c>
      <c r="K2138" s="261">
        <v>12527</v>
      </c>
      <c r="L2138" s="261"/>
      <c r="M2138" s="262" t="str">
        <f>TEXT(Table2[[#This Row],[Gd.Dt]],"mmm-yy")</f>
        <v>May-22</v>
      </c>
      <c r="N2138" s="46" t="str">
        <f>MID(Table2[[#This Row],[BE]],6,2)</f>
        <v>IB</v>
      </c>
      <c r="O2138" s="46" t="str">
        <f>IF(Table2[[#This Row],[Type]]="IB","EOU",IF(Table2[[#This Row],[Type]]="MB","Local","492"))</f>
        <v>EOU</v>
      </c>
      <c r="P2138" s="46">
        <f>ROUND(Table2[[#This Row],[Cons]]/Table2[[#This Row],[Qty.]],5)</f>
        <v>0.1</v>
      </c>
      <c r="Q2138" s="46" t="b">
        <f>EXACT(Table2[[#This Row],[rate]],Table2[[#This Row],[Check]])</f>
        <v>1</v>
      </c>
      <c r="R2138" s="46"/>
      <c r="S2138" s="46" t="str">
        <f>IF(Table2[[#This Row],[SRO]]="EOU",VLOOKUP(Table2[[#This Row],[BE]],[2]GD.List!$C$3:$N$5014,12,0),IF(Table2[[#This Row],[SRO]]="Local","Polyester Staple Fibre","SRO 492"))</f>
        <v>Textile Coal</v>
      </c>
    </row>
    <row r="2139" spans="1:19" x14ac:dyDescent="0.25">
      <c r="A2139" s="265" t="s">
        <v>1</v>
      </c>
      <c r="B2139" s="116" t="s">
        <v>1711</v>
      </c>
      <c r="C2139" s="266">
        <v>30596</v>
      </c>
      <c r="D2139" s="267">
        <v>2701.12</v>
      </c>
      <c r="E2139" s="7" t="s">
        <v>1443</v>
      </c>
      <c r="F2139" s="265" t="s">
        <v>1453</v>
      </c>
      <c r="G2139" s="156">
        <v>44703</v>
      </c>
      <c r="H2139" s="268">
        <v>35291842.369999997</v>
      </c>
      <c r="I2139" s="50">
        <v>0.1</v>
      </c>
      <c r="J2139" s="261">
        <v>1593.3</v>
      </c>
      <c r="K2139" s="261">
        <v>15933</v>
      </c>
      <c r="L2139" s="261"/>
      <c r="M2139" s="262" t="str">
        <f>TEXT(Table2[[#This Row],[Gd.Dt]],"mmm-yy")</f>
        <v>May-22</v>
      </c>
      <c r="N2139" s="46" t="str">
        <f>MID(Table2[[#This Row],[BE]],6,2)</f>
        <v>IB</v>
      </c>
      <c r="O2139" s="46" t="str">
        <f>IF(Table2[[#This Row],[Type]]="IB","EOU",IF(Table2[[#This Row],[Type]]="MB","Local","492"))</f>
        <v>EOU</v>
      </c>
      <c r="P2139" s="46">
        <f>ROUND(Table2[[#This Row],[Cons]]/Table2[[#This Row],[Qty.]],5)</f>
        <v>0.1</v>
      </c>
      <c r="Q2139" s="46" t="b">
        <f>EXACT(Table2[[#This Row],[rate]],Table2[[#This Row],[Check]])</f>
        <v>1</v>
      </c>
      <c r="R2139" s="46"/>
      <c r="S2139" s="46" t="str">
        <f>IF(Table2[[#This Row],[SRO]]="EOU",VLOOKUP(Table2[[#This Row],[BE]],[2]GD.List!$C$3:$N$5014,12,0),IF(Table2[[#This Row],[SRO]]="Local","Polyester Staple Fibre","SRO 492"))</f>
        <v>Textile Coal</v>
      </c>
    </row>
    <row r="2140" spans="1:19" x14ac:dyDescent="0.25">
      <c r="A2140" s="265" t="s">
        <v>1</v>
      </c>
      <c r="B2140" s="116" t="s">
        <v>1712</v>
      </c>
      <c r="C2140" s="266">
        <v>30608</v>
      </c>
      <c r="D2140" s="267">
        <v>2701.12</v>
      </c>
      <c r="E2140" s="7" t="s">
        <v>46</v>
      </c>
      <c r="F2140" s="265" t="s">
        <v>1454</v>
      </c>
      <c r="G2140" s="156">
        <v>44703</v>
      </c>
      <c r="H2140" s="268">
        <v>29527826.359999999</v>
      </c>
      <c r="I2140" s="50">
        <v>0.1</v>
      </c>
      <c r="J2140" s="261">
        <v>1028.5</v>
      </c>
      <c r="K2140" s="261">
        <v>10285</v>
      </c>
      <c r="L2140" s="261"/>
      <c r="M2140" s="262" t="str">
        <f>TEXT(Table2[[#This Row],[Gd.Dt]],"mmm-yy")</f>
        <v>May-22</v>
      </c>
      <c r="N2140" s="46" t="str">
        <f>MID(Table2[[#This Row],[BE]],6,2)</f>
        <v>IB</v>
      </c>
      <c r="O2140" s="46" t="str">
        <f>IF(Table2[[#This Row],[Type]]="IB","EOU",IF(Table2[[#This Row],[Type]]="MB","Local","492"))</f>
        <v>EOU</v>
      </c>
      <c r="P2140" s="46">
        <f>ROUND(Table2[[#This Row],[Cons]]/Table2[[#This Row],[Qty.]],5)</f>
        <v>0.1</v>
      </c>
      <c r="Q2140" s="46" t="b">
        <f>EXACT(Table2[[#This Row],[rate]],Table2[[#This Row],[Check]])</f>
        <v>1</v>
      </c>
      <c r="R2140" s="46"/>
      <c r="S2140" s="46" t="str">
        <f>IF(Table2[[#This Row],[SRO]]="EOU",VLOOKUP(Table2[[#This Row],[BE]],[2]GD.List!$C$3:$N$5014,12,0),IF(Table2[[#This Row],[SRO]]="Local","Polyester Staple Fibre","SRO 492"))</f>
        <v>Textile Coal</v>
      </c>
    </row>
    <row r="2141" spans="1:19" x14ac:dyDescent="0.25">
      <c r="A2141" s="265" t="s">
        <v>1</v>
      </c>
      <c r="B2141" s="116" t="s">
        <v>1712</v>
      </c>
      <c r="C2141" s="266">
        <v>30608</v>
      </c>
      <c r="D2141" s="267">
        <v>2701.12</v>
      </c>
      <c r="E2141" s="7" t="s">
        <v>46</v>
      </c>
      <c r="F2141" s="265" t="s">
        <v>1454</v>
      </c>
      <c r="G2141" s="156">
        <v>44703</v>
      </c>
      <c r="H2141" s="268">
        <v>29527826.359999999</v>
      </c>
      <c r="I2141" s="50">
        <v>0.4</v>
      </c>
      <c r="J2141" s="261">
        <v>1012</v>
      </c>
      <c r="K2141" s="261">
        <v>2530</v>
      </c>
      <c r="L2141" s="261"/>
      <c r="M2141" s="262" t="str">
        <f>TEXT(Table2[[#This Row],[Gd.Dt]],"mmm-yy")</f>
        <v>May-22</v>
      </c>
      <c r="N2141" s="46" t="str">
        <f>MID(Table2[[#This Row],[BE]],6,2)</f>
        <v>IB</v>
      </c>
      <c r="O2141" s="46" t="str">
        <f>IF(Table2[[#This Row],[Type]]="IB","EOU",IF(Table2[[#This Row],[Type]]="MB","Local","492"))</f>
        <v>EOU</v>
      </c>
      <c r="P2141" s="46">
        <f>ROUND(Table2[[#This Row],[Cons]]/Table2[[#This Row],[Qty.]],5)</f>
        <v>0.4</v>
      </c>
      <c r="Q2141" s="46" t="b">
        <f>EXACT(Table2[[#This Row],[rate]],Table2[[#This Row],[Check]])</f>
        <v>1</v>
      </c>
      <c r="R2141" s="46"/>
      <c r="S2141" s="46" t="str">
        <f>IF(Table2[[#This Row],[SRO]]="EOU",VLOOKUP(Table2[[#This Row],[BE]],[2]GD.List!$C$3:$N$5014,12,0),IF(Table2[[#This Row],[SRO]]="Local","Polyester Staple Fibre","SRO 492"))</f>
        <v>Textile Coal</v>
      </c>
    </row>
    <row r="2142" spans="1:19" x14ac:dyDescent="0.25">
      <c r="A2142" s="269" t="s">
        <v>1</v>
      </c>
      <c r="B2142" s="116" t="s">
        <v>1713</v>
      </c>
      <c r="C2142" s="266">
        <v>45396</v>
      </c>
      <c r="D2142" s="267">
        <v>2701.12</v>
      </c>
      <c r="E2142" s="7" t="s">
        <v>46</v>
      </c>
      <c r="F2142" s="265" t="s">
        <v>1455</v>
      </c>
      <c r="G2142" s="156">
        <v>44703</v>
      </c>
      <c r="H2142" s="268">
        <v>32123494.18</v>
      </c>
      <c r="I2142" s="50">
        <v>0.1</v>
      </c>
      <c r="J2142" s="261">
        <v>1338.4</v>
      </c>
      <c r="K2142" s="261">
        <v>13384</v>
      </c>
      <c r="L2142" s="261"/>
      <c r="M2142" s="262" t="str">
        <f>TEXT(Table2[[#This Row],[Gd.Dt]],"mmm-yy")</f>
        <v>May-22</v>
      </c>
      <c r="N2142" s="46" t="str">
        <f>MID(Table2[[#This Row],[BE]],6,2)</f>
        <v>IB</v>
      </c>
      <c r="O2142" s="46" t="str">
        <f>IF(Table2[[#This Row],[Type]]="IB","EOU",IF(Table2[[#This Row],[Type]]="MB","Local","492"))</f>
        <v>EOU</v>
      </c>
      <c r="P2142" s="46">
        <f>ROUND(Table2[[#This Row],[Cons]]/Table2[[#This Row],[Qty.]],5)</f>
        <v>0.1</v>
      </c>
      <c r="Q2142" s="46" t="b">
        <f>EXACT(Table2[[#This Row],[rate]],Table2[[#This Row],[Check]])</f>
        <v>1</v>
      </c>
      <c r="R2142" s="46"/>
      <c r="S2142" s="46" t="str">
        <f>IF(Table2[[#This Row],[SRO]]="EOU",VLOOKUP(Table2[[#This Row],[BE]],[2]GD.List!$C$3:$N$5014,12,0),IF(Table2[[#This Row],[SRO]]="Local","Polyester Staple Fibre","SRO 492"))</f>
        <v>Textile Coal</v>
      </c>
    </row>
    <row r="2143" spans="1:19" x14ac:dyDescent="0.25">
      <c r="A2143" s="269" t="s">
        <v>48</v>
      </c>
      <c r="B2143" s="116" t="s">
        <v>1710</v>
      </c>
      <c r="C2143" s="266">
        <v>33576</v>
      </c>
      <c r="D2143" s="267">
        <v>5205.2700000000004</v>
      </c>
      <c r="E2143" s="7" t="s">
        <v>1448</v>
      </c>
      <c r="F2143" s="265" t="s">
        <v>1452</v>
      </c>
      <c r="G2143" s="156">
        <v>44703</v>
      </c>
      <c r="H2143" s="268">
        <v>39547612.619999997</v>
      </c>
      <c r="I2143" s="50">
        <v>1.0101</v>
      </c>
      <c r="J2143" s="261">
        <v>86.81</v>
      </c>
      <c r="K2143" s="261">
        <v>85.94</v>
      </c>
      <c r="L2143" s="261"/>
      <c r="M2143" s="262" t="str">
        <f>TEXT(Table2[[#This Row],[Gd.Dt]],"mmm-yy")</f>
        <v>May-22</v>
      </c>
      <c r="N2143" s="46" t="str">
        <f>MID(Table2[[#This Row],[BE]],6,2)</f>
        <v>IB</v>
      </c>
      <c r="O2143" s="46" t="str">
        <f>IF(Table2[[#This Row],[Type]]="IB","EOU",IF(Table2[[#This Row],[Type]]="MB","Local","492"))</f>
        <v>EOU</v>
      </c>
      <c r="P2143" s="46">
        <f>ROUND(Table2[[#This Row],[Cons]]/Table2[[#This Row],[Qty.]],5)</f>
        <v>1.0101199999999999</v>
      </c>
      <c r="Q2143" s="46" t="b">
        <f>EXACT(Table2[[#This Row],[rate]],Table2[[#This Row],[Check]])</f>
        <v>0</v>
      </c>
      <c r="R2143" s="46"/>
      <c r="S2143" s="46" t="str">
        <f>IF(Table2[[#This Row],[SRO]]="EOU",VLOOKUP(Table2[[#This Row],[BE]],[2]GD.List!$C$3:$N$5014,12,0),IF(Table2[[#This Row],[SRO]]="Local","Polyester Staple Fibre","SRO 492"))</f>
        <v>Cotton Yarn</v>
      </c>
    </row>
    <row r="2144" spans="1:19" x14ac:dyDescent="0.25">
      <c r="A2144" s="269" t="s">
        <v>269</v>
      </c>
      <c r="B2144" s="116" t="s">
        <v>1710</v>
      </c>
      <c r="C2144" s="266">
        <v>33576</v>
      </c>
      <c r="D2144" s="267">
        <v>5205.2700000000004</v>
      </c>
      <c r="E2144" s="7" t="s">
        <v>1448</v>
      </c>
      <c r="F2144" s="265" t="s">
        <v>1452</v>
      </c>
      <c r="G2144" s="156">
        <v>44703</v>
      </c>
      <c r="H2144" s="268">
        <v>39547612.619999997</v>
      </c>
      <c r="I2144" s="50">
        <v>1.0101</v>
      </c>
      <c r="J2144" s="261">
        <v>12566.71</v>
      </c>
      <c r="K2144" s="261">
        <v>12441.06</v>
      </c>
      <c r="L2144" s="261"/>
      <c r="M2144" s="262" t="str">
        <f>TEXT(Table2[[#This Row],[Gd.Dt]],"mmm-yy")</f>
        <v>May-22</v>
      </c>
      <c r="N2144" s="46" t="str">
        <f>MID(Table2[[#This Row],[BE]],6,2)</f>
        <v>IB</v>
      </c>
      <c r="O2144" s="46" t="str">
        <f>IF(Table2[[#This Row],[Type]]="IB","EOU",IF(Table2[[#This Row],[Type]]="MB","Local","492"))</f>
        <v>EOU</v>
      </c>
      <c r="P2144" s="46">
        <f>ROUND(Table2[[#This Row],[Cons]]/Table2[[#This Row],[Qty.]],5)</f>
        <v>1.0101</v>
      </c>
      <c r="Q2144" s="46" t="b">
        <f>EXACT(Table2[[#This Row],[rate]],Table2[[#This Row],[Check]])</f>
        <v>1</v>
      </c>
      <c r="R2144" s="46"/>
      <c r="S2144" s="46" t="str">
        <f>IF(Table2[[#This Row],[SRO]]="EOU",VLOOKUP(Table2[[#This Row],[BE]],[2]GD.List!$C$3:$N$5014,12,0),IF(Table2[[#This Row],[SRO]]="Local","Polyester Staple Fibre","SRO 492"))</f>
        <v>Cotton Yarn</v>
      </c>
    </row>
    <row r="2145" spans="1:19" x14ac:dyDescent="0.25">
      <c r="A2145" s="269" t="s">
        <v>1337</v>
      </c>
      <c r="B2145" s="116" t="s">
        <v>1707</v>
      </c>
      <c r="C2145" s="266">
        <v>84712</v>
      </c>
      <c r="D2145" s="267">
        <v>3905.3</v>
      </c>
      <c r="E2145" s="7" t="s">
        <v>1441</v>
      </c>
      <c r="F2145" s="265" t="s">
        <v>1449</v>
      </c>
      <c r="G2145" s="156">
        <v>44702</v>
      </c>
      <c r="H2145" s="268">
        <v>151765100</v>
      </c>
      <c r="I2145" s="50">
        <v>0.04</v>
      </c>
      <c r="J2145" s="261">
        <v>2429.4679999999998</v>
      </c>
      <c r="K2145" s="261">
        <v>60736.75</v>
      </c>
      <c r="L2145" s="261"/>
      <c r="M2145" s="262" t="str">
        <f>TEXT(Table2[[#This Row],[Gd.Dt]],"mmm-yy")</f>
        <v>May-22</v>
      </c>
      <c r="N2145" s="46" t="str">
        <f>MID(Table2[[#This Row],[BE]],6,2)</f>
        <v>IB</v>
      </c>
      <c r="O2145" s="46" t="str">
        <f>IF(Table2[[#This Row],[Type]]="IB","EOU",IF(Table2[[#This Row],[Type]]="MB","Local","492"))</f>
        <v>EOU</v>
      </c>
      <c r="P2145" s="46">
        <f>ROUND(Table2[[#This Row],[Cons]]/Table2[[#This Row],[Qty.]],5)</f>
        <v>0.04</v>
      </c>
      <c r="Q2145" s="46" t="b">
        <f>EXACT(Table2[[#This Row],[rate]],Table2[[#This Row],[Check]])</f>
        <v>1</v>
      </c>
      <c r="R2145" s="46"/>
      <c r="S2145" s="46" t="str">
        <f>IF(Table2[[#This Row],[SRO]]="EOU",VLOOKUP(Table2[[#This Row],[BE]],[2]GD.List!$C$3:$N$5014,12,0),IF(Table2[[#This Row],[SRO]]="Local","Polyester Staple Fibre","SRO 492"))</f>
        <v>Textile Chemical</v>
      </c>
    </row>
    <row r="2146" spans="1:19" x14ac:dyDescent="0.25">
      <c r="A2146" s="270" t="s">
        <v>1341</v>
      </c>
      <c r="B2146" s="116" t="s">
        <v>1707</v>
      </c>
      <c r="C2146" s="266">
        <v>84712</v>
      </c>
      <c r="D2146" s="267">
        <v>3910</v>
      </c>
      <c r="E2146" s="7" t="s">
        <v>1441</v>
      </c>
      <c r="F2146" s="265" t="s">
        <v>1449</v>
      </c>
      <c r="G2146" s="156">
        <v>44702</v>
      </c>
      <c r="H2146" s="268">
        <v>151765100</v>
      </c>
      <c r="I2146" s="50">
        <v>0.04</v>
      </c>
      <c r="J2146" s="261">
        <v>3168.24</v>
      </c>
      <c r="K2146" s="261">
        <v>79206</v>
      </c>
      <c r="L2146" s="261"/>
      <c r="M2146" s="262" t="str">
        <f>TEXT(Table2[[#This Row],[Gd.Dt]],"mmm-yy")</f>
        <v>May-22</v>
      </c>
      <c r="N2146" s="46" t="str">
        <f>MID(Table2[[#This Row],[BE]],6,2)</f>
        <v>IB</v>
      </c>
      <c r="O2146" s="46" t="str">
        <f>IF(Table2[[#This Row],[Type]]="IB","EOU",IF(Table2[[#This Row],[Type]]="MB","Local","492"))</f>
        <v>EOU</v>
      </c>
      <c r="P2146" s="46">
        <f>ROUND(Table2[[#This Row],[Cons]]/Table2[[#This Row],[Qty.]],5)</f>
        <v>0.04</v>
      </c>
      <c r="Q2146" s="46" t="b">
        <f>EXACT(Table2[[#This Row],[rate]],Table2[[#This Row],[Check]])</f>
        <v>1</v>
      </c>
      <c r="R2146" s="46"/>
      <c r="S2146" s="46" t="str">
        <f>IF(Table2[[#This Row],[SRO]]="EOU",VLOOKUP(Table2[[#This Row],[BE]],[2]GD.List!$C$3:$N$5014,12,0),IF(Table2[[#This Row],[SRO]]="Local","Polyester Staple Fibre","SRO 492"))</f>
        <v>Textile Chemical</v>
      </c>
    </row>
    <row r="2147" spans="1:19" x14ac:dyDescent="0.25">
      <c r="A2147" s="270" t="s">
        <v>1341</v>
      </c>
      <c r="B2147" s="116" t="s">
        <v>1708</v>
      </c>
      <c r="C2147" s="266">
        <v>14320</v>
      </c>
      <c r="D2147" s="267">
        <v>3910</v>
      </c>
      <c r="E2147" s="7" t="s">
        <v>1440</v>
      </c>
      <c r="F2147" s="265" t="s">
        <v>1450</v>
      </c>
      <c r="G2147" s="156">
        <v>44702</v>
      </c>
      <c r="H2147" s="268">
        <v>33821013.899999999</v>
      </c>
      <c r="I2147" s="50">
        <v>0.04</v>
      </c>
      <c r="J2147" s="261">
        <v>793.48</v>
      </c>
      <c r="K2147" s="261">
        <v>19837</v>
      </c>
      <c r="L2147" s="261"/>
      <c r="M2147" s="262" t="str">
        <f>TEXT(Table2[[#This Row],[Gd.Dt]],"mmm-yy")</f>
        <v>May-22</v>
      </c>
      <c r="N2147" s="46" t="str">
        <f>MID(Table2[[#This Row],[BE]],6,2)</f>
        <v>IB</v>
      </c>
      <c r="O2147" s="46" t="str">
        <f>IF(Table2[[#This Row],[Type]]="IB","EOU",IF(Table2[[#This Row],[Type]]="MB","Local","492"))</f>
        <v>EOU</v>
      </c>
      <c r="P2147" s="46">
        <f>ROUND(Table2[[#This Row],[Cons]]/Table2[[#This Row],[Qty.]],5)</f>
        <v>0.04</v>
      </c>
      <c r="Q2147" s="46" t="b">
        <f>EXACT(Table2[[#This Row],[rate]],Table2[[#This Row],[Check]])</f>
        <v>1</v>
      </c>
      <c r="R2147" s="46"/>
      <c r="S2147" s="46" t="str">
        <f>IF(Table2[[#This Row],[SRO]]="EOU",VLOOKUP(Table2[[#This Row],[BE]],[2]GD.List!$C$3:$N$5014,12,0),IF(Table2[[#This Row],[SRO]]="Local","Polyester Staple Fibre","SRO 492"))</f>
        <v>Textile Chemical</v>
      </c>
    </row>
    <row r="2148" spans="1:19" x14ac:dyDescent="0.25">
      <c r="A2148" s="270" t="s">
        <v>1341</v>
      </c>
      <c r="B2148" s="116" t="s">
        <v>1709</v>
      </c>
      <c r="C2148" s="266">
        <v>27595</v>
      </c>
      <c r="D2148" s="267">
        <v>3910</v>
      </c>
      <c r="E2148" s="7" t="s">
        <v>1442</v>
      </c>
      <c r="F2148" s="265" t="s">
        <v>1451</v>
      </c>
      <c r="G2148" s="156">
        <v>44703</v>
      </c>
      <c r="H2148" s="268">
        <v>30613127.489999998</v>
      </c>
      <c r="I2148" s="50">
        <v>0.04</v>
      </c>
      <c r="J2148" s="261">
        <v>524.48</v>
      </c>
      <c r="K2148" s="261">
        <v>13112</v>
      </c>
      <c r="L2148" s="261"/>
      <c r="M2148" s="262" t="str">
        <f>TEXT(Table2[[#This Row],[Gd.Dt]],"mmm-yy")</f>
        <v>May-22</v>
      </c>
      <c r="N2148" s="46" t="str">
        <f>MID(Table2[[#This Row],[BE]],6,2)</f>
        <v>IB</v>
      </c>
      <c r="O2148" s="46" t="str">
        <f>IF(Table2[[#This Row],[Type]]="IB","EOU",IF(Table2[[#This Row],[Type]]="MB","Local","492"))</f>
        <v>EOU</v>
      </c>
      <c r="P2148" s="46">
        <f>ROUND(Table2[[#This Row],[Cons]]/Table2[[#This Row],[Qty.]],5)</f>
        <v>0.04</v>
      </c>
      <c r="Q2148" s="46" t="b">
        <f>EXACT(Table2[[#This Row],[rate]],Table2[[#This Row],[Check]])</f>
        <v>1</v>
      </c>
      <c r="R2148" s="46"/>
      <c r="S2148" s="46" t="str">
        <f>IF(Table2[[#This Row],[SRO]]="EOU",VLOOKUP(Table2[[#This Row],[BE]],[2]GD.List!$C$3:$N$5014,12,0),IF(Table2[[#This Row],[SRO]]="Local","Polyester Staple Fibre","SRO 492"))</f>
        <v>Textile Chemical</v>
      </c>
    </row>
    <row r="2149" spans="1:19" x14ac:dyDescent="0.25">
      <c r="A2149" s="269" t="s">
        <v>1341</v>
      </c>
      <c r="B2149" s="116" t="s">
        <v>1710</v>
      </c>
      <c r="C2149" s="266">
        <v>33576</v>
      </c>
      <c r="D2149" s="267">
        <v>3910</v>
      </c>
      <c r="E2149" s="7" t="s">
        <v>1448</v>
      </c>
      <c r="F2149" s="265" t="s">
        <v>1452</v>
      </c>
      <c r="G2149" s="156">
        <v>44703</v>
      </c>
      <c r="H2149" s="268">
        <v>39547612.619999997</v>
      </c>
      <c r="I2149" s="50">
        <v>0.04</v>
      </c>
      <c r="J2149" s="261">
        <v>501.08</v>
      </c>
      <c r="K2149" s="261">
        <v>12527</v>
      </c>
      <c r="L2149" s="261"/>
      <c r="M2149" s="262" t="str">
        <f>TEXT(Table2[[#This Row],[Gd.Dt]],"mmm-yy")</f>
        <v>May-22</v>
      </c>
      <c r="N2149" s="46" t="str">
        <f>MID(Table2[[#This Row],[BE]],6,2)</f>
        <v>IB</v>
      </c>
      <c r="O2149" s="46" t="str">
        <f>IF(Table2[[#This Row],[Type]]="IB","EOU",IF(Table2[[#This Row],[Type]]="MB","Local","492"))</f>
        <v>EOU</v>
      </c>
      <c r="P2149" s="46">
        <f>ROUND(Table2[[#This Row],[Cons]]/Table2[[#This Row],[Qty.]],5)</f>
        <v>0.04</v>
      </c>
      <c r="Q2149" s="46" t="b">
        <f>EXACT(Table2[[#This Row],[rate]],Table2[[#This Row],[Check]])</f>
        <v>1</v>
      </c>
      <c r="R2149" s="46"/>
      <c r="S2149" s="46" t="str">
        <f>IF(Table2[[#This Row],[SRO]]="EOU",VLOOKUP(Table2[[#This Row],[BE]],[2]GD.List!$C$3:$N$5014,12,0),IF(Table2[[#This Row],[SRO]]="Local","Polyester Staple Fibre","SRO 492"))</f>
        <v>Textile Chemical</v>
      </c>
    </row>
    <row r="2150" spans="1:19" x14ac:dyDescent="0.25">
      <c r="A2150" s="270" t="s">
        <v>1352</v>
      </c>
      <c r="B2150" s="116" t="s">
        <v>1707</v>
      </c>
      <c r="C2150" s="266">
        <v>84712</v>
      </c>
      <c r="D2150" s="267">
        <v>3809.9110000000001</v>
      </c>
      <c r="E2150" s="7" t="s">
        <v>1441</v>
      </c>
      <c r="F2150" s="265" t="s">
        <v>1449</v>
      </c>
      <c r="G2150" s="156">
        <v>44702</v>
      </c>
      <c r="H2150" s="268">
        <v>151765100</v>
      </c>
      <c r="I2150" s="50">
        <v>0.04</v>
      </c>
      <c r="J2150" s="261">
        <v>3168.24</v>
      </c>
      <c r="K2150" s="261">
        <v>79206</v>
      </c>
      <c r="L2150" s="261"/>
      <c r="M2150" s="262" t="str">
        <f>TEXT(Table2[[#This Row],[Gd.Dt]],"mmm-yy")</f>
        <v>May-22</v>
      </c>
      <c r="N2150" s="46" t="str">
        <f>MID(Table2[[#This Row],[BE]],6,2)</f>
        <v>IB</v>
      </c>
      <c r="O2150" s="46" t="str">
        <f>IF(Table2[[#This Row],[Type]]="IB","EOU",IF(Table2[[#This Row],[Type]]="MB","Local","492"))</f>
        <v>EOU</v>
      </c>
      <c r="P2150" s="46">
        <f>ROUND(Table2[[#This Row],[Cons]]/Table2[[#This Row],[Qty.]],5)</f>
        <v>0.04</v>
      </c>
      <c r="Q2150" s="46" t="b">
        <f>EXACT(Table2[[#This Row],[rate]],Table2[[#This Row],[Check]])</f>
        <v>1</v>
      </c>
      <c r="R2150" s="46"/>
      <c r="S2150" s="46" t="str">
        <f>IF(Table2[[#This Row],[SRO]]="EOU",VLOOKUP(Table2[[#This Row],[BE]],[2]GD.List!$C$3:$N$5014,12,0),IF(Table2[[#This Row],[SRO]]="Local","Polyester Staple Fibre","SRO 492"))</f>
        <v>Textile Chemical</v>
      </c>
    </row>
    <row r="2151" spans="1:19" x14ac:dyDescent="0.25">
      <c r="A2151" s="270" t="s">
        <v>1352</v>
      </c>
      <c r="B2151" s="116" t="s">
        <v>1708</v>
      </c>
      <c r="C2151" s="266">
        <v>14320</v>
      </c>
      <c r="D2151" s="267">
        <v>3809.9110000000001</v>
      </c>
      <c r="E2151" s="7" t="s">
        <v>1440</v>
      </c>
      <c r="F2151" s="265" t="s">
        <v>1450</v>
      </c>
      <c r="G2151" s="156">
        <v>44702</v>
      </c>
      <c r="H2151" s="268">
        <v>33821013.899999999</v>
      </c>
      <c r="I2151" s="50">
        <v>0.04</v>
      </c>
      <c r="J2151" s="261">
        <v>793.48</v>
      </c>
      <c r="K2151" s="261">
        <v>19837</v>
      </c>
      <c r="L2151" s="261"/>
      <c r="M2151" s="262" t="str">
        <f>TEXT(Table2[[#This Row],[Gd.Dt]],"mmm-yy")</f>
        <v>May-22</v>
      </c>
      <c r="N2151" s="46" t="str">
        <f>MID(Table2[[#This Row],[BE]],6,2)</f>
        <v>IB</v>
      </c>
      <c r="O2151" s="46" t="str">
        <f>IF(Table2[[#This Row],[Type]]="IB","EOU",IF(Table2[[#This Row],[Type]]="MB","Local","492"))</f>
        <v>EOU</v>
      </c>
      <c r="P2151" s="46">
        <f>ROUND(Table2[[#This Row],[Cons]]/Table2[[#This Row],[Qty.]],5)</f>
        <v>0.04</v>
      </c>
      <c r="Q2151" s="46" t="b">
        <f>EXACT(Table2[[#This Row],[rate]],Table2[[#This Row],[Check]])</f>
        <v>1</v>
      </c>
      <c r="R2151" s="46"/>
      <c r="S2151" s="46" t="str">
        <f>IF(Table2[[#This Row],[SRO]]="EOU",VLOOKUP(Table2[[#This Row],[BE]],[2]GD.List!$C$3:$N$5014,12,0),IF(Table2[[#This Row],[SRO]]="Local","Polyester Staple Fibre","SRO 492"))</f>
        <v>Textile Chemical</v>
      </c>
    </row>
    <row r="2152" spans="1:19" x14ac:dyDescent="0.25">
      <c r="A2152" s="270" t="s">
        <v>1352</v>
      </c>
      <c r="B2152" s="116" t="s">
        <v>1709</v>
      </c>
      <c r="C2152" s="266">
        <v>27595</v>
      </c>
      <c r="D2152" s="267">
        <v>3809.9110000000001</v>
      </c>
      <c r="E2152" s="7" t="s">
        <v>1442</v>
      </c>
      <c r="F2152" s="265" t="s">
        <v>1451</v>
      </c>
      <c r="G2152" s="156">
        <v>44703</v>
      </c>
      <c r="H2152" s="268">
        <v>30613127.489999998</v>
      </c>
      <c r="I2152" s="50">
        <v>0.04</v>
      </c>
      <c r="J2152" s="261">
        <v>524.48</v>
      </c>
      <c r="K2152" s="261">
        <v>13112</v>
      </c>
      <c r="L2152" s="261"/>
      <c r="M2152" s="262" t="str">
        <f>TEXT(Table2[[#This Row],[Gd.Dt]],"mmm-yy")</f>
        <v>May-22</v>
      </c>
      <c r="N2152" s="46" t="str">
        <f>MID(Table2[[#This Row],[BE]],6,2)</f>
        <v>IB</v>
      </c>
      <c r="O2152" s="46" t="str">
        <f>IF(Table2[[#This Row],[Type]]="IB","EOU",IF(Table2[[#This Row],[Type]]="MB","Local","492"))</f>
        <v>EOU</v>
      </c>
      <c r="P2152" s="46">
        <f>ROUND(Table2[[#This Row],[Cons]]/Table2[[#This Row],[Qty.]],5)</f>
        <v>0.04</v>
      </c>
      <c r="Q2152" s="46" t="b">
        <f>EXACT(Table2[[#This Row],[rate]],Table2[[#This Row],[Check]])</f>
        <v>1</v>
      </c>
      <c r="R2152" s="46"/>
      <c r="S2152" s="46" t="str">
        <f>IF(Table2[[#This Row],[SRO]]="EOU",VLOOKUP(Table2[[#This Row],[BE]],[2]GD.List!$C$3:$N$5014,12,0),IF(Table2[[#This Row],[SRO]]="Local","Polyester Staple Fibre","SRO 492"))</f>
        <v>Textile Chemical</v>
      </c>
    </row>
    <row r="2153" spans="1:19" x14ac:dyDescent="0.25">
      <c r="A2153" s="270" t="s">
        <v>1352</v>
      </c>
      <c r="B2153" s="116" t="s">
        <v>1710</v>
      </c>
      <c r="C2153" s="266">
        <v>33576</v>
      </c>
      <c r="D2153" s="267">
        <v>3809.9110000000001</v>
      </c>
      <c r="E2153" s="7" t="s">
        <v>1448</v>
      </c>
      <c r="F2153" s="265" t="s">
        <v>1452</v>
      </c>
      <c r="G2153" s="156">
        <v>44703</v>
      </c>
      <c r="H2153" s="268">
        <v>39547612.619999997</v>
      </c>
      <c r="I2153" s="50">
        <v>0.04</v>
      </c>
      <c r="J2153" s="261">
        <v>501.08</v>
      </c>
      <c r="K2153" s="261">
        <v>12527</v>
      </c>
      <c r="L2153" s="261"/>
      <c r="M2153" s="262" t="str">
        <f>TEXT(Table2[[#This Row],[Gd.Dt]],"mmm-yy")</f>
        <v>May-22</v>
      </c>
      <c r="N2153" s="46" t="str">
        <f>MID(Table2[[#This Row],[BE]],6,2)</f>
        <v>IB</v>
      </c>
      <c r="O2153" s="46" t="str">
        <f>IF(Table2[[#This Row],[Type]]="IB","EOU",IF(Table2[[#This Row],[Type]]="MB","Local","492"))</f>
        <v>EOU</v>
      </c>
      <c r="P2153" s="46">
        <f>ROUND(Table2[[#This Row],[Cons]]/Table2[[#This Row],[Qty.]],5)</f>
        <v>0.04</v>
      </c>
      <c r="Q2153" s="46" t="b">
        <f>EXACT(Table2[[#This Row],[rate]],Table2[[#This Row],[Check]])</f>
        <v>1</v>
      </c>
      <c r="R2153" s="46"/>
      <c r="S2153" s="46" t="str">
        <f>IF(Table2[[#This Row],[SRO]]="EOU",VLOOKUP(Table2[[#This Row],[BE]],[2]GD.List!$C$3:$N$5014,12,0),IF(Table2[[#This Row],[SRO]]="Local","Polyester Staple Fibre","SRO 492"))</f>
        <v>Textile Chemical</v>
      </c>
    </row>
    <row r="2154" spans="1:19" x14ac:dyDescent="0.25">
      <c r="A2154" s="269" t="s">
        <v>1352</v>
      </c>
      <c r="B2154" s="116" t="s">
        <v>1711</v>
      </c>
      <c r="C2154" s="266">
        <v>30596</v>
      </c>
      <c r="D2154" s="267">
        <v>3809.9110000000001</v>
      </c>
      <c r="E2154" s="7" t="s">
        <v>1443</v>
      </c>
      <c r="F2154" s="265" t="s">
        <v>1453</v>
      </c>
      <c r="G2154" s="156">
        <v>44703</v>
      </c>
      <c r="H2154" s="268">
        <v>35291842.369999997</v>
      </c>
      <c r="I2154" s="50">
        <v>0.04</v>
      </c>
      <c r="J2154" s="261">
        <v>637.31999999999994</v>
      </c>
      <c r="K2154" s="261">
        <v>15933</v>
      </c>
      <c r="L2154" s="261"/>
      <c r="M2154" s="262" t="str">
        <f>TEXT(Table2[[#This Row],[Gd.Dt]],"mmm-yy")</f>
        <v>May-22</v>
      </c>
      <c r="N2154" s="46" t="str">
        <f>MID(Table2[[#This Row],[BE]],6,2)</f>
        <v>IB</v>
      </c>
      <c r="O2154" s="46" t="str">
        <f>IF(Table2[[#This Row],[Type]]="IB","EOU",IF(Table2[[#This Row],[Type]]="MB","Local","492"))</f>
        <v>EOU</v>
      </c>
      <c r="P2154" s="46">
        <f>ROUND(Table2[[#This Row],[Cons]]/Table2[[#This Row],[Qty.]],5)</f>
        <v>0.04</v>
      </c>
      <c r="Q2154" s="46" t="b">
        <f>EXACT(Table2[[#This Row],[rate]],Table2[[#This Row],[Check]])</f>
        <v>1</v>
      </c>
      <c r="R2154" s="46"/>
      <c r="S2154" s="46" t="str">
        <f>IF(Table2[[#This Row],[SRO]]="EOU",VLOOKUP(Table2[[#This Row],[BE]],[2]GD.List!$C$3:$N$5014,12,0),IF(Table2[[#This Row],[SRO]]="Local","Polyester Staple Fibre","SRO 492"))</f>
        <v>Textile Chemical</v>
      </c>
    </row>
    <row r="2155" spans="1:19" x14ac:dyDescent="0.25">
      <c r="A2155" s="269" t="s">
        <v>1362</v>
      </c>
      <c r="B2155" s="116" t="s">
        <v>1711</v>
      </c>
      <c r="C2155" s="266">
        <v>30596</v>
      </c>
      <c r="D2155" s="267">
        <v>3204.16</v>
      </c>
      <c r="E2155" s="7" t="s">
        <v>1443</v>
      </c>
      <c r="F2155" s="265" t="s">
        <v>1453</v>
      </c>
      <c r="G2155" s="156">
        <v>44703</v>
      </c>
      <c r="H2155" s="268">
        <v>35291842.369999997</v>
      </c>
      <c r="I2155" s="50">
        <v>7.0000000000000007E-2</v>
      </c>
      <c r="J2155" s="261">
        <v>202.94</v>
      </c>
      <c r="K2155" s="261">
        <v>2900.99</v>
      </c>
      <c r="L2155" s="261"/>
      <c r="M2155" s="262" t="str">
        <f>TEXT(Table2[[#This Row],[Gd.Dt]],"mmm-yy")</f>
        <v>May-22</v>
      </c>
      <c r="N2155" s="46" t="str">
        <f>MID(Table2[[#This Row],[BE]],6,2)</f>
        <v>IB</v>
      </c>
      <c r="O2155" s="46" t="str">
        <f>IF(Table2[[#This Row],[Type]]="IB","EOU",IF(Table2[[#This Row],[Type]]="MB","Local","492"))</f>
        <v>EOU</v>
      </c>
      <c r="P2155" s="46">
        <f>ROUND(Table2[[#This Row],[Cons]]/Table2[[#This Row],[Qty.]],5)</f>
        <v>6.9959999999999994E-2</v>
      </c>
      <c r="Q2155" s="46" t="b">
        <f>EXACT(Table2[[#This Row],[rate]],Table2[[#This Row],[Check]])</f>
        <v>0</v>
      </c>
      <c r="R2155" s="46"/>
      <c r="S2155" s="46" t="str">
        <f>IF(Table2[[#This Row],[SRO]]="EOU",VLOOKUP(Table2[[#This Row],[BE]],[2]GD.List!$C$3:$N$5014,12,0),IF(Table2[[#This Row],[SRO]]="Local","Polyester Staple Fibre","SRO 492"))</f>
        <v>Textile Dyes</v>
      </c>
    </row>
    <row r="2156" spans="1:19" x14ac:dyDescent="0.25">
      <c r="A2156" s="270" t="s">
        <v>1444</v>
      </c>
      <c r="B2156" s="116" t="s">
        <v>1711</v>
      </c>
      <c r="C2156" s="266">
        <v>30596</v>
      </c>
      <c r="D2156" s="267">
        <v>3910</v>
      </c>
      <c r="E2156" s="7" t="s">
        <v>1443</v>
      </c>
      <c r="F2156" s="265" t="s">
        <v>1453</v>
      </c>
      <c r="G2156" s="156">
        <v>44703</v>
      </c>
      <c r="H2156" s="268">
        <v>35291842.369999997</v>
      </c>
      <c r="I2156" s="50">
        <v>0.04</v>
      </c>
      <c r="J2156" s="261">
        <v>637.31999999999994</v>
      </c>
      <c r="K2156" s="261">
        <v>15933</v>
      </c>
      <c r="L2156" s="261"/>
      <c r="M2156" s="262" t="str">
        <f>TEXT(Table2[[#This Row],[Gd.Dt]],"mmm-yy")</f>
        <v>May-22</v>
      </c>
      <c r="N2156" s="46" t="str">
        <f>MID(Table2[[#This Row],[BE]],6,2)</f>
        <v>IB</v>
      </c>
      <c r="O2156" s="46" t="str">
        <f>IF(Table2[[#This Row],[Type]]="IB","EOU",IF(Table2[[#This Row],[Type]]="MB","Local","492"))</f>
        <v>EOU</v>
      </c>
      <c r="P2156" s="46">
        <f>ROUND(Table2[[#This Row],[Cons]]/Table2[[#This Row],[Qty.]],5)</f>
        <v>0.04</v>
      </c>
      <c r="Q2156" s="46" t="b">
        <f>EXACT(Table2[[#This Row],[rate]],Table2[[#This Row],[Check]])</f>
        <v>1</v>
      </c>
      <c r="R2156" s="46"/>
      <c r="S2156" s="46" t="str">
        <f>IF(Table2[[#This Row],[SRO]]="EOU",VLOOKUP(Table2[[#This Row],[BE]],[2]GD.List!$C$3:$N$5014,12,0),IF(Table2[[#This Row],[SRO]]="Local","Polyester Staple Fibre","SRO 492"))</f>
        <v>Textile Chemical</v>
      </c>
    </row>
    <row r="2157" spans="1:19" x14ac:dyDescent="0.25">
      <c r="A2157" s="270" t="s">
        <v>1444</v>
      </c>
      <c r="B2157" s="116" t="s">
        <v>1712</v>
      </c>
      <c r="C2157" s="266">
        <v>30608</v>
      </c>
      <c r="D2157" s="267">
        <v>3910</v>
      </c>
      <c r="E2157" s="7" t="s">
        <v>46</v>
      </c>
      <c r="F2157" s="265" t="s">
        <v>1454</v>
      </c>
      <c r="G2157" s="156">
        <v>44703</v>
      </c>
      <c r="H2157" s="268">
        <v>29527826.359999999</v>
      </c>
      <c r="I2157" s="50">
        <v>0.04</v>
      </c>
      <c r="J2157" s="261">
        <v>512.6</v>
      </c>
      <c r="K2157" s="261">
        <v>12815</v>
      </c>
      <c r="L2157" s="261"/>
      <c r="M2157" s="262" t="str">
        <f>TEXT(Table2[[#This Row],[Gd.Dt]],"mmm-yy")</f>
        <v>May-22</v>
      </c>
      <c r="N2157" s="46" t="str">
        <f>MID(Table2[[#This Row],[BE]],6,2)</f>
        <v>IB</v>
      </c>
      <c r="O2157" s="46" t="str">
        <f>IF(Table2[[#This Row],[Type]]="IB","EOU",IF(Table2[[#This Row],[Type]]="MB","Local","492"))</f>
        <v>EOU</v>
      </c>
      <c r="P2157" s="46">
        <f>ROUND(Table2[[#This Row],[Cons]]/Table2[[#This Row],[Qty.]],5)</f>
        <v>0.04</v>
      </c>
      <c r="Q2157" s="46" t="b">
        <f>EXACT(Table2[[#This Row],[rate]],Table2[[#This Row],[Check]])</f>
        <v>1</v>
      </c>
      <c r="R2157" s="46"/>
      <c r="S2157" s="46" t="str">
        <f>IF(Table2[[#This Row],[SRO]]="EOU",VLOOKUP(Table2[[#This Row],[BE]],[2]GD.List!$C$3:$N$5014,12,0),IF(Table2[[#This Row],[SRO]]="Local","Polyester Staple Fibre","SRO 492"))</f>
        <v>Textile Chemical</v>
      </c>
    </row>
    <row r="2158" spans="1:19" x14ac:dyDescent="0.25">
      <c r="A2158" s="269" t="s">
        <v>1444</v>
      </c>
      <c r="B2158" s="116" t="s">
        <v>1713</v>
      </c>
      <c r="C2158" s="266">
        <v>45396</v>
      </c>
      <c r="D2158" s="267">
        <v>3910</v>
      </c>
      <c r="E2158" s="7" t="s">
        <v>46</v>
      </c>
      <c r="F2158" s="265" t="s">
        <v>1455</v>
      </c>
      <c r="G2158" s="156">
        <v>44703</v>
      </c>
      <c r="H2158" s="268">
        <v>32123494.18</v>
      </c>
      <c r="I2158" s="50">
        <v>0.04</v>
      </c>
      <c r="J2158" s="261">
        <v>535.36</v>
      </c>
      <c r="K2158" s="261">
        <v>13384</v>
      </c>
      <c r="L2158" s="261"/>
      <c r="M2158" s="262" t="str">
        <f>TEXT(Table2[[#This Row],[Gd.Dt]],"mmm-yy")</f>
        <v>May-22</v>
      </c>
      <c r="N2158" s="46" t="str">
        <f>MID(Table2[[#This Row],[BE]],6,2)</f>
        <v>IB</v>
      </c>
      <c r="O2158" s="46" t="str">
        <f>IF(Table2[[#This Row],[Type]]="IB","EOU",IF(Table2[[#This Row],[Type]]="MB","Local","492"))</f>
        <v>EOU</v>
      </c>
      <c r="P2158" s="46">
        <f>ROUND(Table2[[#This Row],[Cons]]/Table2[[#This Row],[Qty.]],5)</f>
        <v>0.04</v>
      </c>
      <c r="Q2158" s="46" t="b">
        <f>EXACT(Table2[[#This Row],[rate]],Table2[[#This Row],[Check]])</f>
        <v>1</v>
      </c>
      <c r="R2158" s="46"/>
      <c r="S2158" s="46" t="str">
        <f>IF(Table2[[#This Row],[SRO]]="EOU",VLOOKUP(Table2[[#This Row],[BE]],[2]GD.List!$C$3:$N$5014,12,0),IF(Table2[[#This Row],[SRO]]="Local","Polyester Staple Fibre","SRO 492"))</f>
        <v>Textile Chemical</v>
      </c>
    </row>
    <row r="2159" spans="1:19" x14ac:dyDescent="0.25">
      <c r="A2159" s="270" t="s">
        <v>1445</v>
      </c>
      <c r="B2159" s="116" t="s">
        <v>1711</v>
      </c>
      <c r="C2159" s="266">
        <v>30596</v>
      </c>
      <c r="D2159" s="267">
        <v>3906.9029999999998</v>
      </c>
      <c r="E2159" s="7" t="s">
        <v>1443</v>
      </c>
      <c r="F2159" s="265" t="s">
        <v>1453</v>
      </c>
      <c r="G2159" s="156">
        <v>44703</v>
      </c>
      <c r="H2159" s="268">
        <v>35291842.369999997</v>
      </c>
      <c r="I2159" s="50">
        <v>0.04</v>
      </c>
      <c r="J2159" s="261">
        <v>637.31999999999994</v>
      </c>
      <c r="K2159" s="261">
        <v>15933</v>
      </c>
      <c r="L2159" s="261"/>
      <c r="M2159" s="262" t="str">
        <f>TEXT(Table2[[#This Row],[Gd.Dt]],"mmm-yy")</f>
        <v>May-22</v>
      </c>
      <c r="N2159" s="46" t="str">
        <f>MID(Table2[[#This Row],[BE]],6,2)</f>
        <v>IB</v>
      </c>
      <c r="O2159" s="46" t="str">
        <f>IF(Table2[[#This Row],[Type]]="IB","EOU",IF(Table2[[#This Row],[Type]]="MB","Local","492"))</f>
        <v>EOU</v>
      </c>
      <c r="P2159" s="46">
        <f>ROUND(Table2[[#This Row],[Cons]]/Table2[[#This Row],[Qty.]],5)</f>
        <v>0.04</v>
      </c>
      <c r="Q2159" s="46" t="b">
        <f>EXACT(Table2[[#This Row],[rate]],Table2[[#This Row],[Check]])</f>
        <v>1</v>
      </c>
      <c r="R2159" s="46"/>
      <c r="S2159" s="46" t="str">
        <f>IF(Table2[[#This Row],[SRO]]="EOU",VLOOKUP(Table2[[#This Row],[BE]],[2]GD.List!$C$3:$N$5014,12,0),IF(Table2[[#This Row],[SRO]]="Local","Polyester Staple Fibre","SRO 492"))</f>
        <v>Textile Chemical</v>
      </c>
    </row>
    <row r="2160" spans="1:19" x14ac:dyDescent="0.25">
      <c r="A2160" s="270" t="s">
        <v>1445</v>
      </c>
      <c r="B2160" s="116" t="s">
        <v>1712</v>
      </c>
      <c r="C2160" s="266">
        <v>30608</v>
      </c>
      <c r="D2160" s="267">
        <v>3906.9029999999998</v>
      </c>
      <c r="E2160" s="7" t="s">
        <v>46</v>
      </c>
      <c r="F2160" s="265" t="s">
        <v>1454</v>
      </c>
      <c r="G2160" s="156">
        <v>44703</v>
      </c>
      <c r="H2160" s="268">
        <v>29527826.359999999</v>
      </c>
      <c r="I2160" s="50">
        <v>0.04</v>
      </c>
      <c r="J2160" s="261">
        <v>411.4</v>
      </c>
      <c r="K2160" s="261">
        <v>10285</v>
      </c>
      <c r="L2160" s="261"/>
      <c r="M2160" s="262" t="str">
        <f>TEXT(Table2[[#This Row],[Gd.Dt]],"mmm-yy")</f>
        <v>May-22</v>
      </c>
      <c r="N2160" s="46" t="str">
        <f>MID(Table2[[#This Row],[BE]],6,2)</f>
        <v>IB</v>
      </c>
      <c r="O2160" s="46" t="str">
        <f>IF(Table2[[#This Row],[Type]]="IB","EOU",IF(Table2[[#This Row],[Type]]="MB","Local","492"))</f>
        <v>EOU</v>
      </c>
      <c r="P2160" s="46">
        <f>ROUND(Table2[[#This Row],[Cons]]/Table2[[#This Row],[Qty.]],5)</f>
        <v>0.04</v>
      </c>
      <c r="Q2160" s="46" t="b">
        <f>EXACT(Table2[[#This Row],[rate]],Table2[[#This Row],[Check]])</f>
        <v>1</v>
      </c>
      <c r="R2160" s="46"/>
      <c r="S2160" s="46" t="str">
        <f>IF(Table2[[#This Row],[SRO]]="EOU",VLOOKUP(Table2[[#This Row],[BE]],[2]GD.List!$C$3:$N$5014,12,0),IF(Table2[[#This Row],[SRO]]="Local","Polyester Staple Fibre","SRO 492"))</f>
        <v>Textile Chemical</v>
      </c>
    </row>
    <row r="2161" spans="1:19" x14ac:dyDescent="0.25">
      <c r="A2161" s="269" t="s">
        <v>1445</v>
      </c>
      <c r="B2161" s="116" t="s">
        <v>1713</v>
      </c>
      <c r="C2161" s="266">
        <v>45396</v>
      </c>
      <c r="D2161" s="267">
        <v>3906.9029999999998</v>
      </c>
      <c r="E2161" s="7" t="s">
        <v>46</v>
      </c>
      <c r="F2161" s="265" t="s">
        <v>1455</v>
      </c>
      <c r="G2161" s="156">
        <v>44703</v>
      </c>
      <c r="H2161" s="268">
        <v>32123494.18</v>
      </c>
      <c r="I2161" s="50">
        <v>0.04</v>
      </c>
      <c r="J2161" s="261">
        <v>535.36</v>
      </c>
      <c r="K2161" s="261">
        <v>13384</v>
      </c>
      <c r="L2161" s="261"/>
      <c r="M2161" s="262" t="str">
        <f>TEXT(Table2[[#This Row],[Gd.Dt]],"mmm-yy")</f>
        <v>May-22</v>
      </c>
      <c r="N2161" s="46" t="str">
        <f>MID(Table2[[#This Row],[BE]],6,2)</f>
        <v>IB</v>
      </c>
      <c r="O2161" s="46" t="str">
        <f>IF(Table2[[#This Row],[Type]]="IB","EOU",IF(Table2[[#This Row],[Type]]="MB","Local","492"))</f>
        <v>EOU</v>
      </c>
      <c r="P2161" s="46">
        <f>ROUND(Table2[[#This Row],[Cons]]/Table2[[#This Row],[Qty.]],5)</f>
        <v>0.04</v>
      </c>
      <c r="Q2161" s="46" t="b">
        <f>EXACT(Table2[[#This Row],[rate]],Table2[[#This Row],[Check]])</f>
        <v>1</v>
      </c>
      <c r="R2161" s="46"/>
      <c r="S2161" s="46" t="str">
        <f>IF(Table2[[#This Row],[SRO]]="EOU",VLOOKUP(Table2[[#This Row],[BE]],[2]GD.List!$C$3:$N$5014,12,0),IF(Table2[[#This Row],[SRO]]="Local","Polyester Staple Fibre","SRO 492"))</f>
        <v>Textile Chemical</v>
      </c>
    </row>
    <row r="2162" spans="1:19" x14ac:dyDescent="0.25">
      <c r="A2162" s="270" t="s">
        <v>1446</v>
      </c>
      <c r="B2162" s="116" t="s">
        <v>1711</v>
      </c>
      <c r="C2162" s="266">
        <v>30596</v>
      </c>
      <c r="D2162" s="267">
        <v>3204.16</v>
      </c>
      <c r="E2162" s="7" t="s">
        <v>1443</v>
      </c>
      <c r="F2162" s="265" t="s">
        <v>1453</v>
      </c>
      <c r="G2162" s="156">
        <v>44703</v>
      </c>
      <c r="H2162" s="268">
        <v>35291842.369999997</v>
      </c>
      <c r="I2162" s="50">
        <v>7.0000000000000007E-2</v>
      </c>
      <c r="J2162" s="261">
        <v>911.77</v>
      </c>
      <c r="K2162" s="261">
        <v>13032.01</v>
      </c>
      <c r="L2162" s="261"/>
      <c r="M2162" s="262" t="str">
        <f>TEXT(Table2[[#This Row],[Gd.Dt]],"mmm-yy")</f>
        <v>May-22</v>
      </c>
      <c r="N2162" s="46" t="str">
        <f>MID(Table2[[#This Row],[BE]],6,2)</f>
        <v>IB</v>
      </c>
      <c r="O2162" s="46" t="str">
        <f>IF(Table2[[#This Row],[Type]]="IB","EOU",IF(Table2[[#This Row],[Type]]="MB","Local","492"))</f>
        <v>EOU</v>
      </c>
      <c r="P2162" s="46">
        <f>ROUND(Table2[[#This Row],[Cons]]/Table2[[#This Row],[Qty.]],5)</f>
        <v>6.9959999999999994E-2</v>
      </c>
      <c r="Q2162" s="46" t="b">
        <f>EXACT(Table2[[#This Row],[rate]],Table2[[#This Row],[Check]])</f>
        <v>0</v>
      </c>
      <c r="R2162" s="46"/>
      <c r="S2162" s="46" t="str">
        <f>IF(Table2[[#This Row],[SRO]]="EOU",VLOOKUP(Table2[[#This Row],[BE]],[2]GD.List!$C$3:$N$5014,12,0),IF(Table2[[#This Row],[SRO]]="Local","Polyester Staple Fibre","SRO 492"))</f>
        <v>Textile Dyes</v>
      </c>
    </row>
    <row r="2163" spans="1:19" x14ac:dyDescent="0.25">
      <c r="A2163" s="269" t="s">
        <v>1446</v>
      </c>
      <c r="B2163" s="116" t="s">
        <v>1712</v>
      </c>
      <c r="C2163" s="266">
        <v>30608</v>
      </c>
      <c r="D2163" s="267">
        <v>3204.16</v>
      </c>
      <c r="E2163" s="7" t="s">
        <v>46</v>
      </c>
      <c r="F2163" s="265" t="s">
        <v>1454</v>
      </c>
      <c r="G2163" s="156">
        <v>44703</v>
      </c>
      <c r="H2163" s="268">
        <v>29527826.359999999</v>
      </c>
      <c r="I2163" s="50">
        <v>7.0000000000000007E-2</v>
      </c>
      <c r="J2163" s="261">
        <v>719.95</v>
      </c>
      <c r="K2163" s="261">
        <v>10285</v>
      </c>
      <c r="L2163" s="261"/>
      <c r="M2163" s="262" t="str">
        <f>TEXT(Table2[[#This Row],[Gd.Dt]],"mmm-yy")</f>
        <v>May-22</v>
      </c>
      <c r="N2163" s="46" t="str">
        <f>MID(Table2[[#This Row],[BE]],6,2)</f>
        <v>IB</v>
      </c>
      <c r="O2163" s="46" t="str">
        <f>IF(Table2[[#This Row],[Type]]="IB","EOU",IF(Table2[[#This Row],[Type]]="MB","Local","492"))</f>
        <v>EOU</v>
      </c>
      <c r="P2163" s="46">
        <f>ROUND(Table2[[#This Row],[Cons]]/Table2[[#This Row],[Qty.]],5)</f>
        <v>7.0000000000000007E-2</v>
      </c>
      <c r="Q2163" s="46" t="b">
        <f>EXACT(Table2[[#This Row],[rate]],Table2[[#This Row],[Check]])</f>
        <v>1</v>
      </c>
      <c r="R2163" s="46"/>
      <c r="S2163" s="46" t="str">
        <f>IF(Table2[[#This Row],[SRO]]="EOU",VLOOKUP(Table2[[#This Row],[BE]],[2]GD.List!$C$3:$N$5014,12,0),IF(Table2[[#This Row],[SRO]]="Local","Polyester Staple Fibre","SRO 492"))</f>
        <v>Textile Dyes</v>
      </c>
    </row>
    <row r="2164" spans="1:19" x14ac:dyDescent="0.25">
      <c r="A2164" s="270" t="s">
        <v>1447</v>
      </c>
      <c r="B2164" s="116" t="s">
        <v>1711</v>
      </c>
      <c r="C2164" s="266">
        <v>30596</v>
      </c>
      <c r="D2164" s="267">
        <v>3809.9189999999999</v>
      </c>
      <c r="E2164" s="7" t="s">
        <v>1443</v>
      </c>
      <c r="F2164" s="265" t="s">
        <v>1453</v>
      </c>
      <c r="G2164" s="156">
        <v>44703</v>
      </c>
      <c r="H2164" s="268">
        <v>35291842.369999997</v>
      </c>
      <c r="I2164" s="50">
        <v>0.04</v>
      </c>
      <c r="J2164" s="261">
        <v>637.31999999999994</v>
      </c>
      <c r="K2164" s="261">
        <v>15933</v>
      </c>
      <c r="L2164" s="261"/>
      <c r="M2164" s="262" t="str">
        <f>TEXT(Table2[[#This Row],[Gd.Dt]],"mmm-yy")</f>
        <v>May-22</v>
      </c>
      <c r="N2164" s="46" t="str">
        <f>MID(Table2[[#This Row],[BE]],6,2)</f>
        <v>IB</v>
      </c>
      <c r="O2164" s="46" t="str">
        <f>IF(Table2[[#This Row],[Type]]="IB","EOU",IF(Table2[[#This Row],[Type]]="MB","Local","492"))</f>
        <v>EOU</v>
      </c>
      <c r="P2164" s="46">
        <f>ROUND(Table2[[#This Row],[Cons]]/Table2[[#This Row],[Qty.]],5)</f>
        <v>0.04</v>
      </c>
      <c r="Q2164" s="46" t="b">
        <f>EXACT(Table2[[#This Row],[rate]],Table2[[#This Row],[Check]])</f>
        <v>1</v>
      </c>
      <c r="R2164" s="46"/>
      <c r="S2164" s="46" t="str">
        <f>IF(Table2[[#This Row],[SRO]]="EOU",VLOOKUP(Table2[[#This Row],[BE]],[2]GD.List!$C$3:$N$5014,12,0),IF(Table2[[#This Row],[SRO]]="Local","Polyester Staple Fibre","SRO 492"))</f>
        <v>Textile Chemical</v>
      </c>
    </row>
    <row r="2165" spans="1:19" x14ac:dyDescent="0.25">
      <c r="A2165" s="270" t="s">
        <v>1447</v>
      </c>
      <c r="B2165" s="116" t="s">
        <v>1712</v>
      </c>
      <c r="C2165" s="266">
        <v>30608</v>
      </c>
      <c r="D2165" s="267">
        <v>3809.9189999999999</v>
      </c>
      <c r="E2165" s="7" t="s">
        <v>46</v>
      </c>
      <c r="F2165" s="265" t="s">
        <v>1454</v>
      </c>
      <c r="G2165" s="156">
        <v>44703</v>
      </c>
      <c r="H2165" s="268">
        <v>29527826.359999999</v>
      </c>
      <c r="I2165" s="50">
        <v>0.04</v>
      </c>
      <c r="J2165" s="261">
        <v>512.6</v>
      </c>
      <c r="K2165" s="261">
        <v>12815</v>
      </c>
      <c r="L2165" s="261"/>
      <c r="M2165" s="262" t="str">
        <f>TEXT(Table2[[#This Row],[Gd.Dt]],"mmm-yy")</f>
        <v>May-22</v>
      </c>
      <c r="N2165" s="46" t="str">
        <f>MID(Table2[[#This Row],[BE]],6,2)</f>
        <v>IB</v>
      </c>
      <c r="O2165" s="46" t="str">
        <f>IF(Table2[[#This Row],[Type]]="IB","EOU",IF(Table2[[#This Row],[Type]]="MB","Local","492"))</f>
        <v>EOU</v>
      </c>
      <c r="P2165" s="46">
        <f>ROUND(Table2[[#This Row],[Cons]]/Table2[[#This Row],[Qty.]],5)</f>
        <v>0.04</v>
      </c>
      <c r="Q2165" s="46" t="b">
        <f>EXACT(Table2[[#This Row],[rate]],Table2[[#This Row],[Check]])</f>
        <v>1</v>
      </c>
      <c r="R2165" s="46"/>
      <c r="S2165" s="46" t="str">
        <f>IF(Table2[[#This Row],[SRO]]="EOU",VLOOKUP(Table2[[#This Row],[BE]],[2]GD.List!$C$3:$N$5014,12,0),IF(Table2[[#This Row],[SRO]]="Local","Polyester Staple Fibre","SRO 492"))</f>
        <v>Textile Chemical</v>
      </c>
    </row>
    <row r="2166" spans="1:19" x14ac:dyDescent="0.25">
      <c r="A2166" s="270" t="s">
        <v>1447</v>
      </c>
      <c r="B2166" s="119" t="s">
        <v>1713</v>
      </c>
      <c r="C2166" s="271">
        <v>45396</v>
      </c>
      <c r="D2166" s="272">
        <v>3809.9189999999999</v>
      </c>
      <c r="E2166" s="162" t="s">
        <v>46</v>
      </c>
      <c r="F2166" s="270" t="s">
        <v>1455</v>
      </c>
      <c r="G2166" s="163">
        <v>44703</v>
      </c>
      <c r="H2166" s="273">
        <v>32123494.18</v>
      </c>
      <c r="I2166" s="53">
        <v>0.04</v>
      </c>
      <c r="J2166" s="263">
        <v>535.36</v>
      </c>
      <c r="K2166" s="263">
        <v>13384</v>
      </c>
      <c r="L2166" s="263"/>
      <c r="M2166" s="264" t="str">
        <f>TEXT(Table2[[#This Row],[Gd.Dt]],"mmm-yy")</f>
        <v>May-22</v>
      </c>
      <c r="N2166" s="47" t="str">
        <f>MID(Table2[[#This Row],[BE]],6,2)</f>
        <v>IB</v>
      </c>
      <c r="O2166" s="47" t="str">
        <f>IF(Table2[[#This Row],[Type]]="IB","EOU",IF(Table2[[#This Row],[Type]]="MB","Local","492"))</f>
        <v>EOU</v>
      </c>
      <c r="P2166" s="47">
        <f>ROUND(Table2[[#This Row],[Cons]]/Table2[[#This Row],[Qty.]],5)</f>
        <v>0.04</v>
      </c>
      <c r="Q2166" s="47" t="b">
        <f>EXACT(Table2[[#This Row],[rate]],Table2[[#This Row],[Check]])</f>
        <v>1</v>
      </c>
      <c r="R2166" s="47"/>
      <c r="S2166" s="47" t="str">
        <f>IF(Table2[[#This Row],[SRO]]="EOU",VLOOKUP(Table2[[#This Row],[BE]],[2]GD.List!$C$3:$N$5014,12,0),IF(Table2[[#This Row],[SRO]]="Local","Polyester Staple Fibre","SRO 492"))</f>
        <v>Textile Chemical</v>
      </c>
    </row>
    <row r="2167" spans="1:19" x14ac:dyDescent="0.25">
      <c r="A2167" s="265" t="s">
        <v>1</v>
      </c>
      <c r="B2167" s="116" t="s">
        <v>1714</v>
      </c>
      <c r="C2167" s="266">
        <v>874</v>
      </c>
      <c r="D2167" s="267">
        <v>2701.12</v>
      </c>
      <c r="E2167" s="7" t="s">
        <v>1458</v>
      </c>
      <c r="F2167" s="265" t="s">
        <v>1469</v>
      </c>
      <c r="G2167" s="156">
        <v>44704</v>
      </c>
      <c r="H2167" s="268">
        <v>8766294.5</v>
      </c>
      <c r="I2167" s="50">
        <v>0.4</v>
      </c>
      <c r="J2167" s="261">
        <v>1645</v>
      </c>
      <c r="K2167" s="261">
        <v>4112.5</v>
      </c>
      <c r="L2167" s="261"/>
      <c r="M2167" s="262" t="str">
        <f>TEXT(Table2[[#This Row],[Gd.Dt]],"mmm-yy")</f>
        <v>May-22</v>
      </c>
      <c r="N2167" s="46" t="str">
        <f>MID(Table2[[#This Row],[BE]],6,2)</f>
        <v>IB</v>
      </c>
      <c r="O2167" s="46" t="str">
        <f>IF(Table2[[#This Row],[Type]]="IB","EOU",IF(Table2[[#This Row],[Type]]="MB","Local","492"))</f>
        <v>EOU</v>
      </c>
      <c r="P2167" s="46">
        <f>ROUND(Table2[[#This Row],[Cons]]/Table2[[#This Row],[Qty.]],5)</f>
        <v>0.4</v>
      </c>
      <c r="Q2167" s="46" t="b">
        <f>EXACT(Table2[[#This Row],[rate]],Table2[[#This Row],[Check]])</f>
        <v>1</v>
      </c>
      <c r="R2167" s="46"/>
      <c r="S2167" s="46" t="str">
        <f>IF(Table2[[#This Row],[SRO]]="EOU",VLOOKUP(Table2[[#This Row],[BE]],[2]GD.List!$C$3:$N$5014,12,0),IF(Table2[[#This Row],[SRO]]="Local","Polyester Staple Fibre","SRO 492"))</f>
        <v>Textile Coal</v>
      </c>
    </row>
    <row r="2168" spans="1:19" x14ac:dyDescent="0.25">
      <c r="A2168" s="265" t="s">
        <v>1</v>
      </c>
      <c r="B2168" s="116" t="s">
        <v>1715</v>
      </c>
      <c r="C2168" s="266">
        <v>7038</v>
      </c>
      <c r="D2168" s="267">
        <v>2701.12</v>
      </c>
      <c r="E2168" s="7" t="s">
        <v>1468</v>
      </c>
      <c r="F2168" s="265" t="s">
        <v>1470</v>
      </c>
      <c r="G2168" s="156">
        <v>44705</v>
      </c>
      <c r="H2168" s="268">
        <v>15966834.470000001</v>
      </c>
      <c r="I2168" s="50">
        <v>0.1</v>
      </c>
      <c r="J2168" s="261">
        <v>804.7</v>
      </c>
      <c r="K2168" s="261">
        <v>8047</v>
      </c>
      <c r="L2168" s="261"/>
      <c r="M2168" s="262" t="str">
        <f>TEXT(Table2[[#This Row],[Gd.Dt]],"mmm-yy")</f>
        <v>May-22</v>
      </c>
      <c r="N2168" s="46" t="str">
        <f>MID(Table2[[#This Row],[BE]],6,2)</f>
        <v>IB</v>
      </c>
      <c r="O2168" s="46" t="str">
        <f>IF(Table2[[#This Row],[Type]]="IB","EOU",IF(Table2[[#This Row],[Type]]="MB","Local","492"))</f>
        <v>EOU</v>
      </c>
      <c r="P2168" s="46">
        <f>ROUND(Table2[[#This Row],[Cons]]/Table2[[#This Row],[Qty.]],5)</f>
        <v>0.1</v>
      </c>
      <c r="Q2168" s="46" t="b">
        <f>EXACT(Table2[[#This Row],[rate]],Table2[[#This Row],[Check]])</f>
        <v>1</v>
      </c>
      <c r="R2168" s="46"/>
      <c r="S2168" s="46" t="str">
        <f>IF(Table2[[#This Row],[SRO]]="EOU",VLOOKUP(Table2[[#This Row],[BE]],[2]GD.List!$C$3:$N$5014,12,0),IF(Table2[[#This Row],[SRO]]="Local","Polyester Staple Fibre","SRO 492"))</f>
        <v>Textile Coal</v>
      </c>
    </row>
    <row r="2169" spans="1:19" x14ac:dyDescent="0.25">
      <c r="A2169" s="265" t="s">
        <v>1</v>
      </c>
      <c r="B2169" s="116" t="s">
        <v>1716</v>
      </c>
      <c r="C2169" s="266">
        <v>2116</v>
      </c>
      <c r="D2169" s="267">
        <v>2701.12</v>
      </c>
      <c r="E2169" s="7" t="s">
        <v>1464</v>
      </c>
      <c r="F2169" s="265" t="s">
        <v>1471</v>
      </c>
      <c r="G2169" s="156">
        <v>44705</v>
      </c>
      <c r="H2169" s="268">
        <v>28226785.969999999</v>
      </c>
      <c r="I2169" s="50">
        <v>0.4</v>
      </c>
      <c r="J2169" s="261">
        <v>6686</v>
      </c>
      <c r="K2169" s="261">
        <v>16715</v>
      </c>
      <c r="L2169" s="261"/>
      <c r="M2169" s="262" t="str">
        <f>TEXT(Table2[[#This Row],[Gd.Dt]],"mmm-yy")</f>
        <v>May-22</v>
      </c>
      <c r="N2169" s="46" t="str">
        <f>MID(Table2[[#This Row],[BE]],6,2)</f>
        <v>IB</v>
      </c>
      <c r="O2169" s="46" t="str">
        <f>IF(Table2[[#This Row],[Type]]="IB","EOU",IF(Table2[[#This Row],[Type]]="MB","Local","492"))</f>
        <v>EOU</v>
      </c>
      <c r="P2169" s="46">
        <f>ROUND(Table2[[#This Row],[Cons]]/Table2[[#This Row],[Qty.]],5)</f>
        <v>0.4</v>
      </c>
      <c r="Q2169" s="46" t="b">
        <f>EXACT(Table2[[#This Row],[rate]],Table2[[#This Row],[Check]])</f>
        <v>1</v>
      </c>
      <c r="R2169" s="46"/>
      <c r="S2169" s="46" t="str">
        <f>IF(Table2[[#This Row],[SRO]]="EOU",VLOOKUP(Table2[[#This Row],[BE]],[2]GD.List!$C$3:$N$5014,12,0),IF(Table2[[#This Row],[SRO]]="Local","Polyester Staple Fibre","SRO 492"))</f>
        <v>Textile Coal</v>
      </c>
    </row>
    <row r="2170" spans="1:19" x14ac:dyDescent="0.25">
      <c r="A2170" s="265" t="s">
        <v>1</v>
      </c>
      <c r="B2170" s="116" t="s">
        <v>1717</v>
      </c>
      <c r="C2170" s="266">
        <v>13702</v>
      </c>
      <c r="D2170" s="267">
        <v>2701.12</v>
      </c>
      <c r="E2170" s="7" t="s">
        <v>1463</v>
      </c>
      <c r="F2170" s="265" t="s">
        <v>1472</v>
      </c>
      <c r="G2170" s="156">
        <v>44705</v>
      </c>
      <c r="H2170" s="268">
        <v>25930142.329999998</v>
      </c>
      <c r="I2170" s="50">
        <v>0.1</v>
      </c>
      <c r="J2170" s="261">
        <v>583.70000000000005</v>
      </c>
      <c r="K2170" s="261">
        <v>5837</v>
      </c>
      <c r="L2170" s="261"/>
      <c r="M2170" s="262" t="str">
        <f>TEXT(Table2[[#This Row],[Gd.Dt]],"mmm-yy")</f>
        <v>May-22</v>
      </c>
      <c r="N2170" s="46" t="str">
        <f>MID(Table2[[#This Row],[BE]],6,2)</f>
        <v>IB</v>
      </c>
      <c r="O2170" s="46" t="str">
        <f>IF(Table2[[#This Row],[Type]]="IB","EOU",IF(Table2[[#This Row],[Type]]="MB","Local","492"))</f>
        <v>EOU</v>
      </c>
      <c r="P2170" s="46">
        <f>ROUND(Table2[[#This Row],[Cons]]/Table2[[#This Row],[Qty.]],5)</f>
        <v>0.1</v>
      </c>
      <c r="Q2170" s="46" t="b">
        <f>EXACT(Table2[[#This Row],[rate]],Table2[[#This Row],[Check]])</f>
        <v>1</v>
      </c>
      <c r="R2170" s="46"/>
      <c r="S2170" s="46" t="str">
        <f>IF(Table2[[#This Row],[SRO]]="EOU",VLOOKUP(Table2[[#This Row],[BE]],[2]GD.List!$C$3:$N$5014,12,0),IF(Table2[[#This Row],[SRO]]="Local","Polyester Staple Fibre","SRO 492"))</f>
        <v>Textile Coal</v>
      </c>
    </row>
    <row r="2171" spans="1:19" x14ac:dyDescent="0.25">
      <c r="A2171" s="269" t="s">
        <v>1</v>
      </c>
      <c r="B2171" s="116" t="s">
        <v>1717</v>
      </c>
      <c r="C2171" s="266">
        <v>13702</v>
      </c>
      <c r="D2171" s="267">
        <v>2701.12</v>
      </c>
      <c r="E2171" s="7" t="s">
        <v>1463</v>
      </c>
      <c r="F2171" s="265" t="s">
        <v>1472</v>
      </c>
      <c r="G2171" s="156">
        <v>44705</v>
      </c>
      <c r="H2171" s="268">
        <v>25930142.329999998</v>
      </c>
      <c r="I2171" s="50">
        <v>0.4</v>
      </c>
      <c r="J2171" s="261">
        <v>5521.2</v>
      </c>
      <c r="K2171" s="261">
        <v>13803</v>
      </c>
      <c r="L2171" s="261"/>
      <c r="M2171" s="262" t="str">
        <f>TEXT(Table2[[#This Row],[Gd.Dt]],"mmm-yy")</f>
        <v>May-22</v>
      </c>
      <c r="N2171" s="46" t="str">
        <f>MID(Table2[[#This Row],[BE]],6,2)</f>
        <v>IB</v>
      </c>
      <c r="O2171" s="46" t="str">
        <f>IF(Table2[[#This Row],[Type]]="IB","EOU",IF(Table2[[#This Row],[Type]]="MB","Local","492"))</f>
        <v>EOU</v>
      </c>
      <c r="P2171" s="46">
        <f>ROUND(Table2[[#This Row],[Cons]]/Table2[[#This Row],[Qty.]],5)</f>
        <v>0.4</v>
      </c>
      <c r="Q2171" s="46" t="b">
        <f>EXACT(Table2[[#This Row],[rate]],Table2[[#This Row],[Check]])</f>
        <v>1</v>
      </c>
      <c r="R2171" s="46"/>
      <c r="S2171" s="46" t="str">
        <f>IF(Table2[[#This Row],[SRO]]="EOU",VLOOKUP(Table2[[#This Row],[BE]],[2]GD.List!$C$3:$N$5014,12,0),IF(Table2[[#This Row],[SRO]]="Local","Polyester Staple Fibre","SRO 492"))</f>
        <v>Textile Coal</v>
      </c>
    </row>
    <row r="2172" spans="1:19" x14ac:dyDescent="0.25">
      <c r="A2172" s="269" t="s">
        <v>730</v>
      </c>
      <c r="B2172" s="116" t="s">
        <v>1718</v>
      </c>
      <c r="C2172" s="266">
        <v>18872</v>
      </c>
      <c r="D2172" s="267">
        <v>4819.1000000000004</v>
      </c>
      <c r="E2172" s="7" t="s">
        <v>1467</v>
      </c>
      <c r="F2172" s="265" t="s">
        <v>1473</v>
      </c>
      <c r="G2172" s="156">
        <v>44705</v>
      </c>
      <c r="H2172" s="268">
        <v>13907154.24</v>
      </c>
      <c r="I2172" s="50">
        <v>1</v>
      </c>
      <c r="J2172" s="261">
        <v>2290</v>
      </c>
      <c r="K2172" s="261">
        <v>2290</v>
      </c>
      <c r="L2172" s="261"/>
      <c r="M2172" s="262" t="str">
        <f>TEXT(Table2[[#This Row],[Gd.Dt]],"mmm-yy")</f>
        <v>May-22</v>
      </c>
      <c r="N2172" s="46" t="str">
        <f>MID(Table2[[#This Row],[BE]],6,2)</f>
        <v>EP</v>
      </c>
      <c r="O2172" s="46" t="str">
        <f>IF(Table2[[#This Row],[Type]]="IB","EOU",IF(Table2[[#This Row],[Type]]="MB","Local","492"))</f>
        <v>492</v>
      </c>
      <c r="P2172" s="46">
        <f>ROUND(Table2[[#This Row],[Cons]]/Table2[[#This Row],[Qty.]],5)</f>
        <v>1</v>
      </c>
      <c r="Q2172" s="46" t="b">
        <f>EXACT(Table2[[#This Row],[rate]],Table2[[#This Row],[Check]])</f>
        <v>1</v>
      </c>
      <c r="R2172" s="46"/>
      <c r="S2172" s="46" t="str">
        <f>IF(Table2[[#This Row],[SRO]]="EOU",VLOOKUP(Table2[[#This Row],[BE]],[2]GD.List!$C$3:$N$5014,12,0),IF(Table2[[#This Row],[SRO]]="Local","Polyester Staple Fibre","SRO 492"))</f>
        <v>SRO 492</v>
      </c>
    </row>
    <row r="2173" spans="1:19" x14ac:dyDescent="0.25">
      <c r="A2173" s="270" t="s">
        <v>909</v>
      </c>
      <c r="B2173" s="116" t="s">
        <v>1719</v>
      </c>
      <c r="C2173" s="266">
        <v>14736</v>
      </c>
      <c r="D2173" s="267">
        <v>9607.2000000000007</v>
      </c>
      <c r="E2173" s="7" t="s">
        <v>1457</v>
      </c>
      <c r="F2173" s="265" t="s">
        <v>1474</v>
      </c>
      <c r="G2173" s="156">
        <v>44704</v>
      </c>
      <c r="H2173" s="268">
        <v>15910901.279999999</v>
      </c>
      <c r="I2173" s="50">
        <v>1.039E-2</v>
      </c>
      <c r="J2173" s="261">
        <v>34.54</v>
      </c>
      <c r="K2173" s="261">
        <v>3323.91</v>
      </c>
      <c r="L2173" s="261"/>
      <c r="M2173" s="262" t="str">
        <f>TEXT(Table2[[#This Row],[Gd.Dt]],"mmm-yy")</f>
        <v>May-22</v>
      </c>
      <c r="N2173" s="46" t="str">
        <f>MID(Table2[[#This Row],[BE]],6,2)</f>
        <v>HC</v>
      </c>
      <c r="O2173" s="46" t="str">
        <f>IF(Table2[[#This Row],[Type]]="IB","EOU",IF(Table2[[#This Row],[Type]]="MB","Local","492"))</f>
        <v>492</v>
      </c>
      <c r="P2173" s="46">
        <f>ROUND(Table2[[#This Row],[Cons]]/Table2[[#This Row],[Qty.]],5)</f>
        <v>1.039E-2</v>
      </c>
      <c r="Q2173" s="46" t="b">
        <f>EXACT(Table2[[#This Row],[rate]],Table2[[#This Row],[Check]])</f>
        <v>1</v>
      </c>
      <c r="R2173" s="46"/>
      <c r="S2173" s="46" t="str">
        <f>IF(Table2[[#This Row],[SRO]]="EOU",VLOOKUP(Table2[[#This Row],[BE]],[2]GD.List!$C$3:$N$5014,12,0),IF(Table2[[#This Row],[SRO]]="Local","Polyester Staple Fibre","SRO 492"))</f>
        <v>SRO 492</v>
      </c>
    </row>
    <row r="2174" spans="1:19" x14ac:dyDescent="0.25">
      <c r="A2174" s="269" t="s">
        <v>909</v>
      </c>
      <c r="B2174" s="116" t="s">
        <v>1720</v>
      </c>
      <c r="C2174" s="266">
        <v>12000</v>
      </c>
      <c r="D2174" s="267">
        <v>9607.2000000000007</v>
      </c>
      <c r="E2174" s="7" t="s">
        <v>1456</v>
      </c>
      <c r="F2174" s="265" t="s">
        <v>1475</v>
      </c>
      <c r="G2174" s="156">
        <v>44704</v>
      </c>
      <c r="H2174" s="268">
        <v>16555860</v>
      </c>
      <c r="I2174" s="50">
        <v>1.039E-2</v>
      </c>
      <c r="J2174" s="261">
        <v>28.12</v>
      </c>
      <c r="K2174" s="261">
        <v>2706.77</v>
      </c>
      <c r="L2174" s="261"/>
      <c r="M2174" s="262" t="str">
        <f>TEXT(Table2[[#This Row],[Gd.Dt]],"mmm-yy")</f>
        <v>May-22</v>
      </c>
      <c r="N2174" s="46" t="str">
        <f>MID(Table2[[#This Row],[BE]],6,2)</f>
        <v>HC</v>
      </c>
      <c r="O2174" s="46" t="str">
        <f>IF(Table2[[#This Row],[Type]]="IB","EOU",IF(Table2[[#This Row],[Type]]="MB","Local","492"))</f>
        <v>492</v>
      </c>
      <c r="P2174" s="46">
        <f>ROUND(Table2[[#This Row],[Cons]]/Table2[[#This Row],[Qty.]],5)</f>
        <v>1.039E-2</v>
      </c>
      <c r="Q2174" s="46" t="b">
        <f>EXACT(Table2[[#This Row],[rate]],Table2[[#This Row],[Check]])</f>
        <v>1</v>
      </c>
      <c r="R2174" s="46"/>
      <c r="S2174" s="46" t="str">
        <f>IF(Table2[[#This Row],[SRO]]="EOU",VLOOKUP(Table2[[#This Row],[BE]],[2]GD.List!$C$3:$N$5014,12,0),IF(Table2[[#This Row],[SRO]]="Local","Polyester Staple Fibre","SRO 492"))</f>
        <v>SRO 492</v>
      </c>
    </row>
    <row r="2175" spans="1:19" x14ac:dyDescent="0.25">
      <c r="A2175" s="269" t="s">
        <v>1021</v>
      </c>
      <c r="B2175" s="116" t="s">
        <v>1714</v>
      </c>
      <c r="C2175" s="266">
        <v>874</v>
      </c>
      <c r="D2175" s="267">
        <v>1108.19</v>
      </c>
      <c r="E2175" s="7" t="s">
        <v>1458</v>
      </c>
      <c r="F2175" s="265" t="s">
        <v>1469</v>
      </c>
      <c r="G2175" s="156">
        <v>44704</v>
      </c>
      <c r="H2175" s="268">
        <v>8766294.5</v>
      </c>
      <c r="I2175" s="50">
        <v>0.04</v>
      </c>
      <c r="J2175" s="261">
        <v>164.5</v>
      </c>
      <c r="K2175" s="261">
        <v>4112.5</v>
      </c>
      <c r="L2175" s="261"/>
      <c r="M2175" s="262" t="str">
        <f>TEXT(Table2[[#This Row],[Gd.Dt]],"mmm-yy")</f>
        <v>May-22</v>
      </c>
      <c r="N2175" s="46" t="str">
        <f>MID(Table2[[#This Row],[BE]],6,2)</f>
        <v>IB</v>
      </c>
      <c r="O2175" s="46" t="str">
        <f>IF(Table2[[#This Row],[Type]]="IB","EOU",IF(Table2[[#This Row],[Type]]="MB","Local","492"))</f>
        <v>EOU</v>
      </c>
      <c r="P2175" s="46">
        <f>ROUND(Table2[[#This Row],[Cons]]/Table2[[#This Row],[Qty.]],5)</f>
        <v>0.04</v>
      </c>
      <c r="Q2175" s="46" t="b">
        <f>EXACT(Table2[[#This Row],[rate]],Table2[[#This Row],[Check]])</f>
        <v>1</v>
      </c>
      <c r="R2175" s="46"/>
      <c r="S2175" s="46" t="str">
        <f>IF(Table2[[#This Row],[SRO]]="EOU",VLOOKUP(Table2[[#This Row],[BE]],[2]GD.List!$C$3:$N$5014,12,0),IF(Table2[[#This Row],[SRO]]="Local","Polyester Staple Fibre","SRO 492"))</f>
        <v>Textile Chemical</v>
      </c>
    </row>
    <row r="2176" spans="1:19" x14ac:dyDescent="0.25">
      <c r="A2176" s="269" t="s">
        <v>1056</v>
      </c>
      <c r="B2176" s="116" t="s">
        <v>1718</v>
      </c>
      <c r="C2176" s="266">
        <v>18872</v>
      </c>
      <c r="D2176" s="267">
        <v>4821.1090000000004</v>
      </c>
      <c r="E2176" s="7" t="s">
        <v>1467</v>
      </c>
      <c r="F2176" s="265" t="s">
        <v>1473</v>
      </c>
      <c r="G2176" s="156">
        <v>44705</v>
      </c>
      <c r="H2176" s="268">
        <v>13907154.24</v>
      </c>
      <c r="I2176" s="50">
        <v>1</v>
      </c>
      <c r="J2176" s="261">
        <v>4000</v>
      </c>
      <c r="K2176" s="261">
        <v>4000</v>
      </c>
      <c r="L2176" s="261"/>
      <c r="M2176" s="262" t="str">
        <f>TEXT(Table2[[#This Row],[Gd.Dt]],"mmm-yy")</f>
        <v>May-22</v>
      </c>
      <c r="N2176" s="46" t="str">
        <f>MID(Table2[[#This Row],[BE]],6,2)</f>
        <v>TI</v>
      </c>
      <c r="O2176" s="46" t="str">
        <f>IF(Table2[[#This Row],[Type]]="IB","EOU",IF(Table2[[#This Row],[Type]]="MB","Local","492"))</f>
        <v>492</v>
      </c>
      <c r="P2176" s="46">
        <f>ROUND(Table2[[#This Row],[Cons]]/Table2[[#This Row],[Qty.]],5)</f>
        <v>1</v>
      </c>
      <c r="Q2176" s="46" t="b">
        <f>EXACT(Table2[[#This Row],[rate]],Table2[[#This Row],[Check]])</f>
        <v>1</v>
      </c>
      <c r="R2176" s="46"/>
      <c r="S2176" s="46" t="str">
        <f>IF(Table2[[#This Row],[SRO]]="EOU",VLOOKUP(Table2[[#This Row],[BE]],[2]GD.List!$C$3:$N$5014,12,0),IF(Table2[[#This Row],[SRO]]="Local","Polyester Staple Fibre","SRO 492"))</f>
        <v>SRO 492</v>
      </c>
    </row>
    <row r="2177" spans="1:19" x14ac:dyDescent="0.25">
      <c r="A2177" s="270" t="s">
        <v>1160</v>
      </c>
      <c r="B2177" s="116" t="s">
        <v>1714</v>
      </c>
      <c r="C2177" s="266">
        <v>874</v>
      </c>
      <c r="D2177" s="267">
        <v>5503.201</v>
      </c>
      <c r="E2177" s="7" t="s">
        <v>1458</v>
      </c>
      <c r="F2177" s="265" t="s">
        <v>1469</v>
      </c>
      <c r="G2177" s="156">
        <v>44704</v>
      </c>
      <c r="H2177" s="268">
        <v>8766294.5</v>
      </c>
      <c r="I2177" s="50">
        <v>0.41666999999999998</v>
      </c>
      <c r="J2177" s="261">
        <v>1713.56</v>
      </c>
      <c r="K2177" s="261">
        <v>4112.5</v>
      </c>
      <c r="L2177" s="261"/>
      <c r="M2177" s="262" t="str">
        <f>TEXT(Table2[[#This Row],[Gd.Dt]],"mmm-yy")</f>
        <v>May-22</v>
      </c>
      <c r="N2177" s="46" t="str">
        <f>MID(Table2[[#This Row],[BE]],6,2)</f>
        <v>MB</v>
      </c>
      <c r="O2177" s="46" t="str">
        <f>IF(Table2[[#This Row],[Type]]="IB","EOU",IF(Table2[[#This Row],[Type]]="MB","Local","492"))</f>
        <v>Local</v>
      </c>
      <c r="P2177" s="46">
        <f>ROUND(Table2[[#This Row],[Cons]]/Table2[[#This Row],[Qty.]],5)</f>
        <v>0.41666999999999998</v>
      </c>
      <c r="Q2177" s="46" t="b">
        <f>EXACT(Table2[[#This Row],[rate]],Table2[[#This Row],[Check]])</f>
        <v>1</v>
      </c>
      <c r="R2177" s="46"/>
      <c r="S2177" s="46" t="str">
        <f>IF(Table2[[#This Row],[SRO]]="EOU",VLOOKUP(Table2[[#This Row],[BE]],[2]GD.List!$C$3:$N$5014,12,0),IF(Table2[[#This Row],[SRO]]="Local","Polyester Staple Fibre","SRO 492"))</f>
        <v>Polyester Staple Fibre</v>
      </c>
    </row>
    <row r="2178" spans="1:19" x14ac:dyDescent="0.25">
      <c r="A2178" s="270" t="s">
        <v>1160</v>
      </c>
      <c r="B2178" s="116" t="s">
        <v>1721</v>
      </c>
      <c r="C2178" s="266">
        <v>19440</v>
      </c>
      <c r="D2178" s="267">
        <v>5503.201</v>
      </c>
      <c r="E2178" s="7" t="s">
        <v>1459</v>
      </c>
      <c r="F2178" s="265" t="s">
        <v>1476</v>
      </c>
      <c r="G2178" s="156">
        <v>44705</v>
      </c>
      <c r="H2178" s="268">
        <v>29211214.43</v>
      </c>
      <c r="I2178" s="50">
        <v>0.66327000000000003</v>
      </c>
      <c r="J2178" s="261">
        <v>6130.86</v>
      </c>
      <c r="K2178" s="261">
        <v>9243.39</v>
      </c>
      <c r="L2178" s="261"/>
      <c r="M2178" s="262" t="str">
        <f>TEXT(Table2[[#This Row],[Gd.Dt]],"mmm-yy")</f>
        <v>May-22</v>
      </c>
      <c r="N2178" s="46" t="str">
        <f>MID(Table2[[#This Row],[BE]],6,2)</f>
        <v>MB</v>
      </c>
      <c r="O2178" s="46" t="str">
        <f>IF(Table2[[#This Row],[Type]]="IB","EOU",IF(Table2[[#This Row],[Type]]="MB","Local","492"))</f>
        <v>Local</v>
      </c>
      <c r="P2178" s="46">
        <f>ROUND(Table2[[#This Row],[Cons]]/Table2[[#This Row],[Qty.]],5)</f>
        <v>0.66327000000000003</v>
      </c>
      <c r="Q2178" s="46" t="b">
        <f>EXACT(Table2[[#This Row],[rate]],Table2[[#This Row],[Check]])</f>
        <v>1</v>
      </c>
      <c r="R2178" s="46"/>
      <c r="S2178" s="46" t="str">
        <f>IF(Table2[[#This Row],[SRO]]="EOU",VLOOKUP(Table2[[#This Row],[BE]],[2]GD.List!$C$3:$N$5014,12,0),IF(Table2[[#This Row],[SRO]]="Local","Polyester Staple Fibre","SRO 492"))</f>
        <v>Polyester Staple Fibre</v>
      </c>
    </row>
    <row r="2179" spans="1:19" x14ac:dyDescent="0.25">
      <c r="A2179" s="269" t="s">
        <v>1160</v>
      </c>
      <c r="B2179" s="116" t="s">
        <v>1717</v>
      </c>
      <c r="C2179" s="266">
        <v>13702</v>
      </c>
      <c r="D2179" s="267">
        <v>5503.201</v>
      </c>
      <c r="E2179" s="7" t="s">
        <v>1463</v>
      </c>
      <c r="F2179" s="265" t="s">
        <v>1472</v>
      </c>
      <c r="G2179" s="156">
        <v>44705</v>
      </c>
      <c r="H2179" s="268">
        <v>25930142.329999998</v>
      </c>
      <c r="I2179" s="50">
        <v>0.53061000000000003</v>
      </c>
      <c r="J2179" s="261">
        <v>7324.01</v>
      </c>
      <c r="K2179" s="261">
        <v>13803</v>
      </c>
      <c r="L2179" s="261"/>
      <c r="M2179" s="262" t="str">
        <f>TEXT(Table2[[#This Row],[Gd.Dt]],"mmm-yy")</f>
        <v>May-22</v>
      </c>
      <c r="N2179" s="46" t="str">
        <f>MID(Table2[[#This Row],[BE]],6,2)</f>
        <v>MB</v>
      </c>
      <c r="O2179" s="46" t="str">
        <f>IF(Table2[[#This Row],[Type]]="IB","EOU",IF(Table2[[#This Row],[Type]]="MB","Local","492"))</f>
        <v>Local</v>
      </c>
      <c r="P2179" s="46">
        <f>ROUND(Table2[[#This Row],[Cons]]/Table2[[#This Row],[Qty.]],5)</f>
        <v>0.53061000000000003</v>
      </c>
      <c r="Q2179" s="46" t="b">
        <f>EXACT(Table2[[#This Row],[rate]],Table2[[#This Row],[Check]])</f>
        <v>1</v>
      </c>
      <c r="R2179" s="46"/>
      <c r="S2179" s="46" t="str">
        <f>IF(Table2[[#This Row],[SRO]]="EOU",VLOOKUP(Table2[[#This Row],[BE]],[2]GD.List!$C$3:$N$5014,12,0),IF(Table2[[#This Row],[SRO]]="Local","Polyester Staple Fibre","SRO 492"))</f>
        <v>Polyester Staple Fibre</v>
      </c>
    </row>
    <row r="2180" spans="1:19" x14ac:dyDescent="0.25">
      <c r="A2180" s="270" t="s">
        <v>1216</v>
      </c>
      <c r="B2180" s="116" t="s">
        <v>1719</v>
      </c>
      <c r="C2180" s="266">
        <v>14736</v>
      </c>
      <c r="D2180" s="267">
        <v>9607.2000000000007</v>
      </c>
      <c r="E2180" s="7" t="s">
        <v>1457</v>
      </c>
      <c r="F2180" s="265" t="s">
        <v>1474</v>
      </c>
      <c r="G2180" s="156">
        <v>44704</v>
      </c>
      <c r="H2180" s="268">
        <v>15910901.279999999</v>
      </c>
      <c r="I2180" s="50">
        <v>4.8000000000000001E-4</v>
      </c>
      <c r="J2180" s="261">
        <v>1.6</v>
      </c>
      <c r="K2180" s="261">
        <v>3323.91</v>
      </c>
      <c r="L2180" s="261"/>
      <c r="M2180" s="262" t="str">
        <f>TEXT(Table2[[#This Row],[Gd.Dt]],"mmm-yy")</f>
        <v>May-22</v>
      </c>
      <c r="N2180" s="46" t="str">
        <f>MID(Table2[[#This Row],[BE]],6,2)</f>
        <v>HC</v>
      </c>
      <c r="O2180" s="46" t="str">
        <f>IF(Table2[[#This Row],[Type]]="IB","EOU",IF(Table2[[#This Row],[Type]]="MB","Local","492"))</f>
        <v>492</v>
      </c>
      <c r="P2180" s="46">
        <f>ROUND(Table2[[#This Row],[Cons]]/Table2[[#This Row],[Qty.]],5)</f>
        <v>4.8000000000000001E-4</v>
      </c>
      <c r="Q2180" s="46" t="b">
        <f>EXACT(Table2[[#This Row],[rate]],Table2[[#This Row],[Check]])</f>
        <v>1</v>
      </c>
      <c r="R2180" s="46"/>
      <c r="S2180" s="46" t="str">
        <f>IF(Table2[[#This Row],[SRO]]="EOU",VLOOKUP(Table2[[#This Row],[BE]],[2]GD.List!$C$3:$N$5014,12,0),IF(Table2[[#This Row],[SRO]]="Local","Polyester Staple Fibre","SRO 492"))</f>
        <v>SRO 492</v>
      </c>
    </row>
    <row r="2181" spans="1:19" x14ac:dyDescent="0.25">
      <c r="A2181" s="269" t="s">
        <v>1216</v>
      </c>
      <c r="B2181" s="116" t="s">
        <v>1720</v>
      </c>
      <c r="C2181" s="266">
        <v>12000</v>
      </c>
      <c r="D2181" s="267">
        <v>9607.2000000000007</v>
      </c>
      <c r="E2181" s="7" t="s">
        <v>1456</v>
      </c>
      <c r="F2181" s="265" t="s">
        <v>1475</v>
      </c>
      <c r="G2181" s="156">
        <v>44704</v>
      </c>
      <c r="H2181" s="268">
        <v>16555860</v>
      </c>
      <c r="I2181" s="50">
        <v>4.8000000000000001E-4</v>
      </c>
      <c r="J2181" s="261">
        <v>1.3</v>
      </c>
      <c r="K2181" s="261">
        <v>2706.77</v>
      </c>
      <c r="L2181" s="261"/>
      <c r="M2181" s="262" t="str">
        <f>TEXT(Table2[[#This Row],[Gd.Dt]],"mmm-yy")</f>
        <v>May-22</v>
      </c>
      <c r="N2181" s="46" t="str">
        <f>MID(Table2[[#This Row],[BE]],6,2)</f>
        <v>HC</v>
      </c>
      <c r="O2181" s="46" t="str">
        <f>IF(Table2[[#This Row],[Type]]="IB","EOU",IF(Table2[[#This Row],[Type]]="MB","Local","492"))</f>
        <v>492</v>
      </c>
      <c r="P2181" s="46">
        <f>ROUND(Table2[[#This Row],[Cons]]/Table2[[#This Row],[Qty.]],5)</f>
        <v>4.8000000000000001E-4</v>
      </c>
      <c r="Q2181" s="46" t="b">
        <f>EXACT(Table2[[#This Row],[rate]],Table2[[#This Row],[Check]])</f>
        <v>1</v>
      </c>
      <c r="R2181" s="46"/>
      <c r="S2181" s="46" t="str">
        <f>IF(Table2[[#This Row],[SRO]]="EOU",VLOOKUP(Table2[[#This Row],[BE]],[2]GD.List!$C$3:$N$5014,12,0),IF(Table2[[#This Row],[SRO]]="Local","Polyester Staple Fibre","SRO 492"))</f>
        <v>SRO 492</v>
      </c>
    </row>
    <row r="2182" spans="1:19" x14ac:dyDescent="0.25">
      <c r="A2182" s="269" t="s">
        <v>1332</v>
      </c>
      <c r="B2182" s="116" t="s">
        <v>1721</v>
      </c>
      <c r="C2182" s="266">
        <v>19440</v>
      </c>
      <c r="D2182" s="267">
        <v>3926.9099000000001</v>
      </c>
      <c r="E2182" s="7" t="s">
        <v>1459</v>
      </c>
      <c r="F2182" s="265" t="s">
        <v>1476</v>
      </c>
      <c r="G2182" s="156">
        <v>44705</v>
      </c>
      <c r="H2182" s="268">
        <v>29211214.43</v>
      </c>
      <c r="I2182" s="50">
        <v>1</v>
      </c>
      <c r="J2182" s="261">
        <v>12000</v>
      </c>
      <c r="K2182" s="261">
        <v>12000</v>
      </c>
      <c r="L2182" s="261"/>
      <c r="M2182" s="262" t="str">
        <f>TEXT(Table2[[#This Row],[Gd.Dt]],"mmm-yy")</f>
        <v>May-22</v>
      </c>
      <c r="N2182" s="46" t="str">
        <f>MID(Table2[[#This Row],[BE]],6,2)</f>
        <v>TI</v>
      </c>
      <c r="O2182" s="46" t="str">
        <f>IF(Table2[[#This Row],[Type]]="IB","EOU",IF(Table2[[#This Row],[Type]]="MB","Local","492"))</f>
        <v>492</v>
      </c>
      <c r="P2182" s="46">
        <f>ROUND(Table2[[#This Row],[Cons]]/Table2[[#This Row],[Qty.]],5)</f>
        <v>1</v>
      </c>
      <c r="Q2182" s="46" t="b">
        <f>EXACT(Table2[[#This Row],[rate]],Table2[[#This Row],[Check]])</f>
        <v>1</v>
      </c>
      <c r="R2182" s="46"/>
      <c r="S2182" s="46" t="str">
        <f>IF(Table2[[#This Row],[SRO]]="EOU",VLOOKUP(Table2[[#This Row],[BE]],[2]GD.List!$C$3:$N$5014,12,0),IF(Table2[[#This Row],[SRO]]="Local","Polyester Staple Fibre","SRO 492"))</f>
        <v>SRO 492</v>
      </c>
    </row>
    <row r="2183" spans="1:19" x14ac:dyDescent="0.25">
      <c r="A2183" s="270" t="s">
        <v>1341</v>
      </c>
      <c r="B2183" s="116" t="s">
        <v>1714</v>
      </c>
      <c r="C2183" s="266">
        <v>874</v>
      </c>
      <c r="D2183" s="267">
        <v>3910</v>
      </c>
      <c r="E2183" s="7" t="s">
        <v>1458</v>
      </c>
      <c r="F2183" s="265" t="s">
        <v>1469</v>
      </c>
      <c r="G2183" s="156">
        <v>44704</v>
      </c>
      <c r="H2183" s="268">
        <v>8766294.5</v>
      </c>
      <c r="I2183" s="50">
        <v>0.04</v>
      </c>
      <c r="J2183" s="261">
        <v>164.5</v>
      </c>
      <c r="K2183" s="261">
        <v>4112.5</v>
      </c>
      <c r="L2183" s="261"/>
      <c r="M2183" s="262" t="str">
        <f>TEXT(Table2[[#This Row],[Gd.Dt]],"mmm-yy")</f>
        <v>May-22</v>
      </c>
      <c r="N2183" s="46" t="str">
        <f>MID(Table2[[#This Row],[BE]],6,2)</f>
        <v>IB</v>
      </c>
      <c r="O2183" s="46" t="str">
        <f>IF(Table2[[#This Row],[Type]]="IB","EOU",IF(Table2[[#This Row],[Type]]="MB","Local","492"))</f>
        <v>EOU</v>
      </c>
      <c r="P2183" s="46">
        <f>ROUND(Table2[[#This Row],[Cons]]/Table2[[#This Row],[Qty.]],5)</f>
        <v>0.04</v>
      </c>
      <c r="Q2183" s="46" t="b">
        <f>EXACT(Table2[[#This Row],[rate]],Table2[[#This Row],[Check]])</f>
        <v>1</v>
      </c>
      <c r="R2183" s="46"/>
      <c r="S2183" s="46" t="str">
        <f>IF(Table2[[#This Row],[SRO]]="EOU",VLOOKUP(Table2[[#This Row],[BE]],[2]GD.List!$C$3:$N$5014,12,0),IF(Table2[[#This Row],[SRO]]="Local","Polyester Staple Fibre","SRO 492"))</f>
        <v>Textile Chemical</v>
      </c>
    </row>
    <row r="2184" spans="1:19" x14ac:dyDescent="0.25">
      <c r="A2184" s="270" t="s">
        <v>1341</v>
      </c>
      <c r="B2184" s="116" t="s">
        <v>1715</v>
      </c>
      <c r="C2184" s="266">
        <v>7038</v>
      </c>
      <c r="D2184" s="267">
        <v>3910</v>
      </c>
      <c r="E2184" s="7" t="s">
        <v>1468</v>
      </c>
      <c r="F2184" s="265" t="s">
        <v>1470</v>
      </c>
      <c r="G2184" s="156">
        <v>44705</v>
      </c>
      <c r="H2184" s="268">
        <v>15966834.470000001</v>
      </c>
      <c r="I2184" s="50">
        <v>0.04</v>
      </c>
      <c r="J2184" s="261">
        <v>321.88</v>
      </c>
      <c r="K2184" s="261">
        <v>8047</v>
      </c>
      <c r="L2184" s="261"/>
      <c r="M2184" s="262" t="str">
        <f>TEXT(Table2[[#This Row],[Gd.Dt]],"mmm-yy")</f>
        <v>May-22</v>
      </c>
      <c r="N2184" s="46" t="str">
        <f>MID(Table2[[#This Row],[BE]],6,2)</f>
        <v>IB</v>
      </c>
      <c r="O2184" s="46" t="str">
        <f>IF(Table2[[#This Row],[Type]]="IB","EOU",IF(Table2[[#This Row],[Type]]="MB","Local","492"))</f>
        <v>EOU</v>
      </c>
      <c r="P2184" s="46">
        <f>ROUND(Table2[[#This Row],[Cons]]/Table2[[#This Row],[Qty.]],5)</f>
        <v>0.04</v>
      </c>
      <c r="Q2184" s="46" t="b">
        <f>EXACT(Table2[[#This Row],[rate]],Table2[[#This Row],[Check]])</f>
        <v>1</v>
      </c>
      <c r="R2184" s="46"/>
      <c r="S2184" s="46" t="str">
        <f>IF(Table2[[#This Row],[SRO]]="EOU",VLOOKUP(Table2[[#This Row],[BE]],[2]GD.List!$C$3:$N$5014,12,0),IF(Table2[[#This Row],[SRO]]="Local","Polyester Staple Fibre","SRO 492"))</f>
        <v>Textile Chemical</v>
      </c>
    </row>
    <row r="2185" spans="1:19" x14ac:dyDescent="0.25">
      <c r="A2185" s="269" t="s">
        <v>1341</v>
      </c>
      <c r="B2185" s="116" t="s">
        <v>1716</v>
      </c>
      <c r="C2185" s="266">
        <v>2116</v>
      </c>
      <c r="D2185" s="267">
        <v>3910</v>
      </c>
      <c r="E2185" s="7" t="s">
        <v>1464</v>
      </c>
      <c r="F2185" s="265" t="s">
        <v>1471</v>
      </c>
      <c r="G2185" s="156">
        <v>44705</v>
      </c>
      <c r="H2185" s="268">
        <v>28226785.969999999</v>
      </c>
      <c r="I2185" s="50">
        <v>0.04</v>
      </c>
      <c r="J2185" s="261">
        <v>527.14</v>
      </c>
      <c r="K2185" s="261">
        <v>13178.5</v>
      </c>
      <c r="L2185" s="261"/>
      <c r="M2185" s="262" t="str">
        <f>TEXT(Table2[[#This Row],[Gd.Dt]],"mmm-yy")</f>
        <v>May-22</v>
      </c>
      <c r="N2185" s="46" t="str">
        <f>MID(Table2[[#This Row],[BE]],6,2)</f>
        <v>IB</v>
      </c>
      <c r="O2185" s="46" t="str">
        <f>IF(Table2[[#This Row],[Type]]="IB","EOU",IF(Table2[[#This Row],[Type]]="MB","Local","492"))</f>
        <v>EOU</v>
      </c>
      <c r="P2185" s="46">
        <f>ROUND(Table2[[#This Row],[Cons]]/Table2[[#This Row],[Qty.]],5)</f>
        <v>0.04</v>
      </c>
      <c r="Q2185" s="46" t="b">
        <f>EXACT(Table2[[#This Row],[rate]],Table2[[#This Row],[Check]])</f>
        <v>1</v>
      </c>
      <c r="R2185" s="46"/>
      <c r="S2185" s="46" t="str">
        <f>IF(Table2[[#This Row],[SRO]]="EOU",VLOOKUP(Table2[[#This Row],[BE]],[2]GD.List!$C$3:$N$5014,12,0),IF(Table2[[#This Row],[SRO]]="Local","Polyester Staple Fibre","SRO 492"))</f>
        <v>Textile Chemical</v>
      </c>
    </row>
    <row r="2186" spans="1:19" x14ac:dyDescent="0.25">
      <c r="A2186" s="270" t="s">
        <v>1352</v>
      </c>
      <c r="B2186" s="116" t="s">
        <v>1714</v>
      </c>
      <c r="C2186" s="266">
        <v>874</v>
      </c>
      <c r="D2186" s="267">
        <v>3809.9110000000001</v>
      </c>
      <c r="E2186" s="7" t="s">
        <v>1458</v>
      </c>
      <c r="F2186" s="265" t="s">
        <v>1469</v>
      </c>
      <c r="G2186" s="156">
        <v>44704</v>
      </c>
      <c r="H2186" s="268">
        <v>8766294.5</v>
      </c>
      <c r="I2186" s="50">
        <v>0.04</v>
      </c>
      <c r="J2186" s="261">
        <v>164.5</v>
      </c>
      <c r="K2186" s="261">
        <v>4112.5</v>
      </c>
      <c r="L2186" s="261"/>
      <c r="M2186" s="262" t="str">
        <f>TEXT(Table2[[#This Row],[Gd.Dt]],"mmm-yy")</f>
        <v>May-22</v>
      </c>
      <c r="N2186" s="46" t="str">
        <f>MID(Table2[[#This Row],[BE]],6,2)</f>
        <v>IB</v>
      </c>
      <c r="O2186" s="46" t="str">
        <f>IF(Table2[[#This Row],[Type]]="IB","EOU",IF(Table2[[#This Row],[Type]]="MB","Local","492"))</f>
        <v>EOU</v>
      </c>
      <c r="P2186" s="46">
        <f>ROUND(Table2[[#This Row],[Cons]]/Table2[[#This Row],[Qty.]],5)</f>
        <v>0.04</v>
      </c>
      <c r="Q2186" s="46" t="b">
        <f>EXACT(Table2[[#This Row],[rate]],Table2[[#This Row],[Check]])</f>
        <v>1</v>
      </c>
      <c r="R2186" s="46"/>
      <c r="S2186" s="46" t="str">
        <f>IF(Table2[[#This Row],[SRO]]="EOU",VLOOKUP(Table2[[#This Row],[BE]],[2]GD.List!$C$3:$N$5014,12,0),IF(Table2[[#This Row],[SRO]]="Local","Polyester Staple Fibre","SRO 492"))</f>
        <v>Textile Chemical</v>
      </c>
    </row>
    <row r="2187" spans="1:19" x14ac:dyDescent="0.25">
      <c r="A2187" s="269" t="s">
        <v>1352</v>
      </c>
      <c r="B2187" s="116" t="s">
        <v>1715</v>
      </c>
      <c r="C2187" s="266">
        <v>7038</v>
      </c>
      <c r="D2187" s="267">
        <v>3809.9110000000001</v>
      </c>
      <c r="E2187" s="7" t="s">
        <v>1468</v>
      </c>
      <c r="F2187" s="265" t="s">
        <v>1470</v>
      </c>
      <c r="G2187" s="156">
        <v>44705</v>
      </c>
      <c r="H2187" s="268">
        <v>15966834.470000001</v>
      </c>
      <c r="I2187" s="50">
        <v>0.04</v>
      </c>
      <c r="J2187" s="261">
        <v>321.88</v>
      </c>
      <c r="K2187" s="261">
        <v>8047</v>
      </c>
      <c r="L2187" s="261"/>
      <c r="M2187" s="262" t="str">
        <f>TEXT(Table2[[#This Row],[Gd.Dt]],"mmm-yy")</f>
        <v>May-22</v>
      </c>
      <c r="N2187" s="46" t="str">
        <f>MID(Table2[[#This Row],[BE]],6,2)</f>
        <v>IB</v>
      </c>
      <c r="O2187" s="46" t="str">
        <f>IF(Table2[[#This Row],[Type]]="IB","EOU",IF(Table2[[#This Row],[Type]]="MB","Local","492"))</f>
        <v>EOU</v>
      </c>
      <c r="P2187" s="46">
        <f>ROUND(Table2[[#This Row],[Cons]]/Table2[[#This Row],[Qty.]],5)</f>
        <v>0.04</v>
      </c>
      <c r="Q2187" s="46" t="b">
        <f>EXACT(Table2[[#This Row],[rate]],Table2[[#This Row],[Check]])</f>
        <v>1</v>
      </c>
      <c r="R2187" s="46"/>
      <c r="S2187" s="46" t="str">
        <f>IF(Table2[[#This Row],[SRO]]="EOU",VLOOKUP(Table2[[#This Row],[BE]],[2]GD.List!$C$3:$N$5014,12,0),IF(Table2[[#This Row],[SRO]]="Local","Polyester Staple Fibre","SRO 492"))</f>
        <v>Textile Chemical</v>
      </c>
    </row>
    <row r="2188" spans="1:19" x14ac:dyDescent="0.25">
      <c r="A2188" s="270" t="s">
        <v>1381</v>
      </c>
      <c r="B2188" s="116" t="s">
        <v>1721</v>
      </c>
      <c r="C2188" s="266">
        <v>19440</v>
      </c>
      <c r="D2188" s="267">
        <v>9606.2919999999995</v>
      </c>
      <c r="E2188" s="7" t="s">
        <v>1459</v>
      </c>
      <c r="F2188" s="265" t="s">
        <v>1476</v>
      </c>
      <c r="G2188" s="156">
        <v>44705</v>
      </c>
      <c r="H2188" s="268">
        <v>29211214.43</v>
      </c>
      <c r="I2188" s="50">
        <v>1</v>
      </c>
      <c r="J2188" s="261">
        <v>10</v>
      </c>
      <c r="K2188" s="261">
        <v>10</v>
      </c>
      <c r="L2188" s="261"/>
      <c r="M2188" s="262" t="str">
        <f>TEXT(Table2[[#This Row],[Gd.Dt]],"mmm-yy")</f>
        <v>May-22</v>
      </c>
      <c r="N2188" s="46" t="str">
        <f>MID(Table2[[#This Row],[BE]],6,2)</f>
        <v>TI</v>
      </c>
      <c r="O2188" s="46" t="str">
        <f>IF(Table2[[#This Row],[Type]]="IB","EOU",IF(Table2[[#This Row],[Type]]="MB","Local","492"))</f>
        <v>492</v>
      </c>
      <c r="P2188" s="46">
        <f>ROUND(Table2[[#This Row],[Cons]]/Table2[[#This Row],[Qty.]],5)</f>
        <v>1</v>
      </c>
      <c r="Q2188" s="46" t="b">
        <f>EXACT(Table2[[#This Row],[rate]],Table2[[#This Row],[Check]])</f>
        <v>1</v>
      </c>
      <c r="R2188" s="46"/>
      <c r="S2188" s="46" t="str">
        <f>IF(Table2[[#This Row],[SRO]]="EOU",VLOOKUP(Table2[[#This Row],[BE]],[2]GD.List!$C$3:$N$5014,12,0),IF(Table2[[#This Row],[SRO]]="Local","Polyester Staple Fibre","SRO 492"))</f>
        <v>SRO 492</v>
      </c>
    </row>
    <row r="2189" spans="1:19" x14ac:dyDescent="0.25">
      <c r="A2189" s="269" t="s">
        <v>1381</v>
      </c>
      <c r="B2189" s="116" t="s">
        <v>1721</v>
      </c>
      <c r="C2189" s="266">
        <v>19440</v>
      </c>
      <c r="D2189" s="267">
        <v>8308.1020000000008</v>
      </c>
      <c r="E2189" s="7" t="s">
        <v>1459</v>
      </c>
      <c r="F2189" s="265" t="s">
        <v>1476</v>
      </c>
      <c r="G2189" s="156">
        <v>44705</v>
      </c>
      <c r="H2189" s="268">
        <v>29211214.43</v>
      </c>
      <c r="I2189" s="50">
        <v>1</v>
      </c>
      <c r="J2189" s="261">
        <v>40420</v>
      </c>
      <c r="K2189" s="261">
        <v>40420</v>
      </c>
      <c r="L2189" s="261"/>
      <c r="M2189" s="262" t="str">
        <f>TEXT(Table2[[#This Row],[Gd.Dt]],"mmm-yy")</f>
        <v>May-22</v>
      </c>
      <c r="N2189" s="46" t="str">
        <f>MID(Table2[[#This Row],[BE]],6,2)</f>
        <v>TI</v>
      </c>
      <c r="O2189" s="46" t="str">
        <f>IF(Table2[[#This Row],[Type]]="IB","EOU",IF(Table2[[#This Row],[Type]]="MB","Local","492"))</f>
        <v>492</v>
      </c>
      <c r="P2189" s="46">
        <f>ROUND(Table2[[#This Row],[Cons]]/Table2[[#This Row],[Qty.]],5)</f>
        <v>1</v>
      </c>
      <c r="Q2189" s="46" t="b">
        <f>EXACT(Table2[[#This Row],[rate]],Table2[[#This Row],[Check]])</f>
        <v>1</v>
      </c>
      <c r="R2189" s="46"/>
      <c r="S2189" s="46" t="str">
        <f>IF(Table2[[#This Row],[SRO]]="EOU",VLOOKUP(Table2[[#This Row],[BE]],[2]GD.List!$C$3:$N$5014,12,0),IF(Table2[[#This Row],[SRO]]="Local","Polyester Staple Fibre","SRO 492"))</f>
        <v>SRO 492</v>
      </c>
    </row>
    <row r="2190" spans="1:19" x14ac:dyDescent="0.25">
      <c r="A2190" s="270" t="s">
        <v>1444</v>
      </c>
      <c r="B2190" s="116" t="s">
        <v>1716</v>
      </c>
      <c r="C2190" s="266">
        <v>2116</v>
      </c>
      <c r="D2190" s="267">
        <v>3910</v>
      </c>
      <c r="E2190" s="7" t="s">
        <v>1464</v>
      </c>
      <c r="F2190" s="265" t="s">
        <v>1471</v>
      </c>
      <c r="G2190" s="156">
        <v>44705</v>
      </c>
      <c r="H2190" s="268">
        <v>28226785.969999999</v>
      </c>
      <c r="I2190" s="50">
        <v>0.04</v>
      </c>
      <c r="J2190" s="261">
        <v>141.46</v>
      </c>
      <c r="K2190" s="261">
        <v>3536.5</v>
      </c>
      <c r="L2190" s="261"/>
      <c r="M2190" s="262" t="str">
        <f>TEXT(Table2[[#This Row],[Gd.Dt]],"mmm-yy")</f>
        <v>May-22</v>
      </c>
      <c r="N2190" s="46" t="str">
        <f>MID(Table2[[#This Row],[BE]],6,2)</f>
        <v>IB</v>
      </c>
      <c r="O2190" s="46" t="str">
        <f>IF(Table2[[#This Row],[Type]]="IB","EOU",IF(Table2[[#This Row],[Type]]="MB","Local","492"))</f>
        <v>EOU</v>
      </c>
      <c r="P2190" s="46">
        <f>ROUND(Table2[[#This Row],[Cons]]/Table2[[#This Row],[Qty.]],5)</f>
        <v>0.04</v>
      </c>
      <c r="Q2190" s="46" t="b">
        <f>EXACT(Table2[[#This Row],[rate]],Table2[[#This Row],[Check]])</f>
        <v>1</v>
      </c>
      <c r="R2190" s="46"/>
      <c r="S2190" s="46" t="str">
        <f>IF(Table2[[#This Row],[SRO]]="EOU",VLOOKUP(Table2[[#This Row],[BE]],[2]GD.List!$C$3:$N$5014,12,0),IF(Table2[[#This Row],[SRO]]="Local","Polyester Staple Fibre","SRO 492"))</f>
        <v>Textile Chemical</v>
      </c>
    </row>
    <row r="2191" spans="1:19" x14ac:dyDescent="0.25">
      <c r="A2191" s="269" t="s">
        <v>1444</v>
      </c>
      <c r="B2191" s="116" t="s">
        <v>1717</v>
      </c>
      <c r="C2191" s="266">
        <v>13702</v>
      </c>
      <c r="D2191" s="267">
        <v>3910</v>
      </c>
      <c r="E2191" s="7" t="s">
        <v>1463</v>
      </c>
      <c r="F2191" s="265" t="s">
        <v>1472</v>
      </c>
      <c r="G2191" s="156">
        <v>44705</v>
      </c>
      <c r="H2191" s="268">
        <v>25930142.329999998</v>
      </c>
      <c r="I2191" s="50">
        <v>0.04</v>
      </c>
      <c r="J2191" s="261">
        <v>785.6</v>
      </c>
      <c r="K2191" s="261">
        <v>19640</v>
      </c>
      <c r="L2191" s="261"/>
      <c r="M2191" s="262" t="str">
        <f>TEXT(Table2[[#This Row],[Gd.Dt]],"mmm-yy")</f>
        <v>May-22</v>
      </c>
      <c r="N2191" s="46" t="str">
        <f>MID(Table2[[#This Row],[BE]],6,2)</f>
        <v>IB</v>
      </c>
      <c r="O2191" s="46" t="str">
        <f>IF(Table2[[#This Row],[Type]]="IB","EOU",IF(Table2[[#This Row],[Type]]="MB","Local","492"))</f>
        <v>EOU</v>
      </c>
      <c r="P2191" s="46">
        <f>ROUND(Table2[[#This Row],[Cons]]/Table2[[#This Row],[Qty.]],5)</f>
        <v>0.04</v>
      </c>
      <c r="Q2191" s="46" t="b">
        <f>EXACT(Table2[[#This Row],[rate]],Table2[[#This Row],[Check]])</f>
        <v>1</v>
      </c>
      <c r="R2191" s="46"/>
      <c r="S2191" s="46" t="str">
        <f>IF(Table2[[#This Row],[SRO]]="EOU",VLOOKUP(Table2[[#This Row],[BE]],[2]GD.List!$C$3:$N$5014,12,0),IF(Table2[[#This Row],[SRO]]="Local","Polyester Staple Fibre","SRO 492"))</f>
        <v>Textile Chemical</v>
      </c>
    </row>
    <row r="2192" spans="1:19" x14ac:dyDescent="0.25">
      <c r="A2192" s="269" t="s">
        <v>1445</v>
      </c>
      <c r="B2192" s="116" t="s">
        <v>1717</v>
      </c>
      <c r="C2192" s="266">
        <v>13702</v>
      </c>
      <c r="D2192" s="267">
        <v>3906.9029999999998</v>
      </c>
      <c r="E2192" s="7" t="s">
        <v>1463</v>
      </c>
      <c r="F2192" s="265" t="s">
        <v>1472</v>
      </c>
      <c r="G2192" s="156">
        <v>44705</v>
      </c>
      <c r="H2192" s="268">
        <v>25930142.329999998</v>
      </c>
      <c r="I2192" s="50">
        <v>0.04</v>
      </c>
      <c r="J2192" s="261">
        <v>785.6</v>
      </c>
      <c r="K2192" s="261">
        <v>19640</v>
      </c>
      <c r="L2192" s="261"/>
      <c r="M2192" s="262" t="str">
        <f>TEXT(Table2[[#This Row],[Gd.Dt]],"mmm-yy")</f>
        <v>May-22</v>
      </c>
      <c r="N2192" s="46" t="str">
        <f>MID(Table2[[#This Row],[BE]],6,2)</f>
        <v>IB</v>
      </c>
      <c r="O2192" s="46" t="str">
        <f>IF(Table2[[#This Row],[Type]]="IB","EOU",IF(Table2[[#This Row],[Type]]="MB","Local","492"))</f>
        <v>EOU</v>
      </c>
      <c r="P2192" s="46">
        <f>ROUND(Table2[[#This Row],[Cons]]/Table2[[#This Row],[Qty.]],5)</f>
        <v>0.04</v>
      </c>
      <c r="Q2192" s="46" t="b">
        <f>EXACT(Table2[[#This Row],[rate]],Table2[[#This Row],[Check]])</f>
        <v>1</v>
      </c>
      <c r="R2192" s="46"/>
      <c r="S2192" s="46" t="str">
        <f>IF(Table2[[#This Row],[SRO]]="EOU",VLOOKUP(Table2[[#This Row],[BE]],[2]GD.List!$C$3:$N$5014,12,0),IF(Table2[[#This Row],[SRO]]="Local","Polyester Staple Fibre","SRO 492"))</f>
        <v>Textile Chemical</v>
      </c>
    </row>
    <row r="2193" spans="1:19" x14ac:dyDescent="0.25">
      <c r="A2193" s="269" t="s">
        <v>1446</v>
      </c>
      <c r="B2193" s="116" t="s">
        <v>1717</v>
      </c>
      <c r="C2193" s="266">
        <v>13702</v>
      </c>
      <c r="D2193" s="267">
        <v>3204.16</v>
      </c>
      <c r="E2193" s="7" t="s">
        <v>1463</v>
      </c>
      <c r="F2193" s="265" t="s">
        <v>1472</v>
      </c>
      <c r="G2193" s="156">
        <v>44705</v>
      </c>
      <c r="H2193" s="268">
        <v>25930142.329999998</v>
      </c>
      <c r="I2193" s="50">
        <v>7.0000000000000007E-2</v>
      </c>
      <c r="J2193" s="261">
        <v>408.59</v>
      </c>
      <c r="K2193" s="261">
        <v>5837</v>
      </c>
      <c r="L2193" s="261"/>
      <c r="M2193" s="262" t="str">
        <f>TEXT(Table2[[#This Row],[Gd.Dt]],"mmm-yy")</f>
        <v>May-22</v>
      </c>
      <c r="N2193" s="46" t="str">
        <f>MID(Table2[[#This Row],[BE]],6,2)</f>
        <v>IB</v>
      </c>
      <c r="O2193" s="46" t="str">
        <f>IF(Table2[[#This Row],[Type]]="IB","EOU",IF(Table2[[#This Row],[Type]]="MB","Local","492"))</f>
        <v>EOU</v>
      </c>
      <c r="P2193" s="46">
        <f>ROUND(Table2[[#This Row],[Cons]]/Table2[[#This Row],[Qty.]],5)</f>
        <v>7.0000000000000007E-2</v>
      </c>
      <c r="Q2193" s="46" t="b">
        <f>EXACT(Table2[[#This Row],[rate]],Table2[[#This Row],[Check]])</f>
        <v>1</v>
      </c>
      <c r="R2193" s="46"/>
      <c r="S2193" s="46" t="str">
        <f>IF(Table2[[#This Row],[SRO]]="EOU",VLOOKUP(Table2[[#This Row],[BE]],[2]GD.List!$C$3:$N$5014,12,0),IF(Table2[[#This Row],[SRO]]="Local","Polyester Staple Fibre","SRO 492"))</f>
        <v>Textile Dyes</v>
      </c>
    </row>
    <row r="2194" spans="1:19" x14ac:dyDescent="0.25">
      <c r="A2194" s="269" t="s">
        <v>1447</v>
      </c>
      <c r="B2194" s="116" t="s">
        <v>1717</v>
      </c>
      <c r="C2194" s="266">
        <v>13702</v>
      </c>
      <c r="D2194" s="267">
        <v>3809.9189999999999</v>
      </c>
      <c r="E2194" s="7" t="s">
        <v>1463</v>
      </c>
      <c r="F2194" s="265" t="s">
        <v>1472</v>
      </c>
      <c r="G2194" s="156">
        <v>44705</v>
      </c>
      <c r="H2194" s="268">
        <v>25930142.329999998</v>
      </c>
      <c r="I2194" s="50">
        <v>0.04</v>
      </c>
      <c r="J2194" s="261">
        <v>785.6</v>
      </c>
      <c r="K2194" s="261">
        <v>19640</v>
      </c>
      <c r="L2194" s="261"/>
      <c r="M2194" s="262" t="str">
        <f>TEXT(Table2[[#This Row],[Gd.Dt]],"mmm-yy")</f>
        <v>May-22</v>
      </c>
      <c r="N2194" s="46" t="str">
        <f>MID(Table2[[#This Row],[BE]],6,2)</f>
        <v>IB</v>
      </c>
      <c r="O2194" s="46" t="str">
        <f>IF(Table2[[#This Row],[Type]]="IB","EOU",IF(Table2[[#This Row],[Type]]="MB","Local","492"))</f>
        <v>EOU</v>
      </c>
      <c r="P2194" s="46">
        <f>ROUND(Table2[[#This Row],[Cons]]/Table2[[#This Row],[Qty.]],5)</f>
        <v>0.04</v>
      </c>
      <c r="Q2194" s="46" t="b">
        <f>EXACT(Table2[[#This Row],[rate]],Table2[[#This Row],[Check]])</f>
        <v>1</v>
      </c>
      <c r="R2194" s="46"/>
      <c r="S2194" s="46" t="str">
        <f>IF(Table2[[#This Row],[SRO]]="EOU",VLOOKUP(Table2[[#This Row],[BE]],[2]GD.List!$C$3:$N$5014,12,0),IF(Table2[[#This Row],[SRO]]="Local","Polyester Staple Fibre","SRO 492"))</f>
        <v>Textile Chemical</v>
      </c>
    </row>
    <row r="2195" spans="1:19" x14ac:dyDescent="0.25">
      <c r="A2195" s="269" t="s">
        <v>1460</v>
      </c>
      <c r="B2195" s="116" t="s">
        <v>1721</v>
      </c>
      <c r="C2195" s="266">
        <v>19440</v>
      </c>
      <c r="D2195" s="267">
        <v>5503.201</v>
      </c>
      <c r="E2195" s="7" t="s">
        <v>1459</v>
      </c>
      <c r="F2195" s="265" t="s">
        <v>1476</v>
      </c>
      <c r="G2195" s="156">
        <v>44705</v>
      </c>
      <c r="H2195" s="268">
        <v>29211214.43</v>
      </c>
      <c r="I2195" s="50">
        <v>0.66327000000000003</v>
      </c>
      <c r="J2195" s="261">
        <v>3180.12</v>
      </c>
      <c r="K2195" s="261">
        <v>4794.6099999999997</v>
      </c>
      <c r="L2195" s="261"/>
      <c r="M2195" s="262" t="str">
        <f>TEXT(Table2[[#This Row],[Gd.Dt]],"mmm-yy")</f>
        <v>May-22</v>
      </c>
      <c r="N2195" s="46" t="str">
        <f>MID(Table2[[#This Row],[BE]],6,2)</f>
        <v>MB</v>
      </c>
      <c r="O2195" s="46" t="str">
        <f>IF(Table2[[#This Row],[Type]]="IB","EOU",IF(Table2[[#This Row],[Type]]="MB","Local","492"))</f>
        <v>Local</v>
      </c>
      <c r="P2195" s="46">
        <f>ROUND(Table2[[#This Row],[Cons]]/Table2[[#This Row],[Qty.]],5)</f>
        <v>0.66327000000000003</v>
      </c>
      <c r="Q2195" s="46" t="b">
        <f>EXACT(Table2[[#This Row],[rate]],Table2[[#This Row],[Check]])</f>
        <v>1</v>
      </c>
      <c r="R2195" s="46"/>
      <c r="S2195" s="46" t="str">
        <f>IF(Table2[[#This Row],[SRO]]="EOU",VLOOKUP(Table2[[#This Row],[BE]],[2]GD.List!$C$3:$N$5014,12,0),IF(Table2[[#This Row],[SRO]]="Local","Polyester Staple Fibre","SRO 492"))</f>
        <v>Polyester Staple Fibre</v>
      </c>
    </row>
    <row r="2196" spans="1:19" x14ac:dyDescent="0.25">
      <c r="A2196" s="269" t="s">
        <v>1461</v>
      </c>
      <c r="B2196" s="116" t="s">
        <v>1721</v>
      </c>
      <c r="C2196" s="266">
        <v>19440</v>
      </c>
      <c r="D2196" s="267">
        <v>9606.2919999999995</v>
      </c>
      <c r="E2196" s="7" t="s">
        <v>1459</v>
      </c>
      <c r="F2196" s="265" t="s">
        <v>1476</v>
      </c>
      <c r="G2196" s="156">
        <v>44705</v>
      </c>
      <c r="H2196" s="268">
        <v>29211214.43</v>
      </c>
      <c r="I2196" s="50">
        <v>1</v>
      </c>
      <c r="J2196" s="261">
        <v>37</v>
      </c>
      <c r="K2196" s="261">
        <v>37</v>
      </c>
      <c r="L2196" s="261"/>
      <c r="M2196" s="262" t="str">
        <f>TEXT(Table2[[#This Row],[Gd.Dt]],"mmm-yy")</f>
        <v>May-22</v>
      </c>
      <c r="N2196" s="46" t="str">
        <f>MID(Table2[[#This Row],[BE]],6,2)</f>
        <v>TI</v>
      </c>
      <c r="O2196" s="46" t="str">
        <f>IF(Table2[[#This Row],[Type]]="IB","EOU",IF(Table2[[#This Row],[Type]]="MB","Local","492"))</f>
        <v>492</v>
      </c>
      <c r="P2196" s="46">
        <f>ROUND(Table2[[#This Row],[Cons]]/Table2[[#This Row],[Qty.]],5)</f>
        <v>1</v>
      </c>
      <c r="Q2196" s="46" t="b">
        <f>EXACT(Table2[[#This Row],[rate]],Table2[[#This Row],[Check]])</f>
        <v>1</v>
      </c>
      <c r="R2196" s="46"/>
      <c r="S2196" s="46" t="str">
        <f>IF(Table2[[#This Row],[SRO]]="EOU",VLOOKUP(Table2[[#This Row],[BE]],[2]GD.List!$C$3:$N$5014,12,0),IF(Table2[[#This Row],[SRO]]="Local","Polyester Staple Fibre","SRO 492"))</f>
        <v>SRO 492</v>
      </c>
    </row>
    <row r="2197" spans="1:19" x14ac:dyDescent="0.25">
      <c r="A2197" s="269" t="s">
        <v>1462</v>
      </c>
      <c r="B2197" s="116" t="s">
        <v>1721</v>
      </c>
      <c r="C2197" s="266">
        <v>19440</v>
      </c>
      <c r="D2197" s="267">
        <v>8308.902</v>
      </c>
      <c r="E2197" s="7" t="s">
        <v>1459</v>
      </c>
      <c r="F2197" s="265" t="s">
        <v>1476</v>
      </c>
      <c r="G2197" s="156">
        <v>44705</v>
      </c>
      <c r="H2197" s="268">
        <v>29211214.43</v>
      </c>
      <c r="I2197" s="50">
        <v>1</v>
      </c>
      <c r="J2197" s="261">
        <v>79</v>
      </c>
      <c r="K2197" s="261">
        <v>79</v>
      </c>
      <c r="L2197" s="261"/>
      <c r="M2197" s="262" t="str">
        <f>TEXT(Table2[[#This Row],[Gd.Dt]],"mmm-yy")</f>
        <v>May-22</v>
      </c>
      <c r="N2197" s="46" t="str">
        <f>MID(Table2[[#This Row],[BE]],6,2)</f>
        <v>TI</v>
      </c>
      <c r="O2197" s="46" t="str">
        <f>IF(Table2[[#This Row],[Type]]="IB","EOU",IF(Table2[[#This Row],[Type]]="MB","Local","492"))</f>
        <v>492</v>
      </c>
      <c r="P2197" s="46">
        <f>ROUND(Table2[[#This Row],[Cons]]/Table2[[#This Row],[Qty.]],5)</f>
        <v>1</v>
      </c>
      <c r="Q2197" s="46" t="b">
        <f>EXACT(Table2[[#This Row],[rate]],Table2[[#This Row],[Check]])</f>
        <v>1</v>
      </c>
      <c r="R2197" s="46"/>
      <c r="S2197" s="46" t="str">
        <f>IF(Table2[[#This Row],[SRO]]="EOU",VLOOKUP(Table2[[#This Row],[BE]],[2]GD.List!$C$3:$N$5014,12,0),IF(Table2[[#This Row],[SRO]]="Local","Polyester Staple Fibre","SRO 492"))</f>
        <v>SRO 492</v>
      </c>
    </row>
    <row r="2198" spans="1:19" x14ac:dyDescent="0.25">
      <c r="A2198" s="269" t="s">
        <v>1465</v>
      </c>
      <c r="B2198" s="116" t="s">
        <v>1716</v>
      </c>
      <c r="C2198" s="266">
        <v>2116</v>
      </c>
      <c r="D2198" s="267">
        <v>5206.24</v>
      </c>
      <c r="E2198" s="7" t="s">
        <v>1464</v>
      </c>
      <c r="F2198" s="265" t="s">
        <v>1471</v>
      </c>
      <c r="G2198" s="156">
        <v>44705</v>
      </c>
      <c r="H2198" s="268">
        <v>28226785.969999999</v>
      </c>
      <c r="I2198" s="50">
        <v>1.0101</v>
      </c>
      <c r="J2198" s="261">
        <v>466.38</v>
      </c>
      <c r="K2198" s="261">
        <v>461.72</v>
      </c>
      <c r="L2198" s="261"/>
      <c r="M2198" s="262" t="str">
        <f>TEXT(Table2[[#This Row],[Gd.Dt]],"mmm-yy")</f>
        <v>May-22</v>
      </c>
      <c r="N2198" s="46" t="str">
        <f>MID(Table2[[#This Row],[BE]],6,2)</f>
        <v>IB</v>
      </c>
      <c r="O2198" s="46" t="str">
        <f>IF(Table2[[#This Row],[Type]]="IB","EOU",IF(Table2[[#This Row],[Type]]="MB","Local","492"))</f>
        <v>EOU</v>
      </c>
      <c r="P2198" s="46">
        <f>ROUND(Table2[[#This Row],[Cons]]/Table2[[#This Row],[Qty.]],5)</f>
        <v>1.0100899999999999</v>
      </c>
      <c r="Q2198" s="46" t="b">
        <f>EXACT(Table2[[#This Row],[rate]],Table2[[#This Row],[Check]])</f>
        <v>0</v>
      </c>
      <c r="R2198" s="46"/>
      <c r="S2198" s="46" t="str">
        <f>IF(Table2[[#This Row],[SRO]]="EOU",VLOOKUP(Table2[[#This Row],[BE]],[2]GD.List!$C$3:$N$5014,12,0),IF(Table2[[#This Row],[SRO]]="Local","Polyester Staple Fibre","SRO 492"))</f>
        <v>Blended Yarn</v>
      </c>
    </row>
    <row r="2199" spans="1:19" x14ac:dyDescent="0.25">
      <c r="A2199" s="270" t="s">
        <v>1466</v>
      </c>
      <c r="B2199" s="119" t="s">
        <v>1716</v>
      </c>
      <c r="C2199" s="271">
        <v>2116</v>
      </c>
      <c r="D2199" s="272">
        <v>5206.24</v>
      </c>
      <c r="E2199" s="162" t="s">
        <v>1464</v>
      </c>
      <c r="F2199" s="270" t="s">
        <v>1471</v>
      </c>
      <c r="G2199" s="163">
        <v>44705</v>
      </c>
      <c r="H2199" s="273">
        <v>28226785.969999999</v>
      </c>
      <c r="I2199" s="53">
        <v>1.0101</v>
      </c>
      <c r="J2199" s="263">
        <v>16417.439999999999</v>
      </c>
      <c r="K2199" s="263">
        <v>16253.28</v>
      </c>
      <c r="L2199" s="263"/>
      <c r="M2199" s="264" t="str">
        <f>TEXT(Table2[[#This Row],[Gd.Dt]],"mmm-yy")</f>
        <v>May-22</v>
      </c>
      <c r="N2199" s="47" t="str">
        <f>MID(Table2[[#This Row],[BE]],6,2)</f>
        <v>IB</v>
      </c>
      <c r="O2199" s="47" t="str">
        <f>IF(Table2[[#This Row],[Type]]="IB","EOU",IF(Table2[[#This Row],[Type]]="MB","Local","492"))</f>
        <v>EOU</v>
      </c>
      <c r="P2199" s="47">
        <f>ROUND(Table2[[#This Row],[Cons]]/Table2[[#This Row],[Qty.]],5)</f>
        <v>1.0101</v>
      </c>
      <c r="Q2199" s="47" t="b">
        <f>EXACT(Table2[[#This Row],[rate]],Table2[[#This Row],[Check]])</f>
        <v>1</v>
      </c>
      <c r="R2199" s="47"/>
      <c r="S2199" s="47" t="str">
        <f>IF(Table2[[#This Row],[SRO]]="EOU",VLOOKUP(Table2[[#This Row],[BE]],[2]GD.List!$C$3:$N$5014,12,0),IF(Table2[[#This Row],[SRO]]="Local","Polyester Staple Fibre","SRO 492"))</f>
        <v>Blended Yarn</v>
      </c>
    </row>
    <row r="2200" spans="1:19" x14ac:dyDescent="0.25">
      <c r="A2200" s="265" t="s">
        <v>1</v>
      </c>
      <c r="B2200" s="116" t="s">
        <v>1722</v>
      </c>
      <c r="C2200" s="266">
        <v>10212</v>
      </c>
      <c r="D2200" s="267">
        <v>2701.12</v>
      </c>
      <c r="E2200" s="7" t="s">
        <v>1478</v>
      </c>
      <c r="F2200" s="265" t="s">
        <v>1490</v>
      </c>
      <c r="G2200" s="156">
        <v>44705</v>
      </c>
      <c r="H2200" s="268">
        <v>3678675.26</v>
      </c>
      <c r="I2200" s="50">
        <v>0.4</v>
      </c>
      <c r="J2200" s="261">
        <v>1634</v>
      </c>
      <c r="K2200" s="261">
        <v>4085</v>
      </c>
      <c r="L2200" s="261"/>
      <c r="M2200" s="262" t="str">
        <f>TEXT(Table2[[#This Row],[Gd.Dt]],"mmm-yy")</f>
        <v>May-22</v>
      </c>
      <c r="N2200" s="46" t="str">
        <f>MID(Table2[[#This Row],[BE]],6,2)</f>
        <v>IB</v>
      </c>
      <c r="O2200" s="46" t="str">
        <f>IF(Table2[[#This Row],[Type]]="IB","EOU",IF(Table2[[#This Row],[Type]]="MB","Local","492"))</f>
        <v>EOU</v>
      </c>
      <c r="P2200" s="46">
        <f>ROUND(Table2[[#This Row],[Cons]]/Table2[[#This Row],[Qty.]],5)</f>
        <v>0.4</v>
      </c>
      <c r="Q2200" s="46" t="b">
        <f>EXACT(Table2[[#This Row],[rate]],Table2[[#This Row],[Check]])</f>
        <v>1</v>
      </c>
      <c r="R2200" s="46"/>
      <c r="S2200" s="46" t="str">
        <f>IF(Table2[[#This Row],[SRO]]="EOU",VLOOKUP(Table2[[#This Row],[BE]],[2]GD.List!$C$3:$N$5014,12,0),IF(Table2[[#This Row],[SRO]]="Local","Polyester Staple Fibre","SRO 492"))</f>
        <v>Textile Coal</v>
      </c>
    </row>
    <row r="2201" spans="1:19" x14ac:dyDescent="0.25">
      <c r="A2201" s="270" t="s">
        <v>1</v>
      </c>
      <c r="B2201" s="116" t="s">
        <v>1723</v>
      </c>
      <c r="C2201" s="266">
        <v>22885</v>
      </c>
      <c r="D2201" s="267">
        <v>2701.12</v>
      </c>
      <c r="E2201" s="7" t="s">
        <v>1480</v>
      </c>
      <c r="F2201" s="265" t="s">
        <v>1491</v>
      </c>
      <c r="G2201" s="156">
        <v>44705</v>
      </c>
      <c r="H2201" s="268">
        <v>31269288.899999999</v>
      </c>
      <c r="I2201" s="50">
        <v>0.1</v>
      </c>
      <c r="J2201" s="261">
        <v>1322.8</v>
      </c>
      <c r="K2201" s="261">
        <v>13228</v>
      </c>
      <c r="L2201" s="261"/>
      <c r="M2201" s="262" t="str">
        <f>TEXT(Table2[[#This Row],[Gd.Dt]],"mmm-yy")</f>
        <v>May-22</v>
      </c>
      <c r="N2201" s="46" t="str">
        <f>MID(Table2[[#This Row],[BE]],6,2)</f>
        <v>IB</v>
      </c>
      <c r="O2201" s="46" t="str">
        <f>IF(Table2[[#This Row],[Type]]="IB","EOU",IF(Table2[[#This Row],[Type]]="MB","Local","492"))</f>
        <v>EOU</v>
      </c>
      <c r="P2201" s="46">
        <f>ROUND(Table2[[#This Row],[Cons]]/Table2[[#This Row],[Qty.]],5)</f>
        <v>0.1</v>
      </c>
      <c r="Q2201" s="46" t="b">
        <f>EXACT(Table2[[#This Row],[rate]],Table2[[#This Row],[Check]])</f>
        <v>1</v>
      </c>
      <c r="R2201" s="46"/>
      <c r="S2201" s="46" t="str">
        <f>IF(Table2[[#This Row],[SRO]]="EOU",VLOOKUP(Table2[[#This Row],[BE]],[2]GD.List!$C$3:$N$5014,12,0),IF(Table2[[#This Row],[SRO]]="Local","Polyester Staple Fibre","SRO 492"))</f>
        <v>Textile Coal</v>
      </c>
    </row>
    <row r="2202" spans="1:19" x14ac:dyDescent="0.25">
      <c r="A2202" s="270" t="s">
        <v>1</v>
      </c>
      <c r="B2202" s="116" t="s">
        <v>1724</v>
      </c>
      <c r="C2202" s="266">
        <v>96037</v>
      </c>
      <c r="D2202" s="267">
        <v>2701.12</v>
      </c>
      <c r="E2202" s="7" t="s">
        <v>1479</v>
      </c>
      <c r="F2202" s="265" t="s">
        <v>1492</v>
      </c>
      <c r="G2202" s="156">
        <v>44705</v>
      </c>
      <c r="H2202" s="268">
        <v>64229277.82</v>
      </c>
      <c r="I2202" s="50">
        <v>0.1</v>
      </c>
      <c r="J2202" s="261">
        <v>3459.1000000000004</v>
      </c>
      <c r="K2202" s="261">
        <v>34591</v>
      </c>
      <c r="L2202" s="261"/>
      <c r="M2202" s="262" t="str">
        <f>TEXT(Table2[[#This Row],[Gd.Dt]],"mmm-yy")</f>
        <v>May-22</v>
      </c>
      <c r="N2202" s="46" t="str">
        <f>MID(Table2[[#This Row],[BE]],6,2)</f>
        <v>IB</v>
      </c>
      <c r="O2202" s="46" t="str">
        <f>IF(Table2[[#This Row],[Type]]="IB","EOU",IF(Table2[[#This Row],[Type]]="MB","Local","492"))</f>
        <v>EOU</v>
      </c>
      <c r="P2202" s="46">
        <f>ROUND(Table2[[#This Row],[Cons]]/Table2[[#This Row],[Qty.]],5)</f>
        <v>0.1</v>
      </c>
      <c r="Q2202" s="46" t="b">
        <f>EXACT(Table2[[#This Row],[rate]],Table2[[#This Row],[Check]])</f>
        <v>1</v>
      </c>
      <c r="R2202" s="46"/>
      <c r="S2202" s="46" t="str">
        <f>IF(Table2[[#This Row],[SRO]]="EOU",VLOOKUP(Table2[[#This Row],[BE]],[2]GD.List!$C$3:$N$5014,12,0),IF(Table2[[#This Row],[SRO]]="Local","Polyester Staple Fibre","SRO 492"))</f>
        <v>Textile Coal</v>
      </c>
    </row>
    <row r="2203" spans="1:19" x14ac:dyDescent="0.25">
      <c r="A2203" s="265" t="s">
        <v>1</v>
      </c>
      <c r="B2203" s="116" t="s">
        <v>1725</v>
      </c>
      <c r="C2203" s="266">
        <v>24693</v>
      </c>
      <c r="D2203" s="267">
        <v>2701.12</v>
      </c>
      <c r="E2203" s="7" t="s">
        <v>1489</v>
      </c>
      <c r="F2203" s="265" t="s">
        <v>1493</v>
      </c>
      <c r="G2203" s="156">
        <v>44706</v>
      </c>
      <c r="H2203" s="268">
        <v>33583633.939999998</v>
      </c>
      <c r="I2203" s="50">
        <v>0.1</v>
      </c>
      <c r="J2203" s="261">
        <v>1520.3999999999999</v>
      </c>
      <c r="K2203" s="261">
        <v>15204</v>
      </c>
      <c r="L2203" s="261"/>
      <c r="M2203" s="262" t="str">
        <f>TEXT(Table2[[#This Row],[Gd.Dt]],"mmm-yy")</f>
        <v>May-22</v>
      </c>
      <c r="N2203" s="46" t="str">
        <f>MID(Table2[[#This Row],[BE]],6,2)</f>
        <v>IB</v>
      </c>
      <c r="O2203" s="46" t="str">
        <f>IF(Table2[[#This Row],[Type]]="IB","EOU",IF(Table2[[#This Row],[Type]]="MB","Local","492"))</f>
        <v>EOU</v>
      </c>
      <c r="P2203" s="46">
        <f>ROUND(Table2[[#This Row],[Cons]]/Table2[[#This Row],[Qty.]],5)</f>
        <v>0.1</v>
      </c>
      <c r="Q2203" s="46" t="b">
        <f>EXACT(Table2[[#This Row],[rate]],Table2[[#This Row],[Check]])</f>
        <v>1</v>
      </c>
      <c r="R2203" s="46"/>
      <c r="S2203" s="46" t="str">
        <f>IF(Table2[[#This Row],[SRO]]="EOU",VLOOKUP(Table2[[#This Row],[BE]],[2]GD.List!$C$3:$N$5014,12,0),IF(Table2[[#This Row],[SRO]]="Local","Polyester Staple Fibre","SRO 492"))</f>
        <v>Textile Coal</v>
      </c>
    </row>
    <row r="2204" spans="1:19" x14ac:dyDescent="0.25">
      <c r="A2204" s="269" t="s">
        <v>1</v>
      </c>
      <c r="B2204" s="116" t="s">
        <v>1726</v>
      </c>
      <c r="C2204" s="266">
        <v>12421</v>
      </c>
      <c r="D2204" s="267">
        <v>2701.12</v>
      </c>
      <c r="E2204" s="7" t="s">
        <v>46</v>
      </c>
      <c r="F2204" s="265" t="s">
        <v>1494</v>
      </c>
      <c r="G2204" s="156">
        <v>44705</v>
      </c>
      <c r="H2204" s="268">
        <v>21204941.25</v>
      </c>
      <c r="I2204" s="50">
        <v>0.1</v>
      </c>
      <c r="J2204" s="261">
        <v>779.1</v>
      </c>
      <c r="K2204" s="261">
        <v>7791</v>
      </c>
      <c r="L2204" s="261"/>
      <c r="M2204" s="262" t="str">
        <f>TEXT(Table2[[#This Row],[Gd.Dt]],"mmm-yy")</f>
        <v>May-22</v>
      </c>
      <c r="N2204" s="46" t="str">
        <f>MID(Table2[[#This Row],[BE]],6,2)</f>
        <v>IB</v>
      </c>
      <c r="O2204" s="46" t="str">
        <f>IF(Table2[[#This Row],[Type]]="IB","EOU",IF(Table2[[#This Row],[Type]]="MB","Local","492"))</f>
        <v>EOU</v>
      </c>
      <c r="P2204" s="46">
        <f>ROUND(Table2[[#This Row],[Cons]]/Table2[[#This Row],[Qty.]],5)</f>
        <v>0.1</v>
      </c>
      <c r="Q2204" s="46" t="b">
        <f>EXACT(Table2[[#This Row],[rate]],Table2[[#This Row],[Check]])</f>
        <v>1</v>
      </c>
      <c r="R2204" s="46"/>
      <c r="S2204" s="46" t="str">
        <f>IF(Table2[[#This Row],[SRO]]="EOU",VLOOKUP(Table2[[#This Row],[BE]],[2]GD.List!$C$3:$N$5014,12,0),IF(Table2[[#This Row],[SRO]]="Local","Polyester Staple Fibre","SRO 492"))</f>
        <v>Textile Coal</v>
      </c>
    </row>
    <row r="2205" spans="1:19" x14ac:dyDescent="0.25">
      <c r="A2205" s="269" t="s">
        <v>730</v>
      </c>
      <c r="B2205" s="116" t="s">
        <v>1727</v>
      </c>
      <c r="C2205" s="266">
        <v>38520</v>
      </c>
      <c r="D2205" s="267">
        <v>4819.1000000000004</v>
      </c>
      <c r="E2205" s="7" t="s">
        <v>1482</v>
      </c>
      <c r="F2205" s="265" t="s">
        <v>1495</v>
      </c>
      <c r="G2205" s="156">
        <v>44706</v>
      </c>
      <c r="H2205" s="268">
        <v>28175762.16</v>
      </c>
      <c r="I2205" s="50">
        <v>1</v>
      </c>
      <c r="J2205" s="261">
        <v>2600</v>
      </c>
      <c r="K2205" s="261">
        <v>2600</v>
      </c>
      <c r="L2205" s="261"/>
      <c r="M2205" s="262" t="str">
        <f>TEXT(Table2[[#This Row],[Gd.Dt]],"mmm-yy")</f>
        <v>May-22</v>
      </c>
      <c r="N2205" s="46" t="str">
        <f>MID(Table2[[#This Row],[BE]],6,2)</f>
        <v>EP</v>
      </c>
      <c r="O2205" s="46" t="str">
        <f>IF(Table2[[#This Row],[Type]]="IB","EOU",IF(Table2[[#This Row],[Type]]="MB","Local","492"))</f>
        <v>492</v>
      </c>
      <c r="P2205" s="46">
        <f>ROUND(Table2[[#This Row],[Cons]]/Table2[[#This Row],[Qty.]],5)</f>
        <v>1</v>
      </c>
      <c r="Q2205" s="46" t="b">
        <f>EXACT(Table2[[#This Row],[rate]],Table2[[#This Row],[Check]])</f>
        <v>1</v>
      </c>
      <c r="R2205" s="46"/>
      <c r="S2205" s="46" t="str">
        <f>IF(Table2[[#This Row],[SRO]]="EOU",VLOOKUP(Table2[[#This Row],[BE]],[2]GD.List!$C$3:$N$5014,12,0),IF(Table2[[#This Row],[SRO]]="Local","Polyester Staple Fibre","SRO 492"))</f>
        <v>SRO 492</v>
      </c>
    </row>
    <row r="2206" spans="1:19" x14ac:dyDescent="0.25">
      <c r="A2206" s="269" t="s">
        <v>909</v>
      </c>
      <c r="B2206" s="116" t="s">
        <v>1728</v>
      </c>
      <c r="C2206" s="266">
        <v>10600</v>
      </c>
      <c r="D2206" s="267">
        <v>9607.2000000000007</v>
      </c>
      <c r="E2206" s="7" t="s">
        <v>1481</v>
      </c>
      <c r="F2206" s="265" t="s">
        <v>1496</v>
      </c>
      <c r="G2206" s="156">
        <v>44706</v>
      </c>
      <c r="H2206" s="268">
        <v>31098877.800000001</v>
      </c>
      <c r="I2206" s="50">
        <v>1.039E-2</v>
      </c>
      <c r="J2206" s="261">
        <v>219.44</v>
      </c>
      <c r="K2206" s="261">
        <v>21120.3</v>
      </c>
      <c r="L2206" s="261"/>
      <c r="M2206" s="262" t="str">
        <f>TEXT(Table2[[#This Row],[Gd.Dt]],"mmm-yy")</f>
        <v>May-22</v>
      </c>
      <c r="N2206" s="46" t="str">
        <f>MID(Table2[[#This Row],[BE]],6,2)</f>
        <v>HC</v>
      </c>
      <c r="O2206" s="46" t="str">
        <f>IF(Table2[[#This Row],[Type]]="IB","EOU",IF(Table2[[#This Row],[Type]]="MB","Local","492"))</f>
        <v>492</v>
      </c>
      <c r="P2206" s="46">
        <f>ROUND(Table2[[#This Row],[Cons]]/Table2[[#This Row],[Qty.]],5)</f>
        <v>1.039E-2</v>
      </c>
      <c r="Q2206" s="46" t="b">
        <f>EXACT(Table2[[#This Row],[rate]],Table2[[#This Row],[Check]])</f>
        <v>1</v>
      </c>
      <c r="R2206" s="46"/>
      <c r="S2206" s="46" t="str">
        <f>IF(Table2[[#This Row],[SRO]]="EOU",VLOOKUP(Table2[[#This Row],[BE]],[2]GD.List!$C$3:$N$5014,12,0),IF(Table2[[#This Row],[SRO]]="Local","Polyester Staple Fibre","SRO 492"))</f>
        <v>SRO 492</v>
      </c>
    </row>
    <row r="2207" spans="1:19" x14ac:dyDescent="0.25">
      <c r="A2207" s="269" t="s">
        <v>1216</v>
      </c>
      <c r="B2207" s="116" t="s">
        <v>1728</v>
      </c>
      <c r="C2207" s="266">
        <v>10600</v>
      </c>
      <c r="D2207" s="267">
        <v>9607.2000000000007</v>
      </c>
      <c r="E2207" s="7" t="s">
        <v>1481</v>
      </c>
      <c r="F2207" s="265" t="s">
        <v>1496</v>
      </c>
      <c r="G2207" s="156">
        <v>44706</v>
      </c>
      <c r="H2207" s="268">
        <v>31098877.800000001</v>
      </c>
      <c r="I2207" s="50">
        <v>4.8000000000000001E-4</v>
      </c>
      <c r="J2207" s="261">
        <v>10.14</v>
      </c>
      <c r="K2207" s="261">
        <v>21120.3</v>
      </c>
      <c r="L2207" s="261"/>
      <c r="M2207" s="262" t="str">
        <f>TEXT(Table2[[#This Row],[Gd.Dt]],"mmm-yy")</f>
        <v>May-22</v>
      </c>
      <c r="N2207" s="46" t="str">
        <f>MID(Table2[[#This Row],[BE]],6,2)</f>
        <v>HC</v>
      </c>
      <c r="O2207" s="46" t="str">
        <f>IF(Table2[[#This Row],[Type]]="IB","EOU",IF(Table2[[#This Row],[Type]]="MB","Local","492"))</f>
        <v>492</v>
      </c>
      <c r="P2207" s="46">
        <f>ROUND(Table2[[#This Row],[Cons]]/Table2[[#This Row],[Qty.]],5)</f>
        <v>4.8000000000000001E-4</v>
      </c>
      <c r="Q2207" s="46" t="b">
        <f>EXACT(Table2[[#This Row],[rate]],Table2[[#This Row],[Check]])</f>
        <v>1</v>
      </c>
      <c r="R2207" s="46"/>
      <c r="S2207" s="46" t="str">
        <f>IF(Table2[[#This Row],[SRO]]="EOU",VLOOKUP(Table2[[#This Row],[BE]],[2]GD.List!$C$3:$N$5014,12,0),IF(Table2[[#This Row],[SRO]]="Local","Polyester Staple Fibre","SRO 492"))</f>
        <v>SRO 492</v>
      </c>
    </row>
    <row r="2208" spans="1:19" x14ac:dyDescent="0.25">
      <c r="A2208" s="269" t="s">
        <v>1316</v>
      </c>
      <c r="B2208" s="116" t="s">
        <v>1722</v>
      </c>
      <c r="C2208" s="266">
        <v>10212</v>
      </c>
      <c r="D2208" s="267">
        <v>5402.33</v>
      </c>
      <c r="E2208" s="7" t="s">
        <v>1478</v>
      </c>
      <c r="F2208" s="265" t="s">
        <v>1490</v>
      </c>
      <c r="G2208" s="156">
        <v>44705</v>
      </c>
      <c r="H2208" s="268">
        <v>3678675.26</v>
      </c>
      <c r="I2208" s="50">
        <v>1.0101</v>
      </c>
      <c r="J2208" s="261">
        <v>3307.06</v>
      </c>
      <c r="K2208" s="261">
        <v>3273.99</v>
      </c>
      <c r="L2208" s="261"/>
      <c r="M2208" s="262" t="str">
        <f>TEXT(Table2[[#This Row],[Gd.Dt]],"mmm-yy")</f>
        <v>May-22</v>
      </c>
      <c r="N2208" s="46" t="str">
        <f>MID(Table2[[#This Row],[BE]],6,2)</f>
        <v>IB</v>
      </c>
      <c r="O2208" s="46" t="str">
        <f>IF(Table2[[#This Row],[Type]]="IB","EOU",IF(Table2[[#This Row],[Type]]="MB","Local","492"))</f>
        <v>EOU</v>
      </c>
      <c r="P2208" s="46">
        <f>ROUND(Table2[[#This Row],[Cons]]/Table2[[#This Row],[Qty.]],5)</f>
        <v>1.0101</v>
      </c>
      <c r="Q2208" s="46" t="b">
        <f>EXACT(Table2[[#This Row],[rate]],Table2[[#This Row],[Check]])</f>
        <v>1</v>
      </c>
      <c r="R2208" s="46"/>
      <c r="S2208" s="46" t="str">
        <f>IF(Table2[[#This Row],[SRO]]="EOU",VLOOKUP(Table2[[#This Row],[BE]],[2]GD.List!$C$3:$N$5014,12,0),IF(Table2[[#This Row],[SRO]]="Local","Polyester Staple Fibre","SRO 492"))</f>
        <v>Polyester Yarn</v>
      </c>
    </row>
    <row r="2209" spans="1:19" x14ac:dyDescent="0.25">
      <c r="A2209" s="269" t="s">
        <v>1340</v>
      </c>
      <c r="B2209" s="116" t="s">
        <v>1722</v>
      </c>
      <c r="C2209" s="266">
        <v>10212</v>
      </c>
      <c r="D2209" s="267">
        <v>5402.33</v>
      </c>
      <c r="E2209" s="7" t="s">
        <v>1478</v>
      </c>
      <c r="F2209" s="265" t="s">
        <v>1490</v>
      </c>
      <c r="G2209" s="156">
        <v>44705</v>
      </c>
      <c r="H2209" s="268">
        <v>3678675.26</v>
      </c>
      <c r="I2209" s="50">
        <v>1.0101</v>
      </c>
      <c r="J2209" s="261">
        <v>819.2</v>
      </c>
      <c r="K2209" s="261">
        <v>811.01</v>
      </c>
      <c r="L2209" s="261"/>
      <c r="M2209" s="262" t="str">
        <f>TEXT(Table2[[#This Row],[Gd.Dt]],"mmm-yy")</f>
        <v>May-22</v>
      </c>
      <c r="N2209" s="46" t="str">
        <f>MID(Table2[[#This Row],[BE]],6,2)</f>
        <v>IB</v>
      </c>
      <c r="O2209" s="46" t="str">
        <f>IF(Table2[[#This Row],[Type]]="IB","EOU",IF(Table2[[#This Row],[Type]]="MB","Local","492"))</f>
        <v>EOU</v>
      </c>
      <c r="P2209" s="46">
        <f>ROUND(Table2[[#This Row],[Cons]]/Table2[[#This Row],[Qty.]],5)</f>
        <v>1.0101</v>
      </c>
      <c r="Q2209" s="46" t="b">
        <f>EXACT(Table2[[#This Row],[rate]],Table2[[#This Row],[Check]])</f>
        <v>1</v>
      </c>
      <c r="R2209" s="46"/>
      <c r="S2209" s="46" t="str">
        <f>IF(Table2[[#This Row],[SRO]]="EOU",VLOOKUP(Table2[[#This Row],[BE]],[2]GD.List!$C$3:$N$5014,12,0),IF(Table2[[#This Row],[SRO]]="Local","Polyester Staple Fibre","SRO 492"))</f>
        <v>Polyester Yarn</v>
      </c>
    </row>
    <row r="2210" spans="1:19" x14ac:dyDescent="0.25">
      <c r="A2210" s="270" t="s">
        <v>1444</v>
      </c>
      <c r="B2210" s="116" t="s">
        <v>1723</v>
      </c>
      <c r="C2210" s="266">
        <v>22885</v>
      </c>
      <c r="D2210" s="267">
        <v>3910</v>
      </c>
      <c r="E2210" s="7" t="s">
        <v>1480</v>
      </c>
      <c r="F2210" s="265" t="s">
        <v>1491</v>
      </c>
      <c r="G2210" s="156">
        <v>44705</v>
      </c>
      <c r="H2210" s="268">
        <v>31269288.899999999</v>
      </c>
      <c r="I2210" s="50">
        <v>0.04</v>
      </c>
      <c r="J2210" s="261">
        <v>529.12</v>
      </c>
      <c r="K2210" s="261">
        <v>13228</v>
      </c>
      <c r="L2210" s="261"/>
      <c r="M2210" s="262" t="str">
        <f>TEXT(Table2[[#This Row],[Gd.Dt]],"mmm-yy")</f>
        <v>May-22</v>
      </c>
      <c r="N2210" s="46" t="str">
        <f>MID(Table2[[#This Row],[BE]],6,2)</f>
        <v>IB</v>
      </c>
      <c r="O2210" s="46" t="str">
        <f>IF(Table2[[#This Row],[Type]]="IB","EOU",IF(Table2[[#This Row],[Type]]="MB","Local","492"))</f>
        <v>EOU</v>
      </c>
      <c r="P2210" s="46">
        <f>ROUND(Table2[[#This Row],[Cons]]/Table2[[#This Row],[Qty.]],5)</f>
        <v>0.04</v>
      </c>
      <c r="Q2210" s="46" t="b">
        <f>EXACT(Table2[[#This Row],[rate]],Table2[[#This Row],[Check]])</f>
        <v>1</v>
      </c>
      <c r="R2210" s="46"/>
      <c r="S2210" s="46" t="str">
        <f>IF(Table2[[#This Row],[SRO]]="EOU",VLOOKUP(Table2[[#This Row],[BE]],[2]GD.List!$C$3:$N$5014,12,0),IF(Table2[[#This Row],[SRO]]="Local","Polyester Staple Fibre","SRO 492"))</f>
        <v>Textile Chemical</v>
      </c>
    </row>
    <row r="2211" spans="1:19" x14ac:dyDescent="0.25">
      <c r="A2211" s="270" t="s">
        <v>1444</v>
      </c>
      <c r="B2211" s="116" t="s">
        <v>1724</v>
      </c>
      <c r="C2211" s="266">
        <v>96037</v>
      </c>
      <c r="D2211" s="267">
        <v>3910</v>
      </c>
      <c r="E2211" s="7" t="s">
        <v>1479</v>
      </c>
      <c r="F2211" s="265" t="s">
        <v>1492</v>
      </c>
      <c r="G2211" s="156">
        <v>44705</v>
      </c>
      <c r="H2211" s="268">
        <v>64229277.82</v>
      </c>
      <c r="I2211" s="50">
        <v>0.04</v>
      </c>
      <c r="J2211" s="261">
        <v>1383.6399999999999</v>
      </c>
      <c r="K2211" s="261">
        <v>34591</v>
      </c>
      <c r="L2211" s="261"/>
      <c r="M2211" s="262" t="str">
        <f>TEXT(Table2[[#This Row],[Gd.Dt]],"mmm-yy")</f>
        <v>May-22</v>
      </c>
      <c r="N2211" s="46" t="str">
        <f>MID(Table2[[#This Row],[BE]],6,2)</f>
        <v>IB</v>
      </c>
      <c r="O2211" s="46" t="str">
        <f>IF(Table2[[#This Row],[Type]]="IB","EOU",IF(Table2[[#This Row],[Type]]="MB","Local","492"))</f>
        <v>EOU</v>
      </c>
      <c r="P2211" s="46">
        <f>ROUND(Table2[[#This Row],[Cons]]/Table2[[#This Row],[Qty.]],5)</f>
        <v>0.04</v>
      </c>
      <c r="Q2211" s="46" t="b">
        <f>EXACT(Table2[[#This Row],[rate]],Table2[[#This Row],[Check]])</f>
        <v>1</v>
      </c>
      <c r="R2211" s="46"/>
      <c r="S2211" s="46" t="str">
        <f>IF(Table2[[#This Row],[SRO]]="EOU",VLOOKUP(Table2[[#This Row],[BE]],[2]GD.List!$C$3:$N$5014,12,0),IF(Table2[[#This Row],[SRO]]="Local","Polyester Staple Fibre","SRO 492"))</f>
        <v>Textile Chemical</v>
      </c>
    </row>
    <row r="2212" spans="1:19" x14ac:dyDescent="0.25">
      <c r="A2212" s="270" t="s">
        <v>1444</v>
      </c>
      <c r="B2212" s="116" t="s">
        <v>1725</v>
      </c>
      <c r="C2212" s="266">
        <v>24693</v>
      </c>
      <c r="D2212" s="267">
        <v>3910</v>
      </c>
      <c r="E2212" s="7" t="s">
        <v>1489</v>
      </c>
      <c r="F2212" s="265" t="s">
        <v>1493</v>
      </c>
      <c r="G2212" s="156">
        <v>44706</v>
      </c>
      <c r="H2212" s="268">
        <v>33583633.939999998</v>
      </c>
      <c r="I2212" s="50">
        <v>0.04</v>
      </c>
      <c r="J2212" s="261">
        <v>608.16</v>
      </c>
      <c r="K2212" s="261">
        <v>15204</v>
      </c>
      <c r="L2212" s="261"/>
      <c r="M2212" s="262" t="str">
        <f>TEXT(Table2[[#This Row],[Gd.Dt]],"mmm-yy")</f>
        <v>May-22</v>
      </c>
      <c r="N2212" s="46" t="str">
        <f>MID(Table2[[#This Row],[BE]],6,2)</f>
        <v>IB</v>
      </c>
      <c r="O2212" s="46" t="str">
        <f>IF(Table2[[#This Row],[Type]]="IB","EOU",IF(Table2[[#This Row],[Type]]="MB","Local","492"))</f>
        <v>EOU</v>
      </c>
      <c r="P2212" s="46">
        <f>ROUND(Table2[[#This Row],[Cons]]/Table2[[#This Row],[Qty.]],5)</f>
        <v>0.04</v>
      </c>
      <c r="Q2212" s="46" t="b">
        <f>EXACT(Table2[[#This Row],[rate]],Table2[[#This Row],[Check]])</f>
        <v>1</v>
      </c>
      <c r="R2212" s="46"/>
      <c r="S2212" s="46" t="str">
        <f>IF(Table2[[#This Row],[SRO]]="EOU",VLOOKUP(Table2[[#This Row],[BE]],[2]GD.List!$C$3:$N$5014,12,0),IF(Table2[[#This Row],[SRO]]="Local","Polyester Staple Fibre","SRO 492"))</f>
        <v>Textile Chemical</v>
      </c>
    </row>
    <row r="2213" spans="1:19" x14ac:dyDescent="0.25">
      <c r="A2213" s="269" t="s">
        <v>1444</v>
      </c>
      <c r="B2213" s="116" t="s">
        <v>1726</v>
      </c>
      <c r="C2213" s="266">
        <v>12421</v>
      </c>
      <c r="D2213" s="267">
        <v>3910</v>
      </c>
      <c r="E2213" s="7" t="s">
        <v>46</v>
      </c>
      <c r="F2213" s="265" t="s">
        <v>1494</v>
      </c>
      <c r="G2213" s="156">
        <v>44705</v>
      </c>
      <c r="H2213" s="268">
        <v>21204941.25</v>
      </c>
      <c r="I2213" s="50">
        <v>0.04</v>
      </c>
      <c r="J2213" s="261">
        <v>311.64000000000004</v>
      </c>
      <c r="K2213" s="261">
        <v>7791</v>
      </c>
      <c r="L2213" s="261"/>
      <c r="M2213" s="262" t="str">
        <f>TEXT(Table2[[#This Row],[Gd.Dt]],"mmm-yy")</f>
        <v>May-22</v>
      </c>
      <c r="N2213" s="46" t="str">
        <f>MID(Table2[[#This Row],[BE]],6,2)</f>
        <v>IB</v>
      </c>
      <c r="O2213" s="46" t="str">
        <f>IF(Table2[[#This Row],[Type]]="IB","EOU",IF(Table2[[#This Row],[Type]]="MB","Local","492"))</f>
        <v>EOU</v>
      </c>
      <c r="P2213" s="46">
        <f>ROUND(Table2[[#This Row],[Cons]]/Table2[[#This Row],[Qty.]],5)</f>
        <v>0.04</v>
      </c>
      <c r="Q2213" s="46" t="b">
        <f>EXACT(Table2[[#This Row],[rate]],Table2[[#This Row],[Check]])</f>
        <v>1</v>
      </c>
      <c r="R2213" s="46"/>
      <c r="S2213" s="46" t="str">
        <f>IF(Table2[[#This Row],[SRO]]="EOU",VLOOKUP(Table2[[#This Row],[BE]],[2]GD.List!$C$3:$N$5014,12,0),IF(Table2[[#This Row],[SRO]]="Local","Polyester Staple Fibre","SRO 492"))</f>
        <v>Textile Chemical</v>
      </c>
    </row>
    <row r="2214" spans="1:19" x14ac:dyDescent="0.25">
      <c r="A2214" s="270" t="s">
        <v>1445</v>
      </c>
      <c r="B2214" s="116" t="s">
        <v>1723</v>
      </c>
      <c r="C2214" s="266">
        <v>22885</v>
      </c>
      <c r="D2214" s="267">
        <v>3906.9029999999998</v>
      </c>
      <c r="E2214" s="7" t="s">
        <v>1480</v>
      </c>
      <c r="F2214" s="265" t="s">
        <v>1491</v>
      </c>
      <c r="G2214" s="156">
        <v>44705</v>
      </c>
      <c r="H2214" s="268">
        <v>31269288.899999999</v>
      </c>
      <c r="I2214" s="50">
        <v>0.04</v>
      </c>
      <c r="J2214" s="261">
        <v>529.12</v>
      </c>
      <c r="K2214" s="261">
        <v>13228</v>
      </c>
      <c r="L2214" s="261"/>
      <c r="M2214" s="262" t="str">
        <f>TEXT(Table2[[#This Row],[Gd.Dt]],"mmm-yy")</f>
        <v>May-22</v>
      </c>
      <c r="N2214" s="46" t="str">
        <f>MID(Table2[[#This Row],[BE]],6,2)</f>
        <v>IB</v>
      </c>
      <c r="O2214" s="46" t="str">
        <f>IF(Table2[[#This Row],[Type]]="IB","EOU",IF(Table2[[#This Row],[Type]]="MB","Local","492"))</f>
        <v>EOU</v>
      </c>
      <c r="P2214" s="46">
        <f>ROUND(Table2[[#This Row],[Cons]]/Table2[[#This Row],[Qty.]],5)</f>
        <v>0.04</v>
      </c>
      <c r="Q2214" s="46" t="b">
        <f>EXACT(Table2[[#This Row],[rate]],Table2[[#This Row],[Check]])</f>
        <v>1</v>
      </c>
      <c r="R2214" s="46"/>
      <c r="S2214" s="46" t="str">
        <f>IF(Table2[[#This Row],[SRO]]="EOU",VLOOKUP(Table2[[#This Row],[BE]],[2]GD.List!$C$3:$N$5014,12,0),IF(Table2[[#This Row],[SRO]]="Local","Polyester Staple Fibre","SRO 492"))</f>
        <v>Textile Chemical</v>
      </c>
    </row>
    <row r="2215" spans="1:19" x14ac:dyDescent="0.25">
      <c r="A2215" s="270" t="s">
        <v>1445</v>
      </c>
      <c r="B2215" s="116" t="s">
        <v>1724</v>
      </c>
      <c r="C2215" s="266">
        <v>96037</v>
      </c>
      <c r="D2215" s="267">
        <v>3906.9029999999998</v>
      </c>
      <c r="E2215" s="7" t="s">
        <v>1479</v>
      </c>
      <c r="F2215" s="265" t="s">
        <v>1492</v>
      </c>
      <c r="G2215" s="156">
        <v>44705</v>
      </c>
      <c r="H2215" s="268">
        <v>64229277.82</v>
      </c>
      <c r="I2215" s="50">
        <v>0.04</v>
      </c>
      <c r="J2215" s="261">
        <v>1383.6399999999999</v>
      </c>
      <c r="K2215" s="261">
        <v>34591</v>
      </c>
      <c r="L2215" s="261"/>
      <c r="M2215" s="262" t="str">
        <f>TEXT(Table2[[#This Row],[Gd.Dt]],"mmm-yy")</f>
        <v>May-22</v>
      </c>
      <c r="N2215" s="46" t="str">
        <f>MID(Table2[[#This Row],[BE]],6,2)</f>
        <v>IB</v>
      </c>
      <c r="O2215" s="46" t="str">
        <f>IF(Table2[[#This Row],[Type]]="IB","EOU",IF(Table2[[#This Row],[Type]]="MB","Local","492"))</f>
        <v>EOU</v>
      </c>
      <c r="P2215" s="46">
        <f>ROUND(Table2[[#This Row],[Cons]]/Table2[[#This Row],[Qty.]],5)</f>
        <v>0.04</v>
      </c>
      <c r="Q2215" s="46" t="b">
        <f>EXACT(Table2[[#This Row],[rate]],Table2[[#This Row],[Check]])</f>
        <v>1</v>
      </c>
      <c r="R2215" s="46"/>
      <c r="S2215" s="46" t="str">
        <f>IF(Table2[[#This Row],[SRO]]="EOU",VLOOKUP(Table2[[#This Row],[BE]],[2]GD.List!$C$3:$N$5014,12,0),IF(Table2[[#This Row],[SRO]]="Local","Polyester Staple Fibre","SRO 492"))</f>
        <v>Textile Chemical</v>
      </c>
    </row>
    <row r="2216" spans="1:19" x14ac:dyDescent="0.25">
      <c r="A2216" s="270" t="s">
        <v>1445</v>
      </c>
      <c r="B2216" s="116" t="s">
        <v>1725</v>
      </c>
      <c r="C2216" s="266">
        <v>24693</v>
      </c>
      <c r="D2216" s="267">
        <v>3906.9029999999998</v>
      </c>
      <c r="E2216" s="7" t="s">
        <v>1489</v>
      </c>
      <c r="F2216" s="265" t="s">
        <v>1493</v>
      </c>
      <c r="G2216" s="156">
        <v>44706</v>
      </c>
      <c r="H2216" s="268">
        <v>33583633.939999998</v>
      </c>
      <c r="I2216" s="50">
        <v>0.04</v>
      </c>
      <c r="J2216" s="261">
        <v>608.16</v>
      </c>
      <c r="K2216" s="261">
        <v>15204</v>
      </c>
      <c r="L2216" s="261"/>
      <c r="M2216" s="262" t="str">
        <f>TEXT(Table2[[#This Row],[Gd.Dt]],"mmm-yy")</f>
        <v>May-22</v>
      </c>
      <c r="N2216" s="46" t="str">
        <f>MID(Table2[[#This Row],[BE]],6,2)</f>
        <v>IB</v>
      </c>
      <c r="O2216" s="46" t="str">
        <f>IF(Table2[[#This Row],[Type]]="IB","EOU",IF(Table2[[#This Row],[Type]]="MB","Local","492"))</f>
        <v>EOU</v>
      </c>
      <c r="P2216" s="46">
        <f>ROUND(Table2[[#This Row],[Cons]]/Table2[[#This Row],[Qty.]],5)</f>
        <v>0.04</v>
      </c>
      <c r="Q2216" s="46" t="b">
        <f>EXACT(Table2[[#This Row],[rate]],Table2[[#This Row],[Check]])</f>
        <v>1</v>
      </c>
      <c r="R2216" s="46"/>
      <c r="S2216" s="46" t="str">
        <f>IF(Table2[[#This Row],[SRO]]="EOU",VLOOKUP(Table2[[#This Row],[BE]],[2]GD.List!$C$3:$N$5014,12,0),IF(Table2[[#This Row],[SRO]]="Local","Polyester Staple Fibre","SRO 492"))</f>
        <v>Textile Chemical</v>
      </c>
    </row>
    <row r="2217" spans="1:19" x14ac:dyDescent="0.25">
      <c r="A2217" s="269" t="s">
        <v>1445</v>
      </c>
      <c r="B2217" s="116" t="s">
        <v>1726</v>
      </c>
      <c r="C2217" s="266">
        <v>12421</v>
      </c>
      <c r="D2217" s="267">
        <v>3906.9029999999998</v>
      </c>
      <c r="E2217" s="7" t="s">
        <v>46</v>
      </c>
      <c r="F2217" s="265" t="s">
        <v>1494</v>
      </c>
      <c r="G2217" s="156">
        <v>44705</v>
      </c>
      <c r="H2217" s="268">
        <v>21204941.25</v>
      </c>
      <c r="I2217" s="50">
        <v>0.04</v>
      </c>
      <c r="J2217" s="261">
        <v>311.64000000000004</v>
      </c>
      <c r="K2217" s="261">
        <v>7791</v>
      </c>
      <c r="L2217" s="261"/>
      <c r="M2217" s="262" t="str">
        <f>TEXT(Table2[[#This Row],[Gd.Dt]],"mmm-yy")</f>
        <v>May-22</v>
      </c>
      <c r="N2217" s="46" t="str">
        <f>MID(Table2[[#This Row],[BE]],6,2)</f>
        <v>IB</v>
      </c>
      <c r="O2217" s="46" t="str">
        <f>IF(Table2[[#This Row],[Type]]="IB","EOU",IF(Table2[[#This Row],[Type]]="MB","Local","492"))</f>
        <v>EOU</v>
      </c>
      <c r="P2217" s="46">
        <f>ROUND(Table2[[#This Row],[Cons]]/Table2[[#This Row],[Qty.]],5)</f>
        <v>0.04</v>
      </c>
      <c r="Q2217" s="46" t="b">
        <f>EXACT(Table2[[#This Row],[rate]],Table2[[#This Row],[Check]])</f>
        <v>1</v>
      </c>
      <c r="R2217" s="46"/>
      <c r="S2217" s="46" t="str">
        <f>IF(Table2[[#This Row],[SRO]]="EOU",VLOOKUP(Table2[[#This Row],[BE]],[2]GD.List!$C$3:$N$5014,12,0),IF(Table2[[#This Row],[SRO]]="Local","Polyester Staple Fibre","SRO 492"))</f>
        <v>Textile Chemical</v>
      </c>
    </row>
    <row r="2218" spans="1:19" x14ac:dyDescent="0.25">
      <c r="A2218" s="270" t="s">
        <v>1447</v>
      </c>
      <c r="B2218" s="116" t="s">
        <v>1723</v>
      </c>
      <c r="C2218" s="266">
        <v>22885</v>
      </c>
      <c r="D2218" s="267">
        <v>3809.9189999999999</v>
      </c>
      <c r="E2218" s="7" t="s">
        <v>1480</v>
      </c>
      <c r="F2218" s="265" t="s">
        <v>1491</v>
      </c>
      <c r="G2218" s="156">
        <v>44705</v>
      </c>
      <c r="H2218" s="268">
        <v>31269288.899999999</v>
      </c>
      <c r="I2218" s="50">
        <v>0.04</v>
      </c>
      <c r="J2218" s="261">
        <v>529.12</v>
      </c>
      <c r="K2218" s="261">
        <v>13228</v>
      </c>
      <c r="L2218" s="261"/>
      <c r="M2218" s="262" t="str">
        <f>TEXT(Table2[[#This Row],[Gd.Dt]],"mmm-yy")</f>
        <v>May-22</v>
      </c>
      <c r="N2218" s="46" t="str">
        <f>MID(Table2[[#This Row],[BE]],6,2)</f>
        <v>IB</v>
      </c>
      <c r="O2218" s="46" t="str">
        <f>IF(Table2[[#This Row],[Type]]="IB","EOU",IF(Table2[[#This Row],[Type]]="MB","Local","492"))</f>
        <v>EOU</v>
      </c>
      <c r="P2218" s="46">
        <f>ROUND(Table2[[#This Row],[Cons]]/Table2[[#This Row],[Qty.]],5)</f>
        <v>0.04</v>
      </c>
      <c r="Q2218" s="46" t="b">
        <f>EXACT(Table2[[#This Row],[rate]],Table2[[#This Row],[Check]])</f>
        <v>1</v>
      </c>
      <c r="R2218" s="46"/>
      <c r="S2218" s="46" t="str">
        <f>IF(Table2[[#This Row],[SRO]]="EOU",VLOOKUP(Table2[[#This Row],[BE]],[2]GD.List!$C$3:$N$5014,12,0),IF(Table2[[#This Row],[SRO]]="Local","Polyester Staple Fibre","SRO 492"))</f>
        <v>Textile Chemical</v>
      </c>
    </row>
    <row r="2219" spans="1:19" x14ac:dyDescent="0.25">
      <c r="A2219" s="270" t="s">
        <v>1447</v>
      </c>
      <c r="B2219" s="116" t="s">
        <v>1724</v>
      </c>
      <c r="C2219" s="266">
        <v>96037</v>
      </c>
      <c r="D2219" s="267">
        <v>3809.9189999999999</v>
      </c>
      <c r="E2219" s="7" t="s">
        <v>1479</v>
      </c>
      <c r="F2219" s="265" t="s">
        <v>1492</v>
      </c>
      <c r="G2219" s="156">
        <v>44705</v>
      </c>
      <c r="H2219" s="268">
        <v>64229277.82</v>
      </c>
      <c r="I2219" s="50">
        <v>0.04</v>
      </c>
      <c r="J2219" s="261">
        <v>1383.6399999999999</v>
      </c>
      <c r="K2219" s="261">
        <v>34591</v>
      </c>
      <c r="L2219" s="261"/>
      <c r="M2219" s="262" t="str">
        <f>TEXT(Table2[[#This Row],[Gd.Dt]],"mmm-yy")</f>
        <v>May-22</v>
      </c>
      <c r="N2219" s="46" t="str">
        <f>MID(Table2[[#This Row],[BE]],6,2)</f>
        <v>IB</v>
      </c>
      <c r="O2219" s="46" t="str">
        <f>IF(Table2[[#This Row],[Type]]="IB","EOU",IF(Table2[[#This Row],[Type]]="MB","Local","492"))</f>
        <v>EOU</v>
      </c>
      <c r="P2219" s="46">
        <f>ROUND(Table2[[#This Row],[Cons]]/Table2[[#This Row],[Qty.]],5)</f>
        <v>0.04</v>
      </c>
      <c r="Q2219" s="46" t="b">
        <f>EXACT(Table2[[#This Row],[rate]],Table2[[#This Row],[Check]])</f>
        <v>1</v>
      </c>
      <c r="R2219" s="46"/>
      <c r="S2219" s="46" t="str">
        <f>IF(Table2[[#This Row],[SRO]]="EOU",VLOOKUP(Table2[[#This Row],[BE]],[2]GD.List!$C$3:$N$5014,12,0),IF(Table2[[#This Row],[SRO]]="Local","Polyester Staple Fibre","SRO 492"))</f>
        <v>Textile Chemical</v>
      </c>
    </row>
    <row r="2220" spans="1:19" x14ac:dyDescent="0.25">
      <c r="A2220" s="270" t="s">
        <v>1447</v>
      </c>
      <c r="B2220" s="116" t="s">
        <v>1725</v>
      </c>
      <c r="C2220" s="266">
        <v>24693</v>
      </c>
      <c r="D2220" s="267">
        <v>3809.9189999999999</v>
      </c>
      <c r="E2220" s="7" t="s">
        <v>1489</v>
      </c>
      <c r="F2220" s="265" t="s">
        <v>1493</v>
      </c>
      <c r="G2220" s="156">
        <v>44706</v>
      </c>
      <c r="H2220" s="268">
        <v>33583633.939999998</v>
      </c>
      <c r="I2220" s="50">
        <v>0.04</v>
      </c>
      <c r="J2220" s="261">
        <v>608.16</v>
      </c>
      <c r="K2220" s="261">
        <v>15204</v>
      </c>
      <c r="L2220" s="261"/>
      <c r="M2220" s="262" t="str">
        <f>TEXT(Table2[[#This Row],[Gd.Dt]],"mmm-yy")</f>
        <v>May-22</v>
      </c>
      <c r="N2220" s="46" t="str">
        <f>MID(Table2[[#This Row],[BE]],6,2)</f>
        <v>IB</v>
      </c>
      <c r="O2220" s="46" t="str">
        <f>IF(Table2[[#This Row],[Type]]="IB","EOU",IF(Table2[[#This Row],[Type]]="MB","Local","492"))</f>
        <v>EOU</v>
      </c>
      <c r="P2220" s="46">
        <f>ROUND(Table2[[#This Row],[Cons]]/Table2[[#This Row],[Qty.]],5)</f>
        <v>0.04</v>
      </c>
      <c r="Q2220" s="46" t="b">
        <f>EXACT(Table2[[#This Row],[rate]],Table2[[#This Row],[Check]])</f>
        <v>1</v>
      </c>
      <c r="R2220" s="46"/>
      <c r="S2220" s="46" t="str">
        <f>IF(Table2[[#This Row],[SRO]]="EOU",VLOOKUP(Table2[[#This Row],[BE]],[2]GD.List!$C$3:$N$5014,12,0),IF(Table2[[#This Row],[SRO]]="Local","Polyester Staple Fibre","SRO 492"))</f>
        <v>Textile Chemical</v>
      </c>
    </row>
    <row r="2221" spans="1:19" x14ac:dyDescent="0.25">
      <c r="A2221" s="269" t="s">
        <v>1447</v>
      </c>
      <c r="B2221" s="116" t="s">
        <v>1726</v>
      </c>
      <c r="C2221" s="266">
        <v>12421</v>
      </c>
      <c r="D2221" s="267">
        <v>3809.9189999999999</v>
      </c>
      <c r="E2221" s="7" t="s">
        <v>46</v>
      </c>
      <c r="F2221" s="265" t="s">
        <v>1494</v>
      </c>
      <c r="G2221" s="156">
        <v>44705</v>
      </c>
      <c r="H2221" s="268">
        <v>21204941.25</v>
      </c>
      <c r="I2221" s="50">
        <v>0.04</v>
      </c>
      <c r="J2221" s="261">
        <v>311.64000000000004</v>
      </c>
      <c r="K2221" s="261">
        <v>7791</v>
      </c>
      <c r="L2221" s="261"/>
      <c r="M2221" s="262" t="str">
        <f>TEXT(Table2[[#This Row],[Gd.Dt]],"mmm-yy")</f>
        <v>May-22</v>
      </c>
      <c r="N2221" s="46" t="str">
        <f>MID(Table2[[#This Row],[BE]],6,2)</f>
        <v>IB</v>
      </c>
      <c r="O2221" s="46" t="str">
        <f>IF(Table2[[#This Row],[Type]]="IB","EOU",IF(Table2[[#This Row],[Type]]="MB","Local","492"))</f>
        <v>EOU</v>
      </c>
      <c r="P2221" s="46">
        <f>ROUND(Table2[[#This Row],[Cons]]/Table2[[#This Row],[Qty.]],5)</f>
        <v>0.04</v>
      </c>
      <c r="Q2221" s="46" t="b">
        <f>EXACT(Table2[[#This Row],[rate]],Table2[[#This Row],[Check]])</f>
        <v>1</v>
      </c>
      <c r="R2221" s="46"/>
      <c r="S2221" s="46" t="str">
        <f>IF(Table2[[#This Row],[SRO]]="EOU",VLOOKUP(Table2[[#This Row],[BE]],[2]GD.List!$C$3:$N$5014,12,0),IF(Table2[[#This Row],[SRO]]="Local","Polyester Staple Fibre","SRO 492"))</f>
        <v>Textile Chemical</v>
      </c>
    </row>
    <row r="2222" spans="1:19" x14ac:dyDescent="0.25">
      <c r="A2222" s="269" t="s">
        <v>1483</v>
      </c>
      <c r="B2222" s="116" t="s">
        <v>1727</v>
      </c>
      <c r="C2222" s="266">
        <v>38520</v>
      </c>
      <c r="D2222" s="267">
        <v>9607.11</v>
      </c>
      <c r="E2222" s="7" t="s">
        <v>1482</v>
      </c>
      <c r="F2222" s="265" t="s">
        <v>1495</v>
      </c>
      <c r="G2222" s="156">
        <v>44706</v>
      </c>
      <c r="H2222" s="268">
        <v>28175762.16</v>
      </c>
      <c r="I2222" s="50">
        <v>1</v>
      </c>
      <c r="J2222" s="261">
        <v>355</v>
      </c>
      <c r="K2222" s="261">
        <v>355</v>
      </c>
      <c r="L2222" s="261"/>
      <c r="M2222" s="262" t="str">
        <f>TEXT(Table2[[#This Row],[Gd.Dt]],"mmm-yy")</f>
        <v>May-22</v>
      </c>
      <c r="N2222" s="46" t="str">
        <f>MID(Table2[[#This Row],[BE]],6,2)</f>
        <v>EP</v>
      </c>
      <c r="O2222" s="46" t="str">
        <f>IF(Table2[[#This Row],[Type]]="IB","EOU",IF(Table2[[#This Row],[Type]]="MB","Local","492"))</f>
        <v>492</v>
      </c>
      <c r="P2222" s="46">
        <f>ROUND(Table2[[#This Row],[Cons]]/Table2[[#This Row],[Qty.]],5)</f>
        <v>1</v>
      </c>
      <c r="Q2222" s="46" t="b">
        <f>EXACT(Table2[[#This Row],[rate]],Table2[[#This Row],[Check]])</f>
        <v>1</v>
      </c>
      <c r="R2222" s="46"/>
      <c r="S2222" s="46" t="str">
        <f>IF(Table2[[#This Row],[SRO]]="EOU",VLOOKUP(Table2[[#This Row],[BE]],[2]GD.List!$C$3:$N$5014,12,0),IF(Table2[[#This Row],[SRO]]="Local","Polyester Staple Fibre","SRO 492"))</f>
        <v>SRO 492</v>
      </c>
    </row>
    <row r="2223" spans="1:19" x14ac:dyDescent="0.25">
      <c r="A2223" s="269" t="s">
        <v>1484</v>
      </c>
      <c r="B2223" s="116" t="s">
        <v>1727</v>
      </c>
      <c r="C2223" s="266">
        <v>38520</v>
      </c>
      <c r="D2223" s="267">
        <v>3926.9099000000001</v>
      </c>
      <c r="E2223" s="7" t="s">
        <v>1482</v>
      </c>
      <c r="F2223" s="265" t="s">
        <v>1495</v>
      </c>
      <c r="G2223" s="156">
        <v>44706</v>
      </c>
      <c r="H2223" s="268">
        <v>28175762.16</v>
      </c>
      <c r="I2223" s="50">
        <v>1</v>
      </c>
      <c r="J2223" s="261">
        <v>1</v>
      </c>
      <c r="K2223" s="261">
        <v>1</v>
      </c>
      <c r="L2223" s="261"/>
      <c r="M2223" s="262" t="str">
        <f>TEXT(Table2[[#This Row],[Gd.Dt]],"mmm-yy")</f>
        <v>May-22</v>
      </c>
      <c r="N2223" s="46" t="str">
        <f>MID(Table2[[#This Row],[BE]],6,2)</f>
        <v>TI</v>
      </c>
      <c r="O2223" s="46" t="str">
        <f>IF(Table2[[#This Row],[Type]]="IB","EOU",IF(Table2[[#This Row],[Type]]="MB","Local","492"))</f>
        <v>492</v>
      </c>
      <c r="P2223" s="46">
        <f>ROUND(Table2[[#This Row],[Cons]]/Table2[[#This Row],[Qty.]],5)</f>
        <v>1</v>
      </c>
      <c r="Q2223" s="46" t="b">
        <f>EXACT(Table2[[#This Row],[rate]],Table2[[#This Row],[Check]])</f>
        <v>1</v>
      </c>
      <c r="R2223" s="46"/>
      <c r="S2223" s="46" t="str">
        <f>IF(Table2[[#This Row],[SRO]]="EOU",VLOOKUP(Table2[[#This Row],[BE]],[2]GD.List!$C$3:$N$5014,12,0),IF(Table2[[#This Row],[SRO]]="Local","Polyester Staple Fibre","SRO 492"))</f>
        <v>SRO 492</v>
      </c>
    </row>
    <row r="2224" spans="1:19" x14ac:dyDescent="0.25">
      <c r="A2224" s="269" t="s">
        <v>1486</v>
      </c>
      <c r="B2224" s="116" t="s">
        <v>1729</v>
      </c>
      <c r="C2224" s="266">
        <v>21904</v>
      </c>
      <c r="D2224" s="267">
        <v>9607.11</v>
      </c>
      <c r="E2224" s="7" t="s">
        <v>1485</v>
      </c>
      <c r="F2224" s="265" t="s">
        <v>1497</v>
      </c>
      <c r="G2224" s="156">
        <v>44706</v>
      </c>
      <c r="H2224" s="268">
        <v>16021856.029999999</v>
      </c>
      <c r="I2224" s="50">
        <v>1</v>
      </c>
      <c r="J2224" s="261">
        <v>220</v>
      </c>
      <c r="K2224" s="261">
        <v>220</v>
      </c>
      <c r="L2224" s="261"/>
      <c r="M2224" s="262" t="str">
        <f>TEXT(Table2[[#This Row],[Gd.Dt]],"mmm-yy")</f>
        <v>May-22</v>
      </c>
      <c r="N2224" s="46" t="str">
        <f>MID(Table2[[#This Row],[BE]],6,2)</f>
        <v>EP</v>
      </c>
      <c r="O2224" s="46" t="str">
        <f>IF(Table2[[#This Row],[Type]]="IB","EOU",IF(Table2[[#This Row],[Type]]="MB","Local","492"))</f>
        <v>492</v>
      </c>
      <c r="P2224" s="46">
        <f>ROUND(Table2[[#This Row],[Cons]]/Table2[[#This Row],[Qty.]],5)</f>
        <v>1</v>
      </c>
      <c r="Q2224" s="46" t="b">
        <f>EXACT(Table2[[#This Row],[rate]],Table2[[#This Row],[Check]])</f>
        <v>1</v>
      </c>
      <c r="R2224" s="46"/>
      <c r="S2224" s="46" t="str">
        <f>IF(Table2[[#This Row],[SRO]]="EOU",VLOOKUP(Table2[[#This Row],[BE]],[2]GD.List!$C$3:$N$5014,12,0),IF(Table2[[#This Row],[SRO]]="Local","Polyester Staple Fibre","SRO 492"))</f>
        <v>SRO 492</v>
      </c>
    </row>
    <row r="2225" spans="1:19" x14ac:dyDescent="0.25">
      <c r="A2225" s="269" t="s">
        <v>1487</v>
      </c>
      <c r="B2225" s="116" t="s">
        <v>1729</v>
      </c>
      <c r="C2225" s="266">
        <v>21904</v>
      </c>
      <c r="D2225" s="267">
        <v>9607.11</v>
      </c>
      <c r="E2225" s="7" t="s">
        <v>1485</v>
      </c>
      <c r="F2225" s="265" t="s">
        <v>1497</v>
      </c>
      <c r="G2225" s="156">
        <v>44706</v>
      </c>
      <c r="H2225" s="268">
        <v>16021856.029999999</v>
      </c>
      <c r="I2225" s="50">
        <v>1</v>
      </c>
      <c r="J2225" s="261">
        <v>30.1</v>
      </c>
      <c r="K2225" s="261">
        <v>30.1</v>
      </c>
      <c r="L2225" s="261"/>
      <c r="M2225" s="262" t="str">
        <f>TEXT(Table2[[#This Row],[Gd.Dt]],"mmm-yy")</f>
        <v>May-22</v>
      </c>
      <c r="N2225" s="46" t="str">
        <f>MID(Table2[[#This Row],[BE]],6,2)</f>
        <v>EP</v>
      </c>
      <c r="O2225" s="46" t="str">
        <f>IF(Table2[[#This Row],[Type]]="IB","EOU",IF(Table2[[#This Row],[Type]]="MB","Local","492"))</f>
        <v>492</v>
      </c>
      <c r="P2225" s="46">
        <f>ROUND(Table2[[#This Row],[Cons]]/Table2[[#This Row],[Qty.]],5)</f>
        <v>1</v>
      </c>
      <c r="Q2225" s="46" t="b">
        <f>EXACT(Table2[[#This Row],[rate]],Table2[[#This Row],[Check]])</f>
        <v>1</v>
      </c>
      <c r="R2225" s="46"/>
      <c r="S2225" s="46" t="str">
        <f>IF(Table2[[#This Row],[SRO]]="EOU",VLOOKUP(Table2[[#This Row],[BE]],[2]GD.List!$C$3:$N$5014,12,0),IF(Table2[[#This Row],[SRO]]="Local","Polyester Staple Fibre","SRO 492"))</f>
        <v>SRO 492</v>
      </c>
    </row>
    <row r="2226" spans="1:19" x14ac:dyDescent="0.25">
      <c r="A2226" s="270" t="s">
        <v>1488</v>
      </c>
      <c r="B2226" s="119" t="s">
        <v>1729</v>
      </c>
      <c r="C2226" s="271">
        <v>21904</v>
      </c>
      <c r="D2226" s="272">
        <v>3926.9099000000001</v>
      </c>
      <c r="E2226" s="162" t="s">
        <v>1485</v>
      </c>
      <c r="F2226" s="270" t="s">
        <v>1497</v>
      </c>
      <c r="G2226" s="163">
        <v>44706</v>
      </c>
      <c r="H2226" s="273">
        <v>16021856.029999999</v>
      </c>
      <c r="I2226" s="53">
        <v>1</v>
      </c>
      <c r="J2226" s="263">
        <v>1</v>
      </c>
      <c r="K2226" s="263">
        <v>1</v>
      </c>
      <c r="L2226" s="263"/>
      <c r="M2226" s="264" t="str">
        <f>TEXT(Table2[[#This Row],[Gd.Dt]],"mmm-yy")</f>
        <v>May-22</v>
      </c>
      <c r="N2226" s="47" t="str">
        <f>MID(Table2[[#This Row],[BE]],6,2)</f>
        <v>TI</v>
      </c>
      <c r="O2226" s="47" t="str">
        <f>IF(Table2[[#This Row],[Type]]="IB","EOU",IF(Table2[[#This Row],[Type]]="MB","Local","492"))</f>
        <v>492</v>
      </c>
      <c r="P2226" s="47">
        <f>ROUND(Table2[[#This Row],[Cons]]/Table2[[#This Row],[Qty.]],5)</f>
        <v>1</v>
      </c>
      <c r="Q2226" s="47" t="b">
        <f>EXACT(Table2[[#This Row],[rate]],Table2[[#This Row],[Check]])</f>
        <v>1</v>
      </c>
      <c r="R2226" s="47"/>
      <c r="S2226" s="47" t="str">
        <f>IF(Table2[[#This Row],[SRO]]="EOU",VLOOKUP(Table2[[#This Row],[BE]],[2]GD.List!$C$3:$N$5014,12,0),IF(Table2[[#This Row],[SRO]]="Local","Polyester Staple Fibre","SRO 492"))</f>
        <v>SRO 492</v>
      </c>
    </row>
    <row r="2227" spans="1:19" x14ac:dyDescent="0.25">
      <c r="A2227" s="116" t="s">
        <v>1</v>
      </c>
      <c r="B2227" s="116" t="s">
        <v>1730</v>
      </c>
      <c r="C2227" s="165">
        <v>75785</v>
      </c>
      <c r="D2227" s="117">
        <v>2701.12</v>
      </c>
      <c r="E2227" s="7" t="s">
        <v>1500</v>
      </c>
      <c r="F2227" s="116" t="s">
        <v>1504</v>
      </c>
      <c r="G2227" s="156">
        <v>44706</v>
      </c>
      <c r="H2227" s="82">
        <v>35681823.399999999</v>
      </c>
      <c r="I2227" s="50">
        <v>0.1</v>
      </c>
      <c r="J2227" s="15">
        <v>1243.2</v>
      </c>
      <c r="K2227" s="15">
        <v>12432</v>
      </c>
      <c r="L2227" s="15"/>
      <c r="M2227" s="66" t="str">
        <f>TEXT(Table2[[#This Row],[Gd.Dt]],"mmm-yy")</f>
        <v>May-22</v>
      </c>
      <c r="N2227" s="46" t="str">
        <f>MID(Table2[[#This Row],[BE]],6,2)</f>
        <v>IB</v>
      </c>
      <c r="O2227" s="46" t="str">
        <f>IF(Table2[[#This Row],[Type]]="IB","EOU",IF(Table2[[#This Row],[Type]]="MB","Local","492"))</f>
        <v>EOU</v>
      </c>
      <c r="P2227" s="46">
        <f>ROUND(Table2[[#This Row],[Cons]]/Table2[[#This Row],[Qty.]],5)</f>
        <v>0.1</v>
      </c>
      <c r="Q2227" s="46" t="b">
        <f>EXACT(Table2[[#This Row],[rate]],Table2[[#This Row],[Check]])</f>
        <v>1</v>
      </c>
      <c r="R2227" s="46"/>
      <c r="S2227" s="46" t="str">
        <f>IF(Table2[[#This Row],[SRO]]="EOU",VLOOKUP(Table2[[#This Row],[BE]],[2]GD.List!$C$3:$N$5014,12,0),IF(Table2[[#This Row],[SRO]]="Local","Polyester Staple Fibre","SRO 492"))</f>
        <v>Textile Coal</v>
      </c>
    </row>
    <row r="2228" spans="1:19" x14ac:dyDescent="0.25">
      <c r="A2228" s="116" t="s">
        <v>1</v>
      </c>
      <c r="B2228" s="116" t="s">
        <v>1731</v>
      </c>
      <c r="C2228" s="165">
        <v>35224</v>
      </c>
      <c r="D2228" s="117">
        <v>2701.12</v>
      </c>
      <c r="E2228" s="7" t="s">
        <v>1499</v>
      </c>
      <c r="F2228" s="116" t="s">
        <v>1505</v>
      </c>
      <c r="G2228" s="156">
        <v>44706</v>
      </c>
      <c r="H2228" s="82">
        <v>60586046.75</v>
      </c>
      <c r="I2228" s="50">
        <v>0.1</v>
      </c>
      <c r="J2228" s="15">
        <v>3807.4</v>
      </c>
      <c r="K2228" s="15">
        <v>38074</v>
      </c>
      <c r="L2228" s="15"/>
      <c r="M2228" s="66" t="str">
        <f>TEXT(Table2[[#This Row],[Gd.Dt]],"mmm-yy")</f>
        <v>May-22</v>
      </c>
      <c r="N2228" s="46" t="str">
        <f>MID(Table2[[#This Row],[BE]],6,2)</f>
        <v>IB</v>
      </c>
      <c r="O2228" s="46" t="str">
        <f>IF(Table2[[#This Row],[Type]]="IB","EOU",IF(Table2[[#This Row],[Type]]="MB","Local","492"))</f>
        <v>EOU</v>
      </c>
      <c r="P2228" s="46">
        <f>ROUND(Table2[[#This Row],[Cons]]/Table2[[#This Row],[Qty.]],5)</f>
        <v>0.1</v>
      </c>
      <c r="Q2228" s="46" t="b">
        <f>EXACT(Table2[[#This Row],[rate]],Table2[[#This Row],[Check]])</f>
        <v>1</v>
      </c>
      <c r="R2228" s="46"/>
      <c r="S2228" s="46" t="str">
        <f>IF(Table2[[#This Row],[SRO]]="EOU",VLOOKUP(Table2[[#This Row],[BE]],[2]GD.List!$C$3:$N$5014,12,0),IF(Table2[[#This Row],[SRO]]="Local","Polyester Staple Fibre","SRO 492"))</f>
        <v>Textile Coal</v>
      </c>
    </row>
    <row r="2229" spans="1:19" x14ac:dyDescent="0.25">
      <c r="A2229" s="120" t="s">
        <v>1</v>
      </c>
      <c r="B2229" s="116" t="s">
        <v>1732</v>
      </c>
      <c r="C2229" s="165">
        <v>41034</v>
      </c>
      <c r="D2229" s="117">
        <v>2701.12</v>
      </c>
      <c r="E2229" s="7" t="s">
        <v>1503</v>
      </c>
      <c r="F2229" s="116" t="s">
        <v>1506</v>
      </c>
      <c r="G2229" s="156">
        <v>44707</v>
      </c>
      <c r="H2229" s="82">
        <v>30698155.920000002</v>
      </c>
      <c r="I2229" s="50">
        <v>0.4</v>
      </c>
      <c r="J2229" s="15">
        <v>4976</v>
      </c>
      <c r="K2229" s="15">
        <v>12440</v>
      </c>
      <c r="L2229" s="15"/>
      <c r="M2229" s="66" t="str">
        <f>TEXT(Table2[[#This Row],[Gd.Dt]],"mmm-yy")</f>
        <v>May-22</v>
      </c>
      <c r="N2229" s="46" t="str">
        <f>MID(Table2[[#This Row],[BE]],6,2)</f>
        <v>IB</v>
      </c>
      <c r="O2229" s="46" t="str">
        <f>IF(Table2[[#This Row],[Type]]="IB","EOU",IF(Table2[[#This Row],[Type]]="MB","Local","492"))</f>
        <v>EOU</v>
      </c>
      <c r="P2229" s="46">
        <f>ROUND(Table2[[#This Row],[Cons]]/Table2[[#This Row],[Qty.]],5)</f>
        <v>0.4</v>
      </c>
      <c r="Q2229" s="46" t="b">
        <f>EXACT(Table2[[#This Row],[rate]],Table2[[#This Row],[Check]])</f>
        <v>1</v>
      </c>
      <c r="R2229" s="46"/>
      <c r="S2229" s="46" t="str">
        <f>IF(Table2[[#This Row],[SRO]]="EOU",VLOOKUP(Table2[[#This Row],[BE]],[2]GD.List!$C$3:$N$5014,12,0),IF(Table2[[#This Row],[SRO]]="Local","Polyester Staple Fibre","SRO 492"))</f>
        <v>Textile Coal</v>
      </c>
    </row>
    <row r="2230" spans="1:19" x14ac:dyDescent="0.25">
      <c r="A2230" s="120" t="s">
        <v>909</v>
      </c>
      <c r="B2230" s="116" t="s">
        <v>1733</v>
      </c>
      <c r="C2230" s="165">
        <v>14272</v>
      </c>
      <c r="D2230" s="117">
        <v>9607.2000000000007</v>
      </c>
      <c r="E2230" s="7" t="s">
        <v>1498</v>
      </c>
      <c r="F2230" s="116" t="s">
        <v>1507</v>
      </c>
      <c r="G2230" s="156">
        <v>44706</v>
      </c>
      <c r="H2230" s="82">
        <v>30818389.620000001</v>
      </c>
      <c r="I2230" s="50">
        <v>1.039E-2</v>
      </c>
      <c r="J2230" s="15">
        <v>26.83</v>
      </c>
      <c r="K2230" s="15">
        <v>2582.2600000000002</v>
      </c>
      <c r="L2230" s="15"/>
      <c r="M2230" s="66" t="str">
        <f>TEXT(Table2[[#This Row],[Gd.Dt]],"mmm-yy")</f>
        <v>May-22</v>
      </c>
      <c r="N2230" s="46" t="str">
        <f>MID(Table2[[#This Row],[BE]],6,2)</f>
        <v>HC</v>
      </c>
      <c r="O2230" s="46" t="str">
        <f>IF(Table2[[#This Row],[Type]]="IB","EOU",IF(Table2[[#This Row],[Type]]="MB","Local","492"))</f>
        <v>492</v>
      </c>
      <c r="P2230" s="46">
        <f>ROUND(Table2[[#This Row],[Cons]]/Table2[[#This Row],[Qty.]],5)</f>
        <v>1.039E-2</v>
      </c>
      <c r="Q2230" s="46" t="b">
        <f>EXACT(Table2[[#This Row],[rate]],Table2[[#This Row],[Check]])</f>
        <v>1</v>
      </c>
      <c r="R2230" s="46"/>
      <c r="S2230" s="46" t="str">
        <f>IF(Table2[[#This Row],[SRO]]="EOU",VLOOKUP(Table2[[#This Row],[BE]],[2]GD.List!$C$3:$N$5014,12,0),IF(Table2[[#This Row],[SRO]]="Local","Polyester Staple Fibre","SRO 492"))</f>
        <v>SRO 492</v>
      </c>
    </row>
    <row r="2231" spans="1:19" x14ac:dyDescent="0.25">
      <c r="A2231" s="119" t="s">
        <v>1216</v>
      </c>
      <c r="B2231" s="116" t="s">
        <v>1733</v>
      </c>
      <c r="C2231" s="165">
        <v>14272</v>
      </c>
      <c r="D2231" s="117">
        <v>9607.2000000000007</v>
      </c>
      <c r="E2231" s="7" t="s">
        <v>1498</v>
      </c>
      <c r="F2231" s="116" t="s">
        <v>1507</v>
      </c>
      <c r="G2231" s="156">
        <v>44706</v>
      </c>
      <c r="H2231" s="82">
        <v>30818389.620000001</v>
      </c>
      <c r="I2231" s="50">
        <v>1.039E-2</v>
      </c>
      <c r="J2231" s="15">
        <v>268.63</v>
      </c>
      <c r="K2231" s="15">
        <v>25854.44</v>
      </c>
      <c r="L2231" s="15"/>
      <c r="M2231" s="66" t="str">
        <f>TEXT(Table2[[#This Row],[Gd.Dt]],"mmm-yy")</f>
        <v>May-22</v>
      </c>
      <c r="N2231" s="46" t="str">
        <f>MID(Table2[[#This Row],[BE]],6,2)</f>
        <v>HC</v>
      </c>
      <c r="O2231" s="46" t="str">
        <f>IF(Table2[[#This Row],[Type]]="IB","EOU",IF(Table2[[#This Row],[Type]]="MB","Local","492"))</f>
        <v>492</v>
      </c>
      <c r="P2231" s="46">
        <f>ROUND(Table2[[#This Row],[Cons]]/Table2[[#This Row],[Qty.]],5)</f>
        <v>1.039E-2</v>
      </c>
      <c r="Q2231" s="46" t="b">
        <f>EXACT(Table2[[#This Row],[rate]],Table2[[#This Row],[Check]])</f>
        <v>1</v>
      </c>
      <c r="R2231" s="46"/>
      <c r="S2231" s="46" t="str">
        <f>IF(Table2[[#This Row],[SRO]]="EOU",VLOOKUP(Table2[[#This Row],[BE]],[2]GD.List!$C$3:$N$5014,12,0),IF(Table2[[#This Row],[SRO]]="Local","Polyester Staple Fibre","SRO 492"))</f>
        <v>SRO 492</v>
      </c>
    </row>
    <row r="2232" spans="1:19" x14ac:dyDescent="0.25">
      <c r="A2232" s="119" t="s">
        <v>1216</v>
      </c>
      <c r="B2232" s="116" t="s">
        <v>1733</v>
      </c>
      <c r="C2232" s="165">
        <v>14272</v>
      </c>
      <c r="D2232" s="117">
        <v>9607.2000000000007</v>
      </c>
      <c r="E2232" s="7" t="s">
        <v>1498</v>
      </c>
      <c r="F2232" s="116" t="s">
        <v>1507</v>
      </c>
      <c r="G2232" s="156">
        <v>44706</v>
      </c>
      <c r="H2232" s="82">
        <v>30818389.620000001</v>
      </c>
      <c r="I2232" s="50">
        <v>4.8000000000000001E-4</v>
      </c>
      <c r="J2232" s="15">
        <v>13.65</v>
      </c>
      <c r="K2232" s="15">
        <v>28436.69</v>
      </c>
      <c r="L2232" s="15"/>
      <c r="M2232" s="66" t="str">
        <f>TEXT(Table2[[#This Row],[Gd.Dt]],"mmm-yy")</f>
        <v>May-22</v>
      </c>
      <c r="N2232" s="46" t="str">
        <f>MID(Table2[[#This Row],[BE]],6,2)</f>
        <v>HC</v>
      </c>
      <c r="O2232" s="46" t="str">
        <f>IF(Table2[[#This Row],[Type]]="IB","EOU",IF(Table2[[#This Row],[Type]]="MB","Local","492"))</f>
        <v>492</v>
      </c>
      <c r="P2232" s="46">
        <f>ROUND(Table2[[#This Row],[Cons]]/Table2[[#This Row],[Qty.]],5)</f>
        <v>4.8000000000000001E-4</v>
      </c>
      <c r="Q2232" s="46" t="b">
        <f>EXACT(Table2[[#This Row],[rate]],Table2[[#This Row],[Check]])</f>
        <v>1</v>
      </c>
      <c r="R2232" s="46"/>
      <c r="S2232" s="46" t="str">
        <f>IF(Table2[[#This Row],[SRO]]="EOU",VLOOKUP(Table2[[#This Row],[BE]],[2]GD.List!$C$3:$N$5014,12,0),IF(Table2[[#This Row],[SRO]]="Local","Polyester Staple Fibre","SRO 492"))</f>
        <v>SRO 492</v>
      </c>
    </row>
    <row r="2233" spans="1:19" x14ac:dyDescent="0.25">
      <c r="A2233" s="119" t="s">
        <v>1216</v>
      </c>
      <c r="B2233" s="116" t="s">
        <v>1734</v>
      </c>
      <c r="C2233" s="165">
        <v>13092</v>
      </c>
      <c r="D2233" s="117">
        <v>9607.2000000000007</v>
      </c>
      <c r="E2233" s="7" t="s">
        <v>1502</v>
      </c>
      <c r="F2233" s="116" t="s">
        <v>1508</v>
      </c>
      <c r="G2233" s="156">
        <v>44707</v>
      </c>
      <c r="H2233" s="82">
        <v>27440358.16</v>
      </c>
      <c r="I2233" s="50">
        <v>1.039E-2</v>
      </c>
      <c r="J2233" s="15">
        <v>271.02999999999997</v>
      </c>
      <c r="K2233" s="15">
        <v>26085.56</v>
      </c>
      <c r="L2233" s="15"/>
      <c r="M2233" s="66" t="str">
        <f>TEXT(Table2[[#This Row],[Gd.Dt]],"mmm-yy")</f>
        <v>May-22</v>
      </c>
      <c r="N2233" s="46" t="str">
        <f>MID(Table2[[#This Row],[BE]],6,2)</f>
        <v>HC</v>
      </c>
      <c r="O2233" s="46" t="str">
        <f>IF(Table2[[#This Row],[Type]]="IB","EOU",IF(Table2[[#This Row],[Type]]="MB","Local","492"))</f>
        <v>492</v>
      </c>
      <c r="P2233" s="46">
        <f>ROUND(Table2[[#This Row],[Cons]]/Table2[[#This Row],[Qty.]],5)</f>
        <v>1.039E-2</v>
      </c>
      <c r="Q2233" s="46" t="b">
        <f>EXACT(Table2[[#This Row],[rate]],Table2[[#This Row],[Check]])</f>
        <v>1</v>
      </c>
      <c r="R2233" s="46"/>
      <c r="S2233" s="46" t="str">
        <f>IF(Table2[[#This Row],[SRO]]="EOU",VLOOKUP(Table2[[#This Row],[BE]],[2]GD.List!$C$3:$N$5014,12,0),IF(Table2[[#This Row],[SRO]]="Local","Polyester Staple Fibre","SRO 492"))</f>
        <v>SRO 492</v>
      </c>
    </row>
    <row r="2234" spans="1:19" x14ac:dyDescent="0.25">
      <c r="A2234" s="119" t="s">
        <v>1216</v>
      </c>
      <c r="B2234" s="116" t="s">
        <v>1734</v>
      </c>
      <c r="C2234" s="165">
        <v>13092</v>
      </c>
      <c r="D2234" s="117">
        <v>9607.2000000000007</v>
      </c>
      <c r="E2234" s="7" t="s">
        <v>1502</v>
      </c>
      <c r="F2234" s="116" t="s">
        <v>1508</v>
      </c>
      <c r="G2234" s="156">
        <v>44707</v>
      </c>
      <c r="H2234" s="82">
        <v>27440358.16</v>
      </c>
      <c r="I2234" s="50">
        <v>4.8000000000000001E-4</v>
      </c>
      <c r="J2234" s="15">
        <v>12.52</v>
      </c>
      <c r="K2234" s="15">
        <v>26085.56</v>
      </c>
      <c r="L2234" s="15"/>
      <c r="M2234" s="66" t="str">
        <f>TEXT(Table2[[#This Row],[Gd.Dt]],"mmm-yy")</f>
        <v>May-22</v>
      </c>
      <c r="N2234" s="46" t="str">
        <f>MID(Table2[[#This Row],[BE]],6,2)</f>
        <v>HC</v>
      </c>
      <c r="O2234" s="46" t="str">
        <f>IF(Table2[[#This Row],[Type]]="IB","EOU",IF(Table2[[#This Row],[Type]]="MB","Local","492"))</f>
        <v>492</v>
      </c>
      <c r="P2234" s="46">
        <f>ROUND(Table2[[#This Row],[Cons]]/Table2[[#This Row],[Qty.]],5)</f>
        <v>4.8000000000000001E-4</v>
      </c>
      <c r="Q2234" s="46" t="b">
        <f>EXACT(Table2[[#This Row],[rate]],Table2[[#This Row],[Check]])</f>
        <v>1</v>
      </c>
      <c r="R2234" s="46"/>
      <c r="S2234" s="46" t="str">
        <f>IF(Table2[[#This Row],[SRO]]="EOU",VLOOKUP(Table2[[#This Row],[BE]],[2]GD.List!$C$3:$N$5014,12,0),IF(Table2[[#This Row],[SRO]]="Local","Polyester Staple Fibre","SRO 492"))</f>
        <v>SRO 492</v>
      </c>
    </row>
    <row r="2235" spans="1:19" x14ac:dyDescent="0.25">
      <c r="A2235" s="119" t="s">
        <v>1216</v>
      </c>
      <c r="B2235" s="116" t="s">
        <v>1735</v>
      </c>
      <c r="C2235" s="165">
        <v>10680</v>
      </c>
      <c r="D2235" s="117">
        <v>9607.2000000000007</v>
      </c>
      <c r="E2235" s="7" t="s">
        <v>1501</v>
      </c>
      <c r="F2235" s="116" t="s">
        <v>1509</v>
      </c>
      <c r="G2235" s="156">
        <v>44707</v>
      </c>
      <c r="H2235" s="82">
        <v>28712762.98</v>
      </c>
      <c r="I2235" s="50">
        <v>1.039E-2</v>
      </c>
      <c r="J2235" s="15">
        <v>221.1</v>
      </c>
      <c r="K2235" s="15">
        <v>21279.7</v>
      </c>
      <c r="L2235" s="15"/>
      <c r="M2235" s="66" t="str">
        <f>TEXT(Table2[[#This Row],[Gd.Dt]],"mmm-yy")</f>
        <v>May-22</v>
      </c>
      <c r="N2235" s="46" t="str">
        <f>MID(Table2[[#This Row],[BE]],6,2)</f>
        <v>HC</v>
      </c>
      <c r="O2235" s="46" t="str">
        <f>IF(Table2[[#This Row],[Type]]="IB","EOU",IF(Table2[[#This Row],[Type]]="MB","Local","492"))</f>
        <v>492</v>
      </c>
      <c r="P2235" s="46">
        <f>ROUND(Table2[[#This Row],[Cons]]/Table2[[#This Row],[Qty.]],5)</f>
        <v>1.039E-2</v>
      </c>
      <c r="Q2235" s="46" t="b">
        <f>EXACT(Table2[[#This Row],[rate]],Table2[[#This Row],[Check]])</f>
        <v>1</v>
      </c>
      <c r="R2235" s="46"/>
      <c r="S2235" s="46" t="str">
        <f>IF(Table2[[#This Row],[SRO]]="EOU",VLOOKUP(Table2[[#This Row],[BE]],[2]GD.List!$C$3:$N$5014,12,0),IF(Table2[[#This Row],[SRO]]="Local","Polyester Staple Fibre","SRO 492"))</f>
        <v>SRO 492</v>
      </c>
    </row>
    <row r="2236" spans="1:19" x14ac:dyDescent="0.25">
      <c r="A2236" s="120" t="s">
        <v>1216</v>
      </c>
      <c r="B2236" s="116" t="s">
        <v>1735</v>
      </c>
      <c r="C2236" s="165">
        <v>10680</v>
      </c>
      <c r="D2236" s="117">
        <v>9607.2000000000007</v>
      </c>
      <c r="E2236" s="7" t="s">
        <v>1501</v>
      </c>
      <c r="F2236" s="116" t="s">
        <v>1509</v>
      </c>
      <c r="G2236" s="156">
        <v>44707</v>
      </c>
      <c r="H2236" s="82">
        <v>28712762.98</v>
      </c>
      <c r="I2236" s="50">
        <v>4.8000000000000001E-4</v>
      </c>
      <c r="J2236" s="15">
        <v>10.210000000000001</v>
      </c>
      <c r="K2236" s="15">
        <v>21279.7</v>
      </c>
      <c r="L2236" s="15"/>
      <c r="M2236" s="66" t="str">
        <f>TEXT(Table2[[#This Row],[Gd.Dt]],"mmm-yy")</f>
        <v>May-22</v>
      </c>
      <c r="N2236" s="46" t="str">
        <f>MID(Table2[[#This Row],[BE]],6,2)</f>
        <v>HC</v>
      </c>
      <c r="O2236" s="46" t="str">
        <f>IF(Table2[[#This Row],[Type]]="IB","EOU",IF(Table2[[#This Row],[Type]]="MB","Local","492"))</f>
        <v>492</v>
      </c>
      <c r="P2236" s="46">
        <f>ROUND(Table2[[#This Row],[Cons]]/Table2[[#This Row],[Qty.]],5)</f>
        <v>4.8000000000000001E-4</v>
      </c>
      <c r="Q2236" s="46" t="b">
        <f>EXACT(Table2[[#This Row],[rate]],Table2[[#This Row],[Check]])</f>
        <v>1</v>
      </c>
      <c r="R2236" s="46"/>
      <c r="S2236" s="46" t="str">
        <f>IF(Table2[[#This Row],[SRO]]="EOU",VLOOKUP(Table2[[#This Row],[BE]],[2]GD.List!$C$3:$N$5014,12,0),IF(Table2[[#This Row],[SRO]]="Local","Polyester Staple Fibre","SRO 492"))</f>
        <v>SRO 492</v>
      </c>
    </row>
    <row r="2237" spans="1:19" x14ac:dyDescent="0.25">
      <c r="A2237" s="119" t="s">
        <v>1444</v>
      </c>
      <c r="B2237" s="116" t="s">
        <v>1730</v>
      </c>
      <c r="C2237" s="165">
        <v>75785</v>
      </c>
      <c r="D2237" s="117">
        <v>3910</v>
      </c>
      <c r="E2237" s="7" t="s">
        <v>1500</v>
      </c>
      <c r="F2237" s="116" t="s">
        <v>1504</v>
      </c>
      <c r="G2237" s="156">
        <v>44706</v>
      </c>
      <c r="H2237" s="82">
        <v>35681823.399999999</v>
      </c>
      <c r="I2237" s="50">
        <v>0.04</v>
      </c>
      <c r="J2237" s="15">
        <v>497.28</v>
      </c>
      <c r="K2237" s="15">
        <v>12432</v>
      </c>
      <c r="L2237" s="15"/>
      <c r="M2237" s="66" t="str">
        <f>TEXT(Table2[[#This Row],[Gd.Dt]],"mmm-yy")</f>
        <v>May-22</v>
      </c>
      <c r="N2237" s="46" t="str">
        <f>MID(Table2[[#This Row],[BE]],6,2)</f>
        <v>IB</v>
      </c>
      <c r="O2237" s="46" t="str">
        <f>IF(Table2[[#This Row],[Type]]="IB","EOU",IF(Table2[[#This Row],[Type]]="MB","Local","492"))</f>
        <v>EOU</v>
      </c>
      <c r="P2237" s="46">
        <f>ROUND(Table2[[#This Row],[Cons]]/Table2[[#This Row],[Qty.]],5)</f>
        <v>0.04</v>
      </c>
      <c r="Q2237" s="46" t="b">
        <f>EXACT(Table2[[#This Row],[rate]],Table2[[#This Row],[Check]])</f>
        <v>1</v>
      </c>
      <c r="R2237" s="46"/>
      <c r="S2237" s="46" t="str">
        <f>IF(Table2[[#This Row],[SRO]]="EOU",VLOOKUP(Table2[[#This Row],[BE]],[2]GD.List!$C$3:$N$5014,12,0),IF(Table2[[#This Row],[SRO]]="Local","Polyester Staple Fibre","SRO 492"))</f>
        <v>Textile Chemical</v>
      </c>
    </row>
    <row r="2238" spans="1:19" x14ac:dyDescent="0.25">
      <c r="A2238" s="119" t="s">
        <v>1444</v>
      </c>
      <c r="B2238" s="116" t="s">
        <v>1731</v>
      </c>
      <c r="C2238" s="165">
        <v>35224</v>
      </c>
      <c r="D2238" s="117">
        <v>3910</v>
      </c>
      <c r="E2238" s="7" t="s">
        <v>1499</v>
      </c>
      <c r="F2238" s="116" t="s">
        <v>1505</v>
      </c>
      <c r="G2238" s="156">
        <v>44706</v>
      </c>
      <c r="H2238" s="82">
        <v>60586046.75</v>
      </c>
      <c r="I2238" s="50">
        <v>0.04</v>
      </c>
      <c r="J2238" s="15">
        <v>1522.96</v>
      </c>
      <c r="K2238" s="15">
        <v>38074</v>
      </c>
      <c r="L2238" s="15"/>
      <c r="M2238" s="66" t="str">
        <f>TEXT(Table2[[#This Row],[Gd.Dt]],"mmm-yy")</f>
        <v>May-22</v>
      </c>
      <c r="N2238" s="46" t="str">
        <f>MID(Table2[[#This Row],[BE]],6,2)</f>
        <v>IB</v>
      </c>
      <c r="O2238" s="46" t="str">
        <f>IF(Table2[[#This Row],[Type]]="IB","EOU",IF(Table2[[#This Row],[Type]]="MB","Local","492"))</f>
        <v>EOU</v>
      </c>
      <c r="P2238" s="46">
        <f>ROUND(Table2[[#This Row],[Cons]]/Table2[[#This Row],[Qty.]],5)</f>
        <v>0.04</v>
      </c>
      <c r="Q2238" s="46" t="b">
        <f>EXACT(Table2[[#This Row],[rate]],Table2[[#This Row],[Check]])</f>
        <v>1</v>
      </c>
      <c r="R2238" s="46"/>
      <c r="S2238" s="46" t="str">
        <f>IF(Table2[[#This Row],[SRO]]="EOU",VLOOKUP(Table2[[#This Row],[BE]],[2]GD.List!$C$3:$N$5014,12,0),IF(Table2[[#This Row],[SRO]]="Local","Polyester Staple Fibre","SRO 492"))</f>
        <v>Textile Chemical</v>
      </c>
    </row>
    <row r="2239" spans="1:19" x14ac:dyDescent="0.25">
      <c r="A2239" s="120" t="s">
        <v>1444</v>
      </c>
      <c r="B2239" s="116" t="s">
        <v>1732</v>
      </c>
      <c r="C2239" s="165">
        <v>41034</v>
      </c>
      <c r="D2239" s="117">
        <v>3910</v>
      </c>
      <c r="E2239" s="7" t="s">
        <v>1503</v>
      </c>
      <c r="F2239" s="116" t="s">
        <v>1506</v>
      </c>
      <c r="G2239" s="156">
        <v>44707</v>
      </c>
      <c r="H2239" s="82">
        <v>30698155.920000002</v>
      </c>
      <c r="I2239" s="50">
        <v>0.04</v>
      </c>
      <c r="J2239" s="15">
        <v>497.59999999999997</v>
      </c>
      <c r="K2239" s="15">
        <v>12440</v>
      </c>
      <c r="L2239" s="15"/>
      <c r="M2239" s="66" t="str">
        <f>TEXT(Table2[[#This Row],[Gd.Dt]],"mmm-yy")</f>
        <v>May-22</v>
      </c>
      <c r="N2239" s="46" t="str">
        <f>MID(Table2[[#This Row],[BE]],6,2)</f>
        <v>IB</v>
      </c>
      <c r="O2239" s="46" t="str">
        <f>IF(Table2[[#This Row],[Type]]="IB","EOU",IF(Table2[[#This Row],[Type]]="MB","Local","492"))</f>
        <v>EOU</v>
      </c>
      <c r="P2239" s="46">
        <f>ROUND(Table2[[#This Row],[Cons]]/Table2[[#This Row],[Qty.]],5)</f>
        <v>0.04</v>
      </c>
      <c r="Q2239" s="46" t="b">
        <f>EXACT(Table2[[#This Row],[rate]],Table2[[#This Row],[Check]])</f>
        <v>1</v>
      </c>
      <c r="R2239" s="46"/>
      <c r="S2239" s="46" t="str">
        <f>IF(Table2[[#This Row],[SRO]]="EOU",VLOOKUP(Table2[[#This Row],[BE]],[2]GD.List!$C$3:$N$5014,12,0),IF(Table2[[#This Row],[SRO]]="Local","Polyester Staple Fibre","SRO 492"))</f>
        <v>Textile Chemical</v>
      </c>
    </row>
    <row r="2240" spans="1:19" x14ac:dyDescent="0.25">
      <c r="A2240" s="119" t="s">
        <v>1445</v>
      </c>
      <c r="B2240" s="116" t="s">
        <v>1730</v>
      </c>
      <c r="C2240" s="165">
        <v>75785</v>
      </c>
      <c r="D2240" s="117">
        <v>3906.9029999999998</v>
      </c>
      <c r="E2240" s="7" t="s">
        <v>1500</v>
      </c>
      <c r="F2240" s="116" t="s">
        <v>1504</v>
      </c>
      <c r="G2240" s="156">
        <v>44706</v>
      </c>
      <c r="H2240" s="82">
        <v>35681823.399999999</v>
      </c>
      <c r="I2240" s="50">
        <v>0.04</v>
      </c>
      <c r="J2240" s="15">
        <v>497.28</v>
      </c>
      <c r="K2240" s="15">
        <v>12432</v>
      </c>
      <c r="L2240" s="15"/>
      <c r="M2240" s="66" t="str">
        <f>TEXT(Table2[[#This Row],[Gd.Dt]],"mmm-yy")</f>
        <v>May-22</v>
      </c>
      <c r="N2240" s="46" t="str">
        <f>MID(Table2[[#This Row],[BE]],6,2)</f>
        <v>IB</v>
      </c>
      <c r="O2240" s="46" t="str">
        <f>IF(Table2[[#This Row],[Type]]="IB","EOU",IF(Table2[[#This Row],[Type]]="MB","Local","492"))</f>
        <v>EOU</v>
      </c>
      <c r="P2240" s="46">
        <f>ROUND(Table2[[#This Row],[Cons]]/Table2[[#This Row],[Qty.]],5)</f>
        <v>0.04</v>
      </c>
      <c r="Q2240" s="46" t="b">
        <f>EXACT(Table2[[#This Row],[rate]],Table2[[#This Row],[Check]])</f>
        <v>1</v>
      </c>
      <c r="R2240" s="46"/>
      <c r="S2240" s="46" t="str">
        <f>IF(Table2[[#This Row],[SRO]]="EOU",VLOOKUP(Table2[[#This Row],[BE]],[2]GD.List!$C$3:$N$5014,12,0),IF(Table2[[#This Row],[SRO]]="Local","Polyester Staple Fibre","SRO 492"))</f>
        <v>Textile Chemical</v>
      </c>
    </row>
    <row r="2241" spans="1:19" x14ac:dyDescent="0.25">
      <c r="A2241" s="120" t="s">
        <v>1445</v>
      </c>
      <c r="B2241" s="116" t="s">
        <v>1731</v>
      </c>
      <c r="C2241" s="165">
        <v>35224</v>
      </c>
      <c r="D2241" s="117">
        <v>3906.9029999999998</v>
      </c>
      <c r="E2241" s="7" t="s">
        <v>1499</v>
      </c>
      <c r="F2241" s="116" t="s">
        <v>1505</v>
      </c>
      <c r="G2241" s="156">
        <v>44706</v>
      </c>
      <c r="H2241" s="82">
        <v>60586046.75</v>
      </c>
      <c r="I2241" s="50">
        <v>0.04</v>
      </c>
      <c r="J2241" s="15">
        <v>1522.96</v>
      </c>
      <c r="K2241" s="15">
        <v>38074</v>
      </c>
      <c r="L2241" s="15"/>
      <c r="M2241" s="66" t="str">
        <f>TEXT(Table2[[#This Row],[Gd.Dt]],"mmm-yy")</f>
        <v>May-22</v>
      </c>
      <c r="N2241" s="46" t="str">
        <f>MID(Table2[[#This Row],[BE]],6,2)</f>
        <v>IB</v>
      </c>
      <c r="O2241" s="46" t="str">
        <f>IF(Table2[[#This Row],[Type]]="IB","EOU",IF(Table2[[#This Row],[Type]]="MB","Local","492"))</f>
        <v>EOU</v>
      </c>
      <c r="P2241" s="46">
        <f>ROUND(Table2[[#This Row],[Cons]]/Table2[[#This Row],[Qty.]],5)</f>
        <v>0.04</v>
      </c>
      <c r="Q2241" s="46" t="b">
        <f>EXACT(Table2[[#This Row],[rate]],Table2[[#This Row],[Check]])</f>
        <v>1</v>
      </c>
      <c r="R2241" s="46"/>
      <c r="S2241" s="46" t="str">
        <f>IF(Table2[[#This Row],[SRO]]="EOU",VLOOKUP(Table2[[#This Row],[BE]],[2]GD.List!$C$3:$N$5014,12,0),IF(Table2[[#This Row],[SRO]]="Local","Polyester Staple Fibre","SRO 492"))</f>
        <v>Textile Chemical</v>
      </c>
    </row>
    <row r="2242" spans="1:19" x14ac:dyDescent="0.25">
      <c r="A2242" s="119" t="s">
        <v>1447</v>
      </c>
      <c r="B2242" s="116" t="s">
        <v>1730</v>
      </c>
      <c r="C2242" s="165">
        <v>75785</v>
      </c>
      <c r="D2242" s="117">
        <v>3809.9189999999999</v>
      </c>
      <c r="E2242" s="7" t="s">
        <v>1500</v>
      </c>
      <c r="F2242" s="116" t="s">
        <v>1504</v>
      </c>
      <c r="G2242" s="156">
        <v>44706</v>
      </c>
      <c r="H2242" s="82">
        <v>35681823.399999999</v>
      </c>
      <c r="I2242" s="50">
        <v>0.04</v>
      </c>
      <c r="J2242" s="15">
        <v>497.28</v>
      </c>
      <c r="K2242" s="15">
        <v>12432</v>
      </c>
      <c r="L2242" s="15"/>
      <c r="M2242" s="66" t="str">
        <f>TEXT(Table2[[#This Row],[Gd.Dt]],"mmm-yy")</f>
        <v>May-22</v>
      </c>
      <c r="N2242" s="46" t="str">
        <f>MID(Table2[[#This Row],[BE]],6,2)</f>
        <v>IB</v>
      </c>
      <c r="O2242" s="46" t="str">
        <f>IF(Table2[[#This Row],[Type]]="IB","EOU",IF(Table2[[#This Row],[Type]]="MB","Local","492"))</f>
        <v>EOU</v>
      </c>
      <c r="P2242" s="46">
        <f>ROUND(Table2[[#This Row],[Cons]]/Table2[[#This Row],[Qty.]],5)</f>
        <v>0.04</v>
      </c>
      <c r="Q2242" s="46" t="b">
        <f>EXACT(Table2[[#This Row],[rate]],Table2[[#This Row],[Check]])</f>
        <v>1</v>
      </c>
      <c r="R2242" s="46"/>
      <c r="S2242" s="46" t="str">
        <f>IF(Table2[[#This Row],[SRO]]="EOU",VLOOKUP(Table2[[#This Row],[BE]],[2]GD.List!$C$3:$N$5014,12,0),IF(Table2[[#This Row],[SRO]]="Local","Polyester Staple Fibre","SRO 492"))</f>
        <v>Textile Chemical</v>
      </c>
    </row>
    <row r="2243" spans="1:19" x14ac:dyDescent="0.25">
      <c r="A2243" s="120" t="s">
        <v>1447</v>
      </c>
      <c r="B2243" s="116" t="s">
        <v>1731</v>
      </c>
      <c r="C2243" s="165">
        <v>35224</v>
      </c>
      <c r="D2243" s="117">
        <v>3809.9189999999999</v>
      </c>
      <c r="E2243" s="7" t="s">
        <v>1499</v>
      </c>
      <c r="F2243" s="116" t="s">
        <v>1505</v>
      </c>
      <c r="G2243" s="156">
        <v>44706</v>
      </c>
      <c r="H2243" s="82">
        <v>60586046.75</v>
      </c>
      <c r="I2243" s="50">
        <v>0.04</v>
      </c>
      <c r="J2243" s="15">
        <v>1522.96</v>
      </c>
      <c r="K2243" s="15">
        <v>38074</v>
      </c>
      <c r="L2243" s="15"/>
      <c r="M2243" s="66" t="str">
        <f>TEXT(Table2[[#This Row],[Gd.Dt]],"mmm-yy")</f>
        <v>May-22</v>
      </c>
      <c r="N2243" s="46" t="str">
        <f>MID(Table2[[#This Row],[BE]],6,2)</f>
        <v>IB</v>
      </c>
      <c r="O2243" s="46" t="str">
        <f>IF(Table2[[#This Row],[Type]]="IB","EOU",IF(Table2[[#This Row],[Type]]="MB","Local","492"))</f>
        <v>EOU</v>
      </c>
      <c r="P2243" s="46">
        <f>ROUND(Table2[[#This Row],[Cons]]/Table2[[#This Row],[Qty.]],5)</f>
        <v>0.04</v>
      </c>
      <c r="Q2243" s="46" t="b">
        <f>EXACT(Table2[[#This Row],[rate]],Table2[[#This Row],[Check]])</f>
        <v>1</v>
      </c>
      <c r="R2243" s="46"/>
      <c r="S2243" s="46" t="str">
        <f>IF(Table2[[#This Row],[SRO]]="EOU",VLOOKUP(Table2[[#This Row],[BE]],[2]GD.List!$C$3:$N$5014,12,0),IF(Table2[[#This Row],[SRO]]="Local","Polyester Staple Fibre","SRO 492"))</f>
        <v>Textile Chemical</v>
      </c>
    </row>
    <row r="2244" spans="1:19" x14ac:dyDescent="0.25">
      <c r="A2244" s="120" t="s">
        <v>1460</v>
      </c>
      <c r="B2244" s="116" t="s">
        <v>1732</v>
      </c>
      <c r="C2244" s="165">
        <v>41034</v>
      </c>
      <c r="D2244" s="117">
        <v>5503.201</v>
      </c>
      <c r="E2244" s="7" t="s">
        <v>1503</v>
      </c>
      <c r="F2244" s="116" t="s">
        <v>1506</v>
      </c>
      <c r="G2244" s="156">
        <v>44707</v>
      </c>
      <c r="H2244" s="82">
        <v>30698155.920000002</v>
      </c>
      <c r="I2244" s="50">
        <v>0.53061000000000003</v>
      </c>
      <c r="J2244" s="15">
        <v>5820.7900000000009</v>
      </c>
      <c r="K2244" s="15">
        <v>10970</v>
      </c>
      <c r="L2244" s="15"/>
      <c r="M2244" s="66" t="str">
        <f>TEXT(Table2[[#This Row],[Gd.Dt]],"mmm-yy")</f>
        <v>May-22</v>
      </c>
      <c r="N2244" s="46" t="str">
        <f>MID(Table2[[#This Row],[BE]],6,2)</f>
        <v>MB</v>
      </c>
      <c r="O2244" s="46" t="str">
        <f>IF(Table2[[#This Row],[Type]]="IB","EOU",IF(Table2[[#This Row],[Type]]="MB","Local","492"))</f>
        <v>Local</v>
      </c>
      <c r="P2244" s="46">
        <f>ROUND(Table2[[#This Row],[Cons]]/Table2[[#This Row],[Qty.]],5)</f>
        <v>0.53061000000000003</v>
      </c>
      <c r="Q2244" s="46" t="b">
        <f>EXACT(Table2[[#This Row],[rate]],Table2[[#This Row],[Check]])</f>
        <v>1</v>
      </c>
      <c r="R2244" s="46"/>
      <c r="S2244" s="46" t="str">
        <f>IF(Table2[[#This Row],[SRO]]="EOU",VLOOKUP(Table2[[#This Row],[BE]],[2]GD.List!$C$3:$N$5014,12,0),IF(Table2[[#This Row],[SRO]]="Local","Polyester Staple Fibre","SRO 492"))</f>
        <v>Polyester Staple Fibre</v>
      </c>
    </row>
    <row r="2245" spans="1:19" x14ac:dyDescent="0.25">
      <c r="A2245" s="119" t="s">
        <v>1477</v>
      </c>
      <c r="B2245" s="119" t="s">
        <v>1732</v>
      </c>
      <c r="C2245" s="170">
        <v>41034</v>
      </c>
      <c r="D2245" s="171">
        <v>2513.1</v>
      </c>
      <c r="E2245" s="162" t="s">
        <v>1503</v>
      </c>
      <c r="F2245" s="119" t="s">
        <v>1506</v>
      </c>
      <c r="G2245" s="163">
        <v>44707</v>
      </c>
      <c r="H2245" s="172">
        <v>30698155.920000002</v>
      </c>
      <c r="I2245" s="53">
        <v>0.04</v>
      </c>
      <c r="J2245" s="30">
        <v>58.8</v>
      </c>
      <c r="K2245" s="30">
        <v>1470</v>
      </c>
      <c r="L2245" s="30"/>
      <c r="M2245" s="67" t="str">
        <f>TEXT(Table2[[#This Row],[Gd.Dt]],"mmm-yy")</f>
        <v>May-22</v>
      </c>
      <c r="N2245" s="47" t="str">
        <f>MID(Table2[[#This Row],[BE]],6,2)</f>
        <v>IB</v>
      </c>
      <c r="O2245" s="47" t="str">
        <f>IF(Table2[[#This Row],[Type]]="IB","EOU",IF(Table2[[#This Row],[Type]]="MB","Local","492"))</f>
        <v>EOU</v>
      </c>
      <c r="P2245" s="47">
        <f>ROUND(Table2[[#This Row],[Cons]]/Table2[[#This Row],[Qty.]],5)</f>
        <v>0.04</v>
      </c>
      <c r="Q2245" s="47" t="b">
        <f>EXACT(Table2[[#This Row],[rate]],Table2[[#This Row],[Check]])</f>
        <v>1</v>
      </c>
      <c r="R2245" s="47"/>
      <c r="S2245" s="47" t="str">
        <f>IF(Table2[[#This Row],[SRO]]="EOU",VLOOKUP(Table2[[#This Row],[BE]],[2]GD.List!$C$3:$N$5014,12,0),IF(Table2[[#This Row],[SRO]]="Local","Polyester Staple Fibre","SRO 492"))</f>
        <v>Textile Chemical</v>
      </c>
    </row>
    <row r="2246" spans="1:19" x14ac:dyDescent="0.25">
      <c r="A2246" s="119" t="s">
        <v>1</v>
      </c>
      <c r="B2246" s="116" t="s">
        <v>1679</v>
      </c>
      <c r="C2246" s="165">
        <v>27188</v>
      </c>
      <c r="D2246" s="117">
        <v>2701.12</v>
      </c>
      <c r="E2246" s="7" t="s">
        <v>1518</v>
      </c>
      <c r="F2246" s="116" t="s">
        <v>1520</v>
      </c>
      <c r="G2246" s="156">
        <v>44708</v>
      </c>
      <c r="H2246" s="82">
        <v>41863947.939999998</v>
      </c>
      <c r="I2246" s="50">
        <v>0.1</v>
      </c>
      <c r="J2246" s="15">
        <v>2091.4</v>
      </c>
      <c r="K2246" s="15">
        <v>20914</v>
      </c>
      <c r="L2246" s="15"/>
      <c r="M2246" s="66" t="str">
        <f>TEXT(Table2[[#This Row],[Gd.Dt]],"mmm-yy")</f>
        <v>May-22</v>
      </c>
      <c r="N2246" s="46" t="str">
        <f>MID(Table2[[#This Row],[BE]],6,2)</f>
        <v>IB</v>
      </c>
      <c r="O2246" s="46" t="str">
        <f>IF(Table2[[#This Row],[Type]]="IB","EOU",IF(Table2[[#This Row],[Type]]="MB","Local","492"))</f>
        <v>EOU</v>
      </c>
      <c r="P2246" s="46">
        <f>ROUND(Table2[[#This Row],[Cons]]/Table2[[#This Row],[Qty.]],5)</f>
        <v>0.1</v>
      </c>
      <c r="Q2246" s="46" t="b">
        <f>EXACT(Table2[[#This Row],[rate]],Table2[[#This Row],[Check]])</f>
        <v>1</v>
      </c>
      <c r="R2246" s="46"/>
      <c r="S2246" s="46" t="str">
        <f>IF(Table2[[#This Row],[SRO]]="EOU",VLOOKUP(Table2[[#This Row],[BE]],[2]GD.List!$C$3:$N$5014,12,0),IF(Table2[[#This Row],[SRO]]="Local","Polyester Staple Fibre","SRO 492"))</f>
        <v>Textile Coal</v>
      </c>
    </row>
    <row r="2247" spans="1:19" x14ac:dyDescent="0.25">
      <c r="A2247" s="119" t="s">
        <v>1</v>
      </c>
      <c r="B2247" s="116" t="s">
        <v>1680</v>
      </c>
      <c r="C2247" s="165">
        <v>54424</v>
      </c>
      <c r="D2247" s="117">
        <v>2701.12</v>
      </c>
      <c r="E2247" s="7" t="s">
        <v>1519</v>
      </c>
      <c r="F2247" s="116" t="s">
        <v>1521</v>
      </c>
      <c r="G2247" s="156">
        <v>44708</v>
      </c>
      <c r="H2247" s="82">
        <v>47575512.700000003</v>
      </c>
      <c r="I2247" s="50">
        <v>0.1</v>
      </c>
      <c r="J2247" s="15">
        <v>2015.9</v>
      </c>
      <c r="K2247" s="15">
        <v>20159</v>
      </c>
      <c r="L2247" s="15"/>
      <c r="M2247" s="66" t="str">
        <f>TEXT(Table2[[#This Row],[Gd.Dt]],"mmm-yy")</f>
        <v>May-22</v>
      </c>
      <c r="N2247" s="46" t="str">
        <f>MID(Table2[[#This Row],[BE]],6,2)</f>
        <v>IB</v>
      </c>
      <c r="O2247" s="46" t="str">
        <f>IF(Table2[[#This Row],[Type]]="IB","EOU",IF(Table2[[#This Row],[Type]]="MB","Local","492"))</f>
        <v>EOU</v>
      </c>
      <c r="P2247" s="46">
        <f>ROUND(Table2[[#This Row],[Cons]]/Table2[[#This Row],[Qty.]],5)</f>
        <v>0.1</v>
      </c>
      <c r="Q2247" s="46" t="b">
        <f>EXACT(Table2[[#This Row],[rate]],Table2[[#This Row],[Check]])</f>
        <v>1</v>
      </c>
      <c r="R2247" s="46"/>
      <c r="S2247" s="46" t="str">
        <f>IF(Table2[[#This Row],[SRO]]="EOU",VLOOKUP(Table2[[#This Row],[BE]],[2]GD.List!$C$3:$N$5014,12,0),IF(Table2[[#This Row],[SRO]]="Local","Polyester Staple Fibre","SRO 492"))</f>
        <v>Textile Coal</v>
      </c>
    </row>
    <row r="2248" spans="1:19" x14ac:dyDescent="0.25">
      <c r="A2248" s="119" t="s">
        <v>1</v>
      </c>
      <c r="B2248" s="116" t="s">
        <v>1736</v>
      </c>
      <c r="C2248" s="165">
        <v>12952</v>
      </c>
      <c r="D2248" s="117">
        <v>2701.12</v>
      </c>
      <c r="E2248" s="7" t="s">
        <v>1510</v>
      </c>
      <c r="F2248" s="116" t="s">
        <v>1522</v>
      </c>
      <c r="G2248" s="156">
        <v>44707</v>
      </c>
      <c r="H2248" s="82">
        <v>26159376.739999998</v>
      </c>
      <c r="I2248" s="50">
        <v>0.1</v>
      </c>
      <c r="J2248" s="15">
        <v>1095.5</v>
      </c>
      <c r="K2248" s="15">
        <v>10955</v>
      </c>
      <c r="L2248" s="15"/>
      <c r="M2248" s="66" t="str">
        <f>TEXT(Table2[[#This Row],[Gd.Dt]],"mmm-yy")</f>
        <v>May-22</v>
      </c>
      <c r="N2248" s="46" t="str">
        <f>MID(Table2[[#This Row],[BE]],6,2)</f>
        <v>IB</v>
      </c>
      <c r="O2248" s="46" t="str">
        <f>IF(Table2[[#This Row],[Type]]="IB","EOU",IF(Table2[[#This Row],[Type]]="MB","Local","492"))</f>
        <v>EOU</v>
      </c>
      <c r="P2248" s="46">
        <f>ROUND(Table2[[#This Row],[Cons]]/Table2[[#This Row],[Qty.]],5)</f>
        <v>0.1</v>
      </c>
      <c r="Q2248" s="46" t="b">
        <f>EXACT(Table2[[#This Row],[rate]],Table2[[#This Row],[Check]])</f>
        <v>1</v>
      </c>
      <c r="R2248" s="46"/>
      <c r="S2248" s="46" t="str">
        <f>IF(Table2[[#This Row],[SRO]]="EOU",VLOOKUP(Table2[[#This Row],[BE]],[2]GD.List!$C$3:$N$5014,12,0),IF(Table2[[#This Row],[SRO]]="Local","Polyester Staple Fibre","SRO 492"))</f>
        <v>Textile Coal</v>
      </c>
    </row>
    <row r="2249" spans="1:19" x14ac:dyDescent="0.25">
      <c r="A2249" s="116" t="s">
        <v>1</v>
      </c>
      <c r="B2249" s="116" t="s">
        <v>1681</v>
      </c>
      <c r="C2249" s="165">
        <v>28161</v>
      </c>
      <c r="D2249" s="117">
        <v>2701.12</v>
      </c>
      <c r="E2249" s="7" t="s">
        <v>1516</v>
      </c>
      <c r="F2249" s="116" t="s">
        <v>1523</v>
      </c>
      <c r="G2249" s="156">
        <v>44708</v>
      </c>
      <c r="H2249" s="82">
        <v>32234645.59</v>
      </c>
      <c r="I2249" s="50">
        <v>0.4</v>
      </c>
      <c r="J2249" s="15">
        <v>4375.2</v>
      </c>
      <c r="K2249" s="15">
        <v>10938</v>
      </c>
      <c r="L2249" s="15"/>
      <c r="M2249" s="66" t="str">
        <f>TEXT(Table2[[#This Row],[Gd.Dt]],"mmm-yy")</f>
        <v>May-22</v>
      </c>
      <c r="N2249" s="46" t="str">
        <f>MID(Table2[[#This Row],[BE]],6,2)</f>
        <v>IB</v>
      </c>
      <c r="O2249" s="46" t="str">
        <f>IF(Table2[[#This Row],[Type]]="IB","EOU",IF(Table2[[#This Row],[Type]]="MB","Local","492"))</f>
        <v>EOU</v>
      </c>
      <c r="P2249" s="46">
        <f>ROUND(Table2[[#This Row],[Cons]]/Table2[[#This Row],[Qty.]],5)</f>
        <v>0.4</v>
      </c>
      <c r="Q2249" s="46" t="b">
        <f>EXACT(Table2[[#This Row],[rate]],Table2[[#This Row],[Check]])</f>
        <v>1</v>
      </c>
      <c r="R2249" s="46"/>
      <c r="S2249" s="46" t="str">
        <f>IF(Table2[[#This Row],[SRO]]="EOU",VLOOKUP(Table2[[#This Row],[BE]],[2]GD.List!$C$3:$N$5014,12,0),IF(Table2[[#This Row],[SRO]]="Local","Polyester Staple Fibre","SRO 492"))</f>
        <v>Textile Coal</v>
      </c>
    </row>
    <row r="2250" spans="1:19" x14ac:dyDescent="0.25">
      <c r="A2250" s="116" t="s">
        <v>1</v>
      </c>
      <c r="B2250" s="116" t="s">
        <v>1737</v>
      </c>
      <c r="C2250" s="165">
        <v>35666</v>
      </c>
      <c r="D2250" s="117">
        <v>2701.12</v>
      </c>
      <c r="E2250" s="7" t="s">
        <v>1514</v>
      </c>
      <c r="F2250" s="116" t="s">
        <v>1524</v>
      </c>
      <c r="G2250" s="156">
        <v>44708</v>
      </c>
      <c r="H2250" s="82">
        <v>21238662.890000001</v>
      </c>
      <c r="I2250" s="50">
        <v>0.4</v>
      </c>
      <c r="J2250" s="15">
        <v>5021.5999999999995</v>
      </c>
      <c r="K2250" s="15">
        <v>12554</v>
      </c>
      <c r="L2250" s="15"/>
      <c r="M2250" s="66" t="str">
        <f>TEXT(Table2[[#This Row],[Gd.Dt]],"mmm-yy")</f>
        <v>May-22</v>
      </c>
      <c r="N2250" s="46" t="str">
        <f>MID(Table2[[#This Row],[BE]],6,2)</f>
        <v>IB</v>
      </c>
      <c r="O2250" s="46" t="str">
        <f>IF(Table2[[#This Row],[Type]]="IB","EOU",IF(Table2[[#This Row],[Type]]="MB","Local","492"))</f>
        <v>EOU</v>
      </c>
      <c r="P2250" s="46">
        <f>ROUND(Table2[[#This Row],[Cons]]/Table2[[#This Row],[Qty.]],5)</f>
        <v>0.4</v>
      </c>
      <c r="Q2250" s="46" t="b">
        <f>EXACT(Table2[[#This Row],[rate]],Table2[[#This Row],[Check]])</f>
        <v>1</v>
      </c>
      <c r="R2250" s="46"/>
      <c r="S2250" s="46" t="str">
        <f>IF(Table2[[#This Row],[SRO]]="EOU",VLOOKUP(Table2[[#This Row],[BE]],[2]GD.List!$C$3:$N$5014,12,0),IF(Table2[[#This Row],[SRO]]="Local","Polyester Staple Fibre","SRO 492"))</f>
        <v>Textile Coal</v>
      </c>
    </row>
    <row r="2251" spans="1:19" x14ac:dyDescent="0.25">
      <c r="A2251" s="116" t="s">
        <v>1</v>
      </c>
      <c r="B2251" s="116" t="s">
        <v>1682</v>
      </c>
      <c r="C2251" s="165">
        <v>40221</v>
      </c>
      <c r="D2251" s="117">
        <v>2701.12</v>
      </c>
      <c r="E2251" s="7" t="s">
        <v>1515</v>
      </c>
      <c r="F2251" s="116" t="s">
        <v>1525</v>
      </c>
      <c r="G2251" s="156">
        <v>44708</v>
      </c>
      <c r="H2251" s="82">
        <v>37451595</v>
      </c>
      <c r="I2251" s="50">
        <v>0.1</v>
      </c>
      <c r="J2251" s="15">
        <v>1631.3999999999999</v>
      </c>
      <c r="K2251" s="15">
        <v>16314</v>
      </c>
      <c r="L2251" s="15"/>
      <c r="M2251" s="66" t="str">
        <f>TEXT(Table2[[#This Row],[Gd.Dt]],"mmm-yy")</f>
        <v>May-22</v>
      </c>
      <c r="N2251" s="46" t="str">
        <f>MID(Table2[[#This Row],[BE]],6,2)</f>
        <v>IB</v>
      </c>
      <c r="O2251" s="46" t="str">
        <f>IF(Table2[[#This Row],[Type]]="IB","EOU",IF(Table2[[#This Row],[Type]]="MB","Local","492"))</f>
        <v>EOU</v>
      </c>
      <c r="P2251" s="46">
        <f>ROUND(Table2[[#This Row],[Cons]]/Table2[[#This Row],[Qty.]],5)</f>
        <v>0.1</v>
      </c>
      <c r="Q2251" s="46" t="b">
        <f>EXACT(Table2[[#This Row],[rate]],Table2[[#This Row],[Check]])</f>
        <v>1</v>
      </c>
      <c r="R2251" s="46"/>
      <c r="S2251" s="46" t="str">
        <f>IF(Table2[[#This Row],[SRO]]="EOU",VLOOKUP(Table2[[#This Row],[BE]],[2]GD.List!$C$3:$N$5014,12,0),IF(Table2[[#This Row],[SRO]]="Local","Polyester Staple Fibre","SRO 492"))</f>
        <v>Textile Coal</v>
      </c>
    </row>
    <row r="2252" spans="1:19" x14ac:dyDescent="0.25">
      <c r="A2252" s="119" t="s">
        <v>1</v>
      </c>
      <c r="B2252" s="116" t="s">
        <v>1738</v>
      </c>
      <c r="C2252" s="165">
        <v>7727</v>
      </c>
      <c r="D2252" s="117">
        <v>2701.12</v>
      </c>
      <c r="E2252" s="7" t="s">
        <v>1511</v>
      </c>
      <c r="F2252" s="116" t="s">
        <v>1526</v>
      </c>
      <c r="G2252" s="156">
        <v>44708</v>
      </c>
      <c r="H2252" s="82">
        <v>35797956.399999999</v>
      </c>
      <c r="I2252" s="50">
        <v>0.1</v>
      </c>
      <c r="J2252" s="15">
        <v>1014.49</v>
      </c>
      <c r="K2252" s="15">
        <v>10144.9</v>
      </c>
      <c r="L2252" s="15"/>
      <c r="M2252" s="66" t="str">
        <f>TEXT(Table2[[#This Row],[Gd.Dt]],"mmm-yy")</f>
        <v>May-22</v>
      </c>
      <c r="N2252" s="46" t="str">
        <f>MID(Table2[[#This Row],[BE]],6,2)</f>
        <v>IB</v>
      </c>
      <c r="O2252" s="46" t="str">
        <f>IF(Table2[[#This Row],[Type]]="IB","EOU",IF(Table2[[#This Row],[Type]]="MB","Local","492"))</f>
        <v>EOU</v>
      </c>
      <c r="P2252" s="46">
        <f>ROUND(Table2[[#This Row],[Cons]]/Table2[[#This Row],[Qty.]],5)</f>
        <v>0.1</v>
      </c>
      <c r="Q2252" s="46" t="b">
        <f>EXACT(Table2[[#This Row],[rate]],Table2[[#This Row],[Check]])</f>
        <v>1</v>
      </c>
      <c r="R2252" s="46"/>
      <c r="S2252" s="46" t="str">
        <f>IF(Table2[[#This Row],[SRO]]="EOU",VLOOKUP(Table2[[#This Row],[BE]],[2]GD.List!$C$3:$N$5014,12,0),IF(Table2[[#This Row],[SRO]]="Local","Polyester Staple Fibre","SRO 492"))</f>
        <v>Textile Coal</v>
      </c>
    </row>
    <row r="2253" spans="1:19" x14ac:dyDescent="0.25">
      <c r="A2253" s="120" t="s">
        <v>1</v>
      </c>
      <c r="B2253" s="116" t="s">
        <v>1738</v>
      </c>
      <c r="C2253" s="165">
        <v>7727</v>
      </c>
      <c r="D2253" s="117">
        <v>2701.12</v>
      </c>
      <c r="E2253" s="7" t="s">
        <v>1511</v>
      </c>
      <c r="F2253" s="116" t="s">
        <v>1526</v>
      </c>
      <c r="G2253" s="156">
        <v>44708</v>
      </c>
      <c r="H2253" s="82">
        <v>35797956.399999999</v>
      </c>
      <c r="I2253" s="50">
        <v>0.4</v>
      </c>
      <c r="J2253" s="15">
        <v>2776.8</v>
      </c>
      <c r="K2253" s="15">
        <v>6942</v>
      </c>
      <c r="L2253" s="15"/>
      <c r="M2253" s="66" t="str">
        <f>TEXT(Table2[[#This Row],[Gd.Dt]],"mmm-yy")</f>
        <v>May-22</v>
      </c>
      <c r="N2253" s="46" t="str">
        <f>MID(Table2[[#This Row],[BE]],6,2)</f>
        <v>IB</v>
      </c>
      <c r="O2253" s="46" t="str">
        <f>IF(Table2[[#This Row],[Type]]="IB","EOU",IF(Table2[[#This Row],[Type]]="MB","Local","492"))</f>
        <v>EOU</v>
      </c>
      <c r="P2253" s="46">
        <f>ROUND(Table2[[#This Row],[Cons]]/Table2[[#This Row],[Qty.]],5)</f>
        <v>0.4</v>
      </c>
      <c r="Q2253" s="46" t="b">
        <f>EXACT(Table2[[#This Row],[rate]],Table2[[#This Row],[Check]])</f>
        <v>1</v>
      </c>
      <c r="R2253" s="46"/>
      <c r="S2253" s="46" t="str">
        <f>IF(Table2[[#This Row],[SRO]]="EOU",VLOOKUP(Table2[[#This Row],[BE]],[2]GD.List!$C$3:$N$5014,12,0),IF(Table2[[#This Row],[SRO]]="Local","Polyester Staple Fibre","SRO 492"))</f>
        <v>Textile Coal</v>
      </c>
    </row>
    <row r="2254" spans="1:19" x14ac:dyDescent="0.25">
      <c r="A2254" s="120" t="s">
        <v>909</v>
      </c>
      <c r="B2254" s="116" t="s">
        <v>1683</v>
      </c>
      <c r="C2254" s="165">
        <v>10870</v>
      </c>
      <c r="D2254" s="117">
        <v>9607.2000000000007</v>
      </c>
      <c r="E2254" s="7" t="s">
        <v>1517</v>
      </c>
      <c r="F2254" s="116" t="s">
        <v>1527</v>
      </c>
      <c r="G2254" s="156">
        <v>44708</v>
      </c>
      <c r="H2254" s="82">
        <v>30007163.260000002</v>
      </c>
      <c r="I2254" s="50">
        <v>1.039E-2</v>
      </c>
      <c r="J2254" s="15">
        <v>225.03</v>
      </c>
      <c r="K2254" s="15">
        <v>21658.27</v>
      </c>
      <c r="L2254" s="15"/>
      <c r="M2254" s="66" t="str">
        <f>TEXT(Table2[[#This Row],[Gd.Dt]],"mmm-yy")</f>
        <v>May-22</v>
      </c>
      <c r="N2254" s="46" t="str">
        <f>MID(Table2[[#This Row],[BE]],6,2)</f>
        <v>HC</v>
      </c>
      <c r="O2254" s="46" t="str">
        <f>IF(Table2[[#This Row],[Type]]="IB","EOU",IF(Table2[[#This Row],[Type]]="MB","Local","492"))</f>
        <v>492</v>
      </c>
      <c r="P2254" s="46">
        <f>ROUND(Table2[[#This Row],[Cons]]/Table2[[#This Row],[Qty.]],5)</f>
        <v>1.039E-2</v>
      </c>
      <c r="Q2254" s="46" t="b">
        <f>EXACT(Table2[[#This Row],[rate]],Table2[[#This Row],[Check]])</f>
        <v>1</v>
      </c>
      <c r="R2254" s="46"/>
      <c r="S2254" s="46" t="str">
        <f>IF(Table2[[#This Row],[SRO]]="EOU",VLOOKUP(Table2[[#This Row],[BE]],[2]GD.List!$C$3:$N$5014,12,0),IF(Table2[[#This Row],[SRO]]="Local","Polyester Staple Fibre","SRO 492"))</f>
        <v>SRO 492</v>
      </c>
    </row>
    <row r="2255" spans="1:19" x14ac:dyDescent="0.25">
      <c r="A2255" s="120" t="s">
        <v>1216</v>
      </c>
      <c r="B2255" s="116" t="s">
        <v>1683</v>
      </c>
      <c r="C2255" s="165">
        <v>10870</v>
      </c>
      <c r="D2255" s="117">
        <v>9607.2000000000007</v>
      </c>
      <c r="E2255" s="7" t="s">
        <v>1517</v>
      </c>
      <c r="F2255" s="116" t="s">
        <v>1527</v>
      </c>
      <c r="G2255" s="156">
        <v>44708</v>
      </c>
      <c r="H2255" s="82">
        <v>30007163.260000002</v>
      </c>
      <c r="I2255" s="50">
        <v>4.8000000000000001E-4</v>
      </c>
      <c r="J2255" s="15">
        <v>10.4</v>
      </c>
      <c r="K2255" s="15">
        <v>21658.27</v>
      </c>
      <c r="L2255" s="15"/>
      <c r="M2255" s="66" t="str">
        <f>TEXT(Table2[[#This Row],[Gd.Dt]],"mmm-yy")</f>
        <v>May-22</v>
      </c>
      <c r="N2255" s="46" t="str">
        <f>MID(Table2[[#This Row],[BE]],6,2)</f>
        <v>HC</v>
      </c>
      <c r="O2255" s="46" t="str">
        <f>IF(Table2[[#This Row],[Type]]="IB","EOU",IF(Table2[[#This Row],[Type]]="MB","Local","492"))</f>
        <v>492</v>
      </c>
      <c r="P2255" s="46">
        <f>ROUND(Table2[[#This Row],[Cons]]/Table2[[#This Row],[Qty.]],5)</f>
        <v>4.8000000000000001E-4</v>
      </c>
      <c r="Q2255" s="46" t="b">
        <f>EXACT(Table2[[#This Row],[rate]],Table2[[#This Row],[Check]])</f>
        <v>1</v>
      </c>
      <c r="R2255" s="46"/>
      <c r="S2255" s="46" t="str">
        <f>IF(Table2[[#This Row],[SRO]]="EOU",VLOOKUP(Table2[[#This Row],[BE]],[2]GD.List!$C$3:$N$5014,12,0),IF(Table2[[#This Row],[SRO]]="Local","Polyester Staple Fibre","SRO 492"))</f>
        <v>SRO 492</v>
      </c>
    </row>
    <row r="2256" spans="1:19" x14ac:dyDescent="0.25">
      <c r="A2256" s="120" t="s">
        <v>1316</v>
      </c>
      <c r="B2256" s="116" t="s">
        <v>1738</v>
      </c>
      <c r="C2256" s="165">
        <v>7727</v>
      </c>
      <c r="D2256" s="117">
        <v>5402.33</v>
      </c>
      <c r="E2256" s="7" t="s">
        <v>1511</v>
      </c>
      <c r="F2256" s="116" t="s">
        <v>1526</v>
      </c>
      <c r="G2256" s="156">
        <v>44708</v>
      </c>
      <c r="H2256" s="82">
        <v>35797956.399999999</v>
      </c>
      <c r="I2256" s="50">
        <v>0.99009999999999998</v>
      </c>
      <c r="J2256" s="15">
        <v>1476.85</v>
      </c>
      <c r="K2256" s="15">
        <v>1491.62</v>
      </c>
      <c r="L2256" s="15"/>
      <c r="M2256" s="66" t="str">
        <f>TEXT(Table2[[#This Row],[Gd.Dt]],"mmm-yy")</f>
        <v>May-22</v>
      </c>
      <c r="N2256" s="46" t="str">
        <f>MID(Table2[[#This Row],[BE]],6,2)</f>
        <v>IB</v>
      </c>
      <c r="O2256" s="46" t="str">
        <f>IF(Table2[[#This Row],[Type]]="IB","EOU",IF(Table2[[#This Row],[Type]]="MB","Local","492"))</f>
        <v>EOU</v>
      </c>
      <c r="P2256" s="46">
        <f>ROUND(Table2[[#This Row],[Cons]]/Table2[[#This Row],[Qty.]],5)</f>
        <v>0.99009999999999998</v>
      </c>
      <c r="Q2256" s="46" t="b">
        <f>EXACT(Table2[[#This Row],[rate]],Table2[[#This Row],[Check]])</f>
        <v>1</v>
      </c>
      <c r="R2256" s="46"/>
      <c r="S2256" s="46" t="str">
        <f>IF(Table2[[#This Row],[SRO]]="EOU",VLOOKUP(Table2[[#This Row],[BE]],[2]GD.List!$C$3:$N$5014,12,0),IF(Table2[[#This Row],[SRO]]="Local","Polyester Staple Fibre","SRO 492"))</f>
        <v>Polyester Yarn</v>
      </c>
    </row>
    <row r="2257" spans="1:19" x14ac:dyDescent="0.25">
      <c r="A2257" s="119" t="s">
        <v>1341</v>
      </c>
      <c r="B2257" s="116" t="s">
        <v>1679</v>
      </c>
      <c r="C2257" s="165">
        <v>27188</v>
      </c>
      <c r="D2257" s="117">
        <v>3910</v>
      </c>
      <c r="E2257" s="7" t="s">
        <v>1518</v>
      </c>
      <c r="F2257" s="116" t="s">
        <v>1520</v>
      </c>
      <c r="G2257" s="156">
        <v>44708</v>
      </c>
      <c r="H2257" s="82">
        <v>41863947.939999998</v>
      </c>
      <c r="I2257" s="50">
        <v>0.04</v>
      </c>
      <c r="J2257" s="15">
        <v>836.56</v>
      </c>
      <c r="K2257" s="15">
        <v>20914</v>
      </c>
      <c r="L2257" s="15"/>
      <c r="M2257" s="66" t="str">
        <f>TEXT(Table2[[#This Row],[Gd.Dt]],"mmm-yy")</f>
        <v>May-22</v>
      </c>
      <c r="N2257" s="46" t="str">
        <f>MID(Table2[[#This Row],[BE]],6,2)</f>
        <v>IB</v>
      </c>
      <c r="O2257" s="46" t="str">
        <f>IF(Table2[[#This Row],[Type]]="IB","EOU",IF(Table2[[#This Row],[Type]]="MB","Local","492"))</f>
        <v>EOU</v>
      </c>
      <c r="P2257" s="46">
        <f>ROUND(Table2[[#This Row],[Cons]]/Table2[[#This Row],[Qty.]],5)</f>
        <v>0.04</v>
      </c>
      <c r="Q2257" s="46" t="b">
        <f>EXACT(Table2[[#This Row],[rate]],Table2[[#This Row],[Check]])</f>
        <v>1</v>
      </c>
      <c r="R2257" s="46"/>
      <c r="S2257" s="46" t="str">
        <f>IF(Table2[[#This Row],[SRO]]="EOU",VLOOKUP(Table2[[#This Row],[BE]],[2]GD.List!$C$3:$N$5014,12,0),IF(Table2[[#This Row],[SRO]]="Local","Polyester Staple Fibre","SRO 492"))</f>
        <v>Textile Chemical</v>
      </c>
    </row>
    <row r="2258" spans="1:19" x14ac:dyDescent="0.25">
      <c r="A2258" s="120" t="s">
        <v>1341</v>
      </c>
      <c r="B2258" s="116" t="s">
        <v>1680</v>
      </c>
      <c r="C2258" s="165">
        <v>54424</v>
      </c>
      <c r="D2258" s="117">
        <v>3910</v>
      </c>
      <c r="E2258" s="7" t="s">
        <v>1519</v>
      </c>
      <c r="F2258" s="116" t="s">
        <v>1521</v>
      </c>
      <c r="G2258" s="156">
        <v>44708</v>
      </c>
      <c r="H2258" s="82">
        <v>47575512.700000003</v>
      </c>
      <c r="I2258" s="50">
        <v>0.04</v>
      </c>
      <c r="J2258" s="15">
        <v>806.36</v>
      </c>
      <c r="K2258" s="15">
        <v>20159</v>
      </c>
      <c r="L2258" s="15"/>
      <c r="M2258" s="66" t="str">
        <f>TEXT(Table2[[#This Row],[Gd.Dt]],"mmm-yy")</f>
        <v>May-22</v>
      </c>
      <c r="N2258" s="46" t="str">
        <f>MID(Table2[[#This Row],[BE]],6,2)</f>
        <v>IB</v>
      </c>
      <c r="O2258" s="46" t="str">
        <f>IF(Table2[[#This Row],[Type]]="IB","EOU",IF(Table2[[#This Row],[Type]]="MB","Local","492"))</f>
        <v>EOU</v>
      </c>
      <c r="P2258" s="46">
        <f>ROUND(Table2[[#This Row],[Cons]]/Table2[[#This Row],[Qty.]],5)</f>
        <v>0.04</v>
      </c>
      <c r="Q2258" s="46" t="b">
        <f>EXACT(Table2[[#This Row],[rate]],Table2[[#This Row],[Check]])</f>
        <v>1</v>
      </c>
      <c r="R2258" s="46"/>
      <c r="S2258" s="46" t="str">
        <f>IF(Table2[[#This Row],[SRO]]="EOU",VLOOKUP(Table2[[#This Row],[BE]],[2]GD.List!$C$3:$N$5014,12,0),IF(Table2[[#This Row],[SRO]]="Local","Polyester Staple Fibre","SRO 492"))</f>
        <v>Textile Chemical</v>
      </c>
    </row>
    <row r="2259" spans="1:19" x14ac:dyDescent="0.25">
      <c r="A2259" s="119" t="s">
        <v>1352</v>
      </c>
      <c r="B2259" s="116" t="s">
        <v>1679</v>
      </c>
      <c r="C2259" s="165">
        <v>27188</v>
      </c>
      <c r="D2259" s="117">
        <v>3809.9110000000001</v>
      </c>
      <c r="E2259" s="7" t="s">
        <v>1518</v>
      </c>
      <c r="F2259" s="116" t="s">
        <v>1520</v>
      </c>
      <c r="G2259" s="156">
        <v>44708</v>
      </c>
      <c r="H2259" s="82">
        <v>41863947.939999998</v>
      </c>
      <c r="I2259" s="50">
        <v>0.04</v>
      </c>
      <c r="J2259" s="15">
        <v>836.56</v>
      </c>
      <c r="K2259" s="15">
        <v>20914</v>
      </c>
      <c r="L2259" s="15"/>
      <c r="M2259" s="66" t="str">
        <f>TEXT(Table2[[#This Row],[Gd.Dt]],"mmm-yy")</f>
        <v>May-22</v>
      </c>
      <c r="N2259" s="46" t="str">
        <f>MID(Table2[[#This Row],[BE]],6,2)</f>
        <v>IB</v>
      </c>
      <c r="O2259" s="46" t="str">
        <f>IF(Table2[[#This Row],[Type]]="IB","EOU",IF(Table2[[#This Row],[Type]]="MB","Local","492"))</f>
        <v>EOU</v>
      </c>
      <c r="P2259" s="46">
        <f>ROUND(Table2[[#This Row],[Cons]]/Table2[[#This Row],[Qty.]],5)</f>
        <v>0.04</v>
      </c>
      <c r="Q2259" s="46" t="b">
        <f>EXACT(Table2[[#This Row],[rate]],Table2[[#This Row],[Check]])</f>
        <v>1</v>
      </c>
      <c r="R2259" s="46"/>
      <c r="S2259" s="46" t="str">
        <f>IF(Table2[[#This Row],[SRO]]="EOU",VLOOKUP(Table2[[#This Row],[BE]],[2]GD.List!$C$3:$N$5014,12,0),IF(Table2[[#This Row],[SRO]]="Local","Polyester Staple Fibre","SRO 492"))</f>
        <v>Textile Chemical</v>
      </c>
    </row>
    <row r="2260" spans="1:19" x14ac:dyDescent="0.25">
      <c r="A2260" s="120" t="s">
        <v>1352</v>
      </c>
      <c r="B2260" s="116" t="s">
        <v>1680</v>
      </c>
      <c r="C2260" s="165">
        <v>54424</v>
      </c>
      <c r="D2260" s="117">
        <v>3809.9110000000001</v>
      </c>
      <c r="E2260" s="7" t="s">
        <v>1519</v>
      </c>
      <c r="F2260" s="116" t="s">
        <v>1521</v>
      </c>
      <c r="G2260" s="156">
        <v>44708</v>
      </c>
      <c r="H2260" s="82">
        <v>47575512.700000003</v>
      </c>
      <c r="I2260" s="50">
        <v>0.04</v>
      </c>
      <c r="J2260" s="15">
        <v>806.36</v>
      </c>
      <c r="K2260" s="15">
        <v>20159</v>
      </c>
      <c r="L2260" s="15"/>
      <c r="M2260" s="66" t="str">
        <f>TEXT(Table2[[#This Row],[Gd.Dt]],"mmm-yy")</f>
        <v>May-22</v>
      </c>
      <c r="N2260" s="46" t="str">
        <f>MID(Table2[[#This Row],[BE]],6,2)</f>
        <v>IB</v>
      </c>
      <c r="O2260" s="46" t="str">
        <f>IF(Table2[[#This Row],[Type]]="IB","EOU",IF(Table2[[#This Row],[Type]]="MB","Local","492"))</f>
        <v>EOU</v>
      </c>
      <c r="P2260" s="46">
        <f>ROUND(Table2[[#This Row],[Cons]]/Table2[[#This Row],[Qty.]],5)</f>
        <v>0.04</v>
      </c>
      <c r="Q2260" s="46" t="b">
        <f>EXACT(Table2[[#This Row],[rate]],Table2[[#This Row],[Check]])</f>
        <v>1</v>
      </c>
      <c r="R2260" s="46"/>
      <c r="S2260" s="46" t="str">
        <f>IF(Table2[[#This Row],[SRO]]="EOU",VLOOKUP(Table2[[#This Row],[BE]],[2]GD.List!$C$3:$N$5014,12,0),IF(Table2[[#This Row],[SRO]]="Local","Polyester Staple Fibre","SRO 492"))</f>
        <v>Textile Chemical</v>
      </c>
    </row>
    <row r="2261" spans="1:19" x14ac:dyDescent="0.25">
      <c r="A2261" s="119" t="s">
        <v>1444</v>
      </c>
      <c r="B2261" s="116" t="s">
        <v>1736</v>
      </c>
      <c r="C2261" s="165">
        <v>12952</v>
      </c>
      <c r="D2261" s="117">
        <v>3910</v>
      </c>
      <c r="E2261" s="7" t="s">
        <v>1510</v>
      </c>
      <c r="F2261" s="116" t="s">
        <v>1522</v>
      </c>
      <c r="G2261" s="156">
        <v>44707</v>
      </c>
      <c r="H2261" s="82">
        <v>26159376.739999998</v>
      </c>
      <c r="I2261" s="50">
        <v>0.04</v>
      </c>
      <c r="J2261" s="15">
        <v>438.20000000000005</v>
      </c>
      <c r="K2261" s="15">
        <v>10955</v>
      </c>
      <c r="L2261" s="15"/>
      <c r="M2261" s="66" t="str">
        <f>TEXT(Table2[[#This Row],[Gd.Dt]],"mmm-yy")</f>
        <v>May-22</v>
      </c>
      <c r="N2261" s="46" t="str">
        <f>MID(Table2[[#This Row],[BE]],6,2)</f>
        <v>IB</v>
      </c>
      <c r="O2261" s="46" t="str">
        <f>IF(Table2[[#This Row],[Type]]="IB","EOU",IF(Table2[[#This Row],[Type]]="MB","Local","492"))</f>
        <v>EOU</v>
      </c>
      <c r="P2261" s="46">
        <f>ROUND(Table2[[#This Row],[Cons]]/Table2[[#This Row],[Qty.]],5)</f>
        <v>0.04</v>
      </c>
      <c r="Q2261" s="46" t="b">
        <f>EXACT(Table2[[#This Row],[rate]],Table2[[#This Row],[Check]])</f>
        <v>1</v>
      </c>
      <c r="R2261" s="46"/>
      <c r="S2261" s="46" t="str">
        <f>IF(Table2[[#This Row],[SRO]]="EOU",VLOOKUP(Table2[[#This Row],[BE]],[2]GD.List!$C$3:$N$5014,12,0),IF(Table2[[#This Row],[SRO]]="Local","Polyester Staple Fibre","SRO 492"))</f>
        <v>Textile Chemical</v>
      </c>
    </row>
    <row r="2262" spans="1:19" x14ac:dyDescent="0.25">
      <c r="A2262" s="119" t="s">
        <v>1444</v>
      </c>
      <c r="B2262" s="116" t="s">
        <v>1681</v>
      </c>
      <c r="C2262" s="165">
        <v>28161</v>
      </c>
      <c r="D2262" s="117">
        <v>3910</v>
      </c>
      <c r="E2262" s="7" t="s">
        <v>1516</v>
      </c>
      <c r="F2262" s="116" t="s">
        <v>1523</v>
      </c>
      <c r="G2262" s="156">
        <v>44708</v>
      </c>
      <c r="H2262" s="82">
        <v>32234645.59</v>
      </c>
      <c r="I2262" s="50">
        <v>0.04</v>
      </c>
      <c r="J2262" s="15">
        <v>437.52</v>
      </c>
      <c r="K2262" s="15">
        <v>10938</v>
      </c>
      <c r="L2262" s="15"/>
      <c r="M2262" s="66" t="str">
        <f>TEXT(Table2[[#This Row],[Gd.Dt]],"mmm-yy")</f>
        <v>May-22</v>
      </c>
      <c r="N2262" s="46" t="str">
        <f>MID(Table2[[#This Row],[BE]],6,2)</f>
        <v>IB</v>
      </c>
      <c r="O2262" s="46" t="str">
        <f>IF(Table2[[#This Row],[Type]]="IB","EOU",IF(Table2[[#This Row],[Type]]="MB","Local","492"))</f>
        <v>EOU</v>
      </c>
      <c r="P2262" s="46">
        <f>ROUND(Table2[[#This Row],[Cons]]/Table2[[#This Row],[Qty.]],5)</f>
        <v>0.04</v>
      </c>
      <c r="Q2262" s="46" t="b">
        <f>EXACT(Table2[[#This Row],[rate]],Table2[[#This Row],[Check]])</f>
        <v>1</v>
      </c>
      <c r="R2262" s="46"/>
      <c r="S2262" s="46" t="str">
        <f>IF(Table2[[#This Row],[SRO]]="EOU",VLOOKUP(Table2[[#This Row],[BE]],[2]GD.List!$C$3:$N$5014,12,0),IF(Table2[[#This Row],[SRO]]="Local","Polyester Staple Fibre","SRO 492"))</f>
        <v>Textile Chemical</v>
      </c>
    </row>
    <row r="2263" spans="1:19" x14ac:dyDescent="0.25">
      <c r="A2263" s="119" t="s">
        <v>1444</v>
      </c>
      <c r="B2263" s="116" t="s">
        <v>1737</v>
      </c>
      <c r="C2263" s="165">
        <v>35666</v>
      </c>
      <c r="D2263" s="117">
        <v>3910</v>
      </c>
      <c r="E2263" s="7" t="s">
        <v>1514</v>
      </c>
      <c r="F2263" s="116" t="s">
        <v>1524</v>
      </c>
      <c r="G2263" s="156">
        <v>44708</v>
      </c>
      <c r="H2263" s="82">
        <v>21238662.890000001</v>
      </c>
      <c r="I2263" s="50">
        <v>0.04</v>
      </c>
      <c r="J2263" s="15">
        <v>502.16</v>
      </c>
      <c r="K2263" s="15">
        <v>12554</v>
      </c>
      <c r="L2263" s="15"/>
      <c r="M2263" s="66" t="str">
        <f>TEXT(Table2[[#This Row],[Gd.Dt]],"mmm-yy")</f>
        <v>May-22</v>
      </c>
      <c r="N2263" s="46" t="str">
        <f>MID(Table2[[#This Row],[BE]],6,2)</f>
        <v>IB</v>
      </c>
      <c r="O2263" s="46" t="str">
        <f>IF(Table2[[#This Row],[Type]]="IB","EOU",IF(Table2[[#This Row],[Type]]="MB","Local","492"))</f>
        <v>EOU</v>
      </c>
      <c r="P2263" s="46">
        <f>ROUND(Table2[[#This Row],[Cons]]/Table2[[#This Row],[Qty.]],5)</f>
        <v>0.04</v>
      </c>
      <c r="Q2263" s="46" t="b">
        <f>EXACT(Table2[[#This Row],[rate]],Table2[[#This Row],[Check]])</f>
        <v>1</v>
      </c>
      <c r="R2263" s="46"/>
      <c r="S2263" s="46" t="str">
        <f>IF(Table2[[#This Row],[SRO]]="EOU",VLOOKUP(Table2[[#This Row],[BE]],[2]GD.List!$C$3:$N$5014,12,0),IF(Table2[[#This Row],[SRO]]="Local","Polyester Staple Fibre","SRO 492"))</f>
        <v>Textile Chemical</v>
      </c>
    </row>
    <row r="2264" spans="1:19" x14ac:dyDescent="0.25">
      <c r="A2264" s="119" t="s">
        <v>1444</v>
      </c>
      <c r="B2264" s="116" t="s">
        <v>1682</v>
      </c>
      <c r="C2264" s="165">
        <v>40221</v>
      </c>
      <c r="D2264" s="117">
        <v>3910</v>
      </c>
      <c r="E2264" s="7" t="s">
        <v>1515</v>
      </c>
      <c r="F2264" s="116" t="s">
        <v>1525</v>
      </c>
      <c r="G2264" s="156">
        <v>44708</v>
      </c>
      <c r="H2264" s="82">
        <v>37451595</v>
      </c>
      <c r="I2264" s="50">
        <v>0.04</v>
      </c>
      <c r="J2264" s="15">
        <v>652.55999999999995</v>
      </c>
      <c r="K2264" s="15">
        <v>16314</v>
      </c>
      <c r="L2264" s="15"/>
      <c r="M2264" s="66" t="str">
        <f>TEXT(Table2[[#This Row],[Gd.Dt]],"mmm-yy")</f>
        <v>May-22</v>
      </c>
      <c r="N2264" s="46" t="str">
        <f>MID(Table2[[#This Row],[BE]],6,2)</f>
        <v>IB</v>
      </c>
      <c r="O2264" s="46" t="str">
        <f>IF(Table2[[#This Row],[Type]]="IB","EOU",IF(Table2[[#This Row],[Type]]="MB","Local","492"))</f>
        <v>EOU</v>
      </c>
      <c r="P2264" s="46">
        <f>ROUND(Table2[[#This Row],[Cons]]/Table2[[#This Row],[Qty.]],5)</f>
        <v>0.04</v>
      </c>
      <c r="Q2264" s="46" t="b">
        <f>EXACT(Table2[[#This Row],[rate]],Table2[[#This Row],[Check]])</f>
        <v>1</v>
      </c>
      <c r="R2264" s="46"/>
      <c r="S2264" s="46" t="str">
        <f>IF(Table2[[#This Row],[SRO]]="EOU",VLOOKUP(Table2[[#This Row],[BE]],[2]GD.List!$C$3:$N$5014,12,0),IF(Table2[[#This Row],[SRO]]="Local","Polyester Staple Fibre","SRO 492"))</f>
        <v>Textile Chemical</v>
      </c>
    </row>
    <row r="2265" spans="1:19" x14ac:dyDescent="0.25">
      <c r="A2265" s="120" t="s">
        <v>1444</v>
      </c>
      <c r="B2265" s="116" t="s">
        <v>1738</v>
      </c>
      <c r="C2265" s="165">
        <v>7727</v>
      </c>
      <c r="D2265" s="117">
        <v>3910</v>
      </c>
      <c r="E2265" s="7" t="s">
        <v>1511</v>
      </c>
      <c r="F2265" s="116" t="s">
        <v>1526</v>
      </c>
      <c r="G2265" s="156">
        <v>44708</v>
      </c>
      <c r="H2265" s="82">
        <v>35797956.399999999</v>
      </c>
      <c r="I2265" s="50">
        <v>0.04</v>
      </c>
      <c r="J2265" s="15">
        <v>277.68</v>
      </c>
      <c r="K2265" s="15">
        <v>6942</v>
      </c>
      <c r="L2265" s="15"/>
      <c r="M2265" s="66" t="str">
        <f>TEXT(Table2[[#This Row],[Gd.Dt]],"mmm-yy")</f>
        <v>May-22</v>
      </c>
      <c r="N2265" s="46" t="str">
        <f>MID(Table2[[#This Row],[BE]],6,2)</f>
        <v>IB</v>
      </c>
      <c r="O2265" s="46" t="str">
        <f>IF(Table2[[#This Row],[Type]]="IB","EOU",IF(Table2[[#This Row],[Type]]="MB","Local","492"))</f>
        <v>EOU</v>
      </c>
      <c r="P2265" s="46">
        <f>ROUND(Table2[[#This Row],[Cons]]/Table2[[#This Row],[Qty.]],5)</f>
        <v>0.04</v>
      </c>
      <c r="Q2265" s="46" t="b">
        <f>EXACT(Table2[[#This Row],[rate]],Table2[[#This Row],[Check]])</f>
        <v>1</v>
      </c>
      <c r="R2265" s="46"/>
      <c r="S2265" s="46" t="str">
        <f>IF(Table2[[#This Row],[SRO]]="EOU",VLOOKUP(Table2[[#This Row],[BE]],[2]GD.List!$C$3:$N$5014,12,0),IF(Table2[[#This Row],[SRO]]="Local","Polyester Staple Fibre","SRO 492"))</f>
        <v>Textile Chemical</v>
      </c>
    </row>
    <row r="2266" spans="1:19" x14ac:dyDescent="0.25">
      <c r="A2266" s="119" t="s">
        <v>1445</v>
      </c>
      <c r="B2266" s="116" t="s">
        <v>1736</v>
      </c>
      <c r="C2266" s="165">
        <v>12952</v>
      </c>
      <c r="D2266" s="117">
        <v>3906.9029999999998</v>
      </c>
      <c r="E2266" s="7" t="s">
        <v>1510</v>
      </c>
      <c r="F2266" s="116" t="s">
        <v>1522</v>
      </c>
      <c r="G2266" s="156">
        <v>44707</v>
      </c>
      <c r="H2266" s="82">
        <v>26159376.739999998</v>
      </c>
      <c r="I2266" s="50">
        <v>0.04</v>
      </c>
      <c r="J2266" s="15">
        <v>438.20000000000005</v>
      </c>
      <c r="K2266" s="15">
        <v>10955</v>
      </c>
      <c r="L2266" s="15"/>
      <c r="M2266" s="66" t="str">
        <f>TEXT(Table2[[#This Row],[Gd.Dt]],"mmm-yy")</f>
        <v>May-22</v>
      </c>
      <c r="N2266" s="46" t="str">
        <f>MID(Table2[[#This Row],[BE]],6,2)</f>
        <v>IB</v>
      </c>
      <c r="O2266" s="46" t="str">
        <f>IF(Table2[[#This Row],[Type]]="IB","EOU",IF(Table2[[#This Row],[Type]]="MB","Local","492"))</f>
        <v>EOU</v>
      </c>
      <c r="P2266" s="46">
        <f>ROUND(Table2[[#This Row],[Cons]]/Table2[[#This Row],[Qty.]],5)</f>
        <v>0.04</v>
      </c>
      <c r="Q2266" s="46" t="b">
        <f>EXACT(Table2[[#This Row],[rate]],Table2[[#This Row],[Check]])</f>
        <v>1</v>
      </c>
      <c r="R2266" s="46"/>
      <c r="S2266" s="46" t="str">
        <f>IF(Table2[[#This Row],[SRO]]="EOU",VLOOKUP(Table2[[#This Row],[BE]],[2]GD.List!$C$3:$N$5014,12,0),IF(Table2[[#This Row],[SRO]]="Local","Polyester Staple Fibre","SRO 492"))</f>
        <v>Textile Chemical</v>
      </c>
    </row>
    <row r="2267" spans="1:19" x14ac:dyDescent="0.25">
      <c r="A2267" s="119" t="s">
        <v>1445</v>
      </c>
      <c r="B2267" s="116" t="s">
        <v>1737</v>
      </c>
      <c r="C2267" s="165">
        <v>35666</v>
      </c>
      <c r="D2267" s="117">
        <v>3906.9029999999998</v>
      </c>
      <c r="E2267" s="7" t="s">
        <v>1514</v>
      </c>
      <c r="F2267" s="116" t="s">
        <v>1524</v>
      </c>
      <c r="G2267" s="156">
        <v>44708</v>
      </c>
      <c r="H2267" s="82">
        <v>21238662.890000001</v>
      </c>
      <c r="I2267" s="50">
        <v>0.04</v>
      </c>
      <c r="J2267" s="15">
        <v>502.16</v>
      </c>
      <c r="K2267" s="15">
        <v>12554</v>
      </c>
      <c r="L2267" s="15"/>
      <c r="M2267" s="66" t="str">
        <f>TEXT(Table2[[#This Row],[Gd.Dt]],"mmm-yy")</f>
        <v>May-22</v>
      </c>
      <c r="N2267" s="46" t="str">
        <f>MID(Table2[[#This Row],[BE]],6,2)</f>
        <v>IB</v>
      </c>
      <c r="O2267" s="46" t="str">
        <f>IF(Table2[[#This Row],[Type]]="IB","EOU",IF(Table2[[#This Row],[Type]]="MB","Local","492"))</f>
        <v>EOU</v>
      </c>
      <c r="P2267" s="46">
        <f>ROUND(Table2[[#This Row],[Cons]]/Table2[[#This Row],[Qty.]],5)</f>
        <v>0.04</v>
      </c>
      <c r="Q2267" s="46" t="b">
        <f>EXACT(Table2[[#This Row],[rate]],Table2[[#This Row],[Check]])</f>
        <v>1</v>
      </c>
      <c r="R2267" s="46"/>
      <c r="S2267" s="46" t="str">
        <f>IF(Table2[[#This Row],[SRO]]="EOU",VLOOKUP(Table2[[#This Row],[BE]],[2]GD.List!$C$3:$N$5014,12,0),IF(Table2[[#This Row],[SRO]]="Local","Polyester Staple Fibre","SRO 492"))</f>
        <v>Textile Chemical</v>
      </c>
    </row>
    <row r="2268" spans="1:19" x14ac:dyDescent="0.25">
      <c r="A2268" s="120" t="s">
        <v>1445</v>
      </c>
      <c r="B2268" s="116" t="s">
        <v>1682</v>
      </c>
      <c r="C2268" s="165">
        <v>40221</v>
      </c>
      <c r="D2268" s="117">
        <v>3906.9029999999998</v>
      </c>
      <c r="E2268" s="7" t="s">
        <v>1515</v>
      </c>
      <c r="F2268" s="116" t="s">
        <v>1525</v>
      </c>
      <c r="G2268" s="156">
        <v>44708</v>
      </c>
      <c r="H2268" s="82">
        <v>37451595</v>
      </c>
      <c r="I2268" s="50">
        <v>0.04</v>
      </c>
      <c r="J2268" s="15">
        <v>652.55999999999995</v>
      </c>
      <c r="K2268" s="15">
        <v>16314</v>
      </c>
      <c r="L2268" s="15"/>
      <c r="M2268" s="66" t="str">
        <f>TEXT(Table2[[#This Row],[Gd.Dt]],"mmm-yy")</f>
        <v>May-22</v>
      </c>
      <c r="N2268" s="46" t="str">
        <f>MID(Table2[[#This Row],[BE]],6,2)</f>
        <v>IB</v>
      </c>
      <c r="O2268" s="46" t="str">
        <f>IF(Table2[[#This Row],[Type]]="IB","EOU",IF(Table2[[#This Row],[Type]]="MB","Local","492"))</f>
        <v>EOU</v>
      </c>
      <c r="P2268" s="46">
        <f>ROUND(Table2[[#This Row],[Cons]]/Table2[[#This Row],[Qty.]],5)</f>
        <v>0.04</v>
      </c>
      <c r="Q2268" s="46" t="b">
        <f>EXACT(Table2[[#This Row],[rate]],Table2[[#This Row],[Check]])</f>
        <v>1</v>
      </c>
      <c r="R2268" s="46"/>
      <c r="S2268" s="46" t="str">
        <f>IF(Table2[[#This Row],[SRO]]="EOU",VLOOKUP(Table2[[#This Row],[BE]],[2]GD.List!$C$3:$N$5014,12,0),IF(Table2[[#This Row],[SRO]]="Local","Polyester Staple Fibre","SRO 492"))</f>
        <v>Textile Chemical</v>
      </c>
    </row>
    <row r="2269" spans="1:19" x14ac:dyDescent="0.25">
      <c r="A2269" s="119" t="s">
        <v>1447</v>
      </c>
      <c r="B2269" s="116" t="s">
        <v>1736</v>
      </c>
      <c r="C2269" s="165">
        <v>12952</v>
      </c>
      <c r="D2269" s="117">
        <v>3809.9189999999999</v>
      </c>
      <c r="E2269" s="7" t="s">
        <v>1510</v>
      </c>
      <c r="F2269" s="116" t="s">
        <v>1522</v>
      </c>
      <c r="G2269" s="156">
        <v>44707</v>
      </c>
      <c r="H2269" s="82">
        <v>26159376.739999998</v>
      </c>
      <c r="I2269" s="50">
        <v>0.04</v>
      </c>
      <c r="J2269" s="15">
        <v>438.20000000000005</v>
      </c>
      <c r="K2269" s="15">
        <v>10955</v>
      </c>
      <c r="L2269" s="15"/>
      <c r="M2269" s="66" t="str">
        <f>TEXT(Table2[[#This Row],[Gd.Dt]],"mmm-yy")</f>
        <v>May-22</v>
      </c>
      <c r="N2269" s="46" t="str">
        <f>MID(Table2[[#This Row],[BE]],6,2)</f>
        <v>IB</v>
      </c>
      <c r="O2269" s="46" t="str">
        <f>IF(Table2[[#This Row],[Type]]="IB","EOU",IF(Table2[[#This Row],[Type]]="MB","Local","492"))</f>
        <v>EOU</v>
      </c>
      <c r="P2269" s="46">
        <f>ROUND(Table2[[#This Row],[Cons]]/Table2[[#This Row],[Qty.]],5)</f>
        <v>0.04</v>
      </c>
      <c r="Q2269" s="46" t="b">
        <f>EXACT(Table2[[#This Row],[rate]],Table2[[#This Row],[Check]])</f>
        <v>1</v>
      </c>
      <c r="R2269" s="46"/>
      <c r="S2269" s="46" t="str">
        <f>IF(Table2[[#This Row],[SRO]]="EOU",VLOOKUP(Table2[[#This Row],[BE]],[2]GD.List!$C$3:$N$5014,12,0),IF(Table2[[#This Row],[SRO]]="Local","Polyester Staple Fibre","SRO 492"))</f>
        <v>Textile Chemical</v>
      </c>
    </row>
    <row r="2270" spans="1:19" x14ac:dyDescent="0.25">
      <c r="A2270" s="119" t="s">
        <v>1447</v>
      </c>
      <c r="B2270" s="116" t="s">
        <v>1737</v>
      </c>
      <c r="C2270" s="165">
        <v>35666</v>
      </c>
      <c r="D2270" s="117">
        <v>3809.9189999999999</v>
      </c>
      <c r="E2270" s="7" t="s">
        <v>1514</v>
      </c>
      <c r="F2270" s="116" t="s">
        <v>1524</v>
      </c>
      <c r="G2270" s="156">
        <v>44708</v>
      </c>
      <c r="H2270" s="82">
        <v>21238662.890000001</v>
      </c>
      <c r="I2270" s="50">
        <v>0.04</v>
      </c>
      <c r="J2270" s="15">
        <v>502.16</v>
      </c>
      <c r="K2270" s="15">
        <v>12554</v>
      </c>
      <c r="L2270" s="15"/>
      <c r="M2270" s="66" t="str">
        <f>TEXT(Table2[[#This Row],[Gd.Dt]],"mmm-yy")</f>
        <v>May-22</v>
      </c>
      <c r="N2270" s="46" t="str">
        <f>MID(Table2[[#This Row],[BE]],6,2)</f>
        <v>IB</v>
      </c>
      <c r="O2270" s="46" t="str">
        <f>IF(Table2[[#This Row],[Type]]="IB","EOU",IF(Table2[[#This Row],[Type]]="MB","Local","492"))</f>
        <v>EOU</v>
      </c>
      <c r="P2270" s="46">
        <f>ROUND(Table2[[#This Row],[Cons]]/Table2[[#This Row],[Qty.]],5)</f>
        <v>0.04</v>
      </c>
      <c r="Q2270" s="46" t="b">
        <f>EXACT(Table2[[#This Row],[rate]],Table2[[#This Row],[Check]])</f>
        <v>1</v>
      </c>
      <c r="R2270" s="46"/>
      <c r="S2270" s="46" t="str">
        <f>IF(Table2[[#This Row],[SRO]]="EOU",VLOOKUP(Table2[[#This Row],[BE]],[2]GD.List!$C$3:$N$5014,12,0),IF(Table2[[#This Row],[SRO]]="Local","Polyester Staple Fibre","SRO 492"))</f>
        <v>Textile Chemical</v>
      </c>
    </row>
    <row r="2271" spans="1:19" x14ac:dyDescent="0.25">
      <c r="A2271" s="119" t="s">
        <v>1447</v>
      </c>
      <c r="B2271" s="116" t="s">
        <v>1682</v>
      </c>
      <c r="C2271" s="165">
        <v>40221</v>
      </c>
      <c r="D2271" s="117">
        <v>3809.9189999999999</v>
      </c>
      <c r="E2271" s="7" t="s">
        <v>1515</v>
      </c>
      <c r="F2271" s="116" t="s">
        <v>1525</v>
      </c>
      <c r="G2271" s="156">
        <v>44708</v>
      </c>
      <c r="H2271" s="82">
        <v>37451595</v>
      </c>
      <c r="I2271" s="50">
        <v>0.04</v>
      </c>
      <c r="J2271" s="15">
        <v>652.55999999999995</v>
      </c>
      <c r="K2271" s="15">
        <v>16314</v>
      </c>
      <c r="L2271" s="15"/>
      <c r="M2271" s="66" t="str">
        <f>TEXT(Table2[[#This Row],[Gd.Dt]],"mmm-yy")</f>
        <v>May-22</v>
      </c>
      <c r="N2271" s="46" t="str">
        <f>MID(Table2[[#This Row],[BE]],6,2)</f>
        <v>IB</v>
      </c>
      <c r="O2271" s="46" t="str">
        <f>IF(Table2[[#This Row],[Type]]="IB","EOU",IF(Table2[[#This Row],[Type]]="MB","Local","492"))</f>
        <v>EOU</v>
      </c>
      <c r="P2271" s="46">
        <f>ROUND(Table2[[#This Row],[Cons]]/Table2[[#This Row],[Qty.]],5)</f>
        <v>0.04</v>
      </c>
      <c r="Q2271" s="46" t="b">
        <f>EXACT(Table2[[#This Row],[rate]],Table2[[#This Row],[Check]])</f>
        <v>1</v>
      </c>
      <c r="R2271" s="46"/>
      <c r="S2271" s="46" t="str">
        <f>IF(Table2[[#This Row],[SRO]]="EOU",VLOOKUP(Table2[[#This Row],[BE]],[2]GD.List!$C$3:$N$5014,12,0),IF(Table2[[#This Row],[SRO]]="Local","Polyester Staple Fibre","SRO 492"))</f>
        <v>Textile Chemical</v>
      </c>
    </row>
    <row r="2272" spans="1:19" x14ac:dyDescent="0.25">
      <c r="A2272" s="120" t="s">
        <v>1447</v>
      </c>
      <c r="B2272" s="116" t="s">
        <v>1738</v>
      </c>
      <c r="C2272" s="165">
        <v>7727</v>
      </c>
      <c r="D2272" s="117">
        <v>3809.9189999999999</v>
      </c>
      <c r="E2272" s="7" t="s">
        <v>1511</v>
      </c>
      <c r="F2272" s="116" t="s">
        <v>1526</v>
      </c>
      <c r="G2272" s="156">
        <v>44708</v>
      </c>
      <c r="H2272" s="82">
        <v>35797956.399999999</v>
      </c>
      <c r="I2272" s="50">
        <v>0.04</v>
      </c>
      <c r="J2272" s="15">
        <v>277.68</v>
      </c>
      <c r="K2272" s="15">
        <v>6942</v>
      </c>
      <c r="L2272" s="15"/>
      <c r="M2272" s="66" t="str">
        <f>TEXT(Table2[[#This Row],[Gd.Dt]],"mmm-yy")</f>
        <v>May-22</v>
      </c>
      <c r="N2272" s="46" t="str">
        <f>MID(Table2[[#This Row],[BE]],6,2)</f>
        <v>IB</v>
      </c>
      <c r="O2272" s="46" t="str">
        <f>IF(Table2[[#This Row],[Type]]="IB","EOU",IF(Table2[[#This Row],[Type]]="MB","Local","492"))</f>
        <v>EOU</v>
      </c>
      <c r="P2272" s="46">
        <f>ROUND(Table2[[#This Row],[Cons]]/Table2[[#This Row],[Qty.]],5)</f>
        <v>0.04</v>
      </c>
      <c r="Q2272" s="46" t="b">
        <f>EXACT(Table2[[#This Row],[rate]],Table2[[#This Row],[Check]])</f>
        <v>1</v>
      </c>
      <c r="R2272" s="46"/>
      <c r="S2272" s="46" t="str">
        <f>IF(Table2[[#This Row],[SRO]]="EOU",VLOOKUP(Table2[[#This Row],[BE]],[2]GD.List!$C$3:$N$5014,12,0),IF(Table2[[#This Row],[SRO]]="Local","Polyester Staple Fibre","SRO 492"))</f>
        <v>Textile Chemical</v>
      </c>
    </row>
    <row r="2273" spans="1:19" x14ac:dyDescent="0.25">
      <c r="A2273" s="120" t="s">
        <v>1460</v>
      </c>
      <c r="B2273" s="116" t="s">
        <v>1737</v>
      </c>
      <c r="C2273" s="165">
        <v>35666</v>
      </c>
      <c r="D2273" s="117">
        <v>5503.201</v>
      </c>
      <c r="E2273" s="7" t="s">
        <v>1514</v>
      </c>
      <c r="F2273" s="116" t="s">
        <v>1524</v>
      </c>
      <c r="G2273" s="156">
        <v>44708</v>
      </c>
      <c r="H2273" s="82">
        <v>21238662.890000001</v>
      </c>
      <c r="I2273" s="50">
        <v>0.53061000000000003</v>
      </c>
      <c r="J2273" s="15">
        <v>6661.28</v>
      </c>
      <c r="K2273" s="15">
        <v>12554</v>
      </c>
      <c r="L2273" s="15"/>
      <c r="M2273" s="66" t="str">
        <f>TEXT(Table2[[#This Row],[Gd.Dt]],"mmm-yy")</f>
        <v>May-22</v>
      </c>
      <c r="N2273" s="46" t="str">
        <f>MID(Table2[[#This Row],[BE]],6,2)</f>
        <v>MB</v>
      </c>
      <c r="O2273" s="46" t="str">
        <f>IF(Table2[[#This Row],[Type]]="IB","EOU",IF(Table2[[#This Row],[Type]]="MB","Local","492"))</f>
        <v>Local</v>
      </c>
      <c r="P2273" s="46">
        <f>ROUND(Table2[[#This Row],[Cons]]/Table2[[#This Row],[Qty.]],5)</f>
        <v>0.53061000000000003</v>
      </c>
      <c r="Q2273" s="46" t="b">
        <f>EXACT(Table2[[#This Row],[rate]],Table2[[#This Row],[Check]])</f>
        <v>1</v>
      </c>
      <c r="R2273" s="46"/>
      <c r="S2273" s="46" t="str">
        <f>IF(Table2[[#This Row],[SRO]]="EOU",VLOOKUP(Table2[[#This Row],[BE]],[2]GD.List!$C$3:$N$5014,12,0),IF(Table2[[#This Row],[SRO]]="Local","Polyester Staple Fibre","SRO 492"))</f>
        <v>Polyester Staple Fibre</v>
      </c>
    </row>
    <row r="2274" spans="1:19" x14ac:dyDescent="0.25">
      <c r="A2274" s="119" t="s">
        <v>1512</v>
      </c>
      <c r="B2274" s="116" t="s">
        <v>1738</v>
      </c>
      <c r="C2274" s="165">
        <v>7727</v>
      </c>
      <c r="D2274" s="117">
        <v>5402.33</v>
      </c>
      <c r="E2274" s="7" t="s">
        <v>1511</v>
      </c>
      <c r="F2274" s="116" t="s">
        <v>1526</v>
      </c>
      <c r="G2274" s="156">
        <v>44708</v>
      </c>
      <c r="H2274" s="82">
        <v>35797956.399999999</v>
      </c>
      <c r="I2274" s="50">
        <v>0.99009999999999998</v>
      </c>
      <c r="J2274" s="15">
        <v>8567.6200000000008</v>
      </c>
      <c r="K2274" s="15">
        <v>8653.2800000000007</v>
      </c>
      <c r="L2274" s="15"/>
      <c r="M2274" s="66" t="str">
        <f>TEXT(Table2[[#This Row],[Gd.Dt]],"mmm-yy")</f>
        <v>May-22</v>
      </c>
      <c r="N2274" s="46" t="str">
        <f>MID(Table2[[#This Row],[BE]],6,2)</f>
        <v>IB</v>
      </c>
      <c r="O2274" s="46" t="str">
        <f>IF(Table2[[#This Row],[Type]]="IB","EOU",IF(Table2[[#This Row],[Type]]="MB","Local","492"))</f>
        <v>EOU</v>
      </c>
      <c r="P2274" s="46">
        <f>ROUND(Table2[[#This Row],[Cons]]/Table2[[#This Row],[Qty.]],5)</f>
        <v>0.99009999999999998</v>
      </c>
      <c r="Q2274" s="46" t="b">
        <f>EXACT(Table2[[#This Row],[rate]],Table2[[#This Row],[Check]])</f>
        <v>1</v>
      </c>
      <c r="R2274" s="46"/>
      <c r="S2274" s="46" t="str">
        <f>IF(Table2[[#This Row],[SRO]]="EOU",VLOOKUP(Table2[[#This Row],[BE]],[2]GD.List!$C$3:$N$5014,12,0),IF(Table2[[#This Row],[SRO]]="Local","Polyester Staple Fibre","SRO 492"))</f>
        <v>Polyester Yarn</v>
      </c>
    </row>
    <row r="2275" spans="1:19" x14ac:dyDescent="0.25">
      <c r="A2275" s="120" t="s">
        <v>1512</v>
      </c>
      <c r="B2275" s="116" t="s">
        <v>1738</v>
      </c>
      <c r="C2275" s="165">
        <v>7727</v>
      </c>
      <c r="D2275" s="117">
        <v>5402.33</v>
      </c>
      <c r="E2275" s="7" t="s">
        <v>1511</v>
      </c>
      <c r="F2275" s="116" t="s">
        <v>1526</v>
      </c>
      <c r="G2275" s="156">
        <v>44708</v>
      </c>
      <c r="H2275" s="82">
        <v>35797956.399999999</v>
      </c>
      <c r="I2275" s="50">
        <v>1.0101</v>
      </c>
      <c r="J2275" s="15">
        <v>7012.11</v>
      </c>
      <c r="K2275" s="15">
        <v>6942</v>
      </c>
      <c r="L2275" s="15"/>
      <c r="M2275" s="66" t="str">
        <f>TEXT(Table2[[#This Row],[Gd.Dt]],"mmm-yy")</f>
        <v>May-22</v>
      </c>
      <c r="N2275" s="46" t="str">
        <f>MID(Table2[[#This Row],[BE]],6,2)</f>
        <v>IB</v>
      </c>
      <c r="O2275" s="46" t="str">
        <f>IF(Table2[[#This Row],[Type]]="IB","EOU",IF(Table2[[#This Row],[Type]]="MB","Local","492"))</f>
        <v>EOU</v>
      </c>
      <c r="P2275" s="46">
        <f>ROUND(Table2[[#This Row],[Cons]]/Table2[[#This Row],[Qty.]],5)</f>
        <v>1.0101</v>
      </c>
      <c r="Q2275" s="46" t="b">
        <f>EXACT(Table2[[#This Row],[rate]],Table2[[#This Row],[Check]])</f>
        <v>1</v>
      </c>
      <c r="R2275" s="46"/>
      <c r="S2275" s="46" t="str">
        <f>IF(Table2[[#This Row],[SRO]]="EOU",VLOOKUP(Table2[[#This Row],[BE]],[2]GD.List!$C$3:$N$5014,12,0),IF(Table2[[#This Row],[SRO]]="Local","Polyester Staple Fibre","SRO 492"))</f>
        <v>Polyester Yarn</v>
      </c>
    </row>
    <row r="2276" spans="1:19" x14ac:dyDescent="0.25">
      <c r="A2276" s="119" t="s">
        <v>1513</v>
      </c>
      <c r="B2276" s="119" t="s">
        <v>1738</v>
      </c>
      <c r="C2276" s="170">
        <v>7727</v>
      </c>
      <c r="D2276" s="171">
        <v>9606.2199999999993</v>
      </c>
      <c r="E2276" s="162" t="s">
        <v>1511</v>
      </c>
      <c r="F2276" s="119" t="s">
        <v>1526</v>
      </c>
      <c r="G2276" s="163">
        <v>44708</v>
      </c>
      <c r="H2276" s="172">
        <v>35797956.399999999</v>
      </c>
      <c r="I2276" s="53">
        <v>1</v>
      </c>
      <c r="J2276" s="30">
        <v>774.3</v>
      </c>
      <c r="K2276" s="30">
        <v>774.3</v>
      </c>
      <c r="L2276" s="30"/>
      <c r="M2276" s="67" t="str">
        <f>TEXT(Table2[[#This Row],[Gd.Dt]],"mmm-yy")</f>
        <v>May-22</v>
      </c>
      <c r="N2276" s="47" t="str">
        <f>MID(Table2[[#This Row],[BE]],6,2)</f>
        <v>TI</v>
      </c>
      <c r="O2276" s="47" t="str">
        <f>IF(Table2[[#This Row],[Type]]="IB","EOU",IF(Table2[[#This Row],[Type]]="MB","Local","492"))</f>
        <v>492</v>
      </c>
      <c r="P2276" s="47">
        <f>ROUND(Table2[[#This Row],[Cons]]/Table2[[#This Row],[Qty.]],5)</f>
        <v>1</v>
      </c>
      <c r="Q2276" s="47" t="b">
        <f>EXACT(Table2[[#This Row],[rate]],Table2[[#This Row],[Check]])</f>
        <v>1</v>
      </c>
      <c r="R2276" s="47"/>
      <c r="S2276" s="47" t="str">
        <f>IF(Table2[[#This Row],[SRO]]="EOU",VLOOKUP(Table2[[#This Row],[BE]],[2]GD.List!$C$3:$N$5014,12,0),IF(Table2[[#This Row],[SRO]]="Local","Polyester Staple Fibre","SRO 492"))</f>
        <v>SRO 492</v>
      </c>
    </row>
    <row r="2277" spans="1:19" x14ac:dyDescent="0.25">
      <c r="A2277" s="116" t="s">
        <v>1</v>
      </c>
      <c r="B2277" s="116" t="s">
        <v>1530</v>
      </c>
      <c r="C2277" s="165">
        <v>30160</v>
      </c>
      <c r="D2277" s="117">
        <v>2701.12</v>
      </c>
      <c r="E2277" s="7" t="s">
        <v>1534</v>
      </c>
      <c r="F2277" s="116" t="s">
        <v>1536</v>
      </c>
      <c r="G2277" s="156">
        <v>44709</v>
      </c>
      <c r="H2277" s="82">
        <v>46163153.969999999</v>
      </c>
      <c r="I2277" s="50">
        <v>0.1</v>
      </c>
      <c r="J2277" s="15">
        <v>2364.3000000000002</v>
      </c>
      <c r="K2277" s="15">
        <v>23643</v>
      </c>
      <c r="L2277" s="15"/>
      <c r="M2277" s="66" t="str">
        <f>TEXT(Table2[[#This Row],[Gd.Dt]],"mmm-yy")</f>
        <v>May-22</v>
      </c>
      <c r="N2277" s="46" t="str">
        <f>MID(Table2[[#This Row],[BE]],6,2)</f>
        <v>IB</v>
      </c>
      <c r="O2277" s="46" t="str">
        <f>IF(Table2[[#This Row],[Type]]="IB","EOU",IF(Table2[[#This Row],[Type]]="MB","Local","492"))</f>
        <v>EOU</v>
      </c>
      <c r="P2277" s="46">
        <f>ROUND(Table2[[#This Row],[Cons]]/Table2[[#This Row],[Qty.]],5)</f>
        <v>0.1</v>
      </c>
      <c r="Q2277" s="46" t="b">
        <f>EXACT(Table2[[#This Row],[rate]],Table2[[#This Row],[Check]])</f>
        <v>1</v>
      </c>
      <c r="R2277" s="46"/>
      <c r="S2277" s="46" t="str">
        <f>IF(Table2[[#This Row],[SRO]]="EOU",VLOOKUP(Table2[[#This Row],[BE]],[2]GD.List!$C$3:$N$5014,12,0),IF(Table2[[#This Row],[SRO]]="Local","Polyester Staple Fibre","SRO 492"))</f>
        <v>Textile Coal</v>
      </c>
    </row>
    <row r="2278" spans="1:19" x14ac:dyDescent="0.25">
      <c r="A2278" s="116" t="s">
        <v>1</v>
      </c>
      <c r="B2278" s="116" t="s">
        <v>1528</v>
      </c>
      <c r="C2278" s="165">
        <v>5690</v>
      </c>
      <c r="D2278" s="117">
        <v>2701.12</v>
      </c>
      <c r="E2278" s="7" t="s">
        <v>1532</v>
      </c>
      <c r="F2278" s="116" t="s">
        <v>1537</v>
      </c>
      <c r="G2278" s="156">
        <v>44708</v>
      </c>
      <c r="H2278" s="82">
        <v>9125007.9199999999</v>
      </c>
      <c r="I2278" s="50">
        <v>0.1</v>
      </c>
      <c r="J2278" s="15">
        <v>464.9</v>
      </c>
      <c r="K2278" s="15">
        <v>4649</v>
      </c>
      <c r="L2278" s="15"/>
      <c r="M2278" s="66" t="str">
        <f>TEXT(Table2[[#This Row],[Gd.Dt]],"mmm-yy")</f>
        <v>May-22</v>
      </c>
      <c r="N2278" s="46" t="str">
        <f>MID(Table2[[#This Row],[BE]],6,2)</f>
        <v>IB</v>
      </c>
      <c r="O2278" s="46" t="str">
        <f>IF(Table2[[#This Row],[Type]]="IB","EOU",IF(Table2[[#This Row],[Type]]="MB","Local","492"))</f>
        <v>EOU</v>
      </c>
      <c r="P2278" s="46">
        <f>ROUND(Table2[[#This Row],[Cons]]/Table2[[#This Row],[Qty.]],5)</f>
        <v>0.1</v>
      </c>
      <c r="Q2278" s="46" t="b">
        <f>EXACT(Table2[[#This Row],[rate]],Table2[[#This Row],[Check]])</f>
        <v>1</v>
      </c>
      <c r="R2278" s="46"/>
      <c r="S2278" s="46" t="str">
        <f>IF(Table2[[#This Row],[SRO]]="EOU",VLOOKUP(Table2[[#This Row],[BE]],[2]GD.List!$C$3:$N$5014,12,0),IF(Table2[[#This Row],[SRO]]="Local","Polyester Staple Fibre","SRO 492"))</f>
        <v>Textile Coal</v>
      </c>
    </row>
    <row r="2279" spans="1:19" x14ac:dyDescent="0.25">
      <c r="A2279" s="120" t="s">
        <v>1</v>
      </c>
      <c r="B2279" s="116" t="s">
        <v>1531</v>
      </c>
      <c r="C2279" s="165">
        <v>27906</v>
      </c>
      <c r="D2279" s="117">
        <v>2701.12</v>
      </c>
      <c r="E2279" s="7" t="s">
        <v>1535</v>
      </c>
      <c r="F2279" s="116" t="s">
        <v>1538</v>
      </c>
      <c r="G2279" s="156">
        <v>44709</v>
      </c>
      <c r="H2279" s="82">
        <v>22887871.359999999</v>
      </c>
      <c r="I2279" s="50">
        <v>0.4</v>
      </c>
      <c r="J2279" s="15">
        <v>6045.2</v>
      </c>
      <c r="K2279" s="15">
        <v>15113</v>
      </c>
      <c r="L2279" s="15"/>
      <c r="M2279" s="66" t="str">
        <f>TEXT(Table2[[#This Row],[Gd.Dt]],"mmm-yy")</f>
        <v>May-22</v>
      </c>
      <c r="N2279" s="46" t="str">
        <f>MID(Table2[[#This Row],[BE]],6,2)</f>
        <v>IB</v>
      </c>
      <c r="O2279" s="46" t="str">
        <f>IF(Table2[[#This Row],[Type]]="IB","EOU",IF(Table2[[#This Row],[Type]]="MB","Local","492"))</f>
        <v>EOU</v>
      </c>
      <c r="P2279" s="46">
        <f>ROUND(Table2[[#This Row],[Cons]]/Table2[[#This Row],[Qty.]],5)</f>
        <v>0.4</v>
      </c>
      <c r="Q2279" s="46" t="b">
        <f>EXACT(Table2[[#This Row],[rate]],Table2[[#This Row],[Check]])</f>
        <v>1</v>
      </c>
      <c r="R2279" s="46"/>
      <c r="S2279" s="46" t="str">
        <f>IF(Table2[[#This Row],[SRO]]="EOU",VLOOKUP(Table2[[#This Row],[BE]],[2]GD.List!$C$3:$N$5014,12,0),IF(Table2[[#This Row],[SRO]]="Local","Polyester Staple Fibre","SRO 492"))</f>
        <v>Textile Coal</v>
      </c>
    </row>
    <row r="2280" spans="1:19" x14ac:dyDescent="0.25">
      <c r="A2280" s="119" t="s">
        <v>1216</v>
      </c>
      <c r="B2280" s="116" t="s">
        <v>1529</v>
      </c>
      <c r="C2280" s="165">
        <v>5640</v>
      </c>
      <c r="D2280" s="117">
        <v>9607.2000000000007</v>
      </c>
      <c r="E2280" s="7" t="s">
        <v>1533</v>
      </c>
      <c r="F2280" s="116" t="s">
        <v>1539</v>
      </c>
      <c r="G2280" s="156">
        <v>44708</v>
      </c>
      <c r="H2280" s="82">
        <v>6147543.5999999996</v>
      </c>
      <c r="I2280" s="50">
        <v>1.039E-2</v>
      </c>
      <c r="J2280" s="15">
        <v>13.22</v>
      </c>
      <c r="K2280" s="15">
        <v>1272.18</v>
      </c>
      <c r="L2280" s="15"/>
      <c r="M2280" s="66" t="str">
        <f>TEXT(Table2[[#This Row],[Gd.Dt]],"mmm-yy")</f>
        <v>May-22</v>
      </c>
      <c r="N2280" s="46" t="str">
        <f>MID(Table2[[#This Row],[BE]],6,2)</f>
        <v>HC</v>
      </c>
      <c r="O2280" s="46" t="str">
        <f>IF(Table2[[#This Row],[Type]]="IB","EOU",IF(Table2[[#This Row],[Type]]="MB","Local","492"))</f>
        <v>492</v>
      </c>
      <c r="P2280" s="46">
        <f>ROUND(Table2[[#This Row],[Cons]]/Table2[[#This Row],[Qty.]],5)</f>
        <v>1.039E-2</v>
      </c>
      <c r="Q2280" s="46" t="b">
        <f>EXACT(Table2[[#This Row],[rate]],Table2[[#This Row],[Check]])</f>
        <v>1</v>
      </c>
      <c r="R2280" s="46"/>
      <c r="S2280" s="46" t="str">
        <f>IF(Table2[[#This Row],[SRO]]="EOU",VLOOKUP(Table2[[#This Row],[BE]],[2]GD.List!$C$3:$N$5014,12,0),IF(Table2[[#This Row],[SRO]]="Local","Polyester Staple Fibre","SRO 492"))</f>
        <v>SRO 492</v>
      </c>
    </row>
    <row r="2281" spans="1:19" x14ac:dyDescent="0.25">
      <c r="A2281" s="120" t="s">
        <v>1216</v>
      </c>
      <c r="B2281" s="116" t="s">
        <v>1529</v>
      </c>
      <c r="C2281" s="165">
        <v>5640</v>
      </c>
      <c r="D2281" s="117">
        <v>9607.2000000000007</v>
      </c>
      <c r="E2281" s="7" t="s">
        <v>1533</v>
      </c>
      <c r="F2281" s="116" t="s">
        <v>1539</v>
      </c>
      <c r="G2281" s="156">
        <v>44708</v>
      </c>
      <c r="H2281" s="82">
        <v>6147543.5999999996</v>
      </c>
      <c r="I2281" s="50">
        <v>4.8000000000000001E-4</v>
      </c>
      <c r="J2281" s="15">
        <v>0.61</v>
      </c>
      <c r="K2281" s="15">
        <v>1272.18</v>
      </c>
      <c r="L2281" s="15"/>
      <c r="M2281" s="66" t="str">
        <f>TEXT(Table2[[#This Row],[Gd.Dt]],"mmm-yy")</f>
        <v>May-22</v>
      </c>
      <c r="N2281" s="46" t="str">
        <f>MID(Table2[[#This Row],[BE]],6,2)</f>
        <v>HC</v>
      </c>
      <c r="O2281" s="46" t="str">
        <f>IF(Table2[[#This Row],[Type]]="IB","EOU",IF(Table2[[#This Row],[Type]]="MB","Local","492"))</f>
        <v>492</v>
      </c>
      <c r="P2281" s="46">
        <f>ROUND(Table2[[#This Row],[Cons]]/Table2[[#This Row],[Qty.]],5)</f>
        <v>4.8000000000000001E-4</v>
      </c>
      <c r="Q2281" s="46" t="b">
        <f>EXACT(Table2[[#This Row],[rate]],Table2[[#This Row],[Check]])</f>
        <v>1</v>
      </c>
      <c r="R2281" s="46"/>
      <c r="S2281" s="46" t="str">
        <f>IF(Table2[[#This Row],[SRO]]="EOU",VLOOKUP(Table2[[#This Row],[BE]],[2]GD.List!$C$3:$N$5014,12,0),IF(Table2[[#This Row],[SRO]]="Local","Polyester Staple Fibre","SRO 492"))</f>
        <v>SRO 492</v>
      </c>
    </row>
    <row r="2282" spans="1:19" x14ac:dyDescent="0.25">
      <c r="A2282" s="119" t="s">
        <v>1444</v>
      </c>
      <c r="B2282" s="116" t="s">
        <v>1530</v>
      </c>
      <c r="C2282" s="165">
        <v>30160</v>
      </c>
      <c r="D2282" s="117">
        <v>3910</v>
      </c>
      <c r="E2282" s="7" t="s">
        <v>1534</v>
      </c>
      <c r="F2282" s="116" t="s">
        <v>1536</v>
      </c>
      <c r="G2282" s="156">
        <v>44709</v>
      </c>
      <c r="H2282" s="82">
        <v>46163153.969999999</v>
      </c>
      <c r="I2282" s="50">
        <v>0.04</v>
      </c>
      <c r="J2282" s="15">
        <v>945.72</v>
      </c>
      <c r="K2282" s="15">
        <v>23643</v>
      </c>
      <c r="L2282" s="15"/>
      <c r="M2282" s="66" t="str">
        <f>TEXT(Table2[[#This Row],[Gd.Dt]],"mmm-yy")</f>
        <v>May-22</v>
      </c>
      <c r="N2282" s="46" t="str">
        <f>MID(Table2[[#This Row],[BE]],6,2)</f>
        <v>IB</v>
      </c>
      <c r="O2282" s="46" t="str">
        <f>IF(Table2[[#This Row],[Type]]="IB","EOU",IF(Table2[[#This Row],[Type]]="MB","Local","492"))</f>
        <v>EOU</v>
      </c>
      <c r="P2282" s="46">
        <f>ROUND(Table2[[#This Row],[Cons]]/Table2[[#This Row],[Qty.]],5)</f>
        <v>0.04</v>
      </c>
      <c r="Q2282" s="46" t="b">
        <f>EXACT(Table2[[#This Row],[rate]],Table2[[#This Row],[Check]])</f>
        <v>1</v>
      </c>
      <c r="R2282" s="46"/>
      <c r="S2282" s="46" t="str">
        <f>IF(Table2[[#This Row],[SRO]]="EOU",VLOOKUP(Table2[[#This Row],[BE]],[2]GD.List!$C$3:$N$5014,12,0),IF(Table2[[#This Row],[SRO]]="Local","Polyester Staple Fibre","SRO 492"))</f>
        <v>Textile Chemical</v>
      </c>
    </row>
    <row r="2283" spans="1:19" x14ac:dyDescent="0.25">
      <c r="A2283" s="119" t="s">
        <v>1444</v>
      </c>
      <c r="B2283" s="116" t="s">
        <v>1528</v>
      </c>
      <c r="C2283" s="165">
        <v>5690</v>
      </c>
      <c r="D2283" s="117">
        <v>3910</v>
      </c>
      <c r="E2283" s="7" t="s">
        <v>1532</v>
      </c>
      <c r="F2283" s="116" t="s">
        <v>1537</v>
      </c>
      <c r="G2283" s="156">
        <v>44708</v>
      </c>
      <c r="H2283" s="82">
        <v>9125007.9199999999</v>
      </c>
      <c r="I2283" s="50">
        <v>0.04</v>
      </c>
      <c r="J2283" s="15">
        <v>185.96</v>
      </c>
      <c r="K2283" s="15">
        <v>4649</v>
      </c>
      <c r="L2283" s="15"/>
      <c r="M2283" s="66" t="str">
        <f>TEXT(Table2[[#This Row],[Gd.Dt]],"mmm-yy")</f>
        <v>May-22</v>
      </c>
      <c r="N2283" s="46" t="str">
        <f>MID(Table2[[#This Row],[BE]],6,2)</f>
        <v>IB</v>
      </c>
      <c r="O2283" s="46" t="str">
        <f>IF(Table2[[#This Row],[Type]]="IB","EOU",IF(Table2[[#This Row],[Type]]="MB","Local","492"))</f>
        <v>EOU</v>
      </c>
      <c r="P2283" s="46">
        <f>ROUND(Table2[[#This Row],[Cons]]/Table2[[#This Row],[Qty.]],5)</f>
        <v>0.04</v>
      </c>
      <c r="Q2283" s="46" t="b">
        <f>EXACT(Table2[[#This Row],[rate]],Table2[[#This Row],[Check]])</f>
        <v>1</v>
      </c>
      <c r="R2283" s="46"/>
      <c r="S2283" s="46" t="str">
        <f>IF(Table2[[#This Row],[SRO]]="EOU",VLOOKUP(Table2[[#This Row],[BE]],[2]GD.List!$C$3:$N$5014,12,0),IF(Table2[[#This Row],[SRO]]="Local","Polyester Staple Fibre","SRO 492"))</f>
        <v>Textile Chemical</v>
      </c>
    </row>
    <row r="2284" spans="1:19" x14ac:dyDescent="0.25">
      <c r="A2284" s="120" t="s">
        <v>1444</v>
      </c>
      <c r="B2284" s="116" t="s">
        <v>1531</v>
      </c>
      <c r="C2284" s="165">
        <v>27906</v>
      </c>
      <c r="D2284" s="117">
        <v>3910</v>
      </c>
      <c r="E2284" s="7" t="s">
        <v>1535</v>
      </c>
      <c r="F2284" s="116" t="s">
        <v>1538</v>
      </c>
      <c r="G2284" s="156">
        <v>44709</v>
      </c>
      <c r="H2284" s="82">
        <v>22887871.359999999</v>
      </c>
      <c r="I2284" s="50">
        <v>0.04</v>
      </c>
      <c r="J2284" s="15">
        <v>604.5200000000001</v>
      </c>
      <c r="K2284" s="15">
        <v>15113</v>
      </c>
      <c r="L2284" s="15"/>
      <c r="M2284" s="66" t="str">
        <f>TEXT(Table2[[#This Row],[Gd.Dt]],"mmm-yy")</f>
        <v>May-22</v>
      </c>
      <c r="N2284" s="46" t="str">
        <f>MID(Table2[[#This Row],[BE]],6,2)</f>
        <v>IB</v>
      </c>
      <c r="O2284" s="46" t="str">
        <f>IF(Table2[[#This Row],[Type]]="IB","EOU",IF(Table2[[#This Row],[Type]]="MB","Local","492"))</f>
        <v>EOU</v>
      </c>
      <c r="P2284" s="46">
        <f>ROUND(Table2[[#This Row],[Cons]]/Table2[[#This Row],[Qty.]],5)</f>
        <v>0.04</v>
      </c>
      <c r="Q2284" s="46" t="b">
        <f>EXACT(Table2[[#This Row],[rate]],Table2[[#This Row],[Check]])</f>
        <v>1</v>
      </c>
      <c r="R2284" s="46"/>
      <c r="S2284" s="46" t="str">
        <f>IF(Table2[[#This Row],[SRO]]="EOU",VLOOKUP(Table2[[#This Row],[BE]],[2]GD.List!$C$3:$N$5014,12,0),IF(Table2[[#This Row],[SRO]]="Local","Polyester Staple Fibre","SRO 492"))</f>
        <v>Textile Chemical</v>
      </c>
    </row>
    <row r="2285" spans="1:19" x14ac:dyDescent="0.25">
      <c r="A2285" s="119" t="s">
        <v>1445</v>
      </c>
      <c r="B2285" s="116" t="s">
        <v>1530</v>
      </c>
      <c r="C2285" s="165">
        <v>30160</v>
      </c>
      <c r="D2285" s="117">
        <v>3906.9029999999998</v>
      </c>
      <c r="E2285" s="7" t="s">
        <v>1534</v>
      </c>
      <c r="F2285" s="116" t="s">
        <v>1536</v>
      </c>
      <c r="G2285" s="156">
        <v>44709</v>
      </c>
      <c r="H2285" s="82">
        <v>46163153.969999999</v>
      </c>
      <c r="I2285" s="50">
        <v>0.04</v>
      </c>
      <c r="J2285" s="15">
        <v>945.72</v>
      </c>
      <c r="K2285" s="15">
        <v>23643</v>
      </c>
      <c r="L2285" s="15"/>
      <c r="M2285" s="66" t="str">
        <f>TEXT(Table2[[#This Row],[Gd.Dt]],"mmm-yy")</f>
        <v>May-22</v>
      </c>
      <c r="N2285" s="46" t="str">
        <f>MID(Table2[[#This Row],[BE]],6,2)</f>
        <v>IB</v>
      </c>
      <c r="O2285" s="46" t="str">
        <f>IF(Table2[[#This Row],[Type]]="IB","EOU",IF(Table2[[#This Row],[Type]]="MB","Local","492"))</f>
        <v>EOU</v>
      </c>
      <c r="P2285" s="46">
        <f>ROUND(Table2[[#This Row],[Cons]]/Table2[[#This Row],[Qty.]],5)</f>
        <v>0.04</v>
      </c>
      <c r="Q2285" s="46" t="b">
        <f>EXACT(Table2[[#This Row],[rate]],Table2[[#This Row],[Check]])</f>
        <v>1</v>
      </c>
      <c r="R2285" s="46"/>
      <c r="S2285" s="46" t="str">
        <f>IF(Table2[[#This Row],[SRO]]="EOU",VLOOKUP(Table2[[#This Row],[BE]],[2]GD.List!$C$3:$N$5014,12,0),IF(Table2[[#This Row],[SRO]]="Local","Polyester Staple Fibre","SRO 492"))</f>
        <v>Textile Chemical</v>
      </c>
    </row>
    <row r="2286" spans="1:19" x14ac:dyDescent="0.25">
      <c r="A2286" s="119" t="s">
        <v>1445</v>
      </c>
      <c r="B2286" s="116" t="s">
        <v>1528</v>
      </c>
      <c r="C2286" s="165">
        <v>5690</v>
      </c>
      <c r="D2286" s="117">
        <v>3906.9029999999998</v>
      </c>
      <c r="E2286" s="7" t="s">
        <v>1532</v>
      </c>
      <c r="F2286" s="116" t="s">
        <v>1537</v>
      </c>
      <c r="G2286" s="156">
        <v>44708</v>
      </c>
      <c r="H2286" s="82">
        <v>9125007.9199999999</v>
      </c>
      <c r="I2286" s="50">
        <v>0.04</v>
      </c>
      <c r="J2286" s="15">
        <v>185.96</v>
      </c>
      <c r="K2286" s="15">
        <v>4649</v>
      </c>
      <c r="L2286" s="15"/>
      <c r="M2286" s="66" t="str">
        <f>TEXT(Table2[[#This Row],[Gd.Dt]],"mmm-yy")</f>
        <v>May-22</v>
      </c>
      <c r="N2286" s="46" t="str">
        <f>MID(Table2[[#This Row],[BE]],6,2)</f>
        <v>IB</v>
      </c>
      <c r="O2286" s="46" t="str">
        <f>IF(Table2[[#This Row],[Type]]="IB","EOU",IF(Table2[[#This Row],[Type]]="MB","Local","492"))</f>
        <v>EOU</v>
      </c>
      <c r="P2286" s="46">
        <f>ROUND(Table2[[#This Row],[Cons]]/Table2[[#This Row],[Qty.]],5)</f>
        <v>0.04</v>
      </c>
      <c r="Q2286" s="46" t="b">
        <f>EXACT(Table2[[#This Row],[rate]],Table2[[#This Row],[Check]])</f>
        <v>1</v>
      </c>
      <c r="R2286" s="46"/>
      <c r="S2286" s="46" t="str">
        <f>IF(Table2[[#This Row],[SRO]]="EOU",VLOOKUP(Table2[[#This Row],[BE]],[2]GD.List!$C$3:$N$5014,12,0),IF(Table2[[#This Row],[SRO]]="Local","Polyester Staple Fibre","SRO 492"))</f>
        <v>Textile Chemical</v>
      </c>
    </row>
    <row r="2287" spans="1:19" x14ac:dyDescent="0.25">
      <c r="A2287" s="120" t="s">
        <v>1445</v>
      </c>
      <c r="B2287" s="116" t="s">
        <v>1531</v>
      </c>
      <c r="C2287" s="165">
        <v>27906</v>
      </c>
      <c r="D2287" s="117">
        <v>3906.9029999999998</v>
      </c>
      <c r="E2287" s="7" t="s">
        <v>1535</v>
      </c>
      <c r="F2287" s="116" t="s">
        <v>1538</v>
      </c>
      <c r="G2287" s="156">
        <v>44709</v>
      </c>
      <c r="H2287" s="82">
        <v>22887871.359999999</v>
      </c>
      <c r="I2287" s="50">
        <v>0.04</v>
      </c>
      <c r="J2287" s="15">
        <v>604.5200000000001</v>
      </c>
      <c r="K2287" s="15">
        <v>15113</v>
      </c>
      <c r="L2287" s="15"/>
      <c r="M2287" s="66" t="str">
        <f>TEXT(Table2[[#This Row],[Gd.Dt]],"mmm-yy")</f>
        <v>May-22</v>
      </c>
      <c r="N2287" s="46" t="str">
        <f>MID(Table2[[#This Row],[BE]],6,2)</f>
        <v>IB</v>
      </c>
      <c r="O2287" s="46" t="str">
        <f>IF(Table2[[#This Row],[Type]]="IB","EOU",IF(Table2[[#This Row],[Type]]="MB","Local","492"))</f>
        <v>EOU</v>
      </c>
      <c r="P2287" s="46">
        <f>ROUND(Table2[[#This Row],[Cons]]/Table2[[#This Row],[Qty.]],5)</f>
        <v>0.04</v>
      </c>
      <c r="Q2287" s="46" t="b">
        <f>EXACT(Table2[[#This Row],[rate]],Table2[[#This Row],[Check]])</f>
        <v>1</v>
      </c>
      <c r="R2287" s="46"/>
      <c r="S2287" s="46" t="str">
        <f>IF(Table2[[#This Row],[SRO]]="EOU",VLOOKUP(Table2[[#This Row],[BE]],[2]GD.List!$C$3:$N$5014,12,0),IF(Table2[[#This Row],[SRO]]="Local","Polyester Staple Fibre","SRO 492"))</f>
        <v>Textile Chemical</v>
      </c>
    </row>
    <row r="2288" spans="1:19" x14ac:dyDescent="0.25">
      <c r="A2288" s="119" t="s">
        <v>1447</v>
      </c>
      <c r="B2288" s="116" t="s">
        <v>1530</v>
      </c>
      <c r="C2288" s="165">
        <v>30160</v>
      </c>
      <c r="D2288" s="117">
        <v>3809.9189999999999</v>
      </c>
      <c r="E2288" s="7" t="s">
        <v>1534</v>
      </c>
      <c r="F2288" s="116" t="s">
        <v>1536</v>
      </c>
      <c r="G2288" s="156">
        <v>44709</v>
      </c>
      <c r="H2288" s="82">
        <v>46163153.969999999</v>
      </c>
      <c r="I2288" s="50">
        <v>0.04</v>
      </c>
      <c r="J2288" s="15">
        <v>945.72</v>
      </c>
      <c r="K2288" s="15">
        <v>23643</v>
      </c>
      <c r="L2288" s="15"/>
      <c r="M2288" s="66" t="str">
        <f>TEXT(Table2[[#This Row],[Gd.Dt]],"mmm-yy")</f>
        <v>May-22</v>
      </c>
      <c r="N2288" s="46" t="str">
        <f>MID(Table2[[#This Row],[BE]],6,2)</f>
        <v>IB</v>
      </c>
      <c r="O2288" s="46" t="str">
        <f>IF(Table2[[#This Row],[Type]]="IB","EOU",IF(Table2[[#This Row],[Type]]="MB","Local","492"))</f>
        <v>EOU</v>
      </c>
      <c r="P2288" s="46">
        <f>ROUND(Table2[[#This Row],[Cons]]/Table2[[#This Row],[Qty.]],5)</f>
        <v>0.04</v>
      </c>
      <c r="Q2288" s="46" t="b">
        <f>EXACT(Table2[[#This Row],[rate]],Table2[[#This Row],[Check]])</f>
        <v>1</v>
      </c>
      <c r="R2288" s="46"/>
      <c r="S2288" s="46" t="str">
        <f>IF(Table2[[#This Row],[SRO]]="EOU",VLOOKUP(Table2[[#This Row],[BE]],[2]GD.List!$C$3:$N$5014,12,0),IF(Table2[[#This Row],[SRO]]="Local","Polyester Staple Fibre","SRO 492"))</f>
        <v>Textile Chemical</v>
      </c>
    </row>
    <row r="2289" spans="1:19" x14ac:dyDescent="0.25">
      <c r="A2289" s="119" t="s">
        <v>1447</v>
      </c>
      <c r="B2289" s="116" t="s">
        <v>1528</v>
      </c>
      <c r="C2289" s="165">
        <v>5690</v>
      </c>
      <c r="D2289" s="117">
        <v>3809.9189999999999</v>
      </c>
      <c r="E2289" s="7" t="s">
        <v>1532</v>
      </c>
      <c r="F2289" s="116" t="s">
        <v>1537</v>
      </c>
      <c r="G2289" s="156">
        <v>44708</v>
      </c>
      <c r="H2289" s="82">
        <v>9125007.9199999999</v>
      </c>
      <c r="I2289" s="50">
        <v>0.04</v>
      </c>
      <c r="J2289" s="15">
        <v>185.96</v>
      </c>
      <c r="K2289" s="15">
        <v>4649</v>
      </c>
      <c r="L2289" s="15"/>
      <c r="M2289" s="66" t="str">
        <f>TEXT(Table2[[#This Row],[Gd.Dt]],"mmm-yy")</f>
        <v>May-22</v>
      </c>
      <c r="N2289" s="46" t="str">
        <f>MID(Table2[[#This Row],[BE]],6,2)</f>
        <v>IB</v>
      </c>
      <c r="O2289" s="46" t="str">
        <f>IF(Table2[[#This Row],[Type]]="IB","EOU",IF(Table2[[#This Row],[Type]]="MB","Local","492"))</f>
        <v>EOU</v>
      </c>
      <c r="P2289" s="46">
        <f>ROUND(Table2[[#This Row],[Cons]]/Table2[[#This Row],[Qty.]],5)</f>
        <v>0.04</v>
      </c>
      <c r="Q2289" s="46" t="b">
        <f>EXACT(Table2[[#This Row],[rate]],Table2[[#This Row],[Check]])</f>
        <v>1</v>
      </c>
      <c r="R2289" s="46"/>
      <c r="S2289" s="46" t="str">
        <f>IF(Table2[[#This Row],[SRO]]="EOU",VLOOKUP(Table2[[#This Row],[BE]],[2]GD.List!$C$3:$N$5014,12,0),IF(Table2[[#This Row],[SRO]]="Local","Polyester Staple Fibre","SRO 492"))</f>
        <v>Textile Chemical</v>
      </c>
    </row>
    <row r="2290" spans="1:19" x14ac:dyDescent="0.25">
      <c r="A2290" s="120" t="s">
        <v>1447</v>
      </c>
      <c r="B2290" s="116" t="s">
        <v>1531</v>
      </c>
      <c r="C2290" s="165">
        <v>27906</v>
      </c>
      <c r="D2290" s="117">
        <v>3809.9189999999999</v>
      </c>
      <c r="E2290" s="7" t="s">
        <v>1535</v>
      </c>
      <c r="F2290" s="116" t="s">
        <v>1538</v>
      </c>
      <c r="G2290" s="156">
        <v>44709</v>
      </c>
      <c r="H2290" s="82">
        <v>22887871.359999999</v>
      </c>
      <c r="I2290" s="50">
        <v>0.04</v>
      </c>
      <c r="J2290" s="15">
        <v>604.5200000000001</v>
      </c>
      <c r="K2290" s="15">
        <v>15113</v>
      </c>
      <c r="L2290" s="15"/>
      <c r="M2290" s="66" t="str">
        <f>TEXT(Table2[[#This Row],[Gd.Dt]],"mmm-yy")</f>
        <v>May-22</v>
      </c>
      <c r="N2290" s="46" t="str">
        <f>MID(Table2[[#This Row],[BE]],6,2)</f>
        <v>IB</v>
      </c>
      <c r="O2290" s="46" t="str">
        <f>IF(Table2[[#This Row],[Type]]="IB","EOU",IF(Table2[[#This Row],[Type]]="MB","Local","492"))</f>
        <v>EOU</v>
      </c>
      <c r="P2290" s="46">
        <f>ROUND(Table2[[#This Row],[Cons]]/Table2[[#This Row],[Qty.]],5)</f>
        <v>0.04</v>
      </c>
      <c r="Q2290" s="46" t="b">
        <f>EXACT(Table2[[#This Row],[rate]],Table2[[#This Row],[Check]])</f>
        <v>1</v>
      </c>
      <c r="R2290" s="46"/>
      <c r="S2290" s="46" t="str">
        <f>IF(Table2[[#This Row],[SRO]]="EOU",VLOOKUP(Table2[[#This Row],[BE]],[2]GD.List!$C$3:$N$5014,12,0),IF(Table2[[#This Row],[SRO]]="Local","Polyester Staple Fibre","SRO 492"))</f>
        <v>Textile Chemical</v>
      </c>
    </row>
    <row r="2291" spans="1:19" x14ac:dyDescent="0.25">
      <c r="A2291" s="119" t="s">
        <v>1460</v>
      </c>
      <c r="B2291" s="119" t="s">
        <v>1531</v>
      </c>
      <c r="C2291" s="170">
        <v>27906</v>
      </c>
      <c r="D2291" s="171">
        <v>5503.201</v>
      </c>
      <c r="E2291" s="162" t="s">
        <v>1535</v>
      </c>
      <c r="F2291" s="119" t="s">
        <v>1538</v>
      </c>
      <c r="G2291" s="163">
        <v>44709</v>
      </c>
      <c r="H2291" s="172">
        <v>22887871.359999999</v>
      </c>
      <c r="I2291" s="53">
        <v>0.53061000000000003</v>
      </c>
      <c r="J2291" s="30">
        <v>8019.1100000000006</v>
      </c>
      <c r="K2291" s="30">
        <v>15113</v>
      </c>
      <c r="L2291" s="30"/>
      <c r="M2291" s="67" t="str">
        <f>TEXT(Table2[[#This Row],[Gd.Dt]],"mmm-yy")</f>
        <v>May-22</v>
      </c>
      <c r="N2291" s="47" t="str">
        <f>MID(Table2[[#This Row],[BE]],6,2)</f>
        <v>MB</v>
      </c>
      <c r="O2291" s="47" t="str">
        <f>IF(Table2[[#This Row],[Type]]="IB","EOU",IF(Table2[[#This Row],[Type]]="MB","Local","492"))</f>
        <v>Local</v>
      </c>
      <c r="P2291" s="47">
        <f>ROUND(Table2[[#This Row],[Cons]]/Table2[[#This Row],[Qty.]],5)</f>
        <v>0.53061000000000003</v>
      </c>
      <c r="Q2291" s="47" t="b">
        <f>EXACT(Table2[[#This Row],[rate]],Table2[[#This Row],[Check]])</f>
        <v>1</v>
      </c>
      <c r="R2291" s="47"/>
      <c r="S2291" s="47" t="str">
        <f>IF(Table2[[#This Row],[SRO]]="EOU",VLOOKUP(Table2[[#This Row],[BE]],[2]GD.List!$C$3:$N$5014,12,0),IF(Table2[[#This Row],[SRO]]="Local","Polyester Staple Fibre","SRO 492"))</f>
        <v>Polyester Staple Fibre</v>
      </c>
    </row>
    <row r="2292" spans="1:19" x14ac:dyDescent="0.25">
      <c r="A2292" s="279" t="s">
        <v>1</v>
      </c>
      <c r="B2292" s="279" t="s">
        <v>1545</v>
      </c>
      <c r="C2292" s="274">
        <v>168918</v>
      </c>
      <c r="D2292" s="280">
        <v>2701.12</v>
      </c>
      <c r="E2292" s="7" t="s">
        <v>1570</v>
      </c>
      <c r="F2292" s="279" t="s">
        <v>1588</v>
      </c>
      <c r="G2292" s="156">
        <v>44710</v>
      </c>
      <c r="H2292" s="281">
        <v>107047799</v>
      </c>
      <c r="I2292" s="50">
        <v>0.4</v>
      </c>
      <c r="J2292" s="275">
        <v>34864.400000000001</v>
      </c>
      <c r="K2292" s="275">
        <v>87161</v>
      </c>
      <c r="L2292" s="275"/>
      <c r="M2292" s="276" t="str">
        <f>TEXT(Table2[[#This Row],[Gd.Dt]],"mmm-yy")</f>
        <v>May-22</v>
      </c>
      <c r="N2292" s="46" t="str">
        <f>MID(Table2[[#This Row],[BE]],6,2)</f>
        <v>IB</v>
      </c>
      <c r="O2292" s="46" t="str">
        <f>IF(Table2[[#This Row],[Type]]="IB","EOU",IF(Table2[[#This Row],[Type]]="MB","Local","492"))</f>
        <v>EOU</v>
      </c>
      <c r="P2292" s="46">
        <f>ROUND(Table2[[#This Row],[Cons]]/Table2[[#This Row],[Qty.]],5)</f>
        <v>0.4</v>
      </c>
      <c r="Q2292" s="46" t="b">
        <f>EXACT(Table2[[#This Row],[rate]],Table2[[#This Row],[Check]])</f>
        <v>1</v>
      </c>
      <c r="R2292" s="46"/>
      <c r="S2292" s="46" t="str">
        <f>IF(Table2[[#This Row],[SRO]]="EOU",VLOOKUP(Table2[[#This Row],[BE]],[2]GD.List!$C$3:$N$5014,12,0),IF(Table2[[#This Row],[SRO]]="Local","Polyester Staple Fibre","SRO 492"))</f>
        <v>Textile Coal</v>
      </c>
    </row>
    <row r="2293" spans="1:19" x14ac:dyDescent="0.25">
      <c r="A2293" s="279" t="s">
        <v>1</v>
      </c>
      <c r="B2293" s="279" t="s">
        <v>1549</v>
      </c>
      <c r="C2293" s="274">
        <v>4602</v>
      </c>
      <c r="D2293" s="280">
        <v>2701.12</v>
      </c>
      <c r="E2293" s="7" t="s">
        <v>1574</v>
      </c>
      <c r="F2293" s="279" t="s">
        <v>1589</v>
      </c>
      <c r="G2293" s="156">
        <v>44710</v>
      </c>
      <c r="H2293" s="281">
        <v>32536352</v>
      </c>
      <c r="I2293" s="50">
        <v>0.4</v>
      </c>
      <c r="J2293" s="275">
        <v>6539.2000000000007</v>
      </c>
      <c r="K2293" s="275">
        <v>16348</v>
      </c>
      <c r="L2293" s="275"/>
      <c r="M2293" s="276" t="str">
        <f>TEXT(Table2[[#This Row],[Gd.Dt]],"mmm-yy")</f>
        <v>May-22</v>
      </c>
      <c r="N2293" s="46" t="str">
        <f>MID(Table2[[#This Row],[BE]],6,2)</f>
        <v>IB</v>
      </c>
      <c r="O2293" s="46" t="str">
        <f>IF(Table2[[#This Row],[Type]]="IB","EOU",IF(Table2[[#This Row],[Type]]="MB","Local","492"))</f>
        <v>EOU</v>
      </c>
      <c r="P2293" s="46">
        <f>ROUND(Table2[[#This Row],[Cons]]/Table2[[#This Row],[Qty.]],5)</f>
        <v>0.4</v>
      </c>
      <c r="Q2293" s="46" t="b">
        <f>EXACT(Table2[[#This Row],[rate]],Table2[[#This Row],[Check]])</f>
        <v>1</v>
      </c>
      <c r="R2293" s="46"/>
      <c r="S2293" s="46" t="str">
        <f>IF(Table2[[#This Row],[SRO]]="EOU",VLOOKUP(Table2[[#This Row],[BE]],[2]GD.List!$C$3:$N$5014,12,0),IF(Table2[[#This Row],[SRO]]="Local","Polyester Staple Fibre","SRO 492"))</f>
        <v>Textile Coal</v>
      </c>
    </row>
    <row r="2294" spans="1:19" x14ac:dyDescent="0.25">
      <c r="A2294" s="279" t="s">
        <v>1</v>
      </c>
      <c r="B2294" s="279" t="s">
        <v>1548</v>
      </c>
      <c r="C2294" s="274">
        <v>1836</v>
      </c>
      <c r="D2294" s="280">
        <v>2701.12</v>
      </c>
      <c r="E2294" s="7" t="s">
        <v>1573</v>
      </c>
      <c r="F2294" s="279" t="s">
        <v>1590</v>
      </c>
      <c r="G2294" s="156">
        <v>44710</v>
      </c>
      <c r="H2294" s="281">
        <v>12911591.699999999</v>
      </c>
      <c r="I2294" s="50">
        <v>0.4</v>
      </c>
      <c r="J2294" s="275">
        <v>2992.4</v>
      </c>
      <c r="K2294" s="275">
        <v>7480</v>
      </c>
      <c r="L2294" s="275"/>
      <c r="M2294" s="276" t="str">
        <f>TEXT(Table2[[#This Row],[Gd.Dt]],"mmm-yy")</f>
        <v>May-22</v>
      </c>
      <c r="N2294" s="46" t="str">
        <f>MID(Table2[[#This Row],[BE]],6,2)</f>
        <v>IB</v>
      </c>
      <c r="O2294" s="46" t="str">
        <f>IF(Table2[[#This Row],[Type]]="IB","EOU",IF(Table2[[#This Row],[Type]]="MB","Local","492"))</f>
        <v>EOU</v>
      </c>
      <c r="P2294" s="46">
        <f>ROUND(Table2[[#This Row],[Cons]]/Table2[[#This Row],[Qty.]],5)</f>
        <v>0.40005000000000002</v>
      </c>
      <c r="Q2294" s="46" t="b">
        <f>EXACT(Table2[[#This Row],[rate]],Table2[[#This Row],[Check]])</f>
        <v>0</v>
      </c>
      <c r="R2294" s="46"/>
      <c r="S2294" s="46" t="str">
        <f>IF(Table2[[#This Row],[SRO]]="EOU",VLOOKUP(Table2[[#This Row],[BE]],[2]GD.List!$C$3:$N$5014,12,0),IF(Table2[[#This Row],[SRO]]="Local","Polyester Staple Fibre","SRO 492"))</f>
        <v>Textile Coal</v>
      </c>
    </row>
    <row r="2295" spans="1:19" x14ac:dyDescent="0.25">
      <c r="A2295" s="279" t="s">
        <v>1</v>
      </c>
      <c r="B2295" s="279" t="s">
        <v>1544</v>
      </c>
      <c r="C2295" s="274">
        <v>2483</v>
      </c>
      <c r="D2295" s="280">
        <v>2701.12</v>
      </c>
      <c r="E2295" s="7" t="s">
        <v>1563</v>
      </c>
      <c r="F2295" s="279" t="s">
        <v>1569</v>
      </c>
      <c r="G2295" s="156">
        <v>44709</v>
      </c>
      <c r="H2295" s="281">
        <v>34143945.670000002</v>
      </c>
      <c r="I2295" s="50">
        <v>0.1</v>
      </c>
      <c r="J2295" s="275">
        <v>109.5</v>
      </c>
      <c r="K2295" s="275">
        <v>1095</v>
      </c>
      <c r="L2295" s="275"/>
      <c r="M2295" s="276" t="str">
        <f>TEXT(Table2[[#This Row],[Gd.Dt]],"mmm-yy")</f>
        <v>May-22</v>
      </c>
      <c r="N2295" s="46" t="str">
        <f>MID(Table2[[#This Row],[BE]],6,2)</f>
        <v>IB</v>
      </c>
      <c r="O2295" s="46" t="str">
        <f>IF(Table2[[#This Row],[Type]]="IB","EOU",IF(Table2[[#This Row],[Type]]="MB","Local","492"))</f>
        <v>EOU</v>
      </c>
      <c r="P2295" s="46">
        <f>ROUND(Table2[[#This Row],[Cons]]/Table2[[#This Row],[Qty.]],5)</f>
        <v>0.1</v>
      </c>
      <c r="Q2295" s="46" t="b">
        <f>EXACT(Table2[[#This Row],[rate]],Table2[[#This Row],[Check]])</f>
        <v>1</v>
      </c>
      <c r="R2295" s="46"/>
      <c r="S2295" s="46" t="str">
        <f>IF(Table2[[#This Row],[SRO]]="EOU",VLOOKUP(Table2[[#This Row],[BE]],[2]GD.List!$C$3:$N$5014,12,0),IF(Table2[[#This Row],[SRO]]="Local","Polyester Staple Fibre","SRO 492"))</f>
        <v>Textile Coal</v>
      </c>
    </row>
    <row r="2296" spans="1:19" x14ac:dyDescent="0.25">
      <c r="A2296" s="283" t="s">
        <v>1</v>
      </c>
      <c r="B2296" s="279" t="s">
        <v>1544</v>
      </c>
      <c r="C2296" s="274">
        <v>2483</v>
      </c>
      <c r="D2296" s="280">
        <v>2701.12</v>
      </c>
      <c r="E2296" s="7" t="s">
        <v>1563</v>
      </c>
      <c r="F2296" s="279" t="s">
        <v>1569</v>
      </c>
      <c r="G2296" s="156">
        <v>44709</v>
      </c>
      <c r="H2296" s="281">
        <v>34143945.670000002</v>
      </c>
      <c r="I2296" s="50">
        <v>0.4</v>
      </c>
      <c r="J2296" s="275">
        <v>5539.6</v>
      </c>
      <c r="K2296" s="275">
        <v>13849</v>
      </c>
      <c r="L2296" s="275"/>
      <c r="M2296" s="276" t="str">
        <f>TEXT(Table2[[#This Row],[Gd.Dt]],"mmm-yy")</f>
        <v>May-22</v>
      </c>
      <c r="N2296" s="46" t="str">
        <f>MID(Table2[[#This Row],[BE]],6,2)</f>
        <v>IB</v>
      </c>
      <c r="O2296" s="46" t="str">
        <f>IF(Table2[[#This Row],[Type]]="IB","EOU",IF(Table2[[#This Row],[Type]]="MB","Local","492"))</f>
        <v>EOU</v>
      </c>
      <c r="P2296" s="46">
        <f>ROUND(Table2[[#This Row],[Cons]]/Table2[[#This Row],[Qty.]],5)</f>
        <v>0.4</v>
      </c>
      <c r="Q2296" s="46" t="b">
        <f>EXACT(Table2[[#This Row],[rate]],Table2[[#This Row],[Check]])</f>
        <v>1</v>
      </c>
      <c r="R2296" s="46"/>
      <c r="S2296" s="46" t="str">
        <f>IF(Table2[[#This Row],[SRO]]="EOU",VLOOKUP(Table2[[#This Row],[BE]],[2]GD.List!$C$3:$N$5014,12,0),IF(Table2[[#This Row],[SRO]]="Local","Polyester Staple Fibre","SRO 492"))</f>
        <v>Textile Coal</v>
      </c>
    </row>
    <row r="2297" spans="1:19" x14ac:dyDescent="0.25">
      <c r="A2297" s="279" t="s">
        <v>1</v>
      </c>
      <c r="B2297" s="279" t="s">
        <v>1546</v>
      </c>
      <c r="C2297" s="274">
        <v>8052</v>
      </c>
      <c r="D2297" s="280">
        <v>2701.12</v>
      </c>
      <c r="E2297" s="7" t="s">
        <v>1571</v>
      </c>
      <c r="F2297" s="279" t="s">
        <v>1591</v>
      </c>
      <c r="G2297" s="156">
        <v>44710</v>
      </c>
      <c r="H2297" s="281">
        <v>23074482.129999999</v>
      </c>
      <c r="I2297" s="50">
        <v>0.1</v>
      </c>
      <c r="J2297" s="275">
        <v>816.80000000000007</v>
      </c>
      <c r="K2297" s="275">
        <v>8168</v>
      </c>
      <c r="L2297" s="275"/>
      <c r="M2297" s="276" t="str">
        <f>TEXT(Table2[[#This Row],[Gd.Dt]],"mmm-yy")</f>
        <v>May-22</v>
      </c>
      <c r="N2297" s="46" t="str">
        <f>MID(Table2[[#This Row],[BE]],6,2)</f>
        <v>IB</v>
      </c>
      <c r="O2297" s="46" t="str">
        <f>IF(Table2[[#This Row],[Type]]="IB","EOU",IF(Table2[[#This Row],[Type]]="MB","Local","492"))</f>
        <v>EOU</v>
      </c>
      <c r="P2297" s="46">
        <f>ROUND(Table2[[#This Row],[Cons]]/Table2[[#This Row],[Qty.]],5)</f>
        <v>0.1</v>
      </c>
      <c r="Q2297" s="46" t="b">
        <f>EXACT(Table2[[#This Row],[rate]],Table2[[#This Row],[Check]])</f>
        <v>1</v>
      </c>
      <c r="R2297" s="46"/>
      <c r="S2297" s="46" t="str">
        <f>IF(Table2[[#This Row],[SRO]]="EOU",VLOOKUP(Table2[[#This Row],[BE]],[2]GD.List!$C$3:$N$5014,12,0),IF(Table2[[#This Row],[SRO]]="Local","Polyester Staple Fibre","SRO 492"))</f>
        <v>Textile Coal</v>
      </c>
    </row>
    <row r="2298" spans="1:19" x14ac:dyDescent="0.25">
      <c r="A2298" s="279" t="s">
        <v>1</v>
      </c>
      <c r="B2298" s="279" t="s">
        <v>1546</v>
      </c>
      <c r="C2298" s="274">
        <v>8052</v>
      </c>
      <c r="D2298" s="280">
        <v>2701.12</v>
      </c>
      <c r="E2298" s="7" t="s">
        <v>1571</v>
      </c>
      <c r="F2298" s="279" t="s">
        <v>1591</v>
      </c>
      <c r="G2298" s="156">
        <v>44710</v>
      </c>
      <c r="H2298" s="281">
        <v>23074482.129999999</v>
      </c>
      <c r="I2298" s="50">
        <v>0.4</v>
      </c>
      <c r="J2298" s="275">
        <v>1477.6</v>
      </c>
      <c r="K2298" s="275">
        <v>3694</v>
      </c>
      <c r="L2298" s="275"/>
      <c r="M2298" s="276" t="str">
        <f>TEXT(Table2[[#This Row],[Gd.Dt]],"mmm-yy")</f>
        <v>May-22</v>
      </c>
      <c r="N2298" s="46" t="str">
        <f>MID(Table2[[#This Row],[BE]],6,2)</f>
        <v>IB</v>
      </c>
      <c r="O2298" s="46" t="str">
        <f>IF(Table2[[#This Row],[Type]]="IB","EOU",IF(Table2[[#This Row],[Type]]="MB","Local","492"))</f>
        <v>EOU</v>
      </c>
      <c r="P2298" s="46">
        <f>ROUND(Table2[[#This Row],[Cons]]/Table2[[#This Row],[Qty.]],5)</f>
        <v>0.4</v>
      </c>
      <c r="Q2298" s="46" t="b">
        <f>EXACT(Table2[[#This Row],[rate]],Table2[[#This Row],[Check]])</f>
        <v>1</v>
      </c>
      <c r="R2298" s="46"/>
      <c r="S2298" s="46" t="str">
        <f>IF(Table2[[#This Row],[SRO]]="EOU",VLOOKUP(Table2[[#This Row],[BE]],[2]GD.List!$C$3:$N$5014,12,0),IF(Table2[[#This Row],[SRO]]="Local","Polyester Staple Fibre","SRO 492"))</f>
        <v>Textile Coal</v>
      </c>
    </row>
    <row r="2299" spans="1:19" x14ac:dyDescent="0.25">
      <c r="A2299" s="283" t="s">
        <v>1</v>
      </c>
      <c r="B2299" s="279" t="s">
        <v>1547</v>
      </c>
      <c r="C2299" s="274">
        <v>4262</v>
      </c>
      <c r="D2299" s="280">
        <v>2701.12</v>
      </c>
      <c r="E2299" s="7" t="s">
        <v>1572</v>
      </c>
      <c r="F2299" s="279" t="s">
        <v>1592</v>
      </c>
      <c r="G2299" s="156">
        <v>44710</v>
      </c>
      <c r="H2299" s="281">
        <v>30539942.27</v>
      </c>
      <c r="I2299" s="50">
        <v>0.4</v>
      </c>
      <c r="J2299" s="275">
        <v>6956.7999999999993</v>
      </c>
      <c r="K2299" s="275">
        <v>17392</v>
      </c>
      <c r="L2299" s="275"/>
      <c r="M2299" s="276" t="str">
        <f>TEXT(Table2[[#This Row],[Gd.Dt]],"mmm-yy")</f>
        <v>May-22</v>
      </c>
      <c r="N2299" s="46" t="str">
        <f>MID(Table2[[#This Row],[BE]],6,2)</f>
        <v>IB</v>
      </c>
      <c r="O2299" s="46" t="str">
        <f>IF(Table2[[#This Row],[Type]]="IB","EOU",IF(Table2[[#This Row],[Type]]="MB","Local","492"))</f>
        <v>EOU</v>
      </c>
      <c r="P2299" s="46">
        <f>ROUND(Table2[[#This Row],[Cons]]/Table2[[#This Row],[Qty.]],5)</f>
        <v>0.4</v>
      </c>
      <c r="Q2299" s="46" t="b">
        <f>EXACT(Table2[[#This Row],[rate]],Table2[[#This Row],[Check]])</f>
        <v>1</v>
      </c>
      <c r="R2299" s="46"/>
      <c r="S2299" s="46" t="str">
        <f>IF(Table2[[#This Row],[SRO]]="EOU",VLOOKUP(Table2[[#This Row],[BE]],[2]GD.List!$C$3:$N$5014,12,0),IF(Table2[[#This Row],[SRO]]="Local","Polyester Staple Fibre","SRO 492"))</f>
        <v>Textile Coal</v>
      </c>
    </row>
    <row r="2300" spans="1:19" x14ac:dyDescent="0.25">
      <c r="A2300" s="283" t="s">
        <v>1</v>
      </c>
      <c r="B2300" s="279" t="s">
        <v>1550</v>
      </c>
      <c r="C2300" s="274">
        <v>1804</v>
      </c>
      <c r="D2300" s="280">
        <v>2701.12</v>
      </c>
      <c r="E2300" s="7" t="s">
        <v>1575</v>
      </c>
      <c r="F2300" s="279" t="s">
        <v>1593</v>
      </c>
      <c r="G2300" s="156">
        <v>44710</v>
      </c>
      <c r="H2300" s="281">
        <v>4854713.4800000004</v>
      </c>
      <c r="I2300" s="50">
        <v>0.4</v>
      </c>
      <c r="J2300" s="275">
        <v>1174.8</v>
      </c>
      <c r="K2300" s="275">
        <v>2937</v>
      </c>
      <c r="L2300" s="275"/>
      <c r="M2300" s="276" t="str">
        <f>TEXT(Table2[[#This Row],[Gd.Dt]],"mmm-yy")</f>
        <v>May-22</v>
      </c>
      <c r="N2300" s="46" t="str">
        <f>MID(Table2[[#This Row],[BE]],6,2)</f>
        <v>IB</v>
      </c>
      <c r="O2300" s="46" t="str">
        <f>IF(Table2[[#This Row],[Type]]="IB","EOU",IF(Table2[[#This Row],[Type]]="MB","Local","492"))</f>
        <v>EOU</v>
      </c>
      <c r="P2300" s="46">
        <f>ROUND(Table2[[#This Row],[Cons]]/Table2[[#This Row],[Qty.]],5)</f>
        <v>0.4</v>
      </c>
      <c r="Q2300" s="46" t="b">
        <f>EXACT(Table2[[#This Row],[rate]],Table2[[#This Row],[Check]])</f>
        <v>1</v>
      </c>
      <c r="R2300" s="46"/>
      <c r="S2300" s="46" t="str">
        <f>IF(Table2[[#This Row],[SRO]]="EOU",VLOOKUP(Table2[[#This Row],[BE]],[2]GD.List!$C$3:$N$5014,12,0),IF(Table2[[#This Row],[SRO]]="Local","Polyester Staple Fibre","SRO 492"))</f>
        <v>Textile Coal</v>
      </c>
    </row>
    <row r="2301" spans="1:19" x14ac:dyDescent="0.25">
      <c r="A2301" s="283" t="s">
        <v>1</v>
      </c>
      <c r="B2301" s="279" t="s">
        <v>1556</v>
      </c>
      <c r="C2301" s="274">
        <v>2985</v>
      </c>
      <c r="D2301" s="280">
        <v>2701.12</v>
      </c>
      <c r="E2301" s="7" t="s">
        <v>1586</v>
      </c>
      <c r="F2301" s="279" t="s">
        <v>1594</v>
      </c>
      <c r="G2301" s="156">
        <v>44711</v>
      </c>
      <c r="H2301" s="281">
        <v>25225531.93</v>
      </c>
      <c r="I2301" s="50">
        <v>0.4</v>
      </c>
      <c r="J2301" s="275">
        <v>4586.8</v>
      </c>
      <c r="K2301" s="275">
        <v>11467</v>
      </c>
      <c r="L2301" s="275"/>
      <c r="M2301" s="276" t="str">
        <f>TEXT(Table2[[#This Row],[Gd.Dt]],"mmm-yy")</f>
        <v>May-22</v>
      </c>
      <c r="N2301" s="46" t="str">
        <f>MID(Table2[[#This Row],[BE]],6,2)</f>
        <v>IB</v>
      </c>
      <c r="O2301" s="46" t="str">
        <f>IF(Table2[[#This Row],[Type]]="IB","EOU",IF(Table2[[#This Row],[Type]]="MB","Local","492"))</f>
        <v>EOU</v>
      </c>
      <c r="P2301" s="46">
        <f>ROUND(Table2[[#This Row],[Cons]]/Table2[[#This Row],[Qty.]],5)</f>
        <v>0.4</v>
      </c>
      <c r="Q2301" s="46" t="b">
        <f>EXACT(Table2[[#This Row],[rate]],Table2[[#This Row],[Check]])</f>
        <v>1</v>
      </c>
      <c r="R2301" s="46"/>
      <c r="S2301" s="46" t="str">
        <f>IF(Table2[[#This Row],[SRO]]="EOU",VLOOKUP(Table2[[#This Row],[BE]],[2]GD.List!$C$3:$N$5014,12,0),IF(Table2[[#This Row],[SRO]]="Local","Polyester Staple Fibre","SRO 492"))</f>
        <v>Textile Coal</v>
      </c>
    </row>
    <row r="2302" spans="1:19" x14ac:dyDescent="0.25">
      <c r="A2302" s="279" t="s">
        <v>1</v>
      </c>
      <c r="B2302" s="279" t="s">
        <v>1540</v>
      </c>
      <c r="C2302" s="274">
        <v>13892</v>
      </c>
      <c r="D2302" s="280">
        <v>2701.12</v>
      </c>
      <c r="E2302" s="7" t="s">
        <v>1558</v>
      </c>
      <c r="F2302" s="279" t="s">
        <v>1565</v>
      </c>
      <c r="G2302" s="156">
        <v>44709</v>
      </c>
      <c r="H2302" s="281">
        <v>24859249.469999999</v>
      </c>
      <c r="I2302" s="50">
        <v>0.1</v>
      </c>
      <c r="J2302" s="275">
        <v>493</v>
      </c>
      <c r="K2302" s="275">
        <v>4930</v>
      </c>
      <c r="L2302" s="275"/>
      <c r="M2302" s="276" t="str">
        <f>TEXT(Table2[[#This Row],[Gd.Dt]],"mmm-yy")</f>
        <v>May-22</v>
      </c>
      <c r="N2302" s="46" t="str">
        <f>MID(Table2[[#This Row],[BE]],6,2)</f>
        <v>IB</v>
      </c>
      <c r="O2302" s="46" t="str">
        <f>IF(Table2[[#This Row],[Type]]="IB","EOU",IF(Table2[[#This Row],[Type]]="MB","Local","492"))</f>
        <v>EOU</v>
      </c>
      <c r="P2302" s="46">
        <f>ROUND(Table2[[#This Row],[Cons]]/Table2[[#This Row],[Qty.]],5)</f>
        <v>0.1</v>
      </c>
      <c r="Q2302" s="46" t="b">
        <f>EXACT(Table2[[#This Row],[rate]],Table2[[#This Row],[Check]])</f>
        <v>1</v>
      </c>
      <c r="R2302" s="46"/>
      <c r="S2302" s="46" t="str">
        <f>IF(Table2[[#This Row],[SRO]]="EOU",VLOOKUP(Table2[[#This Row],[BE]],[2]GD.List!$C$3:$N$5014,12,0),IF(Table2[[#This Row],[SRO]]="Local","Polyester Staple Fibre","SRO 492"))</f>
        <v>Textile Coal</v>
      </c>
    </row>
    <row r="2303" spans="1:19" x14ac:dyDescent="0.25">
      <c r="A2303" s="279" t="s">
        <v>1</v>
      </c>
      <c r="B2303" s="279" t="s">
        <v>1540</v>
      </c>
      <c r="C2303" s="274">
        <v>13892</v>
      </c>
      <c r="D2303" s="280">
        <v>2701.12</v>
      </c>
      <c r="E2303" s="7" t="s">
        <v>1558</v>
      </c>
      <c r="F2303" s="279" t="s">
        <v>1565</v>
      </c>
      <c r="G2303" s="156">
        <v>44709</v>
      </c>
      <c r="H2303" s="281">
        <v>24859249.469999999</v>
      </c>
      <c r="I2303" s="50">
        <v>0.4</v>
      </c>
      <c r="J2303" s="275">
        <v>5664</v>
      </c>
      <c r="K2303" s="275">
        <v>14160</v>
      </c>
      <c r="L2303" s="275"/>
      <c r="M2303" s="276" t="str">
        <f>TEXT(Table2[[#This Row],[Gd.Dt]],"mmm-yy")</f>
        <v>May-22</v>
      </c>
      <c r="N2303" s="46" t="str">
        <f>MID(Table2[[#This Row],[BE]],6,2)</f>
        <v>IB</v>
      </c>
      <c r="O2303" s="46" t="str">
        <f>IF(Table2[[#This Row],[Type]]="IB","EOU",IF(Table2[[#This Row],[Type]]="MB","Local","492"))</f>
        <v>EOU</v>
      </c>
      <c r="P2303" s="46">
        <f>ROUND(Table2[[#This Row],[Cons]]/Table2[[#This Row],[Qty.]],5)</f>
        <v>0.4</v>
      </c>
      <c r="Q2303" s="46" t="b">
        <f>EXACT(Table2[[#This Row],[rate]],Table2[[#This Row],[Check]])</f>
        <v>1</v>
      </c>
      <c r="R2303" s="46"/>
      <c r="S2303" s="46" t="str">
        <f>IF(Table2[[#This Row],[SRO]]="EOU",VLOOKUP(Table2[[#This Row],[BE]],[2]GD.List!$C$3:$N$5014,12,0),IF(Table2[[#This Row],[SRO]]="Local","Polyester Staple Fibre","SRO 492"))</f>
        <v>Textile Coal</v>
      </c>
    </row>
    <row r="2304" spans="1:19" x14ac:dyDescent="0.25">
      <c r="A2304" s="279" t="s">
        <v>1</v>
      </c>
      <c r="B2304" s="279" t="s">
        <v>1555</v>
      </c>
      <c r="C2304" s="274">
        <v>45612</v>
      </c>
      <c r="D2304" s="280">
        <v>2701.12</v>
      </c>
      <c r="E2304" s="7" t="s">
        <v>1585</v>
      </c>
      <c r="F2304" s="279" t="s">
        <v>1595</v>
      </c>
      <c r="G2304" s="156">
        <v>44711</v>
      </c>
      <c r="H2304" s="281">
        <v>24544610.059999999</v>
      </c>
      <c r="I2304" s="50">
        <v>0.4</v>
      </c>
      <c r="J2304" s="275">
        <v>6025.2</v>
      </c>
      <c r="K2304" s="275">
        <v>15063</v>
      </c>
      <c r="L2304" s="275"/>
      <c r="M2304" s="276" t="str">
        <f>TEXT(Table2[[#This Row],[Gd.Dt]],"mmm-yy")</f>
        <v>May-22</v>
      </c>
      <c r="N2304" s="46" t="str">
        <f>MID(Table2[[#This Row],[BE]],6,2)</f>
        <v>IB</v>
      </c>
      <c r="O2304" s="46" t="str">
        <f>IF(Table2[[#This Row],[Type]]="IB","EOU",IF(Table2[[#This Row],[Type]]="MB","Local","492"))</f>
        <v>EOU</v>
      </c>
      <c r="P2304" s="46">
        <f>ROUND(Table2[[#This Row],[Cons]]/Table2[[#This Row],[Qty.]],5)</f>
        <v>0.4</v>
      </c>
      <c r="Q2304" s="46" t="b">
        <f>EXACT(Table2[[#This Row],[rate]],Table2[[#This Row],[Check]])</f>
        <v>1</v>
      </c>
      <c r="R2304" s="46"/>
      <c r="S2304" s="46" t="str">
        <f>IF(Table2[[#This Row],[SRO]]="EOU",VLOOKUP(Table2[[#This Row],[BE]],[2]GD.List!$C$3:$N$5014,12,0),IF(Table2[[#This Row],[SRO]]="Local","Polyester Staple Fibre","SRO 492"))</f>
        <v>Textile Coal</v>
      </c>
    </row>
    <row r="2305" spans="1:19" x14ac:dyDescent="0.25">
      <c r="A2305" s="282" t="s">
        <v>1</v>
      </c>
      <c r="B2305" s="279" t="s">
        <v>1557</v>
      </c>
      <c r="C2305" s="274">
        <v>36290</v>
      </c>
      <c r="D2305" s="280">
        <v>2701.12</v>
      </c>
      <c r="E2305" s="7" t="s">
        <v>1587</v>
      </c>
      <c r="F2305" s="279" t="s">
        <v>1596</v>
      </c>
      <c r="G2305" s="156">
        <v>44711</v>
      </c>
      <c r="H2305" s="281">
        <v>22386788.579999998</v>
      </c>
      <c r="I2305" s="50">
        <v>0.4</v>
      </c>
      <c r="J2305" s="275">
        <v>5968.4000000000005</v>
      </c>
      <c r="K2305" s="275">
        <v>14921</v>
      </c>
      <c r="L2305" s="275"/>
      <c r="M2305" s="276" t="str">
        <f>TEXT(Table2[[#This Row],[Gd.Dt]],"mmm-yy")</f>
        <v>May-22</v>
      </c>
      <c r="N2305" s="46" t="str">
        <f>MID(Table2[[#This Row],[BE]],6,2)</f>
        <v>IB</v>
      </c>
      <c r="O2305" s="46" t="str">
        <f>IF(Table2[[#This Row],[Type]]="IB","EOU",IF(Table2[[#This Row],[Type]]="MB","Local","492"))</f>
        <v>EOU</v>
      </c>
      <c r="P2305" s="46">
        <f>ROUND(Table2[[#This Row],[Cons]]/Table2[[#This Row],[Qty.]],5)</f>
        <v>0.4</v>
      </c>
      <c r="Q2305" s="46" t="b">
        <f>EXACT(Table2[[#This Row],[rate]],Table2[[#This Row],[Check]])</f>
        <v>1</v>
      </c>
      <c r="R2305" s="46"/>
      <c r="S2305" s="46" t="str">
        <f>IF(Table2[[#This Row],[SRO]]="EOU",VLOOKUP(Table2[[#This Row],[BE]],[2]GD.List!$C$3:$N$5014,12,0),IF(Table2[[#This Row],[SRO]]="Local","Polyester Staple Fibre","SRO 492"))</f>
        <v>Textile Coal</v>
      </c>
    </row>
    <row r="2306" spans="1:19" x14ac:dyDescent="0.25">
      <c r="A2306" s="282" t="s">
        <v>48</v>
      </c>
      <c r="B2306" s="279" t="s">
        <v>1544</v>
      </c>
      <c r="C2306" s="274">
        <v>2483</v>
      </c>
      <c r="D2306" s="280">
        <v>5205.2700000000004</v>
      </c>
      <c r="E2306" s="7" t="s">
        <v>1563</v>
      </c>
      <c r="F2306" s="279" t="s">
        <v>1569</v>
      </c>
      <c r="G2306" s="156">
        <v>44709</v>
      </c>
      <c r="H2306" s="281">
        <v>34143945.670000002</v>
      </c>
      <c r="I2306" s="50">
        <v>1.0101</v>
      </c>
      <c r="J2306" s="275">
        <v>38.630000000000003</v>
      </c>
      <c r="K2306" s="275">
        <v>38.24</v>
      </c>
      <c r="L2306" s="275"/>
      <c r="M2306" s="276" t="str">
        <f>TEXT(Table2[[#This Row],[Gd.Dt]],"mmm-yy")</f>
        <v>May-22</v>
      </c>
      <c r="N2306" s="46" t="str">
        <f>MID(Table2[[#This Row],[BE]],6,2)</f>
        <v>IB</v>
      </c>
      <c r="O2306" s="46" t="str">
        <f>IF(Table2[[#This Row],[Type]]="IB","EOU",IF(Table2[[#This Row],[Type]]="MB","Local","492"))</f>
        <v>EOU</v>
      </c>
      <c r="P2306" s="46">
        <f>ROUND(Table2[[#This Row],[Cons]]/Table2[[#This Row],[Qty.]],5)</f>
        <v>1.0102</v>
      </c>
      <c r="Q2306" s="46" t="b">
        <f>EXACT(Table2[[#This Row],[rate]],Table2[[#This Row],[Check]])</f>
        <v>0</v>
      </c>
      <c r="R2306" s="46"/>
      <c r="S2306" s="46" t="str">
        <f>IF(Table2[[#This Row],[SRO]]="EOU",VLOOKUP(Table2[[#This Row],[BE]],[2]GD.List!$C$3:$N$5014,12,0),IF(Table2[[#This Row],[SRO]]="Local","Polyester Staple Fibre","SRO 492"))</f>
        <v>Cotton Yarn</v>
      </c>
    </row>
    <row r="2307" spans="1:19" x14ac:dyDescent="0.25">
      <c r="A2307" s="283" t="s">
        <v>1216</v>
      </c>
      <c r="B2307" s="279" t="s">
        <v>1543</v>
      </c>
      <c r="C2307" s="274">
        <v>16440</v>
      </c>
      <c r="D2307" s="280">
        <v>9607.2000000000007</v>
      </c>
      <c r="E2307" s="7" t="s">
        <v>1562</v>
      </c>
      <c r="F2307" s="279" t="s">
        <v>1568</v>
      </c>
      <c r="G2307" s="156">
        <v>44709</v>
      </c>
      <c r="H2307" s="281">
        <v>25085054.809999999</v>
      </c>
      <c r="I2307" s="50">
        <v>1.039E-2</v>
      </c>
      <c r="J2307" s="275">
        <v>340.34</v>
      </c>
      <c r="K2307" s="275">
        <v>32756.39</v>
      </c>
      <c r="L2307" s="275"/>
      <c r="M2307" s="276" t="str">
        <f>TEXT(Table2[[#This Row],[Gd.Dt]],"mmm-yy")</f>
        <v>May-22</v>
      </c>
      <c r="N2307" s="46" t="str">
        <f>MID(Table2[[#This Row],[BE]],6,2)</f>
        <v>HC</v>
      </c>
      <c r="O2307" s="46" t="str">
        <f>IF(Table2[[#This Row],[Type]]="IB","EOU",IF(Table2[[#This Row],[Type]]="MB","Local","492"))</f>
        <v>492</v>
      </c>
      <c r="P2307" s="46">
        <f>ROUND(Table2[[#This Row],[Cons]]/Table2[[#This Row],[Qty.]],5)</f>
        <v>1.039E-2</v>
      </c>
      <c r="Q2307" s="46" t="b">
        <f>EXACT(Table2[[#This Row],[rate]],Table2[[#This Row],[Check]])</f>
        <v>1</v>
      </c>
      <c r="R2307" s="46"/>
      <c r="S2307" s="46" t="str">
        <f>IF(Table2[[#This Row],[SRO]]="EOU",VLOOKUP(Table2[[#This Row],[BE]],[2]GD.List!$C$3:$N$5014,12,0),IF(Table2[[#This Row],[SRO]]="Local","Polyester Staple Fibre","SRO 492"))</f>
        <v>SRO 492</v>
      </c>
    </row>
    <row r="2308" spans="1:19" x14ac:dyDescent="0.25">
      <c r="A2308" s="283" t="s">
        <v>1216</v>
      </c>
      <c r="B2308" s="279" t="s">
        <v>1543</v>
      </c>
      <c r="C2308" s="274">
        <v>16440</v>
      </c>
      <c r="D2308" s="280">
        <v>9607.2000000000007</v>
      </c>
      <c r="E2308" s="7" t="s">
        <v>1562</v>
      </c>
      <c r="F2308" s="279" t="s">
        <v>1568</v>
      </c>
      <c r="G2308" s="156">
        <v>44709</v>
      </c>
      <c r="H2308" s="281">
        <v>25085054.809999999</v>
      </c>
      <c r="I2308" s="50">
        <v>4.8000000000000001E-4</v>
      </c>
      <c r="J2308" s="275">
        <v>15.72</v>
      </c>
      <c r="K2308" s="275">
        <v>32756.39</v>
      </c>
      <c r="L2308" s="275"/>
      <c r="M2308" s="276" t="str">
        <f>TEXT(Table2[[#This Row],[Gd.Dt]],"mmm-yy")</f>
        <v>May-22</v>
      </c>
      <c r="N2308" s="46" t="str">
        <f>MID(Table2[[#This Row],[BE]],6,2)</f>
        <v>HC</v>
      </c>
      <c r="O2308" s="46" t="str">
        <f>IF(Table2[[#This Row],[Type]]="IB","EOU",IF(Table2[[#This Row],[Type]]="MB","Local","492"))</f>
        <v>492</v>
      </c>
      <c r="P2308" s="46">
        <f>ROUND(Table2[[#This Row],[Cons]]/Table2[[#This Row],[Qty.]],5)</f>
        <v>4.8000000000000001E-4</v>
      </c>
      <c r="Q2308" s="46" t="b">
        <f>EXACT(Table2[[#This Row],[rate]],Table2[[#This Row],[Check]])</f>
        <v>1</v>
      </c>
      <c r="R2308" s="46"/>
      <c r="S2308" s="46" t="str">
        <f>IF(Table2[[#This Row],[SRO]]="EOU",VLOOKUP(Table2[[#This Row],[BE]],[2]GD.List!$C$3:$N$5014,12,0),IF(Table2[[#This Row],[SRO]]="Local","Polyester Staple Fibre","SRO 492"))</f>
        <v>SRO 492</v>
      </c>
    </row>
    <row r="2309" spans="1:19" x14ac:dyDescent="0.25">
      <c r="A2309" s="283" t="s">
        <v>1216</v>
      </c>
      <c r="B2309" s="279" t="s">
        <v>1542</v>
      </c>
      <c r="C2309" s="274">
        <v>16440</v>
      </c>
      <c r="D2309" s="280">
        <v>9607.2000000000007</v>
      </c>
      <c r="E2309" s="7" t="s">
        <v>1561</v>
      </c>
      <c r="F2309" s="279" t="s">
        <v>1567</v>
      </c>
      <c r="G2309" s="156">
        <v>44709</v>
      </c>
      <c r="H2309" s="281">
        <v>25085054.809999999</v>
      </c>
      <c r="I2309" s="50">
        <v>1.039E-2</v>
      </c>
      <c r="J2309" s="275">
        <v>340.34</v>
      </c>
      <c r="K2309" s="275">
        <v>32756.39</v>
      </c>
      <c r="L2309" s="275"/>
      <c r="M2309" s="276" t="str">
        <f>TEXT(Table2[[#This Row],[Gd.Dt]],"mmm-yy")</f>
        <v>May-22</v>
      </c>
      <c r="N2309" s="46" t="str">
        <f>MID(Table2[[#This Row],[BE]],6,2)</f>
        <v>HC</v>
      </c>
      <c r="O2309" s="46" t="str">
        <f>IF(Table2[[#This Row],[Type]]="IB","EOU",IF(Table2[[#This Row],[Type]]="MB","Local","492"))</f>
        <v>492</v>
      </c>
      <c r="P2309" s="46">
        <f>ROUND(Table2[[#This Row],[Cons]]/Table2[[#This Row],[Qty.]],5)</f>
        <v>1.039E-2</v>
      </c>
      <c r="Q2309" s="46" t="b">
        <f>EXACT(Table2[[#This Row],[rate]],Table2[[#This Row],[Check]])</f>
        <v>1</v>
      </c>
      <c r="R2309" s="46"/>
      <c r="S2309" s="46" t="str">
        <f>IF(Table2[[#This Row],[SRO]]="EOU",VLOOKUP(Table2[[#This Row],[BE]],[2]GD.List!$C$3:$N$5014,12,0),IF(Table2[[#This Row],[SRO]]="Local","Polyester Staple Fibre","SRO 492"))</f>
        <v>SRO 492</v>
      </c>
    </row>
    <row r="2310" spans="1:19" x14ac:dyDescent="0.25">
      <c r="A2310" s="283" t="s">
        <v>1216</v>
      </c>
      <c r="B2310" s="279" t="s">
        <v>1542</v>
      </c>
      <c r="C2310" s="274">
        <v>16440</v>
      </c>
      <c r="D2310" s="280">
        <v>9607.2000000000007</v>
      </c>
      <c r="E2310" s="7" t="s">
        <v>1561</v>
      </c>
      <c r="F2310" s="279" t="s">
        <v>1567</v>
      </c>
      <c r="G2310" s="156">
        <v>44709</v>
      </c>
      <c r="H2310" s="281">
        <v>25085054.809999999</v>
      </c>
      <c r="I2310" s="50">
        <v>4.8000000000000001E-4</v>
      </c>
      <c r="J2310" s="275">
        <v>15.72</v>
      </c>
      <c r="K2310" s="275">
        <v>32756.39</v>
      </c>
      <c r="L2310" s="275"/>
      <c r="M2310" s="276" t="str">
        <f>TEXT(Table2[[#This Row],[Gd.Dt]],"mmm-yy")</f>
        <v>May-22</v>
      </c>
      <c r="N2310" s="46" t="str">
        <f>MID(Table2[[#This Row],[BE]],6,2)</f>
        <v>HC</v>
      </c>
      <c r="O2310" s="46" t="str">
        <f>IF(Table2[[#This Row],[Type]]="IB","EOU",IF(Table2[[#This Row],[Type]]="MB","Local","492"))</f>
        <v>492</v>
      </c>
      <c r="P2310" s="46">
        <f>ROUND(Table2[[#This Row],[Cons]]/Table2[[#This Row],[Qty.]],5)</f>
        <v>4.8000000000000001E-4</v>
      </c>
      <c r="Q2310" s="46" t="b">
        <f>EXACT(Table2[[#This Row],[rate]],Table2[[#This Row],[Check]])</f>
        <v>1</v>
      </c>
      <c r="R2310" s="46"/>
      <c r="S2310" s="46" t="str">
        <f>IF(Table2[[#This Row],[SRO]]="EOU",VLOOKUP(Table2[[#This Row],[BE]],[2]GD.List!$C$3:$N$5014,12,0),IF(Table2[[#This Row],[SRO]]="Local","Polyester Staple Fibre","SRO 492"))</f>
        <v>SRO 492</v>
      </c>
    </row>
    <row r="2311" spans="1:19" x14ac:dyDescent="0.25">
      <c r="A2311" s="283" t="s">
        <v>1216</v>
      </c>
      <c r="B2311" s="279" t="s">
        <v>1541</v>
      </c>
      <c r="C2311" s="274">
        <v>16440</v>
      </c>
      <c r="D2311" s="280">
        <v>9607.2000000000007</v>
      </c>
      <c r="E2311" s="7" t="s">
        <v>1559</v>
      </c>
      <c r="F2311" s="279" t="s">
        <v>1566</v>
      </c>
      <c r="G2311" s="156">
        <v>44709</v>
      </c>
      <c r="H2311" s="281">
        <v>25085054.809999999</v>
      </c>
      <c r="I2311" s="50">
        <v>1.039E-2</v>
      </c>
      <c r="J2311" s="275">
        <v>223.84</v>
      </c>
      <c r="K2311" s="275">
        <v>21543.47</v>
      </c>
      <c r="L2311" s="275"/>
      <c r="M2311" s="276" t="str">
        <f>TEXT(Table2[[#This Row],[Gd.Dt]],"mmm-yy")</f>
        <v>May-22</v>
      </c>
      <c r="N2311" s="46" t="str">
        <f>MID(Table2[[#This Row],[BE]],6,2)</f>
        <v>HC</v>
      </c>
      <c r="O2311" s="46" t="str">
        <f>IF(Table2[[#This Row],[Type]]="IB","EOU",IF(Table2[[#This Row],[Type]]="MB","Local","492"))</f>
        <v>492</v>
      </c>
      <c r="P2311" s="46">
        <f>ROUND(Table2[[#This Row],[Cons]]/Table2[[#This Row],[Qty.]],5)</f>
        <v>1.039E-2</v>
      </c>
      <c r="Q2311" s="46" t="b">
        <f>EXACT(Table2[[#This Row],[rate]],Table2[[#This Row],[Check]])</f>
        <v>1</v>
      </c>
      <c r="R2311" s="46"/>
      <c r="S2311" s="46" t="str">
        <f>IF(Table2[[#This Row],[SRO]]="EOU",VLOOKUP(Table2[[#This Row],[BE]],[2]GD.List!$C$3:$N$5014,12,0),IF(Table2[[#This Row],[SRO]]="Local","Polyester Staple Fibre","SRO 492"))</f>
        <v>SRO 492</v>
      </c>
    </row>
    <row r="2312" spans="1:19" x14ac:dyDescent="0.25">
      <c r="A2312" s="282" t="s">
        <v>1216</v>
      </c>
      <c r="B2312" s="279" t="s">
        <v>1541</v>
      </c>
      <c r="C2312" s="274">
        <v>16440</v>
      </c>
      <c r="D2312" s="280">
        <v>9607.2000000000007</v>
      </c>
      <c r="E2312" s="7" t="s">
        <v>1559</v>
      </c>
      <c r="F2312" s="279" t="s">
        <v>1566</v>
      </c>
      <c r="G2312" s="156">
        <v>44709</v>
      </c>
      <c r="H2312" s="281">
        <v>25085054.809999999</v>
      </c>
      <c r="I2312" s="50">
        <v>4.8000000000000001E-4</v>
      </c>
      <c r="J2312" s="275">
        <v>10.83</v>
      </c>
      <c r="K2312" s="275">
        <v>22566.32</v>
      </c>
      <c r="L2312" s="275"/>
      <c r="M2312" s="276" t="str">
        <f>TEXT(Table2[[#This Row],[Gd.Dt]],"mmm-yy")</f>
        <v>May-22</v>
      </c>
      <c r="N2312" s="46" t="str">
        <f>MID(Table2[[#This Row],[BE]],6,2)</f>
        <v>HC</v>
      </c>
      <c r="O2312" s="46" t="str">
        <f>IF(Table2[[#This Row],[Type]]="IB","EOU",IF(Table2[[#This Row],[Type]]="MB","Local","492"))</f>
        <v>492</v>
      </c>
      <c r="P2312" s="46">
        <f>ROUND(Table2[[#This Row],[Cons]]/Table2[[#This Row],[Qty.]],5)</f>
        <v>4.8000000000000001E-4</v>
      </c>
      <c r="Q2312" s="46" t="b">
        <f>EXACT(Table2[[#This Row],[rate]],Table2[[#This Row],[Check]])</f>
        <v>1</v>
      </c>
      <c r="R2312" s="46"/>
      <c r="S2312" s="46" t="str">
        <f>IF(Table2[[#This Row],[SRO]]="EOU",VLOOKUP(Table2[[#This Row],[BE]],[2]GD.List!$C$3:$N$5014,12,0),IF(Table2[[#This Row],[SRO]]="Local","Polyester Staple Fibre","SRO 492"))</f>
        <v>SRO 492</v>
      </c>
    </row>
    <row r="2313" spans="1:19" x14ac:dyDescent="0.25">
      <c r="A2313" s="283" t="s">
        <v>1444</v>
      </c>
      <c r="B2313" s="279" t="s">
        <v>1545</v>
      </c>
      <c r="C2313" s="274">
        <v>168918</v>
      </c>
      <c r="D2313" s="280">
        <v>3910</v>
      </c>
      <c r="E2313" s="7" t="s">
        <v>1570</v>
      </c>
      <c r="F2313" s="279" t="s">
        <v>1588</v>
      </c>
      <c r="G2313" s="156">
        <v>44710</v>
      </c>
      <c r="H2313" s="281">
        <v>107047799</v>
      </c>
      <c r="I2313" s="50">
        <v>0.04</v>
      </c>
      <c r="J2313" s="275">
        <v>3486.4400000000005</v>
      </c>
      <c r="K2313" s="275">
        <v>87161</v>
      </c>
      <c r="L2313" s="275"/>
      <c r="M2313" s="276" t="str">
        <f>TEXT(Table2[[#This Row],[Gd.Dt]],"mmm-yy")</f>
        <v>May-22</v>
      </c>
      <c r="N2313" s="46" t="str">
        <f>MID(Table2[[#This Row],[BE]],6,2)</f>
        <v>IB</v>
      </c>
      <c r="O2313" s="46" t="str">
        <f>IF(Table2[[#This Row],[Type]]="IB","EOU",IF(Table2[[#This Row],[Type]]="MB","Local","492"))</f>
        <v>EOU</v>
      </c>
      <c r="P2313" s="46">
        <f>ROUND(Table2[[#This Row],[Cons]]/Table2[[#This Row],[Qty.]],5)</f>
        <v>0.04</v>
      </c>
      <c r="Q2313" s="46" t="b">
        <f>EXACT(Table2[[#This Row],[rate]],Table2[[#This Row],[Check]])</f>
        <v>1</v>
      </c>
      <c r="R2313" s="46"/>
      <c r="S2313" s="46" t="str">
        <f>IF(Table2[[#This Row],[SRO]]="EOU",VLOOKUP(Table2[[#This Row],[BE]],[2]GD.List!$C$3:$N$5014,12,0),IF(Table2[[#This Row],[SRO]]="Local","Polyester Staple Fibre","SRO 492"))</f>
        <v>Textile Chemical</v>
      </c>
    </row>
    <row r="2314" spans="1:19" x14ac:dyDescent="0.25">
      <c r="A2314" s="283" t="s">
        <v>1444</v>
      </c>
      <c r="B2314" s="279" t="s">
        <v>1549</v>
      </c>
      <c r="C2314" s="274">
        <v>4602</v>
      </c>
      <c r="D2314" s="280">
        <v>3910</v>
      </c>
      <c r="E2314" s="7" t="s">
        <v>1574</v>
      </c>
      <c r="F2314" s="279" t="s">
        <v>1589</v>
      </c>
      <c r="G2314" s="156">
        <v>44710</v>
      </c>
      <c r="H2314" s="281">
        <v>32536352</v>
      </c>
      <c r="I2314" s="50">
        <v>0.04</v>
      </c>
      <c r="J2314" s="275">
        <v>653.92000000000007</v>
      </c>
      <c r="K2314" s="275">
        <v>16348</v>
      </c>
      <c r="L2314" s="275"/>
      <c r="M2314" s="276" t="str">
        <f>TEXT(Table2[[#This Row],[Gd.Dt]],"mmm-yy")</f>
        <v>May-22</v>
      </c>
      <c r="N2314" s="46" t="str">
        <f>MID(Table2[[#This Row],[BE]],6,2)</f>
        <v>IB</v>
      </c>
      <c r="O2314" s="46" t="str">
        <f>IF(Table2[[#This Row],[Type]]="IB","EOU",IF(Table2[[#This Row],[Type]]="MB","Local","492"))</f>
        <v>EOU</v>
      </c>
      <c r="P2314" s="46">
        <f>ROUND(Table2[[#This Row],[Cons]]/Table2[[#This Row],[Qty.]],5)</f>
        <v>0.04</v>
      </c>
      <c r="Q2314" s="46" t="b">
        <f>EXACT(Table2[[#This Row],[rate]],Table2[[#This Row],[Check]])</f>
        <v>1</v>
      </c>
      <c r="R2314" s="46"/>
      <c r="S2314" s="46" t="str">
        <f>IF(Table2[[#This Row],[SRO]]="EOU",VLOOKUP(Table2[[#This Row],[BE]],[2]GD.List!$C$3:$N$5014,12,0),IF(Table2[[#This Row],[SRO]]="Local","Polyester Staple Fibre","SRO 492"))</f>
        <v>Textile Chemical</v>
      </c>
    </row>
    <row r="2315" spans="1:19" x14ac:dyDescent="0.25">
      <c r="A2315" s="283" t="s">
        <v>1444</v>
      </c>
      <c r="B2315" s="279" t="s">
        <v>1548</v>
      </c>
      <c r="C2315" s="274">
        <v>1836</v>
      </c>
      <c r="D2315" s="280">
        <v>3910</v>
      </c>
      <c r="E2315" s="7" t="s">
        <v>1573</v>
      </c>
      <c r="F2315" s="279" t="s">
        <v>1590</v>
      </c>
      <c r="G2315" s="156">
        <v>44710</v>
      </c>
      <c r="H2315" s="281">
        <v>12911591.699999999</v>
      </c>
      <c r="I2315" s="50">
        <v>0.04</v>
      </c>
      <c r="J2315" s="275">
        <v>299.24</v>
      </c>
      <c r="K2315" s="275">
        <v>7480</v>
      </c>
      <c r="L2315" s="275"/>
      <c r="M2315" s="276" t="str">
        <f>TEXT(Table2[[#This Row],[Gd.Dt]],"mmm-yy")</f>
        <v>May-22</v>
      </c>
      <c r="N2315" s="46" t="str">
        <f>MID(Table2[[#This Row],[BE]],6,2)</f>
        <v>IB</v>
      </c>
      <c r="O2315" s="46" t="str">
        <f>IF(Table2[[#This Row],[Type]]="IB","EOU",IF(Table2[[#This Row],[Type]]="MB","Local","492"))</f>
        <v>EOU</v>
      </c>
      <c r="P2315" s="46">
        <f>ROUND(Table2[[#This Row],[Cons]]/Table2[[#This Row],[Qty.]],5)</f>
        <v>4.0009999999999997E-2</v>
      </c>
      <c r="Q2315" s="46" t="b">
        <f>EXACT(Table2[[#This Row],[rate]],Table2[[#This Row],[Check]])</f>
        <v>0</v>
      </c>
      <c r="R2315" s="46"/>
      <c r="S2315" s="46" t="str">
        <f>IF(Table2[[#This Row],[SRO]]="EOU",VLOOKUP(Table2[[#This Row],[BE]],[2]GD.List!$C$3:$N$5014,12,0),IF(Table2[[#This Row],[SRO]]="Local","Polyester Staple Fibre","SRO 492"))</f>
        <v>Textile Chemical</v>
      </c>
    </row>
    <row r="2316" spans="1:19" x14ac:dyDescent="0.25">
      <c r="A2316" s="283" t="s">
        <v>1444</v>
      </c>
      <c r="B2316" s="279" t="s">
        <v>1544</v>
      </c>
      <c r="C2316" s="274">
        <v>2483</v>
      </c>
      <c r="D2316" s="280">
        <v>3910</v>
      </c>
      <c r="E2316" s="7" t="s">
        <v>1563</v>
      </c>
      <c r="F2316" s="279" t="s">
        <v>1569</v>
      </c>
      <c r="G2316" s="156">
        <v>44709</v>
      </c>
      <c r="H2316" s="281">
        <v>34143945.670000002</v>
      </c>
      <c r="I2316" s="50">
        <v>0.04</v>
      </c>
      <c r="J2316" s="275">
        <v>597.76</v>
      </c>
      <c r="K2316" s="275">
        <v>14944</v>
      </c>
      <c r="L2316" s="275"/>
      <c r="M2316" s="276" t="str">
        <f>TEXT(Table2[[#This Row],[Gd.Dt]],"mmm-yy")</f>
        <v>May-22</v>
      </c>
      <c r="N2316" s="46" t="str">
        <f>MID(Table2[[#This Row],[BE]],6,2)</f>
        <v>IB</v>
      </c>
      <c r="O2316" s="46" t="str">
        <f>IF(Table2[[#This Row],[Type]]="IB","EOU",IF(Table2[[#This Row],[Type]]="MB","Local","492"))</f>
        <v>EOU</v>
      </c>
      <c r="P2316" s="46">
        <f>ROUND(Table2[[#This Row],[Cons]]/Table2[[#This Row],[Qty.]],5)</f>
        <v>0.04</v>
      </c>
      <c r="Q2316" s="46" t="b">
        <f>EXACT(Table2[[#This Row],[rate]],Table2[[#This Row],[Check]])</f>
        <v>1</v>
      </c>
      <c r="R2316" s="46"/>
      <c r="S2316" s="46" t="str">
        <f>IF(Table2[[#This Row],[SRO]]="EOU",VLOOKUP(Table2[[#This Row],[BE]],[2]GD.List!$C$3:$N$5014,12,0),IF(Table2[[#This Row],[SRO]]="Local","Polyester Staple Fibre","SRO 492"))</f>
        <v>Textile Chemical</v>
      </c>
    </row>
    <row r="2317" spans="1:19" x14ac:dyDescent="0.25">
      <c r="A2317" s="283" t="s">
        <v>1444</v>
      </c>
      <c r="B2317" s="279" t="s">
        <v>1546</v>
      </c>
      <c r="C2317" s="274">
        <v>8052</v>
      </c>
      <c r="D2317" s="280">
        <v>3910</v>
      </c>
      <c r="E2317" s="7" t="s">
        <v>1571</v>
      </c>
      <c r="F2317" s="279" t="s">
        <v>1591</v>
      </c>
      <c r="G2317" s="156">
        <v>44710</v>
      </c>
      <c r="H2317" s="281">
        <v>23074482.129999999</v>
      </c>
      <c r="I2317" s="50">
        <v>0.04</v>
      </c>
      <c r="J2317" s="275">
        <v>474.48</v>
      </c>
      <c r="K2317" s="275">
        <v>11862</v>
      </c>
      <c r="L2317" s="275"/>
      <c r="M2317" s="276" t="str">
        <f>TEXT(Table2[[#This Row],[Gd.Dt]],"mmm-yy")</f>
        <v>May-22</v>
      </c>
      <c r="N2317" s="46" t="str">
        <f>MID(Table2[[#This Row],[BE]],6,2)</f>
        <v>IB</v>
      </c>
      <c r="O2317" s="46" t="str">
        <f>IF(Table2[[#This Row],[Type]]="IB","EOU",IF(Table2[[#This Row],[Type]]="MB","Local","492"))</f>
        <v>EOU</v>
      </c>
      <c r="P2317" s="46">
        <f>ROUND(Table2[[#This Row],[Cons]]/Table2[[#This Row],[Qty.]],5)</f>
        <v>0.04</v>
      </c>
      <c r="Q2317" s="46" t="b">
        <f>EXACT(Table2[[#This Row],[rate]],Table2[[#This Row],[Check]])</f>
        <v>1</v>
      </c>
      <c r="R2317" s="46"/>
      <c r="S2317" s="46" t="str">
        <f>IF(Table2[[#This Row],[SRO]]="EOU",VLOOKUP(Table2[[#This Row],[BE]],[2]GD.List!$C$3:$N$5014,12,0),IF(Table2[[#This Row],[SRO]]="Local","Polyester Staple Fibre","SRO 492"))</f>
        <v>Textile Chemical</v>
      </c>
    </row>
    <row r="2318" spans="1:19" x14ac:dyDescent="0.25">
      <c r="A2318" s="283" t="s">
        <v>1444</v>
      </c>
      <c r="B2318" s="279" t="s">
        <v>1547</v>
      </c>
      <c r="C2318" s="274">
        <v>4262</v>
      </c>
      <c r="D2318" s="280">
        <v>3910</v>
      </c>
      <c r="E2318" s="7" t="s">
        <v>1572</v>
      </c>
      <c r="F2318" s="279" t="s">
        <v>1592</v>
      </c>
      <c r="G2318" s="156">
        <v>44710</v>
      </c>
      <c r="H2318" s="281">
        <v>30539942.27</v>
      </c>
      <c r="I2318" s="50">
        <v>0.04</v>
      </c>
      <c r="J2318" s="275">
        <v>695.68000000000006</v>
      </c>
      <c r="K2318" s="275">
        <v>17392</v>
      </c>
      <c r="L2318" s="275"/>
      <c r="M2318" s="276" t="str">
        <f>TEXT(Table2[[#This Row],[Gd.Dt]],"mmm-yy")</f>
        <v>May-22</v>
      </c>
      <c r="N2318" s="46" t="str">
        <f>MID(Table2[[#This Row],[BE]],6,2)</f>
        <v>IB</v>
      </c>
      <c r="O2318" s="46" t="str">
        <f>IF(Table2[[#This Row],[Type]]="IB","EOU",IF(Table2[[#This Row],[Type]]="MB","Local","492"))</f>
        <v>EOU</v>
      </c>
      <c r="P2318" s="46">
        <f>ROUND(Table2[[#This Row],[Cons]]/Table2[[#This Row],[Qty.]],5)</f>
        <v>0.04</v>
      </c>
      <c r="Q2318" s="46" t="b">
        <f>EXACT(Table2[[#This Row],[rate]],Table2[[#This Row],[Check]])</f>
        <v>1</v>
      </c>
      <c r="R2318" s="46"/>
      <c r="S2318" s="46" t="str">
        <f>IF(Table2[[#This Row],[SRO]]="EOU",VLOOKUP(Table2[[#This Row],[BE]],[2]GD.List!$C$3:$N$5014,12,0),IF(Table2[[#This Row],[SRO]]="Local","Polyester Staple Fibre","SRO 492"))</f>
        <v>Textile Chemical</v>
      </c>
    </row>
    <row r="2319" spans="1:19" x14ac:dyDescent="0.25">
      <c r="A2319" s="283" t="s">
        <v>1444</v>
      </c>
      <c r="B2319" s="279" t="s">
        <v>1550</v>
      </c>
      <c r="C2319" s="274">
        <v>1804</v>
      </c>
      <c r="D2319" s="280">
        <v>3910</v>
      </c>
      <c r="E2319" s="7" t="s">
        <v>1575</v>
      </c>
      <c r="F2319" s="279" t="s">
        <v>1593</v>
      </c>
      <c r="G2319" s="156">
        <v>44710</v>
      </c>
      <c r="H2319" s="281">
        <v>4854713.4800000004</v>
      </c>
      <c r="I2319" s="50">
        <v>0.04</v>
      </c>
      <c r="J2319" s="275">
        <v>117.48</v>
      </c>
      <c r="K2319" s="275">
        <v>2937</v>
      </c>
      <c r="L2319" s="275"/>
      <c r="M2319" s="276" t="str">
        <f>TEXT(Table2[[#This Row],[Gd.Dt]],"mmm-yy")</f>
        <v>May-22</v>
      </c>
      <c r="N2319" s="46" t="str">
        <f>MID(Table2[[#This Row],[BE]],6,2)</f>
        <v>IB</v>
      </c>
      <c r="O2319" s="46" t="str">
        <f>IF(Table2[[#This Row],[Type]]="IB","EOU",IF(Table2[[#This Row],[Type]]="MB","Local","492"))</f>
        <v>EOU</v>
      </c>
      <c r="P2319" s="46">
        <f>ROUND(Table2[[#This Row],[Cons]]/Table2[[#This Row],[Qty.]],5)</f>
        <v>0.04</v>
      </c>
      <c r="Q2319" s="46" t="b">
        <f>EXACT(Table2[[#This Row],[rate]],Table2[[#This Row],[Check]])</f>
        <v>1</v>
      </c>
      <c r="R2319" s="46"/>
      <c r="S2319" s="46" t="str">
        <f>IF(Table2[[#This Row],[SRO]]="EOU",VLOOKUP(Table2[[#This Row],[BE]],[2]GD.List!$C$3:$N$5014,12,0),IF(Table2[[#This Row],[SRO]]="Local","Polyester Staple Fibre","SRO 492"))</f>
        <v>Textile Chemical</v>
      </c>
    </row>
    <row r="2320" spans="1:19" x14ac:dyDescent="0.25">
      <c r="A2320" s="283" t="s">
        <v>1444</v>
      </c>
      <c r="B2320" s="279" t="s">
        <v>1556</v>
      </c>
      <c r="C2320" s="274">
        <v>2985</v>
      </c>
      <c r="D2320" s="280">
        <v>3910</v>
      </c>
      <c r="E2320" s="7" t="s">
        <v>1586</v>
      </c>
      <c r="F2320" s="279" t="s">
        <v>1594</v>
      </c>
      <c r="G2320" s="156">
        <v>44711</v>
      </c>
      <c r="H2320" s="281">
        <v>25225531.93</v>
      </c>
      <c r="I2320" s="50">
        <v>0.04</v>
      </c>
      <c r="J2320" s="275">
        <v>458.67999999999995</v>
      </c>
      <c r="K2320" s="275">
        <v>11467</v>
      </c>
      <c r="L2320" s="275"/>
      <c r="M2320" s="276" t="str">
        <f>TEXT(Table2[[#This Row],[Gd.Dt]],"mmm-yy")</f>
        <v>May-22</v>
      </c>
      <c r="N2320" s="46" t="str">
        <f>MID(Table2[[#This Row],[BE]],6,2)</f>
        <v>IB</v>
      </c>
      <c r="O2320" s="46" t="str">
        <f>IF(Table2[[#This Row],[Type]]="IB","EOU",IF(Table2[[#This Row],[Type]]="MB","Local","492"))</f>
        <v>EOU</v>
      </c>
      <c r="P2320" s="46">
        <f>ROUND(Table2[[#This Row],[Cons]]/Table2[[#This Row],[Qty.]],5)</f>
        <v>0.04</v>
      </c>
      <c r="Q2320" s="46" t="b">
        <f>EXACT(Table2[[#This Row],[rate]],Table2[[#This Row],[Check]])</f>
        <v>1</v>
      </c>
      <c r="R2320" s="46"/>
      <c r="S2320" s="46" t="str">
        <f>IF(Table2[[#This Row],[SRO]]="EOU",VLOOKUP(Table2[[#This Row],[BE]],[2]GD.List!$C$3:$N$5014,12,0),IF(Table2[[#This Row],[SRO]]="Local","Polyester Staple Fibre","SRO 492"))</f>
        <v>Textile Chemical</v>
      </c>
    </row>
    <row r="2321" spans="1:19" x14ac:dyDescent="0.25">
      <c r="A2321" s="283" t="s">
        <v>1444</v>
      </c>
      <c r="B2321" s="279" t="s">
        <v>1540</v>
      </c>
      <c r="C2321" s="274">
        <v>13892</v>
      </c>
      <c r="D2321" s="280">
        <v>3910</v>
      </c>
      <c r="E2321" s="7" t="s">
        <v>1558</v>
      </c>
      <c r="F2321" s="279" t="s">
        <v>1565</v>
      </c>
      <c r="G2321" s="156">
        <v>44709</v>
      </c>
      <c r="H2321" s="281">
        <v>24859249.469999999</v>
      </c>
      <c r="I2321" s="50">
        <v>0.04</v>
      </c>
      <c r="J2321" s="275">
        <v>763.59999999999991</v>
      </c>
      <c r="K2321" s="275">
        <v>19090</v>
      </c>
      <c r="L2321" s="275"/>
      <c r="M2321" s="276" t="str">
        <f>TEXT(Table2[[#This Row],[Gd.Dt]],"mmm-yy")</f>
        <v>May-22</v>
      </c>
      <c r="N2321" s="46" t="str">
        <f>MID(Table2[[#This Row],[BE]],6,2)</f>
        <v>IB</v>
      </c>
      <c r="O2321" s="46" t="str">
        <f>IF(Table2[[#This Row],[Type]]="IB","EOU",IF(Table2[[#This Row],[Type]]="MB","Local","492"))</f>
        <v>EOU</v>
      </c>
      <c r="P2321" s="46">
        <f>ROUND(Table2[[#This Row],[Cons]]/Table2[[#This Row],[Qty.]],5)</f>
        <v>0.04</v>
      </c>
      <c r="Q2321" s="46" t="b">
        <f>EXACT(Table2[[#This Row],[rate]],Table2[[#This Row],[Check]])</f>
        <v>1</v>
      </c>
      <c r="R2321" s="46"/>
      <c r="S2321" s="46" t="str">
        <f>IF(Table2[[#This Row],[SRO]]="EOU",VLOOKUP(Table2[[#This Row],[BE]],[2]GD.List!$C$3:$N$5014,12,0),IF(Table2[[#This Row],[SRO]]="Local","Polyester Staple Fibre","SRO 492"))</f>
        <v>Textile Chemical</v>
      </c>
    </row>
    <row r="2322" spans="1:19" x14ac:dyDescent="0.25">
      <c r="A2322" s="283" t="s">
        <v>1444</v>
      </c>
      <c r="B2322" s="279" t="s">
        <v>1555</v>
      </c>
      <c r="C2322" s="274">
        <v>45612</v>
      </c>
      <c r="D2322" s="280">
        <v>3910</v>
      </c>
      <c r="E2322" s="7" t="s">
        <v>1585</v>
      </c>
      <c r="F2322" s="279" t="s">
        <v>1595</v>
      </c>
      <c r="G2322" s="156">
        <v>44711</v>
      </c>
      <c r="H2322" s="281">
        <v>24544610.059999999</v>
      </c>
      <c r="I2322" s="50">
        <v>0.04</v>
      </c>
      <c r="J2322" s="275">
        <v>602.52</v>
      </c>
      <c r="K2322" s="275">
        <v>15063</v>
      </c>
      <c r="L2322" s="275"/>
      <c r="M2322" s="276" t="str">
        <f>TEXT(Table2[[#This Row],[Gd.Dt]],"mmm-yy")</f>
        <v>May-22</v>
      </c>
      <c r="N2322" s="46" t="str">
        <f>MID(Table2[[#This Row],[BE]],6,2)</f>
        <v>IB</v>
      </c>
      <c r="O2322" s="46" t="str">
        <f>IF(Table2[[#This Row],[Type]]="IB","EOU",IF(Table2[[#This Row],[Type]]="MB","Local","492"))</f>
        <v>EOU</v>
      </c>
      <c r="P2322" s="46">
        <f>ROUND(Table2[[#This Row],[Cons]]/Table2[[#This Row],[Qty.]],5)</f>
        <v>0.04</v>
      </c>
      <c r="Q2322" s="46" t="b">
        <f>EXACT(Table2[[#This Row],[rate]],Table2[[#This Row],[Check]])</f>
        <v>1</v>
      </c>
      <c r="R2322" s="46"/>
      <c r="S2322" s="46" t="str">
        <f>IF(Table2[[#This Row],[SRO]]="EOU",VLOOKUP(Table2[[#This Row],[BE]],[2]GD.List!$C$3:$N$5014,12,0),IF(Table2[[#This Row],[SRO]]="Local","Polyester Staple Fibre","SRO 492"))</f>
        <v>Textile Chemical</v>
      </c>
    </row>
    <row r="2323" spans="1:19" x14ac:dyDescent="0.25">
      <c r="A2323" s="282" t="s">
        <v>1444</v>
      </c>
      <c r="B2323" s="279" t="s">
        <v>1557</v>
      </c>
      <c r="C2323" s="274">
        <v>36290</v>
      </c>
      <c r="D2323" s="280">
        <v>3910</v>
      </c>
      <c r="E2323" s="7" t="s">
        <v>1587</v>
      </c>
      <c r="F2323" s="279" t="s">
        <v>1596</v>
      </c>
      <c r="G2323" s="156">
        <v>44711</v>
      </c>
      <c r="H2323" s="281">
        <v>22386788.579999998</v>
      </c>
      <c r="I2323" s="50">
        <v>0.04</v>
      </c>
      <c r="J2323" s="275">
        <v>596.83999999999992</v>
      </c>
      <c r="K2323" s="275">
        <v>14921</v>
      </c>
      <c r="L2323" s="275"/>
      <c r="M2323" s="276" t="str">
        <f>TEXT(Table2[[#This Row],[Gd.Dt]],"mmm-yy")</f>
        <v>May-22</v>
      </c>
      <c r="N2323" s="46" t="str">
        <f>MID(Table2[[#This Row],[BE]],6,2)</f>
        <v>IB</v>
      </c>
      <c r="O2323" s="46" t="str">
        <f>IF(Table2[[#This Row],[Type]]="IB","EOU",IF(Table2[[#This Row],[Type]]="MB","Local","492"))</f>
        <v>EOU</v>
      </c>
      <c r="P2323" s="46">
        <f>ROUND(Table2[[#This Row],[Cons]]/Table2[[#This Row],[Qty.]],5)</f>
        <v>0.04</v>
      </c>
      <c r="Q2323" s="46" t="b">
        <f>EXACT(Table2[[#This Row],[rate]],Table2[[#This Row],[Check]])</f>
        <v>1</v>
      </c>
      <c r="R2323" s="46"/>
      <c r="S2323" s="46" t="str">
        <f>IF(Table2[[#This Row],[SRO]]="EOU",VLOOKUP(Table2[[#This Row],[BE]],[2]GD.List!$C$3:$N$5014,12,0),IF(Table2[[#This Row],[SRO]]="Local","Polyester Staple Fibre","SRO 492"))</f>
        <v>Textile Chemical</v>
      </c>
    </row>
    <row r="2324" spans="1:19" x14ac:dyDescent="0.25">
      <c r="A2324" s="283" t="s">
        <v>1445</v>
      </c>
      <c r="B2324" s="279" t="s">
        <v>1545</v>
      </c>
      <c r="C2324" s="274">
        <v>168918</v>
      </c>
      <c r="D2324" s="280">
        <v>3906.9029999999998</v>
      </c>
      <c r="E2324" s="7" t="s">
        <v>1570</v>
      </c>
      <c r="F2324" s="279" t="s">
        <v>1588</v>
      </c>
      <c r="G2324" s="156">
        <v>44710</v>
      </c>
      <c r="H2324" s="281">
        <v>107047799</v>
      </c>
      <c r="I2324" s="50">
        <v>0.04</v>
      </c>
      <c r="J2324" s="275">
        <v>2452.7600000000002</v>
      </c>
      <c r="K2324" s="275">
        <v>61319</v>
      </c>
      <c r="L2324" s="275"/>
      <c r="M2324" s="276" t="str">
        <f>TEXT(Table2[[#This Row],[Gd.Dt]],"mmm-yy")</f>
        <v>May-22</v>
      </c>
      <c r="N2324" s="46" t="str">
        <f>MID(Table2[[#This Row],[BE]],6,2)</f>
        <v>IB</v>
      </c>
      <c r="O2324" s="46" t="str">
        <f>IF(Table2[[#This Row],[Type]]="IB","EOU",IF(Table2[[#This Row],[Type]]="MB","Local","492"))</f>
        <v>EOU</v>
      </c>
      <c r="P2324" s="46">
        <f>ROUND(Table2[[#This Row],[Cons]]/Table2[[#This Row],[Qty.]],5)</f>
        <v>0.04</v>
      </c>
      <c r="Q2324" s="46" t="b">
        <f>EXACT(Table2[[#This Row],[rate]],Table2[[#This Row],[Check]])</f>
        <v>1</v>
      </c>
      <c r="R2324" s="46"/>
      <c r="S2324" s="46" t="str">
        <f>IF(Table2[[#This Row],[SRO]]="EOU",VLOOKUP(Table2[[#This Row],[BE]],[2]GD.List!$C$3:$N$5014,12,0),IF(Table2[[#This Row],[SRO]]="Local","Polyester Staple Fibre","SRO 492"))</f>
        <v>Textile Chemical</v>
      </c>
    </row>
    <row r="2325" spans="1:19" x14ac:dyDescent="0.25">
      <c r="A2325" s="283" t="s">
        <v>1445</v>
      </c>
      <c r="B2325" s="279" t="s">
        <v>1546</v>
      </c>
      <c r="C2325" s="274">
        <v>8052</v>
      </c>
      <c r="D2325" s="280">
        <v>3906.9029999999998</v>
      </c>
      <c r="E2325" s="7" t="s">
        <v>1571</v>
      </c>
      <c r="F2325" s="279" t="s">
        <v>1591</v>
      </c>
      <c r="G2325" s="156">
        <v>44710</v>
      </c>
      <c r="H2325" s="281">
        <v>23074482.129999999</v>
      </c>
      <c r="I2325" s="50">
        <v>0.04</v>
      </c>
      <c r="J2325" s="275">
        <v>226.8</v>
      </c>
      <c r="K2325" s="275">
        <v>5670</v>
      </c>
      <c r="L2325" s="275"/>
      <c r="M2325" s="276" t="str">
        <f>TEXT(Table2[[#This Row],[Gd.Dt]],"mmm-yy")</f>
        <v>May-22</v>
      </c>
      <c r="N2325" s="46" t="str">
        <f>MID(Table2[[#This Row],[BE]],6,2)</f>
        <v>IB</v>
      </c>
      <c r="O2325" s="46" t="str">
        <f>IF(Table2[[#This Row],[Type]]="IB","EOU",IF(Table2[[#This Row],[Type]]="MB","Local","492"))</f>
        <v>EOU</v>
      </c>
      <c r="P2325" s="46">
        <f>ROUND(Table2[[#This Row],[Cons]]/Table2[[#This Row],[Qty.]],5)</f>
        <v>0.04</v>
      </c>
      <c r="Q2325" s="46" t="b">
        <f>EXACT(Table2[[#This Row],[rate]],Table2[[#This Row],[Check]])</f>
        <v>1</v>
      </c>
      <c r="R2325" s="46"/>
      <c r="S2325" s="46" t="str">
        <f>IF(Table2[[#This Row],[SRO]]="EOU",VLOOKUP(Table2[[#This Row],[BE]],[2]GD.List!$C$3:$N$5014,12,0),IF(Table2[[#This Row],[SRO]]="Local","Polyester Staple Fibre","SRO 492"))</f>
        <v>Textile Chemical</v>
      </c>
    </row>
    <row r="2326" spans="1:19" x14ac:dyDescent="0.25">
      <c r="A2326" s="283" t="s">
        <v>1445</v>
      </c>
      <c r="B2326" s="279" t="s">
        <v>1550</v>
      </c>
      <c r="C2326" s="274">
        <v>1804</v>
      </c>
      <c r="D2326" s="280">
        <v>3906.9029999999998</v>
      </c>
      <c r="E2326" s="7" t="s">
        <v>1575</v>
      </c>
      <c r="F2326" s="279" t="s">
        <v>1593</v>
      </c>
      <c r="G2326" s="156">
        <v>44710</v>
      </c>
      <c r="H2326" s="281">
        <v>4854713.4800000004</v>
      </c>
      <c r="I2326" s="50">
        <v>0.04</v>
      </c>
      <c r="J2326" s="275">
        <v>117.48</v>
      </c>
      <c r="K2326" s="275">
        <v>2937</v>
      </c>
      <c r="L2326" s="275"/>
      <c r="M2326" s="276" t="str">
        <f>TEXT(Table2[[#This Row],[Gd.Dt]],"mmm-yy")</f>
        <v>May-22</v>
      </c>
      <c r="N2326" s="46" t="str">
        <f>MID(Table2[[#This Row],[BE]],6,2)</f>
        <v>IB</v>
      </c>
      <c r="O2326" s="46" t="str">
        <f>IF(Table2[[#This Row],[Type]]="IB","EOU",IF(Table2[[#This Row],[Type]]="MB","Local","492"))</f>
        <v>EOU</v>
      </c>
      <c r="P2326" s="46">
        <f>ROUND(Table2[[#This Row],[Cons]]/Table2[[#This Row],[Qty.]],5)</f>
        <v>0.04</v>
      </c>
      <c r="Q2326" s="46" t="b">
        <f>EXACT(Table2[[#This Row],[rate]],Table2[[#This Row],[Check]])</f>
        <v>1</v>
      </c>
      <c r="R2326" s="46"/>
      <c r="S2326" s="46" t="str">
        <f>IF(Table2[[#This Row],[SRO]]="EOU",VLOOKUP(Table2[[#This Row],[BE]],[2]GD.List!$C$3:$N$5014,12,0),IF(Table2[[#This Row],[SRO]]="Local","Polyester Staple Fibre","SRO 492"))</f>
        <v>Textile Chemical</v>
      </c>
    </row>
    <row r="2327" spans="1:19" x14ac:dyDescent="0.25">
      <c r="A2327" s="283" t="s">
        <v>1445</v>
      </c>
      <c r="B2327" s="279" t="s">
        <v>1540</v>
      </c>
      <c r="C2327" s="274">
        <v>13892</v>
      </c>
      <c r="D2327" s="280">
        <v>3906.9029999999998</v>
      </c>
      <c r="E2327" s="7" t="s">
        <v>1558</v>
      </c>
      <c r="F2327" s="279" t="s">
        <v>1565</v>
      </c>
      <c r="G2327" s="156">
        <v>44709</v>
      </c>
      <c r="H2327" s="281">
        <v>24859249.469999999</v>
      </c>
      <c r="I2327" s="50">
        <v>0.04</v>
      </c>
      <c r="J2327" s="275">
        <v>763.59999999999991</v>
      </c>
      <c r="K2327" s="275">
        <v>19090</v>
      </c>
      <c r="L2327" s="275"/>
      <c r="M2327" s="276" t="str">
        <f>TEXT(Table2[[#This Row],[Gd.Dt]],"mmm-yy")</f>
        <v>May-22</v>
      </c>
      <c r="N2327" s="46" t="str">
        <f>MID(Table2[[#This Row],[BE]],6,2)</f>
        <v>IB</v>
      </c>
      <c r="O2327" s="46" t="str">
        <f>IF(Table2[[#This Row],[Type]]="IB","EOU",IF(Table2[[#This Row],[Type]]="MB","Local","492"))</f>
        <v>EOU</v>
      </c>
      <c r="P2327" s="46">
        <f>ROUND(Table2[[#This Row],[Cons]]/Table2[[#This Row],[Qty.]],5)</f>
        <v>0.04</v>
      </c>
      <c r="Q2327" s="46" t="b">
        <f>EXACT(Table2[[#This Row],[rate]],Table2[[#This Row],[Check]])</f>
        <v>1</v>
      </c>
      <c r="R2327" s="46"/>
      <c r="S2327" s="46" t="str">
        <f>IF(Table2[[#This Row],[SRO]]="EOU",VLOOKUP(Table2[[#This Row],[BE]],[2]GD.List!$C$3:$N$5014,12,0),IF(Table2[[#This Row],[SRO]]="Local","Polyester Staple Fibre","SRO 492"))</f>
        <v>Textile Chemical</v>
      </c>
    </row>
    <row r="2328" spans="1:19" x14ac:dyDescent="0.25">
      <c r="A2328" s="283" t="s">
        <v>1445</v>
      </c>
      <c r="B2328" s="279" t="s">
        <v>1555</v>
      </c>
      <c r="C2328" s="274">
        <v>45612</v>
      </c>
      <c r="D2328" s="280">
        <v>3906.9029999999998</v>
      </c>
      <c r="E2328" s="7" t="s">
        <v>1585</v>
      </c>
      <c r="F2328" s="279" t="s">
        <v>1595</v>
      </c>
      <c r="G2328" s="156">
        <v>44711</v>
      </c>
      <c r="H2328" s="281">
        <v>24544610.059999999</v>
      </c>
      <c r="I2328" s="50">
        <v>0.04</v>
      </c>
      <c r="J2328" s="275">
        <v>602.52</v>
      </c>
      <c r="K2328" s="275">
        <v>15063</v>
      </c>
      <c r="L2328" s="275"/>
      <c r="M2328" s="276" t="str">
        <f>TEXT(Table2[[#This Row],[Gd.Dt]],"mmm-yy")</f>
        <v>May-22</v>
      </c>
      <c r="N2328" s="46" t="str">
        <f>MID(Table2[[#This Row],[BE]],6,2)</f>
        <v>IB</v>
      </c>
      <c r="O2328" s="46" t="str">
        <f>IF(Table2[[#This Row],[Type]]="IB","EOU",IF(Table2[[#This Row],[Type]]="MB","Local","492"))</f>
        <v>EOU</v>
      </c>
      <c r="P2328" s="46">
        <f>ROUND(Table2[[#This Row],[Cons]]/Table2[[#This Row],[Qty.]],5)</f>
        <v>0.04</v>
      </c>
      <c r="Q2328" s="46" t="b">
        <f>EXACT(Table2[[#This Row],[rate]],Table2[[#This Row],[Check]])</f>
        <v>1</v>
      </c>
      <c r="R2328" s="46"/>
      <c r="S2328" s="46" t="str">
        <f>IF(Table2[[#This Row],[SRO]]="EOU",VLOOKUP(Table2[[#This Row],[BE]],[2]GD.List!$C$3:$N$5014,12,0),IF(Table2[[#This Row],[SRO]]="Local","Polyester Staple Fibre","SRO 492"))</f>
        <v>Textile Chemical</v>
      </c>
    </row>
    <row r="2329" spans="1:19" x14ac:dyDescent="0.25">
      <c r="A2329" s="282" t="s">
        <v>1445</v>
      </c>
      <c r="B2329" s="279" t="s">
        <v>1557</v>
      </c>
      <c r="C2329" s="274">
        <v>36290</v>
      </c>
      <c r="D2329" s="280">
        <v>3906.9029999999998</v>
      </c>
      <c r="E2329" s="7" t="s">
        <v>1587</v>
      </c>
      <c r="F2329" s="279" t="s">
        <v>1596</v>
      </c>
      <c r="G2329" s="156">
        <v>44711</v>
      </c>
      <c r="H2329" s="281">
        <v>22386788.579999998</v>
      </c>
      <c r="I2329" s="50">
        <v>0.04</v>
      </c>
      <c r="J2329" s="275">
        <v>596.83999999999992</v>
      </c>
      <c r="K2329" s="275">
        <v>14921</v>
      </c>
      <c r="L2329" s="275"/>
      <c r="M2329" s="276" t="str">
        <f>TEXT(Table2[[#This Row],[Gd.Dt]],"mmm-yy")</f>
        <v>May-22</v>
      </c>
      <c r="N2329" s="46" t="str">
        <f>MID(Table2[[#This Row],[BE]],6,2)</f>
        <v>IB</v>
      </c>
      <c r="O2329" s="46" t="str">
        <f>IF(Table2[[#This Row],[Type]]="IB","EOU",IF(Table2[[#This Row],[Type]]="MB","Local","492"))</f>
        <v>EOU</v>
      </c>
      <c r="P2329" s="46">
        <f>ROUND(Table2[[#This Row],[Cons]]/Table2[[#This Row],[Qty.]],5)</f>
        <v>0.04</v>
      </c>
      <c r="Q2329" s="46" t="b">
        <f>EXACT(Table2[[#This Row],[rate]],Table2[[#This Row],[Check]])</f>
        <v>1</v>
      </c>
      <c r="R2329" s="46"/>
      <c r="S2329" s="46" t="str">
        <f>IF(Table2[[#This Row],[SRO]]="EOU",VLOOKUP(Table2[[#This Row],[BE]],[2]GD.List!$C$3:$N$5014,12,0),IF(Table2[[#This Row],[SRO]]="Local","Polyester Staple Fibre","SRO 492"))</f>
        <v>Textile Chemical</v>
      </c>
    </row>
    <row r="2330" spans="1:19" x14ac:dyDescent="0.25">
      <c r="A2330" s="283" t="s">
        <v>1447</v>
      </c>
      <c r="B2330" s="279" t="s">
        <v>1545</v>
      </c>
      <c r="C2330" s="274">
        <v>168918</v>
      </c>
      <c r="D2330" s="280">
        <v>3809.9189999999999</v>
      </c>
      <c r="E2330" s="7" t="s">
        <v>1570</v>
      </c>
      <c r="F2330" s="279" t="s">
        <v>1588</v>
      </c>
      <c r="G2330" s="156">
        <v>44710</v>
      </c>
      <c r="H2330" s="281">
        <v>107047799</v>
      </c>
      <c r="I2330" s="50">
        <v>0.04</v>
      </c>
      <c r="J2330" s="275">
        <v>2452.7600000000002</v>
      </c>
      <c r="K2330" s="275">
        <v>61319</v>
      </c>
      <c r="L2330" s="275"/>
      <c r="M2330" s="276" t="str">
        <f>TEXT(Table2[[#This Row],[Gd.Dt]],"mmm-yy")</f>
        <v>May-22</v>
      </c>
      <c r="N2330" s="46" t="str">
        <f>MID(Table2[[#This Row],[BE]],6,2)</f>
        <v>IB</v>
      </c>
      <c r="O2330" s="46" t="str">
        <f>IF(Table2[[#This Row],[Type]]="IB","EOU",IF(Table2[[#This Row],[Type]]="MB","Local","492"))</f>
        <v>EOU</v>
      </c>
      <c r="P2330" s="46">
        <f>ROUND(Table2[[#This Row],[Cons]]/Table2[[#This Row],[Qty.]],5)</f>
        <v>0.04</v>
      </c>
      <c r="Q2330" s="46" t="b">
        <f>EXACT(Table2[[#This Row],[rate]],Table2[[#This Row],[Check]])</f>
        <v>1</v>
      </c>
      <c r="R2330" s="46"/>
      <c r="S2330" s="46" t="str">
        <f>IF(Table2[[#This Row],[SRO]]="EOU",VLOOKUP(Table2[[#This Row],[BE]],[2]GD.List!$C$3:$N$5014,12,0),IF(Table2[[#This Row],[SRO]]="Local","Polyester Staple Fibre","SRO 492"))</f>
        <v>Textile Chemical</v>
      </c>
    </row>
    <row r="2331" spans="1:19" x14ac:dyDescent="0.25">
      <c r="A2331" s="283" t="s">
        <v>1447</v>
      </c>
      <c r="B2331" s="279" t="s">
        <v>1546</v>
      </c>
      <c r="C2331" s="274">
        <v>8052</v>
      </c>
      <c r="D2331" s="280">
        <v>3809.9189999999999</v>
      </c>
      <c r="E2331" s="7" t="s">
        <v>1571</v>
      </c>
      <c r="F2331" s="279" t="s">
        <v>1591</v>
      </c>
      <c r="G2331" s="156">
        <v>44710</v>
      </c>
      <c r="H2331" s="281">
        <v>23074482.129999999</v>
      </c>
      <c r="I2331" s="50">
        <v>0.04</v>
      </c>
      <c r="J2331" s="275">
        <v>474.48</v>
      </c>
      <c r="K2331" s="275">
        <v>11862</v>
      </c>
      <c r="L2331" s="275"/>
      <c r="M2331" s="276" t="str">
        <f>TEXT(Table2[[#This Row],[Gd.Dt]],"mmm-yy")</f>
        <v>May-22</v>
      </c>
      <c r="N2331" s="46" t="str">
        <f>MID(Table2[[#This Row],[BE]],6,2)</f>
        <v>IB</v>
      </c>
      <c r="O2331" s="46" t="str">
        <f>IF(Table2[[#This Row],[Type]]="IB","EOU",IF(Table2[[#This Row],[Type]]="MB","Local","492"))</f>
        <v>EOU</v>
      </c>
      <c r="P2331" s="46">
        <f>ROUND(Table2[[#This Row],[Cons]]/Table2[[#This Row],[Qty.]],5)</f>
        <v>0.04</v>
      </c>
      <c r="Q2331" s="46" t="b">
        <f>EXACT(Table2[[#This Row],[rate]],Table2[[#This Row],[Check]])</f>
        <v>1</v>
      </c>
      <c r="R2331" s="46"/>
      <c r="S2331" s="46" t="str">
        <f>IF(Table2[[#This Row],[SRO]]="EOU",VLOOKUP(Table2[[#This Row],[BE]],[2]GD.List!$C$3:$N$5014,12,0),IF(Table2[[#This Row],[SRO]]="Local","Polyester Staple Fibre","SRO 492"))</f>
        <v>Textile Chemical</v>
      </c>
    </row>
    <row r="2332" spans="1:19" x14ac:dyDescent="0.25">
      <c r="A2332" s="283" t="s">
        <v>1447</v>
      </c>
      <c r="B2332" s="279" t="s">
        <v>1550</v>
      </c>
      <c r="C2332" s="274">
        <v>1804</v>
      </c>
      <c r="D2332" s="280">
        <v>3809.9189999999999</v>
      </c>
      <c r="E2332" s="7" t="s">
        <v>1575</v>
      </c>
      <c r="F2332" s="279" t="s">
        <v>1593</v>
      </c>
      <c r="G2332" s="156">
        <v>44710</v>
      </c>
      <c r="H2332" s="281">
        <v>4854713.4800000004</v>
      </c>
      <c r="I2332" s="50">
        <v>0.04</v>
      </c>
      <c r="J2332" s="275">
        <v>117.48</v>
      </c>
      <c r="K2332" s="275">
        <v>2937</v>
      </c>
      <c r="L2332" s="275"/>
      <c r="M2332" s="276" t="str">
        <f>TEXT(Table2[[#This Row],[Gd.Dt]],"mmm-yy")</f>
        <v>May-22</v>
      </c>
      <c r="N2332" s="46" t="str">
        <f>MID(Table2[[#This Row],[BE]],6,2)</f>
        <v>IB</v>
      </c>
      <c r="O2332" s="46" t="str">
        <f>IF(Table2[[#This Row],[Type]]="IB","EOU",IF(Table2[[#This Row],[Type]]="MB","Local","492"))</f>
        <v>EOU</v>
      </c>
      <c r="P2332" s="46">
        <f>ROUND(Table2[[#This Row],[Cons]]/Table2[[#This Row],[Qty.]],5)</f>
        <v>0.04</v>
      </c>
      <c r="Q2332" s="46" t="b">
        <f>EXACT(Table2[[#This Row],[rate]],Table2[[#This Row],[Check]])</f>
        <v>1</v>
      </c>
      <c r="R2332" s="46"/>
      <c r="S2332" s="46" t="str">
        <f>IF(Table2[[#This Row],[SRO]]="EOU",VLOOKUP(Table2[[#This Row],[BE]],[2]GD.List!$C$3:$N$5014,12,0),IF(Table2[[#This Row],[SRO]]="Local","Polyester Staple Fibre","SRO 492"))</f>
        <v>Textile Chemical</v>
      </c>
    </row>
    <row r="2333" spans="1:19" x14ac:dyDescent="0.25">
      <c r="A2333" s="283" t="s">
        <v>1447</v>
      </c>
      <c r="B2333" s="279" t="s">
        <v>1556</v>
      </c>
      <c r="C2333" s="274">
        <v>2985</v>
      </c>
      <c r="D2333" s="280">
        <v>3809.9189999999999</v>
      </c>
      <c r="E2333" s="7" t="s">
        <v>1586</v>
      </c>
      <c r="F2333" s="279" t="s">
        <v>1594</v>
      </c>
      <c r="G2333" s="156">
        <v>44711</v>
      </c>
      <c r="H2333" s="281">
        <v>25225531.93</v>
      </c>
      <c r="I2333" s="50">
        <v>0.04</v>
      </c>
      <c r="J2333" s="275">
        <v>197.2</v>
      </c>
      <c r="K2333" s="275">
        <v>4930</v>
      </c>
      <c r="L2333" s="275"/>
      <c r="M2333" s="276" t="str">
        <f>TEXT(Table2[[#This Row],[Gd.Dt]],"mmm-yy")</f>
        <v>May-22</v>
      </c>
      <c r="N2333" s="46" t="str">
        <f>MID(Table2[[#This Row],[BE]],6,2)</f>
        <v>IB</v>
      </c>
      <c r="O2333" s="46" t="str">
        <f>IF(Table2[[#This Row],[Type]]="IB","EOU",IF(Table2[[#This Row],[Type]]="MB","Local","492"))</f>
        <v>EOU</v>
      </c>
      <c r="P2333" s="46">
        <f>ROUND(Table2[[#This Row],[Cons]]/Table2[[#This Row],[Qty.]],5)</f>
        <v>0.04</v>
      </c>
      <c r="Q2333" s="46" t="b">
        <f>EXACT(Table2[[#This Row],[rate]],Table2[[#This Row],[Check]])</f>
        <v>1</v>
      </c>
      <c r="R2333" s="46"/>
      <c r="S2333" s="46" t="str">
        <f>IF(Table2[[#This Row],[SRO]]="EOU",VLOOKUP(Table2[[#This Row],[BE]],[2]GD.List!$C$3:$N$5014,12,0),IF(Table2[[#This Row],[SRO]]="Local","Polyester Staple Fibre","SRO 492"))</f>
        <v>Textile Chemical</v>
      </c>
    </row>
    <row r="2334" spans="1:19" x14ac:dyDescent="0.25">
      <c r="A2334" s="283" t="s">
        <v>1447</v>
      </c>
      <c r="B2334" s="279" t="s">
        <v>1540</v>
      </c>
      <c r="C2334" s="274">
        <v>13892</v>
      </c>
      <c r="D2334" s="280">
        <v>3809.9189999999999</v>
      </c>
      <c r="E2334" s="7" t="s">
        <v>1558</v>
      </c>
      <c r="F2334" s="279" t="s">
        <v>1565</v>
      </c>
      <c r="G2334" s="156">
        <v>44709</v>
      </c>
      <c r="H2334" s="281">
        <v>24859249.469999999</v>
      </c>
      <c r="I2334" s="50">
        <v>0.04</v>
      </c>
      <c r="J2334" s="275">
        <v>763.59999999999991</v>
      </c>
      <c r="K2334" s="275">
        <v>19090</v>
      </c>
      <c r="L2334" s="275"/>
      <c r="M2334" s="276" t="str">
        <f>TEXT(Table2[[#This Row],[Gd.Dt]],"mmm-yy")</f>
        <v>May-22</v>
      </c>
      <c r="N2334" s="46" t="str">
        <f>MID(Table2[[#This Row],[BE]],6,2)</f>
        <v>IB</v>
      </c>
      <c r="O2334" s="46" t="str">
        <f>IF(Table2[[#This Row],[Type]]="IB","EOU",IF(Table2[[#This Row],[Type]]="MB","Local","492"))</f>
        <v>EOU</v>
      </c>
      <c r="P2334" s="46">
        <f>ROUND(Table2[[#This Row],[Cons]]/Table2[[#This Row],[Qty.]],5)</f>
        <v>0.04</v>
      </c>
      <c r="Q2334" s="46" t="b">
        <f>EXACT(Table2[[#This Row],[rate]],Table2[[#This Row],[Check]])</f>
        <v>1</v>
      </c>
      <c r="R2334" s="46"/>
      <c r="S2334" s="46" t="str">
        <f>IF(Table2[[#This Row],[SRO]]="EOU",VLOOKUP(Table2[[#This Row],[BE]],[2]GD.List!$C$3:$N$5014,12,0),IF(Table2[[#This Row],[SRO]]="Local","Polyester Staple Fibre","SRO 492"))</f>
        <v>Textile Chemical</v>
      </c>
    </row>
    <row r="2335" spans="1:19" x14ac:dyDescent="0.25">
      <c r="A2335" s="283" t="s">
        <v>1447</v>
      </c>
      <c r="B2335" s="279" t="s">
        <v>1555</v>
      </c>
      <c r="C2335" s="274">
        <v>45612</v>
      </c>
      <c r="D2335" s="280">
        <v>3809.9189999999999</v>
      </c>
      <c r="E2335" s="7" t="s">
        <v>1585</v>
      </c>
      <c r="F2335" s="279" t="s">
        <v>1595</v>
      </c>
      <c r="G2335" s="156">
        <v>44711</v>
      </c>
      <c r="H2335" s="281">
        <v>24544610.059999999</v>
      </c>
      <c r="I2335" s="50">
        <v>0.04</v>
      </c>
      <c r="J2335" s="275">
        <v>602.52</v>
      </c>
      <c r="K2335" s="275">
        <v>15063</v>
      </c>
      <c r="L2335" s="275"/>
      <c r="M2335" s="276" t="str">
        <f>TEXT(Table2[[#This Row],[Gd.Dt]],"mmm-yy")</f>
        <v>May-22</v>
      </c>
      <c r="N2335" s="46" t="str">
        <f>MID(Table2[[#This Row],[BE]],6,2)</f>
        <v>IB</v>
      </c>
      <c r="O2335" s="46" t="str">
        <f>IF(Table2[[#This Row],[Type]]="IB","EOU",IF(Table2[[#This Row],[Type]]="MB","Local","492"))</f>
        <v>EOU</v>
      </c>
      <c r="P2335" s="46">
        <f>ROUND(Table2[[#This Row],[Cons]]/Table2[[#This Row],[Qty.]],5)</f>
        <v>0.04</v>
      </c>
      <c r="Q2335" s="46" t="b">
        <f>EXACT(Table2[[#This Row],[rate]],Table2[[#This Row],[Check]])</f>
        <v>1</v>
      </c>
      <c r="R2335" s="46"/>
      <c r="S2335" s="46" t="str">
        <f>IF(Table2[[#This Row],[SRO]]="EOU",VLOOKUP(Table2[[#This Row],[BE]],[2]GD.List!$C$3:$N$5014,12,0),IF(Table2[[#This Row],[SRO]]="Local","Polyester Staple Fibre","SRO 492"))</f>
        <v>Textile Chemical</v>
      </c>
    </row>
    <row r="2336" spans="1:19" x14ac:dyDescent="0.25">
      <c r="A2336" s="282" t="s">
        <v>1447</v>
      </c>
      <c r="B2336" s="279" t="s">
        <v>1557</v>
      </c>
      <c r="C2336" s="274">
        <v>36290</v>
      </c>
      <c r="D2336" s="280">
        <v>3809.9189999999999</v>
      </c>
      <c r="E2336" s="7" t="s">
        <v>1587</v>
      </c>
      <c r="F2336" s="279" t="s">
        <v>1596</v>
      </c>
      <c r="G2336" s="156">
        <v>44711</v>
      </c>
      <c r="H2336" s="281">
        <v>22386788.579999998</v>
      </c>
      <c r="I2336" s="50">
        <v>0.04</v>
      </c>
      <c r="J2336" s="275">
        <v>596.83999999999992</v>
      </c>
      <c r="K2336" s="275">
        <v>14921</v>
      </c>
      <c r="L2336" s="275"/>
      <c r="M2336" s="276" t="str">
        <f>TEXT(Table2[[#This Row],[Gd.Dt]],"mmm-yy")</f>
        <v>May-22</v>
      </c>
      <c r="N2336" s="46" t="str">
        <f>MID(Table2[[#This Row],[BE]],6,2)</f>
        <v>IB</v>
      </c>
      <c r="O2336" s="46" t="str">
        <f>IF(Table2[[#This Row],[Type]]="IB","EOU",IF(Table2[[#This Row],[Type]]="MB","Local","492"))</f>
        <v>EOU</v>
      </c>
      <c r="P2336" s="46">
        <f>ROUND(Table2[[#This Row],[Cons]]/Table2[[#This Row],[Qty.]],5)</f>
        <v>0.04</v>
      </c>
      <c r="Q2336" s="46" t="b">
        <f>EXACT(Table2[[#This Row],[rate]],Table2[[#This Row],[Check]])</f>
        <v>1</v>
      </c>
      <c r="R2336" s="46"/>
      <c r="S2336" s="46" t="str">
        <f>IF(Table2[[#This Row],[SRO]]="EOU",VLOOKUP(Table2[[#This Row],[BE]],[2]GD.List!$C$3:$N$5014,12,0),IF(Table2[[#This Row],[SRO]]="Local","Polyester Staple Fibre","SRO 492"))</f>
        <v>Textile Chemical</v>
      </c>
    </row>
    <row r="2337" spans="1:19" x14ac:dyDescent="0.25">
      <c r="A2337" s="283" t="s">
        <v>1460</v>
      </c>
      <c r="B2337" s="279" t="s">
        <v>1545</v>
      </c>
      <c r="C2337" s="274">
        <v>168918</v>
      </c>
      <c r="D2337" s="280">
        <v>5503.201</v>
      </c>
      <c r="E2337" s="7" t="s">
        <v>1570</v>
      </c>
      <c r="F2337" s="279" t="s">
        <v>1588</v>
      </c>
      <c r="G2337" s="156">
        <v>44710</v>
      </c>
      <c r="H2337" s="281">
        <v>107047799</v>
      </c>
      <c r="I2337" s="50">
        <v>0.53061000000000003</v>
      </c>
      <c r="J2337" s="275">
        <v>46248.49</v>
      </c>
      <c r="K2337" s="275">
        <v>87161</v>
      </c>
      <c r="L2337" s="275"/>
      <c r="M2337" s="276" t="str">
        <f>TEXT(Table2[[#This Row],[Gd.Dt]],"mmm-yy")</f>
        <v>May-22</v>
      </c>
      <c r="N2337" s="46" t="str">
        <f>MID(Table2[[#This Row],[BE]],6,2)</f>
        <v>MB</v>
      </c>
      <c r="O2337" s="46" t="str">
        <f>IF(Table2[[#This Row],[Type]]="IB","EOU",IF(Table2[[#This Row],[Type]]="MB","Local","492"))</f>
        <v>Local</v>
      </c>
      <c r="P2337" s="46">
        <f>ROUND(Table2[[#This Row],[Cons]]/Table2[[#This Row],[Qty.]],5)</f>
        <v>0.53061000000000003</v>
      </c>
      <c r="Q2337" s="46" t="b">
        <f>EXACT(Table2[[#This Row],[rate]],Table2[[#This Row],[Check]])</f>
        <v>1</v>
      </c>
      <c r="R2337" s="46"/>
      <c r="S2337" s="46" t="str">
        <f>IF(Table2[[#This Row],[SRO]]="EOU",VLOOKUP(Table2[[#This Row],[BE]],[2]GD.List!$C$3:$N$5014,12,0),IF(Table2[[#This Row],[SRO]]="Local","Polyester Staple Fibre","SRO 492"))</f>
        <v>Polyester Staple Fibre</v>
      </c>
    </row>
    <row r="2338" spans="1:19" x14ac:dyDescent="0.25">
      <c r="A2338" s="283" t="s">
        <v>1460</v>
      </c>
      <c r="B2338" s="279" t="s">
        <v>1546</v>
      </c>
      <c r="C2338" s="274">
        <v>8052</v>
      </c>
      <c r="D2338" s="280">
        <v>5503.201</v>
      </c>
      <c r="E2338" s="7" t="s">
        <v>1571</v>
      </c>
      <c r="F2338" s="279" t="s">
        <v>1591</v>
      </c>
      <c r="G2338" s="156">
        <v>44710</v>
      </c>
      <c r="H2338" s="281">
        <v>23074482.129999999</v>
      </c>
      <c r="I2338" s="50">
        <v>0.41666999999999998</v>
      </c>
      <c r="J2338" s="275">
        <v>1539.18</v>
      </c>
      <c r="K2338" s="275">
        <v>3694</v>
      </c>
      <c r="L2338" s="275"/>
      <c r="M2338" s="276" t="str">
        <f>TEXT(Table2[[#This Row],[Gd.Dt]],"mmm-yy")</f>
        <v>May-22</v>
      </c>
      <c r="N2338" s="46" t="str">
        <f>MID(Table2[[#This Row],[BE]],6,2)</f>
        <v>MB</v>
      </c>
      <c r="O2338" s="46" t="str">
        <f>IF(Table2[[#This Row],[Type]]="IB","EOU",IF(Table2[[#This Row],[Type]]="MB","Local","492"))</f>
        <v>Local</v>
      </c>
      <c r="P2338" s="46">
        <f>ROUND(Table2[[#This Row],[Cons]]/Table2[[#This Row],[Qty.]],5)</f>
        <v>0.41666999999999998</v>
      </c>
      <c r="Q2338" s="46" t="b">
        <f>EXACT(Table2[[#This Row],[rate]],Table2[[#This Row],[Check]])</f>
        <v>1</v>
      </c>
      <c r="R2338" s="46"/>
      <c r="S2338" s="46" t="str">
        <f>IF(Table2[[#This Row],[SRO]]="EOU",VLOOKUP(Table2[[#This Row],[BE]],[2]GD.List!$C$3:$N$5014,12,0),IF(Table2[[#This Row],[SRO]]="Local","Polyester Staple Fibre","SRO 492"))</f>
        <v>Polyester Staple Fibre</v>
      </c>
    </row>
    <row r="2339" spans="1:19" x14ac:dyDescent="0.25">
      <c r="A2339" s="283" t="s">
        <v>1460</v>
      </c>
      <c r="B2339" s="279" t="s">
        <v>1547</v>
      </c>
      <c r="C2339" s="274">
        <v>4262</v>
      </c>
      <c r="D2339" s="280">
        <v>5503.201</v>
      </c>
      <c r="E2339" s="7" t="s">
        <v>1572</v>
      </c>
      <c r="F2339" s="279" t="s">
        <v>1592</v>
      </c>
      <c r="G2339" s="156">
        <v>44710</v>
      </c>
      <c r="H2339" s="281">
        <v>30539942.27</v>
      </c>
      <c r="I2339" s="50">
        <v>0.41666999999999998</v>
      </c>
      <c r="J2339" s="275">
        <v>4989.4399999999996</v>
      </c>
      <c r="K2339" s="275">
        <v>11974.55</v>
      </c>
      <c r="L2339" s="275"/>
      <c r="M2339" s="276" t="str">
        <f>TEXT(Table2[[#This Row],[Gd.Dt]],"mmm-yy")</f>
        <v>May-22</v>
      </c>
      <c r="N2339" s="46" t="str">
        <f>MID(Table2[[#This Row],[BE]],6,2)</f>
        <v>MB</v>
      </c>
      <c r="O2339" s="46" t="str">
        <f>IF(Table2[[#This Row],[Type]]="IB","EOU",IF(Table2[[#This Row],[Type]]="MB","Local","492"))</f>
        <v>Local</v>
      </c>
      <c r="P2339" s="46">
        <f>ROUND(Table2[[#This Row],[Cons]]/Table2[[#This Row],[Qty.]],5)</f>
        <v>0.41666999999999998</v>
      </c>
      <c r="Q2339" s="46" t="b">
        <f>EXACT(Table2[[#This Row],[rate]],Table2[[#This Row],[Check]])</f>
        <v>1</v>
      </c>
      <c r="R2339" s="46"/>
      <c r="S2339" s="46" t="str">
        <f>IF(Table2[[#This Row],[SRO]]="EOU",VLOOKUP(Table2[[#This Row],[BE]],[2]GD.List!$C$3:$N$5014,12,0),IF(Table2[[#This Row],[SRO]]="Local","Polyester Staple Fibre","SRO 492"))</f>
        <v>Polyester Staple Fibre</v>
      </c>
    </row>
    <row r="2340" spans="1:19" x14ac:dyDescent="0.25">
      <c r="A2340" s="283" t="s">
        <v>1460</v>
      </c>
      <c r="B2340" s="279" t="s">
        <v>1550</v>
      </c>
      <c r="C2340" s="274">
        <v>1804</v>
      </c>
      <c r="D2340" s="280">
        <v>5503.201</v>
      </c>
      <c r="E2340" s="7" t="s">
        <v>1575</v>
      </c>
      <c r="F2340" s="279" t="s">
        <v>1593</v>
      </c>
      <c r="G2340" s="156">
        <v>44710</v>
      </c>
      <c r="H2340" s="281">
        <v>4854713.4800000004</v>
      </c>
      <c r="I2340" s="50">
        <v>0.53061000000000003</v>
      </c>
      <c r="J2340" s="275">
        <v>1558.41</v>
      </c>
      <c r="K2340" s="275">
        <v>2937</v>
      </c>
      <c r="L2340" s="275"/>
      <c r="M2340" s="276" t="str">
        <f>TEXT(Table2[[#This Row],[Gd.Dt]],"mmm-yy")</f>
        <v>May-22</v>
      </c>
      <c r="N2340" s="46" t="str">
        <f>MID(Table2[[#This Row],[BE]],6,2)</f>
        <v>MB</v>
      </c>
      <c r="O2340" s="46" t="str">
        <f>IF(Table2[[#This Row],[Type]]="IB","EOU",IF(Table2[[#This Row],[Type]]="MB","Local","492"))</f>
        <v>Local</v>
      </c>
      <c r="P2340" s="46">
        <f>ROUND(Table2[[#This Row],[Cons]]/Table2[[#This Row],[Qty.]],5)</f>
        <v>0.53061000000000003</v>
      </c>
      <c r="Q2340" s="46" t="b">
        <f>EXACT(Table2[[#This Row],[rate]],Table2[[#This Row],[Check]])</f>
        <v>1</v>
      </c>
      <c r="R2340" s="46"/>
      <c r="S2340" s="46" t="str">
        <f>IF(Table2[[#This Row],[SRO]]="EOU",VLOOKUP(Table2[[#This Row],[BE]],[2]GD.List!$C$3:$N$5014,12,0),IF(Table2[[#This Row],[SRO]]="Local","Polyester Staple Fibre","SRO 492"))</f>
        <v>Polyester Staple Fibre</v>
      </c>
    </row>
    <row r="2341" spans="1:19" x14ac:dyDescent="0.25">
      <c r="A2341" s="283" t="s">
        <v>1460</v>
      </c>
      <c r="B2341" s="279" t="s">
        <v>1556</v>
      </c>
      <c r="C2341" s="274">
        <v>2985</v>
      </c>
      <c r="D2341" s="280">
        <v>5503.201</v>
      </c>
      <c r="E2341" s="7" t="s">
        <v>1586</v>
      </c>
      <c r="F2341" s="279" t="s">
        <v>1594</v>
      </c>
      <c r="G2341" s="156">
        <v>44711</v>
      </c>
      <c r="H2341" s="281">
        <v>25225531.93</v>
      </c>
      <c r="I2341" s="50">
        <v>0.41666999999999998</v>
      </c>
      <c r="J2341" s="275">
        <v>1506.26</v>
      </c>
      <c r="K2341" s="275">
        <v>3615</v>
      </c>
      <c r="L2341" s="275"/>
      <c r="M2341" s="276" t="str">
        <f>TEXT(Table2[[#This Row],[Gd.Dt]],"mmm-yy")</f>
        <v>May-22</v>
      </c>
      <c r="N2341" s="46" t="str">
        <f>MID(Table2[[#This Row],[BE]],6,2)</f>
        <v>MB</v>
      </c>
      <c r="O2341" s="46" t="str">
        <f>IF(Table2[[#This Row],[Type]]="IB","EOU",IF(Table2[[#This Row],[Type]]="MB","Local","492"))</f>
        <v>Local</v>
      </c>
      <c r="P2341" s="46">
        <f>ROUND(Table2[[#This Row],[Cons]]/Table2[[#This Row],[Qty.]],5)</f>
        <v>0.41666999999999998</v>
      </c>
      <c r="Q2341" s="46" t="b">
        <f>EXACT(Table2[[#This Row],[rate]],Table2[[#This Row],[Check]])</f>
        <v>1</v>
      </c>
      <c r="R2341" s="46"/>
      <c r="S2341" s="46" t="str">
        <f>IF(Table2[[#This Row],[SRO]]="EOU",VLOOKUP(Table2[[#This Row],[BE]],[2]GD.List!$C$3:$N$5014,12,0),IF(Table2[[#This Row],[SRO]]="Local","Polyester Staple Fibre","SRO 492"))</f>
        <v>Polyester Staple Fibre</v>
      </c>
    </row>
    <row r="2342" spans="1:19" x14ac:dyDescent="0.25">
      <c r="A2342" s="283" t="s">
        <v>1460</v>
      </c>
      <c r="B2342" s="279" t="s">
        <v>1540</v>
      </c>
      <c r="C2342" s="274">
        <v>13892</v>
      </c>
      <c r="D2342" s="280">
        <v>5503.201</v>
      </c>
      <c r="E2342" s="7" t="s">
        <v>1558</v>
      </c>
      <c r="F2342" s="279" t="s">
        <v>1565</v>
      </c>
      <c r="G2342" s="156">
        <v>44709</v>
      </c>
      <c r="H2342" s="281">
        <v>24859249.469999999</v>
      </c>
      <c r="I2342" s="50">
        <v>0.53061000000000003</v>
      </c>
      <c r="J2342" s="275">
        <v>7513.44</v>
      </c>
      <c r="K2342" s="275">
        <v>14160</v>
      </c>
      <c r="L2342" s="275"/>
      <c r="M2342" s="276" t="str">
        <f>TEXT(Table2[[#This Row],[Gd.Dt]],"mmm-yy")</f>
        <v>May-22</v>
      </c>
      <c r="N2342" s="46" t="str">
        <f>MID(Table2[[#This Row],[BE]],6,2)</f>
        <v>MB</v>
      </c>
      <c r="O2342" s="46" t="str">
        <f>IF(Table2[[#This Row],[Type]]="IB","EOU",IF(Table2[[#This Row],[Type]]="MB","Local","492"))</f>
        <v>Local</v>
      </c>
      <c r="P2342" s="46">
        <f>ROUND(Table2[[#This Row],[Cons]]/Table2[[#This Row],[Qty.]],5)</f>
        <v>0.53061000000000003</v>
      </c>
      <c r="Q2342" s="46" t="b">
        <f>EXACT(Table2[[#This Row],[rate]],Table2[[#This Row],[Check]])</f>
        <v>1</v>
      </c>
      <c r="R2342" s="46"/>
      <c r="S2342" s="46" t="str">
        <f>IF(Table2[[#This Row],[SRO]]="EOU",VLOOKUP(Table2[[#This Row],[BE]],[2]GD.List!$C$3:$N$5014,12,0),IF(Table2[[#This Row],[SRO]]="Local","Polyester Staple Fibre","SRO 492"))</f>
        <v>Polyester Staple Fibre</v>
      </c>
    </row>
    <row r="2343" spans="1:19" x14ac:dyDescent="0.25">
      <c r="A2343" s="283" t="s">
        <v>1460</v>
      </c>
      <c r="B2343" s="279" t="s">
        <v>1555</v>
      </c>
      <c r="C2343" s="274">
        <v>45612</v>
      </c>
      <c r="D2343" s="280">
        <v>5503.201</v>
      </c>
      <c r="E2343" s="7" t="s">
        <v>1585</v>
      </c>
      <c r="F2343" s="279" t="s">
        <v>1595</v>
      </c>
      <c r="G2343" s="156">
        <v>44711</v>
      </c>
      <c r="H2343" s="281">
        <v>24544610.059999999</v>
      </c>
      <c r="I2343" s="50">
        <v>0.53061000000000003</v>
      </c>
      <c r="J2343" s="275">
        <v>7992.58</v>
      </c>
      <c r="K2343" s="275">
        <v>15063</v>
      </c>
      <c r="L2343" s="275"/>
      <c r="M2343" s="276" t="str">
        <f>TEXT(Table2[[#This Row],[Gd.Dt]],"mmm-yy")</f>
        <v>May-22</v>
      </c>
      <c r="N2343" s="46" t="str">
        <f>MID(Table2[[#This Row],[BE]],6,2)</f>
        <v>MB</v>
      </c>
      <c r="O2343" s="46" t="str">
        <f>IF(Table2[[#This Row],[Type]]="IB","EOU",IF(Table2[[#This Row],[Type]]="MB","Local","492"))</f>
        <v>Local</v>
      </c>
      <c r="P2343" s="46">
        <f>ROUND(Table2[[#This Row],[Cons]]/Table2[[#This Row],[Qty.]],5)</f>
        <v>0.53061000000000003</v>
      </c>
      <c r="Q2343" s="46" t="b">
        <f>EXACT(Table2[[#This Row],[rate]],Table2[[#This Row],[Check]])</f>
        <v>1</v>
      </c>
      <c r="R2343" s="46"/>
      <c r="S2343" s="46" t="str">
        <f>IF(Table2[[#This Row],[SRO]]="EOU",VLOOKUP(Table2[[#This Row],[BE]],[2]GD.List!$C$3:$N$5014,12,0),IF(Table2[[#This Row],[SRO]]="Local","Polyester Staple Fibre","SRO 492"))</f>
        <v>Polyester Staple Fibre</v>
      </c>
    </row>
    <row r="2344" spans="1:19" x14ac:dyDescent="0.25">
      <c r="A2344" s="282" t="s">
        <v>1460</v>
      </c>
      <c r="B2344" s="279" t="s">
        <v>1557</v>
      </c>
      <c r="C2344" s="274">
        <v>36290</v>
      </c>
      <c r="D2344" s="280">
        <v>5503.201</v>
      </c>
      <c r="E2344" s="7" t="s">
        <v>1587</v>
      </c>
      <c r="F2344" s="279" t="s">
        <v>1596</v>
      </c>
      <c r="G2344" s="156">
        <v>44711</v>
      </c>
      <c r="H2344" s="281">
        <v>22386788.579999998</v>
      </c>
      <c r="I2344" s="50">
        <v>0.53061000000000003</v>
      </c>
      <c r="J2344" s="275">
        <v>7917.28</v>
      </c>
      <c r="K2344" s="275">
        <v>14921</v>
      </c>
      <c r="L2344" s="275"/>
      <c r="M2344" s="276" t="str">
        <f>TEXT(Table2[[#This Row],[Gd.Dt]],"mmm-yy")</f>
        <v>May-22</v>
      </c>
      <c r="N2344" s="46" t="str">
        <f>MID(Table2[[#This Row],[BE]],6,2)</f>
        <v>MB</v>
      </c>
      <c r="O2344" s="46" t="str">
        <f>IF(Table2[[#This Row],[Type]]="IB","EOU",IF(Table2[[#This Row],[Type]]="MB","Local","492"))</f>
        <v>Local</v>
      </c>
      <c r="P2344" s="46">
        <f>ROUND(Table2[[#This Row],[Cons]]/Table2[[#This Row],[Qty.]],5)</f>
        <v>0.53061000000000003</v>
      </c>
      <c r="Q2344" s="46" t="b">
        <f>EXACT(Table2[[#This Row],[rate]],Table2[[#This Row],[Check]])</f>
        <v>1</v>
      </c>
      <c r="R2344" s="46"/>
      <c r="S2344" s="46" t="str">
        <f>IF(Table2[[#This Row],[SRO]]="EOU",VLOOKUP(Table2[[#This Row],[BE]],[2]GD.List!$C$3:$N$5014,12,0),IF(Table2[[#This Row],[SRO]]="Local","Polyester Staple Fibre","SRO 492"))</f>
        <v>Polyester Staple Fibre</v>
      </c>
    </row>
    <row r="2345" spans="1:19" x14ac:dyDescent="0.25">
      <c r="A2345" s="283" t="s">
        <v>1466</v>
      </c>
      <c r="B2345" s="279" t="s">
        <v>1549</v>
      </c>
      <c r="C2345" s="274">
        <v>4602</v>
      </c>
      <c r="D2345" s="280">
        <v>5206.24</v>
      </c>
      <c r="E2345" s="7" t="s">
        <v>1574</v>
      </c>
      <c r="F2345" s="279" t="s">
        <v>1589</v>
      </c>
      <c r="G2345" s="156">
        <v>44710</v>
      </c>
      <c r="H2345" s="281">
        <v>32536352</v>
      </c>
      <c r="I2345" s="50">
        <v>1.0101</v>
      </c>
      <c r="J2345" s="275">
        <v>16513.11</v>
      </c>
      <c r="K2345" s="275">
        <v>16348</v>
      </c>
      <c r="L2345" s="275"/>
      <c r="M2345" s="276" t="str">
        <f>TEXT(Table2[[#This Row],[Gd.Dt]],"mmm-yy")</f>
        <v>May-22</v>
      </c>
      <c r="N2345" s="46" t="str">
        <f>MID(Table2[[#This Row],[BE]],6,2)</f>
        <v>IB</v>
      </c>
      <c r="O2345" s="46" t="str">
        <f>IF(Table2[[#This Row],[Type]]="IB","EOU",IF(Table2[[#This Row],[Type]]="MB","Local","492"))</f>
        <v>EOU</v>
      </c>
      <c r="P2345" s="46">
        <f>ROUND(Table2[[#This Row],[Cons]]/Table2[[#This Row],[Qty.]],5)</f>
        <v>1.0101</v>
      </c>
      <c r="Q2345" s="46" t="b">
        <f>EXACT(Table2[[#This Row],[rate]],Table2[[#This Row],[Check]])</f>
        <v>1</v>
      </c>
      <c r="R2345" s="46"/>
      <c r="S2345" s="46" t="str">
        <f>IF(Table2[[#This Row],[SRO]]="EOU",VLOOKUP(Table2[[#This Row],[BE]],[2]GD.List!$C$3:$N$5014,12,0),IF(Table2[[#This Row],[SRO]]="Local","Polyester Staple Fibre","SRO 492"))</f>
        <v>Blended Yarn</v>
      </c>
    </row>
    <row r="2346" spans="1:19" x14ac:dyDescent="0.25">
      <c r="A2346" s="283" t="s">
        <v>1466</v>
      </c>
      <c r="B2346" s="279" t="s">
        <v>1548</v>
      </c>
      <c r="C2346" s="274">
        <v>1836</v>
      </c>
      <c r="D2346" s="280">
        <v>5206.24</v>
      </c>
      <c r="E2346" s="7" t="s">
        <v>1573</v>
      </c>
      <c r="F2346" s="279" t="s">
        <v>1590</v>
      </c>
      <c r="G2346" s="156">
        <v>44710</v>
      </c>
      <c r="H2346" s="281">
        <v>12911591.699999999</v>
      </c>
      <c r="I2346" s="50">
        <v>1.0101</v>
      </c>
      <c r="J2346" s="275">
        <v>7556.5599999999995</v>
      </c>
      <c r="K2346" s="275">
        <v>7480</v>
      </c>
      <c r="L2346" s="275"/>
      <c r="M2346" s="276" t="str">
        <f>TEXT(Table2[[#This Row],[Gd.Dt]],"mmm-yy")</f>
        <v>May-22</v>
      </c>
      <c r="N2346" s="46" t="str">
        <f>MID(Table2[[#This Row],[BE]],6,2)</f>
        <v>IB</v>
      </c>
      <c r="O2346" s="46" t="str">
        <f>IF(Table2[[#This Row],[Type]]="IB","EOU",IF(Table2[[#This Row],[Type]]="MB","Local","492"))</f>
        <v>EOU</v>
      </c>
      <c r="P2346" s="46">
        <f>ROUND(Table2[[#This Row],[Cons]]/Table2[[#This Row],[Qty.]],5)</f>
        <v>1.01024</v>
      </c>
      <c r="Q2346" s="46" t="b">
        <f>EXACT(Table2[[#This Row],[rate]],Table2[[#This Row],[Check]])</f>
        <v>0</v>
      </c>
      <c r="R2346" s="46"/>
      <c r="S2346" s="46" t="str">
        <f>IF(Table2[[#This Row],[SRO]]="EOU",VLOOKUP(Table2[[#This Row],[BE]],[2]GD.List!$C$3:$N$5014,12,0),IF(Table2[[#This Row],[SRO]]="Local","Polyester Staple Fibre","SRO 492"))</f>
        <v>Blended Yarn</v>
      </c>
    </row>
    <row r="2347" spans="1:19" x14ac:dyDescent="0.25">
      <c r="A2347" s="283" t="s">
        <v>1466</v>
      </c>
      <c r="B2347" s="279" t="s">
        <v>1544</v>
      </c>
      <c r="C2347" s="274">
        <v>2483</v>
      </c>
      <c r="D2347" s="280">
        <v>5206.24</v>
      </c>
      <c r="E2347" s="7" t="s">
        <v>1563</v>
      </c>
      <c r="F2347" s="279" t="s">
        <v>1569</v>
      </c>
      <c r="G2347" s="156">
        <v>44709</v>
      </c>
      <c r="H2347" s="281">
        <v>34143945.670000002</v>
      </c>
      <c r="I2347" s="50">
        <v>1.0101</v>
      </c>
      <c r="J2347" s="275">
        <v>7624.23</v>
      </c>
      <c r="K2347" s="275">
        <v>7548</v>
      </c>
      <c r="L2347" s="275"/>
      <c r="M2347" s="276" t="str">
        <f>TEXT(Table2[[#This Row],[Gd.Dt]],"mmm-yy")</f>
        <v>May-22</v>
      </c>
      <c r="N2347" s="46" t="str">
        <f>MID(Table2[[#This Row],[BE]],6,2)</f>
        <v>IB</v>
      </c>
      <c r="O2347" s="46" t="str">
        <f>IF(Table2[[#This Row],[Type]]="IB","EOU",IF(Table2[[#This Row],[Type]]="MB","Local","492"))</f>
        <v>EOU</v>
      </c>
      <c r="P2347" s="46">
        <f>ROUND(Table2[[#This Row],[Cons]]/Table2[[#This Row],[Qty.]],5)</f>
        <v>1.0101</v>
      </c>
      <c r="Q2347" s="46" t="b">
        <f>EXACT(Table2[[#This Row],[rate]],Table2[[#This Row],[Check]])</f>
        <v>1</v>
      </c>
      <c r="R2347" s="46"/>
      <c r="S2347" s="46" t="str">
        <f>IF(Table2[[#This Row],[SRO]]="EOU",VLOOKUP(Table2[[#This Row],[BE]],[2]GD.List!$C$3:$N$5014,12,0),IF(Table2[[#This Row],[SRO]]="Local","Polyester Staple Fibre","SRO 492"))</f>
        <v>Blended Yarn</v>
      </c>
    </row>
    <row r="2348" spans="1:19" x14ac:dyDescent="0.25">
      <c r="A2348" s="282" t="s">
        <v>1466</v>
      </c>
      <c r="B2348" s="279" t="s">
        <v>1547</v>
      </c>
      <c r="C2348" s="274">
        <v>4262</v>
      </c>
      <c r="D2348" s="280">
        <v>5206.24</v>
      </c>
      <c r="E2348" s="7" t="s">
        <v>1572</v>
      </c>
      <c r="F2348" s="279" t="s">
        <v>1592</v>
      </c>
      <c r="G2348" s="156">
        <v>44710</v>
      </c>
      <c r="H2348" s="281">
        <v>30539942.27</v>
      </c>
      <c r="I2348" s="50">
        <v>1.0101</v>
      </c>
      <c r="J2348" s="275">
        <v>5472.17</v>
      </c>
      <c r="K2348" s="275">
        <v>5417.45</v>
      </c>
      <c r="L2348" s="275"/>
      <c r="M2348" s="276" t="str">
        <f>TEXT(Table2[[#This Row],[Gd.Dt]],"mmm-yy")</f>
        <v>May-22</v>
      </c>
      <c r="N2348" s="46" t="str">
        <f>MID(Table2[[#This Row],[BE]],6,2)</f>
        <v>IB</v>
      </c>
      <c r="O2348" s="46" t="str">
        <f>IF(Table2[[#This Row],[Type]]="IB","EOU",IF(Table2[[#This Row],[Type]]="MB","Local","492"))</f>
        <v>EOU</v>
      </c>
      <c r="P2348" s="46">
        <f>ROUND(Table2[[#This Row],[Cons]]/Table2[[#This Row],[Qty.]],5)</f>
        <v>1.0101</v>
      </c>
      <c r="Q2348" s="46" t="b">
        <f>EXACT(Table2[[#This Row],[rate]],Table2[[#This Row],[Check]])</f>
        <v>1</v>
      </c>
      <c r="R2348" s="46"/>
      <c r="S2348" s="46" t="str">
        <f>IF(Table2[[#This Row],[SRO]]="EOU",VLOOKUP(Table2[[#This Row],[BE]],[2]GD.List!$C$3:$N$5014,12,0),IF(Table2[[#This Row],[SRO]]="Local","Polyester Staple Fibre","SRO 492"))</f>
        <v>Blended Yarn</v>
      </c>
    </row>
    <row r="2349" spans="1:19" x14ac:dyDescent="0.25">
      <c r="A2349" s="283" t="s">
        <v>1512</v>
      </c>
      <c r="B2349" s="279" t="s">
        <v>1544</v>
      </c>
      <c r="C2349" s="274">
        <v>2483</v>
      </c>
      <c r="D2349" s="280">
        <v>5402.33</v>
      </c>
      <c r="E2349" s="7" t="s">
        <v>1563</v>
      </c>
      <c r="F2349" s="279" t="s">
        <v>1569</v>
      </c>
      <c r="G2349" s="156">
        <v>44709</v>
      </c>
      <c r="H2349" s="281">
        <v>34143945.670000002</v>
      </c>
      <c r="I2349" s="50">
        <v>1.0101</v>
      </c>
      <c r="J2349" s="275">
        <v>6364.64</v>
      </c>
      <c r="K2349" s="275">
        <v>6301</v>
      </c>
      <c r="L2349" s="275"/>
      <c r="M2349" s="276" t="str">
        <f>TEXT(Table2[[#This Row],[Gd.Dt]],"mmm-yy")</f>
        <v>May-22</v>
      </c>
      <c r="N2349" s="46" t="str">
        <f>MID(Table2[[#This Row],[BE]],6,2)</f>
        <v>IB</v>
      </c>
      <c r="O2349" s="46" t="str">
        <f>IF(Table2[[#This Row],[Type]]="IB","EOU",IF(Table2[[#This Row],[Type]]="MB","Local","492"))</f>
        <v>EOU</v>
      </c>
      <c r="P2349" s="46">
        <f>ROUND(Table2[[#This Row],[Cons]]/Table2[[#This Row],[Qty.]],5)</f>
        <v>1.0101</v>
      </c>
      <c r="Q2349" s="46" t="b">
        <f>EXACT(Table2[[#This Row],[rate]],Table2[[#This Row],[Check]])</f>
        <v>1</v>
      </c>
      <c r="R2349" s="46"/>
      <c r="S2349" s="46" t="str">
        <f>IF(Table2[[#This Row],[SRO]]="EOU",VLOOKUP(Table2[[#This Row],[BE]],[2]GD.List!$C$3:$N$5014,12,0),IF(Table2[[#This Row],[SRO]]="Local","Polyester Staple Fibre","SRO 492"))</f>
        <v>Polyester Yarn</v>
      </c>
    </row>
    <row r="2350" spans="1:19" x14ac:dyDescent="0.25">
      <c r="A2350" s="282" t="s">
        <v>1512</v>
      </c>
      <c r="B2350" s="279" t="s">
        <v>1556</v>
      </c>
      <c r="C2350" s="274">
        <v>2985</v>
      </c>
      <c r="D2350" s="280">
        <v>5402.33</v>
      </c>
      <c r="E2350" s="7" t="s">
        <v>1586</v>
      </c>
      <c r="F2350" s="279" t="s">
        <v>1594</v>
      </c>
      <c r="G2350" s="156">
        <v>44711</v>
      </c>
      <c r="H2350" s="281">
        <v>25225531.93</v>
      </c>
      <c r="I2350" s="50">
        <v>1.0101</v>
      </c>
      <c r="J2350" s="275">
        <v>7931.31</v>
      </c>
      <c r="K2350" s="275">
        <v>7852</v>
      </c>
      <c r="L2350" s="275"/>
      <c r="M2350" s="276" t="str">
        <f>TEXT(Table2[[#This Row],[Gd.Dt]],"mmm-yy")</f>
        <v>May-22</v>
      </c>
      <c r="N2350" s="46" t="str">
        <f>MID(Table2[[#This Row],[BE]],6,2)</f>
        <v>IB</v>
      </c>
      <c r="O2350" s="46" t="str">
        <f>IF(Table2[[#This Row],[Type]]="IB","EOU",IF(Table2[[#This Row],[Type]]="MB","Local","492"))</f>
        <v>EOU</v>
      </c>
      <c r="P2350" s="46">
        <f>ROUND(Table2[[#This Row],[Cons]]/Table2[[#This Row],[Qty.]],5)</f>
        <v>1.0101</v>
      </c>
      <c r="Q2350" s="46" t="b">
        <f>EXACT(Table2[[#This Row],[rate]],Table2[[#This Row],[Check]])</f>
        <v>1</v>
      </c>
      <c r="R2350" s="46"/>
      <c r="S2350" s="46" t="str">
        <f>IF(Table2[[#This Row],[SRO]]="EOU",VLOOKUP(Table2[[#This Row],[BE]],[2]GD.List!$C$3:$N$5014,12,0),IF(Table2[[#This Row],[SRO]]="Local","Polyester Staple Fibre","SRO 492"))</f>
        <v>Polyester Yarn</v>
      </c>
    </row>
    <row r="2351" spans="1:19" x14ac:dyDescent="0.25">
      <c r="A2351" s="283" t="s">
        <v>1560</v>
      </c>
      <c r="B2351" s="279" t="s">
        <v>1541</v>
      </c>
      <c r="C2351" s="274">
        <v>16440</v>
      </c>
      <c r="D2351" s="280">
        <v>9607.2000000000007</v>
      </c>
      <c r="E2351" s="7" t="s">
        <v>1559</v>
      </c>
      <c r="F2351" s="279" t="s">
        <v>1566</v>
      </c>
      <c r="G2351" s="156">
        <v>44709</v>
      </c>
      <c r="H2351" s="281">
        <v>25085054.809999999</v>
      </c>
      <c r="I2351" s="50">
        <v>5.0000000000000001E-4</v>
      </c>
      <c r="J2351" s="275">
        <v>5.07</v>
      </c>
      <c r="K2351" s="275">
        <v>10148.870000000001</v>
      </c>
      <c r="L2351" s="275"/>
      <c r="M2351" s="276" t="str">
        <f>TEXT(Table2[[#This Row],[Gd.Dt]],"mmm-yy")</f>
        <v>May-22</v>
      </c>
      <c r="N2351" s="46" t="str">
        <f>MID(Table2[[#This Row],[BE]],6,2)</f>
        <v>HC</v>
      </c>
      <c r="O2351" s="46" t="str">
        <f>IF(Table2[[#This Row],[Type]]="IB","EOU",IF(Table2[[#This Row],[Type]]="MB","Local","492"))</f>
        <v>492</v>
      </c>
      <c r="P2351" s="46">
        <f>ROUND(Table2[[#This Row],[Cons]]/Table2[[#This Row],[Qty.]],5)</f>
        <v>5.0000000000000001E-4</v>
      </c>
      <c r="Q2351" s="46" t="b">
        <f>EXACT(Table2[[#This Row],[rate]],Table2[[#This Row],[Check]])</f>
        <v>1</v>
      </c>
      <c r="R2351" s="46"/>
      <c r="S2351" s="46" t="str">
        <f>IF(Table2[[#This Row],[SRO]]="EOU",VLOOKUP(Table2[[#This Row],[BE]],[2]GD.List!$C$3:$N$5014,12,0),IF(Table2[[#This Row],[SRO]]="Local","Polyester Staple Fibre","SRO 492"))</f>
        <v>SRO 492</v>
      </c>
    </row>
    <row r="2352" spans="1:19" x14ac:dyDescent="0.25">
      <c r="A2352" s="283" t="s">
        <v>1560</v>
      </c>
      <c r="B2352" s="279" t="s">
        <v>1541</v>
      </c>
      <c r="C2352" s="274">
        <v>16440</v>
      </c>
      <c r="D2352" s="280">
        <v>9607.2000000000007</v>
      </c>
      <c r="E2352" s="7" t="s">
        <v>1559</v>
      </c>
      <c r="F2352" s="279" t="s">
        <v>1566</v>
      </c>
      <c r="G2352" s="156">
        <v>44709</v>
      </c>
      <c r="H2352" s="281">
        <v>25085054.809999999</v>
      </c>
      <c r="I2352" s="50">
        <v>1.17E-2</v>
      </c>
      <c r="J2352" s="275">
        <v>130.71</v>
      </c>
      <c r="K2352" s="275">
        <v>11171.72</v>
      </c>
      <c r="L2352" s="275"/>
      <c r="M2352" s="276" t="str">
        <f>TEXT(Table2[[#This Row],[Gd.Dt]],"mmm-yy")</f>
        <v>May-22</v>
      </c>
      <c r="N2352" s="46" t="str">
        <f>MID(Table2[[#This Row],[BE]],6,2)</f>
        <v>HC</v>
      </c>
      <c r="O2352" s="46" t="str">
        <f>IF(Table2[[#This Row],[Type]]="IB","EOU",IF(Table2[[#This Row],[Type]]="MB","Local","492"))</f>
        <v>492</v>
      </c>
      <c r="P2352" s="46">
        <f>ROUND(Table2[[#This Row],[Cons]]/Table2[[#This Row],[Qty.]],5)</f>
        <v>1.17E-2</v>
      </c>
      <c r="Q2352" s="46" t="b">
        <f>EXACT(Table2[[#This Row],[rate]],Table2[[#This Row],[Check]])</f>
        <v>1</v>
      </c>
      <c r="R2352" s="46"/>
      <c r="S2352" s="46" t="str">
        <f>IF(Table2[[#This Row],[SRO]]="EOU",VLOOKUP(Table2[[#This Row],[BE]],[2]GD.List!$C$3:$N$5014,12,0),IF(Table2[[#This Row],[SRO]]="Local","Polyester Staple Fibre","SRO 492"))</f>
        <v>SRO 492</v>
      </c>
    </row>
    <row r="2353" spans="1:19" x14ac:dyDescent="0.25">
      <c r="A2353" s="283" t="s">
        <v>1560</v>
      </c>
      <c r="B2353" s="279" t="s">
        <v>1551</v>
      </c>
      <c r="C2353" s="274">
        <v>14850</v>
      </c>
      <c r="D2353" s="280">
        <v>9607.2000000000007</v>
      </c>
      <c r="E2353" s="7" t="s">
        <v>1576</v>
      </c>
      <c r="F2353" s="279" t="s">
        <v>1597</v>
      </c>
      <c r="G2353" s="156">
        <v>44710</v>
      </c>
      <c r="H2353" s="281">
        <v>25059702.670000002</v>
      </c>
      <c r="I2353" s="50">
        <v>5.0000000000000001E-4</v>
      </c>
      <c r="J2353" s="275">
        <v>14.78</v>
      </c>
      <c r="K2353" s="275">
        <v>29551.13</v>
      </c>
      <c r="L2353" s="275"/>
      <c r="M2353" s="276" t="str">
        <f>TEXT(Table2[[#This Row],[Gd.Dt]],"mmm-yy")</f>
        <v>May-22</v>
      </c>
      <c r="N2353" s="46" t="str">
        <f>MID(Table2[[#This Row],[BE]],6,2)</f>
        <v>HC</v>
      </c>
      <c r="O2353" s="46" t="str">
        <f>IF(Table2[[#This Row],[Type]]="IB","EOU",IF(Table2[[#This Row],[Type]]="MB","Local","492"))</f>
        <v>492</v>
      </c>
      <c r="P2353" s="46">
        <f>ROUND(Table2[[#This Row],[Cons]]/Table2[[#This Row],[Qty.]],5)</f>
        <v>5.0000000000000001E-4</v>
      </c>
      <c r="Q2353" s="46" t="b">
        <f>EXACT(Table2[[#This Row],[rate]],Table2[[#This Row],[Check]])</f>
        <v>1</v>
      </c>
      <c r="R2353" s="46"/>
      <c r="S2353" s="46" t="str">
        <f>IF(Table2[[#This Row],[SRO]]="EOU",VLOOKUP(Table2[[#This Row],[BE]],[2]GD.List!$C$3:$N$5014,12,0),IF(Table2[[#This Row],[SRO]]="Local","Polyester Staple Fibre","SRO 492"))</f>
        <v>SRO 492</v>
      </c>
    </row>
    <row r="2354" spans="1:19" x14ac:dyDescent="0.25">
      <c r="A2354" s="283" t="s">
        <v>1560</v>
      </c>
      <c r="B2354" s="279" t="s">
        <v>1551</v>
      </c>
      <c r="C2354" s="274">
        <v>14850</v>
      </c>
      <c r="D2354" s="280">
        <v>9607.2000000000007</v>
      </c>
      <c r="E2354" s="7" t="s">
        <v>1576</v>
      </c>
      <c r="F2354" s="279" t="s">
        <v>1597</v>
      </c>
      <c r="G2354" s="156">
        <v>44710</v>
      </c>
      <c r="H2354" s="281">
        <v>25059702.670000002</v>
      </c>
      <c r="I2354" s="50">
        <v>1.17E-2</v>
      </c>
      <c r="J2354" s="275">
        <v>345.75</v>
      </c>
      <c r="K2354" s="275">
        <v>29551.13</v>
      </c>
      <c r="L2354" s="275"/>
      <c r="M2354" s="276" t="str">
        <f>TEXT(Table2[[#This Row],[Gd.Dt]],"mmm-yy")</f>
        <v>May-22</v>
      </c>
      <c r="N2354" s="46" t="str">
        <f>MID(Table2[[#This Row],[BE]],6,2)</f>
        <v>HC</v>
      </c>
      <c r="O2354" s="46" t="str">
        <f>IF(Table2[[#This Row],[Type]]="IB","EOU",IF(Table2[[#This Row],[Type]]="MB","Local","492"))</f>
        <v>492</v>
      </c>
      <c r="P2354" s="46">
        <f>ROUND(Table2[[#This Row],[Cons]]/Table2[[#This Row],[Qty.]],5)</f>
        <v>1.17E-2</v>
      </c>
      <c r="Q2354" s="46" t="b">
        <f>EXACT(Table2[[#This Row],[rate]],Table2[[#This Row],[Check]])</f>
        <v>1</v>
      </c>
      <c r="R2354" s="46"/>
      <c r="S2354" s="46" t="str">
        <f>IF(Table2[[#This Row],[SRO]]="EOU",VLOOKUP(Table2[[#This Row],[BE]],[2]GD.List!$C$3:$N$5014,12,0),IF(Table2[[#This Row],[SRO]]="Local","Polyester Staple Fibre","SRO 492"))</f>
        <v>SRO 492</v>
      </c>
    </row>
    <row r="2355" spans="1:19" x14ac:dyDescent="0.25">
      <c r="A2355" s="283" t="s">
        <v>1560</v>
      </c>
      <c r="B2355" s="279" t="s">
        <v>1552</v>
      </c>
      <c r="C2355" s="274">
        <v>15120</v>
      </c>
      <c r="D2355" s="280">
        <v>9607.2000000000007</v>
      </c>
      <c r="E2355" s="7" t="s">
        <v>1577</v>
      </c>
      <c r="F2355" s="279" t="s">
        <v>1598</v>
      </c>
      <c r="G2355" s="156">
        <v>44710</v>
      </c>
      <c r="H2355" s="281">
        <v>23082127.170000002</v>
      </c>
      <c r="I2355" s="50">
        <v>5.0000000000000001E-4</v>
      </c>
      <c r="J2355" s="275">
        <v>9.07</v>
      </c>
      <c r="K2355" s="275">
        <v>18148.57</v>
      </c>
      <c r="L2355" s="275"/>
      <c r="M2355" s="276" t="str">
        <f>TEXT(Table2[[#This Row],[Gd.Dt]],"mmm-yy")</f>
        <v>May-22</v>
      </c>
      <c r="N2355" s="46" t="str">
        <f>MID(Table2[[#This Row],[BE]],6,2)</f>
        <v>HC</v>
      </c>
      <c r="O2355" s="46" t="str">
        <f>IF(Table2[[#This Row],[Type]]="IB","EOU",IF(Table2[[#This Row],[Type]]="MB","Local","492"))</f>
        <v>492</v>
      </c>
      <c r="P2355" s="46">
        <f>ROUND(Table2[[#This Row],[Cons]]/Table2[[#This Row],[Qty.]],5)</f>
        <v>5.0000000000000001E-4</v>
      </c>
      <c r="Q2355" s="46" t="b">
        <f>EXACT(Table2[[#This Row],[rate]],Table2[[#This Row],[Check]])</f>
        <v>1</v>
      </c>
      <c r="R2355" s="46"/>
      <c r="S2355" s="46" t="str">
        <f>IF(Table2[[#This Row],[SRO]]="EOU",VLOOKUP(Table2[[#This Row],[BE]],[2]GD.List!$C$3:$N$5014,12,0),IF(Table2[[#This Row],[SRO]]="Local","Polyester Staple Fibre","SRO 492"))</f>
        <v>SRO 492</v>
      </c>
    </row>
    <row r="2356" spans="1:19" x14ac:dyDescent="0.25">
      <c r="A2356" s="282" t="s">
        <v>1560</v>
      </c>
      <c r="B2356" s="279" t="s">
        <v>1552</v>
      </c>
      <c r="C2356" s="274">
        <v>15120</v>
      </c>
      <c r="D2356" s="280">
        <v>9607.2000000000007</v>
      </c>
      <c r="E2356" s="7" t="s">
        <v>1577</v>
      </c>
      <c r="F2356" s="279" t="s">
        <v>1598</v>
      </c>
      <c r="G2356" s="156">
        <v>44710</v>
      </c>
      <c r="H2356" s="281">
        <v>23082127.170000002</v>
      </c>
      <c r="I2356" s="50">
        <v>1.17E-2</v>
      </c>
      <c r="J2356" s="275">
        <v>306.2</v>
      </c>
      <c r="K2356" s="275">
        <v>26171.24</v>
      </c>
      <c r="L2356" s="275"/>
      <c r="M2356" s="276" t="str">
        <f>TEXT(Table2[[#This Row],[Gd.Dt]],"mmm-yy")</f>
        <v>May-22</v>
      </c>
      <c r="N2356" s="46" t="str">
        <f>MID(Table2[[#This Row],[BE]],6,2)</f>
        <v>HC</v>
      </c>
      <c r="O2356" s="46" t="str">
        <f>IF(Table2[[#This Row],[Type]]="IB","EOU",IF(Table2[[#This Row],[Type]]="MB","Local","492"))</f>
        <v>492</v>
      </c>
      <c r="P2356" s="46">
        <f>ROUND(Table2[[#This Row],[Cons]]/Table2[[#This Row],[Qty.]],5)</f>
        <v>1.17E-2</v>
      </c>
      <c r="Q2356" s="46" t="b">
        <f>EXACT(Table2[[#This Row],[rate]],Table2[[#This Row],[Check]])</f>
        <v>1</v>
      </c>
      <c r="R2356" s="46"/>
      <c r="S2356" s="46" t="str">
        <f>IF(Table2[[#This Row],[SRO]]="EOU",VLOOKUP(Table2[[#This Row],[BE]],[2]GD.List!$C$3:$N$5014,12,0),IF(Table2[[#This Row],[SRO]]="Local","Polyester Staple Fibre","SRO 492"))</f>
        <v>SRO 492</v>
      </c>
    </row>
    <row r="2357" spans="1:19" x14ac:dyDescent="0.25">
      <c r="A2357" s="282" t="s">
        <v>1564</v>
      </c>
      <c r="B2357" s="279" t="s">
        <v>1544</v>
      </c>
      <c r="C2357" s="274">
        <v>2483</v>
      </c>
      <c r="D2357" s="280">
        <v>5205.2700000000004</v>
      </c>
      <c r="E2357" s="7" t="s">
        <v>1563</v>
      </c>
      <c r="F2357" s="279" t="s">
        <v>1569</v>
      </c>
      <c r="G2357" s="156">
        <v>44709</v>
      </c>
      <c r="H2357" s="281">
        <v>34143945.670000002</v>
      </c>
      <c r="I2357" s="50">
        <v>1.0101</v>
      </c>
      <c r="J2357" s="275">
        <v>1067.43</v>
      </c>
      <c r="K2357" s="275">
        <v>1056.76</v>
      </c>
      <c r="L2357" s="275"/>
      <c r="M2357" s="276" t="str">
        <f>TEXT(Table2[[#This Row],[Gd.Dt]],"mmm-yy")</f>
        <v>May-22</v>
      </c>
      <c r="N2357" s="46" t="str">
        <f>MID(Table2[[#This Row],[BE]],6,2)</f>
        <v>IB</v>
      </c>
      <c r="O2357" s="46" t="str">
        <f>IF(Table2[[#This Row],[Type]]="IB","EOU",IF(Table2[[#This Row],[Type]]="MB","Local","492"))</f>
        <v>EOU</v>
      </c>
      <c r="P2357" s="46">
        <f>ROUND(Table2[[#This Row],[Cons]]/Table2[[#This Row],[Qty.]],5)</f>
        <v>1.0101</v>
      </c>
      <c r="Q2357" s="46" t="b">
        <f>EXACT(Table2[[#This Row],[rate]],Table2[[#This Row],[Check]])</f>
        <v>1</v>
      </c>
      <c r="R2357" s="46"/>
      <c r="S2357" s="46" t="str">
        <f>IF(Table2[[#This Row],[SRO]]="EOU",VLOOKUP(Table2[[#This Row],[BE]],[2]GD.List!$C$3:$N$5014,12,0),IF(Table2[[#This Row],[SRO]]="Local","Polyester Staple Fibre","SRO 492"))</f>
        <v>Cotton Yarn</v>
      </c>
    </row>
    <row r="2358" spans="1:19" x14ac:dyDescent="0.25">
      <c r="A2358" s="283" t="s">
        <v>1578</v>
      </c>
      <c r="B2358" s="279" t="s">
        <v>1552</v>
      </c>
      <c r="C2358" s="274">
        <v>15120</v>
      </c>
      <c r="D2358" s="280">
        <v>9607.2000000000007</v>
      </c>
      <c r="E2358" s="7" t="s">
        <v>1577</v>
      </c>
      <c r="F2358" s="279" t="s">
        <v>1598</v>
      </c>
      <c r="G2358" s="156">
        <v>44710</v>
      </c>
      <c r="H2358" s="281">
        <v>23082127.170000002</v>
      </c>
      <c r="I2358" s="50">
        <v>5.0000000000000001E-4</v>
      </c>
      <c r="J2358" s="275">
        <v>5.97</v>
      </c>
      <c r="K2358" s="275">
        <v>11939.85</v>
      </c>
      <c r="L2358" s="275"/>
      <c r="M2358" s="276" t="str">
        <f>TEXT(Table2[[#This Row],[Gd.Dt]],"mmm-yy")</f>
        <v>May-22</v>
      </c>
      <c r="N2358" s="46" t="str">
        <f>MID(Table2[[#This Row],[BE]],6,2)</f>
        <v>HC</v>
      </c>
      <c r="O2358" s="46" t="str">
        <f>IF(Table2[[#This Row],[Type]]="IB","EOU",IF(Table2[[#This Row],[Type]]="MB","Local","492"))</f>
        <v>492</v>
      </c>
      <c r="P2358" s="46">
        <f>ROUND(Table2[[#This Row],[Cons]]/Table2[[#This Row],[Qty.]],5)</f>
        <v>5.0000000000000001E-4</v>
      </c>
      <c r="Q2358" s="46" t="b">
        <f>EXACT(Table2[[#This Row],[rate]],Table2[[#This Row],[Check]])</f>
        <v>1</v>
      </c>
      <c r="R2358" s="46"/>
      <c r="S2358" s="46" t="str">
        <f>IF(Table2[[#This Row],[SRO]]="EOU",VLOOKUP(Table2[[#This Row],[BE]],[2]GD.List!$C$3:$N$5014,12,0),IF(Table2[[#This Row],[SRO]]="Local","Polyester Staple Fibre","SRO 492"))</f>
        <v>SRO 492</v>
      </c>
    </row>
    <row r="2359" spans="1:19" x14ac:dyDescent="0.25">
      <c r="A2359" s="282" t="s">
        <v>1578</v>
      </c>
      <c r="B2359" s="279" t="s">
        <v>1552</v>
      </c>
      <c r="C2359" s="274">
        <v>15120</v>
      </c>
      <c r="D2359" s="280">
        <v>9607.2000000000007</v>
      </c>
      <c r="E2359" s="7" t="s">
        <v>1577</v>
      </c>
      <c r="F2359" s="279" t="s">
        <v>1598</v>
      </c>
      <c r="G2359" s="156">
        <v>44710</v>
      </c>
      <c r="H2359" s="281">
        <v>23082127.170000002</v>
      </c>
      <c r="I2359" s="50">
        <v>1.09E-2</v>
      </c>
      <c r="J2359" s="275">
        <v>43.06</v>
      </c>
      <c r="K2359" s="275">
        <v>3950.1</v>
      </c>
      <c r="L2359" s="275"/>
      <c r="M2359" s="276" t="str">
        <f>TEXT(Table2[[#This Row],[Gd.Dt]],"mmm-yy")</f>
        <v>May-22</v>
      </c>
      <c r="N2359" s="46" t="str">
        <f>MID(Table2[[#This Row],[BE]],6,2)</f>
        <v>HC</v>
      </c>
      <c r="O2359" s="46" t="str">
        <f>IF(Table2[[#This Row],[Type]]="IB","EOU",IF(Table2[[#This Row],[Type]]="MB","Local","492"))</f>
        <v>492</v>
      </c>
      <c r="P2359" s="46">
        <f>ROUND(Table2[[#This Row],[Cons]]/Table2[[#This Row],[Qty.]],5)</f>
        <v>1.09E-2</v>
      </c>
      <c r="Q2359" s="46" t="b">
        <f>EXACT(Table2[[#This Row],[rate]],Table2[[#This Row],[Check]])</f>
        <v>1</v>
      </c>
      <c r="R2359" s="46"/>
      <c r="S2359" s="46" t="str">
        <f>IF(Table2[[#This Row],[SRO]]="EOU",VLOOKUP(Table2[[#This Row],[BE]],[2]GD.List!$C$3:$N$5014,12,0),IF(Table2[[#This Row],[SRO]]="Local","Polyester Staple Fibre","SRO 492"))</f>
        <v>SRO 492</v>
      </c>
    </row>
    <row r="2360" spans="1:19" x14ac:dyDescent="0.25">
      <c r="A2360" s="282" t="s">
        <v>1579</v>
      </c>
      <c r="B2360" s="279" t="s">
        <v>1553</v>
      </c>
      <c r="C2360" s="274">
        <v>9904</v>
      </c>
      <c r="D2360" s="280">
        <v>9606.2099999999991</v>
      </c>
      <c r="E2360" s="7" t="s">
        <v>955</v>
      </c>
      <c r="F2360" s="279" t="s">
        <v>1599</v>
      </c>
      <c r="G2360" s="156">
        <v>44710</v>
      </c>
      <c r="H2360" s="281">
        <v>16645092.130000001</v>
      </c>
      <c r="I2360" s="50">
        <v>1</v>
      </c>
      <c r="J2360" s="275">
        <v>42</v>
      </c>
      <c r="K2360" s="275">
        <v>42</v>
      </c>
      <c r="L2360" s="275"/>
      <c r="M2360" s="276" t="str">
        <f>TEXT(Table2[[#This Row],[Gd.Dt]],"mmm-yy")</f>
        <v>May-22</v>
      </c>
      <c r="N2360" s="46" t="str">
        <f>MID(Table2[[#This Row],[BE]],6,2)</f>
        <v>TI</v>
      </c>
      <c r="O2360" s="46" t="str">
        <f>IF(Table2[[#This Row],[Type]]="IB","EOU",IF(Table2[[#This Row],[Type]]="MB","Local","492"))</f>
        <v>492</v>
      </c>
      <c r="P2360" s="46">
        <f>ROUND(Table2[[#This Row],[Cons]]/Table2[[#This Row],[Qty.]],5)</f>
        <v>1</v>
      </c>
      <c r="Q2360" s="46" t="b">
        <f>EXACT(Table2[[#This Row],[rate]],Table2[[#This Row],[Check]])</f>
        <v>1</v>
      </c>
      <c r="R2360" s="46"/>
      <c r="S2360" s="46" t="str">
        <f>IF(Table2[[#This Row],[SRO]]="EOU",VLOOKUP(Table2[[#This Row],[BE]],[2]GD.List!$C$3:$N$5014,12,0),IF(Table2[[#This Row],[SRO]]="Local","Polyester Staple Fibre","SRO 492"))</f>
        <v>SRO 492</v>
      </c>
    </row>
    <row r="2361" spans="1:19" x14ac:dyDescent="0.25">
      <c r="A2361" s="282" t="s">
        <v>1580</v>
      </c>
      <c r="B2361" s="279" t="s">
        <v>1553</v>
      </c>
      <c r="C2361" s="274">
        <v>9904</v>
      </c>
      <c r="D2361" s="280">
        <v>9607.11</v>
      </c>
      <c r="E2361" s="7" t="s">
        <v>955</v>
      </c>
      <c r="F2361" s="279" t="s">
        <v>1599</v>
      </c>
      <c r="G2361" s="156">
        <v>44710</v>
      </c>
      <c r="H2361" s="281">
        <v>16645092.130000001</v>
      </c>
      <c r="I2361" s="50">
        <v>1</v>
      </c>
      <c r="J2361" s="275">
        <v>260.38</v>
      </c>
      <c r="K2361" s="275">
        <v>260.38</v>
      </c>
      <c r="L2361" s="275"/>
      <c r="M2361" s="276" t="str">
        <f>TEXT(Table2[[#This Row],[Gd.Dt]],"mmm-yy")</f>
        <v>May-22</v>
      </c>
      <c r="N2361" s="46" t="str">
        <f>MID(Table2[[#This Row],[BE]],6,2)</f>
        <v>EP</v>
      </c>
      <c r="O2361" s="46" t="str">
        <f>IF(Table2[[#This Row],[Type]]="IB","EOU",IF(Table2[[#This Row],[Type]]="MB","Local","492"))</f>
        <v>492</v>
      </c>
      <c r="P2361" s="46">
        <f>ROUND(Table2[[#This Row],[Cons]]/Table2[[#This Row],[Qty.]],5)</f>
        <v>1</v>
      </c>
      <c r="Q2361" s="46" t="b">
        <f>EXACT(Table2[[#This Row],[rate]],Table2[[#This Row],[Check]])</f>
        <v>1</v>
      </c>
      <c r="R2361" s="46"/>
      <c r="S2361" s="46" t="str">
        <f>IF(Table2[[#This Row],[SRO]]="EOU",VLOOKUP(Table2[[#This Row],[BE]],[2]GD.List!$C$3:$N$5014,12,0),IF(Table2[[#This Row],[SRO]]="Local","Polyester Staple Fibre","SRO 492"))</f>
        <v>SRO 492</v>
      </c>
    </row>
    <row r="2362" spans="1:19" x14ac:dyDescent="0.25">
      <c r="A2362" s="282" t="s">
        <v>1581</v>
      </c>
      <c r="B2362" s="279" t="s">
        <v>1554</v>
      </c>
      <c r="C2362" s="274">
        <v>23200</v>
      </c>
      <c r="D2362" s="280">
        <v>9607.11</v>
      </c>
      <c r="E2362" s="7" t="s">
        <v>1281</v>
      </c>
      <c r="F2362" s="279" t="s">
        <v>1600</v>
      </c>
      <c r="G2362" s="156">
        <v>44710</v>
      </c>
      <c r="H2362" s="281">
        <v>38833854.530000001</v>
      </c>
      <c r="I2362" s="50">
        <v>1</v>
      </c>
      <c r="J2362" s="275">
        <v>542.39</v>
      </c>
      <c r="K2362" s="275">
        <v>542.39</v>
      </c>
      <c r="L2362" s="275"/>
      <c r="M2362" s="276" t="str">
        <f>TEXT(Table2[[#This Row],[Gd.Dt]],"mmm-yy")</f>
        <v>May-22</v>
      </c>
      <c r="N2362" s="46" t="str">
        <f>MID(Table2[[#This Row],[BE]],6,2)</f>
        <v>EP</v>
      </c>
      <c r="O2362" s="46" t="str">
        <f>IF(Table2[[#This Row],[Type]]="IB","EOU",IF(Table2[[#This Row],[Type]]="MB","Local","492"))</f>
        <v>492</v>
      </c>
      <c r="P2362" s="46">
        <f>ROUND(Table2[[#This Row],[Cons]]/Table2[[#This Row],[Qty.]],5)</f>
        <v>1</v>
      </c>
      <c r="Q2362" s="46" t="b">
        <f>EXACT(Table2[[#This Row],[rate]],Table2[[#This Row],[Check]])</f>
        <v>1</v>
      </c>
      <c r="R2362" s="46"/>
      <c r="S2362" s="46" t="str">
        <f>IF(Table2[[#This Row],[SRO]]="EOU",VLOOKUP(Table2[[#This Row],[BE]],[2]GD.List!$C$3:$N$5014,12,0),IF(Table2[[#This Row],[SRO]]="Local","Polyester Staple Fibre","SRO 492"))</f>
        <v>SRO 492</v>
      </c>
    </row>
    <row r="2363" spans="1:19" x14ac:dyDescent="0.25">
      <c r="A2363" s="282" t="s">
        <v>1582</v>
      </c>
      <c r="B2363" s="279" t="s">
        <v>1554</v>
      </c>
      <c r="C2363" s="274">
        <v>23200</v>
      </c>
      <c r="D2363" s="280">
        <v>9606.2199999999993</v>
      </c>
      <c r="E2363" s="7" t="s">
        <v>1281</v>
      </c>
      <c r="F2363" s="279" t="s">
        <v>1600</v>
      </c>
      <c r="G2363" s="156">
        <v>44710</v>
      </c>
      <c r="H2363" s="281">
        <v>38833854.530000001</v>
      </c>
      <c r="I2363" s="50">
        <v>1</v>
      </c>
      <c r="J2363" s="275">
        <v>593</v>
      </c>
      <c r="K2363" s="275">
        <v>593</v>
      </c>
      <c r="L2363" s="275"/>
      <c r="M2363" s="276" t="str">
        <f>TEXT(Table2[[#This Row],[Gd.Dt]],"mmm-yy")</f>
        <v>May-22</v>
      </c>
      <c r="N2363" s="46" t="str">
        <f>MID(Table2[[#This Row],[BE]],6,2)</f>
        <v>TI</v>
      </c>
      <c r="O2363" s="46" t="str">
        <f>IF(Table2[[#This Row],[Type]]="IB","EOU",IF(Table2[[#This Row],[Type]]="MB","Local","492"))</f>
        <v>492</v>
      </c>
      <c r="P2363" s="46">
        <f>ROUND(Table2[[#This Row],[Cons]]/Table2[[#This Row],[Qty.]],5)</f>
        <v>1</v>
      </c>
      <c r="Q2363" s="46" t="b">
        <f>EXACT(Table2[[#This Row],[rate]],Table2[[#This Row],[Check]])</f>
        <v>1</v>
      </c>
      <c r="R2363" s="46"/>
      <c r="S2363" s="46" t="str">
        <f>IF(Table2[[#This Row],[SRO]]="EOU",VLOOKUP(Table2[[#This Row],[BE]],[2]GD.List!$C$3:$N$5014,12,0),IF(Table2[[#This Row],[SRO]]="Local","Polyester Staple Fibre","SRO 492"))</f>
        <v>SRO 492</v>
      </c>
    </row>
    <row r="2364" spans="1:19" x14ac:dyDescent="0.25">
      <c r="A2364" s="282" t="s">
        <v>1583</v>
      </c>
      <c r="B2364" s="279" t="s">
        <v>1554</v>
      </c>
      <c r="C2364" s="274">
        <v>23200</v>
      </c>
      <c r="D2364" s="280">
        <v>3926.9099000000001</v>
      </c>
      <c r="E2364" s="7" t="s">
        <v>1281</v>
      </c>
      <c r="F2364" s="279" t="s">
        <v>1600</v>
      </c>
      <c r="G2364" s="156">
        <v>44710</v>
      </c>
      <c r="H2364" s="281">
        <v>38833854.530000001</v>
      </c>
      <c r="I2364" s="50">
        <v>1</v>
      </c>
      <c r="J2364" s="275">
        <v>1</v>
      </c>
      <c r="K2364" s="275">
        <v>1</v>
      </c>
      <c r="L2364" s="275"/>
      <c r="M2364" s="276" t="str">
        <f>TEXT(Table2[[#This Row],[Gd.Dt]],"mmm-yy")</f>
        <v>May-22</v>
      </c>
      <c r="N2364" s="46" t="str">
        <f>MID(Table2[[#This Row],[BE]],6,2)</f>
        <v>TI</v>
      </c>
      <c r="O2364" s="46" t="str">
        <f>IF(Table2[[#This Row],[Type]]="IB","EOU",IF(Table2[[#This Row],[Type]]="MB","Local","492"))</f>
        <v>492</v>
      </c>
      <c r="P2364" s="46">
        <f>ROUND(Table2[[#This Row],[Cons]]/Table2[[#This Row],[Qty.]],5)</f>
        <v>1</v>
      </c>
      <c r="Q2364" s="46" t="b">
        <f>EXACT(Table2[[#This Row],[rate]],Table2[[#This Row],[Check]])</f>
        <v>1</v>
      </c>
      <c r="R2364" s="46"/>
      <c r="S2364" s="46" t="str">
        <f>IF(Table2[[#This Row],[SRO]]="EOU",VLOOKUP(Table2[[#This Row],[BE]],[2]GD.List!$C$3:$N$5014,12,0),IF(Table2[[#This Row],[SRO]]="Local","Polyester Staple Fibre","SRO 492"))</f>
        <v>SRO 492</v>
      </c>
    </row>
    <row r="2365" spans="1:19" x14ac:dyDescent="0.25">
      <c r="A2365" s="283" t="s">
        <v>1584</v>
      </c>
      <c r="B2365" s="283" t="s">
        <v>1554</v>
      </c>
      <c r="C2365" s="284">
        <v>23200</v>
      </c>
      <c r="D2365" s="285">
        <v>3926.9099000000001</v>
      </c>
      <c r="E2365" s="162" t="s">
        <v>1281</v>
      </c>
      <c r="F2365" s="283" t="s">
        <v>1600</v>
      </c>
      <c r="G2365" s="163">
        <v>44710</v>
      </c>
      <c r="H2365" s="286">
        <v>38833854.530000001</v>
      </c>
      <c r="I2365" s="53">
        <v>1</v>
      </c>
      <c r="J2365" s="277">
        <v>2</v>
      </c>
      <c r="K2365" s="277">
        <v>2</v>
      </c>
      <c r="L2365" s="277"/>
      <c r="M2365" s="278" t="str">
        <f>TEXT(Table2[[#This Row],[Gd.Dt]],"mmm-yy")</f>
        <v>May-22</v>
      </c>
      <c r="N2365" s="47" t="str">
        <f>MID(Table2[[#This Row],[BE]],6,2)</f>
        <v>TI</v>
      </c>
      <c r="O2365" s="47" t="str">
        <f>IF(Table2[[#This Row],[Type]]="IB","EOU",IF(Table2[[#This Row],[Type]]="MB","Local","492"))</f>
        <v>492</v>
      </c>
      <c r="P2365" s="47">
        <f>ROUND(Table2[[#This Row],[Cons]]/Table2[[#This Row],[Qty.]],5)</f>
        <v>1</v>
      </c>
      <c r="Q2365" s="47" t="b">
        <f>EXACT(Table2[[#This Row],[rate]],Table2[[#This Row],[Check]])</f>
        <v>1</v>
      </c>
      <c r="R2365" s="47"/>
      <c r="S2365" s="47" t="str">
        <f>IF(Table2[[#This Row],[SRO]]="EOU",VLOOKUP(Table2[[#This Row],[BE]],[2]GD.List!$C$3:$N$5014,12,0),IF(Table2[[#This Row],[SRO]]="Local","Polyester Staple Fibre","SRO 492"))</f>
        <v>SRO 492</v>
      </c>
    </row>
    <row r="2366" spans="1:19" x14ac:dyDescent="0.25">
      <c r="A2366" s="119" t="s">
        <v>1</v>
      </c>
      <c r="B2366" s="116" t="s">
        <v>1608</v>
      </c>
      <c r="C2366" s="165">
        <v>56190</v>
      </c>
      <c r="D2366" s="117">
        <v>2701.12</v>
      </c>
      <c r="E2366" s="7" t="s">
        <v>1635</v>
      </c>
      <c r="F2366" s="116" t="s">
        <v>1637</v>
      </c>
      <c r="G2366" s="156">
        <v>44712</v>
      </c>
      <c r="H2366" s="82">
        <v>35262150.079999998</v>
      </c>
      <c r="I2366" s="50">
        <v>0.4</v>
      </c>
      <c r="J2366" s="15">
        <v>11606.8</v>
      </c>
      <c r="K2366" s="15">
        <v>29017</v>
      </c>
      <c r="L2366" s="15"/>
      <c r="M2366" s="66" t="str">
        <f>TEXT(Table2[[#This Row],[Gd.Dt]],"mmm-yy")</f>
        <v>May-22</v>
      </c>
      <c r="N2366" s="46" t="str">
        <f>MID(Table2[[#This Row],[BE]],6,2)</f>
        <v>IB</v>
      </c>
      <c r="O2366" s="46" t="str">
        <f>IF(Table2[[#This Row],[Type]]="IB","EOU",IF(Table2[[#This Row],[Type]]="MB","Local","492"))</f>
        <v>EOU</v>
      </c>
      <c r="P2366" s="46">
        <f>ROUND(Table2[[#This Row],[Cons]]/Table2[[#This Row],[Qty.]],5)</f>
        <v>0.4</v>
      </c>
      <c r="Q2366" s="46" t="b">
        <f>EXACT(Table2[[#This Row],[rate]],Table2[[#This Row],[Check]])</f>
        <v>1</v>
      </c>
      <c r="R2366" s="46"/>
      <c r="S2366" s="46" t="str">
        <f>IF(Table2[[#This Row],[SRO]]="EOU",VLOOKUP(Table2[[#This Row],[BE]],[2]GD.List!$C$3:$N$5014,12,0),IF(Table2[[#This Row],[SRO]]="Local","Polyester Staple Fibre","SRO 492"))</f>
        <v>Textile Coal</v>
      </c>
    </row>
    <row r="2367" spans="1:19" x14ac:dyDescent="0.25">
      <c r="A2367" s="119" t="s">
        <v>1</v>
      </c>
      <c r="B2367" s="116" t="s">
        <v>1609</v>
      </c>
      <c r="C2367" s="165">
        <v>7698</v>
      </c>
      <c r="D2367" s="117">
        <v>2701.12</v>
      </c>
      <c r="E2367" s="7" t="s">
        <v>1636</v>
      </c>
      <c r="F2367" s="116" t="s">
        <v>1638</v>
      </c>
      <c r="G2367" s="156">
        <v>44712</v>
      </c>
      <c r="H2367" s="82">
        <v>18233566.25</v>
      </c>
      <c r="I2367" s="50">
        <v>0.1</v>
      </c>
      <c r="J2367" s="15">
        <v>757.5</v>
      </c>
      <c r="K2367" s="15">
        <v>7575</v>
      </c>
      <c r="L2367" s="15"/>
      <c r="M2367" s="66" t="str">
        <f>TEXT(Table2[[#This Row],[Gd.Dt]],"mmm-yy")</f>
        <v>May-22</v>
      </c>
      <c r="N2367" s="46" t="str">
        <f>MID(Table2[[#This Row],[BE]],6,2)</f>
        <v>IB</v>
      </c>
      <c r="O2367" s="46" t="str">
        <f>IF(Table2[[#This Row],[Type]]="IB","EOU",IF(Table2[[#This Row],[Type]]="MB","Local","492"))</f>
        <v>EOU</v>
      </c>
      <c r="P2367" s="46">
        <f>ROUND(Table2[[#This Row],[Cons]]/Table2[[#This Row],[Qty.]],5)</f>
        <v>0.1</v>
      </c>
      <c r="Q2367" s="46" t="b">
        <f>EXACT(Table2[[#This Row],[rate]],Table2[[#This Row],[Check]])</f>
        <v>1</v>
      </c>
      <c r="R2367" s="46"/>
      <c r="S2367" s="46" t="str">
        <f>IF(Table2[[#This Row],[SRO]]="EOU",VLOOKUP(Table2[[#This Row],[BE]],[2]GD.List!$C$3:$N$5014,12,0),IF(Table2[[#This Row],[SRO]]="Local","Polyester Staple Fibre","SRO 492"))</f>
        <v>Textile Coal</v>
      </c>
    </row>
    <row r="2368" spans="1:19" x14ac:dyDescent="0.25">
      <c r="A2368" s="116" t="s">
        <v>1</v>
      </c>
      <c r="B2368" s="116" t="s">
        <v>1607</v>
      </c>
      <c r="C2368" s="165">
        <v>40665</v>
      </c>
      <c r="D2368" s="117">
        <v>2701.12</v>
      </c>
      <c r="E2368" s="7" t="s">
        <v>1627</v>
      </c>
      <c r="F2368" s="116" t="s">
        <v>1634</v>
      </c>
      <c r="G2368" s="156">
        <v>44712</v>
      </c>
      <c r="H2368" s="82">
        <v>42748156.289999999</v>
      </c>
      <c r="I2368" s="50">
        <v>0.1</v>
      </c>
      <c r="J2368" s="15">
        <v>555</v>
      </c>
      <c r="K2368" s="15">
        <v>5550</v>
      </c>
      <c r="L2368" s="15"/>
      <c r="M2368" s="66" t="str">
        <f>TEXT(Table2[[#This Row],[Gd.Dt]],"mmm-yy")</f>
        <v>May-22</v>
      </c>
      <c r="N2368" s="46" t="str">
        <f>MID(Table2[[#This Row],[BE]],6,2)</f>
        <v>IB</v>
      </c>
      <c r="O2368" s="46" t="str">
        <f>IF(Table2[[#This Row],[Type]]="IB","EOU",IF(Table2[[#This Row],[Type]]="MB","Local","492"))</f>
        <v>EOU</v>
      </c>
      <c r="P2368" s="46">
        <f>ROUND(Table2[[#This Row],[Cons]]/Table2[[#This Row],[Qty.]],5)</f>
        <v>0.1</v>
      </c>
      <c r="Q2368" s="46" t="b">
        <f>EXACT(Table2[[#This Row],[rate]],Table2[[#This Row],[Check]])</f>
        <v>1</v>
      </c>
      <c r="R2368" s="46"/>
      <c r="S2368" s="46" t="str">
        <f>IF(Table2[[#This Row],[SRO]]="EOU",VLOOKUP(Table2[[#This Row],[BE]],[2]GD.List!$C$3:$N$5014,12,0),IF(Table2[[#This Row],[SRO]]="Local","Polyester Staple Fibre","SRO 492"))</f>
        <v>Textile Coal</v>
      </c>
    </row>
    <row r="2369" spans="1:19" x14ac:dyDescent="0.25">
      <c r="A2369" s="120" t="s">
        <v>1</v>
      </c>
      <c r="B2369" s="116" t="s">
        <v>1607</v>
      </c>
      <c r="C2369" s="165">
        <v>40665</v>
      </c>
      <c r="D2369" s="117">
        <v>2701.12</v>
      </c>
      <c r="E2369" s="7" t="s">
        <v>1627</v>
      </c>
      <c r="F2369" s="116" t="s">
        <v>1634</v>
      </c>
      <c r="G2369" s="156">
        <v>44712</v>
      </c>
      <c r="H2369" s="82">
        <v>42748156.289999999</v>
      </c>
      <c r="I2369" s="50">
        <v>0.4</v>
      </c>
      <c r="J2369" s="15">
        <v>4474.3999999999996</v>
      </c>
      <c r="K2369" s="15">
        <v>11186</v>
      </c>
      <c r="L2369" s="15"/>
      <c r="M2369" s="66" t="str">
        <f>TEXT(Table2[[#This Row],[Gd.Dt]],"mmm-yy")</f>
        <v>May-22</v>
      </c>
      <c r="N2369" s="46" t="str">
        <f>MID(Table2[[#This Row],[BE]],6,2)</f>
        <v>IB</v>
      </c>
      <c r="O2369" s="46" t="str">
        <f>IF(Table2[[#This Row],[Type]]="IB","EOU",IF(Table2[[#This Row],[Type]]="MB","Local","492"))</f>
        <v>EOU</v>
      </c>
      <c r="P2369" s="46">
        <f>ROUND(Table2[[#This Row],[Cons]]/Table2[[#This Row],[Qty.]],5)</f>
        <v>0.4</v>
      </c>
      <c r="Q2369" s="46" t="b">
        <f>EXACT(Table2[[#This Row],[rate]],Table2[[#This Row],[Check]])</f>
        <v>1</v>
      </c>
      <c r="R2369" s="46"/>
      <c r="S2369" s="46" t="str">
        <f>IF(Table2[[#This Row],[SRO]]="EOU",VLOOKUP(Table2[[#This Row],[BE]],[2]GD.List!$C$3:$N$5014,12,0),IF(Table2[[#This Row],[SRO]]="Local","Polyester Staple Fibre","SRO 492"))</f>
        <v>Textile Coal</v>
      </c>
    </row>
    <row r="2370" spans="1:19" x14ac:dyDescent="0.25">
      <c r="A2370" s="119" t="s">
        <v>1444</v>
      </c>
      <c r="B2370" s="116" t="s">
        <v>1608</v>
      </c>
      <c r="C2370" s="165">
        <v>56190</v>
      </c>
      <c r="D2370" s="117">
        <v>3910</v>
      </c>
      <c r="E2370" s="7" t="s">
        <v>1635</v>
      </c>
      <c r="F2370" s="116" t="s">
        <v>1637</v>
      </c>
      <c r="G2370" s="156">
        <v>44712</v>
      </c>
      <c r="H2370" s="82">
        <v>35262150.079999998</v>
      </c>
      <c r="I2370" s="50">
        <v>0.04</v>
      </c>
      <c r="J2370" s="15">
        <v>1160.68</v>
      </c>
      <c r="K2370" s="15">
        <v>29017</v>
      </c>
      <c r="L2370" s="15"/>
      <c r="M2370" s="66" t="str">
        <f>TEXT(Table2[[#This Row],[Gd.Dt]],"mmm-yy")</f>
        <v>May-22</v>
      </c>
      <c r="N2370" s="46" t="str">
        <f>MID(Table2[[#This Row],[BE]],6,2)</f>
        <v>IB</v>
      </c>
      <c r="O2370" s="46" t="str">
        <f>IF(Table2[[#This Row],[Type]]="IB","EOU",IF(Table2[[#This Row],[Type]]="MB","Local","492"))</f>
        <v>EOU</v>
      </c>
      <c r="P2370" s="46">
        <f>ROUND(Table2[[#This Row],[Cons]]/Table2[[#This Row],[Qty.]],5)</f>
        <v>0.04</v>
      </c>
      <c r="Q2370" s="46" t="b">
        <f>EXACT(Table2[[#This Row],[rate]],Table2[[#This Row],[Check]])</f>
        <v>1</v>
      </c>
      <c r="R2370" s="46"/>
      <c r="S2370" s="46" t="str">
        <f>IF(Table2[[#This Row],[SRO]]="EOU",VLOOKUP(Table2[[#This Row],[BE]],[2]GD.List!$C$3:$N$5014,12,0),IF(Table2[[#This Row],[SRO]]="Local","Polyester Staple Fibre","SRO 492"))</f>
        <v>Textile Chemical</v>
      </c>
    </row>
    <row r="2371" spans="1:19" x14ac:dyDescent="0.25">
      <c r="A2371" s="119" t="s">
        <v>1444</v>
      </c>
      <c r="B2371" s="116" t="s">
        <v>1609</v>
      </c>
      <c r="C2371" s="165">
        <v>7698</v>
      </c>
      <c r="D2371" s="117">
        <v>3910</v>
      </c>
      <c r="E2371" s="7" t="s">
        <v>1636</v>
      </c>
      <c r="F2371" s="116" t="s">
        <v>1638</v>
      </c>
      <c r="G2371" s="156">
        <v>44712</v>
      </c>
      <c r="H2371" s="82">
        <v>18233566.25</v>
      </c>
      <c r="I2371" s="50">
        <v>0.04</v>
      </c>
      <c r="J2371" s="15">
        <v>303</v>
      </c>
      <c r="K2371" s="15">
        <v>7575</v>
      </c>
      <c r="L2371" s="15"/>
      <c r="M2371" s="66" t="str">
        <f>TEXT(Table2[[#This Row],[Gd.Dt]],"mmm-yy")</f>
        <v>May-22</v>
      </c>
      <c r="N2371" s="46" t="str">
        <f>MID(Table2[[#This Row],[BE]],6,2)</f>
        <v>IB</v>
      </c>
      <c r="O2371" s="46" t="str">
        <f>IF(Table2[[#This Row],[Type]]="IB","EOU",IF(Table2[[#This Row],[Type]]="MB","Local","492"))</f>
        <v>EOU</v>
      </c>
      <c r="P2371" s="46">
        <f>ROUND(Table2[[#This Row],[Cons]]/Table2[[#This Row],[Qty.]],5)</f>
        <v>0.04</v>
      </c>
      <c r="Q2371" s="46" t="b">
        <f>EXACT(Table2[[#This Row],[rate]],Table2[[#This Row],[Check]])</f>
        <v>1</v>
      </c>
      <c r="R2371" s="46"/>
      <c r="S2371" s="46" t="str">
        <f>IF(Table2[[#This Row],[SRO]]="EOU",VLOOKUP(Table2[[#This Row],[BE]],[2]GD.List!$C$3:$N$5014,12,0),IF(Table2[[#This Row],[SRO]]="Local","Polyester Staple Fibre","SRO 492"))</f>
        <v>Textile Chemical</v>
      </c>
    </row>
    <row r="2372" spans="1:19" x14ac:dyDescent="0.25">
      <c r="A2372" s="120" t="s">
        <v>1444</v>
      </c>
      <c r="B2372" s="116" t="s">
        <v>1607</v>
      </c>
      <c r="C2372" s="165">
        <v>40665</v>
      </c>
      <c r="D2372" s="117">
        <v>3910</v>
      </c>
      <c r="E2372" s="7" t="s">
        <v>1627</v>
      </c>
      <c r="F2372" s="116" t="s">
        <v>1634</v>
      </c>
      <c r="G2372" s="156">
        <v>44712</v>
      </c>
      <c r="H2372" s="82">
        <v>42748156.289999999</v>
      </c>
      <c r="I2372" s="50">
        <v>0.04</v>
      </c>
      <c r="J2372" s="15">
        <v>669.44</v>
      </c>
      <c r="K2372" s="15">
        <v>16736</v>
      </c>
      <c r="L2372" s="15"/>
      <c r="M2372" s="66" t="str">
        <f>TEXT(Table2[[#This Row],[Gd.Dt]],"mmm-yy")</f>
        <v>May-22</v>
      </c>
      <c r="N2372" s="46" t="str">
        <f>MID(Table2[[#This Row],[BE]],6,2)</f>
        <v>IB</v>
      </c>
      <c r="O2372" s="46" t="str">
        <f>IF(Table2[[#This Row],[Type]]="IB","EOU",IF(Table2[[#This Row],[Type]]="MB","Local","492"))</f>
        <v>EOU</v>
      </c>
      <c r="P2372" s="46">
        <f>ROUND(Table2[[#This Row],[Cons]]/Table2[[#This Row],[Qty.]],5)</f>
        <v>0.04</v>
      </c>
      <c r="Q2372" s="46" t="b">
        <f>EXACT(Table2[[#This Row],[rate]],Table2[[#This Row],[Check]])</f>
        <v>1</v>
      </c>
      <c r="R2372" s="46"/>
      <c r="S2372" s="46" t="str">
        <f>IF(Table2[[#This Row],[SRO]]="EOU",VLOOKUP(Table2[[#This Row],[BE]],[2]GD.List!$C$3:$N$5014,12,0),IF(Table2[[#This Row],[SRO]]="Local","Polyester Staple Fibre","SRO 492"))</f>
        <v>Textile Chemical</v>
      </c>
    </row>
    <row r="2373" spans="1:19" x14ac:dyDescent="0.25">
      <c r="A2373" s="119" t="s">
        <v>1445</v>
      </c>
      <c r="B2373" s="116" t="s">
        <v>1608</v>
      </c>
      <c r="C2373" s="165">
        <v>56190</v>
      </c>
      <c r="D2373" s="117">
        <v>3906.9029999999998</v>
      </c>
      <c r="E2373" s="7" t="s">
        <v>1635</v>
      </c>
      <c r="F2373" s="116" t="s">
        <v>1637</v>
      </c>
      <c r="G2373" s="156">
        <v>44712</v>
      </c>
      <c r="H2373" s="82">
        <v>35262150.079999998</v>
      </c>
      <c r="I2373" s="50">
        <v>0.04</v>
      </c>
      <c r="J2373" s="15">
        <v>817.24</v>
      </c>
      <c r="K2373" s="15">
        <v>20431</v>
      </c>
      <c r="L2373" s="15"/>
      <c r="M2373" s="66" t="str">
        <f>TEXT(Table2[[#This Row],[Gd.Dt]],"mmm-yy")</f>
        <v>May-22</v>
      </c>
      <c r="N2373" s="46" t="str">
        <f>MID(Table2[[#This Row],[BE]],6,2)</f>
        <v>IB</v>
      </c>
      <c r="O2373" s="46" t="str">
        <f>IF(Table2[[#This Row],[Type]]="IB","EOU",IF(Table2[[#This Row],[Type]]="MB","Local","492"))</f>
        <v>EOU</v>
      </c>
      <c r="P2373" s="46">
        <f>ROUND(Table2[[#This Row],[Cons]]/Table2[[#This Row],[Qty.]],5)</f>
        <v>0.04</v>
      </c>
      <c r="Q2373" s="46" t="b">
        <f>EXACT(Table2[[#This Row],[rate]],Table2[[#This Row],[Check]])</f>
        <v>1</v>
      </c>
      <c r="R2373" s="46"/>
      <c r="S2373" s="46" t="str">
        <f>IF(Table2[[#This Row],[SRO]]="EOU",VLOOKUP(Table2[[#This Row],[BE]],[2]GD.List!$C$3:$N$5014,12,0),IF(Table2[[#This Row],[SRO]]="Local","Polyester Staple Fibre","SRO 492"))</f>
        <v>Textile Chemical</v>
      </c>
    </row>
    <row r="2374" spans="1:19" x14ac:dyDescent="0.25">
      <c r="A2374" s="120" t="s">
        <v>1445</v>
      </c>
      <c r="B2374" s="116" t="s">
        <v>1609</v>
      </c>
      <c r="C2374" s="165">
        <v>7698</v>
      </c>
      <c r="D2374" s="117">
        <v>3906.9029999999998</v>
      </c>
      <c r="E2374" s="7" t="s">
        <v>1636</v>
      </c>
      <c r="F2374" s="116" t="s">
        <v>1638</v>
      </c>
      <c r="G2374" s="156">
        <v>44712</v>
      </c>
      <c r="H2374" s="82">
        <v>18233566.25</v>
      </c>
      <c r="I2374" s="50">
        <v>0.04</v>
      </c>
      <c r="J2374" s="15">
        <v>303</v>
      </c>
      <c r="K2374" s="15">
        <v>7575</v>
      </c>
      <c r="L2374" s="15"/>
      <c r="M2374" s="66" t="str">
        <f>TEXT(Table2[[#This Row],[Gd.Dt]],"mmm-yy")</f>
        <v>May-22</v>
      </c>
      <c r="N2374" s="46" t="str">
        <f>MID(Table2[[#This Row],[BE]],6,2)</f>
        <v>IB</v>
      </c>
      <c r="O2374" s="46" t="str">
        <f>IF(Table2[[#This Row],[Type]]="IB","EOU",IF(Table2[[#This Row],[Type]]="MB","Local","492"))</f>
        <v>EOU</v>
      </c>
      <c r="P2374" s="46">
        <f>ROUND(Table2[[#This Row],[Cons]]/Table2[[#This Row],[Qty.]],5)</f>
        <v>0.04</v>
      </c>
      <c r="Q2374" s="46" t="b">
        <f>EXACT(Table2[[#This Row],[rate]],Table2[[#This Row],[Check]])</f>
        <v>1</v>
      </c>
      <c r="R2374" s="46"/>
      <c r="S2374" s="46" t="str">
        <f>IF(Table2[[#This Row],[SRO]]="EOU",VLOOKUP(Table2[[#This Row],[BE]],[2]GD.List!$C$3:$N$5014,12,0),IF(Table2[[#This Row],[SRO]]="Local","Polyester Staple Fibre","SRO 492"))</f>
        <v>Textile Chemical</v>
      </c>
    </row>
    <row r="2375" spans="1:19" x14ac:dyDescent="0.25">
      <c r="A2375" s="119" t="s">
        <v>1447</v>
      </c>
      <c r="B2375" s="116" t="s">
        <v>1608</v>
      </c>
      <c r="C2375" s="165">
        <v>56190</v>
      </c>
      <c r="D2375" s="117">
        <v>3809.9189999999999</v>
      </c>
      <c r="E2375" s="7" t="s">
        <v>1635</v>
      </c>
      <c r="F2375" s="116" t="s">
        <v>1637</v>
      </c>
      <c r="G2375" s="156">
        <v>44712</v>
      </c>
      <c r="H2375" s="82">
        <v>35262150.079999998</v>
      </c>
      <c r="I2375" s="50">
        <v>0.04</v>
      </c>
      <c r="J2375" s="15">
        <v>817.24</v>
      </c>
      <c r="K2375" s="15">
        <v>20431</v>
      </c>
      <c r="L2375" s="15"/>
      <c r="M2375" s="66" t="str">
        <f>TEXT(Table2[[#This Row],[Gd.Dt]],"mmm-yy")</f>
        <v>May-22</v>
      </c>
      <c r="N2375" s="46" t="str">
        <f>MID(Table2[[#This Row],[BE]],6,2)</f>
        <v>IB</v>
      </c>
      <c r="O2375" s="46" t="str">
        <f>IF(Table2[[#This Row],[Type]]="IB","EOU",IF(Table2[[#This Row],[Type]]="MB","Local","492"))</f>
        <v>EOU</v>
      </c>
      <c r="P2375" s="46">
        <f>ROUND(Table2[[#This Row],[Cons]]/Table2[[#This Row],[Qty.]],5)</f>
        <v>0.04</v>
      </c>
      <c r="Q2375" s="46" t="b">
        <f>EXACT(Table2[[#This Row],[rate]],Table2[[#This Row],[Check]])</f>
        <v>1</v>
      </c>
      <c r="R2375" s="46"/>
      <c r="S2375" s="46" t="str">
        <f>IF(Table2[[#This Row],[SRO]]="EOU",VLOOKUP(Table2[[#This Row],[BE]],[2]GD.List!$C$3:$N$5014,12,0),IF(Table2[[#This Row],[SRO]]="Local","Polyester Staple Fibre","SRO 492"))</f>
        <v>Textile Chemical</v>
      </c>
    </row>
    <row r="2376" spans="1:19" x14ac:dyDescent="0.25">
      <c r="A2376" s="120" t="s">
        <v>1447</v>
      </c>
      <c r="B2376" s="116" t="s">
        <v>1609</v>
      </c>
      <c r="C2376" s="165">
        <v>7698</v>
      </c>
      <c r="D2376" s="117">
        <v>3809.9189999999999</v>
      </c>
      <c r="E2376" s="7" t="s">
        <v>1636</v>
      </c>
      <c r="F2376" s="116" t="s">
        <v>1638</v>
      </c>
      <c r="G2376" s="156">
        <v>44712</v>
      </c>
      <c r="H2376" s="82">
        <v>18233566.25</v>
      </c>
      <c r="I2376" s="50">
        <v>0.04</v>
      </c>
      <c r="J2376" s="15">
        <v>303</v>
      </c>
      <c r="K2376" s="15">
        <v>7575</v>
      </c>
      <c r="L2376" s="15"/>
      <c r="M2376" s="66" t="str">
        <f>TEXT(Table2[[#This Row],[Gd.Dt]],"mmm-yy")</f>
        <v>May-22</v>
      </c>
      <c r="N2376" s="46" t="str">
        <f>MID(Table2[[#This Row],[BE]],6,2)</f>
        <v>IB</v>
      </c>
      <c r="O2376" s="46" t="str">
        <f>IF(Table2[[#This Row],[Type]]="IB","EOU",IF(Table2[[#This Row],[Type]]="MB","Local","492"))</f>
        <v>EOU</v>
      </c>
      <c r="P2376" s="46">
        <f>ROUND(Table2[[#This Row],[Cons]]/Table2[[#This Row],[Qty.]],5)</f>
        <v>0.04</v>
      </c>
      <c r="Q2376" s="46" t="b">
        <f>EXACT(Table2[[#This Row],[rate]],Table2[[#This Row],[Check]])</f>
        <v>1</v>
      </c>
      <c r="R2376" s="46"/>
      <c r="S2376" s="46" t="str">
        <f>IF(Table2[[#This Row],[SRO]]="EOU",VLOOKUP(Table2[[#This Row],[BE]],[2]GD.List!$C$3:$N$5014,12,0),IF(Table2[[#This Row],[SRO]]="Local","Polyester Staple Fibre","SRO 492"))</f>
        <v>Textile Chemical</v>
      </c>
    </row>
    <row r="2377" spans="1:19" x14ac:dyDescent="0.25">
      <c r="A2377" s="120" t="s">
        <v>1460</v>
      </c>
      <c r="B2377" s="116" t="s">
        <v>1608</v>
      </c>
      <c r="C2377" s="165">
        <v>56190</v>
      </c>
      <c r="D2377" s="117">
        <v>5503.201</v>
      </c>
      <c r="E2377" s="7" t="s">
        <v>1635</v>
      </c>
      <c r="F2377" s="116" t="s">
        <v>1637</v>
      </c>
      <c r="G2377" s="156">
        <v>44712</v>
      </c>
      <c r="H2377" s="82">
        <v>35262150.079999998</v>
      </c>
      <c r="I2377" s="50">
        <v>0.53061000000000003</v>
      </c>
      <c r="J2377" s="15">
        <v>15396.71</v>
      </c>
      <c r="K2377" s="15">
        <v>29017</v>
      </c>
      <c r="L2377" s="15"/>
      <c r="M2377" s="66" t="str">
        <f>TEXT(Table2[[#This Row],[Gd.Dt]],"mmm-yy")</f>
        <v>May-22</v>
      </c>
      <c r="N2377" s="46" t="str">
        <f>MID(Table2[[#This Row],[BE]],6,2)</f>
        <v>MB</v>
      </c>
      <c r="O2377" s="46" t="str">
        <f>IF(Table2[[#This Row],[Type]]="IB","EOU",IF(Table2[[#This Row],[Type]]="MB","Local","492"))</f>
        <v>Local</v>
      </c>
      <c r="P2377" s="46">
        <f>ROUND(Table2[[#This Row],[Cons]]/Table2[[#This Row],[Qty.]],5)</f>
        <v>0.53061000000000003</v>
      </c>
      <c r="Q2377" s="46" t="b">
        <f>EXACT(Table2[[#This Row],[rate]],Table2[[#This Row],[Check]])</f>
        <v>1</v>
      </c>
      <c r="R2377" s="46"/>
      <c r="S2377" s="46" t="str">
        <f>IF(Table2[[#This Row],[SRO]]="EOU",VLOOKUP(Table2[[#This Row],[BE]],[2]GD.List!$C$3:$N$5014,12,0),IF(Table2[[#This Row],[SRO]]="Local","Polyester Staple Fibre","SRO 492"))</f>
        <v>Polyester Staple Fibre</v>
      </c>
    </row>
    <row r="2378" spans="1:19" x14ac:dyDescent="0.25">
      <c r="A2378" s="119" t="s">
        <v>1610</v>
      </c>
      <c r="B2378" s="116" t="s">
        <v>1601</v>
      </c>
      <c r="C2378" s="165">
        <v>2240</v>
      </c>
      <c r="D2378" s="117">
        <v>9607.19</v>
      </c>
      <c r="E2378" s="7" t="s">
        <v>791</v>
      </c>
      <c r="F2378" s="116" t="s">
        <v>1628</v>
      </c>
      <c r="G2378" s="156">
        <v>44711</v>
      </c>
      <c r="H2378" s="82">
        <v>3682747.04</v>
      </c>
      <c r="I2378" s="50">
        <v>1</v>
      </c>
      <c r="J2378" s="15">
        <v>2.87</v>
      </c>
      <c r="K2378" s="15">
        <v>2.87</v>
      </c>
      <c r="L2378" s="15"/>
      <c r="M2378" s="66" t="str">
        <f>TEXT(Table2[[#This Row],[Gd.Dt]],"mmm-yy")</f>
        <v>May-22</v>
      </c>
      <c r="N2378" s="46" t="str">
        <f>MID(Table2[[#This Row],[BE]],6,2)</f>
        <v>EP</v>
      </c>
      <c r="O2378" s="46" t="str">
        <f>IF(Table2[[#This Row],[Type]]="IB","EOU",IF(Table2[[#This Row],[Type]]="MB","Local","492"))</f>
        <v>492</v>
      </c>
      <c r="P2378" s="46">
        <f>ROUND(Table2[[#This Row],[Cons]]/Table2[[#This Row],[Qty.]],5)</f>
        <v>1</v>
      </c>
      <c r="Q2378" s="46" t="b">
        <f>EXACT(Table2[[#This Row],[rate]],Table2[[#This Row],[Check]])</f>
        <v>1</v>
      </c>
      <c r="R2378" s="46"/>
      <c r="S2378" s="46" t="str">
        <f>IF(Table2[[#This Row],[SRO]]="EOU",VLOOKUP(Table2[[#This Row],[BE]],[2]GD.List!$C$3:$N$5014,12,0),IF(Table2[[#This Row],[SRO]]="Local","Polyester Staple Fibre","SRO 492"))</f>
        <v>SRO 492</v>
      </c>
    </row>
    <row r="2379" spans="1:19" x14ac:dyDescent="0.25">
      <c r="A2379" s="120" t="s">
        <v>1610</v>
      </c>
      <c r="B2379" s="116" t="s">
        <v>1601</v>
      </c>
      <c r="C2379" s="165">
        <v>2240</v>
      </c>
      <c r="D2379" s="117">
        <v>9607.11</v>
      </c>
      <c r="E2379" s="7" t="s">
        <v>791</v>
      </c>
      <c r="F2379" s="116" t="s">
        <v>1628</v>
      </c>
      <c r="G2379" s="156">
        <v>44711</v>
      </c>
      <c r="H2379" s="82">
        <v>3682747.04</v>
      </c>
      <c r="I2379" s="50">
        <v>1</v>
      </c>
      <c r="J2379" s="15">
        <v>10.26</v>
      </c>
      <c r="K2379" s="15">
        <v>10.26</v>
      </c>
      <c r="L2379" s="15"/>
      <c r="M2379" s="66" t="str">
        <f>TEXT(Table2[[#This Row],[Gd.Dt]],"mmm-yy")</f>
        <v>May-22</v>
      </c>
      <c r="N2379" s="46" t="str">
        <f>MID(Table2[[#This Row],[BE]],6,2)</f>
        <v>EP</v>
      </c>
      <c r="O2379" s="46" t="str">
        <f>IF(Table2[[#This Row],[Type]]="IB","EOU",IF(Table2[[#This Row],[Type]]="MB","Local","492"))</f>
        <v>492</v>
      </c>
      <c r="P2379" s="46">
        <f>ROUND(Table2[[#This Row],[Cons]]/Table2[[#This Row],[Qty.]],5)</f>
        <v>1</v>
      </c>
      <c r="Q2379" s="46" t="b">
        <f>EXACT(Table2[[#This Row],[rate]],Table2[[#This Row],[Check]])</f>
        <v>1</v>
      </c>
      <c r="R2379" s="46"/>
      <c r="S2379" s="46" t="str">
        <f>IF(Table2[[#This Row],[SRO]]="EOU",VLOOKUP(Table2[[#This Row],[BE]],[2]GD.List!$C$3:$N$5014,12,0),IF(Table2[[#This Row],[SRO]]="Local","Polyester Staple Fibre","SRO 492"))</f>
        <v>SRO 492</v>
      </c>
    </row>
    <row r="2380" spans="1:19" x14ac:dyDescent="0.25">
      <c r="A2380" s="120" t="s">
        <v>1611</v>
      </c>
      <c r="B2380" s="116" t="s">
        <v>1601</v>
      </c>
      <c r="C2380" s="165">
        <v>2240</v>
      </c>
      <c r="D2380" s="117">
        <v>5807.9</v>
      </c>
      <c r="E2380" s="7" t="s">
        <v>791</v>
      </c>
      <c r="F2380" s="116" t="s">
        <v>1628</v>
      </c>
      <c r="G2380" s="156">
        <v>44711</v>
      </c>
      <c r="H2380" s="82">
        <v>3682747.04</v>
      </c>
      <c r="I2380" s="50">
        <v>1</v>
      </c>
      <c r="J2380" s="15">
        <v>12.8</v>
      </c>
      <c r="K2380" s="15">
        <v>12.8</v>
      </c>
      <c r="L2380" s="15"/>
      <c r="M2380" s="66" t="str">
        <f>TEXT(Table2[[#This Row],[Gd.Dt]],"mmm-yy")</f>
        <v>May-22</v>
      </c>
      <c r="N2380" s="46" t="str">
        <f>MID(Table2[[#This Row],[BE]],6,2)</f>
        <v>TI</v>
      </c>
      <c r="O2380" s="46" t="str">
        <f>IF(Table2[[#This Row],[Type]]="IB","EOU",IF(Table2[[#This Row],[Type]]="MB","Local","492"))</f>
        <v>492</v>
      </c>
      <c r="P2380" s="46">
        <f>ROUND(Table2[[#This Row],[Cons]]/Table2[[#This Row],[Qty.]],5)</f>
        <v>1</v>
      </c>
      <c r="Q2380" s="46" t="b">
        <f>EXACT(Table2[[#This Row],[rate]],Table2[[#This Row],[Check]])</f>
        <v>1</v>
      </c>
      <c r="R2380" s="46"/>
      <c r="S2380" s="46" t="str">
        <f>IF(Table2[[#This Row],[SRO]]="EOU",VLOOKUP(Table2[[#This Row],[BE]],[2]GD.List!$C$3:$N$5014,12,0),IF(Table2[[#This Row],[SRO]]="Local","Polyester Staple Fibre","SRO 492"))</f>
        <v>SRO 492</v>
      </c>
    </row>
    <row r="2381" spans="1:19" x14ac:dyDescent="0.25">
      <c r="A2381" s="120" t="s">
        <v>1612</v>
      </c>
      <c r="B2381" s="116" t="s">
        <v>1601</v>
      </c>
      <c r="C2381" s="165">
        <v>2240</v>
      </c>
      <c r="D2381" s="117">
        <v>9606.2099999999991</v>
      </c>
      <c r="E2381" s="7" t="s">
        <v>791</v>
      </c>
      <c r="F2381" s="116" t="s">
        <v>1628</v>
      </c>
      <c r="G2381" s="156">
        <v>44711</v>
      </c>
      <c r="H2381" s="82">
        <v>3682747.04</v>
      </c>
      <c r="I2381" s="50">
        <v>1</v>
      </c>
      <c r="J2381" s="15">
        <v>19</v>
      </c>
      <c r="K2381" s="15">
        <v>19</v>
      </c>
      <c r="L2381" s="15"/>
      <c r="M2381" s="66" t="str">
        <f>TEXT(Table2[[#This Row],[Gd.Dt]],"mmm-yy")</f>
        <v>May-22</v>
      </c>
      <c r="N2381" s="46" t="str">
        <f>MID(Table2[[#This Row],[BE]],6,2)</f>
        <v>TI</v>
      </c>
      <c r="O2381" s="46" t="str">
        <f>IF(Table2[[#This Row],[Type]]="IB","EOU",IF(Table2[[#This Row],[Type]]="MB","Local","492"))</f>
        <v>492</v>
      </c>
      <c r="P2381" s="46">
        <f>ROUND(Table2[[#This Row],[Cons]]/Table2[[#This Row],[Qty.]],5)</f>
        <v>1</v>
      </c>
      <c r="Q2381" s="46" t="b">
        <f>EXACT(Table2[[#This Row],[rate]],Table2[[#This Row],[Check]])</f>
        <v>1</v>
      </c>
      <c r="R2381" s="46"/>
      <c r="S2381" s="46" t="str">
        <f>IF(Table2[[#This Row],[SRO]]="EOU",VLOOKUP(Table2[[#This Row],[BE]],[2]GD.List!$C$3:$N$5014,12,0),IF(Table2[[#This Row],[SRO]]="Local","Polyester Staple Fibre","SRO 492"))</f>
        <v>SRO 492</v>
      </c>
    </row>
    <row r="2382" spans="1:19" x14ac:dyDescent="0.25">
      <c r="A2382" s="120" t="s">
        <v>1613</v>
      </c>
      <c r="B2382" s="116" t="s">
        <v>1602</v>
      </c>
      <c r="C2382" s="165">
        <v>4560</v>
      </c>
      <c r="D2382" s="117">
        <v>9607.11</v>
      </c>
      <c r="E2382" s="7" t="s">
        <v>796</v>
      </c>
      <c r="F2382" s="116" t="s">
        <v>1629</v>
      </c>
      <c r="G2382" s="156">
        <v>44711</v>
      </c>
      <c r="H2382" s="82">
        <v>7400255.2800000003</v>
      </c>
      <c r="I2382" s="50">
        <v>1</v>
      </c>
      <c r="J2382" s="15">
        <v>290</v>
      </c>
      <c r="K2382" s="15">
        <v>290</v>
      </c>
      <c r="L2382" s="15"/>
      <c r="M2382" s="66" t="str">
        <f>TEXT(Table2[[#This Row],[Gd.Dt]],"mmm-yy")</f>
        <v>May-22</v>
      </c>
      <c r="N2382" s="46" t="str">
        <f>MID(Table2[[#This Row],[BE]],6,2)</f>
        <v>EP</v>
      </c>
      <c r="O2382" s="46" t="str">
        <f>IF(Table2[[#This Row],[Type]]="IB","EOU",IF(Table2[[#This Row],[Type]]="MB","Local","492"))</f>
        <v>492</v>
      </c>
      <c r="P2382" s="46">
        <f>ROUND(Table2[[#This Row],[Cons]]/Table2[[#This Row],[Qty.]],5)</f>
        <v>1</v>
      </c>
      <c r="Q2382" s="46" t="b">
        <f>EXACT(Table2[[#This Row],[rate]],Table2[[#This Row],[Check]])</f>
        <v>1</v>
      </c>
      <c r="R2382" s="46"/>
      <c r="S2382" s="46" t="str">
        <f>IF(Table2[[#This Row],[SRO]]="EOU",VLOOKUP(Table2[[#This Row],[BE]],[2]GD.List!$C$3:$N$5014,12,0),IF(Table2[[#This Row],[SRO]]="Local","Polyester Staple Fibre","SRO 492"))</f>
        <v>SRO 492</v>
      </c>
    </row>
    <row r="2383" spans="1:19" x14ac:dyDescent="0.25">
      <c r="A2383" s="120" t="s">
        <v>1614</v>
      </c>
      <c r="B2383" s="116" t="s">
        <v>1602</v>
      </c>
      <c r="C2383" s="165">
        <v>4560</v>
      </c>
      <c r="D2383" s="117">
        <v>9606.2099999999991</v>
      </c>
      <c r="E2383" s="7" t="s">
        <v>796</v>
      </c>
      <c r="F2383" s="116" t="s">
        <v>1629</v>
      </c>
      <c r="G2383" s="156">
        <v>44711</v>
      </c>
      <c r="H2383" s="82">
        <v>7400255.2800000003</v>
      </c>
      <c r="I2383" s="50">
        <v>1</v>
      </c>
      <c r="J2383" s="15">
        <v>10</v>
      </c>
      <c r="K2383" s="15">
        <v>10</v>
      </c>
      <c r="L2383" s="15"/>
      <c r="M2383" s="66" t="str">
        <f>TEXT(Table2[[#This Row],[Gd.Dt]],"mmm-yy")</f>
        <v>May-22</v>
      </c>
      <c r="N2383" s="46" t="str">
        <f>MID(Table2[[#This Row],[BE]],6,2)</f>
        <v>TI</v>
      </c>
      <c r="O2383" s="46" t="str">
        <f>IF(Table2[[#This Row],[Type]]="IB","EOU",IF(Table2[[#This Row],[Type]]="MB","Local","492"))</f>
        <v>492</v>
      </c>
      <c r="P2383" s="46">
        <f>ROUND(Table2[[#This Row],[Cons]]/Table2[[#This Row],[Qty.]],5)</f>
        <v>1</v>
      </c>
      <c r="Q2383" s="46" t="b">
        <f>EXACT(Table2[[#This Row],[rate]],Table2[[#This Row],[Check]])</f>
        <v>1</v>
      </c>
      <c r="R2383" s="46"/>
      <c r="S2383" s="46" t="str">
        <f>IF(Table2[[#This Row],[SRO]]="EOU",VLOOKUP(Table2[[#This Row],[BE]],[2]GD.List!$C$3:$N$5014,12,0),IF(Table2[[#This Row],[SRO]]="Local","Polyester Staple Fibre","SRO 492"))</f>
        <v>SRO 492</v>
      </c>
    </row>
    <row r="2384" spans="1:19" x14ac:dyDescent="0.25">
      <c r="A2384" s="120" t="s">
        <v>1615</v>
      </c>
      <c r="B2384" s="116" t="s">
        <v>1603</v>
      </c>
      <c r="C2384" s="165">
        <v>3520</v>
      </c>
      <c r="D2384" s="117">
        <v>9607.11</v>
      </c>
      <c r="E2384" s="7" t="s">
        <v>1188</v>
      </c>
      <c r="F2384" s="116" t="s">
        <v>1630</v>
      </c>
      <c r="G2384" s="156">
        <v>44711</v>
      </c>
      <c r="H2384" s="82">
        <v>5787173.9199999999</v>
      </c>
      <c r="I2384" s="50">
        <v>1</v>
      </c>
      <c r="J2384" s="15">
        <v>40</v>
      </c>
      <c r="K2384" s="15">
        <v>40</v>
      </c>
      <c r="L2384" s="15"/>
      <c r="M2384" s="66" t="str">
        <f>TEXT(Table2[[#This Row],[Gd.Dt]],"mmm-yy")</f>
        <v>May-22</v>
      </c>
      <c r="N2384" s="46" t="str">
        <f>MID(Table2[[#This Row],[BE]],6,2)</f>
        <v>EP</v>
      </c>
      <c r="O2384" s="46" t="str">
        <f>IF(Table2[[#This Row],[Type]]="IB","EOU",IF(Table2[[#This Row],[Type]]="MB","Local","492"))</f>
        <v>492</v>
      </c>
      <c r="P2384" s="46">
        <f>ROUND(Table2[[#This Row],[Cons]]/Table2[[#This Row],[Qty.]],5)</f>
        <v>1</v>
      </c>
      <c r="Q2384" s="46" t="b">
        <f>EXACT(Table2[[#This Row],[rate]],Table2[[#This Row],[Check]])</f>
        <v>1</v>
      </c>
      <c r="R2384" s="46"/>
      <c r="S2384" s="46" t="str">
        <f>IF(Table2[[#This Row],[SRO]]="EOU",VLOOKUP(Table2[[#This Row],[BE]],[2]GD.List!$C$3:$N$5014,12,0),IF(Table2[[#This Row],[SRO]]="Local","Polyester Staple Fibre","SRO 492"))</f>
        <v>SRO 492</v>
      </c>
    </row>
    <row r="2385" spans="1:19" x14ac:dyDescent="0.25">
      <c r="A2385" s="120" t="s">
        <v>1616</v>
      </c>
      <c r="B2385" s="116" t="s">
        <v>1603</v>
      </c>
      <c r="C2385" s="165">
        <v>3520</v>
      </c>
      <c r="D2385" s="117">
        <v>9606.2199999999993</v>
      </c>
      <c r="E2385" s="7" t="s">
        <v>1188</v>
      </c>
      <c r="F2385" s="116" t="s">
        <v>1630</v>
      </c>
      <c r="G2385" s="156">
        <v>44711</v>
      </c>
      <c r="H2385" s="82">
        <v>5787173.9199999999</v>
      </c>
      <c r="I2385" s="50">
        <v>1</v>
      </c>
      <c r="J2385" s="15">
        <v>90</v>
      </c>
      <c r="K2385" s="15">
        <v>90</v>
      </c>
      <c r="L2385" s="15"/>
      <c r="M2385" s="66" t="str">
        <f>TEXT(Table2[[#This Row],[Gd.Dt]],"mmm-yy")</f>
        <v>May-22</v>
      </c>
      <c r="N2385" s="46" t="str">
        <f>MID(Table2[[#This Row],[BE]],6,2)</f>
        <v>TI</v>
      </c>
      <c r="O2385" s="46" t="str">
        <f>IF(Table2[[#This Row],[Type]]="IB","EOU",IF(Table2[[#This Row],[Type]]="MB","Local","492"))</f>
        <v>492</v>
      </c>
      <c r="P2385" s="46">
        <f>ROUND(Table2[[#This Row],[Cons]]/Table2[[#This Row],[Qty.]],5)</f>
        <v>1</v>
      </c>
      <c r="Q2385" s="46" t="b">
        <f>EXACT(Table2[[#This Row],[rate]],Table2[[#This Row],[Check]])</f>
        <v>1</v>
      </c>
      <c r="R2385" s="46"/>
      <c r="S2385" s="46" t="str">
        <f>IF(Table2[[#This Row],[SRO]]="EOU",VLOOKUP(Table2[[#This Row],[BE]],[2]GD.List!$C$3:$N$5014,12,0),IF(Table2[[#This Row],[SRO]]="Local","Polyester Staple Fibre","SRO 492"))</f>
        <v>SRO 492</v>
      </c>
    </row>
    <row r="2386" spans="1:19" x14ac:dyDescent="0.25">
      <c r="A2386" s="120" t="s">
        <v>1617</v>
      </c>
      <c r="B2386" s="116" t="s">
        <v>1603</v>
      </c>
      <c r="C2386" s="165">
        <v>3520</v>
      </c>
      <c r="D2386" s="117">
        <v>5807.9</v>
      </c>
      <c r="E2386" s="7" t="s">
        <v>1188</v>
      </c>
      <c r="F2386" s="116" t="s">
        <v>1630</v>
      </c>
      <c r="G2386" s="156">
        <v>44711</v>
      </c>
      <c r="H2386" s="82">
        <v>5787173.9199999999</v>
      </c>
      <c r="I2386" s="50">
        <v>1</v>
      </c>
      <c r="J2386" s="15">
        <v>28</v>
      </c>
      <c r="K2386" s="15">
        <v>28</v>
      </c>
      <c r="L2386" s="15"/>
      <c r="M2386" s="66" t="str">
        <f>TEXT(Table2[[#This Row],[Gd.Dt]],"mmm-yy")</f>
        <v>May-22</v>
      </c>
      <c r="N2386" s="46" t="str">
        <f>MID(Table2[[#This Row],[BE]],6,2)</f>
        <v>TI</v>
      </c>
      <c r="O2386" s="46" t="str">
        <f>IF(Table2[[#This Row],[Type]]="IB","EOU",IF(Table2[[#This Row],[Type]]="MB","Local","492"))</f>
        <v>492</v>
      </c>
      <c r="P2386" s="46">
        <f>ROUND(Table2[[#This Row],[Cons]]/Table2[[#This Row],[Qty.]],5)</f>
        <v>1</v>
      </c>
      <c r="Q2386" s="46" t="b">
        <f>EXACT(Table2[[#This Row],[rate]],Table2[[#This Row],[Check]])</f>
        <v>1</v>
      </c>
      <c r="R2386" s="46"/>
      <c r="S2386" s="46" t="str">
        <f>IF(Table2[[#This Row],[SRO]]="EOU",VLOOKUP(Table2[[#This Row],[BE]],[2]GD.List!$C$3:$N$5014,12,0),IF(Table2[[#This Row],[SRO]]="Local","Polyester Staple Fibre","SRO 492"))</f>
        <v>SRO 492</v>
      </c>
    </row>
    <row r="2387" spans="1:19" x14ac:dyDescent="0.25">
      <c r="A2387" s="119" t="s">
        <v>1619</v>
      </c>
      <c r="B2387" s="116" t="s">
        <v>1604</v>
      </c>
      <c r="C2387" s="165">
        <v>2720</v>
      </c>
      <c r="D2387" s="117">
        <v>9607.2000000000007</v>
      </c>
      <c r="E2387" s="7" t="s">
        <v>1618</v>
      </c>
      <c r="F2387" s="116" t="s">
        <v>1631</v>
      </c>
      <c r="G2387" s="156">
        <v>44711</v>
      </c>
      <c r="H2387" s="82">
        <v>4471907.12</v>
      </c>
      <c r="I2387" s="50">
        <v>1</v>
      </c>
      <c r="J2387" s="15">
        <v>104.67</v>
      </c>
      <c r="K2387" s="15">
        <v>104.67</v>
      </c>
      <c r="L2387" s="15"/>
      <c r="M2387" s="66" t="str">
        <f>TEXT(Table2[[#This Row],[Gd.Dt]],"mmm-yy")</f>
        <v>May-22</v>
      </c>
      <c r="N2387" s="46" t="str">
        <f>MID(Table2[[#This Row],[BE]],6,2)</f>
        <v>EP</v>
      </c>
      <c r="O2387" s="46" t="str">
        <f>IF(Table2[[#This Row],[Type]]="IB","EOU",IF(Table2[[#This Row],[Type]]="MB","Local","492"))</f>
        <v>492</v>
      </c>
      <c r="P2387" s="46">
        <f>ROUND(Table2[[#This Row],[Cons]]/Table2[[#This Row],[Qty.]],5)</f>
        <v>1</v>
      </c>
      <c r="Q2387" s="46" t="b">
        <f>EXACT(Table2[[#This Row],[rate]],Table2[[#This Row],[Check]])</f>
        <v>1</v>
      </c>
      <c r="R2387" s="46"/>
      <c r="S2387" s="46" t="str">
        <f>IF(Table2[[#This Row],[SRO]]="EOU",VLOOKUP(Table2[[#This Row],[BE]],[2]GD.List!$C$3:$N$5014,12,0),IF(Table2[[#This Row],[SRO]]="Local","Polyester Staple Fibre","SRO 492"))</f>
        <v>SRO 492</v>
      </c>
    </row>
    <row r="2388" spans="1:19" x14ac:dyDescent="0.25">
      <c r="A2388" s="120" t="s">
        <v>1619</v>
      </c>
      <c r="B2388" s="116" t="s">
        <v>1604</v>
      </c>
      <c r="C2388" s="165">
        <v>2720</v>
      </c>
      <c r="D2388" s="117">
        <v>9607.11</v>
      </c>
      <c r="E2388" s="7" t="s">
        <v>1618</v>
      </c>
      <c r="F2388" s="116" t="s">
        <v>1631</v>
      </c>
      <c r="G2388" s="156">
        <v>44711</v>
      </c>
      <c r="H2388" s="82">
        <v>4471907.12</v>
      </c>
      <c r="I2388" s="50">
        <v>1</v>
      </c>
      <c r="J2388" s="15">
        <v>1032.22</v>
      </c>
      <c r="K2388" s="15">
        <v>1032.22</v>
      </c>
      <c r="L2388" s="15"/>
      <c r="M2388" s="66" t="str">
        <f>TEXT(Table2[[#This Row],[Gd.Dt]],"mmm-yy")</f>
        <v>May-22</v>
      </c>
      <c r="N2388" s="46" t="str">
        <f>MID(Table2[[#This Row],[BE]],6,2)</f>
        <v>EP</v>
      </c>
      <c r="O2388" s="46" t="str">
        <f>IF(Table2[[#This Row],[Type]]="IB","EOU",IF(Table2[[#This Row],[Type]]="MB","Local","492"))</f>
        <v>492</v>
      </c>
      <c r="P2388" s="46">
        <f>ROUND(Table2[[#This Row],[Cons]]/Table2[[#This Row],[Qty.]],5)</f>
        <v>1</v>
      </c>
      <c r="Q2388" s="46" t="b">
        <f>EXACT(Table2[[#This Row],[rate]],Table2[[#This Row],[Check]])</f>
        <v>1</v>
      </c>
      <c r="R2388" s="46"/>
      <c r="S2388" s="46" t="str">
        <f>IF(Table2[[#This Row],[SRO]]="EOU",VLOOKUP(Table2[[#This Row],[BE]],[2]GD.List!$C$3:$N$5014,12,0),IF(Table2[[#This Row],[SRO]]="Local","Polyester Staple Fibre","SRO 492"))</f>
        <v>SRO 492</v>
      </c>
    </row>
    <row r="2389" spans="1:19" x14ac:dyDescent="0.25">
      <c r="A2389" s="119" t="s">
        <v>1620</v>
      </c>
      <c r="B2389" s="116" t="s">
        <v>1604</v>
      </c>
      <c r="C2389" s="165">
        <v>2720</v>
      </c>
      <c r="D2389" s="117">
        <v>8523.5990000000002</v>
      </c>
      <c r="E2389" s="7" t="s">
        <v>1618</v>
      </c>
      <c r="F2389" s="116" t="s">
        <v>1631</v>
      </c>
      <c r="G2389" s="156">
        <v>44711</v>
      </c>
      <c r="H2389" s="82">
        <v>4471907.12</v>
      </c>
      <c r="I2389" s="50">
        <v>1</v>
      </c>
      <c r="J2389" s="15">
        <v>2000</v>
      </c>
      <c r="K2389" s="15">
        <v>2000</v>
      </c>
      <c r="L2389" s="15"/>
      <c r="M2389" s="66" t="str">
        <f>TEXT(Table2[[#This Row],[Gd.Dt]],"mmm-yy")</f>
        <v>May-22</v>
      </c>
      <c r="N2389" s="46" t="str">
        <f>MID(Table2[[#This Row],[BE]],6,2)</f>
        <v>TI</v>
      </c>
      <c r="O2389" s="46" t="str">
        <f>IF(Table2[[#This Row],[Type]]="IB","EOU",IF(Table2[[#This Row],[Type]]="MB","Local","492"))</f>
        <v>492</v>
      </c>
      <c r="P2389" s="46">
        <f>ROUND(Table2[[#This Row],[Cons]]/Table2[[#This Row],[Qty.]],5)</f>
        <v>1</v>
      </c>
      <c r="Q2389" s="46" t="b">
        <f>EXACT(Table2[[#This Row],[rate]],Table2[[#This Row],[Check]])</f>
        <v>1</v>
      </c>
      <c r="R2389" s="46"/>
      <c r="S2389" s="46" t="str">
        <f>IF(Table2[[#This Row],[SRO]]="EOU",VLOOKUP(Table2[[#This Row],[BE]],[2]GD.List!$C$3:$N$5014,12,0),IF(Table2[[#This Row],[SRO]]="Local","Polyester Staple Fibre","SRO 492"))</f>
        <v>SRO 492</v>
      </c>
    </row>
    <row r="2390" spans="1:19" x14ac:dyDescent="0.25">
      <c r="A2390" s="120" t="s">
        <v>1620</v>
      </c>
      <c r="B2390" s="116" t="s">
        <v>1604</v>
      </c>
      <c r="C2390" s="165">
        <v>2720</v>
      </c>
      <c r="D2390" s="117">
        <v>7317.0010000000002</v>
      </c>
      <c r="E2390" s="7" t="s">
        <v>1618</v>
      </c>
      <c r="F2390" s="116" t="s">
        <v>1631</v>
      </c>
      <c r="G2390" s="156">
        <v>44711</v>
      </c>
      <c r="H2390" s="82">
        <v>4471907.12</v>
      </c>
      <c r="I2390" s="50">
        <v>1</v>
      </c>
      <c r="J2390" s="15">
        <v>5.4</v>
      </c>
      <c r="K2390" s="15">
        <v>5.4</v>
      </c>
      <c r="L2390" s="15"/>
      <c r="M2390" s="66" t="str">
        <f>TEXT(Table2[[#This Row],[Gd.Dt]],"mmm-yy")</f>
        <v>May-22</v>
      </c>
      <c r="N2390" s="46" t="str">
        <f>MID(Table2[[#This Row],[BE]],6,2)</f>
        <v>TI</v>
      </c>
      <c r="O2390" s="46" t="str">
        <f>IF(Table2[[#This Row],[Type]]="IB","EOU",IF(Table2[[#This Row],[Type]]="MB","Local","492"))</f>
        <v>492</v>
      </c>
      <c r="P2390" s="46">
        <f>ROUND(Table2[[#This Row],[Cons]]/Table2[[#This Row],[Qty.]],5)</f>
        <v>1</v>
      </c>
      <c r="Q2390" s="46" t="b">
        <f>EXACT(Table2[[#This Row],[rate]],Table2[[#This Row],[Check]])</f>
        <v>1</v>
      </c>
      <c r="R2390" s="46"/>
      <c r="S2390" s="46" t="str">
        <f>IF(Table2[[#This Row],[SRO]]="EOU",VLOOKUP(Table2[[#This Row],[BE]],[2]GD.List!$C$3:$N$5014,12,0),IF(Table2[[#This Row],[SRO]]="Local","Polyester Staple Fibre","SRO 492"))</f>
        <v>SRO 492</v>
      </c>
    </row>
    <row r="2391" spans="1:19" x14ac:dyDescent="0.25">
      <c r="A2391" s="120" t="s">
        <v>1621</v>
      </c>
      <c r="B2391" s="116" t="s">
        <v>1605</v>
      </c>
      <c r="C2391" s="165">
        <v>5024</v>
      </c>
      <c r="D2391" s="117">
        <v>9607.11</v>
      </c>
      <c r="E2391" s="7" t="s">
        <v>870</v>
      </c>
      <c r="F2391" s="116" t="s">
        <v>1632</v>
      </c>
      <c r="G2391" s="156">
        <v>44711</v>
      </c>
      <c r="H2391" s="82">
        <v>8259875.5</v>
      </c>
      <c r="I2391" s="50">
        <v>1</v>
      </c>
      <c r="J2391" s="15">
        <v>325</v>
      </c>
      <c r="K2391" s="15">
        <v>325</v>
      </c>
      <c r="L2391" s="15"/>
      <c r="M2391" s="66" t="str">
        <f>TEXT(Table2[[#This Row],[Gd.Dt]],"mmm-yy")</f>
        <v>May-22</v>
      </c>
      <c r="N2391" s="46" t="str">
        <f>MID(Table2[[#This Row],[BE]],6,2)</f>
        <v>EP</v>
      </c>
      <c r="O2391" s="46" t="str">
        <f>IF(Table2[[#This Row],[Type]]="IB","EOU",IF(Table2[[#This Row],[Type]]="MB","Local","492"))</f>
        <v>492</v>
      </c>
      <c r="P2391" s="46">
        <f>ROUND(Table2[[#This Row],[Cons]]/Table2[[#This Row],[Qty.]],5)</f>
        <v>1</v>
      </c>
      <c r="Q2391" s="46" t="b">
        <f>EXACT(Table2[[#This Row],[rate]],Table2[[#This Row],[Check]])</f>
        <v>1</v>
      </c>
      <c r="R2391" s="46"/>
      <c r="S2391" s="46" t="str">
        <f>IF(Table2[[#This Row],[SRO]]="EOU",VLOOKUP(Table2[[#This Row],[BE]],[2]GD.List!$C$3:$N$5014,12,0),IF(Table2[[#This Row],[SRO]]="Local","Polyester Staple Fibre","SRO 492"))</f>
        <v>SRO 492</v>
      </c>
    </row>
    <row r="2392" spans="1:19" x14ac:dyDescent="0.25">
      <c r="A2392" s="120" t="s">
        <v>1622</v>
      </c>
      <c r="B2392" s="116" t="s">
        <v>1605</v>
      </c>
      <c r="C2392" s="165">
        <v>5024</v>
      </c>
      <c r="D2392" s="117">
        <v>9606.2199999999993</v>
      </c>
      <c r="E2392" s="7" t="s">
        <v>870</v>
      </c>
      <c r="F2392" s="116" t="s">
        <v>1632</v>
      </c>
      <c r="G2392" s="156">
        <v>44711</v>
      </c>
      <c r="H2392" s="82">
        <v>8259875.5</v>
      </c>
      <c r="I2392" s="50">
        <v>1</v>
      </c>
      <c r="J2392" s="15">
        <v>36.200000000000003</v>
      </c>
      <c r="K2392" s="15">
        <v>36.200000000000003</v>
      </c>
      <c r="L2392" s="15"/>
      <c r="M2392" s="66" t="str">
        <f>TEXT(Table2[[#This Row],[Gd.Dt]],"mmm-yy")</f>
        <v>May-22</v>
      </c>
      <c r="N2392" s="46" t="str">
        <f>MID(Table2[[#This Row],[BE]],6,2)</f>
        <v>TI</v>
      </c>
      <c r="O2392" s="46" t="str">
        <f>IF(Table2[[#This Row],[Type]]="IB","EOU",IF(Table2[[#This Row],[Type]]="MB","Local","492"))</f>
        <v>492</v>
      </c>
      <c r="P2392" s="46">
        <f>ROUND(Table2[[#This Row],[Cons]]/Table2[[#This Row],[Qty.]],5)</f>
        <v>1</v>
      </c>
      <c r="Q2392" s="46" t="b">
        <f>EXACT(Table2[[#This Row],[rate]],Table2[[#This Row],[Check]])</f>
        <v>1</v>
      </c>
      <c r="R2392" s="46"/>
      <c r="S2392" s="46" t="str">
        <f>IF(Table2[[#This Row],[SRO]]="EOU",VLOOKUP(Table2[[#This Row],[BE]],[2]GD.List!$C$3:$N$5014,12,0),IF(Table2[[#This Row],[SRO]]="Local","Polyester Staple Fibre","SRO 492"))</f>
        <v>SRO 492</v>
      </c>
    </row>
    <row r="2393" spans="1:19" x14ac:dyDescent="0.25">
      <c r="A2393" s="120" t="s">
        <v>1623</v>
      </c>
      <c r="B2393" s="116" t="s">
        <v>1606</v>
      </c>
      <c r="C2393" s="165">
        <v>4000</v>
      </c>
      <c r="D2393" s="117">
        <v>9607.11</v>
      </c>
      <c r="E2393" s="7" t="s">
        <v>606</v>
      </c>
      <c r="F2393" s="116" t="s">
        <v>1633</v>
      </c>
      <c r="G2393" s="156">
        <v>44711</v>
      </c>
      <c r="H2393" s="82">
        <v>5885152</v>
      </c>
      <c r="I2393" s="50">
        <v>1</v>
      </c>
      <c r="J2393" s="15">
        <v>452.03</v>
      </c>
      <c r="K2393" s="15">
        <v>452.03</v>
      </c>
      <c r="L2393" s="15"/>
      <c r="M2393" s="66" t="str">
        <f>TEXT(Table2[[#This Row],[Gd.Dt]],"mmm-yy")</f>
        <v>May-22</v>
      </c>
      <c r="N2393" s="46" t="str">
        <f>MID(Table2[[#This Row],[BE]],6,2)</f>
        <v>EP</v>
      </c>
      <c r="O2393" s="46" t="str">
        <f>IF(Table2[[#This Row],[Type]]="IB","EOU",IF(Table2[[#This Row],[Type]]="MB","Local","492"))</f>
        <v>492</v>
      </c>
      <c r="P2393" s="46">
        <f>ROUND(Table2[[#This Row],[Cons]]/Table2[[#This Row],[Qty.]],5)</f>
        <v>1</v>
      </c>
      <c r="Q2393" s="46" t="b">
        <f>EXACT(Table2[[#This Row],[rate]],Table2[[#This Row],[Check]])</f>
        <v>1</v>
      </c>
      <c r="R2393" s="46"/>
      <c r="S2393" s="46" t="str">
        <f>IF(Table2[[#This Row],[SRO]]="EOU",VLOOKUP(Table2[[#This Row],[BE]],[2]GD.List!$C$3:$N$5014,12,0),IF(Table2[[#This Row],[SRO]]="Local","Polyester Staple Fibre","SRO 492"))</f>
        <v>SRO 492</v>
      </c>
    </row>
    <row r="2394" spans="1:19" x14ac:dyDescent="0.25">
      <c r="A2394" s="120" t="s">
        <v>1624</v>
      </c>
      <c r="B2394" s="116" t="s">
        <v>1606</v>
      </c>
      <c r="C2394" s="165">
        <v>4000</v>
      </c>
      <c r="D2394" s="117">
        <v>9607.2000000000007</v>
      </c>
      <c r="E2394" s="7" t="s">
        <v>606</v>
      </c>
      <c r="F2394" s="116" t="s">
        <v>1633</v>
      </c>
      <c r="G2394" s="156">
        <v>44711</v>
      </c>
      <c r="H2394" s="82">
        <v>5885152</v>
      </c>
      <c r="I2394" s="50">
        <v>1</v>
      </c>
      <c r="J2394" s="15">
        <v>175</v>
      </c>
      <c r="K2394" s="15">
        <v>175</v>
      </c>
      <c r="L2394" s="15"/>
      <c r="M2394" s="66" t="str">
        <f>TEXT(Table2[[#This Row],[Gd.Dt]],"mmm-yy")</f>
        <v>May-22</v>
      </c>
      <c r="N2394" s="46" t="str">
        <f>MID(Table2[[#This Row],[BE]],6,2)</f>
        <v>TI</v>
      </c>
      <c r="O2394" s="46" t="str">
        <f>IF(Table2[[#This Row],[Type]]="IB","EOU",IF(Table2[[#This Row],[Type]]="MB","Local","492"))</f>
        <v>492</v>
      </c>
      <c r="P2394" s="46">
        <f>ROUND(Table2[[#This Row],[Cons]]/Table2[[#This Row],[Qty.]],5)</f>
        <v>1</v>
      </c>
      <c r="Q2394" s="46" t="b">
        <f>EXACT(Table2[[#This Row],[rate]],Table2[[#This Row],[Check]])</f>
        <v>1</v>
      </c>
      <c r="R2394" s="46"/>
      <c r="S2394" s="46" t="str">
        <f>IF(Table2[[#This Row],[SRO]]="EOU",VLOOKUP(Table2[[#This Row],[BE]],[2]GD.List!$C$3:$N$5014,12,0),IF(Table2[[#This Row],[SRO]]="Local","Polyester Staple Fibre","SRO 492"))</f>
        <v>SRO 492</v>
      </c>
    </row>
    <row r="2395" spans="1:19" x14ac:dyDescent="0.25">
      <c r="A2395" s="120" t="s">
        <v>1625</v>
      </c>
      <c r="B2395" s="116" t="s">
        <v>1606</v>
      </c>
      <c r="C2395" s="165">
        <v>4000</v>
      </c>
      <c r="D2395" s="117">
        <v>9606.1</v>
      </c>
      <c r="E2395" s="7" t="s">
        <v>606</v>
      </c>
      <c r="F2395" s="116" t="s">
        <v>1633</v>
      </c>
      <c r="G2395" s="156">
        <v>44711</v>
      </c>
      <c r="H2395" s="82">
        <v>5885152</v>
      </c>
      <c r="I2395" s="50">
        <v>1</v>
      </c>
      <c r="J2395" s="15">
        <v>165</v>
      </c>
      <c r="K2395" s="15">
        <v>165</v>
      </c>
      <c r="L2395" s="15"/>
      <c r="M2395" s="66" t="str">
        <f>TEXT(Table2[[#This Row],[Gd.Dt]],"mmm-yy")</f>
        <v>May-22</v>
      </c>
      <c r="N2395" s="46" t="str">
        <f>MID(Table2[[#This Row],[BE]],6,2)</f>
        <v>TI</v>
      </c>
      <c r="O2395" s="46" t="str">
        <f>IF(Table2[[#This Row],[Type]]="IB","EOU",IF(Table2[[#This Row],[Type]]="MB","Local","492"))</f>
        <v>492</v>
      </c>
      <c r="P2395" s="46">
        <f>ROUND(Table2[[#This Row],[Cons]]/Table2[[#This Row],[Qty.]],5)</f>
        <v>1</v>
      </c>
      <c r="Q2395" s="46" t="b">
        <f>EXACT(Table2[[#This Row],[rate]],Table2[[#This Row],[Check]])</f>
        <v>1</v>
      </c>
      <c r="R2395" s="46"/>
      <c r="S2395" s="46" t="str">
        <f>IF(Table2[[#This Row],[SRO]]="EOU",VLOOKUP(Table2[[#This Row],[BE]],[2]GD.List!$C$3:$N$5014,12,0),IF(Table2[[#This Row],[SRO]]="Local","Polyester Staple Fibre","SRO 492"))</f>
        <v>SRO 492</v>
      </c>
    </row>
    <row r="2396" spans="1:19" x14ac:dyDescent="0.25">
      <c r="A2396" s="119" t="s">
        <v>1626</v>
      </c>
      <c r="B2396" s="119" t="s">
        <v>1606</v>
      </c>
      <c r="C2396" s="170">
        <v>4000</v>
      </c>
      <c r="D2396" s="171">
        <v>5807.9</v>
      </c>
      <c r="E2396" s="162" t="s">
        <v>606</v>
      </c>
      <c r="F2396" s="119" t="s">
        <v>1633</v>
      </c>
      <c r="G2396" s="163">
        <v>44711</v>
      </c>
      <c r="H2396" s="172">
        <v>5885152</v>
      </c>
      <c r="I2396" s="53">
        <v>1</v>
      </c>
      <c r="J2396" s="30">
        <v>13.4</v>
      </c>
      <c r="K2396" s="30">
        <v>13.4</v>
      </c>
      <c r="L2396" s="30"/>
      <c r="M2396" s="67" t="str">
        <f>TEXT(Table2[[#This Row],[Gd.Dt]],"mmm-yy")</f>
        <v>May-22</v>
      </c>
      <c r="N2396" s="47" t="str">
        <f>MID(Table2[[#This Row],[BE]],6,2)</f>
        <v>TI</v>
      </c>
      <c r="O2396" s="47" t="str">
        <f>IF(Table2[[#This Row],[Type]]="IB","EOU",IF(Table2[[#This Row],[Type]]="MB","Local","492"))</f>
        <v>492</v>
      </c>
      <c r="P2396" s="47">
        <f>ROUND(Table2[[#This Row],[Cons]]/Table2[[#This Row],[Qty.]],5)</f>
        <v>1</v>
      </c>
      <c r="Q2396" s="47" t="b">
        <f>EXACT(Table2[[#This Row],[rate]],Table2[[#This Row],[Check]])</f>
        <v>1</v>
      </c>
      <c r="R2396" s="47"/>
      <c r="S2396" s="47" t="str">
        <f>IF(Table2[[#This Row],[SRO]]="EOU",VLOOKUP(Table2[[#This Row],[BE]],[2]GD.List!$C$3:$N$5014,12,0),IF(Table2[[#This Row],[SRO]]="Local","Polyester Staple Fibre","SRO 492"))</f>
        <v>SRO 492</v>
      </c>
    </row>
    <row r="2397" spans="1:19" x14ac:dyDescent="0.25">
      <c r="A2397" s="3" t="s">
        <v>1</v>
      </c>
      <c r="B2397" s="3" t="s">
        <v>1647</v>
      </c>
      <c r="C2397" s="21">
        <v>35632</v>
      </c>
      <c r="D2397" s="18">
        <v>2701.12</v>
      </c>
      <c r="E2397" t="s">
        <v>46</v>
      </c>
      <c r="F2397" s="3" t="s">
        <v>1658</v>
      </c>
      <c r="G2397" s="24">
        <v>44712</v>
      </c>
      <c r="H2397" s="31">
        <v>24118763</v>
      </c>
      <c r="I2397" s="22">
        <v>0.1</v>
      </c>
      <c r="J2397" s="15">
        <v>441.09999999999997</v>
      </c>
      <c r="K2397" s="15">
        <v>4411</v>
      </c>
      <c r="L2397" s="15"/>
      <c r="M2397" s="66" t="str">
        <f>TEXT(Table2[[#This Row],[Gd.Dt]],"mmm-yy")</f>
        <v>May-22</v>
      </c>
      <c r="N2397" s="46" t="str">
        <f>MID(Table2[[#This Row],[BE]],6,2)</f>
        <v>IB</v>
      </c>
      <c r="O2397" s="46" t="str">
        <f>IF(Table2[[#This Row],[Type]]="IB","EOU",IF(Table2[[#This Row],[Type]]="MB","Local","492"))</f>
        <v>EOU</v>
      </c>
      <c r="P2397" s="46">
        <f>ROUND(Table2[[#This Row],[Cons]]/Table2[[#This Row],[Qty.]],5)</f>
        <v>0.1</v>
      </c>
      <c r="Q2397" s="46" t="b">
        <f>EXACT(Table2[[#This Row],[rate]],Table2[[#This Row],[Check]])</f>
        <v>1</v>
      </c>
      <c r="R2397" s="46"/>
      <c r="S2397" s="46" t="str">
        <f>IF(Table2[[#This Row],[SRO]]="EOU",VLOOKUP(Table2[[#This Row],[BE]],[2]GD.List!$C$3:$N$5014,12,0),IF(Table2[[#This Row],[SRO]]="Local","Polyester Staple Fibre","SRO 492"))</f>
        <v>Textile Coal</v>
      </c>
    </row>
    <row r="2398" spans="1:19" x14ac:dyDescent="0.25">
      <c r="A2398" s="17" t="s">
        <v>1</v>
      </c>
      <c r="B2398" s="3" t="s">
        <v>1647</v>
      </c>
      <c r="C2398" s="21">
        <v>35632</v>
      </c>
      <c r="D2398" s="18">
        <v>2701.12</v>
      </c>
      <c r="E2398" t="s">
        <v>46</v>
      </c>
      <c r="F2398" s="3" t="s">
        <v>1658</v>
      </c>
      <c r="G2398" s="24">
        <v>44712</v>
      </c>
      <c r="H2398" s="31">
        <v>24118763</v>
      </c>
      <c r="I2398" s="22">
        <v>0.4</v>
      </c>
      <c r="J2398" s="15">
        <v>3547.6000000000004</v>
      </c>
      <c r="K2398" s="15">
        <v>8869</v>
      </c>
      <c r="L2398" s="15"/>
      <c r="M2398" s="66" t="str">
        <f>TEXT(Table2[[#This Row],[Gd.Dt]],"mmm-yy")</f>
        <v>May-22</v>
      </c>
      <c r="N2398" s="46" t="str">
        <f>MID(Table2[[#This Row],[BE]],6,2)</f>
        <v>IB</v>
      </c>
      <c r="O2398" s="46" t="str">
        <f>IF(Table2[[#This Row],[Type]]="IB","EOU",IF(Table2[[#This Row],[Type]]="MB","Local","492"))</f>
        <v>EOU</v>
      </c>
      <c r="P2398" s="46">
        <f>ROUND(Table2[[#This Row],[Cons]]/Table2[[#This Row],[Qty.]],5)</f>
        <v>0.4</v>
      </c>
      <c r="Q2398" s="46" t="b">
        <f>EXACT(Table2[[#This Row],[rate]],Table2[[#This Row],[Check]])</f>
        <v>1</v>
      </c>
      <c r="R2398" s="46"/>
      <c r="S2398" s="46" t="str">
        <f>IF(Table2[[#This Row],[SRO]]="EOU",VLOOKUP(Table2[[#This Row],[BE]],[2]GD.List!$C$3:$N$5014,12,0),IF(Table2[[#This Row],[SRO]]="Local","Polyester Staple Fibre","SRO 492"))</f>
        <v>Textile Coal</v>
      </c>
    </row>
    <row r="2399" spans="1:19" x14ac:dyDescent="0.25">
      <c r="A2399" s="17" t="s">
        <v>826</v>
      </c>
      <c r="B2399" s="3" t="s">
        <v>1647</v>
      </c>
      <c r="C2399" s="21">
        <v>35632</v>
      </c>
      <c r="D2399" s="18">
        <v>5407.52</v>
      </c>
      <c r="E2399" t="s">
        <v>46</v>
      </c>
      <c r="F2399" s="3" t="s">
        <v>1658</v>
      </c>
      <c r="G2399" s="24">
        <v>44712</v>
      </c>
      <c r="H2399" s="31">
        <v>24118763</v>
      </c>
      <c r="I2399" s="22">
        <v>1.0101</v>
      </c>
      <c r="J2399" s="15">
        <v>3254.54</v>
      </c>
      <c r="K2399" s="15">
        <v>3222</v>
      </c>
      <c r="L2399" s="15"/>
      <c r="M2399" s="66" t="str">
        <f>TEXT(Table2[[#This Row],[Gd.Dt]],"mmm-yy")</f>
        <v>May-22</v>
      </c>
      <c r="N2399" s="46" t="str">
        <f>MID(Table2[[#This Row],[BE]],6,2)</f>
        <v>IB</v>
      </c>
      <c r="O2399" s="46" t="str">
        <f>IF(Table2[[#This Row],[Type]]="IB","EOU",IF(Table2[[#This Row],[Type]]="MB","Local","492"))</f>
        <v>EOU</v>
      </c>
      <c r="P2399" s="46">
        <f>ROUND(Table2[[#This Row],[Cons]]/Table2[[#This Row],[Qty.]],5)</f>
        <v>1.0101</v>
      </c>
      <c r="Q2399" s="46" t="b">
        <f>EXACT(Table2[[#This Row],[rate]],Table2[[#This Row],[Check]])</f>
        <v>1</v>
      </c>
      <c r="R2399" s="46"/>
      <c r="S2399" s="46" t="str">
        <f>IF(Table2[[#This Row],[SRO]]="EOU",VLOOKUP(Table2[[#This Row],[BE]],[2]GD.List!$C$3:$N$5014,12,0),IF(Table2[[#This Row],[SRO]]="Local","Polyester Staple Fibre","SRO 492"))</f>
        <v>Polyester Fabric</v>
      </c>
    </row>
    <row r="2400" spans="1:19" x14ac:dyDescent="0.25">
      <c r="A2400" s="17" t="s">
        <v>1444</v>
      </c>
      <c r="B2400" s="3" t="s">
        <v>1647</v>
      </c>
      <c r="C2400" s="21">
        <v>35632</v>
      </c>
      <c r="D2400" s="18">
        <v>3910</v>
      </c>
      <c r="E2400" t="s">
        <v>46</v>
      </c>
      <c r="F2400" s="3" t="s">
        <v>1658</v>
      </c>
      <c r="G2400" s="24">
        <v>44712</v>
      </c>
      <c r="H2400" s="31">
        <v>24118763</v>
      </c>
      <c r="I2400" s="22">
        <v>0.04</v>
      </c>
      <c r="J2400" s="15">
        <v>531.20000000000005</v>
      </c>
      <c r="K2400" s="15">
        <v>13280</v>
      </c>
      <c r="L2400" s="15"/>
      <c r="M2400" s="66" t="str">
        <f>TEXT(Table2[[#This Row],[Gd.Dt]],"mmm-yy")</f>
        <v>May-22</v>
      </c>
      <c r="N2400" s="46" t="str">
        <f>MID(Table2[[#This Row],[BE]],6,2)</f>
        <v>IB</v>
      </c>
      <c r="O2400" s="46" t="str">
        <f>IF(Table2[[#This Row],[Type]]="IB","EOU",IF(Table2[[#This Row],[Type]]="MB","Local","492"))</f>
        <v>EOU</v>
      </c>
      <c r="P2400" s="46">
        <f>ROUND(Table2[[#This Row],[Cons]]/Table2[[#This Row],[Qty.]],5)</f>
        <v>0.04</v>
      </c>
      <c r="Q2400" s="46" t="b">
        <f>EXACT(Table2[[#This Row],[rate]],Table2[[#This Row],[Check]])</f>
        <v>1</v>
      </c>
      <c r="R2400" s="46"/>
      <c r="S2400" s="46" t="str">
        <f>IF(Table2[[#This Row],[SRO]]="EOU",VLOOKUP(Table2[[#This Row],[BE]],[2]GD.List!$C$3:$N$5014,12,0),IF(Table2[[#This Row],[SRO]]="Local","Polyester Staple Fibre","SRO 492"))</f>
        <v>Textile Chemical</v>
      </c>
    </row>
    <row r="2401" spans="1:19" x14ac:dyDescent="0.25">
      <c r="A2401" s="17" t="s">
        <v>1445</v>
      </c>
      <c r="B2401" s="3" t="s">
        <v>1647</v>
      </c>
      <c r="C2401" s="21">
        <v>35632</v>
      </c>
      <c r="D2401" s="18">
        <v>3906.9029999999998</v>
      </c>
      <c r="E2401" t="s">
        <v>46</v>
      </c>
      <c r="F2401" s="3" t="s">
        <v>1658</v>
      </c>
      <c r="G2401" s="24">
        <v>44712</v>
      </c>
      <c r="H2401" s="31">
        <v>24118763</v>
      </c>
      <c r="I2401" s="22">
        <v>0.04</v>
      </c>
      <c r="J2401" s="15">
        <v>402.32</v>
      </c>
      <c r="K2401" s="15">
        <v>10058</v>
      </c>
      <c r="L2401" s="15"/>
      <c r="M2401" s="66" t="str">
        <f>TEXT(Table2[[#This Row],[Gd.Dt]],"mmm-yy")</f>
        <v>May-22</v>
      </c>
      <c r="N2401" s="46" t="str">
        <f>MID(Table2[[#This Row],[BE]],6,2)</f>
        <v>IB</v>
      </c>
      <c r="O2401" s="46" t="str">
        <f>IF(Table2[[#This Row],[Type]]="IB","EOU",IF(Table2[[#This Row],[Type]]="MB","Local","492"))</f>
        <v>EOU</v>
      </c>
      <c r="P2401" s="46">
        <f>ROUND(Table2[[#This Row],[Cons]]/Table2[[#This Row],[Qty.]],5)</f>
        <v>0.04</v>
      </c>
      <c r="Q2401" s="46" t="b">
        <f>EXACT(Table2[[#This Row],[rate]],Table2[[#This Row],[Check]])</f>
        <v>1</v>
      </c>
      <c r="R2401" s="46"/>
      <c r="S2401" s="46" t="str">
        <f>IF(Table2[[#This Row],[SRO]]="EOU",VLOOKUP(Table2[[#This Row],[BE]],[2]GD.List!$C$3:$N$5014,12,0),IF(Table2[[#This Row],[SRO]]="Local","Polyester Staple Fibre","SRO 492"))</f>
        <v>Textile Chemical</v>
      </c>
    </row>
    <row r="2402" spans="1:19" x14ac:dyDescent="0.25">
      <c r="A2402" s="17" t="s">
        <v>1447</v>
      </c>
      <c r="B2402" s="3" t="s">
        <v>1647</v>
      </c>
      <c r="C2402" s="21">
        <v>35632</v>
      </c>
      <c r="D2402" s="18">
        <v>3809.9189999999999</v>
      </c>
      <c r="E2402" t="s">
        <v>46</v>
      </c>
      <c r="F2402" s="3" t="s">
        <v>1658</v>
      </c>
      <c r="G2402" s="24">
        <v>44712</v>
      </c>
      <c r="H2402" s="31">
        <v>24118763</v>
      </c>
      <c r="I2402" s="22">
        <v>0.04</v>
      </c>
      <c r="J2402" s="15">
        <v>531.20000000000005</v>
      </c>
      <c r="K2402" s="15">
        <v>13280</v>
      </c>
      <c r="L2402" s="15"/>
      <c r="M2402" s="66" t="str">
        <f>TEXT(Table2[[#This Row],[Gd.Dt]],"mmm-yy")</f>
        <v>May-22</v>
      </c>
      <c r="N2402" s="46" t="str">
        <f>MID(Table2[[#This Row],[BE]],6,2)</f>
        <v>IB</v>
      </c>
      <c r="O2402" s="46" t="str">
        <f>IF(Table2[[#This Row],[Type]]="IB","EOU",IF(Table2[[#This Row],[Type]]="MB","Local","492"))</f>
        <v>EOU</v>
      </c>
      <c r="P2402" s="46">
        <f>ROUND(Table2[[#This Row],[Cons]]/Table2[[#This Row],[Qty.]],5)</f>
        <v>0.04</v>
      </c>
      <c r="Q2402" s="46" t="b">
        <f>EXACT(Table2[[#This Row],[rate]],Table2[[#This Row],[Check]])</f>
        <v>1</v>
      </c>
      <c r="R2402" s="46"/>
      <c r="S2402" s="46" t="str">
        <f>IF(Table2[[#This Row],[SRO]]="EOU",VLOOKUP(Table2[[#This Row],[BE]],[2]GD.List!$C$3:$N$5014,12,0),IF(Table2[[#This Row],[SRO]]="Local","Polyester Staple Fibre","SRO 492"))</f>
        <v>Textile Chemical</v>
      </c>
    </row>
    <row r="2403" spans="1:19" x14ac:dyDescent="0.25">
      <c r="A2403" s="19" t="s">
        <v>1460</v>
      </c>
      <c r="B2403" s="19" t="s">
        <v>1647</v>
      </c>
      <c r="C2403" s="38">
        <v>35632</v>
      </c>
      <c r="D2403" s="39">
        <v>5503.201</v>
      </c>
      <c r="E2403" s="40" t="s">
        <v>46</v>
      </c>
      <c r="F2403" s="19" t="s">
        <v>1658</v>
      </c>
      <c r="G2403" s="41">
        <v>44712</v>
      </c>
      <c r="H2403" s="42">
        <v>24118763</v>
      </c>
      <c r="I2403" s="43">
        <v>0.53061000000000003</v>
      </c>
      <c r="J2403" s="30">
        <v>2996.35</v>
      </c>
      <c r="K2403" s="30">
        <v>5647</v>
      </c>
      <c r="L2403" s="30"/>
      <c r="M2403" s="67" t="str">
        <f>TEXT(Table2[[#This Row],[Gd.Dt]],"mmm-yy")</f>
        <v>May-22</v>
      </c>
      <c r="N2403" s="47" t="str">
        <f>MID(Table2[[#This Row],[BE]],6,2)</f>
        <v>MB</v>
      </c>
      <c r="O2403" s="47" t="str">
        <f>IF(Table2[[#This Row],[Type]]="IB","EOU",IF(Table2[[#This Row],[Type]]="MB","Local","492"))</f>
        <v>Local</v>
      </c>
      <c r="P2403" s="47">
        <f>ROUND(Table2[[#This Row],[Cons]]/Table2[[#This Row],[Qty.]],5)</f>
        <v>0.53061000000000003</v>
      </c>
      <c r="Q2403" s="47" t="b">
        <f>EXACT(Table2[[#This Row],[rate]],Table2[[#This Row],[Check]])</f>
        <v>1</v>
      </c>
      <c r="R2403" s="47"/>
      <c r="S2403" s="47" t="str">
        <f>IF(Table2[[#This Row],[SRO]]="EOU",VLOOKUP(Table2[[#This Row],[BE]],[2]GD.List!$C$3:$N$5014,12,0),IF(Table2[[#This Row],[SRO]]="Local","Polyester Staple Fibre","SRO 492"))</f>
        <v>Polyester Staple Fibre</v>
      </c>
    </row>
    <row r="2404" spans="1:19" x14ac:dyDescent="0.25">
      <c r="A2404" s="293" t="s">
        <v>1</v>
      </c>
      <c r="B2404" s="293" t="s">
        <v>1650</v>
      </c>
      <c r="C2404" s="294">
        <v>11595</v>
      </c>
      <c r="D2404" s="295">
        <v>2701.12</v>
      </c>
      <c r="E2404" s="7" t="s">
        <v>1654</v>
      </c>
      <c r="F2404" s="293" t="s">
        <v>1659</v>
      </c>
      <c r="G2404" s="156">
        <v>44713</v>
      </c>
      <c r="H2404" s="296">
        <v>23390908.890000001</v>
      </c>
      <c r="I2404" s="50">
        <v>0.4</v>
      </c>
      <c r="J2404" s="289">
        <v>4330</v>
      </c>
      <c r="K2404" s="289">
        <v>10825</v>
      </c>
      <c r="L2404" s="289"/>
      <c r="M2404" s="290" t="str">
        <f>TEXT(Table2[[#This Row],[Gd.Dt]],"mmm-yy")</f>
        <v>Jun-22</v>
      </c>
      <c r="N2404" s="46" t="str">
        <f>MID(Table2[[#This Row],[BE]],6,2)</f>
        <v>IB</v>
      </c>
      <c r="O2404" s="46" t="str">
        <f>IF(Table2[[#This Row],[Type]]="IB","EOU",IF(Table2[[#This Row],[Type]]="MB","Local","492"))</f>
        <v>EOU</v>
      </c>
      <c r="P2404" s="46">
        <f>ROUND(Table2[[#This Row],[Cons]]/Table2[[#This Row],[Qty.]],5)</f>
        <v>0.4</v>
      </c>
      <c r="Q2404" s="46" t="b">
        <f>EXACT(Table2[[#This Row],[rate]],Table2[[#This Row],[Check]])</f>
        <v>1</v>
      </c>
      <c r="R2404" s="46"/>
      <c r="S2404" s="46" t="str">
        <f>IF(Table2[[#This Row],[SRO]]="EOU",VLOOKUP(Table2[[#This Row],[BE]],[2]GD.List!$C$3:$N$5014,12,0),IF(Table2[[#This Row],[SRO]]="Local","Polyester Staple Fibre","SRO 492"))</f>
        <v>Textile Coal</v>
      </c>
    </row>
    <row r="2405" spans="1:19" x14ac:dyDescent="0.25">
      <c r="A2405" s="293" t="s">
        <v>1</v>
      </c>
      <c r="B2405" s="293" t="s">
        <v>1648</v>
      </c>
      <c r="C2405" s="294">
        <v>33990</v>
      </c>
      <c r="D2405" s="295">
        <v>2701.12</v>
      </c>
      <c r="E2405" s="7" t="s">
        <v>1652</v>
      </c>
      <c r="F2405" s="293" t="s">
        <v>1660</v>
      </c>
      <c r="G2405" s="156">
        <v>44713</v>
      </c>
      <c r="H2405" s="296">
        <v>35662687.32</v>
      </c>
      <c r="I2405" s="50">
        <v>0.1</v>
      </c>
      <c r="J2405" s="289">
        <v>924</v>
      </c>
      <c r="K2405" s="289">
        <v>9240</v>
      </c>
      <c r="L2405" s="289"/>
      <c r="M2405" s="290" t="str">
        <f>TEXT(Table2[[#This Row],[Gd.Dt]],"mmm-yy")</f>
        <v>Jun-22</v>
      </c>
      <c r="N2405" s="46" t="str">
        <f>MID(Table2[[#This Row],[BE]],6,2)</f>
        <v>IB</v>
      </c>
      <c r="O2405" s="46" t="str">
        <f>IF(Table2[[#This Row],[Type]]="IB","EOU",IF(Table2[[#This Row],[Type]]="MB","Local","492"))</f>
        <v>EOU</v>
      </c>
      <c r="P2405" s="46">
        <f>ROUND(Table2[[#This Row],[Cons]]/Table2[[#This Row],[Qty.]],5)</f>
        <v>0.1</v>
      </c>
      <c r="Q2405" s="46" t="b">
        <f>EXACT(Table2[[#This Row],[rate]],Table2[[#This Row],[Check]])</f>
        <v>1</v>
      </c>
      <c r="R2405" s="46"/>
      <c r="S2405" s="46" t="str">
        <f>IF(Table2[[#This Row],[SRO]]="EOU",VLOOKUP(Table2[[#This Row],[BE]],[2]GD.List!$C$3:$N$5014,12,0),IF(Table2[[#This Row],[SRO]]="Local","Polyester Staple Fibre","SRO 492"))</f>
        <v>Textile Coal</v>
      </c>
    </row>
    <row r="2406" spans="1:19" x14ac:dyDescent="0.25">
      <c r="A2406" s="297" t="s">
        <v>1</v>
      </c>
      <c r="B2406" s="293" t="s">
        <v>1648</v>
      </c>
      <c r="C2406" s="294">
        <v>33990</v>
      </c>
      <c r="D2406" s="295">
        <v>2701.12</v>
      </c>
      <c r="E2406" s="7" t="s">
        <v>1652</v>
      </c>
      <c r="F2406" s="293" t="s">
        <v>1660</v>
      </c>
      <c r="G2406" s="156">
        <v>44713</v>
      </c>
      <c r="H2406" s="296">
        <v>35662687.32</v>
      </c>
      <c r="I2406" s="50">
        <v>0.4</v>
      </c>
      <c r="J2406" s="289">
        <v>4370</v>
      </c>
      <c r="K2406" s="289">
        <v>10925</v>
      </c>
      <c r="L2406" s="289"/>
      <c r="M2406" s="290" t="str">
        <f>TEXT(Table2[[#This Row],[Gd.Dt]],"mmm-yy")</f>
        <v>Jun-22</v>
      </c>
      <c r="N2406" s="46" t="str">
        <f>MID(Table2[[#This Row],[BE]],6,2)</f>
        <v>IB</v>
      </c>
      <c r="O2406" s="46" t="str">
        <f>IF(Table2[[#This Row],[Type]]="IB","EOU",IF(Table2[[#This Row],[Type]]="MB","Local","492"))</f>
        <v>EOU</v>
      </c>
      <c r="P2406" s="46">
        <f>ROUND(Table2[[#This Row],[Cons]]/Table2[[#This Row],[Qty.]],5)</f>
        <v>0.4</v>
      </c>
      <c r="Q2406" s="46" t="b">
        <f>EXACT(Table2[[#This Row],[rate]],Table2[[#This Row],[Check]])</f>
        <v>1</v>
      </c>
      <c r="R2406" s="46"/>
      <c r="S2406" s="46" t="str">
        <f>IF(Table2[[#This Row],[SRO]]="EOU",VLOOKUP(Table2[[#This Row],[BE]],[2]GD.List!$C$3:$N$5014,12,0),IF(Table2[[#This Row],[SRO]]="Local","Polyester Staple Fibre","SRO 492"))</f>
        <v>Textile Coal</v>
      </c>
    </row>
    <row r="2407" spans="1:19" x14ac:dyDescent="0.25">
      <c r="A2407" s="297" t="s">
        <v>125</v>
      </c>
      <c r="B2407" s="293" t="s">
        <v>1649</v>
      </c>
      <c r="C2407" s="294">
        <v>10190</v>
      </c>
      <c r="D2407" s="295">
        <v>9607.2000000000007</v>
      </c>
      <c r="E2407" s="7" t="s">
        <v>1653</v>
      </c>
      <c r="F2407" s="293" t="s">
        <v>1661</v>
      </c>
      <c r="G2407" s="156">
        <v>44713</v>
      </c>
      <c r="H2407" s="296">
        <v>25184475.640000001</v>
      </c>
      <c r="I2407" s="50">
        <v>4.8000000000000001E-4</v>
      </c>
      <c r="J2407" s="289">
        <v>0.17</v>
      </c>
      <c r="K2407" s="289">
        <v>343.83</v>
      </c>
      <c r="L2407" s="289"/>
      <c r="M2407" s="290" t="str">
        <f>TEXT(Table2[[#This Row],[Gd.Dt]],"mmm-yy")</f>
        <v>Jun-22</v>
      </c>
      <c r="N2407" s="46" t="str">
        <f>MID(Table2[[#This Row],[BE]],6,2)</f>
        <v>HC</v>
      </c>
      <c r="O2407" s="46" t="str">
        <f>IF(Table2[[#This Row],[Type]]="IB","EOU",IF(Table2[[#This Row],[Type]]="MB","Local","492"))</f>
        <v>492</v>
      </c>
      <c r="P2407" s="46">
        <f>ROUND(Table2[[#This Row],[Cons]]/Table2[[#This Row],[Qty.]],5)</f>
        <v>4.8999999999999998E-4</v>
      </c>
      <c r="Q2407" s="46" t="b">
        <f>EXACT(Table2[[#This Row],[rate]],Table2[[#This Row],[Check]])</f>
        <v>0</v>
      </c>
      <c r="R2407" s="46"/>
      <c r="S2407" s="46" t="str">
        <f>IF(Table2[[#This Row],[SRO]]="EOU",VLOOKUP(Table2[[#This Row],[BE]],[2]GD.List!$C$3:$N$5014,12,0),IF(Table2[[#This Row],[SRO]]="Local","Polyester Staple Fibre","SRO 492"))</f>
        <v>SRO 492</v>
      </c>
    </row>
    <row r="2408" spans="1:19" x14ac:dyDescent="0.25">
      <c r="A2408" s="297" t="s">
        <v>909</v>
      </c>
      <c r="B2408" s="293" t="s">
        <v>1649</v>
      </c>
      <c r="C2408" s="294">
        <v>10190</v>
      </c>
      <c r="D2408" s="295">
        <v>9607.2000000000007</v>
      </c>
      <c r="E2408" s="7" t="s">
        <v>1653</v>
      </c>
      <c r="F2408" s="293" t="s">
        <v>1661</v>
      </c>
      <c r="G2408" s="156">
        <v>44713</v>
      </c>
      <c r="H2408" s="296">
        <v>25184475.640000001</v>
      </c>
      <c r="I2408" s="50">
        <v>1.039E-2</v>
      </c>
      <c r="J2408" s="289">
        <v>3.57</v>
      </c>
      <c r="K2408" s="289">
        <v>343.83</v>
      </c>
      <c r="L2408" s="289"/>
      <c r="M2408" s="290" t="str">
        <f>TEXT(Table2[[#This Row],[Gd.Dt]],"mmm-yy")</f>
        <v>Jun-22</v>
      </c>
      <c r="N2408" s="46" t="str">
        <f>MID(Table2[[#This Row],[BE]],6,2)</f>
        <v>HC</v>
      </c>
      <c r="O2408" s="46" t="str">
        <f>IF(Table2[[#This Row],[Type]]="IB","EOU",IF(Table2[[#This Row],[Type]]="MB","Local","492"))</f>
        <v>492</v>
      </c>
      <c r="P2408" s="46">
        <f>ROUND(Table2[[#This Row],[Cons]]/Table2[[#This Row],[Qty.]],5)</f>
        <v>1.038E-2</v>
      </c>
      <c r="Q2408" s="46" t="b">
        <f>EXACT(Table2[[#This Row],[rate]],Table2[[#This Row],[Check]])</f>
        <v>0</v>
      </c>
      <c r="R2408" s="46"/>
      <c r="S2408" s="46" t="str">
        <f>IF(Table2[[#This Row],[SRO]]="EOU",VLOOKUP(Table2[[#This Row],[BE]],[2]GD.List!$C$3:$N$5014,12,0),IF(Table2[[#This Row],[SRO]]="Local","Polyester Staple Fibre","SRO 492"))</f>
        <v>SRO 492</v>
      </c>
    </row>
    <row r="2409" spans="1:19" x14ac:dyDescent="0.25">
      <c r="A2409" s="297" t="s">
        <v>945</v>
      </c>
      <c r="B2409" s="293" t="s">
        <v>1648</v>
      </c>
      <c r="C2409" s="294">
        <v>33990</v>
      </c>
      <c r="D2409" s="295">
        <v>3402.13</v>
      </c>
      <c r="E2409" s="7" t="s">
        <v>1652</v>
      </c>
      <c r="F2409" s="293" t="s">
        <v>1660</v>
      </c>
      <c r="G2409" s="156">
        <v>44713</v>
      </c>
      <c r="H2409" s="296">
        <v>35662687.32</v>
      </c>
      <c r="I2409" s="50">
        <v>0.04</v>
      </c>
      <c r="J2409" s="289">
        <v>2.8</v>
      </c>
      <c r="K2409" s="289">
        <v>70</v>
      </c>
      <c r="L2409" s="289"/>
      <c r="M2409" s="290" t="str">
        <f>TEXT(Table2[[#This Row],[Gd.Dt]],"mmm-yy")</f>
        <v>Jun-22</v>
      </c>
      <c r="N2409" s="46" t="str">
        <f>MID(Table2[[#This Row],[BE]],6,2)</f>
        <v>IB</v>
      </c>
      <c r="O2409" s="46" t="str">
        <f>IF(Table2[[#This Row],[Type]]="IB","EOU",IF(Table2[[#This Row],[Type]]="MB","Local","492"))</f>
        <v>EOU</v>
      </c>
      <c r="P2409" s="46">
        <f>ROUND(Table2[[#This Row],[Cons]]/Table2[[#This Row],[Qty.]],5)</f>
        <v>0.04</v>
      </c>
      <c r="Q2409" s="46" t="b">
        <f>EXACT(Table2[[#This Row],[rate]],Table2[[#This Row],[Check]])</f>
        <v>1</v>
      </c>
      <c r="R2409" s="46"/>
      <c r="S2409" s="46" t="str">
        <f>IF(Table2[[#This Row],[SRO]]="EOU",VLOOKUP(Table2[[#This Row],[BE]],[2]GD.List!$C$3:$N$5014,12,0),IF(Table2[[#This Row],[SRO]]="Local","Polyester Staple Fibre","SRO 492"))</f>
        <v>Textile Chemical</v>
      </c>
    </row>
    <row r="2410" spans="1:19" x14ac:dyDescent="0.25">
      <c r="A2410" s="297" t="s">
        <v>1076</v>
      </c>
      <c r="B2410" s="293" t="s">
        <v>1650</v>
      </c>
      <c r="C2410" s="294">
        <v>11595</v>
      </c>
      <c r="D2410" s="295">
        <v>3809.9189999999999</v>
      </c>
      <c r="E2410" s="7" t="s">
        <v>1654</v>
      </c>
      <c r="F2410" s="293" t="s">
        <v>1659</v>
      </c>
      <c r="G2410" s="156">
        <v>44713</v>
      </c>
      <c r="H2410" s="296">
        <v>23390908.890000001</v>
      </c>
      <c r="I2410" s="50">
        <v>0.04</v>
      </c>
      <c r="J2410" s="289">
        <v>48.41</v>
      </c>
      <c r="K2410" s="289">
        <v>1210.25</v>
      </c>
      <c r="L2410" s="289"/>
      <c r="M2410" s="290" t="str">
        <f>TEXT(Table2[[#This Row],[Gd.Dt]],"mmm-yy")</f>
        <v>Jun-22</v>
      </c>
      <c r="N2410" s="46" t="str">
        <f>MID(Table2[[#This Row],[BE]],6,2)</f>
        <v>IB</v>
      </c>
      <c r="O2410" s="46" t="str">
        <f>IF(Table2[[#This Row],[Type]]="IB","EOU",IF(Table2[[#This Row],[Type]]="MB","Local","492"))</f>
        <v>EOU</v>
      </c>
      <c r="P2410" s="46">
        <f>ROUND(Table2[[#This Row],[Cons]]/Table2[[#This Row],[Qty.]],5)</f>
        <v>0.04</v>
      </c>
      <c r="Q2410" s="46" t="b">
        <f>EXACT(Table2[[#This Row],[rate]],Table2[[#This Row],[Check]])</f>
        <v>1</v>
      </c>
      <c r="R2410" s="46"/>
      <c r="S2410" s="46" t="str">
        <f>IF(Table2[[#This Row],[SRO]]="EOU",VLOOKUP(Table2[[#This Row],[BE]],[2]GD.List!$C$3:$N$5014,12,0),IF(Table2[[#This Row],[SRO]]="Local","Polyester Staple Fibre","SRO 492"))</f>
        <v>Textile Chemical</v>
      </c>
    </row>
    <row r="2411" spans="1:19" x14ac:dyDescent="0.25">
      <c r="A2411" s="297" t="s">
        <v>1097</v>
      </c>
      <c r="B2411" s="293" t="s">
        <v>1648</v>
      </c>
      <c r="C2411" s="294">
        <v>33990</v>
      </c>
      <c r="D2411" s="295">
        <v>3402.13</v>
      </c>
      <c r="E2411" s="7" t="s">
        <v>1652</v>
      </c>
      <c r="F2411" s="293" t="s">
        <v>1660</v>
      </c>
      <c r="G2411" s="156">
        <v>44713</v>
      </c>
      <c r="H2411" s="296">
        <v>35662687.32</v>
      </c>
      <c r="I2411" s="50">
        <v>0.04</v>
      </c>
      <c r="J2411" s="289">
        <v>32.68</v>
      </c>
      <c r="K2411" s="289">
        <v>817</v>
      </c>
      <c r="L2411" s="289"/>
      <c r="M2411" s="290" t="str">
        <f>TEXT(Table2[[#This Row],[Gd.Dt]],"mmm-yy")</f>
        <v>Jun-22</v>
      </c>
      <c r="N2411" s="46" t="str">
        <f>MID(Table2[[#This Row],[BE]],6,2)</f>
        <v>IB</v>
      </c>
      <c r="O2411" s="46" t="str">
        <f>IF(Table2[[#This Row],[Type]]="IB","EOU",IF(Table2[[#This Row],[Type]]="MB","Local","492"))</f>
        <v>EOU</v>
      </c>
      <c r="P2411" s="46">
        <f>ROUND(Table2[[#This Row],[Cons]]/Table2[[#This Row],[Qty.]],5)</f>
        <v>0.04</v>
      </c>
      <c r="Q2411" s="46" t="b">
        <f>EXACT(Table2[[#This Row],[rate]],Table2[[#This Row],[Check]])</f>
        <v>1</v>
      </c>
      <c r="R2411" s="46"/>
      <c r="S2411" s="46" t="str">
        <f>IF(Table2[[#This Row],[SRO]]="EOU",VLOOKUP(Table2[[#This Row],[BE]],[2]GD.List!$C$3:$N$5014,12,0),IF(Table2[[#This Row],[SRO]]="Local","Polyester Staple Fibre","SRO 492"))</f>
        <v>Textile Chemical</v>
      </c>
    </row>
    <row r="2412" spans="1:19" x14ac:dyDescent="0.25">
      <c r="A2412" s="297" t="s">
        <v>1423</v>
      </c>
      <c r="B2412" s="293" t="s">
        <v>1648</v>
      </c>
      <c r="C2412" s="294">
        <v>33990</v>
      </c>
      <c r="D2412" s="295">
        <v>5205.12</v>
      </c>
      <c r="E2412" s="7" t="s">
        <v>1652</v>
      </c>
      <c r="F2412" s="293" t="s">
        <v>1660</v>
      </c>
      <c r="G2412" s="156">
        <v>44713</v>
      </c>
      <c r="H2412" s="296">
        <v>35662687.32</v>
      </c>
      <c r="I2412" s="50">
        <v>1.0101</v>
      </c>
      <c r="J2412" s="289">
        <v>9333.32</v>
      </c>
      <c r="K2412" s="289">
        <v>9240</v>
      </c>
      <c r="L2412" s="289"/>
      <c r="M2412" s="290" t="str">
        <f>TEXT(Table2[[#This Row],[Gd.Dt]],"mmm-yy")</f>
        <v>Jun-22</v>
      </c>
      <c r="N2412" s="46" t="str">
        <f>MID(Table2[[#This Row],[BE]],6,2)</f>
        <v>IB</v>
      </c>
      <c r="O2412" s="46" t="str">
        <f>IF(Table2[[#This Row],[Type]]="IB","EOU",IF(Table2[[#This Row],[Type]]="MB","Local","492"))</f>
        <v>EOU</v>
      </c>
      <c r="P2412" s="46">
        <f>ROUND(Table2[[#This Row],[Cons]]/Table2[[#This Row],[Qty.]],5)</f>
        <v>1.0101</v>
      </c>
      <c r="Q2412" s="46" t="b">
        <f>EXACT(Table2[[#This Row],[rate]],Table2[[#This Row],[Check]])</f>
        <v>1</v>
      </c>
      <c r="R2412" s="46"/>
      <c r="S2412" s="46" t="str">
        <f>IF(Table2[[#This Row],[SRO]]="EOU",VLOOKUP(Table2[[#This Row],[BE]],[2]GD.List!$C$3:$N$5014,12,0),IF(Table2[[#This Row],[SRO]]="Local","Polyester Staple Fibre","SRO 492"))</f>
        <v>Cotton Yarn</v>
      </c>
    </row>
    <row r="2413" spans="1:19" x14ac:dyDescent="0.25">
      <c r="A2413" s="298" t="s">
        <v>1444</v>
      </c>
      <c r="B2413" s="293" t="s">
        <v>1650</v>
      </c>
      <c r="C2413" s="294">
        <v>11595</v>
      </c>
      <c r="D2413" s="295">
        <v>3910</v>
      </c>
      <c r="E2413" s="7" t="s">
        <v>1654</v>
      </c>
      <c r="F2413" s="293" t="s">
        <v>1659</v>
      </c>
      <c r="G2413" s="156">
        <v>44713</v>
      </c>
      <c r="H2413" s="296">
        <v>23390908.890000001</v>
      </c>
      <c r="I2413" s="50">
        <v>0.04</v>
      </c>
      <c r="J2413" s="289">
        <v>433</v>
      </c>
      <c r="K2413" s="289">
        <v>10825</v>
      </c>
      <c r="L2413" s="289"/>
      <c r="M2413" s="290" t="str">
        <f>TEXT(Table2[[#This Row],[Gd.Dt]],"mmm-yy")</f>
        <v>Jun-22</v>
      </c>
      <c r="N2413" s="46" t="str">
        <f>MID(Table2[[#This Row],[BE]],6,2)</f>
        <v>IB</v>
      </c>
      <c r="O2413" s="46" t="str">
        <f>IF(Table2[[#This Row],[Type]]="IB","EOU",IF(Table2[[#This Row],[Type]]="MB","Local","492"))</f>
        <v>EOU</v>
      </c>
      <c r="P2413" s="46">
        <f>ROUND(Table2[[#This Row],[Cons]]/Table2[[#This Row],[Qty.]],5)</f>
        <v>0.04</v>
      </c>
      <c r="Q2413" s="46" t="b">
        <f>EXACT(Table2[[#This Row],[rate]],Table2[[#This Row],[Check]])</f>
        <v>1</v>
      </c>
      <c r="R2413" s="46"/>
      <c r="S2413" s="46" t="str">
        <f>IF(Table2[[#This Row],[SRO]]="EOU",VLOOKUP(Table2[[#This Row],[BE]],[2]GD.List!$C$3:$N$5014,12,0),IF(Table2[[#This Row],[SRO]]="Local","Polyester Staple Fibre","SRO 492"))</f>
        <v>Textile Chemical</v>
      </c>
    </row>
    <row r="2414" spans="1:19" x14ac:dyDescent="0.25">
      <c r="A2414" s="297" t="s">
        <v>1444</v>
      </c>
      <c r="B2414" s="293" t="s">
        <v>1648</v>
      </c>
      <c r="C2414" s="294">
        <v>33990</v>
      </c>
      <c r="D2414" s="295">
        <v>3910</v>
      </c>
      <c r="E2414" s="7" t="s">
        <v>1652</v>
      </c>
      <c r="F2414" s="293" t="s">
        <v>1660</v>
      </c>
      <c r="G2414" s="156">
        <v>44713</v>
      </c>
      <c r="H2414" s="296">
        <v>35662687.32</v>
      </c>
      <c r="I2414" s="50">
        <v>0.04</v>
      </c>
      <c r="J2414" s="289">
        <v>771.12</v>
      </c>
      <c r="K2414" s="289">
        <v>19278</v>
      </c>
      <c r="L2414" s="289"/>
      <c r="M2414" s="290" t="str">
        <f>TEXT(Table2[[#This Row],[Gd.Dt]],"mmm-yy")</f>
        <v>Jun-22</v>
      </c>
      <c r="N2414" s="46" t="str">
        <f>MID(Table2[[#This Row],[BE]],6,2)</f>
        <v>IB</v>
      </c>
      <c r="O2414" s="46" t="str">
        <f>IF(Table2[[#This Row],[Type]]="IB","EOU",IF(Table2[[#This Row],[Type]]="MB","Local","492"))</f>
        <v>EOU</v>
      </c>
      <c r="P2414" s="46">
        <f>ROUND(Table2[[#This Row],[Cons]]/Table2[[#This Row],[Qty.]],5)</f>
        <v>0.04</v>
      </c>
      <c r="Q2414" s="46" t="b">
        <f>EXACT(Table2[[#This Row],[rate]],Table2[[#This Row],[Check]])</f>
        <v>1</v>
      </c>
      <c r="R2414" s="46"/>
      <c r="S2414" s="46" t="str">
        <f>IF(Table2[[#This Row],[SRO]]="EOU",VLOOKUP(Table2[[#This Row],[BE]],[2]GD.List!$C$3:$N$5014,12,0),IF(Table2[[#This Row],[SRO]]="Local","Polyester Staple Fibre","SRO 492"))</f>
        <v>Textile Chemical</v>
      </c>
    </row>
    <row r="2415" spans="1:19" x14ac:dyDescent="0.25">
      <c r="A2415" s="298" t="s">
        <v>1445</v>
      </c>
      <c r="B2415" s="293" t="s">
        <v>1650</v>
      </c>
      <c r="C2415" s="294">
        <v>11595</v>
      </c>
      <c r="D2415" s="295">
        <v>3906.9029999999998</v>
      </c>
      <c r="E2415" s="7" t="s">
        <v>1654</v>
      </c>
      <c r="F2415" s="293" t="s">
        <v>1659</v>
      </c>
      <c r="G2415" s="156">
        <v>44713</v>
      </c>
      <c r="H2415" s="296">
        <v>23390908.890000001</v>
      </c>
      <c r="I2415" s="50">
        <v>0.04</v>
      </c>
      <c r="J2415" s="289">
        <v>433</v>
      </c>
      <c r="K2415" s="289">
        <v>10825</v>
      </c>
      <c r="L2415" s="289"/>
      <c r="M2415" s="290" t="str">
        <f>TEXT(Table2[[#This Row],[Gd.Dt]],"mmm-yy")</f>
        <v>Jun-22</v>
      </c>
      <c r="N2415" s="46" t="str">
        <f>MID(Table2[[#This Row],[BE]],6,2)</f>
        <v>IB</v>
      </c>
      <c r="O2415" s="46" t="str">
        <f>IF(Table2[[#This Row],[Type]]="IB","EOU",IF(Table2[[#This Row],[Type]]="MB","Local","492"))</f>
        <v>EOU</v>
      </c>
      <c r="P2415" s="46">
        <f>ROUND(Table2[[#This Row],[Cons]]/Table2[[#This Row],[Qty.]],5)</f>
        <v>0.04</v>
      </c>
      <c r="Q2415" s="46" t="b">
        <f>EXACT(Table2[[#This Row],[rate]],Table2[[#This Row],[Check]])</f>
        <v>1</v>
      </c>
      <c r="R2415" s="46"/>
      <c r="S2415" s="46" t="str">
        <f>IF(Table2[[#This Row],[SRO]]="EOU",VLOOKUP(Table2[[#This Row],[BE]],[2]GD.List!$C$3:$N$5014,12,0),IF(Table2[[#This Row],[SRO]]="Local","Polyester Staple Fibre","SRO 492"))</f>
        <v>Textile Chemical</v>
      </c>
    </row>
    <row r="2416" spans="1:19" x14ac:dyDescent="0.25">
      <c r="A2416" s="297" t="s">
        <v>1445</v>
      </c>
      <c r="B2416" s="293" t="s">
        <v>1648</v>
      </c>
      <c r="C2416" s="294">
        <v>33990</v>
      </c>
      <c r="D2416" s="295">
        <v>3906.9029999999998</v>
      </c>
      <c r="E2416" s="7" t="s">
        <v>1652</v>
      </c>
      <c r="F2416" s="293" t="s">
        <v>1660</v>
      </c>
      <c r="G2416" s="156">
        <v>44713</v>
      </c>
      <c r="H2416" s="296">
        <v>35662687.32</v>
      </c>
      <c r="I2416" s="50">
        <v>0.04</v>
      </c>
      <c r="J2416" s="289">
        <v>35.480000000000004</v>
      </c>
      <c r="K2416" s="289">
        <v>887</v>
      </c>
      <c r="L2416" s="289"/>
      <c r="M2416" s="290" t="str">
        <f>TEXT(Table2[[#This Row],[Gd.Dt]],"mmm-yy")</f>
        <v>Jun-22</v>
      </c>
      <c r="N2416" s="46" t="str">
        <f>MID(Table2[[#This Row],[BE]],6,2)</f>
        <v>IB</v>
      </c>
      <c r="O2416" s="46" t="str">
        <f>IF(Table2[[#This Row],[Type]]="IB","EOU",IF(Table2[[#This Row],[Type]]="MB","Local","492"))</f>
        <v>EOU</v>
      </c>
      <c r="P2416" s="46">
        <f>ROUND(Table2[[#This Row],[Cons]]/Table2[[#This Row],[Qty.]],5)</f>
        <v>0.04</v>
      </c>
      <c r="Q2416" s="46" t="b">
        <f>EXACT(Table2[[#This Row],[rate]],Table2[[#This Row],[Check]])</f>
        <v>1</v>
      </c>
      <c r="R2416" s="46"/>
      <c r="S2416" s="46" t="str">
        <f>IF(Table2[[#This Row],[SRO]]="EOU",VLOOKUP(Table2[[#This Row],[BE]],[2]GD.List!$C$3:$N$5014,12,0),IF(Table2[[#This Row],[SRO]]="Local","Polyester Staple Fibre","SRO 492"))</f>
        <v>Textile Chemical</v>
      </c>
    </row>
    <row r="2417" spans="1:19" x14ac:dyDescent="0.25">
      <c r="A2417" s="298" t="s">
        <v>1447</v>
      </c>
      <c r="B2417" s="293" t="s">
        <v>1650</v>
      </c>
      <c r="C2417" s="294">
        <v>11595</v>
      </c>
      <c r="D2417" s="295">
        <v>3809.9189999999999</v>
      </c>
      <c r="E2417" s="7" t="s">
        <v>1654</v>
      </c>
      <c r="F2417" s="293" t="s">
        <v>1659</v>
      </c>
      <c r="G2417" s="156">
        <v>44713</v>
      </c>
      <c r="H2417" s="296">
        <v>23390908.890000001</v>
      </c>
      <c r="I2417" s="50">
        <v>0.04</v>
      </c>
      <c r="J2417" s="289">
        <v>384.59</v>
      </c>
      <c r="K2417" s="289">
        <v>9614.75</v>
      </c>
      <c r="L2417" s="289"/>
      <c r="M2417" s="290" t="str">
        <f>TEXT(Table2[[#This Row],[Gd.Dt]],"mmm-yy")</f>
        <v>Jun-22</v>
      </c>
      <c r="N2417" s="46" t="str">
        <f>MID(Table2[[#This Row],[BE]],6,2)</f>
        <v>IB</v>
      </c>
      <c r="O2417" s="46" t="str">
        <f>IF(Table2[[#This Row],[Type]]="IB","EOU",IF(Table2[[#This Row],[Type]]="MB","Local","492"))</f>
        <v>EOU</v>
      </c>
      <c r="P2417" s="46">
        <f>ROUND(Table2[[#This Row],[Cons]]/Table2[[#This Row],[Qty.]],5)</f>
        <v>0.04</v>
      </c>
      <c r="Q2417" s="46" t="b">
        <f>EXACT(Table2[[#This Row],[rate]],Table2[[#This Row],[Check]])</f>
        <v>1</v>
      </c>
      <c r="R2417" s="46"/>
      <c r="S2417" s="46" t="str">
        <f>IF(Table2[[#This Row],[SRO]]="EOU",VLOOKUP(Table2[[#This Row],[BE]],[2]GD.List!$C$3:$N$5014,12,0),IF(Table2[[#This Row],[SRO]]="Local","Polyester Staple Fibre","SRO 492"))</f>
        <v>Textile Chemical</v>
      </c>
    </row>
    <row r="2418" spans="1:19" x14ac:dyDescent="0.25">
      <c r="A2418" s="297" t="s">
        <v>1447</v>
      </c>
      <c r="B2418" s="293" t="s">
        <v>1648</v>
      </c>
      <c r="C2418" s="294">
        <v>33990</v>
      </c>
      <c r="D2418" s="295">
        <v>3809.9189999999999</v>
      </c>
      <c r="E2418" s="7" t="s">
        <v>1652</v>
      </c>
      <c r="F2418" s="293" t="s">
        <v>1660</v>
      </c>
      <c r="G2418" s="156">
        <v>44713</v>
      </c>
      <c r="H2418" s="296">
        <v>35662687.32</v>
      </c>
      <c r="I2418" s="50">
        <v>0.04</v>
      </c>
      <c r="J2418" s="289">
        <v>35.480000000000004</v>
      </c>
      <c r="K2418" s="289">
        <v>887</v>
      </c>
      <c r="L2418" s="289"/>
      <c r="M2418" s="290" t="str">
        <f>TEXT(Table2[[#This Row],[Gd.Dt]],"mmm-yy")</f>
        <v>Jun-22</v>
      </c>
      <c r="N2418" s="46" t="str">
        <f>MID(Table2[[#This Row],[BE]],6,2)</f>
        <v>IB</v>
      </c>
      <c r="O2418" s="46" t="str">
        <f>IF(Table2[[#This Row],[Type]]="IB","EOU",IF(Table2[[#This Row],[Type]]="MB","Local","492"))</f>
        <v>EOU</v>
      </c>
      <c r="P2418" s="46">
        <f>ROUND(Table2[[#This Row],[Cons]]/Table2[[#This Row],[Qty.]],5)</f>
        <v>0.04</v>
      </c>
      <c r="Q2418" s="46" t="b">
        <f>EXACT(Table2[[#This Row],[rate]],Table2[[#This Row],[Check]])</f>
        <v>1</v>
      </c>
      <c r="R2418" s="46"/>
      <c r="S2418" s="46" t="str">
        <f>IF(Table2[[#This Row],[SRO]]="EOU",VLOOKUP(Table2[[#This Row],[BE]],[2]GD.List!$C$3:$N$5014,12,0),IF(Table2[[#This Row],[SRO]]="Local","Polyester Staple Fibre","SRO 492"))</f>
        <v>Textile Chemical</v>
      </c>
    </row>
    <row r="2419" spans="1:19" x14ac:dyDescent="0.25">
      <c r="A2419" s="298" t="s">
        <v>1460</v>
      </c>
      <c r="B2419" s="293" t="s">
        <v>1650</v>
      </c>
      <c r="C2419" s="294">
        <v>11595</v>
      </c>
      <c r="D2419" s="295">
        <v>5503.201</v>
      </c>
      <c r="E2419" s="7" t="s">
        <v>1654</v>
      </c>
      <c r="F2419" s="293" t="s">
        <v>1659</v>
      </c>
      <c r="G2419" s="156">
        <v>44713</v>
      </c>
      <c r="H2419" s="296">
        <v>23390908.890000001</v>
      </c>
      <c r="I2419" s="50">
        <v>0.53061000000000003</v>
      </c>
      <c r="J2419" s="289">
        <v>5743.85</v>
      </c>
      <c r="K2419" s="289">
        <v>10825</v>
      </c>
      <c r="L2419" s="289"/>
      <c r="M2419" s="290" t="str">
        <f>TEXT(Table2[[#This Row],[Gd.Dt]],"mmm-yy")</f>
        <v>Jun-22</v>
      </c>
      <c r="N2419" s="46" t="str">
        <f>MID(Table2[[#This Row],[BE]],6,2)</f>
        <v>MB</v>
      </c>
      <c r="O2419" s="46" t="str">
        <f>IF(Table2[[#This Row],[Type]]="IB","EOU",IF(Table2[[#This Row],[Type]]="MB","Local","492"))</f>
        <v>Local</v>
      </c>
      <c r="P2419" s="46">
        <f>ROUND(Table2[[#This Row],[Cons]]/Table2[[#This Row],[Qty.]],5)</f>
        <v>0.53061000000000003</v>
      </c>
      <c r="Q2419" s="46" t="b">
        <f>EXACT(Table2[[#This Row],[rate]],Table2[[#This Row],[Check]])</f>
        <v>1</v>
      </c>
      <c r="R2419" s="46"/>
      <c r="S2419" s="46" t="str">
        <f>IF(Table2[[#This Row],[SRO]]="EOU",VLOOKUP(Table2[[#This Row],[BE]],[2]GD.List!$C$3:$N$5014,12,0),IF(Table2[[#This Row],[SRO]]="Local","Polyester Staple Fibre","SRO 492"))</f>
        <v>Polyester Staple Fibre</v>
      </c>
    </row>
    <row r="2420" spans="1:19" x14ac:dyDescent="0.25">
      <c r="A2420" s="297" t="s">
        <v>1460</v>
      </c>
      <c r="B2420" s="293" t="s">
        <v>1648</v>
      </c>
      <c r="C2420" s="294">
        <v>33990</v>
      </c>
      <c r="D2420" s="295">
        <v>5503.201</v>
      </c>
      <c r="E2420" s="7" t="s">
        <v>1652</v>
      </c>
      <c r="F2420" s="293" t="s">
        <v>1660</v>
      </c>
      <c r="G2420" s="156">
        <v>44713</v>
      </c>
      <c r="H2420" s="296">
        <v>35662687.32</v>
      </c>
      <c r="I2420" s="50">
        <v>0.53061000000000003</v>
      </c>
      <c r="J2420" s="289">
        <v>470.65</v>
      </c>
      <c r="K2420" s="289">
        <v>887</v>
      </c>
      <c r="L2420" s="289"/>
      <c r="M2420" s="290" t="str">
        <f>TEXT(Table2[[#This Row],[Gd.Dt]],"mmm-yy")</f>
        <v>Jun-22</v>
      </c>
      <c r="N2420" s="46" t="str">
        <f>MID(Table2[[#This Row],[BE]],6,2)</f>
        <v>MB</v>
      </c>
      <c r="O2420" s="46" t="str">
        <f>IF(Table2[[#This Row],[Type]]="IB","EOU",IF(Table2[[#This Row],[Type]]="MB","Local","492"))</f>
        <v>Local</v>
      </c>
      <c r="P2420" s="46">
        <f>ROUND(Table2[[#This Row],[Cons]]/Table2[[#This Row],[Qty.]],5)</f>
        <v>0.53061000000000003</v>
      </c>
      <c r="Q2420" s="46" t="b">
        <f>EXACT(Table2[[#This Row],[rate]],Table2[[#This Row],[Check]])</f>
        <v>1</v>
      </c>
      <c r="R2420" s="46"/>
      <c r="S2420" s="46" t="str">
        <f>IF(Table2[[#This Row],[SRO]]="EOU",VLOOKUP(Table2[[#This Row],[BE]],[2]GD.List!$C$3:$N$5014,12,0),IF(Table2[[#This Row],[SRO]]="Local","Polyester Staple Fibre","SRO 492"))</f>
        <v>Polyester Staple Fibre</v>
      </c>
    </row>
    <row r="2421" spans="1:19" x14ac:dyDescent="0.25">
      <c r="A2421" s="298" t="s">
        <v>1578</v>
      </c>
      <c r="B2421" s="293" t="s">
        <v>1649</v>
      </c>
      <c r="C2421" s="294">
        <v>10190</v>
      </c>
      <c r="D2421" s="295">
        <v>9607.2000000000007</v>
      </c>
      <c r="E2421" s="7" t="s">
        <v>1653</v>
      </c>
      <c r="F2421" s="293" t="s">
        <v>1661</v>
      </c>
      <c r="G2421" s="156">
        <v>44713</v>
      </c>
      <c r="H2421" s="296">
        <v>25184475.640000001</v>
      </c>
      <c r="I2421" s="50">
        <v>5.0000000000000001E-4</v>
      </c>
      <c r="J2421" s="289">
        <v>9.9499999999999993</v>
      </c>
      <c r="K2421" s="289">
        <v>19908.47</v>
      </c>
      <c r="L2421" s="289"/>
      <c r="M2421" s="290" t="str">
        <f>TEXT(Table2[[#This Row],[Gd.Dt]],"mmm-yy")</f>
        <v>Jun-22</v>
      </c>
      <c r="N2421" s="46" t="str">
        <f>MID(Table2[[#This Row],[BE]],6,2)</f>
        <v>HC</v>
      </c>
      <c r="O2421" s="46" t="str">
        <f>IF(Table2[[#This Row],[Type]]="IB","EOU",IF(Table2[[#This Row],[Type]]="MB","Local","492"))</f>
        <v>492</v>
      </c>
      <c r="P2421" s="46">
        <f>ROUND(Table2[[#This Row],[Cons]]/Table2[[#This Row],[Qty.]],5)</f>
        <v>5.0000000000000001E-4</v>
      </c>
      <c r="Q2421" s="46" t="b">
        <f>EXACT(Table2[[#This Row],[rate]],Table2[[#This Row],[Check]])</f>
        <v>1</v>
      </c>
      <c r="R2421" s="46"/>
      <c r="S2421" s="46" t="str">
        <f>IF(Table2[[#This Row],[SRO]]="EOU",VLOOKUP(Table2[[#This Row],[BE]],[2]GD.List!$C$3:$N$5014,12,0),IF(Table2[[#This Row],[SRO]]="Local","Polyester Staple Fibre","SRO 492"))</f>
        <v>SRO 492</v>
      </c>
    </row>
    <row r="2422" spans="1:19" x14ac:dyDescent="0.25">
      <c r="A2422" s="297" t="s">
        <v>1578</v>
      </c>
      <c r="B2422" s="293" t="s">
        <v>1649</v>
      </c>
      <c r="C2422" s="294">
        <v>10190</v>
      </c>
      <c r="D2422" s="295">
        <v>9607.2000000000007</v>
      </c>
      <c r="E2422" s="7" t="s">
        <v>1653</v>
      </c>
      <c r="F2422" s="293" t="s">
        <v>1661</v>
      </c>
      <c r="G2422" s="156">
        <v>44713</v>
      </c>
      <c r="H2422" s="296">
        <v>25184475.640000001</v>
      </c>
      <c r="I2422" s="50">
        <v>1.09E-2</v>
      </c>
      <c r="J2422" s="289">
        <v>217</v>
      </c>
      <c r="K2422" s="289">
        <v>19908.47</v>
      </c>
      <c r="L2422" s="289"/>
      <c r="M2422" s="290" t="str">
        <f>TEXT(Table2[[#This Row],[Gd.Dt]],"mmm-yy")</f>
        <v>Jun-22</v>
      </c>
      <c r="N2422" s="46" t="str">
        <f>MID(Table2[[#This Row],[BE]],6,2)</f>
        <v>HC</v>
      </c>
      <c r="O2422" s="46" t="str">
        <f>IF(Table2[[#This Row],[Type]]="IB","EOU",IF(Table2[[#This Row],[Type]]="MB","Local","492"))</f>
        <v>492</v>
      </c>
      <c r="P2422" s="46">
        <f>ROUND(Table2[[#This Row],[Cons]]/Table2[[#This Row],[Qty.]],5)</f>
        <v>1.09E-2</v>
      </c>
      <c r="Q2422" s="46" t="b">
        <f>EXACT(Table2[[#This Row],[rate]],Table2[[#This Row],[Check]])</f>
        <v>1</v>
      </c>
      <c r="R2422" s="46"/>
      <c r="S2422" s="46" t="str">
        <f>IF(Table2[[#This Row],[SRO]]="EOU",VLOOKUP(Table2[[#This Row],[BE]],[2]GD.List!$C$3:$N$5014,12,0),IF(Table2[[#This Row],[SRO]]="Local","Polyester Staple Fibre","SRO 492"))</f>
        <v>SRO 492</v>
      </c>
    </row>
    <row r="2423" spans="1:19" x14ac:dyDescent="0.25">
      <c r="A2423" s="298" t="s">
        <v>1656</v>
      </c>
      <c r="B2423" s="293" t="s">
        <v>1651</v>
      </c>
      <c r="C2423" s="294">
        <v>21600</v>
      </c>
      <c r="D2423" s="295">
        <v>9607.19</v>
      </c>
      <c r="E2423" s="7" t="s">
        <v>1655</v>
      </c>
      <c r="F2423" s="293" t="s">
        <v>1662</v>
      </c>
      <c r="G2423" s="156">
        <v>44713</v>
      </c>
      <c r="H2423" s="296">
        <v>29499210</v>
      </c>
      <c r="I2423" s="50">
        <v>1</v>
      </c>
      <c r="J2423" s="289">
        <v>1903.94</v>
      </c>
      <c r="K2423" s="289">
        <v>1903.94</v>
      </c>
      <c r="L2423" s="289"/>
      <c r="M2423" s="290" t="str">
        <f>TEXT(Table2[[#This Row],[Gd.Dt]],"mmm-yy")</f>
        <v>Jun-22</v>
      </c>
      <c r="N2423" s="46" t="str">
        <f>MID(Table2[[#This Row],[BE]],6,2)</f>
        <v>EP</v>
      </c>
      <c r="O2423" s="46" t="str">
        <f>IF(Table2[[#This Row],[Type]]="IB","EOU",IF(Table2[[#This Row],[Type]]="MB","Local","492"))</f>
        <v>492</v>
      </c>
      <c r="P2423" s="46">
        <f>ROUND(Table2[[#This Row],[Cons]]/Table2[[#This Row],[Qty.]],5)</f>
        <v>1</v>
      </c>
      <c r="Q2423" s="46" t="b">
        <f>EXACT(Table2[[#This Row],[rate]],Table2[[#This Row],[Check]])</f>
        <v>1</v>
      </c>
      <c r="R2423" s="46"/>
      <c r="S2423" s="46" t="str">
        <f>IF(Table2[[#This Row],[SRO]]="EOU",VLOOKUP(Table2[[#This Row],[BE]],[2]GD.List!$C$3:$N$5014,12,0),IF(Table2[[#This Row],[SRO]]="Local","Polyester Staple Fibre","SRO 492"))</f>
        <v>SRO 492</v>
      </c>
    </row>
    <row r="2424" spans="1:19" x14ac:dyDescent="0.25">
      <c r="A2424" s="297" t="s">
        <v>1656</v>
      </c>
      <c r="B2424" s="293" t="s">
        <v>1651</v>
      </c>
      <c r="C2424" s="294">
        <v>21600</v>
      </c>
      <c r="D2424" s="295">
        <v>9607.2000000000007</v>
      </c>
      <c r="E2424" s="7" t="s">
        <v>1655</v>
      </c>
      <c r="F2424" s="293" t="s">
        <v>1662</v>
      </c>
      <c r="G2424" s="156">
        <v>44713</v>
      </c>
      <c r="H2424" s="296">
        <v>29499210</v>
      </c>
      <c r="I2424" s="50">
        <v>1</v>
      </c>
      <c r="J2424" s="289">
        <v>67.430000000000007</v>
      </c>
      <c r="K2424" s="289">
        <v>67.430000000000007</v>
      </c>
      <c r="L2424" s="289"/>
      <c r="M2424" s="290" t="str">
        <f>TEXT(Table2[[#This Row],[Gd.Dt]],"mmm-yy")</f>
        <v>Jun-22</v>
      </c>
      <c r="N2424" s="46" t="str">
        <f>MID(Table2[[#This Row],[BE]],6,2)</f>
        <v>EP</v>
      </c>
      <c r="O2424" s="46" t="str">
        <f>IF(Table2[[#This Row],[Type]]="IB","EOU",IF(Table2[[#This Row],[Type]]="MB","Local","492"))</f>
        <v>492</v>
      </c>
      <c r="P2424" s="46">
        <f>ROUND(Table2[[#This Row],[Cons]]/Table2[[#This Row],[Qty.]],5)</f>
        <v>1</v>
      </c>
      <c r="Q2424" s="46" t="b">
        <f>EXACT(Table2[[#This Row],[rate]],Table2[[#This Row],[Check]])</f>
        <v>1</v>
      </c>
      <c r="R2424" s="46"/>
      <c r="S2424" s="46" t="str">
        <f>IF(Table2[[#This Row],[SRO]]="EOU",VLOOKUP(Table2[[#This Row],[BE]],[2]GD.List!$C$3:$N$5014,12,0),IF(Table2[[#This Row],[SRO]]="Local","Polyester Staple Fibre","SRO 492"))</f>
        <v>SRO 492</v>
      </c>
    </row>
    <row r="2425" spans="1:19" x14ac:dyDescent="0.25">
      <c r="A2425" s="298" t="s">
        <v>1657</v>
      </c>
      <c r="B2425" s="298" t="s">
        <v>1651</v>
      </c>
      <c r="C2425" s="299">
        <v>21600</v>
      </c>
      <c r="D2425" s="300">
        <v>3923.29</v>
      </c>
      <c r="E2425" s="162" t="s">
        <v>1655</v>
      </c>
      <c r="F2425" s="298" t="s">
        <v>1662</v>
      </c>
      <c r="G2425" s="163">
        <v>44713</v>
      </c>
      <c r="H2425" s="301">
        <v>29499210</v>
      </c>
      <c r="I2425" s="53">
        <v>1</v>
      </c>
      <c r="J2425" s="291">
        <v>20000</v>
      </c>
      <c r="K2425" s="291">
        <v>20000</v>
      </c>
      <c r="L2425" s="291"/>
      <c r="M2425" s="292" t="str">
        <f>TEXT(Table2[[#This Row],[Gd.Dt]],"mmm-yy")</f>
        <v>Jun-22</v>
      </c>
      <c r="N2425" s="47" t="str">
        <f>MID(Table2[[#This Row],[BE]],6,2)</f>
        <v>TI</v>
      </c>
      <c r="O2425" s="47" t="str">
        <f>IF(Table2[[#This Row],[Type]]="IB","EOU",IF(Table2[[#This Row],[Type]]="MB","Local","492"))</f>
        <v>492</v>
      </c>
      <c r="P2425" s="47">
        <f>ROUND(Table2[[#This Row],[Cons]]/Table2[[#This Row],[Qty.]],5)</f>
        <v>1</v>
      </c>
      <c r="Q2425" s="47" t="b">
        <f>EXACT(Table2[[#This Row],[rate]],Table2[[#This Row],[Check]])</f>
        <v>1</v>
      </c>
      <c r="R2425" s="47"/>
      <c r="S2425" s="47" t="str">
        <f>IF(Table2[[#This Row],[SRO]]="EOU",VLOOKUP(Table2[[#This Row],[BE]],[2]GD.List!$C$3:$N$5014,12,0),IF(Table2[[#This Row],[SRO]]="Local","Polyester Staple Fibre","SRO 492"))</f>
        <v>SRO 492</v>
      </c>
    </row>
    <row r="2426" spans="1:19" x14ac:dyDescent="0.25">
      <c r="A2426" s="298" t="s">
        <v>1</v>
      </c>
      <c r="B2426" s="293" t="s">
        <v>1667</v>
      </c>
      <c r="C2426" s="294">
        <v>14640</v>
      </c>
      <c r="D2426" s="295">
        <v>2701.12</v>
      </c>
      <c r="E2426" s="7" t="s">
        <v>1672</v>
      </c>
      <c r="F2426" s="293" t="s">
        <v>1674</v>
      </c>
      <c r="G2426" s="156">
        <v>44714</v>
      </c>
      <c r="H2426" s="296">
        <v>30322310.550000001</v>
      </c>
      <c r="I2426" s="50">
        <v>0.4</v>
      </c>
      <c r="J2426" s="289">
        <v>7103.6</v>
      </c>
      <c r="K2426" s="289">
        <v>17759</v>
      </c>
      <c r="L2426" s="289"/>
      <c r="M2426" s="290" t="str">
        <f>TEXT(Table2[[#This Row],[Gd.Dt]],"mmm-yy")</f>
        <v>Jun-22</v>
      </c>
      <c r="N2426" s="46" t="str">
        <f>MID(Table2[[#This Row],[BE]],6,2)</f>
        <v>IB</v>
      </c>
      <c r="O2426" s="46" t="str">
        <f>IF(Table2[[#This Row],[Type]]="IB","EOU",IF(Table2[[#This Row],[Type]]="MB","Local","492"))</f>
        <v>EOU</v>
      </c>
      <c r="P2426" s="46">
        <f>ROUND(Table2[[#This Row],[Cons]]/Table2[[#This Row],[Qty.]],5)</f>
        <v>0.4</v>
      </c>
      <c r="Q2426" s="46" t="b">
        <f>EXACT(Table2[[#This Row],[rate]],Table2[[#This Row],[Check]])</f>
        <v>1</v>
      </c>
      <c r="R2426" s="46"/>
      <c r="S2426" s="46" t="str">
        <f>IF(Table2[[#This Row],[SRO]]="EOU",VLOOKUP(Table2[[#This Row],[BE]],[2]GD.List!$C$3:$N$5014,12,0),IF(Table2[[#This Row],[SRO]]="Local","Polyester Staple Fibre","SRO 492"))</f>
        <v>Textile Coal</v>
      </c>
    </row>
    <row r="2427" spans="1:19" x14ac:dyDescent="0.25">
      <c r="A2427" s="293" t="s">
        <v>1</v>
      </c>
      <c r="B2427" s="293" t="s">
        <v>1665</v>
      </c>
      <c r="C2427" s="294">
        <v>29298</v>
      </c>
      <c r="D2427" s="295">
        <v>2701.12</v>
      </c>
      <c r="E2427" s="7" t="s">
        <v>46</v>
      </c>
      <c r="F2427" s="293" t="s">
        <v>1675</v>
      </c>
      <c r="G2427" s="156">
        <v>44714</v>
      </c>
      <c r="H2427" s="296">
        <v>22130265.030000001</v>
      </c>
      <c r="I2427" s="50">
        <v>0.1</v>
      </c>
      <c r="J2427" s="289">
        <v>102.2</v>
      </c>
      <c r="K2427" s="289">
        <v>1022</v>
      </c>
      <c r="L2427" s="289"/>
      <c r="M2427" s="290" t="str">
        <f>TEXT(Table2[[#This Row],[Gd.Dt]],"mmm-yy")</f>
        <v>Jun-22</v>
      </c>
      <c r="N2427" s="46" t="str">
        <f>MID(Table2[[#This Row],[BE]],6,2)</f>
        <v>IB</v>
      </c>
      <c r="O2427" s="46" t="str">
        <f>IF(Table2[[#This Row],[Type]]="IB","EOU",IF(Table2[[#This Row],[Type]]="MB","Local","492"))</f>
        <v>EOU</v>
      </c>
      <c r="P2427" s="46">
        <f>ROUND(Table2[[#This Row],[Cons]]/Table2[[#This Row],[Qty.]],5)</f>
        <v>0.1</v>
      </c>
      <c r="Q2427" s="46" t="b">
        <f>EXACT(Table2[[#This Row],[rate]],Table2[[#This Row],[Check]])</f>
        <v>1</v>
      </c>
      <c r="R2427" s="46"/>
      <c r="S2427" s="46" t="str">
        <f>IF(Table2[[#This Row],[SRO]]="EOU",VLOOKUP(Table2[[#This Row],[BE]],[2]GD.List!$C$3:$N$5014,12,0),IF(Table2[[#This Row],[SRO]]="Local","Polyester Staple Fibre","SRO 492"))</f>
        <v>Textile Coal</v>
      </c>
    </row>
    <row r="2428" spans="1:19" x14ac:dyDescent="0.25">
      <c r="A2428" s="293" t="s">
        <v>1</v>
      </c>
      <c r="B2428" s="293" t="s">
        <v>1665</v>
      </c>
      <c r="C2428" s="294">
        <v>29298</v>
      </c>
      <c r="D2428" s="295">
        <v>2701.12</v>
      </c>
      <c r="E2428" s="7" t="s">
        <v>46</v>
      </c>
      <c r="F2428" s="293" t="s">
        <v>1675</v>
      </c>
      <c r="G2428" s="156">
        <v>44714</v>
      </c>
      <c r="H2428" s="296">
        <v>22130265.030000001</v>
      </c>
      <c r="I2428" s="50">
        <v>0.4</v>
      </c>
      <c r="J2428" s="289">
        <v>4905.5999999999995</v>
      </c>
      <c r="K2428" s="289">
        <v>12264</v>
      </c>
      <c r="L2428" s="289"/>
      <c r="M2428" s="290" t="str">
        <f>TEXT(Table2[[#This Row],[Gd.Dt]],"mmm-yy")</f>
        <v>Jun-22</v>
      </c>
      <c r="N2428" s="46" t="str">
        <f>MID(Table2[[#This Row],[BE]],6,2)</f>
        <v>IB</v>
      </c>
      <c r="O2428" s="46" t="str">
        <f>IF(Table2[[#This Row],[Type]]="IB","EOU",IF(Table2[[#This Row],[Type]]="MB","Local","492"))</f>
        <v>EOU</v>
      </c>
      <c r="P2428" s="46">
        <f>ROUND(Table2[[#This Row],[Cons]]/Table2[[#This Row],[Qty.]],5)</f>
        <v>0.4</v>
      </c>
      <c r="Q2428" s="46" t="b">
        <f>EXACT(Table2[[#This Row],[rate]],Table2[[#This Row],[Check]])</f>
        <v>1</v>
      </c>
      <c r="R2428" s="46"/>
      <c r="S2428" s="46" t="str">
        <f>IF(Table2[[#This Row],[SRO]]="EOU",VLOOKUP(Table2[[#This Row],[BE]],[2]GD.List!$C$3:$N$5014,12,0),IF(Table2[[#This Row],[SRO]]="Local","Polyester Staple Fibre","SRO 492"))</f>
        <v>Textile Coal</v>
      </c>
    </row>
    <row r="2429" spans="1:19" x14ac:dyDescent="0.25">
      <c r="A2429" s="293" t="s">
        <v>1</v>
      </c>
      <c r="B2429" s="293" t="s">
        <v>1663</v>
      </c>
      <c r="C2429" s="294">
        <v>4200</v>
      </c>
      <c r="D2429" s="295">
        <v>2701.12</v>
      </c>
      <c r="E2429" s="7" t="s">
        <v>46</v>
      </c>
      <c r="F2429" s="293" t="s">
        <v>1676</v>
      </c>
      <c r="G2429" s="156">
        <v>44713</v>
      </c>
      <c r="H2429" s="296">
        <v>11403095.029999999</v>
      </c>
      <c r="I2429" s="50">
        <v>0.1</v>
      </c>
      <c r="J2429" s="289">
        <v>671.2</v>
      </c>
      <c r="K2429" s="289">
        <v>6712</v>
      </c>
      <c r="L2429" s="289"/>
      <c r="M2429" s="290" t="str">
        <f>TEXT(Table2[[#This Row],[Gd.Dt]],"mmm-yy")</f>
        <v>Jun-22</v>
      </c>
      <c r="N2429" s="46" t="str">
        <f>MID(Table2[[#This Row],[BE]],6,2)</f>
        <v>IB</v>
      </c>
      <c r="O2429" s="46" t="str">
        <f>IF(Table2[[#This Row],[Type]]="IB","EOU",IF(Table2[[#This Row],[Type]]="MB","Local","492"))</f>
        <v>EOU</v>
      </c>
      <c r="P2429" s="46">
        <f>ROUND(Table2[[#This Row],[Cons]]/Table2[[#This Row],[Qty.]],5)</f>
        <v>0.1</v>
      </c>
      <c r="Q2429" s="46" t="b">
        <f>EXACT(Table2[[#This Row],[rate]],Table2[[#This Row],[Check]])</f>
        <v>1</v>
      </c>
      <c r="R2429" s="46"/>
      <c r="S2429" s="46" t="str">
        <f>IF(Table2[[#This Row],[SRO]]="EOU",VLOOKUP(Table2[[#This Row],[BE]],[2]GD.List!$C$3:$N$5014,12,0),IF(Table2[[#This Row],[SRO]]="Local","Polyester Staple Fibre","SRO 492"))</f>
        <v>Textile Coal</v>
      </c>
    </row>
    <row r="2430" spans="1:19" x14ac:dyDescent="0.25">
      <c r="A2430" s="297" t="s">
        <v>1</v>
      </c>
      <c r="B2430" s="293" t="s">
        <v>1666</v>
      </c>
      <c r="C2430" s="294">
        <v>20636</v>
      </c>
      <c r="D2430" s="295">
        <v>2701.12</v>
      </c>
      <c r="E2430" s="7" t="s">
        <v>1671</v>
      </c>
      <c r="F2430" s="293" t="s">
        <v>1677</v>
      </c>
      <c r="G2430" s="156">
        <v>44714</v>
      </c>
      <c r="H2430" s="296">
        <v>26398089.390000001</v>
      </c>
      <c r="I2430" s="50">
        <v>0.1</v>
      </c>
      <c r="J2430" s="289">
        <v>1110.8</v>
      </c>
      <c r="K2430" s="289">
        <v>11108</v>
      </c>
      <c r="L2430" s="289"/>
      <c r="M2430" s="290" t="str">
        <f>TEXT(Table2[[#This Row],[Gd.Dt]],"mmm-yy")</f>
        <v>Jun-22</v>
      </c>
      <c r="N2430" s="46" t="str">
        <f>MID(Table2[[#This Row],[BE]],6,2)</f>
        <v>IB</v>
      </c>
      <c r="O2430" s="46" t="str">
        <f>IF(Table2[[#This Row],[Type]]="IB","EOU",IF(Table2[[#This Row],[Type]]="MB","Local","492"))</f>
        <v>EOU</v>
      </c>
      <c r="P2430" s="46">
        <f>ROUND(Table2[[#This Row],[Cons]]/Table2[[#This Row],[Qty.]],5)</f>
        <v>0.1</v>
      </c>
      <c r="Q2430" s="46" t="b">
        <f>EXACT(Table2[[#This Row],[rate]],Table2[[#This Row],[Check]])</f>
        <v>1</v>
      </c>
      <c r="R2430" s="46"/>
      <c r="S2430" s="46" t="str">
        <f>IF(Table2[[#This Row],[SRO]]="EOU",VLOOKUP(Table2[[#This Row],[BE]],[2]GD.List!$C$3:$N$5014,12,0),IF(Table2[[#This Row],[SRO]]="Local","Polyester Staple Fibre","SRO 492"))</f>
        <v>Textile Coal</v>
      </c>
    </row>
    <row r="2431" spans="1:19" x14ac:dyDescent="0.25">
      <c r="A2431" s="297" t="s">
        <v>588</v>
      </c>
      <c r="B2431" s="293" t="s">
        <v>1667</v>
      </c>
      <c r="C2431" s="294">
        <v>14640</v>
      </c>
      <c r="D2431" s="295">
        <v>3926.9099000000001</v>
      </c>
      <c r="E2431" s="7" t="s">
        <v>1672</v>
      </c>
      <c r="F2431" s="293" t="s">
        <v>1674</v>
      </c>
      <c r="G2431" s="156">
        <v>44714</v>
      </c>
      <c r="H2431" s="296">
        <v>30322310.550000001</v>
      </c>
      <c r="I2431" s="50">
        <v>1</v>
      </c>
      <c r="J2431" s="289">
        <v>5700</v>
      </c>
      <c r="K2431" s="289">
        <v>5700</v>
      </c>
      <c r="L2431" s="289"/>
      <c r="M2431" s="290" t="str">
        <f>TEXT(Table2[[#This Row],[Gd.Dt]],"mmm-yy")</f>
        <v>Jun-22</v>
      </c>
      <c r="N2431" s="46" t="str">
        <f>MID(Table2[[#This Row],[BE]],6,2)</f>
        <v>TI</v>
      </c>
      <c r="O2431" s="46" t="str">
        <f>IF(Table2[[#This Row],[Type]]="IB","EOU",IF(Table2[[#This Row],[Type]]="MB","Local","492"))</f>
        <v>492</v>
      </c>
      <c r="P2431" s="46">
        <f>ROUND(Table2[[#This Row],[Cons]]/Table2[[#This Row],[Qty.]],5)</f>
        <v>1</v>
      </c>
      <c r="Q2431" s="46" t="b">
        <f>EXACT(Table2[[#This Row],[rate]],Table2[[#This Row],[Check]])</f>
        <v>1</v>
      </c>
      <c r="R2431" s="46"/>
      <c r="S2431" s="46" t="str">
        <f>IF(Table2[[#This Row],[SRO]]="EOU",VLOOKUP(Table2[[#This Row],[BE]],[2]GD.List!$C$3:$N$5014,12,0),IF(Table2[[#This Row],[SRO]]="Local","Polyester Staple Fibre","SRO 492"))</f>
        <v>SRO 492</v>
      </c>
    </row>
    <row r="2432" spans="1:19" x14ac:dyDescent="0.25">
      <c r="A2432" s="297" t="s">
        <v>826</v>
      </c>
      <c r="B2432" s="293" t="s">
        <v>1666</v>
      </c>
      <c r="C2432" s="294">
        <v>20636</v>
      </c>
      <c r="D2432" s="295">
        <v>5407.52</v>
      </c>
      <c r="E2432" s="7" t="s">
        <v>1671</v>
      </c>
      <c r="F2432" s="293" t="s">
        <v>1677</v>
      </c>
      <c r="G2432" s="156">
        <v>44714</v>
      </c>
      <c r="H2432" s="296">
        <v>26398089.390000001</v>
      </c>
      <c r="I2432" s="50">
        <v>1.0101</v>
      </c>
      <c r="J2432" s="289">
        <v>806.06</v>
      </c>
      <c r="K2432" s="289">
        <v>798</v>
      </c>
      <c r="L2432" s="289"/>
      <c r="M2432" s="290" t="str">
        <f>TEXT(Table2[[#This Row],[Gd.Dt]],"mmm-yy")</f>
        <v>Jun-22</v>
      </c>
      <c r="N2432" s="46" t="str">
        <f>MID(Table2[[#This Row],[BE]],6,2)</f>
        <v>IB</v>
      </c>
      <c r="O2432" s="46" t="str">
        <f>IF(Table2[[#This Row],[Type]]="IB","EOU",IF(Table2[[#This Row],[Type]]="MB","Local","492"))</f>
        <v>EOU</v>
      </c>
      <c r="P2432" s="46">
        <f>ROUND(Table2[[#This Row],[Cons]]/Table2[[#This Row],[Qty.]],5)</f>
        <v>1.0101</v>
      </c>
      <c r="Q2432" s="46" t="b">
        <f>EXACT(Table2[[#This Row],[rate]],Table2[[#This Row],[Check]])</f>
        <v>1</v>
      </c>
      <c r="R2432" s="46"/>
      <c r="S2432" s="46" t="str">
        <f>IF(Table2[[#This Row],[SRO]]="EOU",VLOOKUP(Table2[[#This Row],[BE]],[2]GD.List!$C$3:$N$5014,12,0),IF(Table2[[#This Row],[SRO]]="Local","Polyester Staple Fibre","SRO 492"))</f>
        <v>Polyester Fabric</v>
      </c>
    </row>
    <row r="2433" spans="1:19" x14ac:dyDescent="0.25">
      <c r="A2433" s="297" t="s">
        <v>1352</v>
      </c>
      <c r="B2433" s="293" t="s">
        <v>1665</v>
      </c>
      <c r="C2433" s="294">
        <v>29298</v>
      </c>
      <c r="D2433" s="295">
        <v>3809.9110000000001</v>
      </c>
      <c r="E2433" s="7" t="s">
        <v>46</v>
      </c>
      <c r="F2433" s="293" t="s">
        <v>1675</v>
      </c>
      <c r="G2433" s="156">
        <v>44714</v>
      </c>
      <c r="H2433" s="296">
        <v>22130265.030000001</v>
      </c>
      <c r="I2433" s="50">
        <v>0.04</v>
      </c>
      <c r="J2433" s="289">
        <v>40.880000000000003</v>
      </c>
      <c r="K2433" s="289">
        <v>1022</v>
      </c>
      <c r="L2433" s="289"/>
      <c r="M2433" s="290" t="str">
        <f>TEXT(Table2[[#This Row],[Gd.Dt]],"mmm-yy")</f>
        <v>Jun-22</v>
      </c>
      <c r="N2433" s="46" t="str">
        <f>MID(Table2[[#This Row],[BE]],6,2)</f>
        <v>IB</v>
      </c>
      <c r="O2433" s="46" t="str">
        <f>IF(Table2[[#This Row],[Type]]="IB","EOU",IF(Table2[[#This Row],[Type]]="MB","Local","492"))</f>
        <v>EOU</v>
      </c>
      <c r="P2433" s="46">
        <f>ROUND(Table2[[#This Row],[Cons]]/Table2[[#This Row],[Qty.]],5)</f>
        <v>0.04</v>
      </c>
      <c r="Q2433" s="46" t="b">
        <f>EXACT(Table2[[#This Row],[rate]],Table2[[#This Row],[Check]])</f>
        <v>1</v>
      </c>
      <c r="R2433" s="46"/>
      <c r="S2433" s="46" t="str">
        <f>IF(Table2[[#This Row],[SRO]]="EOU",VLOOKUP(Table2[[#This Row],[BE]],[2]GD.List!$C$3:$N$5014,12,0),IF(Table2[[#This Row],[SRO]]="Local","Polyester Staple Fibre","SRO 492"))</f>
        <v>Textile Chemical</v>
      </c>
    </row>
    <row r="2434" spans="1:19" x14ac:dyDescent="0.25">
      <c r="A2434" s="297" t="s">
        <v>1444</v>
      </c>
      <c r="B2434" s="293" t="s">
        <v>1667</v>
      </c>
      <c r="C2434" s="294">
        <v>14640</v>
      </c>
      <c r="D2434" s="295">
        <v>3910</v>
      </c>
      <c r="E2434" s="7" t="s">
        <v>1672</v>
      </c>
      <c r="F2434" s="293" t="s">
        <v>1674</v>
      </c>
      <c r="G2434" s="156">
        <v>44714</v>
      </c>
      <c r="H2434" s="296">
        <v>30322310.550000001</v>
      </c>
      <c r="I2434" s="50">
        <v>0.04</v>
      </c>
      <c r="J2434" s="289">
        <v>710.36</v>
      </c>
      <c r="K2434" s="289">
        <v>17759</v>
      </c>
      <c r="L2434" s="289"/>
      <c r="M2434" s="290" t="str">
        <f>TEXT(Table2[[#This Row],[Gd.Dt]],"mmm-yy")</f>
        <v>Jun-22</v>
      </c>
      <c r="N2434" s="46" t="str">
        <f>MID(Table2[[#This Row],[BE]],6,2)</f>
        <v>IB</v>
      </c>
      <c r="O2434" s="46" t="str">
        <f>IF(Table2[[#This Row],[Type]]="IB","EOU",IF(Table2[[#This Row],[Type]]="MB","Local","492"))</f>
        <v>EOU</v>
      </c>
      <c r="P2434" s="46">
        <f>ROUND(Table2[[#This Row],[Cons]]/Table2[[#This Row],[Qty.]],5)</f>
        <v>0.04</v>
      </c>
      <c r="Q2434" s="46" t="b">
        <f>EXACT(Table2[[#This Row],[rate]],Table2[[#This Row],[Check]])</f>
        <v>1</v>
      </c>
      <c r="R2434" s="46"/>
      <c r="S2434" s="46" t="str">
        <f>IF(Table2[[#This Row],[SRO]]="EOU",VLOOKUP(Table2[[#This Row],[BE]],[2]GD.List!$C$3:$N$5014,12,0),IF(Table2[[#This Row],[SRO]]="Local","Polyester Staple Fibre","SRO 492"))</f>
        <v>Textile Chemical</v>
      </c>
    </row>
    <row r="2435" spans="1:19" x14ac:dyDescent="0.25">
      <c r="A2435" s="298" t="s">
        <v>1447</v>
      </c>
      <c r="B2435" s="293" t="s">
        <v>1665</v>
      </c>
      <c r="C2435" s="294">
        <v>29298</v>
      </c>
      <c r="D2435" s="295">
        <v>3809.9189999999999</v>
      </c>
      <c r="E2435" s="7" t="s">
        <v>46</v>
      </c>
      <c r="F2435" s="293" t="s">
        <v>1675</v>
      </c>
      <c r="G2435" s="156">
        <v>44714</v>
      </c>
      <c r="H2435" s="296">
        <v>22130265.030000001</v>
      </c>
      <c r="I2435" s="50">
        <v>0.04</v>
      </c>
      <c r="J2435" s="289">
        <v>531.44000000000005</v>
      </c>
      <c r="K2435" s="289">
        <v>13286</v>
      </c>
      <c r="L2435" s="289"/>
      <c r="M2435" s="290" t="str">
        <f>TEXT(Table2[[#This Row],[Gd.Dt]],"mmm-yy")</f>
        <v>Jun-22</v>
      </c>
      <c r="N2435" s="46" t="str">
        <f>MID(Table2[[#This Row],[BE]],6,2)</f>
        <v>IB</v>
      </c>
      <c r="O2435" s="46" t="str">
        <f>IF(Table2[[#This Row],[Type]]="IB","EOU",IF(Table2[[#This Row],[Type]]="MB","Local","492"))</f>
        <v>EOU</v>
      </c>
      <c r="P2435" s="46">
        <f>ROUND(Table2[[#This Row],[Cons]]/Table2[[#This Row],[Qty.]],5)</f>
        <v>0.04</v>
      </c>
      <c r="Q2435" s="46" t="b">
        <f>EXACT(Table2[[#This Row],[rate]],Table2[[#This Row],[Check]])</f>
        <v>1</v>
      </c>
      <c r="R2435" s="46"/>
      <c r="S2435" s="46" t="str">
        <f>IF(Table2[[#This Row],[SRO]]="EOU",VLOOKUP(Table2[[#This Row],[BE]],[2]GD.List!$C$3:$N$5014,12,0),IF(Table2[[#This Row],[SRO]]="Local","Polyester Staple Fibre","SRO 492"))</f>
        <v>Textile Chemical</v>
      </c>
    </row>
    <row r="2436" spans="1:19" x14ac:dyDescent="0.25">
      <c r="A2436" s="298" t="s">
        <v>1447</v>
      </c>
      <c r="B2436" s="293" t="s">
        <v>1663</v>
      </c>
      <c r="C2436" s="294">
        <v>4200</v>
      </c>
      <c r="D2436" s="295">
        <v>3809.9189999999999</v>
      </c>
      <c r="E2436" s="7" t="s">
        <v>46</v>
      </c>
      <c r="F2436" s="293" t="s">
        <v>1676</v>
      </c>
      <c r="G2436" s="156">
        <v>44713</v>
      </c>
      <c r="H2436" s="296">
        <v>11403095.029999999</v>
      </c>
      <c r="I2436" s="50">
        <v>0.04</v>
      </c>
      <c r="J2436" s="289">
        <v>268.48</v>
      </c>
      <c r="K2436" s="289">
        <v>6712</v>
      </c>
      <c r="L2436" s="289"/>
      <c r="M2436" s="290" t="str">
        <f>TEXT(Table2[[#This Row],[Gd.Dt]],"mmm-yy")</f>
        <v>Jun-22</v>
      </c>
      <c r="N2436" s="46" t="str">
        <f>MID(Table2[[#This Row],[BE]],6,2)</f>
        <v>IB</v>
      </c>
      <c r="O2436" s="46" t="str">
        <f>IF(Table2[[#This Row],[Type]]="IB","EOU",IF(Table2[[#This Row],[Type]]="MB","Local","492"))</f>
        <v>EOU</v>
      </c>
      <c r="P2436" s="46">
        <f>ROUND(Table2[[#This Row],[Cons]]/Table2[[#This Row],[Qty.]],5)</f>
        <v>0.04</v>
      </c>
      <c r="Q2436" s="46" t="b">
        <f>EXACT(Table2[[#This Row],[rate]],Table2[[#This Row],[Check]])</f>
        <v>1</v>
      </c>
      <c r="R2436" s="46"/>
      <c r="S2436" s="46" t="str">
        <f>IF(Table2[[#This Row],[SRO]]="EOU",VLOOKUP(Table2[[#This Row],[BE]],[2]GD.List!$C$3:$N$5014,12,0),IF(Table2[[#This Row],[SRO]]="Local","Polyester Staple Fibre","SRO 492"))</f>
        <v>Textile Chemical</v>
      </c>
    </row>
    <row r="2437" spans="1:19" x14ac:dyDescent="0.25">
      <c r="A2437" s="297" t="s">
        <v>1447</v>
      </c>
      <c r="B2437" s="293" t="s">
        <v>1666</v>
      </c>
      <c r="C2437" s="294">
        <v>20636</v>
      </c>
      <c r="D2437" s="295">
        <v>3809.9189999999999</v>
      </c>
      <c r="E2437" s="7" t="s">
        <v>1671</v>
      </c>
      <c r="F2437" s="293" t="s">
        <v>1677</v>
      </c>
      <c r="G2437" s="156">
        <v>44714</v>
      </c>
      <c r="H2437" s="296">
        <v>26398089.390000001</v>
      </c>
      <c r="I2437" s="50">
        <v>0.04</v>
      </c>
      <c r="J2437" s="289">
        <v>444.32</v>
      </c>
      <c r="K2437" s="289">
        <v>11108</v>
      </c>
      <c r="L2437" s="289"/>
      <c r="M2437" s="290" t="str">
        <f>TEXT(Table2[[#This Row],[Gd.Dt]],"mmm-yy")</f>
        <v>Jun-22</v>
      </c>
      <c r="N2437" s="46" t="str">
        <f>MID(Table2[[#This Row],[BE]],6,2)</f>
        <v>IB</v>
      </c>
      <c r="O2437" s="46" t="str">
        <f>IF(Table2[[#This Row],[Type]]="IB","EOU",IF(Table2[[#This Row],[Type]]="MB","Local","492"))</f>
        <v>EOU</v>
      </c>
      <c r="P2437" s="46">
        <f>ROUND(Table2[[#This Row],[Cons]]/Table2[[#This Row],[Qty.]],5)</f>
        <v>0.04</v>
      </c>
      <c r="Q2437" s="46" t="b">
        <f>EXACT(Table2[[#This Row],[rate]],Table2[[#This Row],[Check]])</f>
        <v>1</v>
      </c>
      <c r="R2437" s="46"/>
      <c r="S2437" s="46" t="str">
        <f>IF(Table2[[#This Row],[SRO]]="EOU",VLOOKUP(Table2[[#This Row],[BE]],[2]GD.List!$C$3:$N$5014,12,0),IF(Table2[[#This Row],[SRO]]="Local","Polyester Staple Fibre","SRO 492"))</f>
        <v>Textile Chemical</v>
      </c>
    </row>
    <row r="2438" spans="1:19" x14ac:dyDescent="0.25">
      <c r="A2438" s="297" t="s">
        <v>1460</v>
      </c>
      <c r="B2438" s="293" t="s">
        <v>1665</v>
      </c>
      <c r="C2438" s="294">
        <v>29298</v>
      </c>
      <c r="D2438" s="295">
        <v>5503.201</v>
      </c>
      <c r="E2438" s="7" t="s">
        <v>46</v>
      </c>
      <c r="F2438" s="293" t="s">
        <v>1675</v>
      </c>
      <c r="G2438" s="156">
        <v>44714</v>
      </c>
      <c r="H2438" s="296">
        <v>22130265.030000001</v>
      </c>
      <c r="I2438" s="50">
        <v>0.53061000000000003</v>
      </c>
      <c r="J2438" s="289">
        <v>6507.4</v>
      </c>
      <c r="K2438" s="289">
        <v>12264</v>
      </c>
      <c r="L2438" s="289"/>
      <c r="M2438" s="290" t="str">
        <f>TEXT(Table2[[#This Row],[Gd.Dt]],"mmm-yy")</f>
        <v>Jun-22</v>
      </c>
      <c r="N2438" s="46" t="str">
        <f>MID(Table2[[#This Row],[BE]],6,2)</f>
        <v>MB</v>
      </c>
      <c r="O2438" s="46" t="str">
        <f>IF(Table2[[#This Row],[Type]]="IB","EOU",IF(Table2[[#This Row],[Type]]="MB","Local","492"))</f>
        <v>Local</v>
      </c>
      <c r="P2438" s="46">
        <f>ROUND(Table2[[#This Row],[Cons]]/Table2[[#This Row],[Qty.]],5)</f>
        <v>0.53061000000000003</v>
      </c>
      <c r="Q2438" s="46" t="b">
        <f>EXACT(Table2[[#This Row],[rate]],Table2[[#This Row],[Check]])</f>
        <v>1</v>
      </c>
      <c r="R2438" s="46"/>
      <c r="S2438" s="46" t="str">
        <f>IF(Table2[[#This Row],[SRO]]="EOU",VLOOKUP(Table2[[#This Row],[BE]],[2]GD.List!$C$3:$N$5014,12,0),IF(Table2[[#This Row],[SRO]]="Local","Polyester Staple Fibre","SRO 492"))</f>
        <v>Polyester Staple Fibre</v>
      </c>
    </row>
    <row r="2439" spans="1:19" x14ac:dyDescent="0.25">
      <c r="A2439" s="298" t="s">
        <v>1669</v>
      </c>
      <c r="B2439" s="293" t="s">
        <v>1664</v>
      </c>
      <c r="C2439" s="294">
        <v>45924</v>
      </c>
      <c r="D2439" s="295">
        <v>8523.5990000000002</v>
      </c>
      <c r="E2439" s="7" t="s">
        <v>1668</v>
      </c>
      <c r="F2439" s="293" t="s">
        <v>1678</v>
      </c>
      <c r="G2439" s="156">
        <v>44713</v>
      </c>
      <c r="H2439" s="296">
        <v>29377480.73</v>
      </c>
      <c r="I2439" s="50">
        <v>1</v>
      </c>
      <c r="J2439" s="289">
        <v>19000</v>
      </c>
      <c r="K2439" s="289">
        <v>19000</v>
      </c>
      <c r="L2439" s="289"/>
      <c r="M2439" s="290" t="str">
        <f>TEXT(Table2[[#This Row],[Gd.Dt]],"mmm-yy")</f>
        <v>Jun-22</v>
      </c>
      <c r="N2439" s="46" t="str">
        <f>MID(Table2[[#This Row],[BE]],6,2)</f>
        <v>TI</v>
      </c>
      <c r="O2439" s="46" t="str">
        <f>IF(Table2[[#This Row],[Type]]="IB","EOU",IF(Table2[[#This Row],[Type]]="MB","Local","492"))</f>
        <v>492</v>
      </c>
      <c r="P2439" s="46">
        <f>ROUND(Table2[[#This Row],[Cons]]/Table2[[#This Row],[Qty.]],5)</f>
        <v>1</v>
      </c>
      <c r="Q2439" s="46" t="b">
        <f>EXACT(Table2[[#This Row],[rate]],Table2[[#This Row],[Check]])</f>
        <v>1</v>
      </c>
      <c r="R2439" s="46"/>
      <c r="S2439" s="46" t="str">
        <f>IF(Table2[[#This Row],[SRO]]="EOU",VLOOKUP(Table2[[#This Row],[BE]],[2]GD.List!$C$3:$N$5014,12,0),IF(Table2[[#This Row],[SRO]]="Local","Polyester Staple Fibre","SRO 492"))</f>
        <v>SRO 492</v>
      </c>
    </row>
    <row r="2440" spans="1:19" x14ac:dyDescent="0.25">
      <c r="A2440" s="297" t="s">
        <v>1669</v>
      </c>
      <c r="B2440" s="293" t="s">
        <v>1664</v>
      </c>
      <c r="C2440" s="294">
        <v>45924</v>
      </c>
      <c r="D2440" s="295">
        <v>7317.0010000000002</v>
      </c>
      <c r="E2440" s="7" t="s">
        <v>1668</v>
      </c>
      <c r="F2440" s="293" t="s">
        <v>1678</v>
      </c>
      <c r="G2440" s="156">
        <v>44713</v>
      </c>
      <c r="H2440" s="296">
        <v>29377480.73</v>
      </c>
      <c r="I2440" s="50">
        <v>1</v>
      </c>
      <c r="J2440" s="289">
        <v>21.6</v>
      </c>
      <c r="K2440" s="289">
        <v>21.6</v>
      </c>
      <c r="L2440" s="289"/>
      <c r="M2440" s="290" t="str">
        <f>TEXT(Table2[[#This Row],[Gd.Dt]],"mmm-yy")</f>
        <v>Jun-22</v>
      </c>
      <c r="N2440" s="46" t="str">
        <f>MID(Table2[[#This Row],[BE]],6,2)</f>
        <v>TI</v>
      </c>
      <c r="O2440" s="46" t="str">
        <f>IF(Table2[[#This Row],[Type]]="IB","EOU",IF(Table2[[#This Row],[Type]]="MB","Local","492"))</f>
        <v>492</v>
      </c>
      <c r="P2440" s="46">
        <f>ROUND(Table2[[#This Row],[Cons]]/Table2[[#This Row],[Qty.]],5)</f>
        <v>1</v>
      </c>
      <c r="Q2440" s="46" t="b">
        <f>EXACT(Table2[[#This Row],[rate]],Table2[[#This Row],[Check]])</f>
        <v>1</v>
      </c>
      <c r="R2440" s="46"/>
      <c r="S2440" s="46" t="str">
        <f>IF(Table2[[#This Row],[SRO]]="EOU",VLOOKUP(Table2[[#This Row],[BE]],[2]GD.List!$C$3:$N$5014,12,0),IF(Table2[[#This Row],[SRO]]="Local","Polyester Staple Fibre","SRO 492"))</f>
        <v>SRO 492</v>
      </c>
    </row>
    <row r="2441" spans="1:19" x14ac:dyDescent="0.25">
      <c r="A2441" s="298" t="s">
        <v>1670</v>
      </c>
      <c r="B2441" s="293" t="s">
        <v>1664</v>
      </c>
      <c r="C2441" s="294">
        <v>45924</v>
      </c>
      <c r="D2441" s="295">
        <v>8523.5990000000002</v>
      </c>
      <c r="E2441" s="7" t="s">
        <v>1668</v>
      </c>
      <c r="F2441" s="293" t="s">
        <v>1678</v>
      </c>
      <c r="G2441" s="156">
        <v>44713</v>
      </c>
      <c r="H2441" s="296">
        <v>29377480.73</v>
      </c>
      <c r="I2441" s="50">
        <v>1</v>
      </c>
      <c r="J2441" s="289">
        <v>8000</v>
      </c>
      <c r="K2441" s="289">
        <v>8000</v>
      </c>
      <c r="L2441" s="289"/>
      <c r="M2441" s="290" t="str">
        <f>TEXT(Table2[[#This Row],[Gd.Dt]],"mmm-yy")</f>
        <v>Jun-22</v>
      </c>
      <c r="N2441" s="46" t="str">
        <f>MID(Table2[[#This Row],[BE]],6,2)</f>
        <v>TI</v>
      </c>
      <c r="O2441" s="46" t="str">
        <f>IF(Table2[[#This Row],[Type]]="IB","EOU",IF(Table2[[#This Row],[Type]]="MB","Local","492"))</f>
        <v>492</v>
      </c>
      <c r="P2441" s="46">
        <f>ROUND(Table2[[#This Row],[Cons]]/Table2[[#This Row],[Qty.]],5)</f>
        <v>1</v>
      </c>
      <c r="Q2441" s="46" t="b">
        <f>EXACT(Table2[[#This Row],[rate]],Table2[[#This Row],[Check]])</f>
        <v>1</v>
      </c>
      <c r="R2441" s="46"/>
      <c r="S2441" s="46" t="str">
        <f>IF(Table2[[#This Row],[SRO]]="EOU",VLOOKUP(Table2[[#This Row],[BE]],[2]GD.List!$C$3:$N$5014,12,0),IF(Table2[[#This Row],[SRO]]="Local","Polyester Staple Fibre","SRO 492"))</f>
        <v>SRO 492</v>
      </c>
    </row>
    <row r="2442" spans="1:19" x14ac:dyDescent="0.25">
      <c r="A2442" s="297" t="s">
        <v>1670</v>
      </c>
      <c r="B2442" s="293" t="s">
        <v>1664</v>
      </c>
      <c r="C2442" s="294">
        <v>45924</v>
      </c>
      <c r="D2442" s="295">
        <v>7317.0010000000002</v>
      </c>
      <c r="E2442" s="7" t="s">
        <v>1668</v>
      </c>
      <c r="F2442" s="293" t="s">
        <v>1678</v>
      </c>
      <c r="G2442" s="156">
        <v>44713</v>
      </c>
      <c r="H2442" s="296">
        <v>29377480.73</v>
      </c>
      <c r="I2442" s="50">
        <v>1</v>
      </c>
      <c r="J2442" s="289">
        <v>10.8</v>
      </c>
      <c r="K2442" s="289">
        <v>10.8</v>
      </c>
      <c r="L2442" s="289"/>
      <c r="M2442" s="290" t="str">
        <f>TEXT(Table2[[#This Row],[Gd.Dt]],"mmm-yy")</f>
        <v>Jun-22</v>
      </c>
      <c r="N2442" s="46" t="str">
        <f>MID(Table2[[#This Row],[BE]],6,2)</f>
        <v>TI</v>
      </c>
      <c r="O2442" s="46" t="str">
        <f>IF(Table2[[#This Row],[Type]]="IB","EOU",IF(Table2[[#This Row],[Type]]="MB","Local","492"))</f>
        <v>492</v>
      </c>
      <c r="P2442" s="46">
        <f>ROUND(Table2[[#This Row],[Cons]]/Table2[[#This Row],[Qty.]],5)</f>
        <v>1</v>
      </c>
      <c r="Q2442" s="46" t="b">
        <f>EXACT(Table2[[#This Row],[rate]],Table2[[#This Row],[Check]])</f>
        <v>1</v>
      </c>
      <c r="R2442" s="46"/>
      <c r="S2442" s="46" t="str">
        <f>IF(Table2[[#This Row],[SRO]]="EOU",VLOOKUP(Table2[[#This Row],[BE]],[2]GD.List!$C$3:$N$5014,12,0),IF(Table2[[#This Row],[SRO]]="Local","Polyester Staple Fibre","SRO 492"))</f>
        <v>SRO 492</v>
      </c>
    </row>
    <row r="2443" spans="1:19" x14ac:dyDescent="0.25">
      <c r="A2443" s="298" t="s">
        <v>1673</v>
      </c>
      <c r="B2443" s="293" t="s">
        <v>1667</v>
      </c>
      <c r="C2443" s="294">
        <v>14640</v>
      </c>
      <c r="D2443" s="295">
        <v>8523.5990000000002</v>
      </c>
      <c r="E2443" s="7" t="s">
        <v>1672</v>
      </c>
      <c r="F2443" s="293" t="s">
        <v>1674</v>
      </c>
      <c r="G2443" s="156">
        <v>44714</v>
      </c>
      <c r="H2443" s="296">
        <v>30322310.550000001</v>
      </c>
      <c r="I2443" s="50">
        <v>1</v>
      </c>
      <c r="J2443" s="289">
        <v>15000</v>
      </c>
      <c r="K2443" s="289">
        <v>15000</v>
      </c>
      <c r="L2443" s="289"/>
      <c r="M2443" s="290" t="str">
        <f>TEXT(Table2[[#This Row],[Gd.Dt]],"mmm-yy")</f>
        <v>Jun-22</v>
      </c>
      <c r="N2443" s="46" t="str">
        <f>MID(Table2[[#This Row],[BE]],6,2)</f>
        <v>TI</v>
      </c>
      <c r="O2443" s="46" t="str">
        <f>IF(Table2[[#This Row],[Type]]="IB","EOU",IF(Table2[[#This Row],[Type]]="MB","Local","492"))</f>
        <v>492</v>
      </c>
      <c r="P2443" s="46">
        <f>ROUND(Table2[[#This Row],[Cons]]/Table2[[#This Row],[Qty.]],5)</f>
        <v>1</v>
      </c>
      <c r="Q2443" s="46" t="b">
        <f>EXACT(Table2[[#This Row],[rate]],Table2[[#This Row],[Check]])</f>
        <v>1</v>
      </c>
      <c r="R2443" s="46"/>
      <c r="S2443" s="46" t="str">
        <f>IF(Table2[[#This Row],[SRO]]="EOU",VLOOKUP(Table2[[#This Row],[BE]],[2]GD.List!$C$3:$N$5014,12,0),IF(Table2[[#This Row],[SRO]]="Local","Polyester Staple Fibre","SRO 492"))</f>
        <v>SRO 492</v>
      </c>
    </row>
    <row r="2444" spans="1:19" x14ac:dyDescent="0.25">
      <c r="A2444" s="298" t="s">
        <v>1673</v>
      </c>
      <c r="B2444" s="298" t="s">
        <v>1667</v>
      </c>
      <c r="C2444" s="299">
        <v>14640</v>
      </c>
      <c r="D2444" s="300">
        <v>7317.0010000000002</v>
      </c>
      <c r="E2444" s="162" t="s">
        <v>1672</v>
      </c>
      <c r="F2444" s="298" t="s">
        <v>1674</v>
      </c>
      <c r="G2444" s="163">
        <v>44714</v>
      </c>
      <c r="H2444" s="301">
        <v>30322310.550000001</v>
      </c>
      <c r="I2444" s="53">
        <v>1</v>
      </c>
      <c r="J2444" s="291">
        <v>16.2</v>
      </c>
      <c r="K2444" s="291">
        <v>16.2</v>
      </c>
      <c r="L2444" s="291"/>
      <c r="M2444" s="292" t="str">
        <f>TEXT(Table2[[#This Row],[Gd.Dt]],"mmm-yy")</f>
        <v>Jun-22</v>
      </c>
      <c r="N2444" s="47" t="str">
        <f>MID(Table2[[#This Row],[BE]],6,2)</f>
        <v>TI</v>
      </c>
      <c r="O2444" s="47" t="str">
        <f>IF(Table2[[#This Row],[Type]]="IB","EOU",IF(Table2[[#This Row],[Type]]="MB","Local","492"))</f>
        <v>492</v>
      </c>
      <c r="P2444" s="47">
        <f>ROUND(Table2[[#This Row],[Cons]]/Table2[[#This Row],[Qty.]],5)</f>
        <v>1</v>
      </c>
      <c r="Q2444" s="47" t="b">
        <f>EXACT(Table2[[#This Row],[rate]],Table2[[#This Row],[Check]])</f>
        <v>1</v>
      </c>
      <c r="R2444" s="47"/>
      <c r="S2444" s="47" t="str">
        <f>IF(Table2[[#This Row],[SRO]]="EOU",VLOOKUP(Table2[[#This Row],[BE]],[2]GD.List!$C$3:$N$5014,12,0),IF(Table2[[#This Row],[SRO]]="Local","Polyester Staple Fibre","SRO 492"))</f>
        <v>SRO 492</v>
      </c>
    </row>
    <row r="2445" spans="1:19" x14ac:dyDescent="0.25">
      <c r="A2445" s="293" t="s">
        <v>1</v>
      </c>
      <c r="B2445" s="293" t="s">
        <v>1743</v>
      </c>
      <c r="C2445" s="294">
        <v>27460</v>
      </c>
      <c r="D2445" s="295">
        <v>2701.12</v>
      </c>
      <c r="E2445" s="7" t="s">
        <v>1744</v>
      </c>
      <c r="F2445" s="293" t="s">
        <v>1745</v>
      </c>
      <c r="G2445" s="156">
        <v>44715</v>
      </c>
      <c r="H2445" s="296">
        <v>20063033.800000001</v>
      </c>
      <c r="I2445" s="50">
        <v>0.1</v>
      </c>
      <c r="J2445" s="289">
        <v>925.90000000000009</v>
      </c>
      <c r="K2445" s="289">
        <v>9259</v>
      </c>
      <c r="L2445" s="289"/>
      <c r="M2445" s="290" t="str">
        <f>TEXT(Table2[[#This Row],[Gd.Dt]],"mmm-yy")</f>
        <v>Jun-22</v>
      </c>
      <c r="N2445" s="46" t="str">
        <f>MID(Table2[[#This Row],[BE]],6,2)</f>
        <v>IB</v>
      </c>
      <c r="O2445" s="46" t="str">
        <f>IF(Table2[[#This Row],[Type]]="IB","EOU",IF(Table2[[#This Row],[Type]]="MB","Local","492"))</f>
        <v>EOU</v>
      </c>
      <c r="P2445" s="46">
        <f>ROUND(Table2[[#This Row],[Cons]]/Table2[[#This Row],[Qty.]],5)</f>
        <v>0.1</v>
      </c>
      <c r="Q2445" s="46" t="b">
        <f>EXACT(Table2[[#This Row],[rate]],Table2[[#This Row],[Check]])</f>
        <v>1</v>
      </c>
      <c r="R2445" s="46"/>
      <c r="S2445" s="46" t="str">
        <f>IF(Table2[[#This Row],[SRO]]="EOU",VLOOKUP(Table2[[#This Row],[BE]],[2]GD.List!$C$3:$N$5014,12,0),IF(Table2[[#This Row],[SRO]]="Local","Polyester Staple Fibre","SRO 492"))</f>
        <v>Textile Coal</v>
      </c>
    </row>
    <row r="2446" spans="1:19" x14ac:dyDescent="0.25">
      <c r="A2446" s="293" t="s">
        <v>1</v>
      </c>
      <c r="B2446" s="293" t="s">
        <v>1740</v>
      </c>
      <c r="C2446" s="294">
        <v>4920</v>
      </c>
      <c r="D2446" s="295">
        <v>2701.12</v>
      </c>
      <c r="E2446" s="7" t="s">
        <v>1741</v>
      </c>
      <c r="F2446" s="293" t="s">
        <v>1746</v>
      </c>
      <c r="G2446" s="156">
        <v>44715</v>
      </c>
      <c r="H2446" s="296">
        <v>41354006.259999998</v>
      </c>
      <c r="I2446" s="50">
        <v>0.1</v>
      </c>
      <c r="J2446" s="289">
        <v>1620.41</v>
      </c>
      <c r="K2446" s="289">
        <v>16204.08</v>
      </c>
      <c r="L2446" s="289"/>
      <c r="M2446" s="290" t="str">
        <f>TEXT(Table2[[#This Row],[Gd.Dt]],"mmm-yy")</f>
        <v>Jun-22</v>
      </c>
      <c r="N2446" s="46" t="str">
        <f>MID(Table2[[#This Row],[BE]],6,2)</f>
        <v>IB</v>
      </c>
      <c r="O2446" s="46" t="str">
        <f>IF(Table2[[#This Row],[Type]]="IB","EOU",IF(Table2[[#This Row],[Type]]="MB","Local","492"))</f>
        <v>EOU</v>
      </c>
      <c r="P2446" s="46">
        <f>ROUND(Table2[[#This Row],[Cons]]/Table2[[#This Row],[Qty.]],5)</f>
        <v>0.1</v>
      </c>
      <c r="Q2446" s="46" t="b">
        <f>EXACT(Table2[[#This Row],[rate]],Table2[[#This Row],[Check]])</f>
        <v>1</v>
      </c>
      <c r="R2446" s="46"/>
      <c r="S2446" s="46" t="str">
        <f>IF(Table2[[#This Row],[SRO]]="EOU",VLOOKUP(Table2[[#This Row],[BE]],[2]GD.List!$C$3:$N$5014,12,0),IF(Table2[[#This Row],[SRO]]="Local","Polyester Staple Fibre","SRO 492"))</f>
        <v>Textile Coal</v>
      </c>
    </row>
    <row r="2447" spans="1:19" x14ac:dyDescent="0.25">
      <c r="A2447" s="297" t="s">
        <v>1</v>
      </c>
      <c r="B2447" s="293" t="s">
        <v>1740</v>
      </c>
      <c r="C2447" s="294">
        <v>4920</v>
      </c>
      <c r="D2447" s="295">
        <v>2701.12</v>
      </c>
      <c r="E2447" s="7" t="s">
        <v>1741</v>
      </c>
      <c r="F2447" s="293" t="s">
        <v>1746</v>
      </c>
      <c r="G2447" s="156">
        <v>44715</v>
      </c>
      <c r="H2447" s="296">
        <v>41354006.259999998</v>
      </c>
      <c r="I2447" s="50">
        <v>0.39999999999999997</v>
      </c>
      <c r="J2447" s="289">
        <v>499.2</v>
      </c>
      <c r="K2447" s="289">
        <v>1248</v>
      </c>
      <c r="L2447" s="289"/>
      <c r="M2447" s="290" t="str">
        <f>TEXT(Table2[[#This Row],[Gd.Dt]],"mmm-yy")</f>
        <v>Jun-22</v>
      </c>
      <c r="N2447" s="46" t="str">
        <f>MID(Table2[[#This Row],[BE]],6,2)</f>
        <v>IB</v>
      </c>
      <c r="O2447" s="46" t="str">
        <f>IF(Table2[[#This Row],[Type]]="IB","EOU",IF(Table2[[#This Row],[Type]]="MB","Local","492"))</f>
        <v>EOU</v>
      </c>
      <c r="P2447" s="46">
        <f>ROUND(Table2[[#This Row],[Cons]]/Table2[[#This Row],[Qty.]],5)</f>
        <v>0.4</v>
      </c>
      <c r="Q2447" s="46" t="b">
        <f>EXACT(Table2[[#This Row],[rate]],Table2[[#This Row],[Check]])</f>
        <v>1</v>
      </c>
      <c r="R2447" s="46"/>
      <c r="S2447" s="46" t="str">
        <f>IF(Table2[[#This Row],[SRO]]="EOU",VLOOKUP(Table2[[#This Row],[BE]],[2]GD.List!$C$3:$N$5014,12,0),IF(Table2[[#This Row],[SRO]]="Local","Polyester Staple Fibre","SRO 492"))</f>
        <v>Textile Coal</v>
      </c>
    </row>
    <row r="2448" spans="1:19" x14ac:dyDescent="0.25">
      <c r="A2448" s="297" t="s">
        <v>1445</v>
      </c>
      <c r="B2448" s="293" t="s">
        <v>1743</v>
      </c>
      <c r="C2448" s="294">
        <v>27460</v>
      </c>
      <c r="D2448" s="295">
        <v>3906.9029999999998</v>
      </c>
      <c r="E2448" s="7" t="s">
        <v>1744</v>
      </c>
      <c r="F2448" s="293" t="s">
        <v>1745</v>
      </c>
      <c r="G2448" s="156">
        <v>44715</v>
      </c>
      <c r="H2448" s="296">
        <v>20063033.800000001</v>
      </c>
      <c r="I2448" s="50">
        <v>0.04</v>
      </c>
      <c r="J2448" s="289">
        <v>370.36</v>
      </c>
      <c r="K2448" s="289">
        <v>9259</v>
      </c>
      <c r="L2448" s="289"/>
      <c r="M2448" s="290" t="str">
        <f>TEXT(Table2[[#This Row],[Gd.Dt]],"mmm-yy")</f>
        <v>Jun-22</v>
      </c>
      <c r="N2448" s="46" t="str">
        <f>MID(Table2[[#This Row],[BE]],6,2)</f>
        <v>IB</v>
      </c>
      <c r="O2448" s="46" t="str">
        <f>IF(Table2[[#This Row],[Type]]="IB","EOU",IF(Table2[[#This Row],[Type]]="MB","Local","492"))</f>
        <v>EOU</v>
      </c>
      <c r="P2448" s="46">
        <f>ROUND(Table2[[#This Row],[Cons]]/Table2[[#This Row],[Qty.]],5)</f>
        <v>0.04</v>
      </c>
      <c r="Q2448" s="46" t="b">
        <f>EXACT(Table2[[#This Row],[rate]],Table2[[#This Row],[Check]])</f>
        <v>1</v>
      </c>
      <c r="R2448" s="46"/>
      <c r="S2448" s="46" t="str">
        <f>IF(Table2[[#This Row],[SRO]]="EOU",VLOOKUP(Table2[[#This Row],[BE]],[2]GD.List!$C$3:$N$5014,12,0),IF(Table2[[#This Row],[SRO]]="Local","Polyester Staple Fibre","SRO 492"))</f>
        <v>Textile Chemical</v>
      </c>
    </row>
    <row r="2449" spans="1:19" x14ac:dyDescent="0.25">
      <c r="A2449" s="297" t="s">
        <v>1447</v>
      </c>
      <c r="B2449" s="293" t="s">
        <v>1743</v>
      </c>
      <c r="C2449" s="294">
        <v>27460</v>
      </c>
      <c r="D2449" s="295">
        <v>3809.9189999999999</v>
      </c>
      <c r="E2449" s="7" t="s">
        <v>1744</v>
      </c>
      <c r="F2449" s="293" t="s">
        <v>1745</v>
      </c>
      <c r="G2449" s="156">
        <v>44715</v>
      </c>
      <c r="H2449" s="296">
        <v>20063033.800000001</v>
      </c>
      <c r="I2449" s="50">
        <v>0.04</v>
      </c>
      <c r="J2449" s="289">
        <v>370.36</v>
      </c>
      <c r="K2449" s="289">
        <v>9259</v>
      </c>
      <c r="L2449" s="289"/>
      <c r="M2449" s="290" t="str">
        <f>TEXT(Table2[[#This Row],[Gd.Dt]],"mmm-yy")</f>
        <v>Jun-22</v>
      </c>
      <c r="N2449" s="46" t="str">
        <f>MID(Table2[[#This Row],[BE]],6,2)</f>
        <v>IB</v>
      </c>
      <c r="O2449" s="46" t="str">
        <f>IF(Table2[[#This Row],[Type]]="IB","EOU",IF(Table2[[#This Row],[Type]]="MB","Local","492"))</f>
        <v>EOU</v>
      </c>
      <c r="P2449" s="46">
        <f>ROUND(Table2[[#This Row],[Cons]]/Table2[[#This Row],[Qty.]],5)</f>
        <v>0.04</v>
      </c>
      <c r="Q2449" s="46" t="b">
        <f>EXACT(Table2[[#This Row],[rate]],Table2[[#This Row],[Check]])</f>
        <v>1</v>
      </c>
      <c r="R2449" s="46"/>
      <c r="S2449" s="46" t="str">
        <f>IF(Table2[[#This Row],[SRO]]="EOU",VLOOKUP(Table2[[#This Row],[BE]],[2]GD.List!$C$3:$N$5014,12,0),IF(Table2[[#This Row],[SRO]]="Local","Polyester Staple Fibre","SRO 492"))</f>
        <v>Textile Chemical</v>
      </c>
    </row>
    <row r="2450" spans="1:19" x14ac:dyDescent="0.25">
      <c r="A2450" s="298" t="s">
        <v>1512</v>
      </c>
      <c r="B2450" s="293" t="s">
        <v>1740</v>
      </c>
      <c r="C2450" s="294">
        <v>4920</v>
      </c>
      <c r="D2450" s="295">
        <v>5402.33</v>
      </c>
      <c r="E2450" s="7" t="s">
        <v>1741</v>
      </c>
      <c r="F2450" s="293" t="s">
        <v>1746</v>
      </c>
      <c r="G2450" s="156">
        <v>44715</v>
      </c>
      <c r="H2450" s="296">
        <v>41354006.259999998</v>
      </c>
      <c r="I2450" s="50">
        <v>0.99009999999999998</v>
      </c>
      <c r="J2450" s="289">
        <v>9063.7199999999993</v>
      </c>
      <c r="K2450" s="289">
        <v>9154.35</v>
      </c>
      <c r="L2450" s="289"/>
      <c r="M2450" s="290" t="str">
        <f>TEXT(Table2[[#This Row],[Gd.Dt]],"mmm-yy")</f>
        <v>Jun-22</v>
      </c>
      <c r="N2450" s="46" t="str">
        <f>MID(Table2[[#This Row],[BE]],6,2)</f>
        <v>IB</v>
      </c>
      <c r="O2450" s="46" t="str">
        <f>IF(Table2[[#This Row],[Type]]="IB","EOU",IF(Table2[[#This Row],[Type]]="MB","Local","492"))</f>
        <v>EOU</v>
      </c>
      <c r="P2450" s="46">
        <f>ROUND(Table2[[#This Row],[Cons]]/Table2[[#This Row],[Qty.]],5)</f>
        <v>0.99009999999999998</v>
      </c>
      <c r="Q2450" s="46" t="b">
        <f>EXACT(Table2[[#This Row],[rate]],Table2[[#This Row],[Check]])</f>
        <v>1</v>
      </c>
      <c r="R2450" s="46"/>
      <c r="S2450" s="46" t="str">
        <f>IF(Table2[[#This Row],[SRO]]="EOU",VLOOKUP(Table2[[#This Row],[BE]],[2]GD.List!$C$3:$N$5014,12,0),IF(Table2[[#This Row],[SRO]]="Local","Polyester Staple Fibre","SRO 492"))</f>
        <v>Polyester Yarn</v>
      </c>
    </row>
    <row r="2451" spans="1:19" x14ac:dyDescent="0.25">
      <c r="A2451" s="297" t="s">
        <v>1512</v>
      </c>
      <c r="B2451" s="293" t="s">
        <v>1740</v>
      </c>
      <c r="C2451" s="294">
        <v>4920</v>
      </c>
      <c r="D2451" s="295">
        <v>5402.33</v>
      </c>
      <c r="E2451" s="7" t="s">
        <v>1741</v>
      </c>
      <c r="F2451" s="293" t="s">
        <v>1746</v>
      </c>
      <c r="G2451" s="156">
        <v>44715</v>
      </c>
      <c r="H2451" s="296">
        <v>41354006.259999998</v>
      </c>
      <c r="I2451" s="50">
        <v>1.0101</v>
      </c>
      <c r="J2451" s="289">
        <v>1260.5999999999999</v>
      </c>
      <c r="K2451" s="289">
        <v>1248</v>
      </c>
      <c r="L2451" s="289"/>
      <c r="M2451" s="290" t="str">
        <f>TEXT(Table2[[#This Row],[Gd.Dt]],"mmm-yy")</f>
        <v>Jun-22</v>
      </c>
      <c r="N2451" s="46" t="str">
        <f>MID(Table2[[#This Row],[BE]],6,2)</f>
        <v>IB</v>
      </c>
      <c r="O2451" s="46" t="str">
        <f>IF(Table2[[#This Row],[Type]]="IB","EOU",IF(Table2[[#This Row],[Type]]="MB","Local","492"))</f>
        <v>EOU</v>
      </c>
      <c r="P2451" s="46">
        <f>ROUND(Table2[[#This Row],[Cons]]/Table2[[#This Row],[Qty.]],5)</f>
        <v>1.0101</v>
      </c>
      <c r="Q2451" s="46" t="b">
        <f>EXACT(Table2[[#This Row],[rate]],Table2[[#This Row],[Check]])</f>
        <v>1</v>
      </c>
      <c r="R2451" s="46"/>
      <c r="S2451" s="46" t="str">
        <f>IF(Table2[[#This Row],[SRO]]="EOU",VLOOKUP(Table2[[#This Row],[BE]],[2]GD.List!$C$3:$N$5014,12,0),IF(Table2[[#This Row],[SRO]]="Local","Polyester Staple Fibre","SRO 492"))</f>
        <v>Polyester Yarn</v>
      </c>
    </row>
    <row r="2452" spans="1:19" x14ac:dyDescent="0.25">
      <c r="A2452" s="298" t="s">
        <v>1742</v>
      </c>
      <c r="B2452" s="298" t="s">
        <v>1740</v>
      </c>
      <c r="C2452" s="299">
        <v>4920</v>
      </c>
      <c r="D2452" s="300">
        <v>5402.33</v>
      </c>
      <c r="E2452" s="162" t="s">
        <v>1741</v>
      </c>
      <c r="F2452" s="298" t="s">
        <v>1746</v>
      </c>
      <c r="G2452" s="163">
        <v>44715</v>
      </c>
      <c r="H2452" s="301">
        <v>41354006.259999998</v>
      </c>
      <c r="I2452" s="53">
        <v>0.99009999999999998</v>
      </c>
      <c r="J2452" s="291">
        <v>6979.94</v>
      </c>
      <c r="K2452" s="291">
        <v>7049.73</v>
      </c>
      <c r="L2452" s="291"/>
      <c r="M2452" s="292" t="str">
        <f>TEXT(Table2[[#This Row],[Gd.Dt]],"mmm-yy")</f>
        <v>Jun-22</v>
      </c>
      <c r="N2452" s="47" t="str">
        <f>MID(Table2[[#This Row],[BE]],6,2)</f>
        <v>IB</v>
      </c>
      <c r="O2452" s="47" t="str">
        <f>IF(Table2[[#This Row],[Type]]="IB","EOU",IF(Table2[[#This Row],[Type]]="MB","Local","492"))</f>
        <v>EOU</v>
      </c>
      <c r="P2452" s="47">
        <f>ROUND(Table2[[#This Row],[Cons]]/Table2[[#This Row],[Qty.]],5)</f>
        <v>0.99009999999999998</v>
      </c>
      <c r="Q2452" s="47" t="b">
        <f>EXACT(Table2[[#This Row],[rate]],Table2[[#This Row],[Check]])</f>
        <v>1</v>
      </c>
      <c r="R2452" s="47"/>
      <c r="S2452" s="47" t="str">
        <f>IF(Table2[[#This Row],[SRO]]="EOU",VLOOKUP(Table2[[#This Row],[BE]],[2]GD.List!$C$3:$N$5014,12,0),IF(Table2[[#This Row],[SRO]]="Local","Polyester Staple Fibre","SRO 492"))</f>
        <v>Polyester Yarn</v>
      </c>
    </row>
    <row r="2453" spans="1:19" x14ac:dyDescent="0.25">
      <c r="A2453" s="293" t="s">
        <v>1</v>
      </c>
      <c r="B2453" s="293" t="s">
        <v>1750</v>
      </c>
      <c r="C2453" s="294">
        <v>18260</v>
      </c>
      <c r="D2453" s="295">
        <v>2701.12</v>
      </c>
      <c r="E2453" s="7" t="s">
        <v>1756</v>
      </c>
      <c r="F2453" s="293" t="s">
        <v>1758</v>
      </c>
      <c r="G2453" s="156">
        <v>44717</v>
      </c>
      <c r="H2453" s="296">
        <v>14899867.609999999</v>
      </c>
      <c r="I2453" s="50">
        <v>0.4</v>
      </c>
      <c r="J2453" s="289">
        <v>3552.4</v>
      </c>
      <c r="K2453" s="289">
        <v>8881</v>
      </c>
      <c r="L2453" s="289"/>
      <c r="M2453" s="290" t="str">
        <f>TEXT(Table2[[#This Row],[Gd.Dt]],"mmm-yy")</f>
        <v>Jun-22</v>
      </c>
      <c r="N2453" s="46" t="str">
        <f>MID(Table2[[#This Row],[BE]],6,2)</f>
        <v>IB</v>
      </c>
      <c r="O2453" s="46" t="str">
        <f>IF(Table2[[#This Row],[Type]]="IB","EOU",IF(Table2[[#This Row],[Type]]="MB","Local","492"))</f>
        <v>EOU</v>
      </c>
      <c r="P2453" s="46">
        <f>ROUND(Table2[[#This Row],[Cons]]/Table2[[#This Row],[Qty.]],5)</f>
        <v>0.4</v>
      </c>
      <c r="Q2453" s="46" t="b">
        <f>EXACT(Table2[[#This Row],[rate]],Table2[[#This Row],[Check]])</f>
        <v>1</v>
      </c>
      <c r="R2453" s="46"/>
      <c r="S2453" s="46" t="str">
        <f>IF(Table2[[#This Row],[SRO]]="EOU",VLOOKUP(Table2[[#This Row],[BE]],[2]GD.List!$C$3:$N$5014,12,0),IF(Table2[[#This Row],[SRO]]="Local","Polyester Staple Fibre","SRO 492"))</f>
        <v>Textile Coal</v>
      </c>
    </row>
    <row r="2454" spans="1:19" x14ac:dyDescent="0.25">
      <c r="A2454" s="293" t="s">
        <v>1</v>
      </c>
      <c r="B2454" s="293" t="s">
        <v>1748</v>
      </c>
      <c r="C2454" s="294">
        <v>10492</v>
      </c>
      <c r="D2454" s="295">
        <v>2701.12</v>
      </c>
      <c r="E2454" s="7" t="s">
        <v>1753</v>
      </c>
      <c r="F2454" s="293" t="s">
        <v>1759</v>
      </c>
      <c r="G2454" s="156">
        <v>44717</v>
      </c>
      <c r="H2454" s="296">
        <v>17020594.629999999</v>
      </c>
      <c r="I2454" s="50">
        <v>0.4</v>
      </c>
      <c r="J2454" s="289">
        <v>4338.8</v>
      </c>
      <c r="K2454" s="289">
        <v>10847</v>
      </c>
      <c r="L2454" s="289"/>
      <c r="M2454" s="290" t="str">
        <f>TEXT(Table2[[#This Row],[Gd.Dt]],"mmm-yy")</f>
        <v>Jun-22</v>
      </c>
      <c r="N2454" s="46" t="str">
        <f>MID(Table2[[#This Row],[BE]],6,2)</f>
        <v>IB</v>
      </c>
      <c r="O2454" s="46" t="str">
        <f>IF(Table2[[#This Row],[Type]]="IB","EOU",IF(Table2[[#This Row],[Type]]="MB","Local","492"))</f>
        <v>EOU</v>
      </c>
      <c r="P2454" s="46">
        <f>ROUND(Table2[[#This Row],[Cons]]/Table2[[#This Row],[Qty.]],5)</f>
        <v>0.4</v>
      </c>
      <c r="Q2454" s="46" t="b">
        <f>EXACT(Table2[[#This Row],[rate]],Table2[[#This Row],[Check]])</f>
        <v>1</v>
      </c>
      <c r="R2454" s="46"/>
      <c r="S2454" s="46" t="str">
        <f>IF(Table2[[#This Row],[SRO]]="EOU",VLOOKUP(Table2[[#This Row],[BE]],[2]GD.List!$C$3:$N$5014,12,0),IF(Table2[[#This Row],[SRO]]="Local","Polyester Staple Fibre","SRO 492"))</f>
        <v>Textile Coal</v>
      </c>
    </row>
    <row r="2455" spans="1:19" x14ac:dyDescent="0.25">
      <c r="A2455" s="293" t="s">
        <v>1</v>
      </c>
      <c r="B2455" s="293" t="s">
        <v>1747</v>
      </c>
      <c r="C2455" s="294">
        <v>16632</v>
      </c>
      <c r="D2455" s="295">
        <v>2701.12</v>
      </c>
      <c r="E2455" s="7" t="s">
        <v>1752</v>
      </c>
      <c r="F2455" s="293" t="s">
        <v>1760</v>
      </c>
      <c r="G2455" s="156">
        <v>44717</v>
      </c>
      <c r="H2455" s="296">
        <v>17835970.690000001</v>
      </c>
      <c r="I2455" s="50">
        <v>0.1</v>
      </c>
      <c r="J2455" s="289">
        <v>1070.2</v>
      </c>
      <c r="K2455" s="289">
        <v>10703</v>
      </c>
      <c r="L2455" s="289"/>
      <c r="M2455" s="290" t="str">
        <f>TEXT(Table2[[#This Row],[Gd.Dt]],"mmm-yy")</f>
        <v>Jun-22</v>
      </c>
      <c r="N2455" s="46" t="str">
        <f>MID(Table2[[#This Row],[BE]],6,2)</f>
        <v>IB</v>
      </c>
      <c r="O2455" s="46" t="str">
        <f>IF(Table2[[#This Row],[Type]]="IB","EOU",IF(Table2[[#This Row],[Type]]="MB","Local","492"))</f>
        <v>EOU</v>
      </c>
      <c r="P2455" s="46">
        <f>ROUND(Table2[[#This Row],[Cons]]/Table2[[#This Row],[Qty.]],5)</f>
        <v>9.9989999999999996E-2</v>
      </c>
      <c r="Q2455" s="46" t="b">
        <f>EXACT(Table2[[#This Row],[rate]],Table2[[#This Row],[Check]])</f>
        <v>0</v>
      </c>
      <c r="R2455" s="46"/>
      <c r="S2455" s="46" t="str">
        <f>IF(Table2[[#This Row],[SRO]]="EOU",VLOOKUP(Table2[[#This Row],[BE]],[2]GD.List!$C$3:$N$5014,12,0),IF(Table2[[#This Row],[SRO]]="Local","Polyester Staple Fibre","SRO 492"))</f>
        <v>Textile Coal</v>
      </c>
    </row>
    <row r="2456" spans="1:19" x14ac:dyDescent="0.25">
      <c r="A2456" s="297" t="s">
        <v>1</v>
      </c>
      <c r="B2456" s="293" t="s">
        <v>1751</v>
      </c>
      <c r="C2456" s="294">
        <v>50130</v>
      </c>
      <c r="D2456" s="295">
        <v>2701.12</v>
      </c>
      <c r="E2456" s="7" t="s">
        <v>1757</v>
      </c>
      <c r="F2456" s="293" t="s">
        <v>1761</v>
      </c>
      <c r="G2456" s="156">
        <v>44717</v>
      </c>
      <c r="H2456" s="296">
        <v>60678703.840000004</v>
      </c>
      <c r="I2456" s="50">
        <v>0.1</v>
      </c>
      <c r="J2456" s="289">
        <v>2576.6999999999998</v>
      </c>
      <c r="K2456" s="289">
        <v>25767</v>
      </c>
      <c r="L2456" s="289"/>
      <c r="M2456" s="290" t="str">
        <f>TEXT(Table2[[#This Row],[Gd.Dt]],"mmm-yy")</f>
        <v>Jun-22</v>
      </c>
      <c r="N2456" s="46" t="str">
        <f>MID(Table2[[#This Row],[BE]],6,2)</f>
        <v>IB</v>
      </c>
      <c r="O2456" s="46" t="str">
        <f>IF(Table2[[#This Row],[Type]]="IB","EOU",IF(Table2[[#This Row],[Type]]="MB","Local","492"))</f>
        <v>EOU</v>
      </c>
      <c r="P2456" s="46">
        <f>ROUND(Table2[[#This Row],[Cons]]/Table2[[#This Row],[Qty.]],5)</f>
        <v>0.1</v>
      </c>
      <c r="Q2456" s="46" t="b">
        <f>EXACT(Table2[[#This Row],[rate]],Table2[[#This Row],[Check]])</f>
        <v>1</v>
      </c>
      <c r="R2456" s="46"/>
      <c r="S2456" s="46" t="str">
        <f>IF(Table2[[#This Row],[SRO]]="EOU",VLOOKUP(Table2[[#This Row],[BE]],[2]GD.List!$C$3:$N$5014,12,0),IF(Table2[[#This Row],[SRO]]="Local","Polyester Staple Fibre","SRO 492"))</f>
        <v>Textile Coal</v>
      </c>
    </row>
    <row r="2457" spans="1:19" x14ac:dyDescent="0.25">
      <c r="A2457" s="297" t="s">
        <v>1352</v>
      </c>
      <c r="B2457" s="293" t="s">
        <v>1747</v>
      </c>
      <c r="C2457" s="294">
        <v>16632</v>
      </c>
      <c r="D2457" s="295">
        <v>3809.9110000000001</v>
      </c>
      <c r="E2457" s="7" t="s">
        <v>1752</v>
      </c>
      <c r="F2457" s="293" t="s">
        <v>1760</v>
      </c>
      <c r="G2457" s="156">
        <v>44717</v>
      </c>
      <c r="H2457" s="296">
        <v>17835970.690000001</v>
      </c>
      <c r="I2457" s="50">
        <v>0.04</v>
      </c>
      <c r="J2457" s="289">
        <v>47.36</v>
      </c>
      <c r="K2457" s="289">
        <v>1184</v>
      </c>
      <c r="L2457" s="289"/>
      <c r="M2457" s="290" t="str">
        <f>TEXT(Table2[[#This Row],[Gd.Dt]],"mmm-yy")</f>
        <v>Jun-22</v>
      </c>
      <c r="N2457" s="46" t="str">
        <f>MID(Table2[[#This Row],[BE]],6,2)</f>
        <v>IB</v>
      </c>
      <c r="O2457" s="46" t="str">
        <f>IF(Table2[[#This Row],[Type]]="IB","EOU",IF(Table2[[#This Row],[Type]]="MB","Local","492"))</f>
        <v>EOU</v>
      </c>
      <c r="P2457" s="46">
        <f>ROUND(Table2[[#This Row],[Cons]]/Table2[[#This Row],[Qty.]],5)</f>
        <v>0.04</v>
      </c>
      <c r="Q2457" s="46" t="b">
        <f>EXACT(Table2[[#This Row],[rate]],Table2[[#This Row],[Check]])</f>
        <v>1</v>
      </c>
      <c r="R2457" s="46"/>
      <c r="S2457" s="46" t="str">
        <f>IF(Table2[[#This Row],[SRO]]="EOU",VLOOKUP(Table2[[#This Row],[BE]],[2]GD.List!$C$3:$N$5014,12,0),IF(Table2[[#This Row],[SRO]]="Local","Polyester Staple Fibre","SRO 492"))</f>
        <v>Textile Chemical</v>
      </c>
    </row>
    <row r="2458" spans="1:19" x14ac:dyDescent="0.25">
      <c r="A2458" s="298" t="s">
        <v>1447</v>
      </c>
      <c r="B2458" s="293" t="s">
        <v>1748</v>
      </c>
      <c r="C2458" s="294">
        <v>10492</v>
      </c>
      <c r="D2458" s="295">
        <v>3809.9189999999999</v>
      </c>
      <c r="E2458" s="7" t="s">
        <v>1753</v>
      </c>
      <c r="F2458" s="293" t="s">
        <v>1759</v>
      </c>
      <c r="G2458" s="156">
        <v>44717</v>
      </c>
      <c r="H2458" s="296">
        <v>17020594.629999999</v>
      </c>
      <c r="I2458" s="50">
        <v>0.04</v>
      </c>
      <c r="J2458" s="289">
        <v>433.88</v>
      </c>
      <c r="K2458" s="289">
        <v>10847</v>
      </c>
      <c r="L2458" s="289"/>
      <c r="M2458" s="290" t="str">
        <f>TEXT(Table2[[#This Row],[Gd.Dt]],"mmm-yy")</f>
        <v>Jun-22</v>
      </c>
      <c r="N2458" s="46" t="str">
        <f>MID(Table2[[#This Row],[BE]],6,2)</f>
        <v>IB</v>
      </c>
      <c r="O2458" s="46" t="str">
        <f>IF(Table2[[#This Row],[Type]]="IB","EOU",IF(Table2[[#This Row],[Type]]="MB","Local","492"))</f>
        <v>EOU</v>
      </c>
      <c r="P2458" s="46">
        <f>ROUND(Table2[[#This Row],[Cons]]/Table2[[#This Row],[Qty.]],5)</f>
        <v>0.04</v>
      </c>
      <c r="Q2458" s="46" t="b">
        <f>EXACT(Table2[[#This Row],[rate]],Table2[[#This Row],[Check]])</f>
        <v>1</v>
      </c>
      <c r="R2458" s="46"/>
      <c r="S2458" s="46" t="str">
        <f>IF(Table2[[#This Row],[SRO]]="EOU",VLOOKUP(Table2[[#This Row],[BE]],[2]GD.List!$C$3:$N$5014,12,0),IF(Table2[[#This Row],[SRO]]="Local","Polyester Staple Fibre","SRO 492"))</f>
        <v>Textile Chemical</v>
      </c>
    </row>
    <row r="2459" spans="1:19" x14ac:dyDescent="0.25">
      <c r="A2459" s="297" t="s">
        <v>1447</v>
      </c>
      <c r="B2459" s="293" t="s">
        <v>1747</v>
      </c>
      <c r="C2459" s="294">
        <v>16632</v>
      </c>
      <c r="D2459" s="295">
        <v>3809.9189999999999</v>
      </c>
      <c r="E2459" s="7" t="s">
        <v>1752</v>
      </c>
      <c r="F2459" s="293" t="s">
        <v>1760</v>
      </c>
      <c r="G2459" s="156">
        <v>44717</v>
      </c>
      <c r="H2459" s="296">
        <v>17835970.690000001</v>
      </c>
      <c r="I2459" s="50">
        <v>0.04</v>
      </c>
      <c r="J2459" s="289">
        <v>380.72</v>
      </c>
      <c r="K2459" s="289">
        <v>9519</v>
      </c>
      <c r="L2459" s="289"/>
      <c r="M2459" s="290" t="str">
        <f>TEXT(Table2[[#This Row],[Gd.Dt]],"mmm-yy")</f>
        <v>Jun-22</v>
      </c>
      <c r="N2459" s="46" t="str">
        <f>MID(Table2[[#This Row],[BE]],6,2)</f>
        <v>IB</v>
      </c>
      <c r="O2459" s="46" t="str">
        <f>IF(Table2[[#This Row],[Type]]="IB","EOU",IF(Table2[[#This Row],[Type]]="MB","Local","492"))</f>
        <v>EOU</v>
      </c>
      <c r="P2459" s="46">
        <f>ROUND(Table2[[#This Row],[Cons]]/Table2[[#This Row],[Qty.]],5)</f>
        <v>0.04</v>
      </c>
      <c r="Q2459" s="46" t="b">
        <f>EXACT(Table2[[#This Row],[rate]],Table2[[#This Row],[Check]])</f>
        <v>1</v>
      </c>
      <c r="R2459" s="46"/>
      <c r="S2459" s="46" t="str">
        <f>IF(Table2[[#This Row],[SRO]]="EOU",VLOOKUP(Table2[[#This Row],[BE]],[2]GD.List!$C$3:$N$5014,12,0),IF(Table2[[#This Row],[SRO]]="Local","Polyester Staple Fibre","SRO 492"))</f>
        <v>Textile Chemical</v>
      </c>
    </row>
    <row r="2460" spans="1:19" x14ac:dyDescent="0.25">
      <c r="A2460" s="298" t="s">
        <v>1460</v>
      </c>
      <c r="B2460" s="293" t="s">
        <v>1750</v>
      </c>
      <c r="C2460" s="294">
        <v>18260</v>
      </c>
      <c r="D2460" s="295">
        <v>5503.201</v>
      </c>
      <c r="E2460" s="7" t="s">
        <v>1756</v>
      </c>
      <c r="F2460" s="293" t="s">
        <v>1758</v>
      </c>
      <c r="G2460" s="156">
        <v>44717</v>
      </c>
      <c r="H2460" s="296">
        <v>14899867.609999999</v>
      </c>
      <c r="I2460" s="50">
        <v>0.53061000000000003</v>
      </c>
      <c r="J2460" s="289">
        <v>4712.3499999999995</v>
      </c>
      <c r="K2460" s="289">
        <v>8881</v>
      </c>
      <c r="L2460" s="289"/>
      <c r="M2460" s="290" t="str">
        <f>TEXT(Table2[[#This Row],[Gd.Dt]],"mmm-yy")</f>
        <v>Jun-22</v>
      </c>
      <c r="N2460" s="46" t="str">
        <f>MID(Table2[[#This Row],[BE]],6,2)</f>
        <v>MB</v>
      </c>
      <c r="O2460" s="46" t="str">
        <f>IF(Table2[[#This Row],[Type]]="IB","EOU",IF(Table2[[#This Row],[Type]]="MB","Local","492"))</f>
        <v>Local</v>
      </c>
      <c r="P2460" s="46">
        <f>ROUND(Table2[[#This Row],[Cons]]/Table2[[#This Row],[Qty.]],5)</f>
        <v>0.53061000000000003</v>
      </c>
      <c r="Q2460" s="46" t="b">
        <f>EXACT(Table2[[#This Row],[rate]],Table2[[#This Row],[Check]])</f>
        <v>1</v>
      </c>
      <c r="R2460" s="46"/>
      <c r="S2460" s="46" t="str">
        <f>IF(Table2[[#This Row],[SRO]]="EOU",VLOOKUP(Table2[[#This Row],[BE]],[2]GD.List!$C$3:$N$5014,12,0),IF(Table2[[#This Row],[SRO]]="Local","Polyester Staple Fibre","SRO 492"))</f>
        <v>Polyester Staple Fibre</v>
      </c>
    </row>
    <row r="2461" spans="1:19" x14ac:dyDescent="0.25">
      <c r="A2461" s="298" t="s">
        <v>1460</v>
      </c>
      <c r="B2461" s="293" t="s">
        <v>1749</v>
      </c>
      <c r="C2461" s="294">
        <v>26640</v>
      </c>
      <c r="D2461" s="295">
        <v>5503.201</v>
      </c>
      <c r="E2461" s="7" t="s">
        <v>1754</v>
      </c>
      <c r="F2461" s="293" t="s">
        <v>1762</v>
      </c>
      <c r="G2461" s="156">
        <v>44717</v>
      </c>
      <c r="H2461" s="296">
        <v>26400976.260000002</v>
      </c>
      <c r="I2461" s="50">
        <v>0.66327000000000003</v>
      </c>
      <c r="J2461" s="289">
        <v>4388.8599999999997</v>
      </c>
      <c r="K2461" s="289">
        <v>6617</v>
      </c>
      <c r="L2461" s="289"/>
      <c r="M2461" s="290" t="str">
        <f>TEXT(Table2[[#This Row],[Gd.Dt]],"mmm-yy")</f>
        <v>Jun-22</v>
      </c>
      <c r="N2461" s="46" t="str">
        <f>MID(Table2[[#This Row],[BE]],6,2)</f>
        <v>MB</v>
      </c>
      <c r="O2461" s="46" t="str">
        <f>IF(Table2[[#This Row],[Type]]="IB","EOU",IF(Table2[[#This Row],[Type]]="MB","Local","492"))</f>
        <v>Local</v>
      </c>
      <c r="P2461" s="46">
        <f>ROUND(Table2[[#This Row],[Cons]]/Table2[[#This Row],[Qty.]],5)</f>
        <v>0.66327000000000003</v>
      </c>
      <c r="Q2461" s="46" t="b">
        <f>EXACT(Table2[[#This Row],[rate]],Table2[[#This Row],[Check]])</f>
        <v>1</v>
      </c>
      <c r="R2461" s="46"/>
      <c r="S2461" s="46" t="str">
        <f>IF(Table2[[#This Row],[SRO]]="EOU",VLOOKUP(Table2[[#This Row],[BE]],[2]GD.List!$C$3:$N$5014,12,0),IF(Table2[[#This Row],[SRO]]="Local","Polyester Staple Fibre","SRO 492"))</f>
        <v>Polyester Staple Fibre</v>
      </c>
    </row>
    <row r="2462" spans="1:19" x14ac:dyDescent="0.25">
      <c r="A2462" s="297" t="s">
        <v>1460</v>
      </c>
      <c r="B2462" s="293" t="s">
        <v>1748</v>
      </c>
      <c r="C2462" s="294">
        <v>10492</v>
      </c>
      <c r="D2462" s="295">
        <v>5503.201</v>
      </c>
      <c r="E2462" s="7" t="s">
        <v>1753</v>
      </c>
      <c r="F2462" s="293" t="s">
        <v>1759</v>
      </c>
      <c r="G2462" s="156">
        <v>44717</v>
      </c>
      <c r="H2462" s="296">
        <v>17020594.629999999</v>
      </c>
      <c r="I2462" s="50">
        <v>0.53061000000000003</v>
      </c>
      <c r="J2462" s="289">
        <v>5755.53</v>
      </c>
      <c r="K2462" s="289">
        <v>10847</v>
      </c>
      <c r="L2462" s="289"/>
      <c r="M2462" s="290" t="str">
        <f>TEXT(Table2[[#This Row],[Gd.Dt]],"mmm-yy")</f>
        <v>Jun-22</v>
      </c>
      <c r="N2462" s="46" t="str">
        <f>MID(Table2[[#This Row],[BE]],6,2)</f>
        <v>MB</v>
      </c>
      <c r="O2462" s="46" t="str">
        <f>IF(Table2[[#This Row],[Type]]="IB","EOU",IF(Table2[[#This Row],[Type]]="MB","Local","492"))</f>
        <v>Local</v>
      </c>
      <c r="P2462" s="46">
        <f>ROUND(Table2[[#This Row],[Cons]]/Table2[[#This Row],[Qty.]],5)</f>
        <v>0.53061000000000003</v>
      </c>
      <c r="Q2462" s="46" t="b">
        <f>EXACT(Table2[[#This Row],[rate]],Table2[[#This Row],[Check]])</f>
        <v>1</v>
      </c>
      <c r="R2462" s="46"/>
      <c r="S2462" s="46" t="str">
        <f>IF(Table2[[#This Row],[SRO]]="EOU",VLOOKUP(Table2[[#This Row],[BE]],[2]GD.List!$C$3:$N$5014,12,0),IF(Table2[[#This Row],[SRO]]="Local","Polyester Staple Fibre","SRO 492"))</f>
        <v>Polyester Staple Fibre</v>
      </c>
    </row>
    <row r="2463" spans="1:19" x14ac:dyDescent="0.25">
      <c r="A2463" s="298" t="s">
        <v>1755</v>
      </c>
      <c r="B2463" s="298" t="s">
        <v>1749</v>
      </c>
      <c r="C2463" s="299">
        <v>26640</v>
      </c>
      <c r="D2463" s="300">
        <v>5806.32</v>
      </c>
      <c r="E2463" s="162" t="s">
        <v>1754</v>
      </c>
      <c r="F2463" s="298" t="s">
        <v>1762</v>
      </c>
      <c r="G2463" s="163">
        <v>44717</v>
      </c>
      <c r="H2463" s="301">
        <v>26400976.260000002</v>
      </c>
      <c r="I2463" s="53">
        <v>1</v>
      </c>
      <c r="J2463" s="291">
        <v>173.1</v>
      </c>
      <c r="K2463" s="291">
        <v>173.1</v>
      </c>
      <c r="L2463" s="291"/>
      <c r="M2463" s="292" t="str">
        <f>TEXT(Table2[[#This Row],[Gd.Dt]],"mmm-yy")</f>
        <v>Jun-22</v>
      </c>
      <c r="N2463" s="47" t="str">
        <f>MID(Table2[[#This Row],[BE]],6,2)</f>
        <v>TI</v>
      </c>
      <c r="O2463" s="47" t="str">
        <f>IF(Table2[[#This Row],[Type]]="IB","EOU",IF(Table2[[#This Row],[Type]]="MB","Local","492"))</f>
        <v>492</v>
      </c>
      <c r="P2463" s="47">
        <f>ROUND(Table2[[#This Row],[Cons]]/Table2[[#This Row],[Qty.]],5)</f>
        <v>1</v>
      </c>
      <c r="Q2463" s="47" t="b">
        <f>EXACT(Table2[[#This Row],[rate]],Table2[[#This Row],[Check]])</f>
        <v>1</v>
      </c>
      <c r="R2463" s="47"/>
      <c r="S2463" s="47" t="str">
        <f>IF(Table2[[#This Row],[SRO]]="EOU",VLOOKUP(Table2[[#This Row],[BE]],[2]GD.List!$C$3:$N$5014,12,0),IF(Table2[[#This Row],[SRO]]="Local","Polyester Staple Fibre","SRO 492"))</f>
        <v>SRO 492</v>
      </c>
    </row>
    <row r="2464" spans="1:19" x14ac:dyDescent="0.25">
      <c r="A2464" s="293" t="s">
        <v>1</v>
      </c>
      <c r="B2464" s="293" t="s">
        <v>1764</v>
      </c>
      <c r="C2464" s="294">
        <v>86288</v>
      </c>
      <c r="D2464" s="295">
        <v>2701.12</v>
      </c>
      <c r="E2464" s="7" t="s">
        <v>1767</v>
      </c>
      <c r="F2464" s="293" t="s">
        <v>1771</v>
      </c>
      <c r="G2464" s="156">
        <v>44719</v>
      </c>
      <c r="H2464" s="296">
        <v>77013797</v>
      </c>
      <c r="I2464" s="50">
        <v>0.4</v>
      </c>
      <c r="J2464" s="289">
        <v>24528</v>
      </c>
      <c r="K2464" s="289">
        <v>61320</v>
      </c>
      <c r="L2464" s="289"/>
      <c r="M2464" s="290" t="str">
        <f>TEXT(Table2[[#This Row],[Gd.Dt]],"mmm-yy")</f>
        <v>Jun-22</v>
      </c>
      <c r="N2464" s="46" t="str">
        <f>MID(Table2[[#This Row],[BE]],6,2)</f>
        <v>IB</v>
      </c>
      <c r="O2464" s="46" t="str">
        <f>IF(Table2[[#This Row],[Type]]="IB","EOU",IF(Table2[[#This Row],[Type]]="MB","Local","492"))</f>
        <v>EOU</v>
      </c>
      <c r="P2464" s="46">
        <f>ROUND(Table2[[#This Row],[Cons]]/Table2[[#This Row],[Qty.]],5)</f>
        <v>0.4</v>
      </c>
      <c r="Q2464" s="46" t="b">
        <f>EXACT(Table2[[#This Row],[rate]],Table2[[#This Row],[Check]])</f>
        <v>1</v>
      </c>
      <c r="R2464" s="46"/>
      <c r="S2464" s="46" t="str">
        <f>IF(Table2[[#This Row],[SRO]]="EOU",VLOOKUP(Table2[[#This Row],[BE]],[2]GD.List!$C$3:$N$5014,12,0),IF(Table2[[#This Row],[SRO]]="Local","Polyester Staple Fibre","SRO 492"))</f>
        <v>Textile Coal</v>
      </c>
    </row>
    <row r="2465" spans="1:19" x14ac:dyDescent="0.25">
      <c r="A2465" s="297" t="s">
        <v>1</v>
      </c>
      <c r="B2465" s="293" t="s">
        <v>1763</v>
      </c>
      <c r="C2465" s="294">
        <v>41047</v>
      </c>
      <c r="D2465" s="295">
        <v>2701.12</v>
      </c>
      <c r="E2465" s="7" t="s">
        <v>1766</v>
      </c>
      <c r="F2465" s="293" t="s">
        <v>1772</v>
      </c>
      <c r="G2465" s="156">
        <v>44719</v>
      </c>
      <c r="H2465" s="296">
        <v>33498033.16</v>
      </c>
      <c r="I2465" s="50">
        <v>0.4</v>
      </c>
      <c r="J2465" s="289">
        <v>3912.3999999999996</v>
      </c>
      <c r="K2465" s="289">
        <v>9781</v>
      </c>
      <c r="L2465" s="289"/>
      <c r="M2465" s="290" t="str">
        <f>TEXT(Table2[[#This Row],[Gd.Dt]],"mmm-yy")</f>
        <v>Jun-22</v>
      </c>
      <c r="N2465" s="46" t="str">
        <f>MID(Table2[[#This Row],[BE]],6,2)</f>
        <v>IB</v>
      </c>
      <c r="O2465" s="46" t="str">
        <f>IF(Table2[[#This Row],[Type]]="IB","EOU",IF(Table2[[#This Row],[Type]]="MB","Local","492"))</f>
        <v>EOU</v>
      </c>
      <c r="P2465" s="46">
        <f>ROUND(Table2[[#This Row],[Cons]]/Table2[[#This Row],[Qty.]],5)</f>
        <v>0.4</v>
      </c>
      <c r="Q2465" s="46" t="b">
        <f>EXACT(Table2[[#This Row],[rate]],Table2[[#This Row],[Check]])</f>
        <v>1</v>
      </c>
      <c r="R2465" s="46"/>
      <c r="S2465" s="46" t="str">
        <f>IF(Table2[[#This Row],[SRO]]="EOU",VLOOKUP(Table2[[#This Row],[BE]],[2]GD.List!$C$3:$N$5014,12,0),IF(Table2[[#This Row],[SRO]]="Local","Polyester Staple Fibre","SRO 492"))</f>
        <v>Textile Coal</v>
      </c>
    </row>
    <row r="2466" spans="1:19" x14ac:dyDescent="0.25">
      <c r="A2466" s="297" t="s">
        <v>1048</v>
      </c>
      <c r="B2466" s="293" t="s">
        <v>1763</v>
      </c>
      <c r="C2466" s="294">
        <v>41047</v>
      </c>
      <c r="D2466" s="295">
        <v>2832.1089999999999</v>
      </c>
      <c r="E2466" s="7" t="s">
        <v>1766</v>
      </c>
      <c r="F2466" s="293" t="s">
        <v>1772</v>
      </c>
      <c r="G2466" s="156">
        <v>44719</v>
      </c>
      <c r="H2466" s="296">
        <v>33498033.16</v>
      </c>
      <c r="I2466" s="50">
        <v>0.04</v>
      </c>
      <c r="J2466" s="289">
        <v>84.2</v>
      </c>
      <c r="K2466" s="289">
        <v>2105.1</v>
      </c>
      <c r="L2466" s="289"/>
      <c r="M2466" s="290" t="str">
        <f>TEXT(Table2[[#This Row],[Gd.Dt]],"mmm-yy")</f>
        <v>Jun-22</v>
      </c>
      <c r="N2466" s="46" t="str">
        <f>MID(Table2[[#This Row],[BE]],6,2)</f>
        <v>IB</v>
      </c>
      <c r="O2466" s="46" t="str">
        <f>IF(Table2[[#This Row],[Type]]="IB","EOU",IF(Table2[[#This Row],[Type]]="MB","Local","492"))</f>
        <v>EOU</v>
      </c>
      <c r="P2466" s="46">
        <f>ROUND(Table2[[#This Row],[Cons]]/Table2[[#This Row],[Qty.]],5)</f>
        <v>0.04</v>
      </c>
      <c r="Q2466" s="46" t="b">
        <f>EXACT(Table2[[#This Row],[rate]],Table2[[#This Row],[Check]])</f>
        <v>1</v>
      </c>
      <c r="R2466" s="46"/>
      <c r="S2466" s="46" t="str">
        <f>IF(Table2[[#This Row],[SRO]]="EOU",VLOOKUP(Table2[[#This Row],[BE]],[2]GD.List!$C$3:$N$5014,12,0),IF(Table2[[#This Row],[SRO]]="Local","Polyester Staple Fibre","SRO 492"))</f>
        <v>Textile Chemical</v>
      </c>
    </row>
    <row r="2467" spans="1:19" x14ac:dyDescent="0.25">
      <c r="A2467" s="297" t="s">
        <v>1446</v>
      </c>
      <c r="B2467" s="293" t="s">
        <v>1763</v>
      </c>
      <c r="C2467" s="294">
        <v>41047</v>
      </c>
      <c r="D2467" s="295">
        <v>3204.16</v>
      </c>
      <c r="E2467" s="7" t="s">
        <v>1766</v>
      </c>
      <c r="F2467" s="293" t="s">
        <v>1772</v>
      </c>
      <c r="G2467" s="156">
        <v>44719</v>
      </c>
      <c r="H2467" s="296">
        <v>33498033.16</v>
      </c>
      <c r="I2467" s="50">
        <v>7.0000000000000007E-2</v>
      </c>
      <c r="J2467" s="289">
        <v>147.36000000000001</v>
      </c>
      <c r="K2467" s="289">
        <v>2105.1</v>
      </c>
      <c r="L2467" s="289"/>
      <c r="M2467" s="290" t="str">
        <f>TEXT(Table2[[#This Row],[Gd.Dt]],"mmm-yy")</f>
        <v>Jun-22</v>
      </c>
      <c r="N2467" s="46" t="str">
        <f>MID(Table2[[#This Row],[BE]],6,2)</f>
        <v>IB</v>
      </c>
      <c r="O2467" s="46" t="str">
        <f>IF(Table2[[#This Row],[Type]]="IB","EOU",IF(Table2[[#This Row],[Type]]="MB","Local","492"))</f>
        <v>EOU</v>
      </c>
      <c r="P2467" s="46">
        <f>ROUND(Table2[[#This Row],[Cons]]/Table2[[#This Row],[Qty.]],5)</f>
        <v>7.0000000000000007E-2</v>
      </c>
      <c r="Q2467" s="46" t="b">
        <f>EXACT(Table2[[#This Row],[rate]],Table2[[#This Row],[Check]])</f>
        <v>1</v>
      </c>
      <c r="R2467" s="46"/>
      <c r="S2467" s="46" t="str">
        <f>IF(Table2[[#This Row],[SRO]]="EOU",VLOOKUP(Table2[[#This Row],[BE]],[2]GD.List!$C$3:$N$5014,12,0),IF(Table2[[#This Row],[SRO]]="Local","Polyester Staple Fibre","SRO 492"))</f>
        <v>Textile Dyes</v>
      </c>
    </row>
    <row r="2468" spans="1:19" x14ac:dyDescent="0.25">
      <c r="A2468" s="297" t="s">
        <v>1447</v>
      </c>
      <c r="B2468" s="293" t="s">
        <v>1763</v>
      </c>
      <c r="C2468" s="294">
        <v>41047</v>
      </c>
      <c r="D2468" s="295">
        <v>3809.9189999999999</v>
      </c>
      <c r="E2468" s="7" t="s">
        <v>1766</v>
      </c>
      <c r="F2468" s="293" t="s">
        <v>1772</v>
      </c>
      <c r="G2468" s="156">
        <v>44719</v>
      </c>
      <c r="H2468" s="296">
        <v>33498033.16</v>
      </c>
      <c r="I2468" s="50">
        <v>0.04</v>
      </c>
      <c r="J2468" s="289">
        <v>174.51999999999998</v>
      </c>
      <c r="K2468" s="289">
        <v>4363.1000000000004</v>
      </c>
      <c r="L2468" s="289"/>
      <c r="M2468" s="290" t="str">
        <f>TEXT(Table2[[#This Row],[Gd.Dt]],"mmm-yy")</f>
        <v>Jun-22</v>
      </c>
      <c r="N2468" s="46" t="str">
        <f>MID(Table2[[#This Row],[BE]],6,2)</f>
        <v>IB</v>
      </c>
      <c r="O2468" s="46" t="str">
        <f>IF(Table2[[#This Row],[Type]]="IB","EOU",IF(Table2[[#This Row],[Type]]="MB","Local","492"))</f>
        <v>EOU</v>
      </c>
      <c r="P2468" s="46">
        <f>ROUND(Table2[[#This Row],[Cons]]/Table2[[#This Row],[Qty.]],5)</f>
        <v>0.04</v>
      </c>
      <c r="Q2468" s="46" t="b">
        <f>EXACT(Table2[[#This Row],[rate]],Table2[[#This Row],[Check]])</f>
        <v>1</v>
      </c>
      <c r="R2468" s="46"/>
      <c r="S2468" s="46" t="str">
        <f>IF(Table2[[#This Row],[SRO]]="EOU",VLOOKUP(Table2[[#This Row],[BE]],[2]GD.List!$C$3:$N$5014,12,0),IF(Table2[[#This Row],[SRO]]="Local","Polyester Staple Fibre","SRO 492"))</f>
        <v>Textile Chemical</v>
      </c>
    </row>
    <row r="2469" spans="1:19" x14ac:dyDescent="0.25">
      <c r="A2469" s="298" t="s">
        <v>1460</v>
      </c>
      <c r="B2469" s="293" t="s">
        <v>1764</v>
      </c>
      <c r="C2469" s="294">
        <v>86288</v>
      </c>
      <c r="D2469" s="295">
        <v>5503.201</v>
      </c>
      <c r="E2469" s="7" t="s">
        <v>1767</v>
      </c>
      <c r="F2469" s="293" t="s">
        <v>1771</v>
      </c>
      <c r="G2469" s="156">
        <v>44719</v>
      </c>
      <c r="H2469" s="296">
        <v>77013797</v>
      </c>
      <c r="I2469" s="50">
        <v>0.41666999999999998</v>
      </c>
      <c r="J2469" s="289">
        <v>25550.2</v>
      </c>
      <c r="K2469" s="289">
        <v>61320</v>
      </c>
      <c r="L2469" s="289"/>
      <c r="M2469" s="290" t="str">
        <f>TEXT(Table2[[#This Row],[Gd.Dt]],"mmm-yy")</f>
        <v>Jun-22</v>
      </c>
      <c r="N2469" s="46" t="str">
        <f>MID(Table2[[#This Row],[BE]],6,2)</f>
        <v>MB</v>
      </c>
      <c r="O2469" s="46" t="str">
        <f>IF(Table2[[#This Row],[Type]]="IB","EOU",IF(Table2[[#This Row],[Type]]="MB","Local","492"))</f>
        <v>Local</v>
      </c>
      <c r="P2469" s="46">
        <f>ROUND(Table2[[#This Row],[Cons]]/Table2[[#This Row],[Qty.]],5)</f>
        <v>0.41666999999999998</v>
      </c>
      <c r="Q2469" s="46" t="b">
        <f>EXACT(Table2[[#This Row],[rate]],Table2[[#This Row],[Check]])</f>
        <v>1</v>
      </c>
      <c r="R2469" s="46"/>
      <c r="S2469" s="46" t="str">
        <f>IF(Table2[[#This Row],[SRO]]="EOU",VLOOKUP(Table2[[#This Row],[BE]],[2]GD.List!$C$3:$N$5014,12,0),IF(Table2[[#This Row],[SRO]]="Local","Polyester Staple Fibre","SRO 492"))</f>
        <v>Polyester Staple Fibre</v>
      </c>
    </row>
    <row r="2470" spans="1:19" x14ac:dyDescent="0.25">
      <c r="A2470" s="297" t="s">
        <v>1460</v>
      </c>
      <c r="B2470" s="293" t="s">
        <v>1763</v>
      </c>
      <c r="C2470" s="294">
        <v>41047</v>
      </c>
      <c r="D2470" s="295">
        <v>5503.201</v>
      </c>
      <c r="E2470" s="7" t="s">
        <v>1766</v>
      </c>
      <c r="F2470" s="293" t="s">
        <v>1772</v>
      </c>
      <c r="G2470" s="156">
        <v>44719</v>
      </c>
      <c r="H2470" s="296">
        <v>33498033.16</v>
      </c>
      <c r="I2470" s="50">
        <v>0.53061000000000003</v>
      </c>
      <c r="J2470" s="289">
        <v>1198.1199999999999</v>
      </c>
      <c r="K2470" s="289">
        <v>2258</v>
      </c>
      <c r="L2470" s="289"/>
      <c r="M2470" s="290" t="str">
        <f>TEXT(Table2[[#This Row],[Gd.Dt]],"mmm-yy")</f>
        <v>Jun-22</v>
      </c>
      <c r="N2470" s="46" t="str">
        <f>MID(Table2[[#This Row],[BE]],6,2)</f>
        <v>MB</v>
      </c>
      <c r="O2470" s="46" t="str">
        <f>IF(Table2[[#This Row],[Type]]="IB","EOU",IF(Table2[[#This Row],[Type]]="MB","Local","492"))</f>
        <v>Local</v>
      </c>
      <c r="P2470" s="46">
        <f>ROUND(Table2[[#This Row],[Cons]]/Table2[[#This Row],[Qty.]],5)</f>
        <v>0.53061000000000003</v>
      </c>
      <c r="Q2470" s="46" t="b">
        <f>EXACT(Table2[[#This Row],[rate]],Table2[[#This Row],[Check]])</f>
        <v>1</v>
      </c>
      <c r="R2470" s="46"/>
      <c r="S2470" s="46" t="str">
        <f>IF(Table2[[#This Row],[SRO]]="EOU",VLOOKUP(Table2[[#This Row],[BE]],[2]GD.List!$C$3:$N$5014,12,0),IF(Table2[[#This Row],[SRO]]="Local","Polyester Staple Fibre","SRO 492"))</f>
        <v>Polyester Staple Fibre</v>
      </c>
    </row>
    <row r="2471" spans="1:19" x14ac:dyDescent="0.25">
      <c r="A2471" s="297" t="s">
        <v>1769</v>
      </c>
      <c r="B2471" s="293" t="s">
        <v>1765</v>
      </c>
      <c r="C2471" s="294">
        <v>21600</v>
      </c>
      <c r="D2471" s="295">
        <v>9607.11</v>
      </c>
      <c r="E2471" s="7" t="s">
        <v>1768</v>
      </c>
      <c r="F2471" s="293" t="s">
        <v>1773</v>
      </c>
      <c r="G2471" s="156">
        <v>44719</v>
      </c>
      <c r="H2471" s="296">
        <v>29447520</v>
      </c>
      <c r="I2471" s="50">
        <v>1</v>
      </c>
      <c r="J2471" s="289">
        <v>453.52</v>
      </c>
      <c r="K2471" s="289">
        <v>453.52</v>
      </c>
      <c r="L2471" s="289"/>
      <c r="M2471" s="290" t="str">
        <f>TEXT(Table2[[#This Row],[Gd.Dt]],"mmm-yy")</f>
        <v>Jun-22</v>
      </c>
      <c r="N2471" s="46" t="str">
        <f>MID(Table2[[#This Row],[BE]],6,2)</f>
        <v>EP</v>
      </c>
      <c r="O2471" s="46" t="str">
        <f>IF(Table2[[#This Row],[Type]]="IB","EOU",IF(Table2[[#This Row],[Type]]="MB","Local","492"))</f>
        <v>492</v>
      </c>
      <c r="P2471" s="46">
        <f>ROUND(Table2[[#This Row],[Cons]]/Table2[[#This Row],[Qty.]],5)</f>
        <v>1</v>
      </c>
      <c r="Q2471" s="46" t="b">
        <f>EXACT(Table2[[#This Row],[rate]],Table2[[#This Row],[Check]])</f>
        <v>1</v>
      </c>
      <c r="R2471" s="46"/>
      <c r="S2471" s="46" t="str">
        <f>IF(Table2[[#This Row],[SRO]]="EOU",VLOOKUP(Table2[[#This Row],[BE]],[2]GD.List!$C$3:$N$5014,12,0),IF(Table2[[#This Row],[SRO]]="Local","Polyester Staple Fibre","SRO 492"))</f>
        <v>SRO 492</v>
      </c>
    </row>
    <row r="2472" spans="1:19" x14ac:dyDescent="0.25">
      <c r="A2472" s="298" t="s">
        <v>1770</v>
      </c>
      <c r="B2472" s="293" t="s">
        <v>1765</v>
      </c>
      <c r="C2472" s="294">
        <v>21600</v>
      </c>
      <c r="D2472" s="295">
        <v>4821.8999999999996</v>
      </c>
      <c r="E2472" s="7" t="s">
        <v>1768</v>
      </c>
      <c r="F2472" s="293" t="s">
        <v>1773</v>
      </c>
      <c r="G2472" s="156">
        <v>44719</v>
      </c>
      <c r="H2472" s="296">
        <v>29447520</v>
      </c>
      <c r="I2472" s="50">
        <v>1</v>
      </c>
      <c r="J2472" s="289">
        <v>50</v>
      </c>
      <c r="K2472" s="289">
        <v>50</v>
      </c>
      <c r="L2472" s="289"/>
      <c r="M2472" s="290" t="str">
        <f>TEXT(Table2[[#This Row],[Gd.Dt]],"mmm-yy")</f>
        <v>Jun-22</v>
      </c>
      <c r="N2472" s="46" t="str">
        <f>MID(Table2[[#This Row],[BE]],6,2)</f>
        <v>TI</v>
      </c>
      <c r="O2472" s="46" t="str">
        <f>IF(Table2[[#This Row],[Type]]="IB","EOU",IF(Table2[[#This Row],[Type]]="MB","Local","492"))</f>
        <v>492</v>
      </c>
      <c r="P2472" s="46">
        <f>ROUND(Table2[[#This Row],[Cons]]/Table2[[#This Row],[Qty.]],5)</f>
        <v>1</v>
      </c>
      <c r="Q2472" s="46" t="b">
        <f>EXACT(Table2[[#This Row],[rate]],Table2[[#This Row],[Check]])</f>
        <v>1</v>
      </c>
      <c r="R2472" s="46"/>
      <c r="S2472" s="46" t="str">
        <f>IF(Table2[[#This Row],[SRO]]="EOU",VLOOKUP(Table2[[#This Row],[BE]],[2]GD.List!$C$3:$N$5014,12,0),IF(Table2[[#This Row],[SRO]]="Local","Polyester Staple Fibre","SRO 492"))</f>
        <v>SRO 492</v>
      </c>
    </row>
    <row r="2473" spans="1:19" x14ac:dyDescent="0.25">
      <c r="A2473" s="298" t="s">
        <v>1770</v>
      </c>
      <c r="B2473" s="293" t="s">
        <v>1765</v>
      </c>
      <c r="C2473" s="294">
        <v>21600</v>
      </c>
      <c r="D2473" s="295">
        <v>8308.2000000000007</v>
      </c>
      <c r="E2473" s="7" t="s">
        <v>1768</v>
      </c>
      <c r="F2473" s="293" t="s">
        <v>1773</v>
      </c>
      <c r="G2473" s="156">
        <v>44719</v>
      </c>
      <c r="H2473" s="296">
        <v>29447520</v>
      </c>
      <c r="I2473" s="50">
        <v>1</v>
      </c>
      <c r="J2473" s="289">
        <v>40</v>
      </c>
      <c r="K2473" s="289">
        <v>40</v>
      </c>
      <c r="L2473" s="289"/>
      <c r="M2473" s="290" t="str">
        <f>TEXT(Table2[[#This Row],[Gd.Dt]],"mmm-yy")</f>
        <v>Jun-22</v>
      </c>
      <c r="N2473" s="46" t="str">
        <f>MID(Table2[[#This Row],[BE]],6,2)</f>
        <v>TI</v>
      </c>
      <c r="O2473" s="46" t="str">
        <f>IF(Table2[[#This Row],[Type]]="IB","EOU",IF(Table2[[#This Row],[Type]]="MB","Local","492"))</f>
        <v>492</v>
      </c>
      <c r="P2473" s="46">
        <f>ROUND(Table2[[#This Row],[Cons]]/Table2[[#This Row],[Qty.]],5)</f>
        <v>1</v>
      </c>
      <c r="Q2473" s="46" t="b">
        <f>EXACT(Table2[[#This Row],[rate]],Table2[[#This Row],[Check]])</f>
        <v>1</v>
      </c>
      <c r="R2473" s="46"/>
      <c r="S2473" s="46" t="str">
        <f>IF(Table2[[#This Row],[SRO]]="EOU",VLOOKUP(Table2[[#This Row],[BE]],[2]GD.List!$C$3:$N$5014,12,0),IF(Table2[[#This Row],[SRO]]="Local","Polyester Staple Fibre","SRO 492"))</f>
        <v>SRO 492</v>
      </c>
    </row>
    <row r="2474" spans="1:19" x14ac:dyDescent="0.25">
      <c r="A2474" s="298" t="s">
        <v>1770</v>
      </c>
      <c r="B2474" s="293" t="s">
        <v>1765</v>
      </c>
      <c r="C2474" s="294">
        <v>21600</v>
      </c>
      <c r="D2474" s="295">
        <v>5807.9</v>
      </c>
      <c r="E2474" s="7" t="s">
        <v>1768</v>
      </c>
      <c r="F2474" s="293" t="s">
        <v>1773</v>
      </c>
      <c r="G2474" s="156">
        <v>44719</v>
      </c>
      <c r="H2474" s="296">
        <v>29447520</v>
      </c>
      <c r="I2474" s="50">
        <v>1</v>
      </c>
      <c r="J2474" s="289">
        <v>35</v>
      </c>
      <c r="K2474" s="289">
        <v>35</v>
      </c>
      <c r="L2474" s="289"/>
      <c r="M2474" s="290" t="str">
        <f>TEXT(Table2[[#This Row],[Gd.Dt]],"mmm-yy")</f>
        <v>Jun-22</v>
      </c>
      <c r="N2474" s="46" t="str">
        <f>MID(Table2[[#This Row],[BE]],6,2)</f>
        <v>TI</v>
      </c>
      <c r="O2474" s="46" t="str">
        <f>IF(Table2[[#This Row],[Type]]="IB","EOU",IF(Table2[[#This Row],[Type]]="MB","Local","492"))</f>
        <v>492</v>
      </c>
      <c r="P2474" s="46">
        <f>ROUND(Table2[[#This Row],[Cons]]/Table2[[#This Row],[Qty.]],5)</f>
        <v>1</v>
      </c>
      <c r="Q2474" s="46" t="b">
        <f>EXACT(Table2[[#This Row],[rate]],Table2[[#This Row],[Check]])</f>
        <v>1</v>
      </c>
      <c r="R2474" s="46"/>
      <c r="S2474" s="46" t="str">
        <f>IF(Table2[[#This Row],[SRO]]="EOU",VLOOKUP(Table2[[#This Row],[BE]],[2]GD.List!$C$3:$N$5014,12,0),IF(Table2[[#This Row],[SRO]]="Local","Polyester Staple Fibre","SRO 492"))</f>
        <v>SRO 492</v>
      </c>
    </row>
    <row r="2475" spans="1:19" x14ac:dyDescent="0.25">
      <c r="A2475" s="298" t="s">
        <v>1770</v>
      </c>
      <c r="B2475" s="298" t="s">
        <v>1765</v>
      </c>
      <c r="C2475" s="299">
        <v>21600</v>
      </c>
      <c r="D2475" s="300">
        <v>9606.2919999999995</v>
      </c>
      <c r="E2475" s="162" t="s">
        <v>1768</v>
      </c>
      <c r="F2475" s="298" t="s">
        <v>1773</v>
      </c>
      <c r="G2475" s="163">
        <v>44719</v>
      </c>
      <c r="H2475" s="301">
        <v>29447520</v>
      </c>
      <c r="I2475" s="53">
        <v>1</v>
      </c>
      <c r="J2475" s="291">
        <v>20</v>
      </c>
      <c r="K2475" s="291">
        <v>20</v>
      </c>
      <c r="L2475" s="291"/>
      <c r="M2475" s="292" t="str">
        <f>TEXT(Table2[[#This Row],[Gd.Dt]],"mmm-yy")</f>
        <v>Jun-22</v>
      </c>
      <c r="N2475" s="47" t="str">
        <f>MID(Table2[[#This Row],[BE]],6,2)</f>
        <v>TI</v>
      </c>
      <c r="O2475" s="47" t="str">
        <f>IF(Table2[[#This Row],[Type]]="IB","EOU",IF(Table2[[#This Row],[Type]]="MB","Local","492"))</f>
        <v>492</v>
      </c>
      <c r="P2475" s="47">
        <f>ROUND(Table2[[#This Row],[Cons]]/Table2[[#This Row],[Qty.]],5)</f>
        <v>1</v>
      </c>
      <c r="Q2475" s="47" t="b">
        <f>EXACT(Table2[[#This Row],[rate]],Table2[[#This Row],[Check]])</f>
        <v>1</v>
      </c>
      <c r="R2475" s="47"/>
      <c r="S2475" s="47" t="str">
        <f>IF(Table2[[#This Row],[SRO]]="EOU",VLOOKUP(Table2[[#This Row],[BE]],[2]GD.List!$C$3:$N$5014,12,0),IF(Table2[[#This Row],[SRO]]="Local","Polyester Staple Fibre","SRO 492"))</f>
        <v>SRO 492</v>
      </c>
    </row>
    <row r="2476" spans="1:19" x14ac:dyDescent="0.25">
      <c r="A2476" s="119" t="s">
        <v>1</v>
      </c>
      <c r="B2476" s="116" t="s">
        <v>1777</v>
      </c>
      <c r="C2476" s="165">
        <v>21408</v>
      </c>
      <c r="D2476" s="117">
        <v>2701.12</v>
      </c>
      <c r="E2476" s="7" t="s">
        <v>1783</v>
      </c>
      <c r="F2476" s="116" t="s">
        <v>1784</v>
      </c>
      <c r="G2476" s="156">
        <v>44720</v>
      </c>
      <c r="H2476" s="82">
        <v>27566446.030000001</v>
      </c>
      <c r="I2476" s="50">
        <v>0.4</v>
      </c>
      <c r="J2476" s="15">
        <v>8766.7999999999993</v>
      </c>
      <c r="K2476" s="15">
        <v>21917</v>
      </c>
      <c r="L2476" s="15"/>
      <c r="M2476" s="66" t="str">
        <f>TEXT(Table2[[#This Row],[Gd.Dt]],"mmm-yy")</f>
        <v>Jun-22</v>
      </c>
      <c r="N2476" s="46" t="str">
        <f>MID(Table2[[#This Row],[BE]],6,2)</f>
        <v>IB</v>
      </c>
      <c r="O2476" s="46" t="str">
        <f>IF(Table2[[#This Row],[Type]]="IB","EOU",IF(Table2[[#This Row],[Type]]="MB","Local","492"))</f>
        <v>EOU</v>
      </c>
      <c r="P2476" s="46">
        <f>ROUND(Table2[[#This Row],[Cons]]/Table2[[#This Row],[Qty.]],5)</f>
        <v>0.4</v>
      </c>
      <c r="Q2476" s="46" t="b">
        <f>EXACT(Table2[[#This Row],[rate]],Table2[[#This Row],[Check]])</f>
        <v>1</v>
      </c>
      <c r="R2476" s="46"/>
      <c r="S2476" s="46" t="str">
        <f>IF(Table2[[#This Row],[SRO]]="EOU",VLOOKUP(Table2[[#This Row],[BE]],[2]GD.List!$C$3:$N$5014,12,0),IF(Table2[[#This Row],[SRO]]="Local","Polyester Staple Fibre","SRO 492"))</f>
        <v>Textile Coal</v>
      </c>
    </row>
    <row r="2477" spans="1:19" x14ac:dyDescent="0.25">
      <c r="A2477" s="116" t="s">
        <v>1</v>
      </c>
      <c r="B2477" s="116" t="s">
        <v>1776</v>
      </c>
      <c r="C2477" s="165">
        <v>60810</v>
      </c>
      <c r="D2477" s="117">
        <v>2701.12</v>
      </c>
      <c r="E2477" s="7" t="s">
        <v>1782</v>
      </c>
      <c r="F2477" s="116" t="s">
        <v>1785</v>
      </c>
      <c r="G2477" s="156">
        <v>44720</v>
      </c>
      <c r="H2477" s="82">
        <v>71456369.439999998</v>
      </c>
      <c r="I2477" s="50">
        <v>0.1</v>
      </c>
      <c r="J2477" s="15">
        <v>3166.5</v>
      </c>
      <c r="K2477" s="15">
        <v>31665</v>
      </c>
      <c r="L2477" s="15"/>
      <c r="M2477" s="66" t="str">
        <f>TEXT(Table2[[#This Row],[Gd.Dt]],"mmm-yy")</f>
        <v>Jun-22</v>
      </c>
      <c r="N2477" s="46" t="str">
        <f>MID(Table2[[#This Row],[BE]],6,2)</f>
        <v>IB</v>
      </c>
      <c r="O2477" s="46" t="str">
        <f>IF(Table2[[#This Row],[Type]]="IB","EOU",IF(Table2[[#This Row],[Type]]="MB","Local","492"))</f>
        <v>EOU</v>
      </c>
      <c r="P2477" s="46">
        <f>ROUND(Table2[[#This Row],[Cons]]/Table2[[#This Row],[Qty.]],5)</f>
        <v>0.1</v>
      </c>
      <c r="Q2477" s="46" t="b">
        <f>EXACT(Table2[[#This Row],[rate]],Table2[[#This Row],[Check]])</f>
        <v>1</v>
      </c>
      <c r="R2477" s="46"/>
      <c r="S2477" s="46" t="str">
        <f>IF(Table2[[#This Row],[SRO]]="EOU",VLOOKUP(Table2[[#This Row],[BE]],[2]GD.List!$C$3:$N$5014,12,0),IF(Table2[[#This Row],[SRO]]="Local","Polyester Staple Fibre","SRO 492"))</f>
        <v>Textile Coal</v>
      </c>
    </row>
    <row r="2478" spans="1:19" x14ac:dyDescent="0.25">
      <c r="A2478" s="116" t="s">
        <v>1</v>
      </c>
      <c r="B2478" s="116" t="s">
        <v>1774</v>
      </c>
      <c r="C2478" s="165">
        <v>31368</v>
      </c>
      <c r="D2478" s="117">
        <v>2701.12</v>
      </c>
      <c r="E2478" s="7" t="s">
        <v>1778</v>
      </c>
      <c r="F2478" s="116" t="s">
        <v>1786</v>
      </c>
      <c r="G2478" s="156">
        <v>44719</v>
      </c>
      <c r="H2478" s="82">
        <v>25976858.640000001</v>
      </c>
      <c r="I2478" s="50">
        <v>0.1</v>
      </c>
      <c r="J2478" s="15">
        <v>731.6</v>
      </c>
      <c r="K2478" s="15">
        <v>7316</v>
      </c>
      <c r="L2478" s="15"/>
      <c r="M2478" s="66" t="str">
        <f>TEXT(Table2[[#This Row],[Gd.Dt]],"mmm-yy")</f>
        <v>Jun-22</v>
      </c>
      <c r="N2478" s="46" t="str">
        <f>MID(Table2[[#This Row],[BE]],6,2)</f>
        <v>IB</v>
      </c>
      <c r="O2478" s="46" t="str">
        <f>IF(Table2[[#This Row],[Type]]="IB","EOU",IF(Table2[[#This Row],[Type]]="MB","Local","492"))</f>
        <v>EOU</v>
      </c>
      <c r="P2478" s="46">
        <f>ROUND(Table2[[#This Row],[Cons]]/Table2[[#This Row],[Qty.]],5)</f>
        <v>0.1</v>
      </c>
      <c r="Q2478" s="46" t="b">
        <f>EXACT(Table2[[#This Row],[rate]],Table2[[#This Row],[Check]])</f>
        <v>1</v>
      </c>
      <c r="R2478" s="46"/>
      <c r="S2478" s="46" t="str">
        <f>IF(Table2[[#This Row],[SRO]]="EOU",VLOOKUP(Table2[[#This Row],[BE]],[2]GD.List!$C$3:$N$5014,12,0),IF(Table2[[#This Row],[SRO]]="Local","Polyester Staple Fibre","SRO 492"))</f>
        <v>Textile Coal</v>
      </c>
    </row>
    <row r="2479" spans="1:19" x14ac:dyDescent="0.25">
      <c r="A2479" s="119" t="s">
        <v>1</v>
      </c>
      <c r="B2479" s="116" t="s">
        <v>1774</v>
      </c>
      <c r="C2479" s="165">
        <v>31368</v>
      </c>
      <c r="D2479" s="117">
        <v>2701.12</v>
      </c>
      <c r="E2479" s="7" t="s">
        <v>1778</v>
      </c>
      <c r="F2479" s="116" t="s">
        <v>1786</v>
      </c>
      <c r="G2479" s="156">
        <v>44719</v>
      </c>
      <c r="H2479" s="82">
        <v>25976858.640000001</v>
      </c>
      <c r="I2479" s="50">
        <v>0.4</v>
      </c>
      <c r="J2479" s="15">
        <v>2329.6</v>
      </c>
      <c r="K2479" s="15">
        <v>5824</v>
      </c>
      <c r="L2479" s="15"/>
      <c r="M2479" s="66" t="str">
        <f>TEXT(Table2[[#This Row],[Gd.Dt]],"mmm-yy")</f>
        <v>Jun-22</v>
      </c>
      <c r="N2479" s="46" t="str">
        <f>MID(Table2[[#This Row],[BE]],6,2)</f>
        <v>IB</v>
      </c>
      <c r="O2479" s="46" t="str">
        <f>IF(Table2[[#This Row],[Type]]="IB","EOU",IF(Table2[[#This Row],[Type]]="MB","Local","492"))</f>
        <v>EOU</v>
      </c>
      <c r="P2479" s="46">
        <f>ROUND(Table2[[#This Row],[Cons]]/Table2[[#This Row],[Qty.]],5)</f>
        <v>0.4</v>
      </c>
      <c r="Q2479" s="46" t="b">
        <f>EXACT(Table2[[#This Row],[rate]],Table2[[#This Row],[Check]])</f>
        <v>1</v>
      </c>
      <c r="R2479" s="46"/>
      <c r="S2479" s="46" t="str">
        <f>IF(Table2[[#This Row],[SRO]]="EOU",VLOOKUP(Table2[[#This Row],[BE]],[2]GD.List!$C$3:$N$5014,12,0),IF(Table2[[#This Row],[SRO]]="Local","Polyester Staple Fibre","SRO 492"))</f>
        <v>Textile Coal</v>
      </c>
    </row>
    <row r="2480" spans="1:19" x14ac:dyDescent="0.25">
      <c r="A2480" s="119" t="s">
        <v>1</v>
      </c>
      <c r="B2480" s="116" t="s">
        <v>1775</v>
      </c>
      <c r="C2480" s="165">
        <v>6202</v>
      </c>
      <c r="D2480" s="117">
        <v>2701.12</v>
      </c>
      <c r="E2480" s="7" t="s">
        <v>1780</v>
      </c>
      <c r="F2480" s="116" t="s">
        <v>1787</v>
      </c>
      <c r="G2480" s="156">
        <v>44720</v>
      </c>
      <c r="H2480" s="82">
        <v>38320828.859999999</v>
      </c>
      <c r="I2480" s="50">
        <v>0.1</v>
      </c>
      <c r="J2480" s="15">
        <v>1353.67</v>
      </c>
      <c r="K2480" s="15">
        <v>13536.73</v>
      </c>
      <c r="L2480" s="15"/>
      <c r="M2480" s="66" t="str">
        <f>TEXT(Table2[[#This Row],[Gd.Dt]],"mmm-yy")</f>
        <v>Jun-22</v>
      </c>
      <c r="N2480" s="46" t="str">
        <f>MID(Table2[[#This Row],[BE]],6,2)</f>
        <v>IB</v>
      </c>
      <c r="O2480" s="46" t="str">
        <f>IF(Table2[[#This Row],[Type]]="IB","EOU",IF(Table2[[#This Row],[Type]]="MB","Local","492"))</f>
        <v>EOU</v>
      </c>
      <c r="P2480" s="46">
        <f>ROUND(Table2[[#This Row],[Cons]]/Table2[[#This Row],[Qty.]],5)</f>
        <v>0.1</v>
      </c>
      <c r="Q2480" s="46" t="b">
        <f>EXACT(Table2[[#This Row],[rate]],Table2[[#This Row],[Check]])</f>
        <v>1</v>
      </c>
      <c r="R2480" s="46"/>
      <c r="S2480" s="46" t="str">
        <f>IF(Table2[[#This Row],[SRO]]="EOU",VLOOKUP(Table2[[#This Row],[BE]],[2]GD.List!$C$3:$N$5014,12,0),IF(Table2[[#This Row],[SRO]]="Local","Polyester Staple Fibre","SRO 492"))</f>
        <v>Textile Coal</v>
      </c>
    </row>
    <row r="2481" spans="1:19" x14ac:dyDescent="0.25">
      <c r="A2481" s="120" t="s">
        <v>1</v>
      </c>
      <c r="B2481" s="116" t="s">
        <v>1775</v>
      </c>
      <c r="C2481" s="165">
        <v>6202</v>
      </c>
      <c r="D2481" s="117">
        <v>2701.12</v>
      </c>
      <c r="E2481" s="7" t="s">
        <v>1780</v>
      </c>
      <c r="F2481" s="116" t="s">
        <v>1787</v>
      </c>
      <c r="G2481" s="156">
        <v>44720</v>
      </c>
      <c r="H2481" s="82">
        <v>38320828.859999999</v>
      </c>
      <c r="I2481" s="50">
        <v>0.4</v>
      </c>
      <c r="J2481" s="15">
        <v>1466.4</v>
      </c>
      <c r="K2481" s="15">
        <v>3666</v>
      </c>
      <c r="L2481" s="15"/>
      <c r="M2481" s="66" t="str">
        <f>TEXT(Table2[[#This Row],[Gd.Dt]],"mmm-yy")</f>
        <v>Jun-22</v>
      </c>
      <c r="N2481" s="46" t="str">
        <f>MID(Table2[[#This Row],[BE]],6,2)</f>
        <v>IB</v>
      </c>
      <c r="O2481" s="46" t="str">
        <f>IF(Table2[[#This Row],[Type]]="IB","EOU",IF(Table2[[#This Row],[Type]]="MB","Local","492"))</f>
        <v>EOU</v>
      </c>
      <c r="P2481" s="46">
        <f>ROUND(Table2[[#This Row],[Cons]]/Table2[[#This Row],[Qty.]],5)</f>
        <v>0.4</v>
      </c>
      <c r="Q2481" s="46" t="b">
        <f>EXACT(Table2[[#This Row],[rate]],Table2[[#This Row],[Check]])</f>
        <v>1</v>
      </c>
      <c r="R2481" s="46"/>
      <c r="S2481" s="46" t="str">
        <f>IF(Table2[[#This Row],[SRO]]="EOU",VLOOKUP(Table2[[#This Row],[BE]],[2]GD.List!$C$3:$N$5014,12,0),IF(Table2[[#This Row],[SRO]]="Local","Polyester Staple Fibre","SRO 492"))</f>
        <v>Textile Coal</v>
      </c>
    </row>
    <row r="2482" spans="1:19" x14ac:dyDescent="0.25">
      <c r="A2482" s="120" t="s">
        <v>1447</v>
      </c>
      <c r="B2482" s="116" t="s">
        <v>1777</v>
      </c>
      <c r="C2482" s="165">
        <v>21408</v>
      </c>
      <c r="D2482" s="117">
        <v>3809.9189999999999</v>
      </c>
      <c r="E2482" s="7" t="s">
        <v>1783</v>
      </c>
      <c r="F2482" s="116" t="s">
        <v>1784</v>
      </c>
      <c r="G2482" s="156">
        <v>44720</v>
      </c>
      <c r="H2482" s="82">
        <v>27566446.030000001</v>
      </c>
      <c r="I2482" s="50">
        <v>0.04</v>
      </c>
      <c r="J2482" s="15">
        <v>877.41000000000008</v>
      </c>
      <c r="K2482" s="15">
        <v>21917</v>
      </c>
      <c r="L2482" s="15"/>
      <c r="M2482" s="66" t="str">
        <f>TEXT(Table2[[#This Row],[Gd.Dt]],"mmm-yy")</f>
        <v>Jun-22</v>
      </c>
      <c r="N2482" s="46" t="str">
        <f>MID(Table2[[#This Row],[BE]],6,2)</f>
        <v>IB</v>
      </c>
      <c r="O2482" s="46" t="str">
        <f>IF(Table2[[#This Row],[Type]]="IB","EOU",IF(Table2[[#This Row],[Type]]="MB","Local","492"))</f>
        <v>EOU</v>
      </c>
      <c r="P2482" s="46">
        <f>ROUND(Table2[[#This Row],[Cons]]/Table2[[#This Row],[Qty.]],5)</f>
        <v>4.0030000000000003E-2</v>
      </c>
      <c r="Q2482" s="46" t="b">
        <f>EXACT(Table2[[#This Row],[rate]],Table2[[#This Row],[Check]])</f>
        <v>0</v>
      </c>
      <c r="R2482" s="46"/>
      <c r="S2482" s="46" t="str">
        <f>IF(Table2[[#This Row],[SRO]]="EOU",VLOOKUP(Table2[[#This Row],[BE]],[2]GD.List!$C$3:$N$5014,12,0),IF(Table2[[#This Row],[SRO]]="Local","Polyester Staple Fibre","SRO 492"))</f>
        <v>Textile Chemical</v>
      </c>
    </row>
    <row r="2483" spans="1:19" x14ac:dyDescent="0.25">
      <c r="A2483" s="119" t="s">
        <v>1460</v>
      </c>
      <c r="B2483" s="116" t="s">
        <v>1777</v>
      </c>
      <c r="C2483" s="165">
        <v>21408</v>
      </c>
      <c r="D2483" s="117">
        <v>5503.201</v>
      </c>
      <c r="E2483" s="7" t="s">
        <v>1783</v>
      </c>
      <c r="F2483" s="116" t="s">
        <v>1784</v>
      </c>
      <c r="G2483" s="156">
        <v>44720</v>
      </c>
      <c r="H2483" s="82">
        <v>27566446.030000001</v>
      </c>
      <c r="I2483" s="50">
        <v>0.41666999999999998</v>
      </c>
      <c r="J2483" s="15">
        <v>9132.16</v>
      </c>
      <c r="K2483" s="15">
        <v>21917</v>
      </c>
      <c r="L2483" s="15"/>
      <c r="M2483" s="66" t="str">
        <f>TEXT(Table2[[#This Row],[Gd.Dt]],"mmm-yy")</f>
        <v>Jun-22</v>
      </c>
      <c r="N2483" s="46" t="str">
        <f>MID(Table2[[#This Row],[BE]],6,2)</f>
        <v>MB</v>
      </c>
      <c r="O2483" s="46" t="str">
        <f>IF(Table2[[#This Row],[Type]]="IB","EOU",IF(Table2[[#This Row],[Type]]="MB","Local","492"))</f>
        <v>Local</v>
      </c>
      <c r="P2483" s="46">
        <f>ROUND(Table2[[#This Row],[Cons]]/Table2[[#This Row],[Qty.]],5)</f>
        <v>0.41666999999999998</v>
      </c>
      <c r="Q2483" s="46" t="b">
        <f>EXACT(Table2[[#This Row],[rate]],Table2[[#This Row],[Check]])</f>
        <v>1</v>
      </c>
      <c r="R2483" s="46"/>
      <c r="S2483" s="46" t="str">
        <f>IF(Table2[[#This Row],[SRO]]="EOU",VLOOKUP(Table2[[#This Row],[BE]],[2]GD.List!$C$3:$N$5014,12,0),IF(Table2[[#This Row],[SRO]]="Local","Polyester Staple Fibre","SRO 492"))</f>
        <v>Polyester Staple Fibre</v>
      </c>
    </row>
    <row r="2484" spans="1:19" x14ac:dyDescent="0.25">
      <c r="A2484" s="120" t="s">
        <v>1460</v>
      </c>
      <c r="B2484" s="116" t="s">
        <v>1774</v>
      </c>
      <c r="C2484" s="165">
        <v>31368</v>
      </c>
      <c r="D2484" s="117">
        <v>5503.201</v>
      </c>
      <c r="E2484" s="7" t="s">
        <v>1778</v>
      </c>
      <c r="F2484" s="116" t="s">
        <v>1786</v>
      </c>
      <c r="G2484" s="156">
        <v>44719</v>
      </c>
      <c r="H2484" s="82">
        <v>25976858.640000001</v>
      </c>
      <c r="I2484" s="50">
        <v>0.53061000000000003</v>
      </c>
      <c r="J2484" s="15">
        <v>3090.27</v>
      </c>
      <c r="K2484" s="15">
        <v>5824</v>
      </c>
      <c r="L2484" s="15"/>
      <c r="M2484" s="66" t="str">
        <f>TEXT(Table2[[#This Row],[Gd.Dt]],"mmm-yy")</f>
        <v>Jun-22</v>
      </c>
      <c r="N2484" s="46" t="str">
        <f>MID(Table2[[#This Row],[BE]],6,2)</f>
        <v>MB</v>
      </c>
      <c r="O2484" s="46" t="str">
        <f>IF(Table2[[#This Row],[Type]]="IB","EOU",IF(Table2[[#This Row],[Type]]="MB","Local","492"))</f>
        <v>Local</v>
      </c>
      <c r="P2484" s="46">
        <f>ROUND(Table2[[#This Row],[Cons]]/Table2[[#This Row],[Qty.]],5)</f>
        <v>0.53061000000000003</v>
      </c>
      <c r="Q2484" s="46" t="b">
        <f>EXACT(Table2[[#This Row],[rate]],Table2[[#This Row],[Check]])</f>
        <v>1</v>
      </c>
      <c r="R2484" s="46"/>
      <c r="S2484" s="46" t="str">
        <f>IF(Table2[[#This Row],[SRO]]="EOU",VLOOKUP(Table2[[#This Row],[BE]],[2]GD.List!$C$3:$N$5014,12,0),IF(Table2[[#This Row],[SRO]]="Local","Polyester Staple Fibre","SRO 492"))</f>
        <v>Polyester Staple Fibre</v>
      </c>
    </row>
    <row r="2485" spans="1:19" x14ac:dyDescent="0.25">
      <c r="A2485" s="119" t="s">
        <v>1742</v>
      </c>
      <c r="B2485" s="116" t="s">
        <v>1775</v>
      </c>
      <c r="C2485" s="165">
        <v>6202</v>
      </c>
      <c r="D2485" s="117">
        <v>5402.33</v>
      </c>
      <c r="E2485" s="7" t="s">
        <v>1780</v>
      </c>
      <c r="F2485" s="116" t="s">
        <v>1787</v>
      </c>
      <c r="G2485" s="156">
        <v>44720</v>
      </c>
      <c r="H2485" s="82">
        <v>38320828.859999999</v>
      </c>
      <c r="I2485" s="50">
        <v>0.99009999999999998</v>
      </c>
      <c r="J2485" s="15">
        <v>13402.72</v>
      </c>
      <c r="K2485" s="15">
        <v>13536.73</v>
      </c>
      <c r="L2485" s="15"/>
      <c r="M2485" s="66" t="str">
        <f>TEXT(Table2[[#This Row],[Gd.Dt]],"mmm-yy")</f>
        <v>Jun-22</v>
      </c>
      <c r="N2485" s="46" t="str">
        <f>MID(Table2[[#This Row],[BE]],6,2)</f>
        <v>IB</v>
      </c>
      <c r="O2485" s="46" t="str">
        <f>IF(Table2[[#This Row],[Type]]="IB","EOU",IF(Table2[[#This Row],[Type]]="MB","Local","492"))</f>
        <v>EOU</v>
      </c>
      <c r="P2485" s="46">
        <f>ROUND(Table2[[#This Row],[Cons]]/Table2[[#This Row],[Qty.]],5)</f>
        <v>0.99009999999999998</v>
      </c>
      <c r="Q2485" s="46" t="b">
        <f>EXACT(Table2[[#This Row],[rate]],Table2[[#This Row],[Check]])</f>
        <v>1</v>
      </c>
      <c r="R2485" s="46"/>
      <c r="S2485" s="46" t="str">
        <f>IF(Table2[[#This Row],[SRO]]="EOU",VLOOKUP(Table2[[#This Row],[BE]],[2]GD.List!$C$3:$N$5014,12,0),IF(Table2[[#This Row],[SRO]]="Local","Polyester Staple Fibre","SRO 492"))</f>
        <v>Polyester Yarn</v>
      </c>
    </row>
    <row r="2486" spans="1:19" x14ac:dyDescent="0.25">
      <c r="A2486" s="120" t="s">
        <v>1742</v>
      </c>
      <c r="B2486" s="116" t="s">
        <v>1775</v>
      </c>
      <c r="C2486" s="165">
        <v>6202</v>
      </c>
      <c r="D2486" s="117">
        <v>5402.33</v>
      </c>
      <c r="E2486" s="7" t="s">
        <v>1780</v>
      </c>
      <c r="F2486" s="116" t="s">
        <v>1787</v>
      </c>
      <c r="G2486" s="156">
        <v>44720</v>
      </c>
      <c r="H2486" s="82">
        <v>38320828.859999999</v>
      </c>
      <c r="I2486" s="50">
        <v>1.0101</v>
      </c>
      <c r="J2486" s="15">
        <v>3703.03</v>
      </c>
      <c r="K2486" s="15">
        <v>3666</v>
      </c>
      <c r="L2486" s="15"/>
      <c r="M2486" s="66" t="str">
        <f>TEXT(Table2[[#This Row],[Gd.Dt]],"mmm-yy")</f>
        <v>Jun-22</v>
      </c>
      <c r="N2486" s="46" t="str">
        <f>MID(Table2[[#This Row],[BE]],6,2)</f>
        <v>IB</v>
      </c>
      <c r="O2486" s="46" t="str">
        <f>IF(Table2[[#This Row],[Type]]="IB","EOU",IF(Table2[[#This Row],[Type]]="MB","Local","492"))</f>
        <v>EOU</v>
      </c>
      <c r="P2486" s="46">
        <f>ROUND(Table2[[#This Row],[Cons]]/Table2[[#This Row],[Qty.]],5)</f>
        <v>1.0101</v>
      </c>
      <c r="Q2486" s="46" t="b">
        <f>EXACT(Table2[[#This Row],[rate]],Table2[[#This Row],[Check]])</f>
        <v>1</v>
      </c>
      <c r="R2486" s="46"/>
      <c r="S2486" s="46" t="str">
        <f>IF(Table2[[#This Row],[SRO]]="EOU",VLOOKUP(Table2[[#This Row],[BE]],[2]GD.List!$C$3:$N$5014,12,0),IF(Table2[[#This Row],[SRO]]="Local","Polyester Staple Fibre","SRO 492"))</f>
        <v>Polyester Yarn</v>
      </c>
    </row>
    <row r="2487" spans="1:19" x14ac:dyDescent="0.25">
      <c r="A2487" s="119" t="s">
        <v>1779</v>
      </c>
      <c r="B2487" s="116" t="s">
        <v>1776</v>
      </c>
      <c r="C2487" s="165">
        <v>60810</v>
      </c>
      <c r="D2487" s="117">
        <v>3204.16</v>
      </c>
      <c r="E2487" s="7" t="s">
        <v>1782</v>
      </c>
      <c r="F2487" s="116" t="s">
        <v>1785</v>
      </c>
      <c r="G2487" s="156">
        <v>44720</v>
      </c>
      <c r="H2487" s="82">
        <v>71456369.439999998</v>
      </c>
      <c r="I2487" s="50">
        <v>7.0000000000000007E-2</v>
      </c>
      <c r="J2487" s="15">
        <v>2216.5500000000002</v>
      </c>
      <c r="K2487" s="15">
        <v>31665</v>
      </c>
      <c r="L2487" s="15"/>
      <c r="M2487" s="66" t="str">
        <f>TEXT(Table2[[#This Row],[Gd.Dt]],"mmm-yy")</f>
        <v>Jun-22</v>
      </c>
      <c r="N2487" s="46" t="str">
        <f>MID(Table2[[#This Row],[BE]],6,2)</f>
        <v>IB</v>
      </c>
      <c r="O2487" s="46" t="str">
        <f>IF(Table2[[#This Row],[Type]]="IB","EOU",IF(Table2[[#This Row],[Type]]="MB","Local","492"))</f>
        <v>EOU</v>
      </c>
      <c r="P2487" s="46">
        <f>ROUND(Table2[[#This Row],[Cons]]/Table2[[#This Row],[Qty.]],5)</f>
        <v>7.0000000000000007E-2</v>
      </c>
      <c r="Q2487" s="46" t="b">
        <f>EXACT(Table2[[#This Row],[rate]],Table2[[#This Row],[Check]])</f>
        <v>1</v>
      </c>
      <c r="R2487" s="46"/>
      <c r="S2487" s="46" t="str">
        <f>IF(Table2[[#This Row],[SRO]]="EOU",VLOOKUP(Table2[[#This Row],[BE]],[2]GD.List!$C$3:$N$5014,12,0),IF(Table2[[#This Row],[SRO]]="Local","Polyester Staple Fibre","SRO 492"))</f>
        <v>Textile Dyes</v>
      </c>
    </row>
    <row r="2488" spans="1:19" x14ac:dyDescent="0.25">
      <c r="A2488" s="120" t="s">
        <v>1779</v>
      </c>
      <c r="B2488" s="116" t="s">
        <v>1774</v>
      </c>
      <c r="C2488" s="165">
        <v>31368</v>
      </c>
      <c r="D2488" s="117">
        <v>3204.16</v>
      </c>
      <c r="E2488" s="7" t="s">
        <v>1778</v>
      </c>
      <c r="F2488" s="116" t="s">
        <v>1786</v>
      </c>
      <c r="G2488" s="156">
        <v>44719</v>
      </c>
      <c r="H2488" s="82">
        <v>25976858.640000001</v>
      </c>
      <c r="I2488" s="50">
        <v>7.0000000000000007E-2</v>
      </c>
      <c r="J2488" s="15">
        <v>919.8</v>
      </c>
      <c r="K2488" s="15">
        <v>13140</v>
      </c>
      <c r="L2488" s="15"/>
      <c r="M2488" s="66" t="str">
        <f>TEXT(Table2[[#This Row],[Gd.Dt]],"mmm-yy")</f>
        <v>Jun-22</v>
      </c>
      <c r="N2488" s="46" t="str">
        <f>MID(Table2[[#This Row],[BE]],6,2)</f>
        <v>IB</v>
      </c>
      <c r="O2488" s="46" t="str">
        <f>IF(Table2[[#This Row],[Type]]="IB","EOU",IF(Table2[[#This Row],[Type]]="MB","Local","492"))</f>
        <v>EOU</v>
      </c>
      <c r="P2488" s="46">
        <f>ROUND(Table2[[#This Row],[Cons]]/Table2[[#This Row],[Qty.]],5)</f>
        <v>7.0000000000000007E-2</v>
      </c>
      <c r="Q2488" s="46" t="b">
        <f>EXACT(Table2[[#This Row],[rate]],Table2[[#This Row],[Check]])</f>
        <v>1</v>
      </c>
      <c r="R2488" s="46"/>
      <c r="S2488" s="46" t="str">
        <f>IF(Table2[[#This Row],[SRO]]="EOU",VLOOKUP(Table2[[#This Row],[BE]],[2]GD.List!$C$3:$N$5014,12,0),IF(Table2[[#This Row],[SRO]]="Local","Polyester Staple Fibre","SRO 492"))</f>
        <v>Textile Dyes</v>
      </c>
    </row>
    <row r="2489" spans="1:19" x14ac:dyDescent="0.25">
      <c r="A2489" s="119" t="s">
        <v>1781</v>
      </c>
      <c r="B2489" s="119" t="s">
        <v>1775</v>
      </c>
      <c r="C2489" s="170">
        <v>6202</v>
      </c>
      <c r="D2489" s="171">
        <v>8308.2000000000007</v>
      </c>
      <c r="E2489" s="162" t="s">
        <v>1780</v>
      </c>
      <c r="F2489" s="119" t="s">
        <v>1787</v>
      </c>
      <c r="G2489" s="163">
        <v>44720</v>
      </c>
      <c r="H2489" s="172">
        <v>38320828.859999999</v>
      </c>
      <c r="I2489" s="53">
        <v>1</v>
      </c>
      <c r="J2489" s="30">
        <v>37.700000000000003</v>
      </c>
      <c r="K2489" s="30">
        <v>37.700000000000003</v>
      </c>
      <c r="L2489" s="30"/>
      <c r="M2489" s="67" t="str">
        <f>TEXT(Table2[[#This Row],[Gd.Dt]],"mmm-yy")</f>
        <v>Jun-22</v>
      </c>
      <c r="N2489" s="47" t="str">
        <f>MID(Table2[[#This Row],[BE]],6,2)</f>
        <v>TI</v>
      </c>
      <c r="O2489" s="47" t="str">
        <f>IF(Table2[[#This Row],[Type]]="IB","EOU",IF(Table2[[#This Row],[Type]]="MB","Local","492"))</f>
        <v>492</v>
      </c>
      <c r="P2489" s="47">
        <f>ROUND(Table2[[#This Row],[Cons]]/Table2[[#This Row],[Qty.]],5)</f>
        <v>1</v>
      </c>
      <c r="Q2489" s="47" t="b">
        <f>EXACT(Table2[[#This Row],[rate]],Table2[[#This Row],[Check]])</f>
        <v>1</v>
      </c>
      <c r="R2489" s="47"/>
      <c r="S2489" s="47" t="str">
        <f>IF(Table2[[#This Row],[SRO]]="EOU",VLOOKUP(Table2[[#This Row],[BE]],[2]GD.List!$C$3:$N$5014,12,0),IF(Table2[[#This Row],[SRO]]="Local","Polyester Staple Fibre","SRO 492"))</f>
        <v>SRO 492</v>
      </c>
    </row>
    <row r="2490" spans="1:19" x14ac:dyDescent="0.25">
      <c r="A2490" s="116" t="s">
        <v>1</v>
      </c>
      <c r="B2490" s="116" t="s">
        <v>1793</v>
      </c>
      <c r="C2490" s="165">
        <v>34200</v>
      </c>
      <c r="D2490" s="117">
        <v>2701.12</v>
      </c>
      <c r="E2490" s="7" t="s">
        <v>1801</v>
      </c>
      <c r="F2490" s="116" t="s">
        <v>1802</v>
      </c>
      <c r="G2490" s="156">
        <v>44721</v>
      </c>
      <c r="H2490" s="82">
        <v>37216792</v>
      </c>
      <c r="I2490" s="50">
        <v>0.4</v>
      </c>
      <c r="J2490" s="15">
        <v>11849.6</v>
      </c>
      <c r="K2490" s="15">
        <v>29624</v>
      </c>
      <c r="L2490" s="15"/>
      <c r="M2490" s="66" t="str">
        <f>TEXT(Table2[[#This Row],[Gd.Dt]],"mmm-yy")</f>
        <v>Jun-22</v>
      </c>
      <c r="N2490" s="46" t="str">
        <f>MID(Table2[[#This Row],[BE]],6,2)</f>
        <v>IB</v>
      </c>
      <c r="O2490" s="46" t="str">
        <f>IF(Table2[[#This Row],[Type]]="IB","EOU",IF(Table2[[#This Row],[Type]]="MB","Local","492"))</f>
        <v>EOU</v>
      </c>
      <c r="P2490" s="46">
        <f>ROUND(Table2[[#This Row],[Cons]]/Table2[[#This Row],[Qty.]],5)</f>
        <v>0.4</v>
      </c>
      <c r="Q2490" s="46" t="b">
        <f>EXACT(Table2[[#This Row],[rate]],Table2[[#This Row],[Check]])</f>
        <v>1</v>
      </c>
      <c r="R2490" s="46"/>
      <c r="S2490" s="46" t="str">
        <f>IF(Table2[[#This Row],[SRO]]="EOU",VLOOKUP(Table2[[#This Row],[BE]],[2]GD.List!$C$3:$N$5014,12,0),IF(Table2[[#This Row],[SRO]]="Local","Polyester Staple Fibre","SRO 492"))</f>
        <v>Textile Coal</v>
      </c>
    </row>
    <row r="2491" spans="1:19" x14ac:dyDescent="0.25">
      <c r="A2491" s="116" t="s">
        <v>1</v>
      </c>
      <c r="B2491" s="116" t="s">
        <v>1790</v>
      </c>
      <c r="C2491" s="165">
        <v>43547</v>
      </c>
      <c r="D2491" s="117">
        <v>2701.12</v>
      </c>
      <c r="E2491" s="7" t="s">
        <v>1798</v>
      </c>
      <c r="F2491" s="116" t="s">
        <v>1803</v>
      </c>
      <c r="G2491" s="156">
        <v>44720</v>
      </c>
      <c r="H2491" s="82">
        <v>38617409.25</v>
      </c>
      <c r="I2491" s="50">
        <v>0.1</v>
      </c>
      <c r="J2491" s="15">
        <v>403.2</v>
      </c>
      <c r="K2491" s="15">
        <v>4032</v>
      </c>
      <c r="L2491" s="15"/>
      <c r="M2491" s="66" t="str">
        <f>TEXT(Table2[[#This Row],[Gd.Dt]],"mmm-yy")</f>
        <v>Jun-22</v>
      </c>
      <c r="N2491" s="46" t="str">
        <f>MID(Table2[[#This Row],[BE]],6,2)</f>
        <v>IB</v>
      </c>
      <c r="O2491" s="46" t="str">
        <f>IF(Table2[[#This Row],[Type]]="IB","EOU",IF(Table2[[#This Row],[Type]]="MB","Local","492"))</f>
        <v>EOU</v>
      </c>
      <c r="P2491" s="46">
        <f>ROUND(Table2[[#This Row],[Cons]]/Table2[[#This Row],[Qty.]],5)</f>
        <v>0.1</v>
      </c>
      <c r="Q2491" s="46" t="b">
        <f>EXACT(Table2[[#This Row],[rate]],Table2[[#This Row],[Check]])</f>
        <v>1</v>
      </c>
      <c r="R2491" s="46"/>
      <c r="S2491" s="46" t="str">
        <f>IF(Table2[[#This Row],[SRO]]="EOU",VLOOKUP(Table2[[#This Row],[BE]],[2]GD.List!$C$3:$N$5014,12,0),IF(Table2[[#This Row],[SRO]]="Local","Polyester Staple Fibre","SRO 492"))</f>
        <v>Textile Coal</v>
      </c>
    </row>
    <row r="2492" spans="1:19" x14ac:dyDescent="0.25">
      <c r="A2492" s="116" t="s">
        <v>1</v>
      </c>
      <c r="B2492" s="116" t="s">
        <v>1790</v>
      </c>
      <c r="C2492" s="165">
        <v>43547</v>
      </c>
      <c r="D2492" s="117">
        <v>2701.12</v>
      </c>
      <c r="E2492" s="7" t="s">
        <v>1798</v>
      </c>
      <c r="F2492" s="116" t="s">
        <v>1803</v>
      </c>
      <c r="G2492" s="156">
        <v>44720</v>
      </c>
      <c r="H2492" s="82">
        <v>38617409.25</v>
      </c>
      <c r="I2492" s="50">
        <v>0.4</v>
      </c>
      <c r="J2492" s="15">
        <v>3148</v>
      </c>
      <c r="K2492" s="15">
        <v>7870</v>
      </c>
      <c r="L2492" s="15"/>
      <c r="M2492" s="66" t="str">
        <f>TEXT(Table2[[#This Row],[Gd.Dt]],"mmm-yy")</f>
        <v>Jun-22</v>
      </c>
      <c r="N2492" s="46" t="str">
        <f>MID(Table2[[#This Row],[BE]],6,2)</f>
        <v>IB</v>
      </c>
      <c r="O2492" s="46" t="str">
        <f>IF(Table2[[#This Row],[Type]]="IB","EOU",IF(Table2[[#This Row],[Type]]="MB","Local","492"))</f>
        <v>EOU</v>
      </c>
      <c r="P2492" s="46">
        <f>ROUND(Table2[[#This Row],[Cons]]/Table2[[#This Row],[Qty.]],5)</f>
        <v>0.4</v>
      </c>
      <c r="Q2492" s="46" t="b">
        <f>EXACT(Table2[[#This Row],[rate]],Table2[[#This Row],[Check]])</f>
        <v>1</v>
      </c>
      <c r="R2492" s="46"/>
      <c r="S2492" s="46" t="str">
        <f>IF(Table2[[#This Row],[SRO]]="EOU",VLOOKUP(Table2[[#This Row],[BE]],[2]GD.List!$C$3:$N$5014,12,0),IF(Table2[[#This Row],[SRO]]="Local","Polyester Staple Fibre","SRO 492"))</f>
        <v>Textile Coal</v>
      </c>
    </row>
    <row r="2493" spans="1:19" x14ac:dyDescent="0.25">
      <c r="A2493" s="119" t="s">
        <v>1</v>
      </c>
      <c r="B2493" s="116" t="s">
        <v>1792</v>
      </c>
      <c r="C2493" s="165">
        <v>6259</v>
      </c>
      <c r="D2493" s="117">
        <v>2701.12</v>
      </c>
      <c r="E2493" s="7" t="s">
        <v>1800</v>
      </c>
      <c r="F2493" s="116" t="s">
        <v>1804</v>
      </c>
      <c r="G2493" s="156">
        <v>44721</v>
      </c>
      <c r="H2493" s="82">
        <v>13933721.800000001</v>
      </c>
      <c r="I2493" s="50">
        <v>0.4</v>
      </c>
      <c r="J2493" s="15">
        <v>3306.8</v>
      </c>
      <c r="K2493" s="15">
        <v>8267</v>
      </c>
      <c r="L2493" s="15"/>
      <c r="M2493" s="66" t="str">
        <f>TEXT(Table2[[#This Row],[Gd.Dt]],"mmm-yy")</f>
        <v>Jun-22</v>
      </c>
      <c r="N2493" s="46" t="str">
        <f>MID(Table2[[#This Row],[BE]],6,2)</f>
        <v>IB</v>
      </c>
      <c r="O2493" s="46" t="str">
        <f>IF(Table2[[#This Row],[Type]]="IB","EOU",IF(Table2[[#This Row],[Type]]="MB","Local","492"))</f>
        <v>EOU</v>
      </c>
      <c r="P2493" s="46">
        <f>ROUND(Table2[[#This Row],[Cons]]/Table2[[#This Row],[Qty.]],5)</f>
        <v>0.4</v>
      </c>
      <c r="Q2493" s="46" t="b">
        <f>EXACT(Table2[[#This Row],[rate]],Table2[[#This Row],[Check]])</f>
        <v>1</v>
      </c>
      <c r="R2493" s="46"/>
      <c r="S2493" s="46" t="str">
        <f>IF(Table2[[#This Row],[SRO]]="EOU",VLOOKUP(Table2[[#This Row],[BE]],[2]GD.List!$C$3:$N$5014,12,0),IF(Table2[[#This Row],[SRO]]="Local","Polyester Staple Fibre","SRO 492"))</f>
        <v>Textile Coal</v>
      </c>
    </row>
    <row r="2494" spans="1:19" x14ac:dyDescent="0.25">
      <c r="A2494" s="120" t="s">
        <v>1</v>
      </c>
      <c r="B2494" s="116" t="s">
        <v>1791</v>
      </c>
      <c r="C2494" s="165">
        <v>13880</v>
      </c>
      <c r="D2494" s="117">
        <v>2701.12</v>
      </c>
      <c r="E2494" s="7" t="s">
        <v>1799</v>
      </c>
      <c r="F2494" s="116" t="s">
        <v>1805</v>
      </c>
      <c r="G2494" s="156">
        <v>44721</v>
      </c>
      <c r="H2494" s="82">
        <v>19790002.100000001</v>
      </c>
      <c r="I2494" s="50">
        <v>0.1</v>
      </c>
      <c r="J2494" s="15">
        <v>891.6</v>
      </c>
      <c r="K2494" s="15">
        <v>8916</v>
      </c>
      <c r="L2494" s="15"/>
      <c r="M2494" s="66" t="str">
        <f>TEXT(Table2[[#This Row],[Gd.Dt]],"mmm-yy")</f>
        <v>Jun-22</v>
      </c>
      <c r="N2494" s="46" t="str">
        <f>MID(Table2[[#This Row],[BE]],6,2)</f>
        <v>IB</v>
      </c>
      <c r="O2494" s="46" t="str">
        <f>IF(Table2[[#This Row],[Type]]="IB","EOU",IF(Table2[[#This Row],[Type]]="MB","Local","492"))</f>
        <v>EOU</v>
      </c>
      <c r="P2494" s="46">
        <f>ROUND(Table2[[#This Row],[Cons]]/Table2[[#This Row],[Qty.]],5)</f>
        <v>0.1</v>
      </c>
      <c r="Q2494" s="46" t="b">
        <f>EXACT(Table2[[#This Row],[rate]],Table2[[#This Row],[Check]])</f>
        <v>1</v>
      </c>
      <c r="R2494" s="46"/>
      <c r="S2494" s="46" t="str">
        <f>IF(Table2[[#This Row],[SRO]]="EOU",VLOOKUP(Table2[[#This Row],[BE]],[2]GD.List!$C$3:$N$5014,12,0),IF(Table2[[#This Row],[SRO]]="Local","Polyester Staple Fibre","SRO 492"))</f>
        <v>Textile Coal</v>
      </c>
    </row>
    <row r="2495" spans="1:19" x14ac:dyDescent="0.25">
      <c r="A2495" s="120" t="s">
        <v>1423</v>
      </c>
      <c r="B2495" s="116" t="s">
        <v>1790</v>
      </c>
      <c r="C2495" s="165">
        <v>43547</v>
      </c>
      <c r="D2495" s="117">
        <v>5205.12</v>
      </c>
      <c r="E2495" s="7" t="s">
        <v>1798</v>
      </c>
      <c r="F2495" s="116" t="s">
        <v>1803</v>
      </c>
      <c r="G2495" s="156">
        <v>44720</v>
      </c>
      <c r="H2495" s="82">
        <v>38617409.25</v>
      </c>
      <c r="I2495" s="50">
        <v>1.0101</v>
      </c>
      <c r="J2495" s="15">
        <v>4072.72</v>
      </c>
      <c r="K2495" s="15">
        <v>4032</v>
      </c>
      <c r="L2495" s="15"/>
      <c r="M2495" s="66" t="str">
        <f>TEXT(Table2[[#This Row],[Gd.Dt]],"mmm-yy")</f>
        <v>Jun-22</v>
      </c>
      <c r="N2495" s="46" t="str">
        <f>MID(Table2[[#This Row],[BE]],6,2)</f>
        <v>IB</v>
      </c>
      <c r="O2495" s="46" t="str">
        <f>IF(Table2[[#This Row],[Type]]="IB","EOU",IF(Table2[[#This Row],[Type]]="MB","Local","492"))</f>
        <v>EOU</v>
      </c>
      <c r="P2495" s="46">
        <f>ROUND(Table2[[#This Row],[Cons]]/Table2[[#This Row],[Qty.]],5)</f>
        <v>1.0101</v>
      </c>
      <c r="Q2495" s="46" t="b">
        <f>EXACT(Table2[[#This Row],[rate]],Table2[[#This Row],[Check]])</f>
        <v>1</v>
      </c>
      <c r="R2495" s="46"/>
      <c r="S2495" s="46" t="str">
        <f>IF(Table2[[#This Row],[SRO]]="EOU",VLOOKUP(Table2[[#This Row],[BE]],[2]GD.List!$C$3:$N$5014,12,0),IF(Table2[[#This Row],[SRO]]="Local","Polyester Staple Fibre","SRO 492"))</f>
        <v>Cotton Yarn</v>
      </c>
    </row>
    <row r="2496" spans="1:19" x14ac:dyDescent="0.25">
      <c r="A2496" s="120" t="s">
        <v>1445</v>
      </c>
      <c r="B2496" s="116" t="s">
        <v>1790</v>
      </c>
      <c r="C2496" s="165">
        <v>43547</v>
      </c>
      <c r="D2496" s="117">
        <v>3906.9029999999998</v>
      </c>
      <c r="E2496" s="7" t="s">
        <v>1798</v>
      </c>
      <c r="F2496" s="116" t="s">
        <v>1803</v>
      </c>
      <c r="G2496" s="156">
        <v>44720</v>
      </c>
      <c r="H2496" s="82">
        <v>38617409.25</v>
      </c>
      <c r="I2496" s="50">
        <v>0.04</v>
      </c>
      <c r="J2496" s="15">
        <v>84.2</v>
      </c>
      <c r="K2496" s="15">
        <v>2105.1</v>
      </c>
      <c r="L2496" s="15"/>
      <c r="M2496" s="66" t="str">
        <f>TEXT(Table2[[#This Row],[Gd.Dt]],"mmm-yy")</f>
        <v>Jun-22</v>
      </c>
      <c r="N2496" s="46" t="str">
        <f>MID(Table2[[#This Row],[BE]],6,2)</f>
        <v>IB</v>
      </c>
      <c r="O2496" s="46" t="str">
        <f>IF(Table2[[#This Row],[Type]]="IB","EOU",IF(Table2[[#This Row],[Type]]="MB","Local","492"))</f>
        <v>EOU</v>
      </c>
      <c r="P2496" s="46">
        <f>ROUND(Table2[[#This Row],[Cons]]/Table2[[#This Row],[Qty.]],5)</f>
        <v>0.04</v>
      </c>
      <c r="Q2496" s="46" t="b">
        <f>EXACT(Table2[[#This Row],[rate]],Table2[[#This Row],[Check]])</f>
        <v>1</v>
      </c>
      <c r="R2496" s="46"/>
      <c r="S2496" s="46" t="str">
        <f>IF(Table2[[#This Row],[SRO]]="EOU",VLOOKUP(Table2[[#This Row],[BE]],[2]GD.List!$C$3:$N$5014,12,0),IF(Table2[[#This Row],[SRO]]="Local","Polyester Staple Fibre","SRO 492"))</f>
        <v>Textile Chemical</v>
      </c>
    </row>
    <row r="2497" spans="1:19" x14ac:dyDescent="0.25">
      <c r="A2497" s="120" t="s">
        <v>1446</v>
      </c>
      <c r="B2497" s="116" t="s">
        <v>1793</v>
      </c>
      <c r="C2497" s="165">
        <v>34200</v>
      </c>
      <c r="D2497" s="117">
        <v>3204.16</v>
      </c>
      <c r="E2497" s="7" t="s">
        <v>1801</v>
      </c>
      <c r="F2497" s="116" t="s">
        <v>1802</v>
      </c>
      <c r="G2497" s="156">
        <v>44721</v>
      </c>
      <c r="H2497" s="82">
        <v>37216792</v>
      </c>
      <c r="I2497" s="50">
        <v>7.0000000000000007E-2</v>
      </c>
      <c r="J2497" s="15">
        <v>122.33000000000001</v>
      </c>
      <c r="K2497" s="15">
        <v>1747.57</v>
      </c>
      <c r="L2497" s="15"/>
      <c r="M2497" s="66" t="str">
        <f>TEXT(Table2[[#This Row],[Gd.Dt]],"mmm-yy")</f>
        <v>Jun-22</v>
      </c>
      <c r="N2497" s="46" t="str">
        <f>MID(Table2[[#This Row],[BE]],6,2)</f>
        <v>IB</v>
      </c>
      <c r="O2497" s="46" t="str">
        <f>IF(Table2[[#This Row],[Type]]="IB","EOU",IF(Table2[[#This Row],[Type]]="MB","Local","492"))</f>
        <v>EOU</v>
      </c>
      <c r="P2497" s="46">
        <f>ROUND(Table2[[#This Row],[Cons]]/Table2[[#This Row],[Qty.]],5)</f>
        <v>7.0000000000000007E-2</v>
      </c>
      <c r="Q2497" s="46" t="b">
        <f>EXACT(Table2[[#This Row],[rate]],Table2[[#This Row],[Check]])</f>
        <v>1</v>
      </c>
      <c r="R2497" s="46"/>
      <c r="S2497" s="46" t="str">
        <f>IF(Table2[[#This Row],[SRO]]="EOU",VLOOKUP(Table2[[#This Row],[BE]],[2]GD.List!$C$3:$N$5014,12,0),IF(Table2[[#This Row],[SRO]]="Local","Polyester Staple Fibre","SRO 492"))</f>
        <v>Textile Dyes</v>
      </c>
    </row>
    <row r="2498" spans="1:19" x14ac:dyDescent="0.25">
      <c r="A2498" s="119" t="s">
        <v>1460</v>
      </c>
      <c r="B2498" s="116" t="s">
        <v>1793</v>
      </c>
      <c r="C2498" s="165">
        <v>34200</v>
      </c>
      <c r="D2498" s="117">
        <v>5503.201</v>
      </c>
      <c r="E2498" s="7" t="s">
        <v>1801</v>
      </c>
      <c r="F2498" s="116" t="s">
        <v>1802</v>
      </c>
      <c r="G2498" s="156">
        <v>44721</v>
      </c>
      <c r="H2498" s="82">
        <v>37216792</v>
      </c>
      <c r="I2498" s="50">
        <v>0.41666999999999998</v>
      </c>
      <c r="J2498" s="15">
        <v>12343.43</v>
      </c>
      <c r="K2498" s="15">
        <v>29624</v>
      </c>
      <c r="L2498" s="15"/>
      <c r="M2498" s="66" t="str">
        <f>TEXT(Table2[[#This Row],[Gd.Dt]],"mmm-yy")</f>
        <v>Jun-22</v>
      </c>
      <c r="N2498" s="46" t="str">
        <f>MID(Table2[[#This Row],[BE]],6,2)</f>
        <v>MB</v>
      </c>
      <c r="O2498" s="46" t="str">
        <f>IF(Table2[[#This Row],[Type]]="IB","EOU",IF(Table2[[#This Row],[Type]]="MB","Local","492"))</f>
        <v>Local</v>
      </c>
      <c r="P2498" s="46">
        <f>ROUND(Table2[[#This Row],[Cons]]/Table2[[#This Row],[Qty.]],5)</f>
        <v>0.41666999999999998</v>
      </c>
      <c r="Q2498" s="46" t="b">
        <f>EXACT(Table2[[#This Row],[rate]],Table2[[#This Row],[Check]])</f>
        <v>1</v>
      </c>
      <c r="R2498" s="46"/>
      <c r="S2498" s="46" t="str">
        <f>IF(Table2[[#This Row],[SRO]]="EOU",VLOOKUP(Table2[[#This Row],[BE]],[2]GD.List!$C$3:$N$5014,12,0),IF(Table2[[#This Row],[SRO]]="Local","Polyester Staple Fibre","SRO 492"))</f>
        <v>Polyester Staple Fibre</v>
      </c>
    </row>
    <row r="2499" spans="1:19" x14ac:dyDescent="0.25">
      <c r="A2499" s="120" t="s">
        <v>1460</v>
      </c>
      <c r="B2499" s="116" t="s">
        <v>1792</v>
      </c>
      <c r="C2499" s="165">
        <v>6259</v>
      </c>
      <c r="D2499" s="117">
        <v>5503.201</v>
      </c>
      <c r="E2499" s="7" t="s">
        <v>1800</v>
      </c>
      <c r="F2499" s="116" t="s">
        <v>1804</v>
      </c>
      <c r="G2499" s="156">
        <v>44721</v>
      </c>
      <c r="H2499" s="82">
        <v>13933721.800000001</v>
      </c>
      <c r="I2499" s="50">
        <v>0.53061000000000003</v>
      </c>
      <c r="J2499" s="15">
        <v>4386.55</v>
      </c>
      <c r="K2499" s="15">
        <v>8267</v>
      </c>
      <c r="L2499" s="15"/>
      <c r="M2499" s="66" t="str">
        <f>TEXT(Table2[[#This Row],[Gd.Dt]],"mmm-yy")</f>
        <v>Jun-22</v>
      </c>
      <c r="N2499" s="46" t="str">
        <f>MID(Table2[[#This Row],[BE]],6,2)</f>
        <v>MB</v>
      </c>
      <c r="O2499" s="46" t="str">
        <f>IF(Table2[[#This Row],[Type]]="IB","EOU",IF(Table2[[#This Row],[Type]]="MB","Local","492"))</f>
        <v>Local</v>
      </c>
      <c r="P2499" s="46">
        <f>ROUND(Table2[[#This Row],[Cons]]/Table2[[#This Row],[Qty.]],5)</f>
        <v>0.53061000000000003</v>
      </c>
      <c r="Q2499" s="46" t="b">
        <f>EXACT(Table2[[#This Row],[rate]],Table2[[#This Row],[Check]])</f>
        <v>1</v>
      </c>
      <c r="R2499" s="46"/>
      <c r="S2499" s="46" t="str">
        <f>IF(Table2[[#This Row],[SRO]]="EOU",VLOOKUP(Table2[[#This Row],[BE]],[2]GD.List!$C$3:$N$5014,12,0),IF(Table2[[#This Row],[SRO]]="Local","Polyester Staple Fibre","SRO 492"))</f>
        <v>Polyester Staple Fibre</v>
      </c>
    </row>
    <row r="2500" spans="1:19" x14ac:dyDescent="0.25">
      <c r="A2500" s="120" t="s">
        <v>1477</v>
      </c>
      <c r="B2500" s="116" t="s">
        <v>1790</v>
      </c>
      <c r="C2500" s="165">
        <v>43547</v>
      </c>
      <c r="D2500" s="117">
        <v>2513.1</v>
      </c>
      <c r="E2500" s="7" t="s">
        <v>1798</v>
      </c>
      <c r="F2500" s="116" t="s">
        <v>1803</v>
      </c>
      <c r="G2500" s="156">
        <v>44720</v>
      </c>
      <c r="H2500" s="82">
        <v>38617409.25</v>
      </c>
      <c r="I2500" s="50">
        <v>0.04</v>
      </c>
      <c r="J2500" s="15">
        <v>84.2</v>
      </c>
      <c r="K2500" s="15">
        <v>2105.1</v>
      </c>
      <c r="L2500" s="15"/>
      <c r="M2500" s="66" t="str">
        <f>TEXT(Table2[[#This Row],[Gd.Dt]],"mmm-yy")</f>
        <v>Jun-22</v>
      </c>
      <c r="N2500" s="46" t="str">
        <f>MID(Table2[[#This Row],[BE]],6,2)</f>
        <v>IB</v>
      </c>
      <c r="O2500" s="46" t="str">
        <f>IF(Table2[[#This Row],[Type]]="IB","EOU",IF(Table2[[#This Row],[Type]]="MB","Local","492"))</f>
        <v>EOU</v>
      </c>
      <c r="P2500" s="46">
        <f>ROUND(Table2[[#This Row],[Cons]]/Table2[[#This Row],[Qty.]],5)</f>
        <v>0.04</v>
      </c>
      <c r="Q2500" s="46" t="b">
        <f>EXACT(Table2[[#This Row],[rate]],Table2[[#This Row],[Check]])</f>
        <v>1</v>
      </c>
      <c r="R2500" s="46"/>
      <c r="S2500" s="46" t="str">
        <f>IF(Table2[[#This Row],[SRO]]="EOU",VLOOKUP(Table2[[#This Row],[BE]],[2]GD.List!$C$3:$N$5014,12,0),IF(Table2[[#This Row],[SRO]]="Local","Polyester Staple Fibre","SRO 492"))</f>
        <v>Textile Chemical</v>
      </c>
    </row>
    <row r="2501" spans="1:19" x14ac:dyDescent="0.25">
      <c r="A2501" s="119" t="s">
        <v>1779</v>
      </c>
      <c r="B2501" s="116" t="s">
        <v>1793</v>
      </c>
      <c r="C2501" s="165">
        <v>34200</v>
      </c>
      <c r="D2501" s="117">
        <v>3204.16</v>
      </c>
      <c r="E2501" s="7" t="s">
        <v>1801</v>
      </c>
      <c r="F2501" s="116" t="s">
        <v>1802</v>
      </c>
      <c r="G2501" s="156">
        <v>44721</v>
      </c>
      <c r="H2501" s="82">
        <v>37216792</v>
      </c>
      <c r="I2501" s="50">
        <v>7.0000000000000007E-2</v>
      </c>
      <c r="J2501" s="15">
        <v>1951.35</v>
      </c>
      <c r="K2501" s="15">
        <v>27876.43</v>
      </c>
      <c r="L2501" s="15"/>
      <c r="M2501" s="66" t="str">
        <f>TEXT(Table2[[#This Row],[Gd.Dt]],"mmm-yy")</f>
        <v>Jun-22</v>
      </c>
      <c r="N2501" s="46" t="str">
        <f>MID(Table2[[#This Row],[BE]],6,2)</f>
        <v>IB</v>
      </c>
      <c r="O2501" s="46" t="str">
        <f>IF(Table2[[#This Row],[Type]]="IB","EOU",IF(Table2[[#This Row],[Type]]="MB","Local","492"))</f>
        <v>EOU</v>
      </c>
      <c r="P2501" s="46">
        <f>ROUND(Table2[[#This Row],[Cons]]/Table2[[#This Row],[Qty.]],5)</f>
        <v>7.0000000000000007E-2</v>
      </c>
      <c r="Q2501" s="46" t="b">
        <f>EXACT(Table2[[#This Row],[rate]],Table2[[#This Row],[Check]])</f>
        <v>1</v>
      </c>
      <c r="R2501" s="46"/>
      <c r="S2501" s="46" t="str">
        <f>IF(Table2[[#This Row],[SRO]]="EOU",VLOOKUP(Table2[[#This Row],[BE]],[2]GD.List!$C$3:$N$5014,12,0),IF(Table2[[#This Row],[SRO]]="Local","Polyester Staple Fibre","SRO 492"))</f>
        <v>Textile Dyes</v>
      </c>
    </row>
    <row r="2502" spans="1:19" x14ac:dyDescent="0.25">
      <c r="A2502" s="119" t="s">
        <v>1779</v>
      </c>
      <c r="B2502" s="116" t="s">
        <v>1790</v>
      </c>
      <c r="C2502" s="165">
        <v>43547</v>
      </c>
      <c r="D2502" s="117">
        <v>3204.16</v>
      </c>
      <c r="E2502" s="7" t="s">
        <v>1798</v>
      </c>
      <c r="F2502" s="116" t="s">
        <v>1803</v>
      </c>
      <c r="G2502" s="156">
        <v>44720</v>
      </c>
      <c r="H2502" s="82">
        <v>38617409.25</v>
      </c>
      <c r="I2502" s="50">
        <v>7.0000000000000007E-2</v>
      </c>
      <c r="J2502" s="15">
        <v>147.36000000000001</v>
      </c>
      <c r="K2502" s="15">
        <v>2105.1</v>
      </c>
      <c r="L2502" s="15"/>
      <c r="M2502" s="66" t="str">
        <f>TEXT(Table2[[#This Row],[Gd.Dt]],"mmm-yy")</f>
        <v>Jun-22</v>
      </c>
      <c r="N2502" s="46" t="str">
        <f>MID(Table2[[#This Row],[BE]],6,2)</f>
        <v>IB</v>
      </c>
      <c r="O2502" s="46" t="str">
        <f>IF(Table2[[#This Row],[Type]]="IB","EOU",IF(Table2[[#This Row],[Type]]="MB","Local","492"))</f>
        <v>EOU</v>
      </c>
      <c r="P2502" s="46">
        <f>ROUND(Table2[[#This Row],[Cons]]/Table2[[#This Row],[Qty.]],5)</f>
        <v>7.0000000000000007E-2</v>
      </c>
      <c r="Q2502" s="46" t="b">
        <f>EXACT(Table2[[#This Row],[rate]],Table2[[#This Row],[Check]])</f>
        <v>1</v>
      </c>
      <c r="R2502" s="46"/>
      <c r="S2502" s="46" t="str">
        <f>IF(Table2[[#This Row],[SRO]]="EOU",VLOOKUP(Table2[[#This Row],[BE]],[2]GD.List!$C$3:$N$5014,12,0),IF(Table2[[#This Row],[SRO]]="Local","Polyester Staple Fibre","SRO 492"))</f>
        <v>Textile Dyes</v>
      </c>
    </row>
    <row r="2503" spans="1:19" x14ac:dyDescent="0.25">
      <c r="A2503" s="119" t="s">
        <v>1779</v>
      </c>
      <c r="B2503" s="116" t="s">
        <v>1792</v>
      </c>
      <c r="C2503" s="165">
        <v>6259</v>
      </c>
      <c r="D2503" s="117">
        <v>3204.16</v>
      </c>
      <c r="E2503" s="7" t="s">
        <v>1800</v>
      </c>
      <c r="F2503" s="116" t="s">
        <v>1804</v>
      </c>
      <c r="G2503" s="156">
        <v>44721</v>
      </c>
      <c r="H2503" s="82">
        <v>13933721.800000001</v>
      </c>
      <c r="I2503" s="50">
        <v>7.0000000000000007E-2</v>
      </c>
      <c r="J2503" s="15">
        <v>481.95</v>
      </c>
      <c r="K2503" s="15">
        <v>6885</v>
      </c>
      <c r="L2503" s="15"/>
      <c r="M2503" s="66" t="str">
        <f>TEXT(Table2[[#This Row],[Gd.Dt]],"mmm-yy")</f>
        <v>Jun-22</v>
      </c>
      <c r="N2503" s="46" t="str">
        <f>MID(Table2[[#This Row],[BE]],6,2)</f>
        <v>IB</v>
      </c>
      <c r="O2503" s="46" t="str">
        <f>IF(Table2[[#This Row],[Type]]="IB","EOU",IF(Table2[[#This Row],[Type]]="MB","Local","492"))</f>
        <v>EOU</v>
      </c>
      <c r="P2503" s="46">
        <f>ROUND(Table2[[#This Row],[Cons]]/Table2[[#This Row],[Qty.]],5)</f>
        <v>7.0000000000000007E-2</v>
      </c>
      <c r="Q2503" s="46" t="b">
        <f>EXACT(Table2[[#This Row],[rate]],Table2[[#This Row],[Check]])</f>
        <v>1</v>
      </c>
      <c r="R2503" s="46"/>
      <c r="S2503" s="46" t="str">
        <f>IF(Table2[[#This Row],[SRO]]="EOU",VLOOKUP(Table2[[#This Row],[BE]],[2]GD.List!$C$3:$N$5014,12,0),IF(Table2[[#This Row],[SRO]]="Local","Polyester Staple Fibre","SRO 492"))</f>
        <v>Textile Dyes</v>
      </c>
    </row>
    <row r="2504" spans="1:19" x14ac:dyDescent="0.25">
      <c r="A2504" s="120" t="s">
        <v>1779</v>
      </c>
      <c r="B2504" s="116" t="s">
        <v>1791</v>
      </c>
      <c r="C2504" s="165">
        <v>13880</v>
      </c>
      <c r="D2504" s="117">
        <v>3204.16</v>
      </c>
      <c r="E2504" s="7" t="s">
        <v>1799</v>
      </c>
      <c r="F2504" s="116" t="s">
        <v>1805</v>
      </c>
      <c r="G2504" s="156">
        <v>44721</v>
      </c>
      <c r="H2504" s="82">
        <v>19790002.100000001</v>
      </c>
      <c r="I2504" s="50">
        <v>7.0000000000000007E-2</v>
      </c>
      <c r="J2504" s="15">
        <v>468.09</v>
      </c>
      <c r="K2504" s="15">
        <v>6687</v>
      </c>
      <c r="L2504" s="15"/>
      <c r="M2504" s="66" t="str">
        <f>TEXT(Table2[[#This Row],[Gd.Dt]],"mmm-yy")</f>
        <v>Jun-22</v>
      </c>
      <c r="N2504" s="46" t="str">
        <f>MID(Table2[[#This Row],[BE]],6,2)</f>
        <v>IB</v>
      </c>
      <c r="O2504" s="46" t="str">
        <f>IF(Table2[[#This Row],[Type]]="IB","EOU",IF(Table2[[#This Row],[Type]]="MB","Local","492"))</f>
        <v>EOU</v>
      </c>
      <c r="P2504" s="46">
        <f>ROUND(Table2[[#This Row],[Cons]]/Table2[[#This Row],[Qty.]],5)</f>
        <v>7.0000000000000007E-2</v>
      </c>
      <c r="Q2504" s="46" t="b">
        <f>EXACT(Table2[[#This Row],[rate]],Table2[[#This Row],[Check]])</f>
        <v>1</v>
      </c>
      <c r="R2504" s="46"/>
      <c r="S2504" s="46" t="str">
        <f>IF(Table2[[#This Row],[SRO]]="EOU",VLOOKUP(Table2[[#This Row],[BE]],[2]GD.List!$C$3:$N$5014,12,0),IF(Table2[[#This Row],[SRO]]="Local","Polyester Staple Fibre","SRO 492"))</f>
        <v>Textile Dyes</v>
      </c>
    </row>
    <row r="2505" spans="1:19" x14ac:dyDescent="0.25">
      <c r="A2505" s="120" t="s">
        <v>1795</v>
      </c>
      <c r="B2505" s="116" t="s">
        <v>1789</v>
      </c>
      <c r="C2505" s="165">
        <v>9058</v>
      </c>
      <c r="D2505" s="117">
        <v>8523.5990000000002</v>
      </c>
      <c r="E2505" s="7" t="s">
        <v>1794</v>
      </c>
      <c r="F2505" s="116" t="s">
        <v>1806</v>
      </c>
      <c r="G2505" s="156">
        <v>44720</v>
      </c>
      <c r="H2505" s="82">
        <v>14670291.51</v>
      </c>
      <c r="I2505" s="50">
        <v>1</v>
      </c>
      <c r="J2505" s="15">
        <v>9000</v>
      </c>
      <c r="K2505" s="15">
        <v>9000</v>
      </c>
      <c r="L2505" s="15"/>
      <c r="M2505" s="66" t="str">
        <f>TEXT(Table2[[#This Row],[Gd.Dt]],"mmm-yy")</f>
        <v>Jun-22</v>
      </c>
      <c r="N2505" s="46" t="str">
        <f>MID(Table2[[#This Row],[BE]],6,2)</f>
        <v>TI</v>
      </c>
      <c r="O2505" s="46" t="str">
        <f>IF(Table2[[#This Row],[Type]]="IB","EOU",IF(Table2[[#This Row],[Type]]="MB","Local","492"))</f>
        <v>492</v>
      </c>
      <c r="P2505" s="46">
        <f>ROUND(Table2[[#This Row],[Cons]]/Table2[[#This Row],[Qty.]],5)</f>
        <v>1</v>
      </c>
      <c r="Q2505" s="46" t="b">
        <f>EXACT(Table2[[#This Row],[rate]],Table2[[#This Row],[Check]])</f>
        <v>1</v>
      </c>
      <c r="R2505" s="46"/>
      <c r="S2505" s="46" t="str">
        <f>IF(Table2[[#This Row],[SRO]]="EOU",VLOOKUP(Table2[[#This Row],[BE]],[2]GD.List!$C$3:$N$5014,12,0),IF(Table2[[#This Row],[SRO]]="Local","Polyester Staple Fibre","SRO 492"))</f>
        <v>SRO 492</v>
      </c>
    </row>
    <row r="2506" spans="1:19" x14ac:dyDescent="0.25">
      <c r="A2506" s="119" t="s">
        <v>1796</v>
      </c>
      <c r="B2506" s="116" t="s">
        <v>1789</v>
      </c>
      <c r="C2506" s="165">
        <v>9058</v>
      </c>
      <c r="D2506" s="117">
        <v>9607.2000000000007</v>
      </c>
      <c r="E2506" s="7" t="s">
        <v>1794</v>
      </c>
      <c r="F2506" s="116" t="s">
        <v>1806</v>
      </c>
      <c r="G2506" s="156">
        <v>44720</v>
      </c>
      <c r="H2506" s="82">
        <v>14670291.51</v>
      </c>
      <c r="I2506" s="50">
        <v>1</v>
      </c>
      <c r="J2506" s="15">
        <v>2.57</v>
      </c>
      <c r="K2506" s="15">
        <v>2.57</v>
      </c>
      <c r="L2506" s="15"/>
      <c r="M2506" s="66" t="str">
        <f>TEXT(Table2[[#This Row],[Gd.Dt]],"mmm-yy")</f>
        <v>Jun-22</v>
      </c>
      <c r="N2506" s="46" t="str">
        <f>MID(Table2[[#This Row],[BE]],6,2)</f>
        <v>EP</v>
      </c>
      <c r="O2506" s="46" t="str">
        <f>IF(Table2[[#This Row],[Type]]="IB","EOU",IF(Table2[[#This Row],[Type]]="MB","Local","492"))</f>
        <v>492</v>
      </c>
      <c r="P2506" s="46">
        <f>ROUND(Table2[[#This Row],[Cons]]/Table2[[#This Row],[Qty.]],5)</f>
        <v>1</v>
      </c>
      <c r="Q2506" s="46" t="b">
        <f>EXACT(Table2[[#This Row],[rate]],Table2[[#This Row],[Check]])</f>
        <v>1</v>
      </c>
      <c r="R2506" s="46"/>
      <c r="S2506" s="46" t="str">
        <f>IF(Table2[[#This Row],[SRO]]="EOU",VLOOKUP(Table2[[#This Row],[BE]],[2]GD.List!$C$3:$N$5014,12,0),IF(Table2[[#This Row],[SRO]]="Local","Polyester Staple Fibre","SRO 492"))</f>
        <v>SRO 492</v>
      </c>
    </row>
    <row r="2507" spans="1:19" x14ac:dyDescent="0.25">
      <c r="A2507" s="120" t="s">
        <v>1796</v>
      </c>
      <c r="B2507" s="116" t="s">
        <v>1789</v>
      </c>
      <c r="C2507" s="165">
        <v>9058</v>
      </c>
      <c r="D2507" s="117">
        <v>9607.11</v>
      </c>
      <c r="E2507" s="7" t="s">
        <v>1794</v>
      </c>
      <c r="F2507" s="116" t="s">
        <v>1806</v>
      </c>
      <c r="G2507" s="156">
        <v>44720</v>
      </c>
      <c r="H2507" s="82">
        <v>14670291.51</v>
      </c>
      <c r="I2507" s="50">
        <v>1</v>
      </c>
      <c r="J2507" s="15">
        <v>336.43</v>
      </c>
      <c r="K2507" s="15">
        <v>336.43</v>
      </c>
      <c r="L2507" s="15"/>
      <c r="M2507" s="66" t="str">
        <f>TEXT(Table2[[#This Row],[Gd.Dt]],"mmm-yy")</f>
        <v>Jun-22</v>
      </c>
      <c r="N2507" s="46" t="str">
        <f>MID(Table2[[#This Row],[BE]],6,2)</f>
        <v>EP</v>
      </c>
      <c r="O2507" s="46" t="str">
        <f>IF(Table2[[#This Row],[Type]]="IB","EOU",IF(Table2[[#This Row],[Type]]="MB","Local","492"))</f>
        <v>492</v>
      </c>
      <c r="P2507" s="46">
        <f>ROUND(Table2[[#This Row],[Cons]]/Table2[[#This Row],[Qty.]],5)</f>
        <v>1</v>
      </c>
      <c r="Q2507" s="46" t="b">
        <f>EXACT(Table2[[#This Row],[rate]],Table2[[#This Row],[Check]])</f>
        <v>1</v>
      </c>
      <c r="R2507" s="46"/>
      <c r="S2507" s="46" t="str">
        <f>IF(Table2[[#This Row],[SRO]]="EOU",VLOOKUP(Table2[[#This Row],[BE]],[2]GD.List!$C$3:$N$5014,12,0),IF(Table2[[#This Row],[SRO]]="Local","Polyester Staple Fibre","SRO 492"))</f>
        <v>SRO 492</v>
      </c>
    </row>
    <row r="2508" spans="1:19" x14ac:dyDescent="0.25">
      <c r="A2508" s="119" t="s">
        <v>1797</v>
      </c>
      <c r="B2508" s="119" t="s">
        <v>1789</v>
      </c>
      <c r="C2508" s="170">
        <v>9058</v>
      </c>
      <c r="D2508" s="171">
        <v>3923.29</v>
      </c>
      <c r="E2508" s="162" t="s">
        <v>1794</v>
      </c>
      <c r="F2508" s="119" t="s">
        <v>1806</v>
      </c>
      <c r="G2508" s="163">
        <v>44720</v>
      </c>
      <c r="H2508" s="172">
        <v>14670291.51</v>
      </c>
      <c r="I2508" s="53">
        <v>1</v>
      </c>
      <c r="J2508" s="30">
        <v>1400</v>
      </c>
      <c r="K2508" s="30">
        <v>1400</v>
      </c>
      <c r="L2508" s="30"/>
      <c r="M2508" s="67" t="str">
        <f>TEXT(Table2[[#This Row],[Gd.Dt]],"mmm-yy")</f>
        <v>Jun-22</v>
      </c>
      <c r="N2508" s="47" t="str">
        <f>MID(Table2[[#This Row],[BE]],6,2)</f>
        <v>EP</v>
      </c>
      <c r="O2508" s="47" t="str">
        <f>IF(Table2[[#This Row],[Type]]="IB","EOU",IF(Table2[[#This Row],[Type]]="MB","Local","492"))</f>
        <v>492</v>
      </c>
      <c r="P2508" s="47">
        <f>ROUND(Table2[[#This Row],[Cons]]/Table2[[#This Row],[Qty.]],5)</f>
        <v>1</v>
      </c>
      <c r="Q2508" s="47" t="b">
        <f>EXACT(Table2[[#This Row],[rate]],Table2[[#This Row],[Check]])</f>
        <v>1</v>
      </c>
      <c r="R2508" s="47"/>
      <c r="S2508" s="47" t="str">
        <f>IF(Table2[[#This Row],[SRO]]="EOU",VLOOKUP(Table2[[#This Row],[BE]],[2]GD.List!$C$3:$N$5014,12,0),IF(Table2[[#This Row],[SRO]]="Local","Polyester Staple Fibre","SRO 492"))</f>
        <v>SRO 492</v>
      </c>
    </row>
    <row r="2509" spans="1:19" x14ac:dyDescent="0.25">
      <c r="A2509" s="305" t="s">
        <v>1</v>
      </c>
      <c r="B2509" s="305" t="s">
        <v>1808</v>
      </c>
      <c r="C2509" s="306">
        <v>14530</v>
      </c>
      <c r="D2509" s="307">
        <v>2701.12</v>
      </c>
      <c r="E2509" s="7" t="s">
        <v>1815</v>
      </c>
      <c r="F2509" s="305" t="s">
        <v>1822</v>
      </c>
      <c r="G2509" s="156">
        <v>44721</v>
      </c>
      <c r="H2509" s="308">
        <v>37961851.609999999</v>
      </c>
      <c r="I2509" s="50">
        <v>0.4</v>
      </c>
      <c r="J2509" s="309">
        <v>8908.7999999999993</v>
      </c>
      <c r="K2509" s="309">
        <v>22272</v>
      </c>
      <c r="L2509" s="309"/>
      <c r="M2509" s="303" t="str">
        <f>TEXT(Table2[[#This Row],[Gd.Dt]],"mmm-yy")</f>
        <v>Jun-22</v>
      </c>
      <c r="N2509" s="46" t="str">
        <f>MID(Table2[[#This Row],[BE]],6,2)</f>
        <v>IB</v>
      </c>
      <c r="O2509" s="46" t="str">
        <f>IF(Table2[[#This Row],[Type]]="IB","EOU",IF(Table2[[#This Row],[Type]]="MB","Local","492"))</f>
        <v>EOU</v>
      </c>
      <c r="P2509" s="46">
        <f>ROUND(Table2[[#This Row],[Cons]]/Table2[[#This Row],[Qty.]],5)</f>
        <v>0.4</v>
      </c>
      <c r="Q2509" s="46" t="b">
        <f>EXACT(Table2[[#This Row],[rate]],Table2[[#This Row],[Check]])</f>
        <v>1</v>
      </c>
      <c r="R2509" s="46"/>
      <c r="S2509" s="46" t="str">
        <f>IF(Table2[[#This Row],[SRO]]="EOU",VLOOKUP(Table2[[#This Row],[BE]],[2]GD.List!$C$3:$N$5014,12,0),IF(Table2[[#This Row],[SRO]]="Local","Polyester Staple Fibre","SRO 492"))</f>
        <v>Textile Coal</v>
      </c>
    </row>
    <row r="2510" spans="1:19" x14ac:dyDescent="0.25">
      <c r="A2510" s="305" t="s">
        <v>1</v>
      </c>
      <c r="B2510" s="305" t="s">
        <v>1807</v>
      </c>
      <c r="C2510" s="306">
        <v>3684</v>
      </c>
      <c r="D2510" s="307">
        <v>2701.12</v>
      </c>
      <c r="E2510" s="7" t="s">
        <v>1814</v>
      </c>
      <c r="F2510" s="305" t="s">
        <v>1823</v>
      </c>
      <c r="G2510" s="156">
        <v>44721</v>
      </c>
      <c r="H2510" s="308">
        <v>37608460.460000001</v>
      </c>
      <c r="I2510" s="50">
        <v>0.4</v>
      </c>
      <c r="J2510" s="309">
        <v>6548.4</v>
      </c>
      <c r="K2510" s="309">
        <v>16371</v>
      </c>
      <c r="L2510" s="309"/>
      <c r="M2510" s="303" t="str">
        <f>TEXT(Table2[[#This Row],[Gd.Dt]],"mmm-yy")</f>
        <v>Jun-22</v>
      </c>
      <c r="N2510" s="46" t="str">
        <f>MID(Table2[[#This Row],[BE]],6,2)</f>
        <v>IB</v>
      </c>
      <c r="O2510" s="46" t="str">
        <f>IF(Table2[[#This Row],[Type]]="IB","EOU",IF(Table2[[#This Row],[Type]]="MB","Local","492"))</f>
        <v>EOU</v>
      </c>
      <c r="P2510" s="46">
        <f>ROUND(Table2[[#This Row],[Cons]]/Table2[[#This Row],[Qty.]],5)</f>
        <v>0.4</v>
      </c>
      <c r="Q2510" s="46" t="b">
        <f>EXACT(Table2[[#This Row],[rate]],Table2[[#This Row],[Check]])</f>
        <v>1</v>
      </c>
      <c r="R2510" s="46"/>
      <c r="S2510" s="46" t="str">
        <f>IF(Table2[[#This Row],[SRO]]="EOU",VLOOKUP(Table2[[#This Row],[BE]],[2]GD.List!$C$3:$N$5014,12,0),IF(Table2[[#This Row],[SRO]]="Local","Polyester Staple Fibre","SRO 492"))</f>
        <v>Textile Coal</v>
      </c>
    </row>
    <row r="2511" spans="1:19" x14ac:dyDescent="0.25">
      <c r="A2511" s="311" t="s">
        <v>1</v>
      </c>
      <c r="B2511" s="305" t="s">
        <v>1809</v>
      </c>
      <c r="C2511" s="306">
        <v>37335</v>
      </c>
      <c r="D2511" s="307">
        <v>2701.12</v>
      </c>
      <c r="E2511" s="7" t="s">
        <v>1816</v>
      </c>
      <c r="F2511" s="305" t="s">
        <v>1824</v>
      </c>
      <c r="G2511" s="156">
        <v>44722</v>
      </c>
      <c r="H2511" s="308">
        <v>39824857.109999999</v>
      </c>
      <c r="I2511" s="50">
        <v>0.1</v>
      </c>
      <c r="J2511" s="309">
        <v>673.2</v>
      </c>
      <c r="K2511" s="309">
        <v>6732</v>
      </c>
      <c r="L2511" s="309"/>
      <c r="M2511" s="303" t="str">
        <f>TEXT(Table2[[#This Row],[Gd.Dt]],"mmm-yy")</f>
        <v>Jun-22</v>
      </c>
      <c r="N2511" s="46" t="str">
        <f>MID(Table2[[#This Row],[BE]],6,2)</f>
        <v>IB</v>
      </c>
      <c r="O2511" s="46" t="str">
        <f>IF(Table2[[#This Row],[Type]]="IB","EOU",IF(Table2[[#This Row],[Type]]="MB","Local","492"))</f>
        <v>EOU</v>
      </c>
      <c r="P2511" s="46">
        <f>ROUND(Table2[[#This Row],[Cons]]/Table2[[#This Row],[Qty.]],5)</f>
        <v>0.1</v>
      </c>
      <c r="Q2511" s="46" t="b">
        <f>EXACT(Table2[[#This Row],[rate]],Table2[[#This Row],[Check]])</f>
        <v>1</v>
      </c>
      <c r="R2511" s="46"/>
      <c r="S2511" s="46" t="str">
        <f>IF(Table2[[#This Row],[SRO]]="EOU",VLOOKUP(Table2[[#This Row],[BE]],[2]GD.List!$C$3:$N$5014,12,0),IF(Table2[[#This Row],[SRO]]="Local","Polyester Staple Fibre","SRO 492"))</f>
        <v>Textile Coal</v>
      </c>
    </row>
    <row r="2512" spans="1:19" x14ac:dyDescent="0.25">
      <c r="A2512" s="305" t="s">
        <v>1</v>
      </c>
      <c r="B2512" s="305" t="s">
        <v>1809</v>
      </c>
      <c r="C2512" s="306">
        <v>37335</v>
      </c>
      <c r="D2512" s="307">
        <v>2701.12</v>
      </c>
      <c r="E2512" s="7" t="s">
        <v>1816</v>
      </c>
      <c r="F2512" s="305" t="s">
        <v>1824</v>
      </c>
      <c r="G2512" s="156">
        <v>44722</v>
      </c>
      <c r="H2512" s="308">
        <v>39824857.109999999</v>
      </c>
      <c r="I2512" s="50">
        <v>0.4</v>
      </c>
      <c r="J2512" s="309">
        <v>5570.7999999999993</v>
      </c>
      <c r="K2512" s="309">
        <v>13927</v>
      </c>
      <c r="L2512" s="309"/>
      <c r="M2512" s="303" t="str">
        <f>TEXT(Table2[[#This Row],[Gd.Dt]],"mmm-yy")</f>
        <v>Jun-22</v>
      </c>
      <c r="N2512" s="46" t="str">
        <f>MID(Table2[[#This Row],[BE]],6,2)</f>
        <v>IB</v>
      </c>
      <c r="O2512" s="46" t="str">
        <f>IF(Table2[[#This Row],[Type]]="IB","EOU",IF(Table2[[#This Row],[Type]]="MB","Local","492"))</f>
        <v>EOU</v>
      </c>
      <c r="P2512" s="46">
        <f>ROUND(Table2[[#This Row],[Cons]]/Table2[[#This Row],[Qty.]],5)</f>
        <v>0.4</v>
      </c>
      <c r="Q2512" s="46" t="b">
        <f>EXACT(Table2[[#This Row],[rate]],Table2[[#This Row],[Check]])</f>
        <v>1</v>
      </c>
      <c r="R2512" s="46"/>
      <c r="S2512" s="46" t="str">
        <f>IF(Table2[[#This Row],[SRO]]="EOU",VLOOKUP(Table2[[#This Row],[BE]],[2]GD.List!$C$3:$N$5014,12,0),IF(Table2[[#This Row],[SRO]]="Local","Polyester Staple Fibre","SRO 492"))</f>
        <v>Textile Coal</v>
      </c>
    </row>
    <row r="2513" spans="1:19" x14ac:dyDescent="0.25">
      <c r="A2513" s="310" t="s">
        <v>1</v>
      </c>
      <c r="B2513" s="305" t="s">
        <v>1810</v>
      </c>
      <c r="C2513" s="306">
        <v>25795</v>
      </c>
      <c r="D2513" s="307">
        <v>2701.12</v>
      </c>
      <c r="E2513" s="7" t="s">
        <v>1817</v>
      </c>
      <c r="F2513" s="305" t="s">
        <v>1825</v>
      </c>
      <c r="G2513" s="156">
        <v>44722</v>
      </c>
      <c r="H2513" s="308">
        <v>15230770.619999999</v>
      </c>
      <c r="I2513" s="50">
        <v>0.1</v>
      </c>
      <c r="J2513" s="309">
        <v>648.70000000000005</v>
      </c>
      <c r="K2513" s="309">
        <v>6487</v>
      </c>
      <c r="L2513" s="309"/>
      <c r="M2513" s="303" t="str">
        <f>TEXT(Table2[[#This Row],[Gd.Dt]],"mmm-yy")</f>
        <v>Jun-22</v>
      </c>
      <c r="N2513" s="46" t="str">
        <f>MID(Table2[[#This Row],[BE]],6,2)</f>
        <v>IB</v>
      </c>
      <c r="O2513" s="46" t="str">
        <f>IF(Table2[[#This Row],[Type]]="IB","EOU",IF(Table2[[#This Row],[Type]]="MB","Local","492"))</f>
        <v>EOU</v>
      </c>
      <c r="P2513" s="46">
        <f>ROUND(Table2[[#This Row],[Cons]]/Table2[[#This Row],[Qty.]],5)</f>
        <v>0.1</v>
      </c>
      <c r="Q2513" s="46" t="b">
        <f>EXACT(Table2[[#This Row],[rate]],Table2[[#This Row],[Check]])</f>
        <v>1</v>
      </c>
      <c r="R2513" s="46"/>
      <c r="S2513" s="46" t="str">
        <f>IF(Table2[[#This Row],[SRO]]="EOU",VLOOKUP(Table2[[#This Row],[BE]],[2]GD.List!$C$3:$N$5014,12,0),IF(Table2[[#This Row],[SRO]]="Local","Polyester Staple Fibre","SRO 492"))</f>
        <v>Textile Coal</v>
      </c>
    </row>
    <row r="2514" spans="1:19" x14ac:dyDescent="0.25">
      <c r="A2514" s="311" t="s">
        <v>310</v>
      </c>
      <c r="B2514" s="305" t="s">
        <v>1808</v>
      </c>
      <c r="C2514" s="306">
        <v>14530</v>
      </c>
      <c r="D2514" s="307">
        <v>3926.9099000000001</v>
      </c>
      <c r="E2514" s="7" t="s">
        <v>1815</v>
      </c>
      <c r="F2514" s="305" t="s">
        <v>1822</v>
      </c>
      <c r="G2514" s="156">
        <v>44721</v>
      </c>
      <c r="H2514" s="308">
        <v>37961851.609999999</v>
      </c>
      <c r="I2514" s="50">
        <v>1</v>
      </c>
      <c r="J2514" s="309">
        <v>13387</v>
      </c>
      <c r="K2514" s="309">
        <v>13387</v>
      </c>
      <c r="L2514" s="309"/>
      <c r="M2514" s="303" t="str">
        <f>TEXT(Table2[[#This Row],[Gd.Dt]],"mmm-yy")</f>
        <v>Jun-22</v>
      </c>
      <c r="N2514" s="46" t="str">
        <f>MID(Table2[[#This Row],[BE]],6,2)</f>
        <v>TI</v>
      </c>
      <c r="O2514" s="46" t="str">
        <f>IF(Table2[[#This Row],[Type]]="IB","EOU",IF(Table2[[#This Row],[Type]]="MB","Local","492"))</f>
        <v>492</v>
      </c>
      <c r="P2514" s="46">
        <f>ROUND(Table2[[#This Row],[Cons]]/Table2[[#This Row],[Qty.]],5)</f>
        <v>1</v>
      </c>
      <c r="Q2514" s="46" t="b">
        <f>EXACT(Table2[[#This Row],[rate]],Table2[[#This Row],[Check]])</f>
        <v>1</v>
      </c>
      <c r="R2514" s="46"/>
      <c r="S2514" s="46" t="str">
        <f>IF(Table2[[#This Row],[SRO]]="EOU",VLOOKUP(Table2[[#This Row],[BE]],[2]GD.List!$C$3:$N$5014,12,0),IF(Table2[[#This Row],[SRO]]="Local","Polyester Staple Fibre","SRO 492"))</f>
        <v>SRO 492</v>
      </c>
    </row>
    <row r="2515" spans="1:19" x14ac:dyDescent="0.25">
      <c r="A2515" s="311" t="s">
        <v>310</v>
      </c>
      <c r="B2515" s="305" t="s">
        <v>1813</v>
      </c>
      <c r="C2515" s="306">
        <v>15405</v>
      </c>
      <c r="D2515" s="307">
        <v>3926.9099000000001</v>
      </c>
      <c r="E2515" s="7" t="s">
        <v>1819</v>
      </c>
      <c r="F2515" s="305" t="s">
        <v>1826</v>
      </c>
      <c r="G2515" s="156">
        <v>44722</v>
      </c>
      <c r="H2515" s="308">
        <v>11678341.57</v>
      </c>
      <c r="I2515" s="50">
        <v>1</v>
      </c>
      <c r="J2515" s="309">
        <v>15000</v>
      </c>
      <c r="K2515" s="309">
        <v>15000</v>
      </c>
      <c r="L2515" s="309"/>
      <c r="M2515" s="303" t="str">
        <f>TEXT(Table2[[#This Row],[Gd.Dt]],"mmm-yy")</f>
        <v>Jun-22</v>
      </c>
      <c r="N2515" s="46" t="str">
        <f>MID(Table2[[#This Row],[BE]],6,2)</f>
        <v>TI</v>
      </c>
      <c r="O2515" s="46" t="str">
        <f>IF(Table2[[#This Row],[Type]]="IB","EOU",IF(Table2[[#This Row],[Type]]="MB","Local","492"))</f>
        <v>492</v>
      </c>
      <c r="P2515" s="46">
        <f>ROUND(Table2[[#This Row],[Cons]]/Table2[[#This Row],[Qty.]],5)</f>
        <v>1</v>
      </c>
      <c r="Q2515" s="46" t="b">
        <f>EXACT(Table2[[#This Row],[rate]],Table2[[#This Row],[Check]])</f>
        <v>1</v>
      </c>
      <c r="R2515" s="46"/>
      <c r="S2515" s="46" t="str">
        <f>IF(Table2[[#This Row],[SRO]]="EOU",VLOOKUP(Table2[[#This Row],[BE]],[2]GD.List!$C$3:$N$5014,12,0),IF(Table2[[#This Row],[SRO]]="Local","Polyester Staple Fibre","SRO 492"))</f>
        <v>SRO 492</v>
      </c>
    </row>
    <row r="2516" spans="1:19" x14ac:dyDescent="0.25">
      <c r="A2516" s="310" t="s">
        <v>310</v>
      </c>
      <c r="B2516" s="305" t="s">
        <v>1811</v>
      </c>
      <c r="C2516" s="306">
        <v>20006</v>
      </c>
      <c r="D2516" s="307">
        <v>3926.9099000000001</v>
      </c>
      <c r="E2516" s="7" t="s">
        <v>46</v>
      </c>
      <c r="F2516" s="305" t="s">
        <v>1827</v>
      </c>
      <c r="G2516" s="156">
        <v>44722</v>
      </c>
      <c r="H2516" s="308">
        <v>26547541.870000001</v>
      </c>
      <c r="I2516" s="50">
        <v>1</v>
      </c>
      <c r="J2516" s="309">
        <v>15000</v>
      </c>
      <c r="K2516" s="309">
        <v>15000</v>
      </c>
      <c r="L2516" s="309"/>
      <c r="M2516" s="303" t="str">
        <f>TEXT(Table2[[#This Row],[Gd.Dt]],"mmm-yy")</f>
        <v>Jun-22</v>
      </c>
      <c r="N2516" s="46" t="str">
        <f>MID(Table2[[#This Row],[BE]],6,2)</f>
        <v>TI</v>
      </c>
      <c r="O2516" s="46" t="str">
        <f>IF(Table2[[#This Row],[Type]]="IB","EOU",IF(Table2[[#This Row],[Type]]="MB","Local","492"))</f>
        <v>492</v>
      </c>
      <c r="P2516" s="46">
        <f>ROUND(Table2[[#This Row],[Cons]]/Table2[[#This Row],[Qty.]],5)</f>
        <v>1</v>
      </c>
      <c r="Q2516" s="46" t="b">
        <f>EXACT(Table2[[#This Row],[rate]],Table2[[#This Row],[Check]])</f>
        <v>1</v>
      </c>
      <c r="R2516" s="46"/>
      <c r="S2516" s="46" t="str">
        <f>IF(Table2[[#This Row],[SRO]]="EOU",VLOOKUP(Table2[[#This Row],[BE]],[2]GD.List!$C$3:$N$5014,12,0),IF(Table2[[#This Row],[SRO]]="Local","Polyester Staple Fibre","SRO 492"))</f>
        <v>SRO 492</v>
      </c>
    </row>
    <row r="2517" spans="1:19" x14ac:dyDescent="0.25">
      <c r="A2517" s="310" t="s">
        <v>1460</v>
      </c>
      <c r="B2517" s="305" t="s">
        <v>1807</v>
      </c>
      <c r="C2517" s="306">
        <v>3684</v>
      </c>
      <c r="D2517" s="307">
        <v>5503.201</v>
      </c>
      <c r="E2517" s="7" t="s">
        <v>1814</v>
      </c>
      <c r="F2517" s="305" t="s">
        <v>1823</v>
      </c>
      <c r="G2517" s="156">
        <v>44721</v>
      </c>
      <c r="H2517" s="308">
        <v>37608460.460000001</v>
      </c>
      <c r="I2517" s="50">
        <v>0.41666999999999998</v>
      </c>
      <c r="J2517" s="309">
        <v>6821.3</v>
      </c>
      <c r="K2517" s="309">
        <v>16371</v>
      </c>
      <c r="L2517" s="309"/>
      <c r="M2517" s="303" t="str">
        <f>TEXT(Table2[[#This Row],[Gd.Dt]],"mmm-yy")</f>
        <v>Jun-22</v>
      </c>
      <c r="N2517" s="46" t="str">
        <f>MID(Table2[[#This Row],[BE]],6,2)</f>
        <v>MB</v>
      </c>
      <c r="O2517" s="46" t="str">
        <f>IF(Table2[[#This Row],[Type]]="IB","EOU",IF(Table2[[#This Row],[Type]]="MB","Local","492"))</f>
        <v>Local</v>
      </c>
      <c r="P2517" s="46">
        <f>ROUND(Table2[[#This Row],[Cons]]/Table2[[#This Row],[Qty.]],5)</f>
        <v>0.41666999999999998</v>
      </c>
      <c r="Q2517" s="46" t="b">
        <f>EXACT(Table2[[#This Row],[rate]],Table2[[#This Row],[Check]])</f>
        <v>1</v>
      </c>
      <c r="R2517" s="46"/>
      <c r="S2517" s="46" t="str">
        <f>IF(Table2[[#This Row],[SRO]]="EOU",VLOOKUP(Table2[[#This Row],[BE]],[2]GD.List!$C$3:$N$5014,12,0),IF(Table2[[#This Row],[SRO]]="Local","Polyester Staple Fibre","SRO 492"))</f>
        <v>Polyester Staple Fibre</v>
      </c>
    </row>
    <row r="2518" spans="1:19" x14ac:dyDescent="0.25">
      <c r="A2518" s="310" t="s">
        <v>1477</v>
      </c>
      <c r="B2518" s="305" t="s">
        <v>1813</v>
      </c>
      <c r="C2518" s="306">
        <v>15405</v>
      </c>
      <c r="D2518" s="307">
        <v>2513.1</v>
      </c>
      <c r="E2518" s="7" t="s">
        <v>1819</v>
      </c>
      <c r="F2518" s="305" t="s">
        <v>1826</v>
      </c>
      <c r="G2518" s="156">
        <v>44722</v>
      </c>
      <c r="H2518" s="308">
        <v>11678341.57</v>
      </c>
      <c r="I2518" s="50">
        <v>0.2</v>
      </c>
      <c r="J2518" s="309">
        <v>1492.58</v>
      </c>
      <c r="K2518" s="309">
        <v>7462.9</v>
      </c>
      <c r="L2518" s="309"/>
      <c r="M2518" s="303" t="str">
        <f>TEXT(Table2[[#This Row],[Gd.Dt]],"mmm-yy")</f>
        <v>Jun-22</v>
      </c>
      <c r="N2518" s="46" t="str">
        <f>MID(Table2[[#This Row],[BE]],6,2)</f>
        <v>IB</v>
      </c>
      <c r="O2518" s="46" t="str">
        <f>IF(Table2[[#This Row],[Type]]="IB","EOU",IF(Table2[[#This Row],[Type]]="MB","Local","492"))</f>
        <v>EOU</v>
      </c>
      <c r="P2518" s="46">
        <f>ROUND(Table2[[#This Row],[Cons]]/Table2[[#This Row],[Qty.]],5)</f>
        <v>0.2</v>
      </c>
      <c r="Q2518" s="46" t="b">
        <f>EXACT(Table2[[#This Row],[rate]],Table2[[#This Row],[Check]])</f>
        <v>1</v>
      </c>
      <c r="R2518" s="46"/>
      <c r="S2518" s="46" t="str">
        <f>IF(Table2[[#This Row],[SRO]]="EOU",VLOOKUP(Table2[[#This Row],[BE]],[2]GD.List!$C$3:$N$5014,12,0),IF(Table2[[#This Row],[SRO]]="Local","Polyester Staple Fibre","SRO 492"))</f>
        <v>Textile Chemical</v>
      </c>
    </row>
    <row r="2519" spans="1:19" x14ac:dyDescent="0.25">
      <c r="A2519" s="310" t="s">
        <v>1564</v>
      </c>
      <c r="B2519" s="305" t="s">
        <v>1809</v>
      </c>
      <c r="C2519" s="306">
        <v>37335</v>
      </c>
      <c r="D2519" s="307">
        <v>5205.2700000000004</v>
      </c>
      <c r="E2519" s="7" t="s">
        <v>1816</v>
      </c>
      <c r="F2519" s="305" t="s">
        <v>1824</v>
      </c>
      <c r="G2519" s="156">
        <v>44722</v>
      </c>
      <c r="H2519" s="308">
        <v>39824857.109999999</v>
      </c>
      <c r="I2519" s="50">
        <v>1.0101</v>
      </c>
      <c r="J2519" s="309">
        <v>6799.99</v>
      </c>
      <c r="K2519" s="309">
        <v>6732</v>
      </c>
      <c r="L2519" s="309"/>
      <c r="M2519" s="303" t="str">
        <f>TEXT(Table2[[#This Row],[Gd.Dt]],"mmm-yy")</f>
        <v>Jun-22</v>
      </c>
      <c r="N2519" s="46" t="str">
        <f>MID(Table2[[#This Row],[BE]],6,2)</f>
        <v>IB</v>
      </c>
      <c r="O2519" s="46" t="str">
        <f>IF(Table2[[#This Row],[Type]]="IB","EOU",IF(Table2[[#This Row],[Type]]="MB","Local","492"))</f>
        <v>EOU</v>
      </c>
      <c r="P2519" s="46">
        <f>ROUND(Table2[[#This Row],[Cons]]/Table2[[#This Row],[Qty.]],5)</f>
        <v>1.0101</v>
      </c>
      <c r="Q2519" s="46" t="b">
        <f>EXACT(Table2[[#This Row],[rate]],Table2[[#This Row],[Check]])</f>
        <v>1</v>
      </c>
      <c r="R2519" s="46"/>
      <c r="S2519" s="46" t="str">
        <f>IF(Table2[[#This Row],[SRO]]="EOU",VLOOKUP(Table2[[#This Row],[BE]],[2]GD.List!$C$3:$N$5014,12,0),IF(Table2[[#This Row],[SRO]]="Local","Polyester Staple Fibre","SRO 492"))</f>
        <v>Cotton Yarn</v>
      </c>
    </row>
    <row r="2520" spans="1:19" x14ac:dyDescent="0.25">
      <c r="A2520" s="311" t="s">
        <v>1578</v>
      </c>
      <c r="B2520" s="305" t="s">
        <v>1812</v>
      </c>
      <c r="C2520" s="306">
        <v>15600</v>
      </c>
      <c r="D2520" s="307">
        <v>9607.2000000000007</v>
      </c>
      <c r="E2520" s="7" t="s">
        <v>1821</v>
      </c>
      <c r="F2520" s="305" t="s">
        <v>1828</v>
      </c>
      <c r="G2520" s="156">
        <v>44722</v>
      </c>
      <c r="H2520" s="308">
        <v>21576438</v>
      </c>
      <c r="I2520" s="50">
        <v>5.0000000000000001E-4</v>
      </c>
      <c r="J2520" s="309">
        <v>2.44</v>
      </c>
      <c r="K2520" s="309">
        <v>4872.18</v>
      </c>
      <c r="L2520" s="309"/>
      <c r="M2520" s="303" t="str">
        <f>TEXT(Table2[[#This Row],[Gd.Dt]],"mmm-yy")</f>
        <v>Jun-22</v>
      </c>
      <c r="N2520" s="46" t="str">
        <f>MID(Table2[[#This Row],[BE]],6,2)</f>
        <v>HC</v>
      </c>
      <c r="O2520" s="46" t="str">
        <f>IF(Table2[[#This Row],[Type]]="IB","EOU",IF(Table2[[#This Row],[Type]]="MB","Local","492"))</f>
        <v>492</v>
      </c>
      <c r="P2520" s="46">
        <f>ROUND(Table2[[#This Row],[Cons]]/Table2[[#This Row],[Qty.]],5)</f>
        <v>5.0000000000000001E-4</v>
      </c>
      <c r="Q2520" s="46" t="b">
        <f>EXACT(Table2[[#This Row],[rate]],Table2[[#This Row],[Check]])</f>
        <v>1</v>
      </c>
      <c r="R2520" s="46"/>
      <c r="S2520" s="46" t="str">
        <f>IF(Table2[[#This Row],[SRO]]="EOU",VLOOKUP(Table2[[#This Row],[BE]],[2]GD.List!$C$3:$N$5014,12,0),IF(Table2[[#This Row],[SRO]]="Local","Polyester Staple Fibre","SRO 492"))</f>
        <v>SRO 492</v>
      </c>
    </row>
    <row r="2521" spans="1:19" x14ac:dyDescent="0.25">
      <c r="A2521" s="310" t="s">
        <v>1578</v>
      </c>
      <c r="B2521" s="305" t="s">
        <v>1812</v>
      </c>
      <c r="C2521" s="306">
        <v>15600</v>
      </c>
      <c r="D2521" s="307">
        <v>9607.2000000000007</v>
      </c>
      <c r="E2521" s="7" t="s">
        <v>1821</v>
      </c>
      <c r="F2521" s="305" t="s">
        <v>1828</v>
      </c>
      <c r="G2521" s="156">
        <v>44722</v>
      </c>
      <c r="H2521" s="308">
        <v>21576438</v>
      </c>
      <c r="I2521" s="50">
        <v>1.09E-2</v>
      </c>
      <c r="J2521" s="309">
        <v>53.11</v>
      </c>
      <c r="K2521" s="309">
        <v>4872.18</v>
      </c>
      <c r="L2521" s="309"/>
      <c r="M2521" s="303" t="str">
        <f>TEXT(Table2[[#This Row],[Gd.Dt]],"mmm-yy")</f>
        <v>Jun-22</v>
      </c>
      <c r="N2521" s="46" t="str">
        <f>MID(Table2[[#This Row],[BE]],6,2)</f>
        <v>HC</v>
      </c>
      <c r="O2521" s="46" t="str">
        <f>IF(Table2[[#This Row],[Type]]="IB","EOU",IF(Table2[[#This Row],[Type]]="MB","Local","492"))</f>
        <v>492</v>
      </c>
      <c r="P2521" s="46">
        <f>ROUND(Table2[[#This Row],[Cons]]/Table2[[#This Row],[Qty.]],5)</f>
        <v>1.09E-2</v>
      </c>
      <c r="Q2521" s="46" t="b">
        <f>EXACT(Table2[[#This Row],[rate]],Table2[[#This Row],[Check]])</f>
        <v>1</v>
      </c>
      <c r="R2521" s="46"/>
      <c r="S2521" s="46" t="str">
        <f>IF(Table2[[#This Row],[SRO]]="EOU",VLOOKUP(Table2[[#This Row],[BE]],[2]GD.List!$C$3:$N$5014,12,0),IF(Table2[[#This Row],[SRO]]="Local","Polyester Staple Fibre","SRO 492"))</f>
        <v>SRO 492</v>
      </c>
    </row>
    <row r="2522" spans="1:19" x14ac:dyDescent="0.25">
      <c r="A2522" s="310" t="s">
        <v>1779</v>
      </c>
      <c r="B2522" s="305" t="s">
        <v>1810</v>
      </c>
      <c r="C2522" s="306">
        <v>25795</v>
      </c>
      <c r="D2522" s="307">
        <v>3204.16</v>
      </c>
      <c r="E2522" s="7" t="s">
        <v>1817</v>
      </c>
      <c r="F2522" s="305" t="s">
        <v>1825</v>
      </c>
      <c r="G2522" s="156">
        <v>44722</v>
      </c>
      <c r="H2522" s="308">
        <v>15230770.619999999</v>
      </c>
      <c r="I2522" s="50">
        <v>7.0000000000000007E-2</v>
      </c>
      <c r="J2522" s="309">
        <v>454.09</v>
      </c>
      <c r="K2522" s="309">
        <v>6487</v>
      </c>
      <c r="L2522" s="309"/>
      <c r="M2522" s="303" t="str">
        <f>TEXT(Table2[[#This Row],[Gd.Dt]],"mmm-yy")</f>
        <v>Jun-22</v>
      </c>
      <c r="N2522" s="46" t="str">
        <f>MID(Table2[[#This Row],[BE]],6,2)</f>
        <v>IB</v>
      </c>
      <c r="O2522" s="46" t="str">
        <f>IF(Table2[[#This Row],[Type]]="IB","EOU",IF(Table2[[#This Row],[Type]]="MB","Local","492"))</f>
        <v>EOU</v>
      </c>
      <c r="P2522" s="46">
        <f>ROUND(Table2[[#This Row],[Cons]]/Table2[[#This Row],[Qty.]],5)</f>
        <v>7.0000000000000007E-2</v>
      </c>
      <c r="Q2522" s="46" t="b">
        <f>EXACT(Table2[[#This Row],[rate]],Table2[[#This Row],[Check]])</f>
        <v>1</v>
      </c>
      <c r="R2522" s="46"/>
      <c r="S2522" s="46" t="str">
        <f>IF(Table2[[#This Row],[SRO]]="EOU",VLOOKUP(Table2[[#This Row],[BE]],[2]GD.List!$C$3:$N$5014,12,0),IF(Table2[[#This Row],[SRO]]="Local","Polyester Staple Fibre","SRO 492"))</f>
        <v>Textile Dyes</v>
      </c>
    </row>
    <row r="2523" spans="1:19" x14ac:dyDescent="0.25">
      <c r="A2523" s="310" t="s">
        <v>1795</v>
      </c>
      <c r="B2523" s="305" t="s">
        <v>1811</v>
      </c>
      <c r="C2523" s="306">
        <v>20006</v>
      </c>
      <c r="D2523" s="307">
        <v>8523.5990000000002</v>
      </c>
      <c r="E2523" s="7" t="s">
        <v>46</v>
      </c>
      <c r="F2523" s="305" t="s">
        <v>1827</v>
      </c>
      <c r="G2523" s="156">
        <v>44722</v>
      </c>
      <c r="H2523" s="308">
        <v>26547541.870000001</v>
      </c>
      <c r="I2523" s="50">
        <v>1</v>
      </c>
      <c r="J2523" s="309">
        <v>20000</v>
      </c>
      <c r="K2523" s="309">
        <v>20000</v>
      </c>
      <c r="L2523" s="309"/>
      <c r="M2523" s="303" t="str">
        <f>TEXT(Table2[[#This Row],[Gd.Dt]],"mmm-yy")</f>
        <v>Jun-22</v>
      </c>
      <c r="N2523" s="46" t="str">
        <f>MID(Table2[[#This Row],[BE]],6,2)</f>
        <v>TI</v>
      </c>
      <c r="O2523" s="46" t="str">
        <f>IF(Table2[[#This Row],[Type]]="IB","EOU",IF(Table2[[#This Row],[Type]]="MB","Local","492"))</f>
        <v>492</v>
      </c>
      <c r="P2523" s="46">
        <f>ROUND(Table2[[#This Row],[Cons]]/Table2[[#This Row],[Qty.]],5)</f>
        <v>1</v>
      </c>
      <c r="Q2523" s="46" t="b">
        <f>EXACT(Table2[[#This Row],[rate]],Table2[[#This Row],[Check]])</f>
        <v>1</v>
      </c>
      <c r="R2523" s="46"/>
      <c r="S2523" s="46" t="str">
        <f>IF(Table2[[#This Row],[SRO]]="EOU",VLOOKUP(Table2[[#This Row],[BE]],[2]GD.List!$C$3:$N$5014,12,0),IF(Table2[[#This Row],[SRO]]="Local","Polyester Staple Fibre","SRO 492"))</f>
        <v>SRO 492</v>
      </c>
    </row>
    <row r="2524" spans="1:19" x14ac:dyDescent="0.25">
      <c r="A2524" s="310" t="s">
        <v>1796</v>
      </c>
      <c r="B2524" s="305" t="s">
        <v>1811</v>
      </c>
      <c r="C2524" s="306">
        <v>20006</v>
      </c>
      <c r="D2524" s="307">
        <v>9607.11</v>
      </c>
      <c r="E2524" s="7" t="s">
        <v>46</v>
      </c>
      <c r="F2524" s="305" t="s">
        <v>1827</v>
      </c>
      <c r="G2524" s="156">
        <v>44722</v>
      </c>
      <c r="H2524" s="308">
        <v>26547541.870000001</v>
      </c>
      <c r="I2524" s="50">
        <v>1</v>
      </c>
      <c r="J2524" s="309">
        <v>900</v>
      </c>
      <c r="K2524" s="309">
        <v>900</v>
      </c>
      <c r="L2524" s="309"/>
      <c r="M2524" s="303" t="str">
        <f>TEXT(Table2[[#This Row],[Gd.Dt]],"mmm-yy")</f>
        <v>Jun-22</v>
      </c>
      <c r="N2524" s="46" t="str">
        <f>MID(Table2[[#This Row],[BE]],6,2)</f>
        <v>EP</v>
      </c>
      <c r="O2524" s="46" t="str">
        <f>IF(Table2[[#This Row],[Type]]="IB","EOU",IF(Table2[[#This Row],[Type]]="MB","Local","492"))</f>
        <v>492</v>
      </c>
      <c r="P2524" s="46">
        <f>ROUND(Table2[[#This Row],[Cons]]/Table2[[#This Row],[Qty.]],5)</f>
        <v>1</v>
      </c>
      <c r="Q2524" s="46" t="b">
        <f>EXACT(Table2[[#This Row],[rate]],Table2[[#This Row],[Check]])</f>
        <v>1</v>
      </c>
      <c r="R2524" s="46"/>
      <c r="S2524" s="46" t="str">
        <f>IF(Table2[[#This Row],[SRO]]="EOU",VLOOKUP(Table2[[#This Row],[BE]],[2]GD.List!$C$3:$N$5014,12,0),IF(Table2[[#This Row],[SRO]]="Local","Polyester Staple Fibre","SRO 492"))</f>
        <v>SRO 492</v>
      </c>
    </row>
    <row r="2525" spans="1:19" x14ac:dyDescent="0.25">
      <c r="A2525" s="311" t="s">
        <v>1818</v>
      </c>
      <c r="B2525" s="305" t="s">
        <v>1811</v>
      </c>
      <c r="C2525" s="306">
        <v>20006</v>
      </c>
      <c r="D2525" s="307">
        <v>8523.5990000000002</v>
      </c>
      <c r="E2525" s="7" t="s">
        <v>46</v>
      </c>
      <c r="F2525" s="305" t="s">
        <v>1827</v>
      </c>
      <c r="G2525" s="156">
        <v>44722</v>
      </c>
      <c r="H2525" s="308">
        <v>26547541.870000001</v>
      </c>
      <c r="I2525" s="50">
        <v>1</v>
      </c>
      <c r="J2525" s="309">
        <v>20000</v>
      </c>
      <c r="K2525" s="309">
        <v>20000</v>
      </c>
      <c r="L2525" s="309"/>
      <c r="M2525" s="303" t="str">
        <f>TEXT(Table2[[#This Row],[Gd.Dt]],"mmm-yy")</f>
        <v>Jun-22</v>
      </c>
      <c r="N2525" s="46" t="str">
        <f>MID(Table2[[#This Row],[BE]],6,2)</f>
        <v>TI</v>
      </c>
      <c r="O2525" s="46" t="str">
        <f>IF(Table2[[#This Row],[Type]]="IB","EOU",IF(Table2[[#This Row],[Type]]="MB","Local","492"))</f>
        <v>492</v>
      </c>
      <c r="P2525" s="46">
        <f>ROUND(Table2[[#This Row],[Cons]]/Table2[[#This Row],[Qty.]],5)</f>
        <v>1</v>
      </c>
      <c r="Q2525" s="46" t="b">
        <f>EXACT(Table2[[#This Row],[rate]],Table2[[#This Row],[Check]])</f>
        <v>1</v>
      </c>
      <c r="R2525" s="46"/>
      <c r="S2525" s="46" t="str">
        <f>IF(Table2[[#This Row],[SRO]]="EOU",VLOOKUP(Table2[[#This Row],[BE]],[2]GD.List!$C$3:$N$5014,12,0),IF(Table2[[#This Row],[SRO]]="Local","Polyester Staple Fibre","SRO 492"))</f>
        <v>SRO 492</v>
      </c>
    </row>
    <row r="2526" spans="1:19" x14ac:dyDescent="0.25">
      <c r="A2526" s="310" t="s">
        <v>1818</v>
      </c>
      <c r="B2526" s="305" t="s">
        <v>1811</v>
      </c>
      <c r="C2526" s="306">
        <v>20006</v>
      </c>
      <c r="D2526" s="307">
        <v>7317.0010000000002</v>
      </c>
      <c r="E2526" s="7" t="s">
        <v>46</v>
      </c>
      <c r="F2526" s="305" t="s">
        <v>1827</v>
      </c>
      <c r="G2526" s="156">
        <v>44722</v>
      </c>
      <c r="H2526" s="308">
        <v>26547541.870000001</v>
      </c>
      <c r="I2526" s="50">
        <v>1</v>
      </c>
      <c r="J2526" s="309">
        <v>20</v>
      </c>
      <c r="K2526" s="309">
        <v>20</v>
      </c>
      <c r="L2526" s="309"/>
      <c r="M2526" s="303" t="str">
        <f>TEXT(Table2[[#This Row],[Gd.Dt]],"mmm-yy")</f>
        <v>Jun-22</v>
      </c>
      <c r="N2526" s="46" t="str">
        <f>MID(Table2[[#This Row],[BE]],6,2)</f>
        <v>TI</v>
      </c>
      <c r="O2526" s="46" t="str">
        <f>IF(Table2[[#This Row],[Type]]="IB","EOU",IF(Table2[[#This Row],[Type]]="MB","Local","492"))</f>
        <v>492</v>
      </c>
      <c r="P2526" s="46">
        <f>ROUND(Table2[[#This Row],[Cons]]/Table2[[#This Row],[Qty.]],5)</f>
        <v>1</v>
      </c>
      <c r="Q2526" s="46" t="b">
        <f>EXACT(Table2[[#This Row],[rate]],Table2[[#This Row],[Check]])</f>
        <v>1</v>
      </c>
      <c r="R2526" s="46"/>
      <c r="S2526" s="46" t="str">
        <f>IF(Table2[[#This Row],[SRO]]="EOU",VLOOKUP(Table2[[#This Row],[BE]],[2]GD.List!$C$3:$N$5014,12,0),IF(Table2[[#This Row],[SRO]]="Local","Polyester Staple Fibre","SRO 492"))</f>
        <v>SRO 492</v>
      </c>
    </row>
    <row r="2527" spans="1:19" x14ac:dyDescent="0.25">
      <c r="A2527" s="311" t="s">
        <v>1820</v>
      </c>
      <c r="B2527" s="305" t="s">
        <v>1813</v>
      </c>
      <c r="C2527" s="306">
        <v>15405</v>
      </c>
      <c r="D2527" s="307">
        <v>8523.5990000000002</v>
      </c>
      <c r="E2527" s="7" t="s">
        <v>1819</v>
      </c>
      <c r="F2527" s="305" t="s">
        <v>1826</v>
      </c>
      <c r="G2527" s="156">
        <v>44722</v>
      </c>
      <c r="H2527" s="308">
        <v>11678341.57</v>
      </c>
      <c r="I2527" s="50">
        <v>1</v>
      </c>
      <c r="J2527" s="309">
        <v>15000</v>
      </c>
      <c r="K2527" s="309">
        <v>15000</v>
      </c>
      <c r="L2527" s="309"/>
      <c r="M2527" s="303" t="str">
        <f>TEXT(Table2[[#This Row],[Gd.Dt]],"mmm-yy")</f>
        <v>Jun-22</v>
      </c>
      <c r="N2527" s="46" t="str">
        <f>MID(Table2[[#This Row],[BE]],6,2)</f>
        <v>TI</v>
      </c>
      <c r="O2527" s="46" t="str">
        <f>IF(Table2[[#This Row],[Type]]="IB","EOU",IF(Table2[[#This Row],[Type]]="MB","Local","492"))</f>
        <v>492</v>
      </c>
      <c r="P2527" s="46">
        <f>ROUND(Table2[[#This Row],[Cons]]/Table2[[#This Row],[Qty.]],5)</f>
        <v>1</v>
      </c>
      <c r="Q2527" s="46" t="b">
        <f>EXACT(Table2[[#This Row],[rate]],Table2[[#This Row],[Check]])</f>
        <v>1</v>
      </c>
      <c r="R2527" s="46"/>
      <c r="S2527" s="46" t="str">
        <f>IF(Table2[[#This Row],[SRO]]="EOU",VLOOKUP(Table2[[#This Row],[BE]],[2]GD.List!$C$3:$N$5014,12,0),IF(Table2[[#This Row],[SRO]]="Local","Polyester Staple Fibre","SRO 492"))</f>
        <v>SRO 492</v>
      </c>
    </row>
    <row r="2528" spans="1:19" x14ac:dyDescent="0.25">
      <c r="A2528" s="311" t="s">
        <v>1820</v>
      </c>
      <c r="B2528" s="311" t="s">
        <v>1813</v>
      </c>
      <c r="C2528" s="312">
        <v>15405</v>
      </c>
      <c r="D2528" s="313">
        <v>7317.0010000000002</v>
      </c>
      <c r="E2528" s="162" t="s">
        <v>1819</v>
      </c>
      <c r="F2528" s="311" t="s">
        <v>1826</v>
      </c>
      <c r="G2528" s="163">
        <v>44722</v>
      </c>
      <c r="H2528" s="314">
        <v>11678341.57</v>
      </c>
      <c r="I2528" s="53">
        <v>1</v>
      </c>
      <c r="J2528" s="315">
        <v>15</v>
      </c>
      <c r="K2528" s="315">
        <v>15</v>
      </c>
      <c r="L2528" s="315"/>
      <c r="M2528" s="304" t="str">
        <f>TEXT(Table2[[#This Row],[Gd.Dt]],"mmm-yy")</f>
        <v>Jun-22</v>
      </c>
      <c r="N2528" s="47" t="str">
        <f>MID(Table2[[#This Row],[BE]],6,2)</f>
        <v>TI</v>
      </c>
      <c r="O2528" s="47" t="str">
        <f>IF(Table2[[#This Row],[Type]]="IB","EOU",IF(Table2[[#This Row],[Type]]="MB","Local","492"))</f>
        <v>492</v>
      </c>
      <c r="P2528" s="47">
        <f>ROUND(Table2[[#This Row],[Cons]]/Table2[[#This Row],[Qty.]],5)</f>
        <v>1</v>
      </c>
      <c r="Q2528" s="47" t="b">
        <f>EXACT(Table2[[#This Row],[rate]],Table2[[#This Row],[Check]])</f>
        <v>1</v>
      </c>
      <c r="R2528" s="47"/>
      <c r="S2528" s="47" t="str">
        <f>IF(Table2[[#This Row],[SRO]]="EOU",VLOOKUP(Table2[[#This Row],[BE]],[2]GD.List!$C$3:$N$5014,12,0),IF(Table2[[#This Row],[SRO]]="Local","Polyester Staple Fibre","SRO 492"))</f>
        <v>SRO 492</v>
      </c>
    </row>
    <row r="2529" spans="1:19" x14ac:dyDescent="0.25">
      <c r="A2529" s="116" t="s">
        <v>1</v>
      </c>
      <c r="B2529" s="116" t="s">
        <v>1830</v>
      </c>
      <c r="C2529" s="165">
        <v>11960</v>
      </c>
      <c r="D2529" s="117">
        <v>2701.12</v>
      </c>
      <c r="E2529" s="7" t="s">
        <v>1834</v>
      </c>
      <c r="F2529" s="116" t="s">
        <v>1835</v>
      </c>
      <c r="G2529" s="156">
        <v>44723</v>
      </c>
      <c r="H2529" s="82">
        <v>31653739.52</v>
      </c>
      <c r="I2529" s="50">
        <v>0.1</v>
      </c>
      <c r="J2529" s="15">
        <v>1468</v>
      </c>
      <c r="K2529" s="15">
        <v>14680</v>
      </c>
      <c r="L2529" s="15"/>
      <c r="M2529" s="66" t="str">
        <f>TEXT(Table2[[#This Row],[Gd.Dt]],"mmm-yy")</f>
        <v>Jun-22</v>
      </c>
      <c r="N2529" s="46" t="str">
        <f>MID(Table2[[#This Row],[BE]],6,2)</f>
        <v>IB</v>
      </c>
      <c r="O2529" s="46" t="str">
        <f>IF(Table2[[#This Row],[Type]]="IB","EOU",IF(Table2[[#This Row],[Type]]="MB","Local","492"))</f>
        <v>EOU</v>
      </c>
      <c r="P2529" s="46">
        <f>ROUND(Table2[[#This Row],[Cons]]/Table2[[#This Row],[Qty.]],5)</f>
        <v>0.1</v>
      </c>
      <c r="Q2529" s="46" t="b">
        <f>EXACT(Table2[[#This Row],[rate]],Table2[[#This Row],[Check]])</f>
        <v>1</v>
      </c>
      <c r="R2529" s="46"/>
      <c r="S2529" s="46" t="str">
        <f>IF(Table2[[#This Row],[SRO]]="EOU",VLOOKUP(Table2[[#This Row],[BE]],[2]GD.List!$C$3:$N$5014,12,0),IF(Table2[[#This Row],[SRO]]="Local","Polyester Staple Fibre","SRO 492"))</f>
        <v>Textile Coal</v>
      </c>
    </row>
    <row r="2530" spans="1:19" x14ac:dyDescent="0.25">
      <c r="A2530" s="119" t="s">
        <v>1</v>
      </c>
      <c r="B2530" s="116" t="s">
        <v>1829</v>
      </c>
      <c r="C2530" s="165">
        <v>5074</v>
      </c>
      <c r="D2530" s="117">
        <v>2701.12</v>
      </c>
      <c r="E2530" s="7" t="s">
        <v>1831</v>
      </c>
      <c r="F2530" s="116" t="s">
        <v>1836</v>
      </c>
      <c r="G2530" s="156">
        <v>44723</v>
      </c>
      <c r="H2530" s="82">
        <v>30126712.039999999</v>
      </c>
      <c r="I2530" s="50">
        <v>0.1</v>
      </c>
      <c r="J2530" s="15">
        <v>652.35</v>
      </c>
      <c r="K2530" s="15">
        <v>6523.47</v>
      </c>
      <c r="L2530" s="15"/>
      <c r="M2530" s="66" t="str">
        <f>TEXT(Table2[[#This Row],[Gd.Dt]],"mmm-yy")</f>
        <v>Jun-22</v>
      </c>
      <c r="N2530" s="46" t="str">
        <f>MID(Table2[[#This Row],[BE]],6,2)</f>
        <v>IB</v>
      </c>
      <c r="O2530" s="46" t="str">
        <f>IF(Table2[[#This Row],[Type]]="IB","EOU",IF(Table2[[#This Row],[Type]]="MB","Local","492"))</f>
        <v>EOU</v>
      </c>
      <c r="P2530" s="46">
        <f>ROUND(Table2[[#This Row],[Cons]]/Table2[[#This Row],[Qty.]],5)</f>
        <v>0.1</v>
      </c>
      <c r="Q2530" s="46" t="b">
        <f>EXACT(Table2[[#This Row],[rate]],Table2[[#This Row],[Check]])</f>
        <v>1</v>
      </c>
      <c r="R2530" s="46"/>
      <c r="S2530" s="46" t="str">
        <f>IF(Table2[[#This Row],[SRO]]="EOU",VLOOKUP(Table2[[#This Row],[BE]],[2]GD.List!$C$3:$N$5014,12,0),IF(Table2[[#This Row],[SRO]]="Local","Polyester Staple Fibre","SRO 492"))</f>
        <v>Textile Coal</v>
      </c>
    </row>
    <row r="2531" spans="1:19" x14ac:dyDescent="0.25">
      <c r="A2531" s="120" t="s">
        <v>1</v>
      </c>
      <c r="B2531" s="116" t="s">
        <v>1829</v>
      </c>
      <c r="C2531" s="165">
        <v>5074</v>
      </c>
      <c r="D2531" s="117">
        <v>2701.12</v>
      </c>
      <c r="E2531" s="7" t="s">
        <v>1831</v>
      </c>
      <c r="F2531" s="116" t="s">
        <v>1836</v>
      </c>
      <c r="G2531" s="156">
        <v>44723</v>
      </c>
      <c r="H2531" s="82">
        <v>30126712.039999999</v>
      </c>
      <c r="I2531" s="50">
        <v>0.4</v>
      </c>
      <c r="J2531" s="15">
        <v>2792.4</v>
      </c>
      <c r="K2531" s="15">
        <v>6981</v>
      </c>
      <c r="L2531" s="15"/>
      <c r="M2531" s="66" t="str">
        <f>TEXT(Table2[[#This Row],[Gd.Dt]],"mmm-yy")</f>
        <v>Jun-22</v>
      </c>
      <c r="N2531" s="46" t="str">
        <f>MID(Table2[[#This Row],[BE]],6,2)</f>
        <v>IB</v>
      </c>
      <c r="O2531" s="46" t="str">
        <f>IF(Table2[[#This Row],[Type]]="IB","EOU",IF(Table2[[#This Row],[Type]]="MB","Local","492"))</f>
        <v>EOU</v>
      </c>
      <c r="P2531" s="46">
        <f>ROUND(Table2[[#This Row],[Cons]]/Table2[[#This Row],[Qty.]],5)</f>
        <v>0.4</v>
      </c>
      <c r="Q2531" s="46" t="b">
        <f>EXACT(Table2[[#This Row],[rate]],Table2[[#This Row],[Check]])</f>
        <v>1</v>
      </c>
      <c r="R2531" s="46"/>
      <c r="S2531" s="46" t="str">
        <f>IF(Table2[[#This Row],[SRO]]="EOU",VLOOKUP(Table2[[#This Row],[BE]],[2]GD.List!$C$3:$N$5014,12,0),IF(Table2[[#This Row],[SRO]]="Local","Polyester Staple Fibre","SRO 492"))</f>
        <v>Textile Coal</v>
      </c>
    </row>
    <row r="2532" spans="1:19" x14ac:dyDescent="0.25">
      <c r="A2532" s="120" t="s">
        <v>1512</v>
      </c>
      <c r="B2532" s="116" t="s">
        <v>1829</v>
      </c>
      <c r="C2532" s="165">
        <v>5074</v>
      </c>
      <c r="D2532" s="117">
        <v>5402.33</v>
      </c>
      <c r="E2532" s="7" t="s">
        <v>1831</v>
      </c>
      <c r="F2532" s="116" t="s">
        <v>1836</v>
      </c>
      <c r="G2532" s="156">
        <v>44723</v>
      </c>
      <c r="H2532" s="82">
        <v>30126712.039999999</v>
      </c>
      <c r="I2532" s="50">
        <v>1.0101</v>
      </c>
      <c r="J2532" s="15">
        <v>6000</v>
      </c>
      <c r="K2532" s="15">
        <v>5940</v>
      </c>
      <c r="L2532" s="15"/>
      <c r="M2532" s="66" t="str">
        <f>TEXT(Table2[[#This Row],[Gd.Dt]],"mmm-yy")</f>
        <v>Jun-22</v>
      </c>
      <c r="N2532" s="46" t="str">
        <f>MID(Table2[[#This Row],[BE]],6,2)</f>
        <v>IB</v>
      </c>
      <c r="O2532" s="46" t="str">
        <f>IF(Table2[[#This Row],[Type]]="IB","EOU",IF(Table2[[#This Row],[Type]]="MB","Local","492"))</f>
        <v>EOU</v>
      </c>
      <c r="P2532" s="46">
        <f>ROUND(Table2[[#This Row],[Cons]]/Table2[[#This Row],[Qty.]],5)</f>
        <v>1.0101</v>
      </c>
      <c r="Q2532" s="46" t="b">
        <f>EXACT(Table2[[#This Row],[rate]],Table2[[#This Row],[Check]])</f>
        <v>1</v>
      </c>
      <c r="R2532" s="46"/>
      <c r="S2532" s="46" t="str">
        <f>IF(Table2[[#This Row],[SRO]]="EOU",VLOOKUP(Table2[[#This Row],[BE]],[2]GD.List!$C$3:$N$5014,12,0),IF(Table2[[#This Row],[SRO]]="Local","Polyester Staple Fibre","SRO 492"))</f>
        <v>Polyester Yarn</v>
      </c>
    </row>
    <row r="2533" spans="1:19" x14ac:dyDescent="0.25">
      <c r="A2533" s="120" t="s">
        <v>1742</v>
      </c>
      <c r="B2533" s="116" t="s">
        <v>1829</v>
      </c>
      <c r="C2533" s="165">
        <v>5074</v>
      </c>
      <c r="D2533" s="117">
        <v>5402.33</v>
      </c>
      <c r="E2533" s="7" t="s">
        <v>1831</v>
      </c>
      <c r="F2533" s="116" t="s">
        <v>1836</v>
      </c>
      <c r="G2533" s="156">
        <v>44723</v>
      </c>
      <c r="H2533" s="82">
        <v>30126712.039999999</v>
      </c>
      <c r="I2533" s="50">
        <v>1.0101</v>
      </c>
      <c r="J2533" s="15">
        <v>394.31</v>
      </c>
      <c r="K2533" s="15">
        <v>390.37</v>
      </c>
      <c r="L2533" s="15"/>
      <c r="M2533" s="66" t="str">
        <f>TEXT(Table2[[#This Row],[Gd.Dt]],"mmm-yy")</f>
        <v>Jun-22</v>
      </c>
      <c r="N2533" s="46" t="str">
        <f>MID(Table2[[#This Row],[BE]],6,2)</f>
        <v>IB</v>
      </c>
      <c r="O2533" s="46" t="str">
        <f>IF(Table2[[#This Row],[Type]]="IB","EOU",IF(Table2[[#This Row],[Type]]="MB","Local","492"))</f>
        <v>EOU</v>
      </c>
      <c r="P2533" s="46">
        <f>ROUND(Table2[[#This Row],[Cons]]/Table2[[#This Row],[Qty.]],5)</f>
        <v>1.0100899999999999</v>
      </c>
      <c r="Q2533" s="46" t="b">
        <f>EXACT(Table2[[#This Row],[rate]],Table2[[#This Row],[Check]])</f>
        <v>0</v>
      </c>
      <c r="R2533" s="46"/>
      <c r="S2533" s="46" t="str">
        <f>IF(Table2[[#This Row],[SRO]]="EOU",VLOOKUP(Table2[[#This Row],[BE]],[2]GD.List!$C$3:$N$5014,12,0),IF(Table2[[#This Row],[SRO]]="Local","Polyester Staple Fibre","SRO 492"))</f>
        <v>Polyester Yarn</v>
      </c>
    </row>
    <row r="2534" spans="1:19" x14ac:dyDescent="0.25">
      <c r="A2534" s="120" t="s">
        <v>1779</v>
      </c>
      <c r="B2534" s="116" t="s">
        <v>1830</v>
      </c>
      <c r="C2534" s="165">
        <v>11960</v>
      </c>
      <c r="D2534" s="117">
        <v>3204.16</v>
      </c>
      <c r="E2534" s="7" t="s">
        <v>1834</v>
      </c>
      <c r="F2534" s="116" t="s">
        <v>1835</v>
      </c>
      <c r="G2534" s="156">
        <v>44723</v>
      </c>
      <c r="H2534" s="82">
        <v>31653739.52</v>
      </c>
      <c r="I2534" s="50">
        <v>7.0000000000000007E-2</v>
      </c>
      <c r="J2534" s="15">
        <v>970.97</v>
      </c>
      <c r="K2534" s="15">
        <v>13871</v>
      </c>
      <c r="L2534" s="15"/>
      <c r="M2534" s="66" t="str">
        <f>TEXT(Table2[[#This Row],[Gd.Dt]],"mmm-yy")</f>
        <v>Jun-22</v>
      </c>
      <c r="N2534" s="46" t="str">
        <f>MID(Table2[[#This Row],[BE]],6,2)</f>
        <v>IB</v>
      </c>
      <c r="O2534" s="46" t="str">
        <f>IF(Table2[[#This Row],[Type]]="IB","EOU",IF(Table2[[#This Row],[Type]]="MB","Local","492"))</f>
        <v>EOU</v>
      </c>
      <c r="P2534" s="46">
        <f>ROUND(Table2[[#This Row],[Cons]]/Table2[[#This Row],[Qty.]],5)</f>
        <v>7.0000000000000007E-2</v>
      </c>
      <c r="Q2534" s="46" t="b">
        <f>EXACT(Table2[[#This Row],[rate]],Table2[[#This Row],[Check]])</f>
        <v>1</v>
      </c>
      <c r="R2534" s="46"/>
      <c r="S2534" s="46" t="str">
        <f>IF(Table2[[#This Row],[SRO]]="EOU",VLOOKUP(Table2[[#This Row],[BE]],[2]GD.List!$C$3:$N$5014,12,0),IF(Table2[[#This Row],[SRO]]="Local","Polyester Staple Fibre","SRO 492"))</f>
        <v>Textile Dyes</v>
      </c>
    </row>
    <row r="2535" spans="1:19" x14ac:dyDescent="0.25">
      <c r="A2535" s="119" t="s">
        <v>1788</v>
      </c>
      <c r="B2535" s="116" t="s">
        <v>1829</v>
      </c>
      <c r="C2535" s="165">
        <v>5074</v>
      </c>
      <c r="D2535" s="117">
        <v>5402.33</v>
      </c>
      <c r="E2535" s="7" t="s">
        <v>1831</v>
      </c>
      <c r="F2535" s="116" t="s">
        <v>1836</v>
      </c>
      <c r="G2535" s="156">
        <v>44723</v>
      </c>
      <c r="H2535" s="82">
        <v>30126712.039999999</v>
      </c>
      <c r="I2535" s="50">
        <v>0.99009999999999998</v>
      </c>
      <c r="J2535" s="15">
        <v>6458.89</v>
      </c>
      <c r="K2535" s="15">
        <v>6523.47</v>
      </c>
      <c r="L2535" s="15"/>
      <c r="M2535" s="66" t="str">
        <f>TEXT(Table2[[#This Row],[Gd.Dt]],"mmm-yy")</f>
        <v>Jun-22</v>
      </c>
      <c r="N2535" s="46" t="str">
        <f>MID(Table2[[#This Row],[BE]],6,2)</f>
        <v>IB</v>
      </c>
      <c r="O2535" s="46" t="str">
        <f>IF(Table2[[#This Row],[Type]]="IB","EOU",IF(Table2[[#This Row],[Type]]="MB","Local","492"))</f>
        <v>EOU</v>
      </c>
      <c r="P2535" s="46">
        <f>ROUND(Table2[[#This Row],[Cons]]/Table2[[#This Row],[Qty.]],5)</f>
        <v>0.99009999999999998</v>
      </c>
      <c r="Q2535" s="46" t="b">
        <f>EXACT(Table2[[#This Row],[rate]],Table2[[#This Row],[Check]])</f>
        <v>1</v>
      </c>
      <c r="R2535" s="46"/>
      <c r="S2535" s="46" t="str">
        <f>IF(Table2[[#This Row],[SRO]]="EOU",VLOOKUP(Table2[[#This Row],[BE]],[2]GD.List!$C$3:$N$5014,12,0),IF(Table2[[#This Row],[SRO]]="Local","Polyester Staple Fibre","SRO 492"))</f>
        <v>Polyester Yarn</v>
      </c>
    </row>
    <row r="2536" spans="1:19" x14ac:dyDescent="0.25">
      <c r="A2536" s="120" t="s">
        <v>1788</v>
      </c>
      <c r="B2536" s="116" t="s">
        <v>1829</v>
      </c>
      <c r="C2536" s="165">
        <v>5074</v>
      </c>
      <c r="D2536" s="117">
        <v>5402.33</v>
      </c>
      <c r="E2536" s="7" t="s">
        <v>1831</v>
      </c>
      <c r="F2536" s="116" t="s">
        <v>1836</v>
      </c>
      <c r="G2536" s="156">
        <v>44723</v>
      </c>
      <c r="H2536" s="82">
        <v>30126712.039999999</v>
      </c>
      <c r="I2536" s="50">
        <v>1.0101</v>
      </c>
      <c r="J2536" s="15">
        <v>657.2</v>
      </c>
      <c r="K2536" s="15">
        <v>650.63</v>
      </c>
      <c r="L2536" s="15"/>
      <c r="M2536" s="66" t="str">
        <f>TEXT(Table2[[#This Row],[Gd.Dt]],"mmm-yy")</f>
        <v>Jun-22</v>
      </c>
      <c r="N2536" s="46" t="str">
        <f>MID(Table2[[#This Row],[BE]],6,2)</f>
        <v>IB</v>
      </c>
      <c r="O2536" s="46" t="str">
        <f>IF(Table2[[#This Row],[Type]]="IB","EOU",IF(Table2[[#This Row],[Type]]="MB","Local","492"))</f>
        <v>EOU</v>
      </c>
      <c r="P2536" s="46">
        <f>ROUND(Table2[[#This Row],[Cons]]/Table2[[#This Row],[Qty.]],5)</f>
        <v>1.0101</v>
      </c>
      <c r="Q2536" s="46" t="b">
        <f>EXACT(Table2[[#This Row],[rate]],Table2[[#This Row],[Check]])</f>
        <v>1</v>
      </c>
      <c r="R2536" s="46"/>
      <c r="S2536" s="46" t="str">
        <f>IF(Table2[[#This Row],[SRO]]="EOU",VLOOKUP(Table2[[#This Row],[BE]],[2]GD.List!$C$3:$N$5014,12,0),IF(Table2[[#This Row],[SRO]]="Local","Polyester Staple Fibre","SRO 492"))</f>
        <v>Polyester Yarn</v>
      </c>
    </row>
    <row r="2537" spans="1:19" x14ac:dyDescent="0.25">
      <c r="A2537" s="120" t="s">
        <v>1832</v>
      </c>
      <c r="B2537" s="116" t="s">
        <v>1829</v>
      </c>
      <c r="C2537" s="165">
        <v>5074</v>
      </c>
      <c r="D2537" s="117">
        <v>4821.1090000000004</v>
      </c>
      <c r="E2537" s="7" t="s">
        <v>1831</v>
      </c>
      <c r="F2537" s="116" t="s">
        <v>1836</v>
      </c>
      <c r="G2537" s="156">
        <v>44723</v>
      </c>
      <c r="H2537" s="82">
        <v>30126712.039999999</v>
      </c>
      <c r="I2537" s="50">
        <v>1</v>
      </c>
      <c r="J2537" s="15">
        <v>1500</v>
      </c>
      <c r="K2537" s="15">
        <v>1500</v>
      </c>
      <c r="L2537" s="15"/>
      <c r="M2537" s="66" t="str">
        <f>TEXT(Table2[[#This Row],[Gd.Dt]],"mmm-yy")</f>
        <v>Jun-22</v>
      </c>
      <c r="N2537" s="46" t="str">
        <f>MID(Table2[[#This Row],[BE]],6,2)</f>
        <v>TI</v>
      </c>
      <c r="O2537" s="46" t="str">
        <f>IF(Table2[[#This Row],[Type]]="IB","EOU",IF(Table2[[#This Row],[Type]]="MB","Local","492"))</f>
        <v>492</v>
      </c>
      <c r="P2537" s="46">
        <f>ROUND(Table2[[#This Row],[Cons]]/Table2[[#This Row],[Qty.]],5)</f>
        <v>1</v>
      </c>
      <c r="Q2537" s="46" t="b">
        <f>EXACT(Table2[[#This Row],[rate]],Table2[[#This Row],[Check]])</f>
        <v>1</v>
      </c>
      <c r="R2537" s="46"/>
      <c r="S2537" s="46" t="str">
        <f>IF(Table2[[#This Row],[SRO]]="EOU",VLOOKUP(Table2[[#This Row],[BE]],[2]GD.List!$C$3:$N$5014,12,0),IF(Table2[[#This Row],[SRO]]="Local","Polyester Staple Fibre","SRO 492"))</f>
        <v>SRO 492</v>
      </c>
    </row>
    <row r="2538" spans="1:19" x14ac:dyDescent="0.25">
      <c r="A2538" s="119" t="s">
        <v>1833</v>
      </c>
      <c r="B2538" s="119" t="s">
        <v>1829</v>
      </c>
      <c r="C2538" s="170">
        <v>5074</v>
      </c>
      <c r="D2538" s="171">
        <v>4821.1090000000004</v>
      </c>
      <c r="E2538" s="162" t="s">
        <v>1831</v>
      </c>
      <c r="F2538" s="119" t="s">
        <v>1836</v>
      </c>
      <c r="G2538" s="163">
        <v>44723</v>
      </c>
      <c r="H2538" s="172">
        <v>30126712.039999999</v>
      </c>
      <c r="I2538" s="53">
        <v>1</v>
      </c>
      <c r="J2538" s="30">
        <v>7</v>
      </c>
      <c r="K2538" s="30">
        <v>7</v>
      </c>
      <c r="L2538" s="30"/>
      <c r="M2538" s="67" t="str">
        <f>TEXT(Table2[[#This Row],[Gd.Dt]],"mmm-yy")</f>
        <v>Jun-22</v>
      </c>
      <c r="N2538" s="47" t="str">
        <f>MID(Table2[[#This Row],[BE]],6,2)</f>
        <v>TI</v>
      </c>
      <c r="O2538" s="47" t="str">
        <f>IF(Table2[[#This Row],[Type]]="IB","EOU",IF(Table2[[#This Row],[Type]]="MB","Local","492"))</f>
        <v>492</v>
      </c>
      <c r="P2538" s="47">
        <f>ROUND(Table2[[#This Row],[Cons]]/Table2[[#This Row],[Qty.]],5)</f>
        <v>1</v>
      </c>
      <c r="Q2538" s="47" t="b">
        <f>EXACT(Table2[[#This Row],[rate]],Table2[[#This Row],[Check]])</f>
        <v>1</v>
      </c>
      <c r="R2538" s="47"/>
      <c r="S2538" s="47" t="str">
        <f>IF(Table2[[#This Row],[SRO]]="EOU",VLOOKUP(Table2[[#This Row],[BE]],[2]GD.List!$C$3:$N$5014,12,0),IF(Table2[[#This Row],[SRO]]="Local","Polyester Staple Fibre","SRO 492"))</f>
        <v>SRO 492</v>
      </c>
    </row>
    <row r="2539" spans="1:19" x14ac:dyDescent="0.25">
      <c r="A2539" s="116" t="s">
        <v>1</v>
      </c>
      <c r="B2539" s="116" t="s">
        <v>1912</v>
      </c>
      <c r="C2539" s="165">
        <v>76045</v>
      </c>
      <c r="D2539" s="117">
        <v>2701.12</v>
      </c>
      <c r="E2539" s="7" t="s">
        <v>1855</v>
      </c>
      <c r="F2539" s="116" t="s">
        <v>1856</v>
      </c>
      <c r="G2539" s="156">
        <v>44724</v>
      </c>
      <c r="H2539" s="82">
        <v>35731891.609999999</v>
      </c>
      <c r="I2539" s="50">
        <v>0.1</v>
      </c>
      <c r="J2539" s="15">
        <v>1452.9</v>
      </c>
      <c r="K2539" s="15">
        <v>14529</v>
      </c>
      <c r="L2539" s="15"/>
      <c r="M2539" s="66" t="str">
        <f>TEXT(Table2[[#This Row],[Gd.Dt]],"mmm-yy")</f>
        <v>Jun-22</v>
      </c>
      <c r="N2539" s="46" t="str">
        <f>MID(Table2[[#This Row],[BE]],6,2)</f>
        <v>IB</v>
      </c>
      <c r="O2539" s="46" t="str">
        <f>IF(Table2[[#This Row],[Type]]="IB","EOU",IF(Table2[[#This Row],[Type]]="MB","Local","492"))</f>
        <v>EOU</v>
      </c>
      <c r="P2539" s="46">
        <f>ROUND(Table2[[#This Row],[Cons]]/Table2[[#This Row],[Qty.]],5)</f>
        <v>0.1</v>
      </c>
      <c r="Q2539" s="46" t="b">
        <f>EXACT(Table2[[#This Row],[rate]],Table2[[#This Row],[Check]])</f>
        <v>1</v>
      </c>
      <c r="R2539" s="46"/>
      <c r="S2539" s="46" t="str">
        <f>IF(Table2[[#This Row],[SRO]]="EOU",VLOOKUP(Table2[[#This Row],[BE]],[2]GD.List!$C$3:$N$5014,12,0),IF(Table2[[#This Row],[SRO]]="Local","Polyester Staple Fibre","SRO 492"))</f>
        <v>Textile Coal</v>
      </c>
    </row>
    <row r="2540" spans="1:19" x14ac:dyDescent="0.25">
      <c r="A2540" s="116" t="s">
        <v>1</v>
      </c>
      <c r="B2540" s="116" t="s">
        <v>1913</v>
      </c>
      <c r="C2540" s="165">
        <v>28800</v>
      </c>
      <c r="D2540" s="117">
        <v>2701.12</v>
      </c>
      <c r="E2540" s="7" t="s">
        <v>1854</v>
      </c>
      <c r="F2540" s="116" t="s">
        <v>1857</v>
      </c>
      <c r="G2540" s="156">
        <v>44724</v>
      </c>
      <c r="H2540" s="82">
        <v>34375261.509999998</v>
      </c>
      <c r="I2540" s="50">
        <v>0.1</v>
      </c>
      <c r="J2540" s="15">
        <v>1082.4000000000001</v>
      </c>
      <c r="K2540" s="15">
        <v>10824</v>
      </c>
      <c r="L2540" s="15"/>
      <c r="M2540" s="66" t="str">
        <f>TEXT(Table2[[#This Row],[Gd.Dt]],"mmm-yy")</f>
        <v>Jun-22</v>
      </c>
      <c r="N2540" s="46" t="str">
        <f>MID(Table2[[#This Row],[BE]],6,2)</f>
        <v>IB</v>
      </c>
      <c r="O2540" s="46" t="str">
        <f>IF(Table2[[#This Row],[Type]]="IB","EOU",IF(Table2[[#This Row],[Type]]="MB","Local","492"))</f>
        <v>EOU</v>
      </c>
      <c r="P2540" s="46">
        <f>ROUND(Table2[[#This Row],[Cons]]/Table2[[#This Row],[Qty.]],5)</f>
        <v>0.1</v>
      </c>
      <c r="Q2540" s="46" t="b">
        <f>EXACT(Table2[[#This Row],[rate]],Table2[[#This Row],[Check]])</f>
        <v>1</v>
      </c>
      <c r="R2540" s="46"/>
      <c r="S2540" s="46" t="str">
        <f>IF(Table2[[#This Row],[SRO]]="EOU",VLOOKUP(Table2[[#This Row],[BE]],[2]GD.List!$C$3:$N$5014,12,0),IF(Table2[[#This Row],[SRO]]="Local","Polyester Staple Fibre","SRO 492"))</f>
        <v>Textile Coal</v>
      </c>
    </row>
    <row r="2541" spans="1:19" x14ac:dyDescent="0.25">
      <c r="A2541" s="116" t="s">
        <v>1</v>
      </c>
      <c r="B2541" s="116" t="s">
        <v>1913</v>
      </c>
      <c r="C2541" s="165">
        <v>28800</v>
      </c>
      <c r="D2541" s="117">
        <v>2701.12</v>
      </c>
      <c r="E2541" s="7" t="s">
        <v>1854</v>
      </c>
      <c r="F2541" s="116" t="s">
        <v>1857</v>
      </c>
      <c r="G2541" s="156">
        <v>44724</v>
      </c>
      <c r="H2541" s="82">
        <v>34375261.509999998</v>
      </c>
      <c r="I2541" s="50">
        <v>0.4</v>
      </c>
      <c r="J2541" s="15">
        <v>3576.8</v>
      </c>
      <c r="K2541" s="15">
        <v>8942</v>
      </c>
      <c r="L2541" s="15"/>
      <c r="M2541" s="66" t="str">
        <f>TEXT(Table2[[#This Row],[Gd.Dt]],"mmm-yy")</f>
        <v>Jun-22</v>
      </c>
      <c r="N2541" s="46" t="str">
        <f>MID(Table2[[#This Row],[BE]],6,2)</f>
        <v>IB</v>
      </c>
      <c r="O2541" s="46" t="str">
        <f>IF(Table2[[#This Row],[Type]]="IB","EOU",IF(Table2[[#This Row],[Type]]="MB","Local","492"))</f>
        <v>EOU</v>
      </c>
      <c r="P2541" s="46">
        <f>ROUND(Table2[[#This Row],[Cons]]/Table2[[#This Row],[Qty.]],5)</f>
        <v>0.4</v>
      </c>
      <c r="Q2541" s="46" t="b">
        <f>EXACT(Table2[[#This Row],[rate]],Table2[[#This Row],[Check]])</f>
        <v>1</v>
      </c>
      <c r="R2541" s="46"/>
      <c r="S2541" s="46" t="str">
        <f>IF(Table2[[#This Row],[SRO]]="EOU",VLOOKUP(Table2[[#This Row],[BE]],[2]GD.List!$C$3:$N$5014,12,0),IF(Table2[[#This Row],[SRO]]="Local","Polyester Staple Fibre","SRO 492"))</f>
        <v>Textile Coal</v>
      </c>
    </row>
    <row r="2542" spans="1:19" x14ac:dyDescent="0.25">
      <c r="A2542" s="119" t="s">
        <v>1</v>
      </c>
      <c r="B2542" s="116" t="s">
        <v>1840</v>
      </c>
      <c r="C2542" s="165">
        <v>15858</v>
      </c>
      <c r="D2542" s="117">
        <v>2701.12</v>
      </c>
      <c r="E2542" s="7" t="s">
        <v>1850</v>
      </c>
      <c r="F2542" s="116" t="s">
        <v>1858</v>
      </c>
      <c r="G2542" s="156">
        <v>44724</v>
      </c>
      <c r="H2542" s="82">
        <v>27275139.890000001</v>
      </c>
      <c r="I2542" s="50">
        <v>0.1</v>
      </c>
      <c r="J2542" s="15">
        <v>548.09999999999991</v>
      </c>
      <c r="K2542" s="15">
        <v>5481</v>
      </c>
      <c r="L2542" s="15"/>
      <c r="M2542" s="66" t="str">
        <f>TEXT(Table2[[#This Row],[Gd.Dt]],"mmm-yy")</f>
        <v>Jun-22</v>
      </c>
      <c r="N2542" s="46" t="str">
        <f>MID(Table2[[#This Row],[BE]],6,2)</f>
        <v>IB</v>
      </c>
      <c r="O2542" s="46" t="str">
        <f>IF(Table2[[#This Row],[Type]]="IB","EOU",IF(Table2[[#This Row],[Type]]="MB","Local","492"))</f>
        <v>EOU</v>
      </c>
      <c r="P2542" s="46">
        <f>ROUND(Table2[[#This Row],[Cons]]/Table2[[#This Row],[Qty.]],5)</f>
        <v>0.1</v>
      </c>
      <c r="Q2542" s="46" t="b">
        <f>EXACT(Table2[[#This Row],[rate]],Table2[[#This Row],[Check]])</f>
        <v>1</v>
      </c>
      <c r="R2542" s="46"/>
      <c r="S2542" s="46" t="str">
        <f>IF(Table2[[#This Row],[SRO]]="EOU",VLOOKUP(Table2[[#This Row],[BE]],[2]GD.List!$C$3:$N$5014,12,0),IF(Table2[[#This Row],[SRO]]="Local","Polyester Staple Fibre","SRO 492"))</f>
        <v>Textile Coal</v>
      </c>
    </row>
    <row r="2543" spans="1:19" x14ac:dyDescent="0.25">
      <c r="A2543" s="119" t="s">
        <v>1</v>
      </c>
      <c r="B2543" s="116" t="s">
        <v>1840</v>
      </c>
      <c r="C2543" s="165">
        <v>15858</v>
      </c>
      <c r="D2543" s="117">
        <v>2701.12</v>
      </c>
      <c r="E2543" s="7" t="s">
        <v>1850</v>
      </c>
      <c r="F2543" s="116" t="s">
        <v>1858</v>
      </c>
      <c r="G2543" s="156">
        <v>44724</v>
      </c>
      <c r="H2543" s="82">
        <v>27275139.890000001</v>
      </c>
      <c r="I2543" s="50">
        <v>0.4</v>
      </c>
      <c r="J2543" s="15">
        <v>4445.6000000000004</v>
      </c>
      <c r="K2543" s="15">
        <v>11114</v>
      </c>
      <c r="L2543" s="15"/>
      <c r="M2543" s="66" t="str">
        <f>TEXT(Table2[[#This Row],[Gd.Dt]],"mmm-yy")</f>
        <v>Jun-22</v>
      </c>
      <c r="N2543" s="46" t="str">
        <f>MID(Table2[[#This Row],[BE]],6,2)</f>
        <v>IB</v>
      </c>
      <c r="O2543" s="46" t="str">
        <f>IF(Table2[[#This Row],[Type]]="IB","EOU",IF(Table2[[#This Row],[Type]]="MB","Local","492"))</f>
        <v>EOU</v>
      </c>
      <c r="P2543" s="46">
        <f>ROUND(Table2[[#This Row],[Cons]]/Table2[[#This Row],[Qty.]],5)</f>
        <v>0.4</v>
      </c>
      <c r="Q2543" s="46" t="b">
        <f>EXACT(Table2[[#This Row],[rate]],Table2[[#This Row],[Check]])</f>
        <v>1</v>
      </c>
      <c r="R2543" s="46"/>
      <c r="S2543" s="46" t="str">
        <f>IF(Table2[[#This Row],[SRO]]="EOU",VLOOKUP(Table2[[#This Row],[BE]],[2]GD.List!$C$3:$N$5014,12,0),IF(Table2[[#This Row],[SRO]]="Local","Polyester Staple Fibre","SRO 492"))</f>
        <v>Textile Coal</v>
      </c>
    </row>
    <row r="2544" spans="1:19" x14ac:dyDescent="0.25">
      <c r="A2544" s="116" t="s">
        <v>1</v>
      </c>
      <c r="B2544" s="116" t="s">
        <v>1841</v>
      </c>
      <c r="C2544" s="165">
        <v>23390</v>
      </c>
      <c r="D2544" s="117">
        <v>2701.12</v>
      </c>
      <c r="E2544" s="7" t="s">
        <v>46</v>
      </c>
      <c r="F2544" s="116" t="s">
        <v>1859</v>
      </c>
      <c r="G2544" s="156">
        <v>44724</v>
      </c>
      <c r="H2544" s="82">
        <v>13382288.359999999</v>
      </c>
      <c r="I2544" s="50">
        <v>0.1</v>
      </c>
      <c r="J2544" s="15">
        <v>136.80000000000001</v>
      </c>
      <c r="K2544" s="15">
        <v>1368</v>
      </c>
      <c r="L2544" s="15"/>
      <c r="M2544" s="66" t="str">
        <f>TEXT(Table2[[#This Row],[Gd.Dt]],"mmm-yy")</f>
        <v>Jun-22</v>
      </c>
      <c r="N2544" s="46" t="str">
        <f>MID(Table2[[#This Row],[BE]],6,2)</f>
        <v>IB</v>
      </c>
      <c r="O2544" s="46" t="str">
        <f>IF(Table2[[#This Row],[Type]]="IB","EOU",IF(Table2[[#This Row],[Type]]="MB","Local","492"))</f>
        <v>EOU</v>
      </c>
      <c r="P2544" s="46">
        <f>ROUND(Table2[[#This Row],[Cons]]/Table2[[#This Row],[Qty.]],5)</f>
        <v>0.1</v>
      </c>
      <c r="Q2544" s="46" t="b">
        <f>EXACT(Table2[[#This Row],[rate]],Table2[[#This Row],[Check]])</f>
        <v>1</v>
      </c>
      <c r="R2544" s="46"/>
      <c r="S2544" s="46" t="str">
        <f>IF(Table2[[#This Row],[SRO]]="EOU",VLOOKUP(Table2[[#This Row],[BE]],[2]GD.List!$C$3:$N$5014,12,0),IF(Table2[[#This Row],[SRO]]="Local","Polyester Staple Fibre","SRO 492"))</f>
        <v>Textile Coal</v>
      </c>
    </row>
    <row r="2545" spans="1:19" x14ac:dyDescent="0.25">
      <c r="A2545" s="120" t="s">
        <v>1</v>
      </c>
      <c r="B2545" s="116" t="s">
        <v>1841</v>
      </c>
      <c r="C2545" s="165">
        <v>23390</v>
      </c>
      <c r="D2545" s="117">
        <v>2701.12</v>
      </c>
      <c r="E2545" s="7" t="s">
        <v>46</v>
      </c>
      <c r="F2545" s="116" t="s">
        <v>1859</v>
      </c>
      <c r="G2545" s="156">
        <v>44724</v>
      </c>
      <c r="H2545" s="82">
        <v>13382288.359999999</v>
      </c>
      <c r="I2545" s="50">
        <v>0.4</v>
      </c>
      <c r="J2545" s="15">
        <v>1328.8</v>
      </c>
      <c r="K2545" s="15">
        <v>3322</v>
      </c>
      <c r="L2545" s="15"/>
      <c r="M2545" s="66" t="str">
        <f>TEXT(Table2[[#This Row],[Gd.Dt]],"mmm-yy")</f>
        <v>Jun-22</v>
      </c>
      <c r="N2545" s="46" t="str">
        <f>MID(Table2[[#This Row],[BE]],6,2)</f>
        <v>IB</v>
      </c>
      <c r="O2545" s="46" t="str">
        <f>IF(Table2[[#This Row],[Type]]="IB","EOU",IF(Table2[[#This Row],[Type]]="MB","Local","492"))</f>
        <v>EOU</v>
      </c>
      <c r="P2545" s="46">
        <f>ROUND(Table2[[#This Row],[Cons]]/Table2[[#This Row],[Qty.]],5)</f>
        <v>0.4</v>
      </c>
      <c r="Q2545" s="46" t="b">
        <f>EXACT(Table2[[#This Row],[rate]],Table2[[#This Row],[Check]])</f>
        <v>1</v>
      </c>
      <c r="R2545" s="46"/>
      <c r="S2545" s="46" t="str">
        <f>IF(Table2[[#This Row],[SRO]]="EOU",VLOOKUP(Table2[[#This Row],[BE]],[2]GD.List!$C$3:$N$5014,12,0),IF(Table2[[#This Row],[SRO]]="Local","Polyester Staple Fibre","SRO 492"))</f>
        <v>Textile Coal</v>
      </c>
    </row>
    <row r="2546" spans="1:19" x14ac:dyDescent="0.25">
      <c r="A2546" s="120" t="s">
        <v>826</v>
      </c>
      <c r="B2546" s="116" t="s">
        <v>1841</v>
      </c>
      <c r="C2546" s="165">
        <v>23390</v>
      </c>
      <c r="D2546" s="117">
        <v>5407.52</v>
      </c>
      <c r="E2546" s="7" t="s">
        <v>46</v>
      </c>
      <c r="F2546" s="116" t="s">
        <v>1859</v>
      </c>
      <c r="G2546" s="156">
        <v>44724</v>
      </c>
      <c r="H2546" s="82">
        <v>13382288.359999999</v>
      </c>
      <c r="I2546" s="50">
        <v>1.0101</v>
      </c>
      <c r="J2546" s="15">
        <v>4115.1499999999996</v>
      </c>
      <c r="K2546" s="15">
        <v>4074</v>
      </c>
      <c r="L2546" s="15"/>
      <c r="M2546" s="66" t="str">
        <f>TEXT(Table2[[#This Row],[Gd.Dt]],"mmm-yy")</f>
        <v>Jun-22</v>
      </c>
      <c r="N2546" s="46" t="str">
        <f>MID(Table2[[#This Row],[BE]],6,2)</f>
        <v>IB</v>
      </c>
      <c r="O2546" s="46" t="str">
        <f>IF(Table2[[#This Row],[Type]]="IB","EOU",IF(Table2[[#This Row],[Type]]="MB","Local","492"))</f>
        <v>EOU</v>
      </c>
      <c r="P2546" s="46">
        <f>ROUND(Table2[[#This Row],[Cons]]/Table2[[#This Row],[Qty.]],5)</f>
        <v>1.0101</v>
      </c>
      <c r="Q2546" s="46" t="b">
        <f>EXACT(Table2[[#This Row],[rate]],Table2[[#This Row],[Check]])</f>
        <v>1</v>
      </c>
      <c r="R2546" s="46"/>
      <c r="S2546" s="46" t="str">
        <f>IF(Table2[[#This Row],[SRO]]="EOU",VLOOKUP(Table2[[#This Row],[BE]],[2]GD.List!$C$3:$N$5014,12,0),IF(Table2[[#This Row],[SRO]]="Local","Polyester Staple Fibre","SRO 492"))</f>
        <v>Polyester Fabric</v>
      </c>
    </row>
    <row r="2547" spans="1:19" x14ac:dyDescent="0.25">
      <c r="A2547" s="119" t="s">
        <v>1460</v>
      </c>
      <c r="B2547" s="116" t="s">
        <v>1840</v>
      </c>
      <c r="C2547" s="165">
        <v>15858</v>
      </c>
      <c r="D2547" s="117">
        <v>5503.201</v>
      </c>
      <c r="E2547" s="7" t="s">
        <v>1850</v>
      </c>
      <c r="F2547" s="116" t="s">
        <v>1858</v>
      </c>
      <c r="G2547" s="156">
        <v>44724</v>
      </c>
      <c r="H2547" s="82">
        <v>27275139.890000001</v>
      </c>
      <c r="I2547" s="50">
        <v>0.53061000000000003</v>
      </c>
      <c r="J2547" s="15">
        <v>5897.23</v>
      </c>
      <c r="K2547" s="15">
        <v>11114</v>
      </c>
      <c r="L2547" s="15"/>
      <c r="M2547" s="66" t="str">
        <f>TEXT(Table2[[#This Row],[Gd.Dt]],"mmm-yy")</f>
        <v>Jun-22</v>
      </c>
      <c r="N2547" s="46" t="str">
        <f>MID(Table2[[#This Row],[BE]],6,2)</f>
        <v>MB</v>
      </c>
      <c r="O2547" s="46" t="str">
        <f>IF(Table2[[#This Row],[Type]]="IB","EOU",IF(Table2[[#This Row],[Type]]="MB","Local","492"))</f>
        <v>Local</v>
      </c>
      <c r="P2547" s="46">
        <f>ROUND(Table2[[#This Row],[Cons]]/Table2[[#This Row],[Qty.]],5)</f>
        <v>0.53061000000000003</v>
      </c>
      <c r="Q2547" s="46" t="b">
        <f>EXACT(Table2[[#This Row],[rate]],Table2[[#This Row],[Check]])</f>
        <v>1</v>
      </c>
      <c r="R2547" s="46"/>
      <c r="S2547" s="46" t="str">
        <f>IF(Table2[[#This Row],[SRO]]="EOU",VLOOKUP(Table2[[#This Row],[BE]],[2]GD.List!$C$3:$N$5014,12,0),IF(Table2[[#This Row],[SRO]]="Local","Polyester Staple Fibre","SRO 492"))</f>
        <v>Polyester Staple Fibre</v>
      </c>
    </row>
    <row r="2548" spans="1:19" x14ac:dyDescent="0.25">
      <c r="A2548" s="120" t="s">
        <v>1460</v>
      </c>
      <c r="B2548" s="116" t="s">
        <v>1841</v>
      </c>
      <c r="C2548" s="165">
        <v>23390</v>
      </c>
      <c r="D2548" s="117">
        <v>5503.201</v>
      </c>
      <c r="E2548" s="7" t="s">
        <v>46</v>
      </c>
      <c r="F2548" s="116" t="s">
        <v>1859</v>
      </c>
      <c r="G2548" s="156">
        <v>44724</v>
      </c>
      <c r="H2548" s="82">
        <v>13382288.359999999</v>
      </c>
      <c r="I2548" s="50">
        <v>0.53061000000000003</v>
      </c>
      <c r="J2548" s="15">
        <v>1762.69</v>
      </c>
      <c r="K2548" s="15">
        <v>3322</v>
      </c>
      <c r="L2548" s="15"/>
      <c r="M2548" s="66" t="str">
        <f>TEXT(Table2[[#This Row],[Gd.Dt]],"mmm-yy")</f>
        <v>Jun-22</v>
      </c>
      <c r="N2548" s="46" t="str">
        <f>MID(Table2[[#This Row],[BE]],6,2)</f>
        <v>MB</v>
      </c>
      <c r="O2548" s="46" t="str">
        <f>IF(Table2[[#This Row],[Type]]="IB","EOU",IF(Table2[[#This Row],[Type]]="MB","Local","492"))</f>
        <v>Local</v>
      </c>
      <c r="P2548" s="46">
        <f>ROUND(Table2[[#This Row],[Cons]]/Table2[[#This Row],[Qty.]],5)</f>
        <v>0.53061000000000003</v>
      </c>
      <c r="Q2548" s="46" t="b">
        <f>EXACT(Table2[[#This Row],[rate]],Table2[[#This Row],[Check]])</f>
        <v>1</v>
      </c>
      <c r="R2548" s="46"/>
      <c r="S2548" s="46" t="str">
        <f>IF(Table2[[#This Row],[SRO]]="EOU",VLOOKUP(Table2[[#This Row],[BE]],[2]GD.List!$C$3:$N$5014,12,0),IF(Table2[[#This Row],[SRO]]="Local","Polyester Staple Fibre","SRO 492"))</f>
        <v>Polyester Staple Fibre</v>
      </c>
    </row>
    <row r="2549" spans="1:19" x14ac:dyDescent="0.25">
      <c r="A2549" s="120" t="s">
        <v>1564</v>
      </c>
      <c r="B2549" s="116" t="s">
        <v>1913</v>
      </c>
      <c r="C2549" s="165">
        <v>28800</v>
      </c>
      <c r="D2549" s="117">
        <v>5205.2700000000004</v>
      </c>
      <c r="E2549" s="7" t="s">
        <v>1854</v>
      </c>
      <c r="F2549" s="116" t="s">
        <v>1857</v>
      </c>
      <c r="G2549" s="156">
        <v>44724</v>
      </c>
      <c r="H2549" s="82">
        <v>34375261.509999998</v>
      </c>
      <c r="I2549" s="50">
        <v>1.0101</v>
      </c>
      <c r="J2549" s="15">
        <v>10933.32</v>
      </c>
      <c r="K2549" s="15">
        <v>10824</v>
      </c>
      <c r="L2549" s="15"/>
      <c r="M2549" s="66" t="str">
        <f>TEXT(Table2[[#This Row],[Gd.Dt]],"mmm-yy")</f>
        <v>Jun-22</v>
      </c>
      <c r="N2549" s="46" t="str">
        <f>MID(Table2[[#This Row],[BE]],6,2)</f>
        <v>IB</v>
      </c>
      <c r="O2549" s="46" t="str">
        <f>IF(Table2[[#This Row],[Type]]="IB","EOU",IF(Table2[[#This Row],[Type]]="MB","Local","492"))</f>
        <v>EOU</v>
      </c>
      <c r="P2549" s="46">
        <f>ROUND(Table2[[#This Row],[Cons]]/Table2[[#This Row],[Qty.]],5)</f>
        <v>1.0101</v>
      </c>
      <c r="Q2549" s="46" t="b">
        <f>EXACT(Table2[[#This Row],[rate]],Table2[[#This Row],[Check]])</f>
        <v>1</v>
      </c>
      <c r="R2549" s="46"/>
      <c r="S2549" s="46" t="str">
        <f>IF(Table2[[#This Row],[SRO]]="EOU",VLOOKUP(Table2[[#This Row],[BE]],[2]GD.List!$C$3:$N$5014,12,0),IF(Table2[[#This Row],[SRO]]="Local","Polyester Staple Fibre","SRO 492"))</f>
        <v>Cotton Yarn</v>
      </c>
    </row>
    <row r="2550" spans="1:19" x14ac:dyDescent="0.25">
      <c r="A2550" s="119" t="s">
        <v>1578</v>
      </c>
      <c r="B2550" s="116" t="s">
        <v>1842</v>
      </c>
      <c r="C2550" s="165">
        <v>12886</v>
      </c>
      <c r="D2550" s="117">
        <v>9607.2000000000007</v>
      </c>
      <c r="E2550" s="7" t="s">
        <v>1851</v>
      </c>
      <c r="F2550" s="116" t="s">
        <v>1860</v>
      </c>
      <c r="G2550" s="156">
        <v>44724</v>
      </c>
      <c r="H2550" s="82">
        <v>17017576.800000001</v>
      </c>
      <c r="I2550" s="50">
        <v>5.0000000000000001E-4</v>
      </c>
      <c r="J2550" s="15">
        <v>11.48</v>
      </c>
      <c r="K2550" s="15">
        <v>22963.21</v>
      </c>
      <c r="L2550" s="15"/>
      <c r="M2550" s="66" t="str">
        <f>TEXT(Table2[[#This Row],[Gd.Dt]],"mmm-yy")</f>
        <v>Jun-22</v>
      </c>
      <c r="N2550" s="46" t="str">
        <f>MID(Table2[[#This Row],[BE]],6,2)</f>
        <v>HC</v>
      </c>
      <c r="O2550" s="46" t="str">
        <f>IF(Table2[[#This Row],[Type]]="IB","EOU",IF(Table2[[#This Row],[Type]]="MB","Local","492"))</f>
        <v>492</v>
      </c>
      <c r="P2550" s="46">
        <f>ROUND(Table2[[#This Row],[Cons]]/Table2[[#This Row],[Qty.]],5)</f>
        <v>5.0000000000000001E-4</v>
      </c>
      <c r="Q2550" s="46" t="b">
        <f>EXACT(Table2[[#This Row],[rate]],Table2[[#This Row],[Check]])</f>
        <v>1</v>
      </c>
      <c r="R2550" s="46"/>
      <c r="S2550" s="46" t="str">
        <f>IF(Table2[[#This Row],[SRO]]="EOU",VLOOKUP(Table2[[#This Row],[BE]],[2]GD.List!$C$3:$N$5014,12,0),IF(Table2[[#This Row],[SRO]]="Local","Polyester Staple Fibre","SRO 492"))</f>
        <v>SRO 492</v>
      </c>
    </row>
    <row r="2551" spans="1:19" x14ac:dyDescent="0.25">
      <c r="A2551" s="119" t="s">
        <v>1578</v>
      </c>
      <c r="B2551" s="116" t="s">
        <v>1842</v>
      </c>
      <c r="C2551" s="165">
        <v>12886</v>
      </c>
      <c r="D2551" s="117">
        <v>9607.2000000000007</v>
      </c>
      <c r="E2551" s="7" t="s">
        <v>1851</v>
      </c>
      <c r="F2551" s="116" t="s">
        <v>1860</v>
      </c>
      <c r="G2551" s="156">
        <v>44724</v>
      </c>
      <c r="H2551" s="82">
        <v>17017576.800000001</v>
      </c>
      <c r="I2551" s="50">
        <v>1.09E-2</v>
      </c>
      <c r="J2551" s="15">
        <v>250.3</v>
      </c>
      <c r="K2551" s="15">
        <v>22963.21</v>
      </c>
      <c r="L2551" s="15"/>
      <c r="M2551" s="66" t="str">
        <f>TEXT(Table2[[#This Row],[Gd.Dt]],"mmm-yy")</f>
        <v>Jun-22</v>
      </c>
      <c r="N2551" s="46" t="str">
        <f>MID(Table2[[#This Row],[BE]],6,2)</f>
        <v>HC</v>
      </c>
      <c r="O2551" s="46" t="str">
        <f>IF(Table2[[#This Row],[Type]]="IB","EOU",IF(Table2[[#This Row],[Type]]="MB","Local","492"))</f>
        <v>492</v>
      </c>
      <c r="P2551" s="46">
        <f>ROUND(Table2[[#This Row],[Cons]]/Table2[[#This Row],[Qty.]],5)</f>
        <v>1.09E-2</v>
      </c>
      <c r="Q2551" s="46" t="b">
        <f>EXACT(Table2[[#This Row],[rate]],Table2[[#This Row],[Check]])</f>
        <v>1</v>
      </c>
      <c r="R2551" s="46"/>
      <c r="S2551" s="46" t="str">
        <f>IF(Table2[[#This Row],[SRO]]="EOU",VLOOKUP(Table2[[#This Row],[BE]],[2]GD.List!$C$3:$N$5014,12,0),IF(Table2[[#This Row],[SRO]]="Local","Polyester Staple Fibre","SRO 492"))</f>
        <v>SRO 492</v>
      </c>
    </row>
    <row r="2552" spans="1:19" x14ac:dyDescent="0.25">
      <c r="A2552" s="119" t="s">
        <v>1578</v>
      </c>
      <c r="B2552" s="116" t="s">
        <v>1914</v>
      </c>
      <c r="C2552" s="165">
        <v>14226</v>
      </c>
      <c r="D2552" s="117">
        <v>9607.2000000000007</v>
      </c>
      <c r="E2552" s="7" t="s">
        <v>1853</v>
      </c>
      <c r="F2552" s="116" t="s">
        <v>1861</v>
      </c>
      <c r="G2552" s="156">
        <v>44724</v>
      </c>
      <c r="H2552" s="82">
        <v>14973584.6</v>
      </c>
      <c r="I2552" s="50">
        <v>5.0000000000000001E-4</v>
      </c>
      <c r="J2552" s="15">
        <v>1.56</v>
      </c>
      <c r="K2552" s="15">
        <v>3118.65</v>
      </c>
      <c r="L2552" s="15"/>
      <c r="M2552" s="66" t="str">
        <f>TEXT(Table2[[#This Row],[Gd.Dt]],"mmm-yy")</f>
        <v>Jun-22</v>
      </c>
      <c r="N2552" s="46" t="str">
        <f>MID(Table2[[#This Row],[BE]],6,2)</f>
        <v>HC</v>
      </c>
      <c r="O2552" s="46" t="str">
        <f>IF(Table2[[#This Row],[Type]]="IB","EOU",IF(Table2[[#This Row],[Type]]="MB","Local","492"))</f>
        <v>492</v>
      </c>
      <c r="P2552" s="46">
        <f>ROUND(Table2[[#This Row],[Cons]]/Table2[[#This Row],[Qty.]],5)</f>
        <v>5.0000000000000001E-4</v>
      </c>
      <c r="Q2552" s="46" t="b">
        <f>EXACT(Table2[[#This Row],[rate]],Table2[[#This Row],[Check]])</f>
        <v>1</v>
      </c>
      <c r="R2552" s="46"/>
      <c r="S2552" s="46" t="str">
        <f>IF(Table2[[#This Row],[SRO]]="EOU",VLOOKUP(Table2[[#This Row],[BE]],[2]GD.List!$C$3:$N$5014,12,0),IF(Table2[[#This Row],[SRO]]="Local","Polyester Staple Fibre","SRO 492"))</f>
        <v>SRO 492</v>
      </c>
    </row>
    <row r="2553" spans="1:19" x14ac:dyDescent="0.25">
      <c r="A2553" s="119" t="s">
        <v>1578</v>
      </c>
      <c r="B2553" s="116" t="s">
        <v>1914</v>
      </c>
      <c r="C2553" s="165">
        <v>14226</v>
      </c>
      <c r="D2553" s="117">
        <v>9607.2000000000007</v>
      </c>
      <c r="E2553" s="7" t="s">
        <v>1853</v>
      </c>
      <c r="F2553" s="116" t="s">
        <v>1861</v>
      </c>
      <c r="G2553" s="156">
        <v>44724</v>
      </c>
      <c r="H2553" s="82">
        <v>14973584.6</v>
      </c>
      <c r="I2553" s="50">
        <v>1.09E-2</v>
      </c>
      <c r="J2553" s="15">
        <v>33.99</v>
      </c>
      <c r="K2553" s="15">
        <v>3118.65</v>
      </c>
      <c r="L2553" s="15"/>
      <c r="M2553" s="66" t="str">
        <f>TEXT(Table2[[#This Row],[Gd.Dt]],"mmm-yy")</f>
        <v>Jun-22</v>
      </c>
      <c r="N2553" s="46" t="str">
        <f>MID(Table2[[#This Row],[BE]],6,2)</f>
        <v>HC</v>
      </c>
      <c r="O2553" s="46" t="str">
        <f>IF(Table2[[#This Row],[Type]]="IB","EOU",IF(Table2[[#This Row],[Type]]="MB","Local","492"))</f>
        <v>492</v>
      </c>
      <c r="P2553" s="46">
        <f>ROUND(Table2[[#This Row],[Cons]]/Table2[[#This Row],[Qty.]],5)</f>
        <v>1.09E-2</v>
      </c>
      <c r="Q2553" s="46" t="b">
        <f>EXACT(Table2[[#This Row],[rate]],Table2[[#This Row],[Check]])</f>
        <v>1</v>
      </c>
      <c r="R2553" s="46"/>
      <c r="S2553" s="46" t="str">
        <f>IF(Table2[[#This Row],[SRO]]="EOU",VLOOKUP(Table2[[#This Row],[BE]],[2]GD.List!$C$3:$N$5014,12,0),IF(Table2[[#This Row],[SRO]]="Local","Polyester Staple Fibre","SRO 492"))</f>
        <v>SRO 492</v>
      </c>
    </row>
    <row r="2554" spans="1:19" x14ac:dyDescent="0.25">
      <c r="A2554" s="120" t="s">
        <v>1578</v>
      </c>
      <c r="B2554" s="116" t="s">
        <v>1843</v>
      </c>
      <c r="C2554" s="165">
        <v>8916</v>
      </c>
      <c r="D2554" s="117">
        <v>9607.2000000000007</v>
      </c>
      <c r="E2554" s="7" t="s">
        <v>1852</v>
      </c>
      <c r="F2554" s="116" t="s">
        <v>1862</v>
      </c>
      <c r="G2554" s="156">
        <v>44724</v>
      </c>
      <c r="H2554" s="82">
        <v>27979980.93</v>
      </c>
      <c r="I2554" s="50">
        <v>1.09E-2</v>
      </c>
      <c r="J2554" s="15">
        <v>170.88</v>
      </c>
      <c r="K2554" s="15">
        <v>15676.74</v>
      </c>
      <c r="L2554" s="15"/>
      <c r="M2554" s="66" t="str">
        <f>TEXT(Table2[[#This Row],[Gd.Dt]],"mmm-yy")</f>
        <v>Jun-22</v>
      </c>
      <c r="N2554" s="46" t="str">
        <f>MID(Table2[[#This Row],[BE]],6,2)</f>
        <v>HC</v>
      </c>
      <c r="O2554" s="46" t="str">
        <f>IF(Table2[[#This Row],[Type]]="IB","EOU",IF(Table2[[#This Row],[Type]]="MB","Local","492"))</f>
        <v>492</v>
      </c>
      <c r="P2554" s="46">
        <f>ROUND(Table2[[#This Row],[Cons]]/Table2[[#This Row],[Qty.]],5)</f>
        <v>1.09E-2</v>
      </c>
      <c r="Q2554" s="46" t="b">
        <f>EXACT(Table2[[#This Row],[rate]],Table2[[#This Row],[Check]])</f>
        <v>1</v>
      </c>
      <c r="R2554" s="46"/>
      <c r="S2554" s="46" t="str">
        <f>IF(Table2[[#This Row],[SRO]]="EOU",VLOOKUP(Table2[[#This Row],[BE]],[2]GD.List!$C$3:$N$5014,12,0),IF(Table2[[#This Row],[SRO]]="Local","Polyester Staple Fibre","SRO 492"))</f>
        <v>SRO 492</v>
      </c>
    </row>
    <row r="2555" spans="1:19" x14ac:dyDescent="0.25">
      <c r="A2555" s="119" t="s">
        <v>1779</v>
      </c>
      <c r="B2555" s="116" t="s">
        <v>1912</v>
      </c>
      <c r="C2555" s="165">
        <v>76045</v>
      </c>
      <c r="D2555" s="117">
        <v>3204.16</v>
      </c>
      <c r="E2555" s="7" t="s">
        <v>1855</v>
      </c>
      <c r="F2555" s="116" t="s">
        <v>1856</v>
      </c>
      <c r="G2555" s="156">
        <v>44724</v>
      </c>
      <c r="H2555" s="82">
        <v>35731891.609999999</v>
      </c>
      <c r="I2555" s="50">
        <v>7.0000000000000007E-2</v>
      </c>
      <c r="J2555" s="15">
        <v>1017.03</v>
      </c>
      <c r="K2555" s="15">
        <v>14529</v>
      </c>
      <c r="L2555" s="15"/>
      <c r="M2555" s="66" t="str">
        <f>TEXT(Table2[[#This Row],[Gd.Dt]],"mmm-yy")</f>
        <v>Jun-22</v>
      </c>
      <c r="N2555" s="46" t="str">
        <f>MID(Table2[[#This Row],[BE]],6,2)</f>
        <v>IB</v>
      </c>
      <c r="O2555" s="46" t="str">
        <f>IF(Table2[[#This Row],[Type]]="IB","EOU",IF(Table2[[#This Row],[Type]]="MB","Local","492"))</f>
        <v>EOU</v>
      </c>
      <c r="P2555" s="46">
        <f>ROUND(Table2[[#This Row],[Cons]]/Table2[[#This Row],[Qty.]],5)</f>
        <v>7.0000000000000007E-2</v>
      </c>
      <c r="Q2555" s="46" t="b">
        <f>EXACT(Table2[[#This Row],[rate]],Table2[[#This Row],[Check]])</f>
        <v>1</v>
      </c>
      <c r="R2555" s="46"/>
      <c r="S2555" s="46" t="str">
        <f>IF(Table2[[#This Row],[SRO]]="EOU",VLOOKUP(Table2[[#This Row],[BE]],[2]GD.List!$C$3:$N$5014,12,0),IF(Table2[[#This Row],[SRO]]="Local","Polyester Staple Fibre","SRO 492"))</f>
        <v>Textile Dyes</v>
      </c>
    </row>
    <row r="2556" spans="1:19" x14ac:dyDescent="0.25">
      <c r="A2556" s="119" t="s">
        <v>1779</v>
      </c>
      <c r="B2556" s="116" t="s">
        <v>1840</v>
      </c>
      <c r="C2556" s="165">
        <v>15858</v>
      </c>
      <c r="D2556" s="117">
        <v>3204.16</v>
      </c>
      <c r="E2556" s="7" t="s">
        <v>1850</v>
      </c>
      <c r="F2556" s="116" t="s">
        <v>1858</v>
      </c>
      <c r="G2556" s="156">
        <v>44724</v>
      </c>
      <c r="H2556" s="82">
        <v>27275139.890000001</v>
      </c>
      <c r="I2556" s="50">
        <v>7.0000000000000007E-2</v>
      </c>
      <c r="J2556" s="15">
        <v>1161.6500000000001</v>
      </c>
      <c r="K2556" s="15">
        <v>16595</v>
      </c>
      <c r="L2556" s="15"/>
      <c r="M2556" s="66" t="str">
        <f>TEXT(Table2[[#This Row],[Gd.Dt]],"mmm-yy")</f>
        <v>Jun-22</v>
      </c>
      <c r="N2556" s="46" t="str">
        <f>MID(Table2[[#This Row],[BE]],6,2)</f>
        <v>IB</v>
      </c>
      <c r="O2556" s="46" t="str">
        <f>IF(Table2[[#This Row],[Type]]="IB","EOU",IF(Table2[[#This Row],[Type]]="MB","Local","492"))</f>
        <v>EOU</v>
      </c>
      <c r="P2556" s="46">
        <f>ROUND(Table2[[#This Row],[Cons]]/Table2[[#This Row],[Qty.]],5)</f>
        <v>7.0000000000000007E-2</v>
      </c>
      <c r="Q2556" s="46" t="b">
        <f>EXACT(Table2[[#This Row],[rate]],Table2[[#This Row],[Check]])</f>
        <v>1</v>
      </c>
      <c r="R2556" s="46"/>
      <c r="S2556" s="46" t="str">
        <f>IF(Table2[[#This Row],[SRO]]="EOU",VLOOKUP(Table2[[#This Row],[BE]],[2]GD.List!$C$3:$N$5014,12,0),IF(Table2[[#This Row],[SRO]]="Local","Polyester Staple Fibre","SRO 492"))</f>
        <v>Textile Dyes</v>
      </c>
    </row>
    <row r="2557" spans="1:19" x14ac:dyDescent="0.25">
      <c r="A2557" s="120" t="s">
        <v>1779</v>
      </c>
      <c r="B2557" s="116" t="s">
        <v>1841</v>
      </c>
      <c r="C2557" s="165">
        <v>23390</v>
      </c>
      <c r="D2557" s="117">
        <v>3204.16</v>
      </c>
      <c r="E2557" s="7" t="s">
        <v>46</v>
      </c>
      <c r="F2557" s="116" t="s">
        <v>1859</v>
      </c>
      <c r="G2557" s="156">
        <v>44724</v>
      </c>
      <c r="H2557" s="82">
        <v>13382288.359999999</v>
      </c>
      <c r="I2557" s="50">
        <v>7.0000000000000007E-2</v>
      </c>
      <c r="J2557" s="15">
        <v>232.54</v>
      </c>
      <c r="K2557" s="15">
        <v>3322</v>
      </c>
      <c r="L2557" s="15"/>
      <c r="M2557" s="66" t="str">
        <f>TEXT(Table2[[#This Row],[Gd.Dt]],"mmm-yy")</f>
        <v>Jun-22</v>
      </c>
      <c r="N2557" s="46" t="str">
        <f>MID(Table2[[#This Row],[BE]],6,2)</f>
        <v>IB</v>
      </c>
      <c r="O2557" s="46" t="str">
        <f>IF(Table2[[#This Row],[Type]]="IB","EOU",IF(Table2[[#This Row],[Type]]="MB","Local","492"))</f>
        <v>EOU</v>
      </c>
      <c r="P2557" s="46">
        <f>ROUND(Table2[[#This Row],[Cons]]/Table2[[#This Row],[Qty.]],5)</f>
        <v>7.0000000000000007E-2</v>
      </c>
      <c r="Q2557" s="46" t="b">
        <f>EXACT(Table2[[#This Row],[rate]],Table2[[#This Row],[Check]])</f>
        <v>1</v>
      </c>
      <c r="R2557" s="46"/>
      <c r="S2557" s="46" t="str">
        <f>IF(Table2[[#This Row],[SRO]]="EOU",VLOOKUP(Table2[[#This Row],[BE]],[2]GD.List!$C$3:$N$5014,12,0),IF(Table2[[#This Row],[SRO]]="Local","Polyester Staple Fibre","SRO 492"))</f>
        <v>Textile Dyes</v>
      </c>
    </row>
    <row r="2558" spans="1:19" x14ac:dyDescent="0.25">
      <c r="A2558" s="120" t="s">
        <v>1795</v>
      </c>
      <c r="B2558" s="116" t="s">
        <v>1838</v>
      </c>
      <c r="C2558" s="165">
        <v>5138</v>
      </c>
      <c r="D2558" s="117">
        <v>8523.5990000000002</v>
      </c>
      <c r="E2558" s="7" t="s">
        <v>1846</v>
      </c>
      <c r="F2558" s="116" t="s">
        <v>1863</v>
      </c>
      <c r="G2558" s="156">
        <v>44723</v>
      </c>
      <c r="H2558" s="82">
        <v>7168601.8300000001</v>
      </c>
      <c r="I2558" s="50">
        <v>1</v>
      </c>
      <c r="J2558" s="15">
        <v>5000</v>
      </c>
      <c r="K2558" s="15">
        <v>5000</v>
      </c>
      <c r="L2558" s="15"/>
      <c r="M2558" s="66" t="str">
        <f>TEXT(Table2[[#This Row],[Gd.Dt]],"mmm-yy")</f>
        <v>Jun-22</v>
      </c>
      <c r="N2558" s="46" t="str">
        <f>MID(Table2[[#This Row],[BE]],6,2)</f>
        <v>TI</v>
      </c>
      <c r="O2558" s="46" t="str">
        <f>IF(Table2[[#This Row],[Type]]="IB","EOU",IF(Table2[[#This Row],[Type]]="MB","Local","492"))</f>
        <v>492</v>
      </c>
      <c r="P2558" s="46">
        <f>ROUND(Table2[[#This Row],[Cons]]/Table2[[#This Row],[Qty.]],5)</f>
        <v>1</v>
      </c>
      <c r="Q2558" s="46" t="b">
        <f>EXACT(Table2[[#This Row],[rate]],Table2[[#This Row],[Check]])</f>
        <v>1</v>
      </c>
      <c r="R2558" s="46"/>
      <c r="S2558" s="46" t="str">
        <f>IF(Table2[[#This Row],[SRO]]="EOU",VLOOKUP(Table2[[#This Row],[BE]],[2]GD.List!$C$3:$N$5014,12,0),IF(Table2[[#This Row],[SRO]]="Local","Polyester Staple Fibre","SRO 492"))</f>
        <v>SRO 492</v>
      </c>
    </row>
    <row r="2559" spans="1:19" x14ac:dyDescent="0.25">
      <c r="A2559" s="119" t="s">
        <v>1820</v>
      </c>
      <c r="B2559" s="116" t="s">
        <v>1837</v>
      </c>
      <c r="C2559" s="165">
        <v>14359</v>
      </c>
      <c r="D2559" s="117">
        <v>8523.5990000000002</v>
      </c>
      <c r="E2559" s="7" t="s">
        <v>1844</v>
      </c>
      <c r="F2559" s="116" t="s">
        <v>1864</v>
      </c>
      <c r="G2559" s="156">
        <v>44723</v>
      </c>
      <c r="H2559" s="82">
        <v>11319561.189999999</v>
      </c>
      <c r="I2559" s="50">
        <v>1</v>
      </c>
      <c r="J2559" s="15">
        <v>12000</v>
      </c>
      <c r="K2559" s="15">
        <v>12000</v>
      </c>
      <c r="L2559" s="15"/>
      <c r="M2559" s="66" t="str">
        <f>TEXT(Table2[[#This Row],[Gd.Dt]],"mmm-yy")</f>
        <v>Jun-22</v>
      </c>
      <c r="N2559" s="46" t="str">
        <f>MID(Table2[[#This Row],[BE]],6,2)</f>
        <v>TI</v>
      </c>
      <c r="O2559" s="46" t="str">
        <f>IF(Table2[[#This Row],[Type]]="IB","EOU",IF(Table2[[#This Row],[Type]]="MB","Local","492"))</f>
        <v>492</v>
      </c>
      <c r="P2559" s="46">
        <f>ROUND(Table2[[#This Row],[Cons]]/Table2[[#This Row],[Qty.]],5)</f>
        <v>1</v>
      </c>
      <c r="Q2559" s="46" t="b">
        <f>EXACT(Table2[[#This Row],[rate]],Table2[[#This Row],[Check]])</f>
        <v>1</v>
      </c>
      <c r="R2559" s="46"/>
      <c r="S2559" s="46" t="str">
        <f>IF(Table2[[#This Row],[SRO]]="EOU",VLOOKUP(Table2[[#This Row],[BE]],[2]GD.List!$C$3:$N$5014,12,0),IF(Table2[[#This Row],[SRO]]="Local","Polyester Staple Fibre","SRO 492"))</f>
        <v>SRO 492</v>
      </c>
    </row>
    <row r="2560" spans="1:19" x14ac:dyDescent="0.25">
      <c r="A2560" s="120" t="s">
        <v>1820</v>
      </c>
      <c r="B2560" s="116" t="s">
        <v>1837</v>
      </c>
      <c r="C2560" s="165">
        <v>14359</v>
      </c>
      <c r="D2560" s="117">
        <v>7317.0010000000002</v>
      </c>
      <c r="E2560" s="7" t="s">
        <v>1844</v>
      </c>
      <c r="F2560" s="116" t="s">
        <v>1864</v>
      </c>
      <c r="G2560" s="156">
        <v>44723</v>
      </c>
      <c r="H2560" s="82">
        <v>11319561.189999999</v>
      </c>
      <c r="I2560" s="50">
        <v>1</v>
      </c>
      <c r="J2560" s="15">
        <v>13</v>
      </c>
      <c r="K2560" s="15">
        <v>13</v>
      </c>
      <c r="L2560" s="15"/>
      <c r="M2560" s="66" t="str">
        <f>TEXT(Table2[[#This Row],[Gd.Dt]],"mmm-yy")</f>
        <v>Jun-22</v>
      </c>
      <c r="N2560" s="46" t="str">
        <f>MID(Table2[[#This Row],[BE]],6,2)</f>
        <v>TI</v>
      </c>
      <c r="O2560" s="46" t="str">
        <f>IF(Table2[[#This Row],[Type]]="IB","EOU",IF(Table2[[#This Row],[Type]]="MB","Local","492"))</f>
        <v>492</v>
      </c>
      <c r="P2560" s="46">
        <f>ROUND(Table2[[#This Row],[Cons]]/Table2[[#This Row],[Qty.]],5)</f>
        <v>1</v>
      </c>
      <c r="Q2560" s="46" t="b">
        <f>EXACT(Table2[[#This Row],[rate]],Table2[[#This Row],[Check]])</f>
        <v>1</v>
      </c>
      <c r="R2560" s="46"/>
      <c r="S2560" s="46" t="str">
        <f>IF(Table2[[#This Row],[SRO]]="EOU",VLOOKUP(Table2[[#This Row],[BE]],[2]GD.List!$C$3:$N$5014,12,0),IF(Table2[[#This Row],[SRO]]="Local","Polyester Staple Fibre","SRO 492"))</f>
        <v>SRO 492</v>
      </c>
    </row>
    <row r="2561" spans="1:19" x14ac:dyDescent="0.25">
      <c r="A2561" s="120" t="s">
        <v>1832</v>
      </c>
      <c r="B2561" s="116" t="s">
        <v>1838</v>
      </c>
      <c r="C2561" s="165">
        <v>5138</v>
      </c>
      <c r="D2561" s="117">
        <v>4821.1090000000004</v>
      </c>
      <c r="E2561" s="7" t="s">
        <v>1846</v>
      </c>
      <c r="F2561" s="116" t="s">
        <v>1863</v>
      </c>
      <c r="G2561" s="156">
        <v>44723</v>
      </c>
      <c r="H2561" s="82">
        <v>7168601.8300000001</v>
      </c>
      <c r="I2561" s="50">
        <v>1</v>
      </c>
      <c r="J2561" s="15">
        <v>5000</v>
      </c>
      <c r="K2561" s="15">
        <v>5000</v>
      </c>
      <c r="L2561" s="15"/>
      <c r="M2561" s="66" t="str">
        <f>TEXT(Table2[[#This Row],[Gd.Dt]],"mmm-yy")</f>
        <v>Jun-22</v>
      </c>
      <c r="N2561" s="46" t="str">
        <f>MID(Table2[[#This Row],[BE]],6,2)</f>
        <v>TI</v>
      </c>
      <c r="O2561" s="46" t="str">
        <f>IF(Table2[[#This Row],[Type]]="IB","EOU",IF(Table2[[#This Row],[Type]]="MB","Local","492"))</f>
        <v>492</v>
      </c>
      <c r="P2561" s="46">
        <f>ROUND(Table2[[#This Row],[Cons]]/Table2[[#This Row],[Qty.]],5)</f>
        <v>1</v>
      </c>
      <c r="Q2561" s="46" t="b">
        <f>EXACT(Table2[[#This Row],[rate]],Table2[[#This Row],[Check]])</f>
        <v>1</v>
      </c>
      <c r="R2561" s="46"/>
      <c r="S2561" s="46" t="str">
        <f>IF(Table2[[#This Row],[SRO]]="EOU",VLOOKUP(Table2[[#This Row],[BE]],[2]GD.List!$C$3:$N$5014,12,0),IF(Table2[[#This Row],[SRO]]="Local","Polyester Staple Fibre","SRO 492"))</f>
        <v>SRO 492</v>
      </c>
    </row>
    <row r="2562" spans="1:19" x14ac:dyDescent="0.25">
      <c r="A2562" s="120" t="s">
        <v>1845</v>
      </c>
      <c r="B2562" s="116" t="s">
        <v>1837</v>
      </c>
      <c r="C2562" s="165">
        <v>14359</v>
      </c>
      <c r="D2562" s="117">
        <v>9607.11</v>
      </c>
      <c r="E2562" s="7" t="s">
        <v>1844</v>
      </c>
      <c r="F2562" s="116" t="s">
        <v>1864</v>
      </c>
      <c r="G2562" s="156">
        <v>44723</v>
      </c>
      <c r="H2562" s="82">
        <v>11319561.189999999</v>
      </c>
      <c r="I2562" s="50">
        <v>1</v>
      </c>
      <c r="J2562" s="15">
        <v>252.75</v>
      </c>
      <c r="K2562" s="15">
        <v>252.75</v>
      </c>
      <c r="L2562" s="15"/>
      <c r="M2562" s="66" t="str">
        <f>TEXT(Table2[[#This Row],[Gd.Dt]],"mmm-yy")</f>
        <v>Jun-22</v>
      </c>
      <c r="N2562" s="46" t="str">
        <f>MID(Table2[[#This Row],[BE]],6,2)</f>
        <v>EP</v>
      </c>
      <c r="O2562" s="46" t="str">
        <f>IF(Table2[[#This Row],[Type]]="IB","EOU",IF(Table2[[#This Row],[Type]]="MB","Local","492"))</f>
        <v>492</v>
      </c>
      <c r="P2562" s="46">
        <f>ROUND(Table2[[#This Row],[Cons]]/Table2[[#This Row],[Qty.]],5)</f>
        <v>1</v>
      </c>
      <c r="Q2562" s="46" t="b">
        <f>EXACT(Table2[[#This Row],[rate]],Table2[[#This Row],[Check]])</f>
        <v>1</v>
      </c>
      <c r="R2562" s="46"/>
      <c r="S2562" s="46" t="str">
        <f>IF(Table2[[#This Row],[SRO]]="EOU",VLOOKUP(Table2[[#This Row],[BE]],[2]GD.List!$C$3:$N$5014,12,0),IF(Table2[[#This Row],[SRO]]="Local","Polyester Staple Fibre","SRO 492"))</f>
        <v>SRO 492</v>
      </c>
    </row>
    <row r="2563" spans="1:19" x14ac:dyDescent="0.25">
      <c r="A2563" s="120" t="s">
        <v>1847</v>
      </c>
      <c r="B2563" s="116" t="s">
        <v>1838</v>
      </c>
      <c r="C2563" s="165">
        <v>5138</v>
      </c>
      <c r="D2563" s="117">
        <v>9607.11</v>
      </c>
      <c r="E2563" s="7" t="s">
        <v>1846</v>
      </c>
      <c r="F2563" s="116" t="s">
        <v>1863</v>
      </c>
      <c r="G2563" s="156">
        <v>44723</v>
      </c>
      <c r="H2563" s="82">
        <v>7168601.8300000001</v>
      </c>
      <c r="I2563" s="50">
        <v>1</v>
      </c>
      <c r="J2563" s="15">
        <v>275</v>
      </c>
      <c r="K2563" s="15">
        <v>275</v>
      </c>
      <c r="L2563" s="15"/>
      <c r="M2563" s="66" t="str">
        <f>TEXT(Table2[[#This Row],[Gd.Dt]],"mmm-yy")</f>
        <v>Jun-22</v>
      </c>
      <c r="N2563" s="46" t="str">
        <f>MID(Table2[[#This Row],[BE]],6,2)</f>
        <v>EP</v>
      </c>
      <c r="O2563" s="46" t="str">
        <f>IF(Table2[[#This Row],[Type]]="IB","EOU",IF(Table2[[#This Row],[Type]]="MB","Local","492"))</f>
        <v>492</v>
      </c>
      <c r="P2563" s="46">
        <f>ROUND(Table2[[#This Row],[Cons]]/Table2[[#This Row],[Qty.]],5)</f>
        <v>1</v>
      </c>
      <c r="Q2563" s="46" t="b">
        <f>EXACT(Table2[[#This Row],[rate]],Table2[[#This Row],[Check]])</f>
        <v>1</v>
      </c>
      <c r="R2563" s="46"/>
      <c r="S2563" s="46" t="str">
        <f>IF(Table2[[#This Row],[SRO]]="EOU",VLOOKUP(Table2[[#This Row],[BE]],[2]GD.List!$C$3:$N$5014,12,0),IF(Table2[[#This Row],[SRO]]="Local","Polyester Staple Fibre","SRO 492"))</f>
        <v>SRO 492</v>
      </c>
    </row>
    <row r="2564" spans="1:19" x14ac:dyDescent="0.25">
      <c r="A2564" s="119" t="s">
        <v>1849</v>
      </c>
      <c r="B2564" s="119" t="s">
        <v>1839</v>
      </c>
      <c r="C2564" s="170">
        <v>4740</v>
      </c>
      <c r="D2564" s="171">
        <v>9607.11</v>
      </c>
      <c r="E2564" s="162" t="s">
        <v>1848</v>
      </c>
      <c r="F2564" s="119" t="s">
        <v>1865</v>
      </c>
      <c r="G2564" s="163">
        <v>44723</v>
      </c>
      <c r="H2564" s="172">
        <v>5138397</v>
      </c>
      <c r="I2564" s="53">
        <v>1</v>
      </c>
      <c r="J2564" s="30">
        <v>275</v>
      </c>
      <c r="K2564" s="30">
        <v>275</v>
      </c>
      <c r="L2564" s="30"/>
      <c r="M2564" s="67" t="str">
        <f>TEXT(Table2[[#This Row],[Gd.Dt]],"mmm-yy")</f>
        <v>Jun-22</v>
      </c>
      <c r="N2564" s="47" t="str">
        <f>MID(Table2[[#This Row],[BE]],6,2)</f>
        <v>EP</v>
      </c>
      <c r="O2564" s="47" t="str">
        <f>IF(Table2[[#This Row],[Type]]="IB","EOU",IF(Table2[[#This Row],[Type]]="MB","Local","492"))</f>
        <v>492</v>
      </c>
      <c r="P2564" s="47">
        <f>ROUND(Table2[[#This Row],[Cons]]/Table2[[#This Row],[Qty.]],5)</f>
        <v>1</v>
      </c>
      <c r="Q2564" s="47" t="b">
        <f>EXACT(Table2[[#This Row],[rate]],Table2[[#This Row],[Check]])</f>
        <v>1</v>
      </c>
      <c r="R2564" s="47"/>
      <c r="S2564" s="47" t="str">
        <f>IF(Table2[[#This Row],[SRO]]="EOU",VLOOKUP(Table2[[#This Row],[BE]],[2]GD.List!$C$3:$N$5014,12,0),IF(Table2[[#This Row],[SRO]]="Local","Polyester Staple Fibre","SRO 492"))</f>
        <v>SRO 492</v>
      </c>
    </row>
    <row r="2565" spans="1:19" x14ac:dyDescent="0.25">
      <c r="A2565" s="318" t="s">
        <v>1</v>
      </c>
      <c r="B2565" s="318" t="s">
        <v>1915</v>
      </c>
      <c r="C2565" s="319">
        <v>7600</v>
      </c>
      <c r="D2565" s="320">
        <v>2701.12</v>
      </c>
      <c r="E2565" s="7" t="s">
        <v>1866</v>
      </c>
      <c r="F2565" s="318" t="s">
        <v>1871</v>
      </c>
      <c r="G2565" s="156">
        <v>44725</v>
      </c>
      <c r="H2565" s="321">
        <v>8545442.6500000004</v>
      </c>
      <c r="I2565" s="50">
        <v>0.4</v>
      </c>
      <c r="J2565" s="322">
        <v>2360.8000000000002</v>
      </c>
      <c r="K2565" s="322">
        <v>5902</v>
      </c>
      <c r="L2565" s="322"/>
      <c r="M2565" s="316" t="str">
        <f>TEXT(Table2[[#This Row],[Gd.Dt]],"mmm-yy")</f>
        <v>Jun-22</v>
      </c>
      <c r="N2565" s="46" t="str">
        <f>MID(Table2[[#This Row],[BE]],6,2)</f>
        <v>IB</v>
      </c>
      <c r="O2565" s="46" t="str">
        <f>IF(Table2[[#This Row],[Type]]="IB","EOU",IF(Table2[[#This Row],[Type]]="MB","Local","492"))</f>
        <v>EOU</v>
      </c>
      <c r="P2565" s="46">
        <f>ROUND(Table2[[#This Row],[Cons]]/Table2[[#This Row],[Qty.]],5)</f>
        <v>0.4</v>
      </c>
      <c r="Q2565" s="46" t="b">
        <f>EXACT(Table2[[#This Row],[rate]],Table2[[#This Row],[Check]])</f>
        <v>1</v>
      </c>
      <c r="R2565" s="46"/>
      <c r="S2565" s="46" t="str">
        <f>IF(Table2[[#This Row],[SRO]]="EOU",VLOOKUP(Table2[[#This Row],[BE]],[2]GD.List!$C$3:$N$5014,12,0),IF(Table2[[#This Row],[SRO]]="Local","Polyester Staple Fibre","SRO 492"))</f>
        <v>Textile Coal</v>
      </c>
    </row>
    <row r="2566" spans="1:19" x14ac:dyDescent="0.25">
      <c r="A2566" s="318" t="s">
        <v>1</v>
      </c>
      <c r="B2566" s="318" t="s">
        <v>1916</v>
      </c>
      <c r="C2566" s="319">
        <v>96984</v>
      </c>
      <c r="D2566" s="320">
        <v>2701.12</v>
      </c>
      <c r="E2566" s="7" t="s">
        <v>1870</v>
      </c>
      <c r="F2566" s="318" t="s">
        <v>1872</v>
      </c>
      <c r="G2566" s="156">
        <v>44726</v>
      </c>
      <c r="H2566" s="321">
        <v>65134859.82</v>
      </c>
      <c r="I2566" s="50">
        <v>0.1</v>
      </c>
      <c r="J2566" s="322">
        <v>3793.2999999999997</v>
      </c>
      <c r="K2566" s="322">
        <v>37933</v>
      </c>
      <c r="L2566" s="322"/>
      <c r="M2566" s="316" t="str">
        <f>TEXT(Table2[[#This Row],[Gd.Dt]],"mmm-yy")</f>
        <v>Jun-22</v>
      </c>
      <c r="N2566" s="46" t="str">
        <f>MID(Table2[[#This Row],[BE]],6,2)</f>
        <v>IB</v>
      </c>
      <c r="O2566" s="46" t="str">
        <f>IF(Table2[[#This Row],[Type]]="IB","EOU",IF(Table2[[#This Row],[Type]]="MB","Local","492"))</f>
        <v>EOU</v>
      </c>
      <c r="P2566" s="46">
        <f>ROUND(Table2[[#This Row],[Cons]]/Table2[[#This Row],[Qty.]],5)</f>
        <v>0.1</v>
      </c>
      <c r="Q2566" s="46" t="b">
        <f>EXACT(Table2[[#This Row],[rate]],Table2[[#This Row],[Check]])</f>
        <v>1</v>
      </c>
      <c r="R2566" s="46"/>
      <c r="S2566" s="46" t="str">
        <f>IF(Table2[[#This Row],[SRO]]="EOU",VLOOKUP(Table2[[#This Row],[BE]],[2]GD.List!$C$3:$N$5014,12,0),IF(Table2[[#This Row],[SRO]]="Local","Polyester Staple Fibre","SRO 492"))</f>
        <v>Textile Coal</v>
      </c>
    </row>
    <row r="2567" spans="1:19" x14ac:dyDescent="0.25">
      <c r="A2567" s="318" t="s">
        <v>1</v>
      </c>
      <c r="B2567" s="318" t="s">
        <v>1917</v>
      </c>
      <c r="C2567" s="319">
        <v>13449</v>
      </c>
      <c r="D2567" s="320">
        <v>2701.12</v>
      </c>
      <c r="E2567" s="7" t="s">
        <v>1868</v>
      </c>
      <c r="F2567" s="318" t="s">
        <v>1873</v>
      </c>
      <c r="G2567" s="156">
        <v>44726</v>
      </c>
      <c r="H2567" s="321">
        <v>9774409.4199999999</v>
      </c>
      <c r="I2567" s="50">
        <v>0.1</v>
      </c>
      <c r="J2567" s="322">
        <v>367.40000000000003</v>
      </c>
      <c r="K2567" s="322">
        <v>3674</v>
      </c>
      <c r="L2567" s="322"/>
      <c r="M2567" s="316" t="str">
        <f>TEXT(Table2[[#This Row],[Gd.Dt]],"mmm-yy")</f>
        <v>Jun-22</v>
      </c>
      <c r="N2567" s="46" t="str">
        <f>MID(Table2[[#This Row],[BE]],6,2)</f>
        <v>IB</v>
      </c>
      <c r="O2567" s="46" t="str">
        <f>IF(Table2[[#This Row],[Type]]="IB","EOU",IF(Table2[[#This Row],[Type]]="MB","Local","492"))</f>
        <v>EOU</v>
      </c>
      <c r="P2567" s="46">
        <f>ROUND(Table2[[#This Row],[Cons]]/Table2[[#This Row],[Qty.]],5)</f>
        <v>0.1</v>
      </c>
      <c r="Q2567" s="46" t="b">
        <f>EXACT(Table2[[#This Row],[rate]],Table2[[#This Row],[Check]])</f>
        <v>1</v>
      </c>
      <c r="R2567" s="46"/>
      <c r="S2567" s="46" t="str">
        <f>IF(Table2[[#This Row],[SRO]]="EOU",VLOOKUP(Table2[[#This Row],[BE]],[2]GD.List!$C$3:$N$5014,12,0),IF(Table2[[#This Row],[SRO]]="Local","Polyester Staple Fibre","SRO 492"))</f>
        <v>Textile Coal</v>
      </c>
    </row>
    <row r="2568" spans="1:19" x14ac:dyDescent="0.25">
      <c r="A2568" s="323" t="s">
        <v>1</v>
      </c>
      <c r="B2568" s="318" t="s">
        <v>1918</v>
      </c>
      <c r="C2568" s="319">
        <v>43582</v>
      </c>
      <c r="D2568" s="320">
        <v>2701.12</v>
      </c>
      <c r="E2568" s="7" t="s">
        <v>1867</v>
      </c>
      <c r="F2568" s="318" t="s">
        <v>1874</v>
      </c>
      <c r="G2568" s="156">
        <v>44726</v>
      </c>
      <c r="H2568" s="321">
        <v>57762993</v>
      </c>
      <c r="I2568" s="50">
        <v>0.1</v>
      </c>
      <c r="J2568" s="322">
        <v>2597.5</v>
      </c>
      <c r="K2568" s="322">
        <v>25975</v>
      </c>
      <c r="L2568" s="322"/>
      <c r="M2568" s="316" t="str">
        <f>TEXT(Table2[[#This Row],[Gd.Dt]],"mmm-yy")</f>
        <v>Jun-22</v>
      </c>
      <c r="N2568" s="46" t="str">
        <f>MID(Table2[[#This Row],[BE]],6,2)</f>
        <v>IB</v>
      </c>
      <c r="O2568" s="46" t="str">
        <f>IF(Table2[[#This Row],[Type]]="IB","EOU",IF(Table2[[#This Row],[Type]]="MB","Local","492"))</f>
        <v>EOU</v>
      </c>
      <c r="P2568" s="46">
        <f>ROUND(Table2[[#This Row],[Cons]]/Table2[[#This Row],[Qty.]],5)</f>
        <v>0.1</v>
      </c>
      <c r="Q2568" s="46" t="b">
        <f>EXACT(Table2[[#This Row],[rate]],Table2[[#This Row],[Check]])</f>
        <v>1</v>
      </c>
      <c r="R2568" s="46"/>
      <c r="S2568" s="46" t="str">
        <f>IF(Table2[[#This Row],[SRO]]="EOU",VLOOKUP(Table2[[#This Row],[BE]],[2]GD.List!$C$3:$N$5014,12,0),IF(Table2[[#This Row],[SRO]]="Local","Polyester Staple Fibre","SRO 492"))</f>
        <v>Textile Coal</v>
      </c>
    </row>
    <row r="2569" spans="1:19" x14ac:dyDescent="0.25">
      <c r="A2569" s="323" t="s">
        <v>310</v>
      </c>
      <c r="B2569" s="318" t="s">
        <v>1916</v>
      </c>
      <c r="C2569" s="319">
        <v>96984</v>
      </c>
      <c r="D2569" s="320">
        <v>3926.9099000000001</v>
      </c>
      <c r="E2569" s="7" t="s">
        <v>1870</v>
      </c>
      <c r="F2569" s="318" t="s">
        <v>1872</v>
      </c>
      <c r="G2569" s="156">
        <v>44726</v>
      </c>
      <c r="H2569" s="321">
        <v>65134859.82</v>
      </c>
      <c r="I2569" s="50">
        <v>1</v>
      </c>
      <c r="J2569" s="322">
        <v>12500</v>
      </c>
      <c r="K2569" s="322">
        <v>12500</v>
      </c>
      <c r="L2569" s="322"/>
      <c r="M2569" s="316" t="str">
        <f>TEXT(Table2[[#This Row],[Gd.Dt]],"mmm-yy")</f>
        <v>Jun-22</v>
      </c>
      <c r="N2569" s="46" t="str">
        <f>MID(Table2[[#This Row],[BE]],6,2)</f>
        <v>TI</v>
      </c>
      <c r="O2569" s="46" t="str">
        <f>IF(Table2[[#This Row],[Type]]="IB","EOU",IF(Table2[[#This Row],[Type]]="MB","Local","492"))</f>
        <v>492</v>
      </c>
      <c r="P2569" s="46">
        <f>ROUND(Table2[[#This Row],[Cons]]/Table2[[#This Row],[Qty.]],5)</f>
        <v>1</v>
      </c>
      <c r="Q2569" s="46" t="b">
        <f>EXACT(Table2[[#This Row],[rate]],Table2[[#This Row],[Check]])</f>
        <v>1</v>
      </c>
      <c r="R2569" s="46"/>
      <c r="S2569" s="46" t="str">
        <f>IF(Table2[[#This Row],[SRO]]="EOU",VLOOKUP(Table2[[#This Row],[BE]],[2]GD.List!$C$3:$N$5014,12,0),IF(Table2[[#This Row],[SRO]]="Local","Polyester Staple Fibre","SRO 492"))</f>
        <v>SRO 492</v>
      </c>
    </row>
    <row r="2570" spans="1:19" x14ac:dyDescent="0.25">
      <c r="A2570" s="323" t="s">
        <v>1444</v>
      </c>
      <c r="B2570" s="318" t="s">
        <v>1915</v>
      </c>
      <c r="C2570" s="319">
        <v>7600</v>
      </c>
      <c r="D2570" s="320">
        <v>3910</v>
      </c>
      <c r="E2570" s="7" t="s">
        <v>1866</v>
      </c>
      <c r="F2570" s="318" t="s">
        <v>1871</v>
      </c>
      <c r="G2570" s="156">
        <v>44725</v>
      </c>
      <c r="H2570" s="321">
        <v>8545442.6500000004</v>
      </c>
      <c r="I2570" s="50">
        <v>0.04</v>
      </c>
      <c r="J2570" s="322">
        <v>236.08</v>
      </c>
      <c r="K2570" s="322">
        <v>5902</v>
      </c>
      <c r="L2570" s="322"/>
      <c r="M2570" s="316" t="str">
        <f>TEXT(Table2[[#This Row],[Gd.Dt]],"mmm-yy")</f>
        <v>Jun-22</v>
      </c>
      <c r="N2570" s="46" t="str">
        <f>MID(Table2[[#This Row],[BE]],6,2)</f>
        <v>IB</v>
      </c>
      <c r="O2570" s="46" t="str">
        <f>IF(Table2[[#This Row],[Type]]="IB","EOU",IF(Table2[[#This Row],[Type]]="MB","Local","492"))</f>
        <v>EOU</v>
      </c>
      <c r="P2570" s="46">
        <f>ROUND(Table2[[#This Row],[Cons]]/Table2[[#This Row],[Qty.]],5)</f>
        <v>0.04</v>
      </c>
      <c r="Q2570" s="46" t="b">
        <f>EXACT(Table2[[#This Row],[rate]],Table2[[#This Row],[Check]])</f>
        <v>1</v>
      </c>
      <c r="R2570" s="46"/>
      <c r="S2570" s="46" t="str">
        <f>IF(Table2[[#This Row],[SRO]]="EOU",VLOOKUP(Table2[[#This Row],[BE]],[2]GD.List!$C$3:$N$5014,12,0),IF(Table2[[#This Row],[SRO]]="Local","Polyester Staple Fibre","SRO 492"))</f>
        <v>Textile Chemical</v>
      </c>
    </row>
    <row r="2571" spans="1:19" x14ac:dyDescent="0.25">
      <c r="A2571" s="323" t="s">
        <v>1445</v>
      </c>
      <c r="B2571" s="318" t="s">
        <v>1915</v>
      </c>
      <c r="C2571" s="319">
        <v>7600</v>
      </c>
      <c r="D2571" s="320">
        <v>3906.9029999999998</v>
      </c>
      <c r="E2571" s="7" t="s">
        <v>1866</v>
      </c>
      <c r="F2571" s="318" t="s">
        <v>1871</v>
      </c>
      <c r="G2571" s="156">
        <v>44725</v>
      </c>
      <c r="H2571" s="321">
        <v>8545442.6500000004</v>
      </c>
      <c r="I2571" s="50">
        <v>0.04</v>
      </c>
      <c r="J2571" s="322">
        <v>236.08</v>
      </c>
      <c r="K2571" s="322">
        <v>5902</v>
      </c>
      <c r="L2571" s="322"/>
      <c r="M2571" s="316" t="str">
        <f>TEXT(Table2[[#This Row],[Gd.Dt]],"mmm-yy")</f>
        <v>Jun-22</v>
      </c>
      <c r="N2571" s="46" t="str">
        <f>MID(Table2[[#This Row],[BE]],6,2)</f>
        <v>IB</v>
      </c>
      <c r="O2571" s="46" t="str">
        <f>IF(Table2[[#This Row],[Type]]="IB","EOU",IF(Table2[[#This Row],[Type]]="MB","Local","492"))</f>
        <v>EOU</v>
      </c>
      <c r="P2571" s="46">
        <f>ROUND(Table2[[#This Row],[Cons]]/Table2[[#This Row],[Qty.]],5)</f>
        <v>0.04</v>
      </c>
      <c r="Q2571" s="46" t="b">
        <f>EXACT(Table2[[#This Row],[rate]],Table2[[#This Row],[Check]])</f>
        <v>1</v>
      </c>
      <c r="R2571" s="46"/>
      <c r="S2571" s="46" t="str">
        <f>IF(Table2[[#This Row],[SRO]]="EOU",VLOOKUP(Table2[[#This Row],[BE]],[2]GD.List!$C$3:$N$5014,12,0),IF(Table2[[#This Row],[SRO]]="Local","Polyester Staple Fibre","SRO 492"))</f>
        <v>Textile Chemical</v>
      </c>
    </row>
    <row r="2572" spans="1:19" x14ac:dyDescent="0.25">
      <c r="A2572" s="323" t="s">
        <v>1460</v>
      </c>
      <c r="B2572" s="318" t="s">
        <v>1915</v>
      </c>
      <c r="C2572" s="319">
        <v>7600</v>
      </c>
      <c r="D2572" s="320">
        <v>5503.201</v>
      </c>
      <c r="E2572" s="7" t="s">
        <v>1866</v>
      </c>
      <c r="F2572" s="318" t="s">
        <v>1871</v>
      </c>
      <c r="G2572" s="156">
        <v>44725</v>
      </c>
      <c r="H2572" s="321">
        <v>8545442.6500000004</v>
      </c>
      <c r="I2572" s="50">
        <v>0.53061000000000003</v>
      </c>
      <c r="J2572" s="322">
        <v>3131.66</v>
      </c>
      <c r="K2572" s="322">
        <v>5902</v>
      </c>
      <c r="L2572" s="322"/>
      <c r="M2572" s="316" t="str">
        <f>TEXT(Table2[[#This Row],[Gd.Dt]],"mmm-yy")</f>
        <v>Jun-22</v>
      </c>
      <c r="N2572" s="46" t="str">
        <f>MID(Table2[[#This Row],[BE]],6,2)</f>
        <v>MB</v>
      </c>
      <c r="O2572" s="46" t="str">
        <f>IF(Table2[[#This Row],[Type]]="IB","EOU",IF(Table2[[#This Row],[Type]]="MB","Local","492"))</f>
        <v>Local</v>
      </c>
      <c r="P2572" s="46">
        <f>ROUND(Table2[[#This Row],[Cons]]/Table2[[#This Row],[Qty.]],5)</f>
        <v>0.53061000000000003</v>
      </c>
      <c r="Q2572" s="46" t="b">
        <f>EXACT(Table2[[#This Row],[rate]],Table2[[#This Row],[Check]])</f>
        <v>1</v>
      </c>
      <c r="R2572" s="46"/>
      <c r="S2572" s="46" t="str">
        <f>IF(Table2[[#This Row],[SRO]]="EOU",VLOOKUP(Table2[[#This Row],[BE]],[2]GD.List!$C$3:$N$5014,12,0),IF(Table2[[#This Row],[SRO]]="Local","Polyester Staple Fibre","SRO 492"))</f>
        <v>Polyester Staple Fibre</v>
      </c>
    </row>
    <row r="2573" spans="1:19" x14ac:dyDescent="0.25">
      <c r="A2573" s="324" t="s">
        <v>1578</v>
      </c>
      <c r="B2573" s="318" t="s">
        <v>1919</v>
      </c>
      <c r="C2573" s="319">
        <v>10500</v>
      </c>
      <c r="D2573" s="320">
        <v>9607.2000000000007</v>
      </c>
      <c r="E2573" s="7" t="s">
        <v>1869</v>
      </c>
      <c r="F2573" s="318" t="s">
        <v>1875</v>
      </c>
      <c r="G2573" s="156">
        <v>44726</v>
      </c>
      <c r="H2573" s="321">
        <v>15797191.33</v>
      </c>
      <c r="I2573" s="50">
        <v>5.0000000000000001E-4</v>
      </c>
      <c r="J2573" s="322">
        <v>5.04</v>
      </c>
      <c r="K2573" s="322">
        <v>10076</v>
      </c>
      <c r="L2573" s="322"/>
      <c r="M2573" s="316" t="str">
        <f>TEXT(Table2[[#This Row],[Gd.Dt]],"mmm-yy")</f>
        <v>Jun-22</v>
      </c>
      <c r="N2573" s="46" t="str">
        <f>MID(Table2[[#This Row],[BE]],6,2)</f>
        <v>HC</v>
      </c>
      <c r="O2573" s="46" t="str">
        <f>IF(Table2[[#This Row],[Type]]="IB","EOU",IF(Table2[[#This Row],[Type]]="MB","Local","492"))</f>
        <v>492</v>
      </c>
      <c r="P2573" s="46">
        <f>ROUND(Table2[[#This Row],[Cons]]/Table2[[#This Row],[Qty.]],5)</f>
        <v>5.0000000000000001E-4</v>
      </c>
      <c r="Q2573" s="46" t="b">
        <f>EXACT(Table2[[#This Row],[rate]],Table2[[#This Row],[Check]])</f>
        <v>1</v>
      </c>
      <c r="R2573" s="46"/>
      <c r="S2573" s="46" t="str">
        <f>IF(Table2[[#This Row],[SRO]]="EOU",VLOOKUP(Table2[[#This Row],[BE]],[2]GD.List!$C$3:$N$5014,12,0),IF(Table2[[#This Row],[SRO]]="Local","Polyester Staple Fibre","SRO 492"))</f>
        <v>SRO 492</v>
      </c>
    </row>
    <row r="2574" spans="1:19" x14ac:dyDescent="0.25">
      <c r="A2574" s="324" t="s">
        <v>1578</v>
      </c>
      <c r="B2574" s="324" t="s">
        <v>1919</v>
      </c>
      <c r="C2574" s="325">
        <v>10500</v>
      </c>
      <c r="D2574" s="326">
        <v>9607.2000000000007</v>
      </c>
      <c r="E2574" s="162" t="s">
        <v>1869</v>
      </c>
      <c r="F2574" s="324" t="s">
        <v>1875</v>
      </c>
      <c r="G2574" s="163">
        <v>44726</v>
      </c>
      <c r="H2574" s="327">
        <v>15797191.33</v>
      </c>
      <c r="I2574" s="53">
        <v>1.09E-2</v>
      </c>
      <c r="J2574" s="328">
        <v>227.45999999999998</v>
      </c>
      <c r="K2574" s="328">
        <v>20867.95</v>
      </c>
      <c r="L2574" s="328"/>
      <c r="M2574" s="317" t="str">
        <f>TEXT(Table2[[#This Row],[Gd.Dt]],"mmm-yy")</f>
        <v>Jun-22</v>
      </c>
      <c r="N2574" s="47" t="str">
        <f>MID(Table2[[#This Row],[BE]],6,2)</f>
        <v>HC</v>
      </c>
      <c r="O2574" s="47" t="str">
        <f>IF(Table2[[#This Row],[Type]]="IB","EOU",IF(Table2[[#This Row],[Type]]="MB","Local","492"))</f>
        <v>492</v>
      </c>
      <c r="P2574" s="47">
        <f>ROUND(Table2[[#This Row],[Cons]]/Table2[[#This Row],[Qty.]],5)</f>
        <v>1.09E-2</v>
      </c>
      <c r="Q2574" s="47" t="b">
        <f>EXACT(Table2[[#This Row],[rate]],Table2[[#This Row],[Check]])</f>
        <v>1</v>
      </c>
      <c r="R2574" s="47"/>
      <c r="S2574" s="47" t="str">
        <f>IF(Table2[[#This Row],[SRO]]="EOU",VLOOKUP(Table2[[#This Row],[BE]],[2]GD.List!$C$3:$N$5014,12,0),IF(Table2[[#This Row],[SRO]]="Local","Polyester Staple Fibre","SRO 492"))</f>
        <v>SRO 492</v>
      </c>
    </row>
    <row r="2575" spans="1:19" x14ac:dyDescent="0.25">
      <c r="A2575" s="119" t="s">
        <v>1</v>
      </c>
      <c r="B2575" s="116" t="s">
        <v>1920</v>
      </c>
      <c r="C2575" s="165">
        <v>26172</v>
      </c>
      <c r="D2575" s="117">
        <v>2701.12</v>
      </c>
      <c r="E2575" s="7" t="s">
        <v>1879</v>
      </c>
      <c r="F2575" s="116" t="s">
        <v>1887</v>
      </c>
      <c r="G2575" s="156">
        <v>44726</v>
      </c>
      <c r="H2575" s="82">
        <v>26919324.82</v>
      </c>
      <c r="I2575" s="50">
        <v>0.1</v>
      </c>
      <c r="J2575" s="15">
        <v>1173.9999999999998</v>
      </c>
      <c r="K2575" s="15">
        <v>11740</v>
      </c>
      <c r="L2575" s="15"/>
      <c r="M2575" s="66" t="str">
        <f>TEXT(Table2[[#This Row],[Gd.Dt]],"mmm-yy")</f>
        <v>Jun-22</v>
      </c>
      <c r="N2575" s="46" t="str">
        <f>MID(Table2[[#This Row],[BE]],6,2)</f>
        <v>IB</v>
      </c>
      <c r="O2575" s="46" t="str">
        <f>IF(Table2[[#This Row],[Type]]="IB","EOU",IF(Table2[[#This Row],[Type]]="MB","Local","492"))</f>
        <v>EOU</v>
      </c>
      <c r="P2575" s="46">
        <f>ROUND(Table2[[#This Row],[Cons]]/Table2[[#This Row],[Qty.]],5)</f>
        <v>0.1</v>
      </c>
      <c r="Q2575" s="46" t="b">
        <f>EXACT(Table2[[#This Row],[rate]],Table2[[#This Row],[Check]])</f>
        <v>1</v>
      </c>
      <c r="R2575" s="46"/>
      <c r="S2575" s="46" t="str">
        <f>IF(Table2[[#This Row],[SRO]]="EOU",VLOOKUP(Table2[[#This Row],[BE]],[2]GD.List!$C$3:$N$5014,12,0),IF(Table2[[#This Row],[SRO]]="Local","Polyester Staple Fibre","SRO 492"))</f>
        <v>Textile Coal</v>
      </c>
    </row>
    <row r="2576" spans="1:19" x14ac:dyDescent="0.25">
      <c r="A2576" s="119" t="s">
        <v>1</v>
      </c>
      <c r="B2576" s="116" t="s">
        <v>1921</v>
      </c>
      <c r="C2576" s="165">
        <v>3911</v>
      </c>
      <c r="D2576" s="117">
        <v>2701.12</v>
      </c>
      <c r="E2576" s="7" t="s">
        <v>1878</v>
      </c>
      <c r="F2576" s="116" t="s">
        <v>1888</v>
      </c>
      <c r="G2576" s="156">
        <v>44726</v>
      </c>
      <c r="H2576" s="82">
        <v>12236496.550000001</v>
      </c>
      <c r="I2576" s="50">
        <v>0.1</v>
      </c>
      <c r="J2576" s="15">
        <v>487.5</v>
      </c>
      <c r="K2576" s="15">
        <v>4875</v>
      </c>
      <c r="L2576" s="15"/>
      <c r="M2576" s="66" t="str">
        <f>TEXT(Table2[[#This Row],[Gd.Dt]],"mmm-yy")</f>
        <v>Jun-22</v>
      </c>
      <c r="N2576" s="46" t="str">
        <f>MID(Table2[[#This Row],[BE]],6,2)</f>
        <v>IB</v>
      </c>
      <c r="O2576" s="46" t="str">
        <f>IF(Table2[[#This Row],[Type]]="IB","EOU",IF(Table2[[#This Row],[Type]]="MB","Local","492"))</f>
        <v>EOU</v>
      </c>
      <c r="P2576" s="46">
        <f>ROUND(Table2[[#This Row],[Cons]]/Table2[[#This Row],[Qty.]],5)</f>
        <v>0.1</v>
      </c>
      <c r="Q2576" s="46" t="b">
        <f>EXACT(Table2[[#This Row],[rate]],Table2[[#This Row],[Check]])</f>
        <v>1</v>
      </c>
      <c r="R2576" s="46"/>
      <c r="S2576" s="46" t="str">
        <f>IF(Table2[[#This Row],[SRO]]="EOU",VLOOKUP(Table2[[#This Row],[BE]],[2]GD.List!$C$3:$N$5014,12,0),IF(Table2[[#This Row],[SRO]]="Local","Polyester Staple Fibre","SRO 492"))</f>
        <v>Textile Coal</v>
      </c>
    </row>
    <row r="2577" spans="1:19" x14ac:dyDescent="0.25">
      <c r="A2577" s="119" t="s">
        <v>1</v>
      </c>
      <c r="B2577" s="116" t="s">
        <v>1922</v>
      </c>
      <c r="C2577" s="165">
        <v>49752</v>
      </c>
      <c r="D2577" s="117">
        <v>2701.12</v>
      </c>
      <c r="E2577" s="7" t="s">
        <v>1876</v>
      </c>
      <c r="F2577" s="116" t="s">
        <v>1889</v>
      </c>
      <c r="G2577" s="156">
        <v>44726</v>
      </c>
      <c r="H2577" s="82">
        <v>51040990</v>
      </c>
      <c r="I2577" s="50">
        <v>0.1</v>
      </c>
      <c r="J2577" s="15">
        <v>2238.8000000000002</v>
      </c>
      <c r="K2577" s="15">
        <v>22388</v>
      </c>
      <c r="L2577" s="15"/>
      <c r="M2577" s="66" t="str">
        <f>TEXT(Table2[[#This Row],[Gd.Dt]],"mmm-yy")</f>
        <v>Jun-22</v>
      </c>
      <c r="N2577" s="46" t="str">
        <f>MID(Table2[[#This Row],[BE]],6,2)</f>
        <v>IB</v>
      </c>
      <c r="O2577" s="46" t="str">
        <f>IF(Table2[[#This Row],[Type]]="IB","EOU",IF(Table2[[#This Row],[Type]]="MB","Local","492"))</f>
        <v>EOU</v>
      </c>
      <c r="P2577" s="46">
        <f>ROUND(Table2[[#This Row],[Cons]]/Table2[[#This Row],[Qty.]],5)</f>
        <v>0.1</v>
      </c>
      <c r="Q2577" s="46" t="b">
        <f>EXACT(Table2[[#This Row],[rate]],Table2[[#This Row],[Check]])</f>
        <v>1</v>
      </c>
      <c r="R2577" s="46"/>
      <c r="S2577" s="46" t="str">
        <f>IF(Table2[[#This Row],[SRO]]="EOU",VLOOKUP(Table2[[#This Row],[BE]],[2]GD.List!$C$3:$N$5014,12,0),IF(Table2[[#This Row],[SRO]]="Local","Polyester Staple Fibre","SRO 492"))</f>
        <v>Textile Coal</v>
      </c>
    </row>
    <row r="2578" spans="1:19" x14ac:dyDescent="0.25">
      <c r="A2578" s="119" t="s">
        <v>1</v>
      </c>
      <c r="B2578" s="116" t="s">
        <v>1923</v>
      </c>
      <c r="C2578" s="165">
        <v>23860</v>
      </c>
      <c r="D2578" s="117">
        <v>2701.12</v>
      </c>
      <c r="E2578" s="7" t="s">
        <v>1877</v>
      </c>
      <c r="F2578" s="116" t="s">
        <v>1890</v>
      </c>
      <c r="G2578" s="156">
        <v>44726</v>
      </c>
      <c r="H2578" s="82">
        <v>27958179.82</v>
      </c>
      <c r="I2578" s="50">
        <v>0.1</v>
      </c>
      <c r="J2578" s="15">
        <v>1107</v>
      </c>
      <c r="K2578" s="15">
        <v>11070</v>
      </c>
      <c r="L2578" s="15"/>
      <c r="M2578" s="66" t="str">
        <f>TEXT(Table2[[#This Row],[Gd.Dt]],"mmm-yy")</f>
        <v>Jun-22</v>
      </c>
      <c r="N2578" s="46" t="str">
        <f>MID(Table2[[#This Row],[BE]],6,2)</f>
        <v>IB</v>
      </c>
      <c r="O2578" s="46" t="str">
        <f>IF(Table2[[#This Row],[Type]]="IB","EOU",IF(Table2[[#This Row],[Type]]="MB","Local","492"))</f>
        <v>EOU</v>
      </c>
      <c r="P2578" s="46">
        <f>ROUND(Table2[[#This Row],[Cons]]/Table2[[#This Row],[Qty.]],5)</f>
        <v>0.1</v>
      </c>
      <c r="Q2578" s="46" t="b">
        <f>EXACT(Table2[[#This Row],[rate]],Table2[[#This Row],[Check]])</f>
        <v>1</v>
      </c>
      <c r="R2578" s="46"/>
      <c r="S2578" s="46" t="str">
        <f>IF(Table2[[#This Row],[SRO]]="EOU",VLOOKUP(Table2[[#This Row],[BE]],[2]GD.List!$C$3:$N$5014,12,0),IF(Table2[[#This Row],[SRO]]="Local","Polyester Staple Fibre","SRO 492"))</f>
        <v>Textile Coal</v>
      </c>
    </row>
    <row r="2579" spans="1:19" x14ac:dyDescent="0.25">
      <c r="A2579" s="116" t="s">
        <v>1</v>
      </c>
      <c r="B2579" s="116" t="s">
        <v>1923</v>
      </c>
      <c r="C2579" s="165">
        <v>23860</v>
      </c>
      <c r="D2579" s="117">
        <v>2701.12</v>
      </c>
      <c r="E2579" s="7" t="s">
        <v>1877</v>
      </c>
      <c r="F2579" s="116" t="s">
        <v>1890</v>
      </c>
      <c r="G2579" s="156">
        <v>44726</v>
      </c>
      <c r="H2579" s="82">
        <v>27958179.82</v>
      </c>
      <c r="I2579" s="50">
        <v>0.4</v>
      </c>
      <c r="J2579" s="15">
        <v>2591.6</v>
      </c>
      <c r="K2579" s="15">
        <v>6479</v>
      </c>
      <c r="L2579" s="15"/>
      <c r="M2579" s="66" t="str">
        <f>TEXT(Table2[[#This Row],[Gd.Dt]],"mmm-yy")</f>
        <v>Jun-22</v>
      </c>
      <c r="N2579" s="46" t="str">
        <f>MID(Table2[[#This Row],[BE]],6,2)</f>
        <v>IB</v>
      </c>
      <c r="O2579" s="46" t="str">
        <f>IF(Table2[[#This Row],[Type]]="IB","EOU",IF(Table2[[#This Row],[Type]]="MB","Local","492"))</f>
        <v>EOU</v>
      </c>
      <c r="P2579" s="46">
        <f>ROUND(Table2[[#This Row],[Cons]]/Table2[[#This Row],[Qty.]],5)</f>
        <v>0.4</v>
      </c>
      <c r="Q2579" s="46" t="b">
        <f>EXACT(Table2[[#This Row],[rate]],Table2[[#This Row],[Check]])</f>
        <v>1</v>
      </c>
      <c r="R2579" s="46"/>
      <c r="S2579" s="46" t="str">
        <f>IF(Table2[[#This Row],[SRO]]="EOU",VLOOKUP(Table2[[#This Row],[BE]],[2]GD.List!$C$3:$N$5014,12,0),IF(Table2[[#This Row],[SRO]]="Local","Polyester Staple Fibre","SRO 492"))</f>
        <v>Textile Coal</v>
      </c>
    </row>
    <row r="2580" spans="1:19" x14ac:dyDescent="0.25">
      <c r="A2580" s="116" t="s">
        <v>1</v>
      </c>
      <c r="B2580" s="116" t="s">
        <v>1924</v>
      </c>
      <c r="C2580" s="165">
        <v>6872</v>
      </c>
      <c r="D2580" s="117">
        <v>2701.12</v>
      </c>
      <c r="E2580" s="7" t="s">
        <v>1885</v>
      </c>
      <c r="F2580" s="116" t="s">
        <v>1891</v>
      </c>
      <c r="G2580" s="156">
        <v>44727</v>
      </c>
      <c r="H2580" s="82">
        <v>20619562.920000002</v>
      </c>
      <c r="I2580" s="50">
        <v>0.1</v>
      </c>
      <c r="J2580" s="15">
        <v>879.9</v>
      </c>
      <c r="K2580" s="15">
        <v>8799</v>
      </c>
      <c r="L2580" s="15"/>
      <c r="M2580" s="66" t="str">
        <f>TEXT(Table2[[#This Row],[Gd.Dt]],"mmm-yy")</f>
        <v>Jun-22</v>
      </c>
      <c r="N2580" s="46" t="str">
        <f>MID(Table2[[#This Row],[BE]],6,2)</f>
        <v>IB</v>
      </c>
      <c r="O2580" s="46" t="str">
        <f>IF(Table2[[#This Row],[Type]]="IB","EOU",IF(Table2[[#This Row],[Type]]="MB","Local","492"))</f>
        <v>EOU</v>
      </c>
      <c r="P2580" s="46">
        <f>ROUND(Table2[[#This Row],[Cons]]/Table2[[#This Row],[Qty.]],5)</f>
        <v>0.1</v>
      </c>
      <c r="Q2580" s="46" t="b">
        <f>EXACT(Table2[[#This Row],[rate]],Table2[[#This Row],[Check]])</f>
        <v>1</v>
      </c>
      <c r="R2580" s="46"/>
      <c r="S2580" s="46" t="str">
        <f>IF(Table2[[#This Row],[SRO]]="EOU",VLOOKUP(Table2[[#This Row],[BE]],[2]GD.List!$C$3:$N$5014,12,0),IF(Table2[[#This Row],[SRO]]="Local","Polyester Staple Fibre","SRO 492"))</f>
        <v>Textile Coal</v>
      </c>
    </row>
    <row r="2581" spans="1:19" x14ac:dyDescent="0.25">
      <c r="A2581" s="116" t="s">
        <v>1</v>
      </c>
      <c r="B2581" s="116" t="s">
        <v>1925</v>
      </c>
      <c r="C2581" s="165">
        <v>14370</v>
      </c>
      <c r="D2581" s="117">
        <v>2701.12</v>
      </c>
      <c r="E2581" s="7" t="s">
        <v>1886</v>
      </c>
      <c r="F2581" s="116" t="s">
        <v>1892</v>
      </c>
      <c r="G2581" s="156">
        <v>44727</v>
      </c>
      <c r="H2581" s="82">
        <v>24409911.27</v>
      </c>
      <c r="I2581" s="50">
        <v>0.1</v>
      </c>
      <c r="J2581" s="15">
        <v>265.2</v>
      </c>
      <c r="K2581" s="15">
        <v>2652</v>
      </c>
      <c r="L2581" s="15"/>
      <c r="M2581" s="66" t="str">
        <f>TEXT(Table2[[#This Row],[Gd.Dt]],"mmm-yy")</f>
        <v>Jun-22</v>
      </c>
      <c r="N2581" s="46" t="str">
        <f>MID(Table2[[#This Row],[BE]],6,2)</f>
        <v>IB</v>
      </c>
      <c r="O2581" s="46" t="str">
        <f>IF(Table2[[#This Row],[Type]]="IB","EOU",IF(Table2[[#This Row],[Type]]="MB","Local","492"))</f>
        <v>EOU</v>
      </c>
      <c r="P2581" s="46">
        <f>ROUND(Table2[[#This Row],[Cons]]/Table2[[#This Row],[Qty.]],5)</f>
        <v>0.1</v>
      </c>
      <c r="Q2581" s="46" t="b">
        <f>EXACT(Table2[[#This Row],[rate]],Table2[[#This Row],[Check]])</f>
        <v>1</v>
      </c>
      <c r="R2581" s="46"/>
      <c r="S2581" s="46" t="str">
        <f>IF(Table2[[#This Row],[SRO]]="EOU",VLOOKUP(Table2[[#This Row],[BE]],[2]GD.List!$C$3:$N$5014,12,0),IF(Table2[[#This Row],[SRO]]="Local","Polyester Staple Fibre","SRO 492"))</f>
        <v>Textile Coal</v>
      </c>
    </row>
    <row r="2582" spans="1:19" x14ac:dyDescent="0.25">
      <c r="A2582" s="116" t="s">
        <v>1</v>
      </c>
      <c r="B2582" s="116" t="s">
        <v>1925</v>
      </c>
      <c r="C2582" s="165">
        <v>14370</v>
      </c>
      <c r="D2582" s="117">
        <v>2701.12</v>
      </c>
      <c r="E2582" s="7" t="s">
        <v>1886</v>
      </c>
      <c r="F2582" s="116" t="s">
        <v>1892</v>
      </c>
      <c r="G2582" s="156">
        <v>44727</v>
      </c>
      <c r="H2582" s="82">
        <v>24409911.27</v>
      </c>
      <c r="I2582" s="50">
        <v>0.4</v>
      </c>
      <c r="J2582" s="15">
        <v>6711.2</v>
      </c>
      <c r="K2582" s="15">
        <v>16778</v>
      </c>
      <c r="L2582" s="15"/>
      <c r="M2582" s="66" t="str">
        <f>TEXT(Table2[[#This Row],[Gd.Dt]],"mmm-yy")</f>
        <v>Jun-22</v>
      </c>
      <c r="N2582" s="46" t="str">
        <f>MID(Table2[[#This Row],[BE]],6,2)</f>
        <v>IB</v>
      </c>
      <c r="O2582" s="46" t="str">
        <f>IF(Table2[[#This Row],[Type]]="IB","EOU",IF(Table2[[#This Row],[Type]]="MB","Local","492"))</f>
        <v>EOU</v>
      </c>
      <c r="P2582" s="46">
        <f>ROUND(Table2[[#This Row],[Cons]]/Table2[[#This Row],[Qty.]],5)</f>
        <v>0.4</v>
      </c>
      <c r="Q2582" s="46" t="b">
        <f>EXACT(Table2[[#This Row],[rate]],Table2[[#This Row],[Check]])</f>
        <v>1</v>
      </c>
      <c r="R2582" s="46"/>
      <c r="S2582" s="46" t="str">
        <f>IF(Table2[[#This Row],[SRO]]="EOU",VLOOKUP(Table2[[#This Row],[BE]],[2]GD.List!$C$3:$N$5014,12,0),IF(Table2[[#This Row],[SRO]]="Local","Polyester Staple Fibre","SRO 492"))</f>
        <v>Textile Coal</v>
      </c>
    </row>
    <row r="2583" spans="1:19" x14ac:dyDescent="0.25">
      <c r="A2583" s="120" t="s">
        <v>1</v>
      </c>
      <c r="B2583" s="116" t="s">
        <v>1926</v>
      </c>
      <c r="C2583" s="165">
        <v>4818</v>
      </c>
      <c r="D2583" s="117">
        <v>2701.12</v>
      </c>
      <c r="E2583" s="7" t="s">
        <v>1880</v>
      </c>
      <c r="F2583" s="116" t="s">
        <v>1893</v>
      </c>
      <c r="G2583" s="156">
        <v>44727</v>
      </c>
      <c r="H2583" s="82">
        <v>10641528.470000001</v>
      </c>
      <c r="I2583" s="50">
        <v>0.1</v>
      </c>
      <c r="J2583" s="15">
        <v>567.6</v>
      </c>
      <c r="K2583" s="15">
        <v>5676</v>
      </c>
      <c r="L2583" s="15"/>
      <c r="M2583" s="66" t="str">
        <f>TEXT(Table2[[#This Row],[Gd.Dt]],"mmm-yy")</f>
        <v>Jun-22</v>
      </c>
      <c r="N2583" s="46" t="str">
        <f>MID(Table2[[#This Row],[BE]],6,2)</f>
        <v>IB</v>
      </c>
      <c r="O2583" s="46" t="str">
        <f>IF(Table2[[#This Row],[Type]]="IB","EOU",IF(Table2[[#This Row],[Type]]="MB","Local","492"))</f>
        <v>EOU</v>
      </c>
      <c r="P2583" s="46">
        <f>ROUND(Table2[[#This Row],[Cons]]/Table2[[#This Row],[Qty.]],5)</f>
        <v>0.1</v>
      </c>
      <c r="Q2583" s="46" t="b">
        <f>EXACT(Table2[[#This Row],[rate]],Table2[[#This Row],[Check]])</f>
        <v>1</v>
      </c>
      <c r="R2583" s="46"/>
      <c r="S2583" s="46" t="str">
        <f>IF(Table2[[#This Row],[SRO]]="EOU",VLOOKUP(Table2[[#This Row],[BE]],[2]GD.List!$C$3:$N$5014,12,0),IF(Table2[[#This Row],[SRO]]="Local","Polyester Staple Fibre","SRO 492"))</f>
        <v>Textile Coal</v>
      </c>
    </row>
    <row r="2584" spans="1:19" x14ac:dyDescent="0.25">
      <c r="A2584" s="120" t="s">
        <v>945</v>
      </c>
      <c r="B2584" s="116" t="s">
        <v>1924</v>
      </c>
      <c r="C2584" s="165">
        <v>6872</v>
      </c>
      <c r="D2584" s="117">
        <v>3906.9090000000001</v>
      </c>
      <c r="E2584" s="7" t="s">
        <v>1885</v>
      </c>
      <c r="F2584" s="116" t="s">
        <v>1891</v>
      </c>
      <c r="G2584" s="156">
        <v>44727</v>
      </c>
      <c r="H2584" s="82">
        <v>20619562.920000002</v>
      </c>
      <c r="I2584" s="50">
        <v>0.04</v>
      </c>
      <c r="J2584" s="15">
        <v>22.84</v>
      </c>
      <c r="K2584" s="15">
        <v>571</v>
      </c>
      <c r="L2584" s="15"/>
      <c r="M2584" s="66" t="str">
        <f>TEXT(Table2[[#This Row],[Gd.Dt]],"mmm-yy")</f>
        <v>Jun-22</v>
      </c>
      <c r="N2584" s="46" t="str">
        <f>MID(Table2[[#This Row],[BE]],6,2)</f>
        <v>IB</v>
      </c>
      <c r="O2584" s="46" t="str">
        <f>IF(Table2[[#This Row],[Type]]="IB","EOU",IF(Table2[[#This Row],[Type]]="MB","Local","492"))</f>
        <v>EOU</v>
      </c>
      <c r="P2584" s="46">
        <f>ROUND(Table2[[#This Row],[Cons]]/Table2[[#This Row],[Qty.]],5)</f>
        <v>0.04</v>
      </c>
      <c r="Q2584" s="46" t="b">
        <f>EXACT(Table2[[#This Row],[rate]],Table2[[#This Row],[Check]])</f>
        <v>1</v>
      </c>
      <c r="R2584" s="46"/>
      <c r="S2584" s="46" t="str">
        <f>IF(Table2[[#This Row],[SRO]]="EOU",VLOOKUP(Table2[[#This Row],[BE]],[2]GD.List!$C$3:$N$5014,12,0),IF(Table2[[#This Row],[SRO]]="Local","Polyester Staple Fibre","SRO 492"))</f>
        <v>Textile Chemical</v>
      </c>
    </row>
    <row r="2585" spans="1:19" x14ac:dyDescent="0.25">
      <c r="A2585" s="120" t="s">
        <v>1097</v>
      </c>
      <c r="B2585" s="116" t="s">
        <v>1924</v>
      </c>
      <c r="C2585" s="165">
        <v>6872</v>
      </c>
      <c r="D2585" s="117">
        <v>3402.13</v>
      </c>
      <c r="E2585" s="7" t="s">
        <v>1885</v>
      </c>
      <c r="F2585" s="116" t="s">
        <v>1891</v>
      </c>
      <c r="G2585" s="156">
        <v>44727</v>
      </c>
      <c r="H2585" s="82">
        <v>20619562.920000002</v>
      </c>
      <c r="I2585" s="50">
        <v>0.04</v>
      </c>
      <c r="J2585" s="15">
        <v>45.76</v>
      </c>
      <c r="K2585" s="15">
        <v>1144</v>
      </c>
      <c r="L2585" s="15"/>
      <c r="M2585" s="66" t="str">
        <f>TEXT(Table2[[#This Row],[Gd.Dt]],"mmm-yy")</f>
        <v>Jun-22</v>
      </c>
      <c r="N2585" s="46" t="str">
        <f>MID(Table2[[#This Row],[BE]],6,2)</f>
        <v>IB</v>
      </c>
      <c r="O2585" s="46" t="str">
        <f>IF(Table2[[#This Row],[Type]]="IB","EOU",IF(Table2[[#This Row],[Type]]="MB","Local","492"))</f>
        <v>EOU</v>
      </c>
      <c r="P2585" s="46">
        <f>ROUND(Table2[[#This Row],[Cons]]/Table2[[#This Row],[Qty.]],5)</f>
        <v>0.04</v>
      </c>
      <c r="Q2585" s="46" t="b">
        <f>EXACT(Table2[[#This Row],[rate]],Table2[[#This Row],[Check]])</f>
        <v>1</v>
      </c>
      <c r="R2585" s="46"/>
      <c r="S2585" s="46" t="str">
        <f>IF(Table2[[#This Row],[SRO]]="EOU",VLOOKUP(Table2[[#This Row],[BE]],[2]GD.List!$C$3:$N$5014,12,0),IF(Table2[[#This Row],[SRO]]="Local","Polyester Staple Fibre","SRO 492"))</f>
        <v>Textile Chemical</v>
      </c>
    </row>
    <row r="2586" spans="1:19" x14ac:dyDescent="0.25">
      <c r="A2586" s="119" t="s">
        <v>1460</v>
      </c>
      <c r="B2586" s="116" t="s">
        <v>1923</v>
      </c>
      <c r="C2586" s="165">
        <v>23860</v>
      </c>
      <c r="D2586" s="117">
        <v>5503.201</v>
      </c>
      <c r="E2586" s="7" t="s">
        <v>1877</v>
      </c>
      <c r="F2586" s="116" t="s">
        <v>1890</v>
      </c>
      <c r="G2586" s="156">
        <v>44726</v>
      </c>
      <c r="H2586" s="82">
        <v>27958179.82</v>
      </c>
      <c r="I2586" s="50">
        <v>0.53061000000000003</v>
      </c>
      <c r="J2586" s="15">
        <v>2588.85</v>
      </c>
      <c r="K2586" s="15">
        <v>4879</v>
      </c>
      <c r="L2586" s="15"/>
      <c r="M2586" s="66" t="str">
        <f>TEXT(Table2[[#This Row],[Gd.Dt]],"mmm-yy")</f>
        <v>Jun-22</v>
      </c>
      <c r="N2586" s="46" t="str">
        <f>MID(Table2[[#This Row],[BE]],6,2)</f>
        <v>MB</v>
      </c>
      <c r="O2586" s="46" t="str">
        <f>IF(Table2[[#This Row],[Type]]="IB","EOU",IF(Table2[[#This Row],[Type]]="MB","Local","492"))</f>
        <v>Local</v>
      </c>
      <c r="P2586" s="46">
        <f>ROUND(Table2[[#This Row],[Cons]]/Table2[[#This Row],[Qty.]],5)</f>
        <v>0.53061000000000003</v>
      </c>
      <c r="Q2586" s="46" t="b">
        <f>EXACT(Table2[[#This Row],[rate]],Table2[[#This Row],[Check]])</f>
        <v>1</v>
      </c>
      <c r="R2586" s="46"/>
      <c r="S2586" s="46" t="str">
        <f>IF(Table2[[#This Row],[SRO]]="EOU",VLOOKUP(Table2[[#This Row],[BE]],[2]GD.List!$C$3:$N$5014,12,0),IF(Table2[[#This Row],[SRO]]="Local","Polyester Staple Fibre","SRO 492"))</f>
        <v>Polyester Staple Fibre</v>
      </c>
    </row>
    <row r="2587" spans="1:19" x14ac:dyDescent="0.25">
      <c r="A2587" s="120" t="s">
        <v>1460</v>
      </c>
      <c r="B2587" s="116" t="s">
        <v>1925</v>
      </c>
      <c r="C2587" s="165">
        <v>14370</v>
      </c>
      <c r="D2587" s="117">
        <v>5503.201</v>
      </c>
      <c r="E2587" s="7" t="s">
        <v>1886</v>
      </c>
      <c r="F2587" s="116" t="s">
        <v>1892</v>
      </c>
      <c r="G2587" s="156">
        <v>44727</v>
      </c>
      <c r="H2587" s="82">
        <v>24409911.27</v>
      </c>
      <c r="I2587" s="50">
        <v>0.53061000000000003</v>
      </c>
      <c r="J2587" s="15">
        <v>8902.57</v>
      </c>
      <c r="K2587" s="15">
        <v>16778</v>
      </c>
      <c r="L2587" s="15"/>
      <c r="M2587" s="66" t="str">
        <f>TEXT(Table2[[#This Row],[Gd.Dt]],"mmm-yy")</f>
        <v>Jun-22</v>
      </c>
      <c r="N2587" s="46" t="str">
        <f>MID(Table2[[#This Row],[BE]],6,2)</f>
        <v>MB</v>
      </c>
      <c r="O2587" s="46" t="str">
        <f>IF(Table2[[#This Row],[Type]]="IB","EOU",IF(Table2[[#This Row],[Type]]="MB","Local","492"))</f>
        <v>Local</v>
      </c>
      <c r="P2587" s="46">
        <f>ROUND(Table2[[#This Row],[Cons]]/Table2[[#This Row],[Qty.]],5)</f>
        <v>0.53061000000000003</v>
      </c>
      <c r="Q2587" s="46" t="b">
        <f>EXACT(Table2[[#This Row],[rate]],Table2[[#This Row],[Check]])</f>
        <v>1</v>
      </c>
      <c r="R2587" s="46"/>
      <c r="S2587" s="46" t="str">
        <f>IF(Table2[[#This Row],[SRO]]="EOU",VLOOKUP(Table2[[#This Row],[BE]],[2]GD.List!$C$3:$N$5014,12,0),IF(Table2[[#This Row],[SRO]]="Local","Polyester Staple Fibre","SRO 492"))</f>
        <v>Polyester Staple Fibre</v>
      </c>
    </row>
    <row r="2588" spans="1:19" x14ac:dyDescent="0.25">
      <c r="A2588" s="120" t="s">
        <v>1564</v>
      </c>
      <c r="B2588" s="116" t="s">
        <v>1923</v>
      </c>
      <c r="C2588" s="165">
        <v>23860</v>
      </c>
      <c r="D2588" s="117">
        <v>5205.2700000000004</v>
      </c>
      <c r="E2588" s="7" t="s">
        <v>1877</v>
      </c>
      <c r="F2588" s="116" t="s">
        <v>1890</v>
      </c>
      <c r="G2588" s="156">
        <v>44726</v>
      </c>
      <c r="H2588" s="82">
        <v>27958179.82</v>
      </c>
      <c r="I2588" s="50">
        <v>1.0101</v>
      </c>
      <c r="J2588" s="15">
        <v>11181.81</v>
      </c>
      <c r="K2588" s="15">
        <v>11070</v>
      </c>
      <c r="L2588" s="15"/>
      <c r="M2588" s="66" t="str">
        <f>TEXT(Table2[[#This Row],[Gd.Dt]],"mmm-yy")</f>
        <v>Jun-22</v>
      </c>
      <c r="N2588" s="46" t="str">
        <f>MID(Table2[[#This Row],[BE]],6,2)</f>
        <v>IB</v>
      </c>
      <c r="O2588" s="46" t="str">
        <f>IF(Table2[[#This Row],[Type]]="IB","EOU",IF(Table2[[#This Row],[Type]]="MB","Local","492"))</f>
        <v>EOU</v>
      </c>
      <c r="P2588" s="46">
        <f>ROUND(Table2[[#This Row],[Cons]]/Table2[[#This Row],[Qty.]],5)</f>
        <v>1.0101</v>
      </c>
      <c r="Q2588" s="46" t="b">
        <f>EXACT(Table2[[#This Row],[rate]],Table2[[#This Row],[Check]])</f>
        <v>1</v>
      </c>
      <c r="R2588" s="46"/>
      <c r="S2588" s="46" t="str">
        <f>IF(Table2[[#This Row],[SRO]]="EOU",VLOOKUP(Table2[[#This Row],[BE]],[2]GD.List!$C$3:$N$5014,12,0),IF(Table2[[#This Row],[SRO]]="Local","Polyester Staple Fibre","SRO 492"))</f>
        <v>Cotton Yarn</v>
      </c>
    </row>
    <row r="2589" spans="1:19" x14ac:dyDescent="0.25">
      <c r="A2589" s="119" t="s">
        <v>1779</v>
      </c>
      <c r="B2589" s="116" t="s">
        <v>1920</v>
      </c>
      <c r="C2589" s="165">
        <v>26172</v>
      </c>
      <c r="D2589" s="117">
        <v>3204.16</v>
      </c>
      <c r="E2589" s="7" t="s">
        <v>1879</v>
      </c>
      <c r="F2589" s="116" t="s">
        <v>1887</v>
      </c>
      <c r="G2589" s="156">
        <v>44726</v>
      </c>
      <c r="H2589" s="82">
        <v>26919324.82</v>
      </c>
      <c r="I2589" s="50">
        <v>7.0000000000000007E-2</v>
      </c>
      <c r="J2589" s="15">
        <v>709.31</v>
      </c>
      <c r="K2589" s="15">
        <v>10133</v>
      </c>
      <c r="L2589" s="15"/>
      <c r="M2589" s="66" t="str">
        <f>TEXT(Table2[[#This Row],[Gd.Dt]],"mmm-yy")</f>
        <v>Jun-22</v>
      </c>
      <c r="N2589" s="46" t="str">
        <f>MID(Table2[[#This Row],[BE]],6,2)</f>
        <v>IB</v>
      </c>
      <c r="O2589" s="46" t="str">
        <f>IF(Table2[[#This Row],[Type]]="IB","EOU",IF(Table2[[#This Row],[Type]]="MB","Local","492"))</f>
        <v>EOU</v>
      </c>
      <c r="P2589" s="46">
        <f>ROUND(Table2[[#This Row],[Cons]]/Table2[[#This Row],[Qty.]],5)</f>
        <v>7.0000000000000007E-2</v>
      </c>
      <c r="Q2589" s="46" t="b">
        <f>EXACT(Table2[[#This Row],[rate]],Table2[[#This Row],[Check]])</f>
        <v>1</v>
      </c>
      <c r="R2589" s="46"/>
      <c r="S2589" s="46" t="str">
        <f>IF(Table2[[#This Row],[SRO]]="EOU",VLOOKUP(Table2[[#This Row],[BE]],[2]GD.List!$C$3:$N$5014,12,0),IF(Table2[[#This Row],[SRO]]="Local","Polyester Staple Fibre","SRO 492"))</f>
        <v>Textile Dyes</v>
      </c>
    </row>
    <row r="2590" spans="1:19" x14ac:dyDescent="0.25">
      <c r="A2590" s="120" t="s">
        <v>1779</v>
      </c>
      <c r="B2590" s="116" t="s">
        <v>1921</v>
      </c>
      <c r="C2590" s="165">
        <v>3911</v>
      </c>
      <c r="D2590" s="117">
        <v>3204.16</v>
      </c>
      <c r="E2590" s="7" t="s">
        <v>1878</v>
      </c>
      <c r="F2590" s="116" t="s">
        <v>1888</v>
      </c>
      <c r="G2590" s="156">
        <v>44726</v>
      </c>
      <c r="H2590" s="82">
        <v>12236496.550000001</v>
      </c>
      <c r="I2590" s="50">
        <v>7.0000000000000007E-2</v>
      </c>
      <c r="J2590" s="15">
        <v>341.25</v>
      </c>
      <c r="K2590" s="15">
        <v>4875</v>
      </c>
      <c r="L2590" s="15"/>
      <c r="M2590" s="66" t="str">
        <f>TEXT(Table2[[#This Row],[Gd.Dt]],"mmm-yy")</f>
        <v>Jun-22</v>
      </c>
      <c r="N2590" s="46" t="str">
        <f>MID(Table2[[#This Row],[BE]],6,2)</f>
        <v>IB</v>
      </c>
      <c r="O2590" s="46" t="str">
        <f>IF(Table2[[#This Row],[Type]]="IB","EOU",IF(Table2[[#This Row],[Type]]="MB","Local","492"))</f>
        <v>EOU</v>
      </c>
      <c r="P2590" s="46">
        <f>ROUND(Table2[[#This Row],[Cons]]/Table2[[#This Row],[Qty.]],5)</f>
        <v>7.0000000000000007E-2</v>
      </c>
      <c r="Q2590" s="46" t="b">
        <f>EXACT(Table2[[#This Row],[rate]],Table2[[#This Row],[Check]])</f>
        <v>1</v>
      </c>
      <c r="R2590" s="46"/>
      <c r="S2590" s="46" t="str">
        <f>IF(Table2[[#This Row],[SRO]]="EOU",VLOOKUP(Table2[[#This Row],[BE]],[2]GD.List!$C$3:$N$5014,12,0),IF(Table2[[#This Row],[SRO]]="Local","Polyester Staple Fibre","SRO 492"))</f>
        <v>Textile Dyes</v>
      </c>
    </row>
    <row r="2591" spans="1:19" x14ac:dyDescent="0.25">
      <c r="A2591" s="119" t="s">
        <v>1881</v>
      </c>
      <c r="B2591" s="116" t="s">
        <v>1924</v>
      </c>
      <c r="C2591" s="165">
        <v>6872</v>
      </c>
      <c r="D2591" s="117">
        <v>2847</v>
      </c>
      <c r="E2591" s="7" t="s">
        <v>1885</v>
      </c>
      <c r="F2591" s="116" t="s">
        <v>1891</v>
      </c>
      <c r="G2591" s="156">
        <v>44727</v>
      </c>
      <c r="H2591" s="82">
        <v>20619562.920000002</v>
      </c>
      <c r="I2591" s="50">
        <v>0.03</v>
      </c>
      <c r="J2591" s="15">
        <v>263.97000000000003</v>
      </c>
      <c r="K2591" s="15">
        <v>8799</v>
      </c>
      <c r="L2591" s="15"/>
      <c r="M2591" s="66" t="str">
        <f>TEXT(Table2[[#This Row],[Gd.Dt]],"mmm-yy")</f>
        <v>Jun-22</v>
      </c>
      <c r="N2591" s="46" t="str">
        <f>MID(Table2[[#This Row],[BE]],6,2)</f>
        <v>IB</v>
      </c>
      <c r="O2591" s="46" t="str">
        <f>IF(Table2[[#This Row],[Type]]="IB","EOU",IF(Table2[[#This Row],[Type]]="MB","Local","492"))</f>
        <v>EOU</v>
      </c>
      <c r="P2591" s="46">
        <f>ROUND(Table2[[#This Row],[Cons]]/Table2[[#This Row],[Qty.]],5)</f>
        <v>0.03</v>
      </c>
      <c r="Q2591" s="46" t="b">
        <f>EXACT(Table2[[#This Row],[rate]],Table2[[#This Row],[Check]])</f>
        <v>1</v>
      </c>
      <c r="R2591" s="46"/>
      <c r="S2591" s="46" t="str">
        <f>IF(Table2[[#This Row],[SRO]]="EOU",VLOOKUP(Table2[[#This Row],[BE]],[2]GD.List!$C$3:$N$5014,12,0),IF(Table2[[#This Row],[SRO]]="Local","Polyester Staple Fibre","SRO 492"))</f>
        <v>Textile Chemical</v>
      </c>
    </row>
    <row r="2592" spans="1:19" x14ac:dyDescent="0.25">
      <c r="A2592" s="119" t="s">
        <v>1881</v>
      </c>
      <c r="B2592" s="116" t="s">
        <v>1925</v>
      </c>
      <c r="C2592" s="165">
        <v>14370</v>
      </c>
      <c r="D2592" s="117">
        <v>2847</v>
      </c>
      <c r="E2592" s="7" t="s">
        <v>1886</v>
      </c>
      <c r="F2592" s="116" t="s">
        <v>1892</v>
      </c>
      <c r="G2592" s="156">
        <v>44727</v>
      </c>
      <c r="H2592" s="82">
        <v>24409911.27</v>
      </c>
      <c r="I2592" s="50">
        <v>0.03</v>
      </c>
      <c r="J2592" s="15">
        <v>582.9</v>
      </c>
      <c r="K2592" s="15">
        <v>19430</v>
      </c>
      <c r="L2592" s="15"/>
      <c r="M2592" s="66" t="str">
        <f>TEXT(Table2[[#This Row],[Gd.Dt]],"mmm-yy")</f>
        <v>Jun-22</v>
      </c>
      <c r="N2592" s="46" t="str">
        <f>MID(Table2[[#This Row],[BE]],6,2)</f>
        <v>IB</v>
      </c>
      <c r="O2592" s="46" t="str">
        <f>IF(Table2[[#This Row],[Type]]="IB","EOU",IF(Table2[[#This Row],[Type]]="MB","Local","492"))</f>
        <v>EOU</v>
      </c>
      <c r="P2592" s="46">
        <f>ROUND(Table2[[#This Row],[Cons]]/Table2[[#This Row],[Qty.]],5)</f>
        <v>0.03</v>
      </c>
      <c r="Q2592" s="46" t="b">
        <f>EXACT(Table2[[#This Row],[rate]],Table2[[#This Row],[Check]])</f>
        <v>1</v>
      </c>
      <c r="R2592" s="46"/>
      <c r="S2592" s="46" t="str">
        <f>IF(Table2[[#This Row],[SRO]]="EOU",VLOOKUP(Table2[[#This Row],[BE]],[2]GD.List!$C$3:$N$5014,12,0),IF(Table2[[#This Row],[SRO]]="Local","Polyester Staple Fibre","SRO 492"))</f>
        <v>Textile Chemical</v>
      </c>
    </row>
    <row r="2593" spans="1:19" x14ac:dyDescent="0.25">
      <c r="A2593" s="120" t="s">
        <v>1881</v>
      </c>
      <c r="B2593" s="116" t="s">
        <v>1926</v>
      </c>
      <c r="C2593" s="165">
        <v>4818</v>
      </c>
      <c r="D2593" s="117">
        <v>2847</v>
      </c>
      <c r="E2593" s="7" t="s">
        <v>1880</v>
      </c>
      <c r="F2593" s="116" t="s">
        <v>1893</v>
      </c>
      <c r="G2593" s="156">
        <v>44727</v>
      </c>
      <c r="H2593" s="82">
        <v>10641528.470000001</v>
      </c>
      <c r="I2593" s="50">
        <v>0.03</v>
      </c>
      <c r="J2593" s="15">
        <v>170.28</v>
      </c>
      <c r="K2593" s="15">
        <v>5676</v>
      </c>
      <c r="L2593" s="15"/>
      <c r="M2593" s="66" t="str">
        <f>TEXT(Table2[[#This Row],[Gd.Dt]],"mmm-yy")</f>
        <v>Jun-22</v>
      </c>
      <c r="N2593" s="46" t="str">
        <f>MID(Table2[[#This Row],[BE]],6,2)</f>
        <v>IB</v>
      </c>
      <c r="O2593" s="46" t="str">
        <f>IF(Table2[[#This Row],[Type]]="IB","EOU",IF(Table2[[#This Row],[Type]]="MB","Local","492"))</f>
        <v>EOU</v>
      </c>
      <c r="P2593" s="46">
        <f>ROUND(Table2[[#This Row],[Cons]]/Table2[[#This Row],[Qty.]],5)</f>
        <v>0.03</v>
      </c>
      <c r="Q2593" s="46" t="b">
        <f>EXACT(Table2[[#This Row],[rate]],Table2[[#This Row],[Check]])</f>
        <v>1</v>
      </c>
      <c r="R2593" s="46"/>
      <c r="S2593" s="46" t="str">
        <f>IF(Table2[[#This Row],[SRO]]="EOU",VLOOKUP(Table2[[#This Row],[BE]],[2]GD.List!$C$3:$N$5014,12,0),IF(Table2[[#This Row],[SRO]]="Local","Polyester Staple Fibre","SRO 492"))</f>
        <v>Textile Chemical</v>
      </c>
    </row>
    <row r="2594" spans="1:19" x14ac:dyDescent="0.25">
      <c r="A2594" s="119" t="s">
        <v>1882</v>
      </c>
      <c r="B2594" s="116" t="s">
        <v>1924</v>
      </c>
      <c r="C2594" s="165">
        <v>6872</v>
      </c>
      <c r="D2594" s="117">
        <v>3402.13</v>
      </c>
      <c r="E2594" s="7" t="s">
        <v>1885</v>
      </c>
      <c r="F2594" s="116" t="s">
        <v>1891</v>
      </c>
      <c r="G2594" s="156">
        <v>44727</v>
      </c>
      <c r="H2594" s="82">
        <v>20619562.920000002</v>
      </c>
      <c r="I2594" s="50">
        <v>0.04</v>
      </c>
      <c r="J2594" s="15">
        <v>306.2</v>
      </c>
      <c r="K2594" s="15">
        <v>7655</v>
      </c>
      <c r="L2594" s="15"/>
      <c r="M2594" s="66" t="str">
        <f>TEXT(Table2[[#This Row],[Gd.Dt]],"mmm-yy")</f>
        <v>Jun-22</v>
      </c>
      <c r="N2594" s="46" t="str">
        <f>MID(Table2[[#This Row],[BE]],6,2)</f>
        <v>IB</v>
      </c>
      <c r="O2594" s="46" t="str">
        <f>IF(Table2[[#This Row],[Type]]="IB","EOU",IF(Table2[[#This Row],[Type]]="MB","Local","492"))</f>
        <v>EOU</v>
      </c>
      <c r="P2594" s="46">
        <f>ROUND(Table2[[#This Row],[Cons]]/Table2[[#This Row],[Qty.]],5)</f>
        <v>0.04</v>
      </c>
      <c r="Q2594" s="46" t="b">
        <f>EXACT(Table2[[#This Row],[rate]],Table2[[#This Row],[Check]])</f>
        <v>1</v>
      </c>
      <c r="R2594" s="46"/>
      <c r="S2594" s="46" t="str">
        <f>IF(Table2[[#This Row],[SRO]]="EOU",VLOOKUP(Table2[[#This Row],[BE]],[2]GD.List!$C$3:$N$5014,12,0),IF(Table2[[#This Row],[SRO]]="Local","Polyester Staple Fibre","SRO 492"))</f>
        <v>Textile Chemical</v>
      </c>
    </row>
    <row r="2595" spans="1:19" x14ac:dyDescent="0.25">
      <c r="A2595" s="119" t="s">
        <v>1882</v>
      </c>
      <c r="B2595" s="116" t="s">
        <v>1925</v>
      </c>
      <c r="C2595" s="165">
        <v>14370</v>
      </c>
      <c r="D2595" s="117">
        <v>3402.13</v>
      </c>
      <c r="E2595" s="7" t="s">
        <v>1886</v>
      </c>
      <c r="F2595" s="116" t="s">
        <v>1892</v>
      </c>
      <c r="G2595" s="156">
        <v>44727</v>
      </c>
      <c r="H2595" s="82">
        <v>24409911.27</v>
      </c>
      <c r="I2595" s="50">
        <v>0.04</v>
      </c>
      <c r="J2595" s="15">
        <v>777.2</v>
      </c>
      <c r="K2595" s="15">
        <v>19430</v>
      </c>
      <c r="L2595" s="15"/>
      <c r="M2595" s="66" t="str">
        <f>TEXT(Table2[[#This Row],[Gd.Dt]],"mmm-yy")</f>
        <v>Jun-22</v>
      </c>
      <c r="N2595" s="46" t="str">
        <f>MID(Table2[[#This Row],[BE]],6,2)</f>
        <v>IB</v>
      </c>
      <c r="O2595" s="46" t="str">
        <f>IF(Table2[[#This Row],[Type]]="IB","EOU",IF(Table2[[#This Row],[Type]]="MB","Local","492"))</f>
        <v>EOU</v>
      </c>
      <c r="P2595" s="46">
        <f>ROUND(Table2[[#This Row],[Cons]]/Table2[[#This Row],[Qty.]],5)</f>
        <v>0.04</v>
      </c>
      <c r="Q2595" s="46" t="b">
        <f>EXACT(Table2[[#This Row],[rate]],Table2[[#This Row],[Check]])</f>
        <v>1</v>
      </c>
      <c r="R2595" s="46"/>
      <c r="S2595" s="46" t="str">
        <f>IF(Table2[[#This Row],[SRO]]="EOU",VLOOKUP(Table2[[#This Row],[BE]],[2]GD.List!$C$3:$N$5014,12,0),IF(Table2[[#This Row],[SRO]]="Local","Polyester Staple Fibre","SRO 492"))</f>
        <v>Textile Chemical</v>
      </c>
    </row>
    <row r="2596" spans="1:19" x14ac:dyDescent="0.25">
      <c r="A2596" s="120" t="s">
        <v>1882</v>
      </c>
      <c r="B2596" s="116" t="s">
        <v>1926</v>
      </c>
      <c r="C2596" s="165">
        <v>4818</v>
      </c>
      <c r="D2596" s="117">
        <v>3402.13</v>
      </c>
      <c r="E2596" s="7" t="s">
        <v>1880</v>
      </c>
      <c r="F2596" s="116" t="s">
        <v>1893</v>
      </c>
      <c r="G2596" s="156">
        <v>44727</v>
      </c>
      <c r="H2596" s="82">
        <v>10641528.470000001</v>
      </c>
      <c r="I2596" s="50">
        <v>0.04</v>
      </c>
      <c r="J2596" s="15">
        <v>227.04</v>
      </c>
      <c r="K2596" s="15">
        <v>5676</v>
      </c>
      <c r="L2596" s="15"/>
      <c r="M2596" s="66" t="str">
        <f>TEXT(Table2[[#This Row],[Gd.Dt]],"mmm-yy")</f>
        <v>Jun-22</v>
      </c>
      <c r="N2596" s="46" t="str">
        <f>MID(Table2[[#This Row],[BE]],6,2)</f>
        <v>IB</v>
      </c>
      <c r="O2596" s="46" t="str">
        <f>IF(Table2[[#This Row],[Type]]="IB","EOU",IF(Table2[[#This Row],[Type]]="MB","Local","492"))</f>
        <v>EOU</v>
      </c>
      <c r="P2596" s="46">
        <f>ROUND(Table2[[#This Row],[Cons]]/Table2[[#This Row],[Qty.]],5)</f>
        <v>0.04</v>
      </c>
      <c r="Q2596" s="46" t="b">
        <f>EXACT(Table2[[#This Row],[rate]],Table2[[#This Row],[Check]])</f>
        <v>1</v>
      </c>
      <c r="R2596" s="46"/>
      <c r="S2596" s="46" t="str">
        <f>IF(Table2[[#This Row],[SRO]]="EOU",VLOOKUP(Table2[[#This Row],[BE]],[2]GD.List!$C$3:$N$5014,12,0),IF(Table2[[#This Row],[SRO]]="Local","Polyester Staple Fibre","SRO 492"))</f>
        <v>Textile Chemical</v>
      </c>
    </row>
    <row r="2597" spans="1:19" x14ac:dyDescent="0.25">
      <c r="A2597" s="119" t="s">
        <v>1883</v>
      </c>
      <c r="B2597" s="116" t="s">
        <v>1924</v>
      </c>
      <c r="C2597" s="165">
        <v>6872</v>
      </c>
      <c r="D2597" s="117">
        <v>3906.9090000000001</v>
      </c>
      <c r="E2597" s="7" t="s">
        <v>1885</v>
      </c>
      <c r="F2597" s="116" t="s">
        <v>1891</v>
      </c>
      <c r="G2597" s="156">
        <v>44727</v>
      </c>
      <c r="H2597" s="82">
        <v>20619562.920000002</v>
      </c>
      <c r="I2597" s="50">
        <v>0.04</v>
      </c>
      <c r="J2597" s="15">
        <v>329.12</v>
      </c>
      <c r="K2597" s="15">
        <v>8228</v>
      </c>
      <c r="L2597" s="15"/>
      <c r="M2597" s="66" t="str">
        <f>TEXT(Table2[[#This Row],[Gd.Dt]],"mmm-yy")</f>
        <v>Jun-22</v>
      </c>
      <c r="N2597" s="46" t="str">
        <f>MID(Table2[[#This Row],[BE]],6,2)</f>
        <v>IB</v>
      </c>
      <c r="O2597" s="46" t="str">
        <f>IF(Table2[[#This Row],[Type]]="IB","EOU",IF(Table2[[#This Row],[Type]]="MB","Local","492"))</f>
        <v>EOU</v>
      </c>
      <c r="P2597" s="46">
        <f>ROUND(Table2[[#This Row],[Cons]]/Table2[[#This Row],[Qty.]],5)</f>
        <v>0.04</v>
      </c>
      <c r="Q2597" s="46" t="b">
        <f>EXACT(Table2[[#This Row],[rate]],Table2[[#This Row],[Check]])</f>
        <v>1</v>
      </c>
      <c r="R2597" s="46"/>
      <c r="S2597" s="46" t="str">
        <f>IF(Table2[[#This Row],[SRO]]="EOU",VLOOKUP(Table2[[#This Row],[BE]],[2]GD.List!$C$3:$N$5014,12,0),IF(Table2[[#This Row],[SRO]]="Local","Polyester Staple Fibre","SRO 492"))</f>
        <v>Textile Chemical</v>
      </c>
    </row>
    <row r="2598" spans="1:19" x14ac:dyDescent="0.25">
      <c r="A2598" s="119" t="s">
        <v>1883</v>
      </c>
      <c r="B2598" s="116" t="s">
        <v>1925</v>
      </c>
      <c r="C2598" s="165">
        <v>14370</v>
      </c>
      <c r="D2598" s="117">
        <v>3906.9090000000001</v>
      </c>
      <c r="E2598" s="7" t="s">
        <v>1886</v>
      </c>
      <c r="F2598" s="116" t="s">
        <v>1892</v>
      </c>
      <c r="G2598" s="156">
        <v>44727</v>
      </c>
      <c r="H2598" s="82">
        <v>24409911.27</v>
      </c>
      <c r="I2598" s="50">
        <v>0.04</v>
      </c>
      <c r="J2598" s="15">
        <v>777.2</v>
      </c>
      <c r="K2598" s="15">
        <v>19430</v>
      </c>
      <c r="L2598" s="15"/>
      <c r="M2598" s="66" t="str">
        <f>TEXT(Table2[[#This Row],[Gd.Dt]],"mmm-yy")</f>
        <v>Jun-22</v>
      </c>
      <c r="N2598" s="46" t="str">
        <f>MID(Table2[[#This Row],[BE]],6,2)</f>
        <v>IB</v>
      </c>
      <c r="O2598" s="46" t="str">
        <f>IF(Table2[[#This Row],[Type]]="IB","EOU",IF(Table2[[#This Row],[Type]]="MB","Local","492"))</f>
        <v>EOU</v>
      </c>
      <c r="P2598" s="46">
        <f>ROUND(Table2[[#This Row],[Cons]]/Table2[[#This Row],[Qty.]],5)</f>
        <v>0.04</v>
      </c>
      <c r="Q2598" s="46" t="b">
        <f>EXACT(Table2[[#This Row],[rate]],Table2[[#This Row],[Check]])</f>
        <v>1</v>
      </c>
      <c r="R2598" s="46"/>
      <c r="S2598" s="46" t="str">
        <f>IF(Table2[[#This Row],[SRO]]="EOU",VLOOKUP(Table2[[#This Row],[BE]],[2]GD.List!$C$3:$N$5014,12,0),IF(Table2[[#This Row],[SRO]]="Local","Polyester Staple Fibre","SRO 492"))</f>
        <v>Textile Chemical</v>
      </c>
    </row>
    <row r="2599" spans="1:19" x14ac:dyDescent="0.25">
      <c r="A2599" s="120" t="s">
        <v>1883</v>
      </c>
      <c r="B2599" s="116" t="s">
        <v>1926</v>
      </c>
      <c r="C2599" s="165">
        <v>4818</v>
      </c>
      <c r="D2599" s="117">
        <v>3906.9090000000001</v>
      </c>
      <c r="E2599" s="7" t="s">
        <v>1880</v>
      </c>
      <c r="F2599" s="116" t="s">
        <v>1893</v>
      </c>
      <c r="G2599" s="156">
        <v>44727</v>
      </c>
      <c r="H2599" s="82">
        <v>10641528.470000001</v>
      </c>
      <c r="I2599" s="50">
        <v>0.04</v>
      </c>
      <c r="J2599" s="15">
        <v>227.04</v>
      </c>
      <c r="K2599" s="15">
        <v>5676</v>
      </c>
      <c r="L2599" s="15"/>
      <c r="M2599" s="66" t="str">
        <f>TEXT(Table2[[#This Row],[Gd.Dt]],"mmm-yy")</f>
        <v>Jun-22</v>
      </c>
      <c r="N2599" s="46" t="str">
        <f>MID(Table2[[#This Row],[BE]],6,2)</f>
        <v>IB</v>
      </c>
      <c r="O2599" s="46" t="str">
        <f>IF(Table2[[#This Row],[Type]]="IB","EOU",IF(Table2[[#This Row],[Type]]="MB","Local","492"))</f>
        <v>EOU</v>
      </c>
      <c r="P2599" s="46">
        <f>ROUND(Table2[[#This Row],[Cons]]/Table2[[#This Row],[Qty.]],5)</f>
        <v>0.04</v>
      </c>
      <c r="Q2599" s="46" t="b">
        <f>EXACT(Table2[[#This Row],[rate]],Table2[[#This Row],[Check]])</f>
        <v>1</v>
      </c>
      <c r="R2599" s="46"/>
      <c r="S2599" s="46" t="str">
        <f>IF(Table2[[#This Row],[SRO]]="EOU",VLOOKUP(Table2[[#This Row],[BE]],[2]GD.List!$C$3:$N$5014,12,0),IF(Table2[[#This Row],[SRO]]="Local","Polyester Staple Fibre","SRO 492"))</f>
        <v>Textile Chemical</v>
      </c>
    </row>
    <row r="2600" spans="1:19" x14ac:dyDescent="0.25">
      <c r="A2600" s="119" t="s">
        <v>1884</v>
      </c>
      <c r="B2600" s="116" t="s">
        <v>1925</v>
      </c>
      <c r="C2600" s="165">
        <v>14370</v>
      </c>
      <c r="D2600" s="117">
        <v>3809.9189999999999</v>
      </c>
      <c r="E2600" s="7" t="s">
        <v>1886</v>
      </c>
      <c r="F2600" s="116" t="s">
        <v>1892</v>
      </c>
      <c r="G2600" s="156">
        <v>44727</v>
      </c>
      <c r="H2600" s="82">
        <v>24409911.27</v>
      </c>
      <c r="I2600" s="50">
        <v>0.04</v>
      </c>
      <c r="J2600" s="15">
        <v>777.2</v>
      </c>
      <c r="K2600" s="15">
        <v>19430</v>
      </c>
      <c r="L2600" s="15"/>
      <c r="M2600" s="66" t="str">
        <f>TEXT(Table2[[#This Row],[Gd.Dt]],"mmm-yy")</f>
        <v>Jun-22</v>
      </c>
      <c r="N2600" s="46" t="str">
        <f>MID(Table2[[#This Row],[BE]],6,2)</f>
        <v>IB</v>
      </c>
      <c r="O2600" s="46" t="str">
        <f>IF(Table2[[#This Row],[Type]]="IB","EOU",IF(Table2[[#This Row],[Type]]="MB","Local","492"))</f>
        <v>EOU</v>
      </c>
      <c r="P2600" s="46">
        <f>ROUND(Table2[[#This Row],[Cons]]/Table2[[#This Row],[Qty.]],5)</f>
        <v>0.04</v>
      </c>
      <c r="Q2600" s="46" t="b">
        <f>EXACT(Table2[[#This Row],[rate]],Table2[[#This Row],[Check]])</f>
        <v>1</v>
      </c>
      <c r="R2600" s="46"/>
      <c r="S2600" s="46" t="str">
        <f>IF(Table2[[#This Row],[SRO]]="EOU",VLOOKUP(Table2[[#This Row],[BE]],[2]GD.List!$C$3:$N$5014,12,0),IF(Table2[[#This Row],[SRO]]="Local","Polyester Staple Fibre","SRO 492"))</f>
        <v>Textile Chemical</v>
      </c>
    </row>
    <row r="2601" spans="1:19" x14ac:dyDescent="0.25">
      <c r="A2601" s="119" t="s">
        <v>1884</v>
      </c>
      <c r="B2601" s="119" t="s">
        <v>1926</v>
      </c>
      <c r="C2601" s="170">
        <v>4818</v>
      </c>
      <c r="D2601" s="171">
        <v>3809.9189999999999</v>
      </c>
      <c r="E2601" s="162" t="s">
        <v>1880</v>
      </c>
      <c r="F2601" s="119" t="s">
        <v>1893</v>
      </c>
      <c r="G2601" s="163">
        <v>44727</v>
      </c>
      <c r="H2601" s="172">
        <v>10641528.470000001</v>
      </c>
      <c r="I2601" s="53">
        <v>0.04</v>
      </c>
      <c r="J2601" s="30">
        <v>227.04</v>
      </c>
      <c r="K2601" s="30">
        <v>5676</v>
      </c>
      <c r="L2601" s="30"/>
      <c r="M2601" s="67" t="str">
        <f>TEXT(Table2[[#This Row],[Gd.Dt]],"mmm-yy")</f>
        <v>Jun-22</v>
      </c>
      <c r="N2601" s="47" t="str">
        <f>MID(Table2[[#This Row],[BE]],6,2)</f>
        <v>IB</v>
      </c>
      <c r="O2601" s="47" t="str">
        <f>IF(Table2[[#This Row],[Type]]="IB","EOU",IF(Table2[[#This Row],[Type]]="MB","Local","492"))</f>
        <v>EOU</v>
      </c>
      <c r="P2601" s="47">
        <f>ROUND(Table2[[#This Row],[Cons]]/Table2[[#This Row],[Qty.]],5)</f>
        <v>0.04</v>
      </c>
      <c r="Q2601" s="47" t="b">
        <f>EXACT(Table2[[#This Row],[rate]],Table2[[#This Row],[Check]])</f>
        <v>1</v>
      </c>
      <c r="R2601" s="47"/>
      <c r="S2601" s="47" t="str">
        <f>IF(Table2[[#This Row],[SRO]]="EOU",VLOOKUP(Table2[[#This Row],[BE]],[2]GD.List!$C$3:$N$5014,12,0),IF(Table2[[#This Row],[SRO]]="Local","Polyester Staple Fibre","SRO 492"))</f>
        <v>Textile Chemical</v>
      </c>
    </row>
    <row r="2602" spans="1:19" x14ac:dyDescent="0.25">
      <c r="A2602" s="332" t="s">
        <v>1</v>
      </c>
      <c r="B2602" s="332" t="s">
        <v>1897</v>
      </c>
      <c r="C2602" s="329">
        <v>16438</v>
      </c>
      <c r="D2602" s="333">
        <v>2701.12</v>
      </c>
      <c r="E2602" s="7" t="s">
        <v>1895</v>
      </c>
      <c r="F2602" s="332" t="s">
        <v>1904</v>
      </c>
      <c r="G2602" s="156">
        <v>44728</v>
      </c>
      <c r="H2602" s="334">
        <v>16653858</v>
      </c>
      <c r="I2602" s="50">
        <v>0.4</v>
      </c>
      <c r="J2602" s="335">
        <v>4102</v>
      </c>
      <c r="K2602" s="335">
        <v>10255</v>
      </c>
      <c r="L2602" s="335"/>
      <c r="M2602" s="330" t="str">
        <f>TEXT(Table2[[#This Row],[Gd.Dt]],"mmm-yy")</f>
        <v>Jun-22</v>
      </c>
      <c r="N2602" s="46" t="str">
        <f>MID(Table2[[#This Row],[BE]],6,2)</f>
        <v>IB</v>
      </c>
      <c r="O2602" s="46" t="str">
        <f>IF(Table2[[#This Row],[Type]]="IB","EOU",IF(Table2[[#This Row],[Type]]="MB","Local","492"))</f>
        <v>EOU</v>
      </c>
      <c r="P2602" s="46">
        <f>ROUND(Table2[[#This Row],[Cons]]/Table2[[#This Row],[Qty.]],5)</f>
        <v>0.4</v>
      </c>
      <c r="Q2602" s="46" t="b">
        <f>EXACT(Table2[[#This Row],[rate]],Table2[[#This Row],[Check]])</f>
        <v>1</v>
      </c>
      <c r="R2602" s="46"/>
      <c r="S2602" s="46" t="str">
        <f>IF(Table2[[#This Row],[SRO]]="EOU",VLOOKUP(Table2[[#This Row],[BE]],[2]GD.List!$C$3:$N$5014,12,0),IF(Table2[[#This Row],[SRO]]="Local","Polyester Staple Fibre","SRO 492"))</f>
        <v>Textile Coal</v>
      </c>
    </row>
    <row r="2603" spans="1:19" x14ac:dyDescent="0.25">
      <c r="A2603" s="337" t="s">
        <v>1</v>
      </c>
      <c r="B2603" s="332" t="s">
        <v>1901</v>
      </c>
      <c r="C2603" s="329">
        <v>7332</v>
      </c>
      <c r="D2603" s="333">
        <v>2701.12</v>
      </c>
      <c r="E2603" s="7" t="s">
        <v>1908</v>
      </c>
      <c r="F2603" s="332" t="s">
        <v>1909</v>
      </c>
      <c r="G2603" s="156">
        <v>44728</v>
      </c>
      <c r="H2603" s="334">
        <v>23136633.140000001</v>
      </c>
      <c r="I2603" s="50">
        <v>0.1</v>
      </c>
      <c r="J2603" s="335">
        <v>436.3</v>
      </c>
      <c r="K2603" s="335">
        <v>4363</v>
      </c>
      <c r="L2603" s="335"/>
      <c r="M2603" s="330" t="str">
        <f>TEXT(Table2[[#This Row],[Gd.Dt]],"mmm-yy")</f>
        <v>Jun-22</v>
      </c>
      <c r="N2603" s="46" t="str">
        <f>MID(Table2[[#This Row],[BE]],6,2)</f>
        <v>IB</v>
      </c>
      <c r="O2603" s="46" t="str">
        <f>IF(Table2[[#This Row],[Type]]="IB","EOU",IF(Table2[[#This Row],[Type]]="MB","Local","492"))</f>
        <v>EOU</v>
      </c>
      <c r="P2603" s="46">
        <f>ROUND(Table2[[#This Row],[Cons]]/Table2[[#This Row],[Qty.]],5)</f>
        <v>0.1</v>
      </c>
      <c r="Q2603" s="46" t="b">
        <f>EXACT(Table2[[#This Row],[rate]],Table2[[#This Row],[Check]])</f>
        <v>1</v>
      </c>
      <c r="R2603" s="46"/>
      <c r="S2603" s="46" t="str">
        <f>IF(Table2[[#This Row],[SRO]]="EOU",VLOOKUP(Table2[[#This Row],[BE]],[2]GD.List!$C$3:$N$5014,12,0),IF(Table2[[#This Row],[SRO]]="Local","Polyester Staple Fibre","SRO 492"))</f>
        <v>Textile Coal</v>
      </c>
    </row>
    <row r="2604" spans="1:19" x14ac:dyDescent="0.25">
      <c r="A2604" s="337" t="s">
        <v>1</v>
      </c>
      <c r="B2604" s="332" t="s">
        <v>1901</v>
      </c>
      <c r="C2604" s="329">
        <v>7332</v>
      </c>
      <c r="D2604" s="333">
        <v>2701.12</v>
      </c>
      <c r="E2604" s="7" t="s">
        <v>1908</v>
      </c>
      <c r="F2604" s="332" t="s">
        <v>1909</v>
      </c>
      <c r="G2604" s="156">
        <v>44728</v>
      </c>
      <c r="H2604" s="334">
        <v>23136633.140000001</v>
      </c>
      <c r="I2604" s="50">
        <v>0.4</v>
      </c>
      <c r="J2604" s="335">
        <v>2368.8000000000002</v>
      </c>
      <c r="K2604" s="335">
        <v>5922</v>
      </c>
      <c r="L2604" s="335"/>
      <c r="M2604" s="330" t="str">
        <f>TEXT(Table2[[#This Row],[Gd.Dt]],"mmm-yy")</f>
        <v>Jun-22</v>
      </c>
      <c r="N2604" s="46" t="str">
        <f>MID(Table2[[#This Row],[BE]],6,2)</f>
        <v>IB</v>
      </c>
      <c r="O2604" s="46" t="str">
        <f>IF(Table2[[#This Row],[Type]]="IB","EOU",IF(Table2[[#This Row],[Type]]="MB","Local","492"))</f>
        <v>EOU</v>
      </c>
      <c r="P2604" s="46">
        <f>ROUND(Table2[[#This Row],[Cons]]/Table2[[#This Row],[Qty.]],5)</f>
        <v>0.4</v>
      </c>
      <c r="Q2604" s="46" t="b">
        <f>EXACT(Table2[[#This Row],[rate]],Table2[[#This Row],[Check]])</f>
        <v>1</v>
      </c>
      <c r="R2604" s="46"/>
      <c r="S2604" s="46" t="str">
        <f>IF(Table2[[#This Row],[SRO]]="EOU",VLOOKUP(Table2[[#This Row],[BE]],[2]GD.List!$C$3:$N$5014,12,0),IF(Table2[[#This Row],[SRO]]="Local","Polyester Staple Fibre","SRO 492"))</f>
        <v>Textile Coal</v>
      </c>
    </row>
    <row r="2605" spans="1:19" x14ac:dyDescent="0.25">
      <c r="A2605" s="337" t="s">
        <v>1</v>
      </c>
      <c r="B2605" s="332" t="s">
        <v>1900</v>
      </c>
      <c r="C2605" s="329">
        <v>6664</v>
      </c>
      <c r="D2605" s="333">
        <v>2701.12</v>
      </c>
      <c r="E2605" s="7" t="s">
        <v>1907</v>
      </c>
      <c r="F2605" s="332" t="s">
        <v>1910</v>
      </c>
      <c r="G2605" s="156">
        <v>44728</v>
      </c>
      <c r="H2605" s="334">
        <v>36824660.159999996</v>
      </c>
      <c r="I2605" s="50">
        <v>0.1</v>
      </c>
      <c r="J2605" s="335">
        <v>946.40000000000009</v>
      </c>
      <c r="K2605" s="335">
        <v>9464</v>
      </c>
      <c r="L2605" s="335"/>
      <c r="M2605" s="330" t="str">
        <f>TEXT(Table2[[#This Row],[Gd.Dt]],"mmm-yy")</f>
        <v>Jun-22</v>
      </c>
      <c r="N2605" s="46" t="str">
        <f>MID(Table2[[#This Row],[BE]],6,2)</f>
        <v>IB</v>
      </c>
      <c r="O2605" s="46" t="str">
        <f>IF(Table2[[#This Row],[Type]]="IB","EOU",IF(Table2[[#This Row],[Type]]="MB","Local","492"))</f>
        <v>EOU</v>
      </c>
      <c r="P2605" s="46">
        <f>ROUND(Table2[[#This Row],[Cons]]/Table2[[#This Row],[Qty.]],5)</f>
        <v>0.1</v>
      </c>
      <c r="Q2605" s="46" t="b">
        <f>EXACT(Table2[[#This Row],[rate]],Table2[[#This Row],[Check]])</f>
        <v>1</v>
      </c>
      <c r="R2605" s="46"/>
      <c r="S2605" s="46" t="str">
        <f>IF(Table2[[#This Row],[SRO]]="EOU",VLOOKUP(Table2[[#This Row],[BE]],[2]GD.List!$C$3:$N$5014,12,0),IF(Table2[[#This Row],[SRO]]="Local","Polyester Staple Fibre","SRO 492"))</f>
        <v>Textile Coal</v>
      </c>
    </row>
    <row r="2606" spans="1:19" x14ac:dyDescent="0.25">
      <c r="A2606" s="332" t="s">
        <v>1</v>
      </c>
      <c r="B2606" s="332" t="s">
        <v>1899</v>
      </c>
      <c r="C2606" s="329">
        <v>5143</v>
      </c>
      <c r="D2606" s="333">
        <v>2701.12</v>
      </c>
      <c r="E2606" s="7" t="s">
        <v>1906</v>
      </c>
      <c r="F2606" s="332" t="s">
        <v>1911</v>
      </c>
      <c r="G2606" s="156">
        <v>44728</v>
      </c>
      <c r="H2606" s="334">
        <v>39055373.520000003</v>
      </c>
      <c r="I2606" s="50">
        <v>0.4</v>
      </c>
      <c r="J2606" s="335">
        <v>6502.4</v>
      </c>
      <c r="K2606" s="335">
        <v>16256</v>
      </c>
      <c r="L2606" s="335"/>
      <c r="M2606" s="330" t="str">
        <f>TEXT(Table2[[#This Row],[Gd.Dt]],"mmm-yy")</f>
        <v>Jun-22</v>
      </c>
      <c r="N2606" s="46" t="str">
        <f>MID(Table2[[#This Row],[BE]],6,2)</f>
        <v>IB</v>
      </c>
      <c r="O2606" s="46" t="str">
        <f>IF(Table2[[#This Row],[Type]]="IB","EOU",IF(Table2[[#This Row],[Type]]="MB","Local","492"))</f>
        <v>EOU</v>
      </c>
      <c r="P2606" s="46">
        <f>ROUND(Table2[[#This Row],[Cons]]/Table2[[#This Row],[Qty.]],5)</f>
        <v>0.4</v>
      </c>
      <c r="Q2606" s="46" t="b">
        <f>EXACT(Table2[[#This Row],[rate]],Table2[[#This Row],[Check]])</f>
        <v>1</v>
      </c>
      <c r="R2606" s="46"/>
      <c r="S2606" s="46" t="str">
        <f>IF(Table2[[#This Row],[SRO]]="EOU",VLOOKUP(Table2[[#This Row],[BE]],[2]GD.List!$C$3:$N$5014,12,0),IF(Table2[[#This Row],[SRO]]="Local","Polyester Staple Fibre","SRO 492"))</f>
        <v>Textile Coal</v>
      </c>
    </row>
    <row r="2607" spans="1:19" x14ac:dyDescent="0.25">
      <c r="A2607" s="337" t="s">
        <v>1</v>
      </c>
      <c r="B2607" s="332" t="s">
        <v>1896</v>
      </c>
      <c r="C2607" s="329">
        <v>15678</v>
      </c>
      <c r="D2607" s="333">
        <v>2701.12</v>
      </c>
      <c r="E2607" s="7" t="s">
        <v>1894</v>
      </c>
      <c r="F2607" s="332" t="s">
        <v>1903</v>
      </c>
      <c r="G2607" s="156">
        <v>44727</v>
      </c>
      <c r="H2607" s="334">
        <v>23264581.370000001</v>
      </c>
      <c r="I2607" s="50">
        <v>0.1</v>
      </c>
      <c r="J2607" s="335">
        <v>136.4</v>
      </c>
      <c r="K2607" s="335">
        <v>1364</v>
      </c>
      <c r="L2607" s="335"/>
      <c r="M2607" s="330" t="str">
        <f>TEXT(Table2[[#This Row],[Gd.Dt]],"mmm-yy")</f>
        <v>Jun-22</v>
      </c>
      <c r="N2607" s="46" t="str">
        <f>MID(Table2[[#This Row],[BE]],6,2)</f>
        <v>IB</v>
      </c>
      <c r="O2607" s="46" t="str">
        <f>IF(Table2[[#This Row],[Type]]="IB","EOU",IF(Table2[[#This Row],[Type]]="MB","Local","492"))</f>
        <v>EOU</v>
      </c>
      <c r="P2607" s="46">
        <f>ROUND(Table2[[#This Row],[Cons]]/Table2[[#This Row],[Qty.]],5)</f>
        <v>0.1</v>
      </c>
      <c r="Q2607" s="46" t="b">
        <f>EXACT(Table2[[#This Row],[rate]],Table2[[#This Row],[Check]])</f>
        <v>1</v>
      </c>
      <c r="R2607" s="46"/>
      <c r="S2607" s="46" t="str">
        <f>IF(Table2[[#This Row],[SRO]]="EOU",VLOOKUP(Table2[[#This Row],[BE]],[2]GD.List!$C$3:$N$5014,12,0),IF(Table2[[#This Row],[SRO]]="Local","Polyester Staple Fibre","SRO 492"))</f>
        <v>Textile Coal</v>
      </c>
    </row>
    <row r="2608" spans="1:19" x14ac:dyDescent="0.25">
      <c r="A2608" s="332" t="s">
        <v>1</v>
      </c>
      <c r="B2608" s="332" t="s">
        <v>1896</v>
      </c>
      <c r="C2608" s="329">
        <v>15678</v>
      </c>
      <c r="D2608" s="333">
        <v>2701.12</v>
      </c>
      <c r="E2608" s="7" t="s">
        <v>1894</v>
      </c>
      <c r="F2608" s="332" t="s">
        <v>1903</v>
      </c>
      <c r="G2608" s="156">
        <v>44727</v>
      </c>
      <c r="H2608" s="334">
        <v>23264581.370000001</v>
      </c>
      <c r="I2608" s="50">
        <v>0.4</v>
      </c>
      <c r="J2608" s="335">
        <v>904.40000000000009</v>
      </c>
      <c r="K2608" s="335">
        <v>2261</v>
      </c>
      <c r="L2608" s="335"/>
      <c r="M2608" s="330" t="str">
        <f>TEXT(Table2[[#This Row],[Gd.Dt]],"mmm-yy")</f>
        <v>Jun-22</v>
      </c>
      <c r="N2608" s="46" t="str">
        <f>MID(Table2[[#This Row],[BE]],6,2)</f>
        <v>IB</v>
      </c>
      <c r="O2608" s="46" t="str">
        <f>IF(Table2[[#This Row],[Type]]="IB","EOU",IF(Table2[[#This Row],[Type]]="MB","Local","492"))</f>
        <v>EOU</v>
      </c>
      <c r="P2608" s="46">
        <f>ROUND(Table2[[#This Row],[Cons]]/Table2[[#This Row],[Qty.]],5)</f>
        <v>0.4</v>
      </c>
      <c r="Q2608" s="46" t="b">
        <f>EXACT(Table2[[#This Row],[rate]],Table2[[#This Row],[Check]])</f>
        <v>1</v>
      </c>
      <c r="R2608" s="46"/>
      <c r="S2608" s="46" t="str">
        <f>IF(Table2[[#This Row],[SRO]]="EOU",VLOOKUP(Table2[[#This Row],[BE]],[2]GD.List!$C$3:$N$5014,12,0),IF(Table2[[#This Row],[SRO]]="Local","Polyester Staple Fibre","SRO 492"))</f>
        <v>Textile Coal</v>
      </c>
    </row>
    <row r="2609" spans="1:19" x14ac:dyDescent="0.25">
      <c r="A2609" s="336" t="s">
        <v>1</v>
      </c>
      <c r="B2609" s="332" t="s">
        <v>1898</v>
      </c>
      <c r="C2609" s="329">
        <v>37046</v>
      </c>
      <c r="D2609" s="333">
        <v>2701.12</v>
      </c>
      <c r="E2609" s="7" t="s">
        <v>1902</v>
      </c>
      <c r="F2609" s="332" t="s">
        <v>1905</v>
      </c>
      <c r="G2609" s="156">
        <v>44728</v>
      </c>
      <c r="H2609" s="334">
        <v>61757218.810000002</v>
      </c>
      <c r="I2609" s="50">
        <v>0.1</v>
      </c>
      <c r="J2609" s="335">
        <v>2472.1999999999998</v>
      </c>
      <c r="K2609" s="335">
        <v>24722</v>
      </c>
      <c r="L2609" s="335"/>
      <c r="M2609" s="330" t="str">
        <f>TEXT(Table2[[#This Row],[Gd.Dt]],"mmm-yy")</f>
        <v>Jun-22</v>
      </c>
      <c r="N2609" s="46" t="str">
        <f>MID(Table2[[#This Row],[BE]],6,2)</f>
        <v>IB</v>
      </c>
      <c r="O2609" s="46" t="str">
        <f>IF(Table2[[#This Row],[Type]]="IB","EOU",IF(Table2[[#This Row],[Type]]="MB","Local","492"))</f>
        <v>EOU</v>
      </c>
      <c r="P2609" s="46">
        <f>ROUND(Table2[[#This Row],[Cons]]/Table2[[#This Row],[Qty.]],5)</f>
        <v>0.1</v>
      </c>
      <c r="Q2609" s="46" t="b">
        <f>EXACT(Table2[[#This Row],[rate]],Table2[[#This Row],[Check]])</f>
        <v>1</v>
      </c>
      <c r="R2609" s="46"/>
      <c r="S2609" s="46" t="str">
        <f>IF(Table2[[#This Row],[SRO]]="EOU",VLOOKUP(Table2[[#This Row],[BE]],[2]GD.List!$C$3:$N$5014,12,0),IF(Table2[[#This Row],[SRO]]="Local","Polyester Staple Fibre","SRO 492"))</f>
        <v>Textile Coal</v>
      </c>
    </row>
    <row r="2610" spans="1:19" x14ac:dyDescent="0.25">
      <c r="A2610" s="336" t="s">
        <v>1447</v>
      </c>
      <c r="B2610" s="332" t="s">
        <v>1896</v>
      </c>
      <c r="C2610" s="329">
        <v>15678</v>
      </c>
      <c r="D2610" s="333">
        <v>3809.9189999999999</v>
      </c>
      <c r="E2610" s="7" t="s">
        <v>1894</v>
      </c>
      <c r="F2610" s="332" t="s">
        <v>1903</v>
      </c>
      <c r="G2610" s="156">
        <v>44727</v>
      </c>
      <c r="H2610" s="334">
        <v>23264581.370000001</v>
      </c>
      <c r="I2610" s="50">
        <v>0.04</v>
      </c>
      <c r="J2610" s="335">
        <v>82</v>
      </c>
      <c r="K2610" s="335">
        <v>2050</v>
      </c>
      <c r="L2610" s="335"/>
      <c r="M2610" s="330" t="str">
        <f>TEXT(Table2[[#This Row],[Gd.Dt]],"mmm-yy")</f>
        <v>Jun-22</v>
      </c>
      <c r="N2610" s="46" t="str">
        <f>MID(Table2[[#This Row],[BE]],6,2)</f>
        <v>IB</v>
      </c>
      <c r="O2610" s="46" t="str">
        <f>IF(Table2[[#This Row],[Type]]="IB","EOU",IF(Table2[[#This Row],[Type]]="MB","Local","492"))</f>
        <v>EOU</v>
      </c>
      <c r="P2610" s="46">
        <f>ROUND(Table2[[#This Row],[Cons]]/Table2[[#This Row],[Qty.]],5)</f>
        <v>0.04</v>
      </c>
      <c r="Q2610" s="46" t="b">
        <f>EXACT(Table2[[#This Row],[rate]],Table2[[#This Row],[Check]])</f>
        <v>1</v>
      </c>
      <c r="R2610" s="46"/>
      <c r="S2610" s="46" t="str">
        <f>IF(Table2[[#This Row],[SRO]]="EOU",VLOOKUP(Table2[[#This Row],[BE]],[2]GD.List!$C$3:$N$5014,12,0),IF(Table2[[#This Row],[SRO]]="Local","Polyester Staple Fibre","SRO 492"))</f>
        <v>Textile Chemical</v>
      </c>
    </row>
    <row r="2611" spans="1:19" x14ac:dyDescent="0.25">
      <c r="A2611" s="337" t="s">
        <v>1460</v>
      </c>
      <c r="B2611" s="332" t="s">
        <v>1897</v>
      </c>
      <c r="C2611" s="329">
        <v>16438</v>
      </c>
      <c r="D2611" s="333">
        <v>5503.201</v>
      </c>
      <c r="E2611" s="7" t="s">
        <v>1895</v>
      </c>
      <c r="F2611" s="332" t="s">
        <v>1904</v>
      </c>
      <c r="G2611" s="156">
        <v>44728</v>
      </c>
      <c r="H2611" s="334">
        <v>16653858</v>
      </c>
      <c r="I2611" s="50">
        <v>0.53061000000000003</v>
      </c>
      <c r="J2611" s="335">
        <v>5441.4</v>
      </c>
      <c r="K2611" s="335">
        <v>10255</v>
      </c>
      <c r="L2611" s="335"/>
      <c r="M2611" s="330" t="str">
        <f>TEXT(Table2[[#This Row],[Gd.Dt]],"mmm-yy")</f>
        <v>Jun-22</v>
      </c>
      <c r="N2611" s="46" t="str">
        <f>MID(Table2[[#This Row],[BE]],6,2)</f>
        <v>MB</v>
      </c>
      <c r="O2611" s="46" t="str">
        <f>IF(Table2[[#This Row],[Type]]="IB","EOU",IF(Table2[[#This Row],[Type]]="MB","Local","492"))</f>
        <v>Local</v>
      </c>
      <c r="P2611" s="46">
        <f>ROUND(Table2[[#This Row],[Cons]]/Table2[[#This Row],[Qty.]],5)</f>
        <v>0.53061000000000003</v>
      </c>
      <c r="Q2611" s="46" t="b">
        <f>EXACT(Table2[[#This Row],[rate]],Table2[[#This Row],[Check]])</f>
        <v>1</v>
      </c>
      <c r="R2611" s="46"/>
      <c r="S2611" s="46" t="str">
        <f>IF(Table2[[#This Row],[SRO]]="EOU",VLOOKUP(Table2[[#This Row],[BE]],[2]GD.List!$C$3:$N$5014,12,0),IF(Table2[[#This Row],[SRO]]="Local","Polyester Staple Fibre","SRO 492"))</f>
        <v>Polyester Staple Fibre</v>
      </c>
    </row>
    <row r="2612" spans="1:19" x14ac:dyDescent="0.25">
      <c r="A2612" s="337" t="s">
        <v>1460</v>
      </c>
      <c r="B2612" s="332" t="s">
        <v>1901</v>
      </c>
      <c r="C2612" s="329">
        <v>7332</v>
      </c>
      <c r="D2612" s="333">
        <v>5503.201</v>
      </c>
      <c r="E2612" s="7" t="s">
        <v>1908</v>
      </c>
      <c r="F2612" s="332" t="s">
        <v>1909</v>
      </c>
      <c r="G2612" s="156">
        <v>44728</v>
      </c>
      <c r="H2612" s="334">
        <v>23136633.140000001</v>
      </c>
      <c r="I2612" s="50">
        <v>0.53061000000000003</v>
      </c>
      <c r="J2612" s="335">
        <v>3142.27</v>
      </c>
      <c r="K2612" s="335">
        <v>5922</v>
      </c>
      <c r="L2612" s="335"/>
      <c r="M2612" s="330" t="str">
        <f>TEXT(Table2[[#This Row],[Gd.Dt]],"mmm-yy")</f>
        <v>Jun-22</v>
      </c>
      <c r="N2612" s="46" t="str">
        <f>MID(Table2[[#This Row],[BE]],6,2)</f>
        <v>MB</v>
      </c>
      <c r="O2612" s="46" t="str">
        <f>IF(Table2[[#This Row],[Type]]="IB","EOU",IF(Table2[[#This Row],[Type]]="MB","Local","492"))</f>
        <v>Local</v>
      </c>
      <c r="P2612" s="46">
        <f>ROUND(Table2[[#This Row],[Cons]]/Table2[[#This Row],[Qty.]],5)</f>
        <v>0.53061000000000003</v>
      </c>
      <c r="Q2612" s="46" t="b">
        <f>EXACT(Table2[[#This Row],[rate]],Table2[[#This Row],[Check]])</f>
        <v>1</v>
      </c>
      <c r="R2612" s="46"/>
      <c r="S2612" s="46" t="str">
        <f>IF(Table2[[#This Row],[SRO]]="EOU",VLOOKUP(Table2[[#This Row],[BE]],[2]GD.List!$C$3:$N$5014,12,0),IF(Table2[[#This Row],[SRO]]="Local","Polyester Staple Fibre","SRO 492"))</f>
        <v>Polyester Staple Fibre</v>
      </c>
    </row>
    <row r="2613" spans="1:19" x14ac:dyDescent="0.25">
      <c r="A2613" s="337" t="s">
        <v>1460</v>
      </c>
      <c r="B2613" s="332" t="s">
        <v>1899</v>
      </c>
      <c r="C2613" s="329">
        <v>5143</v>
      </c>
      <c r="D2613" s="333">
        <v>5503.201</v>
      </c>
      <c r="E2613" s="7" t="s">
        <v>1906</v>
      </c>
      <c r="F2613" s="332" t="s">
        <v>1911</v>
      </c>
      <c r="G2613" s="156">
        <v>44728</v>
      </c>
      <c r="H2613" s="334">
        <v>39055373.520000003</v>
      </c>
      <c r="I2613" s="50">
        <v>0.41666999999999998</v>
      </c>
      <c r="J2613" s="335">
        <v>2266.6799999999998</v>
      </c>
      <c r="K2613" s="335">
        <v>5440</v>
      </c>
      <c r="L2613" s="335"/>
      <c r="M2613" s="330" t="str">
        <f>TEXT(Table2[[#This Row],[Gd.Dt]],"mmm-yy")</f>
        <v>Jun-22</v>
      </c>
      <c r="N2613" s="46" t="str">
        <f>MID(Table2[[#This Row],[BE]],6,2)</f>
        <v>MB</v>
      </c>
      <c r="O2613" s="46" t="str">
        <f>IF(Table2[[#This Row],[Type]]="IB","EOU",IF(Table2[[#This Row],[Type]]="MB","Local","492"))</f>
        <v>Local</v>
      </c>
      <c r="P2613" s="46">
        <f>ROUND(Table2[[#This Row],[Cons]]/Table2[[#This Row],[Qty.]],5)</f>
        <v>0.41666999999999998</v>
      </c>
      <c r="Q2613" s="46" t="b">
        <f>EXACT(Table2[[#This Row],[rate]],Table2[[#This Row],[Check]])</f>
        <v>1</v>
      </c>
      <c r="R2613" s="46"/>
      <c r="S2613" s="46" t="str">
        <f>IF(Table2[[#This Row],[SRO]]="EOU",VLOOKUP(Table2[[#This Row],[BE]],[2]GD.List!$C$3:$N$5014,12,0),IF(Table2[[#This Row],[SRO]]="Local","Polyester Staple Fibre","SRO 492"))</f>
        <v>Polyester Staple Fibre</v>
      </c>
    </row>
    <row r="2614" spans="1:19" x14ac:dyDescent="0.25">
      <c r="A2614" s="336" t="s">
        <v>1460</v>
      </c>
      <c r="B2614" s="332" t="s">
        <v>1896</v>
      </c>
      <c r="C2614" s="329">
        <v>15678</v>
      </c>
      <c r="D2614" s="333">
        <v>5503.201</v>
      </c>
      <c r="E2614" s="7" t="s">
        <v>1894</v>
      </c>
      <c r="F2614" s="332" t="s">
        <v>1903</v>
      </c>
      <c r="G2614" s="156">
        <v>44727</v>
      </c>
      <c r="H2614" s="334">
        <v>23264581.370000001</v>
      </c>
      <c r="I2614" s="50">
        <v>0.53061000000000003</v>
      </c>
      <c r="J2614" s="335">
        <v>1199.71</v>
      </c>
      <c r="K2614" s="335">
        <v>2261</v>
      </c>
      <c r="L2614" s="335"/>
      <c r="M2614" s="330" t="str">
        <f>TEXT(Table2[[#This Row],[Gd.Dt]],"mmm-yy")</f>
        <v>Jun-22</v>
      </c>
      <c r="N2614" s="46" t="str">
        <f>MID(Table2[[#This Row],[BE]],6,2)</f>
        <v>MB</v>
      </c>
      <c r="O2614" s="46" t="str">
        <f>IF(Table2[[#This Row],[Type]]="IB","EOU",IF(Table2[[#This Row],[Type]]="MB","Local","492"))</f>
        <v>Local</v>
      </c>
      <c r="P2614" s="46">
        <f>ROUND(Table2[[#This Row],[Cons]]/Table2[[#This Row],[Qty.]],5)</f>
        <v>0.53061000000000003</v>
      </c>
      <c r="Q2614" s="46" t="b">
        <f>EXACT(Table2[[#This Row],[rate]],Table2[[#This Row],[Check]])</f>
        <v>1</v>
      </c>
      <c r="R2614" s="46"/>
      <c r="S2614" s="46" t="str">
        <f>IF(Table2[[#This Row],[SRO]]="EOU",VLOOKUP(Table2[[#This Row],[BE]],[2]GD.List!$C$3:$N$5014,12,0),IF(Table2[[#This Row],[SRO]]="Local","Polyester Staple Fibre","SRO 492"))</f>
        <v>Polyester Staple Fibre</v>
      </c>
    </row>
    <row r="2615" spans="1:19" x14ac:dyDescent="0.25">
      <c r="A2615" s="336" t="s">
        <v>1564</v>
      </c>
      <c r="B2615" s="332" t="s">
        <v>1900</v>
      </c>
      <c r="C2615" s="329">
        <v>6664</v>
      </c>
      <c r="D2615" s="333">
        <v>5205.2700000000004</v>
      </c>
      <c r="E2615" s="7" t="s">
        <v>1907</v>
      </c>
      <c r="F2615" s="332" t="s">
        <v>1910</v>
      </c>
      <c r="G2615" s="156">
        <v>44728</v>
      </c>
      <c r="H2615" s="334">
        <v>36824660.159999996</v>
      </c>
      <c r="I2615" s="50">
        <v>1.0101</v>
      </c>
      <c r="J2615" s="335">
        <v>9559.58</v>
      </c>
      <c r="K2615" s="335">
        <v>9464</v>
      </c>
      <c r="L2615" s="335"/>
      <c r="M2615" s="330" t="str">
        <f>TEXT(Table2[[#This Row],[Gd.Dt]],"mmm-yy")</f>
        <v>Jun-22</v>
      </c>
      <c r="N2615" s="46" t="str">
        <f>MID(Table2[[#This Row],[BE]],6,2)</f>
        <v>IB</v>
      </c>
      <c r="O2615" s="46" t="str">
        <f>IF(Table2[[#This Row],[Type]]="IB","EOU",IF(Table2[[#This Row],[Type]]="MB","Local","492"))</f>
        <v>EOU</v>
      </c>
      <c r="P2615" s="46">
        <f>ROUND(Table2[[#This Row],[Cons]]/Table2[[#This Row],[Qty.]],5)</f>
        <v>1.0101</v>
      </c>
      <c r="Q2615" s="46" t="b">
        <f>EXACT(Table2[[#This Row],[rate]],Table2[[#This Row],[Check]])</f>
        <v>1</v>
      </c>
      <c r="R2615" s="46"/>
      <c r="S2615" s="46" t="str">
        <f>IF(Table2[[#This Row],[SRO]]="EOU",VLOOKUP(Table2[[#This Row],[BE]],[2]GD.List!$C$3:$N$5014,12,0),IF(Table2[[#This Row],[SRO]]="Local","Polyester Staple Fibre","SRO 492"))</f>
        <v>Cotton Yarn</v>
      </c>
    </row>
    <row r="2616" spans="1:19" x14ac:dyDescent="0.25">
      <c r="A2616" s="336" t="s">
        <v>1779</v>
      </c>
      <c r="B2616" s="332" t="s">
        <v>1900</v>
      </c>
      <c r="C2616" s="329">
        <v>6664</v>
      </c>
      <c r="D2616" s="333">
        <v>3204.16</v>
      </c>
      <c r="E2616" s="7" t="s">
        <v>1907</v>
      </c>
      <c r="F2616" s="332" t="s">
        <v>1910</v>
      </c>
      <c r="G2616" s="156">
        <v>44728</v>
      </c>
      <c r="H2616" s="334">
        <v>36824660.159999996</v>
      </c>
      <c r="I2616" s="50">
        <v>7.0000000000000007E-2</v>
      </c>
      <c r="J2616" s="335">
        <v>338.94</v>
      </c>
      <c r="K2616" s="335">
        <v>4842</v>
      </c>
      <c r="L2616" s="335"/>
      <c r="M2616" s="330" t="str">
        <f>TEXT(Table2[[#This Row],[Gd.Dt]],"mmm-yy")</f>
        <v>Jun-22</v>
      </c>
      <c r="N2616" s="46" t="str">
        <f>MID(Table2[[#This Row],[BE]],6,2)</f>
        <v>IB</v>
      </c>
      <c r="O2616" s="46" t="str">
        <f>IF(Table2[[#This Row],[Type]]="IB","EOU",IF(Table2[[#This Row],[Type]]="MB","Local","492"))</f>
        <v>EOU</v>
      </c>
      <c r="P2616" s="46">
        <f>ROUND(Table2[[#This Row],[Cons]]/Table2[[#This Row],[Qty.]],5)</f>
        <v>7.0000000000000007E-2</v>
      </c>
      <c r="Q2616" s="46" t="b">
        <f>EXACT(Table2[[#This Row],[rate]],Table2[[#This Row],[Check]])</f>
        <v>1</v>
      </c>
      <c r="R2616" s="46"/>
      <c r="S2616" s="46" t="str">
        <f>IF(Table2[[#This Row],[SRO]]="EOU",VLOOKUP(Table2[[#This Row],[BE]],[2]GD.List!$C$3:$N$5014,12,0),IF(Table2[[#This Row],[SRO]]="Local","Polyester Staple Fibre","SRO 492"))</f>
        <v>Textile Dyes</v>
      </c>
    </row>
    <row r="2617" spans="1:19" x14ac:dyDescent="0.25">
      <c r="A2617" s="336" t="s">
        <v>1788</v>
      </c>
      <c r="B2617" s="332" t="s">
        <v>1899</v>
      </c>
      <c r="C2617" s="329">
        <v>5143</v>
      </c>
      <c r="D2617" s="333">
        <v>5402.33</v>
      </c>
      <c r="E2617" s="7" t="s">
        <v>1906</v>
      </c>
      <c r="F2617" s="332" t="s">
        <v>1911</v>
      </c>
      <c r="G2617" s="156">
        <v>44728</v>
      </c>
      <c r="H2617" s="334">
        <v>39055373.520000003</v>
      </c>
      <c r="I2617" s="50">
        <v>1.0101</v>
      </c>
      <c r="J2617" s="335">
        <v>10925.24</v>
      </c>
      <c r="K2617" s="335">
        <v>10816</v>
      </c>
      <c r="L2617" s="335"/>
      <c r="M2617" s="330" t="str">
        <f>TEXT(Table2[[#This Row],[Gd.Dt]],"mmm-yy")</f>
        <v>Jun-22</v>
      </c>
      <c r="N2617" s="46" t="str">
        <f>MID(Table2[[#This Row],[BE]],6,2)</f>
        <v>IB</v>
      </c>
      <c r="O2617" s="46" t="str">
        <f>IF(Table2[[#This Row],[Type]]="IB","EOU",IF(Table2[[#This Row],[Type]]="MB","Local","492"))</f>
        <v>EOU</v>
      </c>
      <c r="P2617" s="46">
        <f>ROUND(Table2[[#This Row],[Cons]]/Table2[[#This Row],[Qty.]],5)</f>
        <v>1.0101</v>
      </c>
      <c r="Q2617" s="46" t="b">
        <f>EXACT(Table2[[#This Row],[rate]],Table2[[#This Row],[Check]])</f>
        <v>1</v>
      </c>
      <c r="R2617" s="46"/>
      <c r="S2617" s="46" t="str">
        <f>IF(Table2[[#This Row],[SRO]]="EOU",VLOOKUP(Table2[[#This Row],[BE]],[2]GD.List!$C$3:$N$5014,12,0),IF(Table2[[#This Row],[SRO]]="Local","Polyester Staple Fibre","SRO 492"))</f>
        <v>Polyester Yarn</v>
      </c>
    </row>
    <row r="2618" spans="1:19" x14ac:dyDescent="0.25">
      <c r="A2618" s="337" t="s">
        <v>1881</v>
      </c>
      <c r="B2618" s="332" t="s">
        <v>1897</v>
      </c>
      <c r="C2618" s="329">
        <v>16438</v>
      </c>
      <c r="D2618" s="333">
        <v>2847</v>
      </c>
      <c r="E2618" s="7" t="s">
        <v>1895</v>
      </c>
      <c r="F2618" s="332" t="s">
        <v>1904</v>
      </c>
      <c r="G2618" s="156">
        <v>44728</v>
      </c>
      <c r="H2618" s="334">
        <v>16653858</v>
      </c>
      <c r="I2618" s="50">
        <v>0.03</v>
      </c>
      <c r="J2618" s="335">
        <v>307.64999999999998</v>
      </c>
      <c r="K2618" s="335">
        <v>10255</v>
      </c>
      <c r="L2618" s="335"/>
      <c r="M2618" s="330" t="str">
        <f>TEXT(Table2[[#This Row],[Gd.Dt]],"mmm-yy")</f>
        <v>Jun-22</v>
      </c>
      <c r="N2618" s="46" t="str">
        <f>MID(Table2[[#This Row],[BE]],6,2)</f>
        <v>IB</v>
      </c>
      <c r="O2618" s="46" t="str">
        <f>IF(Table2[[#This Row],[Type]]="IB","EOU",IF(Table2[[#This Row],[Type]]="MB","Local","492"))</f>
        <v>EOU</v>
      </c>
      <c r="P2618" s="46">
        <f>ROUND(Table2[[#This Row],[Cons]]/Table2[[#This Row],[Qty.]],5)</f>
        <v>0.03</v>
      </c>
      <c r="Q2618" s="46" t="b">
        <f>EXACT(Table2[[#This Row],[rate]],Table2[[#This Row],[Check]])</f>
        <v>1</v>
      </c>
      <c r="R2618" s="46"/>
      <c r="S2618" s="46" t="str">
        <f>IF(Table2[[#This Row],[SRO]]="EOU",VLOOKUP(Table2[[#This Row],[BE]],[2]GD.List!$C$3:$N$5014,12,0),IF(Table2[[#This Row],[SRO]]="Local","Polyester Staple Fibre","SRO 492"))</f>
        <v>Textile Chemical</v>
      </c>
    </row>
    <row r="2619" spans="1:19" x14ac:dyDescent="0.25">
      <c r="A2619" s="337" t="s">
        <v>1881</v>
      </c>
      <c r="B2619" s="332" t="s">
        <v>1899</v>
      </c>
      <c r="C2619" s="329">
        <v>5143</v>
      </c>
      <c r="D2619" s="333">
        <v>2847</v>
      </c>
      <c r="E2619" s="7" t="s">
        <v>1906</v>
      </c>
      <c r="F2619" s="332" t="s">
        <v>1911</v>
      </c>
      <c r="G2619" s="156">
        <v>44728</v>
      </c>
      <c r="H2619" s="334">
        <v>39055373.520000003</v>
      </c>
      <c r="I2619" s="50">
        <v>0.03</v>
      </c>
      <c r="J2619" s="335">
        <v>487.68</v>
      </c>
      <c r="K2619" s="335">
        <v>16256</v>
      </c>
      <c r="L2619" s="335"/>
      <c r="M2619" s="330" t="str">
        <f>TEXT(Table2[[#This Row],[Gd.Dt]],"mmm-yy")</f>
        <v>Jun-22</v>
      </c>
      <c r="N2619" s="46" t="str">
        <f>MID(Table2[[#This Row],[BE]],6,2)</f>
        <v>IB</v>
      </c>
      <c r="O2619" s="46" t="str">
        <f>IF(Table2[[#This Row],[Type]]="IB","EOU",IF(Table2[[#This Row],[Type]]="MB","Local","492"))</f>
        <v>EOU</v>
      </c>
      <c r="P2619" s="46">
        <f>ROUND(Table2[[#This Row],[Cons]]/Table2[[#This Row],[Qty.]],5)</f>
        <v>0.03</v>
      </c>
      <c r="Q2619" s="46" t="b">
        <f>EXACT(Table2[[#This Row],[rate]],Table2[[#This Row],[Check]])</f>
        <v>1</v>
      </c>
      <c r="R2619" s="46"/>
      <c r="S2619" s="46" t="str">
        <f>IF(Table2[[#This Row],[SRO]]="EOU",VLOOKUP(Table2[[#This Row],[BE]],[2]GD.List!$C$3:$N$5014,12,0),IF(Table2[[#This Row],[SRO]]="Local","Polyester Staple Fibre","SRO 492"))</f>
        <v>Textile Chemical</v>
      </c>
    </row>
    <row r="2620" spans="1:19" x14ac:dyDescent="0.25">
      <c r="A2620" s="337" t="s">
        <v>1881</v>
      </c>
      <c r="B2620" s="332" t="s">
        <v>1896</v>
      </c>
      <c r="C2620" s="329">
        <v>15678</v>
      </c>
      <c r="D2620" s="333">
        <v>2847</v>
      </c>
      <c r="E2620" s="7" t="s">
        <v>1894</v>
      </c>
      <c r="F2620" s="332" t="s">
        <v>1903</v>
      </c>
      <c r="G2620" s="156">
        <v>44727</v>
      </c>
      <c r="H2620" s="334">
        <v>23264581.370000001</v>
      </c>
      <c r="I2620" s="50">
        <v>0.03</v>
      </c>
      <c r="J2620" s="335">
        <v>108.75000000000001</v>
      </c>
      <c r="K2620" s="335">
        <v>3625</v>
      </c>
      <c r="L2620" s="335"/>
      <c r="M2620" s="330" t="str">
        <f>TEXT(Table2[[#This Row],[Gd.Dt]],"mmm-yy")</f>
        <v>Jun-22</v>
      </c>
      <c r="N2620" s="46" t="str">
        <f>MID(Table2[[#This Row],[BE]],6,2)</f>
        <v>IB</v>
      </c>
      <c r="O2620" s="46" t="str">
        <f>IF(Table2[[#This Row],[Type]]="IB","EOU",IF(Table2[[#This Row],[Type]]="MB","Local","492"))</f>
        <v>EOU</v>
      </c>
      <c r="P2620" s="46">
        <f>ROUND(Table2[[#This Row],[Cons]]/Table2[[#This Row],[Qty.]],5)</f>
        <v>0.03</v>
      </c>
      <c r="Q2620" s="46" t="b">
        <f>EXACT(Table2[[#This Row],[rate]],Table2[[#This Row],[Check]])</f>
        <v>1</v>
      </c>
      <c r="R2620" s="46"/>
      <c r="S2620" s="46" t="str">
        <f>IF(Table2[[#This Row],[SRO]]="EOU",VLOOKUP(Table2[[#This Row],[BE]],[2]GD.List!$C$3:$N$5014,12,0),IF(Table2[[#This Row],[SRO]]="Local","Polyester Staple Fibre","SRO 492"))</f>
        <v>Textile Chemical</v>
      </c>
    </row>
    <row r="2621" spans="1:19" x14ac:dyDescent="0.25">
      <c r="A2621" s="336" t="s">
        <v>1881</v>
      </c>
      <c r="B2621" s="332" t="s">
        <v>1898</v>
      </c>
      <c r="C2621" s="329">
        <v>37046</v>
      </c>
      <c r="D2621" s="333">
        <v>2847</v>
      </c>
      <c r="E2621" s="7" t="s">
        <v>1902</v>
      </c>
      <c r="F2621" s="332" t="s">
        <v>1905</v>
      </c>
      <c r="G2621" s="156">
        <v>44728</v>
      </c>
      <c r="H2621" s="334">
        <v>61757218.810000002</v>
      </c>
      <c r="I2621" s="50">
        <v>0.03</v>
      </c>
      <c r="J2621" s="335">
        <v>741.66</v>
      </c>
      <c r="K2621" s="335">
        <v>24722</v>
      </c>
      <c r="L2621" s="335"/>
      <c r="M2621" s="330" t="str">
        <f>TEXT(Table2[[#This Row],[Gd.Dt]],"mmm-yy")</f>
        <v>Jun-22</v>
      </c>
      <c r="N2621" s="46" t="str">
        <f>MID(Table2[[#This Row],[BE]],6,2)</f>
        <v>IB</v>
      </c>
      <c r="O2621" s="46" t="str">
        <f>IF(Table2[[#This Row],[Type]]="IB","EOU",IF(Table2[[#This Row],[Type]]="MB","Local","492"))</f>
        <v>EOU</v>
      </c>
      <c r="P2621" s="46">
        <f>ROUND(Table2[[#This Row],[Cons]]/Table2[[#This Row],[Qty.]],5)</f>
        <v>0.03</v>
      </c>
      <c r="Q2621" s="46" t="b">
        <f>EXACT(Table2[[#This Row],[rate]],Table2[[#This Row],[Check]])</f>
        <v>1</v>
      </c>
      <c r="R2621" s="46"/>
      <c r="S2621" s="46" t="str">
        <f>IF(Table2[[#This Row],[SRO]]="EOU",VLOOKUP(Table2[[#This Row],[BE]],[2]GD.List!$C$3:$N$5014,12,0),IF(Table2[[#This Row],[SRO]]="Local","Polyester Staple Fibre","SRO 492"))</f>
        <v>Textile Chemical</v>
      </c>
    </row>
    <row r="2622" spans="1:19" x14ac:dyDescent="0.25">
      <c r="A2622" s="337" t="s">
        <v>1882</v>
      </c>
      <c r="B2622" s="332" t="s">
        <v>1897</v>
      </c>
      <c r="C2622" s="329">
        <v>16438</v>
      </c>
      <c r="D2622" s="333">
        <v>3402.13</v>
      </c>
      <c r="E2622" s="7" t="s">
        <v>1895</v>
      </c>
      <c r="F2622" s="332" t="s">
        <v>1904</v>
      </c>
      <c r="G2622" s="156">
        <v>44728</v>
      </c>
      <c r="H2622" s="334">
        <v>16653858</v>
      </c>
      <c r="I2622" s="50">
        <v>0.04</v>
      </c>
      <c r="J2622" s="335">
        <v>317.60000000000002</v>
      </c>
      <c r="K2622" s="335">
        <v>7940</v>
      </c>
      <c r="L2622" s="335"/>
      <c r="M2622" s="330" t="str">
        <f>TEXT(Table2[[#This Row],[Gd.Dt]],"mmm-yy")</f>
        <v>Jun-22</v>
      </c>
      <c r="N2622" s="46" t="str">
        <f>MID(Table2[[#This Row],[BE]],6,2)</f>
        <v>IB</v>
      </c>
      <c r="O2622" s="46" t="str">
        <f>IF(Table2[[#This Row],[Type]]="IB","EOU",IF(Table2[[#This Row],[Type]]="MB","Local","492"))</f>
        <v>EOU</v>
      </c>
      <c r="P2622" s="46">
        <f>ROUND(Table2[[#This Row],[Cons]]/Table2[[#This Row],[Qty.]],5)</f>
        <v>0.04</v>
      </c>
      <c r="Q2622" s="46" t="b">
        <f>EXACT(Table2[[#This Row],[rate]],Table2[[#This Row],[Check]])</f>
        <v>1</v>
      </c>
      <c r="R2622" s="46"/>
      <c r="S2622" s="46" t="str">
        <f>IF(Table2[[#This Row],[SRO]]="EOU",VLOOKUP(Table2[[#This Row],[BE]],[2]GD.List!$C$3:$N$5014,12,0),IF(Table2[[#This Row],[SRO]]="Local","Polyester Staple Fibre","SRO 492"))</f>
        <v>Textile Chemical</v>
      </c>
    </row>
    <row r="2623" spans="1:19" x14ac:dyDescent="0.25">
      <c r="A2623" s="337" t="s">
        <v>1882</v>
      </c>
      <c r="B2623" s="332" t="s">
        <v>1896</v>
      </c>
      <c r="C2623" s="329">
        <v>15678</v>
      </c>
      <c r="D2623" s="333">
        <v>3402.13</v>
      </c>
      <c r="E2623" s="7" t="s">
        <v>1894</v>
      </c>
      <c r="F2623" s="332" t="s">
        <v>1903</v>
      </c>
      <c r="G2623" s="156">
        <v>44727</v>
      </c>
      <c r="H2623" s="334">
        <v>23264581.370000001</v>
      </c>
      <c r="I2623" s="50">
        <v>0.04</v>
      </c>
      <c r="J2623" s="335">
        <v>145</v>
      </c>
      <c r="K2623" s="335">
        <v>3625</v>
      </c>
      <c r="L2623" s="335"/>
      <c r="M2623" s="330" t="str">
        <f>TEXT(Table2[[#This Row],[Gd.Dt]],"mmm-yy")</f>
        <v>Jun-22</v>
      </c>
      <c r="N2623" s="46" t="str">
        <f>MID(Table2[[#This Row],[BE]],6,2)</f>
        <v>IB</v>
      </c>
      <c r="O2623" s="46" t="str">
        <f>IF(Table2[[#This Row],[Type]]="IB","EOU",IF(Table2[[#This Row],[Type]]="MB","Local","492"))</f>
        <v>EOU</v>
      </c>
      <c r="P2623" s="46">
        <f>ROUND(Table2[[#This Row],[Cons]]/Table2[[#This Row],[Qty.]],5)</f>
        <v>0.04</v>
      </c>
      <c r="Q2623" s="46" t="b">
        <f>EXACT(Table2[[#This Row],[rate]],Table2[[#This Row],[Check]])</f>
        <v>1</v>
      </c>
      <c r="R2623" s="46"/>
      <c r="S2623" s="46" t="str">
        <f>IF(Table2[[#This Row],[SRO]]="EOU",VLOOKUP(Table2[[#This Row],[BE]],[2]GD.List!$C$3:$N$5014,12,0),IF(Table2[[#This Row],[SRO]]="Local","Polyester Staple Fibre","SRO 492"))</f>
        <v>Textile Chemical</v>
      </c>
    </row>
    <row r="2624" spans="1:19" x14ac:dyDescent="0.25">
      <c r="A2624" s="336" t="s">
        <v>1882</v>
      </c>
      <c r="B2624" s="332" t="s">
        <v>1898</v>
      </c>
      <c r="C2624" s="329">
        <v>37046</v>
      </c>
      <c r="D2624" s="333">
        <v>3402.13</v>
      </c>
      <c r="E2624" s="7" t="s">
        <v>1902</v>
      </c>
      <c r="F2624" s="332" t="s">
        <v>1905</v>
      </c>
      <c r="G2624" s="156">
        <v>44728</v>
      </c>
      <c r="H2624" s="334">
        <v>61757218.810000002</v>
      </c>
      <c r="I2624" s="50">
        <v>0.04</v>
      </c>
      <c r="J2624" s="335">
        <v>590.20000000000005</v>
      </c>
      <c r="K2624" s="335">
        <v>14755</v>
      </c>
      <c r="L2624" s="335"/>
      <c r="M2624" s="330" t="str">
        <f>TEXT(Table2[[#This Row],[Gd.Dt]],"mmm-yy")</f>
        <v>Jun-22</v>
      </c>
      <c r="N2624" s="46" t="str">
        <f>MID(Table2[[#This Row],[BE]],6,2)</f>
        <v>IB</v>
      </c>
      <c r="O2624" s="46" t="str">
        <f>IF(Table2[[#This Row],[Type]]="IB","EOU",IF(Table2[[#This Row],[Type]]="MB","Local","492"))</f>
        <v>EOU</v>
      </c>
      <c r="P2624" s="46">
        <f>ROUND(Table2[[#This Row],[Cons]]/Table2[[#This Row],[Qty.]],5)</f>
        <v>0.04</v>
      </c>
      <c r="Q2624" s="46" t="b">
        <f>EXACT(Table2[[#This Row],[rate]],Table2[[#This Row],[Check]])</f>
        <v>1</v>
      </c>
      <c r="R2624" s="46"/>
      <c r="S2624" s="46" t="str">
        <f>IF(Table2[[#This Row],[SRO]]="EOU",VLOOKUP(Table2[[#This Row],[BE]],[2]GD.List!$C$3:$N$5014,12,0),IF(Table2[[#This Row],[SRO]]="Local","Polyester Staple Fibre","SRO 492"))</f>
        <v>Textile Chemical</v>
      </c>
    </row>
    <row r="2625" spans="1:19" x14ac:dyDescent="0.25">
      <c r="A2625" s="337" t="s">
        <v>1883</v>
      </c>
      <c r="B2625" s="332" t="s">
        <v>1897</v>
      </c>
      <c r="C2625" s="329">
        <v>16438</v>
      </c>
      <c r="D2625" s="333">
        <v>3906.9090000000001</v>
      </c>
      <c r="E2625" s="7" t="s">
        <v>1895</v>
      </c>
      <c r="F2625" s="332" t="s">
        <v>1904</v>
      </c>
      <c r="G2625" s="156">
        <v>44728</v>
      </c>
      <c r="H2625" s="334">
        <v>16653858</v>
      </c>
      <c r="I2625" s="50">
        <v>0.04</v>
      </c>
      <c r="J2625" s="335">
        <v>317.60000000000002</v>
      </c>
      <c r="K2625" s="335">
        <v>7940</v>
      </c>
      <c r="L2625" s="335"/>
      <c r="M2625" s="330" t="str">
        <f>TEXT(Table2[[#This Row],[Gd.Dt]],"mmm-yy")</f>
        <v>Jun-22</v>
      </c>
      <c r="N2625" s="46" t="str">
        <f>MID(Table2[[#This Row],[BE]],6,2)</f>
        <v>IB</v>
      </c>
      <c r="O2625" s="46" t="str">
        <f>IF(Table2[[#This Row],[Type]]="IB","EOU",IF(Table2[[#This Row],[Type]]="MB","Local","492"))</f>
        <v>EOU</v>
      </c>
      <c r="P2625" s="46">
        <f>ROUND(Table2[[#This Row],[Cons]]/Table2[[#This Row],[Qty.]],5)</f>
        <v>0.04</v>
      </c>
      <c r="Q2625" s="46" t="b">
        <f>EXACT(Table2[[#This Row],[rate]],Table2[[#This Row],[Check]])</f>
        <v>1</v>
      </c>
      <c r="R2625" s="46"/>
      <c r="S2625" s="46" t="str">
        <f>IF(Table2[[#This Row],[SRO]]="EOU",VLOOKUP(Table2[[#This Row],[BE]],[2]GD.List!$C$3:$N$5014,12,0),IF(Table2[[#This Row],[SRO]]="Local","Polyester Staple Fibre","SRO 492"))</f>
        <v>Textile Chemical</v>
      </c>
    </row>
    <row r="2626" spans="1:19" x14ac:dyDescent="0.25">
      <c r="A2626" s="337" t="s">
        <v>1883</v>
      </c>
      <c r="B2626" s="332" t="s">
        <v>1896</v>
      </c>
      <c r="C2626" s="329">
        <v>15678</v>
      </c>
      <c r="D2626" s="333">
        <v>3906.9090000000001</v>
      </c>
      <c r="E2626" s="7" t="s">
        <v>1894</v>
      </c>
      <c r="F2626" s="332" t="s">
        <v>1903</v>
      </c>
      <c r="G2626" s="156">
        <v>44727</v>
      </c>
      <c r="H2626" s="334">
        <v>23264581.370000001</v>
      </c>
      <c r="I2626" s="50">
        <v>0.04</v>
      </c>
      <c r="J2626" s="335">
        <v>145</v>
      </c>
      <c r="K2626" s="335">
        <v>3625</v>
      </c>
      <c r="L2626" s="335"/>
      <c r="M2626" s="330" t="str">
        <f>TEXT(Table2[[#This Row],[Gd.Dt]],"mmm-yy")</f>
        <v>Jun-22</v>
      </c>
      <c r="N2626" s="46" t="str">
        <f>MID(Table2[[#This Row],[BE]],6,2)</f>
        <v>IB</v>
      </c>
      <c r="O2626" s="46" t="str">
        <f>IF(Table2[[#This Row],[Type]]="IB","EOU",IF(Table2[[#This Row],[Type]]="MB","Local","492"))</f>
        <v>EOU</v>
      </c>
      <c r="P2626" s="46">
        <f>ROUND(Table2[[#This Row],[Cons]]/Table2[[#This Row],[Qty.]],5)</f>
        <v>0.04</v>
      </c>
      <c r="Q2626" s="46" t="b">
        <f>EXACT(Table2[[#This Row],[rate]],Table2[[#This Row],[Check]])</f>
        <v>1</v>
      </c>
      <c r="R2626" s="46"/>
      <c r="S2626" s="46" t="str">
        <f>IF(Table2[[#This Row],[SRO]]="EOU",VLOOKUP(Table2[[#This Row],[BE]],[2]GD.List!$C$3:$N$5014,12,0),IF(Table2[[#This Row],[SRO]]="Local","Polyester Staple Fibre","SRO 492"))</f>
        <v>Textile Chemical</v>
      </c>
    </row>
    <row r="2627" spans="1:19" x14ac:dyDescent="0.25">
      <c r="A2627" s="336" t="s">
        <v>1883</v>
      </c>
      <c r="B2627" s="332" t="s">
        <v>1898</v>
      </c>
      <c r="C2627" s="329">
        <v>37046</v>
      </c>
      <c r="D2627" s="333">
        <v>3906.9090000000001</v>
      </c>
      <c r="E2627" s="7" t="s">
        <v>1902</v>
      </c>
      <c r="F2627" s="332" t="s">
        <v>1905</v>
      </c>
      <c r="G2627" s="156">
        <v>44728</v>
      </c>
      <c r="H2627" s="334">
        <v>61757218.810000002</v>
      </c>
      <c r="I2627" s="50">
        <v>0.04</v>
      </c>
      <c r="J2627" s="335">
        <v>590.20000000000005</v>
      </c>
      <c r="K2627" s="335">
        <v>14755</v>
      </c>
      <c r="L2627" s="335"/>
      <c r="M2627" s="330" t="str">
        <f>TEXT(Table2[[#This Row],[Gd.Dt]],"mmm-yy")</f>
        <v>Jun-22</v>
      </c>
      <c r="N2627" s="46" t="str">
        <f>MID(Table2[[#This Row],[BE]],6,2)</f>
        <v>IB</v>
      </c>
      <c r="O2627" s="46" t="str">
        <f>IF(Table2[[#This Row],[Type]]="IB","EOU",IF(Table2[[#This Row],[Type]]="MB","Local","492"))</f>
        <v>EOU</v>
      </c>
      <c r="P2627" s="46">
        <f>ROUND(Table2[[#This Row],[Cons]]/Table2[[#This Row],[Qty.]],5)</f>
        <v>0.04</v>
      </c>
      <c r="Q2627" s="46" t="b">
        <f>EXACT(Table2[[#This Row],[rate]],Table2[[#This Row],[Check]])</f>
        <v>1</v>
      </c>
      <c r="R2627" s="46"/>
      <c r="S2627" s="46" t="str">
        <f>IF(Table2[[#This Row],[SRO]]="EOU",VLOOKUP(Table2[[#This Row],[BE]],[2]GD.List!$C$3:$N$5014,12,0),IF(Table2[[#This Row],[SRO]]="Local","Polyester Staple Fibre","SRO 492"))</f>
        <v>Textile Chemical</v>
      </c>
    </row>
    <row r="2628" spans="1:19" x14ac:dyDescent="0.25">
      <c r="A2628" s="337" t="s">
        <v>1884</v>
      </c>
      <c r="B2628" s="332" t="s">
        <v>1897</v>
      </c>
      <c r="C2628" s="329">
        <v>16438</v>
      </c>
      <c r="D2628" s="333">
        <v>3809.9189999999999</v>
      </c>
      <c r="E2628" s="7" t="s">
        <v>1895</v>
      </c>
      <c r="F2628" s="332" t="s">
        <v>1904</v>
      </c>
      <c r="G2628" s="156">
        <v>44728</v>
      </c>
      <c r="H2628" s="334">
        <v>16653858</v>
      </c>
      <c r="I2628" s="50">
        <v>0.04</v>
      </c>
      <c r="J2628" s="335">
        <v>317.60000000000002</v>
      </c>
      <c r="K2628" s="335">
        <v>7940</v>
      </c>
      <c r="L2628" s="335"/>
      <c r="M2628" s="330" t="str">
        <f>TEXT(Table2[[#This Row],[Gd.Dt]],"mmm-yy")</f>
        <v>Jun-22</v>
      </c>
      <c r="N2628" s="46" t="str">
        <f>MID(Table2[[#This Row],[BE]],6,2)</f>
        <v>IB</v>
      </c>
      <c r="O2628" s="46" t="str">
        <f>IF(Table2[[#This Row],[Type]]="IB","EOU",IF(Table2[[#This Row],[Type]]="MB","Local","492"))</f>
        <v>EOU</v>
      </c>
      <c r="P2628" s="46">
        <f>ROUND(Table2[[#This Row],[Cons]]/Table2[[#This Row],[Qty.]],5)</f>
        <v>0.04</v>
      </c>
      <c r="Q2628" s="46" t="b">
        <f>EXACT(Table2[[#This Row],[rate]],Table2[[#This Row],[Check]])</f>
        <v>1</v>
      </c>
      <c r="R2628" s="46"/>
      <c r="S2628" s="46" t="str">
        <f>IF(Table2[[#This Row],[SRO]]="EOU",VLOOKUP(Table2[[#This Row],[BE]],[2]GD.List!$C$3:$N$5014,12,0),IF(Table2[[#This Row],[SRO]]="Local","Polyester Staple Fibre","SRO 492"))</f>
        <v>Textile Chemical</v>
      </c>
    </row>
    <row r="2629" spans="1:19" x14ac:dyDescent="0.25">
      <c r="A2629" s="337" t="s">
        <v>1884</v>
      </c>
      <c r="B2629" s="332" t="s">
        <v>1899</v>
      </c>
      <c r="C2629" s="329">
        <v>5143</v>
      </c>
      <c r="D2629" s="333">
        <v>3809.9189999999999</v>
      </c>
      <c r="E2629" s="7" t="s">
        <v>1906</v>
      </c>
      <c r="F2629" s="332" t="s">
        <v>1911</v>
      </c>
      <c r="G2629" s="156">
        <v>44728</v>
      </c>
      <c r="H2629" s="334">
        <v>39055373.520000003</v>
      </c>
      <c r="I2629" s="50">
        <v>0.04</v>
      </c>
      <c r="J2629" s="335">
        <v>650.2399999999999</v>
      </c>
      <c r="K2629" s="335">
        <v>16256</v>
      </c>
      <c r="L2629" s="335"/>
      <c r="M2629" s="330" t="str">
        <f>TEXT(Table2[[#This Row],[Gd.Dt]],"mmm-yy")</f>
        <v>Jun-22</v>
      </c>
      <c r="N2629" s="46" t="str">
        <f>MID(Table2[[#This Row],[BE]],6,2)</f>
        <v>IB</v>
      </c>
      <c r="O2629" s="46" t="str">
        <f>IF(Table2[[#This Row],[Type]]="IB","EOU",IF(Table2[[#This Row],[Type]]="MB","Local","492"))</f>
        <v>EOU</v>
      </c>
      <c r="P2629" s="46">
        <f>ROUND(Table2[[#This Row],[Cons]]/Table2[[#This Row],[Qty.]],5)</f>
        <v>0.04</v>
      </c>
      <c r="Q2629" s="46" t="b">
        <f>EXACT(Table2[[#This Row],[rate]],Table2[[#This Row],[Check]])</f>
        <v>1</v>
      </c>
      <c r="R2629" s="46"/>
      <c r="S2629" s="46" t="str">
        <f>IF(Table2[[#This Row],[SRO]]="EOU",VLOOKUP(Table2[[#This Row],[BE]],[2]GD.List!$C$3:$N$5014,12,0),IF(Table2[[#This Row],[SRO]]="Local","Polyester Staple Fibre","SRO 492"))</f>
        <v>Textile Chemical</v>
      </c>
    </row>
    <row r="2630" spans="1:19" x14ac:dyDescent="0.25">
      <c r="A2630" s="337" t="s">
        <v>1884</v>
      </c>
      <c r="B2630" s="332" t="s">
        <v>1896</v>
      </c>
      <c r="C2630" s="329">
        <v>15678</v>
      </c>
      <c r="D2630" s="333">
        <v>3809.9189999999999</v>
      </c>
      <c r="E2630" s="7" t="s">
        <v>1894</v>
      </c>
      <c r="F2630" s="332" t="s">
        <v>1903</v>
      </c>
      <c r="G2630" s="156">
        <v>44727</v>
      </c>
      <c r="H2630" s="334">
        <v>23264581.370000001</v>
      </c>
      <c r="I2630" s="50">
        <v>0.04</v>
      </c>
      <c r="J2630" s="335">
        <v>63</v>
      </c>
      <c r="K2630" s="335">
        <v>1575</v>
      </c>
      <c r="L2630" s="335"/>
      <c r="M2630" s="330" t="str">
        <f>TEXT(Table2[[#This Row],[Gd.Dt]],"mmm-yy")</f>
        <v>Jun-22</v>
      </c>
      <c r="N2630" s="46" t="str">
        <f>MID(Table2[[#This Row],[BE]],6,2)</f>
        <v>IB</v>
      </c>
      <c r="O2630" s="46" t="str">
        <f>IF(Table2[[#This Row],[Type]]="IB","EOU",IF(Table2[[#This Row],[Type]]="MB","Local","492"))</f>
        <v>EOU</v>
      </c>
      <c r="P2630" s="46">
        <f>ROUND(Table2[[#This Row],[Cons]]/Table2[[#This Row],[Qty.]],5)</f>
        <v>0.04</v>
      </c>
      <c r="Q2630" s="46" t="b">
        <f>EXACT(Table2[[#This Row],[rate]],Table2[[#This Row],[Check]])</f>
        <v>1</v>
      </c>
      <c r="R2630" s="46"/>
      <c r="S2630" s="46" t="str">
        <f>IF(Table2[[#This Row],[SRO]]="EOU",VLOOKUP(Table2[[#This Row],[BE]],[2]GD.List!$C$3:$N$5014,12,0),IF(Table2[[#This Row],[SRO]]="Local","Polyester Staple Fibre","SRO 492"))</f>
        <v>Textile Chemical</v>
      </c>
    </row>
    <row r="2631" spans="1:19" x14ac:dyDescent="0.25">
      <c r="A2631" s="337" t="s">
        <v>1884</v>
      </c>
      <c r="B2631" s="337" t="s">
        <v>1898</v>
      </c>
      <c r="C2631" s="338">
        <v>37046</v>
      </c>
      <c r="D2631" s="339">
        <v>3809.9189999999999</v>
      </c>
      <c r="E2631" s="162" t="s">
        <v>1902</v>
      </c>
      <c r="F2631" s="337" t="s">
        <v>1905</v>
      </c>
      <c r="G2631" s="163">
        <v>44728</v>
      </c>
      <c r="H2631" s="340">
        <v>61757218.810000002</v>
      </c>
      <c r="I2631" s="53">
        <v>0.04</v>
      </c>
      <c r="J2631" s="341">
        <v>590.20000000000005</v>
      </c>
      <c r="K2631" s="341">
        <v>14755</v>
      </c>
      <c r="L2631" s="341"/>
      <c r="M2631" s="331" t="str">
        <f>TEXT(Table2[[#This Row],[Gd.Dt]],"mmm-yy")</f>
        <v>Jun-22</v>
      </c>
      <c r="N2631" s="47" t="str">
        <f>MID(Table2[[#This Row],[BE]],6,2)</f>
        <v>IB</v>
      </c>
      <c r="O2631" s="47" t="str">
        <f>IF(Table2[[#This Row],[Type]]="IB","EOU",IF(Table2[[#This Row],[Type]]="MB","Local","492"))</f>
        <v>EOU</v>
      </c>
      <c r="P2631" s="47">
        <f>ROUND(Table2[[#This Row],[Cons]]/Table2[[#This Row],[Qty.]],5)</f>
        <v>0.04</v>
      </c>
      <c r="Q2631" s="47" t="b">
        <f>EXACT(Table2[[#This Row],[rate]],Table2[[#This Row],[Check]])</f>
        <v>1</v>
      </c>
      <c r="R2631" s="47"/>
      <c r="S2631" s="47" t="str">
        <f>IF(Table2[[#This Row],[SRO]]="EOU",VLOOKUP(Table2[[#This Row],[BE]],[2]GD.List!$C$3:$N$5014,12,0),IF(Table2[[#This Row],[SRO]]="Local","Polyester Staple Fibre","SRO 492"))</f>
        <v>Textile Chemical</v>
      </c>
    </row>
    <row r="2632" spans="1:19" x14ac:dyDescent="0.25">
      <c r="A2632" s="332" t="s">
        <v>1</v>
      </c>
      <c r="B2632" s="332" t="s">
        <v>1929</v>
      </c>
      <c r="C2632" s="329">
        <v>6129</v>
      </c>
      <c r="D2632" s="333">
        <v>2701.12</v>
      </c>
      <c r="E2632" s="7" t="s">
        <v>46</v>
      </c>
      <c r="F2632" s="332" t="s">
        <v>1931</v>
      </c>
      <c r="G2632" s="156">
        <v>44729</v>
      </c>
      <c r="H2632" s="334">
        <v>10581575.609999999</v>
      </c>
      <c r="I2632" s="50">
        <v>0.1</v>
      </c>
      <c r="J2632" s="335">
        <v>772.6</v>
      </c>
      <c r="K2632" s="335">
        <v>7726</v>
      </c>
      <c r="L2632" s="335"/>
      <c r="M2632" s="330" t="str">
        <f>TEXT(Table2[[#This Row],[Gd.Dt]],"mmm-yy")</f>
        <v>Jun-22</v>
      </c>
      <c r="N2632" s="46" t="str">
        <f>MID(Table2[[#This Row],[BE]],6,2)</f>
        <v>IB</v>
      </c>
      <c r="O2632" s="46" t="str">
        <f>IF(Table2[[#This Row],[Type]]="IB","EOU",IF(Table2[[#This Row],[Type]]="MB","Local","492"))</f>
        <v>EOU</v>
      </c>
      <c r="P2632" s="46">
        <f>ROUND(Table2[[#This Row],[Cons]]/Table2[[#This Row],[Qty.]],5)</f>
        <v>0.1</v>
      </c>
      <c r="Q2632" s="46" t="b">
        <f>EXACT(Table2[[#This Row],[rate]],Table2[[#This Row],[Check]])</f>
        <v>1</v>
      </c>
      <c r="R2632" s="46"/>
      <c r="S2632" s="46" t="str">
        <f>IF(Table2[[#This Row],[SRO]]="EOU",VLOOKUP(Table2[[#This Row],[BE]],[2]GD.List!$C$3:$N$5014,12,0),IF(Table2[[#This Row],[SRO]]="Local","Polyester Staple Fibre","SRO 492"))</f>
        <v>Textile Coal</v>
      </c>
    </row>
    <row r="2633" spans="1:19" x14ac:dyDescent="0.25">
      <c r="A2633" s="332" t="s">
        <v>1</v>
      </c>
      <c r="B2633" s="332" t="s">
        <v>1927</v>
      </c>
      <c r="C2633" s="329">
        <v>25830</v>
      </c>
      <c r="D2633" s="333">
        <v>2701.12</v>
      </c>
      <c r="E2633" s="7" t="s">
        <v>46</v>
      </c>
      <c r="F2633" s="332" t="s">
        <v>1932</v>
      </c>
      <c r="G2633" s="156">
        <v>44729</v>
      </c>
      <c r="H2633" s="334">
        <v>24097643.969999999</v>
      </c>
      <c r="I2633" s="50">
        <v>0.4</v>
      </c>
      <c r="J2633" s="335">
        <v>4791.2</v>
      </c>
      <c r="K2633" s="335">
        <v>11978</v>
      </c>
      <c r="L2633" s="335"/>
      <c r="M2633" s="330" t="str">
        <f>TEXT(Table2[[#This Row],[Gd.Dt]],"mmm-yy")</f>
        <v>Jun-22</v>
      </c>
      <c r="N2633" s="46" t="str">
        <f>MID(Table2[[#This Row],[BE]],6,2)</f>
        <v>IB</v>
      </c>
      <c r="O2633" s="46" t="str">
        <f>IF(Table2[[#This Row],[Type]]="IB","EOU",IF(Table2[[#This Row],[Type]]="MB","Local","492"))</f>
        <v>EOU</v>
      </c>
      <c r="P2633" s="46">
        <f>ROUND(Table2[[#This Row],[Cons]]/Table2[[#This Row],[Qty.]],5)</f>
        <v>0.4</v>
      </c>
      <c r="Q2633" s="46" t="b">
        <f>EXACT(Table2[[#This Row],[rate]],Table2[[#This Row],[Check]])</f>
        <v>1</v>
      </c>
      <c r="R2633" s="46"/>
      <c r="S2633" s="46" t="str">
        <f>IF(Table2[[#This Row],[SRO]]="EOU",VLOOKUP(Table2[[#This Row],[BE]],[2]GD.List!$C$3:$N$5014,12,0),IF(Table2[[#This Row],[SRO]]="Local","Polyester Staple Fibre","SRO 492"))</f>
        <v>Textile Coal</v>
      </c>
    </row>
    <row r="2634" spans="1:19" x14ac:dyDescent="0.25">
      <c r="A2634" s="336" t="s">
        <v>1</v>
      </c>
      <c r="B2634" s="332" t="s">
        <v>1928</v>
      </c>
      <c r="C2634" s="329">
        <v>13601</v>
      </c>
      <c r="D2634" s="333">
        <v>2701.12</v>
      </c>
      <c r="E2634" s="7" t="s">
        <v>46</v>
      </c>
      <c r="F2634" s="332" t="s">
        <v>1933</v>
      </c>
      <c r="G2634" s="156">
        <v>44729</v>
      </c>
      <c r="H2634" s="334">
        <v>24551840.969999999</v>
      </c>
      <c r="I2634" s="50">
        <v>0.1</v>
      </c>
      <c r="J2634" s="335">
        <v>1816.6</v>
      </c>
      <c r="K2634" s="335">
        <v>18166</v>
      </c>
      <c r="L2634" s="335"/>
      <c r="M2634" s="330" t="str">
        <f>TEXT(Table2[[#This Row],[Gd.Dt]],"mmm-yy")</f>
        <v>Jun-22</v>
      </c>
      <c r="N2634" s="46" t="str">
        <f>MID(Table2[[#This Row],[BE]],6,2)</f>
        <v>IB</v>
      </c>
      <c r="O2634" s="46" t="str">
        <f>IF(Table2[[#This Row],[Type]]="IB","EOU",IF(Table2[[#This Row],[Type]]="MB","Local","492"))</f>
        <v>EOU</v>
      </c>
      <c r="P2634" s="46">
        <f>ROUND(Table2[[#This Row],[Cons]]/Table2[[#This Row],[Qty.]],5)</f>
        <v>0.1</v>
      </c>
      <c r="Q2634" s="46" t="b">
        <f>EXACT(Table2[[#This Row],[rate]],Table2[[#This Row],[Check]])</f>
        <v>1</v>
      </c>
      <c r="R2634" s="46"/>
      <c r="S2634" s="46" t="str">
        <f>IF(Table2[[#This Row],[SRO]]="EOU",VLOOKUP(Table2[[#This Row],[BE]],[2]GD.List!$C$3:$N$5014,12,0),IF(Table2[[#This Row],[SRO]]="Local","Polyester Staple Fibre","SRO 492"))</f>
        <v>Textile Coal</v>
      </c>
    </row>
    <row r="2635" spans="1:19" x14ac:dyDescent="0.25">
      <c r="A2635" s="336" t="s">
        <v>1423</v>
      </c>
      <c r="B2635" s="332" t="s">
        <v>1928</v>
      </c>
      <c r="C2635" s="329">
        <v>13601</v>
      </c>
      <c r="D2635" s="333">
        <v>5205.12</v>
      </c>
      <c r="E2635" s="7" t="s">
        <v>46</v>
      </c>
      <c r="F2635" s="332" t="s">
        <v>1933</v>
      </c>
      <c r="G2635" s="156">
        <v>44729</v>
      </c>
      <c r="H2635" s="334">
        <v>24551840.969999999</v>
      </c>
      <c r="I2635" s="50">
        <v>1.0101</v>
      </c>
      <c r="J2635" s="335">
        <v>13132.58</v>
      </c>
      <c r="K2635" s="335">
        <v>13001.27</v>
      </c>
      <c r="L2635" s="335"/>
      <c r="M2635" s="330" t="str">
        <f>TEXT(Table2[[#This Row],[Gd.Dt]],"mmm-yy")</f>
        <v>Jun-22</v>
      </c>
      <c r="N2635" s="46" t="str">
        <f>MID(Table2[[#This Row],[BE]],6,2)</f>
        <v>IB</v>
      </c>
      <c r="O2635" s="46" t="str">
        <f>IF(Table2[[#This Row],[Type]]="IB","EOU",IF(Table2[[#This Row],[Type]]="MB","Local","492"))</f>
        <v>EOU</v>
      </c>
      <c r="P2635" s="46">
        <f>ROUND(Table2[[#This Row],[Cons]]/Table2[[#This Row],[Qty.]],5)</f>
        <v>1.0101</v>
      </c>
      <c r="Q2635" s="46" t="b">
        <f>EXACT(Table2[[#This Row],[rate]],Table2[[#This Row],[Check]])</f>
        <v>1</v>
      </c>
      <c r="R2635" s="46"/>
      <c r="S2635" s="46" t="str">
        <f>IF(Table2[[#This Row],[SRO]]="EOU",VLOOKUP(Table2[[#This Row],[BE]],[2]GD.List!$C$3:$N$5014,12,0),IF(Table2[[#This Row],[SRO]]="Local","Polyester Staple Fibre","SRO 492"))</f>
        <v>Cotton Yarn</v>
      </c>
    </row>
    <row r="2636" spans="1:19" x14ac:dyDescent="0.25">
      <c r="A2636" s="337" t="s">
        <v>1881</v>
      </c>
      <c r="B2636" s="332" t="s">
        <v>1929</v>
      </c>
      <c r="C2636" s="329">
        <v>6129</v>
      </c>
      <c r="D2636" s="333">
        <v>2847</v>
      </c>
      <c r="E2636" s="7" t="s">
        <v>46</v>
      </c>
      <c r="F2636" s="332" t="s">
        <v>1931</v>
      </c>
      <c r="G2636" s="156">
        <v>44729</v>
      </c>
      <c r="H2636" s="334">
        <v>10581575.609999999</v>
      </c>
      <c r="I2636" s="50">
        <v>0.03</v>
      </c>
      <c r="J2636" s="335">
        <v>231.78</v>
      </c>
      <c r="K2636" s="335">
        <v>7726</v>
      </c>
      <c r="L2636" s="335"/>
      <c r="M2636" s="330" t="str">
        <f>TEXT(Table2[[#This Row],[Gd.Dt]],"mmm-yy")</f>
        <v>Jun-22</v>
      </c>
      <c r="N2636" s="46" t="str">
        <f>MID(Table2[[#This Row],[BE]],6,2)</f>
        <v>IB</v>
      </c>
      <c r="O2636" s="46" t="str">
        <f>IF(Table2[[#This Row],[Type]]="IB","EOU",IF(Table2[[#This Row],[Type]]="MB","Local","492"))</f>
        <v>EOU</v>
      </c>
      <c r="P2636" s="46">
        <f>ROUND(Table2[[#This Row],[Cons]]/Table2[[#This Row],[Qty.]],5)</f>
        <v>0.03</v>
      </c>
      <c r="Q2636" s="46" t="b">
        <f>EXACT(Table2[[#This Row],[rate]],Table2[[#This Row],[Check]])</f>
        <v>1</v>
      </c>
      <c r="R2636" s="46"/>
      <c r="S2636" s="46" t="str">
        <f>IF(Table2[[#This Row],[SRO]]="EOU",VLOOKUP(Table2[[#This Row],[BE]],[2]GD.List!$C$3:$N$5014,12,0),IF(Table2[[#This Row],[SRO]]="Local","Polyester Staple Fibre","SRO 492"))</f>
        <v>Textile Chemical</v>
      </c>
    </row>
    <row r="2637" spans="1:19" x14ac:dyDescent="0.25">
      <c r="A2637" s="337" t="s">
        <v>1881</v>
      </c>
      <c r="B2637" s="332" t="s">
        <v>1927</v>
      </c>
      <c r="C2637" s="329">
        <v>25830</v>
      </c>
      <c r="D2637" s="333">
        <v>2847</v>
      </c>
      <c r="E2637" s="7" t="s">
        <v>46</v>
      </c>
      <c r="F2637" s="332" t="s">
        <v>1932</v>
      </c>
      <c r="G2637" s="156">
        <v>44729</v>
      </c>
      <c r="H2637" s="334">
        <v>24097643.969999999</v>
      </c>
      <c r="I2637" s="50">
        <v>0.03</v>
      </c>
      <c r="J2637" s="335">
        <v>359.34000000000003</v>
      </c>
      <c r="K2637" s="335">
        <v>11978</v>
      </c>
      <c r="L2637" s="335"/>
      <c r="M2637" s="330" t="str">
        <f>TEXT(Table2[[#This Row],[Gd.Dt]],"mmm-yy")</f>
        <v>Jun-22</v>
      </c>
      <c r="N2637" s="46" t="str">
        <f>MID(Table2[[#This Row],[BE]],6,2)</f>
        <v>IB</v>
      </c>
      <c r="O2637" s="46" t="str">
        <f>IF(Table2[[#This Row],[Type]]="IB","EOU",IF(Table2[[#This Row],[Type]]="MB","Local","492"))</f>
        <v>EOU</v>
      </c>
      <c r="P2637" s="46">
        <f>ROUND(Table2[[#This Row],[Cons]]/Table2[[#This Row],[Qty.]],5)</f>
        <v>0.03</v>
      </c>
      <c r="Q2637" s="46" t="b">
        <f>EXACT(Table2[[#This Row],[rate]],Table2[[#This Row],[Check]])</f>
        <v>1</v>
      </c>
      <c r="R2637" s="46"/>
      <c r="S2637" s="46" t="str">
        <f>IF(Table2[[#This Row],[SRO]]="EOU",VLOOKUP(Table2[[#This Row],[BE]],[2]GD.List!$C$3:$N$5014,12,0),IF(Table2[[#This Row],[SRO]]="Local","Polyester Staple Fibre","SRO 492"))</f>
        <v>Textile Chemical</v>
      </c>
    </row>
    <row r="2638" spans="1:19" x14ac:dyDescent="0.25">
      <c r="A2638" s="336" t="s">
        <v>1881</v>
      </c>
      <c r="B2638" s="332" t="s">
        <v>1928</v>
      </c>
      <c r="C2638" s="329">
        <v>13601</v>
      </c>
      <c r="D2638" s="333">
        <v>2847</v>
      </c>
      <c r="E2638" s="7" t="s">
        <v>46</v>
      </c>
      <c r="F2638" s="332" t="s">
        <v>1933</v>
      </c>
      <c r="G2638" s="156">
        <v>44729</v>
      </c>
      <c r="H2638" s="334">
        <v>24551840.969999999</v>
      </c>
      <c r="I2638" s="50">
        <v>0.03</v>
      </c>
      <c r="J2638" s="335">
        <v>544.98</v>
      </c>
      <c r="K2638" s="335">
        <v>18166</v>
      </c>
      <c r="L2638" s="335"/>
      <c r="M2638" s="330" t="str">
        <f>TEXT(Table2[[#This Row],[Gd.Dt]],"mmm-yy")</f>
        <v>Jun-22</v>
      </c>
      <c r="N2638" s="46" t="str">
        <f>MID(Table2[[#This Row],[BE]],6,2)</f>
        <v>IB</v>
      </c>
      <c r="O2638" s="46" t="str">
        <f>IF(Table2[[#This Row],[Type]]="IB","EOU",IF(Table2[[#This Row],[Type]]="MB","Local","492"))</f>
        <v>EOU</v>
      </c>
      <c r="P2638" s="46">
        <f>ROUND(Table2[[#This Row],[Cons]]/Table2[[#This Row],[Qty.]],5)</f>
        <v>0.03</v>
      </c>
      <c r="Q2638" s="46" t="b">
        <f>EXACT(Table2[[#This Row],[rate]],Table2[[#This Row],[Check]])</f>
        <v>1</v>
      </c>
      <c r="R2638" s="46"/>
      <c r="S2638" s="46" t="str">
        <f>IF(Table2[[#This Row],[SRO]]="EOU",VLOOKUP(Table2[[#This Row],[BE]],[2]GD.List!$C$3:$N$5014,12,0),IF(Table2[[#This Row],[SRO]]="Local","Polyester Staple Fibre","SRO 492"))</f>
        <v>Textile Chemical</v>
      </c>
    </row>
    <row r="2639" spans="1:19" x14ac:dyDescent="0.25">
      <c r="A2639" s="337" t="s">
        <v>1882</v>
      </c>
      <c r="B2639" s="332" t="s">
        <v>1929</v>
      </c>
      <c r="C2639" s="329">
        <v>6129</v>
      </c>
      <c r="D2639" s="333">
        <v>3402.13</v>
      </c>
      <c r="E2639" s="7" t="s">
        <v>46</v>
      </c>
      <c r="F2639" s="332" t="s">
        <v>1931</v>
      </c>
      <c r="G2639" s="156">
        <v>44729</v>
      </c>
      <c r="H2639" s="334">
        <v>10581575.609999999</v>
      </c>
      <c r="I2639" s="50">
        <v>0.04</v>
      </c>
      <c r="J2639" s="335">
        <v>309.03999999999996</v>
      </c>
      <c r="K2639" s="335">
        <v>7726</v>
      </c>
      <c r="L2639" s="335"/>
      <c r="M2639" s="330" t="str">
        <f>TEXT(Table2[[#This Row],[Gd.Dt]],"mmm-yy")</f>
        <v>Jun-22</v>
      </c>
      <c r="N2639" s="46" t="str">
        <f>MID(Table2[[#This Row],[BE]],6,2)</f>
        <v>IB</v>
      </c>
      <c r="O2639" s="46" t="str">
        <f>IF(Table2[[#This Row],[Type]]="IB","EOU",IF(Table2[[#This Row],[Type]]="MB","Local","492"))</f>
        <v>EOU</v>
      </c>
      <c r="P2639" s="46">
        <f>ROUND(Table2[[#This Row],[Cons]]/Table2[[#This Row],[Qty.]],5)</f>
        <v>0.04</v>
      </c>
      <c r="Q2639" s="46" t="b">
        <f>EXACT(Table2[[#This Row],[rate]],Table2[[#This Row],[Check]])</f>
        <v>1</v>
      </c>
      <c r="R2639" s="46"/>
      <c r="S2639" s="46" t="str">
        <f>IF(Table2[[#This Row],[SRO]]="EOU",VLOOKUP(Table2[[#This Row],[BE]],[2]GD.List!$C$3:$N$5014,12,0),IF(Table2[[#This Row],[SRO]]="Local","Polyester Staple Fibre","SRO 492"))</f>
        <v>Textile Chemical</v>
      </c>
    </row>
    <row r="2640" spans="1:19" x14ac:dyDescent="0.25">
      <c r="A2640" s="337" t="s">
        <v>1882</v>
      </c>
      <c r="B2640" s="332" t="s">
        <v>1927</v>
      </c>
      <c r="C2640" s="329">
        <v>25830</v>
      </c>
      <c r="D2640" s="333">
        <v>3402.13</v>
      </c>
      <c r="E2640" s="7" t="s">
        <v>46</v>
      </c>
      <c r="F2640" s="332" t="s">
        <v>1932</v>
      </c>
      <c r="G2640" s="156">
        <v>44729</v>
      </c>
      <c r="H2640" s="334">
        <v>24097643.969999999</v>
      </c>
      <c r="I2640" s="50">
        <v>0.04</v>
      </c>
      <c r="J2640" s="335">
        <v>382.52</v>
      </c>
      <c r="K2640" s="335">
        <v>9563</v>
      </c>
      <c r="L2640" s="335"/>
      <c r="M2640" s="330" t="str">
        <f>TEXT(Table2[[#This Row],[Gd.Dt]],"mmm-yy")</f>
        <v>Jun-22</v>
      </c>
      <c r="N2640" s="46" t="str">
        <f>MID(Table2[[#This Row],[BE]],6,2)</f>
        <v>IB</v>
      </c>
      <c r="O2640" s="46" t="str">
        <f>IF(Table2[[#This Row],[Type]]="IB","EOU",IF(Table2[[#This Row],[Type]]="MB","Local","492"))</f>
        <v>EOU</v>
      </c>
      <c r="P2640" s="46">
        <f>ROUND(Table2[[#This Row],[Cons]]/Table2[[#This Row],[Qty.]],5)</f>
        <v>0.04</v>
      </c>
      <c r="Q2640" s="46" t="b">
        <f>EXACT(Table2[[#This Row],[rate]],Table2[[#This Row],[Check]])</f>
        <v>1</v>
      </c>
      <c r="R2640" s="46"/>
      <c r="S2640" s="46" t="str">
        <f>IF(Table2[[#This Row],[SRO]]="EOU",VLOOKUP(Table2[[#This Row],[BE]],[2]GD.List!$C$3:$N$5014,12,0),IF(Table2[[#This Row],[SRO]]="Local","Polyester Staple Fibre","SRO 492"))</f>
        <v>Textile Chemical</v>
      </c>
    </row>
    <row r="2641" spans="1:19" x14ac:dyDescent="0.25">
      <c r="A2641" s="336" t="s">
        <v>1882</v>
      </c>
      <c r="B2641" s="332" t="s">
        <v>1928</v>
      </c>
      <c r="C2641" s="329">
        <v>13601</v>
      </c>
      <c r="D2641" s="333">
        <v>3402.13</v>
      </c>
      <c r="E2641" s="7" t="s">
        <v>46</v>
      </c>
      <c r="F2641" s="332" t="s">
        <v>1933</v>
      </c>
      <c r="G2641" s="156">
        <v>44729</v>
      </c>
      <c r="H2641" s="334">
        <v>24551840.969999999</v>
      </c>
      <c r="I2641" s="50">
        <v>0.04</v>
      </c>
      <c r="J2641" s="335">
        <v>726.6400000000001</v>
      </c>
      <c r="K2641" s="335">
        <v>18166</v>
      </c>
      <c r="L2641" s="335"/>
      <c r="M2641" s="330" t="str">
        <f>TEXT(Table2[[#This Row],[Gd.Dt]],"mmm-yy")</f>
        <v>Jun-22</v>
      </c>
      <c r="N2641" s="46" t="str">
        <f>MID(Table2[[#This Row],[BE]],6,2)</f>
        <v>IB</v>
      </c>
      <c r="O2641" s="46" t="str">
        <f>IF(Table2[[#This Row],[Type]]="IB","EOU",IF(Table2[[#This Row],[Type]]="MB","Local","492"))</f>
        <v>EOU</v>
      </c>
      <c r="P2641" s="46">
        <f>ROUND(Table2[[#This Row],[Cons]]/Table2[[#This Row],[Qty.]],5)</f>
        <v>0.04</v>
      </c>
      <c r="Q2641" s="46" t="b">
        <f>EXACT(Table2[[#This Row],[rate]],Table2[[#This Row],[Check]])</f>
        <v>1</v>
      </c>
      <c r="R2641" s="46"/>
      <c r="S2641" s="46" t="str">
        <f>IF(Table2[[#This Row],[SRO]]="EOU",VLOOKUP(Table2[[#This Row],[BE]],[2]GD.List!$C$3:$N$5014,12,0),IF(Table2[[#This Row],[SRO]]="Local","Polyester Staple Fibre","SRO 492"))</f>
        <v>Textile Chemical</v>
      </c>
    </row>
    <row r="2642" spans="1:19" x14ac:dyDescent="0.25">
      <c r="A2642" s="337" t="s">
        <v>1883</v>
      </c>
      <c r="B2642" s="332" t="s">
        <v>1929</v>
      </c>
      <c r="C2642" s="329">
        <v>6129</v>
      </c>
      <c r="D2642" s="333">
        <v>3906.9090000000001</v>
      </c>
      <c r="E2642" s="7" t="s">
        <v>46</v>
      </c>
      <c r="F2642" s="332" t="s">
        <v>1931</v>
      </c>
      <c r="G2642" s="156">
        <v>44729</v>
      </c>
      <c r="H2642" s="334">
        <v>10581575.609999999</v>
      </c>
      <c r="I2642" s="50">
        <v>0.04</v>
      </c>
      <c r="J2642" s="335">
        <v>298.2</v>
      </c>
      <c r="K2642" s="335">
        <v>7455</v>
      </c>
      <c r="L2642" s="335"/>
      <c r="M2642" s="330" t="str">
        <f>TEXT(Table2[[#This Row],[Gd.Dt]],"mmm-yy")</f>
        <v>Jun-22</v>
      </c>
      <c r="N2642" s="46" t="str">
        <f>MID(Table2[[#This Row],[BE]],6,2)</f>
        <v>IB</v>
      </c>
      <c r="O2642" s="46" t="str">
        <f>IF(Table2[[#This Row],[Type]]="IB","EOU",IF(Table2[[#This Row],[Type]]="MB","Local","492"))</f>
        <v>EOU</v>
      </c>
      <c r="P2642" s="46">
        <f>ROUND(Table2[[#This Row],[Cons]]/Table2[[#This Row],[Qty.]],5)</f>
        <v>0.04</v>
      </c>
      <c r="Q2642" s="46" t="b">
        <f>EXACT(Table2[[#This Row],[rate]],Table2[[#This Row],[Check]])</f>
        <v>1</v>
      </c>
      <c r="R2642" s="46"/>
      <c r="S2642" s="46" t="str">
        <f>IF(Table2[[#This Row],[SRO]]="EOU",VLOOKUP(Table2[[#This Row],[BE]],[2]GD.List!$C$3:$N$5014,12,0),IF(Table2[[#This Row],[SRO]]="Local","Polyester Staple Fibre","SRO 492"))</f>
        <v>Textile Chemical</v>
      </c>
    </row>
    <row r="2643" spans="1:19" x14ac:dyDescent="0.25">
      <c r="A2643" s="337" t="s">
        <v>1883</v>
      </c>
      <c r="B2643" s="332" t="s">
        <v>1927</v>
      </c>
      <c r="C2643" s="329">
        <v>25830</v>
      </c>
      <c r="D2643" s="333">
        <v>3906.9090000000001</v>
      </c>
      <c r="E2643" s="7" t="s">
        <v>46</v>
      </c>
      <c r="F2643" s="332" t="s">
        <v>1932</v>
      </c>
      <c r="G2643" s="156">
        <v>44729</v>
      </c>
      <c r="H2643" s="334">
        <v>24097643.969999999</v>
      </c>
      <c r="I2643" s="50">
        <v>0.04</v>
      </c>
      <c r="J2643" s="335">
        <v>382.52</v>
      </c>
      <c r="K2643" s="335">
        <v>9563</v>
      </c>
      <c r="L2643" s="335"/>
      <c r="M2643" s="330" t="str">
        <f>TEXT(Table2[[#This Row],[Gd.Dt]],"mmm-yy")</f>
        <v>Jun-22</v>
      </c>
      <c r="N2643" s="46" t="str">
        <f>MID(Table2[[#This Row],[BE]],6,2)</f>
        <v>IB</v>
      </c>
      <c r="O2643" s="46" t="str">
        <f>IF(Table2[[#This Row],[Type]]="IB","EOU",IF(Table2[[#This Row],[Type]]="MB","Local","492"))</f>
        <v>EOU</v>
      </c>
      <c r="P2643" s="46">
        <f>ROUND(Table2[[#This Row],[Cons]]/Table2[[#This Row],[Qty.]],5)</f>
        <v>0.04</v>
      </c>
      <c r="Q2643" s="46" t="b">
        <f>EXACT(Table2[[#This Row],[rate]],Table2[[#This Row],[Check]])</f>
        <v>1</v>
      </c>
      <c r="R2643" s="46"/>
      <c r="S2643" s="46" t="str">
        <f>IF(Table2[[#This Row],[SRO]]="EOU",VLOOKUP(Table2[[#This Row],[BE]],[2]GD.List!$C$3:$N$5014,12,0),IF(Table2[[#This Row],[SRO]]="Local","Polyester Staple Fibre","SRO 492"))</f>
        <v>Textile Chemical</v>
      </c>
    </row>
    <row r="2644" spans="1:19" x14ac:dyDescent="0.25">
      <c r="A2644" s="336" t="s">
        <v>1883</v>
      </c>
      <c r="B2644" s="332" t="s">
        <v>1928</v>
      </c>
      <c r="C2644" s="329">
        <v>13601</v>
      </c>
      <c r="D2644" s="333">
        <v>3906.9090000000001</v>
      </c>
      <c r="E2644" s="7" t="s">
        <v>46</v>
      </c>
      <c r="F2644" s="332" t="s">
        <v>1933</v>
      </c>
      <c r="G2644" s="156">
        <v>44729</v>
      </c>
      <c r="H2644" s="334">
        <v>24551840.969999999</v>
      </c>
      <c r="I2644" s="50">
        <v>0.04</v>
      </c>
      <c r="J2644" s="335">
        <v>726.6400000000001</v>
      </c>
      <c r="K2644" s="335">
        <v>18166</v>
      </c>
      <c r="L2644" s="335"/>
      <c r="M2644" s="330" t="str">
        <f>TEXT(Table2[[#This Row],[Gd.Dt]],"mmm-yy")</f>
        <v>Jun-22</v>
      </c>
      <c r="N2644" s="46" t="str">
        <f>MID(Table2[[#This Row],[BE]],6,2)</f>
        <v>IB</v>
      </c>
      <c r="O2644" s="46" t="str">
        <f>IF(Table2[[#This Row],[Type]]="IB","EOU",IF(Table2[[#This Row],[Type]]="MB","Local","492"))</f>
        <v>EOU</v>
      </c>
      <c r="P2644" s="46">
        <f>ROUND(Table2[[#This Row],[Cons]]/Table2[[#This Row],[Qty.]],5)</f>
        <v>0.04</v>
      </c>
      <c r="Q2644" s="46" t="b">
        <f>EXACT(Table2[[#This Row],[rate]],Table2[[#This Row],[Check]])</f>
        <v>1</v>
      </c>
      <c r="R2644" s="46"/>
      <c r="S2644" s="46" t="str">
        <f>IF(Table2[[#This Row],[SRO]]="EOU",VLOOKUP(Table2[[#This Row],[BE]],[2]GD.List!$C$3:$N$5014,12,0),IF(Table2[[#This Row],[SRO]]="Local","Polyester Staple Fibre","SRO 492"))</f>
        <v>Textile Chemical</v>
      </c>
    </row>
    <row r="2645" spans="1:19" x14ac:dyDescent="0.25">
      <c r="A2645" s="337" t="s">
        <v>1884</v>
      </c>
      <c r="B2645" s="332" t="s">
        <v>1929</v>
      </c>
      <c r="C2645" s="329">
        <v>6129</v>
      </c>
      <c r="D2645" s="333">
        <v>3809.9189999999999</v>
      </c>
      <c r="E2645" s="7" t="s">
        <v>46</v>
      </c>
      <c r="F2645" s="332" t="s">
        <v>1931</v>
      </c>
      <c r="G2645" s="156">
        <v>44729</v>
      </c>
      <c r="H2645" s="334">
        <v>10581575.609999999</v>
      </c>
      <c r="I2645" s="50">
        <v>0.04</v>
      </c>
      <c r="J2645" s="335">
        <v>309.03999999999996</v>
      </c>
      <c r="K2645" s="335">
        <v>7726</v>
      </c>
      <c r="L2645" s="335"/>
      <c r="M2645" s="330" t="str">
        <f>TEXT(Table2[[#This Row],[Gd.Dt]],"mmm-yy")</f>
        <v>Jun-22</v>
      </c>
      <c r="N2645" s="46" t="str">
        <f>MID(Table2[[#This Row],[BE]],6,2)</f>
        <v>IB</v>
      </c>
      <c r="O2645" s="46" t="str">
        <f>IF(Table2[[#This Row],[Type]]="IB","EOU",IF(Table2[[#This Row],[Type]]="MB","Local","492"))</f>
        <v>EOU</v>
      </c>
      <c r="P2645" s="46">
        <f>ROUND(Table2[[#This Row],[Cons]]/Table2[[#This Row],[Qty.]],5)</f>
        <v>0.04</v>
      </c>
      <c r="Q2645" s="46" t="b">
        <f>EXACT(Table2[[#This Row],[rate]],Table2[[#This Row],[Check]])</f>
        <v>1</v>
      </c>
      <c r="R2645" s="46"/>
      <c r="S2645" s="46" t="str">
        <f>IF(Table2[[#This Row],[SRO]]="EOU",VLOOKUP(Table2[[#This Row],[BE]],[2]GD.List!$C$3:$N$5014,12,0),IF(Table2[[#This Row],[SRO]]="Local","Polyester Staple Fibre","SRO 492"))</f>
        <v>Textile Chemical</v>
      </c>
    </row>
    <row r="2646" spans="1:19" x14ac:dyDescent="0.25">
      <c r="A2646" s="337" t="s">
        <v>1884</v>
      </c>
      <c r="B2646" s="332" t="s">
        <v>1927</v>
      </c>
      <c r="C2646" s="329">
        <v>25830</v>
      </c>
      <c r="D2646" s="333">
        <v>3809.9189999999999</v>
      </c>
      <c r="E2646" s="7" t="s">
        <v>46</v>
      </c>
      <c r="F2646" s="332" t="s">
        <v>1932</v>
      </c>
      <c r="G2646" s="156">
        <v>44729</v>
      </c>
      <c r="H2646" s="334">
        <v>24097643.969999999</v>
      </c>
      <c r="I2646" s="50">
        <v>0.04</v>
      </c>
      <c r="J2646" s="335">
        <v>382.52</v>
      </c>
      <c r="K2646" s="335">
        <v>9563</v>
      </c>
      <c r="L2646" s="335"/>
      <c r="M2646" s="330" t="str">
        <f>TEXT(Table2[[#This Row],[Gd.Dt]],"mmm-yy")</f>
        <v>Jun-22</v>
      </c>
      <c r="N2646" s="46" t="str">
        <f>MID(Table2[[#This Row],[BE]],6,2)</f>
        <v>IB</v>
      </c>
      <c r="O2646" s="46" t="str">
        <f>IF(Table2[[#This Row],[Type]]="IB","EOU",IF(Table2[[#This Row],[Type]]="MB","Local","492"))</f>
        <v>EOU</v>
      </c>
      <c r="P2646" s="46">
        <f>ROUND(Table2[[#This Row],[Cons]]/Table2[[#This Row],[Qty.]],5)</f>
        <v>0.04</v>
      </c>
      <c r="Q2646" s="46" t="b">
        <f>EXACT(Table2[[#This Row],[rate]],Table2[[#This Row],[Check]])</f>
        <v>1</v>
      </c>
      <c r="R2646" s="46"/>
      <c r="S2646" s="46" t="str">
        <f>IF(Table2[[#This Row],[SRO]]="EOU",VLOOKUP(Table2[[#This Row],[BE]],[2]GD.List!$C$3:$N$5014,12,0),IF(Table2[[#This Row],[SRO]]="Local","Polyester Staple Fibre","SRO 492"))</f>
        <v>Textile Chemical</v>
      </c>
    </row>
    <row r="2647" spans="1:19" x14ac:dyDescent="0.25">
      <c r="A2647" s="336" t="s">
        <v>1884</v>
      </c>
      <c r="B2647" s="332" t="s">
        <v>1928</v>
      </c>
      <c r="C2647" s="329">
        <v>13601</v>
      </c>
      <c r="D2647" s="333">
        <v>3809.9189999999999</v>
      </c>
      <c r="E2647" s="7" t="s">
        <v>46</v>
      </c>
      <c r="F2647" s="332" t="s">
        <v>1933</v>
      </c>
      <c r="G2647" s="156">
        <v>44729</v>
      </c>
      <c r="H2647" s="334">
        <v>24551840.969999999</v>
      </c>
      <c r="I2647" s="50">
        <v>0.04</v>
      </c>
      <c r="J2647" s="335">
        <v>726.6400000000001</v>
      </c>
      <c r="K2647" s="335">
        <v>18166</v>
      </c>
      <c r="L2647" s="335"/>
      <c r="M2647" s="330" t="str">
        <f>TEXT(Table2[[#This Row],[Gd.Dt]],"mmm-yy")</f>
        <v>Jun-22</v>
      </c>
      <c r="N2647" s="46" t="str">
        <f>MID(Table2[[#This Row],[BE]],6,2)</f>
        <v>IB</v>
      </c>
      <c r="O2647" s="46" t="str">
        <f>IF(Table2[[#This Row],[Type]]="IB","EOU",IF(Table2[[#This Row],[Type]]="MB","Local","492"))</f>
        <v>EOU</v>
      </c>
      <c r="P2647" s="46">
        <f>ROUND(Table2[[#This Row],[Cons]]/Table2[[#This Row],[Qty.]],5)</f>
        <v>0.04</v>
      </c>
      <c r="Q2647" s="46" t="b">
        <f>EXACT(Table2[[#This Row],[rate]],Table2[[#This Row],[Check]])</f>
        <v>1</v>
      </c>
      <c r="R2647" s="46"/>
      <c r="S2647" s="46" t="str">
        <f>IF(Table2[[#This Row],[SRO]]="EOU",VLOOKUP(Table2[[#This Row],[BE]],[2]GD.List!$C$3:$N$5014,12,0),IF(Table2[[#This Row],[SRO]]="Local","Polyester Staple Fibre","SRO 492"))</f>
        <v>Textile Chemical</v>
      </c>
    </row>
    <row r="2648" spans="1:19" x14ac:dyDescent="0.25">
      <c r="A2648" s="337" t="s">
        <v>1930</v>
      </c>
      <c r="B2648" s="332" t="s">
        <v>1929</v>
      </c>
      <c r="C2648" s="329">
        <v>6129</v>
      </c>
      <c r="D2648" s="333">
        <v>5205.12</v>
      </c>
      <c r="E2648" s="7" t="s">
        <v>46</v>
      </c>
      <c r="F2648" s="332" t="s">
        <v>1931</v>
      </c>
      <c r="G2648" s="156">
        <v>44729</v>
      </c>
      <c r="H2648" s="334">
        <v>10581575.609999999</v>
      </c>
      <c r="I2648" s="50">
        <v>1.0101</v>
      </c>
      <c r="J2648" s="335">
        <v>7804.03</v>
      </c>
      <c r="K2648" s="335">
        <v>7726</v>
      </c>
      <c r="L2648" s="335"/>
      <c r="M2648" s="330" t="str">
        <f>TEXT(Table2[[#This Row],[Gd.Dt]],"mmm-yy")</f>
        <v>Jun-22</v>
      </c>
      <c r="N2648" s="46" t="str">
        <f>MID(Table2[[#This Row],[BE]],6,2)</f>
        <v>IB</v>
      </c>
      <c r="O2648" s="46" t="str">
        <f>IF(Table2[[#This Row],[Type]]="IB","EOU",IF(Table2[[#This Row],[Type]]="MB","Local","492"))</f>
        <v>EOU</v>
      </c>
      <c r="P2648" s="46">
        <f>ROUND(Table2[[#This Row],[Cons]]/Table2[[#This Row],[Qty.]],5)</f>
        <v>1.0101</v>
      </c>
      <c r="Q2648" s="46" t="b">
        <f>EXACT(Table2[[#This Row],[rate]],Table2[[#This Row],[Check]])</f>
        <v>1</v>
      </c>
      <c r="R2648" s="46"/>
      <c r="S2648" s="46" t="str">
        <f>IF(Table2[[#This Row],[SRO]]="EOU",VLOOKUP(Table2[[#This Row],[BE]],[2]GD.List!$C$3:$N$5014,12,0),IF(Table2[[#This Row],[SRO]]="Local","Polyester Staple Fibre","SRO 492"))</f>
        <v>Cotton Yarn</v>
      </c>
    </row>
    <row r="2649" spans="1:19" x14ac:dyDescent="0.25">
      <c r="A2649" s="337" t="s">
        <v>1930</v>
      </c>
      <c r="B2649" s="337" t="s">
        <v>1928</v>
      </c>
      <c r="C2649" s="338">
        <v>13601</v>
      </c>
      <c r="D2649" s="339">
        <v>5205.12</v>
      </c>
      <c r="E2649" s="162" t="s">
        <v>46</v>
      </c>
      <c r="F2649" s="337" t="s">
        <v>1933</v>
      </c>
      <c r="G2649" s="163">
        <v>44729</v>
      </c>
      <c r="H2649" s="340">
        <v>24551840.969999999</v>
      </c>
      <c r="I2649" s="53">
        <v>1.0101</v>
      </c>
      <c r="J2649" s="341">
        <v>5216.9000000000005</v>
      </c>
      <c r="K2649" s="341">
        <v>5164.7299999999996</v>
      </c>
      <c r="L2649" s="341"/>
      <c r="M2649" s="331" t="str">
        <f>TEXT(Table2[[#This Row],[Gd.Dt]],"mmm-yy")</f>
        <v>Jun-22</v>
      </c>
      <c r="N2649" s="47" t="str">
        <f>MID(Table2[[#This Row],[BE]],6,2)</f>
        <v>IB</v>
      </c>
      <c r="O2649" s="47" t="str">
        <f>IF(Table2[[#This Row],[Type]]="IB","EOU",IF(Table2[[#This Row],[Type]]="MB","Local","492"))</f>
        <v>EOU</v>
      </c>
      <c r="P2649" s="47">
        <f>ROUND(Table2[[#This Row],[Cons]]/Table2[[#This Row],[Qty.]],5)</f>
        <v>1.0101</v>
      </c>
      <c r="Q2649" s="47" t="b">
        <f>EXACT(Table2[[#This Row],[rate]],Table2[[#This Row],[Check]])</f>
        <v>1</v>
      </c>
      <c r="R2649" s="47"/>
      <c r="S2649" s="47" t="str">
        <f>IF(Table2[[#This Row],[SRO]]="EOU",VLOOKUP(Table2[[#This Row],[BE]],[2]GD.List!$C$3:$N$5014,12,0),IF(Table2[[#This Row],[SRO]]="Local","Polyester Staple Fibre","SRO 492"))</f>
        <v>Cotton Yarn</v>
      </c>
    </row>
    <row r="2650" spans="1:19" x14ac:dyDescent="0.25">
      <c r="A2650" s="332" t="s">
        <v>1</v>
      </c>
      <c r="B2650" s="332" t="s">
        <v>1935</v>
      </c>
      <c r="C2650" s="329">
        <v>58000</v>
      </c>
      <c r="D2650" s="333">
        <v>2701.12</v>
      </c>
      <c r="E2650" s="7" t="s">
        <v>1937</v>
      </c>
      <c r="F2650" s="332" t="s">
        <v>1938</v>
      </c>
      <c r="G2650" s="156">
        <v>44730</v>
      </c>
      <c r="H2650" s="334">
        <v>27459587.780000001</v>
      </c>
      <c r="I2650" s="50">
        <v>0.1</v>
      </c>
      <c r="J2650" s="335">
        <v>823.59999999999991</v>
      </c>
      <c r="K2650" s="335">
        <v>8236</v>
      </c>
      <c r="L2650" s="335"/>
      <c r="M2650" s="330" t="str">
        <f>TEXT(Table2[[#This Row],[Gd.Dt]],"mmm-yy")</f>
        <v>Jun-22</v>
      </c>
      <c r="N2650" s="46" t="str">
        <f>MID(Table2[[#This Row],[BE]],6,2)</f>
        <v>IB</v>
      </c>
      <c r="O2650" s="46" t="str">
        <f>IF(Table2[[#This Row],[Type]]="IB","EOU",IF(Table2[[#This Row],[Type]]="MB","Local","492"))</f>
        <v>EOU</v>
      </c>
      <c r="P2650" s="46">
        <f>ROUND(Table2[[#This Row],[Cons]]/Table2[[#This Row],[Qty.]],5)</f>
        <v>0.1</v>
      </c>
      <c r="Q2650" s="46" t="b">
        <f>EXACT(Table2[[#This Row],[rate]],Table2[[#This Row],[Check]])</f>
        <v>1</v>
      </c>
      <c r="R2650" s="46"/>
      <c r="S2650" s="46" t="str">
        <f>IF(Table2[[#This Row],[SRO]]="EOU",VLOOKUP(Table2[[#This Row],[BE]],[2]GD.List!$C$3:$N$5014,12,0),IF(Table2[[#This Row],[SRO]]="Local","Polyester Staple Fibre","SRO 492"))</f>
        <v>Textile Coal</v>
      </c>
    </row>
    <row r="2651" spans="1:19" x14ac:dyDescent="0.25">
      <c r="A2651" s="337" t="s">
        <v>1</v>
      </c>
      <c r="B2651" s="332" t="s">
        <v>1934</v>
      </c>
      <c r="C2651" s="329">
        <v>41720</v>
      </c>
      <c r="D2651" s="333">
        <v>2701.12</v>
      </c>
      <c r="E2651" s="7" t="s">
        <v>1936</v>
      </c>
      <c r="F2651" s="332" t="s">
        <v>1939</v>
      </c>
      <c r="G2651" s="156">
        <v>44729</v>
      </c>
      <c r="H2651" s="334">
        <v>89446234</v>
      </c>
      <c r="I2651" s="50">
        <v>0.1</v>
      </c>
      <c r="J2651" s="335">
        <v>4405.8999999999996</v>
      </c>
      <c r="K2651" s="335">
        <v>44059</v>
      </c>
      <c r="L2651" s="335"/>
      <c r="M2651" s="330" t="str">
        <f>TEXT(Table2[[#This Row],[Gd.Dt]],"mmm-yy")</f>
        <v>Jun-22</v>
      </c>
      <c r="N2651" s="46" t="str">
        <f>MID(Table2[[#This Row],[BE]],6,2)</f>
        <v>IB</v>
      </c>
      <c r="O2651" s="46" t="str">
        <f>IF(Table2[[#This Row],[Type]]="IB","EOU",IF(Table2[[#This Row],[Type]]="MB","Local","492"))</f>
        <v>EOU</v>
      </c>
      <c r="P2651" s="46">
        <f>ROUND(Table2[[#This Row],[Cons]]/Table2[[#This Row],[Qty.]],5)</f>
        <v>0.1</v>
      </c>
      <c r="Q2651" s="46" t="b">
        <f>EXACT(Table2[[#This Row],[rate]],Table2[[#This Row],[Check]])</f>
        <v>1</v>
      </c>
      <c r="R2651" s="46"/>
      <c r="S2651" s="46" t="str">
        <f>IF(Table2[[#This Row],[SRO]]="EOU",VLOOKUP(Table2[[#This Row],[BE]],[2]GD.List!$C$3:$N$5014,12,0),IF(Table2[[#This Row],[SRO]]="Local","Polyester Staple Fibre","SRO 492"))</f>
        <v>Textile Coal</v>
      </c>
    </row>
    <row r="2652" spans="1:19" x14ac:dyDescent="0.25">
      <c r="A2652" s="337" t="s">
        <v>1</v>
      </c>
      <c r="B2652" s="332" t="s">
        <v>1940</v>
      </c>
      <c r="C2652" s="329">
        <v>40186</v>
      </c>
      <c r="D2652" s="333">
        <v>2701.12</v>
      </c>
      <c r="E2652" s="7" t="s">
        <v>1942</v>
      </c>
      <c r="F2652" s="332" t="s">
        <v>1944</v>
      </c>
      <c r="G2652" s="156">
        <v>44730</v>
      </c>
      <c r="H2652" s="334">
        <v>99390851</v>
      </c>
      <c r="I2652" s="50">
        <v>0.1</v>
      </c>
      <c r="J2652" s="335">
        <v>4648</v>
      </c>
      <c r="K2652" s="335">
        <v>46480</v>
      </c>
      <c r="L2652" s="335"/>
      <c r="M2652" s="330" t="str">
        <f>TEXT(Table2[[#This Row],[Gd.Dt]],"mmm-yy")</f>
        <v>Jun-22</v>
      </c>
      <c r="N2652" s="46" t="str">
        <f>MID(Table2[[#This Row],[BE]],6,2)</f>
        <v>IB</v>
      </c>
      <c r="O2652" s="46" t="str">
        <f>IF(Table2[[#This Row],[Type]]="IB","EOU",IF(Table2[[#This Row],[Type]]="MB","Local","492"))</f>
        <v>EOU</v>
      </c>
      <c r="P2652" s="46">
        <f>ROUND(Table2[[#This Row],[Cons]]/Table2[[#This Row],[Qty.]],5)</f>
        <v>0.1</v>
      </c>
      <c r="Q2652" s="46" t="b">
        <f>EXACT(Table2[[#This Row],[rate]],Table2[[#This Row],[Check]])</f>
        <v>1</v>
      </c>
      <c r="R2652" s="46"/>
      <c r="S2652" s="46" t="str">
        <f>IF(Table2[[#This Row],[SRO]]="EOU",VLOOKUP(Table2[[#This Row],[BE]],[2]GD.List!$C$3:$N$5014,12,0),IF(Table2[[#This Row],[SRO]]="Local","Polyester Staple Fibre","SRO 492"))</f>
        <v>Textile Coal</v>
      </c>
    </row>
    <row r="2653" spans="1:19" x14ac:dyDescent="0.25">
      <c r="A2653" s="336" t="s">
        <v>1</v>
      </c>
      <c r="B2653" s="332" t="s">
        <v>1941</v>
      </c>
      <c r="C2653" s="329">
        <v>3672</v>
      </c>
      <c r="D2653" s="333">
        <v>2701.12</v>
      </c>
      <c r="E2653" s="7" t="s">
        <v>1943</v>
      </c>
      <c r="F2653" s="332" t="s">
        <v>1945</v>
      </c>
      <c r="G2653" s="156">
        <v>44731</v>
      </c>
      <c r="H2653" s="334">
        <v>10426269.039999999</v>
      </c>
      <c r="I2653" s="50">
        <v>0.1</v>
      </c>
      <c r="J2653" s="335">
        <v>289.60000000000002</v>
      </c>
      <c r="K2653" s="335">
        <v>2896</v>
      </c>
      <c r="L2653" s="335"/>
      <c r="M2653" s="330" t="str">
        <f>TEXT(Table2[[#This Row],[Gd.Dt]],"mmm-yy")</f>
        <v>Jun-22</v>
      </c>
      <c r="N2653" s="46" t="str">
        <f>MID(Table2[[#This Row],[BE]],6,2)</f>
        <v>IB</v>
      </c>
      <c r="O2653" s="46" t="str">
        <f>IF(Table2[[#This Row],[Type]]="IB","EOU",IF(Table2[[#This Row],[Type]]="MB","Local","492"))</f>
        <v>EOU</v>
      </c>
      <c r="P2653" s="46">
        <f>ROUND(Table2[[#This Row],[Cons]]/Table2[[#This Row],[Qty.]],5)</f>
        <v>0.1</v>
      </c>
      <c r="Q2653" s="46" t="b">
        <f>EXACT(Table2[[#This Row],[rate]],Table2[[#This Row],[Check]])</f>
        <v>1</v>
      </c>
      <c r="R2653" s="46"/>
      <c r="S2653" s="46" t="str">
        <f>IF(Table2[[#This Row],[SRO]]="EOU",VLOOKUP(Table2[[#This Row],[BE]],[2]GD.List!$C$3:$N$5014,12,0),IF(Table2[[#This Row],[SRO]]="Local","Polyester Staple Fibre","SRO 492"))</f>
        <v>Textile Coal</v>
      </c>
    </row>
    <row r="2654" spans="1:19" x14ac:dyDescent="0.25">
      <c r="A2654" s="337" t="s">
        <v>1881</v>
      </c>
      <c r="B2654" s="332" t="s">
        <v>1935</v>
      </c>
      <c r="C2654" s="329">
        <v>58000</v>
      </c>
      <c r="D2654" s="333">
        <v>2847</v>
      </c>
      <c r="E2654" s="7" t="s">
        <v>1937</v>
      </c>
      <c r="F2654" s="332" t="s">
        <v>1938</v>
      </c>
      <c r="G2654" s="156">
        <v>44730</v>
      </c>
      <c r="H2654" s="334">
        <v>27459587.780000001</v>
      </c>
      <c r="I2654" s="50">
        <v>0.03</v>
      </c>
      <c r="J2654" s="335">
        <v>247.07999999999998</v>
      </c>
      <c r="K2654" s="335">
        <v>8236</v>
      </c>
      <c r="L2654" s="335"/>
      <c r="M2654" s="330" t="str">
        <f>TEXT(Table2[[#This Row],[Gd.Dt]],"mmm-yy")</f>
        <v>Jun-22</v>
      </c>
      <c r="N2654" s="46" t="str">
        <f>MID(Table2[[#This Row],[BE]],6,2)</f>
        <v>IB</v>
      </c>
      <c r="O2654" s="46" t="str">
        <f>IF(Table2[[#This Row],[Type]]="IB","EOU",IF(Table2[[#This Row],[Type]]="MB","Local","492"))</f>
        <v>EOU</v>
      </c>
      <c r="P2654" s="46">
        <f>ROUND(Table2[[#This Row],[Cons]]/Table2[[#This Row],[Qty.]],5)</f>
        <v>0.03</v>
      </c>
      <c r="Q2654" s="46" t="b">
        <f>EXACT(Table2[[#This Row],[rate]],Table2[[#This Row],[Check]])</f>
        <v>1</v>
      </c>
      <c r="R2654" s="46"/>
      <c r="S2654" s="46" t="str">
        <f>IF(Table2[[#This Row],[SRO]]="EOU",VLOOKUP(Table2[[#This Row],[BE]],[2]GD.List!$C$3:$N$5014,12,0),IF(Table2[[#This Row],[SRO]]="Local","Polyester Staple Fibre","SRO 492"))</f>
        <v>Textile Chemical</v>
      </c>
    </row>
    <row r="2655" spans="1:19" x14ac:dyDescent="0.25">
      <c r="A2655" s="337" t="s">
        <v>1881</v>
      </c>
      <c r="B2655" s="332" t="s">
        <v>1934</v>
      </c>
      <c r="C2655" s="329">
        <v>41720</v>
      </c>
      <c r="D2655" s="333">
        <v>2847</v>
      </c>
      <c r="E2655" s="7" t="s">
        <v>1936</v>
      </c>
      <c r="F2655" s="332" t="s">
        <v>1939</v>
      </c>
      <c r="G2655" s="156">
        <v>44729</v>
      </c>
      <c r="H2655" s="334">
        <v>89446234</v>
      </c>
      <c r="I2655" s="50">
        <v>0.03</v>
      </c>
      <c r="J2655" s="335">
        <v>1321.77</v>
      </c>
      <c r="K2655" s="335">
        <v>44059</v>
      </c>
      <c r="L2655" s="335"/>
      <c r="M2655" s="330" t="str">
        <f>TEXT(Table2[[#This Row],[Gd.Dt]],"mmm-yy")</f>
        <v>Jun-22</v>
      </c>
      <c r="N2655" s="46" t="str">
        <f>MID(Table2[[#This Row],[BE]],6,2)</f>
        <v>IB</v>
      </c>
      <c r="O2655" s="46" t="str">
        <f>IF(Table2[[#This Row],[Type]]="IB","EOU",IF(Table2[[#This Row],[Type]]="MB","Local","492"))</f>
        <v>EOU</v>
      </c>
      <c r="P2655" s="46">
        <f>ROUND(Table2[[#This Row],[Cons]]/Table2[[#This Row],[Qty.]],5)</f>
        <v>0.03</v>
      </c>
      <c r="Q2655" s="46" t="b">
        <f>EXACT(Table2[[#This Row],[rate]],Table2[[#This Row],[Check]])</f>
        <v>1</v>
      </c>
      <c r="R2655" s="46"/>
      <c r="S2655" s="46" t="str">
        <f>IF(Table2[[#This Row],[SRO]]="EOU",VLOOKUP(Table2[[#This Row],[BE]],[2]GD.List!$C$3:$N$5014,12,0),IF(Table2[[#This Row],[SRO]]="Local","Polyester Staple Fibre","SRO 492"))</f>
        <v>Textile Chemical</v>
      </c>
    </row>
    <row r="2656" spans="1:19" x14ac:dyDescent="0.25">
      <c r="A2656" s="337" t="s">
        <v>1881</v>
      </c>
      <c r="B2656" s="332" t="s">
        <v>1940</v>
      </c>
      <c r="C2656" s="329">
        <v>40186</v>
      </c>
      <c r="D2656" s="333">
        <v>2847</v>
      </c>
      <c r="E2656" s="7" t="s">
        <v>1942</v>
      </c>
      <c r="F2656" s="332" t="s">
        <v>1944</v>
      </c>
      <c r="G2656" s="156">
        <v>44730</v>
      </c>
      <c r="H2656" s="334">
        <v>99390851</v>
      </c>
      <c r="I2656" s="50">
        <v>0.03</v>
      </c>
      <c r="J2656" s="335">
        <v>1394.4</v>
      </c>
      <c r="K2656" s="335">
        <v>46480</v>
      </c>
      <c r="L2656" s="335"/>
      <c r="M2656" s="330" t="str">
        <f>TEXT(Table2[[#This Row],[Gd.Dt]],"mmm-yy")</f>
        <v>Jun-22</v>
      </c>
      <c r="N2656" s="46" t="str">
        <f>MID(Table2[[#This Row],[BE]],6,2)</f>
        <v>IB</v>
      </c>
      <c r="O2656" s="46" t="str">
        <f>IF(Table2[[#This Row],[Type]]="IB","EOU",IF(Table2[[#This Row],[Type]]="MB","Local","492"))</f>
        <v>EOU</v>
      </c>
      <c r="P2656" s="46">
        <f>ROUND(Table2[[#This Row],[Cons]]/Table2[[#This Row],[Qty.]],5)</f>
        <v>0.03</v>
      </c>
      <c r="Q2656" s="46" t="b">
        <f>EXACT(Table2[[#This Row],[rate]],Table2[[#This Row],[Check]])</f>
        <v>1</v>
      </c>
      <c r="R2656" s="46"/>
      <c r="S2656" s="46" t="str">
        <f>IF(Table2[[#This Row],[SRO]]="EOU",VLOOKUP(Table2[[#This Row],[BE]],[2]GD.List!$C$3:$N$5014,12,0),IF(Table2[[#This Row],[SRO]]="Local","Polyester Staple Fibre","SRO 492"))</f>
        <v>Textile Chemical</v>
      </c>
    </row>
    <row r="2657" spans="1:19" x14ac:dyDescent="0.25">
      <c r="A2657" s="336" t="s">
        <v>1881</v>
      </c>
      <c r="B2657" s="332" t="s">
        <v>1941</v>
      </c>
      <c r="C2657" s="329">
        <v>3672</v>
      </c>
      <c r="D2657" s="333">
        <v>2847</v>
      </c>
      <c r="E2657" s="7" t="s">
        <v>1943</v>
      </c>
      <c r="F2657" s="332" t="s">
        <v>1945</v>
      </c>
      <c r="G2657" s="156">
        <v>44731</v>
      </c>
      <c r="H2657" s="334">
        <v>10426269.039999999</v>
      </c>
      <c r="I2657" s="50">
        <v>0.03</v>
      </c>
      <c r="J2657" s="335">
        <v>86.88</v>
      </c>
      <c r="K2657" s="335">
        <v>2896</v>
      </c>
      <c r="L2657" s="335"/>
      <c r="M2657" s="330" t="str">
        <f>TEXT(Table2[[#This Row],[Gd.Dt]],"mmm-yy")</f>
        <v>Jun-22</v>
      </c>
      <c r="N2657" s="46" t="str">
        <f>MID(Table2[[#This Row],[BE]],6,2)</f>
        <v>IB</v>
      </c>
      <c r="O2657" s="46" t="str">
        <f>IF(Table2[[#This Row],[Type]]="IB","EOU",IF(Table2[[#This Row],[Type]]="MB","Local","492"))</f>
        <v>EOU</v>
      </c>
      <c r="P2657" s="46">
        <f>ROUND(Table2[[#This Row],[Cons]]/Table2[[#This Row],[Qty.]],5)</f>
        <v>0.03</v>
      </c>
      <c r="Q2657" s="46" t="b">
        <f>EXACT(Table2[[#This Row],[rate]],Table2[[#This Row],[Check]])</f>
        <v>1</v>
      </c>
      <c r="R2657" s="46"/>
      <c r="S2657" s="46" t="str">
        <f>IF(Table2[[#This Row],[SRO]]="EOU",VLOOKUP(Table2[[#This Row],[BE]],[2]GD.List!$C$3:$N$5014,12,0),IF(Table2[[#This Row],[SRO]]="Local","Polyester Staple Fibre","SRO 492"))</f>
        <v>Textile Chemical</v>
      </c>
    </row>
    <row r="2658" spans="1:19" x14ac:dyDescent="0.25">
      <c r="A2658" s="337" t="s">
        <v>1882</v>
      </c>
      <c r="B2658" s="332" t="s">
        <v>1935</v>
      </c>
      <c r="C2658" s="329">
        <v>58000</v>
      </c>
      <c r="D2658" s="333">
        <v>3402.13</v>
      </c>
      <c r="E2658" s="7" t="s">
        <v>1937</v>
      </c>
      <c r="F2658" s="332" t="s">
        <v>1938</v>
      </c>
      <c r="G2658" s="156">
        <v>44730</v>
      </c>
      <c r="H2658" s="334">
        <v>27459587.780000001</v>
      </c>
      <c r="I2658" s="50">
        <v>0.04</v>
      </c>
      <c r="J2658" s="335">
        <v>214.12</v>
      </c>
      <c r="K2658" s="335">
        <v>5353</v>
      </c>
      <c r="L2658" s="335"/>
      <c r="M2658" s="330" t="str">
        <f>TEXT(Table2[[#This Row],[Gd.Dt]],"mmm-yy")</f>
        <v>Jun-22</v>
      </c>
      <c r="N2658" s="46" t="str">
        <f>MID(Table2[[#This Row],[BE]],6,2)</f>
        <v>IB</v>
      </c>
      <c r="O2658" s="46" t="str">
        <f>IF(Table2[[#This Row],[Type]]="IB","EOU",IF(Table2[[#This Row],[Type]]="MB","Local","492"))</f>
        <v>EOU</v>
      </c>
      <c r="P2658" s="46">
        <f>ROUND(Table2[[#This Row],[Cons]]/Table2[[#This Row],[Qty.]],5)</f>
        <v>0.04</v>
      </c>
      <c r="Q2658" s="46" t="b">
        <f>EXACT(Table2[[#This Row],[rate]],Table2[[#This Row],[Check]])</f>
        <v>1</v>
      </c>
      <c r="R2658" s="46"/>
      <c r="S2658" s="46" t="str">
        <f>IF(Table2[[#This Row],[SRO]]="EOU",VLOOKUP(Table2[[#This Row],[BE]],[2]GD.List!$C$3:$N$5014,12,0),IF(Table2[[#This Row],[SRO]]="Local","Polyester Staple Fibre","SRO 492"))</f>
        <v>Textile Chemical</v>
      </c>
    </row>
    <row r="2659" spans="1:19" x14ac:dyDescent="0.25">
      <c r="A2659" s="337" t="s">
        <v>1882</v>
      </c>
      <c r="B2659" s="332" t="s">
        <v>1934</v>
      </c>
      <c r="C2659" s="329">
        <v>41720</v>
      </c>
      <c r="D2659" s="333">
        <v>3402.13</v>
      </c>
      <c r="E2659" s="7" t="s">
        <v>1936</v>
      </c>
      <c r="F2659" s="332" t="s">
        <v>1939</v>
      </c>
      <c r="G2659" s="156">
        <v>44729</v>
      </c>
      <c r="H2659" s="334">
        <v>89446234</v>
      </c>
      <c r="I2659" s="50">
        <v>0.04</v>
      </c>
      <c r="J2659" s="335">
        <v>1762.36</v>
      </c>
      <c r="K2659" s="335">
        <v>44059</v>
      </c>
      <c r="L2659" s="335"/>
      <c r="M2659" s="330" t="str">
        <f>TEXT(Table2[[#This Row],[Gd.Dt]],"mmm-yy")</f>
        <v>Jun-22</v>
      </c>
      <c r="N2659" s="46" t="str">
        <f>MID(Table2[[#This Row],[BE]],6,2)</f>
        <v>IB</v>
      </c>
      <c r="O2659" s="46" t="str">
        <f>IF(Table2[[#This Row],[Type]]="IB","EOU",IF(Table2[[#This Row],[Type]]="MB","Local","492"))</f>
        <v>EOU</v>
      </c>
      <c r="P2659" s="46">
        <f>ROUND(Table2[[#This Row],[Cons]]/Table2[[#This Row],[Qty.]],5)</f>
        <v>0.04</v>
      </c>
      <c r="Q2659" s="46" t="b">
        <f>EXACT(Table2[[#This Row],[rate]],Table2[[#This Row],[Check]])</f>
        <v>1</v>
      </c>
      <c r="R2659" s="46"/>
      <c r="S2659" s="46" t="str">
        <f>IF(Table2[[#This Row],[SRO]]="EOU",VLOOKUP(Table2[[#This Row],[BE]],[2]GD.List!$C$3:$N$5014,12,0),IF(Table2[[#This Row],[SRO]]="Local","Polyester Staple Fibre","SRO 492"))</f>
        <v>Textile Chemical</v>
      </c>
    </row>
    <row r="2660" spans="1:19" x14ac:dyDescent="0.25">
      <c r="A2660" s="337" t="s">
        <v>1882</v>
      </c>
      <c r="B2660" s="332" t="s">
        <v>1940</v>
      </c>
      <c r="C2660" s="329">
        <v>40186</v>
      </c>
      <c r="D2660" s="333">
        <v>3402.13</v>
      </c>
      <c r="E2660" s="7" t="s">
        <v>1942</v>
      </c>
      <c r="F2660" s="332" t="s">
        <v>1944</v>
      </c>
      <c r="G2660" s="156">
        <v>44730</v>
      </c>
      <c r="H2660" s="334">
        <v>99390851</v>
      </c>
      <c r="I2660" s="50">
        <v>0.04</v>
      </c>
      <c r="J2660" s="335">
        <v>1859.2</v>
      </c>
      <c r="K2660" s="335">
        <v>46480</v>
      </c>
      <c r="L2660" s="335"/>
      <c r="M2660" s="330" t="str">
        <f>TEXT(Table2[[#This Row],[Gd.Dt]],"mmm-yy")</f>
        <v>Jun-22</v>
      </c>
      <c r="N2660" s="46" t="str">
        <f>MID(Table2[[#This Row],[BE]],6,2)</f>
        <v>IB</v>
      </c>
      <c r="O2660" s="46" t="str">
        <f>IF(Table2[[#This Row],[Type]]="IB","EOU",IF(Table2[[#This Row],[Type]]="MB","Local","492"))</f>
        <v>EOU</v>
      </c>
      <c r="P2660" s="46">
        <f>ROUND(Table2[[#This Row],[Cons]]/Table2[[#This Row],[Qty.]],5)</f>
        <v>0.04</v>
      </c>
      <c r="Q2660" s="46" t="b">
        <f>EXACT(Table2[[#This Row],[rate]],Table2[[#This Row],[Check]])</f>
        <v>1</v>
      </c>
      <c r="R2660" s="46"/>
      <c r="S2660" s="46" t="str">
        <f>IF(Table2[[#This Row],[SRO]]="EOU",VLOOKUP(Table2[[#This Row],[BE]],[2]GD.List!$C$3:$N$5014,12,0),IF(Table2[[#This Row],[SRO]]="Local","Polyester Staple Fibre","SRO 492"))</f>
        <v>Textile Chemical</v>
      </c>
    </row>
    <row r="2661" spans="1:19" x14ac:dyDescent="0.25">
      <c r="A2661" s="336" t="s">
        <v>1882</v>
      </c>
      <c r="B2661" s="332" t="s">
        <v>1941</v>
      </c>
      <c r="C2661" s="329">
        <v>3672</v>
      </c>
      <c r="D2661" s="333">
        <v>3402.13</v>
      </c>
      <c r="E2661" s="7" t="s">
        <v>1943</v>
      </c>
      <c r="F2661" s="332" t="s">
        <v>1945</v>
      </c>
      <c r="G2661" s="156">
        <v>44731</v>
      </c>
      <c r="H2661" s="334">
        <v>10426269.039999999</v>
      </c>
      <c r="I2661" s="50">
        <v>0.04</v>
      </c>
      <c r="J2661" s="335">
        <v>115.84</v>
      </c>
      <c r="K2661" s="335">
        <v>2896</v>
      </c>
      <c r="L2661" s="335"/>
      <c r="M2661" s="330" t="str">
        <f>TEXT(Table2[[#This Row],[Gd.Dt]],"mmm-yy")</f>
        <v>Jun-22</v>
      </c>
      <c r="N2661" s="46" t="str">
        <f>MID(Table2[[#This Row],[BE]],6,2)</f>
        <v>IB</v>
      </c>
      <c r="O2661" s="46" t="str">
        <f>IF(Table2[[#This Row],[Type]]="IB","EOU",IF(Table2[[#This Row],[Type]]="MB","Local","492"))</f>
        <v>EOU</v>
      </c>
      <c r="P2661" s="46">
        <f>ROUND(Table2[[#This Row],[Cons]]/Table2[[#This Row],[Qty.]],5)</f>
        <v>0.04</v>
      </c>
      <c r="Q2661" s="46" t="b">
        <f>EXACT(Table2[[#This Row],[rate]],Table2[[#This Row],[Check]])</f>
        <v>1</v>
      </c>
      <c r="R2661" s="46"/>
      <c r="S2661" s="46" t="str">
        <f>IF(Table2[[#This Row],[SRO]]="EOU",VLOOKUP(Table2[[#This Row],[BE]],[2]GD.List!$C$3:$N$5014,12,0),IF(Table2[[#This Row],[SRO]]="Local","Polyester Staple Fibre","SRO 492"))</f>
        <v>Textile Chemical</v>
      </c>
    </row>
    <row r="2662" spans="1:19" x14ac:dyDescent="0.25">
      <c r="A2662" s="337" t="s">
        <v>1883</v>
      </c>
      <c r="B2662" s="332" t="s">
        <v>1935</v>
      </c>
      <c r="C2662" s="329">
        <v>58000</v>
      </c>
      <c r="D2662" s="333">
        <v>3906.9090000000001</v>
      </c>
      <c r="E2662" s="7" t="s">
        <v>1937</v>
      </c>
      <c r="F2662" s="332" t="s">
        <v>1938</v>
      </c>
      <c r="G2662" s="156">
        <v>44730</v>
      </c>
      <c r="H2662" s="334">
        <v>27459587.780000001</v>
      </c>
      <c r="I2662" s="50">
        <v>0.04</v>
      </c>
      <c r="J2662" s="335">
        <v>214.12</v>
      </c>
      <c r="K2662" s="335">
        <v>5353</v>
      </c>
      <c r="L2662" s="335"/>
      <c r="M2662" s="330" t="str">
        <f>TEXT(Table2[[#This Row],[Gd.Dt]],"mmm-yy")</f>
        <v>Jun-22</v>
      </c>
      <c r="N2662" s="46" t="str">
        <f>MID(Table2[[#This Row],[BE]],6,2)</f>
        <v>IB</v>
      </c>
      <c r="O2662" s="46" t="str">
        <f>IF(Table2[[#This Row],[Type]]="IB","EOU",IF(Table2[[#This Row],[Type]]="MB","Local","492"))</f>
        <v>EOU</v>
      </c>
      <c r="P2662" s="46">
        <f>ROUND(Table2[[#This Row],[Cons]]/Table2[[#This Row],[Qty.]],5)</f>
        <v>0.04</v>
      </c>
      <c r="Q2662" s="46" t="b">
        <f>EXACT(Table2[[#This Row],[rate]],Table2[[#This Row],[Check]])</f>
        <v>1</v>
      </c>
      <c r="R2662" s="46"/>
      <c r="S2662" s="46" t="str">
        <f>IF(Table2[[#This Row],[SRO]]="EOU",VLOOKUP(Table2[[#This Row],[BE]],[2]GD.List!$C$3:$N$5014,12,0),IF(Table2[[#This Row],[SRO]]="Local","Polyester Staple Fibre","SRO 492"))</f>
        <v>Textile Chemical</v>
      </c>
    </row>
    <row r="2663" spans="1:19" x14ac:dyDescent="0.25">
      <c r="A2663" s="337" t="s">
        <v>1883</v>
      </c>
      <c r="B2663" s="332" t="s">
        <v>1934</v>
      </c>
      <c r="C2663" s="329">
        <v>41720</v>
      </c>
      <c r="D2663" s="333">
        <v>3906.9090000000001</v>
      </c>
      <c r="E2663" s="7" t="s">
        <v>1936</v>
      </c>
      <c r="F2663" s="332" t="s">
        <v>1939</v>
      </c>
      <c r="G2663" s="156">
        <v>44729</v>
      </c>
      <c r="H2663" s="334">
        <v>89446234</v>
      </c>
      <c r="I2663" s="50">
        <v>0.04</v>
      </c>
      <c r="J2663" s="335">
        <v>1762.36</v>
      </c>
      <c r="K2663" s="335">
        <v>44059</v>
      </c>
      <c r="L2663" s="335"/>
      <c r="M2663" s="330" t="str">
        <f>TEXT(Table2[[#This Row],[Gd.Dt]],"mmm-yy")</f>
        <v>Jun-22</v>
      </c>
      <c r="N2663" s="46" t="str">
        <f>MID(Table2[[#This Row],[BE]],6,2)</f>
        <v>IB</v>
      </c>
      <c r="O2663" s="46" t="str">
        <f>IF(Table2[[#This Row],[Type]]="IB","EOU",IF(Table2[[#This Row],[Type]]="MB","Local","492"))</f>
        <v>EOU</v>
      </c>
      <c r="P2663" s="46">
        <f>ROUND(Table2[[#This Row],[Cons]]/Table2[[#This Row],[Qty.]],5)</f>
        <v>0.04</v>
      </c>
      <c r="Q2663" s="46" t="b">
        <f>EXACT(Table2[[#This Row],[rate]],Table2[[#This Row],[Check]])</f>
        <v>1</v>
      </c>
      <c r="R2663" s="46"/>
      <c r="S2663" s="46" t="str">
        <f>IF(Table2[[#This Row],[SRO]]="EOU",VLOOKUP(Table2[[#This Row],[BE]],[2]GD.List!$C$3:$N$5014,12,0),IF(Table2[[#This Row],[SRO]]="Local","Polyester Staple Fibre","SRO 492"))</f>
        <v>Textile Chemical</v>
      </c>
    </row>
    <row r="2664" spans="1:19" x14ac:dyDescent="0.25">
      <c r="A2664" s="337" t="s">
        <v>1883</v>
      </c>
      <c r="B2664" s="332" t="s">
        <v>1940</v>
      </c>
      <c r="C2664" s="329">
        <v>40186</v>
      </c>
      <c r="D2664" s="333">
        <v>3906.9090000000001</v>
      </c>
      <c r="E2664" s="7" t="s">
        <v>1942</v>
      </c>
      <c r="F2664" s="332" t="s">
        <v>1944</v>
      </c>
      <c r="G2664" s="156">
        <v>44730</v>
      </c>
      <c r="H2664" s="334">
        <v>99390851</v>
      </c>
      <c r="I2664" s="50">
        <v>0.04</v>
      </c>
      <c r="J2664" s="335">
        <v>1859.2</v>
      </c>
      <c r="K2664" s="335">
        <v>46480</v>
      </c>
      <c r="L2664" s="335"/>
      <c r="M2664" s="330" t="str">
        <f>TEXT(Table2[[#This Row],[Gd.Dt]],"mmm-yy")</f>
        <v>Jun-22</v>
      </c>
      <c r="N2664" s="46" t="str">
        <f>MID(Table2[[#This Row],[BE]],6,2)</f>
        <v>IB</v>
      </c>
      <c r="O2664" s="46" t="str">
        <f>IF(Table2[[#This Row],[Type]]="IB","EOU",IF(Table2[[#This Row],[Type]]="MB","Local","492"))</f>
        <v>EOU</v>
      </c>
      <c r="P2664" s="46">
        <f>ROUND(Table2[[#This Row],[Cons]]/Table2[[#This Row],[Qty.]],5)</f>
        <v>0.04</v>
      </c>
      <c r="Q2664" s="46" t="b">
        <f>EXACT(Table2[[#This Row],[rate]],Table2[[#This Row],[Check]])</f>
        <v>1</v>
      </c>
      <c r="R2664" s="46"/>
      <c r="S2664" s="46" t="str">
        <f>IF(Table2[[#This Row],[SRO]]="EOU",VLOOKUP(Table2[[#This Row],[BE]],[2]GD.List!$C$3:$N$5014,12,0),IF(Table2[[#This Row],[SRO]]="Local","Polyester Staple Fibre","SRO 492"))</f>
        <v>Textile Chemical</v>
      </c>
    </row>
    <row r="2665" spans="1:19" x14ac:dyDescent="0.25">
      <c r="A2665" s="336" t="s">
        <v>1883</v>
      </c>
      <c r="B2665" s="332" t="s">
        <v>1941</v>
      </c>
      <c r="C2665" s="329">
        <v>3672</v>
      </c>
      <c r="D2665" s="333">
        <v>3906.9090000000001</v>
      </c>
      <c r="E2665" s="7" t="s">
        <v>1943</v>
      </c>
      <c r="F2665" s="332" t="s">
        <v>1945</v>
      </c>
      <c r="G2665" s="156">
        <v>44731</v>
      </c>
      <c r="H2665" s="334">
        <v>10426269.039999999</v>
      </c>
      <c r="I2665" s="50">
        <v>0.04</v>
      </c>
      <c r="J2665" s="335">
        <v>115.84</v>
      </c>
      <c r="K2665" s="335">
        <v>2896</v>
      </c>
      <c r="L2665" s="335"/>
      <c r="M2665" s="330" t="str">
        <f>TEXT(Table2[[#This Row],[Gd.Dt]],"mmm-yy")</f>
        <v>Jun-22</v>
      </c>
      <c r="N2665" s="46" t="str">
        <f>MID(Table2[[#This Row],[BE]],6,2)</f>
        <v>IB</v>
      </c>
      <c r="O2665" s="46" t="str">
        <f>IF(Table2[[#This Row],[Type]]="IB","EOU",IF(Table2[[#This Row],[Type]]="MB","Local","492"))</f>
        <v>EOU</v>
      </c>
      <c r="P2665" s="46">
        <f>ROUND(Table2[[#This Row],[Cons]]/Table2[[#This Row],[Qty.]],5)</f>
        <v>0.04</v>
      </c>
      <c r="Q2665" s="46" t="b">
        <f>EXACT(Table2[[#This Row],[rate]],Table2[[#This Row],[Check]])</f>
        <v>1</v>
      </c>
      <c r="R2665" s="46"/>
      <c r="S2665" s="46" t="str">
        <f>IF(Table2[[#This Row],[SRO]]="EOU",VLOOKUP(Table2[[#This Row],[BE]],[2]GD.List!$C$3:$N$5014,12,0),IF(Table2[[#This Row],[SRO]]="Local","Polyester Staple Fibre","SRO 492"))</f>
        <v>Textile Chemical</v>
      </c>
    </row>
    <row r="2666" spans="1:19" x14ac:dyDescent="0.25">
      <c r="A2666" s="337" t="s">
        <v>1884</v>
      </c>
      <c r="B2666" s="332" t="s">
        <v>1935</v>
      </c>
      <c r="C2666" s="329">
        <v>58000</v>
      </c>
      <c r="D2666" s="333">
        <v>3809.9189999999999</v>
      </c>
      <c r="E2666" s="7" t="s">
        <v>1937</v>
      </c>
      <c r="F2666" s="332" t="s">
        <v>1938</v>
      </c>
      <c r="G2666" s="156">
        <v>44730</v>
      </c>
      <c r="H2666" s="334">
        <v>27459587.780000001</v>
      </c>
      <c r="I2666" s="50">
        <v>0.04</v>
      </c>
      <c r="J2666" s="335">
        <v>214.12</v>
      </c>
      <c r="K2666" s="335">
        <v>5353</v>
      </c>
      <c r="L2666" s="335"/>
      <c r="M2666" s="330" t="str">
        <f>TEXT(Table2[[#This Row],[Gd.Dt]],"mmm-yy")</f>
        <v>Jun-22</v>
      </c>
      <c r="N2666" s="46" t="str">
        <f>MID(Table2[[#This Row],[BE]],6,2)</f>
        <v>IB</v>
      </c>
      <c r="O2666" s="46" t="str">
        <f>IF(Table2[[#This Row],[Type]]="IB","EOU",IF(Table2[[#This Row],[Type]]="MB","Local","492"))</f>
        <v>EOU</v>
      </c>
      <c r="P2666" s="46">
        <f>ROUND(Table2[[#This Row],[Cons]]/Table2[[#This Row],[Qty.]],5)</f>
        <v>0.04</v>
      </c>
      <c r="Q2666" s="46" t="b">
        <f>EXACT(Table2[[#This Row],[rate]],Table2[[#This Row],[Check]])</f>
        <v>1</v>
      </c>
      <c r="R2666" s="46"/>
      <c r="S2666" s="46" t="str">
        <f>IF(Table2[[#This Row],[SRO]]="EOU",VLOOKUP(Table2[[#This Row],[BE]],[2]GD.List!$C$3:$N$5014,12,0),IF(Table2[[#This Row],[SRO]]="Local","Polyester Staple Fibre","SRO 492"))</f>
        <v>Textile Chemical</v>
      </c>
    </row>
    <row r="2667" spans="1:19" x14ac:dyDescent="0.25">
      <c r="A2667" s="337" t="s">
        <v>1884</v>
      </c>
      <c r="B2667" s="332" t="s">
        <v>1934</v>
      </c>
      <c r="C2667" s="329">
        <v>41720</v>
      </c>
      <c r="D2667" s="333">
        <v>3809.9189999999999</v>
      </c>
      <c r="E2667" s="7" t="s">
        <v>1936</v>
      </c>
      <c r="F2667" s="332" t="s">
        <v>1939</v>
      </c>
      <c r="G2667" s="156">
        <v>44729</v>
      </c>
      <c r="H2667" s="334">
        <v>89446234</v>
      </c>
      <c r="I2667" s="50">
        <v>0.04</v>
      </c>
      <c r="J2667" s="335">
        <v>1762.36</v>
      </c>
      <c r="K2667" s="335">
        <v>44059</v>
      </c>
      <c r="L2667" s="335"/>
      <c r="M2667" s="330" t="str">
        <f>TEXT(Table2[[#This Row],[Gd.Dt]],"mmm-yy")</f>
        <v>Jun-22</v>
      </c>
      <c r="N2667" s="46" t="str">
        <f>MID(Table2[[#This Row],[BE]],6,2)</f>
        <v>IB</v>
      </c>
      <c r="O2667" s="46" t="str">
        <f>IF(Table2[[#This Row],[Type]]="IB","EOU",IF(Table2[[#This Row],[Type]]="MB","Local","492"))</f>
        <v>EOU</v>
      </c>
      <c r="P2667" s="46">
        <f>ROUND(Table2[[#This Row],[Cons]]/Table2[[#This Row],[Qty.]],5)</f>
        <v>0.04</v>
      </c>
      <c r="Q2667" s="46" t="b">
        <f>EXACT(Table2[[#This Row],[rate]],Table2[[#This Row],[Check]])</f>
        <v>1</v>
      </c>
      <c r="R2667" s="46"/>
      <c r="S2667" s="46" t="str">
        <f>IF(Table2[[#This Row],[SRO]]="EOU",VLOOKUP(Table2[[#This Row],[BE]],[2]GD.List!$C$3:$N$5014,12,0),IF(Table2[[#This Row],[SRO]]="Local","Polyester Staple Fibre","SRO 492"))</f>
        <v>Textile Chemical</v>
      </c>
    </row>
    <row r="2668" spans="1:19" x14ac:dyDescent="0.25">
      <c r="A2668" s="337" t="s">
        <v>1884</v>
      </c>
      <c r="B2668" s="332" t="s">
        <v>1940</v>
      </c>
      <c r="C2668" s="329">
        <v>40186</v>
      </c>
      <c r="D2668" s="333">
        <v>3809.9189999999999</v>
      </c>
      <c r="E2668" s="7" t="s">
        <v>1942</v>
      </c>
      <c r="F2668" s="332" t="s">
        <v>1944</v>
      </c>
      <c r="G2668" s="156">
        <v>44730</v>
      </c>
      <c r="H2668" s="334">
        <v>99390851</v>
      </c>
      <c r="I2668" s="50">
        <v>0.04</v>
      </c>
      <c r="J2668" s="335">
        <v>1859.2</v>
      </c>
      <c r="K2668" s="335">
        <v>46480</v>
      </c>
      <c r="L2668" s="335"/>
      <c r="M2668" s="330" t="str">
        <f>TEXT(Table2[[#This Row],[Gd.Dt]],"mmm-yy")</f>
        <v>Jun-22</v>
      </c>
      <c r="N2668" s="46" t="str">
        <f>MID(Table2[[#This Row],[BE]],6,2)</f>
        <v>IB</v>
      </c>
      <c r="O2668" s="46" t="str">
        <f>IF(Table2[[#This Row],[Type]]="IB","EOU",IF(Table2[[#This Row],[Type]]="MB","Local","492"))</f>
        <v>EOU</v>
      </c>
      <c r="P2668" s="46">
        <f>ROUND(Table2[[#This Row],[Cons]]/Table2[[#This Row],[Qty.]],5)</f>
        <v>0.04</v>
      </c>
      <c r="Q2668" s="46" t="b">
        <f>EXACT(Table2[[#This Row],[rate]],Table2[[#This Row],[Check]])</f>
        <v>1</v>
      </c>
      <c r="R2668" s="46"/>
      <c r="S2668" s="46" t="str">
        <f>IF(Table2[[#This Row],[SRO]]="EOU",VLOOKUP(Table2[[#This Row],[BE]],[2]GD.List!$C$3:$N$5014,12,0),IF(Table2[[#This Row],[SRO]]="Local","Polyester Staple Fibre","SRO 492"))</f>
        <v>Textile Chemical</v>
      </c>
    </row>
    <row r="2669" spans="1:19" x14ac:dyDescent="0.25">
      <c r="A2669" s="337" t="s">
        <v>1884</v>
      </c>
      <c r="B2669" s="337" t="s">
        <v>1941</v>
      </c>
      <c r="C2669" s="338">
        <v>3672</v>
      </c>
      <c r="D2669" s="339">
        <v>3809.9189999999999</v>
      </c>
      <c r="E2669" s="162" t="s">
        <v>1943</v>
      </c>
      <c r="F2669" s="337" t="s">
        <v>1945</v>
      </c>
      <c r="G2669" s="163">
        <v>44731</v>
      </c>
      <c r="H2669" s="340">
        <v>10426269.039999999</v>
      </c>
      <c r="I2669" s="53">
        <v>0.04</v>
      </c>
      <c r="J2669" s="341">
        <v>115.84</v>
      </c>
      <c r="K2669" s="341">
        <v>2896</v>
      </c>
      <c r="L2669" s="341"/>
      <c r="M2669" s="331" t="str">
        <f>TEXT(Table2[[#This Row],[Gd.Dt]],"mmm-yy")</f>
        <v>Jun-22</v>
      </c>
      <c r="N2669" s="47" t="str">
        <f>MID(Table2[[#This Row],[BE]],6,2)</f>
        <v>IB</v>
      </c>
      <c r="O2669" s="47" t="str">
        <f>IF(Table2[[#This Row],[Type]]="IB","EOU",IF(Table2[[#This Row],[Type]]="MB","Local","492"))</f>
        <v>EOU</v>
      </c>
      <c r="P2669" s="47">
        <f>ROUND(Table2[[#This Row],[Cons]]/Table2[[#This Row],[Qty.]],5)</f>
        <v>0.04</v>
      </c>
      <c r="Q2669" s="47" t="b">
        <f>EXACT(Table2[[#This Row],[rate]],Table2[[#This Row],[Check]])</f>
        <v>1</v>
      </c>
      <c r="R2669" s="47"/>
      <c r="S2669" s="47" t="str">
        <f>IF(Table2[[#This Row],[SRO]]="EOU",VLOOKUP(Table2[[#This Row],[BE]],[2]GD.List!$C$3:$N$5014,12,0),IF(Table2[[#This Row],[SRO]]="Local","Polyester Staple Fibre","SRO 492"))</f>
        <v>Textile Chemical</v>
      </c>
    </row>
    <row r="2670" spans="1:19" x14ac:dyDescent="0.25">
      <c r="A2670" s="342" t="s">
        <v>1</v>
      </c>
      <c r="B2670" s="342" t="s">
        <v>1947</v>
      </c>
      <c r="C2670" s="343">
        <v>1908</v>
      </c>
      <c r="D2670" s="344">
        <v>2701.12</v>
      </c>
      <c r="E2670" s="345" t="s">
        <v>1949</v>
      </c>
      <c r="F2670" s="342" t="s">
        <v>1950</v>
      </c>
      <c r="G2670" s="346">
        <v>44733</v>
      </c>
      <c r="H2670" s="347">
        <v>29622026.84</v>
      </c>
      <c r="I2670" s="348">
        <v>0.4</v>
      </c>
      <c r="J2670" s="349">
        <v>7077.2</v>
      </c>
      <c r="K2670" s="349">
        <v>17693</v>
      </c>
      <c r="L2670" s="349"/>
      <c r="M2670" s="330" t="str">
        <f>TEXT(Table2[[#This Row],[Gd.Dt]],"mmm-yy")</f>
        <v>Jun-22</v>
      </c>
      <c r="N2670" s="46" t="str">
        <f>MID(Table2[[#This Row],[BE]],6,2)</f>
        <v>IB</v>
      </c>
      <c r="O2670" s="46" t="str">
        <f>IF(Table2[[#This Row],[Type]]="IB","EOU",IF(Table2[[#This Row],[Type]]="MB","Local","492"))</f>
        <v>EOU</v>
      </c>
      <c r="P2670" s="46">
        <f>ROUND(Table2[[#This Row],[Cons]]/Table2[[#This Row],[Qty.]],5)</f>
        <v>0.4</v>
      </c>
      <c r="Q2670" s="46" t="b">
        <f>EXACT(Table2[[#This Row],[rate]],Table2[[#This Row],[Check]])</f>
        <v>1</v>
      </c>
      <c r="R2670" s="46"/>
      <c r="S2670" s="46" t="str">
        <f>IF(Table2[[#This Row],[SRO]]="EOU",VLOOKUP(Table2[[#This Row],[BE]],[2]GD.List!$C$3:$N$5014,12,0),IF(Table2[[#This Row],[SRO]]="Local","Polyester Staple Fibre","SRO 492"))</f>
        <v>Textile Coal</v>
      </c>
    </row>
    <row r="2671" spans="1:19" x14ac:dyDescent="0.25">
      <c r="A2671" s="351" t="s">
        <v>1</v>
      </c>
      <c r="B2671" s="342" t="s">
        <v>1946</v>
      </c>
      <c r="C2671" s="343">
        <v>45844</v>
      </c>
      <c r="D2671" s="344">
        <v>2701.12</v>
      </c>
      <c r="E2671" s="345" t="s">
        <v>1948</v>
      </c>
      <c r="F2671" s="342" t="s">
        <v>1951</v>
      </c>
      <c r="G2671" s="346">
        <v>44733</v>
      </c>
      <c r="H2671" s="347">
        <v>36189398.859999999</v>
      </c>
      <c r="I2671" s="348">
        <v>0.1</v>
      </c>
      <c r="J2671" s="349">
        <v>1085.8</v>
      </c>
      <c r="K2671" s="349">
        <v>10858</v>
      </c>
      <c r="L2671" s="349"/>
      <c r="M2671" s="330" t="str">
        <f>TEXT(Table2[[#This Row],[Gd.Dt]],"mmm-yy")</f>
        <v>Jun-22</v>
      </c>
      <c r="N2671" s="46" t="str">
        <f>MID(Table2[[#This Row],[BE]],6,2)</f>
        <v>IB</v>
      </c>
      <c r="O2671" s="46" t="str">
        <f>IF(Table2[[#This Row],[Type]]="IB","EOU",IF(Table2[[#This Row],[Type]]="MB","Local","492"))</f>
        <v>EOU</v>
      </c>
      <c r="P2671" s="46">
        <f>ROUND(Table2[[#This Row],[Cons]]/Table2[[#This Row],[Qty.]],5)</f>
        <v>0.1</v>
      </c>
      <c r="Q2671" s="46" t="b">
        <f>EXACT(Table2[[#This Row],[rate]],Table2[[#This Row],[Check]])</f>
        <v>1</v>
      </c>
      <c r="R2671" s="46"/>
      <c r="S2671" s="46" t="str">
        <f>IF(Table2[[#This Row],[SRO]]="EOU",VLOOKUP(Table2[[#This Row],[BE]],[2]GD.List!$C$3:$N$5014,12,0),IF(Table2[[#This Row],[SRO]]="Local","Polyester Staple Fibre","SRO 492"))</f>
        <v>Textile Coal</v>
      </c>
    </row>
    <row r="2672" spans="1:19" x14ac:dyDescent="0.25">
      <c r="A2672" s="350" t="s">
        <v>1</v>
      </c>
      <c r="B2672" s="342" t="s">
        <v>1946</v>
      </c>
      <c r="C2672" s="343">
        <v>45844</v>
      </c>
      <c r="D2672" s="344">
        <v>2701.12</v>
      </c>
      <c r="E2672" s="345" t="s">
        <v>1948</v>
      </c>
      <c r="F2672" s="342" t="s">
        <v>1951</v>
      </c>
      <c r="G2672" s="346">
        <v>44733</v>
      </c>
      <c r="H2672" s="347">
        <v>36189398.859999999</v>
      </c>
      <c r="I2672" s="348">
        <v>0.4</v>
      </c>
      <c r="J2672" s="349">
        <v>579.20000000000005</v>
      </c>
      <c r="K2672" s="349">
        <v>1448</v>
      </c>
      <c r="L2672" s="349"/>
      <c r="M2672" s="330" t="str">
        <f>TEXT(Table2[[#This Row],[Gd.Dt]],"mmm-yy")</f>
        <v>Jun-22</v>
      </c>
      <c r="N2672" s="46" t="str">
        <f>MID(Table2[[#This Row],[BE]],6,2)</f>
        <v>IB</v>
      </c>
      <c r="O2672" s="46" t="str">
        <f>IF(Table2[[#This Row],[Type]]="IB","EOU",IF(Table2[[#This Row],[Type]]="MB","Local","492"))</f>
        <v>EOU</v>
      </c>
      <c r="P2672" s="46">
        <f>ROUND(Table2[[#This Row],[Cons]]/Table2[[#This Row],[Qty.]],5)</f>
        <v>0.4</v>
      </c>
      <c r="Q2672" s="46" t="b">
        <f>EXACT(Table2[[#This Row],[rate]],Table2[[#This Row],[Check]])</f>
        <v>1</v>
      </c>
      <c r="R2672" s="46"/>
      <c r="S2672" s="46" t="str">
        <f>IF(Table2[[#This Row],[SRO]]="EOU",VLOOKUP(Table2[[#This Row],[BE]],[2]GD.List!$C$3:$N$5014,12,0),IF(Table2[[#This Row],[SRO]]="Local","Polyester Staple Fibre","SRO 492"))</f>
        <v>Textile Coal</v>
      </c>
    </row>
    <row r="2673" spans="1:19" x14ac:dyDescent="0.25">
      <c r="A2673" s="350" t="s">
        <v>1460</v>
      </c>
      <c r="B2673" s="342" t="s">
        <v>1947</v>
      </c>
      <c r="C2673" s="343">
        <v>1908</v>
      </c>
      <c r="D2673" s="344">
        <v>5503.201</v>
      </c>
      <c r="E2673" s="345" t="s">
        <v>1949</v>
      </c>
      <c r="F2673" s="342" t="s">
        <v>1950</v>
      </c>
      <c r="G2673" s="346">
        <v>44733</v>
      </c>
      <c r="H2673" s="347">
        <v>29622026.84</v>
      </c>
      <c r="I2673" s="348">
        <v>0.41666999999999998</v>
      </c>
      <c r="J2673" s="349">
        <v>7371.73</v>
      </c>
      <c r="K2673" s="349">
        <v>17693</v>
      </c>
      <c r="L2673" s="349"/>
      <c r="M2673" s="330" t="str">
        <f>TEXT(Table2[[#This Row],[Gd.Dt]],"mmm-yy")</f>
        <v>Jun-22</v>
      </c>
      <c r="N2673" s="46" t="str">
        <f>MID(Table2[[#This Row],[BE]],6,2)</f>
        <v>MB</v>
      </c>
      <c r="O2673" s="46" t="str">
        <f>IF(Table2[[#This Row],[Type]]="IB","EOU",IF(Table2[[#This Row],[Type]]="MB","Local","492"))</f>
        <v>Local</v>
      </c>
      <c r="P2673" s="46">
        <f>ROUND(Table2[[#This Row],[Cons]]/Table2[[#This Row],[Qty.]],5)</f>
        <v>0.41665000000000002</v>
      </c>
      <c r="Q2673" s="46" t="b">
        <f>EXACT(Table2[[#This Row],[rate]],Table2[[#This Row],[Check]])</f>
        <v>0</v>
      </c>
      <c r="R2673" s="46"/>
      <c r="S2673" s="46" t="str">
        <f>IF(Table2[[#This Row],[SRO]]="EOU",VLOOKUP(Table2[[#This Row],[BE]],[2]GD.List!$C$3:$N$5014,12,0),IF(Table2[[#This Row],[SRO]]="Local","Polyester Staple Fibre","SRO 492"))</f>
        <v>Polyester Staple Fibre</v>
      </c>
    </row>
    <row r="2674" spans="1:19" x14ac:dyDescent="0.25">
      <c r="A2674" s="351" t="s">
        <v>1881</v>
      </c>
      <c r="B2674" s="342" t="s">
        <v>1947</v>
      </c>
      <c r="C2674" s="343">
        <v>1908</v>
      </c>
      <c r="D2674" s="344">
        <v>2847</v>
      </c>
      <c r="E2674" s="345" t="s">
        <v>1949</v>
      </c>
      <c r="F2674" s="342" t="s">
        <v>1950</v>
      </c>
      <c r="G2674" s="346">
        <v>44733</v>
      </c>
      <c r="H2674" s="347">
        <v>29622026.84</v>
      </c>
      <c r="I2674" s="348">
        <v>0.03</v>
      </c>
      <c r="J2674" s="349">
        <v>530.79000000000008</v>
      </c>
      <c r="K2674" s="349">
        <v>17693</v>
      </c>
      <c r="L2674" s="349"/>
      <c r="M2674" s="330" t="str">
        <f>TEXT(Table2[[#This Row],[Gd.Dt]],"mmm-yy")</f>
        <v>Jun-22</v>
      </c>
      <c r="N2674" s="46" t="str">
        <f>MID(Table2[[#This Row],[BE]],6,2)</f>
        <v>IB</v>
      </c>
      <c r="O2674" s="46" t="str">
        <f>IF(Table2[[#This Row],[Type]]="IB","EOU",IF(Table2[[#This Row],[Type]]="MB","Local","492"))</f>
        <v>EOU</v>
      </c>
      <c r="P2674" s="46">
        <f>ROUND(Table2[[#This Row],[Cons]]/Table2[[#This Row],[Qty.]],5)</f>
        <v>0.03</v>
      </c>
      <c r="Q2674" s="46" t="b">
        <f>EXACT(Table2[[#This Row],[rate]],Table2[[#This Row],[Check]])</f>
        <v>1</v>
      </c>
      <c r="R2674" s="46"/>
      <c r="S2674" s="46" t="str">
        <f>IF(Table2[[#This Row],[SRO]]="EOU",VLOOKUP(Table2[[#This Row],[BE]],[2]GD.List!$C$3:$N$5014,12,0),IF(Table2[[#This Row],[SRO]]="Local","Polyester Staple Fibre","SRO 492"))</f>
        <v>Textile Chemical</v>
      </c>
    </row>
    <row r="2675" spans="1:19" x14ac:dyDescent="0.25">
      <c r="A2675" s="351" t="s">
        <v>1881</v>
      </c>
      <c r="B2675" s="351" t="s">
        <v>1946</v>
      </c>
      <c r="C2675" s="352">
        <v>45844</v>
      </c>
      <c r="D2675" s="353">
        <v>2847</v>
      </c>
      <c r="E2675" s="354" t="s">
        <v>1948</v>
      </c>
      <c r="F2675" s="351" t="s">
        <v>1951</v>
      </c>
      <c r="G2675" s="355">
        <v>44733</v>
      </c>
      <c r="H2675" s="356">
        <v>36189398.859999999</v>
      </c>
      <c r="I2675" s="357">
        <v>0.03</v>
      </c>
      <c r="J2675" s="358">
        <v>369.18</v>
      </c>
      <c r="K2675" s="358">
        <v>12306</v>
      </c>
      <c r="L2675" s="358"/>
      <c r="M2675" s="331" t="str">
        <f>TEXT(Table2[[#This Row],[Gd.Dt]],"mmm-yy")</f>
        <v>Jun-22</v>
      </c>
      <c r="N2675" s="47" t="str">
        <f>MID(Table2[[#This Row],[BE]],6,2)</f>
        <v>IB</v>
      </c>
      <c r="O2675" s="47" t="str">
        <f>IF(Table2[[#This Row],[Type]]="IB","EOU",IF(Table2[[#This Row],[Type]]="MB","Local","492"))</f>
        <v>EOU</v>
      </c>
      <c r="P2675" s="47">
        <f>ROUND(Table2[[#This Row],[Cons]]/Table2[[#This Row],[Qty.]],5)</f>
        <v>0.03</v>
      </c>
      <c r="Q2675" s="47" t="b">
        <f>EXACT(Table2[[#This Row],[rate]],Table2[[#This Row],[Check]])</f>
        <v>1</v>
      </c>
      <c r="R2675" s="47"/>
      <c r="S2675" s="47" t="str">
        <f>IF(Table2[[#This Row],[SRO]]="EOU",VLOOKUP(Table2[[#This Row],[BE]],[2]GD.List!$C$3:$N$5014,12,0),IF(Table2[[#This Row],[SRO]]="Local","Polyester Staple Fibre","SRO 492"))</f>
        <v>Textile Chemical</v>
      </c>
    </row>
    <row r="2676" spans="1:19" x14ac:dyDescent="0.25">
      <c r="A2676" s="368" t="s">
        <v>1</v>
      </c>
      <c r="B2676" s="363" t="s">
        <v>1952</v>
      </c>
      <c r="C2676" s="364">
        <v>14240</v>
      </c>
      <c r="D2676" s="365">
        <v>2701.12</v>
      </c>
      <c r="E2676" s="7" t="s">
        <v>1955</v>
      </c>
      <c r="F2676" s="363" t="s">
        <v>1959</v>
      </c>
      <c r="G2676" s="156">
        <v>44733</v>
      </c>
      <c r="H2676" s="366">
        <v>38265499.600000001</v>
      </c>
      <c r="I2676" s="50">
        <v>0.4</v>
      </c>
      <c r="J2676" s="359">
        <v>8720.4</v>
      </c>
      <c r="K2676" s="359">
        <v>21801</v>
      </c>
      <c r="L2676" s="359"/>
      <c r="M2676" s="360" t="str">
        <f>TEXT(Table2[[#This Row],[Gd.Dt]],"mmm-yy")</f>
        <v>Jun-22</v>
      </c>
      <c r="N2676" s="46" t="str">
        <f>MID(Table2[[#This Row],[BE]],6,2)</f>
        <v>IB</v>
      </c>
      <c r="O2676" s="46" t="str">
        <f>IF(Table2[[#This Row],[Type]]="IB","EOU",IF(Table2[[#This Row],[Type]]="MB","Local","492"))</f>
        <v>EOU</v>
      </c>
      <c r="P2676" s="46">
        <f>ROUND(Table2[[#This Row],[Cons]]/Table2[[#This Row],[Qty.]],5)</f>
        <v>0.4</v>
      </c>
      <c r="Q2676" s="46" t="b">
        <f>EXACT(Table2[[#This Row],[rate]],Table2[[#This Row],[Check]])</f>
        <v>1</v>
      </c>
      <c r="R2676" s="46"/>
      <c r="S2676" s="46" t="str">
        <f>IF(Table2[[#This Row],[SRO]]="EOU",VLOOKUP(Table2[[#This Row],[BE]],[2]GD.List!$C$3:$N$5014,12,0),IF(Table2[[#This Row],[SRO]]="Local","Polyester Staple Fibre","SRO 492"))</f>
        <v>Textile Coal</v>
      </c>
    </row>
    <row r="2677" spans="1:19" x14ac:dyDescent="0.25">
      <c r="A2677" s="367" t="s">
        <v>1</v>
      </c>
      <c r="B2677" s="363" t="s">
        <v>1953</v>
      </c>
      <c r="C2677" s="364">
        <v>19584</v>
      </c>
      <c r="D2677" s="365">
        <v>2701.12</v>
      </c>
      <c r="E2677" s="7" t="s">
        <v>1956</v>
      </c>
      <c r="F2677" s="363" t="s">
        <v>1960</v>
      </c>
      <c r="G2677" s="156">
        <v>44733</v>
      </c>
      <c r="H2677" s="366">
        <v>6423965.9900000002</v>
      </c>
      <c r="I2677" s="50">
        <v>0.4</v>
      </c>
      <c r="J2677" s="359">
        <v>2820</v>
      </c>
      <c r="K2677" s="359">
        <v>7050</v>
      </c>
      <c r="L2677" s="359"/>
      <c r="M2677" s="360" t="str">
        <f>TEXT(Table2[[#This Row],[Gd.Dt]],"mmm-yy")</f>
        <v>Jun-22</v>
      </c>
      <c r="N2677" s="46" t="str">
        <f>MID(Table2[[#This Row],[BE]],6,2)</f>
        <v>IB</v>
      </c>
      <c r="O2677" s="46" t="str">
        <f>IF(Table2[[#This Row],[Type]]="IB","EOU",IF(Table2[[#This Row],[Type]]="MB","Local","492"))</f>
        <v>EOU</v>
      </c>
      <c r="P2677" s="46">
        <f>ROUND(Table2[[#This Row],[Cons]]/Table2[[#This Row],[Qty.]],5)</f>
        <v>0.4</v>
      </c>
      <c r="Q2677" s="46" t="b">
        <f>EXACT(Table2[[#This Row],[rate]],Table2[[#This Row],[Check]])</f>
        <v>1</v>
      </c>
      <c r="R2677" s="46"/>
      <c r="S2677" s="46" t="str">
        <f>IF(Table2[[#This Row],[SRO]]="EOU",VLOOKUP(Table2[[#This Row],[BE]],[2]GD.List!$C$3:$N$5014,12,0),IF(Table2[[#This Row],[SRO]]="Local","Polyester Staple Fibre","SRO 492"))</f>
        <v>Textile Coal</v>
      </c>
    </row>
    <row r="2678" spans="1:19" x14ac:dyDescent="0.25">
      <c r="A2678" s="367" t="s">
        <v>1796</v>
      </c>
      <c r="B2678" s="363" t="s">
        <v>1954</v>
      </c>
      <c r="C2678" s="364">
        <v>21600</v>
      </c>
      <c r="D2678" s="365">
        <v>9607.11</v>
      </c>
      <c r="E2678" s="7" t="s">
        <v>1957</v>
      </c>
      <c r="F2678" s="363" t="s">
        <v>1961</v>
      </c>
      <c r="G2678" s="156">
        <v>44733</v>
      </c>
      <c r="H2678" s="366">
        <v>31104648</v>
      </c>
      <c r="I2678" s="50">
        <v>1</v>
      </c>
      <c r="J2678" s="359">
        <v>50</v>
      </c>
      <c r="K2678" s="359">
        <v>50</v>
      </c>
      <c r="L2678" s="359"/>
      <c r="M2678" s="360" t="str">
        <f>TEXT(Table2[[#This Row],[Gd.Dt]],"mmm-yy")</f>
        <v>Jun-22</v>
      </c>
      <c r="N2678" s="46" t="str">
        <f>MID(Table2[[#This Row],[BE]],6,2)</f>
        <v>EP</v>
      </c>
      <c r="O2678" s="46" t="str">
        <f>IF(Table2[[#This Row],[Type]]="IB","EOU",IF(Table2[[#This Row],[Type]]="MB","Local","492"))</f>
        <v>492</v>
      </c>
      <c r="P2678" s="46">
        <f>ROUND(Table2[[#This Row],[Cons]]/Table2[[#This Row],[Qty.]],5)</f>
        <v>1</v>
      </c>
      <c r="Q2678" s="46" t="b">
        <f>EXACT(Table2[[#This Row],[rate]],Table2[[#This Row],[Check]])</f>
        <v>1</v>
      </c>
      <c r="R2678" s="46"/>
      <c r="S2678" s="46" t="str">
        <f>IF(Table2[[#This Row],[SRO]]="EOU",VLOOKUP(Table2[[#This Row],[BE]],[2]GD.List!$C$3:$N$5014,12,0),IF(Table2[[#This Row],[SRO]]="Local","Polyester Staple Fibre","SRO 492"))</f>
        <v>SRO 492</v>
      </c>
    </row>
    <row r="2679" spans="1:19" x14ac:dyDescent="0.25">
      <c r="A2679" s="368" t="s">
        <v>1820</v>
      </c>
      <c r="B2679" s="363" t="s">
        <v>1954</v>
      </c>
      <c r="C2679" s="364">
        <v>21600</v>
      </c>
      <c r="D2679" s="365">
        <v>8523.5990000000002</v>
      </c>
      <c r="E2679" s="7" t="s">
        <v>1957</v>
      </c>
      <c r="F2679" s="363" t="s">
        <v>1961</v>
      </c>
      <c r="G2679" s="156">
        <v>44733</v>
      </c>
      <c r="H2679" s="366">
        <v>31104648</v>
      </c>
      <c r="I2679" s="50">
        <v>1</v>
      </c>
      <c r="J2679" s="359">
        <v>21000</v>
      </c>
      <c r="K2679" s="359">
        <v>21000</v>
      </c>
      <c r="L2679" s="359"/>
      <c r="M2679" s="360" t="str">
        <f>TEXT(Table2[[#This Row],[Gd.Dt]],"mmm-yy")</f>
        <v>Jun-22</v>
      </c>
      <c r="N2679" s="46" t="str">
        <f>MID(Table2[[#This Row],[BE]],6,2)</f>
        <v>TI</v>
      </c>
      <c r="O2679" s="46" t="str">
        <f>IF(Table2[[#This Row],[Type]]="IB","EOU",IF(Table2[[#This Row],[Type]]="MB","Local","492"))</f>
        <v>492</v>
      </c>
      <c r="P2679" s="46">
        <f>ROUND(Table2[[#This Row],[Cons]]/Table2[[#This Row],[Qty.]],5)</f>
        <v>1</v>
      </c>
      <c r="Q2679" s="46" t="b">
        <f>EXACT(Table2[[#This Row],[rate]],Table2[[#This Row],[Check]])</f>
        <v>1</v>
      </c>
      <c r="R2679" s="46"/>
      <c r="S2679" s="46" t="str">
        <f>IF(Table2[[#This Row],[SRO]]="EOU",VLOOKUP(Table2[[#This Row],[BE]],[2]GD.List!$C$3:$N$5014,12,0),IF(Table2[[#This Row],[SRO]]="Local","Polyester Staple Fibre","SRO 492"))</f>
        <v>SRO 492</v>
      </c>
    </row>
    <row r="2680" spans="1:19" x14ac:dyDescent="0.25">
      <c r="A2680" s="367" t="s">
        <v>1820</v>
      </c>
      <c r="B2680" s="363" t="s">
        <v>1954</v>
      </c>
      <c r="C2680" s="364">
        <v>21600</v>
      </c>
      <c r="D2680" s="365">
        <v>7317.0010000000002</v>
      </c>
      <c r="E2680" s="7" t="s">
        <v>1957</v>
      </c>
      <c r="F2680" s="363" t="s">
        <v>1961</v>
      </c>
      <c r="G2680" s="156">
        <v>44733</v>
      </c>
      <c r="H2680" s="366">
        <v>31104648</v>
      </c>
      <c r="I2680" s="50">
        <v>1</v>
      </c>
      <c r="J2680" s="359">
        <v>21</v>
      </c>
      <c r="K2680" s="359">
        <v>21</v>
      </c>
      <c r="L2680" s="359"/>
      <c r="M2680" s="360" t="str">
        <f>TEXT(Table2[[#This Row],[Gd.Dt]],"mmm-yy")</f>
        <v>Jun-22</v>
      </c>
      <c r="N2680" s="46" t="str">
        <f>MID(Table2[[#This Row],[BE]],6,2)</f>
        <v>TI</v>
      </c>
      <c r="O2680" s="46" t="str">
        <f>IF(Table2[[#This Row],[Type]]="IB","EOU",IF(Table2[[#This Row],[Type]]="MB","Local","492"))</f>
        <v>492</v>
      </c>
      <c r="P2680" s="46">
        <f>ROUND(Table2[[#This Row],[Cons]]/Table2[[#This Row],[Qty.]],5)</f>
        <v>1</v>
      </c>
      <c r="Q2680" s="46" t="b">
        <f>EXACT(Table2[[#This Row],[rate]],Table2[[#This Row],[Check]])</f>
        <v>1</v>
      </c>
      <c r="R2680" s="46"/>
      <c r="S2680" s="46" t="str">
        <f>IF(Table2[[#This Row],[SRO]]="EOU",VLOOKUP(Table2[[#This Row],[BE]],[2]GD.List!$C$3:$N$5014,12,0),IF(Table2[[#This Row],[SRO]]="Local","Polyester Staple Fibre","SRO 492"))</f>
        <v>SRO 492</v>
      </c>
    </row>
    <row r="2681" spans="1:19" x14ac:dyDescent="0.25">
      <c r="A2681" s="367" t="s">
        <v>1788</v>
      </c>
      <c r="B2681" s="363" t="s">
        <v>1953</v>
      </c>
      <c r="C2681" s="364">
        <v>19584</v>
      </c>
      <c r="D2681" s="365">
        <v>5402.33</v>
      </c>
      <c r="E2681" s="7" t="s">
        <v>1956</v>
      </c>
      <c r="F2681" s="363" t="s">
        <v>1960</v>
      </c>
      <c r="G2681" s="156">
        <v>44733</v>
      </c>
      <c r="H2681" s="366">
        <v>6423965.9900000002</v>
      </c>
      <c r="I2681" s="50">
        <v>1.0101</v>
      </c>
      <c r="J2681" s="359">
        <v>7121.21</v>
      </c>
      <c r="K2681" s="359">
        <v>7050</v>
      </c>
      <c r="L2681" s="359"/>
      <c r="M2681" s="360" t="str">
        <f>TEXT(Table2[[#This Row],[Gd.Dt]],"mmm-yy")</f>
        <v>Jun-22</v>
      </c>
      <c r="N2681" s="46" t="str">
        <f>MID(Table2[[#This Row],[BE]],6,2)</f>
        <v>IB</v>
      </c>
      <c r="O2681" s="46" t="str">
        <f>IF(Table2[[#This Row],[Type]]="IB","EOU",IF(Table2[[#This Row],[Type]]="MB","Local","492"))</f>
        <v>EOU</v>
      </c>
      <c r="P2681" s="46">
        <f>ROUND(Table2[[#This Row],[Cons]]/Table2[[#This Row],[Qty.]],5)</f>
        <v>1.0101</v>
      </c>
      <c r="Q2681" s="46" t="b">
        <f>EXACT(Table2[[#This Row],[rate]],Table2[[#This Row],[Check]])</f>
        <v>1</v>
      </c>
      <c r="R2681" s="46"/>
      <c r="S2681" s="46" t="str">
        <f>IF(Table2[[#This Row],[SRO]]="EOU",VLOOKUP(Table2[[#This Row],[BE]],[2]GD.List!$C$3:$N$5014,12,0),IF(Table2[[#This Row],[SRO]]="Local","Polyester Staple Fibre","SRO 492"))</f>
        <v>Polyester Yarn</v>
      </c>
    </row>
    <row r="2682" spans="1:19" x14ac:dyDescent="0.25">
      <c r="A2682" s="367" t="s">
        <v>1881</v>
      </c>
      <c r="B2682" s="363" t="s">
        <v>1952</v>
      </c>
      <c r="C2682" s="364">
        <v>14240</v>
      </c>
      <c r="D2682" s="365">
        <v>2847</v>
      </c>
      <c r="E2682" s="7" t="s">
        <v>1955</v>
      </c>
      <c r="F2682" s="363" t="s">
        <v>1959</v>
      </c>
      <c r="G2682" s="156">
        <v>44733</v>
      </c>
      <c r="H2682" s="366">
        <v>38265499.600000001</v>
      </c>
      <c r="I2682" s="50">
        <v>0.03</v>
      </c>
      <c r="J2682" s="359">
        <v>654.03</v>
      </c>
      <c r="K2682" s="359">
        <v>21801</v>
      </c>
      <c r="L2682" s="359"/>
      <c r="M2682" s="360" t="str">
        <f>TEXT(Table2[[#This Row],[Gd.Dt]],"mmm-yy")</f>
        <v>Jun-22</v>
      </c>
      <c r="N2682" s="46" t="str">
        <f>MID(Table2[[#This Row],[BE]],6,2)</f>
        <v>IB</v>
      </c>
      <c r="O2682" s="46" t="str">
        <f>IF(Table2[[#This Row],[Type]]="IB","EOU",IF(Table2[[#This Row],[Type]]="MB","Local","492"))</f>
        <v>EOU</v>
      </c>
      <c r="P2682" s="46">
        <f>ROUND(Table2[[#This Row],[Cons]]/Table2[[#This Row],[Qty.]],5)</f>
        <v>0.03</v>
      </c>
      <c r="Q2682" s="46" t="b">
        <f>EXACT(Table2[[#This Row],[rate]],Table2[[#This Row],[Check]])</f>
        <v>1</v>
      </c>
      <c r="R2682" s="46"/>
      <c r="S2682" s="46" t="str">
        <f>IF(Table2[[#This Row],[SRO]]="EOU",VLOOKUP(Table2[[#This Row],[BE]],[2]GD.List!$C$3:$N$5014,12,0),IF(Table2[[#This Row],[SRO]]="Local","Polyester Staple Fibre","SRO 492"))</f>
        <v>Textile Chemical</v>
      </c>
    </row>
    <row r="2683" spans="1:19" x14ac:dyDescent="0.25">
      <c r="A2683" s="368" t="s">
        <v>1958</v>
      </c>
      <c r="B2683" s="368" t="s">
        <v>1954</v>
      </c>
      <c r="C2683" s="369">
        <v>21600</v>
      </c>
      <c r="D2683" s="370">
        <v>9607.11</v>
      </c>
      <c r="E2683" s="162" t="s">
        <v>1957</v>
      </c>
      <c r="F2683" s="368" t="s">
        <v>1961</v>
      </c>
      <c r="G2683" s="163">
        <v>44733</v>
      </c>
      <c r="H2683" s="371">
        <v>31104648</v>
      </c>
      <c r="I2683" s="53">
        <v>1</v>
      </c>
      <c r="J2683" s="361">
        <v>119</v>
      </c>
      <c r="K2683" s="361">
        <v>119</v>
      </c>
      <c r="L2683" s="361"/>
      <c r="M2683" s="362" t="str">
        <f>TEXT(Table2[[#This Row],[Gd.Dt]],"mmm-yy")</f>
        <v>Jun-22</v>
      </c>
      <c r="N2683" s="47" t="str">
        <f>MID(Table2[[#This Row],[BE]],6,2)</f>
        <v>EP</v>
      </c>
      <c r="O2683" s="47" t="str">
        <f>IF(Table2[[#This Row],[Type]]="IB","EOU",IF(Table2[[#This Row],[Type]]="MB","Local","492"))</f>
        <v>492</v>
      </c>
      <c r="P2683" s="47">
        <f>ROUND(Table2[[#This Row],[Cons]]/Table2[[#This Row],[Qty.]],5)</f>
        <v>1</v>
      </c>
      <c r="Q2683" s="47" t="b">
        <f>EXACT(Table2[[#This Row],[rate]],Table2[[#This Row],[Check]])</f>
        <v>1</v>
      </c>
      <c r="R2683" s="47"/>
      <c r="S2683" s="47" t="str">
        <f>IF(Table2[[#This Row],[SRO]]="EOU",VLOOKUP(Table2[[#This Row],[BE]],[2]GD.List!$C$3:$N$5014,12,0),IF(Table2[[#This Row],[SRO]]="Local","Polyester Staple Fibre","SRO 492"))</f>
        <v>SRO 492</v>
      </c>
    </row>
    <row r="2684" spans="1:19" x14ac:dyDescent="0.25">
      <c r="A2684" s="368" t="s">
        <v>1</v>
      </c>
      <c r="B2684" s="363" t="s">
        <v>1962</v>
      </c>
      <c r="C2684" s="364">
        <v>12010</v>
      </c>
      <c r="D2684" s="365">
        <v>2701.12</v>
      </c>
      <c r="E2684" s="7" t="s">
        <v>1963</v>
      </c>
      <c r="F2684" s="363" t="s">
        <v>1978</v>
      </c>
      <c r="G2684" s="156">
        <v>44735</v>
      </c>
      <c r="H2684" s="366">
        <v>31314916.120000001</v>
      </c>
      <c r="I2684" s="50">
        <v>0.1</v>
      </c>
      <c r="J2684" s="359">
        <v>1463.4</v>
      </c>
      <c r="K2684" s="359">
        <v>14634</v>
      </c>
      <c r="L2684" s="359"/>
      <c r="M2684" s="360" t="str">
        <f>TEXT(Table2[[#This Row],[Gd.Dt]],"mmm-yy")</f>
        <v>Jun-22</v>
      </c>
      <c r="N2684" s="46" t="str">
        <f>MID(Table2[[#This Row],[BE]],6,2)</f>
        <v>IB</v>
      </c>
      <c r="O2684" s="46" t="str">
        <f>IF(Table2[[#This Row],[Type]]="IB","EOU",IF(Table2[[#This Row],[Type]]="MB","Local","492"))</f>
        <v>EOU</v>
      </c>
      <c r="P2684" s="46">
        <f>ROUND(Table2[[#This Row],[Cons]]/Table2[[#This Row],[Qty.]],5)</f>
        <v>0.1</v>
      </c>
      <c r="Q2684" s="46" t="b">
        <f>EXACT(Table2[[#This Row],[rate]],Table2[[#This Row],[Check]])</f>
        <v>1</v>
      </c>
      <c r="R2684" s="46"/>
      <c r="S2684" s="46" t="str">
        <f>IF(Table2[[#This Row],[SRO]]="EOU",VLOOKUP(Table2[[#This Row],[BE]],[2]GD.List!$C$3:$N$5014,12,0),IF(Table2[[#This Row],[SRO]]="Local","Polyester Staple Fibre","SRO 492"))</f>
        <v>Textile Coal</v>
      </c>
    </row>
    <row r="2685" spans="1:19" x14ac:dyDescent="0.25">
      <c r="A2685" s="363" t="s">
        <v>1</v>
      </c>
      <c r="B2685" s="363" t="s">
        <v>1965</v>
      </c>
      <c r="C2685" s="364">
        <v>6647</v>
      </c>
      <c r="D2685" s="365">
        <v>2701.12</v>
      </c>
      <c r="E2685" s="7" t="s">
        <v>46</v>
      </c>
      <c r="F2685" s="363" t="s">
        <v>1979</v>
      </c>
      <c r="G2685" s="156">
        <v>44736</v>
      </c>
      <c r="H2685" s="366">
        <v>32929809.390000001</v>
      </c>
      <c r="I2685" s="50">
        <v>0.1</v>
      </c>
      <c r="J2685" s="359">
        <v>701.63</v>
      </c>
      <c r="K2685" s="359">
        <v>7016.22</v>
      </c>
      <c r="L2685" s="359"/>
      <c r="M2685" s="360" t="str">
        <f>TEXT(Table2[[#This Row],[Gd.Dt]],"mmm-yy")</f>
        <v>Jun-22</v>
      </c>
      <c r="N2685" s="46" t="str">
        <f>MID(Table2[[#This Row],[BE]],6,2)</f>
        <v>IB</v>
      </c>
      <c r="O2685" s="46" t="str">
        <f>IF(Table2[[#This Row],[Type]]="IB","EOU",IF(Table2[[#This Row],[Type]]="MB","Local","492"))</f>
        <v>EOU</v>
      </c>
      <c r="P2685" s="46">
        <f>ROUND(Table2[[#This Row],[Cons]]/Table2[[#This Row],[Qty.]],5)</f>
        <v>0.1</v>
      </c>
      <c r="Q2685" s="46" t="b">
        <f>EXACT(Table2[[#This Row],[rate]],Table2[[#This Row],[Check]])</f>
        <v>1</v>
      </c>
      <c r="R2685" s="46"/>
      <c r="S2685" s="46" t="str">
        <f>IF(Table2[[#This Row],[SRO]]="EOU",VLOOKUP(Table2[[#This Row],[BE]],[2]GD.List!$C$3:$N$5014,12,0),IF(Table2[[#This Row],[SRO]]="Local","Polyester Staple Fibre","SRO 492"))</f>
        <v>Textile Coal</v>
      </c>
    </row>
    <row r="2686" spans="1:19" x14ac:dyDescent="0.25">
      <c r="A2686" s="363" t="s">
        <v>1</v>
      </c>
      <c r="B2686" s="363" t="s">
        <v>1965</v>
      </c>
      <c r="C2686" s="364">
        <v>6647</v>
      </c>
      <c r="D2686" s="365">
        <v>2701.12</v>
      </c>
      <c r="E2686" s="7" t="s">
        <v>46</v>
      </c>
      <c r="F2686" s="363" t="s">
        <v>1979</v>
      </c>
      <c r="G2686" s="156">
        <v>44736</v>
      </c>
      <c r="H2686" s="366">
        <v>32929809.390000001</v>
      </c>
      <c r="I2686" s="50">
        <v>0.4</v>
      </c>
      <c r="J2686" s="359">
        <v>4175.6000000000004</v>
      </c>
      <c r="K2686" s="359">
        <v>10439</v>
      </c>
      <c r="L2686" s="359"/>
      <c r="M2686" s="360" t="str">
        <f>TEXT(Table2[[#This Row],[Gd.Dt]],"mmm-yy")</f>
        <v>Jun-22</v>
      </c>
      <c r="N2686" s="46" t="str">
        <f>MID(Table2[[#This Row],[BE]],6,2)</f>
        <v>IB</v>
      </c>
      <c r="O2686" s="46" t="str">
        <f>IF(Table2[[#This Row],[Type]]="IB","EOU",IF(Table2[[#This Row],[Type]]="MB","Local","492"))</f>
        <v>EOU</v>
      </c>
      <c r="P2686" s="46">
        <f>ROUND(Table2[[#This Row],[Cons]]/Table2[[#This Row],[Qty.]],5)</f>
        <v>0.4</v>
      </c>
      <c r="Q2686" s="46" t="b">
        <f>EXACT(Table2[[#This Row],[rate]],Table2[[#This Row],[Check]])</f>
        <v>1</v>
      </c>
      <c r="R2686" s="46"/>
      <c r="S2686" s="46" t="str">
        <f>IF(Table2[[#This Row],[SRO]]="EOU",VLOOKUP(Table2[[#This Row],[BE]],[2]GD.List!$C$3:$N$5014,12,0),IF(Table2[[#This Row],[SRO]]="Local","Polyester Staple Fibre","SRO 492"))</f>
        <v>Textile Coal</v>
      </c>
    </row>
    <row r="2687" spans="1:19" x14ac:dyDescent="0.25">
      <c r="A2687" s="368" t="s">
        <v>1</v>
      </c>
      <c r="B2687" s="363" t="s">
        <v>1967</v>
      </c>
      <c r="C2687" s="364">
        <v>162385</v>
      </c>
      <c r="D2687" s="365">
        <v>2701.12</v>
      </c>
      <c r="E2687" s="7" t="s">
        <v>1973</v>
      </c>
      <c r="F2687" s="363" t="s">
        <v>1980</v>
      </c>
      <c r="G2687" s="156">
        <v>44736</v>
      </c>
      <c r="H2687" s="366">
        <v>88851964.310000002</v>
      </c>
      <c r="I2687" s="50">
        <v>0.1</v>
      </c>
      <c r="J2687" s="359">
        <v>2897.3999999999996</v>
      </c>
      <c r="K2687" s="359">
        <v>28974</v>
      </c>
      <c r="L2687" s="359"/>
      <c r="M2687" s="360" t="str">
        <f>TEXT(Table2[[#This Row],[Gd.Dt]],"mmm-yy")</f>
        <v>Jun-22</v>
      </c>
      <c r="N2687" s="46" t="str">
        <f>MID(Table2[[#This Row],[BE]],6,2)</f>
        <v>IB</v>
      </c>
      <c r="O2687" s="46" t="str">
        <f>IF(Table2[[#This Row],[Type]]="IB","EOU",IF(Table2[[#This Row],[Type]]="MB","Local","492"))</f>
        <v>EOU</v>
      </c>
      <c r="P2687" s="46">
        <f>ROUND(Table2[[#This Row],[Cons]]/Table2[[#This Row],[Qty.]],5)</f>
        <v>0.1</v>
      </c>
      <c r="Q2687" s="46" t="b">
        <f>EXACT(Table2[[#This Row],[rate]],Table2[[#This Row],[Check]])</f>
        <v>1</v>
      </c>
      <c r="R2687" s="46"/>
      <c r="S2687" s="46" t="str">
        <f>IF(Table2[[#This Row],[SRO]]="EOU",VLOOKUP(Table2[[#This Row],[BE]],[2]GD.List!$C$3:$N$5014,12,0),IF(Table2[[#This Row],[SRO]]="Local","Polyester Staple Fibre","SRO 492"))</f>
        <v>Textile Coal</v>
      </c>
    </row>
    <row r="2688" spans="1:19" x14ac:dyDescent="0.25">
      <c r="A2688" s="367" t="s">
        <v>1</v>
      </c>
      <c r="B2688" s="363" t="s">
        <v>1984</v>
      </c>
      <c r="C2688" s="364">
        <v>67365</v>
      </c>
      <c r="D2688" s="365">
        <v>2701.12</v>
      </c>
      <c r="E2688" s="7" t="s">
        <v>1983</v>
      </c>
      <c r="F2688" s="363" t="s">
        <v>1986</v>
      </c>
      <c r="G2688" s="156">
        <v>44736</v>
      </c>
      <c r="H2688" s="366">
        <v>43221256.619999997</v>
      </c>
      <c r="I2688" s="50">
        <v>0.4</v>
      </c>
      <c r="J2688" s="359">
        <v>8513.6</v>
      </c>
      <c r="K2688" s="359">
        <v>21284</v>
      </c>
      <c r="L2688" s="359"/>
      <c r="M2688" s="360" t="str">
        <f>TEXT(Table2[[#This Row],[Gd.Dt]],"mmm-yy")</f>
        <v>Jun-22</v>
      </c>
      <c r="N2688" s="46" t="str">
        <f>MID(Table2[[#This Row],[BE]],6,2)</f>
        <v>IB</v>
      </c>
      <c r="O2688" s="46" t="str">
        <f>IF(Table2[[#This Row],[Type]]="IB","EOU",IF(Table2[[#This Row],[Type]]="MB","Local","492"))</f>
        <v>EOU</v>
      </c>
      <c r="P2688" s="46">
        <f>ROUND(Table2[[#This Row],[Cons]]/Table2[[#This Row],[Qty.]],5)</f>
        <v>0.4</v>
      </c>
      <c r="Q2688" s="46" t="b">
        <f>EXACT(Table2[[#This Row],[rate]],Table2[[#This Row],[Check]])</f>
        <v>1</v>
      </c>
      <c r="R2688" s="46"/>
      <c r="S2688" s="46" t="str">
        <f>IF(Table2[[#This Row],[SRO]]="EOU",VLOOKUP(Table2[[#This Row],[BE]],[2]GD.List!$C$3:$N$5014,12,0),IF(Table2[[#This Row],[SRO]]="Local","Polyester Staple Fibre","SRO 492"))</f>
        <v>Textile Coal</v>
      </c>
    </row>
    <row r="2689" spans="1:19" x14ac:dyDescent="0.25">
      <c r="A2689" s="367" t="s">
        <v>1460</v>
      </c>
      <c r="B2689" s="363" t="s">
        <v>1984</v>
      </c>
      <c r="C2689" s="364">
        <v>67365</v>
      </c>
      <c r="D2689" s="365">
        <v>5503.201</v>
      </c>
      <c r="E2689" s="7" t="s">
        <v>1983</v>
      </c>
      <c r="F2689" s="363" t="s">
        <v>1986</v>
      </c>
      <c r="G2689" s="156">
        <v>44736</v>
      </c>
      <c r="H2689" s="366">
        <v>43221256.619999997</v>
      </c>
      <c r="I2689" s="50">
        <v>0.53061000000000003</v>
      </c>
      <c r="J2689" s="359">
        <v>3798.6682999999998</v>
      </c>
      <c r="K2689" s="359">
        <v>7159.04</v>
      </c>
      <c r="L2689" s="359"/>
      <c r="M2689" s="360" t="str">
        <f>TEXT(Table2[[#This Row],[Gd.Dt]],"mmm-yy")</f>
        <v>Jun-22</v>
      </c>
      <c r="N2689" s="46" t="str">
        <f>MID(Table2[[#This Row],[BE]],6,2)</f>
        <v>MB</v>
      </c>
      <c r="O2689" s="46" t="str">
        <f>IF(Table2[[#This Row],[Type]]="IB","EOU",IF(Table2[[#This Row],[Type]]="MB","Local","492"))</f>
        <v>Local</v>
      </c>
      <c r="P2689" s="46">
        <f>ROUND(Table2[[#This Row],[Cons]]/Table2[[#This Row],[Qty.]],5)</f>
        <v>0.53061000000000003</v>
      </c>
      <c r="Q2689" s="46" t="b">
        <f>EXACT(Table2[[#This Row],[rate]],Table2[[#This Row],[Check]])</f>
        <v>1</v>
      </c>
      <c r="R2689" s="46"/>
      <c r="S2689" s="46" t="str">
        <f>IF(Table2[[#This Row],[SRO]]="EOU",VLOOKUP(Table2[[#This Row],[BE]],[2]GD.List!$C$3:$N$5014,12,0),IF(Table2[[#This Row],[SRO]]="Local","Polyester Staple Fibre","SRO 492"))</f>
        <v>Polyester Staple Fibre</v>
      </c>
    </row>
    <row r="2690" spans="1:19" x14ac:dyDescent="0.25">
      <c r="A2690" s="367" t="s">
        <v>1795</v>
      </c>
      <c r="B2690" s="363" t="s">
        <v>1966</v>
      </c>
      <c r="C2690" s="364">
        <v>17300</v>
      </c>
      <c r="D2690" s="365">
        <v>8523.5990000000002</v>
      </c>
      <c r="E2690" s="7" t="s">
        <v>1970</v>
      </c>
      <c r="F2690" s="363" t="s">
        <v>1981</v>
      </c>
      <c r="G2690" s="156">
        <v>44736</v>
      </c>
      <c r="H2690" s="366">
        <v>21126918.559999999</v>
      </c>
      <c r="I2690" s="50">
        <v>1</v>
      </c>
      <c r="J2690" s="359">
        <v>17000</v>
      </c>
      <c r="K2690" s="359">
        <v>17000</v>
      </c>
      <c r="L2690" s="359"/>
      <c r="M2690" s="360" t="str">
        <f>TEXT(Table2[[#This Row],[Gd.Dt]],"mmm-yy")</f>
        <v>Jun-22</v>
      </c>
      <c r="N2690" s="46" t="str">
        <f>MID(Table2[[#This Row],[BE]],6,2)</f>
        <v>TI</v>
      </c>
      <c r="O2690" s="46" t="str">
        <f>IF(Table2[[#This Row],[Type]]="IB","EOU",IF(Table2[[#This Row],[Type]]="MB","Local","492"))</f>
        <v>492</v>
      </c>
      <c r="P2690" s="46">
        <f>ROUND(Table2[[#This Row],[Cons]]/Table2[[#This Row],[Qty.]],5)</f>
        <v>1</v>
      </c>
      <c r="Q2690" s="46" t="b">
        <f>EXACT(Table2[[#This Row],[rate]],Table2[[#This Row],[Check]])</f>
        <v>1</v>
      </c>
      <c r="R2690" s="46"/>
      <c r="S2690" s="46" t="str">
        <f>IF(Table2[[#This Row],[SRO]]="EOU",VLOOKUP(Table2[[#This Row],[BE]],[2]GD.List!$C$3:$N$5014,12,0),IF(Table2[[#This Row],[SRO]]="Local","Polyester Staple Fibre","SRO 492"))</f>
        <v>SRO 492</v>
      </c>
    </row>
    <row r="2691" spans="1:19" x14ac:dyDescent="0.25">
      <c r="A2691" s="367" t="s">
        <v>1796</v>
      </c>
      <c r="B2691" s="363" t="s">
        <v>1968</v>
      </c>
      <c r="C2691" s="364">
        <v>28068</v>
      </c>
      <c r="D2691" s="365">
        <v>9607.11</v>
      </c>
      <c r="E2691" s="7" t="s">
        <v>1974</v>
      </c>
      <c r="F2691" s="363" t="s">
        <v>1982</v>
      </c>
      <c r="G2691" s="156">
        <v>44736</v>
      </c>
      <c r="H2691" s="366">
        <v>32094354.600000001</v>
      </c>
      <c r="I2691" s="50">
        <v>1</v>
      </c>
      <c r="J2691" s="359">
        <v>50</v>
      </c>
      <c r="K2691" s="359">
        <v>50</v>
      </c>
      <c r="L2691" s="359"/>
      <c r="M2691" s="360" t="str">
        <f>TEXT(Table2[[#This Row],[Gd.Dt]],"mmm-yy")</f>
        <v>Jun-22</v>
      </c>
      <c r="N2691" s="46" t="str">
        <f>MID(Table2[[#This Row],[BE]],6,2)</f>
        <v>EP</v>
      </c>
      <c r="O2691" s="46" t="str">
        <f>IF(Table2[[#This Row],[Type]]="IB","EOU",IF(Table2[[#This Row],[Type]]="MB","Local","492"))</f>
        <v>492</v>
      </c>
      <c r="P2691" s="46">
        <f>ROUND(Table2[[#This Row],[Cons]]/Table2[[#This Row],[Qty.]],5)</f>
        <v>1</v>
      </c>
      <c r="Q2691" s="46" t="b">
        <f>EXACT(Table2[[#This Row],[rate]],Table2[[#This Row],[Check]])</f>
        <v>1</v>
      </c>
      <c r="R2691" s="46"/>
      <c r="S2691" s="46" t="str">
        <f>IF(Table2[[#This Row],[SRO]]="EOU",VLOOKUP(Table2[[#This Row],[BE]],[2]GD.List!$C$3:$N$5014,12,0),IF(Table2[[#This Row],[SRO]]="Local","Polyester Staple Fibre","SRO 492"))</f>
        <v>SRO 492</v>
      </c>
    </row>
    <row r="2692" spans="1:19" x14ac:dyDescent="0.25">
      <c r="A2692" s="368" t="s">
        <v>1818</v>
      </c>
      <c r="B2692" s="363" t="s">
        <v>1968</v>
      </c>
      <c r="C2692" s="364">
        <v>28068</v>
      </c>
      <c r="D2692" s="365">
        <v>8523.5990000000002</v>
      </c>
      <c r="E2692" s="7" t="s">
        <v>1974</v>
      </c>
      <c r="F2692" s="363" t="s">
        <v>1982</v>
      </c>
      <c r="G2692" s="156">
        <v>44736</v>
      </c>
      <c r="H2692" s="366">
        <v>32094354.600000001</v>
      </c>
      <c r="I2692" s="50">
        <v>1</v>
      </c>
      <c r="J2692" s="359">
        <v>5000</v>
      </c>
      <c r="K2692" s="359">
        <v>5000</v>
      </c>
      <c r="L2692" s="359"/>
      <c r="M2692" s="360" t="str">
        <f>TEXT(Table2[[#This Row],[Gd.Dt]],"mmm-yy")</f>
        <v>Jun-22</v>
      </c>
      <c r="N2692" s="46" t="str">
        <f>MID(Table2[[#This Row],[BE]],6,2)</f>
        <v>TI</v>
      </c>
      <c r="O2692" s="46" t="str">
        <f>IF(Table2[[#This Row],[Type]]="IB","EOU",IF(Table2[[#This Row],[Type]]="MB","Local","492"))</f>
        <v>492</v>
      </c>
      <c r="P2692" s="46">
        <f>ROUND(Table2[[#This Row],[Cons]]/Table2[[#This Row],[Qty.]],5)</f>
        <v>1</v>
      </c>
      <c r="Q2692" s="46" t="b">
        <f>EXACT(Table2[[#This Row],[rate]],Table2[[#This Row],[Check]])</f>
        <v>1</v>
      </c>
      <c r="R2692" s="46"/>
      <c r="S2692" s="46" t="str">
        <f>IF(Table2[[#This Row],[SRO]]="EOU",VLOOKUP(Table2[[#This Row],[BE]],[2]GD.List!$C$3:$N$5014,12,0),IF(Table2[[#This Row],[SRO]]="Local","Polyester Staple Fibre","SRO 492"))</f>
        <v>SRO 492</v>
      </c>
    </row>
    <row r="2693" spans="1:19" x14ac:dyDescent="0.25">
      <c r="A2693" s="367" t="s">
        <v>1818</v>
      </c>
      <c r="B2693" s="363" t="s">
        <v>1968</v>
      </c>
      <c r="C2693" s="364">
        <v>28068</v>
      </c>
      <c r="D2693" s="365">
        <v>7317.0010000000002</v>
      </c>
      <c r="E2693" s="7" t="s">
        <v>1974</v>
      </c>
      <c r="F2693" s="363" t="s">
        <v>1982</v>
      </c>
      <c r="G2693" s="156">
        <v>44736</v>
      </c>
      <c r="H2693" s="366">
        <v>32094354.600000001</v>
      </c>
      <c r="I2693" s="50">
        <v>1</v>
      </c>
      <c r="J2693" s="359">
        <v>6</v>
      </c>
      <c r="K2693" s="359">
        <v>6</v>
      </c>
      <c r="L2693" s="359"/>
      <c r="M2693" s="360" t="str">
        <f>TEXT(Table2[[#This Row],[Gd.Dt]],"mmm-yy")</f>
        <v>Jun-22</v>
      </c>
      <c r="N2693" s="46" t="str">
        <f>MID(Table2[[#This Row],[BE]],6,2)</f>
        <v>TI</v>
      </c>
      <c r="O2693" s="46" t="str">
        <f>IF(Table2[[#This Row],[Type]]="IB","EOU",IF(Table2[[#This Row],[Type]]="MB","Local","492"))</f>
        <v>492</v>
      </c>
      <c r="P2693" s="46">
        <f>ROUND(Table2[[#This Row],[Cons]]/Table2[[#This Row],[Qty.]],5)</f>
        <v>1</v>
      </c>
      <c r="Q2693" s="46" t="b">
        <f>EXACT(Table2[[#This Row],[rate]],Table2[[#This Row],[Check]])</f>
        <v>1</v>
      </c>
      <c r="R2693" s="46"/>
      <c r="S2693" s="46" t="str">
        <f>IF(Table2[[#This Row],[SRO]]="EOU",VLOOKUP(Table2[[#This Row],[BE]],[2]GD.List!$C$3:$N$5014,12,0),IF(Table2[[#This Row],[SRO]]="Local","Polyester Staple Fibre","SRO 492"))</f>
        <v>SRO 492</v>
      </c>
    </row>
    <row r="2694" spans="1:19" x14ac:dyDescent="0.25">
      <c r="A2694" s="368" t="s">
        <v>1820</v>
      </c>
      <c r="B2694" s="363" t="s">
        <v>1968</v>
      </c>
      <c r="C2694" s="364">
        <v>28068</v>
      </c>
      <c r="D2694" s="365">
        <v>8523.5990000000002</v>
      </c>
      <c r="E2694" s="7" t="s">
        <v>1974</v>
      </c>
      <c r="F2694" s="363" t="s">
        <v>1982</v>
      </c>
      <c r="G2694" s="156">
        <v>44736</v>
      </c>
      <c r="H2694" s="366">
        <v>32094354.600000001</v>
      </c>
      <c r="I2694" s="50">
        <v>1</v>
      </c>
      <c r="J2694" s="359">
        <v>21000</v>
      </c>
      <c r="K2694" s="359">
        <v>21000</v>
      </c>
      <c r="L2694" s="359"/>
      <c r="M2694" s="360" t="str">
        <f>TEXT(Table2[[#This Row],[Gd.Dt]],"mmm-yy")</f>
        <v>Jun-22</v>
      </c>
      <c r="N2694" s="46" t="str">
        <f>MID(Table2[[#This Row],[BE]],6,2)</f>
        <v>TI</v>
      </c>
      <c r="O2694" s="46" t="str">
        <f>IF(Table2[[#This Row],[Type]]="IB","EOU",IF(Table2[[#This Row],[Type]]="MB","Local","492"))</f>
        <v>492</v>
      </c>
      <c r="P2694" s="46">
        <f>ROUND(Table2[[#This Row],[Cons]]/Table2[[#This Row],[Qty.]],5)</f>
        <v>1</v>
      </c>
      <c r="Q2694" s="46" t="b">
        <f>EXACT(Table2[[#This Row],[rate]],Table2[[#This Row],[Check]])</f>
        <v>1</v>
      </c>
      <c r="R2694" s="46"/>
      <c r="S2694" s="46" t="str">
        <f>IF(Table2[[#This Row],[SRO]]="EOU",VLOOKUP(Table2[[#This Row],[BE]],[2]GD.List!$C$3:$N$5014,12,0),IF(Table2[[#This Row],[SRO]]="Local","Polyester Staple Fibre","SRO 492"))</f>
        <v>SRO 492</v>
      </c>
    </row>
    <row r="2695" spans="1:19" x14ac:dyDescent="0.25">
      <c r="A2695" s="367" t="s">
        <v>1820</v>
      </c>
      <c r="B2695" s="363" t="s">
        <v>1968</v>
      </c>
      <c r="C2695" s="364">
        <v>28068</v>
      </c>
      <c r="D2695" s="365">
        <v>7317.0010000000002</v>
      </c>
      <c r="E2695" s="7" t="s">
        <v>1974</v>
      </c>
      <c r="F2695" s="363" t="s">
        <v>1982</v>
      </c>
      <c r="G2695" s="156">
        <v>44736</v>
      </c>
      <c r="H2695" s="366">
        <v>32094354.600000001</v>
      </c>
      <c r="I2695" s="50">
        <v>1</v>
      </c>
      <c r="J2695" s="359">
        <v>22</v>
      </c>
      <c r="K2695" s="359">
        <v>22</v>
      </c>
      <c r="L2695" s="359"/>
      <c r="M2695" s="360" t="str">
        <f>TEXT(Table2[[#This Row],[Gd.Dt]],"mmm-yy")</f>
        <v>Jun-22</v>
      </c>
      <c r="N2695" s="46" t="str">
        <f>MID(Table2[[#This Row],[BE]],6,2)</f>
        <v>TI</v>
      </c>
      <c r="O2695" s="46" t="str">
        <f>IF(Table2[[#This Row],[Type]]="IB","EOU",IF(Table2[[#This Row],[Type]]="MB","Local","492"))</f>
        <v>492</v>
      </c>
      <c r="P2695" s="46">
        <f>ROUND(Table2[[#This Row],[Cons]]/Table2[[#This Row],[Qty.]],5)</f>
        <v>1</v>
      </c>
      <c r="Q2695" s="46" t="b">
        <f>EXACT(Table2[[#This Row],[rate]],Table2[[#This Row],[Check]])</f>
        <v>1</v>
      </c>
      <c r="R2695" s="46"/>
      <c r="S2695" s="46" t="str">
        <f>IF(Table2[[#This Row],[SRO]]="EOU",VLOOKUP(Table2[[#This Row],[BE]],[2]GD.List!$C$3:$N$5014,12,0),IF(Table2[[#This Row],[SRO]]="Local","Polyester Staple Fibre","SRO 492"))</f>
        <v>SRO 492</v>
      </c>
    </row>
    <row r="2696" spans="1:19" x14ac:dyDescent="0.25">
      <c r="A2696" s="368" t="s">
        <v>1788</v>
      </c>
      <c r="B2696" s="363" t="s">
        <v>1965</v>
      </c>
      <c r="C2696" s="364">
        <v>6647</v>
      </c>
      <c r="D2696" s="365">
        <v>5402.33</v>
      </c>
      <c r="E2696" s="7" t="s">
        <v>46</v>
      </c>
      <c r="F2696" s="363" t="s">
        <v>1979</v>
      </c>
      <c r="G2696" s="156">
        <v>44736</v>
      </c>
      <c r="H2696" s="366">
        <v>32929809.390000001</v>
      </c>
      <c r="I2696" s="50">
        <v>0.99009999999999998</v>
      </c>
      <c r="J2696" s="359">
        <v>6946.77</v>
      </c>
      <c r="K2696" s="359">
        <v>7016.22</v>
      </c>
      <c r="L2696" s="359"/>
      <c r="M2696" s="360" t="str">
        <f>TEXT(Table2[[#This Row],[Gd.Dt]],"mmm-yy")</f>
        <v>Jun-22</v>
      </c>
      <c r="N2696" s="46" t="str">
        <f>MID(Table2[[#This Row],[BE]],6,2)</f>
        <v>IB</v>
      </c>
      <c r="O2696" s="46" t="str">
        <f>IF(Table2[[#This Row],[Type]]="IB","EOU",IF(Table2[[#This Row],[Type]]="MB","Local","492"))</f>
        <v>EOU</v>
      </c>
      <c r="P2696" s="46">
        <f>ROUND(Table2[[#This Row],[Cons]]/Table2[[#This Row],[Qty.]],5)</f>
        <v>0.99009999999999998</v>
      </c>
      <c r="Q2696" s="46" t="b">
        <f>EXACT(Table2[[#This Row],[rate]],Table2[[#This Row],[Check]])</f>
        <v>1</v>
      </c>
      <c r="R2696" s="46"/>
      <c r="S2696" s="46" t="str">
        <f>IF(Table2[[#This Row],[SRO]]="EOU",VLOOKUP(Table2[[#This Row],[BE]],[2]GD.List!$C$3:$N$5014,12,0),IF(Table2[[#This Row],[SRO]]="Local","Polyester Staple Fibre","SRO 492"))</f>
        <v>Polyester Yarn</v>
      </c>
    </row>
    <row r="2697" spans="1:19" x14ac:dyDescent="0.25">
      <c r="A2697" s="367" t="s">
        <v>1788</v>
      </c>
      <c r="B2697" s="363" t="s">
        <v>1965</v>
      </c>
      <c r="C2697" s="364">
        <v>6647</v>
      </c>
      <c r="D2697" s="365">
        <v>5402.33</v>
      </c>
      <c r="E2697" s="7" t="s">
        <v>46</v>
      </c>
      <c r="F2697" s="363" t="s">
        <v>1979</v>
      </c>
      <c r="G2697" s="156">
        <v>44736</v>
      </c>
      <c r="H2697" s="366">
        <v>32929809.390000001</v>
      </c>
      <c r="I2697" s="50">
        <v>1.0101</v>
      </c>
      <c r="J2697" s="359">
        <v>10544.43</v>
      </c>
      <c r="K2697" s="359">
        <v>10439</v>
      </c>
      <c r="L2697" s="359"/>
      <c r="M2697" s="360" t="str">
        <f>TEXT(Table2[[#This Row],[Gd.Dt]],"mmm-yy")</f>
        <v>Jun-22</v>
      </c>
      <c r="N2697" s="46" t="str">
        <f>MID(Table2[[#This Row],[BE]],6,2)</f>
        <v>IB</v>
      </c>
      <c r="O2697" s="46" t="str">
        <f>IF(Table2[[#This Row],[Type]]="IB","EOU",IF(Table2[[#This Row],[Type]]="MB","Local","492"))</f>
        <v>EOU</v>
      </c>
      <c r="P2697" s="46">
        <f>ROUND(Table2[[#This Row],[Cons]]/Table2[[#This Row],[Qty.]],5)</f>
        <v>1.0101</v>
      </c>
      <c r="Q2697" s="46" t="b">
        <f>EXACT(Table2[[#This Row],[rate]],Table2[[#This Row],[Check]])</f>
        <v>1</v>
      </c>
      <c r="R2697" s="46"/>
      <c r="S2697" s="46" t="str">
        <f>IF(Table2[[#This Row],[SRO]]="EOU",VLOOKUP(Table2[[#This Row],[BE]],[2]GD.List!$C$3:$N$5014,12,0),IF(Table2[[#This Row],[SRO]]="Local","Polyester Staple Fibre","SRO 492"))</f>
        <v>Polyester Yarn</v>
      </c>
    </row>
    <row r="2698" spans="1:19" x14ac:dyDescent="0.25">
      <c r="A2698" s="368" t="s">
        <v>1881</v>
      </c>
      <c r="B2698" s="363" t="s">
        <v>1962</v>
      </c>
      <c r="C2698" s="364">
        <v>12010</v>
      </c>
      <c r="D2698" s="365">
        <v>2847</v>
      </c>
      <c r="E2698" s="7" t="s">
        <v>1963</v>
      </c>
      <c r="F2698" s="363" t="s">
        <v>1978</v>
      </c>
      <c r="G2698" s="156">
        <v>44735</v>
      </c>
      <c r="H2698" s="366">
        <v>31314916.120000001</v>
      </c>
      <c r="I2698" s="50">
        <v>0.03</v>
      </c>
      <c r="J2698" s="359">
        <v>439.02</v>
      </c>
      <c r="K2698" s="359">
        <v>14634</v>
      </c>
      <c r="L2698" s="359"/>
      <c r="M2698" s="360" t="str">
        <f>TEXT(Table2[[#This Row],[Gd.Dt]],"mmm-yy")</f>
        <v>Jun-22</v>
      </c>
      <c r="N2698" s="46" t="str">
        <f>MID(Table2[[#This Row],[BE]],6,2)</f>
        <v>IB</v>
      </c>
      <c r="O2698" s="46" t="str">
        <f>IF(Table2[[#This Row],[Type]]="IB","EOU",IF(Table2[[#This Row],[Type]]="MB","Local","492"))</f>
        <v>EOU</v>
      </c>
      <c r="P2698" s="46">
        <f>ROUND(Table2[[#This Row],[Cons]]/Table2[[#This Row],[Qty.]],5)</f>
        <v>0.03</v>
      </c>
      <c r="Q2698" s="46" t="b">
        <f>EXACT(Table2[[#This Row],[rate]],Table2[[#This Row],[Check]])</f>
        <v>1</v>
      </c>
      <c r="R2698" s="46"/>
      <c r="S2698" s="46" t="str">
        <f>IF(Table2[[#This Row],[SRO]]="EOU",VLOOKUP(Table2[[#This Row],[BE]],[2]GD.List!$C$3:$N$5014,12,0),IF(Table2[[#This Row],[SRO]]="Local","Polyester Staple Fibre","SRO 492"))</f>
        <v>Textile Chemical</v>
      </c>
    </row>
    <row r="2699" spans="1:19" x14ac:dyDescent="0.25">
      <c r="A2699" s="368" t="s">
        <v>1881</v>
      </c>
      <c r="B2699" s="363" t="s">
        <v>1965</v>
      </c>
      <c r="C2699" s="364">
        <v>6647</v>
      </c>
      <c r="D2699" s="365">
        <v>2847</v>
      </c>
      <c r="E2699" s="7" t="s">
        <v>46</v>
      </c>
      <c r="F2699" s="363" t="s">
        <v>1979</v>
      </c>
      <c r="G2699" s="156">
        <v>44736</v>
      </c>
      <c r="H2699" s="366">
        <v>32929809.390000001</v>
      </c>
      <c r="I2699" s="50">
        <v>0.03</v>
      </c>
      <c r="J2699" s="359">
        <v>313.17</v>
      </c>
      <c r="K2699" s="359">
        <v>10439</v>
      </c>
      <c r="L2699" s="359"/>
      <c r="M2699" s="360" t="str">
        <f>TEXT(Table2[[#This Row],[Gd.Dt]],"mmm-yy")</f>
        <v>Jun-22</v>
      </c>
      <c r="N2699" s="46" t="str">
        <f>MID(Table2[[#This Row],[BE]],6,2)</f>
        <v>IB</v>
      </c>
      <c r="O2699" s="46" t="str">
        <f>IF(Table2[[#This Row],[Type]]="IB","EOU",IF(Table2[[#This Row],[Type]]="MB","Local","492"))</f>
        <v>EOU</v>
      </c>
      <c r="P2699" s="46">
        <f>ROUND(Table2[[#This Row],[Cons]]/Table2[[#This Row],[Qty.]],5)</f>
        <v>0.03</v>
      </c>
      <c r="Q2699" s="46" t="b">
        <f>EXACT(Table2[[#This Row],[rate]],Table2[[#This Row],[Check]])</f>
        <v>1</v>
      </c>
      <c r="R2699" s="46"/>
      <c r="S2699" s="46" t="str">
        <f>IF(Table2[[#This Row],[SRO]]="EOU",VLOOKUP(Table2[[#This Row],[BE]],[2]GD.List!$C$3:$N$5014,12,0),IF(Table2[[#This Row],[SRO]]="Local","Polyester Staple Fibre","SRO 492"))</f>
        <v>Textile Chemical</v>
      </c>
    </row>
    <row r="2700" spans="1:19" x14ac:dyDescent="0.25">
      <c r="A2700" s="368" t="s">
        <v>1881</v>
      </c>
      <c r="B2700" s="363" t="s">
        <v>1967</v>
      </c>
      <c r="C2700" s="364">
        <v>162385</v>
      </c>
      <c r="D2700" s="365">
        <v>2847</v>
      </c>
      <c r="E2700" s="7" t="s">
        <v>1973</v>
      </c>
      <c r="F2700" s="363" t="s">
        <v>1980</v>
      </c>
      <c r="G2700" s="156">
        <v>44736</v>
      </c>
      <c r="H2700" s="366">
        <v>88851964.310000002</v>
      </c>
      <c r="I2700" s="50">
        <v>0.03</v>
      </c>
      <c r="J2700" s="359">
        <v>869.22</v>
      </c>
      <c r="K2700" s="359">
        <v>28974</v>
      </c>
      <c r="L2700" s="359"/>
      <c r="M2700" s="360" t="str">
        <f>TEXT(Table2[[#This Row],[Gd.Dt]],"mmm-yy")</f>
        <v>Jun-22</v>
      </c>
      <c r="N2700" s="46" t="str">
        <f>MID(Table2[[#This Row],[BE]],6,2)</f>
        <v>IB</v>
      </c>
      <c r="O2700" s="46" t="str">
        <f>IF(Table2[[#This Row],[Type]]="IB","EOU",IF(Table2[[#This Row],[Type]]="MB","Local","492"))</f>
        <v>EOU</v>
      </c>
      <c r="P2700" s="46">
        <f>ROUND(Table2[[#This Row],[Cons]]/Table2[[#This Row],[Qty.]],5)</f>
        <v>0.03</v>
      </c>
      <c r="Q2700" s="46" t="b">
        <f>EXACT(Table2[[#This Row],[rate]],Table2[[#This Row],[Check]])</f>
        <v>1</v>
      </c>
      <c r="R2700" s="46"/>
      <c r="S2700" s="46" t="str">
        <f>IF(Table2[[#This Row],[SRO]]="EOU",VLOOKUP(Table2[[#This Row],[BE]],[2]GD.List!$C$3:$N$5014,12,0),IF(Table2[[#This Row],[SRO]]="Local","Polyester Staple Fibre","SRO 492"))</f>
        <v>Textile Chemical</v>
      </c>
    </row>
    <row r="2701" spans="1:19" x14ac:dyDescent="0.25">
      <c r="A2701" s="367" t="s">
        <v>1881</v>
      </c>
      <c r="B2701" s="363" t="s">
        <v>1984</v>
      </c>
      <c r="C2701" s="364">
        <v>67365</v>
      </c>
      <c r="D2701" s="365">
        <v>2847</v>
      </c>
      <c r="E2701" s="7" t="s">
        <v>1983</v>
      </c>
      <c r="F2701" s="363" t="s">
        <v>1986</v>
      </c>
      <c r="G2701" s="156">
        <v>44736</v>
      </c>
      <c r="H2701" s="366">
        <v>43221256.619999997</v>
      </c>
      <c r="I2701" s="50">
        <v>0.03</v>
      </c>
      <c r="J2701" s="359">
        <v>638.52</v>
      </c>
      <c r="K2701" s="359">
        <v>21284</v>
      </c>
      <c r="L2701" s="359"/>
      <c r="M2701" s="360" t="str">
        <f>TEXT(Table2[[#This Row],[Gd.Dt]],"mmm-yy")</f>
        <v>Jun-22</v>
      </c>
      <c r="N2701" s="46" t="str">
        <f>MID(Table2[[#This Row],[BE]],6,2)</f>
        <v>IB</v>
      </c>
      <c r="O2701" s="46" t="str">
        <f>IF(Table2[[#This Row],[Type]]="IB","EOU",IF(Table2[[#This Row],[Type]]="MB","Local","492"))</f>
        <v>EOU</v>
      </c>
      <c r="P2701" s="46">
        <f>ROUND(Table2[[#This Row],[Cons]]/Table2[[#This Row],[Qty.]],5)</f>
        <v>0.03</v>
      </c>
      <c r="Q2701" s="46" t="b">
        <f>EXACT(Table2[[#This Row],[rate]],Table2[[#This Row],[Check]])</f>
        <v>1</v>
      </c>
      <c r="R2701" s="46"/>
      <c r="S2701" s="46" t="str">
        <f>IF(Table2[[#This Row],[SRO]]="EOU",VLOOKUP(Table2[[#This Row],[BE]],[2]GD.List!$C$3:$N$5014,12,0),IF(Table2[[#This Row],[SRO]]="Local","Polyester Staple Fibre","SRO 492"))</f>
        <v>Textile Chemical</v>
      </c>
    </row>
    <row r="2702" spans="1:19" x14ac:dyDescent="0.25">
      <c r="A2702" s="368" t="s">
        <v>1882</v>
      </c>
      <c r="B2702" s="363" t="s">
        <v>1962</v>
      </c>
      <c r="C2702" s="364">
        <v>12010</v>
      </c>
      <c r="D2702" s="365">
        <v>3402.13</v>
      </c>
      <c r="E2702" s="7" t="s">
        <v>1963</v>
      </c>
      <c r="F2702" s="363" t="s">
        <v>1978</v>
      </c>
      <c r="G2702" s="156">
        <v>44735</v>
      </c>
      <c r="H2702" s="366">
        <v>31314916.120000001</v>
      </c>
      <c r="I2702" s="50">
        <v>0.04</v>
      </c>
      <c r="J2702" s="359">
        <v>585.36</v>
      </c>
      <c r="K2702" s="359">
        <v>14634</v>
      </c>
      <c r="L2702" s="359"/>
      <c r="M2702" s="360" t="str">
        <f>TEXT(Table2[[#This Row],[Gd.Dt]],"mmm-yy")</f>
        <v>Jun-22</v>
      </c>
      <c r="N2702" s="46" t="str">
        <f>MID(Table2[[#This Row],[BE]],6,2)</f>
        <v>IB</v>
      </c>
      <c r="O2702" s="46" t="str">
        <f>IF(Table2[[#This Row],[Type]]="IB","EOU",IF(Table2[[#This Row],[Type]]="MB","Local","492"))</f>
        <v>EOU</v>
      </c>
      <c r="P2702" s="46">
        <f>ROUND(Table2[[#This Row],[Cons]]/Table2[[#This Row],[Qty.]],5)</f>
        <v>0.04</v>
      </c>
      <c r="Q2702" s="46" t="b">
        <f>EXACT(Table2[[#This Row],[rate]],Table2[[#This Row],[Check]])</f>
        <v>1</v>
      </c>
      <c r="R2702" s="46"/>
      <c r="S2702" s="46" t="str">
        <f>IF(Table2[[#This Row],[SRO]]="EOU",VLOOKUP(Table2[[#This Row],[BE]],[2]GD.List!$C$3:$N$5014,12,0),IF(Table2[[#This Row],[SRO]]="Local","Polyester Staple Fibre","SRO 492"))</f>
        <v>Textile Chemical</v>
      </c>
    </row>
    <row r="2703" spans="1:19" x14ac:dyDescent="0.25">
      <c r="A2703" s="368" t="s">
        <v>1882</v>
      </c>
      <c r="B2703" s="363" t="s">
        <v>1967</v>
      </c>
      <c r="C2703" s="364">
        <v>162385</v>
      </c>
      <c r="D2703" s="365">
        <v>3402.13</v>
      </c>
      <c r="E2703" s="7" t="s">
        <v>1973</v>
      </c>
      <c r="F2703" s="363" t="s">
        <v>1980</v>
      </c>
      <c r="G2703" s="156">
        <v>44736</v>
      </c>
      <c r="H2703" s="366">
        <v>88851964.310000002</v>
      </c>
      <c r="I2703" s="50">
        <v>0.04</v>
      </c>
      <c r="J2703" s="359">
        <v>941.28</v>
      </c>
      <c r="K2703" s="359">
        <v>23532</v>
      </c>
      <c r="L2703" s="359"/>
      <c r="M2703" s="360" t="str">
        <f>TEXT(Table2[[#This Row],[Gd.Dt]],"mmm-yy")</f>
        <v>Jun-22</v>
      </c>
      <c r="N2703" s="46" t="str">
        <f>MID(Table2[[#This Row],[BE]],6,2)</f>
        <v>IB</v>
      </c>
      <c r="O2703" s="46" t="str">
        <f>IF(Table2[[#This Row],[Type]]="IB","EOU",IF(Table2[[#This Row],[Type]]="MB","Local","492"))</f>
        <v>EOU</v>
      </c>
      <c r="P2703" s="46">
        <f>ROUND(Table2[[#This Row],[Cons]]/Table2[[#This Row],[Qty.]],5)</f>
        <v>0.04</v>
      </c>
      <c r="Q2703" s="46" t="b">
        <f>EXACT(Table2[[#This Row],[rate]],Table2[[#This Row],[Check]])</f>
        <v>1</v>
      </c>
      <c r="R2703" s="46"/>
      <c r="S2703" s="46" t="str">
        <f>IF(Table2[[#This Row],[SRO]]="EOU",VLOOKUP(Table2[[#This Row],[BE]],[2]GD.List!$C$3:$N$5014,12,0),IF(Table2[[#This Row],[SRO]]="Local","Polyester Staple Fibre","SRO 492"))</f>
        <v>Textile Chemical</v>
      </c>
    </row>
    <row r="2704" spans="1:19" x14ac:dyDescent="0.25">
      <c r="A2704" s="367" t="s">
        <v>1882</v>
      </c>
      <c r="B2704" s="363" t="s">
        <v>1984</v>
      </c>
      <c r="C2704" s="364">
        <v>67365</v>
      </c>
      <c r="D2704" s="365">
        <v>3402.13</v>
      </c>
      <c r="E2704" s="7" t="s">
        <v>1983</v>
      </c>
      <c r="F2704" s="363" t="s">
        <v>1986</v>
      </c>
      <c r="G2704" s="156">
        <v>44736</v>
      </c>
      <c r="H2704" s="366">
        <v>43221256.619999997</v>
      </c>
      <c r="I2704" s="50">
        <v>0.04</v>
      </c>
      <c r="J2704" s="359">
        <v>369.20000000000005</v>
      </c>
      <c r="K2704" s="359">
        <v>9230</v>
      </c>
      <c r="L2704" s="359"/>
      <c r="M2704" s="360" t="str">
        <f>TEXT(Table2[[#This Row],[Gd.Dt]],"mmm-yy")</f>
        <v>Jun-22</v>
      </c>
      <c r="N2704" s="46" t="str">
        <f>MID(Table2[[#This Row],[BE]],6,2)</f>
        <v>IB</v>
      </c>
      <c r="O2704" s="46" t="str">
        <f>IF(Table2[[#This Row],[Type]]="IB","EOU",IF(Table2[[#This Row],[Type]]="MB","Local","492"))</f>
        <v>EOU</v>
      </c>
      <c r="P2704" s="46">
        <f>ROUND(Table2[[#This Row],[Cons]]/Table2[[#This Row],[Qty.]],5)</f>
        <v>0.04</v>
      </c>
      <c r="Q2704" s="46" t="b">
        <f>EXACT(Table2[[#This Row],[rate]],Table2[[#This Row],[Check]])</f>
        <v>1</v>
      </c>
      <c r="R2704" s="46"/>
      <c r="S2704" s="46" t="str">
        <f>IF(Table2[[#This Row],[SRO]]="EOU",VLOOKUP(Table2[[#This Row],[BE]],[2]GD.List!$C$3:$N$5014,12,0),IF(Table2[[#This Row],[SRO]]="Local","Polyester Staple Fibre","SRO 492"))</f>
        <v>Textile Chemical</v>
      </c>
    </row>
    <row r="2705" spans="1:19" x14ac:dyDescent="0.25">
      <c r="A2705" s="368" t="s">
        <v>1883</v>
      </c>
      <c r="B2705" s="363" t="s">
        <v>1962</v>
      </c>
      <c r="C2705" s="364">
        <v>12010</v>
      </c>
      <c r="D2705" s="365">
        <v>3906.9090000000001</v>
      </c>
      <c r="E2705" s="7" t="s">
        <v>1963</v>
      </c>
      <c r="F2705" s="363" t="s">
        <v>1978</v>
      </c>
      <c r="G2705" s="156">
        <v>44735</v>
      </c>
      <c r="H2705" s="366">
        <v>31314916.120000001</v>
      </c>
      <c r="I2705" s="50">
        <v>0.04</v>
      </c>
      <c r="J2705" s="359">
        <v>585.36</v>
      </c>
      <c r="K2705" s="359">
        <v>14634</v>
      </c>
      <c r="L2705" s="359"/>
      <c r="M2705" s="360" t="str">
        <f>TEXT(Table2[[#This Row],[Gd.Dt]],"mmm-yy")</f>
        <v>Jun-22</v>
      </c>
      <c r="N2705" s="46" t="str">
        <f>MID(Table2[[#This Row],[BE]],6,2)</f>
        <v>IB</v>
      </c>
      <c r="O2705" s="46" t="str">
        <f>IF(Table2[[#This Row],[Type]]="IB","EOU",IF(Table2[[#This Row],[Type]]="MB","Local","492"))</f>
        <v>EOU</v>
      </c>
      <c r="P2705" s="46">
        <f>ROUND(Table2[[#This Row],[Cons]]/Table2[[#This Row],[Qty.]],5)</f>
        <v>0.04</v>
      </c>
      <c r="Q2705" s="46" t="b">
        <f>EXACT(Table2[[#This Row],[rate]],Table2[[#This Row],[Check]])</f>
        <v>1</v>
      </c>
      <c r="R2705" s="46"/>
      <c r="S2705" s="46" t="str">
        <f>IF(Table2[[#This Row],[SRO]]="EOU",VLOOKUP(Table2[[#This Row],[BE]],[2]GD.List!$C$3:$N$5014,12,0),IF(Table2[[#This Row],[SRO]]="Local","Polyester Staple Fibre","SRO 492"))</f>
        <v>Textile Chemical</v>
      </c>
    </row>
    <row r="2706" spans="1:19" x14ac:dyDescent="0.25">
      <c r="A2706" s="368" t="s">
        <v>1883</v>
      </c>
      <c r="B2706" s="363" t="s">
        <v>1967</v>
      </c>
      <c r="C2706" s="364">
        <v>162385</v>
      </c>
      <c r="D2706" s="365">
        <v>3906.9090000000001</v>
      </c>
      <c r="E2706" s="7" t="s">
        <v>1973</v>
      </c>
      <c r="F2706" s="363" t="s">
        <v>1980</v>
      </c>
      <c r="G2706" s="156">
        <v>44736</v>
      </c>
      <c r="H2706" s="366">
        <v>88851964.310000002</v>
      </c>
      <c r="I2706" s="50">
        <v>0.04</v>
      </c>
      <c r="J2706" s="359">
        <v>941.28</v>
      </c>
      <c r="K2706" s="359">
        <v>23532</v>
      </c>
      <c r="L2706" s="359"/>
      <c r="M2706" s="360" t="str">
        <f>TEXT(Table2[[#This Row],[Gd.Dt]],"mmm-yy")</f>
        <v>Jun-22</v>
      </c>
      <c r="N2706" s="46" t="str">
        <f>MID(Table2[[#This Row],[BE]],6,2)</f>
        <v>IB</v>
      </c>
      <c r="O2706" s="46" t="str">
        <f>IF(Table2[[#This Row],[Type]]="IB","EOU",IF(Table2[[#This Row],[Type]]="MB","Local","492"))</f>
        <v>EOU</v>
      </c>
      <c r="P2706" s="46">
        <f>ROUND(Table2[[#This Row],[Cons]]/Table2[[#This Row],[Qty.]],5)</f>
        <v>0.04</v>
      </c>
      <c r="Q2706" s="46" t="b">
        <f>EXACT(Table2[[#This Row],[rate]],Table2[[#This Row],[Check]])</f>
        <v>1</v>
      </c>
      <c r="R2706" s="46"/>
      <c r="S2706" s="46" t="str">
        <f>IF(Table2[[#This Row],[SRO]]="EOU",VLOOKUP(Table2[[#This Row],[BE]],[2]GD.List!$C$3:$N$5014,12,0),IF(Table2[[#This Row],[SRO]]="Local","Polyester Staple Fibre","SRO 492"))</f>
        <v>Textile Chemical</v>
      </c>
    </row>
    <row r="2707" spans="1:19" x14ac:dyDescent="0.25">
      <c r="A2707" s="367" t="s">
        <v>1883</v>
      </c>
      <c r="B2707" s="363" t="s">
        <v>1984</v>
      </c>
      <c r="C2707" s="364">
        <v>67365</v>
      </c>
      <c r="D2707" s="365">
        <v>3906.9090000000001</v>
      </c>
      <c r="E2707" s="7" t="s">
        <v>1983</v>
      </c>
      <c r="F2707" s="363" t="s">
        <v>1986</v>
      </c>
      <c r="G2707" s="156">
        <v>44736</v>
      </c>
      <c r="H2707" s="366">
        <v>43221256.619999997</v>
      </c>
      <c r="I2707" s="50">
        <v>0.04</v>
      </c>
      <c r="J2707" s="359">
        <v>369.20000000000005</v>
      </c>
      <c r="K2707" s="359">
        <v>9230</v>
      </c>
      <c r="L2707" s="359"/>
      <c r="M2707" s="360" t="str">
        <f>TEXT(Table2[[#This Row],[Gd.Dt]],"mmm-yy")</f>
        <v>Jun-22</v>
      </c>
      <c r="N2707" s="46" t="str">
        <f>MID(Table2[[#This Row],[BE]],6,2)</f>
        <v>IB</v>
      </c>
      <c r="O2707" s="46" t="str">
        <f>IF(Table2[[#This Row],[Type]]="IB","EOU",IF(Table2[[#This Row],[Type]]="MB","Local","492"))</f>
        <v>EOU</v>
      </c>
      <c r="P2707" s="46">
        <f>ROUND(Table2[[#This Row],[Cons]]/Table2[[#This Row],[Qty.]],5)</f>
        <v>0.04</v>
      </c>
      <c r="Q2707" s="46" t="b">
        <f>EXACT(Table2[[#This Row],[rate]],Table2[[#This Row],[Check]])</f>
        <v>1</v>
      </c>
      <c r="R2707" s="46"/>
      <c r="S2707" s="46" t="str">
        <f>IF(Table2[[#This Row],[SRO]]="EOU",VLOOKUP(Table2[[#This Row],[BE]],[2]GD.List!$C$3:$N$5014,12,0),IF(Table2[[#This Row],[SRO]]="Local","Polyester Staple Fibre","SRO 492"))</f>
        <v>Textile Chemical</v>
      </c>
    </row>
    <row r="2708" spans="1:19" x14ac:dyDescent="0.25">
      <c r="A2708" s="368" t="s">
        <v>1884</v>
      </c>
      <c r="B2708" s="363" t="s">
        <v>1962</v>
      </c>
      <c r="C2708" s="364">
        <v>12010</v>
      </c>
      <c r="D2708" s="365">
        <v>3809.9189999999999</v>
      </c>
      <c r="E2708" s="7" t="s">
        <v>1963</v>
      </c>
      <c r="F2708" s="363" t="s">
        <v>1978</v>
      </c>
      <c r="G2708" s="156">
        <v>44735</v>
      </c>
      <c r="H2708" s="366">
        <v>31314916.120000001</v>
      </c>
      <c r="I2708" s="50">
        <v>0.04</v>
      </c>
      <c r="J2708" s="359">
        <v>585.36</v>
      </c>
      <c r="K2708" s="359">
        <v>14634</v>
      </c>
      <c r="L2708" s="359"/>
      <c r="M2708" s="360" t="str">
        <f>TEXT(Table2[[#This Row],[Gd.Dt]],"mmm-yy")</f>
        <v>Jun-22</v>
      </c>
      <c r="N2708" s="46" t="str">
        <f>MID(Table2[[#This Row],[BE]],6,2)</f>
        <v>IB</v>
      </c>
      <c r="O2708" s="46" t="str">
        <f>IF(Table2[[#This Row],[Type]]="IB","EOU",IF(Table2[[#This Row],[Type]]="MB","Local","492"))</f>
        <v>EOU</v>
      </c>
      <c r="P2708" s="46">
        <f>ROUND(Table2[[#This Row],[Cons]]/Table2[[#This Row],[Qty.]],5)</f>
        <v>0.04</v>
      </c>
      <c r="Q2708" s="46" t="b">
        <f>EXACT(Table2[[#This Row],[rate]],Table2[[#This Row],[Check]])</f>
        <v>1</v>
      </c>
      <c r="R2708" s="46"/>
      <c r="S2708" s="46" t="str">
        <f>IF(Table2[[#This Row],[SRO]]="EOU",VLOOKUP(Table2[[#This Row],[BE]],[2]GD.List!$C$3:$N$5014,12,0),IF(Table2[[#This Row],[SRO]]="Local","Polyester Staple Fibre","SRO 492"))</f>
        <v>Textile Chemical</v>
      </c>
    </row>
    <row r="2709" spans="1:19" x14ac:dyDescent="0.25">
      <c r="A2709" s="368" t="s">
        <v>1884</v>
      </c>
      <c r="B2709" s="363" t="s">
        <v>1967</v>
      </c>
      <c r="C2709" s="364">
        <v>162385</v>
      </c>
      <c r="D2709" s="365">
        <v>3809.9189999999999</v>
      </c>
      <c r="E2709" s="7" t="s">
        <v>1973</v>
      </c>
      <c r="F2709" s="363" t="s">
        <v>1980</v>
      </c>
      <c r="G2709" s="156">
        <v>44736</v>
      </c>
      <c r="H2709" s="366">
        <v>88851964.310000002</v>
      </c>
      <c r="I2709" s="50">
        <v>0.04</v>
      </c>
      <c r="J2709" s="359">
        <v>941.28</v>
      </c>
      <c r="K2709" s="359">
        <v>23532</v>
      </c>
      <c r="L2709" s="359"/>
      <c r="M2709" s="360" t="str">
        <f>TEXT(Table2[[#This Row],[Gd.Dt]],"mmm-yy")</f>
        <v>Jun-22</v>
      </c>
      <c r="N2709" s="46" t="str">
        <f>MID(Table2[[#This Row],[BE]],6,2)</f>
        <v>IB</v>
      </c>
      <c r="O2709" s="46" t="str">
        <f>IF(Table2[[#This Row],[Type]]="IB","EOU",IF(Table2[[#This Row],[Type]]="MB","Local","492"))</f>
        <v>EOU</v>
      </c>
      <c r="P2709" s="46">
        <f>ROUND(Table2[[#This Row],[Cons]]/Table2[[#This Row],[Qty.]],5)</f>
        <v>0.04</v>
      </c>
      <c r="Q2709" s="46" t="b">
        <f>EXACT(Table2[[#This Row],[rate]],Table2[[#This Row],[Check]])</f>
        <v>1</v>
      </c>
      <c r="R2709" s="46"/>
      <c r="S2709" s="46" t="str">
        <f>IF(Table2[[#This Row],[SRO]]="EOU",VLOOKUP(Table2[[#This Row],[BE]],[2]GD.List!$C$3:$N$5014,12,0),IF(Table2[[#This Row],[SRO]]="Local","Polyester Staple Fibre","SRO 492"))</f>
        <v>Textile Chemical</v>
      </c>
    </row>
    <row r="2710" spans="1:19" x14ac:dyDescent="0.25">
      <c r="A2710" s="367" t="s">
        <v>1884</v>
      </c>
      <c r="B2710" s="363" t="s">
        <v>1984</v>
      </c>
      <c r="C2710" s="364">
        <v>67365</v>
      </c>
      <c r="D2710" s="365">
        <v>3809.9189999999999</v>
      </c>
      <c r="E2710" s="7" t="s">
        <v>1983</v>
      </c>
      <c r="F2710" s="363" t="s">
        <v>1986</v>
      </c>
      <c r="G2710" s="156">
        <v>44736</v>
      </c>
      <c r="H2710" s="366">
        <v>43221256.619999997</v>
      </c>
      <c r="I2710" s="50">
        <v>0.04</v>
      </c>
      <c r="J2710" s="359">
        <v>369.20000000000005</v>
      </c>
      <c r="K2710" s="359">
        <v>9230</v>
      </c>
      <c r="L2710" s="359"/>
      <c r="M2710" s="360" t="str">
        <f>TEXT(Table2[[#This Row],[Gd.Dt]],"mmm-yy")</f>
        <v>Jun-22</v>
      </c>
      <c r="N2710" s="46" t="str">
        <f>MID(Table2[[#This Row],[BE]],6,2)</f>
        <v>IB</v>
      </c>
      <c r="O2710" s="46" t="str">
        <f>IF(Table2[[#This Row],[Type]]="IB","EOU",IF(Table2[[#This Row],[Type]]="MB","Local","492"))</f>
        <v>EOU</v>
      </c>
      <c r="P2710" s="46">
        <f>ROUND(Table2[[#This Row],[Cons]]/Table2[[#This Row],[Qty.]],5)</f>
        <v>0.04</v>
      </c>
      <c r="Q2710" s="46" t="b">
        <f>EXACT(Table2[[#This Row],[rate]],Table2[[#This Row],[Check]])</f>
        <v>1</v>
      </c>
      <c r="R2710" s="46"/>
      <c r="S2710" s="46" t="str">
        <f>IF(Table2[[#This Row],[SRO]]="EOU",VLOOKUP(Table2[[#This Row],[BE]],[2]GD.List!$C$3:$N$5014,12,0),IF(Table2[[#This Row],[SRO]]="Local","Polyester Staple Fibre","SRO 492"))</f>
        <v>Textile Chemical</v>
      </c>
    </row>
    <row r="2711" spans="1:19" x14ac:dyDescent="0.25">
      <c r="A2711" s="367" t="s">
        <v>1969</v>
      </c>
      <c r="B2711" s="363" t="s">
        <v>1965</v>
      </c>
      <c r="C2711" s="364">
        <v>6647</v>
      </c>
      <c r="D2711" s="365">
        <v>5402.33</v>
      </c>
      <c r="E2711" s="7" t="s">
        <v>46</v>
      </c>
      <c r="F2711" s="363" t="s">
        <v>1979</v>
      </c>
      <c r="G2711" s="156">
        <v>44736</v>
      </c>
      <c r="H2711" s="366">
        <v>32929809.390000001</v>
      </c>
      <c r="I2711" s="50">
        <v>0.19777373311619886</v>
      </c>
      <c r="J2711" s="382">
        <v>2064.56</v>
      </c>
      <c r="K2711" s="359">
        <v>10439</v>
      </c>
      <c r="L2711" s="359"/>
      <c r="M2711" s="360" t="str">
        <f>TEXT(Table2[[#This Row],[Gd.Dt]],"mmm-yy")</f>
        <v>Jun-22</v>
      </c>
      <c r="N2711" s="46" t="str">
        <f>MID(Table2[[#This Row],[BE]],6,2)</f>
        <v>IB</v>
      </c>
      <c r="O2711" s="46" t="str">
        <f>IF(Table2[[#This Row],[Type]]="IB","EOU",IF(Table2[[#This Row],[Type]]="MB","Local","492"))</f>
        <v>EOU</v>
      </c>
      <c r="P2711" s="46">
        <f>ROUND(Table2[[#This Row],[Cons]]/Table2[[#This Row],[Qty.]],5)</f>
        <v>0.19777</v>
      </c>
      <c r="Q2711" s="46" t="b">
        <f>EXACT(Table2[[#This Row],[rate]],Table2[[#This Row],[Check]])</f>
        <v>0</v>
      </c>
      <c r="R2711" s="46" t="s">
        <v>2716</v>
      </c>
      <c r="S2711" s="46" t="str">
        <f>IF(Table2[[#This Row],[SRO]]="EOU",VLOOKUP(Table2[[#This Row],[BE]],[2]GD.List!$C$3:$N$5014,12,0),IF(Table2[[#This Row],[SRO]]="Local","Polyester Staple Fibre","SRO 492"))</f>
        <v>Polyester Yarn</v>
      </c>
    </row>
    <row r="2712" spans="1:19" x14ac:dyDescent="0.25">
      <c r="A2712" s="368" t="s">
        <v>1971</v>
      </c>
      <c r="B2712" s="363" t="s">
        <v>1984</v>
      </c>
      <c r="C2712" s="364">
        <v>67365</v>
      </c>
      <c r="D2712" s="365">
        <v>5503.201</v>
      </c>
      <c r="E2712" s="7" t="s">
        <v>1983</v>
      </c>
      <c r="F2712" s="363" t="s">
        <v>1986</v>
      </c>
      <c r="G2712" s="156">
        <v>44736</v>
      </c>
      <c r="H2712" s="366">
        <v>43221256.619999997</v>
      </c>
      <c r="I2712" s="50">
        <v>0.53061000000000003</v>
      </c>
      <c r="J2712" s="359">
        <v>7494.83</v>
      </c>
      <c r="K2712" s="359">
        <v>14124.96</v>
      </c>
      <c r="L2712" s="359"/>
      <c r="M2712" s="360" t="str">
        <f>TEXT(Table2[[#This Row],[Gd.Dt]],"mmm-yy")</f>
        <v>Jun-22</v>
      </c>
      <c r="N2712" s="46" t="str">
        <f>MID(Table2[[#This Row],[BE]],6,2)</f>
        <v>MB</v>
      </c>
      <c r="O2712" s="46" t="str">
        <f>IF(Table2[[#This Row],[Type]]="IB","EOU",IF(Table2[[#This Row],[Type]]="MB","Local","492"))</f>
        <v>Local</v>
      </c>
      <c r="P2712" s="46">
        <f>ROUND(Table2[[#This Row],[Cons]]/Table2[[#This Row],[Qty.]],5)</f>
        <v>0.53061000000000003</v>
      </c>
      <c r="Q2712" s="46" t="b">
        <f>EXACT(Table2[[#This Row],[rate]],Table2[[#This Row],[Check]])</f>
        <v>1</v>
      </c>
      <c r="R2712" s="46"/>
      <c r="S2712" s="46" t="str">
        <f>IF(Table2[[#This Row],[SRO]]="EOU",VLOOKUP(Table2[[#This Row],[BE]],[2]GD.List!$C$3:$N$5014,12,0),IF(Table2[[#This Row],[SRO]]="Local","Polyester Staple Fibre","SRO 492"))</f>
        <v>Polyester Staple Fibre</v>
      </c>
    </row>
    <row r="2713" spans="1:19" x14ac:dyDescent="0.25">
      <c r="A2713" s="367" t="s">
        <v>1971</v>
      </c>
      <c r="B2713" s="363" t="s">
        <v>1966</v>
      </c>
      <c r="C2713" s="364">
        <v>17300</v>
      </c>
      <c r="D2713" s="365">
        <v>5503.201</v>
      </c>
      <c r="E2713" s="7" t="s">
        <v>1970</v>
      </c>
      <c r="F2713" s="363" t="s">
        <v>1981</v>
      </c>
      <c r="G2713" s="156">
        <v>44736</v>
      </c>
      <c r="H2713" s="366">
        <v>21126918.559999999</v>
      </c>
      <c r="I2713" s="50">
        <v>0.66327000000000003</v>
      </c>
      <c r="J2713" s="359">
        <v>8990.6200000000008</v>
      </c>
      <c r="K2713" s="359">
        <v>13555</v>
      </c>
      <c r="L2713" s="359"/>
      <c r="M2713" s="360" t="str">
        <f>TEXT(Table2[[#This Row],[Gd.Dt]],"mmm-yy")</f>
        <v>Jun-22</v>
      </c>
      <c r="N2713" s="46" t="str">
        <f>MID(Table2[[#This Row],[BE]],6,2)</f>
        <v>MB</v>
      </c>
      <c r="O2713" s="46" t="str">
        <f>IF(Table2[[#This Row],[Type]]="IB","EOU",IF(Table2[[#This Row],[Type]]="MB","Local","492"))</f>
        <v>Local</v>
      </c>
      <c r="P2713" s="46">
        <f>ROUND(Table2[[#This Row],[Cons]]/Table2[[#This Row],[Qty.]],5)</f>
        <v>0.66327000000000003</v>
      </c>
      <c r="Q2713" s="46" t="b">
        <f>EXACT(Table2[[#This Row],[rate]],Table2[[#This Row],[Check]])</f>
        <v>1</v>
      </c>
      <c r="R2713" s="46"/>
      <c r="S2713" s="46" t="str">
        <f>IF(Table2[[#This Row],[SRO]]="EOU",VLOOKUP(Table2[[#This Row],[BE]],[2]GD.List!$C$3:$N$5014,12,0),IF(Table2[[#This Row],[SRO]]="Local","Polyester Staple Fibre","SRO 492"))</f>
        <v>Polyester Staple Fibre</v>
      </c>
    </row>
    <row r="2714" spans="1:19" x14ac:dyDescent="0.25">
      <c r="A2714" s="367" t="s">
        <v>1972</v>
      </c>
      <c r="B2714" s="363" t="s">
        <v>1966</v>
      </c>
      <c r="C2714" s="364">
        <v>17300</v>
      </c>
      <c r="D2714" s="365">
        <v>9606.2199999999993</v>
      </c>
      <c r="E2714" s="7" t="s">
        <v>1970</v>
      </c>
      <c r="F2714" s="363" t="s">
        <v>1981</v>
      </c>
      <c r="G2714" s="156">
        <v>44736</v>
      </c>
      <c r="H2714" s="366">
        <v>21126918.559999999</v>
      </c>
      <c r="I2714" s="50">
        <v>1</v>
      </c>
      <c r="J2714" s="359">
        <v>52.8</v>
      </c>
      <c r="K2714" s="359">
        <v>52.8</v>
      </c>
      <c r="L2714" s="359"/>
      <c r="M2714" s="360" t="str">
        <f>TEXT(Table2[[#This Row],[Gd.Dt]],"mmm-yy")</f>
        <v>Jun-22</v>
      </c>
      <c r="N2714" s="46" t="str">
        <f>MID(Table2[[#This Row],[BE]],6,2)</f>
        <v>TI</v>
      </c>
      <c r="O2714" s="46" t="str">
        <f>IF(Table2[[#This Row],[Type]]="IB","EOU",IF(Table2[[#This Row],[Type]]="MB","Local","492"))</f>
        <v>492</v>
      </c>
      <c r="P2714" s="46">
        <f>ROUND(Table2[[#This Row],[Cons]]/Table2[[#This Row],[Qty.]],5)</f>
        <v>1</v>
      </c>
      <c r="Q2714" s="46" t="b">
        <f>EXACT(Table2[[#This Row],[rate]],Table2[[#This Row],[Check]])</f>
        <v>1</v>
      </c>
      <c r="R2714" s="46"/>
      <c r="S2714" s="46" t="str">
        <f>IF(Table2[[#This Row],[SRO]]="EOU",VLOOKUP(Table2[[#This Row],[BE]],[2]GD.List!$C$3:$N$5014,12,0),IF(Table2[[#This Row],[SRO]]="Local","Polyester Staple Fibre","SRO 492"))</f>
        <v>SRO 492</v>
      </c>
    </row>
    <row r="2715" spans="1:19" x14ac:dyDescent="0.25">
      <c r="A2715" s="367" t="s">
        <v>1975</v>
      </c>
      <c r="B2715" s="363" t="s">
        <v>1968</v>
      </c>
      <c r="C2715" s="364">
        <v>28068</v>
      </c>
      <c r="D2715" s="365">
        <v>9607.11</v>
      </c>
      <c r="E2715" s="7" t="s">
        <v>1974</v>
      </c>
      <c r="F2715" s="363" t="s">
        <v>1982</v>
      </c>
      <c r="G2715" s="156">
        <v>44736</v>
      </c>
      <c r="H2715" s="366">
        <v>32094354.600000001</v>
      </c>
      <c r="I2715" s="50">
        <v>1</v>
      </c>
      <c r="J2715" s="359">
        <v>3.32</v>
      </c>
      <c r="K2715" s="359">
        <v>3.32</v>
      </c>
      <c r="L2715" s="359"/>
      <c r="M2715" s="360" t="str">
        <f>TEXT(Table2[[#This Row],[Gd.Dt]],"mmm-yy")</f>
        <v>Jun-22</v>
      </c>
      <c r="N2715" s="46" t="str">
        <f>MID(Table2[[#This Row],[BE]],6,2)</f>
        <v>EP</v>
      </c>
      <c r="O2715" s="46" t="str">
        <f>IF(Table2[[#This Row],[Type]]="IB","EOU",IF(Table2[[#This Row],[Type]]="MB","Local","492"))</f>
        <v>492</v>
      </c>
      <c r="P2715" s="46">
        <f>ROUND(Table2[[#This Row],[Cons]]/Table2[[#This Row],[Qty.]],5)</f>
        <v>1</v>
      </c>
      <c r="Q2715" s="46" t="b">
        <f>EXACT(Table2[[#This Row],[rate]],Table2[[#This Row],[Check]])</f>
        <v>1</v>
      </c>
      <c r="R2715" s="46"/>
      <c r="S2715" s="46" t="str">
        <f>IF(Table2[[#This Row],[SRO]]="EOU",VLOOKUP(Table2[[#This Row],[BE]],[2]GD.List!$C$3:$N$5014,12,0),IF(Table2[[#This Row],[SRO]]="Local","Polyester Staple Fibre","SRO 492"))</f>
        <v>SRO 492</v>
      </c>
    </row>
    <row r="2716" spans="1:19" x14ac:dyDescent="0.25">
      <c r="A2716" s="367" t="s">
        <v>1976</v>
      </c>
      <c r="B2716" s="363" t="s">
        <v>1968</v>
      </c>
      <c r="C2716" s="364">
        <v>28068</v>
      </c>
      <c r="D2716" s="365">
        <v>9607.11</v>
      </c>
      <c r="E2716" s="7" t="s">
        <v>1974</v>
      </c>
      <c r="F2716" s="363" t="s">
        <v>1982</v>
      </c>
      <c r="G2716" s="156">
        <v>44736</v>
      </c>
      <c r="H2716" s="366">
        <v>32094354.600000001</v>
      </c>
      <c r="I2716" s="50">
        <v>1</v>
      </c>
      <c r="J2716" s="359">
        <v>100</v>
      </c>
      <c r="K2716" s="359">
        <v>100</v>
      </c>
      <c r="L2716" s="359"/>
      <c r="M2716" s="360" t="str">
        <f>TEXT(Table2[[#This Row],[Gd.Dt]],"mmm-yy")</f>
        <v>Jun-22</v>
      </c>
      <c r="N2716" s="46" t="str">
        <f>MID(Table2[[#This Row],[BE]],6,2)</f>
        <v>EP</v>
      </c>
      <c r="O2716" s="46" t="str">
        <f>IF(Table2[[#This Row],[Type]]="IB","EOU",IF(Table2[[#This Row],[Type]]="MB","Local","492"))</f>
        <v>492</v>
      </c>
      <c r="P2716" s="46">
        <f>ROUND(Table2[[#This Row],[Cons]]/Table2[[#This Row],[Qty.]],5)</f>
        <v>1</v>
      </c>
      <c r="Q2716" s="46" t="b">
        <f>EXACT(Table2[[#This Row],[rate]],Table2[[#This Row],[Check]])</f>
        <v>1</v>
      </c>
      <c r="R2716" s="46"/>
      <c r="S2716" s="46" t="str">
        <f>IF(Table2[[#This Row],[SRO]]="EOU",VLOOKUP(Table2[[#This Row],[BE]],[2]GD.List!$C$3:$N$5014,12,0),IF(Table2[[#This Row],[SRO]]="Local","Polyester Staple Fibre","SRO 492"))</f>
        <v>SRO 492</v>
      </c>
    </row>
    <row r="2717" spans="1:19" x14ac:dyDescent="0.25">
      <c r="A2717" s="368" t="s">
        <v>1977</v>
      </c>
      <c r="B2717" s="368" t="s">
        <v>1968</v>
      </c>
      <c r="C2717" s="369">
        <v>28068</v>
      </c>
      <c r="D2717" s="370">
        <v>9607.11</v>
      </c>
      <c r="E2717" s="162" t="s">
        <v>1974</v>
      </c>
      <c r="F2717" s="368" t="s">
        <v>1982</v>
      </c>
      <c r="G2717" s="163">
        <v>44736</v>
      </c>
      <c r="H2717" s="371">
        <v>32094354.600000001</v>
      </c>
      <c r="I2717" s="53">
        <v>1</v>
      </c>
      <c r="J2717" s="361">
        <v>175</v>
      </c>
      <c r="K2717" s="361">
        <v>175</v>
      </c>
      <c r="L2717" s="361"/>
      <c r="M2717" s="362" t="str">
        <f>TEXT(Table2[[#This Row],[Gd.Dt]],"mmm-yy")</f>
        <v>Jun-22</v>
      </c>
      <c r="N2717" s="47" t="str">
        <f>MID(Table2[[#This Row],[BE]],6,2)</f>
        <v>EP</v>
      </c>
      <c r="O2717" s="47" t="str">
        <f>IF(Table2[[#This Row],[Type]]="IB","EOU",IF(Table2[[#This Row],[Type]]="MB","Local","492"))</f>
        <v>492</v>
      </c>
      <c r="P2717" s="47">
        <f>ROUND(Table2[[#This Row],[Cons]]/Table2[[#This Row],[Qty.]],5)</f>
        <v>1</v>
      </c>
      <c r="Q2717" s="47" t="b">
        <f>EXACT(Table2[[#This Row],[rate]],Table2[[#This Row],[Check]])</f>
        <v>1</v>
      </c>
      <c r="R2717" s="47"/>
      <c r="S2717" s="47" t="str">
        <f>IF(Table2[[#This Row],[SRO]]="EOU",VLOOKUP(Table2[[#This Row],[BE]],[2]GD.List!$C$3:$N$5014,12,0),IF(Table2[[#This Row],[SRO]]="Local","Polyester Staple Fibre","SRO 492"))</f>
        <v>SRO 492</v>
      </c>
    </row>
    <row r="2718" spans="1:19" x14ac:dyDescent="0.25">
      <c r="A2718" s="368" t="s">
        <v>1</v>
      </c>
      <c r="B2718" s="363" t="s">
        <v>1994</v>
      </c>
      <c r="C2718" s="364">
        <v>22000</v>
      </c>
      <c r="D2718" s="365">
        <v>2701.12</v>
      </c>
      <c r="E2718" s="7" t="s">
        <v>1996</v>
      </c>
      <c r="F2718" s="363" t="s">
        <v>2003</v>
      </c>
      <c r="G2718" s="156">
        <v>44737</v>
      </c>
      <c r="H2718" s="366">
        <v>10405656.880000001</v>
      </c>
      <c r="I2718" s="50">
        <v>0.1</v>
      </c>
      <c r="J2718" s="359">
        <v>312.39999999999998</v>
      </c>
      <c r="K2718" s="359">
        <v>3124</v>
      </c>
      <c r="L2718" s="359"/>
      <c r="M2718" s="360" t="str">
        <f>TEXT(Table2[[#This Row],[Gd.Dt]],"mmm-yy")</f>
        <v>Jun-22</v>
      </c>
      <c r="N2718" s="46" t="str">
        <f>MID(Table2[[#This Row],[BE]],6,2)</f>
        <v>IB</v>
      </c>
      <c r="O2718" s="46" t="str">
        <f>IF(Table2[[#This Row],[Type]]="IB","EOU",IF(Table2[[#This Row],[Type]]="MB","Local","492"))</f>
        <v>EOU</v>
      </c>
      <c r="P2718" s="46">
        <f>ROUND(Table2[[#This Row],[Cons]]/Table2[[#This Row],[Qty.]],5)</f>
        <v>0.1</v>
      </c>
      <c r="Q2718" s="46" t="b">
        <f>EXACT(Table2[[#This Row],[rate]],Table2[[#This Row],[Check]])</f>
        <v>1</v>
      </c>
      <c r="R2718" s="46"/>
      <c r="S2718" s="46" t="str">
        <f>IF(Table2[[#This Row],[SRO]]="EOU",VLOOKUP(Table2[[#This Row],[BE]],[2]GD.List!$C$3:$N$5014,12,0),IF(Table2[[#This Row],[SRO]]="Local","Polyester Staple Fibre","SRO 492"))</f>
        <v>Textile Coal</v>
      </c>
    </row>
    <row r="2719" spans="1:19" x14ac:dyDescent="0.25">
      <c r="A2719" s="368" t="s">
        <v>1</v>
      </c>
      <c r="B2719" s="363" t="s">
        <v>1995</v>
      </c>
      <c r="C2719" s="364">
        <v>3474</v>
      </c>
      <c r="D2719" s="365">
        <v>2701.12</v>
      </c>
      <c r="E2719" s="7" t="s">
        <v>1997</v>
      </c>
      <c r="F2719" s="363" t="s">
        <v>1998</v>
      </c>
      <c r="G2719" s="156">
        <v>44737</v>
      </c>
      <c r="H2719" s="366">
        <v>6768344.5599999996</v>
      </c>
      <c r="I2719" s="50">
        <v>0.4</v>
      </c>
      <c r="J2719" s="359">
        <v>2135.1999999999998</v>
      </c>
      <c r="K2719" s="359">
        <v>5338</v>
      </c>
      <c r="L2719" s="359"/>
      <c r="M2719" s="360" t="str">
        <f>TEXT(Table2[[#This Row],[Gd.Dt]],"mmm-yy")</f>
        <v>Jun-22</v>
      </c>
      <c r="N2719" s="46" t="str">
        <f>MID(Table2[[#This Row],[BE]],6,2)</f>
        <v>IB</v>
      </c>
      <c r="O2719" s="46" t="str">
        <f>IF(Table2[[#This Row],[Type]]="IB","EOU",IF(Table2[[#This Row],[Type]]="MB","Local","492"))</f>
        <v>EOU</v>
      </c>
      <c r="P2719" s="46">
        <f>ROUND(Table2[[#This Row],[Cons]]/Table2[[#This Row],[Qty.]],5)</f>
        <v>0.4</v>
      </c>
      <c r="Q2719" s="46" t="b">
        <f>EXACT(Table2[[#This Row],[rate]],Table2[[#This Row],[Check]])</f>
        <v>1</v>
      </c>
      <c r="R2719" s="46"/>
      <c r="S2719" s="46" t="str">
        <f>IF(Table2[[#This Row],[SRO]]="EOU",VLOOKUP(Table2[[#This Row],[BE]],[2]GD.List!$C$3:$N$5014,12,0),IF(Table2[[#This Row],[SRO]]="Local","Polyester Staple Fibre","SRO 492"))</f>
        <v>Textile Coal</v>
      </c>
    </row>
    <row r="2720" spans="1:19" x14ac:dyDescent="0.25">
      <c r="A2720" s="363" t="s">
        <v>1</v>
      </c>
      <c r="B2720" s="363" t="s">
        <v>1993</v>
      </c>
      <c r="C2720" s="364">
        <v>6406</v>
      </c>
      <c r="D2720" s="365">
        <v>2701.12</v>
      </c>
      <c r="E2720" s="7" t="s">
        <v>46</v>
      </c>
      <c r="F2720" s="363" t="s">
        <v>1999</v>
      </c>
      <c r="G2720" s="156">
        <v>44737</v>
      </c>
      <c r="H2720" s="366">
        <v>14973736.310000001</v>
      </c>
      <c r="I2720" s="50">
        <v>0.1</v>
      </c>
      <c r="J2720" s="359">
        <v>1121.8</v>
      </c>
      <c r="K2720" s="359">
        <v>11218</v>
      </c>
      <c r="L2720" s="359"/>
      <c r="M2720" s="360" t="str">
        <f>TEXT(Table2[[#This Row],[Gd.Dt]],"mmm-yy")</f>
        <v>Jun-22</v>
      </c>
      <c r="N2720" s="46" t="str">
        <f>MID(Table2[[#This Row],[BE]],6,2)</f>
        <v>IB</v>
      </c>
      <c r="O2720" s="46" t="str">
        <f>IF(Table2[[#This Row],[Type]]="IB","EOU",IF(Table2[[#This Row],[Type]]="MB","Local","492"))</f>
        <v>EOU</v>
      </c>
      <c r="P2720" s="46">
        <f>ROUND(Table2[[#This Row],[Cons]]/Table2[[#This Row],[Qty.]],5)</f>
        <v>0.1</v>
      </c>
      <c r="Q2720" s="46" t="b">
        <f>EXACT(Table2[[#This Row],[rate]],Table2[[#This Row],[Check]])</f>
        <v>1</v>
      </c>
      <c r="R2720" s="46"/>
      <c r="S2720" s="46" t="str">
        <f>IF(Table2[[#This Row],[SRO]]="EOU",VLOOKUP(Table2[[#This Row],[BE]],[2]GD.List!$C$3:$N$5014,12,0),IF(Table2[[#This Row],[SRO]]="Local","Polyester Staple Fibre","SRO 492"))</f>
        <v>Textile Coal</v>
      </c>
    </row>
    <row r="2721" spans="1:19" x14ac:dyDescent="0.25">
      <c r="A2721" s="367" t="s">
        <v>1</v>
      </c>
      <c r="B2721" s="363" t="s">
        <v>1992</v>
      </c>
      <c r="C2721" s="364">
        <v>12246</v>
      </c>
      <c r="D2721" s="365">
        <v>2701.12</v>
      </c>
      <c r="E2721" s="7" t="s">
        <v>46</v>
      </c>
      <c r="F2721" s="363" t="s">
        <v>2000</v>
      </c>
      <c r="G2721" s="156">
        <v>44737</v>
      </c>
      <c r="H2721" s="366">
        <v>28642661.25</v>
      </c>
      <c r="I2721" s="50">
        <v>0.1</v>
      </c>
      <c r="J2721" s="359">
        <v>1333.2</v>
      </c>
      <c r="K2721" s="359">
        <v>13332</v>
      </c>
      <c r="L2721" s="359"/>
      <c r="M2721" s="360" t="str">
        <f>TEXT(Table2[[#This Row],[Gd.Dt]],"mmm-yy")</f>
        <v>Jun-22</v>
      </c>
      <c r="N2721" s="46" t="str">
        <f>MID(Table2[[#This Row],[BE]],6,2)</f>
        <v>IB</v>
      </c>
      <c r="O2721" s="46" t="str">
        <f>IF(Table2[[#This Row],[Type]]="IB","EOU",IF(Table2[[#This Row],[Type]]="MB","Local","492"))</f>
        <v>EOU</v>
      </c>
      <c r="P2721" s="46">
        <f>ROUND(Table2[[#This Row],[Cons]]/Table2[[#This Row],[Qty.]],5)</f>
        <v>0.1</v>
      </c>
      <c r="Q2721" s="46" t="b">
        <f>EXACT(Table2[[#This Row],[rate]],Table2[[#This Row],[Check]])</f>
        <v>1</v>
      </c>
      <c r="R2721" s="46"/>
      <c r="S2721" s="46" t="str">
        <f>IF(Table2[[#This Row],[SRO]]="EOU",VLOOKUP(Table2[[#This Row],[BE]],[2]GD.List!$C$3:$N$5014,12,0),IF(Table2[[#This Row],[SRO]]="Local","Polyester Staple Fibre","SRO 492"))</f>
        <v>Textile Coal</v>
      </c>
    </row>
    <row r="2722" spans="1:19" x14ac:dyDescent="0.25">
      <c r="A2722" s="368" t="s">
        <v>1818</v>
      </c>
      <c r="B2722" s="363" t="s">
        <v>1988</v>
      </c>
      <c r="C2722" s="364">
        <v>20000</v>
      </c>
      <c r="D2722" s="365">
        <v>8523.5990000000002</v>
      </c>
      <c r="E2722" s="7" t="s">
        <v>1991</v>
      </c>
      <c r="F2722" s="363" t="s">
        <v>2001</v>
      </c>
      <c r="G2722" s="156">
        <v>44736</v>
      </c>
      <c r="H2722" s="366">
        <v>32821250</v>
      </c>
      <c r="I2722" s="50">
        <v>1</v>
      </c>
      <c r="J2722" s="359">
        <v>19000</v>
      </c>
      <c r="K2722" s="359">
        <v>19000</v>
      </c>
      <c r="L2722" s="359"/>
      <c r="M2722" s="360" t="str">
        <f>TEXT(Table2[[#This Row],[Gd.Dt]],"mmm-yy")</f>
        <v>Jun-22</v>
      </c>
      <c r="N2722" s="46" t="str">
        <f>MID(Table2[[#This Row],[BE]],6,2)</f>
        <v>TI</v>
      </c>
      <c r="O2722" s="46" t="str">
        <f>IF(Table2[[#This Row],[Type]]="IB","EOU",IF(Table2[[#This Row],[Type]]="MB","Local","492"))</f>
        <v>492</v>
      </c>
      <c r="P2722" s="46">
        <f>ROUND(Table2[[#This Row],[Cons]]/Table2[[#This Row],[Qty.]],5)</f>
        <v>1</v>
      </c>
      <c r="Q2722" s="46" t="b">
        <f>EXACT(Table2[[#This Row],[rate]],Table2[[#This Row],[Check]])</f>
        <v>1</v>
      </c>
      <c r="R2722" s="46"/>
      <c r="S2722" s="46" t="str">
        <f>IF(Table2[[#This Row],[SRO]]="EOU",VLOOKUP(Table2[[#This Row],[BE]],[2]GD.List!$C$3:$N$5014,12,0),IF(Table2[[#This Row],[SRO]]="Local","Polyester Staple Fibre","SRO 492"))</f>
        <v>SRO 492</v>
      </c>
    </row>
    <row r="2723" spans="1:19" x14ac:dyDescent="0.25">
      <c r="A2723" s="367" t="s">
        <v>1818</v>
      </c>
      <c r="B2723" s="363" t="s">
        <v>1988</v>
      </c>
      <c r="C2723" s="364">
        <v>20000</v>
      </c>
      <c r="D2723" s="365">
        <v>7317.0010000000002</v>
      </c>
      <c r="E2723" s="7" t="s">
        <v>1991</v>
      </c>
      <c r="F2723" s="363" t="s">
        <v>2001</v>
      </c>
      <c r="G2723" s="156">
        <v>44736</v>
      </c>
      <c r="H2723" s="366">
        <v>32821250</v>
      </c>
      <c r="I2723" s="50">
        <v>1</v>
      </c>
      <c r="J2723" s="359">
        <v>22</v>
      </c>
      <c r="K2723" s="359">
        <v>22</v>
      </c>
      <c r="L2723" s="359"/>
      <c r="M2723" s="360" t="str">
        <f>TEXT(Table2[[#This Row],[Gd.Dt]],"mmm-yy")</f>
        <v>Jun-22</v>
      </c>
      <c r="N2723" s="46" t="str">
        <f>MID(Table2[[#This Row],[BE]],6,2)</f>
        <v>TI</v>
      </c>
      <c r="O2723" s="46" t="str">
        <f>IF(Table2[[#This Row],[Type]]="IB","EOU",IF(Table2[[#This Row],[Type]]="MB","Local","492"))</f>
        <v>492</v>
      </c>
      <c r="P2723" s="46">
        <f>ROUND(Table2[[#This Row],[Cons]]/Table2[[#This Row],[Qty.]],5)</f>
        <v>1</v>
      </c>
      <c r="Q2723" s="46" t="b">
        <f>EXACT(Table2[[#This Row],[rate]],Table2[[#This Row],[Check]])</f>
        <v>1</v>
      </c>
      <c r="R2723" s="46"/>
      <c r="S2723" s="46" t="str">
        <f>IF(Table2[[#This Row],[SRO]]="EOU",VLOOKUP(Table2[[#This Row],[BE]],[2]GD.List!$C$3:$N$5014,12,0),IF(Table2[[#This Row],[SRO]]="Local","Polyester Staple Fibre","SRO 492"))</f>
        <v>SRO 492</v>
      </c>
    </row>
    <row r="2724" spans="1:19" x14ac:dyDescent="0.25">
      <c r="A2724" s="367" t="s">
        <v>1832</v>
      </c>
      <c r="B2724" s="363" t="s">
        <v>1987</v>
      </c>
      <c r="C2724" s="364">
        <v>9300</v>
      </c>
      <c r="D2724" s="365">
        <v>4821.1090000000004</v>
      </c>
      <c r="E2724" s="7" t="s">
        <v>1989</v>
      </c>
      <c r="F2724" s="363" t="s">
        <v>2002</v>
      </c>
      <c r="G2724" s="156">
        <v>44736</v>
      </c>
      <c r="H2724" s="366">
        <v>15261881.25</v>
      </c>
      <c r="I2724" s="50">
        <v>1</v>
      </c>
      <c r="J2724" s="359">
        <v>2000</v>
      </c>
      <c r="K2724" s="359">
        <v>2000</v>
      </c>
      <c r="L2724" s="359"/>
      <c r="M2724" s="360" t="str">
        <f>TEXT(Table2[[#This Row],[Gd.Dt]],"mmm-yy")</f>
        <v>Jun-22</v>
      </c>
      <c r="N2724" s="46" t="str">
        <f>MID(Table2[[#This Row],[BE]],6,2)</f>
        <v>TI</v>
      </c>
      <c r="O2724" s="46" t="str">
        <f>IF(Table2[[#This Row],[Type]]="IB","EOU",IF(Table2[[#This Row],[Type]]="MB","Local","492"))</f>
        <v>492</v>
      </c>
      <c r="P2724" s="46">
        <f>ROUND(Table2[[#This Row],[Cons]]/Table2[[#This Row],[Qty.]],5)</f>
        <v>1</v>
      </c>
      <c r="Q2724" s="46" t="b">
        <f>EXACT(Table2[[#This Row],[rate]],Table2[[#This Row],[Check]])</f>
        <v>1</v>
      </c>
      <c r="R2724" s="46"/>
      <c r="S2724" s="46" t="str">
        <f>IF(Table2[[#This Row],[SRO]]="EOU",VLOOKUP(Table2[[#This Row],[BE]],[2]GD.List!$C$3:$N$5014,12,0),IF(Table2[[#This Row],[SRO]]="Local","Polyester Staple Fibre","SRO 492"))</f>
        <v>SRO 492</v>
      </c>
    </row>
    <row r="2725" spans="1:19" x14ac:dyDescent="0.25">
      <c r="A2725" s="368" t="s">
        <v>1881</v>
      </c>
      <c r="B2725" s="363" t="s">
        <v>1994</v>
      </c>
      <c r="C2725" s="364">
        <v>22000</v>
      </c>
      <c r="D2725" s="365">
        <v>2847</v>
      </c>
      <c r="E2725" s="7" t="s">
        <v>1996</v>
      </c>
      <c r="F2725" s="363" t="s">
        <v>2003</v>
      </c>
      <c r="G2725" s="156">
        <v>44737</v>
      </c>
      <c r="H2725" s="366">
        <v>10405656.880000001</v>
      </c>
      <c r="I2725" s="50">
        <v>0.03</v>
      </c>
      <c r="J2725" s="359">
        <v>93.72</v>
      </c>
      <c r="K2725" s="359">
        <v>3124</v>
      </c>
      <c r="L2725" s="359"/>
      <c r="M2725" s="360" t="str">
        <f>TEXT(Table2[[#This Row],[Gd.Dt]],"mmm-yy")</f>
        <v>Jun-22</v>
      </c>
      <c r="N2725" s="46" t="str">
        <f>MID(Table2[[#This Row],[BE]],6,2)</f>
        <v>IB</v>
      </c>
      <c r="O2725" s="46" t="str">
        <f>IF(Table2[[#This Row],[Type]]="IB","EOU",IF(Table2[[#This Row],[Type]]="MB","Local","492"))</f>
        <v>EOU</v>
      </c>
      <c r="P2725" s="46">
        <f>ROUND(Table2[[#This Row],[Cons]]/Table2[[#This Row],[Qty.]],5)</f>
        <v>0.03</v>
      </c>
      <c r="Q2725" s="46" t="b">
        <f>EXACT(Table2[[#This Row],[rate]],Table2[[#This Row],[Check]])</f>
        <v>1</v>
      </c>
      <c r="R2725" s="46"/>
      <c r="S2725" s="46" t="str">
        <f>IF(Table2[[#This Row],[SRO]]="EOU",VLOOKUP(Table2[[#This Row],[BE]],[2]GD.List!$C$3:$N$5014,12,0),IF(Table2[[#This Row],[SRO]]="Local","Polyester Staple Fibre","SRO 492"))</f>
        <v>Textile Chemical</v>
      </c>
    </row>
    <row r="2726" spans="1:19" x14ac:dyDescent="0.25">
      <c r="A2726" s="368" t="s">
        <v>1881</v>
      </c>
      <c r="B2726" s="363" t="s">
        <v>1995</v>
      </c>
      <c r="C2726" s="364">
        <v>3474</v>
      </c>
      <c r="D2726" s="365">
        <v>2847</v>
      </c>
      <c r="E2726" s="7" t="s">
        <v>1997</v>
      </c>
      <c r="F2726" s="363" t="s">
        <v>1998</v>
      </c>
      <c r="G2726" s="156">
        <v>44737</v>
      </c>
      <c r="H2726" s="366">
        <v>6768344.5599999996</v>
      </c>
      <c r="I2726" s="50">
        <v>0.03</v>
      </c>
      <c r="J2726" s="359">
        <v>160.13999999999999</v>
      </c>
      <c r="K2726" s="359">
        <v>5338</v>
      </c>
      <c r="L2726" s="359"/>
      <c r="M2726" s="360" t="str">
        <f>TEXT(Table2[[#This Row],[Gd.Dt]],"mmm-yy")</f>
        <v>Jun-22</v>
      </c>
      <c r="N2726" s="46" t="str">
        <f>MID(Table2[[#This Row],[BE]],6,2)</f>
        <v>IB</v>
      </c>
      <c r="O2726" s="46" t="str">
        <f>IF(Table2[[#This Row],[Type]]="IB","EOU",IF(Table2[[#This Row],[Type]]="MB","Local","492"))</f>
        <v>EOU</v>
      </c>
      <c r="P2726" s="46">
        <f>ROUND(Table2[[#This Row],[Cons]]/Table2[[#This Row],[Qty.]],5)</f>
        <v>0.03</v>
      </c>
      <c r="Q2726" s="46" t="b">
        <f>EXACT(Table2[[#This Row],[rate]],Table2[[#This Row],[Check]])</f>
        <v>1</v>
      </c>
      <c r="R2726" s="46"/>
      <c r="S2726" s="46" t="str">
        <f>IF(Table2[[#This Row],[SRO]]="EOU",VLOOKUP(Table2[[#This Row],[BE]],[2]GD.List!$C$3:$N$5014,12,0),IF(Table2[[#This Row],[SRO]]="Local","Polyester Staple Fibre","SRO 492"))</f>
        <v>Textile Chemical</v>
      </c>
    </row>
    <row r="2727" spans="1:19" x14ac:dyDescent="0.25">
      <c r="A2727" s="368" t="s">
        <v>1881</v>
      </c>
      <c r="B2727" s="363" t="s">
        <v>1993</v>
      </c>
      <c r="C2727" s="364">
        <v>6406</v>
      </c>
      <c r="D2727" s="365">
        <v>2847</v>
      </c>
      <c r="E2727" s="7" t="s">
        <v>46</v>
      </c>
      <c r="F2727" s="363" t="s">
        <v>1999</v>
      </c>
      <c r="G2727" s="156">
        <v>44737</v>
      </c>
      <c r="H2727" s="366">
        <v>14973736.310000001</v>
      </c>
      <c r="I2727" s="50">
        <v>0.03</v>
      </c>
      <c r="J2727" s="359">
        <v>336.54</v>
      </c>
      <c r="K2727" s="359">
        <v>11218</v>
      </c>
      <c r="L2727" s="359"/>
      <c r="M2727" s="360" t="str">
        <f>TEXT(Table2[[#This Row],[Gd.Dt]],"mmm-yy")</f>
        <v>Jun-22</v>
      </c>
      <c r="N2727" s="46" t="str">
        <f>MID(Table2[[#This Row],[BE]],6,2)</f>
        <v>IB</v>
      </c>
      <c r="O2727" s="46" t="str">
        <f>IF(Table2[[#This Row],[Type]]="IB","EOU",IF(Table2[[#This Row],[Type]]="MB","Local","492"))</f>
        <v>EOU</v>
      </c>
      <c r="P2727" s="46">
        <f>ROUND(Table2[[#This Row],[Cons]]/Table2[[#This Row],[Qty.]],5)</f>
        <v>0.03</v>
      </c>
      <c r="Q2727" s="46" t="b">
        <f>EXACT(Table2[[#This Row],[rate]],Table2[[#This Row],[Check]])</f>
        <v>1</v>
      </c>
      <c r="R2727" s="46"/>
      <c r="S2727" s="46" t="str">
        <f>IF(Table2[[#This Row],[SRO]]="EOU",VLOOKUP(Table2[[#This Row],[BE]],[2]GD.List!$C$3:$N$5014,12,0),IF(Table2[[#This Row],[SRO]]="Local","Polyester Staple Fibre","SRO 492"))</f>
        <v>Textile Chemical</v>
      </c>
    </row>
    <row r="2728" spans="1:19" x14ac:dyDescent="0.25">
      <c r="A2728" s="367" t="s">
        <v>1881</v>
      </c>
      <c r="B2728" s="363" t="s">
        <v>1992</v>
      </c>
      <c r="C2728" s="364">
        <v>12246</v>
      </c>
      <c r="D2728" s="365">
        <v>2847</v>
      </c>
      <c r="E2728" s="7" t="s">
        <v>46</v>
      </c>
      <c r="F2728" s="363" t="s">
        <v>2000</v>
      </c>
      <c r="G2728" s="156">
        <v>44737</v>
      </c>
      <c r="H2728" s="366">
        <v>28642661.25</v>
      </c>
      <c r="I2728" s="50">
        <v>0.03</v>
      </c>
      <c r="J2728" s="359">
        <v>399.96</v>
      </c>
      <c r="K2728" s="359">
        <v>13332</v>
      </c>
      <c r="L2728" s="359"/>
      <c r="M2728" s="360" t="str">
        <f>TEXT(Table2[[#This Row],[Gd.Dt]],"mmm-yy")</f>
        <v>Jun-22</v>
      </c>
      <c r="N2728" s="46" t="str">
        <f>MID(Table2[[#This Row],[BE]],6,2)</f>
        <v>IB</v>
      </c>
      <c r="O2728" s="46" t="str">
        <f>IF(Table2[[#This Row],[Type]]="IB","EOU",IF(Table2[[#This Row],[Type]]="MB","Local","492"))</f>
        <v>EOU</v>
      </c>
      <c r="P2728" s="46">
        <f>ROUND(Table2[[#This Row],[Cons]]/Table2[[#This Row],[Qty.]],5)</f>
        <v>0.03</v>
      </c>
      <c r="Q2728" s="46" t="b">
        <f>EXACT(Table2[[#This Row],[rate]],Table2[[#This Row],[Check]])</f>
        <v>1</v>
      </c>
      <c r="R2728" s="46"/>
      <c r="S2728" s="46" t="str">
        <f>IF(Table2[[#This Row],[SRO]]="EOU",VLOOKUP(Table2[[#This Row],[BE]],[2]GD.List!$C$3:$N$5014,12,0),IF(Table2[[#This Row],[SRO]]="Local","Polyester Staple Fibre","SRO 492"))</f>
        <v>Textile Chemical</v>
      </c>
    </row>
    <row r="2729" spans="1:19" x14ac:dyDescent="0.25">
      <c r="A2729" s="368" t="s">
        <v>1882</v>
      </c>
      <c r="B2729" s="363" t="s">
        <v>1994</v>
      </c>
      <c r="C2729" s="364">
        <v>22000</v>
      </c>
      <c r="D2729" s="365">
        <v>3402.13</v>
      </c>
      <c r="E2729" s="7" t="s">
        <v>1996</v>
      </c>
      <c r="F2729" s="363" t="s">
        <v>2003</v>
      </c>
      <c r="G2729" s="156">
        <v>44737</v>
      </c>
      <c r="H2729" s="366">
        <v>10405656.880000001</v>
      </c>
      <c r="I2729" s="50">
        <v>0.04</v>
      </c>
      <c r="J2729" s="359">
        <v>81.239999999999995</v>
      </c>
      <c r="K2729" s="359">
        <v>2031</v>
      </c>
      <c r="L2729" s="359"/>
      <c r="M2729" s="360" t="str">
        <f>TEXT(Table2[[#This Row],[Gd.Dt]],"mmm-yy")</f>
        <v>Jun-22</v>
      </c>
      <c r="N2729" s="46" t="str">
        <f>MID(Table2[[#This Row],[BE]],6,2)</f>
        <v>IB</v>
      </c>
      <c r="O2729" s="46" t="str">
        <f>IF(Table2[[#This Row],[Type]]="IB","EOU",IF(Table2[[#This Row],[Type]]="MB","Local","492"))</f>
        <v>EOU</v>
      </c>
      <c r="P2729" s="46">
        <f>ROUND(Table2[[#This Row],[Cons]]/Table2[[#This Row],[Qty.]],5)</f>
        <v>0.04</v>
      </c>
      <c r="Q2729" s="46" t="b">
        <f>EXACT(Table2[[#This Row],[rate]],Table2[[#This Row],[Check]])</f>
        <v>1</v>
      </c>
      <c r="R2729" s="46"/>
      <c r="S2729" s="46" t="str">
        <f>IF(Table2[[#This Row],[SRO]]="EOU",VLOOKUP(Table2[[#This Row],[BE]],[2]GD.List!$C$3:$N$5014,12,0),IF(Table2[[#This Row],[SRO]]="Local","Polyester Staple Fibre","SRO 492"))</f>
        <v>Textile Chemical</v>
      </c>
    </row>
    <row r="2730" spans="1:19" x14ac:dyDescent="0.25">
      <c r="A2730" s="368" t="s">
        <v>1882</v>
      </c>
      <c r="B2730" s="363" t="s">
        <v>1995</v>
      </c>
      <c r="C2730" s="364">
        <v>3474</v>
      </c>
      <c r="D2730" s="365">
        <v>3402.13</v>
      </c>
      <c r="E2730" s="7" t="s">
        <v>1997</v>
      </c>
      <c r="F2730" s="363" t="s">
        <v>1998</v>
      </c>
      <c r="G2730" s="156">
        <v>44737</v>
      </c>
      <c r="H2730" s="366">
        <v>6768344.5599999996</v>
      </c>
      <c r="I2730" s="50">
        <v>0.04</v>
      </c>
      <c r="J2730" s="359">
        <v>213.52</v>
      </c>
      <c r="K2730" s="359">
        <v>5338</v>
      </c>
      <c r="L2730" s="359"/>
      <c r="M2730" s="360" t="str">
        <f>TEXT(Table2[[#This Row],[Gd.Dt]],"mmm-yy")</f>
        <v>Jun-22</v>
      </c>
      <c r="N2730" s="46" t="str">
        <f>MID(Table2[[#This Row],[BE]],6,2)</f>
        <v>IB</v>
      </c>
      <c r="O2730" s="46" t="str">
        <f>IF(Table2[[#This Row],[Type]]="IB","EOU",IF(Table2[[#This Row],[Type]]="MB","Local","492"))</f>
        <v>EOU</v>
      </c>
      <c r="P2730" s="46">
        <f>ROUND(Table2[[#This Row],[Cons]]/Table2[[#This Row],[Qty.]],5)</f>
        <v>0.04</v>
      </c>
      <c r="Q2730" s="46" t="b">
        <f>EXACT(Table2[[#This Row],[rate]],Table2[[#This Row],[Check]])</f>
        <v>1</v>
      </c>
      <c r="R2730" s="46"/>
      <c r="S2730" s="46" t="str">
        <f>IF(Table2[[#This Row],[SRO]]="EOU",VLOOKUP(Table2[[#This Row],[BE]],[2]GD.List!$C$3:$N$5014,12,0),IF(Table2[[#This Row],[SRO]]="Local","Polyester Staple Fibre","SRO 492"))</f>
        <v>Textile Chemical</v>
      </c>
    </row>
    <row r="2731" spans="1:19" x14ac:dyDescent="0.25">
      <c r="A2731" s="368" t="s">
        <v>1882</v>
      </c>
      <c r="B2731" s="363" t="s">
        <v>1993</v>
      </c>
      <c r="C2731" s="364">
        <v>6406</v>
      </c>
      <c r="D2731" s="365">
        <v>3402.13</v>
      </c>
      <c r="E2731" s="7" t="s">
        <v>46</v>
      </c>
      <c r="F2731" s="363" t="s">
        <v>1999</v>
      </c>
      <c r="G2731" s="156">
        <v>44737</v>
      </c>
      <c r="H2731" s="366">
        <v>14973736.310000001</v>
      </c>
      <c r="I2731" s="50">
        <v>0.04</v>
      </c>
      <c r="J2731" s="359">
        <v>448.72</v>
      </c>
      <c r="K2731" s="359">
        <v>11218</v>
      </c>
      <c r="L2731" s="359"/>
      <c r="M2731" s="360" t="str">
        <f>TEXT(Table2[[#This Row],[Gd.Dt]],"mmm-yy")</f>
        <v>Jun-22</v>
      </c>
      <c r="N2731" s="46" t="str">
        <f>MID(Table2[[#This Row],[BE]],6,2)</f>
        <v>IB</v>
      </c>
      <c r="O2731" s="46" t="str">
        <f>IF(Table2[[#This Row],[Type]]="IB","EOU",IF(Table2[[#This Row],[Type]]="MB","Local","492"))</f>
        <v>EOU</v>
      </c>
      <c r="P2731" s="46">
        <f>ROUND(Table2[[#This Row],[Cons]]/Table2[[#This Row],[Qty.]],5)</f>
        <v>0.04</v>
      </c>
      <c r="Q2731" s="46" t="b">
        <f>EXACT(Table2[[#This Row],[rate]],Table2[[#This Row],[Check]])</f>
        <v>1</v>
      </c>
      <c r="R2731" s="46"/>
      <c r="S2731" s="46" t="str">
        <f>IF(Table2[[#This Row],[SRO]]="EOU",VLOOKUP(Table2[[#This Row],[BE]],[2]GD.List!$C$3:$N$5014,12,0),IF(Table2[[#This Row],[SRO]]="Local","Polyester Staple Fibre","SRO 492"))</f>
        <v>Textile Chemical</v>
      </c>
    </row>
    <row r="2732" spans="1:19" x14ac:dyDescent="0.25">
      <c r="A2732" s="367" t="s">
        <v>1882</v>
      </c>
      <c r="B2732" s="363" t="s">
        <v>1992</v>
      </c>
      <c r="C2732" s="364">
        <v>12246</v>
      </c>
      <c r="D2732" s="365">
        <v>3402.13</v>
      </c>
      <c r="E2732" s="7" t="s">
        <v>46</v>
      </c>
      <c r="F2732" s="363" t="s">
        <v>2000</v>
      </c>
      <c r="G2732" s="156">
        <v>44737</v>
      </c>
      <c r="H2732" s="366">
        <v>28642661.25</v>
      </c>
      <c r="I2732" s="50">
        <v>0.04</v>
      </c>
      <c r="J2732" s="359">
        <v>533.28</v>
      </c>
      <c r="K2732" s="359">
        <v>13332</v>
      </c>
      <c r="L2732" s="359"/>
      <c r="M2732" s="360" t="str">
        <f>TEXT(Table2[[#This Row],[Gd.Dt]],"mmm-yy")</f>
        <v>Jun-22</v>
      </c>
      <c r="N2732" s="46" t="str">
        <f>MID(Table2[[#This Row],[BE]],6,2)</f>
        <v>IB</v>
      </c>
      <c r="O2732" s="46" t="str">
        <f>IF(Table2[[#This Row],[Type]]="IB","EOU",IF(Table2[[#This Row],[Type]]="MB","Local","492"))</f>
        <v>EOU</v>
      </c>
      <c r="P2732" s="46">
        <f>ROUND(Table2[[#This Row],[Cons]]/Table2[[#This Row],[Qty.]],5)</f>
        <v>0.04</v>
      </c>
      <c r="Q2732" s="46" t="b">
        <f>EXACT(Table2[[#This Row],[rate]],Table2[[#This Row],[Check]])</f>
        <v>1</v>
      </c>
      <c r="R2732" s="46"/>
      <c r="S2732" s="46" t="str">
        <f>IF(Table2[[#This Row],[SRO]]="EOU",VLOOKUP(Table2[[#This Row],[BE]],[2]GD.List!$C$3:$N$5014,12,0),IF(Table2[[#This Row],[SRO]]="Local","Polyester Staple Fibre","SRO 492"))</f>
        <v>Textile Chemical</v>
      </c>
    </row>
    <row r="2733" spans="1:19" x14ac:dyDescent="0.25">
      <c r="A2733" s="368" t="s">
        <v>1883</v>
      </c>
      <c r="B2733" s="363" t="s">
        <v>1994</v>
      </c>
      <c r="C2733" s="364">
        <v>22000</v>
      </c>
      <c r="D2733" s="365">
        <v>3906.9090000000001</v>
      </c>
      <c r="E2733" s="7" t="s">
        <v>1996</v>
      </c>
      <c r="F2733" s="363" t="s">
        <v>2003</v>
      </c>
      <c r="G2733" s="156">
        <v>44737</v>
      </c>
      <c r="H2733" s="366">
        <v>10405656.880000001</v>
      </c>
      <c r="I2733" s="50">
        <v>0.04</v>
      </c>
      <c r="J2733" s="359">
        <v>81.239999999999995</v>
      </c>
      <c r="K2733" s="359">
        <v>2031</v>
      </c>
      <c r="L2733" s="359"/>
      <c r="M2733" s="360" t="str">
        <f>TEXT(Table2[[#This Row],[Gd.Dt]],"mmm-yy")</f>
        <v>Jun-22</v>
      </c>
      <c r="N2733" s="46" t="str">
        <f>MID(Table2[[#This Row],[BE]],6,2)</f>
        <v>IB</v>
      </c>
      <c r="O2733" s="46" t="str">
        <f>IF(Table2[[#This Row],[Type]]="IB","EOU",IF(Table2[[#This Row],[Type]]="MB","Local","492"))</f>
        <v>EOU</v>
      </c>
      <c r="P2733" s="46">
        <f>ROUND(Table2[[#This Row],[Cons]]/Table2[[#This Row],[Qty.]],5)</f>
        <v>0.04</v>
      </c>
      <c r="Q2733" s="46" t="b">
        <f>EXACT(Table2[[#This Row],[rate]],Table2[[#This Row],[Check]])</f>
        <v>1</v>
      </c>
      <c r="R2733" s="46"/>
      <c r="S2733" s="46" t="str">
        <f>IF(Table2[[#This Row],[SRO]]="EOU",VLOOKUP(Table2[[#This Row],[BE]],[2]GD.List!$C$3:$N$5014,12,0),IF(Table2[[#This Row],[SRO]]="Local","Polyester Staple Fibre","SRO 492"))</f>
        <v>Textile Chemical</v>
      </c>
    </row>
    <row r="2734" spans="1:19" x14ac:dyDescent="0.25">
      <c r="A2734" s="368" t="s">
        <v>1883</v>
      </c>
      <c r="B2734" s="363" t="s">
        <v>1995</v>
      </c>
      <c r="C2734" s="364">
        <v>3474</v>
      </c>
      <c r="D2734" s="365">
        <v>3906.9090000000001</v>
      </c>
      <c r="E2734" s="7" t="s">
        <v>1997</v>
      </c>
      <c r="F2734" s="363" t="s">
        <v>1998</v>
      </c>
      <c r="G2734" s="156">
        <v>44737</v>
      </c>
      <c r="H2734" s="366">
        <v>6768344.5599999996</v>
      </c>
      <c r="I2734" s="50">
        <v>0.04</v>
      </c>
      <c r="J2734" s="359">
        <v>213.52</v>
      </c>
      <c r="K2734" s="359">
        <v>5338</v>
      </c>
      <c r="L2734" s="359"/>
      <c r="M2734" s="360" t="str">
        <f>TEXT(Table2[[#This Row],[Gd.Dt]],"mmm-yy")</f>
        <v>Jun-22</v>
      </c>
      <c r="N2734" s="46" t="str">
        <f>MID(Table2[[#This Row],[BE]],6,2)</f>
        <v>IB</v>
      </c>
      <c r="O2734" s="46" t="str">
        <f>IF(Table2[[#This Row],[Type]]="IB","EOU",IF(Table2[[#This Row],[Type]]="MB","Local","492"))</f>
        <v>EOU</v>
      </c>
      <c r="P2734" s="46">
        <f>ROUND(Table2[[#This Row],[Cons]]/Table2[[#This Row],[Qty.]],5)</f>
        <v>0.04</v>
      </c>
      <c r="Q2734" s="46" t="b">
        <f>EXACT(Table2[[#This Row],[rate]],Table2[[#This Row],[Check]])</f>
        <v>1</v>
      </c>
      <c r="R2734" s="46"/>
      <c r="S2734" s="46" t="str">
        <f>IF(Table2[[#This Row],[SRO]]="EOU",VLOOKUP(Table2[[#This Row],[BE]],[2]GD.List!$C$3:$N$5014,12,0),IF(Table2[[#This Row],[SRO]]="Local","Polyester Staple Fibre","SRO 492"))</f>
        <v>Textile Chemical</v>
      </c>
    </row>
    <row r="2735" spans="1:19" x14ac:dyDescent="0.25">
      <c r="A2735" s="367" t="s">
        <v>1883</v>
      </c>
      <c r="B2735" s="363" t="s">
        <v>1993</v>
      </c>
      <c r="C2735" s="364">
        <v>6406</v>
      </c>
      <c r="D2735" s="365">
        <v>3906.9090000000001</v>
      </c>
      <c r="E2735" s="7" t="s">
        <v>46</v>
      </c>
      <c r="F2735" s="363" t="s">
        <v>1999</v>
      </c>
      <c r="G2735" s="156">
        <v>44737</v>
      </c>
      <c r="H2735" s="366">
        <v>14973736.310000001</v>
      </c>
      <c r="I2735" s="50">
        <v>0.04</v>
      </c>
      <c r="J2735" s="359">
        <v>448.72</v>
      </c>
      <c r="K2735" s="359">
        <v>11218</v>
      </c>
      <c r="L2735" s="359"/>
      <c r="M2735" s="360" t="str">
        <f>TEXT(Table2[[#This Row],[Gd.Dt]],"mmm-yy")</f>
        <v>Jun-22</v>
      </c>
      <c r="N2735" s="46" t="str">
        <f>MID(Table2[[#This Row],[BE]],6,2)</f>
        <v>IB</v>
      </c>
      <c r="O2735" s="46" t="str">
        <f>IF(Table2[[#This Row],[Type]]="IB","EOU",IF(Table2[[#This Row],[Type]]="MB","Local","492"))</f>
        <v>EOU</v>
      </c>
      <c r="P2735" s="46">
        <f>ROUND(Table2[[#This Row],[Cons]]/Table2[[#This Row],[Qty.]],5)</f>
        <v>0.04</v>
      </c>
      <c r="Q2735" s="46" t="b">
        <f>EXACT(Table2[[#This Row],[rate]],Table2[[#This Row],[Check]])</f>
        <v>1</v>
      </c>
      <c r="R2735" s="46"/>
      <c r="S2735" s="46" t="str">
        <f>IF(Table2[[#This Row],[SRO]]="EOU",VLOOKUP(Table2[[#This Row],[BE]],[2]GD.List!$C$3:$N$5014,12,0),IF(Table2[[#This Row],[SRO]]="Local","Polyester Staple Fibre","SRO 492"))</f>
        <v>Textile Chemical</v>
      </c>
    </row>
    <row r="2736" spans="1:19" x14ac:dyDescent="0.25">
      <c r="A2736" s="368" t="s">
        <v>1884</v>
      </c>
      <c r="B2736" s="363" t="s">
        <v>1994</v>
      </c>
      <c r="C2736" s="364">
        <v>22000</v>
      </c>
      <c r="D2736" s="365">
        <v>3809.9189999999999</v>
      </c>
      <c r="E2736" s="7" t="s">
        <v>1996</v>
      </c>
      <c r="F2736" s="363" t="s">
        <v>2003</v>
      </c>
      <c r="G2736" s="156">
        <v>44737</v>
      </c>
      <c r="H2736" s="366">
        <v>10405656.880000001</v>
      </c>
      <c r="I2736" s="50">
        <v>0.04</v>
      </c>
      <c r="J2736" s="359">
        <v>81.239999999999995</v>
      </c>
      <c r="K2736" s="359">
        <v>2031</v>
      </c>
      <c r="L2736" s="359"/>
      <c r="M2736" s="360" t="str">
        <f>TEXT(Table2[[#This Row],[Gd.Dt]],"mmm-yy")</f>
        <v>Jun-22</v>
      </c>
      <c r="N2736" s="46" t="str">
        <f>MID(Table2[[#This Row],[BE]],6,2)</f>
        <v>IB</v>
      </c>
      <c r="O2736" s="46" t="str">
        <f>IF(Table2[[#This Row],[Type]]="IB","EOU",IF(Table2[[#This Row],[Type]]="MB","Local","492"))</f>
        <v>EOU</v>
      </c>
      <c r="P2736" s="46">
        <f>ROUND(Table2[[#This Row],[Cons]]/Table2[[#This Row],[Qty.]],5)</f>
        <v>0.04</v>
      </c>
      <c r="Q2736" s="46" t="b">
        <f>EXACT(Table2[[#This Row],[rate]],Table2[[#This Row],[Check]])</f>
        <v>1</v>
      </c>
      <c r="R2736" s="46"/>
      <c r="S2736" s="46" t="str">
        <f>IF(Table2[[#This Row],[SRO]]="EOU",VLOOKUP(Table2[[#This Row],[BE]],[2]GD.List!$C$3:$N$5014,12,0),IF(Table2[[#This Row],[SRO]]="Local","Polyester Staple Fibre","SRO 492"))</f>
        <v>Textile Chemical</v>
      </c>
    </row>
    <row r="2737" spans="1:19" x14ac:dyDescent="0.25">
      <c r="A2737" s="368" t="s">
        <v>1884</v>
      </c>
      <c r="B2737" s="363" t="s">
        <v>1995</v>
      </c>
      <c r="C2737" s="364">
        <v>3474</v>
      </c>
      <c r="D2737" s="365">
        <v>3809.9189999999999</v>
      </c>
      <c r="E2737" s="7" t="s">
        <v>1997</v>
      </c>
      <c r="F2737" s="363" t="s">
        <v>1998</v>
      </c>
      <c r="G2737" s="156">
        <v>44737</v>
      </c>
      <c r="H2737" s="366">
        <v>6768344.5599999996</v>
      </c>
      <c r="I2737" s="50">
        <v>0.04</v>
      </c>
      <c r="J2737" s="359">
        <v>213.52</v>
      </c>
      <c r="K2737" s="359">
        <v>5338</v>
      </c>
      <c r="L2737" s="359"/>
      <c r="M2737" s="360" t="str">
        <f>TEXT(Table2[[#This Row],[Gd.Dt]],"mmm-yy")</f>
        <v>Jun-22</v>
      </c>
      <c r="N2737" s="46" t="str">
        <f>MID(Table2[[#This Row],[BE]],6,2)</f>
        <v>IB</v>
      </c>
      <c r="O2737" s="46" t="str">
        <f>IF(Table2[[#This Row],[Type]]="IB","EOU",IF(Table2[[#This Row],[Type]]="MB","Local","492"))</f>
        <v>EOU</v>
      </c>
      <c r="P2737" s="46">
        <f>ROUND(Table2[[#This Row],[Cons]]/Table2[[#This Row],[Qty.]],5)</f>
        <v>0.04</v>
      </c>
      <c r="Q2737" s="46" t="b">
        <f>EXACT(Table2[[#This Row],[rate]],Table2[[#This Row],[Check]])</f>
        <v>1</v>
      </c>
      <c r="R2737" s="46"/>
      <c r="S2737" s="46" t="str">
        <f>IF(Table2[[#This Row],[SRO]]="EOU",VLOOKUP(Table2[[#This Row],[BE]],[2]GD.List!$C$3:$N$5014,12,0),IF(Table2[[#This Row],[SRO]]="Local","Polyester Staple Fibre","SRO 492"))</f>
        <v>Textile Chemical</v>
      </c>
    </row>
    <row r="2738" spans="1:19" x14ac:dyDescent="0.25">
      <c r="A2738" s="368" t="s">
        <v>1884</v>
      </c>
      <c r="B2738" s="363" t="s">
        <v>1993</v>
      </c>
      <c r="C2738" s="364">
        <v>6406</v>
      </c>
      <c r="D2738" s="365">
        <v>3809.9189999999999</v>
      </c>
      <c r="E2738" s="7" t="s">
        <v>46</v>
      </c>
      <c r="F2738" s="363" t="s">
        <v>1999</v>
      </c>
      <c r="G2738" s="156">
        <v>44737</v>
      </c>
      <c r="H2738" s="366">
        <v>14973736.310000001</v>
      </c>
      <c r="I2738" s="50">
        <v>0.04</v>
      </c>
      <c r="J2738" s="359">
        <v>448.72</v>
      </c>
      <c r="K2738" s="359">
        <v>11218</v>
      </c>
      <c r="L2738" s="359"/>
      <c r="M2738" s="360" t="str">
        <f>TEXT(Table2[[#This Row],[Gd.Dt]],"mmm-yy")</f>
        <v>Jun-22</v>
      </c>
      <c r="N2738" s="46" t="str">
        <f>MID(Table2[[#This Row],[BE]],6,2)</f>
        <v>IB</v>
      </c>
      <c r="O2738" s="46" t="str">
        <f>IF(Table2[[#This Row],[Type]]="IB","EOU",IF(Table2[[#This Row],[Type]]="MB","Local","492"))</f>
        <v>EOU</v>
      </c>
      <c r="P2738" s="46">
        <f>ROUND(Table2[[#This Row],[Cons]]/Table2[[#This Row],[Qty.]],5)</f>
        <v>0.04</v>
      </c>
      <c r="Q2738" s="46" t="b">
        <f>EXACT(Table2[[#This Row],[rate]],Table2[[#This Row],[Check]])</f>
        <v>1</v>
      </c>
      <c r="R2738" s="46"/>
      <c r="S2738" s="46" t="str">
        <f>IF(Table2[[#This Row],[SRO]]="EOU",VLOOKUP(Table2[[#This Row],[BE]],[2]GD.List!$C$3:$N$5014,12,0),IF(Table2[[#This Row],[SRO]]="Local","Polyester Staple Fibre","SRO 492"))</f>
        <v>Textile Chemical</v>
      </c>
    </row>
    <row r="2739" spans="1:19" x14ac:dyDescent="0.25">
      <c r="A2739" s="367" t="s">
        <v>1884</v>
      </c>
      <c r="B2739" s="363" t="s">
        <v>1992</v>
      </c>
      <c r="C2739" s="364">
        <v>12246</v>
      </c>
      <c r="D2739" s="365">
        <v>3809.9189999999999</v>
      </c>
      <c r="E2739" s="7" t="s">
        <v>46</v>
      </c>
      <c r="F2739" s="363" t="s">
        <v>2000</v>
      </c>
      <c r="G2739" s="156">
        <v>44737</v>
      </c>
      <c r="H2739" s="366">
        <v>28642661.25</v>
      </c>
      <c r="I2739" s="50">
        <v>0.04</v>
      </c>
      <c r="J2739" s="359">
        <v>533.28</v>
      </c>
      <c r="K2739" s="359">
        <v>13332</v>
      </c>
      <c r="L2739" s="359"/>
      <c r="M2739" s="360" t="str">
        <f>TEXT(Table2[[#This Row],[Gd.Dt]],"mmm-yy")</f>
        <v>Jun-22</v>
      </c>
      <c r="N2739" s="46" t="str">
        <f>MID(Table2[[#This Row],[BE]],6,2)</f>
        <v>IB</v>
      </c>
      <c r="O2739" s="46" t="str">
        <f>IF(Table2[[#This Row],[Type]]="IB","EOU",IF(Table2[[#This Row],[Type]]="MB","Local","492"))</f>
        <v>EOU</v>
      </c>
      <c r="P2739" s="46">
        <f>ROUND(Table2[[#This Row],[Cons]]/Table2[[#This Row],[Qty.]],5)</f>
        <v>0.04</v>
      </c>
      <c r="Q2739" s="46" t="b">
        <f>EXACT(Table2[[#This Row],[rate]],Table2[[#This Row],[Check]])</f>
        <v>1</v>
      </c>
      <c r="R2739" s="46"/>
      <c r="S2739" s="46" t="str">
        <f>IF(Table2[[#This Row],[SRO]]="EOU",VLOOKUP(Table2[[#This Row],[BE]],[2]GD.List!$C$3:$N$5014,12,0),IF(Table2[[#This Row],[SRO]]="Local","Polyester Staple Fibre","SRO 492"))</f>
        <v>Textile Chemical</v>
      </c>
    </row>
    <row r="2740" spans="1:19" x14ac:dyDescent="0.25">
      <c r="A2740" s="368" t="s">
        <v>1958</v>
      </c>
      <c r="B2740" s="363" t="s">
        <v>1988</v>
      </c>
      <c r="C2740" s="364">
        <v>20000</v>
      </c>
      <c r="D2740" s="365">
        <v>9607.11</v>
      </c>
      <c r="E2740" s="7" t="s">
        <v>1991</v>
      </c>
      <c r="F2740" s="363" t="s">
        <v>2001</v>
      </c>
      <c r="G2740" s="156">
        <v>44736</v>
      </c>
      <c r="H2740" s="366">
        <v>32821250</v>
      </c>
      <c r="I2740" s="50">
        <v>1</v>
      </c>
      <c r="J2740" s="359">
        <v>156.11000000000001</v>
      </c>
      <c r="K2740" s="359">
        <v>156.11000000000001</v>
      </c>
      <c r="L2740" s="359"/>
      <c r="M2740" s="360" t="str">
        <f>TEXT(Table2[[#This Row],[Gd.Dt]],"mmm-yy")</f>
        <v>Jun-22</v>
      </c>
      <c r="N2740" s="46" t="str">
        <f>MID(Table2[[#This Row],[BE]],6,2)</f>
        <v>EP</v>
      </c>
      <c r="O2740" s="46" t="str">
        <f>IF(Table2[[#This Row],[Type]]="IB","EOU",IF(Table2[[#This Row],[Type]]="MB","Local","492"))</f>
        <v>492</v>
      </c>
      <c r="P2740" s="46">
        <f>ROUND(Table2[[#This Row],[Cons]]/Table2[[#This Row],[Qty.]],5)</f>
        <v>1</v>
      </c>
      <c r="Q2740" s="46" t="b">
        <f>EXACT(Table2[[#This Row],[rate]],Table2[[#This Row],[Check]])</f>
        <v>1</v>
      </c>
      <c r="R2740" s="46"/>
      <c r="S2740" s="46" t="str">
        <f>IF(Table2[[#This Row],[SRO]]="EOU",VLOOKUP(Table2[[#This Row],[BE]],[2]GD.List!$C$3:$N$5014,12,0),IF(Table2[[#This Row],[SRO]]="Local","Polyester Staple Fibre","SRO 492"))</f>
        <v>SRO 492</v>
      </c>
    </row>
    <row r="2741" spans="1:19" x14ac:dyDescent="0.25">
      <c r="A2741" s="367" t="s">
        <v>1958</v>
      </c>
      <c r="B2741" s="363" t="s">
        <v>1987</v>
      </c>
      <c r="C2741" s="364">
        <v>9300</v>
      </c>
      <c r="D2741" s="365">
        <v>9607.11</v>
      </c>
      <c r="E2741" s="7" t="s">
        <v>1989</v>
      </c>
      <c r="F2741" s="363" t="s">
        <v>2002</v>
      </c>
      <c r="G2741" s="156">
        <v>44736</v>
      </c>
      <c r="H2741" s="366">
        <v>15261881.25</v>
      </c>
      <c r="I2741" s="50">
        <v>1</v>
      </c>
      <c r="J2741" s="359">
        <v>72</v>
      </c>
      <c r="K2741" s="359">
        <v>72</v>
      </c>
      <c r="L2741" s="359"/>
      <c r="M2741" s="360" t="str">
        <f>TEXT(Table2[[#This Row],[Gd.Dt]],"mmm-yy")</f>
        <v>Jun-22</v>
      </c>
      <c r="N2741" s="46" t="str">
        <f>MID(Table2[[#This Row],[BE]],6,2)</f>
        <v>EP</v>
      </c>
      <c r="O2741" s="46" t="str">
        <f>IF(Table2[[#This Row],[Type]]="IB","EOU",IF(Table2[[#This Row],[Type]]="MB","Local","492"))</f>
        <v>492</v>
      </c>
      <c r="P2741" s="46">
        <f>ROUND(Table2[[#This Row],[Cons]]/Table2[[#This Row],[Qty.]],5)</f>
        <v>1</v>
      </c>
      <c r="Q2741" s="46" t="b">
        <f>EXACT(Table2[[#This Row],[rate]],Table2[[#This Row],[Check]])</f>
        <v>1</v>
      </c>
      <c r="R2741" s="46"/>
      <c r="S2741" s="46" t="str">
        <f>IF(Table2[[#This Row],[SRO]]="EOU",VLOOKUP(Table2[[#This Row],[BE]],[2]GD.List!$C$3:$N$5014,12,0),IF(Table2[[#This Row],[SRO]]="Local","Polyester Staple Fibre","SRO 492"))</f>
        <v>SRO 492</v>
      </c>
    </row>
    <row r="2742" spans="1:19" x14ac:dyDescent="0.25">
      <c r="A2742" s="367" t="s">
        <v>1971</v>
      </c>
      <c r="B2742" s="363" t="s">
        <v>1995</v>
      </c>
      <c r="C2742" s="364">
        <v>3474</v>
      </c>
      <c r="D2742" s="365">
        <v>5503.201</v>
      </c>
      <c r="E2742" s="7" t="s">
        <v>1997</v>
      </c>
      <c r="F2742" s="363" t="s">
        <v>1998</v>
      </c>
      <c r="G2742" s="156">
        <v>44737</v>
      </c>
      <c r="H2742" s="366">
        <v>6768344.5599999996</v>
      </c>
      <c r="I2742" s="50">
        <v>0.53061000000000003</v>
      </c>
      <c r="J2742" s="359">
        <v>2832.4</v>
      </c>
      <c r="K2742" s="359">
        <v>5338</v>
      </c>
      <c r="L2742" s="359"/>
      <c r="M2742" s="360" t="str">
        <f>TEXT(Table2[[#This Row],[Gd.Dt]],"mmm-yy")</f>
        <v>Jun-22</v>
      </c>
      <c r="N2742" s="46" t="str">
        <f>MID(Table2[[#This Row],[BE]],6,2)</f>
        <v>MB</v>
      </c>
      <c r="O2742" s="46" t="str">
        <f>IF(Table2[[#This Row],[Type]]="IB","EOU",IF(Table2[[#This Row],[Type]]="MB","Local","492"))</f>
        <v>Local</v>
      </c>
      <c r="P2742" s="46">
        <f>ROUND(Table2[[#This Row],[Cons]]/Table2[[#This Row],[Qty.]],5)</f>
        <v>0.53061000000000003</v>
      </c>
      <c r="Q2742" s="46" t="b">
        <f>EXACT(Table2[[#This Row],[rate]],Table2[[#This Row],[Check]])</f>
        <v>1</v>
      </c>
      <c r="R2742" s="46"/>
      <c r="S2742" s="46" t="str">
        <f>IF(Table2[[#This Row],[SRO]]="EOU",VLOOKUP(Table2[[#This Row],[BE]],[2]GD.List!$C$3:$N$5014,12,0),IF(Table2[[#This Row],[SRO]]="Local","Polyester Staple Fibre","SRO 492"))</f>
        <v>Polyester Staple Fibre</v>
      </c>
    </row>
    <row r="2743" spans="1:19" x14ac:dyDescent="0.25">
      <c r="A2743" s="368" t="s">
        <v>1990</v>
      </c>
      <c r="B2743" s="368" t="s">
        <v>1987</v>
      </c>
      <c r="C2743" s="369">
        <v>9300</v>
      </c>
      <c r="D2743" s="370">
        <v>8523.5990000000002</v>
      </c>
      <c r="E2743" s="162" t="s">
        <v>1989</v>
      </c>
      <c r="F2743" s="368" t="s">
        <v>2002</v>
      </c>
      <c r="G2743" s="163">
        <v>44736</v>
      </c>
      <c r="H2743" s="371">
        <v>15261881.25</v>
      </c>
      <c r="I2743" s="53">
        <v>1</v>
      </c>
      <c r="J2743" s="361">
        <v>6000</v>
      </c>
      <c r="K2743" s="361">
        <v>6000</v>
      </c>
      <c r="L2743" s="361"/>
      <c r="M2743" s="362" t="str">
        <f>TEXT(Table2[[#This Row],[Gd.Dt]],"mmm-yy")</f>
        <v>Jun-22</v>
      </c>
      <c r="N2743" s="47" t="str">
        <f>MID(Table2[[#This Row],[BE]],6,2)</f>
        <v>TI</v>
      </c>
      <c r="O2743" s="47" t="str">
        <f>IF(Table2[[#This Row],[Type]]="IB","EOU",IF(Table2[[#This Row],[Type]]="MB","Local","492"))</f>
        <v>492</v>
      </c>
      <c r="P2743" s="47">
        <f>ROUND(Table2[[#This Row],[Cons]]/Table2[[#This Row],[Qty.]],5)</f>
        <v>1</v>
      </c>
      <c r="Q2743" s="47" t="b">
        <f>EXACT(Table2[[#This Row],[rate]],Table2[[#This Row],[Check]])</f>
        <v>1</v>
      </c>
      <c r="R2743" s="47"/>
      <c r="S2743" s="47" t="str">
        <f>IF(Table2[[#This Row],[SRO]]="EOU",VLOOKUP(Table2[[#This Row],[BE]],[2]GD.List!$C$3:$N$5014,12,0),IF(Table2[[#This Row],[SRO]]="Local","Polyester Staple Fibre","SRO 492"))</f>
        <v>SRO 492</v>
      </c>
    </row>
    <row r="2744" spans="1:19" x14ac:dyDescent="0.25">
      <c r="A2744" s="368" t="s">
        <v>1</v>
      </c>
      <c r="B2744" s="363" t="s">
        <v>2008</v>
      </c>
      <c r="C2744" s="364">
        <v>30448</v>
      </c>
      <c r="D2744" s="365">
        <v>2701.12</v>
      </c>
      <c r="E2744" s="7" t="s">
        <v>2015</v>
      </c>
      <c r="F2744" s="363" t="s">
        <v>2021</v>
      </c>
      <c r="G2744" s="156">
        <v>44737</v>
      </c>
      <c r="H2744" s="366">
        <v>26703893.129999999</v>
      </c>
      <c r="I2744" s="50">
        <v>0.1</v>
      </c>
      <c r="J2744" s="359">
        <v>1483.7</v>
      </c>
      <c r="K2744" s="359">
        <v>14837</v>
      </c>
      <c r="L2744" s="359"/>
      <c r="M2744" s="360" t="str">
        <f>TEXT(Table2[[#This Row],[Gd.Dt]],"mmm-yy")</f>
        <v>Jun-22</v>
      </c>
      <c r="N2744" s="46" t="str">
        <f>MID(Table2[[#This Row],[BE]],6,2)</f>
        <v>IB</v>
      </c>
      <c r="O2744" s="46" t="str">
        <f>IF(Table2[[#This Row],[Type]]="IB","EOU",IF(Table2[[#This Row],[Type]]="MB","Local","492"))</f>
        <v>EOU</v>
      </c>
      <c r="P2744" s="46">
        <f>ROUND(Table2[[#This Row],[Cons]]/Table2[[#This Row],[Qty.]],5)</f>
        <v>0.1</v>
      </c>
      <c r="Q2744" s="46" t="b">
        <f>EXACT(Table2[[#This Row],[rate]],Table2[[#This Row],[Check]])</f>
        <v>1</v>
      </c>
      <c r="R2744" s="46"/>
      <c r="S2744" s="46" t="str">
        <f>IF(Table2[[#This Row],[SRO]]="EOU",VLOOKUP(Table2[[#This Row],[BE]],[2]GD.List!$C$3:$N$5014,12,0),IF(Table2[[#This Row],[SRO]]="Local","Polyester Staple Fibre","SRO 492"))</f>
        <v>Textile Coal</v>
      </c>
    </row>
    <row r="2745" spans="1:19" x14ac:dyDescent="0.25">
      <c r="A2745" s="368" t="s">
        <v>1</v>
      </c>
      <c r="B2745" s="363" t="s">
        <v>2014</v>
      </c>
      <c r="C2745" s="364">
        <v>23490</v>
      </c>
      <c r="D2745" s="365">
        <v>2701.12</v>
      </c>
      <c r="E2745" s="7" t="s">
        <v>2020</v>
      </c>
      <c r="F2745" s="363" t="s">
        <v>2022</v>
      </c>
      <c r="G2745" s="156">
        <v>44739</v>
      </c>
      <c r="H2745" s="366">
        <v>29065229.600000001</v>
      </c>
      <c r="I2745" s="50">
        <v>0.1</v>
      </c>
      <c r="J2745" s="359">
        <v>1523.4</v>
      </c>
      <c r="K2745" s="359">
        <v>15234</v>
      </c>
      <c r="L2745" s="359"/>
      <c r="M2745" s="360" t="str">
        <f>TEXT(Table2[[#This Row],[Gd.Dt]],"mmm-yy")</f>
        <v>Jun-22</v>
      </c>
      <c r="N2745" s="46" t="str">
        <f>MID(Table2[[#This Row],[BE]],6,2)</f>
        <v>IB</v>
      </c>
      <c r="O2745" s="46" t="str">
        <f>IF(Table2[[#This Row],[Type]]="IB","EOU",IF(Table2[[#This Row],[Type]]="MB","Local","492"))</f>
        <v>EOU</v>
      </c>
      <c r="P2745" s="46">
        <f>ROUND(Table2[[#This Row],[Cons]]/Table2[[#This Row],[Qty.]],5)</f>
        <v>0.1</v>
      </c>
      <c r="Q2745" s="46" t="b">
        <f>EXACT(Table2[[#This Row],[rate]],Table2[[#This Row],[Check]])</f>
        <v>1</v>
      </c>
      <c r="R2745" s="46"/>
      <c r="S2745" s="46" t="str">
        <f>IF(Table2[[#This Row],[SRO]]="EOU",VLOOKUP(Table2[[#This Row],[BE]],[2]GD.List!$C$3:$N$5014,12,0),IF(Table2[[#This Row],[SRO]]="Local","Polyester Staple Fibre","SRO 492"))</f>
        <v>Textile Coal</v>
      </c>
    </row>
    <row r="2746" spans="1:19" x14ac:dyDescent="0.25">
      <c r="A2746" s="368" t="s">
        <v>1</v>
      </c>
      <c r="B2746" s="363" t="s">
        <v>2013</v>
      </c>
      <c r="C2746" s="364">
        <v>11950</v>
      </c>
      <c r="D2746" s="365">
        <v>2701.12</v>
      </c>
      <c r="E2746" s="7" t="s">
        <v>2019</v>
      </c>
      <c r="F2746" s="363" t="s">
        <v>2023</v>
      </c>
      <c r="G2746" s="156">
        <v>44739</v>
      </c>
      <c r="H2746" s="366">
        <v>31235959</v>
      </c>
      <c r="I2746" s="50">
        <v>0.1</v>
      </c>
      <c r="J2746" s="359">
        <v>1742.7</v>
      </c>
      <c r="K2746" s="359">
        <v>17427</v>
      </c>
      <c r="L2746" s="359"/>
      <c r="M2746" s="360" t="str">
        <f>TEXT(Table2[[#This Row],[Gd.Dt]],"mmm-yy")</f>
        <v>Jun-22</v>
      </c>
      <c r="N2746" s="46" t="str">
        <f>MID(Table2[[#This Row],[BE]],6,2)</f>
        <v>IB</v>
      </c>
      <c r="O2746" s="46" t="str">
        <f>IF(Table2[[#This Row],[Type]]="IB","EOU",IF(Table2[[#This Row],[Type]]="MB","Local","492"))</f>
        <v>EOU</v>
      </c>
      <c r="P2746" s="46">
        <f>ROUND(Table2[[#This Row],[Cons]]/Table2[[#This Row],[Qty.]],5)</f>
        <v>0.1</v>
      </c>
      <c r="Q2746" s="46" t="b">
        <f>EXACT(Table2[[#This Row],[rate]],Table2[[#This Row],[Check]])</f>
        <v>1</v>
      </c>
      <c r="R2746" s="46"/>
      <c r="S2746" s="46" t="str">
        <f>IF(Table2[[#This Row],[SRO]]="EOU",VLOOKUP(Table2[[#This Row],[BE]],[2]GD.List!$C$3:$N$5014,12,0),IF(Table2[[#This Row],[SRO]]="Local","Polyester Staple Fibre","SRO 492"))</f>
        <v>Textile Coal</v>
      </c>
    </row>
    <row r="2747" spans="1:19" x14ac:dyDescent="0.25">
      <c r="A2747" s="368" t="s">
        <v>1</v>
      </c>
      <c r="B2747" s="363" t="s">
        <v>2007</v>
      </c>
      <c r="C2747" s="364">
        <v>8782</v>
      </c>
      <c r="D2747" s="365">
        <v>2701.12</v>
      </c>
      <c r="E2747" s="7" t="s">
        <v>46</v>
      </c>
      <c r="F2747" s="363" t="s">
        <v>2024</v>
      </c>
      <c r="G2747" s="156">
        <v>44737</v>
      </c>
      <c r="H2747" s="366">
        <v>14514039.060000001</v>
      </c>
      <c r="I2747" s="50">
        <v>0.1</v>
      </c>
      <c r="J2747" s="359">
        <v>1042.3</v>
      </c>
      <c r="K2747" s="359">
        <v>10423</v>
      </c>
      <c r="L2747" s="359"/>
      <c r="M2747" s="360" t="str">
        <f>TEXT(Table2[[#This Row],[Gd.Dt]],"mmm-yy")</f>
        <v>Jun-22</v>
      </c>
      <c r="N2747" s="46" t="str">
        <f>MID(Table2[[#This Row],[BE]],6,2)</f>
        <v>IB</v>
      </c>
      <c r="O2747" s="46" t="str">
        <f>IF(Table2[[#This Row],[Type]]="IB","EOU",IF(Table2[[#This Row],[Type]]="MB","Local","492"))</f>
        <v>EOU</v>
      </c>
      <c r="P2747" s="46">
        <f>ROUND(Table2[[#This Row],[Cons]]/Table2[[#This Row],[Qty.]],5)</f>
        <v>0.1</v>
      </c>
      <c r="Q2747" s="46" t="b">
        <f>EXACT(Table2[[#This Row],[rate]],Table2[[#This Row],[Check]])</f>
        <v>1</v>
      </c>
      <c r="R2747" s="46"/>
      <c r="S2747" s="46" t="str">
        <f>IF(Table2[[#This Row],[SRO]]="EOU",VLOOKUP(Table2[[#This Row],[BE]],[2]GD.List!$C$3:$N$5014,12,0),IF(Table2[[#This Row],[SRO]]="Local","Polyester Staple Fibre","SRO 492"))</f>
        <v>Textile Coal</v>
      </c>
    </row>
    <row r="2748" spans="1:19" x14ac:dyDescent="0.25">
      <c r="A2748" s="363" t="s">
        <v>1</v>
      </c>
      <c r="B2748" s="363" t="s">
        <v>2005</v>
      </c>
      <c r="C2748" s="364">
        <v>17286</v>
      </c>
      <c r="D2748" s="365">
        <v>2701.12</v>
      </c>
      <c r="E2748" s="7" t="s">
        <v>46</v>
      </c>
      <c r="F2748" s="363" t="s">
        <v>2025</v>
      </c>
      <c r="G2748" s="156">
        <v>44737</v>
      </c>
      <c r="H2748" s="366">
        <v>24307083.93</v>
      </c>
      <c r="I2748" s="50">
        <v>0.1</v>
      </c>
      <c r="J2748" s="359">
        <v>1018.4</v>
      </c>
      <c r="K2748" s="359">
        <v>10185</v>
      </c>
      <c r="L2748" s="359"/>
      <c r="M2748" s="360" t="str">
        <f>TEXT(Table2[[#This Row],[Gd.Dt]],"mmm-yy")</f>
        <v>Jun-22</v>
      </c>
      <c r="N2748" s="46" t="str">
        <f>MID(Table2[[#This Row],[BE]],6,2)</f>
        <v>IB</v>
      </c>
      <c r="O2748" s="46" t="str">
        <f>IF(Table2[[#This Row],[Type]]="IB","EOU",IF(Table2[[#This Row],[Type]]="MB","Local","492"))</f>
        <v>EOU</v>
      </c>
      <c r="P2748" s="46">
        <f>ROUND(Table2[[#This Row],[Cons]]/Table2[[#This Row],[Qty.]],5)</f>
        <v>9.9989999999999996E-2</v>
      </c>
      <c r="Q2748" s="46" t="b">
        <f>EXACT(Table2[[#This Row],[rate]],Table2[[#This Row],[Check]])</f>
        <v>0</v>
      </c>
      <c r="R2748" s="46"/>
      <c r="S2748" s="46" t="str">
        <f>IF(Table2[[#This Row],[SRO]]="EOU",VLOOKUP(Table2[[#This Row],[BE]],[2]GD.List!$C$3:$N$5014,12,0),IF(Table2[[#This Row],[SRO]]="Local","Polyester Staple Fibre","SRO 492"))</f>
        <v>Textile Coal</v>
      </c>
    </row>
    <row r="2749" spans="1:19" x14ac:dyDescent="0.25">
      <c r="A2749" s="368" t="s">
        <v>1</v>
      </c>
      <c r="B2749" s="363" t="s">
        <v>2006</v>
      </c>
      <c r="C2749" s="364">
        <v>2402</v>
      </c>
      <c r="D2749" s="365">
        <v>2701.12</v>
      </c>
      <c r="E2749" s="7" t="s">
        <v>46</v>
      </c>
      <c r="F2749" s="363" t="s">
        <v>2026</v>
      </c>
      <c r="G2749" s="156">
        <v>44737</v>
      </c>
      <c r="H2749" s="366">
        <v>5352997.67</v>
      </c>
      <c r="I2749" s="50">
        <v>0.1</v>
      </c>
      <c r="J2749" s="359">
        <v>422.3</v>
      </c>
      <c r="K2749" s="359">
        <v>4223</v>
      </c>
      <c r="L2749" s="359"/>
      <c r="M2749" s="360" t="str">
        <f>TEXT(Table2[[#This Row],[Gd.Dt]],"mmm-yy")</f>
        <v>Jun-22</v>
      </c>
      <c r="N2749" s="46" t="str">
        <f>MID(Table2[[#This Row],[BE]],6,2)</f>
        <v>IB</v>
      </c>
      <c r="O2749" s="46" t="str">
        <f>IF(Table2[[#This Row],[Type]]="IB","EOU",IF(Table2[[#This Row],[Type]]="MB","Local","492"))</f>
        <v>EOU</v>
      </c>
      <c r="P2749" s="46">
        <f>ROUND(Table2[[#This Row],[Cons]]/Table2[[#This Row],[Qty.]],5)</f>
        <v>0.1</v>
      </c>
      <c r="Q2749" s="46" t="b">
        <f>EXACT(Table2[[#This Row],[rate]],Table2[[#This Row],[Check]])</f>
        <v>1</v>
      </c>
      <c r="R2749" s="46"/>
      <c r="S2749" s="46" t="str">
        <f>IF(Table2[[#This Row],[SRO]]="EOU",VLOOKUP(Table2[[#This Row],[BE]],[2]GD.List!$C$3:$N$5014,12,0),IF(Table2[[#This Row],[SRO]]="Local","Polyester Staple Fibre","SRO 492"))</f>
        <v>Textile Coal</v>
      </c>
    </row>
    <row r="2750" spans="1:19" x14ac:dyDescent="0.25">
      <c r="A2750" s="363" t="s">
        <v>1</v>
      </c>
      <c r="B2750" s="363" t="s">
        <v>2010</v>
      </c>
      <c r="C2750" s="364">
        <v>58310</v>
      </c>
      <c r="D2750" s="365">
        <v>2701.12</v>
      </c>
      <c r="E2750" s="7" t="s">
        <v>46</v>
      </c>
      <c r="F2750" s="363" t="s">
        <v>2027</v>
      </c>
      <c r="G2750" s="156">
        <v>44738</v>
      </c>
      <c r="H2750" s="366">
        <v>48936483</v>
      </c>
      <c r="I2750" s="50">
        <v>0.4</v>
      </c>
      <c r="J2750" s="359">
        <v>9738.4</v>
      </c>
      <c r="K2750" s="359">
        <v>24346</v>
      </c>
      <c r="L2750" s="359"/>
      <c r="M2750" s="360" t="str">
        <f>TEXT(Table2[[#This Row],[Gd.Dt]],"mmm-yy")</f>
        <v>Jun-22</v>
      </c>
      <c r="N2750" s="46" t="str">
        <f>MID(Table2[[#This Row],[BE]],6,2)</f>
        <v>IB</v>
      </c>
      <c r="O2750" s="46" t="str">
        <f>IF(Table2[[#This Row],[Type]]="IB","EOU",IF(Table2[[#This Row],[Type]]="MB","Local","492"))</f>
        <v>EOU</v>
      </c>
      <c r="P2750" s="46">
        <f>ROUND(Table2[[#This Row],[Cons]]/Table2[[#This Row],[Qty.]],5)</f>
        <v>0.4</v>
      </c>
      <c r="Q2750" s="46" t="b">
        <f>EXACT(Table2[[#This Row],[rate]],Table2[[#This Row],[Check]])</f>
        <v>1</v>
      </c>
      <c r="R2750" s="46"/>
      <c r="S2750" s="46" t="str">
        <f>IF(Table2[[#This Row],[SRO]]="EOU",VLOOKUP(Table2[[#This Row],[BE]],[2]GD.List!$C$3:$N$5014,12,0),IF(Table2[[#This Row],[SRO]]="Local","Polyester Staple Fibre","SRO 492"))</f>
        <v>Textile Coal</v>
      </c>
    </row>
    <row r="2751" spans="1:19" x14ac:dyDescent="0.25">
      <c r="A2751" s="363" t="s">
        <v>1</v>
      </c>
      <c r="B2751" s="363" t="s">
        <v>2011</v>
      </c>
      <c r="C2751" s="364">
        <v>99600</v>
      </c>
      <c r="D2751" s="365">
        <v>2701.12</v>
      </c>
      <c r="E2751" s="7" t="s">
        <v>46</v>
      </c>
      <c r="F2751" s="363" t="s">
        <v>2028</v>
      </c>
      <c r="G2751" s="156">
        <v>44738</v>
      </c>
      <c r="H2751" s="366">
        <v>117805886</v>
      </c>
      <c r="I2751" s="50">
        <v>0.1</v>
      </c>
      <c r="J2751" s="359">
        <v>5180.5</v>
      </c>
      <c r="K2751" s="359">
        <v>51805</v>
      </c>
      <c r="L2751" s="359"/>
      <c r="M2751" s="360" t="str">
        <f>TEXT(Table2[[#This Row],[Gd.Dt]],"mmm-yy")</f>
        <v>Jun-22</v>
      </c>
      <c r="N2751" s="46" t="str">
        <f>MID(Table2[[#This Row],[BE]],6,2)</f>
        <v>IB</v>
      </c>
      <c r="O2751" s="46" t="str">
        <f>IF(Table2[[#This Row],[Type]]="IB","EOU",IF(Table2[[#This Row],[Type]]="MB","Local","492"))</f>
        <v>EOU</v>
      </c>
      <c r="P2751" s="46">
        <f>ROUND(Table2[[#This Row],[Cons]]/Table2[[#This Row],[Qty.]],5)</f>
        <v>0.1</v>
      </c>
      <c r="Q2751" s="46" t="b">
        <f>EXACT(Table2[[#This Row],[rate]],Table2[[#This Row],[Check]])</f>
        <v>1</v>
      </c>
      <c r="R2751" s="46"/>
      <c r="S2751" s="46" t="str">
        <f>IF(Table2[[#This Row],[SRO]]="EOU",VLOOKUP(Table2[[#This Row],[BE]],[2]GD.List!$C$3:$N$5014,12,0),IF(Table2[[#This Row],[SRO]]="Local","Polyester Staple Fibre","SRO 492"))</f>
        <v>Textile Coal</v>
      </c>
    </row>
    <row r="2752" spans="1:19" x14ac:dyDescent="0.25">
      <c r="A2752" s="363" t="s">
        <v>1</v>
      </c>
      <c r="B2752" s="363" t="s">
        <v>2009</v>
      </c>
      <c r="C2752" s="364">
        <v>14028</v>
      </c>
      <c r="D2752" s="365">
        <v>2701.12</v>
      </c>
      <c r="E2752" s="7" t="s">
        <v>46</v>
      </c>
      <c r="F2752" s="363" t="s">
        <v>2029</v>
      </c>
      <c r="G2752" s="156">
        <v>44738</v>
      </c>
      <c r="H2752" s="366">
        <v>20451090.690000001</v>
      </c>
      <c r="I2752" s="50">
        <v>0.1</v>
      </c>
      <c r="J2752" s="359">
        <v>942.1</v>
      </c>
      <c r="K2752" s="359">
        <v>9421</v>
      </c>
      <c r="L2752" s="359"/>
      <c r="M2752" s="360" t="str">
        <f>TEXT(Table2[[#This Row],[Gd.Dt]],"mmm-yy")</f>
        <v>Jun-22</v>
      </c>
      <c r="N2752" s="46" t="str">
        <f>MID(Table2[[#This Row],[BE]],6,2)</f>
        <v>IB</v>
      </c>
      <c r="O2752" s="46" t="str">
        <f>IF(Table2[[#This Row],[Type]]="IB","EOU",IF(Table2[[#This Row],[Type]]="MB","Local","492"))</f>
        <v>EOU</v>
      </c>
      <c r="P2752" s="46">
        <f>ROUND(Table2[[#This Row],[Cons]]/Table2[[#This Row],[Qty.]],5)</f>
        <v>0.1</v>
      </c>
      <c r="Q2752" s="46" t="b">
        <f>EXACT(Table2[[#This Row],[rate]],Table2[[#This Row],[Check]])</f>
        <v>1</v>
      </c>
      <c r="R2752" s="46"/>
      <c r="S2752" s="46" t="str">
        <f>IF(Table2[[#This Row],[SRO]]="EOU",VLOOKUP(Table2[[#This Row],[BE]],[2]GD.List!$C$3:$N$5014,12,0),IF(Table2[[#This Row],[SRO]]="Local","Polyester Staple Fibre","SRO 492"))</f>
        <v>Textile Coal</v>
      </c>
    </row>
    <row r="2753" spans="1:19" x14ac:dyDescent="0.25">
      <c r="A2753" s="367" t="s">
        <v>1</v>
      </c>
      <c r="B2753" s="363" t="s">
        <v>2031</v>
      </c>
      <c r="C2753" s="364">
        <v>4250</v>
      </c>
      <c r="D2753" s="365">
        <v>2701.12</v>
      </c>
      <c r="E2753" s="7" t="s">
        <v>2032</v>
      </c>
      <c r="F2753" s="363" t="s">
        <v>2033</v>
      </c>
      <c r="G2753" s="156">
        <v>44740</v>
      </c>
      <c r="H2753" s="366">
        <v>32801239.66</v>
      </c>
      <c r="I2753" s="50">
        <v>0.4</v>
      </c>
      <c r="J2753" s="359">
        <v>7027.2000000000007</v>
      </c>
      <c r="K2753" s="359">
        <v>17568</v>
      </c>
      <c r="L2753" s="359"/>
      <c r="M2753" s="360" t="str">
        <f>TEXT(Table2[[#This Row],[Gd.Dt]],"mmm-yy")</f>
        <v>Jun-22</v>
      </c>
      <c r="N2753" s="46" t="str">
        <f>MID(Table2[[#This Row],[BE]],6,2)</f>
        <v>IB</v>
      </c>
      <c r="O2753" s="46" t="str">
        <f>IF(Table2[[#This Row],[Type]]="IB","EOU",IF(Table2[[#This Row],[Type]]="MB","Local","492"))</f>
        <v>EOU</v>
      </c>
      <c r="P2753" s="46">
        <f>ROUND(Table2[[#This Row],[Cons]]/Table2[[#This Row],[Qty.]],5)</f>
        <v>0.4</v>
      </c>
      <c r="Q2753" s="46" t="b">
        <f>EXACT(Table2[[#This Row],[rate]],Table2[[#This Row],[Check]])</f>
        <v>1</v>
      </c>
      <c r="R2753" s="46"/>
      <c r="S2753" s="46" t="str">
        <f>IF(Table2[[#This Row],[SRO]]="EOU",VLOOKUP(Table2[[#This Row],[BE]],[2]GD.List!$C$3:$N$5014,12,0),IF(Table2[[#This Row],[SRO]]="Local","Polyester Staple Fibre","SRO 492"))</f>
        <v>Textile Coal</v>
      </c>
    </row>
    <row r="2754" spans="1:19" x14ac:dyDescent="0.25">
      <c r="A2754" s="367" t="s">
        <v>1445</v>
      </c>
      <c r="B2754" s="363" t="s">
        <v>2010</v>
      </c>
      <c r="C2754" s="364">
        <v>58310</v>
      </c>
      <c r="D2754" s="365">
        <v>3906.9029999999998</v>
      </c>
      <c r="E2754" s="7" t="s">
        <v>46</v>
      </c>
      <c r="F2754" s="363" t="s">
        <v>2027</v>
      </c>
      <c r="G2754" s="156">
        <v>44738</v>
      </c>
      <c r="H2754" s="366">
        <v>48936483</v>
      </c>
      <c r="I2754" s="50">
        <v>0.04</v>
      </c>
      <c r="J2754" s="359">
        <v>206.72</v>
      </c>
      <c r="K2754" s="359">
        <v>5168</v>
      </c>
      <c r="L2754" s="359"/>
      <c r="M2754" s="360" t="str">
        <f>TEXT(Table2[[#This Row],[Gd.Dt]],"mmm-yy")</f>
        <v>Jun-22</v>
      </c>
      <c r="N2754" s="46" t="str">
        <f>MID(Table2[[#This Row],[BE]],6,2)</f>
        <v>IB</v>
      </c>
      <c r="O2754" s="46" t="str">
        <f>IF(Table2[[#This Row],[Type]]="IB","EOU",IF(Table2[[#This Row],[Type]]="MB","Local","492"))</f>
        <v>EOU</v>
      </c>
      <c r="P2754" s="46">
        <f>ROUND(Table2[[#This Row],[Cons]]/Table2[[#This Row],[Qty.]],5)</f>
        <v>0.04</v>
      </c>
      <c r="Q2754" s="46" t="b">
        <f>EXACT(Table2[[#This Row],[rate]],Table2[[#This Row],[Check]])</f>
        <v>1</v>
      </c>
      <c r="R2754" s="46"/>
      <c r="S2754" s="46" t="str">
        <f>IF(Table2[[#This Row],[SRO]]="EOU",VLOOKUP(Table2[[#This Row],[BE]],[2]GD.List!$C$3:$N$5014,12,0),IF(Table2[[#This Row],[SRO]]="Local","Polyester Staple Fibre","SRO 492"))</f>
        <v>Textile Chemical</v>
      </c>
    </row>
    <row r="2755" spans="1:19" x14ac:dyDescent="0.25">
      <c r="A2755" s="368" t="s">
        <v>1818</v>
      </c>
      <c r="B2755" s="363" t="s">
        <v>2012</v>
      </c>
      <c r="C2755" s="364">
        <v>30796</v>
      </c>
      <c r="D2755" s="365">
        <v>8523.5990000000002</v>
      </c>
      <c r="E2755" s="7" t="s">
        <v>2017</v>
      </c>
      <c r="F2755" s="363" t="s">
        <v>2030</v>
      </c>
      <c r="G2755" s="156">
        <v>44738</v>
      </c>
      <c r="H2755" s="366">
        <v>50797717.280000001</v>
      </c>
      <c r="I2755" s="50">
        <v>1</v>
      </c>
      <c r="J2755" s="359">
        <v>6000</v>
      </c>
      <c r="K2755" s="359">
        <v>6000</v>
      </c>
      <c r="L2755" s="359"/>
      <c r="M2755" s="360" t="str">
        <f>TEXT(Table2[[#This Row],[Gd.Dt]],"mmm-yy")</f>
        <v>Jun-22</v>
      </c>
      <c r="N2755" s="46" t="str">
        <f>MID(Table2[[#This Row],[BE]],6,2)</f>
        <v>TI</v>
      </c>
      <c r="O2755" s="46" t="str">
        <f>IF(Table2[[#This Row],[Type]]="IB","EOU",IF(Table2[[#This Row],[Type]]="MB","Local","492"))</f>
        <v>492</v>
      </c>
      <c r="P2755" s="46">
        <f>ROUND(Table2[[#This Row],[Cons]]/Table2[[#This Row],[Qty.]],5)</f>
        <v>1</v>
      </c>
      <c r="Q2755" s="46" t="b">
        <f>EXACT(Table2[[#This Row],[rate]],Table2[[#This Row],[Check]])</f>
        <v>1</v>
      </c>
      <c r="R2755" s="46"/>
      <c r="S2755" s="46" t="str">
        <f>IF(Table2[[#This Row],[SRO]]="EOU",VLOOKUP(Table2[[#This Row],[BE]],[2]GD.List!$C$3:$N$5014,12,0),IF(Table2[[#This Row],[SRO]]="Local","Polyester Staple Fibre","SRO 492"))</f>
        <v>SRO 492</v>
      </c>
    </row>
    <row r="2756" spans="1:19" x14ac:dyDescent="0.25">
      <c r="A2756" s="367" t="s">
        <v>1818</v>
      </c>
      <c r="B2756" s="363" t="s">
        <v>2012</v>
      </c>
      <c r="C2756" s="364">
        <v>30796</v>
      </c>
      <c r="D2756" s="365">
        <v>7317.0010000000002</v>
      </c>
      <c r="E2756" s="7" t="s">
        <v>2017</v>
      </c>
      <c r="F2756" s="363" t="s">
        <v>2030</v>
      </c>
      <c r="G2756" s="156">
        <v>44738</v>
      </c>
      <c r="H2756" s="366">
        <v>50797717.280000001</v>
      </c>
      <c r="I2756" s="50">
        <v>1</v>
      </c>
      <c r="J2756" s="359">
        <v>6</v>
      </c>
      <c r="K2756" s="359">
        <v>6</v>
      </c>
      <c r="L2756" s="359"/>
      <c r="M2756" s="360" t="str">
        <f>TEXT(Table2[[#This Row],[Gd.Dt]],"mmm-yy")</f>
        <v>Jun-22</v>
      </c>
      <c r="N2756" s="46" t="str">
        <f>MID(Table2[[#This Row],[BE]],6,2)</f>
        <v>TI</v>
      </c>
      <c r="O2756" s="46" t="str">
        <f>IF(Table2[[#This Row],[Type]]="IB","EOU",IF(Table2[[#This Row],[Type]]="MB","Local","492"))</f>
        <v>492</v>
      </c>
      <c r="P2756" s="46">
        <f>ROUND(Table2[[#This Row],[Cons]]/Table2[[#This Row],[Qty.]],5)</f>
        <v>1</v>
      </c>
      <c r="Q2756" s="46" t="b">
        <f>EXACT(Table2[[#This Row],[rate]],Table2[[#This Row],[Check]])</f>
        <v>1</v>
      </c>
      <c r="R2756" s="46"/>
      <c r="S2756" s="46" t="str">
        <f>IF(Table2[[#This Row],[SRO]]="EOU",VLOOKUP(Table2[[#This Row],[BE]],[2]GD.List!$C$3:$N$5014,12,0),IF(Table2[[#This Row],[SRO]]="Local","Polyester Staple Fibre","SRO 492"))</f>
        <v>SRO 492</v>
      </c>
    </row>
    <row r="2757" spans="1:19" x14ac:dyDescent="0.25">
      <c r="A2757" s="368" t="s">
        <v>1820</v>
      </c>
      <c r="B2757" s="363" t="s">
        <v>2012</v>
      </c>
      <c r="C2757" s="364">
        <v>30796</v>
      </c>
      <c r="D2757" s="365">
        <v>8523.5990000000002</v>
      </c>
      <c r="E2757" s="7" t="s">
        <v>2017</v>
      </c>
      <c r="F2757" s="363" t="s">
        <v>2030</v>
      </c>
      <c r="G2757" s="156">
        <v>44738</v>
      </c>
      <c r="H2757" s="366">
        <v>50797717.280000001</v>
      </c>
      <c r="I2757" s="50">
        <v>1</v>
      </c>
      <c r="J2757" s="359">
        <v>20000</v>
      </c>
      <c r="K2757" s="359">
        <v>20000</v>
      </c>
      <c r="L2757" s="359"/>
      <c r="M2757" s="360" t="str">
        <f>TEXT(Table2[[#This Row],[Gd.Dt]],"mmm-yy")</f>
        <v>Jun-22</v>
      </c>
      <c r="N2757" s="46" t="str">
        <f>MID(Table2[[#This Row],[BE]],6,2)</f>
        <v>TI</v>
      </c>
      <c r="O2757" s="46" t="str">
        <f>IF(Table2[[#This Row],[Type]]="IB","EOU",IF(Table2[[#This Row],[Type]]="MB","Local","492"))</f>
        <v>492</v>
      </c>
      <c r="P2757" s="46">
        <f>ROUND(Table2[[#This Row],[Cons]]/Table2[[#This Row],[Qty.]],5)</f>
        <v>1</v>
      </c>
      <c r="Q2757" s="46" t="b">
        <f>EXACT(Table2[[#This Row],[rate]],Table2[[#This Row],[Check]])</f>
        <v>1</v>
      </c>
      <c r="R2757" s="46"/>
      <c r="S2757" s="46" t="str">
        <f>IF(Table2[[#This Row],[SRO]]="EOU",VLOOKUP(Table2[[#This Row],[BE]],[2]GD.List!$C$3:$N$5014,12,0),IF(Table2[[#This Row],[SRO]]="Local","Polyester Staple Fibre","SRO 492"))</f>
        <v>SRO 492</v>
      </c>
    </row>
    <row r="2758" spans="1:19" x14ac:dyDescent="0.25">
      <c r="A2758" s="367" t="s">
        <v>1820</v>
      </c>
      <c r="B2758" s="363" t="s">
        <v>2012</v>
      </c>
      <c r="C2758" s="364">
        <v>30796</v>
      </c>
      <c r="D2758" s="365">
        <v>7317.0010000000002</v>
      </c>
      <c r="E2758" s="7" t="s">
        <v>2017</v>
      </c>
      <c r="F2758" s="363" t="s">
        <v>2030</v>
      </c>
      <c r="G2758" s="156">
        <v>44738</v>
      </c>
      <c r="H2758" s="366">
        <v>50797717.280000001</v>
      </c>
      <c r="I2758" s="50">
        <v>1</v>
      </c>
      <c r="J2758" s="359">
        <v>20</v>
      </c>
      <c r="K2758" s="359">
        <v>20</v>
      </c>
      <c r="L2758" s="359"/>
      <c r="M2758" s="360" t="str">
        <f>TEXT(Table2[[#This Row],[Gd.Dt]],"mmm-yy")</f>
        <v>Jun-22</v>
      </c>
      <c r="N2758" s="46" t="str">
        <f>MID(Table2[[#This Row],[BE]],6,2)</f>
        <v>TI</v>
      </c>
      <c r="O2758" s="46" t="str">
        <f>IF(Table2[[#This Row],[Type]]="IB","EOU",IF(Table2[[#This Row],[Type]]="MB","Local","492"))</f>
        <v>492</v>
      </c>
      <c r="P2758" s="46">
        <f>ROUND(Table2[[#This Row],[Cons]]/Table2[[#This Row],[Qty.]],5)</f>
        <v>1</v>
      </c>
      <c r="Q2758" s="46" t="b">
        <f>EXACT(Table2[[#This Row],[rate]],Table2[[#This Row],[Check]])</f>
        <v>1</v>
      </c>
      <c r="R2758" s="46"/>
      <c r="S2758" s="46" t="str">
        <f>IF(Table2[[#This Row],[SRO]]="EOU",VLOOKUP(Table2[[#This Row],[BE]],[2]GD.List!$C$3:$N$5014,12,0),IF(Table2[[#This Row],[SRO]]="Local","Polyester Staple Fibre","SRO 492"))</f>
        <v>SRO 492</v>
      </c>
    </row>
    <row r="2759" spans="1:19" x14ac:dyDescent="0.25">
      <c r="A2759" s="368" t="s">
        <v>1881</v>
      </c>
      <c r="B2759" s="363" t="s">
        <v>2008</v>
      </c>
      <c r="C2759" s="364">
        <v>30448</v>
      </c>
      <c r="D2759" s="365">
        <v>2847</v>
      </c>
      <c r="E2759" s="7" t="s">
        <v>2015</v>
      </c>
      <c r="F2759" s="363" t="s">
        <v>2021</v>
      </c>
      <c r="G2759" s="156">
        <v>44737</v>
      </c>
      <c r="H2759" s="366">
        <v>26703893.129999999</v>
      </c>
      <c r="I2759" s="50">
        <v>0.03</v>
      </c>
      <c r="J2759" s="359">
        <v>445.11</v>
      </c>
      <c r="K2759" s="359">
        <v>14837</v>
      </c>
      <c r="L2759" s="359"/>
      <c r="M2759" s="360" t="str">
        <f>TEXT(Table2[[#This Row],[Gd.Dt]],"mmm-yy")</f>
        <v>Jun-22</v>
      </c>
      <c r="N2759" s="46" t="str">
        <f>MID(Table2[[#This Row],[BE]],6,2)</f>
        <v>IB</v>
      </c>
      <c r="O2759" s="46" t="str">
        <f>IF(Table2[[#This Row],[Type]]="IB","EOU",IF(Table2[[#This Row],[Type]]="MB","Local","492"))</f>
        <v>EOU</v>
      </c>
      <c r="P2759" s="46">
        <f>ROUND(Table2[[#This Row],[Cons]]/Table2[[#This Row],[Qty.]],5)</f>
        <v>0.03</v>
      </c>
      <c r="Q2759" s="46" t="b">
        <f>EXACT(Table2[[#This Row],[rate]],Table2[[#This Row],[Check]])</f>
        <v>1</v>
      </c>
      <c r="R2759" s="46"/>
      <c r="S2759" s="46" t="str">
        <f>IF(Table2[[#This Row],[SRO]]="EOU",VLOOKUP(Table2[[#This Row],[BE]],[2]GD.List!$C$3:$N$5014,12,0),IF(Table2[[#This Row],[SRO]]="Local","Polyester Staple Fibre","SRO 492"))</f>
        <v>Textile Chemical</v>
      </c>
    </row>
    <row r="2760" spans="1:19" x14ac:dyDescent="0.25">
      <c r="A2760" s="368" t="s">
        <v>1881</v>
      </c>
      <c r="B2760" s="363" t="s">
        <v>2014</v>
      </c>
      <c r="C2760" s="364">
        <v>23490</v>
      </c>
      <c r="D2760" s="365">
        <v>2847</v>
      </c>
      <c r="E2760" s="7" t="s">
        <v>2020</v>
      </c>
      <c r="F2760" s="363" t="s">
        <v>2022</v>
      </c>
      <c r="G2760" s="156">
        <v>44739</v>
      </c>
      <c r="H2760" s="366">
        <v>29065229.600000001</v>
      </c>
      <c r="I2760" s="50">
        <v>0.03</v>
      </c>
      <c r="J2760" s="359">
        <v>457.02</v>
      </c>
      <c r="K2760" s="359">
        <v>15234</v>
      </c>
      <c r="L2760" s="359"/>
      <c r="M2760" s="360" t="str">
        <f>TEXT(Table2[[#This Row],[Gd.Dt]],"mmm-yy")</f>
        <v>Jun-22</v>
      </c>
      <c r="N2760" s="46" t="str">
        <f>MID(Table2[[#This Row],[BE]],6,2)</f>
        <v>IB</v>
      </c>
      <c r="O2760" s="46" t="str">
        <f>IF(Table2[[#This Row],[Type]]="IB","EOU",IF(Table2[[#This Row],[Type]]="MB","Local","492"))</f>
        <v>EOU</v>
      </c>
      <c r="P2760" s="46">
        <f>ROUND(Table2[[#This Row],[Cons]]/Table2[[#This Row],[Qty.]],5)</f>
        <v>0.03</v>
      </c>
      <c r="Q2760" s="46" t="b">
        <f>EXACT(Table2[[#This Row],[rate]],Table2[[#This Row],[Check]])</f>
        <v>1</v>
      </c>
      <c r="R2760" s="46"/>
      <c r="S2760" s="46" t="str">
        <f>IF(Table2[[#This Row],[SRO]]="EOU",VLOOKUP(Table2[[#This Row],[BE]],[2]GD.List!$C$3:$N$5014,12,0),IF(Table2[[#This Row],[SRO]]="Local","Polyester Staple Fibre","SRO 492"))</f>
        <v>Textile Chemical</v>
      </c>
    </row>
    <row r="2761" spans="1:19" x14ac:dyDescent="0.25">
      <c r="A2761" s="368" t="s">
        <v>1881</v>
      </c>
      <c r="B2761" s="363" t="s">
        <v>2013</v>
      </c>
      <c r="C2761" s="364">
        <v>11950</v>
      </c>
      <c r="D2761" s="365">
        <v>2847</v>
      </c>
      <c r="E2761" s="7" t="s">
        <v>2019</v>
      </c>
      <c r="F2761" s="363" t="s">
        <v>2023</v>
      </c>
      <c r="G2761" s="156">
        <v>44739</v>
      </c>
      <c r="H2761" s="366">
        <v>31235959</v>
      </c>
      <c r="I2761" s="50">
        <v>0.03</v>
      </c>
      <c r="J2761" s="359">
        <v>522.80999999999995</v>
      </c>
      <c r="K2761" s="359">
        <v>17427</v>
      </c>
      <c r="L2761" s="359"/>
      <c r="M2761" s="360" t="str">
        <f>TEXT(Table2[[#This Row],[Gd.Dt]],"mmm-yy")</f>
        <v>Jun-22</v>
      </c>
      <c r="N2761" s="46" t="str">
        <f>MID(Table2[[#This Row],[BE]],6,2)</f>
        <v>IB</v>
      </c>
      <c r="O2761" s="46" t="str">
        <f>IF(Table2[[#This Row],[Type]]="IB","EOU",IF(Table2[[#This Row],[Type]]="MB","Local","492"))</f>
        <v>EOU</v>
      </c>
      <c r="P2761" s="46">
        <f>ROUND(Table2[[#This Row],[Cons]]/Table2[[#This Row],[Qty.]],5)</f>
        <v>0.03</v>
      </c>
      <c r="Q2761" s="46" t="b">
        <f>EXACT(Table2[[#This Row],[rate]],Table2[[#This Row],[Check]])</f>
        <v>1</v>
      </c>
      <c r="R2761" s="46"/>
      <c r="S2761" s="46" t="str">
        <f>IF(Table2[[#This Row],[SRO]]="EOU",VLOOKUP(Table2[[#This Row],[BE]],[2]GD.List!$C$3:$N$5014,12,0),IF(Table2[[#This Row],[SRO]]="Local","Polyester Staple Fibre","SRO 492"))</f>
        <v>Textile Chemical</v>
      </c>
    </row>
    <row r="2762" spans="1:19" x14ac:dyDescent="0.25">
      <c r="A2762" s="368" t="s">
        <v>1881</v>
      </c>
      <c r="B2762" s="363" t="s">
        <v>2007</v>
      </c>
      <c r="C2762" s="364">
        <v>8782</v>
      </c>
      <c r="D2762" s="365">
        <v>2847</v>
      </c>
      <c r="E2762" s="7" t="s">
        <v>46</v>
      </c>
      <c r="F2762" s="363" t="s">
        <v>2024</v>
      </c>
      <c r="G2762" s="156">
        <v>44737</v>
      </c>
      <c r="H2762" s="366">
        <v>14514039.060000001</v>
      </c>
      <c r="I2762" s="50">
        <v>0.03</v>
      </c>
      <c r="J2762" s="359">
        <v>312.69</v>
      </c>
      <c r="K2762" s="359">
        <v>10423</v>
      </c>
      <c r="L2762" s="359"/>
      <c r="M2762" s="360" t="str">
        <f>TEXT(Table2[[#This Row],[Gd.Dt]],"mmm-yy")</f>
        <v>Jun-22</v>
      </c>
      <c r="N2762" s="46" t="str">
        <f>MID(Table2[[#This Row],[BE]],6,2)</f>
        <v>IB</v>
      </c>
      <c r="O2762" s="46" t="str">
        <f>IF(Table2[[#This Row],[Type]]="IB","EOU",IF(Table2[[#This Row],[Type]]="MB","Local","492"))</f>
        <v>EOU</v>
      </c>
      <c r="P2762" s="46">
        <f>ROUND(Table2[[#This Row],[Cons]]/Table2[[#This Row],[Qty.]],5)</f>
        <v>0.03</v>
      </c>
      <c r="Q2762" s="46" t="b">
        <f>EXACT(Table2[[#This Row],[rate]],Table2[[#This Row],[Check]])</f>
        <v>1</v>
      </c>
      <c r="R2762" s="46"/>
      <c r="S2762" s="46" t="str">
        <f>IF(Table2[[#This Row],[SRO]]="EOU",VLOOKUP(Table2[[#This Row],[BE]],[2]GD.List!$C$3:$N$5014,12,0),IF(Table2[[#This Row],[SRO]]="Local","Polyester Staple Fibre","SRO 492"))</f>
        <v>Textile Chemical</v>
      </c>
    </row>
    <row r="2763" spans="1:19" x14ac:dyDescent="0.25">
      <c r="A2763" s="368" t="s">
        <v>1881</v>
      </c>
      <c r="B2763" s="363" t="s">
        <v>2005</v>
      </c>
      <c r="C2763" s="364">
        <v>17286</v>
      </c>
      <c r="D2763" s="365">
        <v>2847</v>
      </c>
      <c r="E2763" s="7" t="s">
        <v>46</v>
      </c>
      <c r="F2763" s="363" t="s">
        <v>2025</v>
      </c>
      <c r="G2763" s="156">
        <v>44737</v>
      </c>
      <c r="H2763" s="366">
        <v>24307083.93</v>
      </c>
      <c r="I2763" s="50">
        <v>0.03</v>
      </c>
      <c r="J2763" s="359">
        <v>305.52</v>
      </c>
      <c r="K2763" s="359">
        <v>10185</v>
      </c>
      <c r="L2763" s="359"/>
      <c r="M2763" s="360" t="str">
        <f>TEXT(Table2[[#This Row],[Gd.Dt]],"mmm-yy")</f>
        <v>Jun-22</v>
      </c>
      <c r="N2763" s="46" t="str">
        <f>MID(Table2[[#This Row],[BE]],6,2)</f>
        <v>IB</v>
      </c>
      <c r="O2763" s="46" t="str">
        <f>IF(Table2[[#This Row],[Type]]="IB","EOU",IF(Table2[[#This Row],[Type]]="MB","Local","492"))</f>
        <v>EOU</v>
      </c>
      <c r="P2763" s="46">
        <f>ROUND(Table2[[#This Row],[Cons]]/Table2[[#This Row],[Qty.]],5)</f>
        <v>0.03</v>
      </c>
      <c r="Q2763" s="46" t="b">
        <f>EXACT(Table2[[#This Row],[rate]],Table2[[#This Row],[Check]])</f>
        <v>1</v>
      </c>
      <c r="R2763" s="46"/>
      <c r="S2763" s="46" t="str">
        <f>IF(Table2[[#This Row],[SRO]]="EOU",VLOOKUP(Table2[[#This Row],[BE]],[2]GD.List!$C$3:$N$5014,12,0),IF(Table2[[#This Row],[SRO]]="Local","Polyester Staple Fibre","SRO 492"))</f>
        <v>Textile Chemical</v>
      </c>
    </row>
    <row r="2764" spans="1:19" x14ac:dyDescent="0.25">
      <c r="A2764" s="368" t="s">
        <v>1881</v>
      </c>
      <c r="B2764" s="363" t="s">
        <v>2006</v>
      </c>
      <c r="C2764" s="364">
        <v>2402</v>
      </c>
      <c r="D2764" s="365">
        <v>2847</v>
      </c>
      <c r="E2764" s="7" t="s">
        <v>46</v>
      </c>
      <c r="F2764" s="363" t="s">
        <v>2026</v>
      </c>
      <c r="G2764" s="156">
        <v>44737</v>
      </c>
      <c r="H2764" s="366">
        <v>5352997.67</v>
      </c>
      <c r="I2764" s="50">
        <v>0.03</v>
      </c>
      <c r="J2764" s="359">
        <v>126.69</v>
      </c>
      <c r="K2764" s="359">
        <v>4223</v>
      </c>
      <c r="L2764" s="359"/>
      <c r="M2764" s="360" t="str">
        <f>TEXT(Table2[[#This Row],[Gd.Dt]],"mmm-yy")</f>
        <v>Jun-22</v>
      </c>
      <c r="N2764" s="46" t="str">
        <f>MID(Table2[[#This Row],[BE]],6,2)</f>
        <v>IB</v>
      </c>
      <c r="O2764" s="46" t="str">
        <f>IF(Table2[[#This Row],[Type]]="IB","EOU",IF(Table2[[#This Row],[Type]]="MB","Local","492"))</f>
        <v>EOU</v>
      </c>
      <c r="P2764" s="46">
        <f>ROUND(Table2[[#This Row],[Cons]]/Table2[[#This Row],[Qty.]],5)</f>
        <v>0.03</v>
      </c>
      <c r="Q2764" s="46" t="b">
        <f>EXACT(Table2[[#This Row],[rate]],Table2[[#This Row],[Check]])</f>
        <v>1</v>
      </c>
      <c r="R2764" s="46"/>
      <c r="S2764" s="46" t="str">
        <f>IF(Table2[[#This Row],[SRO]]="EOU",VLOOKUP(Table2[[#This Row],[BE]],[2]GD.List!$C$3:$N$5014,12,0),IF(Table2[[#This Row],[SRO]]="Local","Polyester Staple Fibre","SRO 492"))</f>
        <v>Textile Chemical</v>
      </c>
    </row>
    <row r="2765" spans="1:19" x14ac:dyDescent="0.25">
      <c r="A2765" s="368" t="s">
        <v>1881</v>
      </c>
      <c r="B2765" s="363" t="s">
        <v>2010</v>
      </c>
      <c r="C2765" s="364">
        <v>58310</v>
      </c>
      <c r="D2765" s="365">
        <v>2847</v>
      </c>
      <c r="E2765" s="7" t="s">
        <v>46</v>
      </c>
      <c r="F2765" s="363" t="s">
        <v>2027</v>
      </c>
      <c r="G2765" s="156">
        <v>44738</v>
      </c>
      <c r="H2765" s="366">
        <v>48936483</v>
      </c>
      <c r="I2765" s="50">
        <v>0.03</v>
      </c>
      <c r="J2765" s="359">
        <v>730.38</v>
      </c>
      <c r="K2765" s="359">
        <v>24346</v>
      </c>
      <c r="L2765" s="359"/>
      <c r="M2765" s="360" t="str">
        <f>TEXT(Table2[[#This Row],[Gd.Dt]],"mmm-yy")</f>
        <v>Jun-22</v>
      </c>
      <c r="N2765" s="46" t="str">
        <f>MID(Table2[[#This Row],[BE]],6,2)</f>
        <v>IB</v>
      </c>
      <c r="O2765" s="46" t="str">
        <f>IF(Table2[[#This Row],[Type]]="IB","EOU",IF(Table2[[#This Row],[Type]]="MB","Local","492"))</f>
        <v>EOU</v>
      </c>
      <c r="P2765" s="46">
        <f>ROUND(Table2[[#This Row],[Cons]]/Table2[[#This Row],[Qty.]],5)</f>
        <v>0.03</v>
      </c>
      <c r="Q2765" s="46" t="b">
        <f>EXACT(Table2[[#This Row],[rate]],Table2[[#This Row],[Check]])</f>
        <v>1</v>
      </c>
      <c r="R2765" s="46"/>
      <c r="S2765" s="46" t="str">
        <f>IF(Table2[[#This Row],[SRO]]="EOU",VLOOKUP(Table2[[#This Row],[BE]],[2]GD.List!$C$3:$N$5014,12,0),IF(Table2[[#This Row],[SRO]]="Local","Polyester Staple Fibre","SRO 492"))</f>
        <v>Textile Chemical</v>
      </c>
    </row>
    <row r="2766" spans="1:19" x14ac:dyDescent="0.25">
      <c r="A2766" s="368" t="s">
        <v>1881</v>
      </c>
      <c r="B2766" s="363" t="s">
        <v>2011</v>
      </c>
      <c r="C2766" s="364">
        <v>99600</v>
      </c>
      <c r="D2766" s="365">
        <v>2847</v>
      </c>
      <c r="E2766" s="7" t="s">
        <v>46</v>
      </c>
      <c r="F2766" s="363" t="s">
        <v>2028</v>
      </c>
      <c r="G2766" s="156">
        <v>44738</v>
      </c>
      <c r="H2766" s="366">
        <v>117805886</v>
      </c>
      <c r="I2766" s="50">
        <v>0.03</v>
      </c>
      <c r="J2766" s="359">
        <v>1554.15</v>
      </c>
      <c r="K2766" s="359">
        <v>51805</v>
      </c>
      <c r="L2766" s="359"/>
      <c r="M2766" s="360" t="str">
        <f>TEXT(Table2[[#This Row],[Gd.Dt]],"mmm-yy")</f>
        <v>Jun-22</v>
      </c>
      <c r="N2766" s="46" t="str">
        <f>MID(Table2[[#This Row],[BE]],6,2)</f>
        <v>IB</v>
      </c>
      <c r="O2766" s="46" t="str">
        <f>IF(Table2[[#This Row],[Type]]="IB","EOU",IF(Table2[[#This Row],[Type]]="MB","Local","492"))</f>
        <v>EOU</v>
      </c>
      <c r="P2766" s="46">
        <f>ROUND(Table2[[#This Row],[Cons]]/Table2[[#This Row],[Qty.]],5)</f>
        <v>0.03</v>
      </c>
      <c r="Q2766" s="46" t="b">
        <f>EXACT(Table2[[#This Row],[rate]],Table2[[#This Row],[Check]])</f>
        <v>1</v>
      </c>
      <c r="R2766" s="46"/>
      <c r="S2766" s="46" t="str">
        <f>IF(Table2[[#This Row],[SRO]]="EOU",VLOOKUP(Table2[[#This Row],[BE]],[2]GD.List!$C$3:$N$5014,12,0),IF(Table2[[#This Row],[SRO]]="Local","Polyester Staple Fibre","SRO 492"))</f>
        <v>Textile Chemical</v>
      </c>
    </row>
    <row r="2767" spans="1:19" x14ac:dyDescent="0.25">
      <c r="A2767" s="368" t="s">
        <v>1881</v>
      </c>
      <c r="B2767" s="363" t="s">
        <v>2009</v>
      </c>
      <c r="C2767" s="364">
        <v>14028</v>
      </c>
      <c r="D2767" s="365">
        <v>2847</v>
      </c>
      <c r="E2767" s="7" t="s">
        <v>46</v>
      </c>
      <c r="F2767" s="363" t="s">
        <v>2029</v>
      </c>
      <c r="G2767" s="156">
        <v>44738</v>
      </c>
      <c r="H2767" s="366">
        <v>20451090.690000001</v>
      </c>
      <c r="I2767" s="50">
        <v>0.03</v>
      </c>
      <c r="J2767" s="359">
        <v>282.63</v>
      </c>
      <c r="K2767" s="359">
        <v>9421</v>
      </c>
      <c r="L2767" s="359"/>
      <c r="M2767" s="360" t="str">
        <f>TEXT(Table2[[#This Row],[Gd.Dt]],"mmm-yy")</f>
        <v>Jun-22</v>
      </c>
      <c r="N2767" s="46" t="str">
        <f>MID(Table2[[#This Row],[BE]],6,2)</f>
        <v>IB</v>
      </c>
      <c r="O2767" s="46" t="str">
        <f>IF(Table2[[#This Row],[Type]]="IB","EOU",IF(Table2[[#This Row],[Type]]="MB","Local","492"))</f>
        <v>EOU</v>
      </c>
      <c r="P2767" s="46">
        <f>ROUND(Table2[[#This Row],[Cons]]/Table2[[#This Row],[Qty.]],5)</f>
        <v>0.03</v>
      </c>
      <c r="Q2767" s="46" t="b">
        <f>EXACT(Table2[[#This Row],[rate]],Table2[[#This Row],[Check]])</f>
        <v>1</v>
      </c>
      <c r="R2767" s="46"/>
      <c r="S2767" s="46" t="str">
        <f>IF(Table2[[#This Row],[SRO]]="EOU",VLOOKUP(Table2[[#This Row],[BE]],[2]GD.List!$C$3:$N$5014,12,0),IF(Table2[[#This Row],[SRO]]="Local","Polyester Staple Fibre","SRO 492"))</f>
        <v>Textile Chemical</v>
      </c>
    </row>
    <row r="2768" spans="1:19" x14ac:dyDescent="0.25">
      <c r="A2768" s="367" t="s">
        <v>1881</v>
      </c>
      <c r="B2768" s="363" t="s">
        <v>2031</v>
      </c>
      <c r="C2768" s="364">
        <v>4250</v>
      </c>
      <c r="D2768" s="365">
        <v>2847</v>
      </c>
      <c r="E2768" s="7" t="s">
        <v>2032</v>
      </c>
      <c r="F2768" s="363" t="s">
        <v>2033</v>
      </c>
      <c r="G2768" s="156">
        <v>44740</v>
      </c>
      <c r="H2768" s="366">
        <v>32801239.66</v>
      </c>
      <c r="I2768" s="50">
        <v>0.03</v>
      </c>
      <c r="J2768" s="359">
        <v>527.04</v>
      </c>
      <c r="K2768" s="359">
        <v>17568</v>
      </c>
      <c r="L2768" s="359"/>
      <c r="M2768" s="360" t="str">
        <f>TEXT(Table2[[#This Row],[Gd.Dt]],"mmm-yy")</f>
        <v>Jun-22</v>
      </c>
      <c r="N2768" s="46" t="str">
        <f>MID(Table2[[#This Row],[BE]],6,2)</f>
        <v>IB</v>
      </c>
      <c r="O2768" s="46" t="str">
        <f>IF(Table2[[#This Row],[Type]]="IB","EOU",IF(Table2[[#This Row],[Type]]="MB","Local","492"))</f>
        <v>EOU</v>
      </c>
      <c r="P2768" s="46">
        <f>ROUND(Table2[[#This Row],[Cons]]/Table2[[#This Row],[Qty.]],5)</f>
        <v>0.03</v>
      </c>
      <c r="Q2768" s="46" t="b">
        <f>EXACT(Table2[[#This Row],[rate]],Table2[[#This Row],[Check]])</f>
        <v>1</v>
      </c>
      <c r="R2768" s="46"/>
      <c r="S2768" s="46" t="str">
        <f>IF(Table2[[#This Row],[SRO]]="EOU",VLOOKUP(Table2[[#This Row],[BE]],[2]GD.List!$C$3:$N$5014,12,0),IF(Table2[[#This Row],[SRO]]="Local","Polyester Staple Fibre","SRO 492"))</f>
        <v>Textile Chemical</v>
      </c>
    </row>
    <row r="2769" spans="1:19" x14ac:dyDescent="0.25">
      <c r="A2769" s="368" t="s">
        <v>1882</v>
      </c>
      <c r="B2769" s="363" t="s">
        <v>2008</v>
      </c>
      <c r="C2769" s="364">
        <v>30448</v>
      </c>
      <c r="D2769" s="365">
        <v>3402.13</v>
      </c>
      <c r="E2769" s="7" t="s">
        <v>2015</v>
      </c>
      <c r="F2769" s="363" t="s">
        <v>2021</v>
      </c>
      <c r="G2769" s="156">
        <v>44737</v>
      </c>
      <c r="H2769" s="366">
        <v>26703893.129999999</v>
      </c>
      <c r="I2769" s="50">
        <v>0.04</v>
      </c>
      <c r="J2769" s="359">
        <v>503.40000000000003</v>
      </c>
      <c r="K2769" s="359">
        <v>12585</v>
      </c>
      <c r="L2769" s="359"/>
      <c r="M2769" s="360" t="str">
        <f>TEXT(Table2[[#This Row],[Gd.Dt]],"mmm-yy")</f>
        <v>Jun-22</v>
      </c>
      <c r="N2769" s="46" t="str">
        <f>MID(Table2[[#This Row],[BE]],6,2)</f>
        <v>IB</v>
      </c>
      <c r="O2769" s="46" t="str">
        <f>IF(Table2[[#This Row],[Type]]="IB","EOU",IF(Table2[[#This Row],[Type]]="MB","Local","492"))</f>
        <v>EOU</v>
      </c>
      <c r="P2769" s="46">
        <f>ROUND(Table2[[#This Row],[Cons]]/Table2[[#This Row],[Qty.]],5)</f>
        <v>0.04</v>
      </c>
      <c r="Q2769" s="46" t="b">
        <f>EXACT(Table2[[#This Row],[rate]],Table2[[#This Row],[Check]])</f>
        <v>1</v>
      </c>
      <c r="R2769" s="46"/>
      <c r="S2769" s="46" t="str">
        <f>IF(Table2[[#This Row],[SRO]]="EOU",VLOOKUP(Table2[[#This Row],[BE]],[2]GD.List!$C$3:$N$5014,12,0),IF(Table2[[#This Row],[SRO]]="Local","Polyester Staple Fibre","SRO 492"))</f>
        <v>Textile Chemical</v>
      </c>
    </row>
    <row r="2770" spans="1:19" x14ac:dyDescent="0.25">
      <c r="A2770" s="368" t="s">
        <v>1882</v>
      </c>
      <c r="B2770" s="363" t="s">
        <v>2014</v>
      </c>
      <c r="C2770" s="364">
        <v>23490</v>
      </c>
      <c r="D2770" s="365">
        <v>3402.13</v>
      </c>
      <c r="E2770" s="7" t="s">
        <v>2020</v>
      </c>
      <c r="F2770" s="363" t="s">
        <v>2022</v>
      </c>
      <c r="G2770" s="156">
        <v>44739</v>
      </c>
      <c r="H2770" s="366">
        <v>29065229.600000001</v>
      </c>
      <c r="I2770" s="50">
        <v>0.04</v>
      </c>
      <c r="J2770" s="359">
        <v>609.36</v>
      </c>
      <c r="K2770" s="359">
        <v>15234</v>
      </c>
      <c r="L2770" s="359"/>
      <c r="M2770" s="360" t="str">
        <f>TEXT(Table2[[#This Row],[Gd.Dt]],"mmm-yy")</f>
        <v>Jun-22</v>
      </c>
      <c r="N2770" s="46" t="str">
        <f>MID(Table2[[#This Row],[BE]],6,2)</f>
        <v>IB</v>
      </c>
      <c r="O2770" s="46" t="str">
        <f>IF(Table2[[#This Row],[Type]]="IB","EOU",IF(Table2[[#This Row],[Type]]="MB","Local","492"))</f>
        <v>EOU</v>
      </c>
      <c r="P2770" s="46">
        <f>ROUND(Table2[[#This Row],[Cons]]/Table2[[#This Row],[Qty.]],5)</f>
        <v>0.04</v>
      </c>
      <c r="Q2770" s="46" t="b">
        <f>EXACT(Table2[[#This Row],[rate]],Table2[[#This Row],[Check]])</f>
        <v>1</v>
      </c>
      <c r="R2770" s="46"/>
      <c r="S2770" s="46" t="str">
        <f>IF(Table2[[#This Row],[SRO]]="EOU",VLOOKUP(Table2[[#This Row],[BE]],[2]GD.List!$C$3:$N$5014,12,0),IF(Table2[[#This Row],[SRO]]="Local","Polyester Staple Fibre","SRO 492"))</f>
        <v>Textile Chemical</v>
      </c>
    </row>
    <row r="2771" spans="1:19" x14ac:dyDescent="0.25">
      <c r="A2771" s="368" t="s">
        <v>1882</v>
      </c>
      <c r="B2771" s="363" t="s">
        <v>2013</v>
      </c>
      <c r="C2771" s="364">
        <v>11950</v>
      </c>
      <c r="D2771" s="365">
        <v>3402.13</v>
      </c>
      <c r="E2771" s="7" t="s">
        <v>2019</v>
      </c>
      <c r="F2771" s="363" t="s">
        <v>2023</v>
      </c>
      <c r="G2771" s="156">
        <v>44739</v>
      </c>
      <c r="H2771" s="366">
        <v>31235959</v>
      </c>
      <c r="I2771" s="50">
        <v>0.04</v>
      </c>
      <c r="J2771" s="359">
        <v>697.08</v>
      </c>
      <c r="K2771" s="359">
        <v>17427</v>
      </c>
      <c r="L2771" s="359"/>
      <c r="M2771" s="360" t="str">
        <f>TEXT(Table2[[#This Row],[Gd.Dt]],"mmm-yy")</f>
        <v>Jun-22</v>
      </c>
      <c r="N2771" s="46" t="str">
        <f>MID(Table2[[#This Row],[BE]],6,2)</f>
        <v>IB</v>
      </c>
      <c r="O2771" s="46" t="str">
        <f>IF(Table2[[#This Row],[Type]]="IB","EOU",IF(Table2[[#This Row],[Type]]="MB","Local","492"))</f>
        <v>EOU</v>
      </c>
      <c r="P2771" s="46">
        <f>ROUND(Table2[[#This Row],[Cons]]/Table2[[#This Row],[Qty.]],5)</f>
        <v>0.04</v>
      </c>
      <c r="Q2771" s="46" t="b">
        <f>EXACT(Table2[[#This Row],[rate]],Table2[[#This Row],[Check]])</f>
        <v>1</v>
      </c>
      <c r="R2771" s="46"/>
      <c r="S2771" s="46" t="str">
        <f>IF(Table2[[#This Row],[SRO]]="EOU",VLOOKUP(Table2[[#This Row],[BE]],[2]GD.List!$C$3:$N$5014,12,0),IF(Table2[[#This Row],[SRO]]="Local","Polyester Staple Fibre","SRO 492"))</f>
        <v>Textile Chemical</v>
      </c>
    </row>
    <row r="2772" spans="1:19" x14ac:dyDescent="0.25">
      <c r="A2772" s="368" t="s">
        <v>1882</v>
      </c>
      <c r="B2772" s="363" t="s">
        <v>2007</v>
      </c>
      <c r="C2772" s="364">
        <v>8782</v>
      </c>
      <c r="D2772" s="365">
        <v>3402.13</v>
      </c>
      <c r="E2772" s="7" t="s">
        <v>46</v>
      </c>
      <c r="F2772" s="363" t="s">
        <v>2024</v>
      </c>
      <c r="G2772" s="156">
        <v>44737</v>
      </c>
      <c r="H2772" s="366">
        <v>14514039.060000001</v>
      </c>
      <c r="I2772" s="50">
        <v>0.04</v>
      </c>
      <c r="J2772" s="359">
        <v>334.16</v>
      </c>
      <c r="K2772" s="359">
        <v>8354</v>
      </c>
      <c r="L2772" s="359"/>
      <c r="M2772" s="360" t="str">
        <f>TEXT(Table2[[#This Row],[Gd.Dt]],"mmm-yy")</f>
        <v>Jun-22</v>
      </c>
      <c r="N2772" s="46" t="str">
        <f>MID(Table2[[#This Row],[BE]],6,2)</f>
        <v>IB</v>
      </c>
      <c r="O2772" s="46" t="str">
        <f>IF(Table2[[#This Row],[Type]]="IB","EOU",IF(Table2[[#This Row],[Type]]="MB","Local","492"))</f>
        <v>EOU</v>
      </c>
      <c r="P2772" s="46">
        <f>ROUND(Table2[[#This Row],[Cons]]/Table2[[#This Row],[Qty.]],5)</f>
        <v>0.04</v>
      </c>
      <c r="Q2772" s="46" t="b">
        <f>EXACT(Table2[[#This Row],[rate]],Table2[[#This Row],[Check]])</f>
        <v>1</v>
      </c>
      <c r="R2772" s="46"/>
      <c r="S2772" s="46" t="str">
        <f>IF(Table2[[#This Row],[SRO]]="EOU",VLOOKUP(Table2[[#This Row],[BE]],[2]GD.List!$C$3:$N$5014,12,0),IF(Table2[[#This Row],[SRO]]="Local","Polyester Staple Fibre","SRO 492"))</f>
        <v>Textile Chemical</v>
      </c>
    </row>
    <row r="2773" spans="1:19" x14ac:dyDescent="0.25">
      <c r="A2773" s="368" t="s">
        <v>1882</v>
      </c>
      <c r="B2773" s="363" t="s">
        <v>2005</v>
      </c>
      <c r="C2773" s="364">
        <v>17286</v>
      </c>
      <c r="D2773" s="365">
        <v>3402.13</v>
      </c>
      <c r="E2773" s="7" t="s">
        <v>46</v>
      </c>
      <c r="F2773" s="363" t="s">
        <v>2025</v>
      </c>
      <c r="G2773" s="156">
        <v>44737</v>
      </c>
      <c r="H2773" s="366">
        <v>24307083.93</v>
      </c>
      <c r="I2773" s="50">
        <v>0.04</v>
      </c>
      <c r="J2773" s="359">
        <v>407.36</v>
      </c>
      <c r="K2773" s="359">
        <v>10185</v>
      </c>
      <c r="L2773" s="359"/>
      <c r="M2773" s="360" t="str">
        <f>TEXT(Table2[[#This Row],[Gd.Dt]],"mmm-yy")</f>
        <v>Jun-22</v>
      </c>
      <c r="N2773" s="46" t="str">
        <f>MID(Table2[[#This Row],[BE]],6,2)</f>
        <v>IB</v>
      </c>
      <c r="O2773" s="46" t="str">
        <f>IF(Table2[[#This Row],[Type]]="IB","EOU",IF(Table2[[#This Row],[Type]]="MB","Local","492"))</f>
        <v>EOU</v>
      </c>
      <c r="P2773" s="46">
        <f>ROUND(Table2[[#This Row],[Cons]]/Table2[[#This Row],[Qty.]],5)</f>
        <v>0.04</v>
      </c>
      <c r="Q2773" s="46" t="b">
        <f>EXACT(Table2[[#This Row],[rate]],Table2[[#This Row],[Check]])</f>
        <v>1</v>
      </c>
      <c r="R2773" s="46"/>
      <c r="S2773" s="46" t="str">
        <f>IF(Table2[[#This Row],[SRO]]="EOU",VLOOKUP(Table2[[#This Row],[BE]],[2]GD.List!$C$3:$N$5014,12,0),IF(Table2[[#This Row],[SRO]]="Local","Polyester Staple Fibre","SRO 492"))</f>
        <v>Textile Chemical</v>
      </c>
    </row>
    <row r="2774" spans="1:19" x14ac:dyDescent="0.25">
      <c r="A2774" s="368" t="s">
        <v>1882</v>
      </c>
      <c r="B2774" s="363" t="s">
        <v>2006</v>
      </c>
      <c r="C2774" s="364">
        <v>2402</v>
      </c>
      <c r="D2774" s="365">
        <v>3402.13</v>
      </c>
      <c r="E2774" s="7" t="s">
        <v>46</v>
      </c>
      <c r="F2774" s="363" t="s">
        <v>2026</v>
      </c>
      <c r="G2774" s="156">
        <v>44737</v>
      </c>
      <c r="H2774" s="366">
        <v>5352997.67</v>
      </c>
      <c r="I2774" s="50">
        <v>0.04</v>
      </c>
      <c r="J2774" s="359">
        <v>168.92</v>
      </c>
      <c r="K2774" s="359">
        <v>4223</v>
      </c>
      <c r="L2774" s="359"/>
      <c r="M2774" s="360" t="str">
        <f>TEXT(Table2[[#This Row],[Gd.Dt]],"mmm-yy")</f>
        <v>Jun-22</v>
      </c>
      <c r="N2774" s="46" t="str">
        <f>MID(Table2[[#This Row],[BE]],6,2)</f>
        <v>IB</v>
      </c>
      <c r="O2774" s="46" t="str">
        <f>IF(Table2[[#This Row],[Type]]="IB","EOU",IF(Table2[[#This Row],[Type]]="MB","Local","492"))</f>
        <v>EOU</v>
      </c>
      <c r="P2774" s="46">
        <f>ROUND(Table2[[#This Row],[Cons]]/Table2[[#This Row],[Qty.]],5)</f>
        <v>0.04</v>
      </c>
      <c r="Q2774" s="46" t="b">
        <f>EXACT(Table2[[#This Row],[rate]],Table2[[#This Row],[Check]])</f>
        <v>1</v>
      </c>
      <c r="R2774" s="46"/>
      <c r="S2774" s="46" t="str">
        <f>IF(Table2[[#This Row],[SRO]]="EOU",VLOOKUP(Table2[[#This Row],[BE]],[2]GD.List!$C$3:$N$5014,12,0),IF(Table2[[#This Row],[SRO]]="Local","Polyester Staple Fibre","SRO 492"))</f>
        <v>Textile Chemical</v>
      </c>
    </row>
    <row r="2775" spans="1:19" x14ac:dyDescent="0.25">
      <c r="A2775" s="368" t="s">
        <v>1882</v>
      </c>
      <c r="B2775" s="363" t="s">
        <v>2010</v>
      </c>
      <c r="C2775" s="364">
        <v>58310</v>
      </c>
      <c r="D2775" s="365">
        <v>3402.13</v>
      </c>
      <c r="E2775" s="7" t="s">
        <v>46</v>
      </c>
      <c r="F2775" s="363" t="s">
        <v>2027</v>
      </c>
      <c r="G2775" s="156">
        <v>44738</v>
      </c>
      <c r="H2775" s="366">
        <v>48936483</v>
      </c>
      <c r="I2775" s="50">
        <v>0.04</v>
      </c>
      <c r="J2775" s="359">
        <v>647.52</v>
      </c>
      <c r="K2775" s="359">
        <v>16188</v>
      </c>
      <c r="L2775" s="359"/>
      <c r="M2775" s="360" t="str">
        <f>TEXT(Table2[[#This Row],[Gd.Dt]],"mmm-yy")</f>
        <v>Jun-22</v>
      </c>
      <c r="N2775" s="46" t="str">
        <f>MID(Table2[[#This Row],[BE]],6,2)</f>
        <v>IB</v>
      </c>
      <c r="O2775" s="46" t="str">
        <f>IF(Table2[[#This Row],[Type]]="IB","EOU",IF(Table2[[#This Row],[Type]]="MB","Local","492"))</f>
        <v>EOU</v>
      </c>
      <c r="P2775" s="46">
        <f>ROUND(Table2[[#This Row],[Cons]]/Table2[[#This Row],[Qty.]],5)</f>
        <v>0.04</v>
      </c>
      <c r="Q2775" s="46" t="b">
        <f>EXACT(Table2[[#This Row],[rate]],Table2[[#This Row],[Check]])</f>
        <v>1</v>
      </c>
      <c r="R2775" s="46"/>
      <c r="S2775" s="46" t="str">
        <f>IF(Table2[[#This Row],[SRO]]="EOU",VLOOKUP(Table2[[#This Row],[BE]],[2]GD.List!$C$3:$N$5014,12,0),IF(Table2[[#This Row],[SRO]]="Local","Polyester Staple Fibre","SRO 492"))</f>
        <v>Textile Chemical</v>
      </c>
    </row>
    <row r="2776" spans="1:19" x14ac:dyDescent="0.25">
      <c r="A2776" s="368" t="s">
        <v>1882</v>
      </c>
      <c r="B2776" s="363" t="s">
        <v>2011</v>
      </c>
      <c r="C2776" s="364">
        <v>99600</v>
      </c>
      <c r="D2776" s="365">
        <v>3402.13</v>
      </c>
      <c r="E2776" s="7" t="s">
        <v>46</v>
      </c>
      <c r="F2776" s="363" t="s">
        <v>2028</v>
      </c>
      <c r="G2776" s="156">
        <v>44738</v>
      </c>
      <c r="H2776" s="366">
        <v>117805886</v>
      </c>
      <c r="I2776" s="50">
        <v>0.04</v>
      </c>
      <c r="J2776" s="359">
        <v>2072.1999999999998</v>
      </c>
      <c r="K2776" s="359">
        <v>51805</v>
      </c>
      <c r="L2776" s="359"/>
      <c r="M2776" s="360" t="str">
        <f>TEXT(Table2[[#This Row],[Gd.Dt]],"mmm-yy")</f>
        <v>Jun-22</v>
      </c>
      <c r="N2776" s="46" t="str">
        <f>MID(Table2[[#This Row],[BE]],6,2)</f>
        <v>IB</v>
      </c>
      <c r="O2776" s="46" t="str">
        <f>IF(Table2[[#This Row],[Type]]="IB","EOU",IF(Table2[[#This Row],[Type]]="MB","Local","492"))</f>
        <v>EOU</v>
      </c>
      <c r="P2776" s="46">
        <f>ROUND(Table2[[#This Row],[Cons]]/Table2[[#This Row],[Qty.]],5)</f>
        <v>0.04</v>
      </c>
      <c r="Q2776" s="46" t="b">
        <f>EXACT(Table2[[#This Row],[rate]],Table2[[#This Row],[Check]])</f>
        <v>1</v>
      </c>
      <c r="R2776" s="46"/>
      <c r="S2776" s="46" t="str">
        <f>IF(Table2[[#This Row],[SRO]]="EOU",VLOOKUP(Table2[[#This Row],[BE]],[2]GD.List!$C$3:$N$5014,12,0),IF(Table2[[#This Row],[SRO]]="Local","Polyester Staple Fibre","SRO 492"))</f>
        <v>Textile Chemical</v>
      </c>
    </row>
    <row r="2777" spans="1:19" x14ac:dyDescent="0.25">
      <c r="A2777" s="367" t="s">
        <v>1882</v>
      </c>
      <c r="B2777" s="363" t="s">
        <v>2009</v>
      </c>
      <c r="C2777" s="364">
        <v>14028</v>
      </c>
      <c r="D2777" s="365">
        <v>3402.13</v>
      </c>
      <c r="E2777" s="7" t="s">
        <v>46</v>
      </c>
      <c r="F2777" s="363" t="s">
        <v>2029</v>
      </c>
      <c r="G2777" s="156">
        <v>44738</v>
      </c>
      <c r="H2777" s="366">
        <v>20451090.690000001</v>
      </c>
      <c r="I2777" s="50">
        <v>0.04</v>
      </c>
      <c r="J2777" s="359">
        <v>376.84</v>
      </c>
      <c r="K2777" s="359">
        <v>9421</v>
      </c>
      <c r="L2777" s="359"/>
      <c r="M2777" s="360" t="str">
        <f>TEXT(Table2[[#This Row],[Gd.Dt]],"mmm-yy")</f>
        <v>Jun-22</v>
      </c>
      <c r="N2777" s="46" t="str">
        <f>MID(Table2[[#This Row],[BE]],6,2)</f>
        <v>IB</v>
      </c>
      <c r="O2777" s="46" t="str">
        <f>IF(Table2[[#This Row],[Type]]="IB","EOU",IF(Table2[[#This Row],[Type]]="MB","Local","492"))</f>
        <v>EOU</v>
      </c>
      <c r="P2777" s="46">
        <f>ROUND(Table2[[#This Row],[Cons]]/Table2[[#This Row],[Qty.]],5)</f>
        <v>0.04</v>
      </c>
      <c r="Q2777" s="46" t="b">
        <f>EXACT(Table2[[#This Row],[rate]],Table2[[#This Row],[Check]])</f>
        <v>1</v>
      </c>
      <c r="R2777" s="46"/>
      <c r="S2777" s="46" t="str">
        <f>IF(Table2[[#This Row],[SRO]]="EOU",VLOOKUP(Table2[[#This Row],[BE]],[2]GD.List!$C$3:$N$5014,12,0),IF(Table2[[#This Row],[SRO]]="Local","Polyester Staple Fibre","SRO 492"))</f>
        <v>Textile Chemical</v>
      </c>
    </row>
    <row r="2778" spans="1:19" x14ac:dyDescent="0.25">
      <c r="A2778" s="368" t="s">
        <v>1883</v>
      </c>
      <c r="B2778" s="363" t="s">
        <v>2008</v>
      </c>
      <c r="C2778" s="364">
        <v>30448</v>
      </c>
      <c r="D2778" s="365">
        <v>3906.9090000000001</v>
      </c>
      <c r="E2778" s="7" t="s">
        <v>2015</v>
      </c>
      <c r="F2778" s="363" t="s">
        <v>2021</v>
      </c>
      <c r="G2778" s="156">
        <v>44737</v>
      </c>
      <c r="H2778" s="366">
        <v>26703893.129999999</v>
      </c>
      <c r="I2778" s="50">
        <v>0.04</v>
      </c>
      <c r="J2778" s="359">
        <v>503.40000000000003</v>
      </c>
      <c r="K2778" s="359">
        <v>12585</v>
      </c>
      <c r="L2778" s="359"/>
      <c r="M2778" s="360" t="str">
        <f>TEXT(Table2[[#This Row],[Gd.Dt]],"mmm-yy")</f>
        <v>Jun-22</v>
      </c>
      <c r="N2778" s="46" t="str">
        <f>MID(Table2[[#This Row],[BE]],6,2)</f>
        <v>IB</v>
      </c>
      <c r="O2778" s="46" t="str">
        <f>IF(Table2[[#This Row],[Type]]="IB","EOU",IF(Table2[[#This Row],[Type]]="MB","Local","492"))</f>
        <v>EOU</v>
      </c>
      <c r="P2778" s="46">
        <f>ROUND(Table2[[#This Row],[Cons]]/Table2[[#This Row],[Qty.]],5)</f>
        <v>0.04</v>
      </c>
      <c r="Q2778" s="46" t="b">
        <f>EXACT(Table2[[#This Row],[rate]],Table2[[#This Row],[Check]])</f>
        <v>1</v>
      </c>
      <c r="R2778" s="46"/>
      <c r="S2778" s="46" t="str">
        <f>IF(Table2[[#This Row],[SRO]]="EOU",VLOOKUP(Table2[[#This Row],[BE]],[2]GD.List!$C$3:$N$5014,12,0),IF(Table2[[#This Row],[SRO]]="Local","Polyester Staple Fibre","SRO 492"))</f>
        <v>Textile Chemical</v>
      </c>
    </row>
    <row r="2779" spans="1:19" x14ac:dyDescent="0.25">
      <c r="A2779" s="368" t="s">
        <v>1883</v>
      </c>
      <c r="B2779" s="363" t="s">
        <v>2014</v>
      </c>
      <c r="C2779" s="364">
        <v>23490</v>
      </c>
      <c r="D2779" s="365">
        <v>3906.9090000000001</v>
      </c>
      <c r="E2779" s="7" t="s">
        <v>2020</v>
      </c>
      <c r="F2779" s="363" t="s">
        <v>2022</v>
      </c>
      <c r="G2779" s="156">
        <v>44739</v>
      </c>
      <c r="H2779" s="366">
        <v>29065229.600000001</v>
      </c>
      <c r="I2779" s="50">
        <v>0.04</v>
      </c>
      <c r="J2779" s="359">
        <v>609.36</v>
      </c>
      <c r="K2779" s="359">
        <v>15234</v>
      </c>
      <c r="L2779" s="359"/>
      <c r="M2779" s="360" t="str">
        <f>TEXT(Table2[[#This Row],[Gd.Dt]],"mmm-yy")</f>
        <v>Jun-22</v>
      </c>
      <c r="N2779" s="46" t="str">
        <f>MID(Table2[[#This Row],[BE]],6,2)</f>
        <v>IB</v>
      </c>
      <c r="O2779" s="46" t="str">
        <f>IF(Table2[[#This Row],[Type]]="IB","EOU",IF(Table2[[#This Row],[Type]]="MB","Local","492"))</f>
        <v>EOU</v>
      </c>
      <c r="P2779" s="46">
        <f>ROUND(Table2[[#This Row],[Cons]]/Table2[[#This Row],[Qty.]],5)</f>
        <v>0.04</v>
      </c>
      <c r="Q2779" s="46" t="b">
        <f>EXACT(Table2[[#This Row],[rate]],Table2[[#This Row],[Check]])</f>
        <v>1</v>
      </c>
      <c r="R2779" s="46"/>
      <c r="S2779" s="46" t="str">
        <f>IF(Table2[[#This Row],[SRO]]="EOU",VLOOKUP(Table2[[#This Row],[BE]],[2]GD.List!$C$3:$N$5014,12,0),IF(Table2[[#This Row],[SRO]]="Local","Polyester Staple Fibre","SRO 492"))</f>
        <v>Textile Chemical</v>
      </c>
    </row>
    <row r="2780" spans="1:19" x14ac:dyDescent="0.25">
      <c r="A2780" s="368" t="s">
        <v>1883</v>
      </c>
      <c r="B2780" s="363" t="s">
        <v>2013</v>
      </c>
      <c r="C2780" s="364">
        <v>11950</v>
      </c>
      <c r="D2780" s="365">
        <v>3906.9090000000001</v>
      </c>
      <c r="E2780" s="7" t="s">
        <v>2019</v>
      </c>
      <c r="F2780" s="363" t="s">
        <v>2023</v>
      </c>
      <c r="G2780" s="156">
        <v>44739</v>
      </c>
      <c r="H2780" s="366">
        <v>31235959</v>
      </c>
      <c r="I2780" s="50">
        <v>0.04</v>
      </c>
      <c r="J2780" s="359">
        <v>697.08</v>
      </c>
      <c r="K2780" s="359">
        <v>17427</v>
      </c>
      <c r="L2780" s="359"/>
      <c r="M2780" s="360" t="str">
        <f>TEXT(Table2[[#This Row],[Gd.Dt]],"mmm-yy")</f>
        <v>Jun-22</v>
      </c>
      <c r="N2780" s="46" t="str">
        <f>MID(Table2[[#This Row],[BE]],6,2)</f>
        <v>IB</v>
      </c>
      <c r="O2780" s="46" t="str">
        <f>IF(Table2[[#This Row],[Type]]="IB","EOU",IF(Table2[[#This Row],[Type]]="MB","Local","492"))</f>
        <v>EOU</v>
      </c>
      <c r="P2780" s="46">
        <f>ROUND(Table2[[#This Row],[Cons]]/Table2[[#This Row],[Qty.]],5)</f>
        <v>0.04</v>
      </c>
      <c r="Q2780" s="46" t="b">
        <f>EXACT(Table2[[#This Row],[rate]],Table2[[#This Row],[Check]])</f>
        <v>1</v>
      </c>
      <c r="R2780" s="46"/>
      <c r="S2780" s="46" t="str">
        <f>IF(Table2[[#This Row],[SRO]]="EOU",VLOOKUP(Table2[[#This Row],[BE]],[2]GD.List!$C$3:$N$5014,12,0),IF(Table2[[#This Row],[SRO]]="Local","Polyester Staple Fibre","SRO 492"))</f>
        <v>Textile Chemical</v>
      </c>
    </row>
    <row r="2781" spans="1:19" x14ac:dyDescent="0.25">
      <c r="A2781" s="367" t="s">
        <v>1883</v>
      </c>
      <c r="B2781" s="363" t="s">
        <v>2007</v>
      </c>
      <c r="C2781" s="364">
        <v>8782</v>
      </c>
      <c r="D2781" s="365">
        <v>3906.9090000000001</v>
      </c>
      <c r="E2781" s="7" t="s">
        <v>46</v>
      </c>
      <c r="F2781" s="363" t="s">
        <v>2024</v>
      </c>
      <c r="G2781" s="156">
        <v>44737</v>
      </c>
      <c r="H2781" s="366">
        <v>14514039.060000001</v>
      </c>
      <c r="I2781" s="50">
        <v>0.04</v>
      </c>
      <c r="J2781" s="359">
        <v>334.16</v>
      </c>
      <c r="K2781" s="359">
        <v>8354</v>
      </c>
      <c r="L2781" s="359"/>
      <c r="M2781" s="360" t="str">
        <f>TEXT(Table2[[#This Row],[Gd.Dt]],"mmm-yy")</f>
        <v>Jun-22</v>
      </c>
      <c r="N2781" s="46" t="str">
        <f>MID(Table2[[#This Row],[BE]],6,2)</f>
        <v>IB</v>
      </c>
      <c r="O2781" s="46" t="str">
        <f>IF(Table2[[#This Row],[Type]]="IB","EOU",IF(Table2[[#This Row],[Type]]="MB","Local","492"))</f>
        <v>EOU</v>
      </c>
      <c r="P2781" s="46">
        <f>ROUND(Table2[[#This Row],[Cons]]/Table2[[#This Row],[Qty.]],5)</f>
        <v>0.04</v>
      </c>
      <c r="Q2781" s="46" t="b">
        <f>EXACT(Table2[[#This Row],[rate]],Table2[[#This Row],[Check]])</f>
        <v>1</v>
      </c>
      <c r="R2781" s="46"/>
      <c r="S2781" s="46" t="str">
        <f>IF(Table2[[#This Row],[SRO]]="EOU",VLOOKUP(Table2[[#This Row],[BE]],[2]GD.List!$C$3:$N$5014,12,0),IF(Table2[[#This Row],[SRO]]="Local","Polyester Staple Fibre","SRO 492"))</f>
        <v>Textile Chemical</v>
      </c>
    </row>
    <row r="2782" spans="1:19" x14ac:dyDescent="0.25">
      <c r="A2782" s="368" t="s">
        <v>1884</v>
      </c>
      <c r="B2782" s="363" t="s">
        <v>2008</v>
      </c>
      <c r="C2782" s="364">
        <v>30448</v>
      </c>
      <c r="D2782" s="365">
        <v>3809.9189999999999</v>
      </c>
      <c r="E2782" s="7" t="s">
        <v>2015</v>
      </c>
      <c r="F2782" s="363" t="s">
        <v>2021</v>
      </c>
      <c r="G2782" s="156">
        <v>44737</v>
      </c>
      <c r="H2782" s="366">
        <v>26703893.129999999</v>
      </c>
      <c r="I2782" s="50">
        <v>0.04</v>
      </c>
      <c r="J2782" s="359">
        <v>503.40000000000003</v>
      </c>
      <c r="K2782" s="359">
        <v>12585</v>
      </c>
      <c r="L2782" s="359"/>
      <c r="M2782" s="360" t="str">
        <f>TEXT(Table2[[#This Row],[Gd.Dt]],"mmm-yy")</f>
        <v>Jun-22</v>
      </c>
      <c r="N2782" s="46" t="str">
        <f>MID(Table2[[#This Row],[BE]],6,2)</f>
        <v>IB</v>
      </c>
      <c r="O2782" s="46" t="str">
        <f>IF(Table2[[#This Row],[Type]]="IB","EOU",IF(Table2[[#This Row],[Type]]="MB","Local","492"))</f>
        <v>EOU</v>
      </c>
      <c r="P2782" s="46">
        <f>ROUND(Table2[[#This Row],[Cons]]/Table2[[#This Row],[Qty.]],5)</f>
        <v>0.04</v>
      </c>
      <c r="Q2782" s="46" t="b">
        <f>EXACT(Table2[[#This Row],[rate]],Table2[[#This Row],[Check]])</f>
        <v>1</v>
      </c>
      <c r="R2782" s="46"/>
      <c r="S2782" s="46" t="str">
        <f>IF(Table2[[#This Row],[SRO]]="EOU",VLOOKUP(Table2[[#This Row],[BE]],[2]GD.List!$C$3:$N$5014,12,0),IF(Table2[[#This Row],[SRO]]="Local","Polyester Staple Fibre","SRO 492"))</f>
        <v>Textile Chemical</v>
      </c>
    </row>
    <row r="2783" spans="1:19" x14ac:dyDescent="0.25">
      <c r="A2783" s="368" t="s">
        <v>1884</v>
      </c>
      <c r="B2783" s="363" t="s">
        <v>2014</v>
      </c>
      <c r="C2783" s="364">
        <v>23490</v>
      </c>
      <c r="D2783" s="365">
        <v>3809.9189999999999</v>
      </c>
      <c r="E2783" s="7" t="s">
        <v>2020</v>
      </c>
      <c r="F2783" s="363" t="s">
        <v>2022</v>
      </c>
      <c r="G2783" s="156">
        <v>44739</v>
      </c>
      <c r="H2783" s="366">
        <v>29065229.600000001</v>
      </c>
      <c r="I2783" s="50">
        <v>0.04</v>
      </c>
      <c r="J2783" s="359">
        <v>609.36</v>
      </c>
      <c r="K2783" s="359">
        <v>15234</v>
      </c>
      <c r="L2783" s="359"/>
      <c r="M2783" s="360" t="str">
        <f>TEXT(Table2[[#This Row],[Gd.Dt]],"mmm-yy")</f>
        <v>Jun-22</v>
      </c>
      <c r="N2783" s="46" t="str">
        <f>MID(Table2[[#This Row],[BE]],6,2)</f>
        <v>IB</v>
      </c>
      <c r="O2783" s="46" t="str">
        <f>IF(Table2[[#This Row],[Type]]="IB","EOU",IF(Table2[[#This Row],[Type]]="MB","Local","492"))</f>
        <v>EOU</v>
      </c>
      <c r="P2783" s="46">
        <f>ROUND(Table2[[#This Row],[Cons]]/Table2[[#This Row],[Qty.]],5)</f>
        <v>0.04</v>
      </c>
      <c r="Q2783" s="46" t="b">
        <f>EXACT(Table2[[#This Row],[rate]],Table2[[#This Row],[Check]])</f>
        <v>1</v>
      </c>
      <c r="R2783" s="46"/>
      <c r="S2783" s="46" t="str">
        <f>IF(Table2[[#This Row],[SRO]]="EOU",VLOOKUP(Table2[[#This Row],[BE]],[2]GD.List!$C$3:$N$5014,12,0),IF(Table2[[#This Row],[SRO]]="Local","Polyester Staple Fibre","SRO 492"))</f>
        <v>Textile Chemical</v>
      </c>
    </row>
    <row r="2784" spans="1:19" x14ac:dyDescent="0.25">
      <c r="A2784" s="368" t="s">
        <v>1884</v>
      </c>
      <c r="B2784" s="363" t="s">
        <v>2013</v>
      </c>
      <c r="C2784" s="364">
        <v>11950</v>
      </c>
      <c r="D2784" s="365">
        <v>3809.9189999999999</v>
      </c>
      <c r="E2784" s="7" t="s">
        <v>2019</v>
      </c>
      <c r="F2784" s="363" t="s">
        <v>2023</v>
      </c>
      <c r="G2784" s="156">
        <v>44739</v>
      </c>
      <c r="H2784" s="366">
        <v>31235959</v>
      </c>
      <c r="I2784" s="50">
        <v>0.04</v>
      </c>
      <c r="J2784" s="359">
        <v>697.08</v>
      </c>
      <c r="K2784" s="359">
        <v>17427</v>
      </c>
      <c r="L2784" s="359"/>
      <c r="M2784" s="360" t="str">
        <f>TEXT(Table2[[#This Row],[Gd.Dt]],"mmm-yy")</f>
        <v>Jun-22</v>
      </c>
      <c r="N2784" s="46" t="str">
        <f>MID(Table2[[#This Row],[BE]],6,2)</f>
        <v>IB</v>
      </c>
      <c r="O2784" s="46" t="str">
        <f>IF(Table2[[#This Row],[Type]]="IB","EOU",IF(Table2[[#This Row],[Type]]="MB","Local","492"))</f>
        <v>EOU</v>
      </c>
      <c r="P2784" s="46">
        <f>ROUND(Table2[[#This Row],[Cons]]/Table2[[#This Row],[Qty.]],5)</f>
        <v>0.04</v>
      </c>
      <c r="Q2784" s="46" t="b">
        <f>EXACT(Table2[[#This Row],[rate]],Table2[[#This Row],[Check]])</f>
        <v>1</v>
      </c>
      <c r="R2784" s="46"/>
      <c r="S2784" s="46" t="str">
        <f>IF(Table2[[#This Row],[SRO]]="EOU",VLOOKUP(Table2[[#This Row],[BE]],[2]GD.List!$C$3:$N$5014,12,0),IF(Table2[[#This Row],[SRO]]="Local","Polyester Staple Fibre","SRO 492"))</f>
        <v>Textile Chemical</v>
      </c>
    </row>
    <row r="2785" spans="1:19" x14ac:dyDescent="0.25">
      <c r="A2785" s="368" t="s">
        <v>1884</v>
      </c>
      <c r="B2785" s="363" t="s">
        <v>2007</v>
      </c>
      <c r="C2785" s="364">
        <v>8782</v>
      </c>
      <c r="D2785" s="365">
        <v>3809.9189999999999</v>
      </c>
      <c r="E2785" s="7" t="s">
        <v>46</v>
      </c>
      <c r="F2785" s="363" t="s">
        <v>2024</v>
      </c>
      <c r="G2785" s="156">
        <v>44737</v>
      </c>
      <c r="H2785" s="366">
        <v>14514039.060000001</v>
      </c>
      <c r="I2785" s="50">
        <v>0.04</v>
      </c>
      <c r="J2785" s="359">
        <v>334.16</v>
      </c>
      <c r="K2785" s="359">
        <v>8354</v>
      </c>
      <c r="L2785" s="359"/>
      <c r="M2785" s="360" t="str">
        <f>TEXT(Table2[[#This Row],[Gd.Dt]],"mmm-yy")</f>
        <v>Jun-22</v>
      </c>
      <c r="N2785" s="46" t="str">
        <f>MID(Table2[[#This Row],[BE]],6,2)</f>
        <v>IB</v>
      </c>
      <c r="O2785" s="46" t="str">
        <f>IF(Table2[[#This Row],[Type]]="IB","EOU",IF(Table2[[#This Row],[Type]]="MB","Local","492"))</f>
        <v>EOU</v>
      </c>
      <c r="P2785" s="46">
        <f>ROUND(Table2[[#This Row],[Cons]]/Table2[[#This Row],[Qty.]],5)</f>
        <v>0.04</v>
      </c>
      <c r="Q2785" s="46" t="b">
        <f>EXACT(Table2[[#This Row],[rate]],Table2[[#This Row],[Check]])</f>
        <v>1</v>
      </c>
      <c r="R2785" s="46"/>
      <c r="S2785" s="46" t="str">
        <f>IF(Table2[[#This Row],[SRO]]="EOU",VLOOKUP(Table2[[#This Row],[BE]],[2]GD.List!$C$3:$N$5014,12,0),IF(Table2[[#This Row],[SRO]]="Local","Polyester Staple Fibre","SRO 492"))</f>
        <v>Textile Chemical</v>
      </c>
    </row>
    <row r="2786" spans="1:19" x14ac:dyDescent="0.25">
      <c r="A2786" s="368" t="s">
        <v>1884</v>
      </c>
      <c r="B2786" s="363" t="s">
        <v>2005</v>
      </c>
      <c r="C2786" s="364">
        <v>17286</v>
      </c>
      <c r="D2786" s="365">
        <v>3809.9189999999999</v>
      </c>
      <c r="E2786" s="7" t="s">
        <v>46</v>
      </c>
      <c r="F2786" s="363" t="s">
        <v>2025</v>
      </c>
      <c r="G2786" s="156">
        <v>44737</v>
      </c>
      <c r="H2786" s="366">
        <v>24307083.93</v>
      </c>
      <c r="I2786" s="50">
        <v>0.04</v>
      </c>
      <c r="J2786" s="359">
        <v>407.36</v>
      </c>
      <c r="K2786" s="359">
        <v>10185</v>
      </c>
      <c r="L2786" s="359"/>
      <c r="M2786" s="360" t="str">
        <f>TEXT(Table2[[#This Row],[Gd.Dt]],"mmm-yy")</f>
        <v>Jun-22</v>
      </c>
      <c r="N2786" s="46" t="str">
        <f>MID(Table2[[#This Row],[BE]],6,2)</f>
        <v>IB</v>
      </c>
      <c r="O2786" s="46" t="str">
        <f>IF(Table2[[#This Row],[Type]]="IB","EOU",IF(Table2[[#This Row],[Type]]="MB","Local","492"))</f>
        <v>EOU</v>
      </c>
      <c r="P2786" s="46">
        <f>ROUND(Table2[[#This Row],[Cons]]/Table2[[#This Row],[Qty.]],5)</f>
        <v>0.04</v>
      </c>
      <c r="Q2786" s="46" t="b">
        <f>EXACT(Table2[[#This Row],[rate]],Table2[[#This Row],[Check]])</f>
        <v>1</v>
      </c>
      <c r="R2786" s="46"/>
      <c r="S2786" s="46" t="str">
        <f>IF(Table2[[#This Row],[SRO]]="EOU",VLOOKUP(Table2[[#This Row],[BE]],[2]GD.List!$C$3:$N$5014,12,0),IF(Table2[[#This Row],[SRO]]="Local","Polyester Staple Fibre","SRO 492"))</f>
        <v>Textile Chemical</v>
      </c>
    </row>
    <row r="2787" spans="1:19" x14ac:dyDescent="0.25">
      <c r="A2787" s="368" t="s">
        <v>1884</v>
      </c>
      <c r="B2787" s="363" t="s">
        <v>2006</v>
      </c>
      <c r="C2787" s="364">
        <v>2402</v>
      </c>
      <c r="D2787" s="365">
        <v>3809.9189999999999</v>
      </c>
      <c r="E2787" s="7" t="s">
        <v>46</v>
      </c>
      <c r="F2787" s="363" t="s">
        <v>2026</v>
      </c>
      <c r="G2787" s="156">
        <v>44737</v>
      </c>
      <c r="H2787" s="366">
        <v>5352997.67</v>
      </c>
      <c r="I2787" s="50">
        <v>0.04</v>
      </c>
      <c r="J2787" s="359">
        <v>168.92</v>
      </c>
      <c r="K2787" s="359">
        <v>4223</v>
      </c>
      <c r="L2787" s="359"/>
      <c r="M2787" s="360" t="str">
        <f>TEXT(Table2[[#This Row],[Gd.Dt]],"mmm-yy")</f>
        <v>Jun-22</v>
      </c>
      <c r="N2787" s="46" t="str">
        <f>MID(Table2[[#This Row],[BE]],6,2)</f>
        <v>IB</v>
      </c>
      <c r="O2787" s="46" t="str">
        <f>IF(Table2[[#This Row],[Type]]="IB","EOU",IF(Table2[[#This Row],[Type]]="MB","Local","492"))</f>
        <v>EOU</v>
      </c>
      <c r="P2787" s="46">
        <f>ROUND(Table2[[#This Row],[Cons]]/Table2[[#This Row],[Qty.]],5)</f>
        <v>0.04</v>
      </c>
      <c r="Q2787" s="46" t="b">
        <f>EXACT(Table2[[#This Row],[rate]],Table2[[#This Row],[Check]])</f>
        <v>1</v>
      </c>
      <c r="R2787" s="46"/>
      <c r="S2787" s="46" t="str">
        <f>IF(Table2[[#This Row],[SRO]]="EOU",VLOOKUP(Table2[[#This Row],[BE]],[2]GD.List!$C$3:$N$5014,12,0),IF(Table2[[#This Row],[SRO]]="Local","Polyester Staple Fibre","SRO 492"))</f>
        <v>Textile Chemical</v>
      </c>
    </row>
    <row r="2788" spans="1:19" x14ac:dyDescent="0.25">
      <c r="A2788" s="368" t="s">
        <v>1884</v>
      </c>
      <c r="B2788" s="363" t="s">
        <v>2010</v>
      </c>
      <c r="C2788" s="364">
        <v>58310</v>
      </c>
      <c r="D2788" s="365">
        <v>3809.9189999999999</v>
      </c>
      <c r="E2788" s="7" t="s">
        <v>46</v>
      </c>
      <c r="F2788" s="363" t="s">
        <v>2027</v>
      </c>
      <c r="G2788" s="156">
        <v>44738</v>
      </c>
      <c r="H2788" s="366">
        <v>48936483</v>
      </c>
      <c r="I2788" s="50">
        <v>0.04</v>
      </c>
      <c r="J2788" s="359">
        <v>647.52</v>
      </c>
      <c r="K2788" s="359">
        <v>16188</v>
      </c>
      <c r="L2788" s="359"/>
      <c r="M2788" s="360" t="str">
        <f>TEXT(Table2[[#This Row],[Gd.Dt]],"mmm-yy")</f>
        <v>Jun-22</v>
      </c>
      <c r="N2788" s="46" t="str">
        <f>MID(Table2[[#This Row],[BE]],6,2)</f>
        <v>IB</v>
      </c>
      <c r="O2788" s="46" t="str">
        <f>IF(Table2[[#This Row],[Type]]="IB","EOU",IF(Table2[[#This Row],[Type]]="MB","Local","492"))</f>
        <v>EOU</v>
      </c>
      <c r="P2788" s="46">
        <f>ROUND(Table2[[#This Row],[Cons]]/Table2[[#This Row],[Qty.]],5)</f>
        <v>0.04</v>
      </c>
      <c r="Q2788" s="46" t="b">
        <f>EXACT(Table2[[#This Row],[rate]],Table2[[#This Row],[Check]])</f>
        <v>1</v>
      </c>
      <c r="R2788" s="46"/>
      <c r="S2788" s="46" t="str">
        <f>IF(Table2[[#This Row],[SRO]]="EOU",VLOOKUP(Table2[[#This Row],[BE]],[2]GD.List!$C$3:$N$5014,12,0),IF(Table2[[#This Row],[SRO]]="Local","Polyester Staple Fibre","SRO 492"))</f>
        <v>Textile Chemical</v>
      </c>
    </row>
    <row r="2789" spans="1:19" x14ac:dyDescent="0.25">
      <c r="A2789" s="368" t="s">
        <v>1884</v>
      </c>
      <c r="B2789" s="363" t="s">
        <v>2011</v>
      </c>
      <c r="C2789" s="364">
        <v>99600</v>
      </c>
      <c r="D2789" s="365">
        <v>3809.9189999999999</v>
      </c>
      <c r="E2789" s="7" t="s">
        <v>46</v>
      </c>
      <c r="F2789" s="363" t="s">
        <v>2028</v>
      </c>
      <c r="G2789" s="156">
        <v>44738</v>
      </c>
      <c r="H2789" s="366">
        <v>117805886</v>
      </c>
      <c r="I2789" s="50">
        <v>0.04</v>
      </c>
      <c r="J2789" s="359">
        <v>2072.1999999999998</v>
      </c>
      <c r="K2789" s="359">
        <v>51805</v>
      </c>
      <c r="L2789" s="359"/>
      <c r="M2789" s="360" t="str">
        <f>TEXT(Table2[[#This Row],[Gd.Dt]],"mmm-yy")</f>
        <v>Jun-22</v>
      </c>
      <c r="N2789" s="46" t="str">
        <f>MID(Table2[[#This Row],[BE]],6,2)</f>
        <v>IB</v>
      </c>
      <c r="O2789" s="46" t="str">
        <f>IF(Table2[[#This Row],[Type]]="IB","EOU",IF(Table2[[#This Row],[Type]]="MB","Local","492"))</f>
        <v>EOU</v>
      </c>
      <c r="P2789" s="46">
        <f>ROUND(Table2[[#This Row],[Cons]]/Table2[[#This Row],[Qty.]],5)</f>
        <v>0.04</v>
      </c>
      <c r="Q2789" s="46" t="b">
        <f>EXACT(Table2[[#This Row],[rate]],Table2[[#This Row],[Check]])</f>
        <v>1</v>
      </c>
      <c r="R2789" s="46"/>
      <c r="S2789" s="46" t="str">
        <f>IF(Table2[[#This Row],[SRO]]="EOU",VLOOKUP(Table2[[#This Row],[BE]],[2]GD.List!$C$3:$N$5014,12,0),IF(Table2[[#This Row],[SRO]]="Local","Polyester Staple Fibre","SRO 492"))</f>
        <v>Textile Chemical</v>
      </c>
    </row>
    <row r="2790" spans="1:19" x14ac:dyDescent="0.25">
      <c r="A2790" s="367" t="s">
        <v>1884</v>
      </c>
      <c r="B2790" s="363" t="s">
        <v>2009</v>
      </c>
      <c r="C2790" s="364">
        <v>14028</v>
      </c>
      <c r="D2790" s="365">
        <v>3809.9189999999999</v>
      </c>
      <c r="E2790" s="7" t="s">
        <v>46</v>
      </c>
      <c r="F2790" s="363" t="s">
        <v>2029</v>
      </c>
      <c r="G2790" s="156">
        <v>44738</v>
      </c>
      <c r="H2790" s="366">
        <v>20451090.690000001</v>
      </c>
      <c r="I2790" s="50">
        <v>0.04</v>
      </c>
      <c r="J2790" s="359">
        <v>376.84</v>
      </c>
      <c r="K2790" s="359">
        <v>9421</v>
      </c>
      <c r="L2790" s="359"/>
      <c r="M2790" s="360" t="str">
        <f>TEXT(Table2[[#This Row],[Gd.Dt]],"mmm-yy")</f>
        <v>Jun-22</v>
      </c>
      <c r="N2790" s="46" t="str">
        <f>MID(Table2[[#This Row],[BE]],6,2)</f>
        <v>IB</v>
      </c>
      <c r="O2790" s="46" t="str">
        <f>IF(Table2[[#This Row],[Type]]="IB","EOU",IF(Table2[[#This Row],[Type]]="MB","Local","492"))</f>
        <v>EOU</v>
      </c>
      <c r="P2790" s="46">
        <f>ROUND(Table2[[#This Row],[Cons]]/Table2[[#This Row],[Qty.]],5)</f>
        <v>0.04</v>
      </c>
      <c r="Q2790" s="46" t="b">
        <f>EXACT(Table2[[#This Row],[rate]],Table2[[#This Row],[Check]])</f>
        <v>1</v>
      </c>
      <c r="R2790" s="46"/>
      <c r="S2790" s="46" t="str">
        <f>IF(Table2[[#This Row],[SRO]]="EOU",VLOOKUP(Table2[[#This Row],[BE]],[2]GD.List!$C$3:$N$5014,12,0),IF(Table2[[#This Row],[SRO]]="Local","Polyester Staple Fibre","SRO 492"))</f>
        <v>Textile Chemical</v>
      </c>
    </row>
    <row r="2791" spans="1:19" x14ac:dyDescent="0.25">
      <c r="A2791" s="368" t="s">
        <v>1971</v>
      </c>
      <c r="B2791" s="363" t="s">
        <v>2012</v>
      </c>
      <c r="C2791" s="364">
        <v>30796</v>
      </c>
      <c r="D2791" s="365">
        <v>5503.201</v>
      </c>
      <c r="E2791" s="7" t="s">
        <v>2017</v>
      </c>
      <c r="F2791" s="363" t="s">
        <v>2030</v>
      </c>
      <c r="G2791" s="156">
        <v>44738</v>
      </c>
      <c r="H2791" s="366">
        <v>50797717.280000001</v>
      </c>
      <c r="I2791" s="50">
        <v>0.66327000000000003</v>
      </c>
      <c r="J2791" s="359">
        <v>12182.28</v>
      </c>
      <c r="K2791" s="359">
        <v>18367</v>
      </c>
      <c r="L2791" s="359"/>
      <c r="M2791" s="360" t="str">
        <f>TEXT(Table2[[#This Row],[Gd.Dt]],"mmm-yy")</f>
        <v>Jun-22</v>
      </c>
      <c r="N2791" s="46" t="str">
        <f>MID(Table2[[#This Row],[BE]],6,2)</f>
        <v>MB</v>
      </c>
      <c r="O2791" s="46" t="str">
        <f>IF(Table2[[#This Row],[Type]]="IB","EOU",IF(Table2[[#This Row],[Type]]="MB","Local","492"))</f>
        <v>Local</v>
      </c>
      <c r="P2791" s="46">
        <f>ROUND(Table2[[#This Row],[Cons]]/Table2[[#This Row],[Qty.]],5)</f>
        <v>0.66327000000000003</v>
      </c>
      <c r="Q2791" s="46" t="b">
        <f>EXACT(Table2[[#This Row],[rate]],Table2[[#This Row],[Check]])</f>
        <v>1</v>
      </c>
      <c r="R2791" s="46"/>
      <c r="S2791" s="46" t="str">
        <f>IF(Table2[[#This Row],[SRO]]="EOU",VLOOKUP(Table2[[#This Row],[BE]],[2]GD.List!$C$3:$N$5014,12,0),IF(Table2[[#This Row],[SRO]]="Local","Polyester Staple Fibre","SRO 492"))</f>
        <v>Polyester Staple Fibre</v>
      </c>
    </row>
    <row r="2792" spans="1:19" x14ac:dyDescent="0.25">
      <c r="A2792" s="367" t="s">
        <v>1971</v>
      </c>
      <c r="B2792" s="363" t="s">
        <v>2031</v>
      </c>
      <c r="C2792" s="364">
        <v>4250</v>
      </c>
      <c r="D2792" s="365">
        <v>5503.201</v>
      </c>
      <c r="E2792" s="7" t="s">
        <v>2032</v>
      </c>
      <c r="F2792" s="363" t="s">
        <v>2033</v>
      </c>
      <c r="G2792" s="156">
        <v>44740</v>
      </c>
      <c r="H2792" s="366">
        <v>32801239.66</v>
      </c>
      <c r="I2792" s="50">
        <v>0.41666999999999998</v>
      </c>
      <c r="J2792" s="359">
        <v>7320.01</v>
      </c>
      <c r="K2792" s="359">
        <v>17568</v>
      </c>
      <c r="L2792" s="359"/>
      <c r="M2792" s="360" t="str">
        <f>TEXT(Table2[[#This Row],[Gd.Dt]],"mmm-yy")</f>
        <v>Jun-22</v>
      </c>
      <c r="N2792" s="46" t="str">
        <f>MID(Table2[[#This Row],[BE]],6,2)</f>
        <v>MB</v>
      </c>
      <c r="O2792" s="46" t="str">
        <f>IF(Table2[[#This Row],[Type]]="IB","EOU",IF(Table2[[#This Row],[Type]]="MB","Local","492"))</f>
        <v>Local</v>
      </c>
      <c r="P2792" s="46">
        <f>ROUND(Table2[[#This Row],[Cons]]/Table2[[#This Row],[Qty.]],5)</f>
        <v>0.41666999999999998</v>
      </c>
      <c r="Q2792" s="46" t="b">
        <f>EXACT(Table2[[#This Row],[rate]],Table2[[#This Row],[Check]])</f>
        <v>1</v>
      </c>
      <c r="R2792" s="46"/>
      <c r="S2792" s="46" t="str">
        <f>IF(Table2[[#This Row],[SRO]]="EOU",VLOOKUP(Table2[[#This Row],[BE]],[2]GD.List!$C$3:$N$5014,12,0),IF(Table2[[#This Row],[SRO]]="Local","Polyester Staple Fibre","SRO 492"))</f>
        <v>Polyester Staple Fibre</v>
      </c>
    </row>
    <row r="2793" spans="1:19" x14ac:dyDescent="0.25">
      <c r="A2793" s="368" t="s">
        <v>2016</v>
      </c>
      <c r="B2793" s="363" t="s">
        <v>2010</v>
      </c>
      <c r="C2793" s="364">
        <v>58310</v>
      </c>
      <c r="D2793" s="365">
        <v>3906.9029999999998</v>
      </c>
      <c r="E2793" s="7" t="s">
        <v>46</v>
      </c>
      <c r="F2793" s="363" t="s">
        <v>2027</v>
      </c>
      <c r="G2793" s="156">
        <v>44738</v>
      </c>
      <c r="H2793" s="366">
        <v>48936483</v>
      </c>
      <c r="I2793" s="50">
        <v>0.04</v>
      </c>
      <c r="J2793" s="359">
        <v>440.79999999999995</v>
      </c>
      <c r="K2793" s="359">
        <v>11020</v>
      </c>
      <c r="L2793" s="359"/>
      <c r="M2793" s="360" t="str">
        <f>TEXT(Table2[[#This Row],[Gd.Dt]],"mmm-yy")</f>
        <v>Jun-22</v>
      </c>
      <c r="N2793" s="46" t="str">
        <f>MID(Table2[[#This Row],[BE]],6,2)</f>
        <v>IB</v>
      </c>
      <c r="O2793" s="46" t="str">
        <f>IF(Table2[[#This Row],[Type]]="IB","EOU",IF(Table2[[#This Row],[Type]]="MB","Local","492"))</f>
        <v>EOU</v>
      </c>
      <c r="P2793" s="46">
        <f>ROUND(Table2[[#This Row],[Cons]]/Table2[[#This Row],[Qty.]],5)</f>
        <v>0.04</v>
      </c>
      <c r="Q2793" s="46" t="b">
        <f>EXACT(Table2[[#This Row],[rate]],Table2[[#This Row],[Check]])</f>
        <v>1</v>
      </c>
      <c r="R2793" s="46"/>
      <c r="S2793" s="46" t="str">
        <f>IF(Table2[[#This Row],[SRO]]="EOU",VLOOKUP(Table2[[#This Row],[BE]],[2]GD.List!$C$3:$N$5014,12,0),IF(Table2[[#This Row],[SRO]]="Local","Polyester Staple Fibre","SRO 492"))</f>
        <v>Textile Chemical</v>
      </c>
    </row>
    <row r="2794" spans="1:19" x14ac:dyDescent="0.25">
      <c r="A2794" s="368" t="s">
        <v>2016</v>
      </c>
      <c r="B2794" s="363" t="s">
        <v>2011</v>
      </c>
      <c r="C2794" s="364">
        <v>99600</v>
      </c>
      <c r="D2794" s="365">
        <v>3906.9029999999998</v>
      </c>
      <c r="E2794" s="7" t="s">
        <v>46</v>
      </c>
      <c r="F2794" s="363" t="s">
        <v>2028</v>
      </c>
      <c r="G2794" s="156">
        <v>44738</v>
      </c>
      <c r="H2794" s="366">
        <v>117805886</v>
      </c>
      <c r="I2794" s="50">
        <v>0.04</v>
      </c>
      <c r="J2794" s="359">
        <v>2072.1999999999998</v>
      </c>
      <c r="K2794" s="359">
        <v>51805</v>
      </c>
      <c r="L2794" s="359"/>
      <c r="M2794" s="360" t="str">
        <f>TEXT(Table2[[#This Row],[Gd.Dt]],"mmm-yy")</f>
        <v>Jun-22</v>
      </c>
      <c r="N2794" s="46" t="str">
        <f>MID(Table2[[#This Row],[BE]],6,2)</f>
        <v>IB</v>
      </c>
      <c r="O2794" s="46" t="str">
        <f>IF(Table2[[#This Row],[Type]]="IB","EOU",IF(Table2[[#This Row],[Type]]="MB","Local","492"))</f>
        <v>EOU</v>
      </c>
      <c r="P2794" s="46">
        <f>ROUND(Table2[[#This Row],[Cons]]/Table2[[#This Row],[Qty.]],5)</f>
        <v>0.04</v>
      </c>
      <c r="Q2794" s="46" t="b">
        <f>EXACT(Table2[[#This Row],[rate]],Table2[[#This Row],[Check]])</f>
        <v>1</v>
      </c>
      <c r="R2794" s="46"/>
      <c r="S2794" s="46" t="str">
        <f>IF(Table2[[#This Row],[SRO]]="EOU",VLOOKUP(Table2[[#This Row],[BE]],[2]GD.List!$C$3:$N$5014,12,0),IF(Table2[[#This Row],[SRO]]="Local","Polyester Staple Fibre","SRO 492"))</f>
        <v>Textile Chemical</v>
      </c>
    </row>
    <row r="2795" spans="1:19" x14ac:dyDescent="0.25">
      <c r="A2795" s="367" t="s">
        <v>2016</v>
      </c>
      <c r="B2795" s="363" t="s">
        <v>2009</v>
      </c>
      <c r="C2795" s="364">
        <v>14028</v>
      </c>
      <c r="D2795" s="365">
        <v>3906.9029999999998</v>
      </c>
      <c r="E2795" s="7" t="s">
        <v>46</v>
      </c>
      <c r="F2795" s="363" t="s">
        <v>2029</v>
      </c>
      <c r="G2795" s="156">
        <v>44738</v>
      </c>
      <c r="H2795" s="366">
        <v>20451090.690000001</v>
      </c>
      <c r="I2795" s="50">
        <v>0.04</v>
      </c>
      <c r="J2795" s="359">
        <v>376.84</v>
      </c>
      <c r="K2795" s="359">
        <v>9421</v>
      </c>
      <c r="L2795" s="359"/>
      <c r="M2795" s="360" t="str">
        <f>TEXT(Table2[[#This Row],[Gd.Dt]],"mmm-yy")</f>
        <v>Jun-22</v>
      </c>
      <c r="N2795" s="46" t="str">
        <f>MID(Table2[[#This Row],[BE]],6,2)</f>
        <v>IB</v>
      </c>
      <c r="O2795" s="46" t="str">
        <f>IF(Table2[[#This Row],[Type]]="IB","EOU",IF(Table2[[#This Row],[Type]]="MB","Local","492"))</f>
        <v>EOU</v>
      </c>
      <c r="P2795" s="46">
        <f>ROUND(Table2[[#This Row],[Cons]]/Table2[[#This Row],[Qty.]],5)</f>
        <v>0.04</v>
      </c>
      <c r="Q2795" s="46" t="b">
        <f>EXACT(Table2[[#This Row],[rate]],Table2[[#This Row],[Check]])</f>
        <v>1</v>
      </c>
      <c r="R2795" s="46"/>
      <c r="S2795" s="46" t="str">
        <f>IF(Table2[[#This Row],[SRO]]="EOU",VLOOKUP(Table2[[#This Row],[BE]],[2]GD.List!$C$3:$N$5014,12,0),IF(Table2[[#This Row],[SRO]]="Local","Polyester Staple Fibre","SRO 492"))</f>
        <v>Textile Chemical</v>
      </c>
    </row>
    <row r="2796" spans="1:19" x14ac:dyDescent="0.25">
      <c r="A2796" s="368" t="s">
        <v>2018</v>
      </c>
      <c r="B2796" s="368" t="s">
        <v>2012</v>
      </c>
      <c r="C2796" s="369">
        <v>30796</v>
      </c>
      <c r="D2796" s="370">
        <v>9606.2199999999993</v>
      </c>
      <c r="E2796" s="162" t="s">
        <v>2017</v>
      </c>
      <c r="F2796" s="368" t="s">
        <v>2030</v>
      </c>
      <c r="G2796" s="163">
        <v>44738</v>
      </c>
      <c r="H2796" s="371">
        <v>50797717.280000001</v>
      </c>
      <c r="I2796" s="53">
        <v>1</v>
      </c>
      <c r="J2796" s="361">
        <v>25.8</v>
      </c>
      <c r="K2796" s="361">
        <v>25.8</v>
      </c>
      <c r="L2796" s="361"/>
      <c r="M2796" s="362" t="str">
        <f>TEXT(Table2[[#This Row],[Gd.Dt]],"mmm-yy")</f>
        <v>Jun-22</v>
      </c>
      <c r="N2796" s="47" t="str">
        <f>MID(Table2[[#This Row],[BE]],6,2)</f>
        <v>TI</v>
      </c>
      <c r="O2796" s="47" t="str">
        <f>IF(Table2[[#This Row],[Type]]="IB","EOU",IF(Table2[[#This Row],[Type]]="MB","Local","492"))</f>
        <v>492</v>
      </c>
      <c r="P2796" s="47">
        <f>ROUND(Table2[[#This Row],[Cons]]/Table2[[#This Row],[Qty.]],5)</f>
        <v>1</v>
      </c>
      <c r="Q2796" s="47" t="b">
        <f>EXACT(Table2[[#This Row],[rate]],Table2[[#This Row],[Check]])</f>
        <v>1</v>
      </c>
      <c r="R2796" s="47"/>
      <c r="S2796" s="47" t="str">
        <f>IF(Table2[[#This Row],[SRO]]="EOU",VLOOKUP(Table2[[#This Row],[BE]],[2]GD.List!$C$3:$N$5014,12,0),IF(Table2[[#This Row],[SRO]]="Local","Polyester Staple Fibre","SRO 492"))</f>
        <v>SRO 492</v>
      </c>
    </row>
    <row r="2797" spans="1:19" x14ac:dyDescent="0.25">
      <c r="A2797" s="363" t="s">
        <v>1</v>
      </c>
      <c r="B2797" s="363" t="s">
        <v>2036</v>
      </c>
      <c r="C2797" s="364">
        <v>14004</v>
      </c>
      <c r="D2797" s="365">
        <v>2701.12</v>
      </c>
      <c r="E2797" s="7" t="s">
        <v>2039</v>
      </c>
      <c r="F2797" s="363" t="s">
        <v>2041</v>
      </c>
      <c r="G2797" s="156">
        <v>44740</v>
      </c>
      <c r="H2797" s="366">
        <v>25979328.379999999</v>
      </c>
      <c r="I2797" s="50">
        <v>0.1</v>
      </c>
      <c r="J2797" s="359">
        <v>441.5</v>
      </c>
      <c r="K2797" s="359">
        <v>4415</v>
      </c>
      <c r="L2797" s="359"/>
      <c r="M2797" s="360" t="str">
        <f>TEXT(Table2[[#This Row],[Gd.Dt]],"mmm-yy")</f>
        <v>Jun-22</v>
      </c>
      <c r="N2797" s="46" t="str">
        <f>MID(Table2[[#This Row],[BE]],6,2)</f>
        <v>IB</v>
      </c>
      <c r="O2797" s="46" t="str">
        <f>IF(Table2[[#This Row],[Type]]="IB","EOU",IF(Table2[[#This Row],[Type]]="MB","Local","492"))</f>
        <v>EOU</v>
      </c>
      <c r="P2797" s="46">
        <f>ROUND(Table2[[#This Row],[Cons]]/Table2[[#This Row],[Qty.]],5)</f>
        <v>0.1</v>
      </c>
      <c r="Q2797" s="46" t="b">
        <f>EXACT(Table2[[#This Row],[rate]],Table2[[#This Row],[Check]])</f>
        <v>1</v>
      </c>
      <c r="R2797" s="46"/>
      <c r="S2797" s="46" t="str">
        <f>IF(Table2[[#This Row],[SRO]]="EOU",VLOOKUP(Table2[[#This Row],[BE]],[2]GD.List!$C$3:$N$5014,12,0),IF(Table2[[#This Row],[SRO]]="Local","Polyester Staple Fibre","SRO 492"))</f>
        <v>Textile Coal</v>
      </c>
    </row>
    <row r="2798" spans="1:19" x14ac:dyDescent="0.25">
      <c r="A2798" s="363" t="s">
        <v>1</v>
      </c>
      <c r="B2798" s="363" t="s">
        <v>2036</v>
      </c>
      <c r="C2798" s="364">
        <v>14004</v>
      </c>
      <c r="D2798" s="365">
        <v>2701.12</v>
      </c>
      <c r="E2798" s="7" t="s">
        <v>2039</v>
      </c>
      <c r="F2798" s="363" t="s">
        <v>2041</v>
      </c>
      <c r="G2798" s="156">
        <v>44740</v>
      </c>
      <c r="H2798" s="366">
        <v>25979328.379999999</v>
      </c>
      <c r="I2798" s="50">
        <v>0.4</v>
      </c>
      <c r="J2798" s="359">
        <v>6352</v>
      </c>
      <c r="K2798" s="359">
        <v>15880</v>
      </c>
      <c r="L2798" s="359"/>
      <c r="M2798" s="360" t="str">
        <f>TEXT(Table2[[#This Row],[Gd.Dt]],"mmm-yy")</f>
        <v>Jun-22</v>
      </c>
      <c r="N2798" s="46" t="str">
        <f>MID(Table2[[#This Row],[BE]],6,2)</f>
        <v>IB</v>
      </c>
      <c r="O2798" s="46" t="str">
        <f>IF(Table2[[#This Row],[Type]]="IB","EOU",IF(Table2[[#This Row],[Type]]="MB","Local","492"))</f>
        <v>EOU</v>
      </c>
      <c r="P2798" s="46">
        <f>ROUND(Table2[[#This Row],[Cons]]/Table2[[#This Row],[Qty.]],5)</f>
        <v>0.4</v>
      </c>
      <c r="Q2798" s="46" t="b">
        <f>EXACT(Table2[[#This Row],[rate]],Table2[[#This Row],[Check]])</f>
        <v>1</v>
      </c>
      <c r="R2798" s="46"/>
      <c r="S2798" s="46" t="str">
        <f>IF(Table2[[#This Row],[SRO]]="EOU",VLOOKUP(Table2[[#This Row],[BE]],[2]GD.List!$C$3:$N$5014,12,0),IF(Table2[[#This Row],[SRO]]="Local","Polyester Staple Fibre","SRO 492"))</f>
        <v>Textile Coal</v>
      </c>
    </row>
    <row r="2799" spans="1:19" x14ac:dyDescent="0.25">
      <c r="A2799" s="367" t="s">
        <v>1</v>
      </c>
      <c r="B2799" s="363" t="s">
        <v>2035</v>
      </c>
      <c r="C2799" s="364">
        <v>5408</v>
      </c>
      <c r="D2799" s="365">
        <v>2701.12</v>
      </c>
      <c r="E2799" s="7" t="s">
        <v>2038</v>
      </c>
      <c r="F2799" s="363" t="s">
        <v>2042</v>
      </c>
      <c r="G2799" s="156">
        <v>44740</v>
      </c>
      <c r="H2799" s="366">
        <v>10559456.6</v>
      </c>
      <c r="I2799" s="50">
        <v>0.1</v>
      </c>
      <c r="J2799" s="359">
        <v>343.90000000000003</v>
      </c>
      <c r="K2799" s="359">
        <v>3439</v>
      </c>
      <c r="L2799" s="359"/>
      <c r="M2799" s="360" t="str">
        <f>TEXT(Table2[[#This Row],[Gd.Dt]],"mmm-yy")</f>
        <v>Jun-22</v>
      </c>
      <c r="N2799" s="46" t="str">
        <f>MID(Table2[[#This Row],[BE]],6,2)</f>
        <v>IB</v>
      </c>
      <c r="O2799" s="46" t="str">
        <f>IF(Table2[[#This Row],[Type]]="IB","EOU",IF(Table2[[#This Row],[Type]]="MB","Local","492"))</f>
        <v>EOU</v>
      </c>
      <c r="P2799" s="46">
        <f>ROUND(Table2[[#This Row],[Cons]]/Table2[[#This Row],[Qty.]],5)</f>
        <v>0.1</v>
      </c>
      <c r="Q2799" s="46" t="b">
        <f>EXACT(Table2[[#This Row],[rate]],Table2[[#This Row],[Check]])</f>
        <v>1</v>
      </c>
      <c r="R2799" s="46"/>
      <c r="S2799" s="46" t="str">
        <f>IF(Table2[[#This Row],[SRO]]="EOU",VLOOKUP(Table2[[#This Row],[BE]],[2]GD.List!$C$3:$N$5014,12,0),IF(Table2[[#This Row],[SRO]]="Local","Polyester Staple Fibre","SRO 492"))</f>
        <v>Textile Coal</v>
      </c>
    </row>
    <row r="2800" spans="1:19" x14ac:dyDescent="0.25">
      <c r="A2800" s="367" t="s">
        <v>1845</v>
      </c>
      <c r="B2800" s="363" t="s">
        <v>2037</v>
      </c>
      <c r="C2800" s="364">
        <v>21840</v>
      </c>
      <c r="D2800" s="365">
        <v>9607.11</v>
      </c>
      <c r="E2800" s="7" t="s">
        <v>2040</v>
      </c>
      <c r="F2800" s="363" t="s">
        <v>2043</v>
      </c>
      <c r="G2800" s="156">
        <v>44741</v>
      </c>
      <c r="H2800" s="366">
        <v>24518894.399999999</v>
      </c>
      <c r="I2800" s="50">
        <v>1</v>
      </c>
      <c r="J2800" s="359">
        <v>170</v>
      </c>
      <c r="K2800" s="359">
        <v>170</v>
      </c>
      <c r="L2800" s="359"/>
      <c r="M2800" s="360" t="str">
        <f>TEXT(Table2[[#This Row],[Gd.Dt]],"mmm-yy")</f>
        <v>Jun-22</v>
      </c>
      <c r="N2800" s="46" t="str">
        <f>MID(Table2[[#This Row],[BE]],6,2)</f>
        <v>EP</v>
      </c>
      <c r="O2800" s="46" t="str">
        <f>IF(Table2[[#This Row],[Type]]="IB","EOU",IF(Table2[[#This Row],[Type]]="MB","Local","492"))</f>
        <v>492</v>
      </c>
      <c r="P2800" s="46">
        <f>ROUND(Table2[[#This Row],[Cons]]/Table2[[#This Row],[Qty.]],5)</f>
        <v>1</v>
      </c>
      <c r="Q2800" s="46" t="b">
        <f>EXACT(Table2[[#This Row],[rate]],Table2[[#This Row],[Check]])</f>
        <v>1</v>
      </c>
      <c r="R2800" s="46"/>
      <c r="S2800" s="46" t="str">
        <f>IF(Table2[[#This Row],[SRO]]="EOU",VLOOKUP(Table2[[#This Row],[BE]],[2]GD.List!$C$3:$N$5014,12,0),IF(Table2[[#This Row],[SRO]]="Local","Polyester Staple Fibre","SRO 492"))</f>
        <v>SRO 492</v>
      </c>
    </row>
    <row r="2801" spans="1:19" x14ac:dyDescent="0.25">
      <c r="A2801" s="368" t="s">
        <v>1881</v>
      </c>
      <c r="B2801" s="363" t="s">
        <v>2036</v>
      </c>
      <c r="C2801" s="364">
        <v>14004</v>
      </c>
      <c r="D2801" s="365">
        <v>2847</v>
      </c>
      <c r="E2801" s="7" t="s">
        <v>2039</v>
      </c>
      <c r="F2801" s="363" t="s">
        <v>2041</v>
      </c>
      <c r="G2801" s="156">
        <v>44740</v>
      </c>
      <c r="H2801" s="366">
        <v>25979328.379999999</v>
      </c>
      <c r="I2801" s="50">
        <v>0.03</v>
      </c>
      <c r="J2801" s="359">
        <v>608.84999999999991</v>
      </c>
      <c r="K2801" s="359">
        <v>20295</v>
      </c>
      <c r="L2801" s="359"/>
      <c r="M2801" s="360" t="str">
        <f>TEXT(Table2[[#This Row],[Gd.Dt]],"mmm-yy")</f>
        <v>Jun-22</v>
      </c>
      <c r="N2801" s="46" t="str">
        <f>MID(Table2[[#This Row],[BE]],6,2)</f>
        <v>IB</v>
      </c>
      <c r="O2801" s="46" t="str">
        <f>IF(Table2[[#This Row],[Type]]="IB","EOU",IF(Table2[[#This Row],[Type]]="MB","Local","492"))</f>
        <v>EOU</v>
      </c>
      <c r="P2801" s="46">
        <f>ROUND(Table2[[#This Row],[Cons]]/Table2[[#This Row],[Qty.]],5)</f>
        <v>0.03</v>
      </c>
      <c r="Q2801" s="46" t="b">
        <f>EXACT(Table2[[#This Row],[rate]],Table2[[#This Row],[Check]])</f>
        <v>1</v>
      </c>
      <c r="R2801" s="46"/>
      <c r="S2801" s="46" t="str">
        <f>IF(Table2[[#This Row],[SRO]]="EOU",VLOOKUP(Table2[[#This Row],[BE]],[2]GD.List!$C$3:$N$5014,12,0),IF(Table2[[#This Row],[SRO]]="Local","Polyester Staple Fibre","SRO 492"))</f>
        <v>Textile Chemical</v>
      </c>
    </row>
    <row r="2802" spans="1:19" x14ac:dyDescent="0.25">
      <c r="A2802" s="367" t="s">
        <v>1881</v>
      </c>
      <c r="B2802" s="363" t="s">
        <v>2035</v>
      </c>
      <c r="C2802" s="364">
        <v>5408</v>
      </c>
      <c r="D2802" s="365">
        <v>2847</v>
      </c>
      <c r="E2802" s="7" t="s">
        <v>2038</v>
      </c>
      <c r="F2802" s="363" t="s">
        <v>2042</v>
      </c>
      <c r="G2802" s="156">
        <v>44740</v>
      </c>
      <c r="H2802" s="366">
        <v>10559456.6</v>
      </c>
      <c r="I2802" s="50">
        <v>0.03</v>
      </c>
      <c r="J2802" s="359">
        <v>103.17</v>
      </c>
      <c r="K2802" s="359">
        <v>3439</v>
      </c>
      <c r="L2802" s="359"/>
      <c r="M2802" s="360" t="str">
        <f>TEXT(Table2[[#This Row],[Gd.Dt]],"mmm-yy")</f>
        <v>Jun-22</v>
      </c>
      <c r="N2802" s="46" t="str">
        <f>MID(Table2[[#This Row],[BE]],6,2)</f>
        <v>IB</v>
      </c>
      <c r="O2802" s="46" t="str">
        <f>IF(Table2[[#This Row],[Type]]="IB","EOU",IF(Table2[[#This Row],[Type]]="MB","Local","492"))</f>
        <v>EOU</v>
      </c>
      <c r="P2802" s="46">
        <f>ROUND(Table2[[#This Row],[Cons]]/Table2[[#This Row],[Qty.]],5)</f>
        <v>0.03</v>
      </c>
      <c r="Q2802" s="46" t="b">
        <f>EXACT(Table2[[#This Row],[rate]],Table2[[#This Row],[Check]])</f>
        <v>1</v>
      </c>
      <c r="R2802" s="46"/>
      <c r="S2802" s="46" t="str">
        <f>IF(Table2[[#This Row],[SRO]]="EOU",VLOOKUP(Table2[[#This Row],[BE]],[2]GD.List!$C$3:$N$5014,12,0),IF(Table2[[#This Row],[SRO]]="Local","Polyester Staple Fibre","SRO 492"))</f>
        <v>Textile Chemical</v>
      </c>
    </row>
    <row r="2803" spans="1:19" x14ac:dyDescent="0.25">
      <c r="A2803" s="368" t="s">
        <v>1882</v>
      </c>
      <c r="B2803" s="363" t="s">
        <v>2036</v>
      </c>
      <c r="C2803" s="364">
        <v>14004</v>
      </c>
      <c r="D2803" s="365">
        <v>3402.13</v>
      </c>
      <c r="E2803" s="7" t="s">
        <v>2039</v>
      </c>
      <c r="F2803" s="363" t="s">
        <v>2041</v>
      </c>
      <c r="G2803" s="156">
        <v>44740</v>
      </c>
      <c r="H2803" s="366">
        <v>25979328.379999999</v>
      </c>
      <c r="I2803" s="50">
        <v>0.04</v>
      </c>
      <c r="J2803" s="359">
        <v>811.80000000000007</v>
      </c>
      <c r="K2803" s="359">
        <v>20295</v>
      </c>
      <c r="L2803" s="359"/>
      <c r="M2803" s="360" t="str">
        <f>TEXT(Table2[[#This Row],[Gd.Dt]],"mmm-yy")</f>
        <v>Jun-22</v>
      </c>
      <c r="N2803" s="46" t="str">
        <f>MID(Table2[[#This Row],[BE]],6,2)</f>
        <v>IB</v>
      </c>
      <c r="O2803" s="46" t="str">
        <f>IF(Table2[[#This Row],[Type]]="IB","EOU",IF(Table2[[#This Row],[Type]]="MB","Local","492"))</f>
        <v>EOU</v>
      </c>
      <c r="P2803" s="46">
        <f>ROUND(Table2[[#This Row],[Cons]]/Table2[[#This Row],[Qty.]],5)</f>
        <v>0.04</v>
      </c>
      <c r="Q2803" s="46" t="b">
        <f>EXACT(Table2[[#This Row],[rate]],Table2[[#This Row],[Check]])</f>
        <v>1</v>
      </c>
      <c r="R2803" s="46"/>
      <c r="S2803" s="46" t="str">
        <f>IF(Table2[[#This Row],[SRO]]="EOU",VLOOKUP(Table2[[#This Row],[BE]],[2]GD.List!$C$3:$N$5014,12,0),IF(Table2[[#This Row],[SRO]]="Local","Polyester Staple Fibre","SRO 492"))</f>
        <v>Textile Chemical</v>
      </c>
    </row>
    <row r="2804" spans="1:19" x14ac:dyDescent="0.25">
      <c r="A2804" s="367" t="s">
        <v>1882</v>
      </c>
      <c r="B2804" s="363" t="s">
        <v>2035</v>
      </c>
      <c r="C2804" s="364">
        <v>5408</v>
      </c>
      <c r="D2804" s="365">
        <v>3402.13</v>
      </c>
      <c r="E2804" s="7" t="s">
        <v>2038</v>
      </c>
      <c r="F2804" s="363" t="s">
        <v>2042</v>
      </c>
      <c r="G2804" s="156">
        <v>44740</v>
      </c>
      <c r="H2804" s="366">
        <v>10559456.6</v>
      </c>
      <c r="I2804" s="50">
        <v>0.04</v>
      </c>
      <c r="J2804" s="359">
        <v>137.56</v>
      </c>
      <c r="K2804" s="359">
        <v>3439</v>
      </c>
      <c r="L2804" s="359"/>
      <c r="M2804" s="360" t="str">
        <f>TEXT(Table2[[#This Row],[Gd.Dt]],"mmm-yy")</f>
        <v>Jun-22</v>
      </c>
      <c r="N2804" s="46" t="str">
        <f>MID(Table2[[#This Row],[BE]],6,2)</f>
        <v>IB</v>
      </c>
      <c r="O2804" s="46" t="str">
        <f>IF(Table2[[#This Row],[Type]]="IB","EOU",IF(Table2[[#This Row],[Type]]="MB","Local","492"))</f>
        <v>EOU</v>
      </c>
      <c r="P2804" s="46">
        <f>ROUND(Table2[[#This Row],[Cons]]/Table2[[#This Row],[Qty.]],5)</f>
        <v>0.04</v>
      </c>
      <c r="Q2804" s="46" t="b">
        <f>EXACT(Table2[[#This Row],[rate]],Table2[[#This Row],[Check]])</f>
        <v>1</v>
      </c>
      <c r="R2804" s="46"/>
      <c r="S2804" s="46" t="str">
        <f>IF(Table2[[#This Row],[SRO]]="EOU",VLOOKUP(Table2[[#This Row],[BE]],[2]GD.List!$C$3:$N$5014,12,0),IF(Table2[[#This Row],[SRO]]="Local","Polyester Staple Fibre","SRO 492"))</f>
        <v>Textile Chemical</v>
      </c>
    </row>
    <row r="2805" spans="1:19" x14ac:dyDescent="0.25">
      <c r="A2805" s="367" t="s">
        <v>1884</v>
      </c>
      <c r="B2805" s="363" t="s">
        <v>2036</v>
      </c>
      <c r="C2805" s="364">
        <v>14004</v>
      </c>
      <c r="D2805" s="365">
        <v>3809.9189999999999</v>
      </c>
      <c r="E2805" s="7" t="s">
        <v>2039</v>
      </c>
      <c r="F2805" s="363" t="s">
        <v>2041</v>
      </c>
      <c r="G2805" s="156">
        <v>44740</v>
      </c>
      <c r="H2805" s="366">
        <v>25979328.379999999</v>
      </c>
      <c r="I2805" s="50">
        <v>0.04</v>
      </c>
      <c r="J2805" s="359">
        <v>811.80000000000007</v>
      </c>
      <c r="K2805" s="359">
        <v>20295</v>
      </c>
      <c r="L2805" s="359"/>
      <c r="M2805" s="360" t="str">
        <f>TEXT(Table2[[#This Row],[Gd.Dt]],"mmm-yy")</f>
        <v>Jun-22</v>
      </c>
      <c r="N2805" s="46" t="str">
        <f>MID(Table2[[#This Row],[BE]],6,2)</f>
        <v>IB</v>
      </c>
      <c r="O2805" s="46" t="str">
        <f>IF(Table2[[#This Row],[Type]]="IB","EOU",IF(Table2[[#This Row],[Type]]="MB","Local","492"))</f>
        <v>EOU</v>
      </c>
      <c r="P2805" s="46">
        <f>ROUND(Table2[[#This Row],[Cons]]/Table2[[#This Row],[Qty.]],5)</f>
        <v>0.04</v>
      </c>
      <c r="Q2805" s="46" t="b">
        <f>EXACT(Table2[[#This Row],[rate]],Table2[[#This Row],[Check]])</f>
        <v>1</v>
      </c>
      <c r="R2805" s="46"/>
      <c r="S2805" s="46" t="str">
        <f>IF(Table2[[#This Row],[SRO]]="EOU",VLOOKUP(Table2[[#This Row],[BE]],[2]GD.List!$C$3:$N$5014,12,0),IF(Table2[[#This Row],[SRO]]="Local","Polyester Staple Fibre","SRO 492"))</f>
        <v>Textile Chemical</v>
      </c>
    </row>
    <row r="2806" spans="1:19" x14ac:dyDescent="0.25">
      <c r="A2806" s="367" t="s">
        <v>1971</v>
      </c>
      <c r="B2806" s="363" t="s">
        <v>2036</v>
      </c>
      <c r="C2806" s="364">
        <v>14004</v>
      </c>
      <c r="D2806" s="365">
        <v>5503.201</v>
      </c>
      <c r="E2806" s="7" t="s">
        <v>2039</v>
      </c>
      <c r="F2806" s="363" t="s">
        <v>2041</v>
      </c>
      <c r="G2806" s="156">
        <v>44740</v>
      </c>
      <c r="H2806" s="366">
        <v>25979328.379999999</v>
      </c>
      <c r="I2806" s="50">
        <v>0.53061000000000003</v>
      </c>
      <c r="J2806" s="359">
        <v>8426.1299999999992</v>
      </c>
      <c r="K2806" s="359">
        <v>15880</v>
      </c>
      <c r="L2806" s="359"/>
      <c r="M2806" s="360" t="str">
        <f>TEXT(Table2[[#This Row],[Gd.Dt]],"mmm-yy")</f>
        <v>Jun-22</v>
      </c>
      <c r="N2806" s="46" t="str">
        <f>MID(Table2[[#This Row],[BE]],6,2)</f>
        <v>MB</v>
      </c>
      <c r="O2806" s="46" t="str">
        <f>IF(Table2[[#This Row],[Type]]="IB","EOU",IF(Table2[[#This Row],[Type]]="MB","Local","492"))</f>
        <v>Local</v>
      </c>
      <c r="P2806" s="46">
        <f>ROUND(Table2[[#This Row],[Cons]]/Table2[[#This Row],[Qty.]],5)</f>
        <v>0.53061000000000003</v>
      </c>
      <c r="Q2806" s="46" t="b">
        <f>EXACT(Table2[[#This Row],[rate]],Table2[[#This Row],[Check]])</f>
        <v>1</v>
      </c>
      <c r="R2806" s="46"/>
      <c r="S2806" s="46" t="str">
        <f>IF(Table2[[#This Row],[SRO]]="EOU",VLOOKUP(Table2[[#This Row],[BE]],[2]GD.List!$C$3:$N$5014,12,0),IF(Table2[[#This Row],[SRO]]="Local","Polyester Staple Fibre","SRO 492"))</f>
        <v>Polyester Staple Fibre</v>
      </c>
    </row>
    <row r="2807" spans="1:19" x14ac:dyDescent="0.25">
      <c r="A2807" s="367" t="s">
        <v>1990</v>
      </c>
      <c r="B2807" s="363" t="s">
        <v>2037</v>
      </c>
      <c r="C2807" s="364">
        <v>21840</v>
      </c>
      <c r="D2807" s="365">
        <v>8523.5990000000002</v>
      </c>
      <c r="E2807" s="7" t="s">
        <v>2040</v>
      </c>
      <c r="F2807" s="363" t="s">
        <v>2043</v>
      </c>
      <c r="G2807" s="156">
        <v>44741</v>
      </c>
      <c r="H2807" s="366">
        <v>24518894.399999999</v>
      </c>
      <c r="I2807" s="50">
        <v>1</v>
      </c>
      <c r="J2807" s="359">
        <v>17000</v>
      </c>
      <c r="K2807" s="359">
        <v>17000</v>
      </c>
      <c r="L2807" s="359"/>
      <c r="M2807" s="360" t="str">
        <f>TEXT(Table2[[#This Row],[Gd.Dt]],"mmm-yy")</f>
        <v>Jun-22</v>
      </c>
      <c r="N2807" s="46" t="str">
        <f>MID(Table2[[#This Row],[BE]],6,2)</f>
        <v>TI</v>
      </c>
      <c r="O2807" s="46" t="str">
        <f>IF(Table2[[#This Row],[Type]]="IB","EOU",IF(Table2[[#This Row],[Type]]="MB","Local","492"))</f>
        <v>492</v>
      </c>
      <c r="P2807" s="46">
        <f>ROUND(Table2[[#This Row],[Cons]]/Table2[[#This Row],[Qty.]],5)</f>
        <v>1</v>
      </c>
      <c r="Q2807" s="46" t="b">
        <f>EXACT(Table2[[#This Row],[rate]],Table2[[#This Row],[Check]])</f>
        <v>1</v>
      </c>
      <c r="R2807" s="46"/>
      <c r="S2807" s="46" t="str">
        <f>IF(Table2[[#This Row],[SRO]]="EOU",VLOOKUP(Table2[[#This Row],[BE]],[2]GD.List!$C$3:$N$5014,12,0),IF(Table2[[#This Row],[SRO]]="Local","Polyester Staple Fibre","SRO 492"))</f>
        <v>SRO 492</v>
      </c>
    </row>
    <row r="2808" spans="1:19" x14ac:dyDescent="0.25">
      <c r="A2808" s="368" t="s">
        <v>2016</v>
      </c>
      <c r="B2808" s="363" t="s">
        <v>2036</v>
      </c>
      <c r="C2808" s="364">
        <v>14004</v>
      </c>
      <c r="D2808" s="365">
        <v>3906.9029999999998</v>
      </c>
      <c r="E2808" s="7" t="s">
        <v>2039</v>
      </c>
      <c r="F2808" s="363" t="s">
        <v>2041</v>
      </c>
      <c r="G2808" s="156">
        <v>44740</v>
      </c>
      <c r="H2808" s="366">
        <v>25979328.379999999</v>
      </c>
      <c r="I2808" s="50">
        <v>0.04</v>
      </c>
      <c r="J2808" s="359">
        <v>811.80000000000007</v>
      </c>
      <c r="K2808" s="359">
        <v>20295</v>
      </c>
      <c r="L2808" s="359"/>
      <c r="M2808" s="360" t="str">
        <f>TEXT(Table2[[#This Row],[Gd.Dt]],"mmm-yy")</f>
        <v>Jun-22</v>
      </c>
      <c r="N2808" s="46" t="str">
        <f>MID(Table2[[#This Row],[BE]],6,2)</f>
        <v>IB</v>
      </c>
      <c r="O2808" s="46" t="str">
        <f>IF(Table2[[#This Row],[Type]]="IB","EOU",IF(Table2[[#This Row],[Type]]="MB","Local","492"))</f>
        <v>EOU</v>
      </c>
      <c r="P2808" s="46">
        <f>ROUND(Table2[[#This Row],[Cons]]/Table2[[#This Row],[Qty.]],5)</f>
        <v>0.04</v>
      </c>
      <c r="Q2808" s="46" t="b">
        <f>EXACT(Table2[[#This Row],[rate]],Table2[[#This Row],[Check]])</f>
        <v>1</v>
      </c>
      <c r="R2808" s="46"/>
      <c r="S2808" s="46" t="str">
        <f>IF(Table2[[#This Row],[SRO]]="EOU",VLOOKUP(Table2[[#This Row],[BE]],[2]GD.List!$C$3:$N$5014,12,0),IF(Table2[[#This Row],[SRO]]="Local","Polyester Staple Fibre","SRO 492"))</f>
        <v>Textile Chemical</v>
      </c>
    </row>
    <row r="2809" spans="1:19" x14ac:dyDescent="0.25">
      <c r="A2809" s="368" t="s">
        <v>2016</v>
      </c>
      <c r="B2809" s="368" t="s">
        <v>2035</v>
      </c>
      <c r="C2809" s="369">
        <v>5408</v>
      </c>
      <c r="D2809" s="370">
        <v>3906.9029999999998</v>
      </c>
      <c r="E2809" s="162" t="s">
        <v>2038</v>
      </c>
      <c r="F2809" s="368" t="s">
        <v>2042</v>
      </c>
      <c r="G2809" s="163">
        <v>44740</v>
      </c>
      <c r="H2809" s="371">
        <v>10559456.6</v>
      </c>
      <c r="I2809" s="53">
        <v>0.04</v>
      </c>
      <c r="J2809" s="361">
        <v>137.56</v>
      </c>
      <c r="K2809" s="361">
        <v>3439</v>
      </c>
      <c r="L2809" s="361"/>
      <c r="M2809" s="362" t="str">
        <f>TEXT(Table2[[#This Row],[Gd.Dt]],"mmm-yy")</f>
        <v>Jun-22</v>
      </c>
      <c r="N2809" s="47" t="str">
        <f>MID(Table2[[#This Row],[BE]],6,2)</f>
        <v>IB</v>
      </c>
      <c r="O2809" s="47" t="str">
        <f>IF(Table2[[#This Row],[Type]]="IB","EOU",IF(Table2[[#This Row],[Type]]="MB","Local","492"))</f>
        <v>EOU</v>
      </c>
      <c r="P2809" s="47">
        <f>ROUND(Table2[[#This Row],[Cons]]/Table2[[#This Row],[Qty.]],5)</f>
        <v>0.04</v>
      </c>
      <c r="Q2809" s="47" t="b">
        <f>EXACT(Table2[[#This Row],[rate]],Table2[[#This Row],[Check]])</f>
        <v>1</v>
      </c>
      <c r="R2809" s="47"/>
      <c r="S2809" s="47" t="str">
        <f>IF(Table2[[#This Row],[SRO]]="EOU",VLOOKUP(Table2[[#This Row],[BE]],[2]GD.List!$C$3:$N$5014,12,0),IF(Table2[[#This Row],[SRO]]="Local","Polyester Staple Fibre","SRO 492"))</f>
        <v>Textile Chemical</v>
      </c>
    </row>
    <row r="2810" spans="1:19" x14ac:dyDescent="0.25">
      <c r="A2810" s="116" t="s">
        <v>1</v>
      </c>
      <c r="B2810" s="116" t="s">
        <v>2049</v>
      </c>
      <c r="C2810" s="165">
        <v>6420</v>
      </c>
      <c r="D2810" s="117">
        <v>2701.12</v>
      </c>
      <c r="E2810" s="7" t="s">
        <v>2050</v>
      </c>
      <c r="F2810" s="116" t="s">
        <v>2057</v>
      </c>
      <c r="G2810" s="156">
        <v>44741</v>
      </c>
      <c r="H2810" s="82">
        <v>5836654.8700000001</v>
      </c>
      <c r="I2810" s="50">
        <v>0.4</v>
      </c>
      <c r="J2810" s="15">
        <v>1288</v>
      </c>
      <c r="K2810" s="15">
        <v>3220</v>
      </c>
      <c r="L2810" s="15"/>
      <c r="M2810" s="66" t="str">
        <f>TEXT(Table2[[#This Row],[Gd.Dt]],"mmm-yy")</f>
        <v>Jun-22</v>
      </c>
      <c r="N2810" s="46" t="str">
        <f>MID(Table2[[#This Row],[BE]],6,2)</f>
        <v>IB</v>
      </c>
      <c r="O2810" s="46" t="str">
        <f>IF(Table2[[#This Row],[Type]]="IB","EOU",IF(Table2[[#This Row],[Type]]="MB","Local","492"))</f>
        <v>EOU</v>
      </c>
      <c r="P2810" s="46">
        <f>ROUND(Table2[[#This Row],[Cons]]/Table2[[#This Row],[Qty.]],5)</f>
        <v>0.4</v>
      </c>
      <c r="Q2810" s="46" t="b">
        <f>EXACT(Table2[[#This Row],[rate]],Table2[[#This Row],[Check]])</f>
        <v>1</v>
      </c>
      <c r="R2810" s="46"/>
      <c r="S2810" s="46" t="str">
        <f>IF(Table2[[#This Row],[SRO]]="EOU",VLOOKUP(Table2[[#This Row],[BE]],[2]GD.List!$C$3:$N$5014,12,0),IF(Table2[[#This Row],[SRO]]="Local","Polyester Staple Fibre","SRO 492"))</f>
        <v>Textile Coal</v>
      </c>
    </row>
    <row r="2811" spans="1:19" x14ac:dyDescent="0.25">
      <c r="A2811" s="119" t="s">
        <v>1</v>
      </c>
      <c r="B2811" s="116" t="s">
        <v>2046</v>
      </c>
      <c r="C2811" s="165">
        <v>53231</v>
      </c>
      <c r="D2811" s="117">
        <v>2701.12</v>
      </c>
      <c r="E2811" s="7" t="s">
        <v>2048</v>
      </c>
      <c r="F2811" s="116" t="s">
        <v>2058</v>
      </c>
      <c r="G2811" s="156">
        <v>44741</v>
      </c>
      <c r="H2811" s="82">
        <v>35264161.18</v>
      </c>
      <c r="I2811" s="50">
        <v>0.1</v>
      </c>
      <c r="J2811" s="15">
        <v>503.4</v>
      </c>
      <c r="K2811" s="15">
        <v>5034</v>
      </c>
      <c r="L2811" s="15"/>
      <c r="M2811" s="66" t="str">
        <f>TEXT(Table2[[#This Row],[Gd.Dt]],"mmm-yy")</f>
        <v>Jun-22</v>
      </c>
      <c r="N2811" s="46" t="str">
        <f>MID(Table2[[#This Row],[BE]],6,2)</f>
        <v>IB</v>
      </c>
      <c r="O2811" s="46" t="str">
        <f>IF(Table2[[#This Row],[Type]]="IB","EOU",IF(Table2[[#This Row],[Type]]="MB","Local","492"))</f>
        <v>EOU</v>
      </c>
      <c r="P2811" s="46">
        <f>ROUND(Table2[[#This Row],[Cons]]/Table2[[#This Row],[Qty.]],5)</f>
        <v>0.1</v>
      </c>
      <c r="Q2811" s="46" t="b">
        <f>EXACT(Table2[[#This Row],[rate]],Table2[[#This Row],[Check]])</f>
        <v>1</v>
      </c>
      <c r="R2811" s="46"/>
      <c r="S2811" s="46" t="str">
        <f>IF(Table2[[#This Row],[SRO]]="EOU",VLOOKUP(Table2[[#This Row],[BE]],[2]GD.List!$C$3:$N$5014,12,0),IF(Table2[[#This Row],[SRO]]="Local","Polyester Staple Fibre","SRO 492"))</f>
        <v>Textile Coal</v>
      </c>
    </row>
    <row r="2812" spans="1:19" x14ac:dyDescent="0.25">
      <c r="A2812" s="119" t="s">
        <v>1</v>
      </c>
      <c r="B2812" s="116" t="s">
        <v>2046</v>
      </c>
      <c r="C2812" s="165">
        <v>53231</v>
      </c>
      <c r="D2812" s="117">
        <v>2701.12</v>
      </c>
      <c r="E2812" s="7" t="s">
        <v>2048</v>
      </c>
      <c r="F2812" s="116" t="s">
        <v>2058</v>
      </c>
      <c r="G2812" s="156">
        <v>44741</v>
      </c>
      <c r="H2812" s="82">
        <v>35264161.18</v>
      </c>
      <c r="I2812" s="50">
        <v>0.4</v>
      </c>
      <c r="J2812" s="15">
        <v>2237.6</v>
      </c>
      <c r="K2812" s="15">
        <v>5594</v>
      </c>
      <c r="L2812" s="15"/>
      <c r="M2812" s="66" t="str">
        <f>TEXT(Table2[[#This Row],[Gd.Dt]],"mmm-yy")</f>
        <v>Jun-22</v>
      </c>
      <c r="N2812" s="46" t="str">
        <f>MID(Table2[[#This Row],[BE]],6,2)</f>
        <v>IB</v>
      </c>
      <c r="O2812" s="46" t="str">
        <f>IF(Table2[[#This Row],[Type]]="IB","EOU",IF(Table2[[#This Row],[Type]]="MB","Local","492"))</f>
        <v>EOU</v>
      </c>
      <c r="P2812" s="46">
        <f>ROUND(Table2[[#This Row],[Cons]]/Table2[[#This Row],[Qty.]],5)</f>
        <v>0.4</v>
      </c>
      <c r="Q2812" s="46" t="b">
        <f>EXACT(Table2[[#This Row],[rate]],Table2[[#This Row],[Check]])</f>
        <v>1</v>
      </c>
      <c r="R2812" s="46"/>
      <c r="S2812" s="46" t="str">
        <f>IF(Table2[[#This Row],[SRO]]="EOU",VLOOKUP(Table2[[#This Row],[BE]],[2]GD.List!$C$3:$N$5014,12,0),IF(Table2[[#This Row],[SRO]]="Local","Polyester Staple Fibre","SRO 492"))</f>
        <v>Textile Coal</v>
      </c>
    </row>
    <row r="2813" spans="1:19" x14ac:dyDescent="0.25">
      <c r="A2813" s="119" t="s">
        <v>1</v>
      </c>
      <c r="B2813" s="116" t="s">
        <v>2045</v>
      </c>
      <c r="C2813" s="165">
        <v>4284</v>
      </c>
      <c r="D2813" s="117">
        <v>2701.12</v>
      </c>
      <c r="E2813" s="7" t="s">
        <v>2047</v>
      </c>
      <c r="F2813" s="116" t="s">
        <v>2059</v>
      </c>
      <c r="G2813" s="156">
        <v>44741</v>
      </c>
      <c r="H2813" s="82">
        <v>34372393.840000004</v>
      </c>
      <c r="I2813" s="50">
        <v>0.1</v>
      </c>
      <c r="J2813" s="15">
        <v>233.4</v>
      </c>
      <c r="K2813" s="15">
        <v>2334</v>
      </c>
      <c r="L2813" s="15"/>
      <c r="M2813" s="66" t="str">
        <f>TEXT(Table2[[#This Row],[Gd.Dt]],"mmm-yy")</f>
        <v>Jun-22</v>
      </c>
      <c r="N2813" s="46" t="str">
        <f>MID(Table2[[#This Row],[BE]],6,2)</f>
        <v>IB</v>
      </c>
      <c r="O2813" s="46" t="str">
        <f>IF(Table2[[#This Row],[Type]]="IB","EOU",IF(Table2[[#This Row],[Type]]="MB","Local","492"))</f>
        <v>EOU</v>
      </c>
      <c r="P2813" s="46">
        <f>ROUND(Table2[[#This Row],[Cons]]/Table2[[#This Row],[Qty.]],5)</f>
        <v>0.1</v>
      </c>
      <c r="Q2813" s="46" t="b">
        <f>EXACT(Table2[[#This Row],[rate]],Table2[[#This Row],[Check]])</f>
        <v>1</v>
      </c>
      <c r="R2813" s="46"/>
      <c r="S2813" s="46" t="str">
        <f>IF(Table2[[#This Row],[SRO]]="EOU",VLOOKUP(Table2[[#This Row],[BE]],[2]GD.List!$C$3:$N$5014,12,0),IF(Table2[[#This Row],[SRO]]="Local","Polyester Staple Fibre","SRO 492"))</f>
        <v>Textile Coal</v>
      </c>
    </row>
    <row r="2814" spans="1:19" x14ac:dyDescent="0.25">
      <c r="A2814" s="116" t="s">
        <v>1</v>
      </c>
      <c r="B2814" s="116" t="s">
        <v>2045</v>
      </c>
      <c r="C2814" s="165">
        <v>4284</v>
      </c>
      <c r="D2814" s="117">
        <v>2701.12</v>
      </c>
      <c r="E2814" s="7" t="s">
        <v>2047</v>
      </c>
      <c r="F2814" s="116" t="s">
        <v>2059</v>
      </c>
      <c r="G2814" s="156">
        <v>44741</v>
      </c>
      <c r="H2814" s="82">
        <v>34372393.840000004</v>
      </c>
      <c r="I2814" s="50">
        <v>0.4</v>
      </c>
      <c r="J2814" s="15">
        <v>4652.8</v>
      </c>
      <c r="K2814" s="15">
        <v>11632</v>
      </c>
      <c r="L2814" s="15"/>
      <c r="M2814" s="66" t="str">
        <f>TEXT(Table2[[#This Row],[Gd.Dt]],"mmm-yy")</f>
        <v>Jun-22</v>
      </c>
      <c r="N2814" s="46" t="str">
        <f>MID(Table2[[#This Row],[BE]],6,2)</f>
        <v>IB</v>
      </c>
      <c r="O2814" s="46" t="str">
        <f>IF(Table2[[#This Row],[Type]]="IB","EOU",IF(Table2[[#This Row],[Type]]="MB","Local","492"))</f>
        <v>EOU</v>
      </c>
      <c r="P2814" s="46">
        <f>ROUND(Table2[[#This Row],[Cons]]/Table2[[#This Row],[Qty.]],5)</f>
        <v>0.4</v>
      </c>
      <c r="Q2814" s="46" t="b">
        <f>EXACT(Table2[[#This Row],[rate]],Table2[[#This Row],[Check]])</f>
        <v>1</v>
      </c>
      <c r="R2814" s="46"/>
      <c r="S2814" s="46" t="str">
        <f>IF(Table2[[#This Row],[SRO]]="EOU",VLOOKUP(Table2[[#This Row],[BE]],[2]GD.List!$C$3:$N$5014,12,0),IF(Table2[[#This Row],[SRO]]="Local","Polyester Staple Fibre","SRO 492"))</f>
        <v>Textile Coal</v>
      </c>
    </row>
    <row r="2815" spans="1:19" x14ac:dyDescent="0.25">
      <c r="A2815" s="119" t="s">
        <v>1</v>
      </c>
      <c r="B2815" s="116" t="s">
        <v>2051</v>
      </c>
      <c r="C2815" s="165">
        <v>18991</v>
      </c>
      <c r="D2815" s="117">
        <v>2701.12</v>
      </c>
      <c r="E2815" s="7" t="s">
        <v>2054</v>
      </c>
      <c r="F2815" s="116" t="s">
        <v>2060</v>
      </c>
      <c r="G2815" s="156">
        <v>44742</v>
      </c>
      <c r="H2815" s="82">
        <v>25968546.129999999</v>
      </c>
      <c r="I2815" s="50">
        <v>0.1</v>
      </c>
      <c r="J2815" s="15">
        <v>149</v>
      </c>
      <c r="K2815" s="15">
        <v>1490</v>
      </c>
      <c r="L2815" s="15"/>
      <c r="M2815" s="66" t="str">
        <f>TEXT(Table2[[#This Row],[Gd.Dt]],"mmm-yy")</f>
        <v>Jun-22</v>
      </c>
      <c r="N2815" s="46" t="str">
        <f>MID(Table2[[#This Row],[BE]],6,2)</f>
        <v>IB</v>
      </c>
      <c r="O2815" s="46" t="str">
        <f>IF(Table2[[#This Row],[Type]]="IB","EOU",IF(Table2[[#This Row],[Type]]="MB","Local","492"))</f>
        <v>EOU</v>
      </c>
      <c r="P2815" s="46">
        <f>ROUND(Table2[[#This Row],[Cons]]/Table2[[#This Row],[Qty.]],5)</f>
        <v>0.1</v>
      </c>
      <c r="Q2815" s="46" t="b">
        <f>EXACT(Table2[[#This Row],[rate]],Table2[[#This Row],[Check]])</f>
        <v>1</v>
      </c>
      <c r="R2815" s="46"/>
      <c r="S2815" s="46" t="str">
        <f>IF(Table2[[#This Row],[SRO]]="EOU",VLOOKUP(Table2[[#This Row],[BE]],[2]GD.List!$C$3:$N$5014,12,0),IF(Table2[[#This Row],[SRO]]="Local","Polyester Staple Fibre","SRO 492"))</f>
        <v>Textile Coal</v>
      </c>
    </row>
    <row r="2816" spans="1:19" x14ac:dyDescent="0.25">
      <c r="A2816" s="119" t="s">
        <v>1</v>
      </c>
      <c r="B2816" s="116" t="s">
        <v>2051</v>
      </c>
      <c r="C2816" s="165">
        <v>18991</v>
      </c>
      <c r="D2816" s="117">
        <v>2701.12</v>
      </c>
      <c r="E2816" s="7" t="s">
        <v>2054</v>
      </c>
      <c r="F2816" s="116" t="s">
        <v>2060</v>
      </c>
      <c r="G2816" s="156">
        <v>44742</v>
      </c>
      <c r="H2816" s="82">
        <v>25968546.129999999</v>
      </c>
      <c r="I2816" s="50">
        <v>0.4</v>
      </c>
      <c r="J2816" s="15">
        <v>3108</v>
      </c>
      <c r="K2816" s="15">
        <v>7770</v>
      </c>
      <c r="L2816" s="15"/>
      <c r="M2816" s="66" t="str">
        <f>TEXT(Table2[[#This Row],[Gd.Dt]],"mmm-yy")</f>
        <v>Jun-22</v>
      </c>
      <c r="N2816" s="46" t="str">
        <f>MID(Table2[[#This Row],[BE]],6,2)</f>
        <v>IB</v>
      </c>
      <c r="O2816" s="46" t="str">
        <f>IF(Table2[[#This Row],[Type]]="IB","EOU",IF(Table2[[#This Row],[Type]]="MB","Local","492"))</f>
        <v>EOU</v>
      </c>
      <c r="P2816" s="46">
        <f>ROUND(Table2[[#This Row],[Cons]]/Table2[[#This Row],[Qty.]],5)</f>
        <v>0.4</v>
      </c>
      <c r="Q2816" s="46" t="b">
        <f>EXACT(Table2[[#This Row],[rate]],Table2[[#This Row],[Check]])</f>
        <v>1</v>
      </c>
      <c r="R2816" s="46"/>
      <c r="S2816" s="46" t="str">
        <f>IF(Table2[[#This Row],[SRO]]="EOU",VLOOKUP(Table2[[#This Row],[BE]],[2]GD.List!$C$3:$N$5014,12,0),IF(Table2[[#This Row],[SRO]]="Local","Polyester Staple Fibre","SRO 492"))</f>
        <v>Textile Coal</v>
      </c>
    </row>
    <row r="2817" spans="1:19" x14ac:dyDescent="0.25">
      <c r="A2817" s="116" t="s">
        <v>1</v>
      </c>
      <c r="B2817" s="116" t="s">
        <v>2052</v>
      </c>
      <c r="C2817" s="165">
        <v>12078</v>
      </c>
      <c r="D2817" s="117">
        <v>2701.12</v>
      </c>
      <c r="E2817" s="7" t="s">
        <v>2055</v>
      </c>
      <c r="F2817" s="116" t="s">
        <v>2061</v>
      </c>
      <c r="G2817" s="156">
        <v>44742</v>
      </c>
      <c r="H2817" s="82">
        <v>31199816.059999999</v>
      </c>
      <c r="I2817" s="50">
        <v>0.1</v>
      </c>
      <c r="J2817" s="15">
        <v>1892.7</v>
      </c>
      <c r="K2817" s="15">
        <v>18927</v>
      </c>
      <c r="L2817" s="15"/>
      <c r="M2817" s="66" t="str">
        <f>TEXT(Table2[[#This Row],[Gd.Dt]],"mmm-yy")</f>
        <v>Jun-22</v>
      </c>
      <c r="N2817" s="46" t="str">
        <f>MID(Table2[[#This Row],[BE]],6,2)</f>
        <v>IB</v>
      </c>
      <c r="O2817" s="46" t="str">
        <f>IF(Table2[[#This Row],[Type]]="IB","EOU",IF(Table2[[#This Row],[Type]]="MB","Local","492"))</f>
        <v>EOU</v>
      </c>
      <c r="P2817" s="46">
        <f>ROUND(Table2[[#This Row],[Cons]]/Table2[[#This Row],[Qty.]],5)</f>
        <v>0.1</v>
      </c>
      <c r="Q2817" s="46" t="b">
        <f>EXACT(Table2[[#This Row],[rate]],Table2[[#This Row],[Check]])</f>
        <v>1</v>
      </c>
      <c r="R2817" s="46"/>
      <c r="S2817" s="46" t="str">
        <f>IF(Table2[[#This Row],[SRO]]="EOU",VLOOKUP(Table2[[#This Row],[BE]],[2]GD.List!$C$3:$N$5014,12,0),IF(Table2[[#This Row],[SRO]]="Local","Polyester Staple Fibre","SRO 492"))</f>
        <v>Textile Coal</v>
      </c>
    </row>
    <row r="2818" spans="1:19" x14ac:dyDescent="0.25">
      <c r="A2818" s="120" t="s">
        <v>1</v>
      </c>
      <c r="B2818" s="116" t="s">
        <v>2063</v>
      </c>
      <c r="C2818" s="165">
        <v>14760</v>
      </c>
      <c r="D2818" s="117">
        <v>2701.12</v>
      </c>
      <c r="E2818" s="7" t="s">
        <v>46</v>
      </c>
      <c r="F2818" s="116" t="s">
        <v>2064</v>
      </c>
      <c r="G2818" s="156">
        <v>44742</v>
      </c>
      <c r="H2818" s="82">
        <v>34438880.630000003</v>
      </c>
      <c r="I2818" s="50">
        <v>0.1</v>
      </c>
      <c r="J2818" s="15">
        <v>1461.2</v>
      </c>
      <c r="K2818" s="15">
        <v>14612</v>
      </c>
      <c r="L2818" s="15"/>
      <c r="M2818" s="66" t="str">
        <f>TEXT(Table2[[#This Row],[Gd.Dt]],"mmm-yy")</f>
        <v>Jun-22</v>
      </c>
      <c r="N2818" s="46" t="str">
        <f>MID(Table2[[#This Row],[BE]],6,2)</f>
        <v>IB</v>
      </c>
      <c r="O2818" s="46" t="str">
        <f>IF(Table2[[#This Row],[Type]]="IB","EOU",IF(Table2[[#This Row],[Type]]="MB","Local","492"))</f>
        <v>EOU</v>
      </c>
      <c r="P2818" s="46">
        <f>ROUND(Table2[[#This Row],[Cons]]/Table2[[#This Row],[Qty.]],5)</f>
        <v>0.1</v>
      </c>
      <c r="Q2818" s="46" t="b">
        <f>EXACT(Table2[[#This Row],[rate]],Table2[[#This Row],[Check]])</f>
        <v>1</v>
      </c>
      <c r="R2818" s="46"/>
      <c r="S2818" s="46" t="str">
        <f>IF(Table2[[#This Row],[SRO]]="EOU",VLOOKUP(Table2[[#This Row],[BE]],[2]GD.List!$C$3:$N$5014,12,0),IF(Table2[[#This Row],[SRO]]="Local","Polyester Staple Fibre","SRO 492"))</f>
        <v>Textile Coal</v>
      </c>
    </row>
    <row r="2819" spans="1:19" x14ac:dyDescent="0.25">
      <c r="A2819" s="120" t="s">
        <v>1564</v>
      </c>
      <c r="B2819" s="116" t="s">
        <v>2045</v>
      </c>
      <c r="C2819" s="165">
        <v>4284</v>
      </c>
      <c r="D2819" s="117">
        <v>5205.2700000000004</v>
      </c>
      <c r="E2819" s="7" t="s">
        <v>2047</v>
      </c>
      <c r="F2819" s="116" t="s">
        <v>2059</v>
      </c>
      <c r="G2819" s="156">
        <v>44741</v>
      </c>
      <c r="H2819" s="82">
        <v>34372393.840000004</v>
      </c>
      <c r="I2819" s="50">
        <v>1.0101</v>
      </c>
      <c r="J2819" s="15">
        <v>2357.5700000000002</v>
      </c>
      <c r="K2819" s="15">
        <v>2334</v>
      </c>
      <c r="L2819" s="15"/>
      <c r="M2819" s="66" t="str">
        <f>TEXT(Table2[[#This Row],[Gd.Dt]],"mmm-yy")</f>
        <v>Jun-22</v>
      </c>
      <c r="N2819" s="46" t="str">
        <f>MID(Table2[[#This Row],[BE]],6,2)</f>
        <v>IB</v>
      </c>
      <c r="O2819" s="46" t="str">
        <f>IF(Table2[[#This Row],[Type]]="IB","EOU",IF(Table2[[#This Row],[Type]]="MB","Local","492"))</f>
        <v>EOU</v>
      </c>
      <c r="P2819" s="46">
        <f>ROUND(Table2[[#This Row],[Cons]]/Table2[[#This Row],[Qty.]],5)</f>
        <v>1.0101</v>
      </c>
      <c r="Q2819" s="46" t="b">
        <f>EXACT(Table2[[#This Row],[rate]],Table2[[#This Row],[Check]])</f>
        <v>1</v>
      </c>
      <c r="R2819" s="46"/>
      <c r="S2819" s="46" t="str">
        <f>IF(Table2[[#This Row],[SRO]]="EOU",VLOOKUP(Table2[[#This Row],[BE]],[2]GD.List!$C$3:$N$5014,12,0),IF(Table2[[#This Row],[SRO]]="Local","Polyester Staple Fibre","SRO 492"))</f>
        <v>Cotton Yarn</v>
      </c>
    </row>
    <row r="2820" spans="1:19" x14ac:dyDescent="0.25">
      <c r="A2820" s="120" t="s">
        <v>1788</v>
      </c>
      <c r="B2820" s="116" t="s">
        <v>2045</v>
      </c>
      <c r="C2820" s="165">
        <v>4284</v>
      </c>
      <c r="D2820" s="117">
        <v>5402.33</v>
      </c>
      <c r="E2820" s="7" t="s">
        <v>2047</v>
      </c>
      <c r="F2820" s="116" t="s">
        <v>2059</v>
      </c>
      <c r="G2820" s="156">
        <v>44741</v>
      </c>
      <c r="H2820" s="82">
        <v>34372393.840000004</v>
      </c>
      <c r="I2820" s="50">
        <v>1.0101</v>
      </c>
      <c r="J2820" s="15">
        <v>6035.35</v>
      </c>
      <c r="K2820" s="15">
        <v>5975</v>
      </c>
      <c r="L2820" s="15"/>
      <c r="M2820" s="66" t="str">
        <f>TEXT(Table2[[#This Row],[Gd.Dt]],"mmm-yy")</f>
        <v>Jun-22</v>
      </c>
      <c r="N2820" s="46" t="str">
        <f>MID(Table2[[#This Row],[BE]],6,2)</f>
        <v>IB</v>
      </c>
      <c r="O2820" s="46" t="str">
        <f>IF(Table2[[#This Row],[Type]]="IB","EOU",IF(Table2[[#This Row],[Type]]="MB","Local","492"))</f>
        <v>EOU</v>
      </c>
      <c r="P2820" s="46">
        <f>ROUND(Table2[[#This Row],[Cons]]/Table2[[#This Row],[Qty.]],5)</f>
        <v>1.0101</v>
      </c>
      <c r="Q2820" s="46" t="b">
        <f>EXACT(Table2[[#This Row],[rate]],Table2[[#This Row],[Check]])</f>
        <v>1</v>
      </c>
      <c r="R2820" s="46"/>
      <c r="S2820" s="46" t="str">
        <f>IF(Table2[[#This Row],[SRO]]="EOU",VLOOKUP(Table2[[#This Row],[BE]],[2]GD.List!$C$3:$N$5014,12,0),IF(Table2[[#This Row],[SRO]]="Local","Polyester Staple Fibre","SRO 492"))</f>
        <v>Polyester Yarn</v>
      </c>
    </row>
    <row r="2821" spans="1:19" x14ac:dyDescent="0.25">
      <c r="A2821" s="120" t="s">
        <v>1832</v>
      </c>
      <c r="B2821" s="116" t="s">
        <v>2053</v>
      </c>
      <c r="C2821" s="165">
        <v>21960</v>
      </c>
      <c r="D2821" s="117">
        <v>4821.1090000000004</v>
      </c>
      <c r="E2821" s="7" t="s">
        <v>2056</v>
      </c>
      <c r="F2821" s="116" t="s">
        <v>2062</v>
      </c>
      <c r="G2821" s="156">
        <v>44742</v>
      </c>
      <c r="H2821" s="82">
        <v>31342739.399999999</v>
      </c>
      <c r="I2821" s="50">
        <v>1</v>
      </c>
      <c r="J2821" s="15">
        <v>500</v>
      </c>
      <c r="K2821" s="15">
        <v>500</v>
      </c>
      <c r="L2821" s="15"/>
      <c r="M2821" s="66" t="str">
        <f>TEXT(Table2[[#This Row],[Gd.Dt]],"mmm-yy")</f>
        <v>Jun-22</v>
      </c>
      <c r="N2821" s="46" t="str">
        <f>MID(Table2[[#This Row],[BE]],6,2)</f>
        <v>TI</v>
      </c>
      <c r="O2821" s="46" t="str">
        <f>IF(Table2[[#This Row],[Type]]="IB","EOU",IF(Table2[[#This Row],[Type]]="MB","Local","492"))</f>
        <v>492</v>
      </c>
      <c r="P2821" s="46">
        <f>ROUND(Table2[[#This Row],[Cons]]/Table2[[#This Row],[Qty.]],5)</f>
        <v>1</v>
      </c>
      <c r="Q2821" s="46" t="b">
        <f>EXACT(Table2[[#This Row],[rate]],Table2[[#This Row],[Check]])</f>
        <v>1</v>
      </c>
      <c r="R2821" s="46"/>
      <c r="S2821" s="46" t="str">
        <f>IF(Table2[[#This Row],[SRO]]="EOU",VLOOKUP(Table2[[#This Row],[BE]],[2]GD.List!$C$3:$N$5014,12,0),IF(Table2[[#This Row],[SRO]]="Local","Polyester Staple Fibre","SRO 492"))</f>
        <v>SRO 492</v>
      </c>
    </row>
    <row r="2822" spans="1:19" x14ac:dyDescent="0.25">
      <c r="A2822" s="120" t="s">
        <v>1845</v>
      </c>
      <c r="B2822" s="116" t="s">
        <v>2053</v>
      </c>
      <c r="C2822" s="165">
        <v>21960</v>
      </c>
      <c r="D2822" s="117">
        <v>9607.11</v>
      </c>
      <c r="E2822" s="7" t="s">
        <v>2056</v>
      </c>
      <c r="F2822" s="116" t="s">
        <v>2062</v>
      </c>
      <c r="G2822" s="156">
        <v>44742</v>
      </c>
      <c r="H2822" s="82">
        <v>31342739.399999999</v>
      </c>
      <c r="I2822" s="50">
        <v>1</v>
      </c>
      <c r="J2822" s="15">
        <v>22</v>
      </c>
      <c r="K2822" s="15">
        <v>22</v>
      </c>
      <c r="L2822" s="15"/>
      <c r="M2822" s="66" t="str">
        <f>TEXT(Table2[[#This Row],[Gd.Dt]],"mmm-yy")</f>
        <v>Jun-22</v>
      </c>
      <c r="N2822" s="46" t="str">
        <f>MID(Table2[[#This Row],[BE]],6,2)</f>
        <v>EP</v>
      </c>
      <c r="O2822" s="46" t="str">
        <f>IF(Table2[[#This Row],[Type]]="IB","EOU",IF(Table2[[#This Row],[Type]]="MB","Local","492"))</f>
        <v>492</v>
      </c>
      <c r="P2822" s="46">
        <f>ROUND(Table2[[#This Row],[Cons]]/Table2[[#This Row],[Qty.]],5)</f>
        <v>1</v>
      </c>
      <c r="Q2822" s="46" t="b">
        <f>EXACT(Table2[[#This Row],[rate]],Table2[[#This Row],[Check]])</f>
        <v>1</v>
      </c>
      <c r="R2822" s="46"/>
      <c r="S2822" s="46" t="str">
        <f>IF(Table2[[#This Row],[SRO]]="EOU",VLOOKUP(Table2[[#This Row],[BE]],[2]GD.List!$C$3:$N$5014,12,0),IF(Table2[[#This Row],[SRO]]="Local","Polyester Staple Fibre","SRO 492"))</f>
        <v>SRO 492</v>
      </c>
    </row>
    <row r="2823" spans="1:19" x14ac:dyDescent="0.25">
      <c r="A2823" s="119" t="s">
        <v>1881</v>
      </c>
      <c r="B2823" s="116" t="s">
        <v>2049</v>
      </c>
      <c r="C2823" s="165">
        <v>6420</v>
      </c>
      <c r="D2823" s="117">
        <v>2847</v>
      </c>
      <c r="E2823" s="7" t="s">
        <v>2050</v>
      </c>
      <c r="F2823" s="116" t="s">
        <v>2057</v>
      </c>
      <c r="G2823" s="156">
        <v>44741</v>
      </c>
      <c r="H2823" s="82">
        <v>5836654.8700000001</v>
      </c>
      <c r="I2823" s="50">
        <v>0.03</v>
      </c>
      <c r="J2823" s="15">
        <v>96.6</v>
      </c>
      <c r="K2823" s="15">
        <v>3220</v>
      </c>
      <c r="L2823" s="15"/>
      <c r="M2823" s="66" t="str">
        <f>TEXT(Table2[[#This Row],[Gd.Dt]],"mmm-yy")</f>
        <v>Jun-22</v>
      </c>
      <c r="N2823" s="46" t="str">
        <f>MID(Table2[[#This Row],[BE]],6,2)</f>
        <v>IB</v>
      </c>
      <c r="O2823" s="46" t="str">
        <f>IF(Table2[[#This Row],[Type]]="IB","EOU",IF(Table2[[#This Row],[Type]]="MB","Local","492"))</f>
        <v>EOU</v>
      </c>
      <c r="P2823" s="46">
        <f>ROUND(Table2[[#This Row],[Cons]]/Table2[[#This Row],[Qty.]],5)</f>
        <v>0.03</v>
      </c>
      <c r="Q2823" s="46" t="b">
        <f>EXACT(Table2[[#This Row],[rate]],Table2[[#This Row],[Check]])</f>
        <v>1</v>
      </c>
      <c r="R2823" s="46"/>
      <c r="S2823" s="46" t="str">
        <f>IF(Table2[[#This Row],[SRO]]="EOU",VLOOKUP(Table2[[#This Row],[BE]],[2]GD.List!$C$3:$N$5014,12,0),IF(Table2[[#This Row],[SRO]]="Local","Polyester Staple Fibre","SRO 492"))</f>
        <v>Textile Chemical</v>
      </c>
    </row>
    <row r="2824" spans="1:19" x14ac:dyDescent="0.25">
      <c r="A2824" s="119" t="s">
        <v>1881</v>
      </c>
      <c r="B2824" s="116" t="s">
        <v>2046</v>
      </c>
      <c r="C2824" s="165">
        <v>53231</v>
      </c>
      <c r="D2824" s="117">
        <v>2847</v>
      </c>
      <c r="E2824" s="7" t="s">
        <v>2048</v>
      </c>
      <c r="F2824" s="116" t="s">
        <v>2058</v>
      </c>
      <c r="G2824" s="156">
        <v>44741</v>
      </c>
      <c r="H2824" s="82">
        <v>35264161.18</v>
      </c>
      <c r="I2824" s="50">
        <v>0.03</v>
      </c>
      <c r="J2824" s="15">
        <v>318.83999999999997</v>
      </c>
      <c r="K2824" s="15">
        <v>10628</v>
      </c>
      <c r="L2824" s="15"/>
      <c r="M2824" s="66" t="str">
        <f>TEXT(Table2[[#This Row],[Gd.Dt]],"mmm-yy")</f>
        <v>Jun-22</v>
      </c>
      <c r="N2824" s="46" t="str">
        <f>MID(Table2[[#This Row],[BE]],6,2)</f>
        <v>IB</v>
      </c>
      <c r="O2824" s="46" t="str">
        <f>IF(Table2[[#This Row],[Type]]="IB","EOU",IF(Table2[[#This Row],[Type]]="MB","Local","492"))</f>
        <v>EOU</v>
      </c>
      <c r="P2824" s="46">
        <f>ROUND(Table2[[#This Row],[Cons]]/Table2[[#This Row],[Qty.]],5)</f>
        <v>0.03</v>
      </c>
      <c r="Q2824" s="46" t="b">
        <f>EXACT(Table2[[#This Row],[rate]],Table2[[#This Row],[Check]])</f>
        <v>1</v>
      </c>
      <c r="R2824" s="46"/>
      <c r="S2824" s="46" t="str">
        <f>IF(Table2[[#This Row],[SRO]]="EOU",VLOOKUP(Table2[[#This Row],[BE]],[2]GD.List!$C$3:$N$5014,12,0),IF(Table2[[#This Row],[SRO]]="Local","Polyester Staple Fibre","SRO 492"))</f>
        <v>Textile Chemical</v>
      </c>
    </row>
    <row r="2825" spans="1:19" x14ac:dyDescent="0.25">
      <c r="A2825" s="119" t="s">
        <v>1881</v>
      </c>
      <c r="B2825" s="116" t="s">
        <v>2045</v>
      </c>
      <c r="C2825" s="165">
        <v>4284</v>
      </c>
      <c r="D2825" s="117">
        <v>2847</v>
      </c>
      <c r="E2825" s="7" t="s">
        <v>2047</v>
      </c>
      <c r="F2825" s="116" t="s">
        <v>2059</v>
      </c>
      <c r="G2825" s="156">
        <v>44741</v>
      </c>
      <c r="H2825" s="82">
        <v>34372393.840000004</v>
      </c>
      <c r="I2825" s="50">
        <v>0.03</v>
      </c>
      <c r="J2825" s="15">
        <v>418.98</v>
      </c>
      <c r="K2825" s="15">
        <v>13966</v>
      </c>
      <c r="L2825" s="15"/>
      <c r="M2825" s="66" t="str">
        <f>TEXT(Table2[[#This Row],[Gd.Dt]],"mmm-yy")</f>
        <v>Jun-22</v>
      </c>
      <c r="N2825" s="46" t="str">
        <f>MID(Table2[[#This Row],[BE]],6,2)</f>
        <v>IB</v>
      </c>
      <c r="O2825" s="46" t="str">
        <f>IF(Table2[[#This Row],[Type]]="IB","EOU",IF(Table2[[#This Row],[Type]]="MB","Local","492"))</f>
        <v>EOU</v>
      </c>
      <c r="P2825" s="46">
        <f>ROUND(Table2[[#This Row],[Cons]]/Table2[[#This Row],[Qty.]],5)</f>
        <v>0.03</v>
      </c>
      <c r="Q2825" s="46" t="b">
        <f>EXACT(Table2[[#This Row],[rate]],Table2[[#This Row],[Check]])</f>
        <v>1</v>
      </c>
      <c r="R2825" s="46"/>
      <c r="S2825" s="46" t="str">
        <f>IF(Table2[[#This Row],[SRO]]="EOU",VLOOKUP(Table2[[#This Row],[BE]],[2]GD.List!$C$3:$N$5014,12,0),IF(Table2[[#This Row],[SRO]]="Local","Polyester Staple Fibre","SRO 492"))</f>
        <v>Textile Chemical</v>
      </c>
    </row>
    <row r="2826" spans="1:19" x14ac:dyDescent="0.25">
      <c r="A2826" s="119" t="s">
        <v>1881</v>
      </c>
      <c r="B2826" s="116" t="s">
        <v>2051</v>
      </c>
      <c r="C2826" s="165">
        <v>18991</v>
      </c>
      <c r="D2826" s="117">
        <v>2847</v>
      </c>
      <c r="E2826" s="7" t="s">
        <v>2054</v>
      </c>
      <c r="F2826" s="116" t="s">
        <v>2060</v>
      </c>
      <c r="G2826" s="156">
        <v>44742</v>
      </c>
      <c r="H2826" s="82">
        <v>25968546.129999999</v>
      </c>
      <c r="I2826" s="50">
        <v>0.03</v>
      </c>
      <c r="J2826" s="15">
        <v>277.79999999999995</v>
      </c>
      <c r="K2826" s="15">
        <v>9260</v>
      </c>
      <c r="L2826" s="15"/>
      <c r="M2826" s="66" t="str">
        <f>TEXT(Table2[[#This Row],[Gd.Dt]],"mmm-yy")</f>
        <v>Jun-22</v>
      </c>
      <c r="N2826" s="46" t="str">
        <f>MID(Table2[[#This Row],[BE]],6,2)</f>
        <v>IB</v>
      </c>
      <c r="O2826" s="46" t="str">
        <f>IF(Table2[[#This Row],[Type]]="IB","EOU",IF(Table2[[#This Row],[Type]]="MB","Local","492"))</f>
        <v>EOU</v>
      </c>
      <c r="P2826" s="46">
        <f>ROUND(Table2[[#This Row],[Cons]]/Table2[[#This Row],[Qty.]],5)</f>
        <v>0.03</v>
      </c>
      <c r="Q2826" s="46" t="b">
        <f>EXACT(Table2[[#This Row],[rate]],Table2[[#This Row],[Check]])</f>
        <v>1</v>
      </c>
      <c r="R2826" s="46"/>
      <c r="S2826" s="46" t="str">
        <f>IF(Table2[[#This Row],[SRO]]="EOU",VLOOKUP(Table2[[#This Row],[BE]],[2]GD.List!$C$3:$N$5014,12,0),IF(Table2[[#This Row],[SRO]]="Local","Polyester Staple Fibre","SRO 492"))</f>
        <v>Textile Chemical</v>
      </c>
    </row>
    <row r="2827" spans="1:19" x14ac:dyDescent="0.25">
      <c r="A2827" s="119" t="s">
        <v>1881</v>
      </c>
      <c r="B2827" s="116" t="s">
        <v>2052</v>
      </c>
      <c r="C2827" s="165">
        <v>12078</v>
      </c>
      <c r="D2827" s="117">
        <v>2847</v>
      </c>
      <c r="E2827" s="7" t="s">
        <v>2055</v>
      </c>
      <c r="F2827" s="116" t="s">
        <v>2061</v>
      </c>
      <c r="G2827" s="156">
        <v>44742</v>
      </c>
      <c r="H2827" s="82">
        <v>31199816.059999999</v>
      </c>
      <c r="I2827" s="50">
        <v>0.03</v>
      </c>
      <c r="J2827" s="15">
        <v>567.80999999999995</v>
      </c>
      <c r="K2827" s="15">
        <v>18927</v>
      </c>
      <c r="L2827" s="15"/>
      <c r="M2827" s="66" t="str">
        <f>TEXT(Table2[[#This Row],[Gd.Dt]],"mmm-yy")</f>
        <v>Jun-22</v>
      </c>
      <c r="N2827" s="46" t="str">
        <f>MID(Table2[[#This Row],[BE]],6,2)</f>
        <v>IB</v>
      </c>
      <c r="O2827" s="46" t="str">
        <f>IF(Table2[[#This Row],[Type]]="IB","EOU",IF(Table2[[#This Row],[Type]]="MB","Local","492"))</f>
        <v>EOU</v>
      </c>
      <c r="P2827" s="46">
        <f>ROUND(Table2[[#This Row],[Cons]]/Table2[[#This Row],[Qty.]],5)</f>
        <v>0.03</v>
      </c>
      <c r="Q2827" s="46" t="b">
        <f>EXACT(Table2[[#This Row],[rate]],Table2[[#This Row],[Check]])</f>
        <v>1</v>
      </c>
      <c r="R2827" s="46"/>
      <c r="S2827" s="46" t="str">
        <f>IF(Table2[[#This Row],[SRO]]="EOU",VLOOKUP(Table2[[#This Row],[BE]],[2]GD.List!$C$3:$N$5014,12,0),IF(Table2[[#This Row],[SRO]]="Local","Polyester Staple Fibre","SRO 492"))</f>
        <v>Textile Chemical</v>
      </c>
    </row>
    <row r="2828" spans="1:19" x14ac:dyDescent="0.25">
      <c r="A2828" s="120" t="s">
        <v>1881</v>
      </c>
      <c r="B2828" s="116" t="s">
        <v>2063</v>
      </c>
      <c r="C2828" s="165">
        <v>14760</v>
      </c>
      <c r="D2828" s="117">
        <v>2847</v>
      </c>
      <c r="E2828" s="7" t="s">
        <v>46</v>
      </c>
      <c r="F2828" s="116" t="s">
        <v>2064</v>
      </c>
      <c r="G2828" s="156">
        <v>44742</v>
      </c>
      <c r="H2828" s="82">
        <v>34438880.630000003</v>
      </c>
      <c r="I2828" s="50">
        <v>0.03</v>
      </c>
      <c r="J2828" s="15">
        <v>438.36</v>
      </c>
      <c r="K2828" s="15">
        <v>14612</v>
      </c>
      <c r="L2828" s="15"/>
      <c r="M2828" s="66" t="str">
        <f>TEXT(Table2[[#This Row],[Gd.Dt]],"mmm-yy")</f>
        <v>Jun-22</v>
      </c>
      <c r="N2828" s="46" t="str">
        <f>MID(Table2[[#This Row],[BE]],6,2)</f>
        <v>IB</v>
      </c>
      <c r="O2828" s="46" t="str">
        <f>IF(Table2[[#This Row],[Type]]="IB","EOU",IF(Table2[[#This Row],[Type]]="MB","Local","492"))</f>
        <v>EOU</v>
      </c>
      <c r="P2828" s="46">
        <f>ROUND(Table2[[#This Row],[Cons]]/Table2[[#This Row],[Qty.]],5)</f>
        <v>0.03</v>
      </c>
      <c r="Q2828" s="46" t="b">
        <f>EXACT(Table2[[#This Row],[rate]],Table2[[#This Row],[Check]])</f>
        <v>1</v>
      </c>
      <c r="R2828" s="46"/>
      <c r="S2828" s="46" t="str">
        <f>IF(Table2[[#This Row],[SRO]]="EOU",VLOOKUP(Table2[[#This Row],[BE]],[2]GD.List!$C$3:$N$5014,12,0),IF(Table2[[#This Row],[SRO]]="Local","Polyester Staple Fibre","SRO 492"))</f>
        <v>Textile Chemical</v>
      </c>
    </row>
    <row r="2829" spans="1:19" x14ac:dyDescent="0.25">
      <c r="A2829" s="119" t="s">
        <v>1882</v>
      </c>
      <c r="B2829" s="116" t="s">
        <v>2049</v>
      </c>
      <c r="C2829" s="165">
        <v>6420</v>
      </c>
      <c r="D2829" s="117">
        <v>3402.13</v>
      </c>
      <c r="E2829" s="7" t="s">
        <v>2050</v>
      </c>
      <c r="F2829" s="116" t="s">
        <v>2057</v>
      </c>
      <c r="G2829" s="156">
        <v>44741</v>
      </c>
      <c r="H2829" s="82">
        <v>5836654.8700000001</v>
      </c>
      <c r="I2829" s="50">
        <v>0.04</v>
      </c>
      <c r="J2829" s="15">
        <v>128.80000000000001</v>
      </c>
      <c r="K2829" s="15">
        <v>3220</v>
      </c>
      <c r="L2829" s="15"/>
      <c r="M2829" s="66" t="str">
        <f>TEXT(Table2[[#This Row],[Gd.Dt]],"mmm-yy")</f>
        <v>Jun-22</v>
      </c>
      <c r="N2829" s="46" t="str">
        <f>MID(Table2[[#This Row],[BE]],6,2)</f>
        <v>IB</v>
      </c>
      <c r="O2829" s="46" t="str">
        <f>IF(Table2[[#This Row],[Type]]="IB","EOU",IF(Table2[[#This Row],[Type]]="MB","Local","492"))</f>
        <v>EOU</v>
      </c>
      <c r="P2829" s="46">
        <f>ROUND(Table2[[#This Row],[Cons]]/Table2[[#This Row],[Qty.]],5)</f>
        <v>0.04</v>
      </c>
      <c r="Q2829" s="46" t="b">
        <f>EXACT(Table2[[#This Row],[rate]],Table2[[#This Row],[Check]])</f>
        <v>1</v>
      </c>
      <c r="R2829" s="46"/>
      <c r="S2829" s="46" t="str">
        <f>IF(Table2[[#This Row],[SRO]]="EOU",VLOOKUP(Table2[[#This Row],[BE]],[2]GD.List!$C$3:$N$5014,12,0),IF(Table2[[#This Row],[SRO]]="Local","Polyester Staple Fibre","SRO 492"))</f>
        <v>Textile Chemical</v>
      </c>
    </row>
    <row r="2830" spans="1:19" x14ac:dyDescent="0.25">
      <c r="A2830" s="119" t="s">
        <v>1882</v>
      </c>
      <c r="B2830" s="116" t="s">
        <v>2051</v>
      </c>
      <c r="C2830" s="165">
        <v>18991</v>
      </c>
      <c r="D2830" s="117">
        <v>3402.13</v>
      </c>
      <c r="E2830" s="7" t="s">
        <v>2054</v>
      </c>
      <c r="F2830" s="116" t="s">
        <v>2060</v>
      </c>
      <c r="G2830" s="156">
        <v>44742</v>
      </c>
      <c r="H2830" s="82">
        <v>25968546.129999999</v>
      </c>
      <c r="I2830" s="50">
        <v>0.04</v>
      </c>
      <c r="J2830" s="15">
        <v>370.4</v>
      </c>
      <c r="K2830" s="15">
        <v>9260</v>
      </c>
      <c r="L2830" s="15"/>
      <c r="M2830" s="66" t="str">
        <f>TEXT(Table2[[#This Row],[Gd.Dt]],"mmm-yy")</f>
        <v>Jun-22</v>
      </c>
      <c r="N2830" s="46" t="str">
        <f>MID(Table2[[#This Row],[BE]],6,2)</f>
        <v>IB</v>
      </c>
      <c r="O2830" s="46" t="str">
        <f>IF(Table2[[#This Row],[Type]]="IB","EOU",IF(Table2[[#This Row],[Type]]="MB","Local","492"))</f>
        <v>EOU</v>
      </c>
      <c r="P2830" s="46">
        <f>ROUND(Table2[[#This Row],[Cons]]/Table2[[#This Row],[Qty.]],5)</f>
        <v>0.04</v>
      </c>
      <c r="Q2830" s="46" t="b">
        <f>EXACT(Table2[[#This Row],[rate]],Table2[[#This Row],[Check]])</f>
        <v>1</v>
      </c>
      <c r="R2830" s="46"/>
      <c r="S2830" s="46" t="str">
        <f>IF(Table2[[#This Row],[SRO]]="EOU",VLOOKUP(Table2[[#This Row],[BE]],[2]GD.List!$C$3:$N$5014,12,0),IF(Table2[[#This Row],[SRO]]="Local","Polyester Staple Fibre","SRO 492"))</f>
        <v>Textile Chemical</v>
      </c>
    </row>
    <row r="2831" spans="1:19" x14ac:dyDescent="0.25">
      <c r="A2831" s="119" t="s">
        <v>1882</v>
      </c>
      <c r="B2831" s="116" t="s">
        <v>2052</v>
      </c>
      <c r="C2831" s="165">
        <v>12078</v>
      </c>
      <c r="D2831" s="117">
        <v>3402.13</v>
      </c>
      <c r="E2831" s="7" t="s">
        <v>2055</v>
      </c>
      <c r="F2831" s="116" t="s">
        <v>2061</v>
      </c>
      <c r="G2831" s="156">
        <v>44742</v>
      </c>
      <c r="H2831" s="82">
        <v>31199816.059999999</v>
      </c>
      <c r="I2831" s="50">
        <v>0.04</v>
      </c>
      <c r="J2831" s="15">
        <v>757.08</v>
      </c>
      <c r="K2831" s="15">
        <v>18927</v>
      </c>
      <c r="L2831" s="15"/>
      <c r="M2831" s="66" t="str">
        <f>TEXT(Table2[[#This Row],[Gd.Dt]],"mmm-yy")</f>
        <v>Jun-22</v>
      </c>
      <c r="N2831" s="46" t="str">
        <f>MID(Table2[[#This Row],[BE]],6,2)</f>
        <v>IB</v>
      </c>
      <c r="O2831" s="46" t="str">
        <f>IF(Table2[[#This Row],[Type]]="IB","EOU",IF(Table2[[#This Row],[Type]]="MB","Local","492"))</f>
        <v>EOU</v>
      </c>
      <c r="P2831" s="46">
        <f>ROUND(Table2[[#This Row],[Cons]]/Table2[[#This Row],[Qty.]],5)</f>
        <v>0.04</v>
      </c>
      <c r="Q2831" s="46" t="b">
        <f>EXACT(Table2[[#This Row],[rate]],Table2[[#This Row],[Check]])</f>
        <v>1</v>
      </c>
      <c r="R2831" s="46"/>
      <c r="S2831" s="46" t="str">
        <f>IF(Table2[[#This Row],[SRO]]="EOU",VLOOKUP(Table2[[#This Row],[BE]],[2]GD.List!$C$3:$N$5014,12,0),IF(Table2[[#This Row],[SRO]]="Local","Polyester Staple Fibre","SRO 492"))</f>
        <v>Textile Chemical</v>
      </c>
    </row>
    <row r="2832" spans="1:19" x14ac:dyDescent="0.25">
      <c r="A2832" s="120" t="s">
        <v>1882</v>
      </c>
      <c r="B2832" s="116" t="s">
        <v>2063</v>
      </c>
      <c r="C2832" s="165">
        <v>14760</v>
      </c>
      <c r="D2832" s="117">
        <v>3402.13</v>
      </c>
      <c r="E2832" s="7" t="s">
        <v>46</v>
      </c>
      <c r="F2832" s="116" t="s">
        <v>2064</v>
      </c>
      <c r="G2832" s="156">
        <v>44742</v>
      </c>
      <c r="H2832" s="82">
        <v>34438880.630000003</v>
      </c>
      <c r="I2832" s="50">
        <v>0.04</v>
      </c>
      <c r="J2832" s="15">
        <v>584.48</v>
      </c>
      <c r="K2832" s="15">
        <v>14612</v>
      </c>
      <c r="L2832" s="15"/>
      <c r="M2832" s="66" t="str">
        <f>TEXT(Table2[[#This Row],[Gd.Dt]],"mmm-yy")</f>
        <v>Jun-22</v>
      </c>
      <c r="N2832" s="46" t="str">
        <f>MID(Table2[[#This Row],[BE]],6,2)</f>
        <v>IB</v>
      </c>
      <c r="O2832" s="46" t="str">
        <f>IF(Table2[[#This Row],[Type]]="IB","EOU",IF(Table2[[#This Row],[Type]]="MB","Local","492"))</f>
        <v>EOU</v>
      </c>
      <c r="P2832" s="46">
        <f>ROUND(Table2[[#This Row],[Cons]]/Table2[[#This Row],[Qty.]],5)</f>
        <v>0.04</v>
      </c>
      <c r="Q2832" s="46" t="b">
        <f>EXACT(Table2[[#This Row],[rate]],Table2[[#This Row],[Check]])</f>
        <v>1</v>
      </c>
      <c r="R2832" s="46"/>
      <c r="S2832" s="46" t="str">
        <f>IF(Table2[[#This Row],[SRO]]="EOU",VLOOKUP(Table2[[#This Row],[BE]],[2]GD.List!$C$3:$N$5014,12,0),IF(Table2[[#This Row],[SRO]]="Local","Polyester Staple Fibre","SRO 492"))</f>
        <v>Textile Chemical</v>
      </c>
    </row>
    <row r="2833" spans="1:19" x14ac:dyDescent="0.25">
      <c r="A2833" s="120" t="s">
        <v>1883</v>
      </c>
      <c r="B2833" s="116" t="s">
        <v>2049</v>
      </c>
      <c r="C2833" s="165">
        <v>6420</v>
      </c>
      <c r="D2833" s="117">
        <v>3906.9090000000001</v>
      </c>
      <c r="E2833" s="7" t="s">
        <v>2050</v>
      </c>
      <c r="F2833" s="116" t="s">
        <v>2057</v>
      </c>
      <c r="G2833" s="156">
        <v>44741</v>
      </c>
      <c r="H2833" s="82">
        <v>5836654.8700000001</v>
      </c>
      <c r="I2833" s="50">
        <v>0.04</v>
      </c>
      <c r="J2833" s="15">
        <v>128.80000000000001</v>
      </c>
      <c r="K2833" s="15">
        <v>3220</v>
      </c>
      <c r="L2833" s="15"/>
      <c r="M2833" s="66" t="str">
        <f>TEXT(Table2[[#This Row],[Gd.Dt]],"mmm-yy")</f>
        <v>Jun-22</v>
      </c>
      <c r="N2833" s="46" t="str">
        <f>MID(Table2[[#This Row],[BE]],6,2)</f>
        <v>IB</v>
      </c>
      <c r="O2833" s="46" t="str">
        <f>IF(Table2[[#This Row],[Type]]="IB","EOU",IF(Table2[[#This Row],[Type]]="MB","Local","492"))</f>
        <v>EOU</v>
      </c>
      <c r="P2833" s="46">
        <f>ROUND(Table2[[#This Row],[Cons]]/Table2[[#This Row],[Qty.]],5)</f>
        <v>0.04</v>
      </c>
      <c r="Q2833" s="46" t="b">
        <f>EXACT(Table2[[#This Row],[rate]],Table2[[#This Row],[Check]])</f>
        <v>1</v>
      </c>
      <c r="R2833" s="46"/>
      <c r="S2833" s="46" t="str">
        <f>IF(Table2[[#This Row],[SRO]]="EOU",VLOOKUP(Table2[[#This Row],[BE]],[2]GD.List!$C$3:$N$5014,12,0),IF(Table2[[#This Row],[SRO]]="Local","Polyester Staple Fibre","SRO 492"))</f>
        <v>Textile Chemical</v>
      </c>
    </row>
    <row r="2834" spans="1:19" x14ac:dyDescent="0.25">
      <c r="A2834" s="120" t="s">
        <v>1884</v>
      </c>
      <c r="B2834" s="116" t="s">
        <v>2045</v>
      </c>
      <c r="C2834" s="165">
        <v>4284</v>
      </c>
      <c r="D2834" s="117">
        <v>3809.9189999999999</v>
      </c>
      <c r="E2834" s="7" t="s">
        <v>2047</v>
      </c>
      <c r="F2834" s="116" t="s">
        <v>2059</v>
      </c>
      <c r="G2834" s="156">
        <v>44741</v>
      </c>
      <c r="H2834" s="82">
        <v>34372393.840000004</v>
      </c>
      <c r="I2834" s="50">
        <v>0.04</v>
      </c>
      <c r="J2834" s="15">
        <v>38.56</v>
      </c>
      <c r="K2834" s="15">
        <v>964</v>
      </c>
      <c r="L2834" s="15"/>
      <c r="M2834" s="66" t="str">
        <f>TEXT(Table2[[#This Row],[Gd.Dt]],"mmm-yy")</f>
        <v>Jun-22</v>
      </c>
      <c r="N2834" s="46" t="str">
        <f>MID(Table2[[#This Row],[BE]],6,2)</f>
        <v>IB</v>
      </c>
      <c r="O2834" s="46" t="str">
        <f>IF(Table2[[#This Row],[Type]]="IB","EOU",IF(Table2[[#This Row],[Type]]="MB","Local","492"))</f>
        <v>EOU</v>
      </c>
      <c r="P2834" s="46">
        <f>ROUND(Table2[[#This Row],[Cons]]/Table2[[#This Row],[Qty.]],5)</f>
        <v>0.04</v>
      </c>
      <c r="Q2834" s="46" t="b">
        <f>EXACT(Table2[[#This Row],[rate]],Table2[[#This Row],[Check]])</f>
        <v>1</v>
      </c>
      <c r="R2834" s="46"/>
      <c r="S2834" s="46" t="str">
        <f>IF(Table2[[#This Row],[SRO]]="EOU",VLOOKUP(Table2[[#This Row],[BE]],[2]GD.List!$C$3:$N$5014,12,0),IF(Table2[[#This Row],[SRO]]="Local","Polyester Staple Fibre","SRO 492"))</f>
        <v>Textile Chemical</v>
      </c>
    </row>
    <row r="2835" spans="1:19" x14ac:dyDescent="0.25">
      <c r="A2835" s="120" t="s">
        <v>1958</v>
      </c>
      <c r="B2835" s="116" t="s">
        <v>2053</v>
      </c>
      <c r="C2835" s="165">
        <v>21960</v>
      </c>
      <c r="D2835" s="117">
        <v>9607.11</v>
      </c>
      <c r="E2835" s="7" t="s">
        <v>2056</v>
      </c>
      <c r="F2835" s="116" t="s">
        <v>2062</v>
      </c>
      <c r="G2835" s="156">
        <v>44742</v>
      </c>
      <c r="H2835" s="82">
        <v>31342739.399999999</v>
      </c>
      <c r="I2835" s="50">
        <v>1</v>
      </c>
      <c r="J2835" s="15">
        <v>149</v>
      </c>
      <c r="K2835" s="15">
        <v>149</v>
      </c>
      <c r="L2835" s="15"/>
      <c r="M2835" s="66" t="str">
        <f>TEXT(Table2[[#This Row],[Gd.Dt]],"mmm-yy")</f>
        <v>Jun-22</v>
      </c>
      <c r="N2835" s="46" t="str">
        <f>MID(Table2[[#This Row],[BE]],6,2)</f>
        <v>EP</v>
      </c>
      <c r="O2835" s="46" t="str">
        <f>IF(Table2[[#This Row],[Type]]="IB","EOU",IF(Table2[[#This Row],[Type]]="MB","Local","492"))</f>
        <v>492</v>
      </c>
      <c r="P2835" s="46">
        <f>ROUND(Table2[[#This Row],[Cons]]/Table2[[#This Row],[Qty.]],5)</f>
        <v>1</v>
      </c>
      <c r="Q2835" s="46" t="b">
        <f>EXACT(Table2[[#This Row],[rate]],Table2[[#This Row],[Check]])</f>
        <v>1</v>
      </c>
      <c r="R2835" s="46"/>
      <c r="S2835" s="46" t="str">
        <f>IF(Table2[[#This Row],[SRO]]="EOU",VLOOKUP(Table2[[#This Row],[BE]],[2]GD.List!$C$3:$N$5014,12,0),IF(Table2[[#This Row],[SRO]]="Local","Polyester Staple Fibre","SRO 492"))</f>
        <v>SRO 492</v>
      </c>
    </row>
    <row r="2836" spans="1:19" x14ac:dyDescent="0.25">
      <c r="A2836" s="119" t="s">
        <v>1971</v>
      </c>
      <c r="B2836" s="116" t="s">
        <v>2049</v>
      </c>
      <c r="C2836" s="165">
        <v>6420</v>
      </c>
      <c r="D2836" s="117">
        <v>5503.201</v>
      </c>
      <c r="E2836" s="7" t="s">
        <v>2050</v>
      </c>
      <c r="F2836" s="116" t="s">
        <v>2057</v>
      </c>
      <c r="G2836" s="156">
        <v>44741</v>
      </c>
      <c r="H2836" s="82">
        <v>5836654.8700000001</v>
      </c>
      <c r="I2836" s="50">
        <v>0.53061000000000003</v>
      </c>
      <c r="J2836" s="15">
        <v>1708.56</v>
      </c>
      <c r="K2836" s="15">
        <v>3220</v>
      </c>
      <c r="L2836" s="15"/>
      <c r="M2836" s="66" t="str">
        <f>TEXT(Table2[[#This Row],[Gd.Dt]],"mmm-yy")</f>
        <v>Jun-22</v>
      </c>
      <c r="N2836" s="46" t="str">
        <f>MID(Table2[[#This Row],[BE]],6,2)</f>
        <v>MB</v>
      </c>
      <c r="O2836" s="46" t="str">
        <f>IF(Table2[[#This Row],[Type]]="IB","EOU",IF(Table2[[#This Row],[Type]]="MB","Local","492"))</f>
        <v>Local</v>
      </c>
      <c r="P2836" s="46">
        <f>ROUND(Table2[[#This Row],[Cons]]/Table2[[#This Row],[Qty.]],5)</f>
        <v>0.53061000000000003</v>
      </c>
      <c r="Q2836" s="46" t="b">
        <f>EXACT(Table2[[#This Row],[rate]],Table2[[#This Row],[Check]])</f>
        <v>1</v>
      </c>
      <c r="R2836" s="46"/>
      <c r="S2836" s="46" t="str">
        <f>IF(Table2[[#This Row],[SRO]]="EOU",VLOOKUP(Table2[[#This Row],[BE]],[2]GD.List!$C$3:$N$5014,12,0),IF(Table2[[#This Row],[SRO]]="Local","Polyester Staple Fibre","SRO 492"))</f>
        <v>Polyester Staple Fibre</v>
      </c>
    </row>
    <row r="2837" spans="1:19" x14ac:dyDescent="0.25">
      <c r="A2837" s="119" t="s">
        <v>1971</v>
      </c>
      <c r="B2837" s="116" t="s">
        <v>2045</v>
      </c>
      <c r="C2837" s="165">
        <v>4284</v>
      </c>
      <c r="D2837" s="117">
        <v>5503.201</v>
      </c>
      <c r="E2837" s="7" t="s">
        <v>2047</v>
      </c>
      <c r="F2837" s="116" t="s">
        <v>2059</v>
      </c>
      <c r="G2837" s="156">
        <v>44741</v>
      </c>
      <c r="H2837" s="82">
        <v>34372393.840000004</v>
      </c>
      <c r="I2837" s="50">
        <v>0.41666999999999998</v>
      </c>
      <c r="J2837" s="15">
        <v>2357.1</v>
      </c>
      <c r="K2837" s="15">
        <v>5657</v>
      </c>
      <c r="L2837" s="15"/>
      <c r="M2837" s="66" t="str">
        <f>TEXT(Table2[[#This Row],[Gd.Dt]],"mmm-yy")</f>
        <v>Jun-22</v>
      </c>
      <c r="N2837" s="46" t="str">
        <f>MID(Table2[[#This Row],[BE]],6,2)</f>
        <v>MB</v>
      </c>
      <c r="O2837" s="46" t="str">
        <f>IF(Table2[[#This Row],[Type]]="IB","EOU",IF(Table2[[#This Row],[Type]]="MB","Local","492"))</f>
        <v>Local</v>
      </c>
      <c r="P2837" s="46">
        <f>ROUND(Table2[[#This Row],[Cons]]/Table2[[#This Row],[Qty.]],5)</f>
        <v>0.41666999999999998</v>
      </c>
      <c r="Q2837" s="46" t="b">
        <f>EXACT(Table2[[#This Row],[rate]],Table2[[#This Row],[Check]])</f>
        <v>1</v>
      </c>
      <c r="R2837" s="46"/>
      <c r="S2837" s="46" t="str">
        <f>IF(Table2[[#This Row],[SRO]]="EOU",VLOOKUP(Table2[[#This Row],[BE]],[2]GD.List!$C$3:$N$5014,12,0),IF(Table2[[#This Row],[SRO]]="Local","Polyester Staple Fibre","SRO 492"))</f>
        <v>Polyester Staple Fibre</v>
      </c>
    </row>
    <row r="2838" spans="1:19" x14ac:dyDescent="0.25">
      <c r="A2838" s="120" t="s">
        <v>1971</v>
      </c>
      <c r="B2838" s="116" t="s">
        <v>2051</v>
      </c>
      <c r="C2838" s="165">
        <v>18991</v>
      </c>
      <c r="D2838" s="117">
        <v>5503.201</v>
      </c>
      <c r="E2838" s="7" t="s">
        <v>2054</v>
      </c>
      <c r="F2838" s="116" t="s">
        <v>2060</v>
      </c>
      <c r="G2838" s="156">
        <v>44742</v>
      </c>
      <c r="H2838" s="82">
        <v>25968546.129999999</v>
      </c>
      <c r="I2838" s="50">
        <v>0.53061000000000003</v>
      </c>
      <c r="J2838" s="15">
        <v>4122.84</v>
      </c>
      <c r="K2838" s="15">
        <v>7770</v>
      </c>
      <c r="L2838" s="15"/>
      <c r="M2838" s="66" t="str">
        <f>TEXT(Table2[[#This Row],[Gd.Dt]],"mmm-yy")</f>
        <v>Jun-22</v>
      </c>
      <c r="N2838" s="46" t="str">
        <f>MID(Table2[[#This Row],[BE]],6,2)</f>
        <v>MB</v>
      </c>
      <c r="O2838" s="46" t="str">
        <f>IF(Table2[[#This Row],[Type]]="IB","EOU",IF(Table2[[#This Row],[Type]]="MB","Local","492"))</f>
        <v>Local</v>
      </c>
      <c r="P2838" s="46">
        <f>ROUND(Table2[[#This Row],[Cons]]/Table2[[#This Row],[Qty.]],5)</f>
        <v>0.53061000000000003</v>
      </c>
      <c r="Q2838" s="46" t="b">
        <f>EXACT(Table2[[#This Row],[rate]],Table2[[#This Row],[Check]])</f>
        <v>1</v>
      </c>
      <c r="R2838" s="46"/>
      <c r="S2838" s="46" t="str">
        <f>IF(Table2[[#This Row],[SRO]]="EOU",VLOOKUP(Table2[[#This Row],[BE]],[2]GD.List!$C$3:$N$5014,12,0),IF(Table2[[#This Row],[SRO]]="Local","Polyester Staple Fibre","SRO 492"))</f>
        <v>Polyester Staple Fibre</v>
      </c>
    </row>
    <row r="2839" spans="1:19" x14ac:dyDescent="0.25">
      <c r="A2839" s="120" t="s">
        <v>1990</v>
      </c>
      <c r="B2839" s="116" t="s">
        <v>2053</v>
      </c>
      <c r="C2839" s="165">
        <v>21960</v>
      </c>
      <c r="D2839" s="117">
        <v>8523.5990000000002</v>
      </c>
      <c r="E2839" s="7" t="s">
        <v>2056</v>
      </c>
      <c r="F2839" s="116" t="s">
        <v>2062</v>
      </c>
      <c r="G2839" s="156">
        <v>44742</v>
      </c>
      <c r="H2839" s="82">
        <v>31342739.399999999</v>
      </c>
      <c r="I2839" s="50">
        <v>1</v>
      </c>
      <c r="J2839" s="15">
        <v>12000</v>
      </c>
      <c r="K2839" s="15">
        <v>12000</v>
      </c>
      <c r="L2839" s="15"/>
      <c r="M2839" s="66" t="str">
        <f>TEXT(Table2[[#This Row],[Gd.Dt]],"mmm-yy")</f>
        <v>Jun-22</v>
      </c>
      <c r="N2839" s="46" t="str">
        <f>MID(Table2[[#This Row],[BE]],6,2)</f>
        <v>TI</v>
      </c>
      <c r="O2839" s="46" t="str">
        <f>IF(Table2[[#This Row],[Type]]="IB","EOU",IF(Table2[[#This Row],[Type]]="MB","Local","492"))</f>
        <v>492</v>
      </c>
      <c r="P2839" s="46">
        <f>ROUND(Table2[[#This Row],[Cons]]/Table2[[#This Row],[Qty.]],5)</f>
        <v>1</v>
      </c>
      <c r="Q2839" s="46" t="b">
        <f>EXACT(Table2[[#This Row],[rate]],Table2[[#This Row],[Check]])</f>
        <v>1</v>
      </c>
      <c r="R2839" s="46"/>
      <c r="S2839" s="46" t="str">
        <f>IF(Table2[[#This Row],[SRO]]="EOU",VLOOKUP(Table2[[#This Row],[BE]],[2]GD.List!$C$3:$N$5014,12,0),IF(Table2[[#This Row],[SRO]]="Local","Polyester Staple Fibre","SRO 492"))</f>
        <v>SRO 492</v>
      </c>
    </row>
    <row r="2840" spans="1:19" x14ac:dyDescent="0.25">
      <c r="A2840" s="119" t="s">
        <v>2016</v>
      </c>
      <c r="B2840" s="116" t="s">
        <v>2049</v>
      </c>
      <c r="C2840" s="165">
        <v>6420</v>
      </c>
      <c r="D2840" s="117">
        <v>3906.9029999999998</v>
      </c>
      <c r="E2840" s="7" t="s">
        <v>2050</v>
      </c>
      <c r="F2840" s="116" t="s">
        <v>2057</v>
      </c>
      <c r="G2840" s="156">
        <v>44741</v>
      </c>
      <c r="H2840" s="82">
        <v>5836654.8700000001</v>
      </c>
      <c r="I2840" s="50">
        <v>0.04</v>
      </c>
      <c r="J2840" s="15">
        <v>128.80000000000001</v>
      </c>
      <c r="K2840" s="15">
        <v>3220</v>
      </c>
      <c r="L2840" s="15"/>
      <c r="M2840" s="66" t="str">
        <f>TEXT(Table2[[#This Row],[Gd.Dt]],"mmm-yy")</f>
        <v>Jun-22</v>
      </c>
      <c r="N2840" s="46" t="str">
        <f>MID(Table2[[#This Row],[BE]],6,2)</f>
        <v>IB</v>
      </c>
      <c r="O2840" s="46" t="str">
        <f>IF(Table2[[#This Row],[Type]]="IB","EOU",IF(Table2[[#This Row],[Type]]="MB","Local","492"))</f>
        <v>EOU</v>
      </c>
      <c r="P2840" s="46">
        <f>ROUND(Table2[[#This Row],[Cons]]/Table2[[#This Row],[Qty.]],5)</f>
        <v>0.04</v>
      </c>
      <c r="Q2840" s="46" t="b">
        <f>EXACT(Table2[[#This Row],[rate]],Table2[[#This Row],[Check]])</f>
        <v>1</v>
      </c>
      <c r="R2840" s="46"/>
      <c r="S2840" s="46" t="str">
        <f>IF(Table2[[#This Row],[SRO]]="EOU",VLOOKUP(Table2[[#This Row],[BE]],[2]GD.List!$C$3:$N$5014,12,0),IF(Table2[[#This Row],[SRO]]="Local","Polyester Staple Fibre","SRO 492"))</f>
        <v>Textile Chemical</v>
      </c>
    </row>
    <row r="2841" spans="1:19" x14ac:dyDescent="0.25">
      <c r="A2841" s="119" t="s">
        <v>2016</v>
      </c>
      <c r="B2841" s="116" t="s">
        <v>2051</v>
      </c>
      <c r="C2841" s="165">
        <v>18991</v>
      </c>
      <c r="D2841" s="117">
        <v>3906.9029999999998</v>
      </c>
      <c r="E2841" s="7" t="s">
        <v>2054</v>
      </c>
      <c r="F2841" s="116" t="s">
        <v>2060</v>
      </c>
      <c r="G2841" s="156">
        <v>44742</v>
      </c>
      <c r="H2841" s="82">
        <v>25968546.129999999</v>
      </c>
      <c r="I2841" s="50">
        <v>0.04</v>
      </c>
      <c r="J2841" s="15">
        <v>370.4</v>
      </c>
      <c r="K2841" s="15">
        <v>9260</v>
      </c>
      <c r="L2841" s="15"/>
      <c r="M2841" s="66" t="str">
        <f>TEXT(Table2[[#This Row],[Gd.Dt]],"mmm-yy")</f>
        <v>Jun-22</v>
      </c>
      <c r="N2841" s="46" t="str">
        <f>MID(Table2[[#This Row],[BE]],6,2)</f>
        <v>IB</v>
      </c>
      <c r="O2841" s="46" t="str">
        <f>IF(Table2[[#This Row],[Type]]="IB","EOU",IF(Table2[[#This Row],[Type]]="MB","Local","492"))</f>
        <v>EOU</v>
      </c>
      <c r="P2841" s="46">
        <f>ROUND(Table2[[#This Row],[Cons]]/Table2[[#This Row],[Qty.]],5)</f>
        <v>0.04</v>
      </c>
      <c r="Q2841" s="46" t="b">
        <f>EXACT(Table2[[#This Row],[rate]],Table2[[#This Row],[Check]])</f>
        <v>1</v>
      </c>
      <c r="R2841" s="46"/>
      <c r="S2841" s="46" t="str">
        <f>IF(Table2[[#This Row],[SRO]]="EOU",VLOOKUP(Table2[[#This Row],[BE]],[2]GD.List!$C$3:$N$5014,12,0),IF(Table2[[#This Row],[SRO]]="Local","Polyester Staple Fibre","SRO 492"))</f>
        <v>Textile Chemical</v>
      </c>
    </row>
    <row r="2842" spans="1:19" x14ac:dyDescent="0.25">
      <c r="A2842" s="119" t="s">
        <v>2016</v>
      </c>
      <c r="B2842" s="116" t="s">
        <v>2052</v>
      </c>
      <c r="C2842" s="165">
        <v>12078</v>
      </c>
      <c r="D2842" s="117">
        <v>3906.9029999999998</v>
      </c>
      <c r="E2842" s="7" t="s">
        <v>2055</v>
      </c>
      <c r="F2842" s="116" t="s">
        <v>2061</v>
      </c>
      <c r="G2842" s="156">
        <v>44742</v>
      </c>
      <c r="H2842" s="82">
        <v>31199816.059999999</v>
      </c>
      <c r="I2842" s="50">
        <v>0.04</v>
      </c>
      <c r="J2842" s="15">
        <v>757.08</v>
      </c>
      <c r="K2842" s="15">
        <v>18927</v>
      </c>
      <c r="L2842" s="15"/>
      <c r="M2842" s="66" t="str">
        <f>TEXT(Table2[[#This Row],[Gd.Dt]],"mmm-yy")</f>
        <v>Jun-22</v>
      </c>
      <c r="N2842" s="46" t="str">
        <f>MID(Table2[[#This Row],[BE]],6,2)</f>
        <v>IB</v>
      </c>
      <c r="O2842" s="46" t="str">
        <f>IF(Table2[[#This Row],[Type]]="IB","EOU",IF(Table2[[#This Row],[Type]]="MB","Local","492"))</f>
        <v>EOU</v>
      </c>
      <c r="P2842" s="46">
        <f>ROUND(Table2[[#This Row],[Cons]]/Table2[[#This Row],[Qty.]],5)</f>
        <v>0.04</v>
      </c>
      <c r="Q2842" s="46" t="b">
        <f>EXACT(Table2[[#This Row],[rate]],Table2[[#This Row],[Check]])</f>
        <v>1</v>
      </c>
      <c r="R2842" s="46"/>
      <c r="S2842" s="46" t="str">
        <f>IF(Table2[[#This Row],[SRO]]="EOU",VLOOKUP(Table2[[#This Row],[BE]],[2]GD.List!$C$3:$N$5014,12,0),IF(Table2[[#This Row],[SRO]]="Local","Polyester Staple Fibre","SRO 492"))</f>
        <v>Textile Chemical</v>
      </c>
    </row>
    <row r="2843" spans="1:19" x14ac:dyDescent="0.25">
      <c r="A2843" s="120" t="s">
        <v>2016</v>
      </c>
      <c r="B2843" s="116" t="s">
        <v>2063</v>
      </c>
      <c r="C2843" s="165">
        <v>14760</v>
      </c>
      <c r="D2843" s="117">
        <v>3906.9029999999998</v>
      </c>
      <c r="E2843" s="7" t="s">
        <v>46</v>
      </c>
      <c r="F2843" s="116" t="s">
        <v>2064</v>
      </c>
      <c r="G2843" s="156">
        <v>44742</v>
      </c>
      <c r="H2843" s="82">
        <v>34438880.630000003</v>
      </c>
      <c r="I2843" s="50">
        <v>0.04</v>
      </c>
      <c r="J2843" s="15">
        <v>584.48</v>
      </c>
      <c r="K2843" s="15">
        <v>14612</v>
      </c>
      <c r="L2843" s="15"/>
      <c r="M2843" s="66" t="str">
        <f>TEXT(Table2[[#This Row],[Gd.Dt]],"mmm-yy")</f>
        <v>Jun-22</v>
      </c>
      <c r="N2843" s="46" t="str">
        <f>MID(Table2[[#This Row],[BE]],6,2)</f>
        <v>IB</v>
      </c>
      <c r="O2843" s="46" t="str">
        <f>IF(Table2[[#This Row],[Type]]="IB","EOU",IF(Table2[[#This Row],[Type]]="MB","Local","492"))</f>
        <v>EOU</v>
      </c>
      <c r="P2843" s="46">
        <f>ROUND(Table2[[#This Row],[Cons]]/Table2[[#This Row],[Qty.]],5)</f>
        <v>0.04</v>
      </c>
      <c r="Q2843" s="46" t="b">
        <f>EXACT(Table2[[#This Row],[rate]],Table2[[#This Row],[Check]])</f>
        <v>1</v>
      </c>
      <c r="R2843" s="46"/>
      <c r="S2843" s="46" t="str">
        <f>IF(Table2[[#This Row],[SRO]]="EOU",VLOOKUP(Table2[[#This Row],[BE]],[2]GD.List!$C$3:$N$5014,12,0),IF(Table2[[#This Row],[SRO]]="Local","Polyester Staple Fibre","SRO 492"))</f>
        <v>Textile Chemical</v>
      </c>
    </row>
    <row r="2844" spans="1:19" x14ac:dyDescent="0.25">
      <c r="A2844" s="119" t="s">
        <v>2004</v>
      </c>
      <c r="B2844" s="119" t="s">
        <v>2046</v>
      </c>
      <c r="C2844" s="170">
        <v>53231</v>
      </c>
      <c r="D2844" s="171">
        <v>5205.12</v>
      </c>
      <c r="E2844" s="162" t="s">
        <v>2048</v>
      </c>
      <c r="F2844" s="119" t="s">
        <v>2058</v>
      </c>
      <c r="G2844" s="163">
        <v>44741</v>
      </c>
      <c r="H2844" s="172">
        <v>35264161.18</v>
      </c>
      <c r="I2844" s="53">
        <v>1.0101</v>
      </c>
      <c r="J2844" s="30">
        <v>1242.42</v>
      </c>
      <c r="K2844" s="30">
        <v>1230</v>
      </c>
      <c r="L2844" s="30"/>
      <c r="M2844" s="67" t="str">
        <f>TEXT(Table2[[#This Row],[Gd.Dt]],"mmm-yy")</f>
        <v>Jun-22</v>
      </c>
      <c r="N2844" s="47" t="str">
        <f>MID(Table2[[#This Row],[BE]],6,2)</f>
        <v>IB</v>
      </c>
      <c r="O2844" s="47" t="str">
        <f>IF(Table2[[#This Row],[Type]]="IB","EOU",IF(Table2[[#This Row],[Type]]="MB","Local","492"))</f>
        <v>EOU</v>
      </c>
      <c r="P2844" s="47">
        <f>ROUND(Table2[[#This Row],[Cons]]/Table2[[#This Row],[Qty.]],5)</f>
        <v>1.0101</v>
      </c>
      <c r="Q2844" s="47" t="b">
        <f>EXACT(Table2[[#This Row],[rate]],Table2[[#This Row],[Check]])</f>
        <v>1</v>
      </c>
      <c r="R2844" s="47"/>
      <c r="S2844" s="47" t="str">
        <f>IF(Table2[[#This Row],[SRO]]="EOU",VLOOKUP(Table2[[#This Row],[BE]],[2]GD.List!$C$3:$N$5014,12,0),IF(Table2[[#This Row],[SRO]]="Local","Polyester Staple Fibre","SRO 492"))</f>
        <v>Cotton Yarn</v>
      </c>
    </row>
    <row r="2845" spans="1:19" x14ac:dyDescent="0.25">
      <c r="A2845" s="363" t="s">
        <v>1</v>
      </c>
      <c r="B2845" s="363" t="s">
        <v>2069</v>
      </c>
      <c r="C2845" s="364">
        <v>2624</v>
      </c>
      <c r="D2845" s="365">
        <v>2701.12</v>
      </c>
      <c r="E2845" s="7" t="s">
        <v>2070</v>
      </c>
      <c r="F2845" s="363" t="s">
        <v>2077</v>
      </c>
      <c r="G2845" s="156">
        <v>44742</v>
      </c>
      <c r="H2845" s="366">
        <v>11729817.880000001</v>
      </c>
      <c r="I2845" s="50">
        <v>0.4</v>
      </c>
      <c r="J2845" s="359">
        <v>1077.2</v>
      </c>
      <c r="K2845" s="359">
        <v>2693</v>
      </c>
      <c r="L2845" s="359"/>
      <c r="M2845" s="360" t="str">
        <f>TEXT(Table2[[#This Row],[Gd.Dt]],"mmm-yy")</f>
        <v>Jun-22</v>
      </c>
      <c r="N2845" s="46" t="str">
        <f>MID(Table2[[#This Row],[BE]],6,2)</f>
        <v>IB</v>
      </c>
      <c r="O2845" s="46" t="str">
        <f>IF(Table2[[#This Row],[Type]]="IB","EOU",IF(Table2[[#This Row],[Type]]="MB","Local","492"))</f>
        <v>EOU</v>
      </c>
      <c r="P2845" s="46">
        <f>ROUND(Table2[[#This Row],[Cons]]/Table2[[#This Row],[Qty.]],5)</f>
        <v>0.4</v>
      </c>
      <c r="Q2845" s="46" t="b">
        <f>EXACT(Table2[[#This Row],[rate]],Table2[[#This Row],[Check]])</f>
        <v>1</v>
      </c>
      <c r="R2845" s="46"/>
      <c r="S2845" s="46" t="str">
        <f>IF(Table2[[#This Row],[SRO]]="EOU",VLOOKUP(Table2[[#This Row],[BE]],[2]GD.List!$C$3:$N$5014,12,0),IF(Table2[[#This Row],[SRO]]="Local","Polyester Staple Fibre","SRO 492"))</f>
        <v>Textile Coal</v>
      </c>
    </row>
    <row r="2846" spans="1:19" x14ac:dyDescent="0.25">
      <c r="A2846" s="367" t="s">
        <v>1</v>
      </c>
      <c r="B2846" s="363" t="s">
        <v>2065</v>
      </c>
      <c r="C2846" s="364">
        <v>19176</v>
      </c>
      <c r="D2846" s="365">
        <v>2701.12</v>
      </c>
      <c r="E2846" s="7" t="s">
        <v>46</v>
      </c>
      <c r="F2846" s="363" t="s">
        <v>2078</v>
      </c>
      <c r="G2846" s="156">
        <v>44742</v>
      </c>
      <c r="H2846" s="366">
        <v>37761551.479999997</v>
      </c>
      <c r="I2846" s="50">
        <v>0.1</v>
      </c>
      <c r="J2846" s="359">
        <v>1595.4</v>
      </c>
      <c r="K2846" s="359">
        <v>15954</v>
      </c>
      <c r="L2846" s="359"/>
      <c r="M2846" s="360" t="str">
        <f>TEXT(Table2[[#This Row],[Gd.Dt]],"mmm-yy")</f>
        <v>Jun-22</v>
      </c>
      <c r="N2846" s="46" t="str">
        <f>MID(Table2[[#This Row],[BE]],6,2)</f>
        <v>IB</v>
      </c>
      <c r="O2846" s="46" t="str">
        <f>IF(Table2[[#This Row],[Type]]="IB","EOU",IF(Table2[[#This Row],[Type]]="MB","Local","492"))</f>
        <v>EOU</v>
      </c>
      <c r="P2846" s="46">
        <f>ROUND(Table2[[#This Row],[Cons]]/Table2[[#This Row],[Qty.]],5)</f>
        <v>0.1</v>
      </c>
      <c r="Q2846" s="46" t="b">
        <f>EXACT(Table2[[#This Row],[rate]],Table2[[#This Row],[Check]])</f>
        <v>1</v>
      </c>
      <c r="R2846" s="46"/>
      <c r="S2846" s="46" t="str">
        <f>IF(Table2[[#This Row],[SRO]]="EOU",VLOOKUP(Table2[[#This Row],[BE]],[2]GD.List!$C$3:$N$5014,12,0),IF(Table2[[#This Row],[SRO]]="Local","Polyester Staple Fibre","SRO 492"))</f>
        <v>Textile Coal</v>
      </c>
    </row>
    <row r="2847" spans="1:19" x14ac:dyDescent="0.25">
      <c r="A2847" s="368" t="s">
        <v>1820</v>
      </c>
      <c r="B2847" s="363" t="s">
        <v>2066</v>
      </c>
      <c r="C2847" s="364">
        <v>5214</v>
      </c>
      <c r="D2847" s="365">
        <v>8523.5990000000002</v>
      </c>
      <c r="E2847" s="7" t="s">
        <v>2067</v>
      </c>
      <c r="F2847" s="363" t="s">
        <v>2079</v>
      </c>
      <c r="G2847" s="156">
        <v>44742</v>
      </c>
      <c r="H2847" s="366">
        <v>12842902.800000001</v>
      </c>
      <c r="I2847" s="50">
        <v>1</v>
      </c>
      <c r="J2847" s="359">
        <v>5000</v>
      </c>
      <c r="K2847" s="359">
        <v>5000</v>
      </c>
      <c r="L2847" s="359"/>
      <c r="M2847" s="360" t="str">
        <f>TEXT(Table2[[#This Row],[Gd.Dt]],"mmm-yy")</f>
        <v>Jun-22</v>
      </c>
      <c r="N2847" s="46" t="str">
        <f>MID(Table2[[#This Row],[BE]],6,2)</f>
        <v>TI</v>
      </c>
      <c r="O2847" s="46" t="str">
        <f>IF(Table2[[#This Row],[Type]]="IB","EOU",IF(Table2[[#This Row],[Type]]="MB","Local","492"))</f>
        <v>492</v>
      </c>
      <c r="P2847" s="46">
        <f>ROUND(Table2[[#This Row],[Cons]]/Table2[[#This Row],[Qty.]],5)</f>
        <v>1</v>
      </c>
      <c r="Q2847" s="46" t="b">
        <f>EXACT(Table2[[#This Row],[rate]],Table2[[#This Row],[Check]])</f>
        <v>1</v>
      </c>
      <c r="R2847" s="46"/>
      <c r="S2847" s="46" t="str">
        <f>IF(Table2[[#This Row],[SRO]]="EOU",VLOOKUP(Table2[[#This Row],[BE]],[2]GD.List!$C$3:$N$5014,12,0),IF(Table2[[#This Row],[SRO]]="Local","Polyester Staple Fibre","SRO 492"))</f>
        <v>SRO 492</v>
      </c>
    </row>
    <row r="2848" spans="1:19" x14ac:dyDescent="0.25">
      <c r="A2848" s="367" t="s">
        <v>1820</v>
      </c>
      <c r="B2848" s="363" t="s">
        <v>2066</v>
      </c>
      <c r="C2848" s="364">
        <v>5214</v>
      </c>
      <c r="D2848" s="365">
        <v>7317.0010000000002</v>
      </c>
      <c r="E2848" s="7" t="s">
        <v>2067</v>
      </c>
      <c r="F2848" s="363" t="s">
        <v>2079</v>
      </c>
      <c r="G2848" s="156">
        <v>44742</v>
      </c>
      <c r="H2848" s="366">
        <v>12842902.800000001</v>
      </c>
      <c r="I2848" s="50">
        <v>1</v>
      </c>
      <c r="J2848" s="359">
        <v>5</v>
      </c>
      <c r="K2848" s="359">
        <v>5</v>
      </c>
      <c r="L2848" s="359"/>
      <c r="M2848" s="360" t="str">
        <f>TEXT(Table2[[#This Row],[Gd.Dt]],"mmm-yy")</f>
        <v>Jun-22</v>
      </c>
      <c r="N2848" s="46" t="str">
        <f>MID(Table2[[#This Row],[BE]],6,2)</f>
        <v>TI</v>
      </c>
      <c r="O2848" s="46" t="str">
        <f>IF(Table2[[#This Row],[Type]]="IB","EOU",IF(Table2[[#This Row],[Type]]="MB","Local","492"))</f>
        <v>492</v>
      </c>
      <c r="P2848" s="46">
        <f>ROUND(Table2[[#This Row],[Cons]]/Table2[[#This Row],[Qty.]],5)</f>
        <v>1</v>
      </c>
      <c r="Q2848" s="46" t="b">
        <f>EXACT(Table2[[#This Row],[rate]],Table2[[#This Row],[Check]])</f>
        <v>1</v>
      </c>
      <c r="R2848" s="46"/>
      <c r="S2848" s="46" t="str">
        <f>IF(Table2[[#This Row],[SRO]]="EOU",VLOOKUP(Table2[[#This Row],[BE]],[2]GD.List!$C$3:$N$5014,12,0),IF(Table2[[#This Row],[SRO]]="Local","Polyester Staple Fibre","SRO 492"))</f>
        <v>SRO 492</v>
      </c>
    </row>
    <row r="2849" spans="1:19" x14ac:dyDescent="0.25">
      <c r="A2849" s="367" t="s">
        <v>1845</v>
      </c>
      <c r="B2849" s="363" t="s">
        <v>2066</v>
      </c>
      <c r="C2849" s="364">
        <v>5214</v>
      </c>
      <c r="D2849" s="365">
        <v>9607.11</v>
      </c>
      <c r="E2849" s="7" t="s">
        <v>2067</v>
      </c>
      <c r="F2849" s="363" t="s">
        <v>2079</v>
      </c>
      <c r="G2849" s="156">
        <v>44742</v>
      </c>
      <c r="H2849" s="366">
        <v>12842902.800000001</v>
      </c>
      <c r="I2849" s="50">
        <v>1</v>
      </c>
      <c r="J2849" s="359">
        <v>40</v>
      </c>
      <c r="K2849" s="359">
        <v>40</v>
      </c>
      <c r="L2849" s="359"/>
      <c r="M2849" s="360" t="str">
        <f>TEXT(Table2[[#This Row],[Gd.Dt]],"mmm-yy")</f>
        <v>Jun-22</v>
      </c>
      <c r="N2849" s="46" t="str">
        <f>MID(Table2[[#This Row],[BE]],6,2)</f>
        <v>EP</v>
      </c>
      <c r="O2849" s="46" t="str">
        <f>IF(Table2[[#This Row],[Type]]="IB","EOU",IF(Table2[[#This Row],[Type]]="MB","Local","492"))</f>
        <v>492</v>
      </c>
      <c r="P2849" s="46">
        <f>ROUND(Table2[[#This Row],[Cons]]/Table2[[#This Row],[Qty.]],5)</f>
        <v>1</v>
      </c>
      <c r="Q2849" s="46" t="b">
        <f>EXACT(Table2[[#This Row],[rate]],Table2[[#This Row],[Check]])</f>
        <v>1</v>
      </c>
      <c r="R2849" s="46"/>
      <c r="S2849" s="46" t="str">
        <f>IF(Table2[[#This Row],[SRO]]="EOU",VLOOKUP(Table2[[#This Row],[BE]],[2]GD.List!$C$3:$N$5014,12,0),IF(Table2[[#This Row],[SRO]]="Local","Polyester Staple Fibre","SRO 492"))</f>
        <v>SRO 492</v>
      </c>
    </row>
    <row r="2850" spans="1:19" x14ac:dyDescent="0.25">
      <c r="A2850" s="368" t="s">
        <v>1881</v>
      </c>
      <c r="B2850" s="363" t="s">
        <v>2069</v>
      </c>
      <c r="C2850" s="364">
        <v>2624</v>
      </c>
      <c r="D2850" s="365">
        <v>2847</v>
      </c>
      <c r="E2850" s="7" t="s">
        <v>2070</v>
      </c>
      <c r="F2850" s="363" t="s">
        <v>2077</v>
      </c>
      <c r="G2850" s="156">
        <v>44742</v>
      </c>
      <c r="H2850" s="366">
        <v>11729817.880000001</v>
      </c>
      <c r="I2850" s="50">
        <v>0.03</v>
      </c>
      <c r="J2850" s="359">
        <v>80.790000000000006</v>
      </c>
      <c r="K2850" s="359">
        <v>2693</v>
      </c>
      <c r="L2850" s="359"/>
      <c r="M2850" s="360" t="str">
        <f>TEXT(Table2[[#This Row],[Gd.Dt]],"mmm-yy")</f>
        <v>Jun-22</v>
      </c>
      <c r="N2850" s="46" t="str">
        <f>MID(Table2[[#This Row],[BE]],6,2)</f>
        <v>IB</v>
      </c>
      <c r="O2850" s="46" t="str">
        <f>IF(Table2[[#This Row],[Type]]="IB","EOU",IF(Table2[[#This Row],[Type]]="MB","Local","492"))</f>
        <v>EOU</v>
      </c>
      <c r="P2850" s="46">
        <f>ROUND(Table2[[#This Row],[Cons]]/Table2[[#This Row],[Qty.]],5)</f>
        <v>0.03</v>
      </c>
      <c r="Q2850" s="46" t="b">
        <f>EXACT(Table2[[#This Row],[rate]],Table2[[#This Row],[Check]])</f>
        <v>1</v>
      </c>
      <c r="R2850" s="46"/>
      <c r="S2850" s="46" t="str">
        <f>IF(Table2[[#This Row],[SRO]]="EOU",VLOOKUP(Table2[[#This Row],[BE]],[2]GD.List!$C$3:$N$5014,12,0),IF(Table2[[#This Row],[SRO]]="Local","Polyester Staple Fibre","SRO 492"))</f>
        <v>Textile Chemical</v>
      </c>
    </row>
    <row r="2851" spans="1:19" x14ac:dyDescent="0.25">
      <c r="A2851" s="367" t="s">
        <v>1881</v>
      </c>
      <c r="B2851" s="363" t="s">
        <v>2065</v>
      </c>
      <c r="C2851" s="364">
        <v>19176</v>
      </c>
      <c r="D2851" s="365">
        <v>2847</v>
      </c>
      <c r="E2851" s="7" t="s">
        <v>46</v>
      </c>
      <c r="F2851" s="363" t="s">
        <v>2078</v>
      </c>
      <c r="G2851" s="156">
        <v>44742</v>
      </c>
      <c r="H2851" s="366">
        <v>37761551.479999997</v>
      </c>
      <c r="I2851" s="50">
        <v>0.03</v>
      </c>
      <c r="J2851" s="359">
        <v>478.62</v>
      </c>
      <c r="K2851" s="359">
        <v>15954</v>
      </c>
      <c r="L2851" s="359"/>
      <c r="M2851" s="360" t="str">
        <f>TEXT(Table2[[#This Row],[Gd.Dt]],"mmm-yy")</f>
        <v>Jun-22</v>
      </c>
      <c r="N2851" s="46" t="str">
        <f>MID(Table2[[#This Row],[BE]],6,2)</f>
        <v>IB</v>
      </c>
      <c r="O2851" s="46" t="str">
        <f>IF(Table2[[#This Row],[Type]]="IB","EOU",IF(Table2[[#This Row],[Type]]="MB","Local","492"))</f>
        <v>EOU</v>
      </c>
      <c r="P2851" s="46">
        <f>ROUND(Table2[[#This Row],[Cons]]/Table2[[#This Row],[Qty.]],5)</f>
        <v>0.03</v>
      </c>
      <c r="Q2851" s="46" t="b">
        <f>EXACT(Table2[[#This Row],[rate]],Table2[[#This Row],[Check]])</f>
        <v>1</v>
      </c>
      <c r="R2851" s="46"/>
      <c r="S2851" s="46" t="str">
        <f>IF(Table2[[#This Row],[SRO]]="EOU",VLOOKUP(Table2[[#This Row],[BE]],[2]GD.List!$C$3:$N$5014,12,0),IF(Table2[[#This Row],[SRO]]="Local","Polyester Staple Fibre","SRO 492"))</f>
        <v>Textile Chemical</v>
      </c>
    </row>
    <row r="2852" spans="1:19" x14ac:dyDescent="0.25">
      <c r="A2852" s="368" t="s">
        <v>1882</v>
      </c>
      <c r="B2852" s="363" t="s">
        <v>2069</v>
      </c>
      <c r="C2852" s="364">
        <v>2624</v>
      </c>
      <c r="D2852" s="365">
        <v>3402.13</v>
      </c>
      <c r="E2852" s="7" t="s">
        <v>2070</v>
      </c>
      <c r="F2852" s="363" t="s">
        <v>2077</v>
      </c>
      <c r="G2852" s="156">
        <v>44742</v>
      </c>
      <c r="H2852" s="366">
        <v>11729817.880000001</v>
      </c>
      <c r="I2852" s="50">
        <v>0.04</v>
      </c>
      <c r="J2852" s="359">
        <v>107.72</v>
      </c>
      <c r="K2852" s="359">
        <v>2693</v>
      </c>
      <c r="L2852" s="359"/>
      <c r="M2852" s="360" t="str">
        <f>TEXT(Table2[[#This Row],[Gd.Dt]],"mmm-yy")</f>
        <v>Jun-22</v>
      </c>
      <c r="N2852" s="46" t="str">
        <f>MID(Table2[[#This Row],[BE]],6,2)</f>
        <v>IB</v>
      </c>
      <c r="O2852" s="46" t="str">
        <f>IF(Table2[[#This Row],[Type]]="IB","EOU",IF(Table2[[#This Row],[Type]]="MB","Local","492"))</f>
        <v>EOU</v>
      </c>
      <c r="P2852" s="46">
        <f>ROUND(Table2[[#This Row],[Cons]]/Table2[[#This Row],[Qty.]],5)</f>
        <v>0.04</v>
      </c>
      <c r="Q2852" s="46" t="b">
        <f>EXACT(Table2[[#This Row],[rate]],Table2[[#This Row],[Check]])</f>
        <v>1</v>
      </c>
      <c r="R2852" s="46"/>
      <c r="S2852" s="46" t="str">
        <f>IF(Table2[[#This Row],[SRO]]="EOU",VLOOKUP(Table2[[#This Row],[BE]],[2]GD.List!$C$3:$N$5014,12,0),IF(Table2[[#This Row],[SRO]]="Local","Polyester Staple Fibre","SRO 492"))</f>
        <v>Textile Chemical</v>
      </c>
    </row>
    <row r="2853" spans="1:19" x14ac:dyDescent="0.25">
      <c r="A2853" s="367" t="s">
        <v>1882</v>
      </c>
      <c r="B2853" s="363" t="s">
        <v>2065</v>
      </c>
      <c r="C2853" s="364">
        <v>19176</v>
      </c>
      <c r="D2853" s="365">
        <v>3402.13</v>
      </c>
      <c r="E2853" s="7" t="s">
        <v>46</v>
      </c>
      <c r="F2853" s="363" t="s">
        <v>2078</v>
      </c>
      <c r="G2853" s="156">
        <v>44742</v>
      </c>
      <c r="H2853" s="366">
        <v>37761551.479999997</v>
      </c>
      <c r="I2853" s="50">
        <v>0.04</v>
      </c>
      <c r="J2853" s="359">
        <v>638.16</v>
      </c>
      <c r="K2853" s="359">
        <v>15954</v>
      </c>
      <c r="L2853" s="359"/>
      <c r="M2853" s="360" t="str">
        <f>TEXT(Table2[[#This Row],[Gd.Dt]],"mmm-yy")</f>
        <v>Jun-22</v>
      </c>
      <c r="N2853" s="46" t="str">
        <f>MID(Table2[[#This Row],[BE]],6,2)</f>
        <v>IB</v>
      </c>
      <c r="O2853" s="46" t="str">
        <f>IF(Table2[[#This Row],[Type]]="IB","EOU",IF(Table2[[#This Row],[Type]]="MB","Local","492"))</f>
        <v>EOU</v>
      </c>
      <c r="P2853" s="46">
        <f>ROUND(Table2[[#This Row],[Cons]]/Table2[[#This Row],[Qty.]],5)</f>
        <v>0.04</v>
      </c>
      <c r="Q2853" s="46" t="b">
        <f>EXACT(Table2[[#This Row],[rate]],Table2[[#This Row],[Check]])</f>
        <v>1</v>
      </c>
      <c r="R2853" s="46"/>
      <c r="S2853" s="46" t="str">
        <f>IF(Table2[[#This Row],[SRO]]="EOU",VLOOKUP(Table2[[#This Row],[BE]],[2]GD.List!$C$3:$N$5014,12,0),IF(Table2[[#This Row],[SRO]]="Local","Polyester Staple Fibre","SRO 492"))</f>
        <v>Textile Chemical</v>
      </c>
    </row>
    <row r="2854" spans="1:19" x14ac:dyDescent="0.25">
      <c r="A2854" s="367" t="s">
        <v>1884</v>
      </c>
      <c r="B2854" s="363" t="s">
        <v>2069</v>
      </c>
      <c r="C2854" s="364">
        <v>2624</v>
      </c>
      <c r="D2854" s="365">
        <v>3809.9189999999999</v>
      </c>
      <c r="E2854" s="7" t="s">
        <v>2070</v>
      </c>
      <c r="F2854" s="363" t="s">
        <v>2077</v>
      </c>
      <c r="G2854" s="156">
        <v>44742</v>
      </c>
      <c r="H2854" s="366">
        <v>11729817.880000001</v>
      </c>
      <c r="I2854" s="50">
        <v>0.04</v>
      </c>
      <c r="J2854" s="359">
        <v>107.72</v>
      </c>
      <c r="K2854" s="359">
        <v>2693</v>
      </c>
      <c r="L2854" s="359"/>
      <c r="M2854" s="360" t="str">
        <f>TEXT(Table2[[#This Row],[Gd.Dt]],"mmm-yy")</f>
        <v>Jun-22</v>
      </c>
      <c r="N2854" s="46" t="str">
        <f>MID(Table2[[#This Row],[BE]],6,2)</f>
        <v>IB</v>
      </c>
      <c r="O2854" s="46" t="str">
        <f>IF(Table2[[#This Row],[Type]]="IB","EOU",IF(Table2[[#This Row],[Type]]="MB","Local","492"))</f>
        <v>EOU</v>
      </c>
      <c r="P2854" s="46">
        <f>ROUND(Table2[[#This Row],[Cons]]/Table2[[#This Row],[Qty.]],5)</f>
        <v>0.04</v>
      </c>
      <c r="Q2854" s="46" t="b">
        <f>EXACT(Table2[[#This Row],[rate]],Table2[[#This Row],[Check]])</f>
        <v>1</v>
      </c>
      <c r="R2854" s="46"/>
      <c r="S2854" s="46" t="str">
        <f>IF(Table2[[#This Row],[SRO]]="EOU",VLOOKUP(Table2[[#This Row],[BE]],[2]GD.List!$C$3:$N$5014,12,0),IF(Table2[[#This Row],[SRO]]="Local","Polyester Staple Fibre","SRO 492"))</f>
        <v>Textile Chemical</v>
      </c>
    </row>
    <row r="2855" spans="1:19" x14ac:dyDescent="0.25">
      <c r="A2855" s="367" t="s">
        <v>1971</v>
      </c>
      <c r="B2855" s="363" t="s">
        <v>2069</v>
      </c>
      <c r="C2855" s="364">
        <v>2624</v>
      </c>
      <c r="D2855" s="365">
        <v>5503.201</v>
      </c>
      <c r="E2855" s="7" t="s">
        <v>2070</v>
      </c>
      <c r="F2855" s="363" t="s">
        <v>2077</v>
      </c>
      <c r="G2855" s="156">
        <v>44742</v>
      </c>
      <c r="H2855" s="366">
        <v>11729817.880000001</v>
      </c>
      <c r="I2855" s="50">
        <v>0.53061000000000003</v>
      </c>
      <c r="J2855" s="359">
        <v>1428.93</v>
      </c>
      <c r="K2855" s="359">
        <v>2693</v>
      </c>
      <c r="L2855" s="359"/>
      <c r="M2855" s="360" t="str">
        <f>TEXT(Table2[[#This Row],[Gd.Dt]],"mmm-yy")</f>
        <v>Jun-22</v>
      </c>
      <c r="N2855" s="46" t="str">
        <f>MID(Table2[[#This Row],[BE]],6,2)</f>
        <v>MB</v>
      </c>
      <c r="O2855" s="46" t="str">
        <f>IF(Table2[[#This Row],[Type]]="IB","EOU",IF(Table2[[#This Row],[Type]]="MB","Local","492"))</f>
        <v>Local</v>
      </c>
      <c r="P2855" s="46">
        <f>ROUND(Table2[[#This Row],[Cons]]/Table2[[#This Row],[Qty.]],5)</f>
        <v>0.53061000000000003</v>
      </c>
      <c r="Q2855" s="46" t="b">
        <f>EXACT(Table2[[#This Row],[rate]],Table2[[#This Row],[Check]])</f>
        <v>1</v>
      </c>
      <c r="R2855" s="46"/>
      <c r="S2855" s="46" t="str">
        <f>IF(Table2[[#This Row],[SRO]]="EOU",VLOOKUP(Table2[[#This Row],[BE]],[2]GD.List!$C$3:$N$5014,12,0),IF(Table2[[#This Row],[SRO]]="Local","Polyester Staple Fibre","SRO 492"))</f>
        <v>Polyester Staple Fibre</v>
      </c>
    </row>
    <row r="2856" spans="1:19" x14ac:dyDescent="0.25">
      <c r="A2856" s="368" t="s">
        <v>2016</v>
      </c>
      <c r="B2856" s="363" t="s">
        <v>2069</v>
      </c>
      <c r="C2856" s="364">
        <v>2624</v>
      </c>
      <c r="D2856" s="365">
        <v>3906.9029999999998</v>
      </c>
      <c r="E2856" s="7" t="s">
        <v>2070</v>
      </c>
      <c r="F2856" s="363" t="s">
        <v>2077</v>
      </c>
      <c r="G2856" s="156">
        <v>44742</v>
      </c>
      <c r="H2856" s="366">
        <v>11729817.880000001</v>
      </c>
      <c r="I2856" s="50">
        <v>0.04</v>
      </c>
      <c r="J2856" s="359">
        <v>107.72</v>
      </c>
      <c r="K2856" s="359">
        <v>2693</v>
      </c>
      <c r="L2856" s="359"/>
      <c r="M2856" s="360" t="str">
        <f>TEXT(Table2[[#This Row],[Gd.Dt]],"mmm-yy")</f>
        <v>Jun-22</v>
      </c>
      <c r="N2856" s="46" t="str">
        <f>MID(Table2[[#This Row],[BE]],6,2)</f>
        <v>IB</v>
      </c>
      <c r="O2856" s="46" t="str">
        <f>IF(Table2[[#This Row],[Type]]="IB","EOU",IF(Table2[[#This Row],[Type]]="MB","Local","492"))</f>
        <v>EOU</v>
      </c>
      <c r="P2856" s="46">
        <f>ROUND(Table2[[#This Row],[Cons]]/Table2[[#This Row],[Qty.]],5)</f>
        <v>0.04</v>
      </c>
      <c r="Q2856" s="46" t="b">
        <f>EXACT(Table2[[#This Row],[rate]],Table2[[#This Row],[Check]])</f>
        <v>1</v>
      </c>
      <c r="R2856" s="46"/>
      <c r="S2856" s="46" t="str">
        <f>IF(Table2[[#This Row],[SRO]]="EOU",VLOOKUP(Table2[[#This Row],[BE]],[2]GD.List!$C$3:$N$5014,12,0),IF(Table2[[#This Row],[SRO]]="Local","Polyester Staple Fibre","SRO 492"))</f>
        <v>Textile Chemical</v>
      </c>
    </row>
    <row r="2857" spans="1:19" x14ac:dyDescent="0.25">
      <c r="A2857" s="367" t="s">
        <v>2016</v>
      </c>
      <c r="B2857" s="363" t="s">
        <v>2065</v>
      </c>
      <c r="C2857" s="364">
        <v>19176</v>
      </c>
      <c r="D2857" s="365">
        <v>3906.9029999999998</v>
      </c>
      <c r="E2857" s="7" t="s">
        <v>46</v>
      </c>
      <c r="F2857" s="363" t="s">
        <v>2078</v>
      </c>
      <c r="G2857" s="156">
        <v>44742</v>
      </c>
      <c r="H2857" s="366">
        <v>37761551.479999997</v>
      </c>
      <c r="I2857" s="50">
        <v>0.04</v>
      </c>
      <c r="J2857" s="359">
        <v>638.16</v>
      </c>
      <c r="K2857" s="359">
        <v>15954</v>
      </c>
      <c r="L2857" s="359"/>
      <c r="M2857" s="360" t="str">
        <f>TEXT(Table2[[#This Row],[Gd.Dt]],"mmm-yy")</f>
        <v>Jun-22</v>
      </c>
      <c r="N2857" s="46" t="str">
        <f>MID(Table2[[#This Row],[BE]],6,2)</f>
        <v>IB</v>
      </c>
      <c r="O2857" s="46" t="str">
        <f>IF(Table2[[#This Row],[Type]]="IB","EOU",IF(Table2[[#This Row],[Type]]="MB","Local","492"))</f>
        <v>EOU</v>
      </c>
      <c r="P2857" s="46">
        <f>ROUND(Table2[[#This Row],[Cons]]/Table2[[#This Row],[Qty.]],5)</f>
        <v>0.04</v>
      </c>
      <c r="Q2857" s="46" t="b">
        <f>EXACT(Table2[[#This Row],[rate]],Table2[[#This Row],[Check]])</f>
        <v>1</v>
      </c>
      <c r="R2857" s="46"/>
      <c r="S2857" s="46" t="str">
        <f>IF(Table2[[#This Row],[SRO]]="EOU",VLOOKUP(Table2[[#This Row],[BE]],[2]GD.List!$C$3:$N$5014,12,0),IF(Table2[[#This Row],[SRO]]="Local","Polyester Staple Fibre","SRO 492"))</f>
        <v>Textile Chemical</v>
      </c>
    </row>
    <row r="2858" spans="1:19" x14ac:dyDescent="0.25">
      <c r="A2858" s="368" t="s">
        <v>2068</v>
      </c>
      <c r="B2858" s="368" t="s">
        <v>2066</v>
      </c>
      <c r="C2858" s="369">
        <v>5214</v>
      </c>
      <c r="D2858" s="370">
        <v>9606.2199999999993</v>
      </c>
      <c r="E2858" s="162" t="s">
        <v>2067</v>
      </c>
      <c r="F2858" s="368" t="s">
        <v>2079</v>
      </c>
      <c r="G2858" s="163">
        <v>44742</v>
      </c>
      <c r="H2858" s="371">
        <v>12842902.800000001</v>
      </c>
      <c r="I2858" s="53">
        <v>1</v>
      </c>
      <c r="J2858" s="361">
        <v>39.200000000000003</v>
      </c>
      <c r="K2858" s="361">
        <v>39.200000000000003</v>
      </c>
      <c r="L2858" s="361"/>
      <c r="M2858" s="362" t="str">
        <f>TEXT(Table2[[#This Row],[Gd.Dt]],"mmm-yy")</f>
        <v>Jun-22</v>
      </c>
      <c r="N2858" s="47" t="str">
        <f>MID(Table2[[#This Row],[BE]],6,2)</f>
        <v>TI</v>
      </c>
      <c r="O2858" s="47" t="str">
        <f>IF(Table2[[#This Row],[Type]]="IB","EOU",IF(Table2[[#This Row],[Type]]="MB","Local","492"))</f>
        <v>492</v>
      </c>
      <c r="P2858" s="47">
        <f>ROUND(Table2[[#This Row],[Cons]]/Table2[[#This Row],[Qty.]],5)</f>
        <v>1</v>
      </c>
      <c r="Q2858" s="47" t="b">
        <f>EXACT(Table2[[#This Row],[rate]],Table2[[#This Row],[Check]])</f>
        <v>1</v>
      </c>
      <c r="R2858" s="47"/>
      <c r="S2858" s="47" t="str">
        <f>IF(Table2[[#This Row],[SRO]]="EOU",VLOOKUP(Table2[[#This Row],[BE]],[2]GD.List!$C$3:$N$5014,12,0),IF(Table2[[#This Row],[SRO]]="Local","Polyester Staple Fibre","SRO 492"))</f>
        <v>SRO 492</v>
      </c>
    </row>
    <row r="2859" spans="1:19" x14ac:dyDescent="0.25">
      <c r="A2859" s="119" t="s">
        <v>1</v>
      </c>
      <c r="B2859" s="116" t="s">
        <v>2103</v>
      </c>
      <c r="C2859" s="165">
        <v>5576</v>
      </c>
      <c r="D2859" s="117">
        <v>2701.12</v>
      </c>
      <c r="E2859" s="7" t="s">
        <v>2081</v>
      </c>
      <c r="F2859" s="116" t="s">
        <v>2086</v>
      </c>
      <c r="G2859" s="156">
        <v>44743</v>
      </c>
      <c r="H2859" s="82">
        <v>31856701.199999999</v>
      </c>
      <c r="I2859" s="50">
        <v>0.1</v>
      </c>
      <c r="J2859" s="15">
        <v>798.98</v>
      </c>
      <c r="K2859" s="15">
        <v>7989.8</v>
      </c>
      <c r="L2859" s="15"/>
      <c r="M2859" s="66" t="str">
        <f>TEXT(Table2[[#This Row],[Gd.Dt]],"mmm-yy")</f>
        <v>Jul-22</v>
      </c>
      <c r="N2859" s="46" t="str">
        <f>MID(Table2[[#This Row],[BE]],6,2)</f>
        <v>IB</v>
      </c>
      <c r="O2859" s="46" t="str">
        <f>IF(Table2[[#This Row],[Type]]="IB","EOU",IF(Table2[[#This Row],[Type]]="MB","Local","492"))</f>
        <v>EOU</v>
      </c>
      <c r="P2859" s="46">
        <f>ROUND(Table2[[#This Row],[Cons]]/Table2[[#This Row],[Qty.]],5)</f>
        <v>0.1</v>
      </c>
      <c r="Q2859" s="46" t="b">
        <f>EXACT(Table2[[#This Row],[rate]],Table2[[#This Row],[Check]])</f>
        <v>1</v>
      </c>
      <c r="R2859" s="46"/>
      <c r="S2859" s="46" t="str">
        <f>IF(Table2[[#This Row],[SRO]]="EOU",VLOOKUP(Table2[[#This Row],[BE]],[2]GD.List!$C$3:$N$5014,12,0),IF(Table2[[#This Row],[SRO]]="Local","Polyester Staple Fibre","SRO 492"))</f>
        <v>Textile Coal</v>
      </c>
    </row>
    <row r="2860" spans="1:19" x14ac:dyDescent="0.25">
      <c r="A2860" s="119" t="s">
        <v>1</v>
      </c>
      <c r="B2860" s="116" t="s">
        <v>2103</v>
      </c>
      <c r="C2860" s="165">
        <v>5576</v>
      </c>
      <c r="D2860" s="117">
        <v>2701.12</v>
      </c>
      <c r="E2860" s="7" t="s">
        <v>2081</v>
      </c>
      <c r="F2860" s="116" t="s">
        <v>2086</v>
      </c>
      <c r="G2860" s="156">
        <v>44743</v>
      </c>
      <c r="H2860" s="82">
        <v>31856701.199999999</v>
      </c>
      <c r="I2860" s="50">
        <v>0.4</v>
      </c>
      <c r="J2860" s="15">
        <v>2774</v>
      </c>
      <c r="K2860" s="15">
        <v>6935</v>
      </c>
      <c r="L2860" s="15"/>
      <c r="M2860" s="66" t="str">
        <f>TEXT(Table2[[#This Row],[Gd.Dt]],"mmm-yy")</f>
        <v>Jul-22</v>
      </c>
      <c r="N2860" s="46" t="str">
        <f>MID(Table2[[#This Row],[BE]],6,2)</f>
        <v>IB</v>
      </c>
      <c r="O2860" s="46" t="str">
        <f>IF(Table2[[#This Row],[Type]]="IB","EOU",IF(Table2[[#This Row],[Type]]="MB","Local","492"))</f>
        <v>EOU</v>
      </c>
      <c r="P2860" s="46">
        <f>ROUND(Table2[[#This Row],[Cons]]/Table2[[#This Row],[Qty.]],5)</f>
        <v>0.4</v>
      </c>
      <c r="Q2860" s="46" t="b">
        <f>EXACT(Table2[[#This Row],[rate]],Table2[[#This Row],[Check]])</f>
        <v>1</v>
      </c>
      <c r="R2860" s="46"/>
      <c r="S2860" s="46" t="str">
        <f>IF(Table2[[#This Row],[SRO]]="EOU",VLOOKUP(Table2[[#This Row],[BE]],[2]GD.List!$C$3:$N$5014,12,0),IF(Table2[[#This Row],[SRO]]="Local","Polyester Staple Fibre","SRO 492"))</f>
        <v>Textile Coal</v>
      </c>
    </row>
    <row r="2861" spans="1:19" x14ac:dyDescent="0.25">
      <c r="A2861" s="119" t="s">
        <v>1</v>
      </c>
      <c r="B2861" s="116" t="s">
        <v>2071</v>
      </c>
      <c r="C2861" s="165">
        <v>10140</v>
      </c>
      <c r="D2861" s="117">
        <v>2701.12</v>
      </c>
      <c r="E2861" s="7" t="s">
        <v>2080</v>
      </c>
      <c r="F2861" s="116" t="s">
        <v>2085</v>
      </c>
      <c r="G2861" s="156">
        <v>44743</v>
      </c>
      <c r="H2861" s="82">
        <v>37425389.25</v>
      </c>
      <c r="I2861" s="50">
        <v>0.1</v>
      </c>
      <c r="J2861" s="15">
        <v>2482.5</v>
      </c>
      <c r="K2861" s="15">
        <v>24825</v>
      </c>
      <c r="L2861" s="15"/>
      <c r="M2861" s="66" t="str">
        <f>TEXT(Table2[[#This Row],[Gd.Dt]],"mmm-yy")</f>
        <v>Jul-22</v>
      </c>
      <c r="N2861" s="46" t="str">
        <f>MID(Table2[[#This Row],[BE]],6,2)</f>
        <v>IB</v>
      </c>
      <c r="O2861" s="46" t="str">
        <f>IF(Table2[[#This Row],[Type]]="IB","EOU",IF(Table2[[#This Row],[Type]]="MB","Local","492"))</f>
        <v>EOU</v>
      </c>
      <c r="P2861" s="46">
        <f>ROUND(Table2[[#This Row],[Cons]]/Table2[[#This Row],[Qty.]],5)</f>
        <v>0.1</v>
      </c>
      <c r="Q2861" s="46" t="b">
        <f>EXACT(Table2[[#This Row],[rate]],Table2[[#This Row],[Check]])</f>
        <v>1</v>
      </c>
      <c r="R2861" s="46"/>
      <c r="S2861" s="46" t="str">
        <f>IF(Table2[[#This Row],[SRO]]="EOU",VLOOKUP(Table2[[#This Row],[BE]],[2]GD.List!$C$3:$N$5014,12,0),IF(Table2[[#This Row],[SRO]]="Local","Polyester Staple Fibre","SRO 492"))</f>
        <v>Textile Coal</v>
      </c>
    </row>
    <row r="2862" spans="1:19" x14ac:dyDescent="0.25">
      <c r="A2862" s="116" t="s">
        <v>1</v>
      </c>
      <c r="B2862" s="116" t="s">
        <v>2075</v>
      </c>
      <c r="C2862" s="165">
        <v>33380</v>
      </c>
      <c r="D2862" s="117">
        <v>2701.12</v>
      </c>
      <c r="E2862" s="7" t="s">
        <v>2090</v>
      </c>
      <c r="F2862" s="116" t="s">
        <v>2093</v>
      </c>
      <c r="G2862" s="156">
        <v>44743</v>
      </c>
      <c r="H2862" s="82">
        <v>23501536.41</v>
      </c>
      <c r="I2862" s="50">
        <v>0.4</v>
      </c>
      <c r="J2862" s="15">
        <v>6004.4</v>
      </c>
      <c r="K2862" s="15">
        <v>15011</v>
      </c>
      <c r="L2862" s="15"/>
      <c r="M2862" s="66" t="str">
        <f>TEXT(Table2[[#This Row],[Gd.Dt]],"mmm-yy")</f>
        <v>Jul-22</v>
      </c>
      <c r="N2862" s="46" t="str">
        <f>MID(Table2[[#This Row],[BE]],6,2)</f>
        <v>IB</v>
      </c>
      <c r="O2862" s="46" t="str">
        <f>IF(Table2[[#This Row],[Type]]="IB","EOU",IF(Table2[[#This Row],[Type]]="MB","Local","492"))</f>
        <v>EOU</v>
      </c>
      <c r="P2862" s="46">
        <f>ROUND(Table2[[#This Row],[Cons]]/Table2[[#This Row],[Qty.]],5)</f>
        <v>0.4</v>
      </c>
      <c r="Q2862" s="46" t="b">
        <f>EXACT(Table2[[#This Row],[rate]],Table2[[#This Row],[Check]])</f>
        <v>1</v>
      </c>
      <c r="R2862" s="46"/>
      <c r="S2862" s="46" t="str">
        <f>IF(Table2[[#This Row],[SRO]]="EOU",VLOOKUP(Table2[[#This Row],[BE]],[2]GD.List!$C$3:$N$5014,12,0),IF(Table2[[#This Row],[SRO]]="Local","Polyester Staple Fibre","SRO 492"))</f>
        <v>Textile Coal</v>
      </c>
    </row>
    <row r="2863" spans="1:19" x14ac:dyDescent="0.25">
      <c r="A2863" s="116" t="s">
        <v>1</v>
      </c>
      <c r="B2863" s="116" t="s">
        <v>2074</v>
      </c>
      <c r="C2863" s="165">
        <v>10894</v>
      </c>
      <c r="D2863" s="117">
        <v>2701.12</v>
      </c>
      <c r="E2863" s="7" t="s">
        <v>46</v>
      </c>
      <c r="F2863" s="116" t="s">
        <v>2094</v>
      </c>
      <c r="G2863" s="156">
        <v>44743</v>
      </c>
      <c r="H2863" s="82">
        <v>36165877</v>
      </c>
      <c r="I2863" s="50">
        <v>0.1</v>
      </c>
      <c r="J2863" s="15">
        <v>1624.9</v>
      </c>
      <c r="K2863" s="15">
        <v>16249</v>
      </c>
      <c r="L2863" s="15"/>
      <c r="M2863" s="66" t="str">
        <f>TEXT(Table2[[#This Row],[Gd.Dt]],"mmm-yy")</f>
        <v>Jul-22</v>
      </c>
      <c r="N2863" s="46" t="str">
        <f>MID(Table2[[#This Row],[BE]],6,2)</f>
        <v>IB</v>
      </c>
      <c r="O2863" s="46" t="str">
        <f>IF(Table2[[#This Row],[Type]]="IB","EOU",IF(Table2[[#This Row],[Type]]="MB","Local","492"))</f>
        <v>EOU</v>
      </c>
      <c r="P2863" s="46">
        <f>ROUND(Table2[[#This Row],[Cons]]/Table2[[#This Row],[Qty.]],5)</f>
        <v>0.1</v>
      </c>
      <c r="Q2863" s="46" t="b">
        <f>EXACT(Table2[[#This Row],[rate]],Table2[[#This Row],[Check]])</f>
        <v>1</v>
      </c>
      <c r="R2863" s="46"/>
      <c r="S2863" s="46" t="str">
        <f>IF(Table2[[#This Row],[SRO]]="EOU",VLOOKUP(Table2[[#This Row],[BE]],[2]GD.List!$C$3:$N$5014,12,0),IF(Table2[[#This Row],[SRO]]="Local","Polyester Staple Fibre","SRO 492"))</f>
        <v>Textile Coal</v>
      </c>
    </row>
    <row r="2864" spans="1:19" x14ac:dyDescent="0.25">
      <c r="A2864" s="116" t="s">
        <v>1</v>
      </c>
      <c r="B2864" s="116" t="s">
        <v>2073</v>
      </c>
      <c r="C2864" s="165">
        <v>11292</v>
      </c>
      <c r="D2864" s="117">
        <v>2701.12</v>
      </c>
      <c r="E2864" s="7" t="s">
        <v>46</v>
      </c>
      <c r="F2864" s="116" t="s">
        <v>2095</v>
      </c>
      <c r="G2864" s="156">
        <v>44743</v>
      </c>
      <c r="H2864" s="82">
        <v>36619629</v>
      </c>
      <c r="I2864" s="50">
        <v>0.1</v>
      </c>
      <c r="J2864" s="15">
        <v>1609.9</v>
      </c>
      <c r="K2864" s="15">
        <v>16099</v>
      </c>
      <c r="L2864" s="15"/>
      <c r="M2864" s="66" t="str">
        <f>TEXT(Table2[[#This Row],[Gd.Dt]],"mmm-yy")</f>
        <v>Jul-22</v>
      </c>
      <c r="N2864" s="46" t="str">
        <f>MID(Table2[[#This Row],[BE]],6,2)</f>
        <v>IB</v>
      </c>
      <c r="O2864" s="46" t="str">
        <f>IF(Table2[[#This Row],[Type]]="IB","EOU",IF(Table2[[#This Row],[Type]]="MB","Local","492"))</f>
        <v>EOU</v>
      </c>
      <c r="P2864" s="46">
        <f>ROUND(Table2[[#This Row],[Cons]]/Table2[[#This Row],[Qty.]],5)</f>
        <v>0.1</v>
      </c>
      <c r="Q2864" s="46" t="b">
        <f>EXACT(Table2[[#This Row],[rate]],Table2[[#This Row],[Check]])</f>
        <v>1</v>
      </c>
      <c r="R2864" s="46"/>
      <c r="S2864" s="46" t="str">
        <f>IF(Table2[[#This Row],[SRO]]="EOU",VLOOKUP(Table2[[#This Row],[BE]],[2]GD.List!$C$3:$N$5014,12,0),IF(Table2[[#This Row],[SRO]]="Local","Polyester Staple Fibre","SRO 492"))</f>
        <v>Textile Coal</v>
      </c>
    </row>
    <row r="2865" spans="1:19" x14ac:dyDescent="0.25">
      <c r="A2865" s="119" t="s">
        <v>1</v>
      </c>
      <c r="B2865" s="116" t="s">
        <v>2102</v>
      </c>
      <c r="C2865" s="165">
        <v>31428</v>
      </c>
      <c r="D2865" s="117">
        <v>2701.12</v>
      </c>
      <c r="E2865" s="7" t="s">
        <v>2083</v>
      </c>
      <c r="F2865" s="116" t="s">
        <v>2087</v>
      </c>
      <c r="G2865" s="156">
        <v>44743</v>
      </c>
      <c r="H2865" s="82">
        <v>21214927.370000001</v>
      </c>
      <c r="I2865" s="50">
        <v>0.4</v>
      </c>
      <c r="J2865" s="15">
        <v>5370.4</v>
      </c>
      <c r="K2865" s="15">
        <v>13426</v>
      </c>
      <c r="L2865" s="15"/>
      <c r="M2865" s="66" t="str">
        <f>TEXT(Table2[[#This Row],[Gd.Dt]],"mmm-yy")</f>
        <v>Jul-22</v>
      </c>
      <c r="N2865" s="46" t="str">
        <f>MID(Table2[[#This Row],[BE]],6,2)</f>
        <v>IB</v>
      </c>
      <c r="O2865" s="46" t="str">
        <f>IF(Table2[[#This Row],[Type]]="IB","EOU",IF(Table2[[#This Row],[Type]]="MB","Local","492"))</f>
        <v>EOU</v>
      </c>
      <c r="P2865" s="46">
        <f>ROUND(Table2[[#This Row],[Cons]]/Table2[[#This Row],[Qty.]],5)</f>
        <v>0.4</v>
      </c>
      <c r="Q2865" s="46" t="b">
        <f>EXACT(Table2[[#This Row],[rate]],Table2[[#This Row],[Check]])</f>
        <v>1</v>
      </c>
      <c r="R2865" s="46"/>
      <c r="S2865" s="46" t="str">
        <f>IF(Table2[[#This Row],[SRO]]="EOU",VLOOKUP(Table2[[#This Row],[BE]],[2]GD.List!$C$3:$N$5014,12,0),IF(Table2[[#This Row],[SRO]]="Local","Polyester Staple Fibre","SRO 492"))</f>
        <v>Textile Coal</v>
      </c>
    </row>
    <row r="2866" spans="1:19" x14ac:dyDescent="0.25">
      <c r="A2866" s="120" t="s">
        <v>1</v>
      </c>
      <c r="B2866" s="116" t="s">
        <v>2072</v>
      </c>
      <c r="C2866" s="165">
        <v>19916</v>
      </c>
      <c r="D2866" s="117">
        <v>2701.12</v>
      </c>
      <c r="E2866" s="7" t="s">
        <v>2088</v>
      </c>
      <c r="F2866" s="116" t="s">
        <v>2089</v>
      </c>
      <c r="G2866" s="156">
        <v>44743</v>
      </c>
      <c r="H2866" s="82">
        <v>20150453.949999999</v>
      </c>
      <c r="I2866" s="50">
        <v>0.1</v>
      </c>
      <c r="J2866" s="15">
        <v>1093</v>
      </c>
      <c r="K2866" s="15">
        <v>10930</v>
      </c>
      <c r="L2866" s="15"/>
      <c r="M2866" s="66" t="str">
        <f>TEXT(Table2[[#This Row],[Gd.Dt]],"mmm-yy")</f>
        <v>Jul-22</v>
      </c>
      <c r="N2866" s="46" t="str">
        <f>MID(Table2[[#This Row],[BE]],6,2)</f>
        <v>IB</v>
      </c>
      <c r="O2866" s="46" t="str">
        <f>IF(Table2[[#This Row],[Type]]="IB","EOU",IF(Table2[[#This Row],[Type]]="MB","Local","492"))</f>
        <v>EOU</v>
      </c>
      <c r="P2866" s="46">
        <f>ROUND(Table2[[#This Row],[Cons]]/Table2[[#This Row],[Qty.]],5)</f>
        <v>0.1</v>
      </c>
      <c r="Q2866" s="46" t="b">
        <f>EXACT(Table2[[#This Row],[rate]],Table2[[#This Row],[Check]])</f>
        <v>1</v>
      </c>
      <c r="R2866" s="46"/>
      <c r="S2866" s="46" t="str">
        <f>IF(Table2[[#This Row],[SRO]]="EOU",VLOOKUP(Table2[[#This Row],[BE]],[2]GD.List!$C$3:$N$5014,12,0),IF(Table2[[#This Row],[SRO]]="Local","Polyester Staple Fibre","SRO 492"))</f>
        <v>Textile Coal</v>
      </c>
    </row>
    <row r="2867" spans="1:19" x14ac:dyDescent="0.25">
      <c r="A2867" s="120" t="s">
        <v>1444</v>
      </c>
      <c r="B2867" s="116" t="s">
        <v>2072</v>
      </c>
      <c r="C2867" s="165">
        <v>19916</v>
      </c>
      <c r="D2867" s="117">
        <v>3910</v>
      </c>
      <c r="E2867" s="7" t="s">
        <v>2088</v>
      </c>
      <c r="F2867" s="116" t="s">
        <v>2089</v>
      </c>
      <c r="G2867" s="156">
        <v>44743</v>
      </c>
      <c r="H2867" s="82">
        <v>20150453.949999999</v>
      </c>
      <c r="I2867" s="50">
        <v>0.04</v>
      </c>
      <c r="J2867" s="15">
        <v>31.42</v>
      </c>
      <c r="K2867" s="15">
        <v>785.5</v>
      </c>
      <c r="L2867" s="15"/>
      <c r="M2867" s="66" t="str">
        <f>TEXT(Table2[[#This Row],[Gd.Dt]],"mmm-yy")</f>
        <v>Jul-22</v>
      </c>
      <c r="N2867" s="46" t="str">
        <f>MID(Table2[[#This Row],[BE]],6,2)</f>
        <v>IB</v>
      </c>
      <c r="O2867" s="46" t="str">
        <f>IF(Table2[[#This Row],[Type]]="IB","EOU",IF(Table2[[#This Row],[Type]]="MB","Local","492"))</f>
        <v>EOU</v>
      </c>
      <c r="P2867" s="46">
        <f>ROUND(Table2[[#This Row],[Cons]]/Table2[[#This Row],[Qty.]],5)</f>
        <v>0.04</v>
      </c>
      <c r="Q2867" s="46" t="b">
        <f>EXACT(Table2[[#This Row],[rate]],Table2[[#This Row],[Check]])</f>
        <v>1</v>
      </c>
      <c r="R2867" s="46"/>
      <c r="S2867" s="46" t="str">
        <f>IF(Table2[[#This Row],[SRO]]="EOU",VLOOKUP(Table2[[#This Row],[BE]],[2]GD.List!$C$3:$N$5014,12,0),IF(Table2[[#This Row],[SRO]]="Local","Polyester Staple Fibre","SRO 492"))</f>
        <v>Textile Chemical</v>
      </c>
    </row>
    <row r="2868" spans="1:19" x14ac:dyDescent="0.25">
      <c r="A2868" s="120" t="s">
        <v>1797</v>
      </c>
      <c r="B2868" s="116" t="s">
        <v>2076</v>
      </c>
      <c r="C2868" s="165">
        <v>21600</v>
      </c>
      <c r="D2868" s="117">
        <v>3923.29</v>
      </c>
      <c r="E2868" s="7" t="s">
        <v>2092</v>
      </c>
      <c r="F2868" s="116" t="s">
        <v>2096</v>
      </c>
      <c r="G2868" s="156">
        <v>44743</v>
      </c>
      <c r="H2868" s="82">
        <v>30627720</v>
      </c>
      <c r="I2868" s="50">
        <v>1</v>
      </c>
      <c r="J2868" s="15">
        <v>285.64999999999998</v>
      </c>
      <c r="K2868" s="15">
        <v>285.64999999999998</v>
      </c>
      <c r="L2868" s="15"/>
      <c r="M2868" s="66" t="str">
        <f>TEXT(Table2[[#This Row],[Gd.Dt]],"mmm-yy")</f>
        <v>Jul-22</v>
      </c>
      <c r="N2868" s="46" t="str">
        <f>MID(Table2[[#This Row],[BE]],6,2)</f>
        <v>EP</v>
      </c>
      <c r="O2868" s="46" t="str">
        <f>IF(Table2[[#This Row],[Type]]="IB","EOU",IF(Table2[[#This Row],[Type]]="MB","Local","492"))</f>
        <v>492</v>
      </c>
      <c r="P2868" s="46">
        <f>ROUND(Table2[[#This Row],[Cons]]/Table2[[#This Row],[Qty.]],5)</f>
        <v>1</v>
      </c>
      <c r="Q2868" s="46" t="b">
        <f>EXACT(Table2[[#This Row],[rate]],Table2[[#This Row],[Check]])</f>
        <v>1</v>
      </c>
      <c r="R2868" s="46"/>
      <c r="S2868" s="46" t="str">
        <f>IF(Table2[[#This Row],[SRO]]="EOU",VLOOKUP(Table2[[#This Row],[BE]],[2]GD.List!$C$3:$N$5014,12,0),IF(Table2[[#This Row],[SRO]]="Local","Polyester Staple Fibre","SRO 492"))</f>
        <v>SRO 492</v>
      </c>
    </row>
    <row r="2869" spans="1:19" x14ac:dyDescent="0.25">
      <c r="A2869" s="119" t="s">
        <v>1820</v>
      </c>
      <c r="B2869" s="116" t="s">
        <v>2076</v>
      </c>
      <c r="C2869" s="165">
        <v>21600</v>
      </c>
      <c r="D2869" s="117">
        <v>8523.5990000000002</v>
      </c>
      <c r="E2869" s="7" t="s">
        <v>2092</v>
      </c>
      <c r="F2869" s="116" t="s">
        <v>2096</v>
      </c>
      <c r="G2869" s="156">
        <v>44743</v>
      </c>
      <c r="H2869" s="82">
        <v>30627720</v>
      </c>
      <c r="I2869" s="50">
        <v>1</v>
      </c>
      <c r="J2869" s="15">
        <v>4000</v>
      </c>
      <c r="K2869" s="15">
        <v>4000</v>
      </c>
      <c r="L2869" s="15"/>
      <c r="M2869" s="66" t="str">
        <f>TEXT(Table2[[#This Row],[Gd.Dt]],"mmm-yy")</f>
        <v>Jul-22</v>
      </c>
      <c r="N2869" s="46" t="str">
        <f>MID(Table2[[#This Row],[BE]],6,2)</f>
        <v>TI</v>
      </c>
      <c r="O2869" s="46" t="str">
        <f>IF(Table2[[#This Row],[Type]]="IB","EOU",IF(Table2[[#This Row],[Type]]="MB","Local","492"))</f>
        <v>492</v>
      </c>
      <c r="P2869" s="46">
        <f>ROUND(Table2[[#This Row],[Cons]]/Table2[[#This Row],[Qty.]],5)</f>
        <v>1</v>
      </c>
      <c r="Q2869" s="46" t="b">
        <f>EXACT(Table2[[#This Row],[rate]],Table2[[#This Row],[Check]])</f>
        <v>1</v>
      </c>
      <c r="R2869" s="46"/>
      <c r="S2869" s="46" t="str">
        <f>IF(Table2[[#This Row],[SRO]]="EOU",VLOOKUP(Table2[[#This Row],[BE]],[2]GD.List!$C$3:$N$5014,12,0),IF(Table2[[#This Row],[SRO]]="Local","Polyester Staple Fibre","SRO 492"))</f>
        <v>SRO 492</v>
      </c>
    </row>
    <row r="2870" spans="1:19" x14ac:dyDescent="0.25">
      <c r="A2870" s="120" t="s">
        <v>1820</v>
      </c>
      <c r="B2870" s="116" t="s">
        <v>2076</v>
      </c>
      <c r="C2870" s="165">
        <v>21600</v>
      </c>
      <c r="D2870" s="117">
        <v>7317.0010000000002</v>
      </c>
      <c r="E2870" s="7" t="s">
        <v>2092</v>
      </c>
      <c r="F2870" s="116" t="s">
        <v>2096</v>
      </c>
      <c r="G2870" s="156">
        <v>44743</v>
      </c>
      <c r="H2870" s="82">
        <v>30627720</v>
      </c>
      <c r="I2870" s="50">
        <v>1</v>
      </c>
      <c r="J2870" s="15">
        <v>4</v>
      </c>
      <c r="K2870" s="15">
        <v>4</v>
      </c>
      <c r="L2870" s="15"/>
      <c r="M2870" s="66" t="str">
        <f>TEXT(Table2[[#This Row],[Gd.Dt]],"mmm-yy")</f>
        <v>Jul-22</v>
      </c>
      <c r="N2870" s="46" t="str">
        <f>MID(Table2[[#This Row],[BE]],6,2)</f>
        <v>TI</v>
      </c>
      <c r="O2870" s="46" t="str">
        <f>IF(Table2[[#This Row],[Type]]="IB","EOU",IF(Table2[[#This Row],[Type]]="MB","Local","492"))</f>
        <v>492</v>
      </c>
      <c r="P2870" s="46">
        <f>ROUND(Table2[[#This Row],[Cons]]/Table2[[#This Row],[Qty.]],5)</f>
        <v>1</v>
      </c>
      <c r="Q2870" s="46" t="b">
        <f>EXACT(Table2[[#This Row],[rate]],Table2[[#This Row],[Check]])</f>
        <v>1</v>
      </c>
      <c r="R2870" s="46"/>
      <c r="S2870" s="46" t="str">
        <f>IF(Table2[[#This Row],[SRO]]="EOU",VLOOKUP(Table2[[#This Row],[BE]],[2]GD.List!$C$3:$N$5014,12,0),IF(Table2[[#This Row],[SRO]]="Local","Polyester Staple Fibre","SRO 492"))</f>
        <v>SRO 492</v>
      </c>
    </row>
    <row r="2871" spans="1:19" x14ac:dyDescent="0.25">
      <c r="A2871" s="120" t="s">
        <v>1788</v>
      </c>
      <c r="B2871" s="116" t="s">
        <v>2103</v>
      </c>
      <c r="C2871" s="165">
        <v>5576</v>
      </c>
      <c r="D2871" s="117">
        <v>5402.33</v>
      </c>
      <c r="E2871" s="7" t="s">
        <v>2081</v>
      </c>
      <c r="F2871" s="116" t="s">
        <v>2086</v>
      </c>
      <c r="G2871" s="156">
        <v>44743</v>
      </c>
      <c r="H2871" s="82">
        <v>31856701.199999999</v>
      </c>
      <c r="I2871" s="50">
        <v>1.0101</v>
      </c>
      <c r="J2871" s="15">
        <v>270.91000000000003</v>
      </c>
      <c r="K2871" s="15">
        <v>268.2</v>
      </c>
      <c r="L2871" s="15"/>
      <c r="M2871" s="66" t="str">
        <f>TEXT(Table2[[#This Row],[Gd.Dt]],"mmm-yy")</f>
        <v>Jul-22</v>
      </c>
      <c r="N2871" s="46" t="str">
        <f>MID(Table2[[#This Row],[BE]],6,2)</f>
        <v>IB</v>
      </c>
      <c r="O2871" s="46" t="str">
        <f>IF(Table2[[#This Row],[Type]]="IB","EOU",IF(Table2[[#This Row],[Type]]="MB","Local","492"))</f>
        <v>EOU</v>
      </c>
      <c r="P2871" s="46">
        <f>ROUND(Table2[[#This Row],[Cons]]/Table2[[#This Row],[Qty.]],5)</f>
        <v>1.0101</v>
      </c>
      <c r="Q2871" s="46" t="b">
        <f>EXACT(Table2[[#This Row],[rate]],Table2[[#This Row],[Check]])</f>
        <v>1</v>
      </c>
      <c r="R2871" s="46"/>
      <c r="S2871" s="46" t="str">
        <f>IF(Table2[[#This Row],[SRO]]="EOU",VLOOKUP(Table2[[#This Row],[BE]],[2]GD.List!$C$3:$N$5014,12,0),IF(Table2[[#This Row],[SRO]]="Local","Polyester Staple Fibre","SRO 492"))</f>
        <v>Polyester Yarn</v>
      </c>
    </row>
    <row r="2872" spans="1:19" x14ac:dyDescent="0.25">
      <c r="A2872" s="120" t="s">
        <v>1845</v>
      </c>
      <c r="B2872" s="116" t="s">
        <v>2076</v>
      </c>
      <c r="C2872" s="165">
        <v>21600</v>
      </c>
      <c r="D2872" s="117">
        <v>9607.11</v>
      </c>
      <c r="E2872" s="7" t="s">
        <v>2092</v>
      </c>
      <c r="F2872" s="116" t="s">
        <v>2096</v>
      </c>
      <c r="G2872" s="156">
        <v>44743</v>
      </c>
      <c r="H2872" s="82">
        <v>30627720</v>
      </c>
      <c r="I2872" s="50">
        <v>1</v>
      </c>
      <c r="J2872" s="15">
        <v>68</v>
      </c>
      <c r="K2872" s="15">
        <v>68</v>
      </c>
      <c r="L2872" s="15"/>
      <c r="M2872" s="66" t="str">
        <f>TEXT(Table2[[#This Row],[Gd.Dt]],"mmm-yy")</f>
        <v>Jul-22</v>
      </c>
      <c r="N2872" s="46" t="str">
        <f>MID(Table2[[#This Row],[BE]],6,2)</f>
        <v>EP</v>
      </c>
      <c r="O2872" s="46" t="str">
        <f>IF(Table2[[#This Row],[Type]]="IB","EOU",IF(Table2[[#This Row],[Type]]="MB","Local","492"))</f>
        <v>492</v>
      </c>
      <c r="P2872" s="46">
        <f>ROUND(Table2[[#This Row],[Cons]]/Table2[[#This Row],[Qty.]],5)</f>
        <v>1</v>
      </c>
      <c r="Q2872" s="46" t="b">
        <f>EXACT(Table2[[#This Row],[rate]],Table2[[#This Row],[Check]])</f>
        <v>1</v>
      </c>
      <c r="R2872" s="46"/>
      <c r="S2872" s="46" t="str">
        <f>IF(Table2[[#This Row],[SRO]]="EOU",VLOOKUP(Table2[[#This Row],[BE]],[2]GD.List!$C$3:$N$5014,12,0),IF(Table2[[#This Row],[SRO]]="Local","Polyester Staple Fibre","SRO 492"))</f>
        <v>SRO 492</v>
      </c>
    </row>
    <row r="2873" spans="1:19" x14ac:dyDescent="0.25">
      <c r="A2873" s="119" t="s">
        <v>1881</v>
      </c>
      <c r="B2873" s="116" t="s">
        <v>2103</v>
      </c>
      <c r="C2873" s="165">
        <v>5576</v>
      </c>
      <c r="D2873" s="117">
        <v>2847</v>
      </c>
      <c r="E2873" s="7" t="s">
        <v>2081</v>
      </c>
      <c r="F2873" s="116" t="s">
        <v>2086</v>
      </c>
      <c r="G2873" s="156">
        <v>44743</v>
      </c>
      <c r="H2873" s="82">
        <v>31856701.199999999</v>
      </c>
      <c r="I2873" s="50">
        <v>0.03</v>
      </c>
      <c r="J2873" s="15">
        <v>208.05</v>
      </c>
      <c r="K2873" s="15">
        <v>6935</v>
      </c>
      <c r="L2873" s="15"/>
      <c r="M2873" s="66" t="str">
        <f>TEXT(Table2[[#This Row],[Gd.Dt]],"mmm-yy")</f>
        <v>Jul-22</v>
      </c>
      <c r="N2873" s="46" t="str">
        <f>MID(Table2[[#This Row],[BE]],6,2)</f>
        <v>IB</v>
      </c>
      <c r="O2873" s="46" t="str">
        <f>IF(Table2[[#This Row],[Type]]="IB","EOU",IF(Table2[[#This Row],[Type]]="MB","Local","492"))</f>
        <v>EOU</v>
      </c>
      <c r="P2873" s="46">
        <f>ROUND(Table2[[#This Row],[Cons]]/Table2[[#This Row],[Qty.]],5)</f>
        <v>0.03</v>
      </c>
      <c r="Q2873" s="46" t="b">
        <f>EXACT(Table2[[#This Row],[rate]],Table2[[#This Row],[Check]])</f>
        <v>1</v>
      </c>
      <c r="R2873" s="46"/>
      <c r="S2873" s="46" t="str">
        <f>IF(Table2[[#This Row],[SRO]]="EOU",VLOOKUP(Table2[[#This Row],[BE]],[2]GD.List!$C$3:$N$5014,12,0),IF(Table2[[#This Row],[SRO]]="Local","Polyester Staple Fibre","SRO 492"))</f>
        <v>Textile Chemical</v>
      </c>
    </row>
    <row r="2874" spans="1:19" x14ac:dyDescent="0.25">
      <c r="A2874" s="119" t="s">
        <v>1881</v>
      </c>
      <c r="B2874" s="116" t="s">
        <v>2071</v>
      </c>
      <c r="C2874" s="165">
        <v>10140</v>
      </c>
      <c r="D2874" s="117">
        <v>2847</v>
      </c>
      <c r="E2874" s="7" t="s">
        <v>2080</v>
      </c>
      <c r="F2874" s="116" t="s">
        <v>2085</v>
      </c>
      <c r="G2874" s="156">
        <v>44743</v>
      </c>
      <c r="H2874" s="82">
        <v>37425389.25</v>
      </c>
      <c r="I2874" s="50">
        <v>0.03</v>
      </c>
      <c r="J2874" s="15">
        <v>744.75</v>
      </c>
      <c r="K2874" s="15">
        <v>24825</v>
      </c>
      <c r="L2874" s="15"/>
      <c r="M2874" s="66" t="str">
        <f>TEXT(Table2[[#This Row],[Gd.Dt]],"mmm-yy")</f>
        <v>Jul-22</v>
      </c>
      <c r="N2874" s="46" t="str">
        <f>MID(Table2[[#This Row],[BE]],6,2)</f>
        <v>IB</v>
      </c>
      <c r="O2874" s="46" t="str">
        <f>IF(Table2[[#This Row],[Type]]="IB","EOU",IF(Table2[[#This Row],[Type]]="MB","Local","492"))</f>
        <v>EOU</v>
      </c>
      <c r="P2874" s="46">
        <f>ROUND(Table2[[#This Row],[Cons]]/Table2[[#This Row],[Qty.]],5)</f>
        <v>0.03</v>
      </c>
      <c r="Q2874" s="46" t="b">
        <f>EXACT(Table2[[#This Row],[rate]],Table2[[#This Row],[Check]])</f>
        <v>1</v>
      </c>
      <c r="R2874" s="46"/>
      <c r="S2874" s="46" t="str">
        <f>IF(Table2[[#This Row],[SRO]]="EOU",VLOOKUP(Table2[[#This Row],[BE]],[2]GD.List!$C$3:$N$5014,12,0),IF(Table2[[#This Row],[SRO]]="Local","Polyester Staple Fibre","SRO 492"))</f>
        <v>Textile Chemical</v>
      </c>
    </row>
    <row r="2875" spans="1:19" x14ac:dyDescent="0.25">
      <c r="A2875" s="119" t="s">
        <v>1881</v>
      </c>
      <c r="B2875" s="116" t="s">
        <v>2075</v>
      </c>
      <c r="C2875" s="165">
        <v>33380</v>
      </c>
      <c r="D2875" s="117">
        <v>2847</v>
      </c>
      <c r="E2875" s="7" t="s">
        <v>2090</v>
      </c>
      <c r="F2875" s="116" t="s">
        <v>2093</v>
      </c>
      <c r="G2875" s="156">
        <v>44743</v>
      </c>
      <c r="H2875" s="82">
        <v>23501536.41</v>
      </c>
      <c r="I2875" s="50">
        <v>0.03</v>
      </c>
      <c r="J2875" s="15">
        <v>450.33</v>
      </c>
      <c r="K2875" s="15">
        <v>15011</v>
      </c>
      <c r="L2875" s="15"/>
      <c r="M2875" s="66" t="str">
        <f>TEXT(Table2[[#This Row],[Gd.Dt]],"mmm-yy")</f>
        <v>Jul-22</v>
      </c>
      <c r="N2875" s="46" t="str">
        <f>MID(Table2[[#This Row],[BE]],6,2)</f>
        <v>IB</v>
      </c>
      <c r="O2875" s="46" t="str">
        <f>IF(Table2[[#This Row],[Type]]="IB","EOU",IF(Table2[[#This Row],[Type]]="MB","Local","492"))</f>
        <v>EOU</v>
      </c>
      <c r="P2875" s="46">
        <f>ROUND(Table2[[#This Row],[Cons]]/Table2[[#This Row],[Qty.]],5)</f>
        <v>0.03</v>
      </c>
      <c r="Q2875" s="46" t="b">
        <f>EXACT(Table2[[#This Row],[rate]],Table2[[#This Row],[Check]])</f>
        <v>1</v>
      </c>
      <c r="R2875" s="46"/>
      <c r="S2875" s="46" t="str">
        <f>IF(Table2[[#This Row],[SRO]]="EOU",VLOOKUP(Table2[[#This Row],[BE]],[2]GD.List!$C$3:$N$5014,12,0),IF(Table2[[#This Row],[SRO]]="Local","Polyester Staple Fibre","SRO 492"))</f>
        <v>Textile Chemical</v>
      </c>
    </row>
    <row r="2876" spans="1:19" x14ac:dyDescent="0.25">
      <c r="A2876" s="119" t="s">
        <v>1881</v>
      </c>
      <c r="B2876" s="116" t="s">
        <v>2074</v>
      </c>
      <c r="C2876" s="165">
        <v>10894</v>
      </c>
      <c r="D2876" s="117">
        <v>2847</v>
      </c>
      <c r="E2876" s="7" t="s">
        <v>46</v>
      </c>
      <c r="F2876" s="116" t="s">
        <v>2094</v>
      </c>
      <c r="G2876" s="156">
        <v>44743</v>
      </c>
      <c r="H2876" s="82">
        <v>36165877</v>
      </c>
      <c r="I2876" s="50">
        <v>0.03</v>
      </c>
      <c r="J2876" s="15">
        <v>487.47</v>
      </c>
      <c r="K2876" s="15">
        <v>16249</v>
      </c>
      <c r="L2876" s="15"/>
      <c r="M2876" s="66" t="str">
        <f>TEXT(Table2[[#This Row],[Gd.Dt]],"mmm-yy")</f>
        <v>Jul-22</v>
      </c>
      <c r="N2876" s="46" t="str">
        <f>MID(Table2[[#This Row],[BE]],6,2)</f>
        <v>IB</v>
      </c>
      <c r="O2876" s="46" t="str">
        <f>IF(Table2[[#This Row],[Type]]="IB","EOU",IF(Table2[[#This Row],[Type]]="MB","Local","492"))</f>
        <v>EOU</v>
      </c>
      <c r="P2876" s="46">
        <f>ROUND(Table2[[#This Row],[Cons]]/Table2[[#This Row],[Qty.]],5)</f>
        <v>0.03</v>
      </c>
      <c r="Q2876" s="46" t="b">
        <f>EXACT(Table2[[#This Row],[rate]],Table2[[#This Row],[Check]])</f>
        <v>1</v>
      </c>
      <c r="R2876" s="46"/>
      <c r="S2876" s="46" t="str">
        <f>IF(Table2[[#This Row],[SRO]]="EOU",VLOOKUP(Table2[[#This Row],[BE]],[2]GD.List!$C$3:$N$5014,12,0),IF(Table2[[#This Row],[SRO]]="Local","Polyester Staple Fibre","SRO 492"))</f>
        <v>Textile Chemical</v>
      </c>
    </row>
    <row r="2877" spans="1:19" x14ac:dyDescent="0.25">
      <c r="A2877" s="119" t="s">
        <v>1881</v>
      </c>
      <c r="B2877" s="116" t="s">
        <v>2073</v>
      </c>
      <c r="C2877" s="165">
        <v>11292</v>
      </c>
      <c r="D2877" s="117">
        <v>2847</v>
      </c>
      <c r="E2877" s="7" t="s">
        <v>46</v>
      </c>
      <c r="F2877" s="116" t="s">
        <v>2095</v>
      </c>
      <c r="G2877" s="156">
        <v>44743</v>
      </c>
      <c r="H2877" s="82">
        <v>36619629</v>
      </c>
      <c r="I2877" s="50">
        <v>0.03</v>
      </c>
      <c r="J2877" s="15">
        <v>482.97</v>
      </c>
      <c r="K2877" s="15">
        <v>16099</v>
      </c>
      <c r="L2877" s="15"/>
      <c r="M2877" s="66" t="str">
        <f>TEXT(Table2[[#This Row],[Gd.Dt]],"mmm-yy")</f>
        <v>Jul-22</v>
      </c>
      <c r="N2877" s="46" t="str">
        <f>MID(Table2[[#This Row],[BE]],6,2)</f>
        <v>IB</v>
      </c>
      <c r="O2877" s="46" t="str">
        <f>IF(Table2[[#This Row],[Type]]="IB","EOU",IF(Table2[[#This Row],[Type]]="MB","Local","492"))</f>
        <v>EOU</v>
      </c>
      <c r="P2877" s="46">
        <f>ROUND(Table2[[#This Row],[Cons]]/Table2[[#This Row],[Qty.]],5)</f>
        <v>0.03</v>
      </c>
      <c r="Q2877" s="46" t="b">
        <f>EXACT(Table2[[#This Row],[rate]],Table2[[#This Row],[Check]])</f>
        <v>1</v>
      </c>
      <c r="R2877" s="46"/>
      <c r="S2877" s="46" t="str">
        <f>IF(Table2[[#This Row],[SRO]]="EOU",VLOOKUP(Table2[[#This Row],[BE]],[2]GD.List!$C$3:$N$5014,12,0),IF(Table2[[#This Row],[SRO]]="Local","Polyester Staple Fibre","SRO 492"))</f>
        <v>Textile Chemical</v>
      </c>
    </row>
    <row r="2878" spans="1:19" x14ac:dyDescent="0.25">
      <c r="A2878" s="119" t="s">
        <v>1881</v>
      </c>
      <c r="B2878" s="116" t="s">
        <v>2102</v>
      </c>
      <c r="C2878" s="165">
        <v>31428</v>
      </c>
      <c r="D2878" s="117">
        <v>2847</v>
      </c>
      <c r="E2878" s="7" t="s">
        <v>2083</v>
      </c>
      <c r="F2878" s="116" t="s">
        <v>2087</v>
      </c>
      <c r="G2878" s="156">
        <v>44743</v>
      </c>
      <c r="H2878" s="82">
        <v>21214927.370000001</v>
      </c>
      <c r="I2878" s="50">
        <v>0.03</v>
      </c>
      <c r="J2878" s="15">
        <v>402.78</v>
      </c>
      <c r="K2878" s="15">
        <v>13426</v>
      </c>
      <c r="L2878" s="15"/>
      <c r="M2878" s="66" t="str">
        <f>TEXT(Table2[[#This Row],[Gd.Dt]],"mmm-yy")</f>
        <v>Jul-22</v>
      </c>
      <c r="N2878" s="46" t="str">
        <f>MID(Table2[[#This Row],[BE]],6,2)</f>
        <v>IB</v>
      </c>
      <c r="O2878" s="46" t="str">
        <f>IF(Table2[[#This Row],[Type]]="IB","EOU",IF(Table2[[#This Row],[Type]]="MB","Local","492"))</f>
        <v>EOU</v>
      </c>
      <c r="P2878" s="46">
        <f>ROUND(Table2[[#This Row],[Cons]]/Table2[[#This Row],[Qty.]],5)</f>
        <v>0.03</v>
      </c>
      <c r="Q2878" s="46" t="b">
        <f>EXACT(Table2[[#This Row],[rate]],Table2[[#This Row],[Check]])</f>
        <v>1</v>
      </c>
      <c r="R2878" s="46"/>
      <c r="S2878" s="46" t="str">
        <f>IF(Table2[[#This Row],[SRO]]="EOU",VLOOKUP(Table2[[#This Row],[BE]],[2]GD.List!$C$3:$N$5014,12,0),IF(Table2[[#This Row],[SRO]]="Local","Polyester Staple Fibre","SRO 492"))</f>
        <v>Textile Chemical</v>
      </c>
    </row>
    <row r="2879" spans="1:19" x14ac:dyDescent="0.25">
      <c r="A2879" s="120" t="s">
        <v>1881</v>
      </c>
      <c r="B2879" s="116" t="s">
        <v>2072</v>
      </c>
      <c r="C2879" s="165">
        <v>19916</v>
      </c>
      <c r="D2879" s="117">
        <v>2847</v>
      </c>
      <c r="E2879" s="7" t="s">
        <v>2088</v>
      </c>
      <c r="F2879" s="116" t="s">
        <v>2089</v>
      </c>
      <c r="G2879" s="156">
        <v>44743</v>
      </c>
      <c r="H2879" s="82">
        <v>20150453.949999999</v>
      </c>
      <c r="I2879" s="50">
        <v>0.03</v>
      </c>
      <c r="J2879" s="15">
        <v>327.9</v>
      </c>
      <c r="K2879" s="15">
        <v>10930</v>
      </c>
      <c r="L2879" s="15"/>
      <c r="M2879" s="66" t="str">
        <f>TEXT(Table2[[#This Row],[Gd.Dt]],"mmm-yy")</f>
        <v>Jul-22</v>
      </c>
      <c r="N2879" s="46" t="str">
        <f>MID(Table2[[#This Row],[BE]],6,2)</f>
        <v>IB</v>
      </c>
      <c r="O2879" s="46" t="str">
        <f>IF(Table2[[#This Row],[Type]]="IB","EOU",IF(Table2[[#This Row],[Type]]="MB","Local","492"))</f>
        <v>EOU</v>
      </c>
      <c r="P2879" s="46">
        <f>ROUND(Table2[[#This Row],[Cons]]/Table2[[#This Row],[Qty.]],5)</f>
        <v>0.03</v>
      </c>
      <c r="Q2879" s="46" t="b">
        <f>EXACT(Table2[[#This Row],[rate]],Table2[[#This Row],[Check]])</f>
        <v>1</v>
      </c>
      <c r="R2879" s="46"/>
      <c r="S2879" s="46" t="str">
        <f>IF(Table2[[#This Row],[SRO]]="EOU",VLOOKUP(Table2[[#This Row],[BE]],[2]GD.List!$C$3:$N$5014,12,0),IF(Table2[[#This Row],[SRO]]="Local","Polyester Staple Fibre","SRO 492"))</f>
        <v>Textile Chemical</v>
      </c>
    </row>
    <row r="2880" spans="1:19" x14ac:dyDescent="0.25">
      <c r="A2880" s="119" t="s">
        <v>1882</v>
      </c>
      <c r="B2880" s="116" t="s">
        <v>2071</v>
      </c>
      <c r="C2880" s="165">
        <v>10140</v>
      </c>
      <c r="D2880" s="117">
        <v>3402.13</v>
      </c>
      <c r="E2880" s="7" t="s">
        <v>2080</v>
      </c>
      <c r="F2880" s="116" t="s">
        <v>2085</v>
      </c>
      <c r="G2880" s="156">
        <v>44743</v>
      </c>
      <c r="H2880" s="82">
        <v>37425389.25</v>
      </c>
      <c r="I2880" s="50">
        <v>0.04</v>
      </c>
      <c r="J2880" s="15">
        <v>993</v>
      </c>
      <c r="K2880" s="15">
        <v>24825</v>
      </c>
      <c r="L2880" s="15"/>
      <c r="M2880" s="66" t="str">
        <f>TEXT(Table2[[#This Row],[Gd.Dt]],"mmm-yy")</f>
        <v>Jul-22</v>
      </c>
      <c r="N2880" s="46" t="str">
        <f>MID(Table2[[#This Row],[BE]],6,2)</f>
        <v>IB</v>
      </c>
      <c r="O2880" s="46" t="str">
        <f>IF(Table2[[#This Row],[Type]]="IB","EOU",IF(Table2[[#This Row],[Type]]="MB","Local","492"))</f>
        <v>EOU</v>
      </c>
      <c r="P2880" s="46">
        <f>ROUND(Table2[[#This Row],[Cons]]/Table2[[#This Row],[Qty.]],5)</f>
        <v>0.04</v>
      </c>
      <c r="Q2880" s="46" t="b">
        <f>EXACT(Table2[[#This Row],[rate]],Table2[[#This Row],[Check]])</f>
        <v>1</v>
      </c>
      <c r="R2880" s="46"/>
      <c r="S2880" s="46" t="str">
        <f>IF(Table2[[#This Row],[SRO]]="EOU",VLOOKUP(Table2[[#This Row],[BE]],[2]GD.List!$C$3:$N$5014,12,0),IF(Table2[[#This Row],[SRO]]="Local","Polyester Staple Fibre","SRO 492"))</f>
        <v>Textile Chemical</v>
      </c>
    </row>
    <row r="2881" spans="1:19" x14ac:dyDescent="0.25">
      <c r="A2881" s="119" t="s">
        <v>1882</v>
      </c>
      <c r="B2881" s="116" t="s">
        <v>2074</v>
      </c>
      <c r="C2881" s="165">
        <v>10894</v>
      </c>
      <c r="D2881" s="117">
        <v>3402.13</v>
      </c>
      <c r="E2881" s="7" t="s">
        <v>46</v>
      </c>
      <c r="F2881" s="116" t="s">
        <v>2094</v>
      </c>
      <c r="G2881" s="156">
        <v>44743</v>
      </c>
      <c r="H2881" s="82">
        <v>36165877</v>
      </c>
      <c r="I2881" s="50">
        <v>0.04</v>
      </c>
      <c r="J2881" s="15">
        <v>649.96</v>
      </c>
      <c r="K2881" s="15">
        <v>16249</v>
      </c>
      <c r="L2881" s="15"/>
      <c r="M2881" s="66" t="str">
        <f>TEXT(Table2[[#This Row],[Gd.Dt]],"mmm-yy")</f>
        <v>Jul-22</v>
      </c>
      <c r="N2881" s="46" t="str">
        <f>MID(Table2[[#This Row],[BE]],6,2)</f>
        <v>IB</v>
      </c>
      <c r="O2881" s="46" t="str">
        <f>IF(Table2[[#This Row],[Type]]="IB","EOU",IF(Table2[[#This Row],[Type]]="MB","Local","492"))</f>
        <v>EOU</v>
      </c>
      <c r="P2881" s="46">
        <f>ROUND(Table2[[#This Row],[Cons]]/Table2[[#This Row],[Qty.]],5)</f>
        <v>0.04</v>
      </c>
      <c r="Q2881" s="46" t="b">
        <f>EXACT(Table2[[#This Row],[rate]],Table2[[#This Row],[Check]])</f>
        <v>1</v>
      </c>
      <c r="R2881" s="46"/>
      <c r="S2881" s="46" t="str">
        <f>IF(Table2[[#This Row],[SRO]]="EOU",VLOOKUP(Table2[[#This Row],[BE]],[2]GD.List!$C$3:$N$5014,12,0),IF(Table2[[#This Row],[SRO]]="Local","Polyester Staple Fibre","SRO 492"))</f>
        <v>Textile Chemical</v>
      </c>
    </row>
    <row r="2882" spans="1:19" x14ac:dyDescent="0.25">
      <c r="A2882" s="119" t="s">
        <v>1882</v>
      </c>
      <c r="B2882" s="116" t="s">
        <v>2073</v>
      </c>
      <c r="C2882" s="165">
        <v>11292</v>
      </c>
      <c r="D2882" s="117">
        <v>3402.13</v>
      </c>
      <c r="E2882" s="7" t="s">
        <v>46</v>
      </c>
      <c r="F2882" s="116" t="s">
        <v>2095</v>
      </c>
      <c r="G2882" s="156">
        <v>44743</v>
      </c>
      <c r="H2882" s="82">
        <v>36619629</v>
      </c>
      <c r="I2882" s="50">
        <v>0.04</v>
      </c>
      <c r="J2882" s="15">
        <v>539.16</v>
      </c>
      <c r="K2882" s="15">
        <v>13479</v>
      </c>
      <c r="L2882" s="15"/>
      <c r="M2882" s="66" t="str">
        <f>TEXT(Table2[[#This Row],[Gd.Dt]],"mmm-yy")</f>
        <v>Jul-22</v>
      </c>
      <c r="N2882" s="46" t="str">
        <f>MID(Table2[[#This Row],[BE]],6,2)</f>
        <v>IB</v>
      </c>
      <c r="O2882" s="46" t="str">
        <f>IF(Table2[[#This Row],[Type]]="IB","EOU",IF(Table2[[#This Row],[Type]]="MB","Local","492"))</f>
        <v>EOU</v>
      </c>
      <c r="P2882" s="46">
        <f>ROUND(Table2[[#This Row],[Cons]]/Table2[[#This Row],[Qty.]],5)</f>
        <v>0.04</v>
      </c>
      <c r="Q2882" s="46" t="b">
        <f>EXACT(Table2[[#This Row],[rate]],Table2[[#This Row],[Check]])</f>
        <v>1</v>
      </c>
      <c r="R2882" s="46"/>
      <c r="S2882" s="46" t="str">
        <f>IF(Table2[[#This Row],[SRO]]="EOU",VLOOKUP(Table2[[#This Row],[BE]],[2]GD.List!$C$3:$N$5014,12,0),IF(Table2[[#This Row],[SRO]]="Local","Polyester Staple Fibre","SRO 492"))</f>
        <v>Textile Chemical</v>
      </c>
    </row>
    <row r="2883" spans="1:19" x14ac:dyDescent="0.25">
      <c r="A2883" s="120" t="s">
        <v>1882</v>
      </c>
      <c r="B2883" s="116" t="s">
        <v>2072</v>
      </c>
      <c r="C2883" s="165">
        <v>19916</v>
      </c>
      <c r="D2883" s="117">
        <v>3402.13</v>
      </c>
      <c r="E2883" s="7" t="s">
        <v>2088</v>
      </c>
      <c r="F2883" s="116" t="s">
        <v>2089</v>
      </c>
      <c r="G2883" s="156">
        <v>44743</v>
      </c>
      <c r="H2883" s="82">
        <v>20150453.949999999</v>
      </c>
      <c r="I2883" s="50">
        <v>0.04</v>
      </c>
      <c r="J2883" s="15">
        <v>18.559999999999999</v>
      </c>
      <c r="K2883" s="15">
        <v>464</v>
      </c>
      <c r="L2883" s="15"/>
      <c r="M2883" s="66" t="str">
        <f>TEXT(Table2[[#This Row],[Gd.Dt]],"mmm-yy")</f>
        <v>Jul-22</v>
      </c>
      <c r="N2883" s="46" t="str">
        <f>MID(Table2[[#This Row],[BE]],6,2)</f>
        <v>IB</v>
      </c>
      <c r="O2883" s="46" t="str">
        <f>IF(Table2[[#This Row],[Type]]="IB","EOU",IF(Table2[[#This Row],[Type]]="MB","Local","492"))</f>
        <v>EOU</v>
      </c>
      <c r="P2883" s="46">
        <f>ROUND(Table2[[#This Row],[Cons]]/Table2[[#This Row],[Qty.]],5)</f>
        <v>0.04</v>
      </c>
      <c r="Q2883" s="46" t="b">
        <f>EXACT(Table2[[#This Row],[rate]],Table2[[#This Row],[Check]])</f>
        <v>1</v>
      </c>
      <c r="R2883" s="46"/>
      <c r="S2883" s="46" t="str">
        <f>IF(Table2[[#This Row],[SRO]]="EOU",VLOOKUP(Table2[[#This Row],[BE]],[2]GD.List!$C$3:$N$5014,12,0),IF(Table2[[#This Row],[SRO]]="Local","Polyester Staple Fibre","SRO 492"))</f>
        <v>Textile Chemical</v>
      </c>
    </row>
    <row r="2884" spans="1:19" x14ac:dyDescent="0.25">
      <c r="A2884" s="119" t="s">
        <v>1883</v>
      </c>
      <c r="B2884" s="116" t="s">
        <v>2071</v>
      </c>
      <c r="C2884" s="165">
        <v>10140</v>
      </c>
      <c r="D2884" s="117">
        <v>3906.9090000000001</v>
      </c>
      <c r="E2884" s="7" t="s">
        <v>2080</v>
      </c>
      <c r="F2884" s="116" t="s">
        <v>2085</v>
      </c>
      <c r="G2884" s="156">
        <v>44743</v>
      </c>
      <c r="H2884" s="82">
        <v>37425389.25</v>
      </c>
      <c r="I2884" s="50">
        <v>0.04</v>
      </c>
      <c r="J2884" s="15">
        <v>993</v>
      </c>
      <c r="K2884" s="15">
        <v>24825</v>
      </c>
      <c r="L2884" s="15"/>
      <c r="M2884" s="66" t="str">
        <f>TEXT(Table2[[#This Row],[Gd.Dt]],"mmm-yy")</f>
        <v>Jul-22</v>
      </c>
      <c r="N2884" s="46" t="str">
        <f>MID(Table2[[#This Row],[BE]],6,2)</f>
        <v>IB</v>
      </c>
      <c r="O2884" s="46" t="str">
        <f>IF(Table2[[#This Row],[Type]]="IB","EOU",IF(Table2[[#This Row],[Type]]="MB","Local","492"))</f>
        <v>EOU</v>
      </c>
      <c r="P2884" s="46">
        <f>ROUND(Table2[[#This Row],[Cons]]/Table2[[#This Row],[Qty.]],5)</f>
        <v>0.04</v>
      </c>
      <c r="Q2884" s="46" t="b">
        <f>EXACT(Table2[[#This Row],[rate]],Table2[[#This Row],[Check]])</f>
        <v>1</v>
      </c>
      <c r="R2884" s="46"/>
      <c r="S2884" s="46" t="str">
        <f>IF(Table2[[#This Row],[SRO]]="EOU",VLOOKUP(Table2[[#This Row],[BE]],[2]GD.List!$C$3:$N$5014,12,0),IF(Table2[[#This Row],[SRO]]="Local","Polyester Staple Fibre","SRO 492"))</f>
        <v>Textile Chemical</v>
      </c>
    </row>
    <row r="2885" spans="1:19" x14ac:dyDescent="0.25">
      <c r="A2885" s="120" t="s">
        <v>1883</v>
      </c>
      <c r="B2885" s="116" t="s">
        <v>2072</v>
      </c>
      <c r="C2885" s="165">
        <v>19916</v>
      </c>
      <c r="D2885" s="117">
        <v>3906.9090000000001</v>
      </c>
      <c r="E2885" s="7" t="s">
        <v>2088</v>
      </c>
      <c r="F2885" s="116" t="s">
        <v>2089</v>
      </c>
      <c r="G2885" s="156">
        <v>44743</v>
      </c>
      <c r="H2885" s="82">
        <v>20150453.949999999</v>
      </c>
      <c r="I2885" s="50">
        <v>0.04</v>
      </c>
      <c r="J2885" s="15">
        <v>391.84</v>
      </c>
      <c r="K2885" s="15">
        <v>9796</v>
      </c>
      <c r="L2885" s="15"/>
      <c r="M2885" s="66" t="str">
        <f>TEXT(Table2[[#This Row],[Gd.Dt]],"mmm-yy")</f>
        <v>Jul-22</v>
      </c>
      <c r="N2885" s="46" t="str">
        <f>MID(Table2[[#This Row],[BE]],6,2)</f>
        <v>IB</v>
      </c>
      <c r="O2885" s="46" t="str">
        <f>IF(Table2[[#This Row],[Type]]="IB","EOU",IF(Table2[[#This Row],[Type]]="MB","Local","492"))</f>
        <v>EOU</v>
      </c>
      <c r="P2885" s="46">
        <f>ROUND(Table2[[#This Row],[Cons]]/Table2[[#This Row],[Qty.]],5)</f>
        <v>0.04</v>
      </c>
      <c r="Q2885" s="46" t="b">
        <f>EXACT(Table2[[#This Row],[rate]],Table2[[#This Row],[Check]])</f>
        <v>1</v>
      </c>
      <c r="R2885" s="46"/>
      <c r="S2885" s="46" t="str">
        <f>IF(Table2[[#This Row],[SRO]]="EOU",VLOOKUP(Table2[[#This Row],[BE]],[2]GD.List!$C$3:$N$5014,12,0),IF(Table2[[#This Row],[SRO]]="Local","Polyester Staple Fibre","SRO 492"))</f>
        <v>Textile Chemical</v>
      </c>
    </row>
    <row r="2886" spans="1:19" x14ac:dyDescent="0.25">
      <c r="A2886" s="120" t="s">
        <v>1884</v>
      </c>
      <c r="B2886" s="116" t="s">
        <v>2071</v>
      </c>
      <c r="C2886" s="165">
        <v>10140</v>
      </c>
      <c r="D2886" s="117">
        <v>3809.9189999999999</v>
      </c>
      <c r="E2886" s="7" t="s">
        <v>2080</v>
      </c>
      <c r="F2886" s="116" t="s">
        <v>2085</v>
      </c>
      <c r="G2886" s="156">
        <v>44743</v>
      </c>
      <c r="H2886" s="82">
        <v>37425389.25</v>
      </c>
      <c r="I2886" s="50">
        <v>0.04</v>
      </c>
      <c r="J2886" s="15">
        <v>993</v>
      </c>
      <c r="K2886" s="15">
        <v>24825</v>
      </c>
      <c r="L2886" s="15"/>
      <c r="M2886" s="66" t="str">
        <f>TEXT(Table2[[#This Row],[Gd.Dt]],"mmm-yy")</f>
        <v>Jul-22</v>
      </c>
      <c r="N2886" s="46" t="str">
        <f>MID(Table2[[#This Row],[BE]],6,2)</f>
        <v>IB</v>
      </c>
      <c r="O2886" s="46" t="str">
        <f>IF(Table2[[#This Row],[Type]]="IB","EOU",IF(Table2[[#This Row],[Type]]="MB","Local","492"))</f>
        <v>EOU</v>
      </c>
      <c r="P2886" s="46">
        <f>ROUND(Table2[[#This Row],[Cons]]/Table2[[#This Row],[Qty.]],5)</f>
        <v>0.04</v>
      </c>
      <c r="Q2886" s="46" t="b">
        <f>EXACT(Table2[[#This Row],[rate]],Table2[[#This Row],[Check]])</f>
        <v>1</v>
      </c>
      <c r="R2886" s="46"/>
      <c r="S2886" s="46" t="str">
        <f>IF(Table2[[#This Row],[SRO]]="EOU",VLOOKUP(Table2[[#This Row],[BE]],[2]GD.List!$C$3:$N$5014,12,0),IF(Table2[[#This Row],[SRO]]="Local","Polyester Staple Fibre","SRO 492"))</f>
        <v>Textile Chemical</v>
      </c>
    </row>
    <row r="2887" spans="1:19" x14ac:dyDescent="0.25">
      <c r="A2887" s="120" t="s">
        <v>1930</v>
      </c>
      <c r="B2887" s="116" t="s">
        <v>2071</v>
      </c>
      <c r="C2887" s="165">
        <v>10140</v>
      </c>
      <c r="D2887" s="117">
        <v>5205.12</v>
      </c>
      <c r="E2887" s="7" t="s">
        <v>2080</v>
      </c>
      <c r="F2887" s="116" t="s">
        <v>2085</v>
      </c>
      <c r="G2887" s="156">
        <v>44743</v>
      </c>
      <c r="H2887" s="82">
        <v>37425389.25</v>
      </c>
      <c r="I2887" s="50">
        <v>1.0101</v>
      </c>
      <c r="J2887" s="15">
        <v>6779.07</v>
      </c>
      <c r="K2887" s="15">
        <v>6711.29</v>
      </c>
      <c r="L2887" s="15"/>
      <c r="M2887" s="66" t="str">
        <f>TEXT(Table2[[#This Row],[Gd.Dt]],"mmm-yy")</f>
        <v>Jul-22</v>
      </c>
      <c r="N2887" s="46" t="str">
        <f>MID(Table2[[#This Row],[BE]],6,2)</f>
        <v>IB</v>
      </c>
      <c r="O2887" s="46" t="str">
        <f>IF(Table2[[#This Row],[Type]]="IB","EOU",IF(Table2[[#This Row],[Type]]="MB","Local","492"))</f>
        <v>EOU</v>
      </c>
      <c r="P2887" s="46">
        <f>ROUND(Table2[[#This Row],[Cons]]/Table2[[#This Row],[Qty.]],5)</f>
        <v>1.0101</v>
      </c>
      <c r="Q2887" s="46" t="b">
        <f>EXACT(Table2[[#This Row],[rate]],Table2[[#This Row],[Check]])</f>
        <v>1</v>
      </c>
      <c r="R2887" s="46"/>
      <c r="S2887" s="46" t="str">
        <f>IF(Table2[[#This Row],[SRO]]="EOU",VLOOKUP(Table2[[#This Row],[BE]],[2]GD.List!$C$3:$N$5014,12,0),IF(Table2[[#This Row],[SRO]]="Local","Polyester Staple Fibre","SRO 492"))</f>
        <v>Cotton Yarn</v>
      </c>
    </row>
    <row r="2888" spans="1:19" x14ac:dyDescent="0.25">
      <c r="A2888" s="119" t="s">
        <v>1969</v>
      </c>
      <c r="B2888" s="116" t="s">
        <v>2103</v>
      </c>
      <c r="C2888" s="165">
        <v>5576</v>
      </c>
      <c r="D2888" s="117">
        <v>5402.33</v>
      </c>
      <c r="E2888" s="7" t="s">
        <v>2081</v>
      </c>
      <c r="F2888" s="116" t="s">
        <v>2086</v>
      </c>
      <c r="G2888" s="156">
        <v>44743</v>
      </c>
      <c r="H2888" s="82">
        <v>31856701.199999999</v>
      </c>
      <c r="I2888" s="50">
        <v>0.99009999999999998</v>
      </c>
      <c r="J2888" s="15">
        <v>7910.7</v>
      </c>
      <c r="K2888" s="15">
        <v>7989.8</v>
      </c>
      <c r="L2888" s="15"/>
      <c r="M2888" s="66" t="str">
        <f>TEXT(Table2[[#This Row],[Gd.Dt]],"mmm-yy")</f>
        <v>Jul-22</v>
      </c>
      <c r="N2888" s="46" t="str">
        <f>MID(Table2[[#This Row],[BE]],6,2)</f>
        <v>IB</v>
      </c>
      <c r="O2888" s="46" t="str">
        <f>IF(Table2[[#This Row],[Type]]="IB","EOU",IF(Table2[[#This Row],[Type]]="MB","Local","492"))</f>
        <v>EOU</v>
      </c>
      <c r="P2888" s="46">
        <f>ROUND(Table2[[#This Row],[Cons]]/Table2[[#This Row],[Qty.]],5)</f>
        <v>0.99009999999999998</v>
      </c>
      <c r="Q2888" s="46" t="b">
        <f>EXACT(Table2[[#This Row],[rate]],Table2[[#This Row],[Check]])</f>
        <v>1</v>
      </c>
      <c r="R2888" s="46"/>
      <c r="S2888" s="46" t="str">
        <f>IF(Table2[[#This Row],[SRO]]="EOU",VLOOKUP(Table2[[#This Row],[BE]],[2]GD.List!$C$3:$N$5014,12,0),IF(Table2[[#This Row],[SRO]]="Local","Polyester Staple Fibre","SRO 492"))</f>
        <v>Polyester Yarn</v>
      </c>
    </row>
    <row r="2889" spans="1:19" x14ac:dyDescent="0.25">
      <c r="A2889" s="120" t="s">
        <v>1969</v>
      </c>
      <c r="B2889" s="116" t="s">
        <v>2103</v>
      </c>
      <c r="C2889" s="165">
        <v>5576</v>
      </c>
      <c r="D2889" s="117">
        <v>5402.33</v>
      </c>
      <c r="E2889" s="7" t="s">
        <v>2081</v>
      </c>
      <c r="F2889" s="116" t="s">
        <v>2086</v>
      </c>
      <c r="G2889" s="156">
        <v>44743</v>
      </c>
      <c r="H2889" s="82">
        <v>31856701.199999999</v>
      </c>
      <c r="I2889" s="50">
        <v>1.0101</v>
      </c>
      <c r="J2889" s="15">
        <v>6734.13</v>
      </c>
      <c r="K2889" s="15">
        <v>6666.8</v>
      </c>
      <c r="L2889" s="15"/>
      <c r="M2889" s="66" t="str">
        <f>TEXT(Table2[[#This Row],[Gd.Dt]],"mmm-yy")</f>
        <v>Jul-22</v>
      </c>
      <c r="N2889" s="46" t="str">
        <f>MID(Table2[[#This Row],[BE]],6,2)</f>
        <v>IB</v>
      </c>
      <c r="O2889" s="46" t="str">
        <f>IF(Table2[[#This Row],[Type]]="IB","EOU",IF(Table2[[#This Row],[Type]]="MB","Local","492"))</f>
        <v>EOU</v>
      </c>
      <c r="P2889" s="46">
        <f>ROUND(Table2[[#This Row],[Cons]]/Table2[[#This Row],[Qty.]],5)</f>
        <v>1.0101</v>
      </c>
      <c r="Q2889" s="46" t="b">
        <f>EXACT(Table2[[#This Row],[rate]],Table2[[#This Row],[Check]])</f>
        <v>1</v>
      </c>
      <c r="R2889" s="46"/>
      <c r="S2889" s="46" t="str">
        <f>IF(Table2[[#This Row],[SRO]]="EOU",VLOOKUP(Table2[[#This Row],[BE]],[2]GD.List!$C$3:$N$5014,12,0),IF(Table2[[#This Row],[SRO]]="Local","Polyester Staple Fibre","SRO 492"))</f>
        <v>Polyester Yarn</v>
      </c>
    </row>
    <row r="2890" spans="1:19" x14ac:dyDescent="0.25">
      <c r="A2890" s="119" t="s">
        <v>1971</v>
      </c>
      <c r="B2890" s="116" t="s">
        <v>2075</v>
      </c>
      <c r="C2890" s="165">
        <v>33380</v>
      </c>
      <c r="D2890" s="117">
        <v>5503.201</v>
      </c>
      <c r="E2890" s="7" t="s">
        <v>2090</v>
      </c>
      <c r="F2890" s="116" t="s">
        <v>2093</v>
      </c>
      <c r="G2890" s="156">
        <v>44743</v>
      </c>
      <c r="H2890" s="82">
        <v>23501536.41</v>
      </c>
      <c r="I2890" s="50">
        <v>0.53061000000000003</v>
      </c>
      <c r="J2890" s="15">
        <v>7964.9940000000006</v>
      </c>
      <c r="K2890" s="15">
        <v>15011</v>
      </c>
      <c r="L2890" s="15"/>
      <c r="M2890" s="66" t="str">
        <f>TEXT(Table2[[#This Row],[Gd.Dt]],"mmm-yy")</f>
        <v>Jul-22</v>
      </c>
      <c r="N2890" s="46" t="str">
        <f>MID(Table2[[#This Row],[BE]],6,2)</f>
        <v>MB</v>
      </c>
      <c r="O2890" s="46" t="str">
        <f>IF(Table2[[#This Row],[Type]]="IB","EOU",IF(Table2[[#This Row],[Type]]="MB","Local","492"))</f>
        <v>Local</v>
      </c>
      <c r="P2890" s="46">
        <f>ROUND(Table2[[#This Row],[Cons]]/Table2[[#This Row],[Qty.]],5)</f>
        <v>0.53061000000000003</v>
      </c>
      <c r="Q2890" s="46" t="b">
        <f>EXACT(Table2[[#This Row],[rate]],Table2[[#This Row],[Check]])</f>
        <v>1</v>
      </c>
      <c r="R2890" s="46"/>
      <c r="S2890" s="46" t="str">
        <f>IF(Table2[[#This Row],[SRO]]="EOU",VLOOKUP(Table2[[#This Row],[BE]],[2]GD.List!$C$3:$N$5014,12,0),IF(Table2[[#This Row],[SRO]]="Local","Polyester Staple Fibre","SRO 492"))</f>
        <v>Polyester Staple Fibre</v>
      </c>
    </row>
    <row r="2891" spans="1:19" x14ac:dyDescent="0.25">
      <c r="A2891" s="120" t="s">
        <v>1971</v>
      </c>
      <c r="B2891" s="116" t="s">
        <v>2102</v>
      </c>
      <c r="C2891" s="165">
        <v>31428</v>
      </c>
      <c r="D2891" s="117">
        <v>5503.201</v>
      </c>
      <c r="E2891" s="7" t="s">
        <v>2083</v>
      </c>
      <c r="F2891" s="116" t="s">
        <v>2087</v>
      </c>
      <c r="G2891" s="156">
        <v>44743</v>
      </c>
      <c r="H2891" s="82">
        <v>21214927.370000001</v>
      </c>
      <c r="I2891" s="50">
        <v>0.53061000000000003</v>
      </c>
      <c r="J2891" s="15">
        <v>7123.97</v>
      </c>
      <c r="K2891" s="15">
        <v>13426</v>
      </c>
      <c r="L2891" s="15"/>
      <c r="M2891" s="66" t="str">
        <f>TEXT(Table2[[#This Row],[Gd.Dt]],"mmm-yy")</f>
        <v>Jul-22</v>
      </c>
      <c r="N2891" s="46" t="str">
        <f>MID(Table2[[#This Row],[BE]],6,2)</f>
        <v>MB</v>
      </c>
      <c r="O2891" s="46" t="str">
        <f>IF(Table2[[#This Row],[Type]]="IB","EOU",IF(Table2[[#This Row],[Type]]="MB","Local","492"))</f>
        <v>Local</v>
      </c>
      <c r="P2891" s="46">
        <f>ROUND(Table2[[#This Row],[Cons]]/Table2[[#This Row],[Qty.]],5)</f>
        <v>0.53061000000000003</v>
      </c>
      <c r="Q2891" s="46" t="b">
        <f>EXACT(Table2[[#This Row],[rate]],Table2[[#This Row],[Check]])</f>
        <v>1</v>
      </c>
      <c r="R2891" s="46"/>
      <c r="S2891" s="46" t="str">
        <f>IF(Table2[[#This Row],[SRO]]="EOU",VLOOKUP(Table2[[#This Row],[BE]],[2]GD.List!$C$3:$N$5014,12,0),IF(Table2[[#This Row],[SRO]]="Local","Polyester Staple Fibre","SRO 492"))</f>
        <v>Polyester Staple Fibre</v>
      </c>
    </row>
    <row r="2892" spans="1:19" x14ac:dyDescent="0.25">
      <c r="A2892" s="119" t="s">
        <v>2016</v>
      </c>
      <c r="B2892" s="116" t="s">
        <v>2075</v>
      </c>
      <c r="C2892" s="165">
        <v>33380</v>
      </c>
      <c r="D2892" s="117">
        <v>3906.9029999999998</v>
      </c>
      <c r="E2892" s="7" t="s">
        <v>2090</v>
      </c>
      <c r="F2892" s="116" t="s">
        <v>2093</v>
      </c>
      <c r="G2892" s="156">
        <v>44743</v>
      </c>
      <c r="H2892" s="82">
        <v>23501536.41</v>
      </c>
      <c r="I2892" s="50">
        <v>0.04</v>
      </c>
      <c r="J2892" s="15">
        <v>600.43999999999994</v>
      </c>
      <c r="K2892" s="15">
        <v>15011</v>
      </c>
      <c r="L2892" s="15"/>
      <c r="M2892" s="66" t="str">
        <f>TEXT(Table2[[#This Row],[Gd.Dt]],"mmm-yy")</f>
        <v>Jul-22</v>
      </c>
      <c r="N2892" s="46" t="str">
        <f>MID(Table2[[#This Row],[BE]],6,2)</f>
        <v>IB</v>
      </c>
      <c r="O2892" s="46" t="str">
        <f>IF(Table2[[#This Row],[Type]]="IB","EOU",IF(Table2[[#This Row],[Type]]="MB","Local","492"))</f>
        <v>EOU</v>
      </c>
      <c r="P2892" s="46">
        <f>ROUND(Table2[[#This Row],[Cons]]/Table2[[#This Row],[Qty.]],5)</f>
        <v>0.04</v>
      </c>
      <c r="Q2892" s="46" t="b">
        <f>EXACT(Table2[[#This Row],[rate]],Table2[[#This Row],[Check]])</f>
        <v>1</v>
      </c>
      <c r="R2892" s="46"/>
      <c r="S2892" s="46" t="str">
        <f>IF(Table2[[#This Row],[SRO]]="EOU",VLOOKUP(Table2[[#This Row],[BE]],[2]GD.List!$C$3:$N$5014,12,0),IF(Table2[[#This Row],[SRO]]="Local","Polyester Staple Fibre","SRO 492"))</f>
        <v>Textile Chemical</v>
      </c>
    </row>
    <row r="2893" spans="1:19" x14ac:dyDescent="0.25">
      <c r="A2893" s="119" t="s">
        <v>2016</v>
      </c>
      <c r="B2893" s="116" t="s">
        <v>2074</v>
      </c>
      <c r="C2893" s="165">
        <v>10894</v>
      </c>
      <c r="D2893" s="117">
        <v>3906.9029999999998</v>
      </c>
      <c r="E2893" s="7" t="s">
        <v>46</v>
      </c>
      <c r="F2893" s="116" t="s">
        <v>2094</v>
      </c>
      <c r="G2893" s="156">
        <v>44743</v>
      </c>
      <c r="H2893" s="82">
        <v>36165877</v>
      </c>
      <c r="I2893" s="50">
        <v>0.04</v>
      </c>
      <c r="J2893" s="15">
        <v>649.96</v>
      </c>
      <c r="K2893" s="15">
        <v>16249</v>
      </c>
      <c r="L2893" s="15"/>
      <c r="M2893" s="66" t="str">
        <f>TEXT(Table2[[#This Row],[Gd.Dt]],"mmm-yy")</f>
        <v>Jul-22</v>
      </c>
      <c r="N2893" s="46" t="str">
        <f>MID(Table2[[#This Row],[BE]],6,2)</f>
        <v>IB</v>
      </c>
      <c r="O2893" s="46" t="str">
        <f>IF(Table2[[#This Row],[Type]]="IB","EOU",IF(Table2[[#This Row],[Type]]="MB","Local","492"))</f>
        <v>EOU</v>
      </c>
      <c r="P2893" s="46">
        <f>ROUND(Table2[[#This Row],[Cons]]/Table2[[#This Row],[Qty.]],5)</f>
        <v>0.04</v>
      </c>
      <c r="Q2893" s="46" t="b">
        <f>EXACT(Table2[[#This Row],[rate]],Table2[[#This Row],[Check]])</f>
        <v>1</v>
      </c>
      <c r="R2893" s="46"/>
      <c r="S2893" s="46" t="str">
        <f>IF(Table2[[#This Row],[SRO]]="EOU",VLOOKUP(Table2[[#This Row],[BE]],[2]GD.List!$C$3:$N$5014,12,0),IF(Table2[[#This Row],[SRO]]="Local","Polyester Staple Fibre","SRO 492"))</f>
        <v>Textile Chemical</v>
      </c>
    </row>
    <row r="2894" spans="1:19" x14ac:dyDescent="0.25">
      <c r="A2894" s="119" t="s">
        <v>2016</v>
      </c>
      <c r="B2894" s="116" t="s">
        <v>2073</v>
      </c>
      <c r="C2894" s="165">
        <v>11292</v>
      </c>
      <c r="D2894" s="117">
        <v>3906.9029999999998</v>
      </c>
      <c r="E2894" s="7" t="s">
        <v>46</v>
      </c>
      <c r="F2894" s="116" t="s">
        <v>2095</v>
      </c>
      <c r="G2894" s="156">
        <v>44743</v>
      </c>
      <c r="H2894" s="82">
        <v>36619629</v>
      </c>
      <c r="I2894" s="50">
        <v>0.04</v>
      </c>
      <c r="J2894" s="15">
        <v>539.16</v>
      </c>
      <c r="K2894" s="15">
        <v>13479</v>
      </c>
      <c r="L2894" s="15"/>
      <c r="M2894" s="66" t="str">
        <f>TEXT(Table2[[#This Row],[Gd.Dt]],"mmm-yy")</f>
        <v>Jul-22</v>
      </c>
      <c r="N2894" s="46" t="str">
        <f>MID(Table2[[#This Row],[BE]],6,2)</f>
        <v>IB</v>
      </c>
      <c r="O2894" s="46" t="str">
        <f>IF(Table2[[#This Row],[Type]]="IB","EOU",IF(Table2[[#This Row],[Type]]="MB","Local","492"))</f>
        <v>EOU</v>
      </c>
      <c r="P2894" s="46">
        <f>ROUND(Table2[[#This Row],[Cons]]/Table2[[#This Row],[Qty.]],5)</f>
        <v>0.04</v>
      </c>
      <c r="Q2894" s="46" t="b">
        <f>EXACT(Table2[[#This Row],[rate]],Table2[[#This Row],[Check]])</f>
        <v>1</v>
      </c>
      <c r="R2894" s="46"/>
      <c r="S2894" s="46" t="str">
        <f>IF(Table2[[#This Row],[SRO]]="EOU",VLOOKUP(Table2[[#This Row],[BE]],[2]GD.List!$C$3:$N$5014,12,0),IF(Table2[[#This Row],[SRO]]="Local","Polyester Staple Fibre","SRO 492"))</f>
        <v>Textile Chemical</v>
      </c>
    </row>
    <row r="2895" spans="1:19" x14ac:dyDescent="0.25">
      <c r="A2895" s="119" t="s">
        <v>2016</v>
      </c>
      <c r="B2895" s="116" t="s">
        <v>2102</v>
      </c>
      <c r="C2895" s="165">
        <v>31428</v>
      </c>
      <c r="D2895" s="117">
        <v>3906.9029999999998</v>
      </c>
      <c r="E2895" s="7" t="s">
        <v>2083</v>
      </c>
      <c r="F2895" s="116" t="s">
        <v>2087</v>
      </c>
      <c r="G2895" s="156">
        <v>44743</v>
      </c>
      <c r="H2895" s="82">
        <v>21214927.370000001</v>
      </c>
      <c r="I2895" s="50">
        <v>0.04</v>
      </c>
      <c r="J2895" s="15">
        <v>537.04</v>
      </c>
      <c r="K2895" s="15">
        <v>13426</v>
      </c>
      <c r="L2895" s="15"/>
      <c r="M2895" s="66" t="str">
        <f>TEXT(Table2[[#This Row],[Gd.Dt]],"mmm-yy")</f>
        <v>Jul-22</v>
      </c>
      <c r="N2895" s="46" t="str">
        <f>MID(Table2[[#This Row],[BE]],6,2)</f>
        <v>IB</v>
      </c>
      <c r="O2895" s="46" t="str">
        <f>IF(Table2[[#This Row],[Type]]="IB","EOU",IF(Table2[[#This Row],[Type]]="MB","Local","492"))</f>
        <v>EOU</v>
      </c>
      <c r="P2895" s="46">
        <f>ROUND(Table2[[#This Row],[Cons]]/Table2[[#This Row],[Qty.]],5)</f>
        <v>0.04</v>
      </c>
      <c r="Q2895" s="46" t="b">
        <f>EXACT(Table2[[#This Row],[rate]],Table2[[#This Row],[Check]])</f>
        <v>1</v>
      </c>
      <c r="R2895" s="46"/>
      <c r="S2895" s="46" t="str">
        <f>IF(Table2[[#This Row],[SRO]]="EOU",VLOOKUP(Table2[[#This Row],[BE]],[2]GD.List!$C$3:$N$5014,12,0),IF(Table2[[#This Row],[SRO]]="Local","Polyester Staple Fibre","SRO 492"))</f>
        <v>Textile Chemical</v>
      </c>
    </row>
    <row r="2896" spans="1:19" x14ac:dyDescent="0.25">
      <c r="A2896" s="120" t="s">
        <v>2016</v>
      </c>
      <c r="B2896" s="116" t="s">
        <v>2072</v>
      </c>
      <c r="C2896" s="165">
        <v>19916</v>
      </c>
      <c r="D2896" s="117">
        <v>3906.9029999999998</v>
      </c>
      <c r="E2896" s="7" t="s">
        <v>2088</v>
      </c>
      <c r="F2896" s="116" t="s">
        <v>2089</v>
      </c>
      <c r="G2896" s="156">
        <v>44743</v>
      </c>
      <c r="H2896" s="82">
        <v>20150453.949999999</v>
      </c>
      <c r="I2896" s="50">
        <v>0.04</v>
      </c>
      <c r="J2896" s="15">
        <v>391.84</v>
      </c>
      <c r="K2896" s="15">
        <v>9796</v>
      </c>
      <c r="L2896" s="15"/>
      <c r="M2896" s="66" t="str">
        <f>TEXT(Table2[[#This Row],[Gd.Dt]],"mmm-yy")</f>
        <v>Jul-22</v>
      </c>
      <c r="N2896" s="46" t="str">
        <f>MID(Table2[[#This Row],[BE]],6,2)</f>
        <v>IB</v>
      </c>
      <c r="O2896" s="46" t="str">
        <f>IF(Table2[[#This Row],[Type]]="IB","EOU",IF(Table2[[#This Row],[Type]]="MB","Local","492"))</f>
        <v>EOU</v>
      </c>
      <c r="P2896" s="46">
        <f>ROUND(Table2[[#This Row],[Cons]]/Table2[[#This Row],[Qty.]],5)</f>
        <v>0.04</v>
      </c>
      <c r="Q2896" s="46" t="b">
        <f>EXACT(Table2[[#This Row],[rate]],Table2[[#This Row],[Check]])</f>
        <v>1</v>
      </c>
      <c r="R2896" s="46"/>
      <c r="S2896" s="46" t="str">
        <f>IF(Table2[[#This Row],[SRO]]="EOU",VLOOKUP(Table2[[#This Row],[BE]],[2]GD.List!$C$3:$N$5014,12,0),IF(Table2[[#This Row],[SRO]]="Local","Polyester Staple Fibre","SRO 492"))</f>
        <v>Textile Chemical</v>
      </c>
    </row>
    <row r="2897" spans="1:19" x14ac:dyDescent="0.25">
      <c r="A2897" s="120" t="s">
        <v>2004</v>
      </c>
      <c r="B2897" s="116" t="s">
        <v>2071</v>
      </c>
      <c r="C2897" s="165">
        <v>10140</v>
      </c>
      <c r="D2897" s="117">
        <v>5205.12</v>
      </c>
      <c r="E2897" s="7" t="s">
        <v>2080</v>
      </c>
      <c r="F2897" s="116" t="s">
        <v>2085</v>
      </c>
      <c r="G2897" s="156">
        <v>44743</v>
      </c>
      <c r="H2897" s="82">
        <v>37425389.25</v>
      </c>
      <c r="I2897" s="50">
        <v>1.0101</v>
      </c>
      <c r="J2897" s="15">
        <v>18296.66</v>
      </c>
      <c r="K2897" s="15">
        <v>18113.71</v>
      </c>
      <c r="L2897" s="15"/>
      <c r="M2897" s="66" t="str">
        <f>TEXT(Table2[[#This Row],[Gd.Dt]],"mmm-yy")</f>
        <v>Jul-22</v>
      </c>
      <c r="N2897" s="46" t="str">
        <f>MID(Table2[[#This Row],[BE]],6,2)</f>
        <v>IB</v>
      </c>
      <c r="O2897" s="46" t="str">
        <f>IF(Table2[[#This Row],[Type]]="IB","EOU",IF(Table2[[#This Row],[Type]]="MB","Local","492"))</f>
        <v>EOU</v>
      </c>
      <c r="P2897" s="46">
        <f>ROUND(Table2[[#This Row],[Cons]]/Table2[[#This Row],[Qty.]],5)</f>
        <v>1.0101</v>
      </c>
      <c r="Q2897" s="46" t="b">
        <f>EXACT(Table2[[#This Row],[rate]],Table2[[#This Row],[Check]])</f>
        <v>1</v>
      </c>
      <c r="R2897" s="46"/>
      <c r="S2897" s="46" t="str">
        <f>IF(Table2[[#This Row],[SRO]]="EOU",VLOOKUP(Table2[[#This Row],[BE]],[2]GD.List!$C$3:$N$5014,12,0),IF(Table2[[#This Row],[SRO]]="Local","Polyester Staple Fibre","SRO 492"))</f>
        <v>Cotton Yarn</v>
      </c>
    </row>
    <row r="2898" spans="1:19" x14ac:dyDescent="0.25">
      <c r="A2898" s="119" t="s">
        <v>2082</v>
      </c>
      <c r="B2898" s="116" t="s">
        <v>2103</v>
      </c>
      <c r="C2898" s="165">
        <v>5576</v>
      </c>
      <c r="D2898" s="117">
        <v>3910</v>
      </c>
      <c r="E2898" s="7" t="s">
        <v>2081</v>
      </c>
      <c r="F2898" s="116" t="s">
        <v>2086</v>
      </c>
      <c r="G2898" s="156">
        <v>44743</v>
      </c>
      <c r="H2898" s="82">
        <v>31856701.199999999</v>
      </c>
      <c r="I2898" s="50">
        <v>0.04</v>
      </c>
      <c r="J2898" s="15">
        <v>277.39999999999998</v>
      </c>
      <c r="K2898" s="15">
        <v>6935</v>
      </c>
      <c r="L2898" s="15"/>
      <c r="M2898" s="66" t="str">
        <f>TEXT(Table2[[#This Row],[Gd.Dt]],"mmm-yy")</f>
        <v>Jul-22</v>
      </c>
      <c r="N2898" s="46" t="str">
        <f>MID(Table2[[#This Row],[BE]],6,2)</f>
        <v>IB</v>
      </c>
      <c r="O2898" s="46" t="str">
        <f>IF(Table2[[#This Row],[Type]]="IB","EOU",IF(Table2[[#This Row],[Type]]="MB","Local","492"))</f>
        <v>EOU</v>
      </c>
      <c r="P2898" s="46">
        <f>ROUND(Table2[[#This Row],[Cons]]/Table2[[#This Row],[Qty.]],5)</f>
        <v>0.04</v>
      </c>
      <c r="Q2898" s="46" t="b">
        <f>EXACT(Table2[[#This Row],[rate]],Table2[[#This Row],[Check]])</f>
        <v>1</v>
      </c>
      <c r="R2898" s="46"/>
      <c r="S2898" s="46" t="str">
        <f>IF(Table2[[#This Row],[SRO]]="EOU",VLOOKUP(Table2[[#This Row],[BE]],[2]GD.List!$C$3:$N$5014,12,0),IF(Table2[[#This Row],[SRO]]="Local","Polyester Staple Fibre","SRO 492"))</f>
        <v>Textile Chemical</v>
      </c>
    </row>
    <row r="2899" spans="1:19" x14ac:dyDescent="0.25">
      <c r="A2899" s="119" t="s">
        <v>2082</v>
      </c>
      <c r="B2899" s="116" t="s">
        <v>2075</v>
      </c>
      <c r="C2899" s="165">
        <v>33380</v>
      </c>
      <c r="D2899" s="117">
        <v>3910</v>
      </c>
      <c r="E2899" s="7" t="s">
        <v>2090</v>
      </c>
      <c r="F2899" s="116" t="s">
        <v>2093</v>
      </c>
      <c r="G2899" s="156">
        <v>44743</v>
      </c>
      <c r="H2899" s="82">
        <v>23501536.41</v>
      </c>
      <c r="I2899" s="50">
        <v>0.04</v>
      </c>
      <c r="J2899" s="15">
        <v>600.43999999999994</v>
      </c>
      <c r="K2899" s="15">
        <v>15011</v>
      </c>
      <c r="L2899" s="15"/>
      <c r="M2899" s="66" t="str">
        <f>TEXT(Table2[[#This Row],[Gd.Dt]],"mmm-yy")</f>
        <v>Jul-22</v>
      </c>
      <c r="N2899" s="46" t="str">
        <f>MID(Table2[[#This Row],[BE]],6,2)</f>
        <v>IB</v>
      </c>
      <c r="O2899" s="46" t="str">
        <f>IF(Table2[[#This Row],[Type]]="IB","EOU",IF(Table2[[#This Row],[Type]]="MB","Local","492"))</f>
        <v>EOU</v>
      </c>
      <c r="P2899" s="46">
        <f>ROUND(Table2[[#This Row],[Cons]]/Table2[[#This Row],[Qty.]],5)</f>
        <v>0.04</v>
      </c>
      <c r="Q2899" s="46" t="b">
        <f>EXACT(Table2[[#This Row],[rate]],Table2[[#This Row],[Check]])</f>
        <v>1</v>
      </c>
      <c r="R2899" s="46"/>
      <c r="S2899" s="46" t="str">
        <f>IF(Table2[[#This Row],[SRO]]="EOU",VLOOKUP(Table2[[#This Row],[BE]],[2]GD.List!$C$3:$N$5014,12,0),IF(Table2[[#This Row],[SRO]]="Local","Polyester Staple Fibre","SRO 492"))</f>
        <v>Textile Chemical</v>
      </c>
    </row>
    <row r="2900" spans="1:19" x14ac:dyDescent="0.25">
      <c r="A2900" s="119" t="s">
        <v>2082</v>
      </c>
      <c r="B2900" s="116" t="s">
        <v>2102</v>
      </c>
      <c r="C2900" s="165">
        <v>31428</v>
      </c>
      <c r="D2900" s="117">
        <v>3910</v>
      </c>
      <c r="E2900" s="7" t="s">
        <v>2083</v>
      </c>
      <c r="F2900" s="116" t="s">
        <v>2087</v>
      </c>
      <c r="G2900" s="156">
        <v>44743</v>
      </c>
      <c r="H2900" s="82">
        <v>21214927.370000001</v>
      </c>
      <c r="I2900" s="50">
        <v>0.04</v>
      </c>
      <c r="J2900" s="15">
        <v>537.04</v>
      </c>
      <c r="K2900" s="15">
        <v>13426</v>
      </c>
      <c r="L2900" s="15"/>
      <c r="M2900" s="66" t="str">
        <f>TEXT(Table2[[#This Row],[Gd.Dt]],"mmm-yy")</f>
        <v>Jul-22</v>
      </c>
      <c r="N2900" s="46" t="str">
        <f>MID(Table2[[#This Row],[BE]],6,2)</f>
        <v>IB</v>
      </c>
      <c r="O2900" s="46" t="str">
        <f>IF(Table2[[#This Row],[Type]]="IB","EOU",IF(Table2[[#This Row],[Type]]="MB","Local","492"))</f>
        <v>EOU</v>
      </c>
      <c r="P2900" s="46">
        <f>ROUND(Table2[[#This Row],[Cons]]/Table2[[#This Row],[Qty.]],5)</f>
        <v>0.04</v>
      </c>
      <c r="Q2900" s="46" t="b">
        <f>EXACT(Table2[[#This Row],[rate]],Table2[[#This Row],[Check]])</f>
        <v>1</v>
      </c>
      <c r="R2900" s="46"/>
      <c r="S2900" s="46" t="str">
        <f>IF(Table2[[#This Row],[SRO]]="EOU",VLOOKUP(Table2[[#This Row],[BE]],[2]GD.List!$C$3:$N$5014,12,0),IF(Table2[[#This Row],[SRO]]="Local","Polyester Staple Fibre","SRO 492"))</f>
        <v>Textile Chemical</v>
      </c>
    </row>
    <row r="2901" spans="1:19" x14ac:dyDescent="0.25">
      <c r="A2901" s="120" t="s">
        <v>2082</v>
      </c>
      <c r="B2901" s="116" t="s">
        <v>2072</v>
      </c>
      <c r="C2901" s="165">
        <v>19916</v>
      </c>
      <c r="D2901" s="117">
        <v>3910</v>
      </c>
      <c r="E2901" s="7" t="s">
        <v>2088</v>
      </c>
      <c r="F2901" s="116" t="s">
        <v>2089</v>
      </c>
      <c r="G2901" s="156">
        <v>44743</v>
      </c>
      <c r="H2901" s="82">
        <v>20150453.949999999</v>
      </c>
      <c r="I2901" s="50">
        <v>0.04</v>
      </c>
      <c r="J2901" s="15">
        <v>405.78</v>
      </c>
      <c r="K2901" s="15">
        <v>10144.5</v>
      </c>
      <c r="L2901" s="15"/>
      <c r="M2901" s="66" t="str">
        <f>TEXT(Table2[[#This Row],[Gd.Dt]],"mmm-yy")</f>
        <v>Jul-22</v>
      </c>
      <c r="N2901" s="46" t="str">
        <f>MID(Table2[[#This Row],[BE]],6,2)</f>
        <v>IB</v>
      </c>
      <c r="O2901" s="46" t="str">
        <f>IF(Table2[[#This Row],[Type]]="IB","EOU",IF(Table2[[#This Row],[Type]]="MB","Local","492"))</f>
        <v>EOU</v>
      </c>
      <c r="P2901" s="46">
        <f>ROUND(Table2[[#This Row],[Cons]]/Table2[[#This Row],[Qty.]],5)</f>
        <v>0.04</v>
      </c>
      <c r="Q2901" s="46" t="b">
        <f>EXACT(Table2[[#This Row],[rate]],Table2[[#This Row],[Check]])</f>
        <v>1</v>
      </c>
      <c r="R2901" s="46"/>
      <c r="S2901" s="46" t="str">
        <f>IF(Table2[[#This Row],[SRO]]="EOU",VLOOKUP(Table2[[#This Row],[BE]],[2]GD.List!$C$3:$N$5014,12,0),IF(Table2[[#This Row],[SRO]]="Local","Polyester Staple Fibre","SRO 492"))</f>
        <v>Textile Chemical</v>
      </c>
    </row>
    <row r="2902" spans="1:19" x14ac:dyDescent="0.25">
      <c r="A2902" s="119" t="s">
        <v>2084</v>
      </c>
      <c r="B2902" s="116" t="s">
        <v>2075</v>
      </c>
      <c r="C2902" s="165">
        <v>33380</v>
      </c>
      <c r="D2902" s="117">
        <v>3402.13</v>
      </c>
      <c r="E2902" s="7" t="s">
        <v>2090</v>
      </c>
      <c r="F2902" s="116" t="s">
        <v>2093</v>
      </c>
      <c r="G2902" s="156">
        <v>44743</v>
      </c>
      <c r="H2902" s="82">
        <v>23501536.41</v>
      </c>
      <c r="I2902" s="50">
        <v>0.04</v>
      </c>
      <c r="J2902" s="15">
        <v>600.43999999999994</v>
      </c>
      <c r="K2902" s="15">
        <v>15011</v>
      </c>
      <c r="L2902" s="15"/>
      <c r="M2902" s="66" t="str">
        <f>TEXT(Table2[[#This Row],[Gd.Dt]],"mmm-yy")</f>
        <v>Jul-22</v>
      </c>
      <c r="N2902" s="46" t="str">
        <f>MID(Table2[[#This Row],[BE]],6,2)</f>
        <v>IB</v>
      </c>
      <c r="O2902" s="46" t="str">
        <f>IF(Table2[[#This Row],[Type]]="IB","EOU",IF(Table2[[#This Row],[Type]]="MB","Local","492"))</f>
        <v>EOU</v>
      </c>
      <c r="P2902" s="46">
        <f>ROUND(Table2[[#This Row],[Cons]]/Table2[[#This Row],[Qty.]],5)</f>
        <v>0.04</v>
      </c>
      <c r="Q2902" s="46" t="b">
        <f>EXACT(Table2[[#This Row],[rate]],Table2[[#This Row],[Check]])</f>
        <v>1</v>
      </c>
      <c r="R2902" s="46"/>
      <c r="S2902" s="46" t="str">
        <f>IF(Table2[[#This Row],[SRO]]="EOU",VLOOKUP(Table2[[#This Row],[BE]],[2]GD.List!$C$3:$N$5014,12,0),IF(Table2[[#This Row],[SRO]]="Local","Polyester Staple Fibre","SRO 492"))</f>
        <v>Textile Chemical</v>
      </c>
    </row>
    <row r="2903" spans="1:19" x14ac:dyDescent="0.25">
      <c r="A2903" s="119" t="s">
        <v>2084</v>
      </c>
      <c r="B2903" s="116" t="s">
        <v>2102</v>
      </c>
      <c r="C2903" s="165">
        <v>31428</v>
      </c>
      <c r="D2903" s="117">
        <v>3402.13</v>
      </c>
      <c r="E2903" s="7" t="s">
        <v>2083</v>
      </c>
      <c r="F2903" s="116" t="s">
        <v>2087</v>
      </c>
      <c r="G2903" s="156">
        <v>44743</v>
      </c>
      <c r="H2903" s="82">
        <v>21214927.370000001</v>
      </c>
      <c r="I2903" s="50">
        <v>0.04</v>
      </c>
      <c r="J2903" s="15">
        <v>537.04</v>
      </c>
      <c r="K2903" s="15">
        <v>13426</v>
      </c>
      <c r="L2903" s="15"/>
      <c r="M2903" s="66" t="str">
        <f>TEXT(Table2[[#This Row],[Gd.Dt]],"mmm-yy")</f>
        <v>Jul-22</v>
      </c>
      <c r="N2903" s="46" t="str">
        <f>MID(Table2[[#This Row],[BE]],6,2)</f>
        <v>IB</v>
      </c>
      <c r="O2903" s="46" t="str">
        <f>IF(Table2[[#This Row],[Type]]="IB","EOU",IF(Table2[[#This Row],[Type]]="MB","Local","492"))</f>
        <v>EOU</v>
      </c>
      <c r="P2903" s="46">
        <f>ROUND(Table2[[#This Row],[Cons]]/Table2[[#This Row],[Qty.]],5)</f>
        <v>0.04</v>
      </c>
      <c r="Q2903" s="46" t="b">
        <f>EXACT(Table2[[#This Row],[rate]],Table2[[#This Row],[Check]])</f>
        <v>1</v>
      </c>
      <c r="R2903" s="46"/>
      <c r="S2903" s="46" t="str">
        <f>IF(Table2[[#This Row],[SRO]]="EOU",VLOOKUP(Table2[[#This Row],[BE]],[2]GD.List!$C$3:$N$5014,12,0),IF(Table2[[#This Row],[SRO]]="Local","Polyester Staple Fibre","SRO 492"))</f>
        <v>Textile Chemical</v>
      </c>
    </row>
    <row r="2904" spans="1:19" x14ac:dyDescent="0.25">
      <c r="A2904" s="120" t="s">
        <v>2084</v>
      </c>
      <c r="B2904" s="116" t="s">
        <v>2072</v>
      </c>
      <c r="C2904" s="165">
        <v>19916</v>
      </c>
      <c r="D2904" s="117">
        <v>3402.13</v>
      </c>
      <c r="E2904" s="7" t="s">
        <v>2088</v>
      </c>
      <c r="F2904" s="116" t="s">
        <v>2089</v>
      </c>
      <c r="G2904" s="156">
        <v>44743</v>
      </c>
      <c r="H2904" s="82">
        <v>20150453.949999999</v>
      </c>
      <c r="I2904" s="50">
        <v>0.04</v>
      </c>
      <c r="J2904" s="15">
        <v>373.28</v>
      </c>
      <c r="K2904" s="15">
        <v>9332</v>
      </c>
      <c r="L2904" s="15"/>
      <c r="M2904" s="66" t="str">
        <f>TEXT(Table2[[#This Row],[Gd.Dt]],"mmm-yy")</f>
        <v>Jul-22</v>
      </c>
      <c r="N2904" s="46" t="str">
        <f>MID(Table2[[#This Row],[BE]],6,2)</f>
        <v>IB</v>
      </c>
      <c r="O2904" s="46" t="str">
        <f>IF(Table2[[#This Row],[Type]]="IB","EOU",IF(Table2[[#This Row],[Type]]="MB","Local","492"))</f>
        <v>EOU</v>
      </c>
      <c r="P2904" s="46">
        <f>ROUND(Table2[[#This Row],[Cons]]/Table2[[#This Row],[Qty.]],5)</f>
        <v>0.04</v>
      </c>
      <c r="Q2904" s="46" t="b">
        <f>EXACT(Table2[[#This Row],[rate]],Table2[[#This Row],[Check]])</f>
        <v>1</v>
      </c>
      <c r="R2904" s="46"/>
      <c r="S2904" s="46" t="str">
        <f>IF(Table2[[#This Row],[SRO]]="EOU",VLOOKUP(Table2[[#This Row],[BE]],[2]GD.List!$C$3:$N$5014,12,0),IF(Table2[[#This Row],[SRO]]="Local","Polyester Staple Fibre","SRO 492"))</f>
        <v>Textile Chemical</v>
      </c>
    </row>
    <row r="2905" spans="1:19" x14ac:dyDescent="0.25">
      <c r="A2905" s="119" t="s">
        <v>2091</v>
      </c>
      <c r="B2905" s="119" t="s">
        <v>2076</v>
      </c>
      <c r="C2905" s="170">
        <v>21600</v>
      </c>
      <c r="D2905" s="171">
        <v>9607.11</v>
      </c>
      <c r="E2905" s="162" t="s">
        <v>2092</v>
      </c>
      <c r="F2905" s="119" t="s">
        <v>2096</v>
      </c>
      <c r="G2905" s="163">
        <v>44743</v>
      </c>
      <c r="H2905" s="172">
        <v>30627720</v>
      </c>
      <c r="I2905" s="53">
        <v>1</v>
      </c>
      <c r="J2905" s="30">
        <v>137</v>
      </c>
      <c r="K2905" s="30">
        <v>137</v>
      </c>
      <c r="L2905" s="30"/>
      <c r="M2905" s="67" t="str">
        <f>TEXT(Table2[[#This Row],[Gd.Dt]],"mmm-yy")</f>
        <v>Jul-22</v>
      </c>
      <c r="N2905" s="47" t="str">
        <f>MID(Table2[[#This Row],[BE]],6,2)</f>
        <v>EP</v>
      </c>
      <c r="O2905" s="47" t="str">
        <f>IF(Table2[[#This Row],[Type]]="IB","EOU",IF(Table2[[#This Row],[Type]]="MB","Local","492"))</f>
        <v>492</v>
      </c>
      <c r="P2905" s="47">
        <f>ROUND(Table2[[#This Row],[Cons]]/Table2[[#This Row],[Qty.]],5)</f>
        <v>1</v>
      </c>
      <c r="Q2905" s="47" t="b">
        <f>EXACT(Table2[[#This Row],[rate]],Table2[[#This Row],[Check]])</f>
        <v>1</v>
      </c>
      <c r="R2905" s="47"/>
      <c r="S2905" s="47" t="str">
        <f>IF(Table2[[#This Row],[SRO]]="EOU",VLOOKUP(Table2[[#This Row],[BE]],[2]GD.List!$C$3:$N$5014,12,0),IF(Table2[[#This Row],[SRO]]="Local","Polyester Staple Fibre","SRO 492"))</f>
        <v>SRO 492</v>
      </c>
    </row>
    <row r="2906" spans="1:19" x14ac:dyDescent="0.25">
      <c r="A2906" s="120" t="s">
        <v>1</v>
      </c>
      <c r="B2906" s="116" t="s">
        <v>2098</v>
      </c>
      <c r="C2906" s="165">
        <v>4454</v>
      </c>
      <c r="D2906" s="117">
        <v>2701.12</v>
      </c>
      <c r="E2906" s="7" t="s">
        <v>46</v>
      </c>
      <c r="F2906" s="116" t="s">
        <v>2100</v>
      </c>
      <c r="G2906" s="156">
        <v>44744</v>
      </c>
      <c r="H2906" s="82">
        <v>11852697.07</v>
      </c>
      <c r="I2906" s="50">
        <v>0.1</v>
      </c>
      <c r="J2906" s="15">
        <v>730.5</v>
      </c>
      <c r="K2906" s="15">
        <v>7305</v>
      </c>
      <c r="L2906" s="15"/>
      <c r="M2906" s="66" t="str">
        <f>TEXT(Table2[[#This Row],[Gd.Dt]],"mmm-yy")</f>
        <v>Jul-22</v>
      </c>
      <c r="N2906" s="46" t="str">
        <f>MID(Table2[[#This Row],[BE]],6,2)</f>
        <v>IB</v>
      </c>
      <c r="O2906" s="46" t="str">
        <f>IF(Table2[[#This Row],[Type]]="IB","EOU",IF(Table2[[#This Row],[Type]]="MB","Local","492"))</f>
        <v>EOU</v>
      </c>
      <c r="P2906" s="46">
        <f>ROUND(Table2[[#This Row],[Cons]]/Table2[[#This Row],[Qty.]],5)</f>
        <v>0.1</v>
      </c>
      <c r="Q2906" s="46" t="b">
        <f>EXACT(Table2[[#This Row],[rate]],Table2[[#This Row],[Check]])</f>
        <v>1</v>
      </c>
      <c r="R2906" s="46"/>
      <c r="S2906" s="46" t="str">
        <f>IF(Table2[[#This Row],[SRO]]="EOU",VLOOKUP(Table2[[#This Row],[BE]],[2]GD.List!$C$3:$N$5014,12,0),IF(Table2[[#This Row],[SRO]]="Local","Polyester Staple Fibre","SRO 492"))</f>
        <v>Textile Coal</v>
      </c>
    </row>
    <row r="2907" spans="1:19" x14ac:dyDescent="0.25">
      <c r="A2907" s="120" t="s">
        <v>1881</v>
      </c>
      <c r="B2907" s="116" t="s">
        <v>2098</v>
      </c>
      <c r="C2907" s="165">
        <v>4454</v>
      </c>
      <c r="D2907" s="117">
        <v>2847</v>
      </c>
      <c r="E2907" s="7" t="s">
        <v>46</v>
      </c>
      <c r="F2907" s="116" t="s">
        <v>2100</v>
      </c>
      <c r="G2907" s="156">
        <v>44744</v>
      </c>
      <c r="H2907" s="82">
        <v>11852697.07</v>
      </c>
      <c r="I2907" s="50">
        <v>0.03</v>
      </c>
      <c r="J2907" s="15">
        <v>219.15</v>
      </c>
      <c r="K2907" s="15">
        <v>7305</v>
      </c>
      <c r="L2907" s="15"/>
      <c r="M2907" s="66" t="str">
        <f>TEXT(Table2[[#This Row],[Gd.Dt]],"mmm-yy")</f>
        <v>Jul-22</v>
      </c>
      <c r="N2907" s="46" t="str">
        <f>MID(Table2[[#This Row],[BE]],6,2)</f>
        <v>IB</v>
      </c>
      <c r="O2907" s="46" t="str">
        <f>IF(Table2[[#This Row],[Type]]="IB","EOU",IF(Table2[[#This Row],[Type]]="MB","Local","492"))</f>
        <v>EOU</v>
      </c>
      <c r="P2907" s="46">
        <f>ROUND(Table2[[#This Row],[Cons]]/Table2[[#This Row],[Qty.]],5)</f>
        <v>0.03</v>
      </c>
      <c r="Q2907" s="46" t="b">
        <f>EXACT(Table2[[#This Row],[rate]],Table2[[#This Row],[Check]])</f>
        <v>1</v>
      </c>
      <c r="R2907" s="46"/>
      <c r="S2907" s="46" t="str">
        <f>IF(Table2[[#This Row],[SRO]]="EOU",VLOOKUP(Table2[[#This Row],[BE]],[2]GD.List!$C$3:$N$5014,12,0),IF(Table2[[#This Row],[SRO]]="Local","Polyester Staple Fibre","SRO 492"))</f>
        <v>Textile Chemical</v>
      </c>
    </row>
    <row r="2908" spans="1:19" x14ac:dyDescent="0.25">
      <c r="A2908" s="120" t="s">
        <v>1884</v>
      </c>
      <c r="B2908" s="116" t="s">
        <v>2098</v>
      </c>
      <c r="C2908" s="165">
        <v>4454</v>
      </c>
      <c r="D2908" s="117">
        <v>3809.9189999999999</v>
      </c>
      <c r="E2908" s="7" t="s">
        <v>46</v>
      </c>
      <c r="F2908" s="116" t="s">
        <v>2100</v>
      </c>
      <c r="G2908" s="156">
        <v>44744</v>
      </c>
      <c r="H2908" s="82">
        <v>11852697.07</v>
      </c>
      <c r="I2908" s="50">
        <v>0.04</v>
      </c>
      <c r="J2908" s="15">
        <v>292.2</v>
      </c>
      <c r="K2908" s="15">
        <v>7305</v>
      </c>
      <c r="L2908" s="15"/>
      <c r="M2908" s="66" t="str">
        <f>TEXT(Table2[[#This Row],[Gd.Dt]],"mmm-yy")</f>
        <v>Jul-22</v>
      </c>
      <c r="N2908" s="46" t="str">
        <f>MID(Table2[[#This Row],[BE]],6,2)</f>
        <v>IB</v>
      </c>
      <c r="O2908" s="46" t="str">
        <f>IF(Table2[[#This Row],[Type]]="IB","EOU",IF(Table2[[#This Row],[Type]]="MB","Local","492"))</f>
        <v>EOU</v>
      </c>
      <c r="P2908" s="46">
        <f>ROUND(Table2[[#This Row],[Cons]]/Table2[[#This Row],[Qty.]],5)</f>
        <v>0.04</v>
      </c>
      <c r="Q2908" s="46" t="b">
        <f>EXACT(Table2[[#This Row],[rate]],Table2[[#This Row],[Check]])</f>
        <v>1</v>
      </c>
      <c r="R2908" s="46"/>
      <c r="S2908" s="46" t="str">
        <f>IF(Table2[[#This Row],[SRO]]="EOU",VLOOKUP(Table2[[#This Row],[BE]],[2]GD.List!$C$3:$N$5014,12,0),IF(Table2[[#This Row],[SRO]]="Local","Polyester Staple Fibre","SRO 492"))</f>
        <v>Textile Chemical</v>
      </c>
    </row>
    <row r="2909" spans="1:19" x14ac:dyDescent="0.25">
      <c r="A2909" s="120" t="s">
        <v>1971</v>
      </c>
      <c r="B2909" s="116" t="s">
        <v>2097</v>
      </c>
      <c r="C2909" s="165">
        <v>5650</v>
      </c>
      <c r="D2909" s="117">
        <v>5503.201</v>
      </c>
      <c r="E2909" s="7" t="s">
        <v>2099</v>
      </c>
      <c r="F2909" s="116" t="s">
        <v>2101</v>
      </c>
      <c r="G2909" s="156">
        <v>44743</v>
      </c>
      <c r="H2909" s="82">
        <v>5899629.2199999997</v>
      </c>
      <c r="I2909" s="50">
        <v>0.66327000000000003</v>
      </c>
      <c r="J2909" s="15">
        <v>2772.47</v>
      </c>
      <c r="K2909" s="15">
        <v>4180</v>
      </c>
      <c r="L2909" s="15"/>
      <c r="M2909" s="66" t="str">
        <f>TEXT(Table2[[#This Row],[Gd.Dt]],"mmm-yy")</f>
        <v>Jul-22</v>
      </c>
      <c r="N2909" s="46" t="str">
        <f>MID(Table2[[#This Row],[BE]],6,2)</f>
        <v>MB</v>
      </c>
      <c r="O2909" s="46" t="str">
        <f>IF(Table2[[#This Row],[Type]]="IB","EOU",IF(Table2[[#This Row],[Type]]="MB","Local","492"))</f>
        <v>Local</v>
      </c>
      <c r="P2909" s="46">
        <f>ROUND(Table2[[#This Row],[Cons]]/Table2[[#This Row],[Qty.]],5)</f>
        <v>0.66327000000000003</v>
      </c>
      <c r="Q2909" s="46" t="b">
        <f>EXACT(Table2[[#This Row],[rate]],Table2[[#This Row],[Check]])</f>
        <v>1</v>
      </c>
      <c r="R2909" s="46"/>
      <c r="S2909" s="46" t="str">
        <f>IF(Table2[[#This Row],[SRO]]="EOU",VLOOKUP(Table2[[#This Row],[BE]],[2]GD.List!$C$3:$N$5014,12,0),IF(Table2[[#This Row],[SRO]]="Local","Polyester Staple Fibre","SRO 492"))</f>
        <v>Polyester Staple Fibre</v>
      </c>
    </row>
    <row r="2910" spans="1:19" x14ac:dyDescent="0.25">
      <c r="A2910" s="120" t="s">
        <v>2016</v>
      </c>
      <c r="B2910" s="116" t="s">
        <v>2098</v>
      </c>
      <c r="C2910" s="165">
        <v>4454</v>
      </c>
      <c r="D2910" s="117">
        <v>3906.9029999999998</v>
      </c>
      <c r="E2910" s="7" t="s">
        <v>46</v>
      </c>
      <c r="F2910" s="116" t="s">
        <v>2100</v>
      </c>
      <c r="G2910" s="156">
        <v>44744</v>
      </c>
      <c r="H2910" s="82">
        <v>11852697.07</v>
      </c>
      <c r="I2910" s="50">
        <v>0.04</v>
      </c>
      <c r="J2910" s="15">
        <v>292.2</v>
      </c>
      <c r="K2910" s="15">
        <v>7305</v>
      </c>
      <c r="L2910" s="15"/>
      <c r="M2910" s="66" t="str">
        <f>TEXT(Table2[[#This Row],[Gd.Dt]],"mmm-yy")</f>
        <v>Jul-22</v>
      </c>
      <c r="N2910" s="46" t="str">
        <f>MID(Table2[[#This Row],[BE]],6,2)</f>
        <v>IB</v>
      </c>
      <c r="O2910" s="46" t="str">
        <f>IF(Table2[[#This Row],[Type]]="IB","EOU",IF(Table2[[#This Row],[Type]]="MB","Local","492"))</f>
        <v>EOU</v>
      </c>
      <c r="P2910" s="46">
        <f>ROUND(Table2[[#This Row],[Cons]]/Table2[[#This Row],[Qty.]],5)</f>
        <v>0.04</v>
      </c>
      <c r="Q2910" s="46" t="b">
        <f>EXACT(Table2[[#This Row],[rate]],Table2[[#This Row],[Check]])</f>
        <v>1</v>
      </c>
      <c r="R2910" s="46"/>
      <c r="S2910" s="46" t="str">
        <f>IF(Table2[[#This Row],[SRO]]="EOU",VLOOKUP(Table2[[#This Row],[BE]],[2]GD.List!$C$3:$N$5014,12,0),IF(Table2[[#This Row],[SRO]]="Local","Polyester Staple Fibre","SRO 492"))</f>
        <v>Textile Chemical</v>
      </c>
    </row>
    <row r="2911" spans="1:19" x14ac:dyDescent="0.25">
      <c r="A2911" s="119" t="s">
        <v>2082</v>
      </c>
      <c r="B2911" s="119" t="s">
        <v>2098</v>
      </c>
      <c r="C2911" s="170">
        <v>4454</v>
      </c>
      <c r="D2911" s="171">
        <v>3910</v>
      </c>
      <c r="E2911" s="162" t="s">
        <v>46</v>
      </c>
      <c r="F2911" s="119" t="s">
        <v>2100</v>
      </c>
      <c r="G2911" s="163">
        <v>44744</v>
      </c>
      <c r="H2911" s="172">
        <v>11852697.07</v>
      </c>
      <c r="I2911" s="53">
        <v>0.04</v>
      </c>
      <c r="J2911" s="30">
        <v>292.2</v>
      </c>
      <c r="K2911" s="30">
        <v>7305</v>
      </c>
      <c r="L2911" s="30"/>
      <c r="M2911" s="67" t="str">
        <f>TEXT(Table2[[#This Row],[Gd.Dt]],"mmm-yy")</f>
        <v>Jul-22</v>
      </c>
      <c r="N2911" s="47" t="str">
        <f>MID(Table2[[#This Row],[BE]],6,2)</f>
        <v>IB</v>
      </c>
      <c r="O2911" s="47" t="str">
        <f>IF(Table2[[#This Row],[Type]]="IB","EOU",IF(Table2[[#This Row],[Type]]="MB","Local","492"))</f>
        <v>EOU</v>
      </c>
      <c r="P2911" s="47">
        <f>ROUND(Table2[[#This Row],[Cons]]/Table2[[#This Row],[Qty.]],5)</f>
        <v>0.04</v>
      </c>
      <c r="Q2911" s="47" t="b">
        <f>EXACT(Table2[[#This Row],[rate]],Table2[[#This Row],[Check]])</f>
        <v>1</v>
      </c>
      <c r="R2911" s="47"/>
      <c r="S2911" s="47" t="str">
        <f>IF(Table2[[#This Row],[SRO]]="EOU",VLOOKUP(Table2[[#This Row],[BE]],[2]GD.List!$C$3:$N$5014,12,0),IF(Table2[[#This Row],[SRO]]="Local","Polyester Staple Fibre","SRO 492"))</f>
        <v>Textile Chemical</v>
      </c>
    </row>
    <row r="2912" spans="1:19" x14ac:dyDescent="0.25">
      <c r="A2912" s="119" t="s">
        <v>1</v>
      </c>
      <c r="B2912" s="116" t="s">
        <v>2106</v>
      </c>
      <c r="C2912" s="165">
        <v>3468</v>
      </c>
      <c r="D2912" s="117">
        <v>2701.12</v>
      </c>
      <c r="E2912" s="7" t="s">
        <v>2107</v>
      </c>
      <c r="F2912" s="116" t="s">
        <v>2109</v>
      </c>
      <c r="G2912" s="156">
        <v>44745</v>
      </c>
      <c r="H2912" s="82">
        <v>8415508.9000000004</v>
      </c>
      <c r="I2912" s="50">
        <v>0.1</v>
      </c>
      <c r="J2912" s="15">
        <v>325.5</v>
      </c>
      <c r="K2912" s="15">
        <v>3255</v>
      </c>
      <c r="L2912" s="15"/>
      <c r="M2912" s="66" t="str">
        <f>TEXT(Table2[[#This Row],[Gd.Dt]],"mmm-yy")</f>
        <v>Jul-22</v>
      </c>
      <c r="N2912" s="46" t="str">
        <f>MID(Table2[[#This Row],[BE]],6,2)</f>
        <v>IB</v>
      </c>
      <c r="O2912" s="46" t="str">
        <f>IF(Table2[[#This Row],[Type]]="IB","EOU",IF(Table2[[#This Row],[Type]]="MB","Local","492"))</f>
        <v>EOU</v>
      </c>
      <c r="P2912" s="46">
        <f>ROUND(Table2[[#This Row],[Cons]]/Table2[[#This Row],[Qty.]],5)</f>
        <v>0.1</v>
      </c>
      <c r="Q2912" s="46" t="b">
        <f>EXACT(Table2[[#This Row],[rate]],Table2[[#This Row],[Check]])</f>
        <v>1</v>
      </c>
      <c r="R2912" s="46"/>
      <c r="S2912" s="46" t="str">
        <f>IF(Table2[[#This Row],[SRO]]="EOU",VLOOKUP(Table2[[#This Row],[BE]],[2]GD.List!$C$3:$N$5014,12,0),IF(Table2[[#This Row],[SRO]]="Local","Polyester Staple Fibre","SRO 492"))</f>
        <v>Textile Coal</v>
      </c>
    </row>
    <row r="2913" spans="1:19" x14ac:dyDescent="0.25">
      <c r="A2913" s="119" t="s">
        <v>1</v>
      </c>
      <c r="B2913" s="116" t="s">
        <v>2106</v>
      </c>
      <c r="C2913" s="165">
        <v>3468</v>
      </c>
      <c r="D2913" s="117">
        <v>2701.12</v>
      </c>
      <c r="E2913" s="7" t="s">
        <v>2107</v>
      </c>
      <c r="F2913" s="116" t="s">
        <v>2109</v>
      </c>
      <c r="G2913" s="156">
        <v>44745</v>
      </c>
      <c r="H2913" s="82">
        <v>8415508.9000000004</v>
      </c>
      <c r="I2913" s="50">
        <v>0.4</v>
      </c>
      <c r="J2913" s="15">
        <v>724</v>
      </c>
      <c r="K2913" s="15">
        <v>1810</v>
      </c>
      <c r="L2913" s="15"/>
      <c r="M2913" s="66" t="str">
        <f>TEXT(Table2[[#This Row],[Gd.Dt]],"mmm-yy")</f>
        <v>Jul-22</v>
      </c>
      <c r="N2913" s="46" t="str">
        <f>MID(Table2[[#This Row],[BE]],6,2)</f>
        <v>IB</v>
      </c>
      <c r="O2913" s="46" t="str">
        <f>IF(Table2[[#This Row],[Type]]="IB","EOU",IF(Table2[[#This Row],[Type]]="MB","Local","492"))</f>
        <v>EOU</v>
      </c>
      <c r="P2913" s="46">
        <f>ROUND(Table2[[#This Row],[Cons]]/Table2[[#This Row],[Qty.]],5)</f>
        <v>0.4</v>
      </c>
      <c r="Q2913" s="46" t="b">
        <f>EXACT(Table2[[#This Row],[rate]],Table2[[#This Row],[Check]])</f>
        <v>1</v>
      </c>
      <c r="R2913" s="46"/>
      <c r="S2913" s="46" t="str">
        <f>IF(Table2[[#This Row],[SRO]]="EOU",VLOOKUP(Table2[[#This Row],[BE]],[2]GD.List!$C$3:$N$5014,12,0),IF(Table2[[#This Row],[SRO]]="Local","Polyester Staple Fibre","SRO 492"))</f>
        <v>Textile Coal</v>
      </c>
    </row>
    <row r="2914" spans="1:19" x14ac:dyDescent="0.25">
      <c r="A2914" s="119" t="s">
        <v>1</v>
      </c>
      <c r="B2914" s="116" t="s">
        <v>2104</v>
      </c>
      <c r="C2914" s="165">
        <v>38642</v>
      </c>
      <c r="D2914" s="117">
        <v>2701.12</v>
      </c>
      <c r="E2914" s="7" t="s">
        <v>2105</v>
      </c>
      <c r="F2914" s="116" t="s">
        <v>2110</v>
      </c>
      <c r="G2914" s="156">
        <v>44744</v>
      </c>
      <c r="H2914" s="82">
        <v>25266395.649999999</v>
      </c>
      <c r="I2914" s="50">
        <v>0.4</v>
      </c>
      <c r="J2914" s="15">
        <v>6354.4</v>
      </c>
      <c r="K2914" s="15">
        <v>15886</v>
      </c>
      <c r="L2914" s="15"/>
      <c r="M2914" s="66" t="str">
        <f>TEXT(Table2[[#This Row],[Gd.Dt]],"mmm-yy")</f>
        <v>Jul-22</v>
      </c>
      <c r="N2914" s="46" t="str">
        <f>MID(Table2[[#This Row],[BE]],6,2)</f>
        <v>IB</v>
      </c>
      <c r="O2914" s="46" t="str">
        <f>IF(Table2[[#This Row],[Type]]="IB","EOU",IF(Table2[[#This Row],[Type]]="MB","Local","492"))</f>
        <v>EOU</v>
      </c>
      <c r="P2914" s="46">
        <f>ROUND(Table2[[#This Row],[Cons]]/Table2[[#This Row],[Qty.]],5)</f>
        <v>0.4</v>
      </c>
      <c r="Q2914" s="46" t="b">
        <f>EXACT(Table2[[#This Row],[rate]],Table2[[#This Row],[Check]])</f>
        <v>1</v>
      </c>
      <c r="R2914" s="46"/>
      <c r="S2914" s="46" t="str">
        <f>IF(Table2[[#This Row],[SRO]]="EOU",VLOOKUP(Table2[[#This Row],[BE]],[2]GD.List!$C$3:$N$5014,12,0),IF(Table2[[#This Row],[SRO]]="Local","Polyester Staple Fibre","SRO 492"))</f>
        <v>Textile Coal</v>
      </c>
    </row>
    <row r="2915" spans="1:19" x14ac:dyDescent="0.25">
      <c r="A2915" s="120" t="s">
        <v>1</v>
      </c>
      <c r="B2915" s="116" t="s">
        <v>2108</v>
      </c>
      <c r="C2915" s="165">
        <v>11260</v>
      </c>
      <c r="D2915" s="117">
        <v>2701.12</v>
      </c>
      <c r="E2915" s="7" t="s">
        <v>46</v>
      </c>
      <c r="F2915" s="116" t="s">
        <v>2111</v>
      </c>
      <c r="G2915" s="156">
        <v>44746</v>
      </c>
      <c r="H2915" s="82">
        <v>29199108.390000001</v>
      </c>
      <c r="I2915" s="50">
        <v>0.1</v>
      </c>
      <c r="J2915" s="15">
        <v>1807.3</v>
      </c>
      <c r="K2915" s="15">
        <v>18073</v>
      </c>
      <c r="L2915" s="15"/>
      <c r="M2915" s="66" t="str">
        <f>TEXT(Table2[[#This Row],[Gd.Dt]],"mmm-yy")</f>
        <v>Jul-22</v>
      </c>
      <c r="N2915" s="46" t="str">
        <f>MID(Table2[[#This Row],[BE]],6,2)</f>
        <v>IB</v>
      </c>
      <c r="O2915" s="46" t="str">
        <f>IF(Table2[[#This Row],[Type]]="IB","EOU",IF(Table2[[#This Row],[Type]]="MB","Local","492"))</f>
        <v>EOU</v>
      </c>
      <c r="P2915" s="46">
        <f>ROUND(Table2[[#This Row],[Cons]]/Table2[[#This Row],[Qty.]],5)</f>
        <v>0.1</v>
      </c>
      <c r="Q2915" s="46" t="b">
        <f>EXACT(Table2[[#This Row],[rate]],Table2[[#This Row],[Check]])</f>
        <v>1</v>
      </c>
      <c r="R2915" s="46"/>
      <c r="S2915" s="46" t="str">
        <f>IF(Table2[[#This Row],[SRO]]="EOU",VLOOKUP(Table2[[#This Row],[BE]],[2]GD.List!$C$3:$N$5014,12,0),IF(Table2[[#This Row],[SRO]]="Local","Polyester Staple Fibre","SRO 492"))</f>
        <v>Textile Coal</v>
      </c>
    </row>
    <row r="2916" spans="1:19" x14ac:dyDescent="0.25">
      <c r="A2916" s="119" t="s">
        <v>1881</v>
      </c>
      <c r="B2916" s="116" t="s">
        <v>2106</v>
      </c>
      <c r="C2916" s="165">
        <v>3468</v>
      </c>
      <c r="D2916" s="117">
        <v>2847</v>
      </c>
      <c r="E2916" s="7" t="s">
        <v>2107</v>
      </c>
      <c r="F2916" s="116" t="s">
        <v>2109</v>
      </c>
      <c r="G2916" s="156">
        <v>44745</v>
      </c>
      <c r="H2916" s="82">
        <v>8415508.9000000004</v>
      </c>
      <c r="I2916" s="50">
        <v>0.03</v>
      </c>
      <c r="J2916" s="15">
        <v>151.94999999999999</v>
      </c>
      <c r="K2916" s="15">
        <v>5065</v>
      </c>
      <c r="L2916" s="15"/>
      <c r="M2916" s="66" t="str">
        <f>TEXT(Table2[[#This Row],[Gd.Dt]],"mmm-yy")</f>
        <v>Jul-22</v>
      </c>
      <c r="N2916" s="46" t="str">
        <f>MID(Table2[[#This Row],[BE]],6,2)</f>
        <v>IB</v>
      </c>
      <c r="O2916" s="46" t="str">
        <f>IF(Table2[[#This Row],[Type]]="IB","EOU",IF(Table2[[#This Row],[Type]]="MB","Local","492"))</f>
        <v>EOU</v>
      </c>
      <c r="P2916" s="46">
        <f>ROUND(Table2[[#This Row],[Cons]]/Table2[[#This Row],[Qty.]],5)</f>
        <v>0.03</v>
      </c>
      <c r="Q2916" s="46" t="b">
        <f>EXACT(Table2[[#This Row],[rate]],Table2[[#This Row],[Check]])</f>
        <v>1</v>
      </c>
      <c r="R2916" s="46"/>
      <c r="S2916" s="46" t="str">
        <f>IF(Table2[[#This Row],[SRO]]="EOU",VLOOKUP(Table2[[#This Row],[BE]],[2]GD.List!$C$3:$N$5014,12,0),IF(Table2[[#This Row],[SRO]]="Local","Polyester Staple Fibre","SRO 492"))</f>
        <v>Textile Chemical</v>
      </c>
    </row>
    <row r="2917" spans="1:19" x14ac:dyDescent="0.25">
      <c r="A2917" s="119" t="s">
        <v>1881</v>
      </c>
      <c r="B2917" s="116" t="s">
        <v>2104</v>
      </c>
      <c r="C2917" s="165">
        <v>38642</v>
      </c>
      <c r="D2917" s="117">
        <v>2847</v>
      </c>
      <c r="E2917" s="7" t="s">
        <v>2105</v>
      </c>
      <c r="F2917" s="116" t="s">
        <v>2110</v>
      </c>
      <c r="G2917" s="156">
        <v>44744</v>
      </c>
      <c r="H2917" s="82">
        <v>25266395.649999999</v>
      </c>
      <c r="I2917" s="50">
        <v>0.03</v>
      </c>
      <c r="J2917" s="15">
        <v>476.58</v>
      </c>
      <c r="K2917" s="15">
        <v>15886</v>
      </c>
      <c r="L2917" s="15"/>
      <c r="M2917" s="66" t="str">
        <f>TEXT(Table2[[#This Row],[Gd.Dt]],"mmm-yy")</f>
        <v>Jul-22</v>
      </c>
      <c r="N2917" s="46" t="str">
        <f>MID(Table2[[#This Row],[BE]],6,2)</f>
        <v>IB</v>
      </c>
      <c r="O2917" s="46" t="str">
        <f>IF(Table2[[#This Row],[Type]]="IB","EOU",IF(Table2[[#This Row],[Type]]="MB","Local","492"))</f>
        <v>EOU</v>
      </c>
      <c r="P2917" s="46">
        <f>ROUND(Table2[[#This Row],[Cons]]/Table2[[#This Row],[Qty.]],5)</f>
        <v>0.03</v>
      </c>
      <c r="Q2917" s="46" t="b">
        <f>EXACT(Table2[[#This Row],[rate]],Table2[[#This Row],[Check]])</f>
        <v>1</v>
      </c>
      <c r="R2917" s="46"/>
      <c r="S2917" s="46" t="str">
        <f>IF(Table2[[#This Row],[SRO]]="EOU",VLOOKUP(Table2[[#This Row],[BE]],[2]GD.List!$C$3:$N$5014,12,0),IF(Table2[[#This Row],[SRO]]="Local","Polyester Staple Fibre","SRO 492"))</f>
        <v>Textile Chemical</v>
      </c>
    </row>
    <row r="2918" spans="1:19" x14ac:dyDescent="0.25">
      <c r="A2918" s="120" t="s">
        <v>1881</v>
      </c>
      <c r="B2918" s="116" t="s">
        <v>2108</v>
      </c>
      <c r="C2918" s="165">
        <v>11260</v>
      </c>
      <c r="D2918" s="117">
        <v>2847</v>
      </c>
      <c r="E2918" s="7" t="s">
        <v>46</v>
      </c>
      <c r="F2918" s="116" t="s">
        <v>2111</v>
      </c>
      <c r="G2918" s="156">
        <v>44746</v>
      </c>
      <c r="H2918" s="82">
        <v>29199108.390000001</v>
      </c>
      <c r="I2918" s="50">
        <v>0.03</v>
      </c>
      <c r="J2918" s="15">
        <v>542.19000000000005</v>
      </c>
      <c r="K2918" s="15">
        <v>18073</v>
      </c>
      <c r="L2918" s="15"/>
      <c r="M2918" s="66" t="str">
        <f>TEXT(Table2[[#This Row],[Gd.Dt]],"mmm-yy")</f>
        <v>Jul-22</v>
      </c>
      <c r="N2918" s="46" t="str">
        <f>MID(Table2[[#This Row],[BE]],6,2)</f>
        <v>IB</v>
      </c>
      <c r="O2918" s="46" t="str">
        <f>IF(Table2[[#This Row],[Type]]="IB","EOU",IF(Table2[[#This Row],[Type]]="MB","Local","492"))</f>
        <v>EOU</v>
      </c>
      <c r="P2918" s="46">
        <f>ROUND(Table2[[#This Row],[Cons]]/Table2[[#This Row],[Qty.]],5)</f>
        <v>0.03</v>
      </c>
      <c r="Q2918" s="46" t="b">
        <f>EXACT(Table2[[#This Row],[rate]],Table2[[#This Row],[Check]])</f>
        <v>1</v>
      </c>
      <c r="R2918" s="46"/>
      <c r="S2918" s="46" t="str">
        <f>IF(Table2[[#This Row],[SRO]]="EOU",VLOOKUP(Table2[[#This Row],[BE]],[2]GD.List!$C$3:$N$5014,12,0),IF(Table2[[#This Row],[SRO]]="Local","Polyester Staple Fibre","SRO 492"))</f>
        <v>Textile Chemical</v>
      </c>
    </row>
    <row r="2919" spans="1:19" x14ac:dyDescent="0.25">
      <c r="A2919" s="120" t="s">
        <v>1883</v>
      </c>
      <c r="B2919" s="116" t="s">
        <v>2106</v>
      </c>
      <c r="C2919" s="165">
        <v>3468</v>
      </c>
      <c r="D2919" s="117">
        <v>3906.9090000000001</v>
      </c>
      <c r="E2919" s="7" t="s">
        <v>2107</v>
      </c>
      <c r="F2919" s="116" t="s">
        <v>2109</v>
      </c>
      <c r="G2919" s="156">
        <v>44745</v>
      </c>
      <c r="H2919" s="82">
        <v>8415508.9000000004</v>
      </c>
      <c r="I2919" s="50">
        <v>0.04</v>
      </c>
      <c r="J2919" s="15">
        <v>130.19999999999999</v>
      </c>
      <c r="K2919" s="15">
        <v>3255</v>
      </c>
      <c r="L2919" s="15"/>
      <c r="M2919" s="66" t="str">
        <f>TEXT(Table2[[#This Row],[Gd.Dt]],"mmm-yy")</f>
        <v>Jul-22</v>
      </c>
      <c r="N2919" s="46" t="str">
        <f>MID(Table2[[#This Row],[BE]],6,2)</f>
        <v>IB</v>
      </c>
      <c r="O2919" s="46" t="str">
        <f>IF(Table2[[#This Row],[Type]]="IB","EOU",IF(Table2[[#This Row],[Type]]="MB","Local","492"))</f>
        <v>EOU</v>
      </c>
      <c r="P2919" s="46">
        <f>ROUND(Table2[[#This Row],[Cons]]/Table2[[#This Row],[Qty.]],5)</f>
        <v>0.04</v>
      </c>
      <c r="Q2919" s="46" t="b">
        <f>EXACT(Table2[[#This Row],[rate]],Table2[[#This Row],[Check]])</f>
        <v>1</v>
      </c>
      <c r="R2919" s="46"/>
      <c r="S2919" s="46" t="str">
        <f>IF(Table2[[#This Row],[SRO]]="EOU",VLOOKUP(Table2[[#This Row],[BE]],[2]GD.List!$C$3:$N$5014,12,0),IF(Table2[[#This Row],[SRO]]="Local","Polyester Staple Fibre","SRO 492"))</f>
        <v>Textile Chemical</v>
      </c>
    </row>
    <row r="2920" spans="1:19" x14ac:dyDescent="0.25">
      <c r="A2920" s="120" t="s">
        <v>1971</v>
      </c>
      <c r="B2920" s="116" t="s">
        <v>2104</v>
      </c>
      <c r="C2920" s="165">
        <v>38642</v>
      </c>
      <c r="D2920" s="117">
        <v>5503.201</v>
      </c>
      <c r="E2920" s="7" t="s">
        <v>2105</v>
      </c>
      <c r="F2920" s="116" t="s">
        <v>2110</v>
      </c>
      <c r="G2920" s="156">
        <v>44744</v>
      </c>
      <c r="H2920" s="82">
        <v>25266395.649999999</v>
      </c>
      <c r="I2920" s="50">
        <v>0.53061000000000003</v>
      </c>
      <c r="J2920" s="15">
        <v>8429.3100000000013</v>
      </c>
      <c r="K2920" s="15">
        <v>15886</v>
      </c>
      <c r="L2920" s="15"/>
      <c r="M2920" s="66" t="str">
        <f>TEXT(Table2[[#This Row],[Gd.Dt]],"mmm-yy")</f>
        <v>Jul-22</v>
      </c>
      <c r="N2920" s="46" t="str">
        <f>MID(Table2[[#This Row],[BE]],6,2)</f>
        <v>MB</v>
      </c>
      <c r="O2920" s="46" t="str">
        <f>IF(Table2[[#This Row],[Type]]="IB","EOU",IF(Table2[[#This Row],[Type]]="MB","Local","492"))</f>
        <v>Local</v>
      </c>
      <c r="P2920" s="46">
        <f>ROUND(Table2[[#This Row],[Cons]]/Table2[[#This Row],[Qty.]],5)</f>
        <v>0.53061000000000003</v>
      </c>
      <c r="Q2920" s="46" t="b">
        <f>EXACT(Table2[[#This Row],[rate]],Table2[[#This Row],[Check]])</f>
        <v>1</v>
      </c>
      <c r="R2920" s="46"/>
      <c r="S2920" s="46" t="str">
        <f>IF(Table2[[#This Row],[SRO]]="EOU",VLOOKUP(Table2[[#This Row],[BE]],[2]GD.List!$C$3:$N$5014,12,0),IF(Table2[[#This Row],[SRO]]="Local","Polyester Staple Fibre","SRO 492"))</f>
        <v>Polyester Staple Fibre</v>
      </c>
    </row>
    <row r="2921" spans="1:19" x14ac:dyDescent="0.25">
      <c r="A2921" s="119" t="s">
        <v>2016</v>
      </c>
      <c r="B2921" s="116" t="s">
        <v>2106</v>
      </c>
      <c r="C2921" s="165">
        <v>3468</v>
      </c>
      <c r="D2921" s="117">
        <v>3906.9029999999998</v>
      </c>
      <c r="E2921" s="7" t="s">
        <v>2107</v>
      </c>
      <c r="F2921" s="116" t="s">
        <v>2109</v>
      </c>
      <c r="G2921" s="156">
        <v>44745</v>
      </c>
      <c r="H2921" s="82">
        <v>8415508.9000000004</v>
      </c>
      <c r="I2921" s="50">
        <v>0.04</v>
      </c>
      <c r="J2921" s="15">
        <v>202.6</v>
      </c>
      <c r="K2921" s="15">
        <v>5065</v>
      </c>
      <c r="L2921" s="15"/>
      <c r="M2921" s="66" t="str">
        <f>TEXT(Table2[[#This Row],[Gd.Dt]],"mmm-yy")</f>
        <v>Jul-22</v>
      </c>
      <c r="N2921" s="46" t="str">
        <f>MID(Table2[[#This Row],[BE]],6,2)</f>
        <v>IB</v>
      </c>
      <c r="O2921" s="46" t="str">
        <f>IF(Table2[[#This Row],[Type]]="IB","EOU",IF(Table2[[#This Row],[Type]]="MB","Local","492"))</f>
        <v>EOU</v>
      </c>
      <c r="P2921" s="46">
        <f>ROUND(Table2[[#This Row],[Cons]]/Table2[[#This Row],[Qty.]],5)</f>
        <v>0.04</v>
      </c>
      <c r="Q2921" s="46" t="b">
        <f>EXACT(Table2[[#This Row],[rate]],Table2[[#This Row],[Check]])</f>
        <v>1</v>
      </c>
      <c r="R2921" s="46"/>
      <c r="S2921" s="46" t="str">
        <f>IF(Table2[[#This Row],[SRO]]="EOU",VLOOKUP(Table2[[#This Row],[BE]],[2]GD.List!$C$3:$N$5014,12,0),IF(Table2[[#This Row],[SRO]]="Local","Polyester Staple Fibre","SRO 492"))</f>
        <v>Textile Chemical</v>
      </c>
    </row>
    <row r="2922" spans="1:19" x14ac:dyDescent="0.25">
      <c r="A2922" s="119" t="s">
        <v>2016</v>
      </c>
      <c r="B2922" s="116" t="s">
        <v>2104</v>
      </c>
      <c r="C2922" s="165">
        <v>38642</v>
      </c>
      <c r="D2922" s="117">
        <v>3906.9029999999998</v>
      </c>
      <c r="E2922" s="7" t="s">
        <v>2105</v>
      </c>
      <c r="F2922" s="116" t="s">
        <v>2110</v>
      </c>
      <c r="G2922" s="156">
        <v>44744</v>
      </c>
      <c r="H2922" s="82">
        <v>25266395.649999999</v>
      </c>
      <c r="I2922" s="50">
        <v>0.04</v>
      </c>
      <c r="J2922" s="15">
        <v>635.43999999999994</v>
      </c>
      <c r="K2922" s="15">
        <v>15886</v>
      </c>
      <c r="L2922" s="15"/>
      <c r="M2922" s="66" t="str">
        <f>TEXT(Table2[[#This Row],[Gd.Dt]],"mmm-yy")</f>
        <v>Jul-22</v>
      </c>
      <c r="N2922" s="46" t="str">
        <f>MID(Table2[[#This Row],[BE]],6,2)</f>
        <v>IB</v>
      </c>
      <c r="O2922" s="46" t="str">
        <f>IF(Table2[[#This Row],[Type]]="IB","EOU",IF(Table2[[#This Row],[Type]]="MB","Local","492"))</f>
        <v>EOU</v>
      </c>
      <c r="P2922" s="46">
        <f>ROUND(Table2[[#This Row],[Cons]]/Table2[[#This Row],[Qty.]],5)</f>
        <v>0.04</v>
      </c>
      <c r="Q2922" s="46" t="b">
        <f>EXACT(Table2[[#This Row],[rate]],Table2[[#This Row],[Check]])</f>
        <v>1</v>
      </c>
      <c r="R2922" s="46"/>
      <c r="S2922" s="46" t="str">
        <f>IF(Table2[[#This Row],[SRO]]="EOU",VLOOKUP(Table2[[#This Row],[BE]],[2]GD.List!$C$3:$N$5014,12,0),IF(Table2[[#This Row],[SRO]]="Local","Polyester Staple Fibre","SRO 492"))</f>
        <v>Textile Chemical</v>
      </c>
    </row>
    <row r="2923" spans="1:19" x14ac:dyDescent="0.25">
      <c r="A2923" s="120" t="s">
        <v>2016</v>
      </c>
      <c r="B2923" s="116" t="s">
        <v>2108</v>
      </c>
      <c r="C2923" s="165">
        <v>11260</v>
      </c>
      <c r="D2923" s="117">
        <v>3906.9029999999998</v>
      </c>
      <c r="E2923" s="7" t="s">
        <v>46</v>
      </c>
      <c r="F2923" s="116" t="s">
        <v>2111</v>
      </c>
      <c r="G2923" s="156">
        <v>44746</v>
      </c>
      <c r="H2923" s="82">
        <v>29199108.390000001</v>
      </c>
      <c r="I2923" s="50">
        <v>0.04</v>
      </c>
      <c r="J2923" s="15">
        <v>722.92</v>
      </c>
      <c r="K2923" s="15">
        <v>18073</v>
      </c>
      <c r="L2923" s="15"/>
      <c r="M2923" s="66" t="str">
        <f>TEXT(Table2[[#This Row],[Gd.Dt]],"mmm-yy")</f>
        <v>Jul-22</v>
      </c>
      <c r="N2923" s="46" t="str">
        <f>MID(Table2[[#This Row],[BE]],6,2)</f>
        <v>IB</v>
      </c>
      <c r="O2923" s="46" t="str">
        <f>IF(Table2[[#This Row],[Type]]="IB","EOU",IF(Table2[[#This Row],[Type]]="MB","Local","492"))</f>
        <v>EOU</v>
      </c>
      <c r="P2923" s="46">
        <f>ROUND(Table2[[#This Row],[Cons]]/Table2[[#This Row],[Qty.]],5)</f>
        <v>0.04</v>
      </c>
      <c r="Q2923" s="46" t="b">
        <f>EXACT(Table2[[#This Row],[rate]],Table2[[#This Row],[Check]])</f>
        <v>1</v>
      </c>
      <c r="R2923" s="46"/>
      <c r="S2923" s="46" t="str">
        <f>IF(Table2[[#This Row],[SRO]]="EOU",VLOOKUP(Table2[[#This Row],[BE]],[2]GD.List!$C$3:$N$5014,12,0),IF(Table2[[#This Row],[SRO]]="Local","Polyester Staple Fibre","SRO 492"))</f>
        <v>Textile Chemical</v>
      </c>
    </row>
    <row r="2924" spans="1:19" x14ac:dyDescent="0.25">
      <c r="A2924" s="119" t="s">
        <v>2082</v>
      </c>
      <c r="B2924" s="116" t="s">
        <v>2106</v>
      </c>
      <c r="C2924" s="165">
        <v>3468</v>
      </c>
      <c r="D2924" s="117">
        <v>3910</v>
      </c>
      <c r="E2924" s="7" t="s">
        <v>2107</v>
      </c>
      <c r="F2924" s="116" t="s">
        <v>2109</v>
      </c>
      <c r="G2924" s="156">
        <v>44745</v>
      </c>
      <c r="H2924" s="82">
        <v>8415508.9000000004</v>
      </c>
      <c r="I2924" s="50">
        <v>0.04</v>
      </c>
      <c r="J2924" s="15">
        <v>202.6</v>
      </c>
      <c r="K2924" s="15">
        <v>5065</v>
      </c>
      <c r="L2924" s="15"/>
      <c r="M2924" s="66" t="str">
        <f>TEXT(Table2[[#This Row],[Gd.Dt]],"mmm-yy")</f>
        <v>Jul-22</v>
      </c>
      <c r="N2924" s="46" t="str">
        <f>MID(Table2[[#This Row],[BE]],6,2)</f>
        <v>IB</v>
      </c>
      <c r="O2924" s="46" t="str">
        <f>IF(Table2[[#This Row],[Type]]="IB","EOU",IF(Table2[[#This Row],[Type]]="MB","Local","492"))</f>
        <v>EOU</v>
      </c>
      <c r="P2924" s="46">
        <f>ROUND(Table2[[#This Row],[Cons]]/Table2[[#This Row],[Qty.]],5)</f>
        <v>0.04</v>
      </c>
      <c r="Q2924" s="46" t="b">
        <f>EXACT(Table2[[#This Row],[rate]],Table2[[#This Row],[Check]])</f>
        <v>1</v>
      </c>
      <c r="R2924" s="46"/>
      <c r="S2924" s="46" t="str">
        <f>IF(Table2[[#This Row],[SRO]]="EOU",VLOOKUP(Table2[[#This Row],[BE]],[2]GD.List!$C$3:$N$5014,12,0),IF(Table2[[#This Row],[SRO]]="Local","Polyester Staple Fibre","SRO 492"))</f>
        <v>Textile Chemical</v>
      </c>
    </row>
    <row r="2925" spans="1:19" x14ac:dyDescent="0.25">
      <c r="A2925" s="119" t="s">
        <v>2082</v>
      </c>
      <c r="B2925" s="116" t="s">
        <v>2104</v>
      </c>
      <c r="C2925" s="165">
        <v>38642</v>
      </c>
      <c r="D2925" s="117">
        <v>3910</v>
      </c>
      <c r="E2925" s="7" t="s">
        <v>2105</v>
      </c>
      <c r="F2925" s="116" t="s">
        <v>2110</v>
      </c>
      <c r="G2925" s="156">
        <v>44744</v>
      </c>
      <c r="H2925" s="82">
        <v>25266395.649999999</v>
      </c>
      <c r="I2925" s="50">
        <v>0.04</v>
      </c>
      <c r="J2925" s="15">
        <v>635.43999999999994</v>
      </c>
      <c r="K2925" s="15">
        <v>15886</v>
      </c>
      <c r="L2925" s="15"/>
      <c r="M2925" s="66" t="str">
        <f>TEXT(Table2[[#This Row],[Gd.Dt]],"mmm-yy")</f>
        <v>Jul-22</v>
      </c>
      <c r="N2925" s="46" t="str">
        <f>MID(Table2[[#This Row],[BE]],6,2)</f>
        <v>IB</v>
      </c>
      <c r="O2925" s="46" t="str">
        <f>IF(Table2[[#This Row],[Type]]="IB","EOU",IF(Table2[[#This Row],[Type]]="MB","Local","492"))</f>
        <v>EOU</v>
      </c>
      <c r="P2925" s="46">
        <f>ROUND(Table2[[#This Row],[Cons]]/Table2[[#This Row],[Qty.]],5)</f>
        <v>0.04</v>
      </c>
      <c r="Q2925" s="46" t="b">
        <f>EXACT(Table2[[#This Row],[rate]],Table2[[#This Row],[Check]])</f>
        <v>1</v>
      </c>
      <c r="R2925" s="46"/>
      <c r="S2925" s="46" t="str">
        <f>IF(Table2[[#This Row],[SRO]]="EOU",VLOOKUP(Table2[[#This Row],[BE]],[2]GD.List!$C$3:$N$5014,12,0),IF(Table2[[#This Row],[SRO]]="Local","Polyester Staple Fibre","SRO 492"))</f>
        <v>Textile Chemical</v>
      </c>
    </row>
    <row r="2926" spans="1:19" x14ac:dyDescent="0.25">
      <c r="A2926" s="119" t="s">
        <v>2082</v>
      </c>
      <c r="B2926" s="119" t="s">
        <v>2108</v>
      </c>
      <c r="C2926" s="170">
        <v>11260</v>
      </c>
      <c r="D2926" s="171">
        <v>3910</v>
      </c>
      <c r="E2926" s="162" t="s">
        <v>46</v>
      </c>
      <c r="F2926" s="119" t="s">
        <v>2111</v>
      </c>
      <c r="G2926" s="163">
        <v>44746</v>
      </c>
      <c r="H2926" s="172">
        <v>29199108.390000001</v>
      </c>
      <c r="I2926" s="53">
        <v>0.04</v>
      </c>
      <c r="J2926" s="30">
        <v>722.92</v>
      </c>
      <c r="K2926" s="30">
        <v>18073</v>
      </c>
      <c r="L2926" s="30"/>
      <c r="M2926" s="67" t="str">
        <f>TEXT(Table2[[#This Row],[Gd.Dt]],"mmm-yy")</f>
        <v>Jul-22</v>
      </c>
      <c r="N2926" s="47" t="str">
        <f>MID(Table2[[#This Row],[BE]],6,2)</f>
        <v>IB</v>
      </c>
      <c r="O2926" s="47" t="str">
        <f>IF(Table2[[#This Row],[Type]]="IB","EOU",IF(Table2[[#This Row],[Type]]="MB","Local","492"))</f>
        <v>EOU</v>
      </c>
      <c r="P2926" s="47">
        <f>ROUND(Table2[[#This Row],[Cons]]/Table2[[#This Row],[Qty.]],5)</f>
        <v>0.04</v>
      </c>
      <c r="Q2926" s="47" t="b">
        <f>EXACT(Table2[[#This Row],[rate]],Table2[[#This Row],[Check]])</f>
        <v>1</v>
      </c>
      <c r="R2926" s="47"/>
      <c r="S2926" s="47" t="str">
        <f>IF(Table2[[#This Row],[SRO]]="EOU",VLOOKUP(Table2[[#This Row],[BE]],[2]GD.List!$C$3:$N$5014,12,0),IF(Table2[[#This Row],[SRO]]="Local","Polyester Staple Fibre","SRO 492"))</f>
        <v>Textile Chemical</v>
      </c>
    </row>
    <row r="2927" spans="1:19" x14ac:dyDescent="0.25">
      <c r="A2927" s="119" t="s">
        <v>1</v>
      </c>
      <c r="B2927" s="116" t="s">
        <v>2112</v>
      </c>
      <c r="C2927" s="165">
        <v>16852</v>
      </c>
      <c r="D2927" s="117">
        <v>2701.12</v>
      </c>
      <c r="E2927" s="7" t="s">
        <v>2113</v>
      </c>
      <c r="F2927" s="116" t="s">
        <v>2114</v>
      </c>
      <c r="G2927" s="156">
        <v>44747</v>
      </c>
      <c r="H2927" s="82">
        <v>46500370.579999998</v>
      </c>
      <c r="I2927" s="50">
        <v>0.1</v>
      </c>
      <c r="J2927" s="15">
        <v>1834.1</v>
      </c>
      <c r="K2927" s="15">
        <v>18341</v>
      </c>
      <c r="L2927" s="15"/>
      <c r="M2927" s="66" t="str">
        <f>TEXT(Table2[[#This Row],[Gd.Dt]],"mmm-yy")</f>
        <v>Jul-22</v>
      </c>
      <c r="N2927" s="46" t="str">
        <f>MID(Table2[[#This Row],[BE]],6,2)</f>
        <v>IB</v>
      </c>
      <c r="O2927" s="46" t="str">
        <f>IF(Table2[[#This Row],[Type]]="IB","EOU",IF(Table2[[#This Row],[Type]]="MB","Local","492"))</f>
        <v>EOU</v>
      </c>
      <c r="P2927" s="46">
        <f>ROUND(Table2[[#This Row],[Cons]]/Table2[[#This Row],[Qty.]],5)</f>
        <v>0.1</v>
      </c>
      <c r="Q2927" s="46" t="b">
        <f>EXACT(Table2[[#This Row],[rate]],Table2[[#This Row],[Check]])</f>
        <v>1</v>
      </c>
      <c r="R2927" s="46"/>
      <c r="S2927" s="46" t="str">
        <f>IF(Table2[[#This Row],[SRO]]="EOU",VLOOKUP(Table2[[#This Row],[BE]],[2]GD.List!$C$3:$N$5014,12,0),IF(Table2[[#This Row],[SRO]]="Local","Polyester Staple Fibre","SRO 492"))</f>
        <v>Textile Coal</v>
      </c>
    </row>
    <row r="2928" spans="1:19" x14ac:dyDescent="0.25">
      <c r="A2928" s="120" t="s">
        <v>1</v>
      </c>
      <c r="B2928" s="116" t="s">
        <v>2112</v>
      </c>
      <c r="C2928" s="165">
        <v>16852</v>
      </c>
      <c r="D2928" s="117">
        <v>2701.12</v>
      </c>
      <c r="E2928" s="7" t="s">
        <v>2113</v>
      </c>
      <c r="F2928" s="116" t="s">
        <v>2114</v>
      </c>
      <c r="G2928" s="156">
        <v>44747</v>
      </c>
      <c r="H2928" s="82">
        <v>46500370.579999998</v>
      </c>
      <c r="I2928" s="50">
        <v>0.4</v>
      </c>
      <c r="J2928" s="15">
        <v>3655.2</v>
      </c>
      <c r="K2928" s="15">
        <v>9138</v>
      </c>
      <c r="L2928" s="15"/>
      <c r="M2928" s="66" t="str">
        <f>TEXT(Table2[[#This Row],[Gd.Dt]],"mmm-yy")</f>
        <v>Jul-22</v>
      </c>
      <c r="N2928" s="46" t="str">
        <f>MID(Table2[[#This Row],[BE]],6,2)</f>
        <v>IB</v>
      </c>
      <c r="O2928" s="46" t="str">
        <f>IF(Table2[[#This Row],[Type]]="IB","EOU",IF(Table2[[#This Row],[Type]]="MB","Local","492"))</f>
        <v>EOU</v>
      </c>
      <c r="P2928" s="46">
        <f>ROUND(Table2[[#This Row],[Cons]]/Table2[[#This Row],[Qty.]],5)</f>
        <v>0.4</v>
      </c>
      <c r="Q2928" s="46" t="b">
        <f>EXACT(Table2[[#This Row],[rate]],Table2[[#This Row],[Check]])</f>
        <v>1</v>
      </c>
      <c r="R2928" s="46"/>
      <c r="S2928" s="46" t="str">
        <f>IF(Table2[[#This Row],[SRO]]="EOU",VLOOKUP(Table2[[#This Row],[BE]],[2]GD.List!$C$3:$N$5014,12,0),IF(Table2[[#This Row],[SRO]]="Local","Polyester Staple Fibre","SRO 492"))</f>
        <v>Textile Coal</v>
      </c>
    </row>
    <row r="2929" spans="1:19" x14ac:dyDescent="0.25">
      <c r="A2929" s="120" t="s">
        <v>1881</v>
      </c>
      <c r="B2929" s="116" t="s">
        <v>2112</v>
      </c>
      <c r="C2929" s="165">
        <v>16852</v>
      </c>
      <c r="D2929" s="117">
        <v>2847</v>
      </c>
      <c r="E2929" s="7" t="s">
        <v>2113</v>
      </c>
      <c r="F2929" s="116" t="s">
        <v>2114</v>
      </c>
      <c r="G2929" s="156">
        <v>44747</v>
      </c>
      <c r="H2929" s="82">
        <v>46500370.579999998</v>
      </c>
      <c r="I2929" s="50">
        <v>0.03</v>
      </c>
      <c r="J2929" s="15">
        <v>824.37</v>
      </c>
      <c r="K2929" s="15">
        <v>27479</v>
      </c>
      <c r="L2929" s="15"/>
      <c r="M2929" s="66" t="str">
        <f>TEXT(Table2[[#This Row],[Gd.Dt]],"mmm-yy")</f>
        <v>Jul-22</v>
      </c>
      <c r="N2929" s="46" t="str">
        <f>MID(Table2[[#This Row],[BE]],6,2)</f>
        <v>IB</v>
      </c>
      <c r="O2929" s="46" t="str">
        <f>IF(Table2[[#This Row],[Type]]="IB","EOU",IF(Table2[[#This Row],[Type]]="MB","Local","492"))</f>
        <v>EOU</v>
      </c>
      <c r="P2929" s="46">
        <f>ROUND(Table2[[#This Row],[Cons]]/Table2[[#This Row],[Qty.]],5)</f>
        <v>0.03</v>
      </c>
      <c r="Q2929" s="46" t="b">
        <f>EXACT(Table2[[#This Row],[rate]],Table2[[#This Row],[Check]])</f>
        <v>1</v>
      </c>
      <c r="R2929" s="46"/>
      <c r="S2929" s="46" t="str">
        <f>IF(Table2[[#This Row],[SRO]]="EOU",VLOOKUP(Table2[[#This Row],[BE]],[2]GD.List!$C$3:$N$5014,12,0),IF(Table2[[#This Row],[SRO]]="Local","Polyester Staple Fibre","SRO 492"))</f>
        <v>Textile Chemical</v>
      </c>
    </row>
    <row r="2930" spans="1:19" x14ac:dyDescent="0.25">
      <c r="A2930" s="120" t="s">
        <v>1971</v>
      </c>
      <c r="B2930" s="116" t="s">
        <v>2112</v>
      </c>
      <c r="C2930" s="165">
        <v>16852</v>
      </c>
      <c r="D2930" s="117">
        <v>5503.201</v>
      </c>
      <c r="E2930" s="7" t="s">
        <v>2113</v>
      </c>
      <c r="F2930" s="116" t="s">
        <v>2114</v>
      </c>
      <c r="G2930" s="156">
        <v>44747</v>
      </c>
      <c r="H2930" s="82">
        <v>46500370.579999998</v>
      </c>
      <c r="I2930" s="50">
        <v>0.53061000000000003</v>
      </c>
      <c r="J2930" s="15">
        <v>4848.71</v>
      </c>
      <c r="K2930" s="15">
        <v>9138</v>
      </c>
      <c r="L2930" s="15"/>
      <c r="M2930" s="66" t="str">
        <f>TEXT(Table2[[#This Row],[Gd.Dt]],"mmm-yy")</f>
        <v>Jul-22</v>
      </c>
      <c r="N2930" s="46" t="str">
        <f>MID(Table2[[#This Row],[BE]],6,2)</f>
        <v>MB</v>
      </c>
      <c r="O2930" s="46" t="str">
        <f>IF(Table2[[#This Row],[Type]]="IB","EOU",IF(Table2[[#This Row],[Type]]="MB","Local","492"))</f>
        <v>Local</v>
      </c>
      <c r="P2930" s="46">
        <f>ROUND(Table2[[#This Row],[Cons]]/Table2[[#This Row],[Qty.]],5)</f>
        <v>0.53061000000000003</v>
      </c>
      <c r="Q2930" s="46" t="b">
        <f>EXACT(Table2[[#This Row],[rate]],Table2[[#This Row],[Check]])</f>
        <v>1</v>
      </c>
      <c r="R2930" s="46"/>
      <c r="S2930" s="46" t="str">
        <f>IF(Table2[[#This Row],[SRO]]="EOU",VLOOKUP(Table2[[#This Row],[BE]],[2]GD.List!$C$3:$N$5014,12,0),IF(Table2[[#This Row],[SRO]]="Local","Polyester Staple Fibre","SRO 492"))</f>
        <v>Polyester Staple Fibre</v>
      </c>
    </row>
    <row r="2931" spans="1:19" x14ac:dyDescent="0.25">
      <c r="A2931" s="120" t="s">
        <v>2016</v>
      </c>
      <c r="B2931" s="116" t="s">
        <v>2112</v>
      </c>
      <c r="C2931" s="165">
        <v>16852</v>
      </c>
      <c r="D2931" s="117">
        <v>3906.9029999999998</v>
      </c>
      <c r="E2931" s="7" t="s">
        <v>2113</v>
      </c>
      <c r="F2931" s="116" t="s">
        <v>2114</v>
      </c>
      <c r="G2931" s="156">
        <v>44747</v>
      </c>
      <c r="H2931" s="82">
        <v>46500370.579999998</v>
      </c>
      <c r="I2931" s="50">
        <v>0.04</v>
      </c>
      <c r="J2931" s="15">
        <v>1099.1599999999999</v>
      </c>
      <c r="K2931" s="15">
        <v>27479</v>
      </c>
      <c r="L2931" s="15"/>
      <c r="M2931" s="66" t="str">
        <f>TEXT(Table2[[#This Row],[Gd.Dt]],"mmm-yy")</f>
        <v>Jul-22</v>
      </c>
      <c r="N2931" s="46" t="str">
        <f>MID(Table2[[#This Row],[BE]],6,2)</f>
        <v>IB</v>
      </c>
      <c r="O2931" s="46" t="str">
        <f>IF(Table2[[#This Row],[Type]]="IB","EOU",IF(Table2[[#This Row],[Type]]="MB","Local","492"))</f>
        <v>EOU</v>
      </c>
      <c r="P2931" s="46">
        <f>ROUND(Table2[[#This Row],[Cons]]/Table2[[#This Row],[Qty.]],5)</f>
        <v>0.04</v>
      </c>
      <c r="Q2931" s="46" t="b">
        <f>EXACT(Table2[[#This Row],[rate]],Table2[[#This Row],[Check]])</f>
        <v>1</v>
      </c>
      <c r="R2931" s="46"/>
      <c r="S2931" s="46" t="str">
        <f>IF(Table2[[#This Row],[SRO]]="EOU",VLOOKUP(Table2[[#This Row],[BE]],[2]GD.List!$C$3:$N$5014,12,0),IF(Table2[[#This Row],[SRO]]="Local","Polyester Staple Fibre","SRO 492"))</f>
        <v>Textile Chemical</v>
      </c>
    </row>
    <row r="2932" spans="1:19" x14ac:dyDescent="0.25">
      <c r="A2932" s="120" t="s">
        <v>2082</v>
      </c>
      <c r="B2932" s="116" t="s">
        <v>2112</v>
      </c>
      <c r="C2932" s="165">
        <v>16852</v>
      </c>
      <c r="D2932" s="117">
        <v>3910</v>
      </c>
      <c r="E2932" s="7" t="s">
        <v>2113</v>
      </c>
      <c r="F2932" s="116" t="s">
        <v>2114</v>
      </c>
      <c r="G2932" s="156">
        <v>44747</v>
      </c>
      <c r="H2932" s="82">
        <v>46500370.579999998</v>
      </c>
      <c r="I2932" s="50">
        <v>0.04</v>
      </c>
      <c r="J2932" s="15">
        <v>1099.1599999999999</v>
      </c>
      <c r="K2932" s="15">
        <v>27479</v>
      </c>
      <c r="L2932" s="15"/>
      <c r="M2932" s="66" t="str">
        <f>TEXT(Table2[[#This Row],[Gd.Dt]],"mmm-yy")</f>
        <v>Jul-22</v>
      </c>
      <c r="N2932" s="46" t="str">
        <f>MID(Table2[[#This Row],[BE]],6,2)</f>
        <v>IB</v>
      </c>
      <c r="O2932" s="46" t="str">
        <f>IF(Table2[[#This Row],[Type]]="IB","EOU",IF(Table2[[#This Row],[Type]]="MB","Local","492"))</f>
        <v>EOU</v>
      </c>
      <c r="P2932" s="46">
        <f>ROUND(Table2[[#This Row],[Cons]]/Table2[[#This Row],[Qty.]],5)</f>
        <v>0.04</v>
      </c>
      <c r="Q2932" s="46" t="b">
        <f>EXACT(Table2[[#This Row],[rate]],Table2[[#This Row],[Check]])</f>
        <v>1</v>
      </c>
      <c r="R2932" s="46"/>
      <c r="S2932" s="46" t="str">
        <f>IF(Table2[[#This Row],[SRO]]="EOU",VLOOKUP(Table2[[#This Row],[BE]],[2]GD.List!$C$3:$N$5014,12,0),IF(Table2[[#This Row],[SRO]]="Local","Polyester Staple Fibre","SRO 492"))</f>
        <v>Textile Chemical</v>
      </c>
    </row>
    <row r="2933" spans="1:19" x14ac:dyDescent="0.25">
      <c r="A2933" s="119" t="s">
        <v>2034</v>
      </c>
      <c r="B2933" s="119" t="s">
        <v>2112</v>
      </c>
      <c r="C2933" s="170">
        <v>16852</v>
      </c>
      <c r="D2933" s="171">
        <v>5205.12</v>
      </c>
      <c r="E2933" s="162" t="s">
        <v>2113</v>
      </c>
      <c r="F2933" s="119" t="s">
        <v>2114</v>
      </c>
      <c r="G2933" s="163">
        <v>44747</v>
      </c>
      <c r="H2933" s="172">
        <v>46500370.579999998</v>
      </c>
      <c r="I2933" s="53">
        <v>1.0101</v>
      </c>
      <c r="J2933" s="30">
        <v>18526.240000000002</v>
      </c>
      <c r="K2933" s="30">
        <v>18341</v>
      </c>
      <c r="L2933" s="30"/>
      <c r="M2933" s="67" t="str">
        <f>TEXT(Table2[[#This Row],[Gd.Dt]],"mmm-yy")</f>
        <v>Jul-22</v>
      </c>
      <c r="N2933" s="47" t="str">
        <f>MID(Table2[[#This Row],[BE]],6,2)</f>
        <v>IB</v>
      </c>
      <c r="O2933" s="47" t="str">
        <f>IF(Table2[[#This Row],[Type]]="IB","EOU",IF(Table2[[#This Row],[Type]]="MB","Local","492"))</f>
        <v>EOU</v>
      </c>
      <c r="P2933" s="47">
        <f>ROUND(Table2[[#This Row],[Cons]]/Table2[[#This Row],[Qty.]],5)</f>
        <v>1.0101</v>
      </c>
      <c r="Q2933" s="47" t="b">
        <f>EXACT(Table2[[#This Row],[rate]],Table2[[#This Row],[Check]])</f>
        <v>1</v>
      </c>
      <c r="R2933" s="47"/>
      <c r="S2933" s="47" t="str">
        <f>IF(Table2[[#This Row],[SRO]]="EOU",VLOOKUP(Table2[[#This Row],[BE]],[2]GD.List!$C$3:$N$5014,12,0),IF(Table2[[#This Row],[SRO]]="Local","Polyester Staple Fibre","SRO 492"))</f>
        <v>Cotton Yarn</v>
      </c>
    </row>
    <row r="2934" spans="1:19" x14ac:dyDescent="0.25">
      <c r="A2934" s="119" t="s">
        <v>1</v>
      </c>
      <c r="B2934" s="116" t="s">
        <v>2115</v>
      </c>
      <c r="C2934" s="165">
        <v>12660</v>
      </c>
      <c r="D2934" s="117">
        <v>2701.12</v>
      </c>
      <c r="E2934" s="7" t="s">
        <v>46</v>
      </c>
      <c r="F2934" s="116" t="s">
        <v>2124</v>
      </c>
      <c r="G2934" s="156">
        <v>44747</v>
      </c>
      <c r="H2934" s="82">
        <v>37748131.100000001</v>
      </c>
      <c r="I2934" s="50">
        <v>0.1</v>
      </c>
      <c r="J2934" s="15">
        <v>1706.2</v>
      </c>
      <c r="K2934" s="15">
        <v>17062</v>
      </c>
      <c r="L2934" s="15"/>
      <c r="M2934" s="66" t="str">
        <f>TEXT(Table2[[#This Row],[Gd.Dt]],"mmm-yy")</f>
        <v>Jul-22</v>
      </c>
      <c r="N2934" s="46" t="str">
        <f>MID(Table2[[#This Row],[BE]],6,2)</f>
        <v>IB</v>
      </c>
      <c r="O2934" s="46" t="str">
        <f>IF(Table2[[#This Row],[Type]]="IB","EOU",IF(Table2[[#This Row],[Type]]="MB","Local","492"))</f>
        <v>EOU</v>
      </c>
      <c r="P2934" s="46">
        <f>ROUND(Table2[[#This Row],[Cons]]/Table2[[#This Row],[Qty.]],5)</f>
        <v>0.1</v>
      </c>
      <c r="Q2934" s="46" t="b">
        <f>EXACT(Table2[[#This Row],[rate]],Table2[[#This Row],[Check]])</f>
        <v>1</v>
      </c>
      <c r="R2934" s="46"/>
      <c r="S2934" s="46" t="str">
        <f>IF(Table2[[#This Row],[SRO]]="EOU",VLOOKUP(Table2[[#This Row],[BE]],[2]GD.List!$C$3:$N$5014,12,0),IF(Table2[[#This Row],[SRO]]="Local","Polyester Staple Fibre","SRO 492"))</f>
        <v>Textile Coal</v>
      </c>
    </row>
    <row r="2935" spans="1:19" x14ac:dyDescent="0.25">
      <c r="A2935" s="119" t="s">
        <v>1</v>
      </c>
      <c r="B2935" s="116" t="s">
        <v>2116</v>
      </c>
      <c r="C2935" s="165">
        <v>4091</v>
      </c>
      <c r="D2935" s="117">
        <v>2701.12</v>
      </c>
      <c r="E2935" s="7" t="s">
        <v>2120</v>
      </c>
      <c r="F2935" s="116" t="s">
        <v>2125</v>
      </c>
      <c r="G2935" s="156">
        <v>44747</v>
      </c>
      <c r="H2935" s="82">
        <v>11512024.41</v>
      </c>
      <c r="I2935" s="50">
        <v>0.1</v>
      </c>
      <c r="J2935" s="15">
        <v>786.9</v>
      </c>
      <c r="K2935" s="15">
        <v>7869</v>
      </c>
      <c r="L2935" s="15"/>
      <c r="M2935" s="66" t="str">
        <f>TEXT(Table2[[#This Row],[Gd.Dt]],"mmm-yy")</f>
        <v>Jul-22</v>
      </c>
      <c r="N2935" s="46" t="str">
        <f>MID(Table2[[#This Row],[BE]],6,2)</f>
        <v>IB</v>
      </c>
      <c r="O2935" s="46" t="str">
        <f>IF(Table2[[#This Row],[Type]]="IB","EOU",IF(Table2[[#This Row],[Type]]="MB","Local","492"))</f>
        <v>EOU</v>
      </c>
      <c r="P2935" s="46">
        <f>ROUND(Table2[[#This Row],[Cons]]/Table2[[#This Row],[Qty.]],5)</f>
        <v>0.1</v>
      </c>
      <c r="Q2935" s="46" t="b">
        <f>EXACT(Table2[[#This Row],[rate]],Table2[[#This Row],[Check]])</f>
        <v>1</v>
      </c>
      <c r="R2935" s="46"/>
      <c r="S2935" s="46" t="str">
        <f>IF(Table2[[#This Row],[SRO]]="EOU",VLOOKUP(Table2[[#This Row],[BE]],[2]GD.List!$C$3:$N$5014,12,0),IF(Table2[[#This Row],[SRO]]="Local","Polyester Staple Fibre","SRO 492"))</f>
        <v>Textile Coal</v>
      </c>
    </row>
    <row r="2936" spans="1:19" x14ac:dyDescent="0.25">
      <c r="A2936" s="119" t="s">
        <v>1</v>
      </c>
      <c r="B2936" s="116" t="s">
        <v>2117</v>
      </c>
      <c r="C2936" s="165">
        <v>33259</v>
      </c>
      <c r="D2936" s="117">
        <v>2701.12</v>
      </c>
      <c r="E2936" s="7" t="s">
        <v>2121</v>
      </c>
      <c r="F2936" s="116" t="s">
        <v>2126</v>
      </c>
      <c r="G2936" s="156">
        <v>44747</v>
      </c>
      <c r="H2936" s="82">
        <v>34055178.299999997</v>
      </c>
      <c r="I2936" s="50">
        <v>0.1</v>
      </c>
      <c r="J2936" s="15">
        <v>696</v>
      </c>
      <c r="K2936" s="15">
        <v>6960</v>
      </c>
      <c r="L2936" s="15"/>
      <c r="M2936" s="66" t="str">
        <f>TEXT(Table2[[#This Row],[Gd.Dt]],"mmm-yy")</f>
        <v>Jul-22</v>
      </c>
      <c r="N2936" s="46" t="str">
        <f>MID(Table2[[#This Row],[BE]],6,2)</f>
        <v>IB</v>
      </c>
      <c r="O2936" s="46" t="str">
        <f>IF(Table2[[#This Row],[Type]]="IB","EOU",IF(Table2[[#This Row],[Type]]="MB","Local","492"))</f>
        <v>EOU</v>
      </c>
      <c r="P2936" s="46">
        <f>ROUND(Table2[[#This Row],[Cons]]/Table2[[#This Row],[Qty.]],5)</f>
        <v>0.1</v>
      </c>
      <c r="Q2936" s="46" t="b">
        <f>EXACT(Table2[[#This Row],[rate]],Table2[[#This Row],[Check]])</f>
        <v>1</v>
      </c>
      <c r="R2936" s="46"/>
      <c r="S2936" s="46" t="str">
        <f>IF(Table2[[#This Row],[SRO]]="EOU",VLOOKUP(Table2[[#This Row],[BE]],[2]GD.List!$C$3:$N$5014,12,0),IF(Table2[[#This Row],[SRO]]="Local","Polyester Staple Fibre","SRO 492"))</f>
        <v>Textile Coal</v>
      </c>
    </row>
    <row r="2937" spans="1:19" x14ac:dyDescent="0.25">
      <c r="A2937" s="119" t="s">
        <v>1</v>
      </c>
      <c r="B2937" s="116" t="s">
        <v>2117</v>
      </c>
      <c r="C2937" s="165">
        <v>33259</v>
      </c>
      <c r="D2937" s="117">
        <v>2701.12</v>
      </c>
      <c r="E2937" s="7" t="s">
        <v>2121</v>
      </c>
      <c r="F2937" s="116" t="s">
        <v>2126</v>
      </c>
      <c r="G2937" s="156">
        <v>44747</v>
      </c>
      <c r="H2937" s="82">
        <v>34055178.299999997</v>
      </c>
      <c r="I2937" s="50">
        <v>0.4</v>
      </c>
      <c r="J2937" s="15">
        <v>3102</v>
      </c>
      <c r="K2937" s="15">
        <v>7755</v>
      </c>
      <c r="L2937" s="15"/>
      <c r="M2937" s="66" t="str">
        <f>TEXT(Table2[[#This Row],[Gd.Dt]],"mmm-yy")</f>
        <v>Jul-22</v>
      </c>
      <c r="N2937" s="46" t="str">
        <f>MID(Table2[[#This Row],[BE]],6,2)</f>
        <v>IB</v>
      </c>
      <c r="O2937" s="46" t="str">
        <f>IF(Table2[[#This Row],[Type]]="IB","EOU",IF(Table2[[#This Row],[Type]]="MB","Local","492"))</f>
        <v>EOU</v>
      </c>
      <c r="P2937" s="46">
        <f>ROUND(Table2[[#This Row],[Cons]]/Table2[[#This Row],[Qty.]],5)</f>
        <v>0.4</v>
      </c>
      <c r="Q2937" s="46" t="b">
        <f>EXACT(Table2[[#This Row],[rate]],Table2[[#This Row],[Check]])</f>
        <v>1</v>
      </c>
      <c r="R2937" s="46"/>
      <c r="S2937" s="46" t="str">
        <f>IF(Table2[[#This Row],[SRO]]="EOU",VLOOKUP(Table2[[#This Row],[BE]],[2]GD.List!$C$3:$N$5014,12,0),IF(Table2[[#This Row],[SRO]]="Local","Polyester Staple Fibre","SRO 492"))</f>
        <v>Textile Coal</v>
      </c>
    </row>
    <row r="2938" spans="1:19" x14ac:dyDescent="0.25">
      <c r="A2938" s="119" t="s">
        <v>1</v>
      </c>
      <c r="B2938" s="116" t="s">
        <v>2119</v>
      </c>
      <c r="C2938" s="165">
        <v>12630</v>
      </c>
      <c r="D2938" s="117">
        <v>2701.12</v>
      </c>
      <c r="E2938" s="7" t="s">
        <v>2123</v>
      </c>
      <c r="F2938" s="116" t="s">
        <v>2127</v>
      </c>
      <c r="G2938" s="156">
        <v>44748</v>
      </c>
      <c r="H2938" s="82">
        <v>30573107.469999999</v>
      </c>
      <c r="I2938" s="50">
        <v>0.1</v>
      </c>
      <c r="J2938" s="15">
        <v>1587</v>
      </c>
      <c r="K2938" s="15">
        <v>15870</v>
      </c>
      <c r="L2938" s="15"/>
      <c r="M2938" s="66" t="str">
        <f>TEXT(Table2[[#This Row],[Gd.Dt]],"mmm-yy")</f>
        <v>Jul-22</v>
      </c>
      <c r="N2938" s="46" t="str">
        <f>MID(Table2[[#This Row],[BE]],6,2)</f>
        <v>IB</v>
      </c>
      <c r="O2938" s="46" t="str">
        <f>IF(Table2[[#This Row],[Type]]="IB","EOU",IF(Table2[[#This Row],[Type]]="MB","Local","492"))</f>
        <v>EOU</v>
      </c>
      <c r="P2938" s="46">
        <f>ROUND(Table2[[#This Row],[Cons]]/Table2[[#This Row],[Qty.]],5)</f>
        <v>0.1</v>
      </c>
      <c r="Q2938" s="46" t="b">
        <f>EXACT(Table2[[#This Row],[rate]],Table2[[#This Row],[Check]])</f>
        <v>1</v>
      </c>
      <c r="R2938" s="46"/>
      <c r="S2938" s="46" t="str">
        <f>IF(Table2[[#This Row],[SRO]]="EOU",VLOOKUP(Table2[[#This Row],[BE]],[2]GD.List!$C$3:$N$5014,12,0),IF(Table2[[#This Row],[SRO]]="Local","Polyester Staple Fibre","SRO 492"))</f>
        <v>Textile Coal</v>
      </c>
    </row>
    <row r="2939" spans="1:19" x14ac:dyDescent="0.25">
      <c r="A2939" s="120" t="s">
        <v>1</v>
      </c>
      <c r="B2939" s="116" t="s">
        <v>2118</v>
      </c>
      <c r="C2939" s="165">
        <v>48550</v>
      </c>
      <c r="D2939" s="117">
        <v>2701.12</v>
      </c>
      <c r="E2939" s="7" t="s">
        <v>2122</v>
      </c>
      <c r="F2939" s="116" t="s">
        <v>2128</v>
      </c>
      <c r="G2939" s="156">
        <v>44748</v>
      </c>
      <c r="H2939" s="82">
        <v>40138529.240000002</v>
      </c>
      <c r="I2939" s="50">
        <v>0.4</v>
      </c>
      <c r="J2939" s="15">
        <v>8791.2000000000007</v>
      </c>
      <c r="K2939" s="15">
        <v>21978</v>
      </c>
      <c r="L2939" s="15"/>
      <c r="M2939" s="66" t="str">
        <f>TEXT(Table2[[#This Row],[Gd.Dt]],"mmm-yy")</f>
        <v>Jul-22</v>
      </c>
      <c r="N2939" s="46" t="str">
        <f>MID(Table2[[#This Row],[BE]],6,2)</f>
        <v>IB</v>
      </c>
      <c r="O2939" s="46" t="str">
        <f>IF(Table2[[#This Row],[Type]]="IB","EOU",IF(Table2[[#This Row],[Type]]="MB","Local","492"))</f>
        <v>EOU</v>
      </c>
      <c r="P2939" s="46">
        <f>ROUND(Table2[[#This Row],[Cons]]/Table2[[#This Row],[Qty.]],5)</f>
        <v>0.4</v>
      </c>
      <c r="Q2939" s="46" t="b">
        <f>EXACT(Table2[[#This Row],[rate]],Table2[[#This Row],[Check]])</f>
        <v>1</v>
      </c>
      <c r="R2939" s="46"/>
      <c r="S2939" s="46" t="str">
        <f>IF(Table2[[#This Row],[SRO]]="EOU",VLOOKUP(Table2[[#This Row],[BE]],[2]GD.List!$C$3:$N$5014,12,0),IF(Table2[[#This Row],[SRO]]="Local","Polyester Staple Fibre","SRO 492"))</f>
        <v>Textile Coal</v>
      </c>
    </row>
    <row r="2940" spans="1:19" x14ac:dyDescent="0.25">
      <c r="A2940" s="119" t="s">
        <v>1881</v>
      </c>
      <c r="B2940" s="116" t="s">
        <v>2115</v>
      </c>
      <c r="C2940" s="165">
        <v>12660</v>
      </c>
      <c r="D2940" s="117">
        <v>2847</v>
      </c>
      <c r="E2940" s="7" t="s">
        <v>46</v>
      </c>
      <c r="F2940" s="116" t="s">
        <v>2124</v>
      </c>
      <c r="G2940" s="156">
        <v>44747</v>
      </c>
      <c r="H2940" s="82">
        <v>37748131.100000001</v>
      </c>
      <c r="I2940" s="50">
        <v>0.03</v>
      </c>
      <c r="J2940" s="15">
        <v>511.86</v>
      </c>
      <c r="K2940" s="15">
        <v>17062</v>
      </c>
      <c r="L2940" s="15"/>
      <c r="M2940" s="66" t="str">
        <f>TEXT(Table2[[#This Row],[Gd.Dt]],"mmm-yy")</f>
        <v>Jul-22</v>
      </c>
      <c r="N2940" s="46" t="str">
        <f>MID(Table2[[#This Row],[BE]],6,2)</f>
        <v>IB</v>
      </c>
      <c r="O2940" s="46" t="str">
        <f>IF(Table2[[#This Row],[Type]]="IB","EOU",IF(Table2[[#This Row],[Type]]="MB","Local","492"))</f>
        <v>EOU</v>
      </c>
      <c r="P2940" s="46">
        <f>ROUND(Table2[[#This Row],[Cons]]/Table2[[#This Row],[Qty.]],5)</f>
        <v>0.03</v>
      </c>
      <c r="Q2940" s="46" t="b">
        <f>EXACT(Table2[[#This Row],[rate]],Table2[[#This Row],[Check]])</f>
        <v>1</v>
      </c>
      <c r="R2940" s="46"/>
      <c r="S2940" s="46" t="str">
        <f>IF(Table2[[#This Row],[SRO]]="EOU",VLOOKUP(Table2[[#This Row],[BE]],[2]GD.List!$C$3:$N$5014,12,0),IF(Table2[[#This Row],[SRO]]="Local","Polyester Staple Fibre","SRO 492"))</f>
        <v>Textile Chemical</v>
      </c>
    </row>
    <row r="2941" spans="1:19" x14ac:dyDescent="0.25">
      <c r="A2941" s="119" t="s">
        <v>1881</v>
      </c>
      <c r="B2941" s="116" t="s">
        <v>2116</v>
      </c>
      <c r="C2941" s="165">
        <v>4091</v>
      </c>
      <c r="D2941" s="117">
        <v>2847</v>
      </c>
      <c r="E2941" s="7" t="s">
        <v>2120</v>
      </c>
      <c r="F2941" s="116" t="s">
        <v>2125</v>
      </c>
      <c r="G2941" s="156">
        <v>44747</v>
      </c>
      <c r="H2941" s="82">
        <v>11512024.41</v>
      </c>
      <c r="I2941" s="50">
        <v>0.03</v>
      </c>
      <c r="J2941" s="15">
        <v>236.07</v>
      </c>
      <c r="K2941" s="15">
        <v>7869</v>
      </c>
      <c r="L2941" s="15"/>
      <c r="M2941" s="66" t="str">
        <f>TEXT(Table2[[#This Row],[Gd.Dt]],"mmm-yy")</f>
        <v>Jul-22</v>
      </c>
      <c r="N2941" s="46" t="str">
        <f>MID(Table2[[#This Row],[BE]],6,2)</f>
        <v>IB</v>
      </c>
      <c r="O2941" s="46" t="str">
        <f>IF(Table2[[#This Row],[Type]]="IB","EOU",IF(Table2[[#This Row],[Type]]="MB","Local","492"))</f>
        <v>EOU</v>
      </c>
      <c r="P2941" s="46">
        <f>ROUND(Table2[[#This Row],[Cons]]/Table2[[#This Row],[Qty.]],5)</f>
        <v>0.03</v>
      </c>
      <c r="Q2941" s="46" t="b">
        <f>EXACT(Table2[[#This Row],[rate]],Table2[[#This Row],[Check]])</f>
        <v>1</v>
      </c>
      <c r="R2941" s="46"/>
      <c r="S2941" s="46" t="str">
        <f>IF(Table2[[#This Row],[SRO]]="EOU",VLOOKUP(Table2[[#This Row],[BE]],[2]GD.List!$C$3:$N$5014,12,0),IF(Table2[[#This Row],[SRO]]="Local","Polyester Staple Fibre","SRO 492"))</f>
        <v>Textile Chemical</v>
      </c>
    </row>
    <row r="2942" spans="1:19" x14ac:dyDescent="0.25">
      <c r="A2942" s="119" t="s">
        <v>1881</v>
      </c>
      <c r="B2942" s="116" t="s">
        <v>2117</v>
      </c>
      <c r="C2942" s="165">
        <v>33259</v>
      </c>
      <c r="D2942" s="117">
        <v>2847</v>
      </c>
      <c r="E2942" s="7" t="s">
        <v>2121</v>
      </c>
      <c r="F2942" s="116" t="s">
        <v>2126</v>
      </c>
      <c r="G2942" s="156">
        <v>44747</v>
      </c>
      <c r="H2942" s="82">
        <v>34055178.299999997</v>
      </c>
      <c r="I2942" s="50">
        <v>0.03</v>
      </c>
      <c r="J2942" s="15">
        <v>441.45000000000005</v>
      </c>
      <c r="K2942" s="15">
        <v>14715</v>
      </c>
      <c r="L2942" s="15"/>
      <c r="M2942" s="66" t="str">
        <f>TEXT(Table2[[#This Row],[Gd.Dt]],"mmm-yy")</f>
        <v>Jul-22</v>
      </c>
      <c r="N2942" s="46" t="str">
        <f>MID(Table2[[#This Row],[BE]],6,2)</f>
        <v>IB</v>
      </c>
      <c r="O2942" s="46" t="str">
        <f>IF(Table2[[#This Row],[Type]]="IB","EOU",IF(Table2[[#This Row],[Type]]="MB","Local","492"))</f>
        <v>EOU</v>
      </c>
      <c r="P2942" s="46">
        <f>ROUND(Table2[[#This Row],[Cons]]/Table2[[#This Row],[Qty.]],5)</f>
        <v>0.03</v>
      </c>
      <c r="Q2942" s="46" t="b">
        <f>EXACT(Table2[[#This Row],[rate]],Table2[[#This Row],[Check]])</f>
        <v>1</v>
      </c>
      <c r="R2942" s="46"/>
      <c r="S2942" s="46" t="str">
        <f>IF(Table2[[#This Row],[SRO]]="EOU",VLOOKUP(Table2[[#This Row],[BE]],[2]GD.List!$C$3:$N$5014,12,0),IF(Table2[[#This Row],[SRO]]="Local","Polyester Staple Fibre","SRO 492"))</f>
        <v>Textile Chemical</v>
      </c>
    </row>
    <row r="2943" spans="1:19" x14ac:dyDescent="0.25">
      <c r="A2943" s="119" t="s">
        <v>1881</v>
      </c>
      <c r="B2943" s="116" t="s">
        <v>2119</v>
      </c>
      <c r="C2943" s="165">
        <v>12630</v>
      </c>
      <c r="D2943" s="117">
        <v>2847</v>
      </c>
      <c r="E2943" s="7" t="s">
        <v>2123</v>
      </c>
      <c r="F2943" s="116" t="s">
        <v>2127</v>
      </c>
      <c r="G2943" s="156">
        <v>44748</v>
      </c>
      <c r="H2943" s="82">
        <v>30573107.469999999</v>
      </c>
      <c r="I2943" s="50">
        <v>0.03</v>
      </c>
      <c r="J2943" s="15">
        <v>476.1</v>
      </c>
      <c r="K2943" s="15">
        <v>15870</v>
      </c>
      <c r="L2943" s="15"/>
      <c r="M2943" s="66" t="str">
        <f>TEXT(Table2[[#This Row],[Gd.Dt]],"mmm-yy")</f>
        <v>Jul-22</v>
      </c>
      <c r="N2943" s="46" t="str">
        <f>MID(Table2[[#This Row],[BE]],6,2)</f>
        <v>IB</v>
      </c>
      <c r="O2943" s="46" t="str">
        <f>IF(Table2[[#This Row],[Type]]="IB","EOU",IF(Table2[[#This Row],[Type]]="MB","Local","492"))</f>
        <v>EOU</v>
      </c>
      <c r="P2943" s="46">
        <f>ROUND(Table2[[#This Row],[Cons]]/Table2[[#This Row],[Qty.]],5)</f>
        <v>0.03</v>
      </c>
      <c r="Q2943" s="46" t="b">
        <f>EXACT(Table2[[#This Row],[rate]],Table2[[#This Row],[Check]])</f>
        <v>1</v>
      </c>
      <c r="R2943" s="46"/>
      <c r="S2943" s="46" t="str">
        <f>IF(Table2[[#This Row],[SRO]]="EOU",VLOOKUP(Table2[[#This Row],[BE]],[2]GD.List!$C$3:$N$5014,12,0),IF(Table2[[#This Row],[SRO]]="Local","Polyester Staple Fibre","SRO 492"))</f>
        <v>Textile Chemical</v>
      </c>
    </row>
    <row r="2944" spans="1:19" x14ac:dyDescent="0.25">
      <c r="A2944" s="120" t="s">
        <v>1881</v>
      </c>
      <c r="B2944" s="116" t="s">
        <v>2118</v>
      </c>
      <c r="C2944" s="165">
        <v>48550</v>
      </c>
      <c r="D2944" s="117">
        <v>2847</v>
      </c>
      <c r="E2944" s="7" t="s">
        <v>2122</v>
      </c>
      <c r="F2944" s="116" t="s">
        <v>2128</v>
      </c>
      <c r="G2944" s="156">
        <v>44748</v>
      </c>
      <c r="H2944" s="82">
        <v>40138529.240000002</v>
      </c>
      <c r="I2944" s="50">
        <v>0.03</v>
      </c>
      <c r="J2944" s="15">
        <v>659.34</v>
      </c>
      <c r="K2944" s="15">
        <v>21978</v>
      </c>
      <c r="L2944" s="15"/>
      <c r="M2944" s="66" t="str">
        <f>TEXT(Table2[[#This Row],[Gd.Dt]],"mmm-yy")</f>
        <v>Jul-22</v>
      </c>
      <c r="N2944" s="46" t="str">
        <f>MID(Table2[[#This Row],[BE]],6,2)</f>
        <v>IB</v>
      </c>
      <c r="O2944" s="46" t="str">
        <f>IF(Table2[[#This Row],[Type]]="IB","EOU",IF(Table2[[#This Row],[Type]]="MB","Local","492"))</f>
        <v>EOU</v>
      </c>
      <c r="P2944" s="46">
        <f>ROUND(Table2[[#This Row],[Cons]]/Table2[[#This Row],[Qty.]],5)</f>
        <v>0.03</v>
      </c>
      <c r="Q2944" s="46" t="b">
        <f>EXACT(Table2[[#This Row],[rate]],Table2[[#This Row],[Check]])</f>
        <v>1</v>
      </c>
      <c r="R2944" s="46"/>
      <c r="S2944" s="46" t="str">
        <f>IF(Table2[[#This Row],[SRO]]="EOU",VLOOKUP(Table2[[#This Row],[BE]],[2]GD.List!$C$3:$N$5014,12,0),IF(Table2[[#This Row],[SRO]]="Local","Polyester Staple Fibre","SRO 492"))</f>
        <v>Textile Chemical</v>
      </c>
    </row>
    <row r="2945" spans="1:19" x14ac:dyDescent="0.25">
      <c r="A2945" s="120" t="s">
        <v>1971</v>
      </c>
      <c r="B2945" s="116" t="s">
        <v>2118</v>
      </c>
      <c r="C2945" s="165">
        <v>48550</v>
      </c>
      <c r="D2945" s="117">
        <v>5503.201</v>
      </c>
      <c r="E2945" s="7" t="s">
        <v>2122</v>
      </c>
      <c r="F2945" s="116" t="s">
        <v>2128</v>
      </c>
      <c r="G2945" s="156">
        <v>44748</v>
      </c>
      <c r="H2945" s="82">
        <v>40138529.240000002</v>
      </c>
      <c r="I2945" s="50">
        <v>0.53061000000000003</v>
      </c>
      <c r="J2945" s="15">
        <v>11661.75</v>
      </c>
      <c r="K2945" s="15">
        <v>21978</v>
      </c>
      <c r="L2945" s="15"/>
      <c r="M2945" s="66" t="str">
        <f>TEXT(Table2[[#This Row],[Gd.Dt]],"mmm-yy")</f>
        <v>Jul-22</v>
      </c>
      <c r="N2945" s="46" t="str">
        <f>MID(Table2[[#This Row],[BE]],6,2)</f>
        <v>MB</v>
      </c>
      <c r="O2945" s="46" t="str">
        <f>IF(Table2[[#This Row],[Type]]="IB","EOU",IF(Table2[[#This Row],[Type]]="MB","Local","492"))</f>
        <v>Local</v>
      </c>
      <c r="P2945" s="46">
        <f>ROUND(Table2[[#This Row],[Cons]]/Table2[[#This Row],[Qty.]],5)</f>
        <v>0.53061000000000003</v>
      </c>
      <c r="Q2945" s="46" t="b">
        <f>EXACT(Table2[[#This Row],[rate]],Table2[[#This Row],[Check]])</f>
        <v>1</v>
      </c>
      <c r="R2945" s="46"/>
      <c r="S2945" s="46" t="str">
        <f>IF(Table2[[#This Row],[SRO]]="EOU",VLOOKUP(Table2[[#This Row],[BE]],[2]GD.List!$C$3:$N$5014,12,0),IF(Table2[[#This Row],[SRO]]="Local","Polyester Staple Fibre","SRO 492"))</f>
        <v>Polyester Staple Fibre</v>
      </c>
    </row>
    <row r="2946" spans="1:19" x14ac:dyDescent="0.25">
      <c r="A2946" s="119" t="s">
        <v>2016</v>
      </c>
      <c r="B2946" s="116" t="s">
        <v>2115</v>
      </c>
      <c r="C2946" s="165">
        <v>12660</v>
      </c>
      <c r="D2946" s="117">
        <v>3906.9029999999998</v>
      </c>
      <c r="E2946" s="7" t="s">
        <v>46</v>
      </c>
      <c r="F2946" s="116" t="s">
        <v>2124</v>
      </c>
      <c r="G2946" s="156">
        <v>44747</v>
      </c>
      <c r="H2946" s="82">
        <v>37748131.100000001</v>
      </c>
      <c r="I2946" s="50">
        <v>0.04</v>
      </c>
      <c r="J2946" s="15">
        <v>448.36</v>
      </c>
      <c r="K2946" s="15">
        <v>11209</v>
      </c>
      <c r="L2946" s="15"/>
      <c r="M2946" s="66" t="str">
        <f>TEXT(Table2[[#This Row],[Gd.Dt]],"mmm-yy")</f>
        <v>Jul-22</v>
      </c>
      <c r="N2946" s="46" t="str">
        <f>MID(Table2[[#This Row],[BE]],6,2)</f>
        <v>IB</v>
      </c>
      <c r="O2946" s="46" t="str">
        <f>IF(Table2[[#This Row],[Type]]="IB","EOU",IF(Table2[[#This Row],[Type]]="MB","Local","492"))</f>
        <v>EOU</v>
      </c>
      <c r="P2946" s="46">
        <f>ROUND(Table2[[#This Row],[Cons]]/Table2[[#This Row],[Qty.]],5)</f>
        <v>0.04</v>
      </c>
      <c r="Q2946" s="46" t="b">
        <f>EXACT(Table2[[#This Row],[rate]],Table2[[#This Row],[Check]])</f>
        <v>1</v>
      </c>
      <c r="R2946" s="46"/>
      <c r="S2946" s="46" t="str">
        <f>IF(Table2[[#This Row],[SRO]]="EOU",VLOOKUP(Table2[[#This Row],[BE]],[2]GD.List!$C$3:$N$5014,12,0),IF(Table2[[#This Row],[SRO]]="Local","Polyester Staple Fibre","SRO 492"))</f>
        <v>Textile Chemical</v>
      </c>
    </row>
    <row r="2947" spans="1:19" x14ac:dyDescent="0.25">
      <c r="A2947" s="119" t="s">
        <v>2016</v>
      </c>
      <c r="B2947" s="116" t="s">
        <v>2116</v>
      </c>
      <c r="C2947" s="165">
        <v>4091</v>
      </c>
      <c r="D2947" s="117">
        <v>3906.9029999999998</v>
      </c>
      <c r="E2947" s="7" t="s">
        <v>2120</v>
      </c>
      <c r="F2947" s="116" t="s">
        <v>2125</v>
      </c>
      <c r="G2947" s="156">
        <v>44747</v>
      </c>
      <c r="H2947" s="82">
        <v>11512024.41</v>
      </c>
      <c r="I2947" s="50">
        <v>0.04</v>
      </c>
      <c r="J2947" s="15">
        <v>314.76</v>
      </c>
      <c r="K2947" s="15">
        <v>7869</v>
      </c>
      <c r="L2947" s="15"/>
      <c r="M2947" s="66" t="str">
        <f>TEXT(Table2[[#This Row],[Gd.Dt]],"mmm-yy")</f>
        <v>Jul-22</v>
      </c>
      <c r="N2947" s="46" t="str">
        <f>MID(Table2[[#This Row],[BE]],6,2)</f>
        <v>IB</v>
      </c>
      <c r="O2947" s="46" t="str">
        <f>IF(Table2[[#This Row],[Type]]="IB","EOU",IF(Table2[[#This Row],[Type]]="MB","Local","492"))</f>
        <v>EOU</v>
      </c>
      <c r="P2947" s="46">
        <f>ROUND(Table2[[#This Row],[Cons]]/Table2[[#This Row],[Qty.]],5)</f>
        <v>0.04</v>
      </c>
      <c r="Q2947" s="46" t="b">
        <f>EXACT(Table2[[#This Row],[rate]],Table2[[#This Row],[Check]])</f>
        <v>1</v>
      </c>
      <c r="R2947" s="46"/>
      <c r="S2947" s="46" t="str">
        <f>IF(Table2[[#This Row],[SRO]]="EOU",VLOOKUP(Table2[[#This Row],[BE]],[2]GD.List!$C$3:$N$5014,12,0),IF(Table2[[#This Row],[SRO]]="Local","Polyester Staple Fibre","SRO 492"))</f>
        <v>Textile Chemical</v>
      </c>
    </row>
    <row r="2948" spans="1:19" x14ac:dyDescent="0.25">
      <c r="A2948" s="119" t="s">
        <v>2016</v>
      </c>
      <c r="B2948" s="116" t="s">
        <v>2119</v>
      </c>
      <c r="C2948" s="165">
        <v>12630</v>
      </c>
      <c r="D2948" s="117">
        <v>3906.9029999999998</v>
      </c>
      <c r="E2948" s="7" t="s">
        <v>2123</v>
      </c>
      <c r="F2948" s="116" t="s">
        <v>2127</v>
      </c>
      <c r="G2948" s="156">
        <v>44748</v>
      </c>
      <c r="H2948" s="82">
        <v>30573107.469999999</v>
      </c>
      <c r="I2948" s="50">
        <v>0.04</v>
      </c>
      <c r="J2948" s="15">
        <v>634.79999999999995</v>
      </c>
      <c r="K2948" s="15">
        <v>15870</v>
      </c>
      <c r="L2948" s="15"/>
      <c r="M2948" s="66" t="str">
        <f>TEXT(Table2[[#This Row],[Gd.Dt]],"mmm-yy")</f>
        <v>Jul-22</v>
      </c>
      <c r="N2948" s="46" t="str">
        <f>MID(Table2[[#This Row],[BE]],6,2)</f>
        <v>IB</v>
      </c>
      <c r="O2948" s="46" t="str">
        <f>IF(Table2[[#This Row],[Type]]="IB","EOU",IF(Table2[[#This Row],[Type]]="MB","Local","492"))</f>
        <v>EOU</v>
      </c>
      <c r="P2948" s="46">
        <f>ROUND(Table2[[#This Row],[Cons]]/Table2[[#This Row],[Qty.]],5)</f>
        <v>0.04</v>
      </c>
      <c r="Q2948" s="46" t="b">
        <f>EXACT(Table2[[#This Row],[rate]],Table2[[#This Row],[Check]])</f>
        <v>1</v>
      </c>
      <c r="R2948" s="46"/>
      <c r="S2948" s="46" t="str">
        <f>IF(Table2[[#This Row],[SRO]]="EOU",VLOOKUP(Table2[[#This Row],[BE]],[2]GD.List!$C$3:$N$5014,12,0),IF(Table2[[#This Row],[SRO]]="Local","Polyester Staple Fibre","SRO 492"))</f>
        <v>Textile Chemical</v>
      </c>
    </row>
    <row r="2949" spans="1:19" x14ac:dyDescent="0.25">
      <c r="A2949" s="120" t="s">
        <v>2016</v>
      </c>
      <c r="B2949" s="116" t="s">
        <v>2118</v>
      </c>
      <c r="C2949" s="165">
        <v>48550</v>
      </c>
      <c r="D2949" s="117">
        <v>3906.9029999999998</v>
      </c>
      <c r="E2949" s="7" t="s">
        <v>2122</v>
      </c>
      <c r="F2949" s="116" t="s">
        <v>2128</v>
      </c>
      <c r="G2949" s="156">
        <v>44748</v>
      </c>
      <c r="H2949" s="82">
        <v>40138529.240000002</v>
      </c>
      <c r="I2949" s="50">
        <v>0.04</v>
      </c>
      <c r="J2949" s="15">
        <v>220.88</v>
      </c>
      <c r="K2949" s="15">
        <v>5522</v>
      </c>
      <c r="L2949" s="15"/>
      <c r="M2949" s="66" t="str">
        <f>TEXT(Table2[[#This Row],[Gd.Dt]],"mmm-yy")</f>
        <v>Jul-22</v>
      </c>
      <c r="N2949" s="46" t="str">
        <f>MID(Table2[[#This Row],[BE]],6,2)</f>
        <v>IB</v>
      </c>
      <c r="O2949" s="46" t="str">
        <f>IF(Table2[[#This Row],[Type]]="IB","EOU",IF(Table2[[#This Row],[Type]]="MB","Local","492"))</f>
        <v>EOU</v>
      </c>
      <c r="P2949" s="46">
        <f>ROUND(Table2[[#This Row],[Cons]]/Table2[[#This Row],[Qty.]],5)</f>
        <v>0.04</v>
      </c>
      <c r="Q2949" s="46" t="b">
        <f>EXACT(Table2[[#This Row],[rate]],Table2[[#This Row],[Check]])</f>
        <v>1</v>
      </c>
      <c r="R2949" s="46"/>
      <c r="S2949" s="46" t="str">
        <f>IF(Table2[[#This Row],[SRO]]="EOU",VLOOKUP(Table2[[#This Row],[BE]],[2]GD.List!$C$3:$N$5014,12,0),IF(Table2[[#This Row],[SRO]]="Local","Polyester Staple Fibre","SRO 492"))</f>
        <v>Textile Chemical</v>
      </c>
    </row>
    <row r="2950" spans="1:19" x14ac:dyDescent="0.25">
      <c r="A2950" s="120" t="s">
        <v>2004</v>
      </c>
      <c r="B2950" s="116" t="s">
        <v>2117</v>
      </c>
      <c r="C2950" s="165">
        <v>33259</v>
      </c>
      <c r="D2950" s="117">
        <v>5205.12</v>
      </c>
      <c r="E2950" s="7" t="s">
        <v>2121</v>
      </c>
      <c r="F2950" s="116" t="s">
        <v>2126</v>
      </c>
      <c r="G2950" s="156">
        <v>44747</v>
      </c>
      <c r="H2950" s="82">
        <v>34055178.299999997</v>
      </c>
      <c r="I2950" s="50">
        <v>1.0101</v>
      </c>
      <c r="J2950" s="15">
        <v>470.92</v>
      </c>
      <c r="K2950" s="15">
        <v>466.21</v>
      </c>
      <c r="L2950" s="15"/>
      <c r="M2950" s="66" t="str">
        <f>TEXT(Table2[[#This Row],[Gd.Dt]],"mmm-yy")</f>
        <v>Jul-22</v>
      </c>
      <c r="N2950" s="46" t="str">
        <f>MID(Table2[[#This Row],[BE]],6,2)</f>
        <v>IB</v>
      </c>
      <c r="O2950" s="46" t="str">
        <f>IF(Table2[[#This Row],[Type]]="IB","EOU",IF(Table2[[#This Row],[Type]]="MB","Local","492"))</f>
        <v>EOU</v>
      </c>
      <c r="P2950" s="46">
        <f>ROUND(Table2[[#This Row],[Cons]]/Table2[[#This Row],[Qty.]],5)</f>
        <v>1.0101</v>
      </c>
      <c r="Q2950" s="46" t="b">
        <f>EXACT(Table2[[#This Row],[rate]],Table2[[#This Row],[Check]])</f>
        <v>1</v>
      </c>
      <c r="R2950" s="46"/>
      <c r="S2950" s="46" t="str">
        <f>IF(Table2[[#This Row],[SRO]]="EOU",VLOOKUP(Table2[[#This Row],[BE]],[2]GD.List!$C$3:$N$5014,12,0),IF(Table2[[#This Row],[SRO]]="Local","Polyester Staple Fibre","SRO 492"))</f>
        <v>Cotton Yarn</v>
      </c>
    </row>
    <row r="2951" spans="1:19" x14ac:dyDescent="0.25">
      <c r="A2951" s="119" t="s">
        <v>2082</v>
      </c>
      <c r="B2951" s="116" t="s">
        <v>2116</v>
      </c>
      <c r="C2951" s="165">
        <v>4091</v>
      </c>
      <c r="D2951" s="117">
        <v>3910</v>
      </c>
      <c r="E2951" s="7" t="s">
        <v>2120</v>
      </c>
      <c r="F2951" s="116" t="s">
        <v>2125</v>
      </c>
      <c r="G2951" s="156">
        <v>44747</v>
      </c>
      <c r="H2951" s="82">
        <v>11512024.41</v>
      </c>
      <c r="I2951" s="50">
        <v>0.04</v>
      </c>
      <c r="J2951" s="15">
        <v>314.76</v>
      </c>
      <c r="K2951" s="15">
        <v>7869</v>
      </c>
      <c r="L2951" s="15"/>
      <c r="M2951" s="66" t="str">
        <f>TEXT(Table2[[#This Row],[Gd.Dt]],"mmm-yy")</f>
        <v>Jul-22</v>
      </c>
      <c r="N2951" s="46" t="str">
        <f>MID(Table2[[#This Row],[BE]],6,2)</f>
        <v>IB</v>
      </c>
      <c r="O2951" s="46" t="str">
        <f>IF(Table2[[#This Row],[Type]]="IB","EOU",IF(Table2[[#This Row],[Type]]="MB","Local","492"))</f>
        <v>EOU</v>
      </c>
      <c r="P2951" s="46">
        <f>ROUND(Table2[[#This Row],[Cons]]/Table2[[#This Row],[Qty.]],5)</f>
        <v>0.04</v>
      </c>
      <c r="Q2951" s="46" t="b">
        <f>EXACT(Table2[[#This Row],[rate]],Table2[[#This Row],[Check]])</f>
        <v>1</v>
      </c>
      <c r="R2951" s="46"/>
      <c r="S2951" s="46" t="str">
        <f>IF(Table2[[#This Row],[SRO]]="EOU",VLOOKUP(Table2[[#This Row],[BE]],[2]GD.List!$C$3:$N$5014,12,0),IF(Table2[[#This Row],[SRO]]="Local","Polyester Staple Fibre","SRO 492"))</f>
        <v>Textile Chemical</v>
      </c>
    </row>
    <row r="2952" spans="1:19" x14ac:dyDescent="0.25">
      <c r="A2952" s="119" t="s">
        <v>2082</v>
      </c>
      <c r="B2952" s="116" t="s">
        <v>2117</v>
      </c>
      <c r="C2952" s="165">
        <v>33259</v>
      </c>
      <c r="D2952" s="117">
        <v>3910</v>
      </c>
      <c r="E2952" s="7" t="s">
        <v>2121</v>
      </c>
      <c r="F2952" s="116" t="s">
        <v>2126</v>
      </c>
      <c r="G2952" s="156">
        <v>44747</v>
      </c>
      <c r="H2952" s="82">
        <v>34055178.299999997</v>
      </c>
      <c r="I2952" s="50">
        <v>0.04</v>
      </c>
      <c r="J2952" s="15">
        <v>588.59999999999991</v>
      </c>
      <c r="K2952" s="15">
        <v>14715</v>
      </c>
      <c r="L2952" s="15"/>
      <c r="M2952" s="66" t="str">
        <f>TEXT(Table2[[#This Row],[Gd.Dt]],"mmm-yy")</f>
        <v>Jul-22</v>
      </c>
      <c r="N2952" s="46" t="str">
        <f>MID(Table2[[#This Row],[BE]],6,2)</f>
        <v>IB</v>
      </c>
      <c r="O2952" s="46" t="str">
        <f>IF(Table2[[#This Row],[Type]]="IB","EOU",IF(Table2[[#This Row],[Type]]="MB","Local","492"))</f>
        <v>EOU</v>
      </c>
      <c r="P2952" s="46">
        <f>ROUND(Table2[[#This Row],[Cons]]/Table2[[#This Row],[Qty.]],5)</f>
        <v>0.04</v>
      </c>
      <c r="Q2952" s="46" t="b">
        <f>EXACT(Table2[[#This Row],[rate]],Table2[[#This Row],[Check]])</f>
        <v>1</v>
      </c>
      <c r="R2952" s="46"/>
      <c r="S2952" s="46" t="str">
        <f>IF(Table2[[#This Row],[SRO]]="EOU",VLOOKUP(Table2[[#This Row],[BE]],[2]GD.List!$C$3:$N$5014,12,0),IF(Table2[[#This Row],[SRO]]="Local","Polyester Staple Fibre","SRO 492"))</f>
        <v>Textile Chemical</v>
      </c>
    </row>
    <row r="2953" spans="1:19" x14ac:dyDescent="0.25">
      <c r="A2953" s="119" t="s">
        <v>2082</v>
      </c>
      <c r="B2953" s="116" t="s">
        <v>2119</v>
      </c>
      <c r="C2953" s="165">
        <v>12630</v>
      </c>
      <c r="D2953" s="117">
        <v>3910</v>
      </c>
      <c r="E2953" s="7" t="s">
        <v>2123</v>
      </c>
      <c r="F2953" s="116" t="s">
        <v>2127</v>
      </c>
      <c r="G2953" s="156">
        <v>44748</v>
      </c>
      <c r="H2953" s="82">
        <v>30573107.469999999</v>
      </c>
      <c r="I2953" s="50">
        <v>0.04</v>
      </c>
      <c r="J2953" s="15">
        <v>634.79999999999995</v>
      </c>
      <c r="K2953" s="15">
        <v>15870</v>
      </c>
      <c r="L2953" s="15"/>
      <c r="M2953" s="66" t="str">
        <f>TEXT(Table2[[#This Row],[Gd.Dt]],"mmm-yy")</f>
        <v>Jul-22</v>
      </c>
      <c r="N2953" s="46" t="str">
        <f>MID(Table2[[#This Row],[BE]],6,2)</f>
        <v>IB</v>
      </c>
      <c r="O2953" s="46" t="str">
        <f>IF(Table2[[#This Row],[Type]]="IB","EOU",IF(Table2[[#This Row],[Type]]="MB","Local","492"))</f>
        <v>EOU</v>
      </c>
      <c r="P2953" s="46">
        <f>ROUND(Table2[[#This Row],[Cons]]/Table2[[#This Row],[Qty.]],5)</f>
        <v>0.04</v>
      </c>
      <c r="Q2953" s="46" t="b">
        <f>EXACT(Table2[[#This Row],[rate]],Table2[[#This Row],[Check]])</f>
        <v>1</v>
      </c>
      <c r="R2953" s="46"/>
      <c r="S2953" s="46" t="str">
        <f>IF(Table2[[#This Row],[SRO]]="EOU",VLOOKUP(Table2[[#This Row],[BE]],[2]GD.List!$C$3:$N$5014,12,0),IF(Table2[[#This Row],[SRO]]="Local","Polyester Staple Fibre","SRO 492"))</f>
        <v>Textile Chemical</v>
      </c>
    </row>
    <row r="2954" spans="1:19" x14ac:dyDescent="0.25">
      <c r="A2954" s="120" t="s">
        <v>2082</v>
      </c>
      <c r="B2954" s="116" t="s">
        <v>2118</v>
      </c>
      <c r="C2954" s="165">
        <v>48550</v>
      </c>
      <c r="D2954" s="117">
        <v>3910</v>
      </c>
      <c r="E2954" s="7" t="s">
        <v>2122</v>
      </c>
      <c r="F2954" s="116" t="s">
        <v>2128</v>
      </c>
      <c r="G2954" s="156">
        <v>44748</v>
      </c>
      <c r="H2954" s="82">
        <v>40138529.240000002</v>
      </c>
      <c r="I2954" s="50">
        <v>0.04</v>
      </c>
      <c r="J2954" s="15">
        <v>879.11999999999989</v>
      </c>
      <c r="K2954" s="15">
        <v>21978</v>
      </c>
      <c r="L2954" s="15"/>
      <c r="M2954" s="66" t="str">
        <f>TEXT(Table2[[#This Row],[Gd.Dt]],"mmm-yy")</f>
        <v>Jul-22</v>
      </c>
      <c r="N2954" s="46" t="str">
        <f>MID(Table2[[#This Row],[BE]],6,2)</f>
        <v>IB</v>
      </c>
      <c r="O2954" s="46" t="str">
        <f>IF(Table2[[#This Row],[Type]]="IB","EOU",IF(Table2[[#This Row],[Type]]="MB","Local","492"))</f>
        <v>EOU</v>
      </c>
      <c r="P2954" s="46">
        <f>ROUND(Table2[[#This Row],[Cons]]/Table2[[#This Row],[Qty.]],5)</f>
        <v>0.04</v>
      </c>
      <c r="Q2954" s="46" t="b">
        <f>EXACT(Table2[[#This Row],[rate]],Table2[[#This Row],[Check]])</f>
        <v>1</v>
      </c>
      <c r="R2954" s="46"/>
      <c r="S2954" s="46" t="str">
        <f>IF(Table2[[#This Row],[SRO]]="EOU",VLOOKUP(Table2[[#This Row],[BE]],[2]GD.List!$C$3:$N$5014,12,0),IF(Table2[[#This Row],[SRO]]="Local","Polyester Staple Fibre","SRO 492"))</f>
        <v>Textile Chemical</v>
      </c>
    </row>
    <row r="2955" spans="1:19" x14ac:dyDescent="0.25">
      <c r="A2955" s="119" t="s">
        <v>2034</v>
      </c>
      <c r="B2955" s="116" t="s">
        <v>2116</v>
      </c>
      <c r="C2955" s="165">
        <v>4091</v>
      </c>
      <c r="D2955" s="117">
        <v>5205.12</v>
      </c>
      <c r="E2955" s="7" t="s">
        <v>2120</v>
      </c>
      <c r="F2955" s="116" t="s">
        <v>2125</v>
      </c>
      <c r="G2955" s="156">
        <v>44747</v>
      </c>
      <c r="H2955" s="82">
        <v>11512024.41</v>
      </c>
      <c r="I2955" s="50">
        <v>1.0101</v>
      </c>
      <c r="J2955" s="15">
        <v>7948.48</v>
      </c>
      <c r="K2955" s="15">
        <v>7869</v>
      </c>
      <c r="L2955" s="15"/>
      <c r="M2955" s="66" t="str">
        <f>TEXT(Table2[[#This Row],[Gd.Dt]],"mmm-yy")</f>
        <v>Jul-22</v>
      </c>
      <c r="N2955" s="46" t="str">
        <f>MID(Table2[[#This Row],[BE]],6,2)</f>
        <v>IB</v>
      </c>
      <c r="O2955" s="46" t="str">
        <f>IF(Table2[[#This Row],[Type]]="IB","EOU",IF(Table2[[#This Row],[Type]]="MB","Local","492"))</f>
        <v>EOU</v>
      </c>
      <c r="P2955" s="46">
        <f>ROUND(Table2[[#This Row],[Cons]]/Table2[[#This Row],[Qty.]],5)</f>
        <v>1.0101</v>
      </c>
      <c r="Q2955" s="46" t="b">
        <f>EXACT(Table2[[#This Row],[rate]],Table2[[#This Row],[Check]])</f>
        <v>1</v>
      </c>
      <c r="R2955" s="46"/>
      <c r="S2955" s="46" t="str">
        <f>IF(Table2[[#This Row],[SRO]]="EOU",VLOOKUP(Table2[[#This Row],[BE]],[2]GD.List!$C$3:$N$5014,12,0),IF(Table2[[#This Row],[SRO]]="Local","Polyester Staple Fibre","SRO 492"))</f>
        <v>Cotton Yarn</v>
      </c>
    </row>
    <row r="2956" spans="1:19" x14ac:dyDescent="0.25">
      <c r="A2956" s="119" t="s">
        <v>2034</v>
      </c>
      <c r="B2956" s="119" t="s">
        <v>2117</v>
      </c>
      <c r="C2956" s="170">
        <v>33259</v>
      </c>
      <c r="D2956" s="171">
        <v>5205.12</v>
      </c>
      <c r="E2956" s="162" t="s">
        <v>2121</v>
      </c>
      <c r="F2956" s="119" t="s">
        <v>2126</v>
      </c>
      <c r="G2956" s="163">
        <v>44747</v>
      </c>
      <c r="H2956" s="172">
        <v>34055178.299999997</v>
      </c>
      <c r="I2956" s="53">
        <v>1.0101</v>
      </c>
      <c r="J2956" s="30">
        <v>6559.38</v>
      </c>
      <c r="K2956" s="30">
        <v>6493.79</v>
      </c>
      <c r="L2956" s="30"/>
      <c r="M2956" s="67" t="str">
        <f>TEXT(Table2[[#This Row],[Gd.Dt]],"mmm-yy")</f>
        <v>Jul-22</v>
      </c>
      <c r="N2956" s="47" t="str">
        <f>MID(Table2[[#This Row],[BE]],6,2)</f>
        <v>IB</v>
      </c>
      <c r="O2956" s="47" t="str">
        <f>IF(Table2[[#This Row],[Type]]="IB","EOU",IF(Table2[[#This Row],[Type]]="MB","Local","492"))</f>
        <v>EOU</v>
      </c>
      <c r="P2956" s="47">
        <f>ROUND(Table2[[#This Row],[Cons]]/Table2[[#This Row],[Qty.]],5)</f>
        <v>1.0101</v>
      </c>
      <c r="Q2956" s="47" t="b">
        <f>EXACT(Table2[[#This Row],[rate]],Table2[[#This Row],[Check]])</f>
        <v>1</v>
      </c>
      <c r="R2956" s="47"/>
      <c r="S2956" s="47" t="str">
        <f>IF(Table2[[#This Row],[SRO]]="EOU",VLOOKUP(Table2[[#This Row],[BE]],[2]GD.List!$C$3:$N$5014,12,0),IF(Table2[[#This Row],[SRO]]="Local","Polyester Staple Fibre","SRO 492"))</f>
        <v>Cotton Yarn</v>
      </c>
    </row>
    <row r="2957" spans="1:19" x14ac:dyDescent="0.25">
      <c r="A2957" s="119" t="s">
        <v>1</v>
      </c>
      <c r="B2957" s="116" t="s">
        <v>2129</v>
      </c>
      <c r="C2957" s="165">
        <v>16980</v>
      </c>
      <c r="D2957" s="117">
        <v>2701.12</v>
      </c>
      <c r="E2957" s="7" t="s">
        <v>46</v>
      </c>
      <c r="F2957" s="116" t="s">
        <v>2140</v>
      </c>
      <c r="G2957" s="156">
        <v>44748</v>
      </c>
      <c r="H2957" s="82">
        <v>35762251.450000003</v>
      </c>
      <c r="I2957" s="50">
        <v>0.1</v>
      </c>
      <c r="J2957" s="15">
        <v>1504.4</v>
      </c>
      <c r="K2957" s="15">
        <v>15044</v>
      </c>
      <c r="L2957" s="15"/>
      <c r="M2957" s="66" t="str">
        <f>TEXT(Table2[[#This Row],[Gd.Dt]],"mmm-yy")</f>
        <v>Jul-22</v>
      </c>
      <c r="N2957" s="46" t="str">
        <f>MID(Table2[[#This Row],[BE]],6,2)</f>
        <v>IB</v>
      </c>
      <c r="O2957" s="46" t="str">
        <f>IF(Table2[[#This Row],[Type]]="IB","EOU",IF(Table2[[#This Row],[Type]]="MB","Local","492"))</f>
        <v>EOU</v>
      </c>
      <c r="P2957" s="46">
        <f>ROUND(Table2[[#This Row],[Cons]]/Table2[[#This Row],[Qty.]],5)</f>
        <v>0.1</v>
      </c>
      <c r="Q2957" s="46" t="b">
        <f>EXACT(Table2[[#This Row],[rate]],Table2[[#This Row],[Check]])</f>
        <v>1</v>
      </c>
      <c r="R2957" s="46"/>
      <c r="S2957" s="46" t="str">
        <f>IF(Table2[[#This Row],[SRO]]="EOU",VLOOKUP(Table2[[#This Row],[BE]],[2]GD.List!$C$3:$N$5014,12,0),IF(Table2[[#This Row],[SRO]]="Local","Polyester Staple Fibre","SRO 492"))</f>
        <v>Textile Coal</v>
      </c>
    </row>
    <row r="2958" spans="1:19" x14ac:dyDescent="0.25">
      <c r="A2958" s="119" t="s">
        <v>1</v>
      </c>
      <c r="B2958" s="116" t="s">
        <v>2130</v>
      </c>
      <c r="C2958" s="165">
        <v>15700</v>
      </c>
      <c r="D2958" s="117">
        <v>2701.12</v>
      </c>
      <c r="E2958" s="7" t="s">
        <v>2134</v>
      </c>
      <c r="F2958" s="116" t="s">
        <v>2141</v>
      </c>
      <c r="G2958" s="156">
        <v>44748</v>
      </c>
      <c r="H2958" s="82">
        <v>25581983.370000001</v>
      </c>
      <c r="I2958" s="50">
        <v>0.1</v>
      </c>
      <c r="J2958" s="15">
        <v>1543.7</v>
      </c>
      <c r="K2958" s="15">
        <v>15437</v>
      </c>
      <c r="L2958" s="15"/>
      <c r="M2958" s="66" t="str">
        <f>TEXT(Table2[[#This Row],[Gd.Dt]],"mmm-yy")</f>
        <v>Jul-22</v>
      </c>
      <c r="N2958" s="46" t="str">
        <f>MID(Table2[[#This Row],[BE]],6,2)</f>
        <v>IB</v>
      </c>
      <c r="O2958" s="46" t="str">
        <f>IF(Table2[[#This Row],[Type]]="IB","EOU",IF(Table2[[#This Row],[Type]]="MB","Local","492"))</f>
        <v>EOU</v>
      </c>
      <c r="P2958" s="46">
        <f>ROUND(Table2[[#This Row],[Cons]]/Table2[[#This Row],[Qty.]],5)</f>
        <v>0.1</v>
      </c>
      <c r="Q2958" s="46" t="b">
        <f>EXACT(Table2[[#This Row],[rate]],Table2[[#This Row],[Check]])</f>
        <v>1</v>
      </c>
      <c r="R2958" s="46"/>
      <c r="S2958" s="46" t="str">
        <f>IF(Table2[[#This Row],[SRO]]="EOU",VLOOKUP(Table2[[#This Row],[BE]],[2]GD.List!$C$3:$N$5014,12,0),IF(Table2[[#This Row],[SRO]]="Local","Polyester Staple Fibre","SRO 492"))</f>
        <v>Textile Coal</v>
      </c>
    </row>
    <row r="2959" spans="1:19" x14ac:dyDescent="0.25">
      <c r="A2959" s="119" t="s">
        <v>1</v>
      </c>
      <c r="B2959" s="116" t="s">
        <v>2132</v>
      </c>
      <c r="C2959" s="165">
        <v>17680</v>
      </c>
      <c r="D2959" s="117">
        <v>2701.12</v>
      </c>
      <c r="E2959" s="7" t="s">
        <v>2136</v>
      </c>
      <c r="F2959" s="116" t="s">
        <v>2142</v>
      </c>
      <c r="G2959" s="156">
        <v>44749</v>
      </c>
      <c r="H2959" s="82">
        <v>23261052.260000002</v>
      </c>
      <c r="I2959" s="50">
        <v>0.1</v>
      </c>
      <c r="J2959" s="15">
        <v>1436.1</v>
      </c>
      <c r="K2959" s="15">
        <v>14361</v>
      </c>
      <c r="L2959" s="15"/>
      <c r="M2959" s="66" t="str">
        <f>TEXT(Table2[[#This Row],[Gd.Dt]],"mmm-yy")</f>
        <v>Jul-22</v>
      </c>
      <c r="N2959" s="46" t="str">
        <f>MID(Table2[[#This Row],[BE]],6,2)</f>
        <v>IB</v>
      </c>
      <c r="O2959" s="46" t="str">
        <f>IF(Table2[[#This Row],[Type]]="IB","EOU",IF(Table2[[#This Row],[Type]]="MB","Local","492"))</f>
        <v>EOU</v>
      </c>
      <c r="P2959" s="46">
        <f>ROUND(Table2[[#This Row],[Cons]]/Table2[[#This Row],[Qty.]],5)</f>
        <v>0.1</v>
      </c>
      <c r="Q2959" s="46" t="b">
        <f>EXACT(Table2[[#This Row],[rate]],Table2[[#This Row],[Check]])</f>
        <v>1</v>
      </c>
      <c r="R2959" s="46"/>
      <c r="S2959" s="46" t="str">
        <f>IF(Table2[[#This Row],[SRO]]="EOU",VLOOKUP(Table2[[#This Row],[BE]],[2]GD.List!$C$3:$N$5014,12,0),IF(Table2[[#This Row],[SRO]]="Local","Polyester Staple Fibre","SRO 492"))</f>
        <v>Textile Coal</v>
      </c>
    </row>
    <row r="2960" spans="1:19" x14ac:dyDescent="0.25">
      <c r="A2960" s="120" t="s">
        <v>1</v>
      </c>
      <c r="B2960" s="116" t="s">
        <v>2131</v>
      </c>
      <c r="C2960" s="165">
        <v>29380</v>
      </c>
      <c r="D2960" s="117">
        <v>2701.12</v>
      </c>
      <c r="E2960" s="7" t="s">
        <v>2135</v>
      </c>
      <c r="F2960" s="116" t="s">
        <v>2143</v>
      </c>
      <c r="G2960" s="156">
        <v>44749</v>
      </c>
      <c r="H2960" s="82">
        <v>33816943.100000001</v>
      </c>
      <c r="I2960" s="50">
        <v>0.1</v>
      </c>
      <c r="J2960" s="15">
        <v>1658.2</v>
      </c>
      <c r="K2960" s="15">
        <v>16582</v>
      </c>
      <c r="L2960" s="15"/>
      <c r="M2960" s="66" t="str">
        <f>TEXT(Table2[[#This Row],[Gd.Dt]],"mmm-yy")</f>
        <v>Jul-22</v>
      </c>
      <c r="N2960" s="46" t="str">
        <f>MID(Table2[[#This Row],[BE]],6,2)</f>
        <v>IB</v>
      </c>
      <c r="O2960" s="46" t="str">
        <f>IF(Table2[[#This Row],[Type]]="IB","EOU",IF(Table2[[#This Row],[Type]]="MB","Local","492"))</f>
        <v>EOU</v>
      </c>
      <c r="P2960" s="46">
        <f>ROUND(Table2[[#This Row],[Cons]]/Table2[[#This Row],[Qty.]],5)</f>
        <v>0.1</v>
      </c>
      <c r="Q2960" s="46" t="b">
        <f>EXACT(Table2[[#This Row],[rate]],Table2[[#This Row],[Check]])</f>
        <v>1</v>
      </c>
      <c r="R2960" s="46"/>
      <c r="S2960" s="46" t="str">
        <f>IF(Table2[[#This Row],[SRO]]="EOU",VLOOKUP(Table2[[#This Row],[BE]],[2]GD.List!$C$3:$N$5014,12,0),IF(Table2[[#This Row],[SRO]]="Local","Polyester Staple Fibre","SRO 492"))</f>
        <v>Textile Coal</v>
      </c>
    </row>
    <row r="2961" spans="1:19" x14ac:dyDescent="0.25">
      <c r="A2961" s="120" t="s">
        <v>310</v>
      </c>
      <c r="B2961" s="116" t="s">
        <v>2133</v>
      </c>
      <c r="C2961" s="165">
        <v>4092</v>
      </c>
      <c r="D2961" s="117">
        <v>3926.9099000000001</v>
      </c>
      <c r="E2961" s="7" t="s">
        <v>2137</v>
      </c>
      <c r="F2961" s="116" t="s">
        <v>2144</v>
      </c>
      <c r="G2961" s="156">
        <v>44749</v>
      </c>
      <c r="H2961" s="82">
        <v>12784185.48</v>
      </c>
      <c r="I2961" s="50">
        <v>1</v>
      </c>
      <c r="J2961" s="15">
        <v>2500</v>
      </c>
      <c r="K2961" s="15">
        <v>2500</v>
      </c>
      <c r="L2961" s="15"/>
      <c r="M2961" s="66" t="str">
        <f>TEXT(Table2[[#This Row],[Gd.Dt]],"mmm-yy")</f>
        <v>Jul-22</v>
      </c>
      <c r="N2961" s="46" t="str">
        <f>MID(Table2[[#This Row],[BE]],6,2)</f>
        <v>TI</v>
      </c>
      <c r="O2961" s="46" t="str">
        <f>IF(Table2[[#This Row],[Type]]="IB","EOU",IF(Table2[[#This Row],[Type]]="MB","Local","492"))</f>
        <v>492</v>
      </c>
      <c r="P2961" s="46">
        <f>ROUND(Table2[[#This Row],[Cons]]/Table2[[#This Row],[Qty.]],5)</f>
        <v>1</v>
      </c>
      <c r="Q2961" s="46" t="b">
        <f>EXACT(Table2[[#This Row],[rate]],Table2[[#This Row],[Check]])</f>
        <v>1</v>
      </c>
      <c r="R2961" s="46"/>
      <c r="S2961" s="46" t="str">
        <f>IF(Table2[[#This Row],[SRO]]="EOU",VLOOKUP(Table2[[#This Row],[BE]],[2]GD.List!$C$3:$N$5014,12,0),IF(Table2[[#This Row],[SRO]]="Local","Polyester Staple Fibre","SRO 492"))</f>
        <v>SRO 492</v>
      </c>
    </row>
    <row r="2962" spans="1:19" x14ac:dyDescent="0.25">
      <c r="A2962" s="119" t="s">
        <v>1881</v>
      </c>
      <c r="B2962" s="116" t="s">
        <v>2129</v>
      </c>
      <c r="C2962" s="165">
        <v>16980</v>
      </c>
      <c r="D2962" s="117">
        <v>2847</v>
      </c>
      <c r="E2962" s="7" t="s">
        <v>46</v>
      </c>
      <c r="F2962" s="116" t="s">
        <v>2140</v>
      </c>
      <c r="G2962" s="156">
        <v>44748</v>
      </c>
      <c r="H2962" s="82">
        <v>35762251.450000003</v>
      </c>
      <c r="I2962" s="50">
        <v>0.03</v>
      </c>
      <c r="J2962" s="15">
        <v>451.32</v>
      </c>
      <c r="K2962" s="15">
        <v>15044</v>
      </c>
      <c r="L2962" s="15"/>
      <c r="M2962" s="66" t="str">
        <f>TEXT(Table2[[#This Row],[Gd.Dt]],"mmm-yy")</f>
        <v>Jul-22</v>
      </c>
      <c r="N2962" s="46" t="str">
        <f>MID(Table2[[#This Row],[BE]],6,2)</f>
        <v>IB</v>
      </c>
      <c r="O2962" s="46" t="str">
        <f>IF(Table2[[#This Row],[Type]]="IB","EOU",IF(Table2[[#This Row],[Type]]="MB","Local","492"))</f>
        <v>EOU</v>
      </c>
      <c r="P2962" s="46">
        <f>ROUND(Table2[[#This Row],[Cons]]/Table2[[#This Row],[Qty.]],5)</f>
        <v>0.03</v>
      </c>
      <c r="Q2962" s="46" t="b">
        <f>EXACT(Table2[[#This Row],[rate]],Table2[[#This Row],[Check]])</f>
        <v>1</v>
      </c>
      <c r="R2962" s="46"/>
      <c r="S2962" s="46" t="str">
        <f>IF(Table2[[#This Row],[SRO]]="EOU",VLOOKUP(Table2[[#This Row],[BE]],[2]GD.List!$C$3:$N$5014,12,0),IF(Table2[[#This Row],[SRO]]="Local","Polyester Staple Fibre","SRO 492"))</f>
        <v>Textile Chemical</v>
      </c>
    </row>
    <row r="2963" spans="1:19" x14ac:dyDescent="0.25">
      <c r="A2963" s="119" t="s">
        <v>1881</v>
      </c>
      <c r="B2963" s="116" t="s">
        <v>2130</v>
      </c>
      <c r="C2963" s="165">
        <v>15700</v>
      </c>
      <c r="D2963" s="117">
        <v>2847</v>
      </c>
      <c r="E2963" s="7" t="s">
        <v>2134</v>
      </c>
      <c r="F2963" s="116" t="s">
        <v>2141</v>
      </c>
      <c r="G2963" s="156">
        <v>44748</v>
      </c>
      <c r="H2963" s="82">
        <v>25581983.370000001</v>
      </c>
      <c r="I2963" s="50">
        <v>0.03</v>
      </c>
      <c r="J2963" s="15">
        <v>463.11</v>
      </c>
      <c r="K2963" s="15">
        <v>15437</v>
      </c>
      <c r="L2963" s="15"/>
      <c r="M2963" s="66" t="str">
        <f>TEXT(Table2[[#This Row],[Gd.Dt]],"mmm-yy")</f>
        <v>Jul-22</v>
      </c>
      <c r="N2963" s="46" t="str">
        <f>MID(Table2[[#This Row],[BE]],6,2)</f>
        <v>IB</v>
      </c>
      <c r="O2963" s="46" t="str">
        <f>IF(Table2[[#This Row],[Type]]="IB","EOU",IF(Table2[[#This Row],[Type]]="MB","Local","492"))</f>
        <v>EOU</v>
      </c>
      <c r="P2963" s="46">
        <f>ROUND(Table2[[#This Row],[Cons]]/Table2[[#This Row],[Qty.]],5)</f>
        <v>0.03</v>
      </c>
      <c r="Q2963" s="46" t="b">
        <f>EXACT(Table2[[#This Row],[rate]],Table2[[#This Row],[Check]])</f>
        <v>1</v>
      </c>
      <c r="R2963" s="46"/>
      <c r="S2963" s="46" t="str">
        <f>IF(Table2[[#This Row],[SRO]]="EOU",VLOOKUP(Table2[[#This Row],[BE]],[2]GD.List!$C$3:$N$5014,12,0),IF(Table2[[#This Row],[SRO]]="Local","Polyester Staple Fibre","SRO 492"))</f>
        <v>Textile Chemical</v>
      </c>
    </row>
    <row r="2964" spans="1:19" x14ac:dyDescent="0.25">
      <c r="A2964" s="119" t="s">
        <v>1881</v>
      </c>
      <c r="B2964" s="116" t="s">
        <v>2132</v>
      </c>
      <c r="C2964" s="165">
        <v>17680</v>
      </c>
      <c r="D2964" s="117">
        <v>2847</v>
      </c>
      <c r="E2964" s="7" t="s">
        <v>2136</v>
      </c>
      <c r="F2964" s="116" t="s">
        <v>2142</v>
      </c>
      <c r="G2964" s="156">
        <v>44749</v>
      </c>
      <c r="H2964" s="82">
        <v>23261052.260000002</v>
      </c>
      <c r="I2964" s="50">
        <v>0.03</v>
      </c>
      <c r="J2964" s="15">
        <v>430.83</v>
      </c>
      <c r="K2964" s="15">
        <v>14361</v>
      </c>
      <c r="L2964" s="15"/>
      <c r="M2964" s="66" t="str">
        <f>TEXT(Table2[[#This Row],[Gd.Dt]],"mmm-yy")</f>
        <v>Jul-22</v>
      </c>
      <c r="N2964" s="46" t="str">
        <f>MID(Table2[[#This Row],[BE]],6,2)</f>
        <v>IB</v>
      </c>
      <c r="O2964" s="46" t="str">
        <f>IF(Table2[[#This Row],[Type]]="IB","EOU",IF(Table2[[#This Row],[Type]]="MB","Local","492"))</f>
        <v>EOU</v>
      </c>
      <c r="P2964" s="46">
        <f>ROUND(Table2[[#This Row],[Cons]]/Table2[[#This Row],[Qty.]],5)</f>
        <v>0.03</v>
      </c>
      <c r="Q2964" s="46" t="b">
        <f>EXACT(Table2[[#This Row],[rate]],Table2[[#This Row],[Check]])</f>
        <v>1</v>
      </c>
      <c r="R2964" s="46"/>
      <c r="S2964" s="46" t="str">
        <f>IF(Table2[[#This Row],[SRO]]="EOU",VLOOKUP(Table2[[#This Row],[BE]],[2]GD.List!$C$3:$N$5014,12,0),IF(Table2[[#This Row],[SRO]]="Local","Polyester Staple Fibre","SRO 492"))</f>
        <v>Textile Chemical</v>
      </c>
    </row>
    <row r="2965" spans="1:19" x14ac:dyDescent="0.25">
      <c r="A2965" s="120" t="s">
        <v>1881</v>
      </c>
      <c r="B2965" s="116" t="s">
        <v>2131</v>
      </c>
      <c r="C2965" s="165">
        <v>29380</v>
      </c>
      <c r="D2965" s="117">
        <v>2847</v>
      </c>
      <c r="E2965" s="7" t="s">
        <v>2135</v>
      </c>
      <c r="F2965" s="116" t="s">
        <v>2143</v>
      </c>
      <c r="G2965" s="156">
        <v>44749</v>
      </c>
      <c r="H2965" s="82">
        <v>33816943.100000001</v>
      </c>
      <c r="I2965" s="50">
        <v>0.03</v>
      </c>
      <c r="J2965" s="15">
        <v>497.46</v>
      </c>
      <c r="K2965" s="15">
        <v>16582</v>
      </c>
      <c r="L2965" s="15"/>
      <c r="M2965" s="66" t="str">
        <f>TEXT(Table2[[#This Row],[Gd.Dt]],"mmm-yy")</f>
        <v>Jul-22</v>
      </c>
      <c r="N2965" s="46" t="str">
        <f>MID(Table2[[#This Row],[BE]],6,2)</f>
        <v>IB</v>
      </c>
      <c r="O2965" s="46" t="str">
        <f>IF(Table2[[#This Row],[Type]]="IB","EOU",IF(Table2[[#This Row],[Type]]="MB","Local","492"))</f>
        <v>EOU</v>
      </c>
      <c r="P2965" s="46">
        <f>ROUND(Table2[[#This Row],[Cons]]/Table2[[#This Row],[Qty.]],5)</f>
        <v>0.03</v>
      </c>
      <c r="Q2965" s="46" t="b">
        <f>EXACT(Table2[[#This Row],[rate]],Table2[[#This Row],[Check]])</f>
        <v>1</v>
      </c>
      <c r="R2965" s="46"/>
      <c r="S2965" s="46" t="str">
        <f>IF(Table2[[#This Row],[SRO]]="EOU",VLOOKUP(Table2[[#This Row],[BE]],[2]GD.List!$C$3:$N$5014,12,0),IF(Table2[[#This Row],[SRO]]="Local","Polyester Staple Fibre","SRO 492"))</f>
        <v>Textile Chemical</v>
      </c>
    </row>
    <row r="2966" spans="1:19" x14ac:dyDescent="0.25">
      <c r="A2966" s="120" t="s">
        <v>1884</v>
      </c>
      <c r="B2966" s="116" t="s">
        <v>2132</v>
      </c>
      <c r="C2966" s="165">
        <v>17680</v>
      </c>
      <c r="D2966" s="117">
        <v>3809.9189999999999</v>
      </c>
      <c r="E2966" s="7" t="s">
        <v>2136</v>
      </c>
      <c r="F2966" s="116" t="s">
        <v>2142</v>
      </c>
      <c r="G2966" s="156">
        <v>44749</v>
      </c>
      <c r="H2966" s="82">
        <v>23261052.260000002</v>
      </c>
      <c r="I2966" s="50">
        <v>0.04</v>
      </c>
      <c r="J2966" s="15">
        <v>52.84</v>
      </c>
      <c r="K2966" s="15">
        <v>1321</v>
      </c>
      <c r="L2966" s="15"/>
      <c r="M2966" s="66" t="str">
        <f>TEXT(Table2[[#This Row],[Gd.Dt]],"mmm-yy")</f>
        <v>Jul-22</v>
      </c>
      <c r="N2966" s="46" t="str">
        <f>MID(Table2[[#This Row],[BE]],6,2)</f>
        <v>IB</v>
      </c>
      <c r="O2966" s="46" t="str">
        <f>IF(Table2[[#This Row],[Type]]="IB","EOU",IF(Table2[[#This Row],[Type]]="MB","Local","492"))</f>
        <v>EOU</v>
      </c>
      <c r="P2966" s="46">
        <f>ROUND(Table2[[#This Row],[Cons]]/Table2[[#This Row],[Qty.]],5)</f>
        <v>0.04</v>
      </c>
      <c r="Q2966" s="46" t="b">
        <f>EXACT(Table2[[#This Row],[rate]],Table2[[#This Row],[Check]])</f>
        <v>1</v>
      </c>
      <c r="R2966" s="46"/>
      <c r="S2966" s="46" t="str">
        <f>IF(Table2[[#This Row],[SRO]]="EOU",VLOOKUP(Table2[[#This Row],[BE]],[2]GD.List!$C$3:$N$5014,12,0),IF(Table2[[#This Row],[SRO]]="Local","Polyester Staple Fibre","SRO 492"))</f>
        <v>Textile Chemical</v>
      </c>
    </row>
    <row r="2967" spans="1:19" x14ac:dyDescent="0.25">
      <c r="A2967" s="120" t="s">
        <v>1990</v>
      </c>
      <c r="B2967" s="116" t="s">
        <v>2133</v>
      </c>
      <c r="C2967" s="165">
        <v>4092</v>
      </c>
      <c r="D2967" s="117">
        <v>8523.5990000000002</v>
      </c>
      <c r="E2967" s="7" t="s">
        <v>2137</v>
      </c>
      <c r="F2967" s="116" t="s">
        <v>2144</v>
      </c>
      <c r="G2967" s="156">
        <v>44749</v>
      </c>
      <c r="H2967" s="82">
        <v>12784185.48</v>
      </c>
      <c r="I2967" s="50">
        <v>1</v>
      </c>
      <c r="J2967" s="15">
        <v>4000</v>
      </c>
      <c r="K2967" s="15">
        <v>4000</v>
      </c>
      <c r="L2967" s="15"/>
      <c r="M2967" s="66" t="str">
        <f>TEXT(Table2[[#This Row],[Gd.Dt]],"mmm-yy")</f>
        <v>Jul-22</v>
      </c>
      <c r="N2967" s="46" t="str">
        <f>MID(Table2[[#This Row],[BE]],6,2)</f>
        <v>TI</v>
      </c>
      <c r="O2967" s="46" t="str">
        <f>IF(Table2[[#This Row],[Type]]="IB","EOU",IF(Table2[[#This Row],[Type]]="MB","Local","492"))</f>
        <v>492</v>
      </c>
      <c r="P2967" s="46">
        <f>ROUND(Table2[[#This Row],[Cons]]/Table2[[#This Row],[Qty.]],5)</f>
        <v>1</v>
      </c>
      <c r="Q2967" s="46" t="b">
        <f>EXACT(Table2[[#This Row],[rate]],Table2[[#This Row],[Check]])</f>
        <v>1</v>
      </c>
      <c r="R2967" s="46"/>
      <c r="S2967" s="46" t="str">
        <f>IF(Table2[[#This Row],[SRO]]="EOU",VLOOKUP(Table2[[#This Row],[BE]],[2]GD.List!$C$3:$N$5014,12,0),IF(Table2[[#This Row],[SRO]]="Local","Polyester Staple Fibre","SRO 492"))</f>
        <v>SRO 492</v>
      </c>
    </row>
    <row r="2968" spans="1:19" x14ac:dyDescent="0.25">
      <c r="A2968" s="119" t="s">
        <v>2016</v>
      </c>
      <c r="B2968" s="116" t="s">
        <v>2129</v>
      </c>
      <c r="C2968" s="165">
        <v>16980</v>
      </c>
      <c r="D2968" s="117">
        <v>3906.9029999999998</v>
      </c>
      <c r="E2968" s="7" t="s">
        <v>46</v>
      </c>
      <c r="F2968" s="116" t="s">
        <v>2140</v>
      </c>
      <c r="G2968" s="156">
        <v>44748</v>
      </c>
      <c r="H2968" s="82">
        <v>35762251.450000003</v>
      </c>
      <c r="I2968" s="50">
        <v>0.04</v>
      </c>
      <c r="J2968" s="15">
        <v>563.76</v>
      </c>
      <c r="K2968" s="15">
        <v>14094</v>
      </c>
      <c r="L2968" s="15"/>
      <c r="M2968" s="66" t="str">
        <f>TEXT(Table2[[#This Row],[Gd.Dt]],"mmm-yy")</f>
        <v>Jul-22</v>
      </c>
      <c r="N2968" s="46" t="str">
        <f>MID(Table2[[#This Row],[BE]],6,2)</f>
        <v>IB</v>
      </c>
      <c r="O2968" s="46" t="str">
        <f>IF(Table2[[#This Row],[Type]]="IB","EOU",IF(Table2[[#This Row],[Type]]="MB","Local","492"))</f>
        <v>EOU</v>
      </c>
      <c r="P2968" s="46">
        <f>ROUND(Table2[[#This Row],[Cons]]/Table2[[#This Row],[Qty.]],5)</f>
        <v>0.04</v>
      </c>
      <c r="Q2968" s="46" t="b">
        <f>EXACT(Table2[[#This Row],[rate]],Table2[[#This Row],[Check]])</f>
        <v>1</v>
      </c>
      <c r="R2968" s="46"/>
      <c r="S2968" s="46" t="str">
        <f>IF(Table2[[#This Row],[SRO]]="EOU",VLOOKUP(Table2[[#This Row],[BE]],[2]GD.List!$C$3:$N$5014,12,0),IF(Table2[[#This Row],[SRO]]="Local","Polyester Staple Fibre","SRO 492"))</f>
        <v>Textile Chemical</v>
      </c>
    </row>
    <row r="2969" spans="1:19" x14ac:dyDescent="0.25">
      <c r="A2969" s="119" t="s">
        <v>2016</v>
      </c>
      <c r="B2969" s="116" t="s">
        <v>2130</v>
      </c>
      <c r="C2969" s="165">
        <v>15700</v>
      </c>
      <c r="D2969" s="117">
        <v>3906.9029999999998</v>
      </c>
      <c r="E2969" s="7" t="s">
        <v>2134</v>
      </c>
      <c r="F2969" s="116" t="s">
        <v>2141</v>
      </c>
      <c r="G2969" s="156">
        <v>44748</v>
      </c>
      <c r="H2969" s="82">
        <v>25581983.370000001</v>
      </c>
      <c r="I2969" s="50">
        <v>0.04</v>
      </c>
      <c r="J2969" s="15">
        <v>617.48</v>
      </c>
      <c r="K2969" s="15">
        <v>15437</v>
      </c>
      <c r="L2969" s="15"/>
      <c r="M2969" s="66" t="str">
        <f>TEXT(Table2[[#This Row],[Gd.Dt]],"mmm-yy")</f>
        <v>Jul-22</v>
      </c>
      <c r="N2969" s="46" t="str">
        <f>MID(Table2[[#This Row],[BE]],6,2)</f>
        <v>IB</v>
      </c>
      <c r="O2969" s="46" t="str">
        <f>IF(Table2[[#This Row],[Type]]="IB","EOU",IF(Table2[[#This Row],[Type]]="MB","Local","492"))</f>
        <v>EOU</v>
      </c>
      <c r="P2969" s="46">
        <f>ROUND(Table2[[#This Row],[Cons]]/Table2[[#This Row],[Qty.]],5)</f>
        <v>0.04</v>
      </c>
      <c r="Q2969" s="46" t="b">
        <f>EXACT(Table2[[#This Row],[rate]],Table2[[#This Row],[Check]])</f>
        <v>1</v>
      </c>
      <c r="R2969" s="46"/>
      <c r="S2969" s="46" t="str">
        <f>IF(Table2[[#This Row],[SRO]]="EOU",VLOOKUP(Table2[[#This Row],[BE]],[2]GD.List!$C$3:$N$5014,12,0),IF(Table2[[#This Row],[SRO]]="Local","Polyester Staple Fibre","SRO 492"))</f>
        <v>Textile Chemical</v>
      </c>
    </row>
    <row r="2970" spans="1:19" x14ac:dyDescent="0.25">
      <c r="A2970" s="119" t="s">
        <v>2016</v>
      </c>
      <c r="B2970" s="116" t="s">
        <v>2132</v>
      </c>
      <c r="C2970" s="165">
        <v>17680</v>
      </c>
      <c r="D2970" s="117">
        <v>3906.9029999999998</v>
      </c>
      <c r="E2970" s="7" t="s">
        <v>2136</v>
      </c>
      <c r="F2970" s="116" t="s">
        <v>2142</v>
      </c>
      <c r="G2970" s="156">
        <v>44749</v>
      </c>
      <c r="H2970" s="82">
        <v>23261052.260000002</v>
      </c>
      <c r="I2970" s="50">
        <v>0.04</v>
      </c>
      <c r="J2970" s="15">
        <v>521.6</v>
      </c>
      <c r="K2970" s="15">
        <v>13040</v>
      </c>
      <c r="L2970" s="15"/>
      <c r="M2970" s="66" t="str">
        <f>TEXT(Table2[[#This Row],[Gd.Dt]],"mmm-yy")</f>
        <v>Jul-22</v>
      </c>
      <c r="N2970" s="46" t="str">
        <f>MID(Table2[[#This Row],[BE]],6,2)</f>
        <v>IB</v>
      </c>
      <c r="O2970" s="46" t="str">
        <f>IF(Table2[[#This Row],[Type]]="IB","EOU",IF(Table2[[#This Row],[Type]]="MB","Local","492"))</f>
        <v>EOU</v>
      </c>
      <c r="P2970" s="46">
        <f>ROUND(Table2[[#This Row],[Cons]]/Table2[[#This Row],[Qty.]],5)</f>
        <v>0.04</v>
      </c>
      <c r="Q2970" s="46" t="b">
        <f>EXACT(Table2[[#This Row],[rate]],Table2[[#This Row],[Check]])</f>
        <v>1</v>
      </c>
      <c r="R2970" s="46"/>
      <c r="S2970" s="46" t="str">
        <f>IF(Table2[[#This Row],[SRO]]="EOU",VLOOKUP(Table2[[#This Row],[BE]],[2]GD.List!$C$3:$N$5014,12,0),IF(Table2[[#This Row],[SRO]]="Local","Polyester Staple Fibre","SRO 492"))</f>
        <v>Textile Chemical</v>
      </c>
    </row>
    <row r="2971" spans="1:19" x14ac:dyDescent="0.25">
      <c r="A2971" s="120" t="s">
        <v>2016</v>
      </c>
      <c r="B2971" s="116" t="s">
        <v>2131</v>
      </c>
      <c r="C2971" s="165">
        <v>29380</v>
      </c>
      <c r="D2971" s="117">
        <v>3906.9029999999998</v>
      </c>
      <c r="E2971" s="7" t="s">
        <v>2135</v>
      </c>
      <c r="F2971" s="116" t="s">
        <v>2143</v>
      </c>
      <c r="G2971" s="156">
        <v>44749</v>
      </c>
      <c r="H2971" s="82">
        <v>33816943.100000001</v>
      </c>
      <c r="I2971" s="50">
        <v>0.04</v>
      </c>
      <c r="J2971" s="15">
        <v>663.28</v>
      </c>
      <c r="K2971" s="15">
        <v>16582</v>
      </c>
      <c r="L2971" s="15"/>
      <c r="M2971" s="66" t="str">
        <f>TEXT(Table2[[#This Row],[Gd.Dt]],"mmm-yy")</f>
        <v>Jul-22</v>
      </c>
      <c r="N2971" s="46" t="str">
        <f>MID(Table2[[#This Row],[BE]],6,2)</f>
        <v>IB</v>
      </c>
      <c r="O2971" s="46" t="str">
        <f>IF(Table2[[#This Row],[Type]]="IB","EOU",IF(Table2[[#This Row],[Type]]="MB","Local","492"))</f>
        <v>EOU</v>
      </c>
      <c r="P2971" s="46">
        <f>ROUND(Table2[[#This Row],[Cons]]/Table2[[#This Row],[Qty.]],5)</f>
        <v>0.04</v>
      </c>
      <c r="Q2971" s="46" t="b">
        <f>EXACT(Table2[[#This Row],[rate]],Table2[[#This Row],[Check]])</f>
        <v>1</v>
      </c>
      <c r="R2971" s="46"/>
      <c r="S2971" s="46" t="str">
        <f>IF(Table2[[#This Row],[SRO]]="EOU",VLOOKUP(Table2[[#This Row],[BE]],[2]GD.List!$C$3:$N$5014,12,0),IF(Table2[[#This Row],[SRO]]="Local","Polyester Staple Fibre","SRO 492"))</f>
        <v>Textile Chemical</v>
      </c>
    </row>
    <row r="2972" spans="1:19" x14ac:dyDescent="0.25">
      <c r="A2972" s="119" t="s">
        <v>2082</v>
      </c>
      <c r="B2972" s="116" t="s">
        <v>2130</v>
      </c>
      <c r="C2972" s="165">
        <v>15700</v>
      </c>
      <c r="D2972" s="117">
        <v>3910</v>
      </c>
      <c r="E2972" s="7" t="s">
        <v>2134</v>
      </c>
      <c r="F2972" s="116" t="s">
        <v>2141</v>
      </c>
      <c r="G2972" s="156">
        <v>44748</v>
      </c>
      <c r="H2972" s="82">
        <v>25581983.370000001</v>
      </c>
      <c r="I2972" s="50">
        <v>0.04</v>
      </c>
      <c r="J2972" s="15">
        <v>617.48</v>
      </c>
      <c r="K2972" s="15">
        <v>15437</v>
      </c>
      <c r="L2972" s="15"/>
      <c r="M2972" s="66" t="str">
        <f>TEXT(Table2[[#This Row],[Gd.Dt]],"mmm-yy")</f>
        <v>Jul-22</v>
      </c>
      <c r="N2972" s="46" t="str">
        <f>MID(Table2[[#This Row],[BE]],6,2)</f>
        <v>IB</v>
      </c>
      <c r="O2972" s="46" t="str">
        <f>IF(Table2[[#This Row],[Type]]="IB","EOU",IF(Table2[[#This Row],[Type]]="MB","Local","492"))</f>
        <v>EOU</v>
      </c>
      <c r="P2972" s="46">
        <f>ROUND(Table2[[#This Row],[Cons]]/Table2[[#This Row],[Qty.]],5)</f>
        <v>0.04</v>
      </c>
      <c r="Q2972" s="46" t="b">
        <f>EXACT(Table2[[#This Row],[rate]],Table2[[#This Row],[Check]])</f>
        <v>1</v>
      </c>
      <c r="R2972" s="46"/>
      <c r="S2972" s="46" t="str">
        <f>IF(Table2[[#This Row],[SRO]]="EOU",VLOOKUP(Table2[[#This Row],[BE]],[2]GD.List!$C$3:$N$5014,12,0),IF(Table2[[#This Row],[SRO]]="Local","Polyester Staple Fibre","SRO 492"))</f>
        <v>Textile Chemical</v>
      </c>
    </row>
    <row r="2973" spans="1:19" x14ac:dyDescent="0.25">
      <c r="A2973" s="119" t="s">
        <v>2082</v>
      </c>
      <c r="B2973" s="116" t="s">
        <v>2132</v>
      </c>
      <c r="C2973" s="165">
        <v>17680</v>
      </c>
      <c r="D2973" s="117">
        <v>3910</v>
      </c>
      <c r="E2973" s="7" t="s">
        <v>2136</v>
      </c>
      <c r="F2973" s="116" t="s">
        <v>2142</v>
      </c>
      <c r="G2973" s="156">
        <v>44749</v>
      </c>
      <c r="H2973" s="82">
        <v>23261052.260000002</v>
      </c>
      <c r="I2973" s="50">
        <v>0.04</v>
      </c>
      <c r="J2973" s="15">
        <v>574.44000000000005</v>
      </c>
      <c r="K2973" s="15">
        <v>14361</v>
      </c>
      <c r="L2973" s="15"/>
      <c r="M2973" s="66" t="str">
        <f>TEXT(Table2[[#This Row],[Gd.Dt]],"mmm-yy")</f>
        <v>Jul-22</v>
      </c>
      <c r="N2973" s="46" t="str">
        <f>MID(Table2[[#This Row],[BE]],6,2)</f>
        <v>IB</v>
      </c>
      <c r="O2973" s="46" t="str">
        <f>IF(Table2[[#This Row],[Type]]="IB","EOU",IF(Table2[[#This Row],[Type]]="MB","Local","492"))</f>
        <v>EOU</v>
      </c>
      <c r="P2973" s="46">
        <f>ROUND(Table2[[#This Row],[Cons]]/Table2[[#This Row],[Qty.]],5)</f>
        <v>0.04</v>
      </c>
      <c r="Q2973" s="46" t="b">
        <f>EXACT(Table2[[#This Row],[rate]],Table2[[#This Row],[Check]])</f>
        <v>1</v>
      </c>
      <c r="R2973" s="46"/>
      <c r="S2973" s="46" t="str">
        <f>IF(Table2[[#This Row],[SRO]]="EOU",VLOOKUP(Table2[[#This Row],[BE]],[2]GD.List!$C$3:$N$5014,12,0),IF(Table2[[#This Row],[SRO]]="Local","Polyester Staple Fibre","SRO 492"))</f>
        <v>Textile Chemical</v>
      </c>
    </row>
    <row r="2974" spans="1:19" x14ac:dyDescent="0.25">
      <c r="A2974" s="120" t="s">
        <v>2082</v>
      </c>
      <c r="B2974" s="116" t="s">
        <v>2131</v>
      </c>
      <c r="C2974" s="165">
        <v>29380</v>
      </c>
      <c r="D2974" s="117">
        <v>3910</v>
      </c>
      <c r="E2974" s="7" t="s">
        <v>2135</v>
      </c>
      <c r="F2974" s="116" t="s">
        <v>2143</v>
      </c>
      <c r="G2974" s="156">
        <v>44749</v>
      </c>
      <c r="H2974" s="82">
        <v>33816943.100000001</v>
      </c>
      <c r="I2974" s="50">
        <v>0.04</v>
      </c>
      <c r="J2974" s="15">
        <v>663.28</v>
      </c>
      <c r="K2974" s="15">
        <v>16582</v>
      </c>
      <c r="L2974" s="15"/>
      <c r="M2974" s="66" t="str">
        <f>TEXT(Table2[[#This Row],[Gd.Dt]],"mmm-yy")</f>
        <v>Jul-22</v>
      </c>
      <c r="N2974" s="46" t="str">
        <f>MID(Table2[[#This Row],[BE]],6,2)</f>
        <v>IB</v>
      </c>
      <c r="O2974" s="46" t="str">
        <f>IF(Table2[[#This Row],[Type]]="IB","EOU",IF(Table2[[#This Row],[Type]]="MB","Local","492"))</f>
        <v>EOU</v>
      </c>
      <c r="P2974" s="46">
        <f>ROUND(Table2[[#This Row],[Cons]]/Table2[[#This Row],[Qty.]],5)</f>
        <v>0.04</v>
      </c>
      <c r="Q2974" s="46" t="b">
        <f>EXACT(Table2[[#This Row],[rate]],Table2[[#This Row],[Check]])</f>
        <v>1</v>
      </c>
      <c r="R2974" s="46"/>
      <c r="S2974" s="46" t="str">
        <f>IF(Table2[[#This Row],[SRO]]="EOU",VLOOKUP(Table2[[#This Row],[BE]],[2]GD.List!$C$3:$N$5014,12,0),IF(Table2[[#This Row],[SRO]]="Local","Polyester Staple Fibre","SRO 492"))</f>
        <v>Textile Chemical</v>
      </c>
    </row>
    <row r="2975" spans="1:19" x14ac:dyDescent="0.25">
      <c r="A2975" s="120" t="s">
        <v>2091</v>
      </c>
      <c r="B2975" s="116" t="s">
        <v>2133</v>
      </c>
      <c r="C2975" s="165">
        <v>4092</v>
      </c>
      <c r="D2975" s="117">
        <v>9607.11</v>
      </c>
      <c r="E2975" s="7" t="s">
        <v>2137</v>
      </c>
      <c r="F2975" s="116" t="s">
        <v>2144</v>
      </c>
      <c r="G2975" s="156">
        <v>44749</v>
      </c>
      <c r="H2975" s="82">
        <v>12784185.48</v>
      </c>
      <c r="I2975" s="50">
        <v>1</v>
      </c>
      <c r="J2975" s="15">
        <v>43</v>
      </c>
      <c r="K2975" s="15">
        <v>43</v>
      </c>
      <c r="L2975" s="15"/>
      <c r="M2975" s="66" t="str">
        <f>TEXT(Table2[[#This Row],[Gd.Dt]],"mmm-yy")</f>
        <v>Jul-22</v>
      </c>
      <c r="N2975" s="46" t="str">
        <f>MID(Table2[[#This Row],[BE]],6,2)</f>
        <v>EP</v>
      </c>
      <c r="O2975" s="46" t="str">
        <f>IF(Table2[[#This Row],[Type]]="IB","EOU",IF(Table2[[#This Row],[Type]]="MB","Local","492"))</f>
        <v>492</v>
      </c>
      <c r="P2975" s="46">
        <f>ROUND(Table2[[#This Row],[Cons]]/Table2[[#This Row],[Qty.]],5)</f>
        <v>1</v>
      </c>
      <c r="Q2975" s="46" t="b">
        <f>EXACT(Table2[[#This Row],[rate]],Table2[[#This Row],[Check]])</f>
        <v>1</v>
      </c>
      <c r="R2975" s="46"/>
      <c r="S2975" s="46" t="str">
        <f>IF(Table2[[#This Row],[SRO]]="EOU",VLOOKUP(Table2[[#This Row],[BE]],[2]GD.List!$C$3:$N$5014,12,0),IF(Table2[[#This Row],[SRO]]="Local","Polyester Staple Fibre","SRO 492"))</f>
        <v>SRO 492</v>
      </c>
    </row>
    <row r="2976" spans="1:19" x14ac:dyDescent="0.25">
      <c r="A2976" s="120" t="s">
        <v>2138</v>
      </c>
      <c r="B2976" s="116" t="s">
        <v>2133</v>
      </c>
      <c r="C2976" s="165">
        <v>4092</v>
      </c>
      <c r="D2976" s="117">
        <v>5806.32</v>
      </c>
      <c r="E2976" s="7" t="s">
        <v>2137</v>
      </c>
      <c r="F2976" s="116" t="s">
        <v>2144</v>
      </c>
      <c r="G2976" s="156">
        <v>44749</v>
      </c>
      <c r="H2976" s="82">
        <v>12784185.48</v>
      </c>
      <c r="I2976" s="50">
        <v>1</v>
      </c>
      <c r="J2976" s="15">
        <v>80</v>
      </c>
      <c r="K2976" s="15">
        <v>80</v>
      </c>
      <c r="L2976" s="15"/>
      <c r="M2976" s="66" t="str">
        <f>TEXT(Table2[[#This Row],[Gd.Dt]],"mmm-yy")</f>
        <v>Jul-22</v>
      </c>
      <c r="N2976" s="46" t="str">
        <f>MID(Table2[[#This Row],[BE]],6,2)</f>
        <v>TI</v>
      </c>
      <c r="O2976" s="46" t="str">
        <f>IF(Table2[[#This Row],[Type]]="IB","EOU",IF(Table2[[#This Row],[Type]]="MB","Local","492"))</f>
        <v>492</v>
      </c>
      <c r="P2976" s="46">
        <f>ROUND(Table2[[#This Row],[Cons]]/Table2[[#This Row],[Qty.]],5)</f>
        <v>1</v>
      </c>
      <c r="Q2976" s="46" t="b">
        <f>EXACT(Table2[[#This Row],[rate]],Table2[[#This Row],[Check]])</f>
        <v>1</v>
      </c>
      <c r="R2976" s="46"/>
      <c r="S2976" s="46" t="str">
        <f>IF(Table2[[#This Row],[SRO]]="EOU",VLOOKUP(Table2[[#This Row],[BE]],[2]GD.List!$C$3:$N$5014,12,0),IF(Table2[[#This Row],[SRO]]="Local","Polyester Staple Fibre","SRO 492"))</f>
        <v>SRO 492</v>
      </c>
    </row>
    <row r="2977" spans="1:19" x14ac:dyDescent="0.25">
      <c r="A2977" s="119" t="s">
        <v>2139</v>
      </c>
      <c r="B2977" s="119" t="s">
        <v>2133</v>
      </c>
      <c r="C2977" s="170">
        <v>4092</v>
      </c>
      <c r="D2977" s="171">
        <v>9606.2099999999991</v>
      </c>
      <c r="E2977" s="162" t="s">
        <v>2137</v>
      </c>
      <c r="F2977" s="119" t="s">
        <v>2144</v>
      </c>
      <c r="G2977" s="163">
        <v>44749</v>
      </c>
      <c r="H2977" s="172">
        <v>12784185.48</v>
      </c>
      <c r="I2977" s="53">
        <v>1</v>
      </c>
      <c r="J2977" s="30">
        <v>20.9</v>
      </c>
      <c r="K2977" s="30">
        <v>20.9</v>
      </c>
      <c r="L2977" s="30"/>
      <c r="M2977" s="67" t="str">
        <f>TEXT(Table2[[#This Row],[Gd.Dt]],"mmm-yy")</f>
        <v>Jul-22</v>
      </c>
      <c r="N2977" s="47" t="str">
        <f>MID(Table2[[#This Row],[BE]],6,2)</f>
        <v>TI</v>
      </c>
      <c r="O2977" s="47" t="str">
        <f>IF(Table2[[#This Row],[Type]]="IB","EOU",IF(Table2[[#This Row],[Type]]="MB","Local","492"))</f>
        <v>492</v>
      </c>
      <c r="P2977" s="47">
        <f>ROUND(Table2[[#This Row],[Cons]]/Table2[[#This Row],[Qty.]],5)</f>
        <v>1</v>
      </c>
      <c r="Q2977" s="47" t="b">
        <f>EXACT(Table2[[#This Row],[rate]],Table2[[#This Row],[Check]])</f>
        <v>1</v>
      </c>
      <c r="R2977" s="47"/>
      <c r="S2977" s="47" t="str">
        <f>IF(Table2[[#This Row],[SRO]]="EOU",VLOOKUP(Table2[[#This Row],[BE]],[2]GD.List!$C$3:$N$5014,12,0),IF(Table2[[#This Row],[SRO]]="Local","Polyester Staple Fibre","SRO 492"))</f>
        <v>SRO 492</v>
      </c>
    </row>
    <row r="2978" spans="1:19" x14ac:dyDescent="0.25">
      <c r="A2978" s="391" t="s">
        <v>1</v>
      </c>
      <c r="B2978" s="385" t="s">
        <v>2151</v>
      </c>
      <c r="C2978" s="386">
        <v>21100</v>
      </c>
      <c r="D2978" s="387">
        <v>2701.12</v>
      </c>
      <c r="E2978" s="7" t="s">
        <v>2162</v>
      </c>
      <c r="F2978" s="385" t="s">
        <v>2163</v>
      </c>
      <c r="G2978" s="156">
        <v>44750</v>
      </c>
      <c r="H2978" s="388">
        <v>15979665.34</v>
      </c>
      <c r="I2978" s="50">
        <v>0.4</v>
      </c>
      <c r="J2978" s="389">
        <v>3472.8</v>
      </c>
      <c r="K2978" s="389">
        <v>8682</v>
      </c>
      <c r="L2978" s="389"/>
      <c r="M2978" s="383" t="str">
        <f>TEXT(Table2[[#This Row],[Gd.Dt]],"mmm-yy")</f>
        <v>Jul-22</v>
      </c>
      <c r="N2978" s="46" t="str">
        <f>MID(Table2[[#This Row],[BE]],6,2)</f>
        <v>IB</v>
      </c>
      <c r="O2978" s="46" t="str">
        <f>IF(Table2[[#This Row],[Type]]="IB","EOU",IF(Table2[[#This Row],[Type]]="MB","Local","492"))</f>
        <v>EOU</v>
      </c>
      <c r="P2978" s="46">
        <f>ROUND(Table2[[#This Row],[Cons]]/Table2[[#This Row],[Qty.]],5)</f>
        <v>0.4</v>
      </c>
      <c r="Q2978" s="46" t="b">
        <f>EXACT(Table2[[#This Row],[rate]],Table2[[#This Row],[Check]])</f>
        <v>1</v>
      </c>
      <c r="R2978" s="46"/>
      <c r="S2978" s="46" t="str">
        <f>IF(Table2[[#This Row],[SRO]]="EOU",VLOOKUP(Table2[[#This Row],[BE]],[2]GD.List!$C$3:$N$5014,12,0),IF(Table2[[#This Row],[SRO]]="Local","Polyester Staple Fibre","SRO 492"))</f>
        <v>Textile Coal</v>
      </c>
    </row>
    <row r="2979" spans="1:19" x14ac:dyDescent="0.25">
      <c r="A2979" s="391" t="s">
        <v>1</v>
      </c>
      <c r="B2979" s="385" t="s">
        <v>2148</v>
      </c>
      <c r="C2979" s="386">
        <v>12228</v>
      </c>
      <c r="D2979" s="387">
        <v>2701.12</v>
      </c>
      <c r="E2979" s="7" t="s">
        <v>2158</v>
      </c>
      <c r="F2979" s="385" t="s">
        <v>2164</v>
      </c>
      <c r="G2979" s="156">
        <v>44750</v>
      </c>
      <c r="H2979" s="388">
        <v>18895536.210000001</v>
      </c>
      <c r="I2979" s="50">
        <v>0.1</v>
      </c>
      <c r="J2979" s="389">
        <v>662.7</v>
      </c>
      <c r="K2979" s="389">
        <v>6627</v>
      </c>
      <c r="L2979" s="389"/>
      <c r="M2979" s="383" t="str">
        <f>TEXT(Table2[[#This Row],[Gd.Dt]],"mmm-yy")</f>
        <v>Jul-22</v>
      </c>
      <c r="N2979" s="46" t="str">
        <f>MID(Table2[[#This Row],[BE]],6,2)</f>
        <v>IB</v>
      </c>
      <c r="O2979" s="46" t="str">
        <f>IF(Table2[[#This Row],[Type]]="IB","EOU",IF(Table2[[#This Row],[Type]]="MB","Local","492"))</f>
        <v>EOU</v>
      </c>
      <c r="P2979" s="46">
        <f>ROUND(Table2[[#This Row],[Cons]]/Table2[[#This Row],[Qty.]],5)</f>
        <v>0.1</v>
      </c>
      <c r="Q2979" s="46" t="b">
        <f>EXACT(Table2[[#This Row],[rate]],Table2[[#This Row],[Check]])</f>
        <v>1</v>
      </c>
      <c r="R2979" s="46"/>
      <c r="S2979" s="46" t="str">
        <f>IF(Table2[[#This Row],[SRO]]="EOU",VLOOKUP(Table2[[#This Row],[BE]],[2]GD.List!$C$3:$N$5014,12,0),IF(Table2[[#This Row],[SRO]]="Local","Polyester Staple Fibre","SRO 492"))</f>
        <v>Textile Coal</v>
      </c>
    </row>
    <row r="2980" spans="1:19" x14ac:dyDescent="0.25">
      <c r="A2980" s="385" t="s">
        <v>1</v>
      </c>
      <c r="B2980" s="385" t="s">
        <v>2148</v>
      </c>
      <c r="C2980" s="386">
        <v>12228</v>
      </c>
      <c r="D2980" s="387">
        <v>2701.12</v>
      </c>
      <c r="E2980" s="7" t="s">
        <v>2158</v>
      </c>
      <c r="F2980" s="385" t="s">
        <v>2164</v>
      </c>
      <c r="G2980" s="156">
        <v>44750</v>
      </c>
      <c r="H2980" s="388">
        <v>18895536.210000001</v>
      </c>
      <c r="I2980" s="50">
        <v>0.4</v>
      </c>
      <c r="J2980" s="389">
        <v>2611.6</v>
      </c>
      <c r="K2980" s="389">
        <v>6529</v>
      </c>
      <c r="L2980" s="389"/>
      <c r="M2980" s="383" t="str">
        <f>TEXT(Table2[[#This Row],[Gd.Dt]],"mmm-yy")</f>
        <v>Jul-22</v>
      </c>
      <c r="N2980" s="46" t="str">
        <f>MID(Table2[[#This Row],[BE]],6,2)</f>
        <v>IB</v>
      </c>
      <c r="O2980" s="46" t="str">
        <f>IF(Table2[[#This Row],[Type]]="IB","EOU",IF(Table2[[#This Row],[Type]]="MB","Local","492"))</f>
        <v>EOU</v>
      </c>
      <c r="P2980" s="46">
        <f>ROUND(Table2[[#This Row],[Cons]]/Table2[[#This Row],[Qty.]],5)</f>
        <v>0.4</v>
      </c>
      <c r="Q2980" s="46" t="b">
        <f>EXACT(Table2[[#This Row],[rate]],Table2[[#This Row],[Check]])</f>
        <v>1</v>
      </c>
      <c r="R2980" s="46"/>
      <c r="S2980" s="46" t="str">
        <f>IF(Table2[[#This Row],[SRO]]="EOU",VLOOKUP(Table2[[#This Row],[BE]],[2]GD.List!$C$3:$N$5014,12,0),IF(Table2[[#This Row],[SRO]]="Local","Polyester Staple Fibre","SRO 492"))</f>
        <v>Textile Coal</v>
      </c>
    </row>
    <row r="2981" spans="1:19" x14ac:dyDescent="0.25">
      <c r="A2981" s="391" t="s">
        <v>1</v>
      </c>
      <c r="B2981" s="385" t="s">
        <v>2146</v>
      </c>
      <c r="C2981" s="386">
        <v>43599</v>
      </c>
      <c r="D2981" s="387">
        <v>2701.12</v>
      </c>
      <c r="E2981" s="7" t="s">
        <v>2156</v>
      </c>
      <c r="F2981" s="385" t="s">
        <v>2165</v>
      </c>
      <c r="G2981" s="156">
        <v>44750</v>
      </c>
      <c r="H2981" s="388">
        <v>31565402.59</v>
      </c>
      <c r="I2981" s="50">
        <v>0.4</v>
      </c>
      <c r="J2981" s="389">
        <v>2265.1999999999998</v>
      </c>
      <c r="K2981" s="389">
        <v>5663</v>
      </c>
      <c r="L2981" s="389"/>
      <c r="M2981" s="383" t="str">
        <f>TEXT(Table2[[#This Row],[Gd.Dt]],"mmm-yy")</f>
        <v>Jul-22</v>
      </c>
      <c r="N2981" s="46" t="str">
        <f>MID(Table2[[#This Row],[BE]],6,2)</f>
        <v>IB</v>
      </c>
      <c r="O2981" s="46" t="str">
        <f>IF(Table2[[#This Row],[Type]]="IB","EOU",IF(Table2[[#This Row],[Type]]="MB","Local","492"))</f>
        <v>EOU</v>
      </c>
      <c r="P2981" s="46">
        <f>ROUND(Table2[[#This Row],[Cons]]/Table2[[#This Row],[Qty.]],5)</f>
        <v>0.4</v>
      </c>
      <c r="Q2981" s="46" t="b">
        <f>EXACT(Table2[[#This Row],[rate]],Table2[[#This Row],[Check]])</f>
        <v>1</v>
      </c>
      <c r="R2981" s="46"/>
      <c r="S2981" s="46" t="str">
        <f>IF(Table2[[#This Row],[SRO]]="EOU",VLOOKUP(Table2[[#This Row],[BE]],[2]GD.List!$C$3:$N$5014,12,0),IF(Table2[[#This Row],[SRO]]="Local","Polyester Staple Fibre","SRO 492"))</f>
        <v>Textile Coal</v>
      </c>
    </row>
    <row r="2982" spans="1:19" x14ac:dyDescent="0.25">
      <c r="A2982" s="391" t="s">
        <v>1</v>
      </c>
      <c r="B2982" s="385" t="s">
        <v>2147</v>
      </c>
      <c r="C2982" s="386">
        <v>18040</v>
      </c>
      <c r="D2982" s="387">
        <v>2701.12</v>
      </c>
      <c r="E2982" s="7" t="s">
        <v>2157</v>
      </c>
      <c r="F2982" s="385" t="s">
        <v>2166</v>
      </c>
      <c r="G2982" s="156">
        <v>44750</v>
      </c>
      <c r="H2982" s="388">
        <v>31181052.120000001</v>
      </c>
      <c r="I2982" s="50">
        <v>0.4</v>
      </c>
      <c r="J2982" s="389">
        <v>8294.7999999999993</v>
      </c>
      <c r="K2982" s="389">
        <v>20737</v>
      </c>
      <c r="L2982" s="389"/>
      <c r="M2982" s="383" t="str">
        <f>TEXT(Table2[[#This Row],[Gd.Dt]],"mmm-yy")</f>
        <v>Jul-22</v>
      </c>
      <c r="N2982" s="46" t="str">
        <f>MID(Table2[[#This Row],[BE]],6,2)</f>
        <v>IB</v>
      </c>
      <c r="O2982" s="46" t="str">
        <f>IF(Table2[[#This Row],[Type]]="IB","EOU",IF(Table2[[#This Row],[Type]]="MB","Local","492"))</f>
        <v>EOU</v>
      </c>
      <c r="P2982" s="46">
        <f>ROUND(Table2[[#This Row],[Cons]]/Table2[[#This Row],[Qty.]],5)</f>
        <v>0.4</v>
      </c>
      <c r="Q2982" s="46" t="b">
        <f>EXACT(Table2[[#This Row],[rate]],Table2[[#This Row],[Check]])</f>
        <v>1</v>
      </c>
      <c r="R2982" s="46"/>
      <c r="S2982" s="46" t="str">
        <f>IF(Table2[[#This Row],[SRO]]="EOU",VLOOKUP(Table2[[#This Row],[BE]],[2]GD.List!$C$3:$N$5014,12,0),IF(Table2[[#This Row],[SRO]]="Local","Polyester Staple Fibre","SRO 492"))</f>
        <v>Textile Coal</v>
      </c>
    </row>
    <row r="2983" spans="1:19" x14ac:dyDescent="0.25">
      <c r="A2983" s="385" t="s">
        <v>1</v>
      </c>
      <c r="B2983" s="385" t="s">
        <v>2149</v>
      </c>
      <c r="C2983" s="386">
        <v>12000</v>
      </c>
      <c r="D2983" s="387">
        <v>2701.12</v>
      </c>
      <c r="E2983" s="7" t="s">
        <v>2160</v>
      </c>
      <c r="F2983" s="385" t="s">
        <v>2167</v>
      </c>
      <c r="G2983" s="156">
        <v>44750</v>
      </c>
      <c r="H2983" s="388">
        <v>22258750.649999999</v>
      </c>
      <c r="I2983" s="50">
        <v>0.4</v>
      </c>
      <c r="J2983" s="389">
        <v>5198.3999999999996</v>
      </c>
      <c r="K2983" s="389">
        <v>12996</v>
      </c>
      <c r="L2983" s="389"/>
      <c r="M2983" s="383" t="str">
        <f>TEXT(Table2[[#This Row],[Gd.Dt]],"mmm-yy")</f>
        <v>Jul-22</v>
      </c>
      <c r="N2983" s="46" t="str">
        <f>MID(Table2[[#This Row],[BE]],6,2)</f>
        <v>IB</v>
      </c>
      <c r="O2983" s="46" t="str">
        <f>IF(Table2[[#This Row],[Type]]="IB","EOU",IF(Table2[[#This Row],[Type]]="MB","Local","492"))</f>
        <v>EOU</v>
      </c>
      <c r="P2983" s="46">
        <f>ROUND(Table2[[#This Row],[Cons]]/Table2[[#This Row],[Qty.]],5)</f>
        <v>0.4</v>
      </c>
      <c r="Q2983" s="46" t="b">
        <f>EXACT(Table2[[#This Row],[rate]],Table2[[#This Row],[Check]])</f>
        <v>1</v>
      </c>
      <c r="R2983" s="46"/>
      <c r="S2983" s="46" t="str">
        <f>IF(Table2[[#This Row],[SRO]]="EOU",VLOOKUP(Table2[[#This Row],[BE]],[2]GD.List!$C$3:$N$5014,12,0),IF(Table2[[#This Row],[SRO]]="Local","Polyester Staple Fibre","SRO 492"))</f>
        <v>Textile Coal</v>
      </c>
    </row>
    <row r="2984" spans="1:19" x14ac:dyDescent="0.25">
      <c r="A2984" s="390" t="s">
        <v>1</v>
      </c>
      <c r="B2984" s="385" t="s">
        <v>2150</v>
      </c>
      <c r="C2984" s="386">
        <v>2072</v>
      </c>
      <c r="D2984" s="387">
        <v>2701.12</v>
      </c>
      <c r="E2984" s="7" t="s">
        <v>2161</v>
      </c>
      <c r="F2984" s="385" t="s">
        <v>2168</v>
      </c>
      <c r="G2984" s="156">
        <v>44750</v>
      </c>
      <c r="H2984" s="388">
        <v>30869823.989999998</v>
      </c>
      <c r="I2984" s="50">
        <v>0.4</v>
      </c>
      <c r="J2984" s="389">
        <v>6272</v>
      </c>
      <c r="K2984" s="389">
        <v>15680</v>
      </c>
      <c r="L2984" s="389"/>
      <c r="M2984" s="383" t="str">
        <f>TEXT(Table2[[#This Row],[Gd.Dt]],"mmm-yy")</f>
        <v>Jul-22</v>
      </c>
      <c r="N2984" s="46" t="str">
        <f>MID(Table2[[#This Row],[BE]],6,2)</f>
        <v>IB</v>
      </c>
      <c r="O2984" s="46" t="str">
        <f>IF(Table2[[#This Row],[Type]]="IB","EOU",IF(Table2[[#This Row],[Type]]="MB","Local","492"))</f>
        <v>EOU</v>
      </c>
      <c r="P2984" s="46">
        <f>ROUND(Table2[[#This Row],[Cons]]/Table2[[#This Row],[Qty.]],5)</f>
        <v>0.4</v>
      </c>
      <c r="Q2984" s="46" t="b">
        <f>EXACT(Table2[[#This Row],[rate]],Table2[[#This Row],[Check]])</f>
        <v>1</v>
      </c>
      <c r="R2984" s="46"/>
      <c r="S2984" s="46" t="str">
        <f>IF(Table2[[#This Row],[SRO]]="EOU",VLOOKUP(Table2[[#This Row],[BE]],[2]GD.List!$C$3:$N$5014,12,0),IF(Table2[[#This Row],[SRO]]="Local","Polyester Staple Fibre","SRO 492"))</f>
        <v>Textile Coal</v>
      </c>
    </row>
    <row r="2985" spans="1:19" x14ac:dyDescent="0.25">
      <c r="A2985" s="391" t="s">
        <v>1881</v>
      </c>
      <c r="B2985" s="385" t="s">
        <v>2151</v>
      </c>
      <c r="C2985" s="386">
        <v>21100</v>
      </c>
      <c r="D2985" s="387">
        <v>2847</v>
      </c>
      <c r="E2985" s="7" t="s">
        <v>2162</v>
      </c>
      <c r="F2985" s="385" t="s">
        <v>2163</v>
      </c>
      <c r="G2985" s="156">
        <v>44750</v>
      </c>
      <c r="H2985" s="388">
        <v>15979665.34</v>
      </c>
      <c r="I2985" s="50">
        <v>0.03</v>
      </c>
      <c r="J2985" s="389">
        <v>260.45999999999998</v>
      </c>
      <c r="K2985" s="389">
        <v>8682</v>
      </c>
      <c r="L2985" s="389"/>
      <c r="M2985" s="383" t="str">
        <f>TEXT(Table2[[#This Row],[Gd.Dt]],"mmm-yy")</f>
        <v>Jul-22</v>
      </c>
      <c r="N2985" s="46" t="str">
        <f>MID(Table2[[#This Row],[BE]],6,2)</f>
        <v>IB</v>
      </c>
      <c r="O2985" s="46" t="str">
        <f>IF(Table2[[#This Row],[Type]]="IB","EOU",IF(Table2[[#This Row],[Type]]="MB","Local","492"))</f>
        <v>EOU</v>
      </c>
      <c r="P2985" s="46">
        <f>ROUND(Table2[[#This Row],[Cons]]/Table2[[#This Row],[Qty.]],5)</f>
        <v>0.03</v>
      </c>
      <c r="Q2985" s="46" t="b">
        <f>EXACT(Table2[[#This Row],[rate]],Table2[[#This Row],[Check]])</f>
        <v>1</v>
      </c>
      <c r="R2985" s="46"/>
      <c r="S2985" s="46" t="str">
        <f>IF(Table2[[#This Row],[SRO]]="EOU",VLOOKUP(Table2[[#This Row],[BE]],[2]GD.List!$C$3:$N$5014,12,0),IF(Table2[[#This Row],[SRO]]="Local","Polyester Staple Fibre","SRO 492"))</f>
        <v>Textile Chemical</v>
      </c>
    </row>
    <row r="2986" spans="1:19" x14ac:dyDescent="0.25">
      <c r="A2986" s="391" t="s">
        <v>1881</v>
      </c>
      <c r="B2986" s="385" t="s">
        <v>2148</v>
      </c>
      <c r="C2986" s="386">
        <v>12228</v>
      </c>
      <c r="D2986" s="387">
        <v>2847</v>
      </c>
      <c r="E2986" s="7" t="s">
        <v>2158</v>
      </c>
      <c r="F2986" s="385" t="s">
        <v>2164</v>
      </c>
      <c r="G2986" s="156">
        <v>44750</v>
      </c>
      <c r="H2986" s="388">
        <v>18895536.210000001</v>
      </c>
      <c r="I2986" s="50">
        <v>0.03</v>
      </c>
      <c r="J2986" s="389">
        <v>394.68</v>
      </c>
      <c r="K2986" s="389">
        <v>13156</v>
      </c>
      <c r="L2986" s="389"/>
      <c r="M2986" s="383" t="str">
        <f>TEXT(Table2[[#This Row],[Gd.Dt]],"mmm-yy")</f>
        <v>Jul-22</v>
      </c>
      <c r="N2986" s="46" t="str">
        <f>MID(Table2[[#This Row],[BE]],6,2)</f>
        <v>IB</v>
      </c>
      <c r="O2986" s="46" t="str">
        <f>IF(Table2[[#This Row],[Type]]="IB","EOU",IF(Table2[[#This Row],[Type]]="MB","Local","492"))</f>
        <v>EOU</v>
      </c>
      <c r="P2986" s="46">
        <f>ROUND(Table2[[#This Row],[Cons]]/Table2[[#This Row],[Qty.]],5)</f>
        <v>0.03</v>
      </c>
      <c r="Q2986" s="46" t="b">
        <f>EXACT(Table2[[#This Row],[rate]],Table2[[#This Row],[Check]])</f>
        <v>1</v>
      </c>
      <c r="R2986" s="46"/>
      <c r="S2986" s="46" t="str">
        <f>IF(Table2[[#This Row],[SRO]]="EOU",VLOOKUP(Table2[[#This Row],[BE]],[2]GD.List!$C$3:$N$5014,12,0),IF(Table2[[#This Row],[SRO]]="Local","Polyester Staple Fibre","SRO 492"))</f>
        <v>Textile Chemical</v>
      </c>
    </row>
    <row r="2987" spans="1:19" x14ac:dyDescent="0.25">
      <c r="A2987" s="391" t="s">
        <v>1881</v>
      </c>
      <c r="B2987" s="385" t="s">
        <v>2146</v>
      </c>
      <c r="C2987" s="386">
        <v>43599</v>
      </c>
      <c r="D2987" s="387">
        <v>2847</v>
      </c>
      <c r="E2987" s="7" t="s">
        <v>2156</v>
      </c>
      <c r="F2987" s="385" t="s">
        <v>2165</v>
      </c>
      <c r="G2987" s="156">
        <v>44750</v>
      </c>
      <c r="H2987" s="388">
        <v>31565402.59</v>
      </c>
      <c r="I2987" s="50">
        <v>0.03</v>
      </c>
      <c r="J2987" s="389">
        <v>169.89</v>
      </c>
      <c r="K2987" s="389">
        <v>5663</v>
      </c>
      <c r="L2987" s="389"/>
      <c r="M2987" s="383" t="str">
        <f>TEXT(Table2[[#This Row],[Gd.Dt]],"mmm-yy")</f>
        <v>Jul-22</v>
      </c>
      <c r="N2987" s="46" t="str">
        <f>MID(Table2[[#This Row],[BE]],6,2)</f>
        <v>IB</v>
      </c>
      <c r="O2987" s="46" t="str">
        <f>IF(Table2[[#This Row],[Type]]="IB","EOU",IF(Table2[[#This Row],[Type]]="MB","Local","492"))</f>
        <v>EOU</v>
      </c>
      <c r="P2987" s="46">
        <f>ROUND(Table2[[#This Row],[Cons]]/Table2[[#This Row],[Qty.]],5)</f>
        <v>0.03</v>
      </c>
      <c r="Q2987" s="46" t="b">
        <f>EXACT(Table2[[#This Row],[rate]],Table2[[#This Row],[Check]])</f>
        <v>1</v>
      </c>
      <c r="R2987" s="46"/>
      <c r="S2987" s="46" t="str">
        <f>IF(Table2[[#This Row],[SRO]]="EOU",VLOOKUP(Table2[[#This Row],[BE]],[2]GD.List!$C$3:$N$5014,12,0),IF(Table2[[#This Row],[SRO]]="Local","Polyester Staple Fibre","SRO 492"))</f>
        <v>Textile Chemical</v>
      </c>
    </row>
    <row r="2988" spans="1:19" x14ac:dyDescent="0.25">
      <c r="A2988" s="391" t="s">
        <v>1881</v>
      </c>
      <c r="B2988" s="385" t="s">
        <v>2147</v>
      </c>
      <c r="C2988" s="386">
        <v>18040</v>
      </c>
      <c r="D2988" s="387">
        <v>2847</v>
      </c>
      <c r="E2988" s="7" t="s">
        <v>2157</v>
      </c>
      <c r="F2988" s="385" t="s">
        <v>2166</v>
      </c>
      <c r="G2988" s="156">
        <v>44750</v>
      </c>
      <c r="H2988" s="388">
        <v>31181052.120000001</v>
      </c>
      <c r="I2988" s="50">
        <v>0.03</v>
      </c>
      <c r="J2988" s="389">
        <v>622.11</v>
      </c>
      <c r="K2988" s="389">
        <v>20737</v>
      </c>
      <c r="L2988" s="389"/>
      <c r="M2988" s="383" t="str">
        <f>TEXT(Table2[[#This Row],[Gd.Dt]],"mmm-yy")</f>
        <v>Jul-22</v>
      </c>
      <c r="N2988" s="46" t="str">
        <f>MID(Table2[[#This Row],[BE]],6,2)</f>
        <v>IB</v>
      </c>
      <c r="O2988" s="46" t="str">
        <f>IF(Table2[[#This Row],[Type]]="IB","EOU",IF(Table2[[#This Row],[Type]]="MB","Local","492"))</f>
        <v>EOU</v>
      </c>
      <c r="P2988" s="46">
        <f>ROUND(Table2[[#This Row],[Cons]]/Table2[[#This Row],[Qty.]],5)</f>
        <v>0.03</v>
      </c>
      <c r="Q2988" s="46" t="b">
        <f>EXACT(Table2[[#This Row],[rate]],Table2[[#This Row],[Check]])</f>
        <v>1</v>
      </c>
      <c r="R2988" s="46"/>
      <c r="S2988" s="46" t="str">
        <f>IF(Table2[[#This Row],[SRO]]="EOU",VLOOKUP(Table2[[#This Row],[BE]],[2]GD.List!$C$3:$N$5014,12,0),IF(Table2[[#This Row],[SRO]]="Local","Polyester Staple Fibre","SRO 492"))</f>
        <v>Textile Chemical</v>
      </c>
    </row>
    <row r="2989" spans="1:19" x14ac:dyDescent="0.25">
      <c r="A2989" s="391" t="s">
        <v>1881</v>
      </c>
      <c r="B2989" s="385" t="s">
        <v>2149</v>
      </c>
      <c r="C2989" s="386">
        <v>12000</v>
      </c>
      <c r="D2989" s="387">
        <v>2847</v>
      </c>
      <c r="E2989" s="7" t="s">
        <v>2160</v>
      </c>
      <c r="F2989" s="385" t="s">
        <v>2167</v>
      </c>
      <c r="G2989" s="156">
        <v>44750</v>
      </c>
      <c r="H2989" s="388">
        <v>22258750.649999999</v>
      </c>
      <c r="I2989" s="50">
        <v>0.03</v>
      </c>
      <c r="J2989" s="389">
        <v>389.88</v>
      </c>
      <c r="K2989" s="389">
        <v>12996</v>
      </c>
      <c r="L2989" s="389"/>
      <c r="M2989" s="383" t="str">
        <f>TEXT(Table2[[#This Row],[Gd.Dt]],"mmm-yy")</f>
        <v>Jul-22</v>
      </c>
      <c r="N2989" s="46" t="str">
        <f>MID(Table2[[#This Row],[BE]],6,2)</f>
        <v>IB</v>
      </c>
      <c r="O2989" s="46" t="str">
        <f>IF(Table2[[#This Row],[Type]]="IB","EOU",IF(Table2[[#This Row],[Type]]="MB","Local","492"))</f>
        <v>EOU</v>
      </c>
      <c r="P2989" s="46">
        <f>ROUND(Table2[[#This Row],[Cons]]/Table2[[#This Row],[Qty.]],5)</f>
        <v>0.03</v>
      </c>
      <c r="Q2989" s="46" t="b">
        <f>EXACT(Table2[[#This Row],[rate]],Table2[[#This Row],[Check]])</f>
        <v>1</v>
      </c>
      <c r="R2989" s="46"/>
      <c r="S2989" s="46" t="str">
        <f>IF(Table2[[#This Row],[SRO]]="EOU",VLOOKUP(Table2[[#This Row],[BE]],[2]GD.List!$C$3:$N$5014,12,0),IF(Table2[[#This Row],[SRO]]="Local","Polyester Staple Fibre","SRO 492"))</f>
        <v>Textile Chemical</v>
      </c>
    </row>
    <row r="2990" spans="1:19" x14ac:dyDescent="0.25">
      <c r="A2990" s="390" t="s">
        <v>1881</v>
      </c>
      <c r="B2990" s="385" t="s">
        <v>2150</v>
      </c>
      <c r="C2990" s="386">
        <v>2072</v>
      </c>
      <c r="D2990" s="387">
        <v>2847</v>
      </c>
      <c r="E2990" s="7" t="s">
        <v>2161</v>
      </c>
      <c r="F2990" s="385" t="s">
        <v>2168</v>
      </c>
      <c r="G2990" s="156">
        <v>44750</v>
      </c>
      <c r="H2990" s="388">
        <v>30869823.989999998</v>
      </c>
      <c r="I2990" s="50">
        <v>0.03</v>
      </c>
      <c r="J2990" s="389">
        <v>470.4</v>
      </c>
      <c r="K2990" s="389">
        <v>15680</v>
      </c>
      <c r="L2990" s="389"/>
      <c r="M2990" s="383" t="str">
        <f>TEXT(Table2[[#This Row],[Gd.Dt]],"mmm-yy")</f>
        <v>Jul-22</v>
      </c>
      <c r="N2990" s="46" t="str">
        <f>MID(Table2[[#This Row],[BE]],6,2)</f>
        <v>IB</v>
      </c>
      <c r="O2990" s="46" t="str">
        <f>IF(Table2[[#This Row],[Type]]="IB","EOU",IF(Table2[[#This Row],[Type]]="MB","Local","492"))</f>
        <v>EOU</v>
      </c>
      <c r="P2990" s="46">
        <f>ROUND(Table2[[#This Row],[Cons]]/Table2[[#This Row],[Qty.]],5)</f>
        <v>0.03</v>
      </c>
      <c r="Q2990" s="46" t="b">
        <f>EXACT(Table2[[#This Row],[rate]],Table2[[#This Row],[Check]])</f>
        <v>1</v>
      </c>
      <c r="R2990" s="46"/>
      <c r="S2990" s="46" t="str">
        <f>IF(Table2[[#This Row],[SRO]]="EOU",VLOOKUP(Table2[[#This Row],[BE]],[2]GD.List!$C$3:$N$5014,12,0),IF(Table2[[#This Row],[SRO]]="Local","Polyester Staple Fibre","SRO 492"))</f>
        <v>Textile Chemical</v>
      </c>
    </row>
    <row r="2991" spans="1:19" x14ac:dyDescent="0.25">
      <c r="A2991" s="391" t="s">
        <v>1971</v>
      </c>
      <c r="B2991" s="385" t="s">
        <v>2151</v>
      </c>
      <c r="C2991" s="386">
        <v>21100</v>
      </c>
      <c r="D2991" s="387">
        <v>5503.201</v>
      </c>
      <c r="E2991" s="7" t="s">
        <v>2162</v>
      </c>
      <c r="F2991" s="385" t="s">
        <v>2163</v>
      </c>
      <c r="G2991" s="156">
        <v>44750</v>
      </c>
      <c r="H2991" s="388">
        <v>15979665.34</v>
      </c>
      <c r="I2991" s="50">
        <v>0.53061000000000003</v>
      </c>
      <c r="J2991" s="389">
        <v>4606.76</v>
      </c>
      <c r="K2991" s="389">
        <v>8682</v>
      </c>
      <c r="L2991" s="389"/>
      <c r="M2991" s="383" t="str">
        <f>TEXT(Table2[[#This Row],[Gd.Dt]],"mmm-yy")</f>
        <v>Jul-22</v>
      </c>
      <c r="N2991" s="46" t="str">
        <f>MID(Table2[[#This Row],[BE]],6,2)</f>
        <v>MB</v>
      </c>
      <c r="O2991" s="46" t="str">
        <f>IF(Table2[[#This Row],[Type]]="IB","EOU",IF(Table2[[#This Row],[Type]]="MB","Local","492"))</f>
        <v>Local</v>
      </c>
      <c r="P2991" s="46">
        <f>ROUND(Table2[[#This Row],[Cons]]/Table2[[#This Row],[Qty.]],5)</f>
        <v>0.53061000000000003</v>
      </c>
      <c r="Q2991" s="46" t="b">
        <f>EXACT(Table2[[#This Row],[rate]],Table2[[#This Row],[Check]])</f>
        <v>1</v>
      </c>
      <c r="R2991" s="46"/>
      <c r="S2991" s="46" t="str">
        <f>IF(Table2[[#This Row],[SRO]]="EOU",VLOOKUP(Table2[[#This Row],[BE]],[2]GD.List!$C$3:$N$5014,12,0),IF(Table2[[#This Row],[SRO]]="Local","Polyester Staple Fibre","SRO 492"))</f>
        <v>Polyester Staple Fibre</v>
      </c>
    </row>
    <row r="2992" spans="1:19" x14ac:dyDescent="0.25">
      <c r="A2992" s="391" t="s">
        <v>1971</v>
      </c>
      <c r="B2992" s="385" t="s">
        <v>2148</v>
      </c>
      <c r="C2992" s="386">
        <v>12228</v>
      </c>
      <c r="D2992" s="387">
        <v>5503.201</v>
      </c>
      <c r="E2992" s="7" t="s">
        <v>2158</v>
      </c>
      <c r="F2992" s="385" t="s">
        <v>2164</v>
      </c>
      <c r="G2992" s="156">
        <v>44750</v>
      </c>
      <c r="H2992" s="388">
        <v>18895536.210000001</v>
      </c>
      <c r="I2992" s="50">
        <v>0.41666999999999998</v>
      </c>
      <c r="J2992" s="389">
        <v>2720.51</v>
      </c>
      <c r="K2992" s="389">
        <v>6529</v>
      </c>
      <c r="L2992" s="389"/>
      <c r="M2992" s="383" t="str">
        <f>TEXT(Table2[[#This Row],[Gd.Dt]],"mmm-yy")</f>
        <v>Jul-22</v>
      </c>
      <c r="N2992" s="46" t="str">
        <f>MID(Table2[[#This Row],[BE]],6,2)</f>
        <v>MB</v>
      </c>
      <c r="O2992" s="46" t="str">
        <f>IF(Table2[[#This Row],[Type]]="IB","EOU",IF(Table2[[#This Row],[Type]]="MB","Local","492"))</f>
        <v>Local</v>
      </c>
      <c r="P2992" s="46">
        <f>ROUND(Table2[[#This Row],[Cons]]/Table2[[#This Row],[Qty.]],5)</f>
        <v>0.41667999999999999</v>
      </c>
      <c r="Q2992" s="46" t="b">
        <f>EXACT(Table2[[#This Row],[rate]],Table2[[#This Row],[Check]])</f>
        <v>0</v>
      </c>
      <c r="R2992" s="46"/>
      <c r="S2992" s="46" t="str">
        <f>IF(Table2[[#This Row],[SRO]]="EOU",VLOOKUP(Table2[[#This Row],[BE]],[2]GD.List!$C$3:$N$5014,12,0),IF(Table2[[#This Row],[SRO]]="Local","Polyester Staple Fibre","SRO 492"))</f>
        <v>Polyester Staple Fibre</v>
      </c>
    </row>
    <row r="2993" spans="1:19" x14ac:dyDescent="0.25">
      <c r="A2993" s="391" t="s">
        <v>1971</v>
      </c>
      <c r="B2993" s="385" t="s">
        <v>2147</v>
      </c>
      <c r="C2993" s="386">
        <v>18040</v>
      </c>
      <c r="D2993" s="387">
        <v>5503.201</v>
      </c>
      <c r="E2993" s="7" t="s">
        <v>2157</v>
      </c>
      <c r="F2993" s="385" t="s">
        <v>2166</v>
      </c>
      <c r="G2993" s="156">
        <v>44750</v>
      </c>
      <c r="H2993" s="388">
        <v>31181052.120000001</v>
      </c>
      <c r="I2993" s="50">
        <v>0.53061000000000003</v>
      </c>
      <c r="J2993" s="389">
        <v>1494.2</v>
      </c>
      <c r="K2993" s="389">
        <v>2816</v>
      </c>
      <c r="L2993" s="389"/>
      <c r="M2993" s="383" t="str">
        <f>TEXT(Table2[[#This Row],[Gd.Dt]],"mmm-yy")</f>
        <v>Jul-22</v>
      </c>
      <c r="N2993" s="46" t="str">
        <f>MID(Table2[[#This Row],[BE]],6,2)</f>
        <v>MB</v>
      </c>
      <c r="O2993" s="46" t="str">
        <f>IF(Table2[[#This Row],[Type]]="IB","EOU",IF(Table2[[#This Row],[Type]]="MB","Local","492"))</f>
        <v>Local</v>
      </c>
      <c r="P2993" s="46">
        <f>ROUND(Table2[[#This Row],[Cons]]/Table2[[#This Row],[Qty.]],5)</f>
        <v>0.53061000000000003</v>
      </c>
      <c r="Q2993" s="46" t="b">
        <f>EXACT(Table2[[#This Row],[rate]],Table2[[#This Row],[Check]])</f>
        <v>1</v>
      </c>
      <c r="R2993" s="46"/>
      <c r="S2993" s="46" t="str">
        <f>IF(Table2[[#This Row],[SRO]]="EOU",VLOOKUP(Table2[[#This Row],[BE]],[2]GD.List!$C$3:$N$5014,12,0),IF(Table2[[#This Row],[SRO]]="Local","Polyester Staple Fibre","SRO 492"))</f>
        <v>Polyester Staple Fibre</v>
      </c>
    </row>
    <row r="2994" spans="1:19" x14ac:dyDescent="0.25">
      <c r="A2994" s="391" t="s">
        <v>1971</v>
      </c>
      <c r="B2994" s="385" t="s">
        <v>2149</v>
      </c>
      <c r="C2994" s="386">
        <v>12000</v>
      </c>
      <c r="D2994" s="387">
        <v>5503.201</v>
      </c>
      <c r="E2994" s="7" t="s">
        <v>2160</v>
      </c>
      <c r="F2994" s="385" t="s">
        <v>2167</v>
      </c>
      <c r="G2994" s="156">
        <v>44750</v>
      </c>
      <c r="H2994" s="388">
        <v>22258750.649999999</v>
      </c>
      <c r="I2994" s="50">
        <v>0.53061000000000003</v>
      </c>
      <c r="J2994" s="389">
        <v>6895.81</v>
      </c>
      <c r="K2994" s="389">
        <v>12996</v>
      </c>
      <c r="L2994" s="389"/>
      <c r="M2994" s="383" t="str">
        <f>TEXT(Table2[[#This Row],[Gd.Dt]],"mmm-yy")</f>
        <v>Jul-22</v>
      </c>
      <c r="N2994" s="46" t="str">
        <f>MID(Table2[[#This Row],[BE]],6,2)</f>
        <v>MB</v>
      </c>
      <c r="O2994" s="46" t="str">
        <f>IF(Table2[[#This Row],[Type]]="IB","EOU",IF(Table2[[#This Row],[Type]]="MB","Local","492"))</f>
        <v>Local</v>
      </c>
      <c r="P2994" s="46">
        <f>ROUND(Table2[[#This Row],[Cons]]/Table2[[#This Row],[Qty.]],5)</f>
        <v>0.53061000000000003</v>
      </c>
      <c r="Q2994" s="46" t="b">
        <f>EXACT(Table2[[#This Row],[rate]],Table2[[#This Row],[Check]])</f>
        <v>1</v>
      </c>
      <c r="R2994" s="46"/>
      <c r="S2994" s="46" t="str">
        <f>IF(Table2[[#This Row],[SRO]]="EOU",VLOOKUP(Table2[[#This Row],[BE]],[2]GD.List!$C$3:$N$5014,12,0),IF(Table2[[#This Row],[SRO]]="Local","Polyester Staple Fibre","SRO 492"))</f>
        <v>Polyester Staple Fibre</v>
      </c>
    </row>
    <row r="2995" spans="1:19" x14ac:dyDescent="0.25">
      <c r="A2995" s="390" t="s">
        <v>1971</v>
      </c>
      <c r="B2995" s="385" t="s">
        <v>2150</v>
      </c>
      <c r="C2995" s="386">
        <v>2072</v>
      </c>
      <c r="D2995" s="387">
        <v>5503.201</v>
      </c>
      <c r="E2995" s="7" t="s">
        <v>2161</v>
      </c>
      <c r="F2995" s="385" t="s">
        <v>2168</v>
      </c>
      <c r="G2995" s="156">
        <v>44750</v>
      </c>
      <c r="H2995" s="388">
        <v>30869823.989999998</v>
      </c>
      <c r="I2995" s="50">
        <v>0.41666999999999998</v>
      </c>
      <c r="J2995" s="389">
        <v>6533.3899999999994</v>
      </c>
      <c r="K2995" s="389">
        <v>15680</v>
      </c>
      <c r="L2995" s="389"/>
      <c r="M2995" s="383" t="str">
        <f>TEXT(Table2[[#This Row],[Gd.Dt]],"mmm-yy")</f>
        <v>Jul-22</v>
      </c>
      <c r="N2995" s="46" t="str">
        <f>MID(Table2[[#This Row],[BE]],6,2)</f>
        <v>MB</v>
      </c>
      <c r="O2995" s="46" t="str">
        <f>IF(Table2[[#This Row],[Type]]="IB","EOU",IF(Table2[[#This Row],[Type]]="MB","Local","492"))</f>
        <v>Local</v>
      </c>
      <c r="P2995" s="46">
        <f>ROUND(Table2[[#This Row],[Cons]]/Table2[[#This Row],[Qty.]],5)</f>
        <v>0.41666999999999998</v>
      </c>
      <c r="Q2995" s="46" t="b">
        <f>EXACT(Table2[[#This Row],[rate]],Table2[[#This Row],[Check]])</f>
        <v>1</v>
      </c>
      <c r="R2995" s="46"/>
      <c r="S2995" s="46" t="str">
        <f>IF(Table2[[#This Row],[SRO]]="EOU",VLOOKUP(Table2[[#This Row],[BE]],[2]GD.List!$C$3:$N$5014,12,0),IF(Table2[[#This Row],[SRO]]="Local","Polyester Staple Fibre","SRO 492"))</f>
        <v>Polyester Staple Fibre</v>
      </c>
    </row>
    <row r="2996" spans="1:19" x14ac:dyDescent="0.25">
      <c r="A2996" s="390" t="s">
        <v>1990</v>
      </c>
      <c r="B2996" s="385" t="s">
        <v>2145</v>
      </c>
      <c r="C2996" s="386">
        <v>36026</v>
      </c>
      <c r="D2996" s="387">
        <v>8523.5990000000002</v>
      </c>
      <c r="E2996" s="7" t="s">
        <v>2154</v>
      </c>
      <c r="F2996" s="385" t="s">
        <v>2169</v>
      </c>
      <c r="G2996" s="156">
        <v>44749</v>
      </c>
      <c r="H2996" s="388">
        <v>44050029.520000003</v>
      </c>
      <c r="I2996" s="50">
        <v>1</v>
      </c>
      <c r="J2996" s="389">
        <v>30000</v>
      </c>
      <c r="K2996" s="389">
        <v>30000</v>
      </c>
      <c r="L2996" s="389"/>
      <c r="M2996" s="383" t="str">
        <f>TEXT(Table2[[#This Row],[Gd.Dt]],"mmm-yy")</f>
        <v>Jul-22</v>
      </c>
      <c r="N2996" s="46" t="str">
        <f>MID(Table2[[#This Row],[BE]],6,2)</f>
        <v>TI</v>
      </c>
      <c r="O2996" s="46" t="str">
        <f>IF(Table2[[#This Row],[Type]]="IB","EOU",IF(Table2[[#This Row],[Type]]="MB","Local","492"))</f>
        <v>492</v>
      </c>
      <c r="P2996" s="46">
        <f>ROUND(Table2[[#This Row],[Cons]]/Table2[[#This Row],[Qty.]],5)</f>
        <v>1</v>
      </c>
      <c r="Q2996" s="46" t="b">
        <f>EXACT(Table2[[#This Row],[rate]],Table2[[#This Row],[Check]])</f>
        <v>1</v>
      </c>
      <c r="R2996" s="46"/>
      <c r="S2996" s="46" t="str">
        <f>IF(Table2[[#This Row],[SRO]]="EOU",VLOOKUP(Table2[[#This Row],[BE]],[2]GD.List!$C$3:$N$5014,12,0),IF(Table2[[#This Row],[SRO]]="Local","Polyester Staple Fibre","SRO 492"))</f>
        <v>SRO 492</v>
      </c>
    </row>
    <row r="2997" spans="1:19" x14ac:dyDescent="0.25">
      <c r="A2997" s="391" t="s">
        <v>2016</v>
      </c>
      <c r="B2997" s="385" t="s">
        <v>2148</v>
      </c>
      <c r="C2997" s="386">
        <v>12228</v>
      </c>
      <c r="D2997" s="387">
        <v>3906.9029999999998</v>
      </c>
      <c r="E2997" s="7" t="s">
        <v>2158</v>
      </c>
      <c r="F2997" s="385" t="s">
        <v>2164</v>
      </c>
      <c r="G2997" s="156">
        <v>44750</v>
      </c>
      <c r="H2997" s="388">
        <v>18895536.210000001</v>
      </c>
      <c r="I2997" s="50">
        <v>0.04</v>
      </c>
      <c r="J2997" s="389">
        <v>526.24</v>
      </c>
      <c r="K2997" s="389">
        <v>13156</v>
      </c>
      <c r="L2997" s="389"/>
      <c r="M2997" s="383" t="str">
        <f>TEXT(Table2[[#This Row],[Gd.Dt]],"mmm-yy")</f>
        <v>Jul-22</v>
      </c>
      <c r="N2997" s="46" t="str">
        <f>MID(Table2[[#This Row],[BE]],6,2)</f>
        <v>IB</v>
      </c>
      <c r="O2997" s="46" t="str">
        <f>IF(Table2[[#This Row],[Type]]="IB","EOU",IF(Table2[[#This Row],[Type]]="MB","Local","492"))</f>
        <v>EOU</v>
      </c>
      <c r="P2997" s="46">
        <f>ROUND(Table2[[#This Row],[Cons]]/Table2[[#This Row],[Qty.]],5)</f>
        <v>0.04</v>
      </c>
      <c r="Q2997" s="46" t="b">
        <f>EXACT(Table2[[#This Row],[rate]],Table2[[#This Row],[Check]])</f>
        <v>1</v>
      </c>
      <c r="R2997" s="46"/>
      <c r="S2997" s="46" t="str">
        <f>IF(Table2[[#This Row],[SRO]]="EOU",VLOOKUP(Table2[[#This Row],[BE]],[2]GD.List!$C$3:$N$5014,12,0),IF(Table2[[#This Row],[SRO]]="Local","Polyester Staple Fibre","SRO 492"))</f>
        <v>Textile Chemical</v>
      </c>
    </row>
    <row r="2998" spans="1:19" x14ac:dyDescent="0.25">
      <c r="A2998" s="390" t="s">
        <v>2016</v>
      </c>
      <c r="B2998" s="385" t="s">
        <v>2149</v>
      </c>
      <c r="C2998" s="386">
        <v>12000</v>
      </c>
      <c r="D2998" s="387">
        <v>3906.9029999999998</v>
      </c>
      <c r="E2998" s="7" t="s">
        <v>2160</v>
      </c>
      <c r="F2998" s="385" t="s">
        <v>2167</v>
      </c>
      <c r="G2998" s="156">
        <v>44750</v>
      </c>
      <c r="H2998" s="388">
        <v>22258750.649999999</v>
      </c>
      <c r="I2998" s="50">
        <v>0.04</v>
      </c>
      <c r="J2998" s="389">
        <v>519.84</v>
      </c>
      <c r="K2998" s="389">
        <v>12996</v>
      </c>
      <c r="L2998" s="389"/>
      <c r="M2998" s="383" t="str">
        <f>TEXT(Table2[[#This Row],[Gd.Dt]],"mmm-yy")</f>
        <v>Jul-22</v>
      </c>
      <c r="N2998" s="46" t="str">
        <f>MID(Table2[[#This Row],[BE]],6,2)</f>
        <v>IB</v>
      </c>
      <c r="O2998" s="46" t="str">
        <f>IF(Table2[[#This Row],[Type]]="IB","EOU",IF(Table2[[#This Row],[Type]]="MB","Local","492"))</f>
        <v>EOU</v>
      </c>
      <c r="P2998" s="46">
        <f>ROUND(Table2[[#This Row],[Cons]]/Table2[[#This Row],[Qty.]],5)</f>
        <v>0.04</v>
      </c>
      <c r="Q2998" s="46" t="b">
        <f>EXACT(Table2[[#This Row],[rate]],Table2[[#This Row],[Check]])</f>
        <v>1</v>
      </c>
      <c r="R2998" s="46"/>
      <c r="S2998" s="46" t="str">
        <f>IF(Table2[[#This Row],[SRO]]="EOU",VLOOKUP(Table2[[#This Row],[BE]],[2]GD.List!$C$3:$N$5014,12,0),IF(Table2[[#This Row],[SRO]]="Local","Polyester Staple Fibre","SRO 492"))</f>
        <v>Textile Chemical</v>
      </c>
    </row>
    <row r="2999" spans="1:19" x14ac:dyDescent="0.25">
      <c r="A2999" s="391" t="s">
        <v>2082</v>
      </c>
      <c r="B2999" s="385" t="s">
        <v>2151</v>
      </c>
      <c r="C2999" s="386">
        <v>21100</v>
      </c>
      <c r="D2999" s="387">
        <v>3910</v>
      </c>
      <c r="E2999" s="7" t="s">
        <v>2162</v>
      </c>
      <c r="F2999" s="385" t="s">
        <v>2163</v>
      </c>
      <c r="G2999" s="156">
        <v>44750</v>
      </c>
      <c r="H2999" s="388">
        <v>15979665.34</v>
      </c>
      <c r="I2999" s="50">
        <v>0.04</v>
      </c>
      <c r="J2999" s="389">
        <v>347.28</v>
      </c>
      <c r="K2999" s="389">
        <v>8682</v>
      </c>
      <c r="L2999" s="389"/>
      <c r="M2999" s="383" t="str">
        <f>TEXT(Table2[[#This Row],[Gd.Dt]],"mmm-yy")</f>
        <v>Jul-22</v>
      </c>
      <c r="N2999" s="46" t="str">
        <f>MID(Table2[[#This Row],[BE]],6,2)</f>
        <v>IB</v>
      </c>
      <c r="O2999" s="46" t="str">
        <f>IF(Table2[[#This Row],[Type]]="IB","EOU",IF(Table2[[#This Row],[Type]]="MB","Local","492"))</f>
        <v>EOU</v>
      </c>
      <c r="P2999" s="46">
        <f>ROUND(Table2[[#This Row],[Cons]]/Table2[[#This Row],[Qty.]],5)</f>
        <v>0.04</v>
      </c>
      <c r="Q2999" s="46" t="b">
        <f>EXACT(Table2[[#This Row],[rate]],Table2[[#This Row],[Check]])</f>
        <v>1</v>
      </c>
      <c r="R2999" s="46"/>
      <c r="S2999" s="46" t="str">
        <f>IF(Table2[[#This Row],[SRO]]="EOU",VLOOKUP(Table2[[#This Row],[BE]],[2]GD.List!$C$3:$N$5014,12,0),IF(Table2[[#This Row],[SRO]]="Local","Polyester Staple Fibre","SRO 492"))</f>
        <v>Textile Chemical</v>
      </c>
    </row>
    <row r="3000" spans="1:19" x14ac:dyDescent="0.25">
      <c r="A3000" s="391" t="s">
        <v>2082</v>
      </c>
      <c r="B3000" s="385" t="s">
        <v>2148</v>
      </c>
      <c r="C3000" s="386">
        <v>12228</v>
      </c>
      <c r="D3000" s="387">
        <v>3910</v>
      </c>
      <c r="E3000" s="7" t="s">
        <v>2158</v>
      </c>
      <c r="F3000" s="385" t="s">
        <v>2164</v>
      </c>
      <c r="G3000" s="156">
        <v>44750</v>
      </c>
      <c r="H3000" s="388">
        <v>18895536.210000001</v>
      </c>
      <c r="I3000" s="50">
        <v>0.04</v>
      </c>
      <c r="J3000" s="389">
        <v>526.24</v>
      </c>
      <c r="K3000" s="389">
        <v>13156</v>
      </c>
      <c r="L3000" s="389"/>
      <c r="M3000" s="383" t="str">
        <f>TEXT(Table2[[#This Row],[Gd.Dt]],"mmm-yy")</f>
        <v>Jul-22</v>
      </c>
      <c r="N3000" s="46" t="str">
        <f>MID(Table2[[#This Row],[BE]],6,2)</f>
        <v>IB</v>
      </c>
      <c r="O3000" s="46" t="str">
        <f>IF(Table2[[#This Row],[Type]]="IB","EOU",IF(Table2[[#This Row],[Type]]="MB","Local","492"))</f>
        <v>EOU</v>
      </c>
      <c r="P3000" s="46">
        <f>ROUND(Table2[[#This Row],[Cons]]/Table2[[#This Row],[Qty.]],5)</f>
        <v>0.04</v>
      </c>
      <c r="Q3000" s="46" t="b">
        <f>EXACT(Table2[[#This Row],[rate]],Table2[[#This Row],[Check]])</f>
        <v>1</v>
      </c>
      <c r="R3000" s="46"/>
      <c r="S3000" s="46" t="str">
        <f>IF(Table2[[#This Row],[SRO]]="EOU",VLOOKUP(Table2[[#This Row],[BE]],[2]GD.List!$C$3:$N$5014,12,0),IF(Table2[[#This Row],[SRO]]="Local","Polyester Staple Fibre","SRO 492"))</f>
        <v>Textile Chemical</v>
      </c>
    </row>
    <row r="3001" spans="1:19" x14ac:dyDescent="0.25">
      <c r="A3001" s="391" t="s">
        <v>2082</v>
      </c>
      <c r="B3001" s="385" t="s">
        <v>2146</v>
      </c>
      <c r="C3001" s="386">
        <v>43599</v>
      </c>
      <c r="D3001" s="387">
        <v>3910</v>
      </c>
      <c r="E3001" s="7" t="s">
        <v>2156</v>
      </c>
      <c r="F3001" s="385" t="s">
        <v>2165</v>
      </c>
      <c r="G3001" s="156">
        <v>44750</v>
      </c>
      <c r="H3001" s="388">
        <v>31565402.59</v>
      </c>
      <c r="I3001" s="50">
        <v>0.04</v>
      </c>
      <c r="J3001" s="389">
        <v>226.52</v>
      </c>
      <c r="K3001" s="389">
        <v>5663</v>
      </c>
      <c r="L3001" s="389"/>
      <c r="M3001" s="383" t="str">
        <f>TEXT(Table2[[#This Row],[Gd.Dt]],"mmm-yy")</f>
        <v>Jul-22</v>
      </c>
      <c r="N3001" s="46" t="str">
        <f>MID(Table2[[#This Row],[BE]],6,2)</f>
        <v>IB</v>
      </c>
      <c r="O3001" s="46" t="str">
        <f>IF(Table2[[#This Row],[Type]]="IB","EOU",IF(Table2[[#This Row],[Type]]="MB","Local","492"))</f>
        <v>EOU</v>
      </c>
      <c r="P3001" s="46">
        <f>ROUND(Table2[[#This Row],[Cons]]/Table2[[#This Row],[Qty.]],5)</f>
        <v>0.04</v>
      </c>
      <c r="Q3001" s="46" t="b">
        <f>EXACT(Table2[[#This Row],[rate]],Table2[[#This Row],[Check]])</f>
        <v>1</v>
      </c>
      <c r="R3001" s="46"/>
      <c r="S3001" s="46" t="str">
        <f>IF(Table2[[#This Row],[SRO]]="EOU",VLOOKUP(Table2[[#This Row],[BE]],[2]GD.List!$C$3:$N$5014,12,0),IF(Table2[[#This Row],[SRO]]="Local","Polyester Staple Fibre","SRO 492"))</f>
        <v>Textile Chemical</v>
      </c>
    </row>
    <row r="3002" spans="1:19" x14ac:dyDescent="0.25">
      <c r="A3002" s="391" t="s">
        <v>2082</v>
      </c>
      <c r="B3002" s="385" t="s">
        <v>2147</v>
      </c>
      <c r="C3002" s="386">
        <v>18040</v>
      </c>
      <c r="D3002" s="387">
        <v>3910</v>
      </c>
      <c r="E3002" s="7" t="s">
        <v>2157</v>
      </c>
      <c r="F3002" s="385" t="s">
        <v>2166</v>
      </c>
      <c r="G3002" s="156">
        <v>44750</v>
      </c>
      <c r="H3002" s="388">
        <v>31181052.120000001</v>
      </c>
      <c r="I3002" s="50">
        <v>0.04</v>
      </c>
      <c r="J3002" s="389">
        <v>829.48</v>
      </c>
      <c r="K3002" s="389">
        <v>20737</v>
      </c>
      <c r="L3002" s="389"/>
      <c r="M3002" s="383" t="str">
        <f>TEXT(Table2[[#This Row],[Gd.Dt]],"mmm-yy")</f>
        <v>Jul-22</v>
      </c>
      <c r="N3002" s="46" t="str">
        <f>MID(Table2[[#This Row],[BE]],6,2)</f>
        <v>IB</v>
      </c>
      <c r="O3002" s="46" t="str">
        <f>IF(Table2[[#This Row],[Type]]="IB","EOU",IF(Table2[[#This Row],[Type]]="MB","Local","492"))</f>
        <v>EOU</v>
      </c>
      <c r="P3002" s="46">
        <f>ROUND(Table2[[#This Row],[Cons]]/Table2[[#This Row],[Qty.]],5)</f>
        <v>0.04</v>
      </c>
      <c r="Q3002" s="46" t="b">
        <f>EXACT(Table2[[#This Row],[rate]],Table2[[#This Row],[Check]])</f>
        <v>1</v>
      </c>
      <c r="R3002" s="46"/>
      <c r="S3002" s="46" t="str">
        <f>IF(Table2[[#This Row],[SRO]]="EOU",VLOOKUP(Table2[[#This Row],[BE]],[2]GD.List!$C$3:$N$5014,12,0),IF(Table2[[#This Row],[SRO]]="Local","Polyester Staple Fibre","SRO 492"))</f>
        <v>Textile Chemical</v>
      </c>
    </row>
    <row r="3003" spans="1:19" x14ac:dyDescent="0.25">
      <c r="A3003" s="391" t="s">
        <v>2082</v>
      </c>
      <c r="B3003" s="385" t="s">
        <v>2149</v>
      </c>
      <c r="C3003" s="386">
        <v>12000</v>
      </c>
      <c r="D3003" s="387">
        <v>3910</v>
      </c>
      <c r="E3003" s="7" t="s">
        <v>2160</v>
      </c>
      <c r="F3003" s="385" t="s">
        <v>2167</v>
      </c>
      <c r="G3003" s="156">
        <v>44750</v>
      </c>
      <c r="H3003" s="388">
        <v>22258750.649999999</v>
      </c>
      <c r="I3003" s="50">
        <v>0.04</v>
      </c>
      <c r="J3003" s="389">
        <v>519.84</v>
      </c>
      <c r="K3003" s="389">
        <v>12996</v>
      </c>
      <c r="L3003" s="389"/>
      <c r="M3003" s="383" t="str">
        <f>TEXT(Table2[[#This Row],[Gd.Dt]],"mmm-yy")</f>
        <v>Jul-22</v>
      </c>
      <c r="N3003" s="46" t="str">
        <f>MID(Table2[[#This Row],[BE]],6,2)</f>
        <v>IB</v>
      </c>
      <c r="O3003" s="46" t="str">
        <f>IF(Table2[[#This Row],[Type]]="IB","EOU",IF(Table2[[#This Row],[Type]]="MB","Local","492"))</f>
        <v>EOU</v>
      </c>
      <c r="P3003" s="46">
        <f>ROUND(Table2[[#This Row],[Cons]]/Table2[[#This Row],[Qty.]],5)</f>
        <v>0.04</v>
      </c>
      <c r="Q3003" s="46" t="b">
        <f>EXACT(Table2[[#This Row],[rate]],Table2[[#This Row],[Check]])</f>
        <v>1</v>
      </c>
      <c r="R3003" s="46"/>
      <c r="S3003" s="46" t="str">
        <f>IF(Table2[[#This Row],[SRO]]="EOU",VLOOKUP(Table2[[#This Row],[BE]],[2]GD.List!$C$3:$N$5014,12,0),IF(Table2[[#This Row],[SRO]]="Local","Polyester Staple Fibre","SRO 492"))</f>
        <v>Textile Chemical</v>
      </c>
    </row>
    <row r="3004" spans="1:19" x14ac:dyDescent="0.25">
      <c r="A3004" s="390" t="s">
        <v>2082</v>
      </c>
      <c r="B3004" s="385" t="s">
        <v>2150</v>
      </c>
      <c r="C3004" s="386">
        <v>2072</v>
      </c>
      <c r="D3004" s="387">
        <v>3910</v>
      </c>
      <c r="E3004" s="7" t="s">
        <v>2161</v>
      </c>
      <c r="F3004" s="385" t="s">
        <v>2168</v>
      </c>
      <c r="G3004" s="156">
        <v>44750</v>
      </c>
      <c r="H3004" s="388">
        <v>30869823.989999998</v>
      </c>
      <c r="I3004" s="50">
        <v>0.04</v>
      </c>
      <c r="J3004" s="389">
        <v>627.20000000000005</v>
      </c>
      <c r="K3004" s="389">
        <v>15680</v>
      </c>
      <c r="L3004" s="389"/>
      <c r="M3004" s="383" t="str">
        <f>TEXT(Table2[[#This Row],[Gd.Dt]],"mmm-yy")</f>
        <v>Jul-22</v>
      </c>
      <c r="N3004" s="46" t="str">
        <f>MID(Table2[[#This Row],[BE]],6,2)</f>
        <v>IB</v>
      </c>
      <c r="O3004" s="46" t="str">
        <f>IF(Table2[[#This Row],[Type]]="IB","EOU",IF(Table2[[#This Row],[Type]]="MB","Local","492"))</f>
        <v>EOU</v>
      </c>
      <c r="P3004" s="46">
        <f>ROUND(Table2[[#This Row],[Cons]]/Table2[[#This Row],[Qty.]],5)</f>
        <v>0.04</v>
      </c>
      <c r="Q3004" s="46" t="b">
        <f>EXACT(Table2[[#This Row],[rate]],Table2[[#This Row],[Check]])</f>
        <v>1</v>
      </c>
      <c r="R3004" s="46"/>
      <c r="S3004" s="46" t="str">
        <f>IF(Table2[[#This Row],[SRO]]="EOU",VLOOKUP(Table2[[#This Row],[BE]],[2]GD.List!$C$3:$N$5014,12,0),IF(Table2[[#This Row],[SRO]]="Local","Polyester Staple Fibre","SRO 492"))</f>
        <v>Textile Chemical</v>
      </c>
    </row>
    <row r="3005" spans="1:19" x14ac:dyDescent="0.25">
      <c r="A3005" s="390" t="s">
        <v>2091</v>
      </c>
      <c r="B3005" s="385" t="s">
        <v>2145</v>
      </c>
      <c r="C3005" s="386">
        <v>36026</v>
      </c>
      <c r="D3005" s="387">
        <v>9607.11</v>
      </c>
      <c r="E3005" s="7" t="s">
        <v>2154</v>
      </c>
      <c r="F3005" s="385" t="s">
        <v>2169</v>
      </c>
      <c r="G3005" s="156">
        <v>44749</v>
      </c>
      <c r="H3005" s="388">
        <v>44050029.520000003</v>
      </c>
      <c r="I3005" s="50">
        <v>1</v>
      </c>
      <c r="J3005" s="389">
        <v>95</v>
      </c>
      <c r="K3005" s="389">
        <v>95</v>
      </c>
      <c r="L3005" s="389"/>
      <c r="M3005" s="383" t="str">
        <f>TEXT(Table2[[#This Row],[Gd.Dt]],"mmm-yy")</f>
        <v>Jul-22</v>
      </c>
      <c r="N3005" s="46" t="str">
        <f>MID(Table2[[#This Row],[BE]],6,2)</f>
        <v>EP</v>
      </c>
      <c r="O3005" s="46" t="str">
        <f>IF(Table2[[#This Row],[Type]]="IB","EOU",IF(Table2[[#This Row],[Type]]="MB","Local","492"))</f>
        <v>492</v>
      </c>
      <c r="P3005" s="46">
        <f>ROUND(Table2[[#This Row],[Cons]]/Table2[[#This Row],[Qty.]],5)</f>
        <v>1</v>
      </c>
      <c r="Q3005" s="46" t="b">
        <f>EXACT(Table2[[#This Row],[rate]],Table2[[#This Row],[Check]])</f>
        <v>1</v>
      </c>
      <c r="R3005" s="46"/>
      <c r="S3005" s="46" t="str">
        <f>IF(Table2[[#This Row],[SRO]]="EOU",VLOOKUP(Table2[[#This Row],[BE]],[2]GD.List!$C$3:$N$5014,12,0),IF(Table2[[#This Row],[SRO]]="Local","Polyester Staple Fibre","SRO 492"))</f>
        <v>SRO 492</v>
      </c>
    </row>
    <row r="3006" spans="1:19" x14ac:dyDescent="0.25">
      <c r="A3006" s="390" t="s">
        <v>2139</v>
      </c>
      <c r="B3006" s="385" t="s">
        <v>2145</v>
      </c>
      <c r="C3006" s="386">
        <v>36026</v>
      </c>
      <c r="D3006" s="387">
        <v>9606.2099999999991</v>
      </c>
      <c r="E3006" s="7" t="s">
        <v>2154</v>
      </c>
      <c r="F3006" s="385" t="s">
        <v>2169</v>
      </c>
      <c r="G3006" s="156">
        <v>44749</v>
      </c>
      <c r="H3006" s="388">
        <v>44050029.520000003</v>
      </c>
      <c r="I3006" s="50">
        <v>1</v>
      </c>
      <c r="J3006" s="389">
        <v>58</v>
      </c>
      <c r="K3006" s="389">
        <v>58</v>
      </c>
      <c r="L3006" s="389"/>
      <c r="M3006" s="383" t="str">
        <f>TEXT(Table2[[#This Row],[Gd.Dt]],"mmm-yy")</f>
        <v>Jul-22</v>
      </c>
      <c r="N3006" s="46" t="str">
        <f>MID(Table2[[#This Row],[BE]],6,2)</f>
        <v>TI</v>
      </c>
      <c r="O3006" s="46" t="str">
        <f>IF(Table2[[#This Row],[Type]]="IB","EOU",IF(Table2[[#This Row],[Type]]="MB","Local","492"))</f>
        <v>492</v>
      </c>
      <c r="P3006" s="46">
        <f>ROUND(Table2[[#This Row],[Cons]]/Table2[[#This Row],[Qty.]],5)</f>
        <v>1</v>
      </c>
      <c r="Q3006" s="46" t="b">
        <f>EXACT(Table2[[#This Row],[rate]],Table2[[#This Row],[Check]])</f>
        <v>1</v>
      </c>
      <c r="R3006" s="46"/>
      <c r="S3006" s="46" t="str">
        <f>IF(Table2[[#This Row],[SRO]]="EOU",VLOOKUP(Table2[[#This Row],[BE]],[2]GD.List!$C$3:$N$5014,12,0),IF(Table2[[#This Row],[SRO]]="Local","Polyester Staple Fibre","SRO 492"))</f>
        <v>SRO 492</v>
      </c>
    </row>
    <row r="3007" spans="1:19" x14ac:dyDescent="0.25">
      <c r="A3007" s="391" t="s">
        <v>2155</v>
      </c>
      <c r="B3007" s="385" t="s">
        <v>2145</v>
      </c>
      <c r="C3007" s="386">
        <v>36026</v>
      </c>
      <c r="D3007" s="387">
        <v>9607.11</v>
      </c>
      <c r="E3007" s="7" t="s">
        <v>2154</v>
      </c>
      <c r="F3007" s="385" t="s">
        <v>2169</v>
      </c>
      <c r="G3007" s="156">
        <v>44749</v>
      </c>
      <c r="H3007" s="388">
        <v>44050029.520000003</v>
      </c>
      <c r="I3007" s="50">
        <v>1</v>
      </c>
      <c r="J3007" s="389">
        <v>55</v>
      </c>
      <c r="K3007" s="389">
        <v>55</v>
      </c>
      <c r="L3007" s="389"/>
      <c r="M3007" s="383" t="str">
        <f>TEXT(Table2[[#This Row],[Gd.Dt]],"mmm-yy")</f>
        <v>Jul-22</v>
      </c>
      <c r="N3007" s="46" t="str">
        <f>MID(Table2[[#This Row],[BE]],6,2)</f>
        <v>EP</v>
      </c>
      <c r="O3007" s="46" t="str">
        <f>IF(Table2[[#This Row],[Type]]="IB","EOU",IF(Table2[[#This Row],[Type]]="MB","Local","492"))</f>
        <v>492</v>
      </c>
      <c r="P3007" s="46">
        <f>ROUND(Table2[[#This Row],[Cons]]/Table2[[#This Row],[Qty.]],5)</f>
        <v>1</v>
      </c>
      <c r="Q3007" s="46" t="b">
        <f>EXACT(Table2[[#This Row],[rate]],Table2[[#This Row],[Check]])</f>
        <v>1</v>
      </c>
      <c r="R3007" s="46"/>
      <c r="S3007" s="46" t="str">
        <f>IF(Table2[[#This Row],[SRO]]="EOU",VLOOKUP(Table2[[#This Row],[BE]],[2]GD.List!$C$3:$N$5014,12,0),IF(Table2[[#This Row],[SRO]]="Local","Polyester Staple Fibre","SRO 492"))</f>
        <v>SRO 492</v>
      </c>
    </row>
    <row r="3008" spans="1:19" x14ac:dyDescent="0.25">
      <c r="A3008" s="390" t="s">
        <v>2155</v>
      </c>
      <c r="B3008" s="385" t="s">
        <v>2153</v>
      </c>
      <c r="C3008" s="386">
        <v>21600</v>
      </c>
      <c r="D3008" s="387">
        <v>9607.11</v>
      </c>
      <c r="E3008" s="7" t="s">
        <v>2173</v>
      </c>
      <c r="F3008" s="385" t="s">
        <v>2175</v>
      </c>
      <c r="G3008" s="156">
        <v>44751</v>
      </c>
      <c r="H3008" s="388">
        <v>30992868</v>
      </c>
      <c r="I3008" s="50">
        <v>1</v>
      </c>
      <c r="J3008" s="389">
        <v>20</v>
      </c>
      <c r="K3008" s="389">
        <v>20</v>
      </c>
      <c r="L3008" s="389"/>
      <c r="M3008" s="383" t="str">
        <f>TEXT(Table2[[#This Row],[Gd.Dt]],"mmm-yy")</f>
        <v>Jul-22</v>
      </c>
      <c r="N3008" s="46" t="str">
        <f>MID(Table2[[#This Row],[BE]],6,2)</f>
        <v>EP</v>
      </c>
      <c r="O3008" s="46" t="str">
        <f>IF(Table2[[#This Row],[Type]]="IB","EOU",IF(Table2[[#This Row],[Type]]="MB","Local","492"))</f>
        <v>492</v>
      </c>
      <c r="P3008" s="46">
        <f>ROUND(Table2[[#This Row],[Cons]]/Table2[[#This Row],[Qty.]],5)</f>
        <v>1</v>
      </c>
      <c r="Q3008" s="46" t="b">
        <f>EXACT(Table2[[#This Row],[rate]],Table2[[#This Row],[Check]])</f>
        <v>1</v>
      </c>
      <c r="R3008" s="46"/>
      <c r="S3008" s="46" t="str">
        <f>IF(Table2[[#This Row],[SRO]]="EOU",VLOOKUP(Table2[[#This Row],[BE]],[2]GD.List!$C$3:$N$5014,12,0),IF(Table2[[#This Row],[SRO]]="Local","Polyester Staple Fibre","SRO 492"))</f>
        <v>SRO 492</v>
      </c>
    </row>
    <row r="3009" spans="1:19" x14ac:dyDescent="0.25">
      <c r="A3009" s="390" t="s">
        <v>2159</v>
      </c>
      <c r="B3009" s="385" t="s">
        <v>2148</v>
      </c>
      <c r="C3009" s="386">
        <v>12228</v>
      </c>
      <c r="D3009" s="387">
        <v>5205.12</v>
      </c>
      <c r="E3009" s="7" t="s">
        <v>2158</v>
      </c>
      <c r="F3009" s="385" t="s">
        <v>2164</v>
      </c>
      <c r="G3009" s="156">
        <v>44750</v>
      </c>
      <c r="H3009" s="388">
        <v>18895536.210000001</v>
      </c>
      <c r="I3009" s="50">
        <v>1.0101</v>
      </c>
      <c r="J3009" s="389">
        <v>6693.93</v>
      </c>
      <c r="K3009" s="389">
        <v>6627</v>
      </c>
      <c r="L3009" s="389"/>
      <c r="M3009" s="383" t="str">
        <f>TEXT(Table2[[#This Row],[Gd.Dt]],"mmm-yy")</f>
        <v>Jul-22</v>
      </c>
      <c r="N3009" s="46" t="str">
        <f>MID(Table2[[#This Row],[BE]],6,2)</f>
        <v>IB</v>
      </c>
      <c r="O3009" s="46" t="str">
        <f>IF(Table2[[#This Row],[Type]]="IB","EOU",IF(Table2[[#This Row],[Type]]="MB","Local","492"))</f>
        <v>EOU</v>
      </c>
      <c r="P3009" s="46">
        <f>ROUND(Table2[[#This Row],[Cons]]/Table2[[#This Row],[Qty.]],5)</f>
        <v>1.0101</v>
      </c>
      <c r="Q3009" s="46" t="b">
        <f>EXACT(Table2[[#This Row],[rate]],Table2[[#This Row],[Check]])</f>
        <v>1</v>
      </c>
      <c r="R3009" s="46"/>
      <c r="S3009" s="46" t="str">
        <f>IF(Table2[[#This Row],[SRO]]="EOU",VLOOKUP(Table2[[#This Row],[BE]],[2]GD.List!$C$3:$N$5014,12,0),IF(Table2[[#This Row],[SRO]]="Local","Polyester Staple Fibre","SRO 492"))</f>
        <v>Cotton Yarn</v>
      </c>
    </row>
    <row r="3010" spans="1:19" x14ac:dyDescent="0.25">
      <c r="A3010" s="391" t="s">
        <v>2171</v>
      </c>
      <c r="B3010" s="385" t="s">
        <v>2153</v>
      </c>
      <c r="C3010" s="386">
        <v>21600</v>
      </c>
      <c r="D3010" s="387">
        <v>9607.11</v>
      </c>
      <c r="E3010" s="7" t="s">
        <v>2173</v>
      </c>
      <c r="F3010" s="385" t="s">
        <v>2175</v>
      </c>
      <c r="G3010" s="156">
        <v>44751</v>
      </c>
      <c r="H3010" s="388">
        <v>30992868</v>
      </c>
      <c r="I3010" s="50">
        <v>1</v>
      </c>
      <c r="J3010" s="389">
        <v>140</v>
      </c>
      <c r="K3010" s="389">
        <v>140</v>
      </c>
      <c r="L3010" s="389"/>
      <c r="M3010" s="383" t="str">
        <f>TEXT(Table2[[#This Row],[Gd.Dt]],"mmm-yy")</f>
        <v>Jul-22</v>
      </c>
      <c r="N3010" s="46" t="str">
        <f>MID(Table2[[#This Row],[BE]],6,2)</f>
        <v>EP</v>
      </c>
      <c r="O3010" s="46" t="str">
        <f>IF(Table2[[#This Row],[Type]]="IB","EOU",IF(Table2[[#This Row],[Type]]="MB","Local","492"))</f>
        <v>492</v>
      </c>
      <c r="P3010" s="46">
        <f>ROUND(Table2[[#This Row],[Cons]]/Table2[[#This Row],[Qty.]],5)</f>
        <v>1</v>
      </c>
      <c r="Q3010" s="46" t="b">
        <f>EXACT(Table2[[#This Row],[rate]],Table2[[#This Row],[Check]])</f>
        <v>1</v>
      </c>
      <c r="R3010" s="46"/>
      <c r="S3010" s="46" t="str">
        <f>IF(Table2[[#This Row],[SRO]]="EOU",VLOOKUP(Table2[[#This Row],[BE]],[2]GD.List!$C$3:$N$5014,12,0),IF(Table2[[#This Row],[SRO]]="Local","Polyester Staple Fibre","SRO 492"))</f>
        <v>SRO 492</v>
      </c>
    </row>
    <row r="3011" spans="1:19" x14ac:dyDescent="0.25">
      <c r="A3011" s="390" t="s">
        <v>2171</v>
      </c>
      <c r="B3011" s="385" t="s">
        <v>2152</v>
      </c>
      <c r="C3011" s="386">
        <v>10800</v>
      </c>
      <c r="D3011" s="387">
        <v>9607.11</v>
      </c>
      <c r="E3011" s="7" t="s">
        <v>2170</v>
      </c>
      <c r="F3011" s="385" t="s">
        <v>2176</v>
      </c>
      <c r="G3011" s="156">
        <v>44751</v>
      </c>
      <c r="H3011" s="388">
        <v>13372848.6</v>
      </c>
      <c r="I3011" s="50">
        <v>1</v>
      </c>
      <c r="J3011" s="389">
        <v>75</v>
      </c>
      <c r="K3011" s="389">
        <v>75</v>
      </c>
      <c r="L3011" s="389"/>
      <c r="M3011" s="383" t="str">
        <f>TEXT(Table2[[#This Row],[Gd.Dt]],"mmm-yy")</f>
        <v>Jul-22</v>
      </c>
      <c r="N3011" s="46" t="str">
        <f>MID(Table2[[#This Row],[BE]],6,2)</f>
        <v>EP</v>
      </c>
      <c r="O3011" s="46" t="str">
        <f>IF(Table2[[#This Row],[Type]]="IB","EOU",IF(Table2[[#This Row],[Type]]="MB","Local","492"))</f>
        <v>492</v>
      </c>
      <c r="P3011" s="46">
        <f>ROUND(Table2[[#This Row],[Cons]]/Table2[[#This Row],[Qty.]],5)</f>
        <v>1</v>
      </c>
      <c r="Q3011" s="46" t="b">
        <f>EXACT(Table2[[#This Row],[rate]],Table2[[#This Row],[Check]])</f>
        <v>1</v>
      </c>
      <c r="R3011" s="46"/>
      <c r="S3011" s="46" t="str">
        <f>IF(Table2[[#This Row],[SRO]]="EOU",VLOOKUP(Table2[[#This Row],[BE]],[2]GD.List!$C$3:$N$5014,12,0),IF(Table2[[#This Row],[SRO]]="Local","Polyester Staple Fibre","SRO 492"))</f>
        <v>SRO 492</v>
      </c>
    </row>
    <row r="3012" spans="1:19" x14ac:dyDescent="0.25">
      <c r="A3012" s="390" t="s">
        <v>2172</v>
      </c>
      <c r="B3012" s="385" t="s">
        <v>2152</v>
      </c>
      <c r="C3012" s="386">
        <v>10800</v>
      </c>
      <c r="D3012" s="387">
        <v>8523.5990000000002</v>
      </c>
      <c r="E3012" s="7" t="s">
        <v>2170</v>
      </c>
      <c r="F3012" s="385" t="s">
        <v>2176</v>
      </c>
      <c r="G3012" s="156">
        <v>44751</v>
      </c>
      <c r="H3012" s="388">
        <v>13372848.6</v>
      </c>
      <c r="I3012" s="50">
        <v>1</v>
      </c>
      <c r="J3012" s="389">
        <v>9769</v>
      </c>
      <c r="K3012" s="389">
        <v>9769</v>
      </c>
      <c r="L3012" s="389"/>
      <c r="M3012" s="383" t="str">
        <f>TEXT(Table2[[#This Row],[Gd.Dt]],"mmm-yy")</f>
        <v>Jul-22</v>
      </c>
      <c r="N3012" s="46" t="str">
        <f>MID(Table2[[#This Row],[BE]],6,2)</f>
        <v>TI</v>
      </c>
      <c r="O3012" s="46" t="str">
        <f>IF(Table2[[#This Row],[Type]]="IB","EOU",IF(Table2[[#This Row],[Type]]="MB","Local","492"))</f>
        <v>492</v>
      </c>
      <c r="P3012" s="46">
        <f>ROUND(Table2[[#This Row],[Cons]]/Table2[[#This Row],[Qty.]],5)</f>
        <v>1</v>
      </c>
      <c r="Q3012" s="46" t="b">
        <f>EXACT(Table2[[#This Row],[rate]],Table2[[#This Row],[Check]])</f>
        <v>1</v>
      </c>
      <c r="R3012" s="46"/>
      <c r="S3012" s="46" t="str">
        <f>IF(Table2[[#This Row],[SRO]]="EOU",VLOOKUP(Table2[[#This Row],[BE]],[2]GD.List!$C$3:$N$5014,12,0),IF(Table2[[#This Row],[SRO]]="Local","Polyester Staple Fibre","SRO 492"))</f>
        <v>SRO 492</v>
      </c>
    </row>
    <row r="3013" spans="1:19" x14ac:dyDescent="0.25">
      <c r="A3013" s="391" t="s">
        <v>2174</v>
      </c>
      <c r="B3013" s="391" t="s">
        <v>2153</v>
      </c>
      <c r="C3013" s="392">
        <v>21600</v>
      </c>
      <c r="D3013" s="393">
        <v>8523.5990000000002</v>
      </c>
      <c r="E3013" s="162" t="s">
        <v>2173</v>
      </c>
      <c r="F3013" s="391" t="s">
        <v>2175</v>
      </c>
      <c r="G3013" s="163">
        <v>44751</v>
      </c>
      <c r="H3013" s="394">
        <v>30992868</v>
      </c>
      <c r="I3013" s="53">
        <v>1</v>
      </c>
      <c r="J3013" s="395">
        <v>19231</v>
      </c>
      <c r="K3013" s="395">
        <v>19231</v>
      </c>
      <c r="L3013" s="395"/>
      <c r="M3013" s="384" t="str">
        <f>TEXT(Table2[[#This Row],[Gd.Dt]],"mmm-yy")</f>
        <v>Jul-22</v>
      </c>
      <c r="N3013" s="47" t="str">
        <f>MID(Table2[[#This Row],[BE]],6,2)</f>
        <v>TI</v>
      </c>
      <c r="O3013" s="47" t="str">
        <f>IF(Table2[[#This Row],[Type]]="IB","EOU",IF(Table2[[#This Row],[Type]]="MB","Local","492"))</f>
        <v>492</v>
      </c>
      <c r="P3013" s="47">
        <f>ROUND(Table2[[#This Row],[Cons]]/Table2[[#This Row],[Qty.]],5)</f>
        <v>1</v>
      </c>
      <c r="Q3013" s="47" t="b">
        <f>EXACT(Table2[[#This Row],[rate]],Table2[[#This Row],[Check]])</f>
        <v>1</v>
      </c>
      <c r="R3013" s="47"/>
      <c r="S3013" s="47" t="str">
        <f>IF(Table2[[#This Row],[SRO]]="EOU",VLOOKUP(Table2[[#This Row],[BE]],[2]GD.List!$C$3:$N$5014,12,0),IF(Table2[[#This Row],[SRO]]="Local","Polyester Staple Fibre","SRO 492"))</f>
        <v>SRO 492</v>
      </c>
    </row>
    <row r="3014" spans="1:19" x14ac:dyDescent="0.25">
      <c r="A3014" s="116" t="s">
        <v>1</v>
      </c>
      <c r="B3014" s="116" t="s">
        <v>2180</v>
      </c>
      <c r="C3014" s="165">
        <v>6909</v>
      </c>
      <c r="D3014" s="117">
        <v>2701.12</v>
      </c>
      <c r="E3014" s="7" t="s">
        <v>2184</v>
      </c>
      <c r="F3014" s="116" t="s">
        <v>2186</v>
      </c>
      <c r="G3014" s="156">
        <v>44757</v>
      </c>
      <c r="H3014" s="82">
        <v>33156295.699999999</v>
      </c>
      <c r="I3014" s="50">
        <v>0.1</v>
      </c>
      <c r="J3014" s="15">
        <v>805.92</v>
      </c>
      <c r="K3014" s="15">
        <v>8059.18</v>
      </c>
      <c r="L3014" s="15"/>
      <c r="M3014" s="66" t="str">
        <f>TEXT(Table2[[#This Row],[Gd.Dt]],"mmm-yy")</f>
        <v>Jul-22</v>
      </c>
      <c r="N3014" s="46" t="str">
        <f>MID(Table2[[#This Row],[BE]],6,2)</f>
        <v>IB</v>
      </c>
      <c r="O3014" s="46" t="str">
        <f>IF(Table2[[#This Row],[Type]]="IB","EOU",IF(Table2[[#This Row],[Type]]="MB","Local","492"))</f>
        <v>EOU</v>
      </c>
      <c r="P3014" s="46">
        <f>ROUND(Table2[[#This Row],[Cons]]/Table2[[#This Row],[Qty.]],5)</f>
        <v>0.1</v>
      </c>
      <c r="Q3014" s="46" t="b">
        <f>EXACT(Table2[[#This Row],[rate]],Table2[[#This Row],[Check]])</f>
        <v>1</v>
      </c>
      <c r="R3014" s="46"/>
      <c r="S3014" s="46" t="str">
        <f>IF(Table2[[#This Row],[SRO]]="EOU",VLOOKUP(Table2[[#This Row],[BE]],[2]GD.List!$C$3:$N$5014,12,0),IF(Table2[[#This Row],[SRO]]="Local","Polyester Staple Fibre","SRO 492"))</f>
        <v>Textile Coal</v>
      </c>
    </row>
    <row r="3015" spans="1:19" x14ac:dyDescent="0.25">
      <c r="A3015" s="119" t="s">
        <v>1</v>
      </c>
      <c r="B3015" s="116" t="s">
        <v>2180</v>
      </c>
      <c r="C3015" s="165">
        <v>6909</v>
      </c>
      <c r="D3015" s="117">
        <v>2701.12</v>
      </c>
      <c r="E3015" s="7" t="s">
        <v>2184</v>
      </c>
      <c r="F3015" s="116" t="s">
        <v>2186</v>
      </c>
      <c r="G3015" s="156">
        <v>44757</v>
      </c>
      <c r="H3015" s="82">
        <v>33156295.699999999</v>
      </c>
      <c r="I3015" s="50">
        <v>0.4</v>
      </c>
      <c r="J3015" s="15">
        <v>2558.4</v>
      </c>
      <c r="K3015" s="15">
        <v>6396</v>
      </c>
      <c r="L3015" s="15"/>
      <c r="M3015" s="66" t="str">
        <f>TEXT(Table2[[#This Row],[Gd.Dt]],"mmm-yy")</f>
        <v>Jul-22</v>
      </c>
      <c r="N3015" s="46" t="str">
        <f>MID(Table2[[#This Row],[BE]],6,2)</f>
        <v>IB</v>
      </c>
      <c r="O3015" s="46" t="str">
        <f>IF(Table2[[#This Row],[Type]]="IB","EOU",IF(Table2[[#This Row],[Type]]="MB","Local","492"))</f>
        <v>EOU</v>
      </c>
      <c r="P3015" s="46">
        <f>ROUND(Table2[[#This Row],[Cons]]/Table2[[#This Row],[Qty.]],5)</f>
        <v>0.4</v>
      </c>
      <c r="Q3015" s="46" t="b">
        <f>EXACT(Table2[[#This Row],[rate]],Table2[[#This Row],[Check]])</f>
        <v>1</v>
      </c>
      <c r="R3015" s="46"/>
      <c r="S3015" s="46" t="str">
        <f>IF(Table2[[#This Row],[SRO]]="EOU",VLOOKUP(Table2[[#This Row],[BE]],[2]GD.List!$C$3:$N$5014,12,0),IF(Table2[[#This Row],[SRO]]="Local","Polyester Staple Fibre","SRO 492"))</f>
        <v>Textile Coal</v>
      </c>
    </row>
    <row r="3016" spans="1:19" x14ac:dyDescent="0.25">
      <c r="A3016" s="119" t="s">
        <v>1</v>
      </c>
      <c r="B3016" s="116" t="s">
        <v>2179</v>
      </c>
      <c r="C3016" s="165">
        <v>28268</v>
      </c>
      <c r="D3016" s="117">
        <v>2701.12</v>
      </c>
      <c r="E3016" s="7" t="s">
        <v>2183</v>
      </c>
      <c r="F3016" s="116" t="s">
        <v>2187</v>
      </c>
      <c r="G3016" s="156">
        <v>44757</v>
      </c>
      <c r="H3016" s="82">
        <v>40266817</v>
      </c>
      <c r="I3016" s="50">
        <v>0.4</v>
      </c>
      <c r="J3016" s="15">
        <v>11608.8</v>
      </c>
      <c r="K3016" s="15">
        <v>29022</v>
      </c>
      <c r="L3016" s="15"/>
      <c r="M3016" s="66" t="str">
        <f>TEXT(Table2[[#This Row],[Gd.Dt]],"mmm-yy")</f>
        <v>Jul-22</v>
      </c>
      <c r="N3016" s="46" t="str">
        <f>MID(Table2[[#This Row],[BE]],6,2)</f>
        <v>IB</v>
      </c>
      <c r="O3016" s="46" t="str">
        <f>IF(Table2[[#This Row],[Type]]="IB","EOU",IF(Table2[[#This Row],[Type]]="MB","Local","492"))</f>
        <v>EOU</v>
      </c>
      <c r="P3016" s="46">
        <f>ROUND(Table2[[#This Row],[Cons]]/Table2[[#This Row],[Qty.]],5)</f>
        <v>0.4</v>
      </c>
      <c r="Q3016" s="46" t="b">
        <f>EXACT(Table2[[#This Row],[rate]],Table2[[#This Row],[Check]])</f>
        <v>1</v>
      </c>
      <c r="R3016" s="46"/>
      <c r="S3016" s="46" t="str">
        <f>IF(Table2[[#This Row],[SRO]]="EOU",VLOOKUP(Table2[[#This Row],[BE]],[2]GD.List!$C$3:$N$5014,12,0),IF(Table2[[#This Row],[SRO]]="Local","Polyester Staple Fibre","SRO 492"))</f>
        <v>Textile Coal</v>
      </c>
    </row>
    <row r="3017" spans="1:19" x14ac:dyDescent="0.25">
      <c r="A3017" s="120" t="s">
        <v>1</v>
      </c>
      <c r="B3017" s="116" t="s">
        <v>2178</v>
      </c>
      <c r="C3017" s="165">
        <v>31256</v>
      </c>
      <c r="D3017" s="117">
        <v>2701.12</v>
      </c>
      <c r="E3017" s="7" t="s">
        <v>2182</v>
      </c>
      <c r="F3017" s="116" t="s">
        <v>2188</v>
      </c>
      <c r="G3017" s="156">
        <v>44757</v>
      </c>
      <c r="H3017" s="82">
        <v>30141876.489999998</v>
      </c>
      <c r="I3017" s="50">
        <v>0.4</v>
      </c>
      <c r="J3017" s="15">
        <v>8729.6</v>
      </c>
      <c r="K3017" s="15">
        <v>21824</v>
      </c>
      <c r="L3017" s="15"/>
      <c r="M3017" s="66" t="str">
        <f>TEXT(Table2[[#This Row],[Gd.Dt]],"mmm-yy")</f>
        <v>Jul-22</v>
      </c>
      <c r="N3017" s="46" t="str">
        <f>MID(Table2[[#This Row],[BE]],6,2)</f>
        <v>IB</v>
      </c>
      <c r="O3017" s="46" t="str">
        <f>IF(Table2[[#This Row],[Type]]="IB","EOU",IF(Table2[[#This Row],[Type]]="MB","Local","492"))</f>
        <v>EOU</v>
      </c>
      <c r="P3017" s="46">
        <f>ROUND(Table2[[#This Row],[Cons]]/Table2[[#This Row],[Qty.]],5)</f>
        <v>0.4</v>
      </c>
      <c r="Q3017" s="46" t="b">
        <f>EXACT(Table2[[#This Row],[rate]],Table2[[#This Row],[Check]])</f>
        <v>1</v>
      </c>
      <c r="R3017" s="46"/>
      <c r="S3017" s="46" t="str">
        <f>IF(Table2[[#This Row],[SRO]]="EOU",VLOOKUP(Table2[[#This Row],[BE]],[2]GD.List!$C$3:$N$5014,12,0),IF(Table2[[#This Row],[SRO]]="Local","Polyester Staple Fibre","SRO 492"))</f>
        <v>Textile Coal</v>
      </c>
    </row>
    <row r="3018" spans="1:19" x14ac:dyDescent="0.25">
      <c r="A3018" s="119" t="s">
        <v>1881</v>
      </c>
      <c r="B3018" s="116" t="s">
        <v>2180</v>
      </c>
      <c r="C3018" s="165">
        <v>6909</v>
      </c>
      <c r="D3018" s="117">
        <v>2847</v>
      </c>
      <c r="E3018" s="7" t="s">
        <v>2184</v>
      </c>
      <c r="F3018" s="116" t="s">
        <v>2186</v>
      </c>
      <c r="G3018" s="156">
        <v>44757</v>
      </c>
      <c r="H3018" s="82">
        <v>33156295.699999999</v>
      </c>
      <c r="I3018" s="50">
        <v>0.03</v>
      </c>
      <c r="J3018" s="15">
        <v>191.88</v>
      </c>
      <c r="K3018" s="15">
        <v>6396</v>
      </c>
      <c r="L3018" s="15"/>
      <c r="M3018" s="66" t="str">
        <f>TEXT(Table2[[#This Row],[Gd.Dt]],"mmm-yy")</f>
        <v>Jul-22</v>
      </c>
      <c r="N3018" s="46" t="str">
        <f>MID(Table2[[#This Row],[BE]],6,2)</f>
        <v>IB</v>
      </c>
      <c r="O3018" s="46" t="str">
        <f>IF(Table2[[#This Row],[Type]]="IB","EOU",IF(Table2[[#This Row],[Type]]="MB","Local","492"))</f>
        <v>EOU</v>
      </c>
      <c r="P3018" s="46">
        <f>ROUND(Table2[[#This Row],[Cons]]/Table2[[#This Row],[Qty.]],5)</f>
        <v>0.03</v>
      </c>
      <c r="Q3018" s="46" t="b">
        <f>EXACT(Table2[[#This Row],[rate]],Table2[[#This Row],[Check]])</f>
        <v>1</v>
      </c>
      <c r="R3018" s="46"/>
      <c r="S3018" s="46" t="str">
        <f>IF(Table2[[#This Row],[SRO]]="EOU",VLOOKUP(Table2[[#This Row],[BE]],[2]GD.List!$C$3:$N$5014,12,0),IF(Table2[[#This Row],[SRO]]="Local","Polyester Staple Fibre","SRO 492"))</f>
        <v>Textile Chemical</v>
      </c>
    </row>
    <row r="3019" spans="1:19" x14ac:dyDescent="0.25">
      <c r="A3019" s="119" t="s">
        <v>1881</v>
      </c>
      <c r="B3019" s="116" t="s">
        <v>2179</v>
      </c>
      <c r="C3019" s="165">
        <v>28268</v>
      </c>
      <c r="D3019" s="117">
        <v>2847</v>
      </c>
      <c r="E3019" s="7" t="s">
        <v>2183</v>
      </c>
      <c r="F3019" s="116" t="s">
        <v>2187</v>
      </c>
      <c r="G3019" s="156">
        <v>44757</v>
      </c>
      <c r="H3019" s="82">
        <v>40266817</v>
      </c>
      <c r="I3019" s="50">
        <v>0.03</v>
      </c>
      <c r="J3019" s="15">
        <v>870.66</v>
      </c>
      <c r="K3019" s="15">
        <v>29022</v>
      </c>
      <c r="L3019" s="15"/>
      <c r="M3019" s="66" t="str">
        <f>TEXT(Table2[[#This Row],[Gd.Dt]],"mmm-yy")</f>
        <v>Jul-22</v>
      </c>
      <c r="N3019" s="46" t="str">
        <f>MID(Table2[[#This Row],[BE]],6,2)</f>
        <v>IB</v>
      </c>
      <c r="O3019" s="46" t="str">
        <f>IF(Table2[[#This Row],[Type]]="IB","EOU",IF(Table2[[#This Row],[Type]]="MB","Local","492"))</f>
        <v>EOU</v>
      </c>
      <c r="P3019" s="46">
        <f>ROUND(Table2[[#This Row],[Cons]]/Table2[[#This Row],[Qty.]],5)</f>
        <v>0.03</v>
      </c>
      <c r="Q3019" s="46" t="b">
        <f>EXACT(Table2[[#This Row],[rate]],Table2[[#This Row],[Check]])</f>
        <v>1</v>
      </c>
      <c r="R3019" s="46"/>
      <c r="S3019" s="46" t="str">
        <f>IF(Table2[[#This Row],[SRO]]="EOU",VLOOKUP(Table2[[#This Row],[BE]],[2]GD.List!$C$3:$N$5014,12,0),IF(Table2[[#This Row],[SRO]]="Local","Polyester Staple Fibre","SRO 492"))</f>
        <v>Textile Chemical</v>
      </c>
    </row>
    <row r="3020" spans="1:19" x14ac:dyDescent="0.25">
      <c r="A3020" s="120" t="s">
        <v>1881</v>
      </c>
      <c r="B3020" s="116" t="s">
        <v>2178</v>
      </c>
      <c r="C3020" s="165">
        <v>31256</v>
      </c>
      <c r="D3020" s="117">
        <v>2847</v>
      </c>
      <c r="E3020" s="7" t="s">
        <v>2182</v>
      </c>
      <c r="F3020" s="116" t="s">
        <v>2188</v>
      </c>
      <c r="G3020" s="156">
        <v>44757</v>
      </c>
      <c r="H3020" s="82">
        <v>30141876.489999998</v>
      </c>
      <c r="I3020" s="50">
        <v>0.03</v>
      </c>
      <c r="J3020" s="15">
        <v>654.72</v>
      </c>
      <c r="K3020" s="15">
        <v>21824</v>
      </c>
      <c r="L3020" s="15"/>
      <c r="M3020" s="66" t="str">
        <f>TEXT(Table2[[#This Row],[Gd.Dt]],"mmm-yy")</f>
        <v>Jul-22</v>
      </c>
      <c r="N3020" s="46" t="str">
        <f>MID(Table2[[#This Row],[BE]],6,2)</f>
        <v>IB</v>
      </c>
      <c r="O3020" s="46" t="str">
        <f>IF(Table2[[#This Row],[Type]]="IB","EOU",IF(Table2[[#This Row],[Type]]="MB","Local","492"))</f>
        <v>EOU</v>
      </c>
      <c r="P3020" s="46">
        <f>ROUND(Table2[[#This Row],[Cons]]/Table2[[#This Row],[Qty.]],5)</f>
        <v>0.03</v>
      </c>
      <c r="Q3020" s="46" t="b">
        <f>EXACT(Table2[[#This Row],[rate]],Table2[[#This Row],[Check]])</f>
        <v>1</v>
      </c>
      <c r="R3020" s="46"/>
      <c r="S3020" s="46" t="str">
        <f>IF(Table2[[#This Row],[SRO]]="EOU",VLOOKUP(Table2[[#This Row],[BE]],[2]GD.List!$C$3:$N$5014,12,0),IF(Table2[[#This Row],[SRO]]="Local","Polyester Staple Fibre","SRO 492"))</f>
        <v>Textile Chemical</v>
      </c>
    </row>
    <row r="3021" spans="1:19" x14ac:dyDescent="0.25">
      <c r="A3021" s="119" t="s">
        <v>1969</v>
      </c>
      <c r="B3021" s="116" t="s">
        <v>2180</v>
      </c>
      <c r="C3021" s="165">
        <v>6909</v>
      </c>
      <c r="D3021" s="117">
        <v>5402.33</v>
      </c>
      <c r="E3021" s="7" t="s">
        <v>2184</v>
      </c>
      <c r="F3021" s="116" t="s">
        <v>2186</v>
      </c>
      <c r="G3021" s="156">
        <v>44757</v>
      </c>
      <c r="H3021" s="82">
        <v>33156295.699999999</v>
      </c>
      <c r="I3021" s="50">
        <v>0.99009999999999998</v>
      </c>
      <c r="J3021" s="15">
        <v>7979.39</v>
      </c>
      <c r="K3021" s="15">
        <v>8059.18</v>
      </c>
      <c r="L3021" s="15"/>
      <c r="M3021" s="66" t="str">
        <f>TEXT(Table2[[#This Row],[Gd.Dt]],"mmm-yy")</f>
        <v>Jul-22</v>
      </c>
      <c r="N3021" s="46" t="str">
        <f>MID(Table2[[#This Row],[BE]],6,2)</f>
        <v>IB</v>
      </c>
      <c r="O3021" s="46" t="str">
        <f>IF(Table2[[#This Row],[Type]]="IB","EOU",IF(Table2[[#This Row],[Type]]="MB","Local","492"))</f>
        <v>EOU</v>
      </c>
      <c r="P3021" s="46">
        <f>ROUND(Table2[[#This Row],[Cons]]/Table2[[#This Row],[Qty.]],5)</f>
        <v>0.99009999999999998</v>
      </c>
      <c r="Q3021" s="46" t="b">
        <f>EXACT(Table2[[#This Row],[rate]],Table2[[#This Row],[Check]])</f>
        <v>1</v>
      </c>
      <c r="R3021" s="46"/>
      <c r="S3021" s="46" t="str">
        <f>IF(Table2[[#This Row],[SRO]]="EOU",VLOOKUP(Table2[[#This Row],[BE]],[2]GD.List!$C$3:$N$5014,12,0),IF(Table2[[#This Row],[SRO]]="Local","Polyester Staple Fibre","SRO 492"))</f>
        <v>Polyester Yarn</v>
      </c>
    </row>
    <row r="3022" spans="1:19" x14ac:dyDescent="0.25">
      <c r="A3022" s="120" t="s">
        <v>1969</v>
      </c>
      <c r="B3022" s="116" t="s">
        <v>2180</v>
      </c>
      <c r="C3022" s="165">
        <v>6909</v>
      </c>
      <c r="D3022" s="117">
        <v>5402.33</v>
      </c>
      <c r="E3022" s="7" t="s">
        <v>2184</v>
      </c>
      <c r="F3022" s="116" t="s">
        <v>2186</v>
      </c>
      <c r="G3022" s="156">
        <v>44757</v>
      </c>
      <c r="H3022" s="82">
        <v>33156295.699999999</v>
      </c>
      <c r="I3022" s="50">
        <v>1.0101</v>
      </c>
      <c r="J3022" s="15">
        <v>6460.6</v>
      </c>
      <c r="K3022" s="15">
        <v>6396</v>
      </c>
      <c r="L3022" s="15"/>
      <c r="M3022" s="66" t="str">
        <f>TEXT(Table2[[#This Row],[Gd.Dt]],"mmm-yy")</f>
        <v>Jul-22</v>
      </c>
      <c r="N3022" s="46" t="str">
        <f>MID(Table2[[#This Row],[BE]],6,2)</f>
        <v>IB</v>
      </c>
      <c r="O3022" s="46" t="str">
        <f>IF(Table2[[#This Row],[Type]]="IB","EOU",IF(Table2[[#This Row],[Type]]="MB","Local","492"))</f>
        <v>EOU</v>
      </c>
      <c r="P3022" s="46">
        <f>ROUND(Table2[[#This Row],[Cons]]/Table2[[#This Row],[Qty.]],5)</f>
        <v>1.0101</v>
      </c>
      <c r="Q3022" s="46" t="b">
        <f>EXACT(Table2[[#This Row],[rate]],Table2[[#This Row],[Check]])</f>
        <v>1</v>
      </c>
      <c r="R3022" s="46"/>
      <c r="S3022" s="46" t="str">
        <f>IF(Table2[[#This Row],[SRO]]="EOU",VLOOKUP(Table2[[#This Row],[BE]],[2]GD.List!$C$3:$N$5014,12,0),IF(Table2[[#This Row],[SRO]]="Local","Polyester Staple Fibre","SRO 492"))</f>
        <v>Polyester Yarn</v>
      </c>
    </row>
    <row r="3023" spans="1:19" x14ac:dyDescent="0.25">
      <c r="A3023" s="119" t="s">
        <v>1971</v>
      </c>
      <c r="B3023" s="116" t="s">
        <v>2179</v>
      </c>
      <c r="C3023" s="165">
        <v>28268</v>
      </c>
      <c r="D3023" s="117">
        <v>5503.201</v>
      </c>
      <c r="E3023" s="7" t="s">
        <v>2183</v>
      </c>
      <c r="F3023" s="116" t="s">
        <v>2187</v>
      </c>
      <c r="G3023" s="156">
        <v>44757</v>
      </c>
      <c r="H3023" s="82">
        <v>40266817</v>
      </c>
      <c r="I3023" s="50">
        <v>0.41666999999999998</v>
      </c>
      <c r="J3023" s="15">
        <v>12092.6</v>
      </c>
      <c r="K3023" s="15">
        <v>29022</v>
      </c>
      <c r="L3023" s="15"/>
      <c r="M3023" s="66" t="str">
        <f>TEXT(Table2[[#This Row],[Gd.Dt]],"mmm-yy")</f>
        <v>Jul-22</v>
      </c>
      <c r="N3023" s="46" t="str">
        <f>MID(Table2[[#This Row],[BE]],6,2)</f>
        <v>MB</v>
      </c>
      <c r="O3023" s="46" t="str">
        <f>IF(Table2[[#This Row],[Type]]="IB","EOU",IF(Table2[[#This Row],[Type]]="MB","Local","492"))</f>
        <v>Local</v>
      </c>
      <c r="P3023" s="46">
        <f>ROUND(Table2[[#This Row],[Cons]]/Table2[[#This Row],[Qty.]],5)</f>
        <v>0.41666999999999998</v>
      </c>
      <c r="Q3023" s="46" t="b">
        <f>EXACT(Table2[[#This Row],[rate]],Table2[[#This Row],[Check]])</f>
        <v>1</v>
      </c>
      <c r="R3023" s="46"/>
      <c r="S3023" s="46" t="str">
        <f>IF(Table2[[#This Row],[SRO]]="EOU",VLOOKUP(Table2[[#This Row],[BE]],[2]GD.List!$C$3:$N$5014,12,0),IF(Table2[[#This Row],[SRO]]="Local","Polyester Staple Fibre","SRO 492"))</f>
        <v>Polyester Staple Fibre</v>
      </c>
    </row>
    <row r="3024" spans="1:19" x14ac:dyDescent="0.25">
      <c r="A3024" s="120" t="s">
        <v>1971</v>
      </c>
      <c r="B3024" s="116" t="s">
        <v>2178</v>
      </c>
      <c r="C3024" s="165">
        <v>31256</v>
      </c>
      <c r="D3024" s="117">
        <v>5503.201</v>
      </c>
      <c r="E3024" s="7" t="s">
        <v>2182</v>
      </c>
      <c r="F3024" s="116" t="s">
        <v>2188</v>
      </c>
      <c r="G3024" s="156">
        <v>44757</v>
      </c>
      <c r="H3024" s="82">
        <v>30141876.489999998</v>
      </c>
      <c r="I3024" s="50">
        <v>0.41666999999999998</v>
      </c>
      <c r="J3024" s="15">
        <v>9093.41</v>
      </c>
      <c r="K3024" s="15">
        <v>21824</v>
      </c>
      <c r="L3024" s="15"/>
      <c r="M3024" s="66" t="str">
        <f>TEXT(Table2[[#This Row],[Gd.Dt]],"mmm-yy")</f>
        <v>Jul-22</v>
      </c>
      <c r="N3024" s="46" t="str">
        <f>MID(Table2[[#This Row],[BE]],6,2)</f>
        <v>MB</v>
      </c>
      <c r="O3024" s="46" t="str">
        <f>IF(Table2[[#This Row],[Type]]="IB","EOU",IF(Table2[[#This Row],[Type]]="MB","Local","492"))</f>
        <v>Local</v>
      </c>
      <c r="P3024" s="46">
        <f>ROUND(Table2[[#This Row],[Cons]]/Table2[[#This Row],[Qty.]],5)</f>
        <v>0.41666999999999998</v>
      </c>
      <c r="Q3024" s="46" t="b">
        <f>EXACT(Table2[[#This Row],[rate]],Table2[[#This Row],[Check]])</f>
        <v>1</v>
      </c>
      <c r="R3024" s="46"/>
      <c r="S3024" s="46" t="str">
        <f>IF(Table2[[#This Row],[SRO]]="EOU",VLOOKUP(Table2[[#This Row],[BE]],[2]GD.List!$C$3:$N$5014,12,0),IF(Table2[[#This Row],[SRO]]="Local","Polyester Staple Fibre","SRO 492"))</f>
        <v>Polyester Staple Fibre</v>
      </c>
    </row>
    <row r="3025" spans="1:19" x14ac:dyDescent="0.25">
      <c r="A3025" s="120" t="s">
        <v>1990</v>
      </c>
      <c r="B3025" s="116" t="s">
        <v>2177</v>
      </c>
      <c r="C3025" s="165">
        <v>43632</v>
      </c>
      <c r="D3025" s="117">
        <v>8523.5990000000002</v>
      </c>
      <c r="E3025" s="7" t="s">
        <v>2181</v>
      </c>
      <c r="F3025" s="116" t="s">
        <v>2189</v>
      </c>
      <c r="G3025" s="156">
        <v>44756</v>
      </c>
      <c r="H3025" s="82">
        <v>27901298.34</v>
      </c>
      <c r="I3025" s="50">
        <v>1</v>
      </c>
      <c r="J3025" s="15">
        <v>31000</v>
      </c>
      <c r="K3025" s="15">
        <v>31000</v>
      </c>
      <c r="L3025" s="15"/>
      <c r="M3025" s="66" t="str">
        <f>TEXT(Table2[[#This Row],[Gd.Dt]],"mmm-yy")</f>
        <v>Jul-22</v>
      </c>
      <c r="N3025" s="46" t="str">
        <f>MID(Table2[[#This Row],[BE]],6,2)</f>
        <v>TI</v>
      </c>
      <c r="O3025" s="46" t="str">
        <f>IF(Table2[[#This Row],[Type]]="IB","EOU",IF(Table2[[#This Row],[Type]]="MB","Local","492"))</f>
        <v>492</v>
      </c>
      <c r="P3025" s="46">
        <f>ROUND(Table2[[#This Row],[Cons]]/Table2[[#This Row],[Qty.]],5)</f>
        <v>1</v>
      </c>
      <c r="Q3025" s="46" t="b">
        <f>EXACT(Table2[[#This Row],[rate]],Table2[[#This Row],[Check]])</f>
        <v>1</v>
      </c>
      <c r="R3025" s="46"/>
      <c r="S3025" s="46" t="str">
        <f>IF(Table2[[#This Row],[SRO]]="EOU",VLOOKUP(Table2[[#This Row],[BE]],[2]GD.List!$C$3:$N$5014,12,0),IF(Table2[[#This Row],[SRO]]="Local","Polyester Staple Fibre","SRO 492"))</f>
        <v>SRO 492</v>
      </c>
    </row>
    <row r="3026" spans="1:19" x14ac:dyDescent="0.25">
      <c r="A3026" s="119" t="s">
        <v>2082</v>
      </c>
      <c r="B3026" s="116" t="s">
        <v>2180</v>
      </c>
      <c r="C3026" s="165">
        <v>6909</v>
      </c>
      <c r="D3026" s="117">
        <v>3910</v>
      </c>
      <c r="E3026" s="7" t="s">
        <v>2184</v>
      </c>
      <c r="F3026" s="116" t="s">
        <v>2186</v>
      </c>
      <c r="G3026" s="156">
        <v>44757</v>
      </c>
      <c r="H3026" s="82">
        <v>33156295.699999999</v>
      </c>
      <c r="I3026" s="50">
        <v>0.04</v>
      </c>
      <c r="J3026" s="15">
        <v>255.84</v>
      </c>
      <c r="K3026" s="15">
        <v>6396</v>
      </c>
      <c r="L3026" s="15"/>
      <c r="M3026" s="66" t="str">
        <f>TEXT(Table2[[#This Row],[Gd.Dt]],"mmm-yy")</f>
        <v>Jul-22</v>
      </c>
      <c r="N3026" s="46" t="str">
        <f>MID(Table2[[#This Row],[BE]],6,2)</f>
        <v>IB</v>
      </c>
      <c r="O3026" s="46" t="str">
        <f>IF(Table2[[#This Row],[Type]]="IB","EOU",IF(Table2[[#This Row],[Type]]="MB","Local","492"))</f>
        <v>EOU</v>
      </c>
      <c r="P3026" s="46">
        <f>ROUND(Table2[[#This Row],[Cons]]/Table2[[#This Row],[Qty.]],5)</f>
        <v>0.04</v>
      </c>
      <c r="Q3026" s="46" t="b">
        <f>EXACT(Table2[[#This Row],[rate]],Table2[[#This Row],[Check]])</f>
        <v>1</v>
      </c>
      <c r="R3026" s="46"/>
      <c r="S3026" s="46" t="str">
        <f>IF(Table2[[#This Row],[SRO]]="EOU",VLOOKUP(Table2[[#This Row],[BE]],[2]GD.List!$C$3:$N$5014,12,0),IF(Table2[[#This Row],[SRO]]="Local","Polyester Staple Fibre","SRO 492"))</f>
        <v>Textile Chemical</v>
      </c>
    </row>
    <row r="3027" spans="1:19" x14ac:dyDescent="0.25">
      <c r="A3027" s="119" t="s">
        <v>2082</v>
      </c>
      <c r="B3027" s="116" t="s">
        <v>2179</v>
      </c>
      <c r="C3027" s="165">
        <v>28268</v>
      </c>
      <c r="D3027" s="117">
        <v>3910</v>
      </c>
      <c r="E3027" s="7" t="s">
        <v>2183</v>
      </c>
      <c r="F3027" s="116" t="s">
        <v>2187</v>
      </c>
      <c r="G3027" s="156">
        <v>44757</v>
      </c>
      <c r="H3027" s="82">
        <v>40266817</v>
      </c>
      <c r="I3027" s="50">
        <v>0.04</v>
      </c>
      <c r="J3027" s="15">
        <v>1160.8800000000001</v>
      </c>
      <c r="K3027" s="15">
        <v>29022</v>
      </c>
      <c r="L3027" s="15"/>
      <c r="M3027" s="66" t="str">
        <f>TEXT(Table2[[#This Row],[Gd.Dt]],"mmm-yy")</f>
        <v>Jul-22</v>
      </c>
      <c r="N3027" s="46" t="str">
        <f>MID(Table2[[#This Row],[BE]],6,2)</f>
        <v>IB</v>
      </c>
      <c r="O3027" s="46" t="str">
        <f>IF(Table2[[#This Row],[Type]]="IB","EOU",IF(Table2[[#This Row],[Type]]="MB","Local","492"))</f>
        <v>EOU</v>
      </c>
      <c r="P3027" s="46">
        <f>ROUND(Table2[[#This Row],[Cons]]/Table2[[#This Row],[Qty.]],5)</f>
        <v>0.04</v>
      </c>
      <c r="Q3027" s="46" t="b">
        <f>EXACT(Table2[[#This Row],[rate]],Table2[[#This Row],[Check]])</f>
        <v>1</v>
      </c>
      <c r="R3027" s="46"/>
      <c r="S3027" s="46" t="str">
        <f>IF(Table2[[#This Row],[SRO]]="EOU",VLOOKUP(Table2[[#This Row],[BE]],[2]GD.List!$C$3:$N$5014,12,0),IF(Table2[[#This Row],[SRO]]="Local","Polyester Staple Fibre","SRO 492"))</f>
        <v>Textile Chemical</v>
      </c>
    </row>
    <row r="3028" spans="1:19" x14ac:dyDescent="0.25">
      <c r="A3028" s="120" t="s">
        <v>2082</v>
      </c>
      <c r="B3028" s="116" t="s">
        <v>2178</v>
      </c>
      <c r="C3028" s="165">
        <v>31256</v>
      </c>
      <c r="D3028" s="117">
        <v>3910</v>
      </c>
      <c r="E3028" s="7" t="s">
        <v>2182</v>
      </c>
      <c r="F3028" s="116" t="s">
        <v>2188</v>
      </c>
      <c r="G3028" s="156">
        <v>44757</v>
      </c>
      <c r="H3028" s="82">
        <v>30141876.489999998</v>
      </c>
      <c r="I3028" s="50">
        <v>0.04</v>
      </c>
      <c r="J3028" s="15">
        <v>872.96</v>
      </c>
      <c r="K3028" s="15">
        <v>21824</v>
      </c>
      <c r="L3028" s="15"/>
      <c r="M3028" s="66" t="str">
        <f>TEXT(Table2[[#This Row],[Gd.Dt]],"mmm-yy")</f>
        <v>Jul-22</v>
      </c>
      <c r="N3028" s="46" t="str">
        <f>MID(Table2[[#This Row],[BE]],6,2)</f>
        <v>IB</v>
      </c>
      <c r="O3028" s="46" t="str">
        <f>IF(Table2[[#This Row],[Type]]="IB","EOU",IF(Table2[[#This Row],[Type]]="MB","Local","492"))</f>
        <v>EOU</v>
      </c>
      <c r="P3028" s="46">
        <f>ROUND(Table2[[#This Row],[Cons]]/Table2[[#This Row],[Qty.]],5)</f>
        <v>0.04</v>
      </c>
      <c r="Q3028" s="46" t="b">
        <f>EXACT(Table2[[#This Row],[rate]],Table2[[#This Row],[Check]])</f>
        <v>1</v>
      </c>
      <c r="R3028" s="46"/>
      <c r="S3028" s="46" t="str">
        <f>IF(Table2[[#This Row],[SRO]]="EOU",VLOOKUP(Table2[[#This Row],[BE]],[2]GD.List!$C$3:$N$5014,12,0),IF(Table2[[#This Row],[SRO]]="Local","Polyester Staple Fibre","SRO 492"))</f>
        <v>Textile Chemical</v>
      </c>
    </row>
    <row r="3029" spans="1:19" x14ac:dyDescent="0.25">
      <c r="A3029" s="120" t="s">
        <v>2139</v>
      </c>
      <c r="B3029" s="116" t="s">
        <v>2177</v>
      </c>
      <c r="C3029" s="165">
        <v>43632</v>
      </c>
      <c r="D3029" s="117">
        <v>9606.2099999999991</v>
      </c>
      <c r="E3029" s="7" t="s">
        <v>2181</v>
      </c>
      <c r="F3029" s="116" t="s">
        <v>2189</v>
      </c>
      <c r="G3029" s="156">
        <v>44756</v>
      </c>
      <c r="H3029" s="82">
        <v>27901298.34</v>
      </c>
      <c r="I3029" s="50">
        <v>1</v>
      </c>
      <c r="J3029" s="15">
        <v>170</v>
      </c>
      <c r="K3029" s="15">
        <v>170</v>
      </c>
      <c r="L3029" s="15"/>
      <c r="M3029" s="66" t="str">
        <f>TEXT(Table2[[#This Row],[Gd.Dt]],"mmm-yy")</f>
        <v>Jul-22</v>
      </c>
      <c r="N3029" s="46" t="str">
        <f>MID(Table2[[#This Row],[BE]],6,2)</f>
        <v>TI</v>
      </c>
      <c r="O3029" s="46" t="str">
        <f>IF(Table2[[#This Row],[Type]]="IB","EOU",IF(Table2[[#This Row],[Type]]="MB","Local","492"))</f>
        <v>492</v>
      </c>
      <c r="P3029" s="46">
        <f>ROUND(Table2[[#This Row],[Cons]]/Table2[[#This Row],[Qty.]],5)</f>
        <v>1</v>
      </c>
      <c r="Q3029" s="46" t="b">
        <f>EXACT(Table2[[#This Row],[rate]],Table2[[#This Row],[Check]])</f>
        <v>1</v>
      </c>
      <c r="R3029" s="46"/>
      <c r="S3029" s="46" t="str">
        <f>IF(Table2[[#This Row],[SRO]]="EOU",VLOOKUP(Table2[[#This Row],[BE]],[2]GD.List!$C$3:$N$5014,12,0),IF(Table2[[#This Row],[SRO]]="Local","Polyester Staple Fibre","SRO 492"))</f>
        <v>SRO 492</v>
      </c>
    </row>
    <row r="3030" spans="1:19" x14ac:dyDescent="0.25">
      <c r="A3030" s="120" t="s">
        <v>2155</v>
      </c>
      <c r="B3030" s="116" t="s">
        <v>2177</v>
      </c>
      <c r="C3030" s="165">
        <v>43632</v>
      </c>
      <c r="D3030" s="117">
        <v>9607.11</v>
      </c>
      <c r="E3030" s="7" t="s">
        <v>2181</v>
      </c>
      <c r="F3030" s="116" t="s">
        <v>2189</v>
      </c>
      <c r="G3030" s="156">
        <v>44756</v>
      </c>
      <c r="H3030" s="82">
        <v>27901298.34</v>
      </c>
      <c r="I3030" s="50">
        <v>1</v>
      </c>
      <c r="J3030" s="15">
        <v>200</v>
      </c>
      <c r="K3030" s="15">
        <v>200</v>
      </c>
      <c r="L3030" s="15"/>
      <c r="M3030" s="66" t="str">
        <f>TEXT(Table2[[#This Row],[Gd.Dt]],"mmm-yy")</f>
        <v>Jul-22</v>
      </c>
      <c r="N3030" s="46" t="str">
        <f>MID(Table2[[#This Row],[BE]],6,2)</f>
        <v>EP</v>
      </c>
      <c r="O3030" s="46" t="str">
        <f>IF(Table2[[#This Row],[Type]]="IB","EOU",IF(Table2[[#This Row],[Type]]="MB","Local","492"))</f>
        <v>492</v>
      </c>
      <c r="P3030" s="46">
        <f>ROUND(Table2[[#This Row],[Cons]]/Table2[[#This Row],[Qty.]],5)</f>
        <v>1</v>
      </c>
      <c r="Q3030" s="46" t="b">
        <f>EXACT(Table2[[#This Row],[rate]],Table2[[#This Row],[Check]])</f>
        <v>1</v>
      </c>
      <c r="R3030" s="46"/>
      <c r="S3030" s="46" t="str">
        <f>IF(Table2[[#This Row],[SRO]]="EOU",VLOOKUP(Table2[[#This Row],[BE]],[2]GD.List!$C$3:$N$5014,12,0),IF(Table2[[#This Row],[SRO]]="Local","Polyester Staple Fibre","SRO 492"))</f>
        <v>SRO 492</v>
      </c>
    </row>
    <row r="3031" spans="1:19" x14ac:dyDescent="0.25">
      <c r="A3031" s="120" t="s">
        <v>2171</v>
      </c>
      <c r="B3031" s="116" t="s">
        <v>2177</v>
      </c>
      <c r="C3031" s="165">
        <v>43632</v>
      </c>
      <c r="D3031" s="117">
        <v>9607.11</v>
      </c>
      <c r="E3031" s="7" t="s">
        <v>2181</v>
      </c>
      <c r="F3031" s="116" t="s">
        <v>2189</v>
      </c>
      <c r="G3031" s="156">
        <v>44756</v>
      </c>
      <c r="H3031" s="82">
        <v>27901298.34</v>
      </c>
      <c r="I3031" s="50">
        <v>1</v>
      </c>
      <c r="J3031" s="15">
        <v>180.39</v>
      </c>
      <c r="K3031" s="15">
        <v>180.39</v>
      </c>
      <c r="L3031" s="15"/>
      <c r="M3031" s="66" t="str">
        <f>TEXT(Table2[[#This Row],[Gd.Dt]],"mmm-yy")</f>
        <v>Jul-22</v>
      </c>
      <c r="N3031" s="46" t="str">
        <f>MID(Table2[[#This Row],[BE]],6,2)</f>
        <v>EP</v>
      </c>
      <c r="O3031" s="46" t="str">
        <f>IF(Table2[[#This Row],[Type]]="IB","EOU",IF(Table2[[#This Row],[Type]]="MB","Local","492"))</f>
        <v>492</v>
      </c>
      <c r="P3031" s="46">
        <f>ROUND(Table2[[#This Row],[Cons]]/Table2[[#This Row],[Qty.]],5)</f>
        <v>1</v>
      </c>
      <c r="Q3031" s="46" t="b">
        <f>EXACT(Table2[[#This Row],[rate]],Table2[[#This Row],[Check]])</f>
        <v>1</v>
      </c>
      <c r="R3031" s="46"/>
      <c r="S3031" s="46" t="str">
        <f>IF(Table2[[#This Row],[SRO]]="EOU",VLOOKUP(Table2[[#This Row],[BE]],[2]GD.List!$C$3:$N$5014,12,0),IF(Table2[[#This Row],[SRO]]="Local","Polyester Staple Fibre","SRO 492"))</f>
        <v>SRO 492</v>
      </c>
    </row>
    <row r="3032" spans="1:19" x14ac:dyDescent="0.25">
      <c r="A3032" s="119" t="s">
        <v>2185</v>
      </c>
      <c r="B3032" s="119" t="s">
        <v>2180</v>
      </c>
      <c r="C3032" s="170">
        <v>6909</v>
      </c>
      <c r="D3032" s="171">
        <v>9606.1</v>
      </c>
      <c r="E3032" s="162" t="s">
        <v>2184</v>
      </c>
      <c r="F3032" s="119" t="s">
        <v>2186</v>
      </c>
      <c r="G3032" s="163">
        <v>44757</v>
      </c>
      <c r="H3032" s="172">
        <v>33156295.699999999</v>
      </c>
      <c r="I3032" s="53">
        <v>1</v>
      </c>
      <c r="J3032" s="30">
        <v>11</v>
      </c>
      <c r="K3032" s="30">
        <v>11</v>
      </c>
      <c r="L3032" s="30"/>
      <c r="M3032" s="67" t="str">
        <f>TEXT(Table2[[#This Row],[Gd.Dt]],"mmm-yy")</f>
        <v>Jul-22</v>
      </c>
      <c r="N3032" s="47" t="str">
        <f>MID(Table2[[#This Row],[BE]],6,2)</f>
        <v>TI</v>
      </c>
      <c r="O3032" s="47" t="str">
        <f>IF(Table2[[#This Row],[Type]]="IB","EOU",IF(Table2[[#This Row],[Type]]="MB","Local","492"))</f>
        <v>492</v>
      </c>
      <c r="P3032" s="47">
        <f>ROUND(Table2[[#This Row],[Cons]]/Table2[[#This Row],[Qty.]],5)</f>
        <v>1</v>
      </c>
      <c r="Q3032" s="47" t="b">
        <f>EXACT(Table2[[#This Row],[rate]],Table2[[#This Row],[Check]])</f>
        <v>1</v>
      </c>
      <c r="R3032" s="47"/>
      <c r="S3032" s="47" t="str">
        <f>IF(Table2[[#This Row],[SRO]]="EOU",VLOOKUP(Table2[[#This Row],[BE]],[2]GD.List!$C$3:$N$5014,12,0),IF(Table2[[#This Row],[SRO]]="Local","Polyester Staple Fibre","SRO 492"))</f>
        <v>SRO 492</v>
      </c>
    </row>
    <row r="3033" spans="1:19" x14ac:dyDescent="0.25">
      <c r="A3033" s="401" t="s">
        <v>1</v>
      </c>
      <c r="B3033" s="401" t="s">
        <v>2191</v>
      </c>
      <c r="C3033" s="402">
        <v>10008</v>
      </c>
      <c r="D3033" s="403">
        <v>2701.12</v>
      </c>
      <c r="E3033" s="7" t="s">
        <v>2194</v>
      </c>
      <c r="F3033" s="401" t="s">
        <v>2196</v>
      </c>
      <c r="G3033" s="156">
        <v>44758</v>
      </c>
      <c r="H3033" s="404">
        <v>2707921.5</v>
      </c>
      <c r="I3033" s="50">
        <v>0.4</v>
      </c>
      <c r="J3033" s="397">
        <v>633.6</v>
      </c>
      <c r="K3033" s="397">
        <v>1584</v>
      </c>
      <c r="L3033" s="397"/>
      <c r="M3033" s="398" t="str">
        <f>TEXT(Table2[[#This Row],[Gd.Dt]],"mmm-yy")</f>
        <v>Jul-22</v>
      </c>
      <c r="N3033" s="46" t="str">
        <f>MID(Table2[[#This Row],[BE]],6,2)</f>
        <v>IB</v>
      </c>
      <c r="O3033" s="46" t="str">
        <f>IF(Table2[[#This Row],[Type]]="IB","EOU",IF(Table2[[#This Row],[Type]]="MB","Local","492"))</f>
        <v>EOU</v>
      </c>
      <c r="P3033" s="46">
        <f>ROUND(Table2[[#This Row],[Cons]]/Table2[[#This Row],[Qty.]],5)</f>
        <v>0.4</v>
      </c>
      <c r="Q3033" s="46" t="b">
        <f>EXACT(Table2[[#This Row],[rate]],Table2[[#This Row],[Check]])</f>
        <v>1</v>
      </c>
      <c r="R3033" s="46"/>
      <c r="S3033" s="46" t="str">
        <f>IF(Table2[[#This Row],[SRO]]="EOU",VLOOKUP(Table2[[#This Row],[BE]],[2]GD.List!$C$3:$N$5014,12,0),IF(Table2[[#This Row],[SRO]]="Local","Polyester Staple Fibre","SRO 492"))</f>
        <v>Textile Coal</v>
      </c>
    </row>
    <row r="3034" spans="1:19" x14ac:dyDescent="0.25">
      <c r="A3034" s="401" t="s">
        <v>1</v>
      </c>
      <c r="B3034" s="401" t="s">
        <v>2192</v>
      </c>
      <c r="C3034" s="402">
        <v>5496</v>
      </c>
      <c r="D3034" s="403">
        <v>2701.12</v>
      </c>
      <c r="E3034" s="7" t="s">
        <v>2195</v>
      </c>
      <c r="F3034" s="401" t="s">
        <v>2197</v>
      </c>
      <c r="G3034" s="156">
        <v>44758</v>
      </c>
      <c r="H3034" s="404">
        <v>9383644.6899999995</v>
      </c>
      <c r="I3034" s="50">
        <v>0.4</v>
      </c>
      <c r="J3034" s="397">
        <v>2076</v>
      </c>
      <c r="K3034" s="397">
        <v>5190</v>
      </c>
      <c r="L3034" s="397"/>
      <c r="M3034" s="398" t="str">
        <f>TEXT(Table2[[#This Row],[Gd.Dt]],"mmm-yy")</f>
        <v>Jul-22</v>
      </c>
      <c r="N3034" s="46" t="str">
        <f>MID(Table2[[#This Row],[BE]],6,2)</f>
        <v>IB</v>
      </c>
      <c r="O3034" s="46" t="str">
        <f>IF(Table2[[#This Row],[Type]]="IB","EOU",IF(Table2[[#This Row],[Type]]="MB","Local","492"))</f>
        <v>EOU</v>
      </c>
      <c r="P3034" s="46">
        <f>ROUND(Table2[[#This Row],[Cons]]/Table2[[#This Row],[Qty.]],5)</f>
        <v>0.4</v>
      </c>
      <c r="Q3034" s="46" t="b">
        <f>EXACT(Table2[[#This Row],[rate]],Table2[[#This Row],[Check]])</f>
        <v>1</v>
      </c>
      <c r="R3034" s="46"/>
      <c r="S3034" s="46" t="str">
        <f>IF(Table2[[#This Row],[SRO]]="EOU",VLOOKUP(Table2[[#This Row],[BE]],[2]GD.List!$C$3:$N$5014,12,0),IF(Table2[[#This Row],[SRO]]="Local","Polyester Staple Fibre","SRO 492"))</f>
        <v>Textile Coal</v>
      </c>
    </row>
    <row r="3035" spans="1:19" x14ac:dyDescent="0.25">
      <c r="A3035" s="405" t="s">
        <v>1</v>
      </c>
      <c r="B3035" s="401" t="s">
        <v>2190</v>
      </c>
      <c r="C3035" s="402">
        <v>7401</v>
      </c>
      <c r="D3035" s="403">
        <v>2701.12</v>
      </c>
      <c r="E3035" s="7" t="s">
        <v>2193</v>
      </c>
      <c r="F3035" s="401" t="s">
        <v>2198</v>
      </c>
      <c r="G3035" s="156">
        <v>44758</v>
      </c>
      <c r="H3035" s="404">
        <v>13570279.289999999</v>
      </c>
      <c r="I3035" s="50">
        <v>0.1</v>
      </c>
      <c r="J3035" s="397">
        <v>835.90000000000009</v>
      </c>
      <c r="K3035" s="397">
        <v>8359</v>
      </c>
      <c r="L3035" s="397"/>
      <c r="M3035" s="398" t="str">
        <f>TEXT(Table2[[#This Row],[Gd.Dt]],"mmm-yy")</f>
        <v>Jul-22</v>
      </c>
      <c r="N3035" s="46" t="str">
        <f>MID(Table2[[#This Row],[BE]],6,2)</f>
        <v>IB</v>
      </c>
      <c r="O3035" s="46" t="str">
        <f>IF(Table2[[#This Row],[Type]]="IB","EOU",IF(Table2[[#This Row],[Type]]="MB","Local","492"))</f>
        <v>EOU</v>
      </c>
      <c r="P3035" s="46">
        <f>ROUND(Table2[[#This Row],[Cons]]/Table2[[#This Row],[Qty.]],5)</f>
        <v>0.1</v>
      </c>
      <c r="Q3035" s="46" t="b">
        <f>EXACT(Table2[[#This Row],[rate]],Table2[[#This Row],[Check]])</f>
        <v>1</v>
      </c>
      <c r="R3035" s="46"/>
      <c r="S3035" s="46" t="str">
        <f>IF(Table2[[#This Row],[SRO]]="EOU",VLOOKUP(Table2[[#This Row],[BE]],[2]GD.List!$C$3:$N$5014,12,0),IF(Table2[[#This Row],[SRO]]="Local","Polyester Staple Fibre","SRO 492"))</f>
        <v>Textile Coal</v>
      </c>
    </row>
    <row r="3036" spans="1:19" x14ac:dyDescent="0.25">
      <c r="A3036" s="406" t="s">
        <v>1779</v>
      </c>
      <c r="B3036" s="401" t="s">
        <v>2191</v>
      </c>
      <c r="C3036" s="402">
        <v>10008</v>
      </c>
      <c r="D3036" s="403">
        <v>3204.16</v>
      </c>
      <c r="E3036" s="7" t="s">
        <v>2194</v>
      </c>
      <c r="F3036" s="401" t="s">
        <v>2196</v>
      </c>
      <c r="G3036" s="156">
        <v>44758</v>
      </c>
      <c r="H3036" s="404">
        <v>2707921.5</v>
      </c>
      <c r="I3036" s="50">
        <v>7.0000000000000007E-2</v>
      </c>
      <c r="J3036" s="397">
        <v>110.88</v>
      </c>
      <c r="K3036" s="397">
        <v>1584</v>
      </c>
      <c r="L3036" s="397"/>
      <c r="M3036" s="398" t="str">
        <f>TEXT(Table2[[#This Row],[Gd.Dt]],"mmm-yy")</f>
        <v>Jul-22</v>
      </c>
      <c r="N3036" s="46" t="str">
        <f>MID(Table2[[#This Row],[BE]],6,2)</f>
        <v>IB</v>
      </c>
      <c r="O3036" s="46" t="str">
        <f>IF(Table2[[#This Row],[Type]]="IB","EOU",IF(Table2[[#This Row],[Type]]="MB","Local","492"))</f>
        <v>EOU</v>
      </c>
      <c r="P3036" s="46">
        <f>ROUND(Table2[[#This Row],[Cons]]/Table2[[#This Row],[Qty.]],5)</f>
        <v>7.0000000000000007E-2</v>
      </c>
      <c r="Q3036" s="46" t="b">
        <f>EXACT(Table2[[#This Row],[rate]],Table2[[#This Row],[Check]])</f>
        <v>1</v>
      </c>
      <c r="R3036" s="46"/>
      <c r="S3036" s="46" t="str">
        <f>IF(Table2[[#This Row],[SRO]]="EOU",VLOOKUP(Table2[[#This Row],[BE]],[2]GD.List!$C$3:$N$5014,12,0),IF(Table2[[#This Row],[SRO]]="Local","Polyester Staple Fibre","SRO 492"))</f>
        <v>Textile Dyes</v>
      </c>
    </row>
    <row r="3037" spans="1:19" x14ac:dyDescent="0.25">
      <c r="A3037" s="405" t="s">
        <v>1779</v>
      </c>
      <c r="B3037" s="401" t="s">
        <v>2190</v>
      </c>
      <c r="C3037" s="402">
        <v>7401</v>
      </c>
      <c r="D3037" s="403">
        <v>3204.16</v>
      </c>
      <c r="E3037" s="7" t="s">
        <v>2193</v>
      </c>
      <c r="F3037" s="401" t="s">
        <v>2198</v>
      </c>
      <c r="G3037" s="156">
        <v>44758</v>
      </c>
      <c r="H3037" s="404">
        <v>13570279.289999999</v>
      </c>
      <c r="I3037" s="50">
        <v>7.0000000000000007E-2</v>
      </c>
      <c r="J3037" s="397">
        <v>203.49</v>
      </c>
      <c r="K3037" s="397">
        <v>2907</v>
      </c>
      <c r="L3037" s="397"/>
      <c r="M3037" s="398" t="str">
        <f>TEXT(Table2[[#This Row],[Gd.Dt]],"mmm-yy")</f>
        <v>Jul-22</v>
      </c>
      <c r="N3037" s="46" t="str">
        <f>MID(Table2[[#This Row],[BE]],6,2)</f>
        <v>IB</v>
      </c>
      <c r="O3037" s="46" t="str">
        <f>IF(Table2[[#This Row],[Type]]="IB","EOU",IF(Table2[[#This Row],[Type]]="MB","Local","492"))</f>
        <v>EOU</v>
      </c>
      <c r="P3037" s="46">
        <f>ROUND(Table2[[#This Row],[Cons]]/Table2[[#This Row],[Qty.]],5)</f>
        <v>7.0000000000000007E-2</v>
      </c>
      <c r="Q3037" s="46" t="b">
        <f>EXACT(Table2[[#This Row],[rate]],Table2[[#This Row],[Check]])</f>
        <v>1</v>
      </c>
      <c r="R3037" s="46"/>
      <c r="S3037" s="46" t="str">
        <f>IF(Table2[[#This Row],[SRO]]="EOU",VLOOKUP(Table2[[#This Row],[BE]],[2]GD.List!$C$3:$N$5014,12,0),IF(Table2[[#This Row],[SRO]]="Local","Polyester Staple Fibre","SRO 492"))</f>
        <v>Textile Dyes</v>
      </c>
    </row>
    <row r="3038" spans="1:19" x14ac:dyDescent="0.25">
      <c r="A3038" s="406" t="s">
        <v>1881</v>
      </c>
      <c r="B3038" s="401" t="s">
        <v>2191</v>
      </c>
      <c r="C3038" s="402">
        <v>10008</v>
      </c>
      <c r="D3038" s="403">
        <v>2847</v>
      </c>
      <c r="E3038" s="7" t="s">
        <v>2194</v>
      </c>
      <c r="F3038" s="401" t="s">
        <v>2196</v>
      </c>
      <c r="G3038" s="156">
        <v>44758</v>
      </c>
      <c r="H3038" s="404">
        <v>2707921.5</v>
      </c>
      <c r="I3038" s="50">
        <v>0.03</v>
      </c>
      <c r="J3038" s="397">
        <v>47.52</v>
      </c>
      <c r="K3038" s="397">
        <v>1584</v>
      </c>
      <c r="L3038" s="397"/>
      <c r="M3038" s="398" t="str">
        <f>TEXT(Table2[[#This Row],[Gd.Dt]],"mmm-yy")</f>
        <v>Jul-22</v>
      </c>
      <c r="N3038" s="46" t="str">
        <f>MID(Table2[[#This Row],[BE]],6,2)</f>
        <v>IB</v>
      </c>
      <c r="O3038" s="46" t="str">
        <f>IF(Table2[[#This Row],[Type]]="IB","EOU",IF(Table2[[#This Row],[Type]]="MB","Local","492"))</f>
        <v>EOU</v>
      </c>
      <c r="P3038" s="46">
        <f>ROUND(Table2[[#This Row],[Cons]]/Table2[[#This Row],[Qty.]],5)</f>
        <v>0.03</v>
      </c>
      <c r="Q3038" s="46" t="b">
        <f>EXACT(Table2[[#This Row],[rate]],Table2[[#This Row],[Check]])</f>
        <v>1</v>
      </c>
      <c r="R3038" s="46"/>
      <c r="S3038" s="46" t="str">
        <f>IF(Table2[[#This Row],[SRO]]="EOU",VLOOKUP(Table2[[#This Row],[BE]],[2]GD.List!$C$3:$N$5014,12,0),IF(Table2[[#This Row],[SRO]]="Local","Polyester Staple Fibre","SRO 492"))</f>
        <v>Textile Chemical</v>
      </c>
    </row>
    <row r="3039" spans="1:19" x14ac:dyDescent="0.25">
      <c r="A3039" s="406" t="s">
        <v>1881</v>
      </c>
      <c r="B3039" s="401" t="s">
        <v>2192</v>
      </c>
      <c r="C3039" s="402">
        <v>5496</v>
      </c>
      <c r="D3039" s="403">
        <v>2847</v>
      </c>
      <c r="E3039" s="7" t="s">
        <v>2195</v>
      </c>
      <c r="F3039" s="401" t="s">
        <v>2197</v>
      </c>
      <c r="G3039" s="156">
        <v>44758</v>
      </c>
      <c r="H3039" s="404">
        <v>9383644.6899999995</v>
      </c>
      <c r="I3039" s="50">
        <v>0.03</v>
      </c>
      <c r="J3039" s="397">
        <v>155.69999999999999</v>
      </c>
      <c r="K3039" s="397">
        <v>5190</v>
      </c>
      <c r="L3039" s="397"/>
      <c r="M3039" s="398" t="str">
        <f>TEXT(Table2[[#This Row],[Gd.Dt]],"mmm-yy")</f>
        <v>Jul-22</v>
      </c>
      <c r="N3039" s="46" t="str">
        <f>MID(Table2[[#This Row],[BE]],6,2)</f>
        <v>IB</v>
      </c>
      <c r="O3039" s="46" t="str">
        <f>IF(Table2[[#This Row],[Type]]="IB","EOU",IF(Table2[[#This Row],[Type]]="MB","Local","492"))</f>
        <v>EOU</v>
      </c>
      <c r="P3039" s="46">
        <f>ROUND(Table2[[#This Row],[Cons]]/Table2[[#This Row],[Qty.]],5)</f>
        <v>0.03</v>
      </c>
      <c r="Q3039" s="46" t="b">
        <f>EXACT(Table2[[#This Row],[rate]],Table2[[#This Row],[Check]])</f>
        <v>1</v>
      </c>
      <c r="R3039" s="46"/>
      <c r="S3039" s="46" t="str">
        <f>IF(Table2[[#This Row],[SRO]]="EOU",VLOOKUP(Table2[[#This Row],[BE]],[2]GD.List!$C$3:$N$5014,12,0),IF(Table2[[#This Row],[SRO]]="Local","Polyester Staple Fibre","SRO 492"))</f>
        <v>Textile Chemical</v>
      </c>
    </row>
    <row r="3040" spans="1:19" x14ac:dyDescent="0.25">
      <c r="A3040" s="405" t="s">
        <v>1881</v>
      </c>
      <c r="B3040" s="401" t="s">
        <v>2190</v>
      </c>
      <c r="C3040" s="402">
        <v>7401</v>
      </c>
      <c r="D3040" s="403">
        <v>2847</v>
      </c>
      <c r="E3040" s="7" t="s">
        <v>2193</v>
      </c>
      <c r="F3040" s="401" t="s">
        <v>2198</v>
      </c>
      <c r="G3040" s="156">
        <v>44758</v>
      </c>
      <c r="H3040" s="404">
        <v>13570279.289999999</v>
      </c>
      <c r="I3040" s="50">
        <v>0.03</v>
      </c>
      <c r="J3040" s="397">
        <v>250.76999999999998</v>
      </c>
      <c r="K3040" s="397">
        <v>8359</v>
      </c>
      <c r="L3040" s="397"/>
      <c r="M3040" s="398" t="str">
        <f>TEXT(Table2[[#This Row],[Gd.Dt]],"mmm-yy")</f>
        <v>Jul-22</v>
      </c>
      <c r="N3040" s="46" t="str">
        <f>MID(Table2[[#This Row],[BE]],6,2)</f>
        <v>IB</v>
      </c>
      <c r="O3040" s="46" t="str">
        <f>IF(Table2[[#This Row],[Type]]="IB","EOU",IF(Table2[[#This Row],[Type]]="MB","Local","492"))</f>
        <v>EOU</v>
      </c>
      <c r="P3040" s="46">
        <f>ROUND(Table2[[#This Row],[Cons]]/Table2[[#This Row],[Qty.]],5)</f>
        <v>0.03</v>
      </c>
      <c r="Q3040" s="46" t="b">
        <f>EXACT(Table2[[#This Row],[rate]],Table2[[#This Row],[Check]])</f>
        <v>1</v>
      </c>
      <c r="R3040" s="46"/>
      <c r="S3040" s="46" t="str">
        <f>IF(Table2[[#This Row],[SRO]]="EOU",VLOOKUP(Table2[[#This Row],[BE]],[2]GD.List!$C$3:$N$5014,12,0),IF(Table2[[#This Row],[SRO]]="Local","Polyester Staple Fibre","SRO 492"))</f>
        <v>Textile Chemical</v>
      </c>
    </row>
    <row r="3041" spans="1:19" x14ac:dyDescent="0.25">
      <c r="A3041" s="406" t="s">
        <v>1971</v>
      </c>
      <c r="B3041" s="401" t="s">
        <v>2191</v>
      </c>
      <c r="C3041" s="402">
        <v>10008</v>
      </c>
      <c r="D3041" s="403">
        <v>5503.201</v>
      </c>
      <c r="E3041" s="7" t="s">
        <v>2194</v>
      </c>
      <c r="F3041" s="401" t="s">
        <v>2196</v>
      </c>
      <c r="G3041" s="156">
        <v>44758</v>
      </c>
      <c r="H3041" s="404">
        <v>2707921.5</v>
      </c>
      <c r="I3041" s="50">
        <v>0.41666999999999998</v>
      </c>
      <c r="J3041" s="397">
        <v>660</v>
      </c>
      <c r="K3041" s="397">
        <v>1584</v>
      </c>
      <c r="L3041" s="397"/>
      <c r="M3041" s="398" t="str">
        <f>TEXT(Table2[[#This Row],[Gd.Dt]],"mmm-yy")</f>
        <v>Jul-22</v>
      </c>
      <c r="N3041" s="46" t="str">
        <f>MID(Table2[[#This Row],[BE]],6,2)</f>
        <v>MB</v>
      </c>
      <c r="O3041" s="46" t="str">
        <f>IF(Table2[[#This Row],[Type]]="IB","EOU",IF(Table2[[#This Row],[Type]]="MB","Local","492"))</f>
        <v>Local</v>
      </c>
      <c r="P3041" s="46">
        <f>ROUND(Table2[[#This Row],[Cons]]/Table2[[#This Row],[Qty.]],5)</f>
        <v>0.41666999999999998</v>
      </c>
      <c r="Q3041" s="46" t="b">
        <f>EXACT(Table2[[#This Row],[rate]],Table2[[#This Row],[Check]])</f>
        <v>1</v>
      </c>
      <c r="R3041" s="46"/>
      <c r="S3041" s="46" t="str">
        <f>IF(Table2[[#This Row],[SRO]]="EOU",VLOOKUP(Table2[[#This Row],[BE]],[2]GD.List!$C$3:$N$5014,12,0),IF(Table2[[#This Row],[SRO]]="Local","Polyester Staple Fibre","SRO 492"))</f>
        <v>Polyester Staple Fibre</v>
      </c>
    </row>
    <row r="3042" spans="1:19" x14ac:dyDescent="0.25">
      <c r="A3042" s="405" t="s">
        <v>1971</v>
      </c>
      <c r="B3042" s="401" t="s">
        <v>2192</v>
      </c>
      <c r="C3042" s="402">
        <v>5496</v>
      </c>
      <c r="D3042" s="403">
        <v>5503.201</v>
      </c>
      <c r="E3042" s="7" t="s">
        <v>2195</v>
      </c>
      <c r="F3042" s="401" t="s">
        <v>2197</v>
      </c>
      <c r="G3042" s="156">
        <v>44758</v>
      </c>
      <c r="H3042" s="404">
        <v>9383644.6899999995</v>
      </c>
      <c r="I3042" s="50">
        <v>0.41666999999999998</v>
      </c>
      <c r="J3042" s="397">
        <v>2162.52</v>
      </c>
      <c r="K3042" s="397">
        <v>5190</v>
      </c>
      <c r="L3042" s="397"/>
      <c r="M3042" s="398" t="str">
        <f>TEXT(Table2[[#This Row],[Gd.Dt]],"mmm-yy")</f>
        <v>Jul-22</v>
      </c>
      <c r="N3042" s="46" t="str">
        <f>MID(Table2[[#This Row],[BE]],6,2)</f>
        <v>MB</v>
      </c>
      <c r="O3042" s="46" t="str">
        <f>IF(Table2[[#This Row],[Type]]="IB","EOU",IF(Table2[[#This Row],[Type]]="MB","Local","492"))</f>
        <v>Local</v>
      </c>
      <c r="P3042" s="46">
        <f>ROUND(Table2[[#This Row],[Cons]]/Table2[[#This Row],[Qty.]],5)</f>
        <v>0.41666999999999998</v>
      </c>
      <c r="Q3042" s="46" t="b">
        <f>EXACT(Table2[[#This Row],[rate]],Table2[[#This Row],[Check]])</f>
        <v>1</v>
      </c>
      <c r="R3042" s="46"/>
      <c r="S3042" s="46" t="str">
        <f>IF(Table2[[#This Row],[SRO]]="EOU",VLOOKUP(Table2[[#This Row],[BE]],[2]GD.List!$C$3:$N$5014,12,0),IF(Table2[[#This Row],[SRO]]="Local","Polyester Staple Fibre","SRO 492"))</f>
        <v>Polyester Staple Fibre</v>
      </c>
    </row>
    <row r="3043" spans="1:19" x14ac:dyDescent="0.25">
      <c r="A3043" s="405" t="s">
        <v>2016</v>
      </c>
      <c r="B3043" s="401" t="s">
        <v>2190</v>
      </c>
      <c r="C3043" s="402">
        <v>7401</v>
      </c>
      <c r="D3043" s="403">
        <v>3906.9029999999998</v>
      </c>
      <c r="E3043" s="7" t="s">
        <v>2193</v>
      </c>
      <c r="F3043" s="401" t="s">
        <v>2198</v>
      </c>
      <c r="G3043" s="156">
        <v>44758</v>
      </c>
      <c r="H3043" s="404">
        <v>13570279.289999999</v>
      </c>
      <c r="I3043" s="50">
        <v>0.04</v>
      </c>
      <c r="J3043" s="397">
        <v>334.36</v>
      </c>
      <c r="K3043" s="397">
        <v>8359</v>
      </c>
      <c r="L3043" s="397"/>
      <c r="M3043" s="398" t="str">
        <f>TEXT(Table2[[#This Row],[Gd.Dt]],"mmm-yy")</f>
        <v>Jul-22</v>
      </c>
      <c r="N3043" s="46" t="str">
        <f>MID(Table2[[#This Row],[BE]],6,2)</f>
        <v>IB</v>
      </c>
      <c r="O3043" s="46" t="str">
        <f>IF(Table2[[#This Row],[Type]]="IB","EOU",IF(Table2[[#This Row],[Type]]="MB","Local","492"))</f>
        <v>EOU</v>
      </c>
      <c r="P3043" s="46">
        <f>ROUND(Table2[[#This Row],[Cons]]/Table2[[#This Row],[Qty.]],5)</f>
        <v>0.04</v>
      </c>
      <c r="Q3043" s="46" t="b">
        <f>EXACT(Table2[[#This Row],[rate]],Table2[[#This Row],[Check]])</f>
        <v>1</v>
      </c>
      <c r="R3043" s="46"/>
      <c r="S3043" s="46" t="str">
        <f>IF(Table2[[#This Row],[SRO]]="EOU",VLOOKUP(Table2[[#This Row],[BE]],[2]GD.List!$C$3:$N$5014,12,0),IF(Table2[[#This Row],[SRO]]="Local","Polyester Staple Fibre","SRO 492"))</f>
        <v>Textile Chemical</v>
      </c>
    </row>
    <row r="3044" spans="1:19" x14ac:dyDescent="0.25">
      <c r="A3044" s="406" t="s">
        <v>2082</v>
      </c>
      <c r="B3044" s="401" t="s">
        <v>2191</v>
      </c>
      <c r="C3044" s="402">
        <v>10008</v>
      </c>
      <c r="D3044" s="403">
        <v>3910</v>
      </c>
      <c r="E3044" s="7" t="s">
        <v>2194</v>
      </c>
      <c r="F3044" s="401" t="s">
        <v>2196</v>
      </c>
      <c r="G3044" s="156">
        <v>44758</v>
      </c>
      <c r="H3044" s="404">
        <v>2707921.5</v>
      </c>
      <c r="I3044" s="50">
        <v>0.04</v>
      </c>
      <c r="J3044" s="397">
        <v>63.36</v>
      </c>
      <c r="K3044" s="397">
        <v>1584</v>
      </c>
      <c r="L3044" s="397"/>
      <c r="M3044" s="398" t="str">
        <f>TEXT(Table2[[#This Row],[Gd.Dt]],"mmm-yy")</f>
        <v>Jul-22</v>
      </c>
      <c r="N3044" s="46" t="str">
        <f>MID(Table2[[#This Row],[BE]],6,2)</f>
        <v>IB</v>
      </c>
      <c r="O3044" s="46" t="str">
        <f>IF(Table2[[#This Row],[Type]]="IB","EOU",IF(Table2[[#This Row],[Type]]="MB","Local","492"))</f>
        <v>EOU</v>
      </c>
      <c r="P3044" s="46">
        <f>ROUND(Table2[[#This Row],[Cons]]/Table2[[#This Row],[Qty.]],5)</f>
        <v>0.04</v>
      </c>
      <c r="Q3044" s="46" t="b">
        <f>EXACT(Table2[[#This Row],[rate]],Table2[[#This Row],[Check]])</f>
        <v>1</v>
      </c>
      <c r="R3044" s="46"/>
      <c r="S3044" s="46" t="str">
        <f>IF(Table2[[#This Row],[SRO]]="EOU",VLOOKUP(Table2[[#This Row],[BE]],[2]GD.List!$C$3:$N$5014,12,0),IF(Table2[[#This Row],[SRO]]="Local","Polyester Staple Fibre","SRO 492"))</f>
        <v>Textile Chemical</v>
      </c>
    </row>
    <row r="3045" spans="1:19" x14ac:dyDescent="0.25">
      <c r="A3045" s="406" t="s">
        <v>2082</v>
      </c>
      <c r="B3045" s="401" t="s">
        <v>2192</v>
      </c>
      <c r="C3045" s="402">
        <v>5496</v>
      </c>
      <c r="D3045" s="403">
        <v>3910</v>
      </c>
      <c r="E3045" s="7" t="s">
        <v>2195</v>
      </c>
      <c r="F3045" s="401" t="s">
        <v>2197</v>
      </c>
      <c r="G3045" s="156">
        <v>44758</v>
      </c>
      <c r="H3045" s="404">
        <v>9383644.6899999995</v>
      </c>
      <c r="I3045" s="50">
        <v>0.04</v>
      </c>
      <c r="J3045" s="397">
        <v>207.6</v>
      </c>
      <c r="K3045" s="397">
        <v>5190</v>
      </c>
      <c r="L3045" s="397"/>
      <c r="M3045" s="398" t="str">
        <f>TEXT(Table2[[#This Row],[Gd.Dt]],"mmm-yy")</f>
        <v>Jul-22</v>
      </c>
      <c r="N3045" s="46" t="str">
        <f>MID(Table2[[#This Row],[BE]],6,2)</f>
        <v>IB</v>
      </c>
      <c r="O3045" s="46" t="str">
        <f>IF(Table2[[#This Row],[Type]]="IB","EOU",IF(Table2[[#This Row],[Type]]="MB","Local","492"))</f>
        <v>EOU</v>
      </c>
      <c r="P3045" s="46">
        <f>ROUND(Table2[[#This Row],[Cons]]/Table2[[#This Row],[Qty.]],5)</f>
        <v>0.04</v>
      </c>
      <c r="Q3045" s="46" t="b">
        <f>EXACT(Table2[[#This Row],[rate]],Table2[[#This Row],[Check]])</f>
        <v>1</v>
      </c>
      <c r="R3045" s="46"/>
      <c r="S3045" s="46" t="str">
        <f>IF(Table2[[#This Row],[SRO]]="EOU",VLOOKUP(Table2[[#This Row],[BE]],[2]GD.List!$C$3:$N$5014,12,0),IF(Table2[[#This Row],[SRO]]="Local","Polyester Staple Fibre","SRO 492"))</f>
        <v>Textile Chemical</v>
      </c>
    </row>
    <row r="3046" spans="1:19" x14ac:dyDescent="0.25">
      <c r="A3046" s="405" t="s">
        <v>2082</v>
      </c>
      <c r="B3046" s="401" t="s">
        <v>2190</v>
      </c>
      <c r="C3046" s="402">
        <v>7401</v>
      </c>
      <c r="D3046" s="403">
        <v>3910</v>
      </c>
      <c r="E3046" s="7" t="s">
        <v>2193</v>
      </c>
      <c r="F3046" s="401" t="s">
        <v>2198</v>
      </c>
      <c r="G3046" s="156">
        <v>44758</v>
      </c>
      <c r="H3046" s="404">
        <v>13570279.289999999</v>
      </c>
      <c r="I3046" s="50">
        <v>0.04</v>
      </c>
      <c r="J3046" s="397">
        <v>334.36</v>
      </c>
      <c r="K3046" s="397">
        <v>8359</v>
      </c>
      <c r="L3046" s="397"/>
      <c r="M3046" s="398" t="str">
        <f>TEXT(Table2[[#This Row],[Gd.Dt]],"mmm-yy")</f>
        <v>Jul-22</v>
      </c>
      <c r="N3046" s="46" t="str">
        <f>MID(Table2[[#This Row],[BE]],6,2)</f>
        <v>IB</v>
      </c>
      <c r="O3046" s="46" t="str">
        <f>IF(Table2[[#This Row],[Type]]="IB","EOU",IF(Table2[[#This Row],[Type]]="MB","Local","492"))</f>
        <v>EOU</v>
      </c>
      <c r="P3046" s="46">
        <f>ROUND(Table2[[#This Row],[Cons]]/Table2[[#This Row],[Qty.]],5)</f>
        <v>0.04</v>
      </c>
      <c r="Q3046" s="46" t="b">
        <f>EXACT(Table2[[#This Row],[rate]],Table2[[#This Row],[Check]])</f>
        <v>1</v>
      </c>
      <c r="R3046" s="46"/>
      <c r="S3046" s="46" t="str">
        <f>IF(Table2[[#This Row],[SRO]]="EOU",VLOOKUP(Table2[[#This Row],[BE]],[2]GD.List!$C$3:$N$5014,12,0),IF(Table2[[#This Row],[SRO]]="Local","Polyester Staple Fibre","SRO 492"))</f>
        <v>Textile Chemical</v>
      </c>
    </row>
    <row r="3047" spans="1:19" x14ac:dyDescent="0.25">
      <c r="A3047" s="406" t="s">
        <v>2034</v>
      </c>
      <c r="B3047" s="406" t="s">
        <v>2190</v>
      </c>
      <c r="C3047" s="407">
        <v>7401</v>
      </c>
      <c r="D3047" s="408">
        <v>5205.12</v>
      </c>
      <c r="E3047" s="162" t="s">
        <v>2193</v>
      </c>
      <c r="F3047" s="406" t="s">
        <v>2198</v>
      </c>
      <c r="G3047" s="163">
        <v>44758</v>
      </c>
      <c r="H3047" s="409">
        <v>13570279.289999999</v>
      </c>
      <c r="I3047" s="53">
        <v>1.0101</v>
      </c>
      <c r="J3047" s="399">
        <v>5507.07</v>
      </c>
      <c r="K3047" s="399">
        <v>5452</v>
      </c>
      <c r="L3047" s="399"/>
      <c r="M3047" s="400" t="str">
        <f>TEXT(Table2[[#This Row],[Gd.Dt]],"mmm-yy")</f>
        <v>Jul-22</v>
      </c>
      <c r="N3047" s="47" t="str">
        <f>MID(Table2[[#This Row],[BE]],6,2)</f>
        <v>IB</v>
      </c>
      <c r="O3047" s="47" t="str">
        <f>IF(Table2[[#This Row],[Type]]="IB","EOU",IF(Table2[[#This Row],[Type]]="MB","Local","492"))</f>
        <v>EOU</v>
      </c>
      <c r="P3047" s="47">
        <f>ROUND(Table2[[#This Row],[Cons]]/Table2[[#This Row],[Qty.]],5)</f>
        <v>1.0101</v>
      </c>
      <c r="Q3047" s="47" t="b">
        <f>EXACT(Table2[[#This Row],[rate]],Table2[[#This Row],[Check]])</f>
        <v>1</v>
      </c>
      <c r="R3047" s="47"/>
      <c r="S3047" s="47" t="str">
        <f>IF(Table2[[#This Row],[SRO]]="EOU",VLOOKUP(Table2[[#This Row],[BE]],[2]GD.List!$C$3:$N$5014,12,0),IF(Table2[[#This Row],[SRO]]="Local","Polyester Staple Fibre","SRO 492"))</f>
        <v>Cotton Yarn</v>
      </c>
    </row>
    <row r="3048" spans="1:19" x14ac:dyDescent="0.25">
      <c r="A3048" s="401" t="s">
        <v>1</v>
      </c>
      <c r="B3048" s="401" t="s">
        <v>2202</v>
      </c>
      <c r="C3048" s="402">
        <v>43920</v>
      </c>
      <c r="D3048" s="403">
        <v>2701.12</v>
      </c>
      <c r="E3048" s="7" t="s">
        <v>2215</v>
      </c>
      <c r="F3048" s="401" t="s">
        <v>2224</v>
      </c>
      <c r="G3048" s="156">
        <v>44759</v>
      </c>
      <c r="H3048" s="404">
        <v>62457775</v>
      </c>
      <c r="I3048" s="50">
        <v>0.4</v>
      </c>
      <c r="J3048" s="397">
        <v>22036</v>
      </c>
      <c r="K3048" s="397">
        <v>55090</v>
      </c>
      <c r="L3048" s="397"/>
      <c r="M3048" s="398" t="str">
        <f>TEXT(Table2[[#This Row],[Gd.Dt]],"mmm-yy")</f>
        <v>Jul-22</v>
      </c>
      <c r="N3048" s="46" t="str">
        <f>MID(Table2[[#This Row],[BE]],6,2)</f>
        <v>IB</v>
      </c>
      <c r="O3048" s="46" t="str">
        <f>IF(Table2[[#This Row],[Type]]="IB","EOU",IF(Table2[[#This Row],[Type]]="MB","Local","492"))</f>
        <v>EOU</v>
      </c>
      <c r="P3048" s="46">
        <f>ROUND(Table2[[#This Row],[Cons]]/Table2[[#This Row],[Qty.]],5)</f>
        <v>0.4</v>
      </c>
      <c r="Q3048" s="46" t="b">
        <f>EXACT(Table2[[#This Row],[rate]],Table2[[#This Row],[Check]])</f>
        <v>1</v>
      </c>
      <c r="R3048" s="46"/>
      <c r="S3048" s="46" t="str">
        <f>IF(Table2[[#This Row],[SRO]]="EOU",VLOOKUP(Table2[[#This Row],[BE]],[2]GD.List!$C$3:$N$5014,12,0),IF(Table2[[#This Row],[SRO]]="Local","Polyester Staple Fibre","SRO 492"))</f>
        <v>Textile Coal</v>
      </c>
    </row>
    <row r="3049" spans="1:19" x14ac:dyDescent="0.25">
      <c r="A3049" s="406" t="s">
        <v>1</v>
      </c>
      <c r="B3049" s="401" t="s">
        <v>2203</v>
      </c>
      <c r="C3049" s="402">
        <v>17782</v>
      </c>
      <c r="D3049" s="403">
        <v>2701.12</v>
      </c>
      <c r="E3049" s="7" t="s">
        <v>2216</v>
      </c>
      <c r="F3049" s="401" t="s">
        <v>2225</v>
      </c>
      <c r="G3049" s="156">
        <v>44759</v>
      </c>
      <c r="H3049" s="404">
        <v>29390494.940000001</v>
      </c>
      <c r="I3049" s="50">
        <v>0.4</v>
      </c>
      <c r="J3049" s="397">
        <v>9149.6</v>
      </c>
      <c r="K3049" s="397">
        <v>22874</v>
      </c>
      <c r="L3049" s="397"/>
      <c r="M3049" s="398" t="str">
        <f>TEXT(Table2[[#This Row],[Gd.Dt]],"mmm-yy")</f>
        <v>Jul-22</v>
      </c>
      <c r="N3049" s="46" t="str">
        <f>MID(Table2[[#This Row],[BE]],6,2)</f>
        <v>IB</v>
      </c>
      <c r="O3049" s="46" t="str">
        <f>IF(Table2[[#This Row],[Type]]="IB","EOU",IF(Table2[[#This Row],[Type]]="MB","Local","492"))</f>
        <v>EOU</v>
      </c>
      <c r="P3049" s="46">
        <f>ROUND(Table2[[#This Row],[Cons]]/Table2[[#This Row],[Qty.]],5)</f>
        <v>0.4</v>
      </c>
      <c r="Q3049" s="46" t="b">
        <f>EXACT(Table2[[#This Row],[rate]],Table2[[#This Row],[Check]])</f>
        <v>1</v>
      </c>
      <c r="R3049" s="46"/>
      <c r="S3049" s="46" t="str">
        <f>IF(Table2[[#This Row],[SRO]]="EOU",VLOOKUP(Table2[[#This Row],[BE]],[2]GD.List!$C$3:$N$5014,12,0),IF(Table2[[#This Row],[SRO]]="Local","Polyester Staple Fibre","SRO 492"))</f>
        <v>Textile Coal</v>
      </c>
    </row>
    <row r="3050" spans="1:19" x14ac:dyDescent="0.25">
      <c r="A3050" s="401" t="s">
        <v>1</v>
      </c>
      <c r="B3050" s="401" t="s">
        <v>2204</v>
      </c>
      <c r="C3050" s="402">
        <v>5429</v>
      </c>
      <c r="D3050" s="403">
        <v>2701.12</v>
      </c>
      <c r="E3050" s="7" t="s">
        <v>2217</v>
      </c>
      <c r="F3050" s="401" t="s">
        <v>2226</v>
      </c>
      <c r="G3050" s="156">
        <v>44759</v>
      </c>
      <c r="H3050" s="404">
        <v>9359953.1099999994</v>
      </c>
      <c r="I3050" s="50">
        <v>0.4</v>
      </c>
      <c r="J3050" s="397">
        <v>2043.6000000000001</v>
      </c>
      <c r="K3050" s="397">
        <v>5109</v>
      </c>
      <c r="L3050" s="397"/>
      <c r="M3050" s="398" t="str">
        <f>TEXT(Table2[[#This Row],[Gd.Dt]],"mmm-yy")</f>
        <v>Jul-22</v>
      </c>
      <c r="N3050" s="46" t="str">
        <f>MID(Table2[[#This Row],[BE]],6,2)</f>
        <v>IB</v>
      </c>
      <c r="O3050" s="46" t="str">
        <f>IF(Table2[[#This Row],[Type]]="IB","EOU",IF(Table2[[#This Row],[Type]]="MB","Local","492"))</f>
        <v>EOU</v>
      </c>
      <c r="P3050" s="46">
        <f>ROUND(Table2[[#This Row],[Cons]]/Table2[[#This Row],[Qty.]],5)</f>
        <v>0.4</v>
      </c>
      <c r="Q3050" s="46" t="b">
        <f>EXACT(Table2[[#This Row],[rate]],Table2[[#This Row],[Check]])</f>
        <v>1</v>
      </c>
      <c r="R3050" s="46"/>
      <c r="S3050" s="46" t="str">
        <f>IF(Table2[[#This Row],[SRO]]="EOU",VLOOKUP(Table2[[#This Row],[BE]],[2]GD.List!$C$3:$N$5014,12,0),IF(Table2[[#This Row],[SRO]]="Local","Polyester Staple Fibre","SRO 492"))</f>
        <v>Textile Coal</v>
      </c>
    </row>
    <row r="3051" spans="1:19" x14ac:dyDescent="0.25">
      <c r="A3051" s="406" t="s">
        <v>1</v>
      </c>
      <c r="B3051" s="401" t="s">
        <v>2208</v>
      </c>
      <c r="C3051" s="402">
        <v>48000</v>
      </c>
      <c r="D3051" s="403">
        <v>2701.12</v>
      </c>
      <c r="E3051" s="7" t="s">
        <v>2223</v>
      </c>
      <c r="F3051" s="401" t="s">
        <v>2227</v>
      </c>
      <c r="G3051" s="156">
        <v>44761</v>
      </c>
      <c r="H3051" s="404">
        <v>21764596.68</v>
      </c>
      <c r="I3051" s="50">
        <v>0.1</v>
      </c>
      <c r="J3051" s="397">
        <v>1557.55</v>
      </c>
      <c r="K3051" s="397">
        <v>15575.51</v>
      </c>
      <c r="L3051" s="397"/>
      <c r="M3051" s="398" t="str">
        <f>TEXT(Table2[[#This Row],[Gd.Dt]],"mmm-yy")</f>
        <v>Jul-22</v>
      </c>
      <c r="N3051" s="46" t="str">
        <f>MID(Table2[[#This Row],[BE]],6,2)</f>
        <v>IB</v>
      </c>
      <c r="O3051" s="46" t="str">
        <f>IF(Table2[[#This Row],[Type]]="IB","EOU",IF(Table2[[#This Row],[Type]]="MB","Local","492"))</f>
        <v>EOU</v>
      </c>
      <c r="P3051" s="46">
        <f>ROUND(Table2[[#This Row],[Cons]]/Table2[[#This Row],[Qty.]],5)</f>
        <v>0.1</v>
      </c>
      <c r="Q3051" s="46" t="b">
        <f>EXACT(Table2[[#This Row],[rate]],Table2[[#This Row],[Check]])</f>
        <v>1</v>
      </c>
      <c r="R3051" s="46"/>
      <c r="S3051" s="46" t="str">
        <f>IF(Table2[[#This Row],[SRO]]="EOU",VLOOKUP(Table2[[#This Row],[BE]],[2]GD.List!$C$3:$N$5014,12,0),IF(Table2[[#This Row],[SRO]]="Local","Polyester Staple Fibre","SRO 492"))</f>
        <v>Textile Coal</v>
      </c>
    </row>
    <row r="3052" spans="1:19" x14ac:dyDescent="0.25">
      <c r="A3052" s="401" t="s">
        <v>1</v>
      </c>
      <c r="B3052" s="401" t="s">
        <v>2207</v>
      </c>
      <c r="C3052" s="402">
        <v>38312</v>
      </c>
      <c r="D3052" s="403">
        <v>2701.12</v>
      </c>
      <c r="E3052" s="7" t="s">
        <v>2222</v>
      </c>
      <c r="F3052" s="401" t="s">
        <v>2228</v>
      </c>
      <c r="G3052" s="156">
        <v>44761</v>
      </c>
      <c r="H3052" s="404">
        <v>37086703.520000003</v>
      </c>
      <c r="I3052" s="50">
        <v>0.4</v>
      </c>
      <c r="J3052" s="397">
        <v>11758</v>
      </c>
      <c r="K3052" s="397">
        <v>29395</v>
      </c>
      <c r="L3052" s="397"/>
      <c r="M3052" s="398" t="str">
        <f>TEXT(Table2[[#This Row],[Gd.Dt]],"mmm-yy")</f>
        <v>Jul-22</v>
      </c>
      <c r="N3052" s="46" t="str">
        <f>MID(Table2[[#This Row],[BE]],6,2)</f>
        <v>IB</v>
      </c>
      <c r="O3052" s="46" t="str">
        <f>IF(Table2[[#This Row],[Type]]="IB","EOU",IF(Table2[[#This Row],[Type]]="MB","Local","492"))</f>
        <v>EOU</v>
      </c>
      <c r="P3052" s="46">
        <f>ROUND(Table2[[#This Row],[Cons]]/Table2[[#This Row],[Qty.]],5)</f>
        <v>0.4</v>
      </c>
      <c r="Q3052" s="46" t="b">
        <f>EXACT(Table2[[#This Row],[rate]],Table2[[#This Row],[Check]])</f>
        <v>1</v>
      </c>
      <c r="R3052" s="46"/>
      <c r="S3052" s="46" t="str">
        <f>IF(Table2[[#This Row],[SRO]]="EOU",VLOOKUP(Table2[[#This Row],[BE]],[2]GD.List!$C$3:$N$5014,12,0),IF(Table2[[#This Row],[SRO]]="Local","Polyester Staple Fibre","SRO 492"))</f>
        <v>Textile Coal</v>
      </c>
    </row>
    <row r="3053" spans="1:19" x14ac:dyDescent="0.25">
      <c r="A3053" s="401" t="s">
        <v>1</v>
      </c>
      <c r="B3053" s="401" t="s">
        <v>2206</v>
      </c>
      <c r="C3053" s="402">
        <v>30360</v>
      </c>
      <c r="D3053" s="403">
        <v>2701.12</v>
      </c>
      <c r="E3053" s="7" t="s">
        <v>2220</v>
      </c>
      <c r="F3053" s="401" t="s">
        <v>2229</v>
      </c>
      <c r="G3053" s="156">
        <v>44761</v>
      </c>
      <c r="H3053" s="404">
        <v>25034991.129999999</v>
      </c>
      <c r="I3053" s="50">
        <v>0.4</v>
      </c>
      <c r="J3053" s="397">
        <v>8452.4</v>
      </c>
      <c r="K3053" s="397">
        <v>21131</v>
      </c>
      <c r="L3053" s="397"/>
      <c r="M3053" s="398" t="str">
        <f>TEXT(Table2[[#This Row],[Gd.Dt]],"mmm-yy")</f>
        <v>Jul-22</v>
      </c>
      <c r="N3053" s="46" t="str">
        <f>MID(Table2[[#This Row],[BE]],6,2)</f>
        <v>IB</v>
      </c>
      <c r="O3053" s="46" t="str">
        <f>IF(Table2[[#This Row],[Type]]="IB","EOU",IF(Table2[[#This Row],[Type]]="MB","Local","492"))</f>
        <v>EOU</v>
      </c>
      <c r="P3053" s="46">
        <f>ROUND(Table2[[#This Row],[Cons]]/Table2[[#This Row],[Qty.]],5)</f>
        <v>0.4</v>
      </c>
      <c r="Q3053" s="46" t="b">
        <f>EXACT(Table2[[#This Row],[rate]],Table2[[#This Row],[Check]])</f>
        <v>1</v>
      </c>
      <c r="R3053" s="46"/>
      <c r="S3053" s="46" t="str">
        <f>IF(Table2[[#This Row],[SRO]]="EOU",VLOOKUP(Table2[[#This Row],[BE]],[2]GD.List!$C$3:$N$5014,12,0),IF(Table2[[#This Row],[SRO]]="Local","Polyester Staple Fibre","SRO 492"))</f>
        <v>Textile Coal</v>
      </c>
    </row>
    <row r="3054" spans="1:19" x14ac:dyDescent="0.25">
      <c r="A3054" s="401" t="s">
        <v>1</v>
      </c>
      <c r="B3054" s="401" t="s">
        <v>2199</v>
      </c>
      <c r="C3054" s="402">
        <v>5687</v>
      </c>
      <c r="D3054" s="403">
        <v>2701.12</v>
      </c>
      <c r="E3054" s="7" t="s">
        <v>2209</v>
      </c>
      <c r="F3054" s="401" t="s">
        <v>2230</v>
      </c>
      <c r="G3054" s="156">
        <v>44759</v>
      </c>
      <c r="H3054" s="404">
        <v>10259360.9</v>
      </c>
      <c r="I3054" s="50">
        <v>0.1</v>
      </c>
      <c r="J3054" s="397">
        <v>738.19999999999993</v>
      </c>
      <c r="K3054" s="397">
        <v>7382</v>
      </c>
      <c r="L3054" s="397"/>
      <c r="M3054" s="398" t="str">
        <f>TEXT(Table2[[#This Row],[Gd.Dt]],"mmm-yy")</f>
        <v>Jul-22</v>
      </c>
      <c r="N3054" s="46" t="str">
        <f>MID(Table2[[#This Row],[BE]],6,2)</f>
        <v>IB</v>
      </c>
      <c r="O3054" s="46" t="str">
        <f>IF(Table2[[#This Row],[Type]]="IB","EOU",IF(Table2[[#This Row],[Type]]="MB","Local","492"))</f>
        <v>EOU</v>
      </c>
      <c r="P3054" s="46">
        <f>ROUND(Table2[[#This Row],[Cons]]/Table2[[#This Row],[Qty.]],5)</f>
        <v>0.1</v>
      </c>
      <c r="Q3054" s="46" t="b">
        <f>EXACT(Table2[[#This Row],[rate]],Table2[[#This Row],[Check]])</f>
        <v>1</v>
      </c>
      <c r="R3054" s="46"/>
      <c r="S3054" s="46" t="str">
        <f>IF(Table2[[#This Row],[SRO]]="EOU",VLOOKUP(Table2[[#This Row],[BE]],[2]GD.List!$C$3:$N$5014,12,0),IF(Table2[[#This Row],[SRO]]="Local","Polyester Staple Fibre","SRO 492"))</f>
        <v>Textile Coal</v>
      </c>
    </row>
    <row r="3055" spans="1:19" x14ac:dyDescent="0.25">
      <c r="A3055" s="406" t="s">
        <v>1</v>
      </c>
      <c r="B3055" s="401" t="s">
        <v>2201</v>
      </c>
      <c r="C3055" s="402">
        <v>5462</v>
      </c>
      <c r="D3055" s="403">
        <v>2701.12</v>
      </c>
      <c r="E3055" s="7" t="s">
        <v>2214</v>
      </c>
      <c r="F3055" s="401" t="s">
        <v>2231</v>
      </c>
      <c r="G3055" s="156">
        <v>44759</v>
      </c>
      <c r="H3055" s="404">
        <v>10049068.130000001</v>
      </c>
      <c r="I3055" s="50">
        <v>0.1</v>
      </c>
      <c r="J3055" s="397">
        <v>706.6</v>
      </c>
      <c r="K3055" s="397">
        <v>7066</v>
      </c>
      <c r="L3055" s="397"/>
      <c r="M3055" s="398" t="str">
        <f>TEXT(Table2[[#This Row],[Gd.Dt]],"mmm-yy")</f>
        <v>Jul-22</v>
      </c>
      <c r="N3055" s="46" t="str">
        <f>MID(Table2[[#This Row],[BE]],6,2)</f>
        <v>IB</v>
      </c>
      <c r="O3055" s="46" t="str">
        <f>IF(Table2[[#This Row],[Type]]="IB","EOU",IF(Table2[[#This Row],[Type]]="MB","Local","492"))</f>
        <v>EOU</v>
      </c>
      <c r="P3055" s="46">
        <f>ROUND(Table2[[#This Row],[Cons]]/Table2[[#This Row],[Qty.]],5)</f>
        <v>0.1</v>
      </c>
      <c r="Q3055" s="46" t="b">
        <f>EXACT(Table2[[#This Row],[rate]],Table2[[#This Row],[Check]])</f>
        <v>1</v>
      </c>
      <c r="R3055" s="46"/>
      <c r="S3055" s="46" t="str">
        <f>IF(Table2[[#This Row],[SRO]]="EOU",VLOOKUP(Table2[[#This Row],[BE]],[2]GD.List!$C$3:$N$5014,12,0),IF(Table2[[#This Row],[SRO]]="Local","Polyester Staple Fibre","SRO 492"))</f>
        <v>Textile Coal</v>
      </c>
    </row>
    <row r="3056" spans="1:19" x14ac:dyDescent="0.25">
      <c r="A3056" s="401" t="s">
        <v>1</v>
      </c>
      <c r="B3056" s="401" t="s">
        <v>2205</v>
      </c>
      <c r="C3056" s="402">
        <v>14450</v>
      </c>
      <c r="D3056" s="403">
        <v>2701.12</v>
      </c>
      <c r="E3056" s="7" t="s">
        <v>2219</v>
      </c>
      <c r="F3056" s="401" t="s">
        <v>2232</v>
      </c>
      <c r="G3056" s="156">
        <v>44761</v>
      </c>
      <c r="H3056" s="404">
        <v>38106657.859999999</v>
      </c>
      <c r="I3056" s="50">
        <v>0.4</v>
      </c>
      <c r="J3056" s="397">
        <v>8849.2000000000007</v>
      </c>
      <c r="K3056" s="397">
        <v>22123</v>
      </c>
      <c r="L3056" s="397"/>
      <c r="M3056" s="398" t="str">
        <f>TEXT(Table2[[#This Row],[Gd.Dt]],"mmm-yy")</f>
        <v>Jul-22</v>
      </c>
      <c r="N3056" s="46" t="str">
        <f>MID(Table2[[#This Row],[BE]],6,2)</f>
        <v>IB</v>
      </c>
      <c r="O3056" s="46" t="str">
        <f>IF(Table2[[#This Row],[Type]]="IB","EOU",IF(Table2[[#This Row],[Type]]="MB","Local","492"))</f>
        <v>EOU</v>
      </c>
      <c r="P3056" s="46">
        <f>ROUND(Table2[[#This Row],[Cons]]/Table2[[#This Row],[Qty.]],5)</f>
        <v>0.4</v>
      </c>
      <c r="Q3056" s="46" t="b">
        <f>EXACT(Table2[[#This Row],[rate]],Table2[[#This Row],[Check]])</f>
        <v>1</v>
      </c>
      <c r="R3056" s="46"/>
      <c r="S3056" s="46" t="str">
        <f>IF(Table2[[#This Row],[SRO]]="EOU",VLOOKUP(Table2[[#This Row],[BE]],[2]GD.List!$C$3:$N$5014,12,0),IF(Table2[[#This Row],[SRO]]="Local","Polyester Staple Fibre","SRO 492"))</f>
        <v>Textile Coal</v>
      </c>
    </row>
    <row r="3057" spans="1:19" x14ac:dyDescent="0.25">
      <c r="A3057" s="406" t="s">
        <v>1881</v>
      </c>
      <c r="B3057" s="401" t="s">
        <v>2202</v>
      </c>
      <c r="C3057" s="402">
        <v>43920</v>
      </c>
      <c r="D3057" s="403">
        <v>2847</v>
      </c>
      <c r="E3057" s="7" t="s">
        <v>2215</v>
      </c>
      <c r="F3057" s="401" t="s">
        <v>2224</v>
      </c>
      <c r="G3057" s="156">
        <v>44759</v>
      </c>
      <c r="H3057" s="404">
        <v>62457775</v>
      </c>
      <c r="I3057" s="50">
        <v>0.03</v>
      </c>
      <c r="J3057" s="397">
        <v>1652.7</v>
      </c>
      <c r="K3057" s="397">
        <v>55090</v>
      </c>
      <c r="L3057" s="397"/>
      <c r="M3057" s="398" t="str">
        <f>TEXT(Table2[[#This Row],[Gd.Dt]],"mmm-yy")</f>
        <v>Jul-22</v>
      </c>
      <c r="N3057" s="46" t="str">
        <f>MID(Table2[[#This Row],[BE]],6,2)</f>
        <v>IB</v>
      </c>
      <c r="O3057" s="46" t="str">
        <f>IF(Table2[[#This Row],[Type]]="IB","EOU",IF(Table2[[#This Row],[Type]]="MB","Local","492"))</f>
        <v>EOU</v>
      </c>
      <c r="P3057" s="46">
        <f>ROUND(Table2[[#This Row],[Cons]]/Table2[[#This Row],[Qty.]],5)</f>
        <v>0.03</v>
      </c>
      <c r="Q3057" s="46" t="b">
        <f>EXACT(Table2[[#This Row],[rate]],Table2[[#This Row],[Check]])</f>
        <v>1</v>
      </c>
      <c r="R3057" s="46"/>
      <c r="S3057" s="46" t="str">
        <f>IF(Table2[[#This Row],[SRO]]="EOU",VLOOKUP(Table2[[#This Row],[BE]],[2]GD.List!$C$3:$N$5014,12,0),IF(Table2[[#This Row],[SRO]]="Local","Polyester Staple Fibre","SRO 492"))</f>
        <v>Textile Chemical</v>
      </c>
    </row>
    <row r="3058" spans="1:19" x14ac:dyDescent="0.25">
      <c r="A3058" s="406" t="s">
        <v>1881</v>
      </c>
      <c r="B3058" s="401" t="s">
        <v>2203</v>
      </c>
      <c r="C3058" s="402">
        <v>17782</v>
      </c>
      <c r="D3058" s="403">
        <v>2847</v>
      </c>
      <c r="E3058" s="7" t="s">
        <v>2216</v>
      </c>
      <c r="F3058" s="401" t="s">
        <v>2225</v>
      </c>
      <c r="G3058" s="156">
        <v>44759</v>
      </c>
      <c r="H3058" s="404">
        <v>29390494.940000001</v>
      </c>
      <c r="I3058" s="50">
        <v>0.03</v>
      </c>
      <c r="J3058" s="397">
        <v>686.22</v>
      </c>
      <c r="K3058" s="397">
        <v>22874</v>
      </c>
      <c r="L3058" s="397"/>
      <c r="M3058" s="398" t="str">
        <f>TEXT(Table2[[#This Row],[Gd.Dt]],"mmm-yy")</f>
        <v>Jul-22</v>
      </c>
      <c r="N3058" s="46" t="str">
        <f>MID(Table2[[#This Row],[BE]],6,2)</f>
        <v>IB</v>
      </c>
      <c r="O3058" s="46" t="str">
        <f>IF(Table2[[#This Row],[Type]]="IB","EOU",IF(Table2[[#This Row],[Type]]="MB","Local","492"))</f>
        <v>EOU</v>
      </c>
      <c r="P3058" s="46">
        <f>ROUND(Table2[[#This Row],[Cons]]/Table2[[#This Row],[Qty.]],5)</f>
        <v>0.03</v>
      </c>
      <c r="Q3058" s="46" t="b">
        <f>EXACT(Table2[[#This Row],[rate]],Table2[[#This Row],[Check]])</f>
        <v>1</v>
      </c>
      <c r="R3058" s="46"/>
      <c r="S3058" s="46" t="str">
        <f>IF(Table2[[#This Row],[SRO]]="EOU",VLOOKUP(Table2[[#This Row],[BE]],[2]GD.List!$C$3:$N$5014,12,0),IF(Table2[[#This Row],[SRO]]="Local","Polyester Staple Fibre","SRO 492"))</f>
        <v>Textile Chemical</v>
      </c>
    </row>
    <row r="3059" spans="1:19" x14ac:dyDescent="0.25">
      <c r="A3059" s="406" t="s">
        <v>1881</v>
      </c>
      <c r="B3059" s="401" t="s">
        <v>2204</v>
      </c>
      <c r="C3059" s="402">
        <v>5429</v>
      </c>
      <c r="D3059" s="403">
        <v>2847</v>
      </c>
      <c r="E3059" s="7" t="s">
        <v>2217</v>
      </c>
      <c r="F3059" s="401" t="s">
        <v>2226</v>
      </c>
      <c r="G3059" s="156">
        <v>44759</v>
      </c>
      <c r="H3059" s="404">
        <v>9359953.1099999994</v>
      </c>
      <c r="I3059" s="50">
        <v>0.03</v>
      </c>
      <c r="J3059" s="397">
        <v>153.27000000000001</v>
      </c>
      <c r="K3059" s="397">
        <v>5109</v>
      </c>
      <c r="L3059" s="397"/>
      <c r="M3059" s="398" t="str">
        <f>TEXT(Table2[[#This Row],[Gd.Dt]],"mmm-yy")</f>
        <v>Jul-22</v>
      </c>
      <c r="N3059" s="46" t="str">
        <f>MID(Table2[[#This Row],[BE]],6,2)</f>
        <v>IB</v>
      </c>
      <c r="O3059" s="46" t="str">
        <f>IF(Table2[[#This Row],[Type]]="IB","EOU",IF(Table2[[#This Row],[Type]]="MB","Local","492"))</f>
        <v>EOU</v>
      </c>
      <c r="P3059" s="46">
        <f>ROUND(Table2[[#This Row],[Cons]]/Table2[[#This Row],[Qty.]],5)</f>
        <v>0.03</v>
      </c>
      <c r="Q3059" s="46" t="b">
        <f>EXACT(Table2[[#This Row],[rate]],Table2[[#This Row],[Check]])</f>
        <v>1</v>
      </c>
      <c r="R3059" s="46"/>
      <c r="S3059" s="46" t="str">
        <f>IF(Table2[[#This Row],[SRO]]="EOU",VLOOKUP(Table2[[#This Row],[BE]],[2]GD.List!$C$3:$N$5014,12,0),IF(Table2[[#This Row],[SRO]]="Local","Polyester Staple Fibre","SRO 492"))</f>
        <v>Textile Chemical</v>
      </c>
    </row>
    <row r="3060" spans="1:19" x14ac:dyDescent="0.25">
      <c r="A3060" s="406" t="s">
        <v>1881</v>
      </c>
      <c r="B3060" s="401" t="s">
        <v>2207</v>
      </c>
      <c r="C3060" s="402">
        <v>38312</v>
      </c>
      <c r="D3060" s="403">
        <v>2847</v>
      </c>
      <c r="E3060" s="7" t="s">
        <v>2222</v>
      </c>
      <c r="F3060" s="401" t="s">
        <v>2228</v>
      </c>
      <c r="G3060" s="156">
        <v>44761</v>
      </c>
      <c r="H3060" s="404">
        <v>37086703.520000003</v>
      </c>
      <c r="I3060" s="50">
        <v>0.03</v>
      </c>
      <c r="J3060" s="397">
        <v>881.85</v>
      </c>
      <c r="K3060" s="397">
        <v>29395</v>
      </c>
      <c r="L3060" s="397"/>
      <c r="M3060" s="398" t="str">
        <f>TEXT(Table2[[#This Row],[Gd.Dt]],"mmm-yy")</f>
        <v>Jul-22</v>
      </c>
      <c r="N3060" s="46" t="str">
        <f>MID(Table2[[#This Row],[BE]],6,2)</f>
        <v>IB</v>
      </c>
      <c r="O3060" s="46" t="str">
        <f>IF(Table2[[#This Row],[Type]]="IB","EOU",IF(Table2[[#This Row],[Type]]="MB","Local","492"))</f>
        <v>EOU</v>
      </c>
      <c r="P3060" s="46">
        <f>ROUND(Table2[[#This Row],[Cons]]/Table2[[#This Row],[Qty.]],5)</f>
        <v>0.03</v>
      </c>
      <c r="Q3060" s="46" t="b">
        <f>EXACT(Table2[[#This Row],[rate]],Table2[[#This Row],[Check]])</f>
        <v>1</v>
      </c>
      <c r="R3060" s="46"/>
      <c r="S3060" s="46" t="str">
        <f>IF(Table2[[#This Row],[SRO]]="EOU",VLOOKUP(Table2[[#This Row],[BE]],[2]GD.List!$C$3:$N$5014,12,0),IF(Table2[[#This Row],[SRO]]="Local","Polyester Staple Fibre","SRO 492"))</f>
        <v>Textile Chemical</v>
      </c>
    </row>
    <row r="3061" spans="1:19" x14ac:dyDescent="0.25">
      <c r="A3061" s="406" t="s">
        <v>1881</v>
      </c>
      <c r="B3061" s="401" t="s">
        <v>2206</v>
      </c>
      <c r="C3061" s="402">
        <v>30360</v>
      </c>
      <c r="D3061" s="403">
        <v>2847</v>
      </c>
      <c r="E3061" s="7" t="s">
        <v>2220</v>
      </c>
      <c r="F3061" s="401" t="s">
        <v>2229</v>
      </c>
      <c r="G3061" s="156">
        <v>44761</v>
      </c>
      <c r="H3061" s="404">
        <v>25034991.129999999</v>
      </c>
      <c r="I3061" s="50">
        <v>0.03</v>
      </c>
      <c r="J3061" s="397">
        <v>633.92999999999995</v>
      </c>
      <c r="K3061" s="397">
        <v>21131</v>
      </c>
      <c r="L3061" s="397"/>
      <c r="M3061" s="398" t="str">
        <f>TEXT(Table2[[#This Row],[Gd.Dt]],"mmm-yy")</f>
        <v>Jul-22</v>
      </c>
      <c r="N3061" s="46" t="str">
        <f>MID(Table2[[#This Row],[BE]],6,2)</f>
        <v>IB</v>
      </c>
      <c r="O3061" s="46" t="str">
        <f>IF(Table2[[#This Row],[Type]]="IB","EOU",IF(Table2[[#This Row],[Type]]="MB","Local","492"))</f>
        <v>EOU</v>
      </c>
      <c r="P3061" s="46">
        <f>ROUND(Table2[[#This Row],[Cons]]/Table2[[#This Row],[Qty.]],5)</f>
        <v>0.03</v>
      </c>
      <c r="Q3061" s="46" t="b">
        <f>EXACT(Table2[[#This Row],[rate]],Table2[[#This Row],[Check]])</f>
        <v>1</v>
      </c>
      <c r="R3061" s="46"/>
      <c r="S3061" s="46" t="str">
        <f>IF(Table2[[#This Row],[SRO]]="EOU",VLOOKUP(Table2[[#This Row],[BE]],[2]GD.List!$C$3:$N$5014,12,0),IF(Table2[[#This Row],[SRO]]="Local","Polyester Staple Fibre","SRO 492"))</f>
        <v>Textile Chemical</v>
      </c>
    </row>
    <row r="3062" spans="1:19" x14ac:dyDescent="0.25">
      <c r="A3062" s="406" t="s">
        <v>1881</v>
      </c>
      <c r="B3062" s="401" t="s">
        <v>2199</v>
      </c>
      <c r="C3062" s="402">
        <v>5687</v>
      </c>
      <c r="D3062" s="403">
        <v>2847</v>
      </c>
      <c r="E3062" s="7" t="s">
        <v>2209</v>
      </c>
      <c r="F3062" s="401" t="s">
        <v>2230</v>
      </c>
      <c r="G3062" s="156">
        <v>44759</v>
      </c>
      <c r="H3062" s="404">
        <v>10259360.9</v>
      </c>
      <c r="I3062" s="50">
        <v>0.03</v>
      </c>
      <c r="J3062" s="397">
        <v>221.46</v>
      </c>
      <c r="K3062" s="397">
        <v>7382</v>
      </c>
      <c r="L3062" s="397"/>
      <c r="M3062" s="398" t="str">
        <f>TEXT(Table2[[#This Row],[Gd.Dt]],"mmm-yy")</f>
        <v>Jul-22</v>
      </c>
      <c r="N3062" s="46" t="str">
        <f>MID(Table2[[#This Row],[BE]],6,2)</f>
        <v>IB</v>
      </c>
      <c r="O3062" s="46" t="str">
        <f>IF(Table2[[#This Row],[Type]]="IB","EOU",IF(Table2[[#This Row],[Type]]="MB","Local","492"))</f>
        <v>EOU</v>
      </c>
      <c r="P3062" s="46">
        <f>ROUND(Table2[[#This Row],[Cons]]/Table2[[#This Row],[Qty.]],5)</f>
        <v>0.03</v>
      </c>
      <c r="Q3062" s="46" t="b">
        <f>EXACT(Table2[[#This Row],[rate]],Table2[[#This Row],[Check]])</f>
        <v>1</v>
      </c>
      <c r="R3062" s="46"/>
      <c r="S3062" s="46" t="str">
        <f>IF(Table2[[#This Row],[SRO]]="EOU",VLOOKUP(Table2[[#This Row],[BE]],[2]GD.List!$C$3:$N$5014,12,0),IF(Table2[[#This Row],[SRO]]="Local","Polyester Staple Fibre","SRO 492"))</f>
        <v>Textile Chemical</v>
      </c>
    </row>
    <row r="3063" spans="1:19" x14ac:dyDescent="0.25">
      <c r="A3063" s="406" t="s">
        <v>1881</v>
      </c>
      <c r="B3063" s="401" t="s">
        <v>2201</v>
      </c>
      <c r="C3063" s="402">
        <v>5462</v>
      </c>
      <c r="D3063" s="403">
        <v>2847</v>
      </c>
      <c r="E3063" s="7" t="s">
        <v>2214</v>
      </c>
      <c r="F3063" s="401" t="s">
        <v>2231</v>
      </c>
      <c r="G3063" s="156">
        <v>44759</v>
      </c>
      <c r="H3063" s="404">
        <v>10049068.130000001</v>
      </c>
      <c r="I3063" s="50">
        <v>0.03</v>
      </c>
      <c r="J3063" s="397">
        <v>211.98</v>
      </c>
      <c r="K3063" s="397">
        <v>7066</v>
      </c>
      <c r="L3063" s="397"/>
      <c r="M3063" s="398" t="str">
        <f>TEXT(Table2[[#This Row],[Gd.Dt]],"mmm-yy")</f>
        <v>Jul-22</v>
      </c>
      <c r="N3063" s="46" t="str">
        <f>MID(Table2[[#This Row],[BE]],6,2)</f>
        <v>IB</v>
      </c>
      <c r="O3063" s="46" t="str">
        <f>IF(Table2[[#This Row],[Type]]="IB","EOU",IF(Table2[[#This Row],[Type]]="MB","Local","492"))</f>
        <v>EOU</v>
      </c>
      <c r="P3063" s="46">
        <f>ROUND(Table2[[#This Row],[Cons]]/Table2[[#This Row],[Qty.]],5)</f>
        <v>0.03</v>
      </c>
      <c r="Q3063" s="46" t="b">
        <f>EXACT(Table2[[#This Row],[rate]],Table2[[#This Row],[Check]])</f>
        <v>1</v>
      </c>
      <c r="R3063" s="46"/>
      <c r="S3063" s="46" t="str">
        <f>IF(Table2[[#This Row],[SRO]]="EOU",VLOOKUP(Table2[[#This Row],[BE]],[2]GD.List!$C$3:$N$5014,12,0),IF(Table2[[#This Row],[SRO]]="Local","Polyester Staple Fibre","SRO 492"))</f>
        <v>Textile Chemical</v>
      </c>
    </row>
    <row r="3064" spans="1:19" x14ac:dyDescent="0.25">
      <c r="A3064" s="405" t="s">
        <v>1969</v>
      </c>
      <c r="B3064" s="401" t="s">
        <v>2208</v>
      </c>
      <c r="C3064" s="402">
        <v>48000</v>
      </c>
      <c r="D3064" s="403">
        <v>5402.33</v>
      </c>
      <c r="E3064" s="7" t="s">
        <v>2223</v>
      </c>
      <c r="F3064" s="401" t="s">
        <v>2227</v>
      </c>
      <c r="G3064" s="156">
        <v>44761</v>
      </c>
      <c r="H3064" s="404">
        <v>21764596.68</v>
      </c>
      <c r="I3064" s="50">
        <v>0.99009999999999998</v>
      </c>
      <c r="J3064" s="397">
        <v>15421.31</v>
      </c>
      <c r="K3064" s="397">
        <v>15575.51</v>
      </c>
      <c r="L3064" s="397"/>
      <c r="M3064" s="398" t="str">
        <f>TEXT(Table2[[#This Row],[Gd.Dt]],"mmm-yy")</f>
        <v>Jul-22</v>
      </c>
      <c r="N3064" s="46" t="str">
        <f>MID(Table2[[#This Row],[BE]],6,2)</f>
        <v>IB</v>
      </c>
      <c r="O3064" s="46" t="str">
        <f>IF(Table2[[#This Row],[Type]]="IB","EOU",IF(Table2[[#This Row],[Type]]="MB","Local","492"))</f>
        <v>EOU</v>
      </c>
      <c r="P3064" s="46">
        <f>ROUND(Table2[[#This Row],[Cons]]/Table2[[#This Row],[Qty.]],5)</f>
        <v>0.99009999999999998</v>
      </c>
      <c r="Q3064" s="46" t="b">
        <f>EXACT(Table2[[#This Row],[rate]],Table2[[#This Row],[Check]])</f>
        <v>1</v>
      </c>
      <c r="R3064" s="46"/>
      <c r="S3064" s="46" t="str">
        <f>IF(Table2[[#This Row],[SRO]]="EOU",VLOOKUP(Table2[[#This Row],[BE]],[2]GD.List!$C$3:$N$5014,12,0),IF(Table2[[#This Row],[SRO]]="Local","Polyester Staple Fibre","SRO 492"))</f>
        <v>Polyester Yarn</v>
      </c>
    </row>
    <row r="3065" spans="1:19" x14ac:dyDescent="0.25">
      <c r="A3065" s="406" t="s">
        <v>1971</v>
      </c>
      <c r="B3065" s="401" t="s">
        <v>2202</v>
      </c>
      <c r="C3065" s="402">
        <v>43920</v>
      </c>
      <c r="D3065" s="403">
        <v>5503.201</v>
      </c>
      <c r="E3065" s="7" t="s">
        <v>2215</v>
      </c>
      <c r="F3065" s="401" t="s">
        <v>2224</v>
      </c>
      <c r="G3065" s="156">
        <v>44759</v>
      </c>
      <c r="H3065" s="404">
        <v>62457775</v>
      </c>
      <c r="I3065" s="50">
        <v>0.41666999999999998</v>
      </c>
      <c r="J3065" s="397">
        <v>22954.35</v>
      </c>
      <c r="K3065" s="397">
        <v>55090</v>
      </c>
      <c r="L3065" s="397"/>
      <c r="M3065" s="398" t="str">
        <f>TEXT(Table2[[#This Row],[Gd.Dt]],"mmm-yy")</f>
        <v>Jul-22</v>
      </c>
      <c r="N3065" s="46" t="str">
        <f>MID(Table2[[#This Row],[BE]],6,2)</f>
        <v>MB</v>
      </c>
      <c r="O3065" s="46" t="str">
        <f>IF(Table2[[#This Row],[Type]]="IB","EOU",IF(Table2[[#This Row],[Type]]="MB","Local","492"))</f>
        <v>Local</v>
      </c>
      <c r="P3065" s="46">
        <f>ROUND(Table2[[#This Row],[Cons]]/Table2[[#This Row],[Qty.]],5)</f>
        <v>0.41666999999999998</v>
      </c>
      <c r="Q3065" s="46" t="b">
        <f>EXACT(Table2[[#This Row],[rate]],Table2[[#This Row],[Check]])</f>
        <v>1</v>
      </c>
      <c r="R3065" s="46"/>
      <c r="S3065" s="46" t="str">
        <f>IF(Table2[[#This Row],[SRO]]="EOU",VLOOKUP(Table2[[#This Row],[BE]],[2]GD.List!$C$3:$N$5014,12,0),IF(Table2[[#This Row],[SRO]]="Local","Polyester Staple Fibre","SRO 492"))</f>
        <v>Polyester Staple Fibre</v>
      </c>
    </row>
    <row r="3066" spans="1:19" x14ac:dyDescent="0.25">
      <c r="A3066" s="406" t="s">
        <v>1971</v>
      </c>
      <c r="B3066" s="401" t="s">
        <v>2203</v>
      </c>
      <c r="C3066" s="402">
        <v>17782</v>
      </c>
      <c r="D3066" s="403">
        <v>5503.201</v>
      </c>
      <c r="E3066" s="7" t="s">
        <v>2216</v>
      </c>
      <c r="F3066" s="401" t="s">
        <v>2225</v>
      </c>
      <c r="G3066" s="156">
        <v>44759</v>
      </c>
      <c r="H3066" s="404">
        <v>29390494.940000001</v>
      </c>
      <c r="I3066" s="50">
        <v>0.41666999999999998</v>
      </c>
      <c r="J3066" s="397">
        <v>9530.91</v>
      </c>
      <c r="K3066" s="397">
        <v>22874</v>
      </c>
      <c r="L3066" s="397"/>
      <c r="M3066" s="398" t="str">
        <f>TEXT(Table2[[#This Row],[Gd.Dt]],"mmm-yy")</f>
        <v>Jul-22</v>
      </c>
      <c r="N3066" s="46" t="str">
        <f>MID(Table2[[#This Row],[BE]],6,2)</f>
        <v>MB</v>
      </c>
      <c r="O3066" s="46" t="str">
        <f>IF(Table2[[#This Row],[Type]]="IB","EOU",IF(Table2[[#This Row],[Type]]="MB","Local","492"))</f>
        <v>Local</v>
      </c>
      <c r="P3066" s="46">
        <f>ROUND(Table2[[#This Row],[Cons]]/Table2[[#This Row],[Qty.]],5)</f>
        <v>0.41666999999999998</v>
      </c>
      <c r="Q3066" s="46" t="b">
        <f>EXACT(Table2[[#This Row],[rate]],Table2[[#This Row],[Check]])</f>
        <v>1</v>
      </c>
      <c r="R3066" s="46"/>
      <c r="S3066" s="46" t="str">
        <f>IF(Table2[[#This Row],[SRO]]="EOU",VLOOKUP(Table2[[#This Row],[BE]],[2]GD.List!$C$3:$N$5014,12,0),IF(Table2[[#This Row],[SRO]]="Local","Polyester Staple Fibre","SRO 492"))</f>
        <v>Polyester Staple Fibre</v>
      </c>
    </row>
    <row r="3067" spans="1:19" x14ac:dyDescent="0.25">
      <c r="A3067" s="405" t="s">
        <v>1971</v>
      </c>
      <c r="B3067" s="401" t="s">
        <v>2207</v>
      </c>
      <c r="C3067" s="402">
        <v>38312</v>
      </c>
      <c r="D3067" s="403">
        <v>5503.201</v>
      </c>
      <c r="E3067" s="7" t="s">
        <v>2222</v>
      </c>
      <c r="F3067" s="401" t="s">
        <v>2228</v>
      </c>
      <c r="G3067" s="156">
        <v>44761</v>
      </c>
      <c r="H3067" s="404">
        <v>37086703.520000003</v>
      </c>
      <c r="I3067" s="50">
        <v>0.41666999999999998</v>
      </c>
      <c r="J3067" s="397">
        <v>12248.01</v>
      </c>
      <c r="K3067" s="397">
        <v>29395</v>
      </c>
      <c r="L3067" s="397"/>
      <c r="M3067" s="398" t="str">
        <f>TEXT(Table2[[#This Row],[Gd.Dt]],"mmm-yy")</f>
        <v>Jul-22</v>
      </c>
      <c r="N3067" s="46" t="str">
        <f>MID(Table2[[#This Row],[BE]],6,2)</f>
        <v>MB</v>
      </c>
      <c r="O3067" s="46" t="str">
        <f>IF(Table2[[#This Row],[Type]]="IB","EOU",IF(Table2[[#This Row],[Type]]="MB","Local","492"))</f>
        <v>Local</v>
      </c>
      <c r="P3067" s="46">
        <f>ROUND(Table2[[#This Row],[Cons]]/Table2[[#This Row],[Qty.]],5)</f>
        <v>0.41666999999999998</v>
      </c>
      <c r="Q3067" s="46" t="b">
        <f>EXACT(Table2[[#This Row],[rate]],Table2[[#This Row],[Check]])</f>
        <v>1</v>
      </c>
      <c r="R3067" s="46"/>
      <c r="S3067" s="46" t="str">
        <f>IF(Table2[[#This Row],[SRO]]="EOU",VLOOKUP(Table2[[#This Row],[BE]],[2]GD.List!$C$3:$N$5014,12,0),IF(Table2[[#This Row],[SRO]]="Local","Polyester Staple Fibre","SRO 492"))</f>
        <v>Polyester Staple Fibre</v>
      </c>
    </row>
    <row r="3068" spans="1:19" x14ac:dyDescent="0.25">
      <c r="A3068" s="406" t="s">
        <v>2016</v>
      </c>
      <c r="B3068" s="401" t="s">
        <v>2207</v>
      </c>
      <c r="C3068" s="402">
        <v>38312</v>
      </c>
      <c r="D3068" s="403">
        <v>3906.9029999999998</v>
      </c>
      <c r="E3068" s="7" t="s">
        <v>2222</v>
      </c>
      <c r="F3068" s="401" t="s">
        <v>2228</v>
      </c>
      <c r="G3068" s="156">
        <v>44761</v>
      </c>
      <c r="H3068" s="404">
        <v>37086703.520000003</v>
      </c>
      <c r="I3068" s="50">
        <v>0.04</v>
      </c>
      <c r="J3068" s="397">
        <v>1175.8</v>
      </c>
      <c r="K3068" s="397">
        <v>29395</v>
      </c>
      <c r="L3068" s="397"/>
      <c r="M3068" s="398" t="str">
        <f>TEXT(Table2[[#This Row],[Gd.Dt]],"mmm-yy")</f>
        <v>Jul-22</v>
      </c>
      <c r="N3068" s="46" t="str">
        <f>MID(Table2[[#This Row],[BE]],6,2)</f>
        <v>IB</v>
      </c>
      <c r="O3068" s="46" t="str">
        <f>IF(Table2[[#This Row],[Type]]="IB","EOU",IF(Table2[[#This Row],[Type]]="MB","Local","492"))</f>
        <v>EOU</v>
      </c>
      <c r="P3068" s="46">
        <f>ROUND(Table2[[#This Row],[Cons]]/Table2[[#This Row],[Qty.]],5)</f>
        <v>0.04</v>
      </c>
      <c r="Q3068" s="46" t="b">
        <f>EXACT(Table2[[#This Row],[rate]],Table2[[#This Row],[Check]])</f>
        <v>1</v>
      </c>
      <c r="R3068" s="46"/>
      <c r="S3068" s="46" t="str">
        <f>IF(Table2[[#This Row],[SRO]]="EOU",VLOOKUP(Table2[[#This Row],[BE]],[2]GD.List!$C$3:$N$5014,12,0),IF(Table2[[#This Row],[SRO]]="Local","Polyester Staple Fibre","SRO 492"))</f>
        <v>Textile Chemical</v>
      </c>
    </row>
    <row r="3069" spans="1:19" x14ac:dyDescent="0.25">
      <c r="A3069" s="406" t="s">
        <v>2016</v>
      </c>
      <c r="B3069" s="401" t="s">
        <v>2199</v>
      </c>
      <c r="C3069" s="402">
        <v>5687</v>
      </c>
      <c r="D3069" s="403">
        <v>3906.9029999999998</v>
      </c>
      <c r="E3069" s="7" t="s">
        <v>2209</v>
      </c>
      <c r="F3069" s="401" t="s">
        <v>2230</v>
      </c>
      <c r="G3069" s="156">
        <v>44759</v>
      </c>
      <c r="H3069" s="404">
        <v>10259360.9</v>
      </c>
      <c r="I3069" s="50">
        <v>0.04</v>
      </c>
      <c r="J3069" s="397">
        <v>295.27999999999997</v>
      </c>
      <c r="K3069" s="397">
        <v>7382</v>
      </c>
      <c r="L3069" s="397"/>
      <c r="M3069" s="398" t="str">
        <f>TEXT(Table2[[#This Row],[Gd.Dt]],"mmm-yy")</f>
        <v>Jul-22</v>
      </c>
      <c r="N3069" s="46" t="str">
        <f>MID(Table2[[#This Row],[BE]],6,2)</f>
        <v>IB</v>
      </c>
      <c r="O3069" s="46" t="str">
        <f>IF(Table2[[#This Row],[Type]]="IB","EOU",IF(Table2[[#This Row],[Type]]="MB","Local","492"))</f>
        <v>EOU</v>
      </c>
      <c r="P3069" s="46">
        <f>ROUND(Table2[[#This Row],[Cons]]/Table2[[#This Row],[Qty.]],5)</f>
        <v>0.04</v>
      </c>
      <c r="Q3069" s="46" t="b">
        <f>EXACT(Table2[[#This Row],[rate]],Table2[[#This Row],[Check]])</f>
        <v>1</v>
      </c>
      <c r="R3069" s="46"/>
      <c r="S3069" s="46" t="str">
        <f>IF(Table2[[#This Row],[SRO]]="EOU",VLOOKUP(Table2[[#This Row],[BE]],[2]GD.List!$C$3:$N$5014,12,0),IF(Table2[[#This Row],[SRO]]="Local","Polyester Staple Fibre","SRO 492"))</f>
        <v>Textile Chemical</v>
      </c>
    </row>
    <row r="3070" spans="1:19" x14ac:dyDescent="0.25">
      <c r="A3070" s="406" t="s">
        <v>2016</v>
      </c>
      <c r="B3070" s="401" t="s">
        <v>2201</v>
      </c>
      <c r="C3070" s="402">
        <v>5462</v>
      </c>
      <c r="D3070" s="403">
        <v>3906.9029999999998</v>
      </c>
      <c r="E3070" s="7" t="s">
        <v>2214</v>
      </c>
      <c r="F3070" s="401" t="s">
        <v>2231</v>
      </c>
      <c r="G3070" s="156">
        <v>44759</v>
      </c>
      <c r="H3070" s="404">
        <v>10049068.130000001</v>
      </c>
      <c r="I3070" s="50">
        <v>0.04</v>
      </c>
      <c r="J3070" s="397">
        <v>282.64</v>
      </c>
      <c r="K3070" s="397">
        <v>7066</v>
      </c>
      <c r="L3070" s="397"/>
      <c r="M3070" s="398" t="str">
        <f>TEXT(Table2[[#This Row],[Gd.Dt]],"mmm-yy")</f>
        <v>Jul-22</v>
      </c>
      <c r="N3070" s="46" t="str">
        <f>MID(Table2[[#This Row],[BE]],6,2)</f>
        <v>IB</v>
      </c>
      <c r="O3070" s="46" t="str">
        <f>IF(Table2[[#This Row],[Type]]="IB","EOU",IF(Table2[[#This Row],[Type]]="MB","Local","492"))</f>
        <v>EOU</v>
      </c>
      <c r="P3070" s="46">
        <f>ROUND(Table2[[#This Row],[Cons]]/Table2[[#This Row],[Qty.]],5)</f>
        <v>0.04</v>
      </c>
      <c r="Q3070" s="46" t="b">
        <f>EXACT(Table2[[#This Row],[rate]],Table2[[#This Row],[Check]])</f>
        <v>1</v>
      </c>
      <c r="R3070" s="46"/>
      <c r="S3070" s="46" t="str">
        <f>IF(Table2[[#This Row],[SRO]]="EOU",VLOOKUP(Table2[[#This Row],[BE]],[2]GD.List!$C$3:$N$5014,12,0),IF(Table2[[#This Row],[SRO]]="Local","Polyester Staple Fibre","SRO 492"))</f>
        <v>Textile Chemical</v>
      </c>
    </row>
    <row r="3071" spans="1:19" x14ac:dyDescent="0.25">
      <c r="A3071" s="406" t="s">
        <v>2082</v>
      </c>
      <c r="B3071" s="401" t="s">
        <v>2202</v>
      </c>
      <c r="C3071" s="402">
        <v>43920</v>
      </c>
      <c r="D3071" s="403">
        <v>3910</v>
      </c>
      <c r="E3071" s="7" t="s">
        <v>2215</v>
      </c>
      <c r="F3071" s="401" t="s">
        <v>2224</v>
      </c>
      <c r="G3071" s="156">
        <v>44759</v>
      </c>
      <c r="H3071" s="404">
        <v>62457775</v>
      </c>
      <c r="I3071" s="50">
        <v>0.04</v>
      </c>
      <c r="J3071" s="397">
        <v>2203.6</v>
      </c>
      <c r="K3071" s="397">
        <v>55090</v>
      </c>
      <c r="L3071" s="397"/>
      <c r="M3071" s="398" t="str">
        <f>TEXT(Table2[[#This Row],[Gd.Dt]],"mmm-yy")</f>
        <v>Jul-22</v>
      </c>
      <c r="N3071" s="46" t="str">
        <f>MID(Table2[[#This Row],[BE]],6,2)</f>
        <v>IB</v>
      </c>
      <c r="O3071" s="46" t="str">
        <f>IF(Table2[[#This Row],[Type]]="IB","EOU",IF(Table2[[#This Row],[Type]]="MB","Local","492"))</f>
        <v>EOU</v>
      </c>
      <c r="P3071" s="46">
        <f>ROUND(Table2[[#This Row],[Cons]]/Table2[[#This Row],[Qty.]],5)</f>
        <v>0.04</v>
      </c>
      <c r="Q3071" s="46" t="b">
        <f>EXACT(Table2[[#This Row],[rate]],Table2[[#This Row],[Check]])</f>
        <v>1</v>
      </c>
      <c r="R3071" s="46"/>
      <c r="S3071" s="46" t="str">
        <f>IF(Table2[[#This Row],[SRO]]="EOU",VLOOKUP(Table2[[#This Row],[BE]],[2]GD.List!$C$3:$N$5014,12,0),IF(Table2[[#This Row],[SRO]]="Local","Polyester Staple Fibre","SRO 492"))</f>
        <v>Textile Chemical</v>
      </c>
    </row>
    <row r="3072" spans="1:19" x14ac:dyDescent="0.25">
      <c r="A3072" s="406" t="s">
        <v>2082</v>
      </c>
      <c r="B3072" s="401" t="s">
        <v>2203</v>
      </c>
      <c r="C3072" s="402">
        <v>17782</v>
      </c>
      <c r="D3072" s="403">
        <v>3910</v>
      </c>
      <c r="E3072" s="7" t="s">
        <v>2216</v>
      </c>
      <c r="F3072" s="401" t="s">
        <v>2225</v>
      </c>
      <c r="G3072" s="156">
        <v>44759</v>
      </c>
      <c r="H3072" s="404">
        <v>29390494.940000001</v>
      </c>
      <c r="I3072" s="50">
        <v>0.04</v>
      </c>
      <c r="J3072" s="397">
        <v>914.96</v>
      </c>
      <c r="K3072" s="397">
        <v>22874</v>
      </c>
      <c r="L3072" s="397"/>
      <c r="M3072" s="398" t="str">
        <f>TEXT(Table2[[#This Row],[Gd.Dt]],"mmm-yy")</f>
        <v>Jul-22</v>
      </c>
      <c r="N3072" s="46" t="str">
        <f>MID(Table2[[#This Row],[BE]],6,2)</f>
        <v>IB</v>
      </c>
      <c r="O3072" s="46" t="str">
        <f>IF(Table2[[#This Row],[Type]]="IB","EOU",IF(Table2[[#This Row],[Type]]="MB","Local","492"))</f>
        <v>EOU</v>
      </c>
      <c r="P3072" s="46">
        <f>ROUND(Table2[[#This Row],[Cons]]/Table2[[#This Row],[Qty.]],5)</f>
        <v>0.04</v>
      </c>
      <c r="Q3072" s="46" t="b">
        <f>EXACT(Table2[[#This Row],[rate]],Table2[[#This Row],[Check]])</f>
        <v>1</v>
      </c>
      <c r="R3072" s="46"/>
      <c r="S3072" s="46" t="str">
        <f>IF(Table2[[#This Row],[SRO]]="EOU",VLOOKUP(Table2[[#This Row],[BE]],[2]GD.List!$C$3:$N$5014,12,0),IF(Table2[[#This Row],[SRO]]="Local","Polyester Staple Fibre","SRO 492"))</f>
        <v>Textile Chemical</v>
      </c>
    </row>
    <row r="3073" spans="1:19" x14ac:dyDescent="0.25">
      <c r="A3073" s="406" t="s">
        <v>2082</v>
      </c>
      <c r="B3073" s="401" t="s">
        <v>2204</v>
      </c>
      <c r="C3073" s="402">
        <v>5429</v>
      </c>
      <c r="D3073" s="403">
        <v>3910</v>
      </c>
      <c r="E3073" s="7" t="s">
        <v>2217</v>
      </c>
      <c r="F3073" s="401" t="s">
        <v>2226</v>
      </c>
      <c r="G3073" s="156">
        <v>44759</v>
      </c>
      <c r="H3073" s="404">
        <v>9359953.1099999994</v>
      </c>
      <c r="I3073" s="50">
        <v>0.04</v>
      </c>
      <c r="J3073" s="397">
        <v>204.36</v>
      </c>
      <c r="K3073" s="397">
        <v>5109</v>
      </c>
      <c r="L3073" s="397"/>
      <c r="M3073" s="398" t="str">
        <f>TEXT(Table2[[#This Row],[Gd.Dt]],"mmm-yy")</f>
        <v>Jul-22</v>
      </c>
      <c r="N3073" s="46" t="str">
        <f>MID(Table2[[#This Row],[BE]],6,2)</f>
        <v>IB</v>
      </c>
      <c r="O3073" s="46" t="str">
        <f>IF(Table2[[#This Row],[Type]]="IB","EOU",IF(Table2[[#This Row],[Type]]="MB","Local","492"))</f>
        <v>EOU</v>
      </c>
      <c r="P3073" s="46">
        <f>ROUND(Table2[[#This Row],[Cons]]/Table2[[#This Row],[Qty.]],5)</f>
        <v>0.04</v>
      </c>
      <c r="Q3073" s="46" t="b">
        <f>EXACT(Table2[[#This Row],[rate]],Table2[[#This Row],[Check]])</f>
        <v>1</v>
      </c>
      <c r="R3073" s="46"/>
      <c r="S3073" s="46" t="str">
        <f>IF(Table2[[#This Row],[SRO]]="EOU",VLOOKUP(Table2[[#This Row],[BE]],[2]GD.List!$C$3:$N$5014,12,0),IF(Table2[[#This Row],[SRO]]="Local","Polyester Staple Fibre","SRO 492"))</f>
        <v>Textile Chemical</v>
      </c>
    </row>
    <row r="3074" spans="1:19" x14ac:dyDescent="0.25">
      <c r="A3074" s="406" t="s">
        <v>2082</v>
      </c>
      <c r="B3074" s="401" t="s">
        <v>2207</v>
      </c>
      <c r="C3074" s="402">
        <v>38312</v>
      </c>
      <c r="D3074" s="403">
        <v>3910</v>
      </c>
      <c r="E3074" s="7" t="s">
        <v>2222</v>
      </c>
      <c r="F3074" s="401" t="s">
        <v>2228</v>
      </c>
      <c r="G3074" s="156">
        <v>44761</v>
      </c>
      <c r="H3074" s="404">
        <v>37086703.520000003</v>
      </c>
      <c r="I3074" s="50">
        <v>0.04</v>
      </c>
      <c r="J3074" s="397">
        <v>1175.8</v>
      </c>
      <c r="K3074" s="397">
        <v>29395</v>
      </c>
      <c r="L3074" s="397"/>
      <c r="M3074" s="398" t="str">
        <f>TEXT(Table2[[#This Row],[Gd.Dt]],"mmm-yy")</f>
        <v>Jul-22</v>
      </c>
      <c r="N3074" s="46" t="str">
        <f>MID(Table2[[#This Row],[BE]],6,2)</f>
        <v>IB</v>
      </c>
      <c r="O3074" s="46" t="str">
        <f>IF(Table2[[#This Row],[Type]]="IB","EOU",IF(Table2[[#This Row],[Type]]="MB","Local","492"))</f>
        <v>EOU</v>
      </c>
      <c r="P3074" s="46">
        <f>ROUND(Table2[[#This Row],[Cons]]/Table2[[#This Row],[Qty.]],5)</f>
        <v>0.04</v>
      </c>
      <c r="Q3074" s="46" t="b">
        <f>EXACT(Table2[[#This Row],[rate]],Table2[[#This Row],[Check]])</f>
        <v>1</v>
      </c>
      <c r="R3074" s="46"/>
      <c r="S3074" s="46" t="str">
        <f>IF(Table2[[#This Row],[SRO]]="EOU",VLOOKUP(Table2[[#This Row],[BE]],[2]GD.List!$C$3:$N$5014,12,0),IF(Table2[[#This Row],[SRO]]="Local","Polyester Staple Fibre","SRO 492"))</f>
        <v>Textile Chemical</v>
      </c>
    </row>
    <row r="3075" spans="1:19" x14ac:dyDescent="0.25">
      <c r="A3075" s="405" t="s">
        <v>2082</v>
      </c>
      <c r="B3075" s="401" t="s">
        <v>2199</v>
      </c>
      <c r="C3075" s="402">
        <v>5687</v>
      </c>
      <c r="D3075" s="403">
        <v>3910</v>
      </c>
      <c r="E3075" s="7" t="s">
        <v>2209</v>
      </c>
      <c r="F3075" s="401" t="s">
        <v>2230</v>
      </c>
      <c r="G3075" s="156">
        <v>44759</v>
      </c>
      <c r="H3075" s="404">
        <v>10259360.9</v>
      </c>
      <c r="I3075" s="50">
        <v>0.04</v>
      </c>
      <c r="J3075" s="397">
        <v>295.27999999999997</v>
      </c>
      <c r="K3075" s="397">
        <v>7382</v>
      </c>
      <c r="L3075" s="397"/>
      <c r="M3075" s="398" t="str">
        <f>TEXT(Table2[[#This Row],[Gd.Dt]],"mmm-yy")</f>
        <v>Jul-22</v>
      </c>
      <c r="N3075" s="46" t="str">
        <f>MID(Table2[[#This Row],[BE]],6,2)</f>
        <v>IB</v>
      </c>
      <c r="O3075" s="46" t="str">
        <f>IF(Table2[[#This Row],[Type]]="IB","EOU",IF(Table2[[#This Row],[Type]]="MB","Local","492"))</f>
        <v>EOU</v>
      </c>
      <c r="P3075" s="46">
        <f>ROUND(Table2[[#This Row],[Cons]]/Table2[[#This Row],[Qty.]],5)</f>
        <v>0.04</v>
      </c>
      <c r="Q3075" s="46" t="b">
        <f>EXACT(Table2[[#This Row],[rate]],Table2[[#This Row],[Check]])</f>
        <v>1</v>
      </c>
      <c r="R3075" s="46"/>
      <c r="S3075" s="46" t="str">
        <f>IF(Table2[[#This Row],[SRO]]="EOU",VLOOKUP(Table2[[#This Row],[BE]],[2]GD.List!$C$3:$N$5014,12,0),IF(Table2[[#This Row],[SRO]]="Local","Polyester Staple Fibre","SRO 492"))</f>
        <v>Textile Chemical</v>
      </c>
    </row>
    <row r="3076" spans="1:19" x14ac:dyDescent="0.25">
      <c r="A3076" s="405" t="s">
        <v>2034</v>
      </c>
      <c r="B3076" s="401" t="s">
        <v>2199</v>
      </c>
      <c r="C3076" s="402">
        <v>5687</v>
      </c>
      <c r="D3076" s="403">
        <v>5205.12</v>
      </c>
      <c r="E3076" s="7" t="s">
        <v>2209</v>
      </c>
      <c r="F3076" s="401" t="s">
        <v>2230</v>
      </c>
      <c r="G3076" s="156">
        <v>44759</v>
      </c>
      <c r="H3076" s="404">
        <v>10259360.9</v>
      </c>
      <c r="I3076" s="50">
        <v>1.0101</v>
      </c>
      <c r="J3076" s="397">
        <v>5367.3099999999995</v>
      </c>
      <c r="K3076" s="397">
        <v>5313.63</v>
      </c>
      <c r="L3076" s="397"/>
      <c r="M3076" s="398" t="str">
        <f>TEXT(Table2[[#This Row],[Gd.Dt]],"mmm-yy")</f>
        <v>Jul-22</v>
      </c>
      <c r="N3076" s="46" t="str">
        <f>MID(Table2[[#This Row],[BE]],6,2)</f>
        <v>IB</v>
      </c>
      <c r="O3076" s="46" t="str">
        <f>IF(Table2[[#This Row],[Type]]="IB","EOU",IF(Table2[[#This Row],[Type]]="MB","Local","492"))</f>
        <v>EOU</v>
      </c>
      <c r="P3076" s="46">
        <f>ROUND(Table2[[#This Row],[Cons]]/Table2[[#This Row],[Qty.]],5)</f>
        <v>1.0101</v>
      </c>
      <c r="Q3076" s="46" t="b">
        <f>EXACT(Table2[[#This Row],[rate]],Table2[[#This Row],[Check]])</f>
        <v>1</v>
      </c>
      <c r="R3076" s="46"/>
      <c r="S3076" s="46" t="str">
        <f>IF(Table2[[#This Row],[SRO]]="EOU",VLOOKUP(Table2[[#This Row],[BE]],[2]GD.List!$C$3:$N$5014,12,0),IF(Table2[[#This Row],[SRO]]="Local","Polyester Staple Fibre","SRO 492"))</f>
        <v>Cotton Yarn</v>
      </c>
    </row>
    <row r="3077" spans="1:19" x14ac:dyDescent="0.25">
      <c r="A3077" s="405" t="s">
        <v>2138</v>
      </c>
      <c r="B3077" s="401" t="s">
        <v>2200</v>
      </c>
      <c r="C3077" s="402">
        <v>6534</v>
      </c>
      <c r="D3077" s="403">
        <v>5806.32</v>
      </c>
      <c r="E3077" s="7" t="s">
        <v>2210</v>
      </c>
      <c r="F3077" s="401" t="s">
        <v>2233</v>
      </c>
      <c r="G3077" s="156">
        <v>44759</v>
      </c>
      <c r="H3077" s="404">
        <v>20694648.149999999</v>
      </c>
      <c r="I3077" s="50">
        <v>1</v>
      </c>
      <c r="J3077" s="397">
        <v>80</v>
      </c>
      <c r="K3077" s="397">
        <v>80</v>
      </c>
      <c r="L3077" s="397"/>
      <c r="M3077" s="398" t="str">
        <f>TEXT(Table2[[#This Row],[Gd.Dt]],"mmm-yy")</f>
        <v>Jul-22</v>
      </c>
      <c r="N3077" s="46" t="str">
        <f>MID(Table2[[#This Row],[BE]],6,2)</f>
        <v>TI</v>
      </c>
      <c r="O3077" s="46" t="str">
        <f>IF(Table2[[#This Row],[Type]]="IB","EOU",IF(Table2[[#This Row],[Type]]="MB","Local","492"))</f>
        <v>492</v>
      </c>
      <c r="P3077" s="46">
        <f>ROUND(Table2[[#This Row],[Cons]]/Table2[[#This Row],[Qty.]],5)</f>
        <v>1</v>
      </c>
      <c r="Q3077" s="46" t="b">
        <f>EXACT(Table2[[#This Row],[rate]],Table2[[#This Row],[Check]])</f>
        <v>1</v>
      </c>
      <c r="R3077" s="46"/>
      <c r="S3077" s="46" t="str">
        <f>IF(Table2[[#This Row],[SRO]]="EOU",VLOOKUP(Table2[[#This Row],[BE]],[2]GD.List!$C$3:$N$5014,12,0),IF(Table2[[#This Row],[SRO]]="Local","Polyester Staple Fibre","SRO 492"))</f>
        <v>SRO 492</v>
      </c>
    </row>
    <row r="3078" spans="1:19" x14ac:dyDescent="0.25">
      <c r="A3078" s="405" t="s">
        <v>2159</v>
      </c>
      <c r="B3078" s="401" t="s">
        <v>2199</v>
      </c>
      <c r="C3078" s="402">
        <v>5687</v>
      </c>
      <c r="D3078" s="403">
        <v>5205.12</v>
      </c>
      <c r="E3078" s="7" t="s">
        <v>2209</v>
      </c>
      <c r="F3078" s="401" t="s">
        <v>2230</v>
      </c>
      <c r="G3078" s="156">
        <v>44759</v>
      </c>
      <c r="H3078" s="404">
        <v>10259360.9</v>
      </c>
      <c r="I3078" s="50">
        <v>1.0101</v>
      </c>
      <c r="J3078" s="397">
        <v>2089.25</v>
      </c>
      <c r="K3078" s="397">
        <v>2068.37</v>
      </c>
      <c r="L3078" s="397"/>
      <c r="M3078" s="398" t="str">
        <f>TEXT(Table2[[#This Row],[Gd.Dt]],"mmm-yy")</f>
        <v>Jul-22</v>
      </c>
      <c r="N3078" s="46" t="str">
        <f>MID(Table2[[#This Row],[BE]],6,2)</f>
        <v>IB</v>
      </c>
      <c r="O3078" s="46" t="str">
        <f>IF(Table2[[#This Row],[Type]]="IB","EOU",IF(Table2[[#This Row],[Type]]="MB","Local","492"))</f>
        <v>EOU</v>
      </c>
      <c r="P3078" s="46">
        <f>ROUND(Table2[[#This Row],[Cons]]/Table2[[#This Row],[Qty.]],5)</f>
        <v>1.0100899999999999</v>
      </c>
      <c r="Q3078" s="46" t="b">
        <f>EXACT(Table2[[#This Row],[rate]],Table2[[#This Row],[Check]])</f>
        <v>0</v>
      </c>
      <c r="R3078" s="46"/>
      <c r="S3078" s="46" t="str">
        <f>IF(Table2[[#This Row],[SRO]]="EOU",VLOOKUP(Table2[[#This Row],[BE]],[2]GD.List!$C$3:$N$5014,12,0),IF(Table2[[#This Row],[SRO]]="Local","Polyester Staple Fibre","SRO 492"))</f>
        <v>Cotton Yarn</v>
      </c>
    </row>
    <row r="3079" spans="1:19" x14ac:dyDescent="0.25">
      <c r="A3079" s="406" t="s">
        <v>2172</v>
      </c>
      <c r="B3079" s="401" t="s">
        <v>2208</v>
      </c>
      <c r="C3079" s="402">
        <v>48000</v>
      </c>
      <c r="D3079" s="403">
        <v>8523.5990000000002</v>
      </c>
      <c r="E3079" s="7" t="s">
        <v>2223</v>
      </c>
      <c r="F3079" s="401" t="s">
        <v>2227</v>
      </c>
      <c r="G3079" s="156">
        <v>44761</v>
      </c>
      <c r="H3079" s="404">
        <v>21764596.68</v>
      </c>
      <c r="I3079" s="50">
        <v>1</v>
      </c>
      <c r="J3079" s="397">
        <v>35000</v>
      </c>
      <c r="K3079" s="397">
        <v>35000</v>
      </c>
      <c r="L3079" s="397"/>
      <c r="M3079" s="398" t="str">
        <f>TEXT(Table2[[#This Row],[Gd.Dt]],"mmm-yy")</f>
        <v>Jul-22</v>
      </c>
      <c r="N3079" s="46" t="str">
        <f>MID(Table2[[#This Row],[BE]],6,2)</f>
        <v>TI</v>
      </c>
      <c r="O3079" s="46" t="str">
        <f>IF(Table2[[#This Row],[Type]]="IB","EOU",IF(Table2[[#This Row],[Type]]="MB","Local","492"))</f>
        <v>492</v>
      </c>
      <c r="P3079" s="46">
        <f>ROUND(Table2[[#This Row],[Cons]]/Table2[[#This Row],[Qty.]],5)</f>
        <v>1</v>
      </c>
      <c r="Q3079" s="46" t="b">
        <f>EXACT(Table2[[#This Row],[rate]],Table2[[#This Row],[Check]])</f>
        <v>1</v>
      </c>
      <c r="R3079" s="46"/>
      <c r="S3079" s="46" t="str">
        <f>IF(Table2[[#This Row],[SRO]]="EOU",VLOOKUP(Table2[[#This Row],[BE]],[2]GD.List!$C$3:$N$5014,12,0),IF(Table2[[#This Row],[SRO]]="Local","Polyester Staple Fibre","SRO 492"))</f>
        <v>SRO 492</v>
      </c>
    </row>
    <row r="3080" spans="1:19" x14ac:dyDescent="0.25">
      <c r="A3080" s="405" t="s">
        <v>2172</v>
      </c>
      <c r="B3080" s="401" t="s">
        <v>2200</v>
      </c>
      <c r="C3080" s="402">
        <v>6534</v>
      </c>
      <c r="D3080" s="403">
        <v>8523.5990000000002</v>
      </c>
      <c r="E3080" s="7" t="s">
        <v>2210</v>
      </c>
      <c r="F3080" s="401" t="s">
        <v>2233</v>
      </c>
      <c r="G3080" s="156">
        <v>44759</v>
      </c>
      <c r="H3080" s="404">
        <v>20694648.149999999</v>
      </c>
      <c r="I3080" s="50">
        <v>1</v>
      </c>
      <c r="J3080" s="397">
        <v>6000</v>
      </c>
      <c r="K3080" s="397">
        <v>6000</v>
      </c>
      <c r="L3080" s="397"/>
      <c r="M3080" s="398" t="str">
        <f>TEXT(Table2[[#This Row],[Gd.Dt]],"mmm-yy")</f>
        <v>Jul-22</v>
      </c>
      <c r="N3080" s="46" t="str">
        <f>MID(Table2[[#This Row],[BE]],6,2)</f>
        <v>TI</v>
      </c>
      <c r="O3080" s="46" t="str">
        <f>IF(Table2[[#This Row],[Type]]="IB","EOU",IF(Table2[[#This Row],[Type]]="MB","Local","492"))</f>
        <v>492</v>
      </c>
      <c r="P3080" s="46">
        <f>ROUND(Table2[[#This Row],[Cons]]/Table2[[#This Row],[Qty.]],5)</f>
        <v>1</v>
      </c>
      <c r="Q3080" s="46" t="b">
        <f>EXACT(Table2[[#This Row],[rate]],Table2[[#This Row],[Check]])</f>
        <v>1</v>
      </c>
      <c r="R3080" s="46"/>
      <c r="S3080" s="46" t="str">
        <f>IF(Table2[[#This Row],[SRO]]="EOU",VLOOKUP(Table2[[#This Row],[BE]],[2]GD.List!$C$3:$N$5014,12,0),IF(Table2[[#This Row],[SRO]]="Local","Polyester Staple Fibre","SRO 492"))</f>
        <v>SRO 492</v>
      </c>
    </row>
    <row r="3081" spans="1:19" x14ac:dyDescent="0.25">
      <c r="A3081" s="405" t="s">
        <v>2211</v>
      </c>
      <c r="B3081" s="401" t="s">
        <v>2200</v>
      </c>
      <c r="C3081" s="402">
        <v>6534</v>
      </c>
      <c r="D3081" s="403">
        <v>9607.11</v>
      </c>
      <c r="E3081" s="7" t="s">
        <v>2210</v>
      </c>
      <c r="F3081" s="401" t="s">
        <v>2233</v>
      </c>
      <c r="G3081" s="156">
        <v>44759</v>
      </c>
      <c r="H3081" s="404">
        <v>20694648.149999999</v>
      </c>
      <c r="I3081" s="50">
        <v>1</v>
      </c>
      <c r="J3081" s="397">
        <v>24</v>
      </c>
      <c r="K3081" s="397">
        <v>24</v>
      </c>
      <c r="L3081" s="397"/>
      <c r="M3081" s="398" t="str">
        <f>TEXT(Table2[[#This Row],[Gd.Dt]],"mmm-yy")</f>
        <v>Jul-22</v>
      </c>
      <c r="N3081" s="46" t="str">
        <f>MID(Table2[[#This Row],[BE]],6,2)</f>
        <v>EP</v>
      </c>
      <c r="O3081" s="46" t="str">
        <f>IF(Table2[[#This Row],[Type]]="IB","EOU",IF(Table2[[#This Row],[Type]]="MB","Local","492"))</f>
        <v>492</v>
      </c>
      <c r="P3081" s="46">
        <f>ROUND(Table2[[#This Row],[Cons]]/Table2[[#This Row],[Qty.]],5)</f>
        <v>1</v>
      </c>
      <c r="Q3081" s="46" t="b">
        <f>EXACT(Table2[[#This Row],[rate]],Table2[[#This Row],[Check]])</f>
        <v>1</v>
      </c>
      <c r="R3081" s="46"/>
      <c r="S3081" s="46" t="str">
        <f>IF(Table2[[#This Row],[SRO]]="EOU",VLOOKUP(Table2[[#This Row],[BE]],[2]GD.List!$C$3:$N$5014,12,0),IF(Table2[[#This Row],[SRO]]="Local","Polyester Staple Fibre","SRO 492"))</f>
        <v>SRO 492</v>
      </c>
    </row>
    <row r="3082" spans="1:19" x14ac:dyDescent="0.25">
      <c r="A3082" s="405" t="s">
        <v>2212</v>
      </c>
      <c r="B3082" s="401" t="s">
        <v>2200</v>
      </c>
      <c r="C3082" s="402">
        <v>6534</v>
      </c>
      <c r="D3082" s="403">
        <v>8507.9</v>
      </c>
      <c r="E3082" s="7" t="s">
        <v>2210</v>
      </c>
      <c r="F3082" s="401" t="s">
        <v>2233</v>
      </c>
      <c r="G3082" s="156">
        <v>44759</v>
      </c>
      <c r="H3082" s="404">
        <v>20694648.149999999</v>
      </c>
      <c r="I3082" s="50">
        <v>1</v>
      </c>
      <c r="J3082" s="397">
        <v>190.9</v>
      </c>
      <c r="K3082" s="397">
        <v>190.9</v>
      </c>
      <c r="L3082" s="397"/>
      <c r="M3082" s="398" t="str">
        <f>TEXT(Table2[[#This Row],[Gd.Dt]],"mmm-yy")</f>
        <v>Jul-22</v>
      </c>
      <c r="N3082" s="46" t="str">
        <f>MID(Table2[[#This Row],[BE]],6,2)</f>
        <v>TI</v>
      </c>
      <c r="O3082" s="46" t="str">
        <f>IF(Table2[[#This Row],[Type]]="IB","EOU",IF(Table2[[#This Row],[Type]]="MB","Local","492"))</f>
        <v>492</v>
      </c>
      <c r="P3082" s="46">
        <f>ROUND(Table2[[#This Row],[Cons]]/Table2[[#This Row],[Qty.]],5)</f>
        <v>1</v>
      </c>
      <c r="Q3082" s="46" t="b">
        <f>EXACT(Table2[[#This Row],[rate]],Table2[[#This Row],[Check]])</f>
        <v>1</v>
      </c>
      <c r="R3082" s="46"/>
      <c r="S3082" s="46" t="str">
        <f>IF(Table2[[#This Row],[SRO]]="EOU",VLOOKUP(Table2[[#This Row],[BE]],[2]GD.List!$C$3:$N$5014,12,0),IF(Table2[[#This Row],[SRO]]="Local","Polyester Staple Fibre","SRO 492"))</f>
        <v>SRO 492</v>
      </c>
    </row>
    <row r="3083" spans="1:19" x14ac:dyDescent="0.25">
      <c r="A3083" s="405" t="s">
        <v>2213</v>
      </c>
      <c r="B3083" s="401" t="s">
        <v>2200</v>
      </c>
      <c r="C3083" s="402">
        <v>6534</v>
      </c>
      <c r="D3083" s="403">
        <v>9606.2919999999995</v>
      </c>
      <c r="E3083" s="7" t="s">
        <v>2210</v>
      </c>
      <c r="F3083" s="401" t="s">
        <v>2233</v>
      </c>
      <c r="G3083" s="156">
        <v>44759</v>
      </c>
      <c r="H3083" s="404">
        <v>20694648.149999999</v>
      </c>
      <c r="I3083" s="50">
        <v>1</v>
      </c>
      <c r="J3083" s="397">
        <v>4</v>
      </c>
      <c r="K3083" s="397">
        <v>4</v>
      </c>
      <c r="L3083" s="397"/>
      <c r="M3083" s="398" t="str">
        <f>TEXT(Table2[[#This Row],[Gd.Dt]],"mmm-yy")</f>
        <v>Jul-22</v>
      </c>
      <c r="N3083" s="46" t="str">
        <f>MID(Table2[[#This Row],[BE]],6,2)</f>
        <v>TI</v>
      </c>
      <c r="O3083" s="46" t="str">
        <f>IF(Table2[[#This Row],[Type]]="IB","EOU",IF(Table2[[#This Row],[Type]]="MB","Local","492"))</f>
        <v>492</v>
      </c>
      <c r="P3083" s="46">
        <f>ROUND(Table2[[#This Row],[Cons]]/Table2[[#This Row],[Qty.]],5)</f>
        <v>1</v>
      </c>
      <c r="Q3083" s="46" t="b">
        <f>EXACT(Table2[[#This Row],[rate]],Table2[[#This Row],[Check]])</f>
        <v>1</v>
      </c>
      <c r="R3083" s="46"/>
      <c r="S3083" s="46" t="str">
        <f>IF(Table2[[#This Row],[SRO]]="EOU",VLOOKUP(Table2[[#This Row],[BE]],[2]GD.List!$C$3:$N$5014,12,0),IF(Table2[[#This Row],[SRO]]="Local","Polyester Staple Fibre","SRO 492"))</f>
        <v>SRO 492</v>
      </c>
    </row>
    <row r="3084" spans="1:19" x14ac:dyDescent="0.25">
      <c r="A3084" s="406" t="s">
        <v>2221</v>
      </c>
      <c r="B3084" s="406" t="s">
        <v>2206</v>
      </c>
      <c r="C3084" s="407">
        <v>30360</v>
      </c>
      <c r="D3084" s="408">
        <v>5201.009</v>
      </c>
      <c r="E3084" s="162" t="s">
        <v>2220</v>
      </c>
      <c r="F3084" s="406" t="s">
        <v>2229</v>
      </c>
      <c r="G3084" s="163">
        <v>44761</v>
      </c>
      <c r="H3084" s="409">
        <v>25034991.129999999</v>
      </c>
      <c r="I3084" s="53">
        <v>0.624</v>
      </c>
      <c r="J3084" s="399">
        <v>13185.74</v>
      </c>
      <c r="K3084" s="399">
        <v>21131</v>
      </c>
      <c r="L3084" s="399"/>
      <c r="M3084" s="400" t="str">
        <f>TEXT(Table2[[#This Row],[Gd.Dt]],"mmm-yy")</f>
        <v>Jul-22</v>
      </c>
      <c r="N3084" s="47" t="str">
        <f>MID(Table2[[#This Row],[BE]],6,2)</f>
        <v>IB</v>
      </c>
      <c r="O3084" s="47" t="str">
        <f>IF(Table2[[#This Row],[Type]]="IB","EOU",IF(Table2[[#This Row],[Type]]="MB","Local","492"))</f>
        <v>EOU</v>
      </c>
      <c r="P3084" s="47">
        <f>ROUND(Table2[[#This Row],[Cons]]/Table2[[#This Row],[Qty.]],5)</f>
        <v>0.624</v>
      </c>
      <c r="Q3084" s="47" t="b">
        <f>EXACT(Table2[[#This Row],[rate]],Table2[[#This Row],[Check]])</f>
        <v>1</v>
      </c>
      <c r="R3084" s="47"/>
      <c r="S3084" s="47" t="str">
        <f>IF(Table2[[#This Row],[SRO]]="EOU",VLOOKUP(Table2[[#This Row],[BE]],[2]GD.List!$C$3:$N$5014,12,0),IF(Table2[[#This Row],[SRO]]="Local","Polyester Staple Fibre","SRO 492"))</f>
        <v>Raw Cotton</v>
      </c>
    </row>
    <row r="3085" spans="1:19" x14ac:dyDescent="0.25">
      <c r="A3085" s="119" t="s">
        <v>1</v>
      </c>
      <c r="B3085" s="116" t="s">
        <v>2238</v>
      </c>
      <c r="C3085" s="165">
        <v>61176</v>
      </c>
      <c r="D3085" s="117">
        <v>2701.12</v>
      </c>
      <c r="E3085" s="7" t="s">
        <v>2245</v>
      </c>
      <c r="F3085" s="116" t="s">
        <v>2246</v>
      </c>
      <c r="G3085" s="156">
        <v>44762</v>
      </c>
      <c r="H3085" s="82">
        <v>89465667.349999994</v>
      </c>
      <c r="I3085" s="50">
        <v>0.4</v>
      </c>
      <c r="J3085" s="15">
        <v>24420.799999999999</v>
      </c>
      <c r="K3085" s="15">
        <v>61052</v>
      </c>
      <c r="L3085" s="15"/>
      <c r="M3085" s="66" t="str">
        <f>TEXT(Table2[[#This Row],[Gd.Dt]],"mmm-yy")</f>
        <v>Jul-22</v>
      </c>
      <c r="N3085" s="46" t="str">
        <f>MID(Table2[[#This Row],[BE]],6,2)</f>
        <v>IB</v>
      </c>
      <c r="O3085" s="46" t="str">
        <f>IF(Table2[[#This Row],[Type]]="IB","EOU",IF(Table2[[#This Row],[Type]]="MB","Local","492"))</f>
        <v>EOU</v>
      </c>
      <c r="P3085" s="46">
        <f>ROUND(Table2[[#This Row],[Cons]]/Table2[[#This Row],[Qty.]],5)</f>
        <v>0.4</v>
      </c>
      <c r="Q3085" s="46" t="b">
        <f>EXACT(Table2[[#This Row],[rate]],Table2[[#This Row],[Check]])</f>
        <v>1</v>
      </c>
      <c r="R3085" s="46"/>
      <c r="S3085" s="46" t="str">
        <f>IF(Table2[[#This Row],[SRO]]="EOU",VLOOKUP(Table2[[#This Row],[BE]],[2]GD.List!$C$3:$N$5014,12,0),IF(Table2[[#This Row],[SRO]]="Local","Polyester Staple Fibre","SRO 492"))</f>
        <v>Textile Coal</v>
      </c>
    </row>
    <row r="3086" spans="1:19" x14ac:dyDescent="0.25">
      <c r="A3086" s="116" t="s">
        <v>1</v>
      </c>
      <c r="B3086" s="116" t="s">
        <v>2235</v>
      </c>
      <c r="C3086" s="165">
        <v>8580</v>
      </c>
      <c r="D3086" s="117">
        <v>2701.12</v>
      </c>
      <c r="E3086" s="7" t="s">
        <v>2240</v>
      </c>
      <c r="F3086" s="116" t="s">
        <v>2249</v>
      </c>
      <c r="G3086" s="156">
        <v>44761</v>
      </c>
      <c r="H3086" s="82">
        <v>14258961.23</v>
      </c>
      <c r="I3086" s="50">
        <v>0.4</v>
      </c>
      <c r="J3086" s="15">
        <v>4702</v>
      </c>
      <c r="K3086" s="15">
        <v>11755</v>
      </c>
      <c r="L3086" s="15"/>
      <c r="M3086" s="66" t="str">
        <f>TEXT(Table2[[#This Row],[Gd.Dt]],"mmm-yy")</f>
        <v>Jul-22</v>
      </c>
      <c r="N3086" s="46" t="str">
        <f>MID(Table2[[#This Row],[BE]],6,2)</f>
        <v>IB</v>
      </c>
      <c r="O3086" s="46" t="str">
        <f>IF(Table2[[#This Row],[Type]]="IB","EOU",IF(Table2[[#This Row],[Type]]="MB","Local","492"))</f>
        <v>EOU</v>
      </c>
      <c r="P3086" s="46">
        <f>ROUND(Table2[[#This Row],[Cons]]/Table2[[#This Row],[Qty.]],5)</f>
        <v>0.4</v>
      </c>
      <c r="Q3086" s="46" t="b">
        <f>EXACT(Table2[[#This Row],[rate]],Table2[[#This Row],[Check]])</f>
        <v>1</v>
      </c>
      <c r="R3086" s="46"/>
      <c r="S3086" s="46" t="str">
        <f>IF(Table2[[#This Row],[SRO]]="EOU",VLOOKUP(Table2[[#This Row],[BE]],[2]GD.List!$C$3:$N$5014,12,0),IF(Table2[[#This Row],[SRO]]="Local","Polyester Staple Fibre","SRO 492"))</f>
        <v>Textile Coal</v>
      </c>
    </row>
    <row r="3087" spans="1:19" x14ac:dyDescent="0.25">
      <c r="A3087" s="119" t="s">
        <v>1</v>
      </c>
      <c r="B3087" s="116" t="s">
        <v>2237</v>
      </c>
      <c r="C3087" s="165">
        <v>110776</v>
      </c>
      <c r="D3087" s="117">
        <v>2701.12</v>
      </c>
      <c r="E3087" s="7" t="s">
        <v>2244</v>
      </c>
      <c r="F3087" s="116" t="s">
        <v>2247</v>
      </c>
      <c r="G3087" s="156">
        <v>44762</v>
      </c>
      <c r="H3087" s="82">
        <v>109674457.64</v>
      </c>
      <c r="I3087" s="50">
        <v>0.4</v>
      </c>
      <c r="J3087" s="15">
        <v>31253.199999999997</v>
      </c>
      <c r="K3087" s="15">
        <v>78133</v>
      </c>
      <c r="L3087" s="15"/>
      <c r="M3087" s="66" t="str">
        <f>TEXT(Table2[[#This Row],[Gd.Dt]],"mmm-yy")</f>
        <v>Jul-22</v>
      </c>
      <c r="N3087" s="46" t="str">
        <f>MID(Table2[[#This Row],[BE]],6,2)</f>
        <v>IB</v>
      </c>
      <c r="O3087" s="46" t="str">
        <f>IF(Table2[[#This Row],[Type]]="IB","EOU",IF(Table2[[#This Row],[Type]]="MB","Local","492"))</f>
        <v>EOU</v>
      </c>
      <c r="P3087" s="46">
        <f>ROUND(Table2[[#This Row],[Cons]]/Table2[[#This Row],[Qty.]],5)</f>
        <v>0.4</v>
      </c>
      <c r="Q3087" s="46" t="b">
        <f>EXACT(Table2[[#This Row],[rate]],Table2[[#This Row],[Check]])</f>
        <v>1</v>
      </c>
      <c r="R3087" s="46"/>
      <c r="S3087" s="46" t="str">
        <f>IF(Table2[[#This Row],[SRO]]="EOU",VLOOKUP(Table2[[#This Row],[BE]],[2]GD.List!$C$3:$N$5014,12,0),IF(Table2[[#This Row],[SRO]]="Local","Polyester Staple Fibre","SRO 492"))</f>
        <v>Textile Coal</v>
      </c>
    </row>
    <row r="3088" spans="1:19" x14ac:dyDescent="0.25">
      <c r="A3088" s="119" t="s">
        <v>1</v>
      </c>
      <c r="B3088" s="116" t="s">
        <v>2251</v>
      </c>
      <c r="C3088" s="165">
        <v>12380</v>
      </c>
      <c r="D3088" s="117">
        <v>2701.12</v>
      </c>
      <c r="E3088" s="7" t="s">
        <v>2252</v>
      </c>
      <c r="F3088" s="116" t="s">
        <v>2254</v>
      </c>
      <c r="G3088" s="156">
        <v>44761</v>
      </c>
      <c r="H3088" s="82">
        <v>26182707.789999999</v>
      </c>
      <c r="I3088" s="50">
        <v>0.1</v>
      </c>
      <c r="J3088" s="15">
        <v>1368.2</v>
      </c>
      <c r="K3088" s="15">
        <v>13682</v>
      </c>
      <c r="L3088" s="15"/>
      <c r="M3088" s="66" t="str">
        <f>TEXT(Table2[[#This Row],[Gd.Dt]],"mmm-yy")</f>
        <v>Jul-22</v>
      </c>
      <c r="N3088" s="46" t="str">
        <f>MID(Table2[[#This Row],[BE]],6,2)</f>
        <v>IB</v>
      </c>
      <c r="O3088" s="46" t="str">
        <f>IF(Table2[[#This Row],[Type]]="IB","EOU",IF(Table2[[#This Row],[Type]]="MB","Local","492"))</f>
        <v>EOU</v>
      </c>
      <c r="P3088" s="46">
        <f>ROUND(Table2[[#This Row],[Cons]]/Table2[[#This Row],[Qty.]],5)</f>
        <v>0.1</v>
      </c>
      <c r="Q3088" s="46" t="b">
        <f>EXACT(Table2[[#This Row],[rate]],Table2[[#This Row],[Check]])</f>
        <v>1</v>
      </c>
      <c r="R3088" s="46"/>
      <c r="S3088" s="46" t="str">
        <f>IF(Table2[[#This Row],[SRO]]="EOU",VLOOKUP(Table2[[#This Row],[BE]],[2]GD.List!$C$3:$N$5014,12,0),IF(Table2[[#This Row],[SRO]]="Local","Polyester Staple Fibre","SRO 492"))</f>
        <v>Textile Coal</v>
      </c>
    </row>
    <row r="3089" spans="1:19" x14ac:dyDescent="0.25">
      <c r="A3089" s="116" t="s">
        <v>1</v>
      </c>
      <c r="B3089" s="116" t="s">
        <v>2234</v>
      </c>
      <c r="C3089" s="165">
        <v>11286</v>
      </c>
      <c r="D3089" s="117">
        <v>2701.12</v>
      </c>
      <c r="E3089" s="7" t="s">
        <v>2239</v>
      </c>
      <c r="F3089" s="116" t="s">
        <v>2250</v>
      </c>
      <c r="G3089" s="156">
        <v>44761</v>
      </c>
      <c r="H3089" s="82">
        <v>22162821.300000001</v>
      </c>
      <c r="I3089" s="50">
        <v>0.1</v>
      </c>
      <c r="J3089" s="15">
        <v>1109.2</v>
      </c>
      <c r="K3089" s="15">
        <v>11092</v>
      </c>
      <c r="L3089" s="15"/>
      <c r="M3089" s="66" t="str">
        <f>TEXT(Table2[[#This Row],[Gd.Dt]],"mmm-yy")</f>
        <v>Jul-22</v>
      </c>
      <c r="N3089" s="46" t="str">
        <f>MID(Table2[[#This Row],[BE]],6,2)</f>
        <v>IB</v>
      </c>
      <c r="O3089" s="46" t="str">
        <f>IF(Table2[[#This Row],[Type]]="IB","EOU",IF(Table2[[#This Row],[Type]]="MB","Local","492"))</f>
        <v>EOU</v>
      </c>
      <c r="P3089" s="46">
        <f>ROUND(Table2[[#This Row],[Cons]]/Table2[[#This Row],[Qty.]],5)</f>
        <v>0.1</v>
      </c>
      <c r="Q3089" s="46" t="b">
        <f>EXACT(Table2[[#This Row],[rate]],Table2[[#This Row],[Check]])</f>
        <v>1</v>
      </c>
      <c r="R3089" s="46"/>
      <c r="S3089" s="46" t="str">
        <f>IF(Table2[[#This Row],[SRO]]="EOU",VLOOKUP(Table2[[#This Row],[BE]],[2]GD.List!$C$3:$N$5014,12,0),IF(Table2[[#This Row],[SRO]]="Local","Polyester Staple Fibre","SRO 492"))</f>
        <v>Textile Coal</v>
      </c>
    </row>
    <row r="3090" spans="1:19" x14ac:dyDescent="0.25">
      <c r="A3090" s="119" t="s">
        <v>1</v>
      </c>
      <c r="B3090" s="116" t="s">
        <v>2236</v>
      </c>
      <c r="C3090" s="165">
        <v>44860</v>
      </c>
      <c r="D3090" s="117">
        <v>2701.12</v>
      </c>
      <c r="E3090" s="7" t="s">
        <v>2241</v>
      </c>
      <c r="F3090" s="116" t="s">
        <v>2248</v>
      </c>
      <c r="G3090" s="156">
        <v>44762</v>
      </c>
      <c r="H3090" s="82">
        <v>40940355.829999998</v>
      </c>
      <c r="I3090" s="50">
        <v>0.1</v>
      </c>
      <c r="J3090" s="15">
        <v>266.89999999999998</v>
      </c>
      <c r="K3090" s="15">
        <v>2669</v>
      </c>
      <c r="L3090" s="15"/>
      <c r="M3090" s="66" t="str">
        <f>TEXT(Table2[[#This Row],[Gd.Dt]],"mmm-yy")</f>
        <v>Jul-22</v>
      </c>
      <c r="N3090" s="46" t="str">
        <f>MID(Table2[[#This Row],[BE]],6,2)</f>
        <v>IB</v>
      </c>
      <c r="O3090" s="46" t="str">
        <f>IF(Table2[[#This Row],[Type]]="IB","EOU",IF(Table2[[#This Row],[Type]]="MB","Local","492"))</f>
        <v>EOU</v>
      </c>
      <c r="P3090" s="46">
        <f>ROUND(Table2[[#This Row],[Cons]]/Table2[[#This Row],[Qty.]],5)</f>
        <v>0.1</v>
      </c>
      <c r="Q3090" s="46" t="b">
        <f>EXACT(Table2[[#This Row],[rate]],Table2[[#This Row],[Check]])</f>
        <v>1</v>
      </c>
      <c r="R3090" s="46"/>
      <c r="S3090" s="46" t="str">
        <f>IF(Table2[[#This Row],[SRO]]="EOU",VLOOKUP(Table2[[#This Row],[BE]],[2]GD.List!$C$3:$N$5014,12,0),IF(Table2[[#This Row],[SRO]]="Local","Polyester Staple Fibre","SRO 492"))</f>
        <v>Textile Coal</v>
      </c>
    </row>
    <row r="3091" spans="1:19" x14ac:dyDescent="0.25">
      <c r="A3091" s="120" t="s">
        <v>1</v>
      </c>
      <c r="B3091" s="116" t="s">
        <v>2236</v>
      </c>
      <c r="C3091" s="165">
        <v>44860</v>
      </c>
      <c r="D3091" s="117">
        <v>2701.12</v>
      </c>
      <c r="E3091" s="7" t="s">
        <v>2241</v>
      </c>
      <c r="F3091" s="116" t="s">
        <v>2248</v>
      </c>
      <c r="G3091" s="156">
        <v>44762</v>
      </c>
      <c r="H3091" s="82">
        <v>40940355.829999998</v>
      </c>
      <c r="I3091" s="50">
        <v>0.4</v>
      </c>
      <c r="J3091" s="15">
        <v>3335.2000000000003</v>
      </c>
      <c r="K3091" s="15">
        <v>8338</v>
      </c>
      <c r="L3091" s="15"/>
      <c r="M3091" s="66" t="str">
        <f>TEXT(Table2[[#This Row],[Gd.Dt]],"mmm-yy")</f>
        <v>Jul-22</v>
      </c>
      <c r="N3091" s="46" t="str">
        <f>MID(Table2[[#This Row],[BE]],6,2)</f>
        <v>IB</v>
      </c>
      <c r="O3091" s="46" t="str">
        <f>IF(Table2[[#This Row],[Type]]="IB","EOU",IF(Table2[[#This Row],[Type]]="MB","Local","492"))</f>
        <v>EOU</v>
      </c>
      <c r="P3091" s="46">
        <f>ROUND(Table2[[#This Row],[Cons]]/Table2[[#This Row],[Qty.]],5)</f>
        <v>0.4</v>
      </c>
      <c r="Q3091" s="46" t="b">
        <f>EXACT(Table2[[#This Row],[rate]],Table2[[#This Row],[Check]])</f>
        <v>1</v>
      </c>
      <c r="R3091" s="46"/>
      <c r="S3091" s="46" t="str">
        <f>IF(Table2[[#This Row],[SRO]]="EOU",VLOOKUP(Table2[[#This Row],[BE]],[2]GD.List!$C$3:$N$5014,12,0),IF(Table2[[#This Row],[SRO]]="Local","Polyester Staple Fibre","SRO 492"))</f>
        <v>Textile Coal</v>
      </c>
    </row>
    <row r="3092" spans="1:19" x14ac:dyDescent="0.25">
      <c r="A3092" s="120" t="s">
        <v>1779</v>
      </c>
      <c r="B3092" s="116" t="s">
        <v>2236</v>
      </c>
      <c r="C3092" s="165">
        <v>44860</v>
      </c>
      <c r="D3092" s="117">
        <v>3204.16</v>
      </c>
      <c r="E3092" s="7" t="s">
        <v>2241</v>
      </c>
      <c r="F3092" s="116" t="s">
        <v>2248</v>
      </c>
      <c r="G3092" s="156">
        <v>44762</v>
      </c>
      <c r="H3092" s="82">
        <v>40940355.829999998</v>
      </c>
      <c r="I3092" s="50">
        <v>7.0000000000000007E-2</v>
      </c>
      <c r="J3092" s="15">
        <v>66.989999999999995</v>
      </c>
      <c r="K3092" s="15">
        <v>957</v>
      </c>
      <c r="L3092" s="15"/>
      <c r="M3092" s="66" t="str">
        <f>TEXT(Table2[[#This Row],[Gd.Dt]],"mmm-yy")</f>
        <v>Jul-22</v>
      </c>
      <c r="N3092" s="46" t="str">
        <f>MID(Table2[[#This Row],[BE]],6,2)</f>
        <v>IB</v>
      </c>
      <c r="O3092" s="46" t="str">
        <f>IF(Table2[[#This Row],[Type]]="IB","EOU",IF(Table2[[#This Row],[Type]]="MB","Local","492"))</f>
        <v>EOU</v>
      </c>
      <c r="P3092" s="46">
        <f>ROUND(Table2[[#This Row],[Cons]]/Table2[[#This Row],[Qty.]],5)</f>
        <v>7.0000000000000007E-2</v>
      </c>
      <c r="Q3092" s="46" t="b">
        <f>EXACT(Table2[[#This Row],[rate]],Table2[[#This Row],[Check]])</f>
        <v>1</v>
      </c>
      <c r="R3092" s="46"/>
      <c r="S3092" s="46" t="str">
        <f>IF(Table2[[#This Row],[SRO]]="EOU",VLOOKUP(Table2[[#This Row],[BE]],[2]GD.List!$C$3:$N$5014,12,0),IF(Table2[[#This Row],[SRO]]="Local","Polyester Staple Fibre","SRO 492"))</f>
        <v>Textile Dyes</v>
      </c>
    </row>
    <row r="3093" spans="1:19" x14ac:dyDescent="0.25">
      <c r="A3093" s="119" t="s">
        <v>1881</v>
      </c>
      <c r="B3093" s="116" t="s">
        <v>2238</v>
      </c>
      <c r="C3093" s="165">
        <v>61176</v>
      </c>
      <c r="D3093" s="117">
        <v>2847</v>
      </c>
      <c r="E3093" s="7" t="s">
        <v>2245</v>
      </c>
      <c r="F3093" s="116" t="s">
        <v>2246</v>
      </c>
      <c r="G3093" s="156">
        <v>44762</v>
      </c>
      <c r="H3093" s="82">
        <v>89465667.349999994</v>
      </c>
      <c r="I3093" s="50">
        <v>0.03</v>
      </c>
      <c r="J3093" s="15">
        <v>1831.56</v>
      </c>
      <c r="K3093" s="15">
        <v>61052</v>
      </c>
      <c r="L3093" s="15"/>
      <c r="M3093" s="66" t="str">
        <f>TEXT(Table2[[#This Row],[Gd.Dt]],"mmm-yy")</f>
        <v>Jul-22</v>
      </c>
      <c r="N3093" s="46" t="str">
        <f>MID(Table2[[#This Row],[BE]],6,2)</f>
        <v>IB</v>
      </c>
      <c r="O3093" s="46" t="str">
        <f>IF(Table2[[#This Row],[Type]]="IB","EOU",IF(Table2[[#This Row],[Type]]="MB","Local","492"))</f>
        <v>EOU</v>
      </c>
      <c r="P3093" s="46">
        <f>ROUND(Table2[[#This Row],[Cons]]/Table2[[#This Row],[Qty.]],5)</f>
        <v>0.03</v>
      </c>
      <c r="Q3093" s="46" t="b">
        <f>EXACT(Table2[[#This Row],[rate]],Table2[[#This Row],[Check]])</f>
        <v>1</v>
      </c>
      <c r="R3093" s="46"/>
      <c r="S3093" s="46" t="str">
        <f>IF(Table2[[#This Row],[SRO]]="EOU",VLOOKUP(Table2[[#This Row],[BE]],[2]GD.List!$C$3:$N$5014,12,0),IF(Table2[[#This Row],[SRO]]="Local","Polyester Staple Fibre","SRO 492"))</f>
        <v>Textile Chemical</v>
      </c>
    </row>
    <row r="3094" spans="1:19" x14ac:dyDescent="0.25">
      <c r="A3094" s="119" t="s">
        <v>1881</v>
      </c>
      <c r="B3094" s="116" t="s">
        <v>2235</v>
      </c>
      <c r="C3094" s="165">
        <v>8580</v>
      </c>
      <c r="D3094" s="117">
        <v>2847</v>
      </c>
      <c r="E3094" s="7" t="s">
        <v>2240</v>
      </c>
      <c r="F3094" s="116" t="s">
        <v>2249</v>
      </c>
      <c r="G3094" s="156">
        <v>44761</v>
      </c>
      <c r="H3094" s="82">
        <v>14258961.23</v>
      </c>
      <c r="I3094" s="50">
        <v>0.03</v>
      </c>
      <c r="J3094" s="15">
        <v>352.65</v>
      </c>
      <c r="K3094" s="15">
        <v>11755</v>
      </c>
      <c r="L3094" s="15"/>
      <c r="M3094" s="66" t="str">
        <f>TEXT(Table2[[#This Row],[Gd.Dt]],"mmm-yy")</f>
        <v>Jul-22</v>
      </c>
      <c r="N3094" s="46" t="str">
        <f>MID(Table2[[#This Row],[BE]],6,2)</f>
        <v>IB</v>
      </c>
      <c r="O3094" s="46" t="str">
        <f>IF(Table2[[#This Row],[Type]]="IB","EOU",IF(Table2[[#This Row],[Type]]="MB","Local","492"))</f>
        <v>EOU</v>
      </c>
      <c r="P3094" s="46">
        <f>ROUND(Table2[[#This Row],[Cons]]/Table2[[#This Row],[Qty.]],5)</f>
        <v>0.03</v>
      </c>
      <c r="Q3094" s="46" t="b">
        <f>EXACT(Table2[[#This Row],[rate]],Table2[[#This Row],[Check]])</f>
        <v>1</v>
      </c>
      <c r="R3094" s="46"/>
      <c r="S3094" s="46" t="str">
        <f>IF(Table2[[#This Row],[SRO]]="EOU",VLOOKUP(Table2[[#This Row],[BE]],[2]GD.List!$C$3:$N$5014,12,0),IF(Table2[[#This Row],[SRO]]="Local","Polyester Staple Fibre","SRO 492"))</f>
        <v>Textile Chemical</v>
      </c>
    </row>
    <row r="3095" spans="1:19" x14ac:dyDescent="0.25">
      <c r="A3095" s="119" t="s">
        <v>1881</v>
      </c>
      <c r="B3095" s="116" t="s">
        <v>2237</v>
      </c>
      <c r="C3095" s="165">
        <v>110776</v>
      </c>
      <c r="D3095" s="117">
        <v>2847</v>
      </c>
      <c r="E3095" s="7" t="s">
        <v>2244</v>
      </c>
      <c r="F3095" s="116" t="s">
        <v>2247</v>
      </c>
      <c r="G3095" s="156">
        <v>44762</v>
      </c>
      <c r="H3095" s="82">
        <v>109674457.64</v>
      </c>
      <c r="I3095" s="50">
        <v>0.03</v>
      </c>
      <c r="J3095" s="15">
        <v>2343.9899999999998</v>
      </c>
      <c r="K3095" s="15">
        <v>78133</v>
      </c>
      <c r="L3095" s="15"/>
      <c r="M3095" s="66" t="str">
        <f>TEXT(Table2[[#This Row],[Gd.Dt]],"mmm-yy")</f>
        <v>Jul-22</v>
      </c>
      <c r="N3095" s="46" t="str">
        <f>MID(Table2[[#This Row],[BE]],6,2)</f>
        <v>IB</v>
      </c>
      <c r="O3095" s="46" t="str">
        <f>IF(Table2[[#This Row],[Type]]="IB","EOU",IF(Table2[[#This Row],[Type]]="MB","Local","492"))</f>
        <v>EOU</v>
      </c>
      <c r="P3095" s="46">
        <f>ROUND(Table2[[#This Row],[Cons]]/Table2[[#This Row],[Qty.]],5)</f>
        <v>0.03</v>
      </c>
      <c r="Q3095" s="46" t="b">
        <f>EXACT(Table2[[#This Row],[rate]],Table2[[#This Row],[Check]])</f>
        <v>1</v>
      </c>
      <c r="R3095" s="46"/>
      <c r="S3095" s="46" t="str">
        <f>IF(Table2[[#This Row],[SRO]]="EOU",VLOOKUP(Table2[[#This Row],[BE]],[2]GD.List!$C$3:$N$5014,12,0),IF(Table2[[#This Row],[SRO]]="Local","Polyester Staple Fibre","SRO 492"))</f>
        <v>Textile Chemical</v>
      </c>
    </row>
    <row r="3096" spans="1:19" x14ac:dyDescent="0.25">
      <c r="A3096" s="119" t="s">
        <v>1881</v>
      </c>
      <c r="B3096" s="116" t="s">
        <v>2251</v>
      </c>
      <c r="C3096" s="165">
        <v>12380</v>
      </c>
      <c r="D3096" s="117">
        <v>2847</v>
      </c>
      <c r="E3096" s="7" t="s">
        <v>2252</v>
      </c>
      <c r="F3096" s="116" t="s">
        <v>2254</v>
      </c>
      <c r="G3096" s="156">
        <v>44761</v>
      </c>
      <c r="H3096" s="82">
        <v>26182707.789999999</v>
      </c>
      <c r="I3096" s="50">
        <v>0.03</v>
      </c>
      <c r="J3096" s="15">
        <v>410.46000000000004</v>
      </c>
      <c r="K3096" s="15">
        <v>13682</v>
      </c>
      <c r="L3096" s="15"/>
      <c r="M3096" s="66" t="str">
        <f>TEXT(Table2[[#This Row],[Gd.Dt]],"mmm-yy")</f>
        <v>Jul-22</v>
      </c>
      <c r="N3096" s="46" t="str">
        <f>MID(Table2[[#This Row],[BE]],6,2)</f>
        <v>IB</v>
      </c>
      <c r="O3096" s="46" t="str">
        <f>IF(Table2[[#This Row],[Type]]="IB","EOU",IF(Table2[[#This Row],[Type]]="MB","Local","492"))</f>
        <v>EOU</v>
      </c>
      <c r="P3096" s="46">
        <f>ROUND(Table2[[#This Row],[Cons]]/Table2[[#This Row],[Qty.]],5)</f>
        <v>0.03</v>
      </c>
      <c r="Q3096" s="46" t="b">
        <f>EXACT(Table2[[#This Row],[rate]],Table2[[#This Row],[Check]])</f>
        <v>1</v>
      </c>
      <c r="R3096" s="46"/>
      <c r="S3096" s="46" t="str">
        <f>IF(Table2[[#This Row],[SRO]]="EOU",VLOOKUP(Table2[[#This Row],[BE]],[2]GD.List!$C$3:$N$5014,12,0),IF(Table2[[#This Row],[SRO]]="Local","Polyester Staple Fibre","SRO 492"))</f>
        <v>Textile Chemical</v>
      </c>
    </row>
    <row r="3097" spans="1:19" x14ac:dyDescent="0.25">
      <c r="A3097" s="119" t="s">
        <v>1881</v>
      </c>
      <c r="B3097" s="116" t="s">
        <v>2234</v>
      </c>
      <c r="C3097" s="165">
        <v>11286</v>
      </c>
      <c r="D3097" s="117">
        <v>2847</v>
      </c>
      <c r="E3097" s="7" t="s">
        <v>2239</v>
      </c>
      <c r="F3097" s="116" t="s">
        <v>2250</v>
      </c>
      <c r="G3097" s="156">
        <v>44761</v>
      </c>
      <c r="H3097" s="82">
        <v>22162821.300000001</v>
      </c>
      <c r="I3097" s="50">
        <v>0.03</v>
      </c>
      <c r="J3097" s="15">
        <v>332.76</v>
      </c>
      <c r="K3097" s="15">
        <v>11092</v>
      </c>
      <c r="L3097" s="15"/>
      <c r="M3097" s="66" t="str">
        <f>TEXT(Table2[[#This Row],[Gd.Dt]],"mmm-yy")</f>
        <v>Jul-22</v>
      </c>
      <c r="N3097" s="46" t="str">
        <f>MID(Table2[[#This Row],[BE]],6,2)</f>
        <v>IB</v>
      </c>
      <c r="O3097" s="46" t="str">
        <f>IF(Table2[[#This Row],[Type]]="IB","EOU",IF(Table2[[#This Row],[Type]]="MB","Local","492"))</f>
        <v>EOU</v>
      </c>
      <c r="P3097" s="46">
        <f>ROUND(Table2[[#This Row],[Cons]]/Table2[[#This Row],[Qty.]],5)</f>
        <v>0.03</v>
      </c>
      <c r="Q3097" s="46" t="b">
        <f>EXACT(Table2[[#This Row],[rate]],Table2[[#This Row],[Check]])</f>
        <v>1</v>
      </c>
      <c r="R3097" s="46"/>
      <c r="S3097" s="46" t="str">
        <f>IF(Table2[[#This Row],[SRO]]="EOU",VLOOKUP(Table2[[#This Row],[BE]],[2]GD.List!$C$3:$N$5014,12,0),IF(Table2[[#This Row],[SRO]]="Local","Polyester Staple Fibre","SRO 492"))</f>
        <v>Textile Chemical</v>
      </c>
    </row>
    <row r="3098" spans="1:19" x14ac:dyDescent="0.25">
      <c r="A3098" s="120" t="s">
        <v>1881</v>
      </c>
      <c r="B3098" s="116" t="s">
        <v>2236</v>
      </c>
      <c r="C3098" s="165">
        <v>44860</v>
      </c>
      <c r="D3098" s="117">
        <v>2847</v>
      </c>
      <c r="E3098" s="7" t="s">
        <v>2241</v>
      </c>
      <c r="F3098" s="116" t="s">
        <v>2248</v>
      </c>
      <c r="G3098" s="156">
        <v>44762</v>
      </c>
      <c r="H3098" s="82">
        <v>40940355.829999998</v>
      </c>
      <c r="I3098" s="50">
        <v>0.03</v>
      </c>
      <c r="J3098" s="15">
        <v>330.21</v>
      </c>
      <c r="K3098" s="15">
        <v>11007</v>
      </c>
      <c r="L3098" s="15"/>
      <c r="M3098" s="66" t="str">
        <f>TEXT(Table2[[#This Row],[Gd.Dt]],"mmm-yy")</f>
        <v>Jul-22</v>
      </c>
      <c r="N3098" s="46" t="str">
        <f>MID(Table2[[#This Row],[BE]],6,2)</f>
        <v>IB</v>
      </c>
      <c r="O3098" s="46" t="str">
        <f>IF(Table2[[#This Row],[Type]]="IB","EOU",IF(Table2[[#This Row],[Type]]="MB","Local","492"))</f>
        <v>EOU</v>
      </c>
      <c r="P3098" s="46">
        <f>ROUND(Table2[[#This Row],[Cons]]/Table2[[#This Row],[Qty.]],5)</f>
        <v>0.03</v>
      </c>
      <c r="Q3098" s="46" t="b">
        <f>EXACT(Table2[[#This Row],[rate]],Table2[[#This Row],[Check]])</f>
        <v>1</v>
      </c>
      <c r="R3098" s="46"/>
      <c r="S3098" s="46" t="str">
        <f>IF(Table2[[#This Row],[SRO]]="EOU",VLOOKUP(Table2[[#This Row],[BE]],[2]GD.List!$C$3:$N$5014,12,0),IF(Table2[[#This Row],[SRO]]="Local","Polyester Staple Fibre","SRO 492"))</f>
        <v>Textile Chemical</v>
      </c>
    </row>
    <row r="3099" spans="1:19" x14ac:dyDescent="0.25">
      <c r="A3099" s="120" t="s">
        <v>1883</v>
      </c>
      <c r="B3099" s="116" t="s">
        <v>2236</v>
      </c>
      <c r="C3099" s="165">
        <v>44860</v>
      </c>
      <c r="D3099" s="117">
        <v>3906.9090000000001</v>
      </c>
      <c r="E3099" s="7" t="s">
        <v>2241</v>
      </c>
      <c r="F3099" s="116" t="s">
        <v>2248</v>
      </c>
      <c r="G3099" s="156">
        <v>44762</v>
      </c>
      <c r="H3099" s="82">
        <v>40940355.829999998</v>
      </c>
      <c r="I3099" s="50">
        <v>0.04</v>
      </c>
      <c r="J3099" s="15">
        <v>127.8</v>
      </c>
      <c r="K3099" s="15">
        <v>3195</v>
      </c>
      <c r="L3099" s="15"/>
      <c r="M3099" s="66" t="str">
        <f>TEXT(Table2[[#This Row],[Gd.Dt]],"mmm-yy")</f>
        <v>Jul-22</v>
      </c>
      <c r="N3099" s="46" t="str">
        <f>MID(Table2[[#This Row],[BE]],6,2)</f>
        <v>IB</v>
      </c>
      <c r="O3099" s="46" t="str">
        <f>IF(Table2[[#This Row],[Type]]="IB","EOU",IF(Table2[[#This Row],[Type]]="MB","Local","492"))</f>
        <v>EOU</v>
      </c>
      <c r="P3099" s="46">
        <f>ROUND(Table2[[#This Row],[Cons]]/Table2[[#This Row],[Qty.]],5)</f>
        <v>0.04</v>
      </c>
      <c r="Q3099" s="46" t="b">
        <f>EXACT(Table2[[#This Row],[rate]],Table2[[#This Row],[Check]])</f>
        <v>1</v>
      </c>
      <c r="R3099" s="46"/>
      <c r="S3099" s="46" t="str">
        <f>IF(Table2[[#This Row],[SRO]]="EOU",VLOOKUP(Table2[[#This Row],[BE]],[2]GD.List!$C$3:$N$5014,12,0),IF(Table2[[#This Row],[SRO]]="Local","Polyester Staple Fibre","SRO 492"))</f>
        <v>Textile Chemical</v>
      </c>
    </row>
    <row r="3100" spans="1:19" x14ac:dyDescent="0.25">
      <c r="A3100" s="119" t="s">
        <v>1971</v>
      </c>
      <c r="B3100" s="116" t="s">
        <v>2238</v>
      </c>
      <c r="C3100" s="165">
        <v>61176</v>
      </c>
      <c r="D3100" s="117">
        <v>5503.201</v>
      </c>
      <c r="E3100" s="7" t="s">
        <v>2245</v>
      </c>
      <c r="F3100" s="116" t="s">
        <v>2246</v>
      </c>
      <c r="G3100" s="156">
        <v>44762</v>
      </c>
      <c r="H3100" s="82">
        <v>89465667.349999994</v>
      </c>
      <c r="I3100" s="50">
        <v>0.41666999999999998</v>
      </c>
      <c r="J3100" s="15">
        <v>25438.54</v>
      </c>
      <c r="K3100" s="15">
        <v>61052</v>
      </c>
      <c r="L3100" s="15"/>
      <c r="M3100" s="66" t="str">
        <f>TEXT(Table2[[#This Row],[Gd.Dt]],"mmm-yy")</f>
        <v>Jul-22</v>
      </c>
      <c r="N3100" s="46" t="str">
        <f>MID(Table2[[#This Row],[BE]],6,2)</f>
        <v>MB</v>
      </c>
      <c r="O3100" s="46" t="str">
        <f>IF(Table2[[#This Row],[Type]]="IB","EOU",IF(Table2[[#This Row],[Type]]="MB","Local","492"))</f>
        <v>Local</v>
      </c>
      <c r="P3100" s="46">
        <f>ROUND(Table2[[#This Row],[Cons]]/Table2[[#This Row],[Qty.]],5)</f>
        <v>0.41666999999999998</v>
      </c>
      <c r="Q3100" s="46" t="b">
        <f>EXACT(Table2[[#This Row],[rate]],Table2[[#This Row],[Check]])</f>
        <v>1</v>
      </c>
      <c r="R3100" s="46"/>
      <c r="S3100" s="46" t="str">
        <f>IF(Table2[[#This Row],[SRO]]="EOU",VLOOKUP(Table2[[#This Row],[BE]],[2]GD.List!$C$3:$N$5014,12,0),IF(Table2[[#This Row],[SRO]]="Local","Polyester Staple Fibre","SRO 492"))</f>
        <v>Polyester Staple Fibre</v>
      </c>
    </row>
    <row r="3101" spans="1:19" x14ac:dyDescent="0.25">
      <c r="A3101" s="119" t="s">
        <v>1971</v>
      </c>
      <c r="B3101" s="116" t="s">
        <v>2235</v>
      </c>
      <c r="C3101" s="165">
        <v>8580</v>
      </c>
      <c r="D3101" s="117">
        <v>5503.201</v>
      </c>
      <c r="E3101" s="7" t="s">
        <v>2240</v>
      </c>
      <c r="F3101" s="116" t="s">
        <v>2249</v>
      </c>
      <c r="G3101" s="156">
        <v>44761</v>
      </c>
      <c r="H3101" s="82">
        <v>14258961.23</v>
      </c>
      <c r="I3101" s="50">
        <v>0.41666999999999998</v>
      </c>
      <c r="J3101" s="15">
        <v>4897.96</v>
      </c>
      <c r="K3101" s="15">
        <v>11755</v>
      </c>
      <c r="L3101" s="15"/>
      <c r="M3101" s="66" t="str">
        <f>TEXT(Table2[[#This Row],[Gd.Dt]],"mmm-yy")</f>
        <v>Jul-22</v>
      </c>
      <c r="N3101" s="46" t="str">
        <f>MID(Table2[[#This Row],[BE]],6,2)</f>
        <v>MB</v>
      </c>
      <c r="O3101" s="46" t="str">
        <f>IF(Table2[[#This Row],[Type]]="IB","EOU",IF(Table2[[#This Row],[Type]]="MB","Local","492"))</f>
        <v>Local</v>
      </c>
      <c r="P3101" s="46">
        <f>ROUND(Table2[[#This Row],[Cons]]/Table2[[#This Row],[Qty.]],5)</f>
        <v>0.41666999999999998</v>
      </c>
      <c r="Q3101" s="46" t="b">
        <f>EXACT(Table2[[#This Row],[rate]],Table2[[#This Row],[Check]])</f>
        <v>1</v>
      </c>
      <c r="R3101" s="46"/>
      <c r="S3101" s="46" t="str">
        <f>IF(Table2[[#This Row],[SRO]]="EOU",VLOOKUP(Table2[[#This Row],[BE]],[2]GD.List!$C$3:$N$5014,12,0),IF(Table2[[#This Row],[SRO]]="Local","Polyester Staple Fibre","SRO 492"))</f>
        <v>Polyester Staple Fibre</v>
      </c>
    </row>
    <row r="3102" spans="1:19" x14ac:dyDescent="0.25">
      <c r="A3102" s="120" t="s">
        <v>1971</v>
      </c>
      <c r="B3102" s="116" t="s">
        <v>2237</v>
      </c>
      <c r="C3102" s="165">
        <v>110776</v>
      </c>
      <c r="D3102" s="117">
        <v>5503.201</v>
      </c>
      <c r="E3102" s="7" t="s">
        <v>2244</v>
      </c>
      <c r="F3102" s="116" t="s">
        <v>2247</v>
      </c>
      <c r="G3102" s="156">
        <v>44762</v>
      </c>
      <c r="H3102" s="82">
        <v>109674457.64</v>
      </c>
      <c r="I3102" s="50">
        <v>0.41666999999999998</v>
      </c>
      <c r="J3102" s="15">
        <v>15273.93</v>
      </c>
      <c r="K3102" s="15">
        <v>36657.129999999997</v>
      </c>
      <c r="L3102" s="15"/>
      <c r="M3102" s="66" t="str">
        <f>TEXT(Table2[[#This Row],[Gd.Dt]],"mmm-yy")</f>
        <v>Jul-22</v>
      </c>
      <c r="N3102" s="46" t="str">
        <f>MID(Table2[[#This Row],[BE]],6,2)</f>
        <v>MB</v>
      </c>
      <c r="O3102" s="46" t="str">
        <f>IF(Table2[[#This Row],[Type]]="IB","EOU",IF(Table2[[#This Row],[Type]]="MB","Local","492"))</f>
        <v>Local</v>
      </c>
      <c r="P3102" s="46">
        <f>ROUND(Table2[[#This Row],[Cons]]/Table2[[#This Row],[Qty.]],5)</f>
        <v>0.41666999999999998</v>
      </c>
      <c r="Q3102" s="46" t="b">
        <f>EXACT(Table2[[#This Row],[rate]],Table2[[#This Row],[Check]])</f>
        <v>1</v>
      </c>
      <c r="R3102" s="46"/>
      <c r="S3102" s="46" t="str">
        <f>IF(Table2[[#This Row],[SRO]]="EOU",VLOOKUP(Table2[[#This Row],[BE]],[2]GD.List!$C$3:$N$5014,12,0),IF(Table2[[#This Row],[SRO]]="Local","Polyester Staple Fibre","SRO 492"))</f>
        <v>Polyester Staple Fibre</v>
      </c>
    </row>
    <row r="3103" spans="1:19" x14ac:dyDescent="0.25">
      <c r="A3103" s="119" t="s">
        <v>2016</v>
      </c>
      <c r="B3103" s="116" t="s">
        <v>2238</v>
      </c>
      <c r="C3103" s="165">
        <v>61176</v>
      </c>
      <c r="D3103" s="117">
        <v>3906.9029999999998</v>
      </c>
      <c r="E3103" s="7" t="s">
        <v>2245</v>
      </c>
      <c r="F3103" s="116" t="s">
        <v>2246</v>
      </c>
      <c r="G3103" s="156">
        <v>44762</v>
      </c>
      <c r="H3103" s="82">
        <v>89465667.349999994</v>
      </c>
      <c r="I3103" s="50">
        <v>0.04</v>
      </c>
      <c r="J3103" s="15">
        <v>2442.08</v>
      </c>
      <c r="K3103" s="15">
        <v>61052</v>
      </c>
      <c r="L3103" s="15"/>
      <c r="M3103" s="66" t="str">
        <f>TEXT(Table2[[#This Row],[Gd.Dt]],"mmm-yy")</f>
        <v>Jul-22</v>
      </c>
      <c r="N3103" s="46" t="str">
        <f>MID(Table2[[#This Row],[BE]],6,2)</f>
        <v>IB</v>
      </c>
      <c r="O3103" s="46" t="str">
        <f>IF(Table2[[#This Row],[Type]]="IB","EOU",IF(Table2[[#This Row],[Type]]="MB","Local","492"))</f>
        <v>EOU</v>
      </c>
      <c r="P3103" s="46">
        <f>ROUND(Table2[[#This Row],[Cons]]/Table2[[#This Row],[Qty.]],5)</f>
        <v>0.04</v>
      </c>
      <c r="Q3103" s="46" t="b">
        <f>EXACT(Table2[[#This Row],[rate]],Table2[[#This Row],[Check]])</f>
        <v>1</v>
      </c>
      <c r="R3103" s="46"/>
      <c r="S3103" s="46" t="str">
        <f>IF(Table2[[#This Row],[SRO]]="EOU",VLOOKUP(Table2[[#This Row],[BE]],[2]GD.List!$C$3:$N$5014,12,0),IF(Table2[[#This Row],[SRO]]="Local","Polyester Staple Fibre","SRO 492"))</f>
        <v>Textile Chemical</v>
      </c>
    </row>
    <row r="3104" spans="1:19" x14ac:dyDescent="0.25">
      <c r="A3104" s="119" t="s">
        <v>2016</v>
      </c>
      <c r="B3104" s="116" t="s">
        <v>2235</v>
      </c>
      <c r="C3104" s="165">
        <v>8580</v>
      </c>
      <c r="D3104" s="117">
        <v>3906.9029999999998</v>
      </c>
      <c r="E3104" s="7" t="s">
        <v>2240</v>
      </c>
      <c r="F3104" s="116" t="s">
        <v>2249</v>
      </c>
      <c r="G3104" s="156">
        <v>44761</v>
      </c>
      <c r="H3104" s="82">
        <v>14258961.23</v>
      </c>
      <c r="I3104" s="50">
        <v>0.04</v>
      </c>
      <c r="J3104" s="15">
        <v>470.2</v>
      </c>
      <c r="K3104" s="15">
        <v>11755</v>
      </c>
      <c r="L3104" s="15"/>
      <c r="M3104" s="66" t="str">
        <f>TEXT(Table2[[#This Row],[Gd.Dt]],"mmm-yy")</f>
        <v>Jul-22</v>
      </c>
      <c r="N3104" s="46" t="str">
        <f>MID(Table2[[#This Row],[BE]],6,2)</f>
        <v>IB</v>
      </c>
      <c r="O3104" s="46" t="str">
        <f>IF(Table2[[#This Row],[Type]]="IB","EOU",IF(Table2[[#This Row],[Type]]="MB","Local","492"))</f>
        <v>EOU</v>
      </c>
      <c r="P3104" s="46">
        <f>ROUND(Table2[[#This Row],[Cons]]/Table2[[#This Row],[Qty.]],5)</f>
        <v>0.04</v>
      </c>
      <c r="Q3104" s="46" t="b">
        <f>EXACT(Table2[[#This Row],[rate]],Table2[[#This Row],[Check]])</f>
        <v>1</v>
      </c>
      <c r="R3104" s="46"/>
      <c r="S3104" s="46" t="str">
        <f>IF(Table2[[#This Row],[SRO]]="EOU",VLOOKUP(Table2[[#This Row],[BE]],[2]GD.List!$C$3:$N$5014,12,0),IF(Table2[[#This Row],[SRO]]="Local","Polyester Staple Fibre","SRO 492"))</f>
        <v>Textile Chemical</v>
      </c>
    </row>
    <row r="3105" spans="1:19" x14ac:dyDescent="0.25">
      <c r="A3105" s="119" t="s">
        <v>2016</v>
      </c>
      <c r="B3105" s="116" t="s">
        <v>2237</v>
      </c>
      <c r="C3105" s="165">
        <v>110776</v>
      </c>
      <c r="D3105" s="117">
        <v>3906.9029999999998</v>
      </c>
      <c r="E3105" s="7" t="s">
        <v>2244</v>
      </c>
      <c r="F3105" s="116" t="s">
        <v>2247</v>
      </c>
      <c r="G3105" s="156">
        <v>44762</v>
      </c>
      <c r="H3105" s="82">
        <v>109674457.64</v>
      </c>
      <c r="I3105" s="50">
        <v>0.04</v>
      </c>
      <c r="J3105" s="15">
        <v>3125.3199999999997</v>
      </c>
      <c r="K3105" s="15">
        <v>78133</v>
      </c>
      <c r="L3105" s="15"/>
      <c r="M3105" s="66" t="str">
        <f>TEXT(Table2[[#This Row],[Gd.Dt]],"mmm-yy")</f>
        <v>Jul-22</v>
      </c>
      <c r="N3105" s="46" t="str">
        <f>MID(Table2[[#This Row],[BE]],6,2)</f>
        <v>IB</v>
      </c>
      <c r="O3105" s="46" t="str">
        <f>IF(Table2[[#This Row],[Type]]="IB","EOU",IF(Table2[[#This Row],[Type]]="MB","Local","492"))</f>
        <v>EOU</v>
      </c>
      <c r="P3105" s="46">
        <f>ROUND(Table2[[#This Row],[Cons]]/Table2[[#This Row],[Qty.]],5)</f>
        <v>0.04</v>
      </c>
      <c r="Q3105" s="46" t="b">
        <f>EXACT(Table2[[#This Row],[rate]],Table2[[#This Row],[Check]])</f>
        <v>1</v>
      </c>
      <c r="R3105" s="46"/>
      <c r="S3105" s="46" t="str">
        <f>IF(Table2[[#This Row],[SRO]]="EOU",VLOOKUP(Table2[[#This Row],[BE]],[2]GD.List!$C$3:$N$5014,12,0),IF(Table2[[#This Row],[SRO]]="Local","Polyester Staple Fibre","SRO 492"))</f>
        <v>Textile Chemical</v>
      </c>
    </row>
    <row r="3106" spans="1:19" x14ac:dyDescent="0.25">
      <c r="A3106" s="119" t="s">
        <v>2016</v>
      </c>
      <c r="B3106" s="116" t="s">
        <v>2251</v>
      </c>
      <c r="C3106" s="165">
        <v>12380</v>
      </c>
      <c r="D3106" s="117">
        <v>3906.9029999999998</v>
      </c>
      <c r="E3106" s="7" t="s">
        <v>2252</v>
      </c>
      <c r="F3106" s="116" t="s">
        <v>2254</v>
      </c>
      <c r="G3106" s="156">
        <v>44761</v>
      </c>
      <c r="H3106" s="82">
        <v>26182707.789999999</v>
      </c>
      <c r="I3106" s="50">
        <v>0.04</v>
      </c>
      <c r="J3106" s="15">
        <v>547.28</v>
      </c>
      <c r="K3106" s="15">
        <v>13682</v>
      </c>
      <c r="L3106" s="15"/>
      <c r="M3106" s="66" t="str">
        <f>TEXT(Table2[[#This Row],[Gd.Dt]],"mmm-yy")</f>
        <v>Jul-22</v>
      </c>
      <c r="N3106" s="46" t="str">
        <f>MID(Table2[[#This Row],[BE]],6,2)</f>
        <v>IB</v>
      </c>
      <c r="O3106" s="46" t="str">
        <f>IF(Table2[[#This Row],[Type]]="IB","EOU",IF(Table2[[#This Row],[Type]]="MB","Local","492"))</f>
        <v>EOU</v>
      </c>
      <c r="P3106" s="46">
        <f>ROUND(Table2[[#This Row],[Cons]]/Table2[[#This Row],[Qty.]],5)</f>
        <v>0.04</v>
      </c>
      <c r="Q3106" s="46" t="b">
        <f>EXACT(Table2[[#This Row],[rate]],Table2[[#This Row],[Check]])</f>
        <v>1</v>
      </c>
      <c r="R3106" s="46"/>
      <c r="S3106" s="46" t="str">
        <f>IF(Table2[[#This Row],[SRO]]="EOU",VLOOKUP(Table2[[#This Row],[BE]],[2]GD.List!$C$3:$N$5014,12,0),IF(Table2[[#This Row],[SRO]]="Local","Polyester Staple Fibre","SRO 492"))</f>
        <v>Textile Chemical</v>
      </c>
    </row>
    <row r="3107" spans="1:19" x14ac:dyDescent="0.25">
      <c r="A3107" s="119" t="s">
        <v>2016</v>
      </c>
      <c r="B3107" s="116" t="s">
        <v>2234</v>
      </c>
      <c r="C3107" s="165">
        <v>11286</v>
      </c>
      <c r="D3107" s="117">
        <v>3906.9029999999998</v>
      </c>
      <c r="E3107" s="7" t="s">
        <v>2239</v>
      </c>
      <c r="F3107" s="116" t="s">
        <v>2250</v>
      </c>
      <c r="G3107" s="156">
        <v>44761</v>
      </c>
      <c r="H3107" s="82">
        <v>22162821.300000001</v>
      </c>
      <c r="I3107" s="50">
        <v>0.04</v>
      </c>
      <c r="J3107" s="15">
        <v>443.68</v>
      </c>
      <c r="K3107" s="15">
        <v>11092</v>
      </c>
      <c r="L3107" s="15"/>
      <c r="M3107" s="66" t="str">
        <f>TEXT(Table2[[#This Row],[Gd.Dt]],"mmm-yy")</f>
        <v>Jul-22</v>
      </c>
      <c r="N3107" s="46" t="str">
        <f>MID(Table2[[#This Row],[BE]],6,2)</f>
        <v>IB</v>
      </c>
      <c r="O3107" s="46" t="str">
        <f>IF(Table2[[#This Row],[Type]]="IB","EOU",IF(Table2[[#This Row],[Type]]="MB","Local","492"))</f>
        <v>EOU</v>
      </c>
      <c r="P3107" s="46">
        <f>ROUND(Table2[[#This Row],[Cons]]/Table2[[#This Row],[Qty.]],5)</f>
        <v>0.04</v>
      </c>
      <c r="Q3107" s="46" t="b">
        <f>EXACT(Table2[[#This Row],[rate]],Table2[[#This Row],[Check]])</f>
        <v>1</v>
      </c>
      <c r="R3107" s="46"/>
      <c r="S3107" s="46" t="str">
        <f>IF(Table2[[#This Row],[SRO]]="EOU",VLOOKUP(Table2[[#This Row],[BE]],[2]GD.List!$C$3:$N$5014,12,0),IF(Table2[[#This Row],[SRO]]="Local","Polyester Staple Fibre","SRO 492"))</f>
        <v>Textile Chemical</v>
      </c>
    </row>
    <row r="3108" spans="1:19" x14ac:dyDescent="0.25">
      <c r="A3108" s="120" t="s">
        <v>2016</v>
      </c>
      <c r="B3108" s="116" t="s">
        <v>2236</v>
      </c>
      <c r="C3108" s="165">
        <v>44860</v>
      </c>
      <c r="D3108" s="117">
        <v>3906.9029999999998</v>
      </c>
      <c r="E3108" s="7" t="s">
        <v>2241</v>
      </c>
      <c r="F3108" s="116" t="s">
        <v>2248</v>
      </c>
      <c r="G3108" s="156">
        <v>44762</v>
      </c>
      <c r="H3108" s="82">
        <v>40940355.829999998</v>
      </c>
      <c r="I3108" s="50">
        <v>0.04</v>
      </c>
      <c r="J3108" s="15">
        <v>405.12</v>
      </c>
      <c r="K3108" s="15">
        <v>10128</v>
      </c>
      <c r="L3108" s="15"/>
      <c r="M3108" s="66" t="str">
        <f>TEXT(Table2[[#This Row],[Gd.Dt]],"mmm-yy")</f>
        <v>Jul-22</v>
      </c>
      <c r="N3108" s="46" t="str">
        <f>MID(Table2[[#This Row],[BE]],6,2)</f>
        <v>IB</v>
      </c>
      <c r="O3108" s="46" t="str">
        <f>IF(Table2[[#This Row],[Type]]="IB","EOU",IF(Table2[[#This Row],[Type]]="MB","Local","492"))</f>
        <v>EOU</v>
      </c>
      <c r="P3108" s="46">
        <f>ROUND(Table2[[#This Row],[Cons]]/Table2[[#This Row],[Qty.]],5)</f>
        <v>0.04</v>
      </c>
      <c r="Q3108" s="46" t="b">
        <f>EXACT(Table2[[#This Row],[rate]],Table2[[#This Row],[Check]])</f>
        <v>1</v>
      </c>
      <c r="R3108" s="46"/>
      <c r="S3108" s="46" t="str">
        <f>IF(Table2[[#This Row],[SRO]]="EOU",VLOOKUP(Table2[[#This Row],[BE]],[2]GD.List!$C$3:$N$5014,12,0),IF(Table2[[#This Row],[SRO]]="Local","Polyester Staple Fibre","SRO 492"))</f>
        <v>Textile Chemical</v>
      </c>
    </row>
    <row r="3109" spans="1:19" x14ac:dyDescent="0.25">
      <c r="A3109" s="119" t="s">
        <v>2082</v>
      </c>
      <c r="B3109" s="116" t="s">
        <v>2238</v>
      </c>
      <c r="C3109" s="165">
        <v>61176</v>
      </c>
      <c r="D3109" s="117">
        <v>3910</v>
      </c>
      <c r="E3109" s="7" t="s">
        <v>2245</v>
      </c>
      <c r="F3109" s="116" t="s">
        <v>2246</v>
      </c>
      <c r="G3109" s="156">
        <v>44762</v>
      </c>
      <c r="H3109" s="82">
        <v>89465667.349999994</v>
      </c>
      <c r="I3109" s="50">
        <v>0.04</v>
      </c>
      <c r="J3109" s="15">
        <v>2442.08</v>
      </c>
      <c r="K3109" s="15">
        <v>61052</v>
      </c>
      <c r="L3109" s="15"/>
      <c r="M3109" s="66" t="str">
        <f>TEXT(Table2[[#This Row],[Gd.Dt]],"mmm-yy")</f>
        <v>Jul-22</v>
      </c>
      <c r="N3109" s="46" t="str">
        <f>MID(Table2[[#This Row],[BE]],6,2)</f>
        <v>IB</v>
      </c>
      <c r="O3109" s="46" t="str">
        <f>IF(Table2[[#This Row],[Type]]="IB","EOU",IF(Table2[[#This Row],[Type]]="MB","Local","492"))</f>
        <v>EOU</v>
      </c>
      <c r="P3109" s="46">
        <f>ROUND(Table2[[#This Row],[Cons]]/Table2[[#This Row],[Qty.]],5)</f>
        <v>0.04</v>
      </c>
      <c r="Q3109" s="46" t="b">
        <f>EXACT(Table2[[#This Row],[rate]],Table2[[#This Row],[Check]])</f>
        <v>1</v>
      </c>
      <c r="R3109" s="46"/>
      <c r="S3109" s="46" t="str">
        <f>IF(Table2[[#This Row],[SRO]]="EOU",VLOOKUP(Table2[[#This Row],[BE]],[2]GD.List!$C$3:$N$5014,12,0),IF(Table2[[#This Row],[SRO]]="Local","Polyester Staple Fibre","SRO 492"))</f>
        <v>Textile Chemical</v>
      </c>
    </row>
    <row r="3110" spans="1:19" x14ac:dyDescent="0.25">
      <c r="A3110" s="120" t="s">
        <v>2082</v>
      </c>
      <c r="B3110" s="116" t="s">
        <v>2235</v>
      </c>
      <c r="C3110" s="165">
        <v>8580</v>
      </c>
      <c r="D3110" s="117">
        <v>3910</v>
      </c>
      <c r="E3110" s="7" t="s">
        <v>2240</v>
      </c>
      <c r="F3110" s="116" t="s">
        <v>2249</v>
      </c>
      <c r="G3110" s="156">
        <v>44761</v>
      </c>
      <c r="H3110" s="82">
        <v>14258961.23</v>
      </c>
      <c r="I3110" s="50">
        <v>0.04</v>
      </c>
      <c r="J3110" s="15">
        <v>470.2</v>
      </c>
      <c r="K3110" s="15">
        <v>11755</v>
      </c>
      <c r="L3110" s="15"/>
      <c r="M3110" s="66" t="str">
        <f>TEXT(Table2[[#This Row],[Gd.Dt]],"mmm-yy")</f>
        <v>Jul-22</v>
      </c>
      <c r="N3110" s="46" t="str">
        <f>MID(Table2[[#This Row],[BE]],6,2)</f>
        <v>IB</v>
      </c>
      <c r="O3110" s="46" t="str">
        <f>IF(Table2[[#This Row],[Type]]="IB","EOU",IF(Table2[[#This Row],[Type]]="MB","Local","492"))</f>
        <v>EOU</v>
      </c>
      <c r="P3110" s="46">
        <f>ROUND(Table2[[#This Row],[Cons]]/Table2[[#This Row],[Qty.]],5)</f>
        <v>0.04</v>
      </c>
      <c r="Q3110" s="46" t="b">
        <f>EXACT(Table2[[#This Row],[rate]],Table2[[#This Row],[Check]])</f>
        <v>1</v>
      </c>
      <c r="R3110" s="46"/>
      <c r="S3110" s="46" t="str">
        <f>IF(Table2[[#This Row],[SRO]]="EOU",VLOOKUP(Table2[[#This Row],[BE]],[2]GD.List!$C$3:$N$5014,12,0),IF(Table2[[#This Row],[SRO]]="Local","Polyester Staple Fibre","SRO 492"))</f>
        <v>Textile Chemical</v>
      </c>
    </row>
    <row r="3111" spans="1:19" x14ac:dyDescent="0.25">
      <c r="A3111" s="119" t="s">
        <v>2221</v>
      </c>
      <c r="B3111" s="116" t="s">
        <v>2235</v>
      </c>
      <c r="C3111" s="165">
        <v>8580</v>
      </c>
      <c r="D3111" s="117">
        <v>5201.009</v>
      </c>
      <c r="E3111" s="7" t="s">
        <v>2240</v>
      </c>
      <c r="F3111" s="116" t="s">
        <v>2249</v>
      </c>
      <c r="G3111" s="156">
        <v>44761</v>
      </c>
      <c r="H3111" s="82">
        <v>14258961.23</v>
      </c>
      <c r="I3111" s="50">
        <v>0.624</v>
      </c>
      <c r="J3111" s="15">
        <v>7335.12</v>
      </c>
      <c r="K3111" s="15">
        <v>11755</v>
      </c>
      <c r="L3111" s="15"/>
      <c r="M3111" s="66" t="str">
        <f>TEXT(Table2[[#This Row],[Gd.Dt]],"mmm-yy")</f>
        <v>Jul-22</v>
      </c>
      <c r="N3111" s="46" t="str">
        <f>MID(Table2[[#This Row],[BE]],6,2)</f>
        <v>IB</v>
      </c>
      <c r="O3111" s="46" t="str">
        <f>IF(Table2[[#This Row],[Type]]="IB","EOU",IF(Table2[[#This Row],[Type]]="MB","Local","492"))</f>
        <v>EOU</v>
      </c>
      <c r="P3111" s="46">
        <f>ROUND(Table2[[#This Row],[Cons]]/Table2[[#This Row],[Qty.]],5)</f>
        <v>0.624</v>
      </c>
      <c r="Q3111" s="46" t="b">
        <f>EXACT(Table2[[#This Row],[rate]],Table2[[#This Row],[Check]])</f>
        <v>1</v>
      </c>
      <c r="R3111" s="46"/>
      <c r="S3111" s="46" t="str">
        <f>IF(Table2[[#This Row],[SRO]]="EOU",VLOOKUP(Table2[[#This Row],[BE]],[2]GD.List!$C$3:$N$5014,12,0),IF(Table2[[#This Row],[SRO]]="Local","Polyester Staple Fibre","SRO 492"))</f>
        <v>Raw Cotton</v>
      </c>
    </row>
    <row r="3112" spans="1:19" x14ac:dyDescent="0.25">
      <c r="A3112" s="119" t="s">
        <v>2221</v>
      </c>
      <c r="B3112" s="116" t="s">
        <v>2237</v>
      </c>
      <c r="C3112" s="165">
        <v>110776</v>
      </c>
      <c r="D3112" s="117">
        <v>5201.009</v>
      </c>
      <c r="E3112" s="7" t="s">
        <v>2244</v>
      </c>
      <c r="F3112" s="116" t="s">
        <v>2247</v>
      </c>
      <c r="G3112" s="156">
        <v>44762</v>
      </c>
      <c r="H3112" s="82">
        <v>109674457.64</v>
      </c>
      <c r="I3112" s="50">
        <v>0.624</v>
      </c>
      <c r="J3112" s="15">
        <v>48754.99</v>
      </c>
      <c r="K3112" s="15">
        <v>78133</v>
      </c>
      <c r="L3112" s="15"/>
      <c r="M3112" s="66" t="str">
        <f>TEXT(Table2[[#This Row],[Gd.Dt]],"mmm-yy")</f>
        <v>Jul-22</v>
      </c>
      <c r="N3112" s="46" t="str">
        <f>MID(Table2[[#This Row],[BE]],6,2)</f>
        <v>IB</v>
      </c>
      <c r="O3112" s="46" t="str">
        <f>IF(Table2[[#This Row],[Type]]="IB","EOU",IF(Table2[[#This Row],[Type]]="MB","Local","492"))</f>
        <v>EOU</v>
      </c>
      <c r="P3112" s="46">
        <f>ROUND(Table2[[#This Row],[Cons]]/Table2[[#This Row],[Qty.]],5)</f>
        <v>0.624</v>
      </c>
      <c r="Q3112" s="46" t="b">
        <f>EXACT(Table2[[#This Row],[rate]],Table2[[#This Row],[Check]])</f>
        <v>1</v>
      </c>
      <c r="R3112" s="46"/>
      <c r="S3112" s="46" t="str">
        <f>IF(Table2[[#This Row],[SRO]]="EOU",VLOOKUP(Table2[[#This Row],[BE]],[2]GD.List!$C$3:$N$5014,12,0),IF(Table2[[#This Row],[SRO]]="Local","Polyester Staple Fibre","SRO 492"))</f>
        <v>Raw Cotton</v>
      </c>
    </row>
    <row r="3113" spans="1:19" x14ac:dyDescent="0.25">
      <c r="A3113" s="119" t="s">
        <v>2221</v>
      </c>
      <c r="B3113" s="116" t="s">
        <v>2236</v>
      </c>
      <c r="C3113" s="165">
        <v>44860</v>
      </c>
      <c r="D3113" s="117">
        <v>5201.009</v>
      </c>
      <c r="E3113" s="7" t="s">
        <v>2241</v>
      </c>
      <c r="F3113" s="116" t="s">
        <v>2248</v>
      </c>
      <c r="G3113" s="156">
        <v>44762</v>
      </c>
      <c r="H3113" s="82">
        <v>40940355.829999998</v>
      </c>
      <c r="I3113" s="50">
        <v>0.624</v>
      </c>
      <c r="J3113" s="15">
        <v>4654.42</v>
      </c>
      <c r="K3113" s="15">
        <v>7459</v>
      </c>
      <c r="L3113" s="15"/>
      <c r="M3113" s="66" t="str">
        <f>TEXT(Table2[[#This Row],[Gd.Dt]],"mmm-yy")</f>
        <v>Jul-22</v>
      </c>
      <c r="N3113" s="46" t="str">
        <f>MID(Table2[[#This Row],[BE]],6,2)</f>
        <v>IB</v>
      </c>
      <c r="O3113" s="46" t="str">
        <f>IF(Table2[[#This Row],[Type]]="IB","EOU",IF(Table2[[#This Row],[Type]]="MB","Local","492"))</f>
        <v>EOU</v>
      </c>
      <c r="P3113" s="46">
        <f>ROUND(Table2[[#This Row],[Cons]]/Table2[[#This Row],[Qty.]],5)</f>
        <v>0.624</v>
      </c>
      <c r="Q3113" s="46" t="b">
        <f>EXACT(Table2[[#This Row],[rate]],Table2[[#This Row],[Check]])</f>
        <v>1</v>
      </c>
      <c r="R3113" s="46"/>
      <c r="S3113" s="46" t="str">
        <f>IF(Table2[[#This Row],[SRO]]="EOU",VLOOKUP(Table2[[#This Row],[BE]],[2]GD.List!$C$3:$N$5014,12,0),IF(Table2[[#This Row],[SRO]]="Local","Polyester Staple Fibre","SRO 492"))</f>
        <v>Raw Cotton</v>
      </c>
    </row>
    <row r="3114" spans="1:19" x14ac:dyDescent="0.25">
      <c r="A3114" s="120" t="s">
        <v>2221</v>
      </c>
      <c r="B3114" s="116" t="s">
        <v>2236</v>
      </c>
      <c r="C3114" s="165">
        <v>44860</v>
      </c>
      <c r="D3114" s="117">
        <v>5201.009</v>
      </c>
      <c r="E3114" s="7" t="s">
        <v>2241</v>
      </c>
      <c r="F3114" s="116" t="s">
        <v>2248</v>
      </c>
      <c r="G3114" s="156">
        <v>44762</v>
      </c>
      <c r="H3114" s="82">
        <v>40940355.829999998</v>
      </c>
      <c r="I3114" s="50">
        <v>0.48980000000000001</v>
      </c>
      <c r="J3114" s="15">
        <v>430.53</v>
      </c>
      <c r="K3114" s="15">
        <v>879</v>
      </c>
      <c r="L3114" s="15"/>
      <c r="M3114" s="66" t="str">
        <f>TEXT(Table2[[#This Row],[Gd.Dt]],"mmm-yy")</f>
        <v>Jul-22</v>
      </c>
      <c r="N3114" s="46" t="str">
        <f>MID(Table2[[#This Row],[BE]],6,2)</f>
        <v>IB</v>
      </c>
      <c r="O3114" s="46" t="str">
        <f>IF(Table2[[#This Row],[Type]]="IB","EOU",IF(Table2[[#This Row],[Type]]="MB","Local","492"))</f>
        <v>EOU</v>
      </c>
      <c r="P3114" s="46">
        <f>ROUND(Table2[[#This Row],[Cons]]/Table2[[#This Row],[Qty.]],5)</f>
        <v>0.48980000000000001</v>
      </c>
      <c r="Q3114" s="46" t="b">
        <f>EXACT(Table2[[#This Row],[rate]],Table2[[#This Row],[Check]])</f>
        <v>1</v>
      </c>
      <c r="R3114" s="46"/>
      <c r="S3114" s="46" t="str">
        <f>IF(Table2[[#This Row],[SRO]]="EOU",VLOOKUP(Table2[[#This Row],[BE]],[2]GD.List!$C$3:$N$5014,12,0),IF(Table2[[#This Row],[SRO]]="Local","Polyester Staple Fibre","SRO 492"))</f>
        <v>Raw Cotton</v>
      </c>
    </row>
    <row r="3115" spans="1:19" x14ac:dyDescent="0.25">
      <c r="A3115" s="119" t="s">
        <v>2242</v>
      </c>
      <c r="B3115" s="116" t="s">
        <v>2251</v>
      </c>
      <c r="C3115" s="165">
        <v>12380</v>
      </c>
      <c r="D3115" s="117">
        <v>3906.9090000000001</v>
      </c>
      <c r="E3115" s="7" t="s">
        <v>2252</v>
      </c>
      <c r="F3115" s="116" t="s">
        <v>2254</v>
      </c>
      <c r="G3115" s="156">
        <v>44761</v>
      </c>
      <c r="H3115" s="82">
        <v>26182707.789999999</v>
      </c>
      <c r="I3115" s="50">
        <v>0.04</v>
      </c>
      <c r="J3115" s="15">
        <v>415.48</v>
      </c>
      <c r="K3115" s="15">
        <v>10387</v>
      </c>
      <c r="L3115" s="15"/>
      <c r="M3115" s="66" t="str">
        <f>TEXT(Table2[[#This Row],[Gd.Dt]],"mmm-yy")</f>
        <v>Jul-22</v>
      </c>
      <c r="N3115" s="46" t="str">
        <f>MID(Table2[[#This Row],[BE]],6,2)</f>
        <v>IB</v>
      </c>
      <c r="O3115" s="46" t="str">
        <f>IF(Table2[[#This Row],[Type]]="IB","EOU",IF(Table2[[#This Row],[Type]]="MB","Local","492"))</f>
        <v>EOU</v>
      </c>
      <c r="P3115" s="46">
        <f>ROUND(Table2[[#This Row],[Cons]]/Table2[[#This Row],[Qty.]],5)</f>
        <v>0.04</v>
      </c>
      <c r="Q3115" s="46" t="b">
        <f>EXACT(Table2[[#This Row],[rate]],Table2[[#This Row],[Check]])</f>
        <v>1</v>
      </c>
      <c r="R3115" s="46"/>
      <c r="S3115" s="46" t="str">
        <f>IF(Table2[[#This Row],[SRO]]="EOU",VLOOKUP(Table2[[#This Row],[BE]],[2]GD.List!$C$3:$N$5014,12,0),IF(Table2[[#This Row],[SRO]]="Local","Polyester Staple Fibre","SRO 492"))</f>
        <v>Textile Chemical</v>
      </c>
    </row>
    <row r="3116" spans="1:19" x14ac:dyDescent="0.25">
      <c r="A3116" s="120" t="s">
        <v>2242</v>
      </c>
      <c r="B3116" s="116" t="s">
        <v>2236</v>
      </c>
      <c r="C3116" s="165">
        <v>44860</v>
      </c>
      <c r="D3116" s="117">
        <v>3906.9090000000001</v>
      </c>
      <c r="E3116" s="7" t="s">
        <v>2241</v>
      </c>
      <c r="F3116" s="116" t="s">
        <v>2248</v>
      </c>
      <c r="G3116" s="156">
        <v>44762</v>
      </c>
      <c r="H3116" s="82">
        <v>40940355.829999998</v>
      </c>
      <c r="I3116" s="50">
        <v>0.04</v>
      </c>
      <c r="J3116" s="15">
        <v>277.32000000000005</v>
      </c>
      <c r="K3116" s="15">
        <v>6933</v>
      </c>
      <c r="L3116" s="15"/>
      <c r="M3116" s="66" t="str">
        <f>TEXT(Table2[[#This Row],[Gd.Dt]],"mmm-yy")</f>
        <v>Jul-22</v>
      </c>
      <c r="N3116" s="46" t="str">
        <f>MID(Table2[[#This Row],[BE]],6,2)</f>
        <v>IB</v>
      </c>
      <c r="O3116" s="46" t="str">
        <f>IF(Table2[[#This Row],[Type]]="IB","EOU",IF(Table2[[#This Row],[Type]]="MB","Local","492"))</f>
        <v>EOU</v>
      </c>
      <c r="P3116" s="46">
        <f>ROUND(Table2[[#This Row],[Cons]]/Table2[[#This Row],[Qty.]],5)</f>
        <v>0.04</v>
      </c>
      <c r="Q3116" s="46" t="b">
        <f>EXACT(Table2[[#This Row],[rate]],Table2[[#This Row],[Check]])</f>
        <v>1</v>
      </c>
      <c r="R3116" s="46"/>
      <c r="S3116" s="46" t="str">
        <f>IF(Table2[[#This Row],[SRO]]="EOU",VLOOKUP(Table2[[#This Row],[BE]],[2]GD.List!$C$3:$N$5014,12,0),IF(Table2[[#This Row],[SRO]]="Local","Polyester Staple Fibre","SRO 492"))</f>
        <v>Textile Chemical</v>
      </c>
    </row>
    <row r="3117" spans="1:19" x14ac:dyDescent="0.25">
      <c r="A3117" s="120" t="s">
        <v>2243</v>
      </c>
      <c r="B3117" s="116" t="s">
        <v>2236</v>
      </c>
      <c r="C3117" s="165">
        <v>44860</v>
      </c>
      <c r="D3117" s="117">
        <v>3204.16</v>
      </c>
      <c r="E3117" s="7" t="s">
        <v>2241</v>
      </c>
      <c r="F3117" s="116" t="s">
        <v>2248</v>
      </c>
      <c r="G3117" s="156">
        <v>44762</v>
      </c>
      <c r="H3117" s="82">
        <v>40940355.829999998</v>
      </c>
      <c r="I3117" s="50">
        <v>7.0000000000000007E-2</v>
      </c>
      <c r="J3117" s="15">
        <v>119.84</v>
      </c>
      <c r="K3117" s="15">
        <v>1712</v>
      </c>
      <c r="L3117" s="15"/>
      <c r="M3117" s="66" t="str">
        <f>TEXT(Table2[[#This Row],[Gd.Dt]],"mmm-yy")</f>
        <v>Jul-22</v>
      </c>
      <c r="N3117" s="46" t="str">
        <f>MID(Table2[[#This Row],[BE]],6,2)</f>
        <v>IB</v>
      </c>
      <c r="O3117" s="46" t="str">
        <f>IF(Table2[[#This Row],[Type]]="IB","EOU",IF(Table2[[#This Row],[Type]]="MB","Local","492"))</f>
        <v>EOU</v>
      </c>
      <c r="P3117" s="46">
        <f>ROUND(Table2[[#This Row],[Cons]]/Table2[[#This Row],[Qty.]],5)</f>
        <v>7.0000000000000007E-2</v>
      </c>
      <c r="Q3117" s="46" t="b">
        <f>EXACT(Table2[[#This Row],[rate]],Table2[[#This Row],[Check]])</f>
        <v>1</v>
      </c>
      <c r="R3117" s="46"/>
      <c r="S3117" s="46" t="str">
        <f>IF(Table2[[#This Row],[SRO]]="EOU",VLOOKUP(Table2[[#This Row],[BE]],[2]GD.List!$C$3:$N$5014,12,0),IF(Table2[[#This Row],[SRO]]="Local","Polyester Staple Fibre","SRO 492"))</f>
        <v>Textile Chemical</v>
      </c>
    </row>
    <row r="3118" spans="1:19" x14ac:dyDescent="0.25">
      <c r="A3118" s="119" t="s">
        <v>2253</v>
      </c>
      <c r="B3118" s="119" t="s">
        <v>2251</v>
      </c>
      <c r="C3118" s="170">
        <v>12380</v>
      </c>
      <c r="D3118" s="171">
        <v>3204.16</v>
      </c>
      <c r="E3118" s="162" t="s">
        <v>2252</v>
      </c>
      <c r="F3118" s="119" t="s">
        <v>2254</v>
      </c>
      <c r="G3118" s="163">
        <v>44761</v>
      </c>
      <c r="H3118" s="172">
        <v>26182707.789999999</v>
      </c>
      <c r="I3118" s="53">
        <v>7.0000000000000007E-2</v>
      </c>
      <c r="J3118" s="30">
        <v>727.09</v>
      </c>
      <c r="K3118" s="30">
        <v>10387</v>
      </c>
      <c r="L3118" s="30"/>
      <c r="M3118" s="67" t="str">
        <f>TEXT(Table2[[#This Row],[Gd.Dt]],"mmm-yy")</f>
        <v>Jul-22</v>
      </c>
      <c r="N3118" s="47" t="str">
        <f>MID(Table2[[#This Row],[BE]],6,2)</f>
        <v>IB</v>
      </c>
      <c r="O3118" s="47" t="str">
        <f>IF(Table2[[#This Row],[Type]]="IB","EOU",IF(Table2[[#This Row],[Type]]="MB","Local","492"))</f>
        <v>EOU</v>
      </c>
      <c r="P3118" s="47">
        <f>ROUND(Table2[[#This Row],[Cons]]/Table2[[#This Row],[Qty.]],5)</f>
        <v>7.0000000000000007E-2</v>
      </c>
      <c r="Q3118" s="47" t="b">
        <f>EXACT(Table2[[#This Row],[rate]],Table2[[#This Row],[Check]])</f>
        <v>1</v>
      </c>
      <c r="R3118" s="47"/>
      <c r="S3118" s="47" t="str">
        <f>IF(Table2[[#This Row],[SRO]]="EOU",VLOOKUP(Table2[[#This Row],[BE]],[2]GD.List!$C$3:$N$5014,12,0),IF(Table2[[#This Row],[SRO]]="Local","Polyester Staple Fibre","SRO 492"))</f>
        <v>Textile Dyes</v>
      </c>
    </row>
    <row r="3119" spans="1:19" x14ac:dyDescent="0.25">
      <c r="A3119" s="119" t="s">
        <v>1</v>
      </c>
      <c r="B3119" s="116" t="s">
        <v>2256</v>
      </c>
      <c r="C3119" s="165">
        <v>9416</v>
      </c>
      <c r="D3119" s="117">
        <v>2701.12</v>
      </c>
      <c r="E3119" s="7" t="s">
        <v>2257</v>
      </c>
      <c r="F3119" s="116" t="s">
        <v>2258</v>
      </c>
      <c r="G3119" s="156">
        <v>44763</v>
      </c>
      <c r="H3119" s="82">
        <v>54221672.890000001</v>
      </c>
      <c r="I3119" s="50">
        <v>0.1</v>
      </c>
      <c r="J3119" s="15">
        <v>1265.0999999999999</v>
      </c>
      <c r="K3119" s="15">
        <v>12651</v>
      </c>
      <c r="L3119" s="15"/>
      <c r="M3119" s="66" t="str">
        <f>TEXT(Table2[[#This Row],[Gd.Dt]],"mmm-yy")</f>
        <v>Jul-22</v>
      </c>
      <c r="N3119" s="46" t="str">
        <f>MID(Table2[[#This Row],[BE]],6,2)</f>
        <v>IB</v>
      </c>
      <c r="O3119" s="46" t="str">
        <f>IF(Table2[[#This Row],[Type]]="IB","EOU",IF(Table2[[#This Row],[Type]]="MB","Local","492"))</f>
        <v>EOU</v>
      </c>
      <c r="P3119" s="46">
        <f>ROUND(Table2[[#This Row],[Cons]]/Table2[[#This Row],[Qty.]],5)</f>
        <v>0.1</v>
      </c>
      <c r="Q3119" s="46" t="b">
        <f>EXACT(Table2[[#This Row],[rate]],Table2[[#This Row],[Check]])</f>
        <v>1</v>
      </c>
      <c r="R3119" s="46"/>
      <c r="S3119" s="46" t="str">
        <f>IF(Table2[[#This Row],[SRO]]="EOU",VLOOKUP(Table2[[#This Row],[BE]],[2]GD.List!$C$3:$N$5014,12,0),IF(Table2[[#This Row],[SRO]]="Local","Polyester Staple Fibre","SRO 492"))</f>
        <v>Textile Coal</v>
      </c>
    </row>
    <row r="3120" spans="1:19" x14ac:dyDescent="0.25">
      <c r="A3120" s="120" t="s">
        <v>1</v>
      </c>
      <c r="B3120" s="116" t="s">
        <v>2255</v>
      </c>
      <c r="C3120" s="165">
        <v>9092</v>
      </c>
      <c r="D3120" s="117">
        <v>2701.12</v>
      </c>
      <c r="E3120" s="7" t="s">
        <v>2260</v>
      </c>
      <c r="F3120" s="116" t="s">
        <v>2259</v>
      </c>
      <c r="G3120" s="156">
        <v>44763</v>
      </c>
      <c r="H3120" s="82">
        <v>28868248.98</v>
      </c>
      <c r="I3120" s="50">
        <v>0.1</v>
      </c>
      <c r="J3120" s="15">
        <v>2002.2</v>
      </c>
      <c r="K3120" s="15">
        <v>20022</v>
      </c>
      <c r="L3120" s="15"/>
      <c r="M3120" s="66" t="str">
        <f>TEXT(Table2[[#This Row],[Gd.Dt]],"mmm-yy")</f>
        <v>Jul-22</v>
      </c>
      <c r="N3120" s="46" t="str">
        <f>MID(Table2[[#This Row],[BE]],6,2)</f>
        <v>IB</v>
      </c>
      <c r="O3120" s="46" t="str">
        <f>IF(Table2[[#This Row],[Type]]="IB","EOU",IF(Table2[[#This Row],[Type]]="MB","Local","492"))</f>
        <v>EOU</v>
      </c>
      <c r="P3120" s="46">
        <f>ROUND(Table2[[#This Row],[Cons]]/Table2[[#This Row],[Qty.]],5)</f>
        <v>0.1</v>
      </c>
      <c r="Q3120" s="46" t="b">
        <f>EXACT(Table2[[#This Row],[rate]],Table2[[#This Row],[Check]])</f>
        <v>1</v>
      </c>
      <c r="R3120" s="46"/>
      <c r="S3120" s="46" t="str">
        <f>IF(Table2[[#This Row],[SRO]]="EOU",VLOOKUP(Table2[[#This Row],[BE]],[2]GD.List!$C$3:$N$5014,12,0),IF(Table2[[#This Row],[SRO]]="Local","Polyester Staple Fibre","SRO 492"))</f>
        <v>Textile Coal</v>
      </c>
    </row>
    <row r="3121" spans="1:19" x14ac:dyDescent="0.25">
      <c r="A3121" s="120" t="s">
        <v>1564</v>
      </c>
      <c r="B3121" s="116" t="s">
        <v>2256</v>
      </c>
      <c r="C3121" s="165">
        <v>9416</v>
      </c>
      <c r="D3121" s="117">
        <v>5205.2700000000004</v>
      </c>
      <c r="E3121" s="7" t="s">
        <v>2257</v>
      </c>
      <c r="F3121" s="116" t="s">
        <v>2258</v>
      </c>
      <c r="G3121" s="156">
        <v>44763</v>
      </c>
      <c r="H3121" s="82">
        <v>54221672.890000001</v>
      </c>
      <c r="I3121" s="50">
        <v>1.0101</v>
      </c>
      <c r="J3121" s="15">
        <v>12778.769999999999</v>
      </c>
      <c r="K3121" s="15">
        <v>12651</v>
      </c>
      <c r="L3121" s="15"/>
      <c r="M3121" s="66" t="str">
        <f>TEXT(Table2[[#This Row],[Gd.Dt]],"mmm-yy")</f>
        <v>Jul-22</v>
      </c>
      <c r="N3121" s="46" t="str">
        <f>MID(Table2[[#This Row],[BE]],6,2)</f>
        <v>IB</v>
      </c>
      <c r="O3121" s="46" t="str">
        <f>IF(Table2[[#This Row],[Type]]="IB","EOU",IF(Table2[[#This Row],[Type]]="MB","Local","492"))</f>
        <v>EOU</v>
      </c>
      <c r="P3121" s="46">
        <f>ROUND(Table2[[#This Row],[Cons]]/Table2[[#This Row],[Qty.]],5)</f>
        <v>1.0101</v>
      </c>
      <c r="Q3121" s="46" t="b">
        <f>EXACT(Table2[[#This Row],[rate]],Table2[[#This Row],[Check]])</f>
        <v>1</v>
      </c>
      <c r="R3121" s="46"/>
      <c r="S3121" s="46" t="str">
        <f>IF(Table2[[#This Row],[SRO]]="EOU",VLOOKUP(Table2[[#This Row],[BE]],[2]GD.List!$C$3:$N$5014,12,0),IF(Table2[[#This Row],[SRO]]="Local","Polyester Staple Fibre","SRO 492"))</f>
        <v>Cotton Yarn</v>
      </c>
    </row>
    <row r="3122" spans="1:19" x14ac:dyDescent="0.25">
      <c r="A3122" s="120" t="s">
        <v>1779</v>
      </c>
      <c r="B3122" s="116" t="s">
        <v>2256</v>
      </c>
      <c r="C3122" s="165">
        <v>9416</v>
      </c>
      <c r="D3122" s="117">
        <v>3204.16</v>
      </c>
      <c r="E3122" s="7" t="s">
        <v>2257</v>
      </c>
      <c r="F3122" s="116" t="s">
        <v>2258</v>
      </c>
      <c r="G3122" s="156">
        <v>44763</v>
      </c>
      <c r="H3122" s="82">
        <v>54221672.890000001</v>
      </c>
      <c r="I3122" s="50">
        <v>7.0000000000000007E-2</v>
      </c>
      <c r="J3122" s="15">
        <v>207.76</v>
      </c>
      <c r="K3122" s="15">
        <v>2968</v>
      </c>
      <c r="L3122" s="15"/>
      <c r="M3122" s="66" t="str">
        <f>TEXT(Table2[[#This Row],[Gd.Dt]],"mmm-yy")</f>
        <v>Jul-22</v>
      </c>
      <c r="N3122" s="46" t="str">
        <f>MID(Table2[[#This Row],[BE]],6,2)</f>
        <v>IB</v>
      </c>
      <c r="O3122" s="46" t="str">
        <f>IF(Table2[[#This Row],[Type]]="IB","EOU",IF(Table2[[#This Row],[Type]]="MB","Local","492"))</f>
        <v>EOU</v>
      </c>
      <c r="P3122" s="46">
        <f>ROUND(Table2[[#This Row],[Cons]]/Table2[[#This Row],[Qty.]],5)</f>
        <v>7.0000000000000007E-2</v>
      </c>
      <c r="Q3122" s="46" t="b">
        <f>EXACT(Table2[[#This Row],[rate]],Table2[[#This Row],[Check]])</f>
        <v>1</v>
      </c>
      <c r="R3122" s="46"/>
      <c r="S3122" s="46" t="str">
        <f>IF(Table2[[#This Row],[SRO]]="EOU",VLOOKUP(Table2[[#This Row],[BE]],[2]GD.List!$C$3:$N$5014,12,0),IF(Table2[[#This Row],[SRO]]="Local","Polyester Staple Fibre","SRO 492"))</f>
        <v>Textile Dyes</v>
      </c>
    </row>
    <row r="3123" spans="1:19" x14ac:dyDescent="0.25">
      <c r="A3123" s="119" t="s">
        <v>1881</v>
      </c>
      <c r="B3123" s="116" t="s">
        <v>2256</v>
      </c>
      <c r="C3123" s="165">
        <v>9416</v>
      </c>
      <c r="D3123" s="117">
        <v>2847</v>
      </c>
      <c r="E3123" s="7" t="s">
        <v>2257</v>
      </c>
      <c r="F3123" s="116" t="s">
        <v>2258</v>
      </c>
      <c r="G3123" s="156">
        <v>44763</v>
      </c>
      <c r="H3123" s="82">
        <v>54221672.890000001</v>
      </c>
      <c r="I3123" s="50">
        <v>0.03</v>
      </c>
      <c r="J3123" s="15">
        <v>379.53000000000003</v>
      </c>
      <c r="K3123" s="15">
        <v>12651</v>
      </c>
      <c r="L3123" s="15"/>
      <c r="M3123" s="66" t="str">
        <f>TEXT(Table2[[#This Row],[Gd.Dt]],"mmm-yy")</f>
        <v>Jul-22</v>
      </c>
      <c r="N3123" s="46" t="str">
        <f>MID(Table2[[#This Row],[BE]],6,2)</f>
        <v>IB</v>
      </c>
      <c r="O3123" s="46" t="str">
        <f>IF(Table2[[#This Row],[Type]]="IB","EOU",IF(Table2[[#This Row],[Type]]="MB","Local","492"))</f>
        <v>EOU</v>
      </c>
      <c r="P3123" s="46">
        <f>ROUND(Table2[[#This Row],[Cons]]/Table2[[#This Row],[Qty.]],5)</f>
        <v>0.03</v>
      </c>
      <c r="Q3123" s="46" t="b">
        <f>EXACT(Table2[[#This Row],[rate]],Table2[[#This Row],[Check]])</f>
        <v>1</v>
      </c>
      <c r="R3123" s="46"/>
      <c r="S3123" s="46" t="str">
        <f>IF(Table2[[#This Row],[SRO]]="EOU",VLOOKUP(Table2[[#This Row],[BE]],[2]GD.List!$C$3:$N$5014,12,0),IF(Table2[[#This Row],[SRO]]="Local","Polyester Staple Fibre","SRO 492"))</f>
        <v>Textile Chemical</v>
      </c>
    </row>
    <row r="3124" spans="1:19" x14ac:dyDescent="0.25">
      <c r="A3124" s="120" t="s">
        <v>1881</v>
      </c>
      <c r="B3124" s="116" t="s">
        <v>2255</v>
      </c>
      <c r="C3124" s="165">
        <v>9092</v>
      </c>
      <c r="D3124" s="117">
        <v>2847</v>
      </c>
      <c r="E3124" s="7" t="s">
        <v>2260</v>
      </c>
      <c r="F3124" s="116" t="s">
        <v>2259</v>
      </c>
      <c r="G3124" s="156">
        <v>44763</v>
      </c>
      <c r="H3124" s="82">
        <v>28868248.98</v>
      </c>
      <c r="I3124" s="50">
        <v>0.03</v>
      </c>
      <c r="J3124" s="15">
        <v>600.66</v>
      </c>
      <c r="K3124" s="15">
        <v>20022</v>
      </c>
      <c r="L3124" s="15"/>
      <c r="M3124" s="66" t="str">
        <f>TEXT(Table2[[#This Row],[Gd.Dt]],"mmm-yy")</f>
        <v>Jul-22</v>
      </c>
      <c r="N3124" s="46" t="str">
        <f>MID(Table2[[#This Row],[BE]],6,2)</f>
        <v>IB</v>
      </c>
      <c r="O3124" s="46" t="str">
        <f>IF(Table2[[#This Row],[Type]]="IB","EOU",IF(Table2[[#This Row],[Type]]="MB","Local","492"))</f>
        <v>EOU</v>
      </c>
      <c r="P3124" s="46">
        <f>ROUND(Table2[[#This Row],[Cons]]/Table2[[#This Row],[Qty.]],5)</f>
        <v>0.03</v>
      </c>
      <c r="Q3124" s="46" t="b">
        <f>EXACT(Table2[[#This Row],[rate]],Table2[[#This Row],[Check]])</f>
        <v>1</v>
      </c>
      <c r="R3124" s="46"/>
      <c r="S3124" s="46" t="str">
        <f>IF(Table2[[#This Row],[SRO]]="EOU",VLOOKUP(Table2[[#This Row],[BE]],[2]GD.List!$C$3:$N$5014,12,0),IF(Table2[[#This Row],[SRO]]="Local","Polyester Staple Fibre","SRO 492"))</f>
        <v>Textile Chemical</v>
      </c>
    </row>
    <row r="3125" spans="1:19" x14ac:dyDescent="0.25">
      <c r="A3125" s="119" t="s">
        <v>2016</v>
      </c>
      <c r="B3125" s="116" t="s">
        <v>2256</v>
      </c>
      <c r="C3125" s="165">
        <v>9416</v>
      </c>
      <c r="D3125" s="117">
        <v>3906.9029999999998</v>
      </c>
      <c r="E3125" s="7" t="s">
        <v>2257</v>
      </c>
      <c r="F3125" s="116" t="s">
        <v>2258</v>
      </c>
      <c r="G3125" s="156">
        <v>44763</v>
      </c>
      <c r="H3125" s="82">
        <v>54221672.890000001</v>
      </c>
      <c r="I3125" s="50">
        <v>0.04</v>
      </c>
      <c r="J3125" s="15">
        <v>420.40000000000003</v>
      </c>
      <c r="K3125" s="15">
        <v>10510</v>
      </c>
      <c r="L3125" s="15"/>
      <c r="M3125" s="66" t="str">
        <f>TEXT(Table2[[#This Row],[Gd.Dt]],"mmm-yy")</f>
        <v>Jul-22</v>
      </c>
      <c r="N3125" s="46" t="str">
        <f>MID(Table2[[#This Row],[BE]],6,2)</f>
        <v>IB</v>
      </c>
      <c r="O3125" s="46" t="str">
        <f>IF(Table2[[#This Row],[Type]]="IB","EOU",IF(Table2[[#This Row],[Type]]="MB","Local","492"))</f>
        <v>EOU</v>
      </c>
      <c r="P3125" s="46">
        <f>ROUND(Table2[[#This Row],[Cons]]/Table2[[#This Row],[Qty.]],5)</f>
        <v>0.04</v>
      </c>
      <c r="Q3125" s="46" t="b">
        <f>EXACT(Table2[[#This Row],[rate]],Table2[[#This Row],[Check]])</f>
        <v>1</v>
      </c>
      <c r="R3125" s="46"/>
      <c r="S3125" s="46" t="str">
        <f>IF(Table2[[#This Row],[SRO]]="EOU",VLOOKUP(Table2[[#This Row],[BE]],[2]GD.List!$C$3:$N$5014,12,0),IF(Table2[[#This Row],[SRO]]="Local","Polyester Staple Fibre","SRO 492"))</f>
        <v>Textile Chemical</v>
      </c>
    </row>
    <row r="3126" spans="1:19" x14ac:dyDescent="0.25">
      <c r="A3126" s="120" t="s">
        <v>2016</v>
      </c>
      <c r="B3126" s="116" t="s">
        <v>2255</v>
      </c>
      <c r="C3126" s="165">
        <v>9092</v>
      </c>
      <c r="D3126" s="117">
        <v>3906.9029999999998</v>
      </c>
      <c r="E3126" s="7" t="s">
        <v>2260</v>
      </c>
      <c r="F3126" s="116" t="s">
        <v>2259</v>
      </c>
      <c r="G3126" s="156">
        <v>44763</v>
      </c>
      <c r="H3126" s="82">
        <v>28868248.98</v>
      </c>
      <c r="I3126" s="50">
        <v>0.04</v>
      </c>
      <c r="J3126" s="15">
        <v>800.88</v>
      </c>
      <c r="K3126" s="15">
        <v>20022</v>
      </c>
      <c r="L3126" s="15"/>
      <c r="M3126" s="66" t="str">
        <f>TEXT(Table2[[#This Row],[Gd.Dt]],"mmm-yy")</f>
        <v>Jul-22</v>
      </c>
      <c r="N3126" s="46" t="str">
        <f>MID(Table2[[#This Row],[BE]],6,2)</f>
        <v>IB</v>
      </c>
      <c r="O3126" s="46" t="str">
        <f>IF(Table2[[#This Row],[Type]]="IB","EOU",IF(Table2[[#This Row],[Type]]="MB","Local","492"))</f>
        <v>EOU</v>
      </c>
      <c r="P3126" s="46">
        <f>ROUND(Table2[[#This Row],[Cons]]/Table2[[#This Row],[Qty.]],5)</f>
        <v>0.04</v>
      </c>
      <c r="Q3126" s="46" t="b">
        <f>EXACT(Table2[[#This Row],[rate]],Table2[[#This Row],[Check]])</f>
        <v>1</v>
      </c>
      <c r="R3126" s="46"/>
      <c r="S3126" s="46" t="str">
        <f>IF(Table2[[#This Row],[SRO]]="EOU",VLOOKUP(Table2[[#This Row],[BE]],[2]GD.List!$C$3:$N$5014,12,0),IF(Table2[[#This Row],[SRO]]="Local","Polyester Staple Fibre","SRO 492"))</f>
        <v>Textile Chemical</v>
      </c>
    </row>
    <row r="3127" spans="1:19" x14ac:dyDescent="0.25">
      <c r="A3127" s="120" t="s">
        <v>2159</v>
      </c>
      <c r="B3127" s="116" t="s">
        <v>2255</v>
      </c>
      <c r="C3127" s="165">
        <v>9092</v>
      </c>
      <c r="D3127" s="117">
        <v>5205.12</v>
      </c>
      <c r="E3127" s="7" t="s">
        <v>2260</v>
      </c>
      <c r="F3127" s="116" t="s">
        <v>2259</v>
      </c>
      <c r="G3127" s="156">
        <v>44763</v>
      </c>
      <c r="H3127" s="82">
        <v>28868248.98</v>
      </c>
      <c r="I3127" s="50">
        <v>1.0101</v>
      </c>
      <c r="J3127" s="15">
        <v>20224.22</v>
      </c>
      <c r="K3127" s="15">
        <v>20022</v>
      </c>
      <c r="L3127" s="15"/>
      <c r="M3127" s="66" t="str">
        <f>TEXT(Table2[[#This Row],[Gd.Dt]],"mmm-yy")</f>
        <v>Jul-22</v>
      </c>
      <c r="N3127" s="46" t="str">
        <f>MID(Table2[[#This Row],[BE]],6,2)</f>
        <v>IB</v>
      </c>
      <c r="O3127" s="46" t="str">
        <f>IF(Table2[[#This Row],[Type]]="IB","EOU",IF(Table2[[#This Row],[Type]]="MB","Local","492"))</f>
        <v>EOU</v>
      </c>
      <c r="P3127" s="46">
        <f>ROUND(Table2[[#This Row],[Cons]]/Table2[[#This Row],[Qty.]],5)</f>
        <v>1.0101</v>
      </c>
      <c r="Q3127" s="46" t="b">
        <f>EXACT(Table2[[#This Row],[rate]],Table2[[#This Row],[Check]])</f>
        <v>1</v>
      </c>
      <c r="R3127" s="46"/>
      <c r="S3127" s="46" t="str">
        <f>IF(Table2[[#This Row],[SRO]]="EOU",VLOOKUP(Table2[[#This Row],[BE]],[2]GD.List!$C$3:$N$5014,12,0),IF(Table2[[#This Row],[SRO]]="Local","Polyester Staple Fibre","SRO 492"))</f>
        <v>Cotton Yarn</v>
      </c>
    </row>
    <row r="3128" spans="1:19" x14ac:dyDescent="0.25">
      <c r="A3128" s="119" t="s">
        <v>2242</v>
      </c>
      <c r="B3128" s="116" t="s">
        <v>2256</v>
      </c>
      <c r="C3128" s="165">
        <v>9416</v>
      </c>
      <c r="D3128" s="117">
        <v>3906.9090000000001</v>
      </c>
      <c r="E3128" s="7" t="s">
        <v>2257</v>
      </c>
      <c r="F3128" s="116" t="s">
        <v>2258</v>
      </c>
      <c r="G3128" s="156">
        <v>44763</v>
      </c>
      <c r="H3128" s="82">
        <v>54221672.890000001</v>
      </c>
      <c r="I3128" s="50">
        <v>0.04</v>
      </c>
      <c r="J3128" s="15">
        <v>420.40000000000003</v>
      </c>
      <c r="K3128" s="15">
        <v>10510</v>
      </c>
      <c r="L3128" s="15"/>
      <c r="M3128" s="66" t="str">
        <f>TEXT(Table2[[#This Row],[Gd.Dt]],"mmm-yy")</f>
        <v>Jul-22</v>
      </c>
      <c r="N3128" s="46" t="str">
        <f>MID(Table2[[#This Row],[BE]],6,2)</f>
        <v>IB</v>
      </c>
      <c r="O3128" s="46" t="str">
        <f>IF(Table2[[#This Row],[Type]]="IB","EOU",IF(Table2[[#This Row],[Type]]="MB","Local","492"))</f>
        <v>EOU</v>
      </c>
      <c r="P3128" s="46">
        <f>ROUND(Table2[[#This Row],[Cons]]/Table2[[#This Row],[Qty.]],5)</f>
        <v>0.04</v>
      </c>
      <c r="Q3128" s="46" t="b">
        <f>EXACT(Table2[[#This Row],[rate]],Table2[[#This Row],[Check]])</f>
        <v>1</v>
      </c>
      <c r="R3128" s="46"/>
      <c r="S3128" s="46" t="str">
        <f>IF(Table2[[#This Row],[SRO]]="EOU",VLOOKUP(Table2[[#This Row],[BE]],[2]GD.List!$C$3:$N$5014,12,0),IF(Table2[[#This Row],[SRO]]="Local","Polyester Staple Fibre","SRO 492"))</f>
        <v>Textile Chemical</v>
      </c>
    </row>
    <row r="3129" spans="1:19" x14ac:dyDescent="0.25">
      <c r="A3129" s="119" t="s">
        <v>2242</v>
      </c>
      <c r="B3129" s="116" t="s">
        <v>2256</v>
      </c>
      <c r="C3129" s="165">
        <v>9416</v>
      </c>
      <c r="D3129" s="117">
        <v>3402.9</v>
      </c>
      <c r="E3129" s="7" t="s">
        <v>2257</v>
      </c>
      <c r="F3129" s="116" t="s">
        <v>2258</v>
      </c>
      <c r="G3129" s="156">
        <v>44763</v>
      </c>
      <c r="H3129" s="82">
        <v>54221672.890000001</v>
      </c>
      <c r="I3129" s="50">
        <v>7.0000000000000007E-2</v>
      </c>
      <c r="J3129" s="15">
        <v>715.61</v>
      </c>
      <c r="K3129" s="15">
        <v>10223</v>
      </c>
      <c r="L3129" s="15"/>
      <c r="M3129" s="66" t="str">
        <f>TEXT(Table2[[#This Row],[Gd.Dt]],"mmm-yy")</f>
        <v>Jul-22</v>
      </c>
      <c r="N3129" s="46" t="str">
        <f>MID(Table2[[#This Row],[BE]],6,2)</f>
        <v>IB</v>
      </c>
      <c r="O3129" s="46" t="str">
        <f>IF(Table2[[#This Row],[Type]]="IB","EOU",IF(Table2[[#This Row],[Type]]="MB","Local","492"))</f>
        <v>EOU</v>
      </c>
      <c r="P3129" s="46">
        <f>ROUND(Table2[[#This Row],[Cons]]/Table2[[#This Row],[Qty.]],5)</f>
        <v>7.0000000000000007E-2</v>
      </c>
      <c r="Q3129" s="46" t="b">
        <f>EXACT(Table2[[#This Row],[rate]],Table2[[#This Row],[Check]])</f>
        <v>1</v>
      </c>
      <c r="R3129" s="46"/>
      <c r="S3129" s="46" t="str">
        <f>IF(Table2[[#This Row],[SRO]]="EOU",VLOOKUP(Table2[[#This Row],[BE]],[2]GD.List!$C$3:$N$5014,12,0),IF(Table2[[#This Row],[SRO]]="Local","Polyester Staple Fibre","SRO 492"))</f>
        <v>Textile Chemical</v>
      </c>
    </row>
    <row r="3130" spans="1:19" x14ac:dyDescent="0.25">
      <c r="A3130" s="119" t="s">
        <v>2242</v>
      </c>
      <c r="B3130" s="116" t="s">
        <v>2255</v>
      </c>
      <c r="C3130" s="165">
        <v>9092</v>
      </c>
      <c r="D3130" s="117">
        <v>3906.9090000000001</v>
      </c>
      <c r="E3130" s="7" t="s">
        <v>2260</v>
      </c>
      <c r="F3130" s="116" t="s">
        <v>2259</v>
      </c>
      <c r="G3130" s="156">
        <v>44763</v>
      </c>
      <c r="H3130" s="82">
        <v>28868248.98</v>
      </c>
      <c r="I3130" s="50">
        <v>0.04</v>
      </c>
      <c r="J3130" s="15">
        <v>800.88</v>
      </c>
      <c r="K3130" s="15">
        <v>20022</v>
      </c>
      <c r="L3130" s="15"/>
      <c r="M3130" s="66" t="str">
        <f>TEXT(Table2[[#This Row],[Gd.Dt]],"mmm-yy")</f>
        <v>Jul-22</v>
      </c>
      <c r="N3130" s="46" t="str">
        <f>MID(Table2[[#This Row],[BE]],6,2)</f>
        <v>IB</v>
      </c>
      <c r="O3130" s="46" t="str">
        <f>IF(Table2[[#This Row],[Type]]="IB","EOU",IF(Table2[[#This Row],[Type]]="MB","Local","492"))</f>
        <v>EOU</v>
      </c>
      <c r="P3130" s="46">
        <f>ROUND(Table2[[#This Row],[Cons]]/Table2[[#This Row],[Qty.]],5)</f>
        <v>0.04</v>
      </c>
      <c r="Q3130" s="46" t="b">
        <f>EXACT(Table2[[#This Row],[rate]],Table2[[#This Row],[Check]])</f>
        <v>1</v>
      </c>
      <c r="R3130" s="46"/>
      <c r="S3130" s="46" t="str">
        <f>IF(Table2[[#This Row],[SRO]]="EOU",VLOOKUP(Table2[[#This Row],[BE]],[2]GD.List!$C$3:$N$5014,12,0),IF(Table2[[#This Row],[SRO]]="Local","Polyester Staple Fibre","SRO 492"))</f>
        <v>Textile Chemical</v>
      </c>
    </row>
    <row r="3131" spans="1:19" x14ac:dyDescent="0.25">
      <c r="A3131" s="120" t="s">
        <v>2242</v>
      </c>
      <c r="B3131" s="116" t="s">
        <v>2255</v>
      </c>
      <c r="C3131" s="165">
        <v>9092</v>
      </c>
      <c r="D3131" s="117">
        <v>3402.9</v>
      </c>
      <c r="E3131" s="7" t="s">
        <v>2260</v>
      </c>
      <c r="F3131" s="116" t="s">
        <v>2259</v>
      </c>
      <c r="G3131" s="156">
        <v>44763</v>
      </c>
      <c r="H3131" s="82">
        <v>28868248.98</v>
      </c>
      <c r="I3131" s="50">
        <v>7.0000000000000007E-2</v>
      </c>
      <c r="J3131" s="15">
        <v>1401.54</v>
      </c>
      <c r="K3131" s="15">
        <v>20022</v>
      </c>
      <c r="L3131" s="15"/>
      <c r="M3131" s="66" t="str">
        <f>TEXT(Table2[[#This Row],[Gd.Dt]],"mmm-yy")</f>
        <v>Jul-22</v>
      </c>
      <c r="N3131" s="46" t="str">
        <f>MID(Table2[[#This Row],[BE]],6,2)</f>
        <v>IB</v>
      </c>
      <c r="O3131" s="46" t="str">
        <f>IF(Table2[[#This Row],[Type]]="IB","EOU",IF(Table2[[#This Row],[Type]]="MB","Local","492"))</f>
        <v>EOU</v>
      </c>
      <c r="P3131" s="46">
        <f>ROUND(Table2[[#This Row],[Cons]]/Table2[[#This Row],[Qty.]],5)</f>
        <v>7.0000000000000007E-2</v>
      </c>
      <c r="Q3131" s="46" t="b">
        <f>EXACT(Table2[[#This Row],[rate]],Table2[[#This Row],[Check]])</f>
        <v>1</v>
      </c>
      <c r="R3131" s="46"/>
      <c r="S3131" s="46" t="str">
        <f>IF(Table2[[#This Row],[SRO]]="EOU",VLOOKUP(Table2[[#This Row],[BE]],[2]GD.List!$C$3:$N$5014,12,0),IF(Table2[[#This Row],[SRO]]="Local","Polyester Staple Fibre","SRO 492"))</f>
        <v>Textile Chemical</v>
      </c>
    </row>
    <row r="3132" spans="1:19" x14ac:dyDescent="0.25">
      <c r="A3132" s="120" t="s">
        <v>2243</v>
      </c>
      <c r="B3132" s="116" t="s">
        <v>2256</v>
      </c>
      <c r="C3132" s="165">
        <v>9416</v>
      </c>
      <c r="D3132" s="117">
        <v>3204.16</v>
      </c>
      <c r="E3132" s="7" t="s">
        <v>2257</v>
      </c>
      <c r="F3132" s="116" t="s">
        <v>2258</v>
      </c>
      <c r="G3132" s="156">
        <v>44763</v>
      </c>
      <c r="H3132" s="82">
        <v>54221672.890000001</v>
      </c>
      <c r="I3132" s="50">
        <v>7.0000000000000007E-2</v>
      </c>
      <c r="J3132" s="15">
        <v>180.16</v>
      </c>
      <c r="K3132" s="15">
        <v>2573.71</v>
      </c>
      <c r="L3132" s="15"/>
      <c r="M3132" s="66" t="str">
        <f>TEXT(Table2[[#This Row],[Gd.Dt]],"mmm-yy")</f>
        <v>Jul-22</v>
      </c>
      <c r="N3132" s="46" t="str">
        <f>MID(Table2[[#This Row],[BE]],6,2)</f>
        <v>IB</v>
      </c>
      <c r="O3132" s="46" t="str">
        <f>IF(Table2[[#This Row],[Type]]="IB","EOU",IF(Table2[[#This Row],[Type]]="MB","Local","492"))</f>
        <v>EOU</v>
      </c>
      <c r="P3132" s="46">
        <f>ROUND(Table2[[#This Row],[Cons]]/Table2[[#This Row],[Qty.]],5)</f>
        <v>7.0000000000000007E-2</v>
      </c>
      <c r="Q3132" s="46" t="b">
        <f>EXACT(Table2[[#This Row],[rate]],Table2[[#This Row],[Check]])</f>
        <v>1</v>
      </c>
      <c r="R3132" s="46"/>
      <c r="S3132" s="46" t="str">
        <f>IF(Table2[[#This Row],[SRO]]="EOU",VLOOKUP(Table2[[#This Row],[BE]],[2]GD.List!$C$3:$N$5014,12,0),IF(Table2[[#This Row],[SRO]]="Local","Polyester Staple Fibre","SRO 492"))</f>
        <v>Textile Chemical</v>
      </c>
    </row>
    <row r="3133" spans="1:19" x14ac:dyDescent="0.25">
      <c r="A3133" s="119" t="s">
        <v>2253</v>
      </c>
      <c r="B3133" s="119" t="s">
        <v>2256</v>
      </c>
      <c r="C3133" s="170">
        <v>9416</v>
      </c>
      <c r="D3133" s="171">
        <v>3204.16</v>
      </c>
      <c r="E3133" s="162" t="s">
        <v>2257</v>
      </c>
      <c r="F3133" s="119" t="s">
        <v>2258</v>
      </c>
      <c r="G3133" s="163">
        <v>44763</v>
      </c>
      <c r="H3133" s="172">
        <v>54221672.890000001</v>
      </c>
      <c r="I3133" s="53">
        <v>7.0000000000000007E-2</v>
      </c>
      <c r="J3133" s="30">
        <v>347.78</v>
      </c>
      <c r="K3133" s="30">
        <v>4968.29</v>
      </c>
      <c r="L3133" s="30"/>
      <c r="M3133" s="67" t="str">
        <f>TEXT(Table2[[#This Row],[Gd.Dt]],"mmm-yy")</f>
        <v>Jul-22</v>
      </c>
      <c r="N3133" s="47" t="str">
        <f>MID(Table2[[#This Row],[BE]],6,2)</f>
        <v>IB</v>
      </c>
      <c r="O3133" s="47" t="str">
        <f>IF(Table2[[#This Row],[Type]]="IB","EOU",IF(Table2[[#This Row],[Type]]="MB","Local","492"))</f>
        <v>EOU</v>
      </c>
      <c r="P3133" s="47">
        <f>ROUND(Table2[[#This Row],[Cons]]/Table2[[#This Row],[Qty.]],5)</f>
        <v>7.0000000000000007E-2</v>
      </c>
      <c r="Q3133" s="47" t="b">
        <f>EXACT(Table2[[#This Row],[rate]],Table2[[#This Row],[Check]])</f>
        <v>1</v>
      </c>
      <c r="R3133" s="47"/>
      <c r="S3133" s="47" t="str">
        <f>IF(Table2[[#This Row],[SRO]]="EOU",VLOOKUP(Table2[[#This Row],[BE]],[2]GD.List!$C$3:$N$5014,12,0),IF(Table2[[#This Row],[SRO]]="Local","Polyester Staple Fibre","SRO 492"))</f>
        <v>Textile Dyes</v>
      </c>
    </row>
    <row r="3134" spans="1:19" x14ac:dyDescent="0.25">
      <c r="A3134" s="419" t="s">
        <v>1</v>
      </c>
      <c r="B3134" s="413" t="s">
        <v>2264</v>
      </c>
      <c r="C3134" s="414">
        <v>2388</v>
      </c>
      <c r="D3134" s="415">
        <v>2701.12</v>
      </c>
      <c r="E3134" s="7" t="s">
        <v>2268</v>
      </c>
      <c r="F3134" s="413" t="s">
        <v>2272</v>
      </c>
      <c r="G3134" s="156">
        <v>44764</v>
      </c>
      <c r="H3134" s="416">
        <v>7210512.2699999996</v>
      </c>
      <c r="I3134" s="50">
        <v>0.4</v>
      </c>
      <c r="J3134" s="417">
        <v>1376.4</v>
      </c>
      <c r="K3134" s="417">
        <v>3441</v>
      </c>
      <c r="L3134" s="417"/>
      <c r="M3134" s="411" t="str">
        <f>TEXT(Table2[[#This Row],[Gd.Dt]],"mmm-yy")</f>
        <v>Jul-22</v>
      </c>
      <c r="N3134" s="46" t="str">
        <f>MID(Table2[[#This Row],[BE]],6,2)</f>
        <v>IB</v>
      </c>
      <c r="O3134" s="46" t="str">
        <f>IF(Table2[[#This Row],[Type]]="IB","EOU",IF(Table2[[#This Row],[Type]]="MB","Local","492"))</f>
        <v>EOU</v>
      </c>
      <c r="P3134" s="46">
        <f>ROUND(Table2[[#This Row],[Cons]]/Table2[[#This Row],[Qty.]],5)</f>
        <v>0.4</v>
      </c>
      <c r="Q3134" s="46" t="b">
        <f>EXACT(Table2[[#This Row],[rate]],Table2[[#This Row],[Check]])</f>
        <v>1</v>
      </c>
      <c r="R3134" s="46"/>
      <c r="S3134" s="46" t="str">
        <f>IF(Table2[[#This Row],[SRO]]="EOU",VLOOKUP(Table2[[#This Row],[BE]],[2]GD.List!$C$3:$N$5014,12,0),IF(Table2[[#This Row],[SRO]]="Local","Polyester Staple Fibre","SRO 492"))</f>
        <v>Textile Coal</v>
      </c>
    </row>
    <row r="3135" spans="1:19" x14ac:dyDescent="0.25">
      <c r="A3135" s="413" t="s">
        <v>1</v>
      </c>
      <c r="B3135" s="413" t="s">
        <v>2262</v>
      </c>
      <c r="C3135" s="414">
        <v>18786</v>
      </c>
      <c r="D3135" s="415">
        <v>2701.12</v>
      </c>
      <c r="E3135" s="7" t="s">
        <v>2266</v>
      </c>
      <c r="F3135" s="413" t="s">
        <v>2269</v>
      </c>
      <c r="G3135" s="156">
        <v>44763</v>
      </c>
      <c r="H3135" s="416">
        <v>33144565</v>
      </c>
      <c r="I3135" s="50">
        <v>0.4</v>
      </c>
      <c r="J3135" s="417">
        <v>10112.4</v>
      </c>
      <c r="K3135" s="417">
        <v>25281</v>
      </c>
      <c r="L3135" s="417"/>
      <c r="M3135" s="411" t="str">
        <f>TEXT(Table2[[#This Row],[Gd.Dt]],"mmm-yy")</f>
        <v>Jul-22</v>
      </c>
      <c r="N3135" s="46" t="str">
        <f>MID(Table2[[#This Row],[BE]],6,2)</f>
        <v>IB</v>
      </c>
      <c r="O3135" s="46" t="str">
        <f>IF(Table2[[#This Row],[Type]]="IB","EOU",IF(Table2[[#This Row],[Type]]="MB","Local","492"))</f>
        <v>EOU</v>
      </c>
      <c r="P3135" s="46">
        <f>ROUND(Table2[[#This Row],[Cons]]/Table2[[#This Row],[Qty.]],5)</f>
        <v>0.4</v>
      </c>
      <c r="Q3135" s="46" t="b">
        <f>EXACT(Table2[[#This Row],[rate]],Table2[[#This Row],[Check]])</f>
        <v>1</v>
      </c>
      <c r="R3135" s="46"/>
      <c r="S3135" s="46" t="str">
        <f>IF(Table2[[#This Row],[SRO]]="EOU",VLOOKUP(Table2[[#This Row],[BE]],[2]GD.List!$C$3:$N$5014,12,0),IF(Table2[[#This Row],[SRO]]="Local","Polyester Staple Fibre","SRO 492"))</f>
        <v>Textile Coal</v>
      </c>
    </row>
    <row r="3136" spans="1:19" x14ac:dyDescent="0.25">
      <c r="A3136" s="419" t="s">
        <v>1</v>
      </c>
      <c r="B3136" s="413" t="s">
        <v>2261</v>
      </c>
      <c r="C3136" s="414">
        <v>42100</v>
      </c>
      <c r="D3136" s="415">
        <v>2701.12</v>
      </c>
      <c r="E3136" s="7" t="s">
        <v>2265</v>
      </c>
      <c r="F3136" s="413" t="s">
        <v>2270</v>
      </c>
      <c r="G3136" s="156">
        <v>44763</v>
      </c>
      <c r="H3136" s="416">
        <v>77562680.370000005</v>
      </c>
      <c r="I3136" s="50">
        <v>0.1</v>
      </c>
      <c r="J3136" s="417">
        <v>3508.1</v>
      </c>
      <c r="K3136" s="417">
        <v>35081</v>
      </c>
      <c r="L3136" s="417"/>
      <c r="M3136" s="411" t="str">
        <f>TEXT(Table2[[#This Row],[Gd.Dt]],"mmm-yy")</f>
        <v>Jul-22</v>
      </c>
      <c r="N3136" s="46" t="str">
        <f>MID(Table2[[#This Row],[BE]],6,2)</f>
        <v>IB</v>
      </c>
      <c r="O3136" s="46" t="str">
        <f>IF(Table2[[#This Row],[Type]]="IB","EOU",IF(Table2[[#This Row],[Type]]="MB","Local","492"))</f>
        <v>EOU</v>
      </c>
      <c r="P3136" s="46">
        <f>ROUND(Table2[[#This Row],[Cons]]/Table2[[#This Row],[Qty.]],5)</f>
        <v>0.1</v>
      </c>
      <c r="Q3136" s="46" t="b">
        <f>EXACT(Table2[[#This Row],[rate]],Table2[[#This Row],[Check]])</f>
        <v>1</v>
      </c>
      <c r="R3136" s="46"/>
      <c r="S3136" s="46" t="str">
        <f>IF(Table2[[#This Row],[SRO]]="EOU",VLOOKUP(Table2[[#This Row],[BE]],[2]GD.List!$C$3:$N$5014,12,0),IF(Table2[[#This Row],[SRO]]="Local","Polyester Staple Fibre","SRO 492"))</f>
        <v>Textile Coal</v>
      </c>
    </row>
    <row r="3137" spans="1:19" x14ac:dyDescent="0.25">
      <c r="A3137" s="418" t="s">
        <v>1</v>
      </c>
      <c r="B3137" s="413" t="s">
        <v>2263</v>
      </c>
      <c r="C3137" s="414">
        <v>27853</v>
      </c>
      <c r="D3137" s="415">
        <v>2701.12</v>
      </c>
      <c r="E3137" s="7" t="s">
        <v>2267</v>
      </c>
      <c r="F3137" s="413" t="s">
        <v>2271</v>
      </c>
      <c r="G3137" s="156">
        <v>44764</v>
      </c>
      <c r="H3137" s="416">
        <v>69142771.400000006</v>
      </c>
      <c r="I3137" s="50">
        <v>0.1</v>
      </c>
      <c r="J3137" s="417">
        <v>3048.3</v>
      </c>
      <c r="K3137" s="417">
        <v>30483</v>
      </c>
      <c r="L3137" s="417"/>
      <c r="M3137" s="411" t="str">
        <f>TEXT(Table2[[#This Row],[Gd.Dt]],"mmm-yy")</f>
        <v>Jul-22</v>
      </c>
      <c r="N3137" s="46" t="str">
        <f>MID(Table2[[#This Row],[BE]],6,2)</f>
        <v>IB</v>
      </c>
      <c r="O3137" s="46" t="str">
        <f>IF(Table2[[#This Row],[Type]]="IB","EOU",IF(Table2[[#This Row],[Type]]="MB","Local","492"))</f>
        <v>EOU</v>
      </c>
      <c r="P3137" s="46">
        <f>ROUND(Table2[[#This Row],[Cons]]/Table2[[#This Row],[Qty.]],5)</f>
        <v>0.1</v>
      </c>
      <c r="Q3137" s="46" t="b">
        <f>EXACT(Table2[[#This Row],[rate]],Table2[[#This Row],[Check]])</f>
        <v>1</v>
      </c>
      <c r="R3137" s="46"/>
      <c r="S3137" s="46" t="str">
        <f>IF(Table2[[#This Row],[SRO]]="EOU",VLOOKUP(Table2[[#This Row],[BE]],[2]GD.List!$C$3:$N$5014,12,0),IF(Table2[[#This Row],[SRO]]="Local","Polyester Staple Fibre","SRO 492"))</f>
        <v>Textile Coal</v>
      </c>
    </row>
    <row r="3138" spans="1:19" x14ac:dyDescent="0.25">
      <c r="A3138" s="419" t="s">
        <v>1881</v>
      </c>
      <c r="B3138" s="413" t="s">
        <v>2264</v>
      </c>
      <c r="C3138" s="414">
        <v>2388</v>
      </c>
      <c r="D3138" s="415">
        <v>2847</v>
      </c>
      <c r="E3138" s="7" t="s">
        <v>2268</v>
      </c>
      <c r="F3138" s="413" t="s">
        <v>2272</v>
      </c>
      <c r="G3138" s="156">
        <v>44764</v>
      </c>
      <c r="H3138" s="416">
        <v>7210512.2699999996</v>
      </c>
      <c r="I3138" s="50">
        <v>0.03</v>
      </c>
      <c r="J3138" s="417">
        <v>103.23</v>
      </c>
      <c r="K3138" s="417">
        <v>3441</v>
      </c>
      <c r="L3138" s="417"/>
      <c r="M3138" s="411" t="str">
        <f>TEXT(Table2[[#This Row],[Gd.Dt]],"mmm-yy")</f>
        <v>Jul-22</v>
      </c>
      <c r="N3138" s="46" t="str">
        <f>MID(Table2[[#This Row],[BE]],6,2)</f>
        <v>IB</v>
      </c>
      <c r="O3138" s="46" t="str">
        <f>IF(Table2[[#This Row],[Type]]="IB","EOU",IF(Table2[[#This Row],[Type]]="MB","Local","492"))</f>
        <v>EOU</v>
      </c>
      <c r="P3138" s="46">
        <f>ROUND(Table2[[#This Row],[Cons]]/Table2[[#This Row],[Qty.]],5)</f>
        <v>0.03</v>
      </c>
      <c r="Q3138" s="46" t="b">
        <f>EXACT(Table2[[#This Row],[rate]],Table2[[#This Row],[Check]])</f>
        <v>1</v>
      </c>
      <c r="R3138" s="46"/>
      <c r="S3138" s="46" t="str">
        <f>IF(Table2[[#This Row],[SRO]]="EOU",VLOOKUP(Table2[[#This Row],[BE]],[2]GD.List!$C$3:$N$5014,12,0),IF(Table2[[#This Row],[SRO]]="Local","Polyester Staple Fibre","SRO 492"))</f>
        <v>Textile Chemical</v>
      </c>
    </row>
    <row r="3139" spans="1:19" x14ac:dyDescent="0.25">
      <c r="A3139" s="419" t="s">
        <v>1881</v>
      </c>
      <c r="B3139" s="413" t="s">
        <v>2262</v>
      </c>
      <c r="C3139" s="414">
        <v>18786</v>
      </c>
      <c r="D3139" s="415">
        <v>2847</v>
      </c>
      <c r="E3139" s="7" t="s">
        <v>2266</v>
      </c>
      <c r="F3139" s="413" t="s">
        <v>2269</v>
      </c>
      <c r="G3139" s="156">
        <v>44763</v>
      </c>
      <c r="H3139" s="416">
        <v>33144565</v>
      </c>
      <c r="I3139" s="50">
        <v>0.03</v>
      </c>
      <c r="J3139" s="417">
        <v>758.43</v>
      </c>
      <c r="K3139" s="417">
        <v>25281</v>
      </c>
      <c r="L3139" s="417"/>
      <c r="M3139" s="411" t="str">
        <f>TEXT(Table2[[#This Row],[Gd.Dt]],"mmm-yy")</f>
        <v>Jul-22</v>
      </c>
      <c r="N3139" s="46" t="str">
        <f>MID(Table2[[#This Row],[BE]],6,2)</f>
        <v>IB</v>
      </c>
      <c r="O3139" s="46" t="str">
        <f>IF(Table2[[#This Row],[Type]]="IB","EOU",IF(Table2[[#This Row],[Type]]="MB","Local","492"))</f>
        <v>EOU</v>
      </c>
      <c r="P3139" s="46">
        <f>ROUND(Table2[[#This Row],[Cons]]/Table2[[#This Row],[Qty.]],5)</f>
        <v>0.03</v>
      </c>
      <c r="Q3139" s="46" t="b">
        <f>EXACT(Table2[[#This Row],[rate]],Table2[[#This Row],[Check]])</f>
        <v>1</v>
      </c>
      <c r="R3139" s="46"/>
      <c r="S3139" s="46" t="str">
        <f>IF(Table2[[#This Row],[SRO]]="EOU",VLOOKUP(Table2[[#This Row],[BE]],[2]GD.List!$C$3:$N$5014,12,0),IF(Table2[[#This Row],[SRO]]="Local","Polyester Staple Fibre","SRO 492"))</f>
        <v>Textile Chemical</v>
      </c>
    </row>
    <row r="3140" spans="1:19" x14ac:dyDescent="0.25">
      <c r="A3140" s="419" t="s">
        <v>1881</v>
      </c>
      <c r="B3140" s="413" t="s">
        <v>2261</v>
      </c>
      <c r="C3140" s="414">
        <v>42100</v>
      </c>
      <c r="D3140" s="415">
        <v>2847</v>
      </c>
      <c r="E3140" s="7" t="s">
        <v>2265</v>
      </c>
      <c r="F3140" s="413" t="s">
        <v>2270</v>
      </c>
      <c r="G3140" s="156">
        <v>44763</v>
      </c>
      <c r="H3140" s="416">
        <v>77562680.370000005</v>
      </c>
      <c r="I3140" s="50">
        <v>0.03</v>
      </c>
      <c r="J3140" s="417">
        <v>1052.43</v>
      </c>
      <c r="K3140" s="417">
        <v>35081</v>
      </c>
      <c r="L3140" s="417"/>
      <c r="M3140" s="411" t="str">
        <f>TEXT(Table2[[#This Row],[Gd.Dt]],"mmm-yy")</f>
        <v>Jul-22</v>
      </c>
      <c r="N3140" s="46" t="str">
        <f>MID(Table2[[#This Row],[BE]],6,2)</f>
        <v>IB</v>
      </c>
      <c r="O3140" s="46" t="str">
        <f>IF(Table2[[#This Row],[Type]]="IB","EOU",IF(Table2[[#This Row],[Type]]="MB","Local","492"))</f>
        <v>EOU</v>
      </c>
      <c r="P3140" s="46">
        <f>ROUND(Table2[[#This Row],[Cons]]/Table2[[#This Row],[Qty.]],5)</f>
        <v>0.03</v>
      </c>
      <c r="Q3140" s="46" t="b">
        <f>EXACT(Table2[[#This Row],[rate]],Table2[[#This Row],[Check]])</f>
        <v>1</v>
      </c>
      <c r="R3140" s="46"/>
      <c r="S3140" s="46" t="str">
        <f>IF(Table2[[#This Row],[SRO]]="EOU",VLOOKUP(Table2[[#This Row],[BE]],[2]GD.List!$C$3:$N$5014,12,0),IF(Table2[[#This Row],[SRO]]="Local","Polyester Staple Fibre","SRO 492"))</f>
        <v>Textile Chemical</v>
      </c>
    </row>
    <row r="3141" spans="1:19" x14ac:dyDescent="0.25">
      <c r="A3141" s="418" t="s">
        <v>1881</v>
      </c>
      <c r="B3141" s="413" t="s">
        <v>2263</v>
      </c>
      <c r="C3141" s="414">
        <v>27853</v>
      </c>
      <c r="D3141" s="415">
        <v>2847</v>
      </c>
      <c r="E3141" s="7" t="s">
        <v>2267</v>
      </c>
      <c r="F3141" s="413" t="s">
        <v>2271</v>
      </c>
      <c r="G3141" s="156">
        <v>44764</v>
      </c>
      <c r="H3141" s="416">
        <v>69142771.400000006</v>
      </c>
      <c r="I3141" s="50">
        <v>0.03</v>
      </c>
      <c r="J3141" s="417">
        <v>914.49</v>
      </c>
      <c r="K3141" s="417">
        <v>30483</v>
      </c>
      <c r="L3141" s="417"/>
      <c r="M3141" s="411" t="str">
        <f>TEXT(Table2[[#This Row],[Gd.Dt]],"mmm-yy")</f>
        <v>Jul-22</v>
      </c>
      <c r="N3141" s="46" t="str">
        <f>MID(Table2[[#This Row],[BE]],6,2)</f>
        <v>IB</v>
      </c>
      <c r="O3141" s="46" t="str">
        <f>IF(Table2[[#This Row],[Type]]="IB","EOU",IF(Table2[[#This Row],[Type]]="MB","Local","492"))</f>
        <v>EOU</v>
      </c>
      <c r="P3141" s="46">
        <f>ROUND(Table2[[#This Row],[Cons]]/Table2[[#This Row],[Qty.]],5)</f>
        <v>0.03</v>
      </c>
      <c r="Q3141" s="46" t="b">
        <f>EXACT(Table2[[#This Row],[rate]],Table2[[#This Row],[Check]])</f>
        <v>1</v>
      </c>
      <c r="R3141" s="46"/>
      <c r="S3141" s="46" t="str">
        <f>IF(Table2[[#This Row],[SRO]]="EOU",VLOOKUP(Table2[[#This Row],[BE]],[2]GD.List!$C$3:$N$5014,12,0),IF(Table2[[#This Row],[SRO]]="Local","Polyester Staple Fibre","SRO 492"))</f>
        <v>Textile Chemical</v>
      </c>
    </row>
    <row r="3142" spans="1:19" x14ac:dyDescent="0.25">
      <c r="A3142" s="418" t="s">
        <v>1971</v>
      </c>
      <c r="B3142" s="413" t="s">
        <v>2264</v>
      </c>
      <c r="C3142" s="414">
        <v>2388</v>
      </c>
      <c r="D3142" s="415">
        <v>5503.201</v>
      </c>
      <c r="E3142" s="7" t="s">
        <v>2268</v>
      </c>
      <c r="F3142" s="413" t="s">
        <v>2272</v>
      </c>
      <c r="G3142" s="156">
        <v>44764</v>
      </c>
      <c r="H3142" s="416">
        <v>7210512.2699999996</v>
      </c>
      <c r="I3142" s="50">
        <v>0.41666999999999998</v>
      </c>
      <c r="J3142" s="417">
        <v>1433.76</v>
      </c>
      <c r="K3142" s="417">
        <v>3441</v>
      </c>
      <c r="L3142" s="417"/>
      <c r="M3142" s="411" t="str">
        <f>TEXT(Table2[[#This Row],[Gd.Dt]],"mmm-yy")</f>
        <v>Jul-22</v>
      </c>
      <c r="N3142" s="46" t="str">
        <f>MID(Table2[[#This Row],[BE]],6,2)</f>
        <v>MB</v>
      </c>
      <c r="O3142" s="46" t="str">
        <f>IF(Table2[[#This Row],[Type]]="IB","EOU",IF(Table2[[#This Row],[Type]]="MB","Local","492"))</f>
        <v>Local</v>
      </c>
      <c r="P3142" s="46">
        <f>ROUND(Table2[[#This Row],[Cons]]/Table2[[#This Row],[Qty.]],5)</f>
        <v>0.41666999999999998</v>
      </c>
      <c r="Q3142" s="46" t="b">
        <f>EXACT(Table2[[#This Row],[rate]],Table2[[#This Row],[Check]])</f>
        <v>1</v>
      </c>
      <c r="R3142" s="46"/>
      <c r="S3142" s="46" t="str">
        <f>IF(Table2[[#This Row],[SRO]]="EOU",VLOOKUP(Table2[[#This Row],[BE]],[2]GD.List!$C$3:$N$5014,12,0),IF(Table2[[#This Row],[SRO]]="Local","Polyester Staple Fibre","SRO 492"))</f>
        <v>Polyester Staple Fibre</v>
      </c>
    </row>
    <row r="3143" spans="1:19" x14ac:dyDescent="0.25">
      <c r="A3143" s="419" t="s">
        <v>2016</v>
      </c>
      <c r="B3143" s="413" t="s">
        <v>2264</v>
      </c>
      <c r="C3143" s="414">
        <v>2388</v>
      </c>
      <c r="D3143" s="415">
        <v>3906.9029999999998</v>
      </c>
      <c r="E3143" s="7" t="s">
        <v>2268</v>
      </c>
      <c r="F3143" s="413" t="s">
        <v>2272</v>
      </c>
      <c r="G3143" s="156">
        <v>44764</v>
      </c>
      <c r="H3143" s="416">
        <v>7210512.2699999996</v>
      </c>
      <c r="I3143" s="50">
        <v>0.04</v>
      </c>
      <c r="J3143" s="417">
        <v>137.63999999999999</v>
      </c>
      <c r="K3143" s="417">
        <v>3441</v>
      </c>
      <c r="L3143" s="417"/>
      <c r="M3143" s="411" t="str">
        <f>TEXT(Table2[[#This Row],[Gd.Dt]],"mmm-yy")</f>
        <v>Jul-22</v>
      </c>
      <c r="N3143" s="46" t="str">
        <f>MID(Table2[[#This Row],[BE]],6,2)</f>
        <v>IB</v>
      </c>
      <c r="O3143" s="46" t="str">
        <f>IF(Table2[[#This Row],[Type]]="IB","EOU",IF(Table2[[#This Row],[Type]]="MB","Local","492"))</f>
        <v>EOU</v>
      </c>
      <c r="P3143" s="46">
        <f>ROUND(Table2[[#This Row],[Cons]]/Table2[[#This Row],[Qty.]],5)</f>
        <v>0.04</v>
      </c>
      <c r="Q3143" s="46" t="b">
        <f>EXACT(Table2[[#This Row],[rate]],Table2[[#This Row],[Check]])</f>
        <v>1</v>
      </c>
      <c r="R3143" s="46"/>
      <c r="S3143" s="46" t="str">
        <f>IF(Table2[[#This Row],[SRO]]="EOU",VLOOKUP(Table2[[#This Row],[BE]],[2]GD.List!$C$3:$N$5014,12,0),IF(Table2[[#This Row],[SRO]]="Local","Polyester Staple Fibre","SRO 492"))</f>
        <v>Textile Chemical</v>
      </c>
    </row>
    <row r="3144" spans="1:19" x14ac:dyDescent="0.25">
      <c r="A3144" s="419" t="s">
        <v>2016</v>
      </c>
      <c r="B3144" s="413" t="s">
        <v>2262</v>
      </c>
      <c r="C3144" s="414">
        <v>18786</v>
      </c>
      <c r="D3144" s="415">
        <v>3906.9029999999998</v>
      </c>
      <c r="E3144" s="7" t="s">
        <v>2266</v>
      </c>
      <c r="F3144" s="413" t="s">
        <v>2269</v>
      </c>
      <c r="G3144" s="156">
        <v>44763</v>
      </c>
      <c r="H3144" s="416">
        <v>33144565</v>
      </c>
      <c r="I3144" s="50">
        <v>0.04</v>
      </c>
      <c r="J3144" s="417">
        <v>1011.24</v>
      </c>
      <c r="K3144" s="417">
        <v>25281</v>
      </c>
      <c r="L3144" s="417"/>
      <c r="M3144" s="411" t="str">
        <f>TEXT(Table2[[#This Row],[Gd.Dt]],"mmm-yy")</f>
        <v>Jul-22</v>
      </c>
      <c r="N3144" s="46" t="str">
        <f>MID(Table2[[#This Row],[BE]],6,2)</f>
        <v>IB</v>
      </c>
      <c r="O3144" s="46" t="str">
        <f>IF(Table2[[#This Row],[Type]]="IB","EOU",IF(Table2[[#This Row],[Type]]="MB","Local","492"))</f>
        <v>EOU</v>
      </c>
      <c r="P3144" s="46">
        <f>ROUND(Table2[[#This Row],[Cons]]/Table2[[#This Row],[Qty.]],5)</f>
        <v>0.04</v>
      </c>
      <c r="Q3144" s="46" t="b">
        <f>EXACT(Table2[[#This Row],[rate]],Table2[[#This Row],[Check]])</f>
        <v>1</v>
      </c>
      <c r="R3144" s="46"/>
      <c r="S3144" s="46" t="str">
        <f>IF(Table2[[#This Row],[SRO]]="EOU",VLOOKUP(Table2[[#This Row],[BE]],[2]GD.List!$C$3:$N$5014,12,0),IF(Table2[[#This Row],[SRO]]="Local","Polyester Staple Fibre","SRO 492"))</f>
        <v>Textile Chemical</v>
      </c>
    </row>
    <row r="3145" spans="1:19" x14ac:dyDescent="0.25">
      <c r="A3145" s="419" t="s">
        <v>2016</v>
      </c>
      <c r="B3145" s="413" t="s">
        <v>2261</v>
      </c>
      <c r="C3145" s="414">
        <v>42100</v>
      </c>
      <c r="D3145" s="415">
        <v>3906.9029999999998</v>
      </c>
      <c r="E3145" s="7" t="s">
        <v>2265</v>
      </c>
      <c r="F3145" s="413" t="s">
        <v>2270</v>
      </c>
      <c r="G3145" s="156">
        <v>44763</v>
      </c>
      <c r="H3145" s="416">
        <v>77562680.370000005</v>
      </c>
      <c r="I3145" s="50">
        <v>0.04</v>
      </c>
      <c r="J3145" s="417">
        <v>1403.24</v>
      </c>
      <c r="K3145" s="417">
        <v>35081</v>
      </c>
      <c r="L3145" s="417"/>
      <c r="M3145" s="411" t="str">
        <f>TEXT(Table2[[#This Row],[Gd.Dt]],"mmm-yy")</f>
        <v>Jul-22</v>
      </c>
      <c r="N3145" s="46" t="str">
        <f>MID(Table2[[#This Row],[BE]],6,2)</f>
        <v>IB</v>
      </c>
      <c r="O3145" s="46" t="str">
        <f>IF(Table2[[#This Row],[Type]]="IB","EOU",IF(Table2[[#This Row],[Type]]="MB","Local","492"))</f>
        <v>EOU</v>
      </c>
      <c r="P3145" s="46">
        <f>ROUND(Table2[[#This Row],[Cons]]/Table2[[#This Row],[Qty.]],5)</f>
        <v>0.04</v>
      </c>
      <c r="Q3145" s="46" t="b">
        <f>EXACT(Table2[[#This Row],[rate]],Table2[[#This Row],[Check]])</f>
        <v>1</v>
      </c>
      <c r="R3145" s="46"/>
      <c r="S3145" s="46" t="str">
        <f>IF(Table2[[#This Row],[SRO]]="EOU",VLOOKUP(Table2[[#This Row],[BE]],[2]GD.List!$C$3:$N$5014,12,0),IF(Table2[[#This Row],[SRO]]="Local","Polyester Staple Fibre","SRO 492"))</f>
        <v>Textile Chemical</v>
      </c>
    </row>
    <row r="3146" spans="1:19" x14ac:dyDescent="0.25">
      <c r="A3146" s="418" t="s">
        <v>2016</v>
      </c>
      <c r="B3146" s="413" t="s">
        <v>2263</v>
      </c>
      <c r="C3146" s="414">
        <v>27853</v>
      </c>
      <c r="D3146" s="415">
        <v>3906.9029999999998</v>
      </c>
      <c r="E3146" s="7" t="s">
        <v>2267</v>
      </c>
      <c r="F3146" s="413" t="s">
        <v>2271</v>
      </c>
      <c r="G3146" s="156">
        <v>44764</v>
      </c>
      <c r="H3146" s="416">
        <v>69142771.400000006</v>
      </c>
      <c r="I3146" s="50">
        <v>0.04</v>
      </c>
      <c r="J3146" s="417">
        <v>1219.3200000000002</v>
      </c>
      <c r="K3146" s="417">
        <v>30483</v>
      </c>
      <c r="L3146" s="417"/>
      <c r="M3146" s="411" t="str">
        <f>TEXT(Table2[[#This Row],[Gd.Dt]],"mmm-yy")</f>
        <v>Jul-22</v>
      </c>
      <c r="N3146" s="46" t="str">
        <f>MID(Table2[[#This Row],[BE]],6,2)</f>
        <v>IB</v>
      </c>
      <c r="O3146" s="46" t="str">
        <f>IF(Table2[[#This Row],[Type]]="IB","EOU",IF(Table2[[#This Row],[Type]]="MB","Local","492"))</f>
        <v>EOU</v>
      </c>
      <c r="P3146" s="46">
        <f>ROUND(Table2[[#This Row],[Cons]]/Table2[[#This Row],[Qty.]],5)</f>
        <v>0.04</v>
      </c>
      <c r="Q3146" s="46" t="b">
        <f>EXACT(Table2[[#This Row],[rate]],Table2[[#This Row],[Check]])</f>
        <v>1</v>
      </c>
      <c r="R3146" s="46"/>
      <c r="S3146" s="46" t="str">
        <f>IF(Table2[[#This Row],[SRO]]="EOU",VLOOKUP(Table2[[#This Row],[BE]],[2]GD.List!$C$3:$N$5014,12,0),IF(Table2[[#This Row],[SRO]]="Local","Polyester Staple Fibre","SRO 492"))</f>
        <v>Textile Chemical</v>
      </c>
    </row>
    <row r="3147" spans="1:19" x14ac:dyDescent="0.25">
      <c r="A3147" s="418" t="s">
        <v>2082</v>
      </c>
      <c r="B3147" s="413" t="s">
        <v>2264</v>
      </c>
      <c r="C3147" s="414">
        <v>2388</v>
      </c>
      <c r="D3147" s="415">
        <v>3910</v>
      </c>
      <c r="E3147" s="7" t="s">
        <v>2268</v>
      </c>
      <c r="F3147" s="413" t="s">
        <v>2272</v>
      </c>
      <c r="G3147" s="156">
        <v>44764</v>
      </c>
      <c r="H3147" s="416">
        <v>7210512.2699999996</v>
      </c>
      <c r="I3147" s="50">
        <v>0.04</v>
      </c>
      <c r="J3147" s="417">
        <v>137.63999999999999</v>
      </c>
      <c r="K3147" s="417">
        <v>3441</v>
      </c>
      <c r="L3147" s="417"/>
      <c r="M3147" s="411" t="str">
        <f>TEXT(Table2[[#This Row],[Gd.Dt]],"mmm-yy")</f>
        <v>Jul-22</v>
      </c>
      <c r="N3147" s="46" t="str">
        <f>MID(Table2[[#This Row],[BE]],6,2)</f>
        <v>IB</v>
      </c>
      <c r="O3147" s="46" t="str">
        <f>IF(Table2[[#This Row],[Type]]="IB","EOU",IF(Table2[[#This Row],[Type]]="MB","Local","492"))</f>
        <v>EOU</v>
      </c>
      <c r="P3147" s="46">
        <f>ROUND(Table2[[#This Row],[Cons]]/Table2[[#This Row],[Qty.]],5)</f>
        <v>0.04</v>
      </c>
      <c r="Q3147" s="46" t="b">
        <f>EXACT(Table2[[#This Row],[rate]],Table2[[#This Row],[Check]])</f>
        <v>1</v>
      </c>
      <c r="R3147" s="46"/>
      <c r="S3147" s="46" t="str">
        <f>IF(Table2[[#This Row],[SRO]]="EOU",VLOOKUP(Table2[[#This Row],[BE]],[2]GD.List!$C$3:$N$5014,12,0),IF(Table2[[#This Row],[SRO]]="Local","Polyester Staple Fibre","SRO 492"))</f>
        <v>Textile Chemical</v>
      </c>
    </row>
    <row r="3148" spans="1:19" x14ac:dyDescent="0.25">
      <c r="A3148" s="419" t="s">
        <v>2221</v>
      </c>
      <c r="B3148" s="413" t="s">
        <v>2264</v>
      </c>
      <c r="C3148" s="414">
        <v>2388</v>
      </c>
      <c r="D3148" s="415">
        <v>5201.009</v>
      </c>
      <c r="E3148" s="7" t="s">
        <v>2268</v>
      </c>
      <c r="F3148" s="413" t="s">
        <v>2272</v>
      </c>
      <c r="G3148" s="156">
        <v>44764</v>
      </c>
      <c r="H3148" s="416">
        <v>7210512.2699999996</v>
      </c>
      <c r="I3148" s="50">
        <v>0.624</v>
      </c>
      <c r="J3148" s="417">
        <v>2147.1799999999998</v>
      </c>
      <c r="K3148" s="417">
        <v>3441</v>
      </c>
      <c r="L3148" s="417"/>
      <c r="M3148" s="411" t="str">
        <f>TEXT(Table2[[#This Row],[Gd.Dt]],"mmm-yy")</f>
        <v>Jul-22</v>
      </c>
      <c r="N3148" s="46" t="str">
        <f>MID(Table2[[#This Row],[BE]],6,2)</f>
        <v>IB</v>
      </c>
      <c r="O3148" s="46" t="str">
        <f>IF(Table2[[#This Row],[Type]]="IB","EOU",IF(Table2[[#This Row],[Type]]="MB","Local","492"))</f>
        <v>EOU</v>
      </c>
      <c r="P3148" s="46">
        <f>ROUND(Table2[[#This Row],[Cons]]/Table2[[#This Row],[Qty.]],5)</f>
        <v>0.624</v>
      </c>
      <c r="Q3148" s="46" t="b">
        <f>EXACT(Table2[[#This Row],[rate]],Table2[[#This Row],[Check]])</f>
        <v>1</v>
      </c>
      <c r="R3148" s="46"/>
      <c r="S3148" s="46" t="str">
        <f>IF(Table2[[#This Row],[SRO]]="EOU",VLOOKUP(Table2[[#This Row],[BE]],[2]GD.List!$C$3:$N$5014,12,0),IF(Table2[[#This Row],[SRO]]="Local","Polyester Staple Fibre","SRO 492"))</f>
        <v>Raw Cotton</v>
      </c>
    </row>
    <row r="3149" spans="1:19" x14ac:dyDescent="0.25">
      <c r="A3149" s="418" t="s">
        <v>2221</v>
      </c>
      <c r="B3149" s="413" t="s">
        <v>2262</v>
      </c>
      <c r="C3149" s="414">
        <v>18786</v>
      </c>
      <c r="D3149" s="415">
        <v>5201.009</v>
      </c>
      <c r="E3149" s="7" t="s">
        <v>2266</v>
      </c>
      <c r="F3149" s="413" t="s">
        <v>2269</v>
      </c>
      <c r="G3149" s="156">
        <v>44763</v>
      </c>
      <c r="H3149" s="416">
        <v>33144565</v>
      </c>
      <c r="I3149" s="50">
        <v>0.624</v>
      </c>
      <c r="J3149" s="417">
        <v>15775.34</v>
      </c>
      <c r="K3149" s="417">
        <v>25281</v>
      </c>
      <c r="L3149" s="417"/>
      <c r="M3149" s="411" t="str">
        <f>TEXT(Table2[[#This Row],[Gd.Dt]],"mmm-yy")</f>
        <v>Jul-22</v>
      </c>
      <c r="N3149" s="46" t="str">
        <f>MID(Table2[[#This Row],[BE]],6,2)</f>
        <v>IB</v>
      </c>
      <c r="O3149" s="46" t="str">
        <f>IF(Table2[[#This Row],[Type]]="IB","EOU",IF(Table2[[#This Row],[Type]]="MB","Local","492"))</f>
        <v>EOU</v>
      </c>
      <c r="P3149" s="46">
        <f>ROUND(Table2[[#This Row],[Cons]]/Table2[[#This Row],[Qty.]],5)</f>
        <v>0.624</v>
      </c>
      <c r="Q3149" s="46" t="b">
        <f>EXACT(Table2[[#This Row],[rate]],Table2[[#This Row],[Check]])</f>
        <v>1</v>
      </c>
      <c r="R3149" s="46"/>
      <c r="S3149" s="46" t="str">
        <f>IF(Table2[[#This Row],[SRO]]="EOU",VLOOKUP(Table2[[#This Row],[BE]],[2]GD.List!$C$3:$N$5014,12,0),IF(Table2[[#This Row],[SRO]]="Local","Polyester Staple Fibre","SRO 492"))</f>
        <v>Raw Cotton</v>
      </c>
    </row>
    <row r="3150" spans="1:19" x14ac:dyDescent="0.25">
      <c r="A3150" s="419" t="s">
        <v>2242</v>
      </c>
      <c r="B3150" s="413" t="s">
        <v>2261</v>
      </c>
      <c r="C3150" s="414">
        <v>42100</v>
      </c>
      <c r="D3150" s="415">
        <v>3906.9090000000001</v>
      </c>
      <c r="E3150" s="7" t="s">
        <v>2265</v>
      </c>
      <c r="F3150" s="413" t="s">
        <v>2270</v>
      </c>
      <c r="G3150" s="156">
        <v>44763</v>
      </c>
      <c r="H3150" s="416">
        <v>77562680.370000005</v>
      </c>
      <c r="I3150" s="50">
        <v>0.04</v>
      </c>
      <c r="J3150" s="417">
        <v>1403.24</v>
      </c>
      <c r="K3150" s="417">
        <v>35081</v>
      </c>
      <c r="L3150" s="417"/>
      <c r="M3150" s="411" t="str">
        <f>TEXT(Table2[[#This Row],[Gd.Dt]],"mmm-yy")</f>
        <v>Jul-22</v>
      </c>
      <c r="N3150" s="46" t="str">
        <f>MID(Table2[[#This Row],[BE]],6,2)</f>
        <v>IB</v>
      </c>
      <c r="O3150" s="46" t="str">
        <f>IF(Table2[[#This Row],[Type]]="IB","EOU",IF(Table2[[#This Row],[Type]]="MB","Local","492"))</f>
        <v>EOU</v>
      </c>
      <c r="P3150" s="46">
        <f>ROUND(Table2[[#This Row],[Cons]]/Table2[[#This Row],[Qty.]],5)</f>
        <v>0.04</v>
      </c>
      <c r="Q3150" s="46" t="b">
        <f>EXACT(Table2[[#This Row],[rate]],Table2[[#This Row],[Check]])</f>
        <v>1</v>
      </c>
      <c r="R3150" s="46"/>
      <c r="S3150" s="46" t="str">
        <f>IF(Table2[[#This Row],[SRO]]="EOU",VLOOKUP(Table2[[#This Row],[BE]],[2]GD.List!$C$3:$N$5014,12,0),IF(Table2[[#This Row],[SRO]]="Local","Polyester Staple Fibre","SRO 492"))</f>
        <v>Textile Chemical</v>
      </c>
    </row>
    <row r="3151" spans="1:19" x14ac:dyDescent="0.25">
      <c r="A3151" s="419" t="s">
        <v>2242</v>
      </c>
      <c r="B3151" s="413" t="s">
        <v>2261</v>
      </c>
      <c r="C3151" s="414">
        <v>42100</v>
      </c>
      <c r="D3151" s="415">
        <v>3402.9</v>
      </c>
      <c r="E3151" s="7" t="s">
        <v>2265</v>
      </c>
      <c r="F3151" s="413" t="s">
        <v>2270</v>
      </c>
      <c r="G3151" s="156">
        <v>44763</v>
      </c>
      <c r="H3151" s="416">
        <v>77562680.370000005</v>
      </c>
      <c r="I3151" s="50">
        <v>7.0000000000000007E-2</v>
      </c>
      <c r="J3151" s="417">
        <v>1268.75</v>
      </c>
      <c r="K3151" s="417">
        <v>18125</v>
      </c>
      <c r="L3151" s="417"/>
      <c r="M3151" s="411" t="str">
        <f>TEXT(Table2[[#This Row],[Gd.Dt]],"mmm-yy")</f>
        <v>Jul-22</v>
      </c>
      <c r="N3151" s="46" t="str">
        <f>MID(Table2[[#This Row],[BE]],6,2)</f>
        <v>IB</v>
      </c>
      <c r="O3151" s="46" t="str">
        <f>IF(Table2[[#This Row],[Type]]="IB","EOU",IF(Table2[[#This Row],[Type]]="MB","Local","492"))</f>
        <v>EOU</v>
      </c>
      <c r="P3151" s="46">
        <f>ROUND(Table2[[#This Row],[Cons]]/Table2[[#This Row],[Qty.]],5)</f>
        <v>7.0000000000000007E-2</v>
      </c>
      <c r="Q3151" s="46" t="b">
        <f>EXACT(Table2[[#This Row],[rate]],Table2[[#This Row],[Check]])</f>
        <v>1</v>
      </c>
      <c r="R3151" s="46"/>
      <c r="S3151" s="46" t="str">
        <f>IF(Table2[[#This Row],[SRO]]="EOU",VLOOKUP(Table2[[#This Row],[BE]],[2]GD.List!$C$3:$N$5014,12,0),IF(Table2[[#This Row],[SRO]]="Local","Polyester Staple Fibre","SRO 492"))</f>
        <v>Textile Chemical</v>
      </c>
    </row>
    <row r="3152" spans="1:19" x14ac:dyDescent="0.25">
      <c r="A3152" s="419" t="s">
        <v>2242</v>
      </c>
      <c r="B3152" s="413" t="s">
        <v>2263</v>
      </c>
      <c r="C3152" s="414">
        <v>27853</v>
      </c>
      <c r="D3152" s="415">
        <v>3906.9090000000001</v>
      </c>
      <c r="E3152" s="7" t="s">
        <v>2267</v>
      </c>
      <c r="F3152" s="413" t="s">
        <v>2271</v>
      </c>
      <c r="G3152" s="156">
        <v>44764</v>
      </c>
      <c r="H3152" s="416">
        <v>69142771.400000006</v>
      </c>
      <c r="I3152" s="50">
        <v>0.04</v>
      </c>
      <c r="J3152" s="417">
        <v>1219.3200000000002</v>
      </c>
      <c r="K3152" s="417">
        <v>30483</v>
      </c>
      <c r="L3152" s="417"/>
      <c r="M3152" s="411" t="str">
        <f>TEXT(Table2[[#This Row],[Gd.Dt]],"mmm-yy")</f>
        <v>Jul-22</v>
      </c>
      <c r="N3152" s="46" t="str">
        <f>MID(Table2[[#This Row],[BE]],6,2)</f>
        <v>IB</v>
      </c>
      <c r="O3152" s="46" t="str">
        <f>IF(Table2[[#This Row],[Type]]="IB","EOU",IF(Table2[[#This Row],[Type]]="MB","Local","492"))</f>
        <v>EOU</v>
      </c>
      <c r="P3152" s="46">
        <f>ROUND(Table2[[#This Row],[Cons]]/Table2[[#This Row],[Qty.]],5)</f>
        <v>0.04</v>
      </c>
      <c r="Q3152" s="46" t="b">
        <f>EXACT(Table2[[#This Row],[rate]],Table2[[#This Row],[Check]])</f>
        <v>1</v>
      </c>
      <c r="R3152" s="46"/>
      <c r="S3152" s="46" t="str">
        <f>IF(Table2[[#This Row],[SRO]]="EOU",VLOOKUP(Table2[[#This Row],[BE]],[2]GD.List!$C$3:$N$5014,12,0),IF(Table2[[#This Row],[SRO]]="Local","Polyester Staple Fibre","SRO 492"))</f>
        <v>Textile Chemical</v>
      </c>
    </row>
    <row r="3153" spans="1:19" x14ac:dyDescent="0.25">
      <c r="A3153" s="419" t="s">
        <v>2242</v>
      </c>
      <c r="B3153" s="419" t="s">
        <v>2263</v>
      </c>
      <c r="C3153" s="420">
        <v>27853</v>
      </c>
      <c r="D3153" s="421">
        <v>3402.9</v>
      </c>
      <c r="E3153" s="162" t="s">
        <v>2267</v>
      </c>
      <c r="F3153" s="419" t="s">
        <v>2271</v>
      </c>
      <c r="G3153" s="163">
        <v>44764</v>
      </c>
      <c r="H3153" s="422">
        <v>69142771.400000006</v>
      </c>
      <c r="I3153" s="53">
        <v>7.0000000000000007E-2</v>
      </c>
      <c r="J3153" s="423">
        <v>1936.2</v>
      </c>
      <c r="K3153" s="423">
        <v>27660</v>
      </c>
      <c r="L3153" s="423"/>
      <c r="M3153" s="412" t="str">
        <f>TEXT(Table2[[#This Row],[Gd.Dt]],"mmm-yy")</f>
        <v>Jul-22</v>
      </c>
      <c r="N3153" s="47" t="str">
        <f>MID(Table2[[#This Row],[BE]],6,2)</f>
        <v>IB</v>
      </c>
      <c r="O3153" s="47" t="str">
        <f>IF(Table2[[#This Row],[Type]]="IB","EOU",IF(Table2[[#This Row],[Type]]="MB","Local","492"))</f>
        <v>EOU</v>
      </c>
      <c r="P3153" s="47">
        <f>ROUND(Table2[[#This Row],[Cons]]/Table2[[#This Row],[Qty.]],5)</f>
        <v>7.0000000000000007E-2</v>
      </c>
      <c r="Q3153" s="47" t="b">
        <f>EXACT(Table2[[#This Row],[rate]],Table2[[#This Row],[Check]])</f>
        <v>1</v>
      </c>
      <c r="R3153" s="47"/>
      <c r="S3153" s="47" t="str">
        <f>IF(Table2[[#This Row],[SRO]]="EOU",VLOOKUP(Table2[[#This Row],[BE]],[2]GD.List!$C$3:$N$5014,12,0),IF(Table2[[#This Row],[SRO]]="Local","Polyester Staple Fibre","SRO 492"))</f>
        <v>Textile Chemical</v>
      </c>
    </row>
    <row r="3154" spans="1:19" x14ac:dyDescent="0.25">
      <c r="A3154" s="116" t="s">
        <v>1</v>
      </c>
      <c r="B3154" s="116" t="s">
        <v>2277</v>
      </c>
      <c r="C3154" s="165">
        <v>4122</v>
      </c>
      <c r="D3154" s="117">
        <v>2701.12</v>
      </c>
      <c r="E3154" s="7" t="s">
        <v>2283</v>
      </c>
      <c r="F3154" s="116" t="s">
        <v>2288</v>
      </c>
      <c r="G3154" s="156">
        <v>44765</v>
      </c>
      <c r="H3154" s="82">
        <v>3695980.95</v>
      </c>
      <c r="I3154" s="50">
        <v>0.4</v>
      </c>
      <c r="J3154" s="15">
        <v>890.4</v>
      </c>
      <c r="K3154" s="15">
        <v>2226</v>
      </c>
      <c r="L3154" s="15"/>
      <c r="M3154" s="66" t="str">
        <f>TEXT(Table2[[#This Row],[Gd.Dt]],"mmm-yy")</f>
        <v>Jul-22</v>
      </c>
      <c r="N3154" s="46" t="str">
        <f>MID(Table2[[#This Row],[BE]],6,2)</f>
        <v>IB</v>
      </c>
      <c r="O3154" s="46" t="str">
        <f>IF(Table2[[#This Row],[Type]]="IB","EOU",IF(Table2[[#This Row],[Type]]="MB","Local","492"))</f>
        <v>EOU</v>
      </c>
      <c r="P3154" s="46">
        <f>ROUND(Table2[[#This Row],[Cons]]/Table2[[#This Row],[Qty.]],5)</f>
        <v>0.4</v>
      </c>
      <c r="Q3154" s="46" t="b">
        <f>EXACT(Table2[[#This Row],[rate]],Table2[[#This Row],[Check]])</f>
        <v>1</v>
      </c>
      <c r="R3154" s="46"/>
      <c r="S3154" s="46" t="str">
        <f>IF(Table2[[#This Row],[SRO]]="EOU",VLOOKUP(Table2[[#This Row],[BE]],[2]GD.List!$C$3:$N$5014,12,0),IF(Table2[[#This Row],[SRO]]="Local","Polyester Staple Fibre","SRO 492"))</f>
        <v>Textile Coal</v>
      </c>
    </row>
    <row r="3155" spans="1:19" x14ac:dyDescent="0.25">
      <c r="A3155" s="116" t="s">
        <v>1</v>
      </c>
      <c r="B3155" s="116" t="s">
        <v>2275</v>
      </c>
      <c r="C3155" s="165">
        <v>33918</v>
      </c>
      <c r="D3155" s="117">
        <v>2701.12</v>
      </c>
      <c r="E3155" s="7" t="s">
        <v>2282</v>
      </c>
      <c r="F3155" s="116" t="s">
        <v>2284</v>
      </c>
      <c r="G3155" s="156">
        <v>44765</v>
      </c>
      <c r="H3155" s="82">
        <v>24238263.93</v>
      </c>
      <c r="I3155" s="50">
        <v>0.4</v>
      </c>
      <c r="J3155" s="15">
        <v>5649.2</v>
      </c>
      <c r="K3155" s="15">
        <v>14123</v>
      </c>
      <c r="L3155" s="15"/>
      <c r="M3155" s="66" t="str">
        <f>TEXT(Table2[[#This Row],[Gd.Dt]],"mmm-yy")</f>
        <v>Jul-22</v>
      </c>
      <c r="N3155" s="46" t="str">
        <f>MID(Table2[[#This Row],[BE]],6,2)</f>
        <v>IB</v>
      </c>
      <c r="O3155" s="46" t="str">
        <f>IF(Table2[[#This Row],[Type]]="IB","EOU",IF(Table2[[#This Row],[Type]]="MB","Local","492"))</f>
        <v>EOU</v>
      </c>
      <c r="P3155" s="46">
        <f>ROUND(Table2[[#This Row],[Cons]]/Table2[[#This Row],[Qty.]],5)</f>
        <v>0.4</v>
      </c>
      <c r="Q3155" s="46" t="b">
        <f>EXACT(Table2[[#This Row],[rate]],Table2[[#This Row],[Check]])</f>
        <v>1</v>
      </c>
      <c r="R3155" s="46"/>
      <c r="S3155" s="46" t="str">
        <f>IF(Table2[[#This Row],[SRO]]="EOU",VLOOKUP(Table2[[#This Row],[BE]],[2]GD.List!$C$3:$N$5014,12,0),IF(Table2[[#This Row],[SRO]]="Local","Polyester Staple Fibre","SRO 492"))</f>
        <v>Textile Coal</v>
      </c>
    </row>
    <row r="3156" spans="1:19" x14ac:dyDescent="0.25">
      <c r="A3156" s="119" t="s">
        <v>1</v>
      </c>
      <c r="B3156" s="116" t="s">
        <v>2276</v>
      </c>
      <c r="C3156" s="165">
        <v>28412</v>
      </c>
      <c r="D3156" s="117">
        <v>2701.12</v>
      </c>
      <c r="E3156" s="7" t="s">
        <v>2282</v>
      </c>
      <c r="F3156" s="116" t="s">
        <v>2285</v>
      </c>
      <c r="G3156" s="156">
        <v>44765</v>
      </c>
      <c r="H3156" s="82">
        <v>32359291.739999998</v>
      </c>
      <c r="I3156" s="50">
        <v>0.1</v>
      </c>
      <c r="J3156" s="15">
        <v>1478.8</v>
      </c>
      <c r="K3156" s="15">
        <v>14788</v>
      </c>
      <c r="L3156" s="15"/>
      <c r="M3156" s="66" t="str">
        <f>TEXT(Table2[[#This Row],[Gd.Dt]],"mmm-yy")</f>
        <v>Jul-22</v>
      </c>
      <c r="N3156" s="46" t="str">
        <f>MID(Table2[[#This Row],[BE]],6,2)</f>
        <v>IB</v>
      </c>
      <c r="O3156" s="46" t="str">
        <f>IF(Table2[[#This Row],[Type]]="IB","EOU",IF(Table2[[#This Row],[Type]]="MB","Local","492"))</f>
        <v>EOU</v>
      </c>
      <c r="P3156" s="46">
        <f>ROUND(Table2[[#This Row],[Cons]]/Table2[[#This Row],[Qty.]],5)</f>
        <v>0.1</v>
      </c>
      <c r="Q3156" s="46" t="b">
        <f>EXACT(Table2[[#This Row],[rate]],Table2[[#This Row],[Check]])</f>
        <v>1</v>
      </c>
      <c r="R3156" s="46"/>
      <c r="S3156" s="46" t="str">
        <f>IF(Table2[[#This Row],[SRO]]="EOU",VLOOKUP(Table2[[#This Row],[BE]],[2]GD.List!$C$3:$N$5014,12,0),IF(Table2[[#This Row],[SRO]]="Local","Polyester Staple Fibre","SRO 492"))</f>
        <v>Textile Coal</v>
      </c>
    </row>
    <row r="3157" spans="1:19" x14ac:dyDescent="0.25">
      <c r="A3157" s="120" t="s">
        <v>1</v>
      </c>
      <c r="B3157" s="116" t="s">
        <v>2273</v>
      </c>
      <c r="C3157" s="165">
        <v>47810</v>
      </c>
      <c r="D3157" s="117">
        <v>2701.12</v>
      </c>
      <c r="E3157" s="7" t="s">
        <v>2278</v>
      </c>
      <c r="F3157" s="116" t="s">
        <v>2286</v>
      </c>
      <c r="G3157" s="156">
        <v>44765</v>
      </c>
      <c r="H3157" s="82">
        <v>63538112.57</v>
      </c>
      <c r="I3157" s="50">
        <v>0.4</v>
      </c>
      <c r="J3157" s="15">
        <v>16714.8</v>
      </c>
      <c r="K3157" s="15">
        <v>41787</v>
      </c>
      <c r="L3157" s="15"/>
      <c r="M3157" s="66" t="str">
        <f>TEXT(Table2[[#This Row],[Gd.Dt]],"mmm-yy")</f>
        <v>Jul-22</v>
      </c>
      <c r="N3157" s="46" t="str">
        <f>MID(Table2[[#This Row],[BE]],6,2)</f>
        <v>IB</v>
      </c>
      <c r="O3157" s="46" t="str">
        <f>IF(Table2[[#This Row],[Type]]="IB","EOU",IF(Table2[[#This Row],[Type]]="MB","Local","492"))</f>
        <v>EOU</v>
      </c>
      <c r="P3157" s="46">
        <f>ROUND(Table2[[#This Row],[Cons]]/Table2[[#This Row],[Qty.]],5)</f>
        <v>0.4</v>
      </c>
      <c r="Q3157" s="46" t="b">
        <f>EXACT(Table2[[#This Row],[rate]],Table2[[#This Row],[Check]])</f>
        <v>1</v>
      </c>
      <c r="R3157" s="46"/>
      <c r="S3157" s="46" t="str">
        <f>IF(Table2[[#This Row],[SRO]]="EOU",VLOOKUP(Table2[[#This Row],[BE]],[2]GD.List!$C$3:$N$5014,12,0),IF(Table2[[#This Row],[SRO]]="Local","Polyester Staple Fibre","SRO 492"))</f>
        <v>Textile Coal</v>
      </c>
    </row>
    <row r="3158" spans="1:19" x14ac:dyDescent="0.25">
      <c r="A3158" s="119" t="s">
        <v>1881</v>
      </c>
      <c r="B3158" s="116" t="s">
        <v>2277</v>
      </c>
      <c r="C3158" s="165">
        <v>4122</v>
      </c>
      <c r="D3158" s="117">
        <v>2847</v>
      </c>
      <c r="E3158" s="7" t="s">
        <v>2283</v>
      </c>
      <c r="F3158" s="116" t="s">
        <v>2288</v>
      </c>
      <c r="G3158" s="156">
        <v>44765</v>
      </c>
      <c r="H3158" s="82">
        <v>3695980.95</v>
      </c>
      <c r="I3158" s="50">
        <v>0.03</v>
      </c>
      <c r="J3158" s="15">
        <v>66.78</v>
      </c>
      <c r="K3158" s="15">
        <v>2226</v>
      </c>
      <c r="L3158" s="15"/>
      <c r="M3158" s="66" t="str">
        <f>TEXT(Table2[[#This Row],[Gd.Dt]],"mmm-yy")</f>
        <v>Jul-22</v>
      </c>
      <c r="N3158" s="46" t="str">
        <f>MID(Table2[[#This Row],[BE]],6,2)</f>
        <v>IB</v>
      </c>
      <c r="O3158" s="46" t="str">
        <f>IF(Table2[[#This Row],[Type]]="IB","EOU",IF(Table2[[#This Row],[Type]]="MB","Local","492"))</f>
        <v>EOU</v>
      </c>
      <c r="P3158" s="46">
        <f>ROUND(Table2[[#This Row],[Cons]]/Table2[[#This Row],[Qty.]],5)</f>
        <v>0.03</v>
      </c>
      <c r="Q3158" s="46" t="b">
        <f>EXACT(Table2[[#This Row],[rate]],Table2[[#This Row],[Check]])</f>
        <v>1</v>
      </c>
      <c r="R3158" s="46"/>
      <c r="S3158" s="46" t="str">
        <f>IF(Table2[[#This Row],[SRO]]="EOU",VLOOKUP(Table2[[#This Row],[BE]],[2]GD.List!$C$3:$N$5014,12,0),IF(Table2[[#This Row],[SRO]]="Local","Polyester Staple Fibre","SRO 492"))</f>
        <v>Textile Chemical</v>
      </c>
    </row>
    <row r="3159" spans="1:19" x14ac:dyDescent="0.25">
      <c r="A3159" s="119" t="s">
        <v>1881</v>
      </c>
      <c r="B3159" s="116" t="s">
        <v>2275</v>
      </c>
      <c r="C3159" s="165">
        <v>33918</v>
      </c>
      <c r="D3159" s="117">
        <v>2847</v>
      </c>
      <c r="E3159" s="7" t="s">
        <v>2282</v>
      </c>
      <c r="F3159" s="116" t="s">
        <v>2284</v>
      </c>
      <c r="G3159" s="156">
        <v>44765</v>
      </c>
      <c r="H3159" s="82">
        <v>24238263.93</v>
      </c>
      <c r="I3159" s="50">
        <v>0.03</v>
      </c>
      <c r="J3159" s="15">
        <v>423.69</v>
      </c>
      <c r="K3159" s="15">
        <v>14123</v>
      </c>
      <c r="L3159" s="15"/>
      <c r="M3159" s="66" t="str">
        <f>TEXT(Table2[[#This Row],[Gd.Dt]],"mmm-yy")</f>
        <v>Jul-22</v>
      </c>
      <c r="N3159" s="46" t="str">
        <f>MID(Table2[[#This Row],[BE]],6,2)</f>
        <v>IB</v>
      </c>
      <c r="O3159" s="46" t="str">
        <f>IF(Table2[[#This Row],[Type]]="IB","EOU",IF(Table2[[#This Row],[Type]]="MB","Local","492"))</f>
        <v>EOU</v>
      </c>
      <c r="P3159" s="46">
        <f>ROUND(Table2[[#This Row],[Cons]]/Table2[[#This Row],[Qty.]],5)</f>
        <v>0.03</v>
      </c>
      <c r="Q3159" s="46" t="b">
        <f>EXACT(Table2[[#This Row],[rate]],Table2[[#This Row],[Check]])</f>
        <v>1</v>
      </c>
      <c r="R3159" s="46"/>
      <c r="S3159" s="46" t="str">
        <f>IF(Table2[[#This Row],[SRO]]="EOU",VLOOKUP(Table2[[#This Row],[BE]],[2]GD.List!$C$3:$N$5014,12,0),IF(Table2[[#This Row],[SRO]]="Local","Polyester Staple Fibre","SRO 492"))</f>
        <v>Textile Chemical</v>
      </c>
    </row>
    <row r="3160" spans="1:19" x14ac:dyDescent="0.25">
      <c r="A3160" s="119" t="s">
        <v>1881</v>
      </c>
      <c r="B3160" s="116" t="s">
        <v>2276</v>
      </c>
      <c r="C3160" s="165">
        <v>28412</v>
      </c>
      <c r="D3160" s="117">
        <v>2847</v>
      </c>
      <c r="E3160" s="7" t="s">
        <v>2282</v>
      </c>
      <c r="F3160" s="116" t="s">
        <v>2285</v>
      </c>
      <c r="G3160" s="156">
        <v>44765</v>
      </c>
      <c r="H3160" s="82">
        <v>32359291.739999998</v>
      </c>
      <c r="I3160" s="50">
        <v>0.03</v>
      </c>
      <c r="J3160" s="15">
        <v>443.64</v>
      </c>
      <c r="K3160" s="15">
        <v>14788</v>
      </c>
      <c r="L3160" s="15"/>
      <c r="M3160" s="66" t="str">
        <f>TEXT(Table2[[#This Row],[Gd.Dt]],"mmm-yy")</f>
        <v>Jul-22</v>
      </c>
      <c r="N3160" s="46" t="str">
        <f>MID(Table2[[#This Row],[BE]],6,2)</f>
        <v>IB</v>
      </c>
      <c r="O3160" s="46" t="str">
        <f>IF(Table2[[#This Row],[Type]]="IB","EOU",IF(Table2[[#This Row],[Type]]="MB","Local","492"))</f>
        <v>EOU</v>
      </c>
      <c r="P3160" s="46">
        <f>ROUND(Table2[[#This Row],[Cons]]/Table2[[#This Row],[Qty.]],5)</f>
        <v>0.03</v>
      </c>
      <c r="Q3160" s="46" t="b">
        <f>EXACT(Table2[[#This Row],[rate]],Table2[[#This Row],[Check]])</f>
        <v>1</v>
      </c>
      <c r="R3160" s="46"/>
      <c r="S3160" s="46" t="str">
        <f>IF(Table2[[#This Row],[SRO]]="EOU",VLOOKUP(Table2[[#This Row],[BE]],[2]GD.List!$C$3:$N$5014,12,0),IF(Table2[[#This Row],[SRO]]="Local","Polyester Staple Fibre","SRO 492"))</f>
        <v>Textile Chemical</v>
      </c>
    </row>
    <row r="3161" spans="1:19" x14ac:dyDescent="0.25">
      <c r="A3161" s="120" t="s">
        <v>1881</v>
      </c>
      <c r="B3161" s="116" t="s">
        <v>2273</v>
      </c>
      <c r="C3161" s="165">
        <v>47810</v>
      </c>
      <c r="D3161" s="117">
        <v>2847</v>
      </c>
      <c r="E3161" s="7" t="s">
        <v>2278</v>
      </c>
      <c r="F3161" s="116" t="s">
        <v>2286</v>
      </c>
      <c r="G3161" s="156">
        <v>44765</v>
      </c>
      <c r="H3161" s="82">
        <v>63538112.57</v>
      </c>
      <c r="I3161" s="50">
        <v>0.03</v>
      </c>
      <c r="J3161" s="15">
        <v>1253.6099999999999</v>
      </c>
      <c r="K3161" s="15">
        <v>41787</v>
      </c>
      <c r="L3161" s="15"/>
      <c r="M3161" s="66" t="str">
        <f>TEXT(Table2[[#This Row],[Gd.Dt]],"mmm-yy")</f>
        <v>Jul-22</v>
      </c>
      <c r="N3161" s="46" t="str">
        <f>MID(Table2[[#This Row],[BE]],6,2)</f>
        <v>IB</v>
      </c>
      <c r="O3161" s="46" t="str">
        <f>IF(Table2[[#This Row],[Type]]="IB","EOU",IF(Table2[[#This Row],[Type]]="MB","Local","492"))</f>
        <v>EOU</v>
      </c>
      <c r="P3161" s="46">
        <f>ROUND(Table2[[#This Row],[Cons]]/Table2[[#This Row],[Qty.]],5)</f>
        <v>0.03</v>
      </c>
      <c r="Q3161" s="46" t="b">
        <f>EXACT(Table2[[#This Row],[rate]],Table2[[#This Row],[Check]])</f>
        <v>1</v>
      </c>
      <c r="R3161" s="46"/>
      <c r="S3161" s="46" t="str">
        <f>IF(Table2[[#This Row],[SRO]]="EOU",VLOOKUP(Table2[[#This Row],[BE]],[2]GD.List!$C$3:$N$5014,12,0),IF(Table2[[#This Row],[SRO]]="Local","Polyester Staple Fibre","SRO 492"))</f>
        <v>Textile Chemical</v>
      </c>
    </row>
    <row r="3162" spans="1:19" x14ac:dyDescent="0.25">
      <c r="A3162" s="119" t="s">
        <v>2016</v>
      </c>
      <c r="B3162" s="116" t="s">
        <v>2277</v>
      </c>
      <c r="C3162" s="165">
        <v>4122</v>
      </c>
      <c r="D3162" s="117">
        <v>3906.9029999999998</v>
      </c>
      <c r="E3162" s="7" t="s">
        <v>2283</v>
      </c>
      <c r="F3162" s="116" t="s">
        <v>2288</v>
      </c>
      <c r="G3162" s="156">
        <v>44765</v>
      </c>
      <c r="H3162" s="82">
        <v>3695980.95</v>
      </c>
      <c r="I3162" s="50">
        <v>0.04</v>
      </c>
      <c r="J3162" s="15">
        <v>89.04</v>
      </c>
      <c r="K3162" s="15">
        <v>2226</v>
      </c>
      <c r="L3162" s="15"/>
      <c r="M3162" s="66" t="str">
        <f>TEXT(Table2[[#This Row],[Gd.Dt]],"mmm-yy")</f>
        <v>Jul-22</v>
      </c>
      <c r="N3162" s="46" t="str">
        <f>MID(Table2[[#This Row],[BE]],6,2)</f>
        <v>IB</v>
      </c>
      <c r="O3162" s="46" t="str">
        <f>IF(Table2[[#This Row],[Type]]="IB","EOU",IF(Table2[[#This Row],[Type]]="MB","Local","492"))</f>
        <v>EOU</v>
      </c>
      <c r="P3162" s="46">
        <f>ROUND(Table2[[#This Row],[Cons]]/Table2[[#This Row],[Qty.]],5)</f>
        <v>0.04</v>
      </c>
      <c r="Q3162" s="46" t="b">
        <f>EXACT(Table2[[#This Row],[rate]],Table2[[#This Row],[Check]])</f>
        <v>1</v>
      </c>
      <c r="R3162" s="46"/>
      <c r="S3162" s="46" t="str">
        <f>IF(Table2[[#This Row],[SRO]]="EOU",VLOOKUP(Table2[[#This Row],[BE]],[2]GD.List!$C$3:$N$5014,12,0),IF(Table2[[#This Row],[SRO]]="Local","Polyester Staple Fibre","SRO 492"))</f>
        <v>Textile Chemical</v>
      </c>
    </row>
    <row r="3163" spans="1:19" x14ac:dyDescent="0.25">
      <c r="A3163" s="119" t="s">
        <v>2016</v>
      </c>
      <c r="B3163" s="116" t="s">
        <v>2275</v>
      </c>
      <c r="C3163" s="165">
        <v>33918</v>
      </c>
      <c r="D3163" s="117">
        <v>3906.9029999999998</v>
      </c>
      <c r="E3163" s="7" t="s">
        <v>2282</v>
      </c>
      <c r="F3163" s="116" t="s">
        <v>2284</v>
      </c>
      <c r="G3163" s="156">
        <v>44765</v>
      </c>
      <c r="H3163" s="82">
        <v>24238263.93</v>
      </c>
      <c r="I3163" s="50">
        <v>0.04</v>
      </c>
      <c r="J3163" s="15">
        <v>564.91999999999996</v>
      </c>
      <c r="K3163" s="15">
        <v>14123</v>
      </c>
      <c r="L3163" s="15"/>
      <c r="M3163" s="66" t="str">
        <f>TEXT(Table2[[#This Row],[Gd.Dt]],"mmm-yy")</f>
        <v>Jul-22</v>
      </c>
      <c r="N3163" s="46" t="str">
        <f>MID(Table2[[#This Row],[BE]],6,2)</f>
        <v>IB</v>
      </c>
      <c r="O3163" s="46" t="str">
        <f>IF(Table2[[#This Row],[Type]]="IB","EOU",IF(Table2[[#This Row],[Type]]="MB","Local","492"))</f>
        <v>EOU</v>
      </c>
      <c r="P3163" s="46">
        <f>ROUND(Table2[[#This Row],[Cons]]/Table2[[#This Row],[Qty.]],5)</f>
        <v>0.04</v>
      </c>
      <c r="Q3163" s="46" t="b">
        <f>EXACT(Table2[[#This Row],[rate]],Table2[[#This Row],[Check]])</f>
        <v>1</v>
      </c>
      <c r="R3163" s="46"/>
      <c r="S3163" s="46" t="str">
        <f>IF(Table2[[#This Row],[SRO]]="EOU",VLOOKUP(Table2[[#This Row],[BE]],[2]GD.List!$C$3:$N$5014,12,0),IF(Table2[[#This Row],[SRO]]="Local","Polyester Staple Fibre","SRO 492"))</f>
        <v>Textile Chemical</v>
      </c>
    </row>
    <row r="3164" spans="1:19" x14ac:dyDescent="0.25">
      <c r="A3164" s="120" t="s">
        <v>2016</v>
      </c>
      <c r="B3164" s="116" t="s">
        <v>2276</v>
      </c>
      <c r="C3164" s="165">
        <v>28412</v>
      </c>
      <c r="D3164" s="117">
        <v>3906.9029999999998</v>
      </c>
      <c r="E3164" s="7" t="s">
        <v>2282</v>
      </c>
      <c r="F3164" s="116" t="s">
        <v>2285</v>
      </c>
      <c r="G3164" s="156">
        <v>44765</v>
      </c>
      <c r="H3164" s="82">
        <v>32359291.739999998</v>
      </c>
      <c r="I3164" s="50">
        <v>0.04</v>
      </c>
      <c r="J3164" s="15">
        <v>591.52</v>
      </c>
      <c r="K3164" s="15">
        <v>14788</v>
      </c>
      <c r="L3164" s="15"/>
      <c r="M3164" s="66" t="str">
        <f>TEXT(Table2[[#This Row],[Gd.Dt]],"mmm-yy")</f>
        <v>Jul-22</v>
      </c>
      <c r="N3164" s="46" t="str">
        <f>MID(Table2[[#This Row],[BE]],6,2)</f>
        <v>IB</v>
      </c>
      <c r="O3164" s="46" t="str">
        <f>IF(Table2[[#This Row],[Type]]="IB","EOU",IF(Table2[[#This Row],[Type]]="MB","Local","492"))</f>
        <v>EOU</v>
      </c>
      <c r="P3164" s="46">
        <f>ROUND(Table2[[#This Row],[Cons]]/Table2[[#This Row],[Qty.]],5)</f>
        <v>0.04</v>
      </c>
      <c r="Q3164" s="46" t="b">
        <f>EXACT(Table2[[#This Row],[rate]],Table2[[#This Row],[Check]])</f>
        <v>1</v>
      </c>
      <c r="R3164" s="46"/>
      <c r="S3164" s="46" t="str">
        <f>IF(Table2[[#This Row],[SRO]]="EOU",VLOOKUP(Table2[[#This Row],[BE]],[2]GD.List!$C$3:$N$5014,12,0),IF(Table2[[#This Row],[SRO]]="Local","Polyester Staple Fibre","SRO 492"))</f>
        <v>Textile Chemical</v>
      </c>
    </row>
    <row r="3165" spans="1:19" x14ac:dyDescent="0.25">
      <c r="A3165" s="120" t="s">
        <v>2082</v>
      </c>
      <c r="B3165" s="116" t="s">
        <v>2277</v>
      </c>
      <c r="C3165" s="165">
        <v>4122</v>
      </c>
      <c r="D3165" s="117">
        <v>3910</v>
      </c>
      <c r="E3165" s="7" t="s">
        <v>2283</v>
      </c>
      <c r="F3165" s="116" t="s">
        <v>2288</v>
      </c>
      <c r="G3165" s="156">
        <v>44765</v>
      </c>
      <c r="H3165" s="82">
        <v>3695980.95</v>
      </c>
      <c r="I3165" s="50">
        <v>0.04</v>
      </c>
      <c r="J3165" s="15">
        <v>89.04</v>
      </c>
      <c r="K3165" s="15">
        <v>2226</v>
      </c>
      <c r="L3165" s="15"/>
      <c r="M3165" s="66" t="str">
        <f>TEXT(Table2[[#This Row],[Gd.Dt]],"mmm-yy")</f>
        <v>Jul-22</v>
      </c>
      <c r="N3165" s="46" t="str">
        <f>MID(Table2[[#This Row],[BE]],6,2)</f>
        <v>IB</v>
      </c>
      <c r="O3165" s="46" t="str">
        <f>IF(Table2[[#This Row],[Type]]="IB","EOU",IF(Table2[[#This Row],[Type]]="MB","Local","492"))</f>
        <v>EOU</v>
      </c>
      <c r="P3165" s="46">
        <f>ROUND(Table2[[#This Row],[Cons]]/Table2[[#This Row],[Qty.]],5)</f>
        <v>0.04</v>
      </c>
      <c r="Q3165" s="46" t="b">
        <f>EXACT(Table2[[#This Row],[rate]],Table2[[#This Row],[Check]])</f>
        <v>1</v>
      </c>
      <c r="R3165" s="46"/>
      <c r="S3165" s="46" t="str">
        <f>IF(Table2[[#This Row],[SRO]]="EOU",VLOOKUP(Table2[[#This Row],[BE]],[2]GD.List!$C$3:$N$5014,12,0),IF(Table2[[#This Row],[SRO]]="Local","Polyester Staple Fibre","SRO 492"))</f>
        <v>Textile Chemical</v>
      </c>
    </row>
    <row r="3166" spans="1:19" x14ac:dyDescent="0.25">
      <c r="A3166" s="120" t="s">
        <v>2171</v>
      </c>
      <c r="B3166" s="116" t="s">
        <v>2289</v>
      </c>
      <c r="C3166" s="165">
        <v>12862</v>
      </c>
      <c r="D3166" s="117">
        <v>9607.11</v>
      </c>
      <c r="E3166" s="7" t="s">
        <v>2290</v>
      </c>
      <c r="F3166" s="116" t="s">
        <v>2291</v>
      </c>
      <c r="G3166" s="156">
        <v>44765</v>
      </c>
      <c r="H3166" s="82">
        <v>31415692.239999998</v>
      </c>
      <c r="I3166" s="50">
        <v>1</v>
      </c>
      <c r="J3166" s="15">
        <v>69</v>
      </c>
      <c r="K3166" s="15">
        <v>69</v>
      </c>
      <c r="L3166" s="15"/>
      <c r="M3166" s="66" t="str">
        <f>TEXT(Table2[[#This Row],[Gd.Dt]],"mmm-yy")</f>
        <v>Jul-22</v>
      </c>
      <c r="N3166" s="46" t="str">
        <f>MID(Table2[[#This Row],[BE]],6,2)</f>
        <v>EP</v>
      </c>
      <c r="O3166" s="46" t="str">
        <f>IF(Table2[[#This Row],[Type]]="IB","EOU",IF(Table2[[#This Row],[Type]]="MB","Local","492"))</f>
        <v>492</v>
      </c>
      <c r="P3166" s="46">
        <f>ROUND(Table2[[#This Row],[Cons]]/Table2[[#This Row],[Qty.]],5)</f>
        <v>1</v>
      </c>
      <c r="Q3166" s="46" t="b">
        <f>EXACT(Table2[[#This Row],[rate]],Table2[[#This Row],[Check]])</f>
        <v>1</v>
      </c>
      <c r="R3166" s="46"/>
      <c r="S3166" s="46" t="str">
        <f>IF(Table2[[#This Row],[SRO]]="EOU",VLOOKUP(Table2[[#This Row],[BE]],[2]GD.List!$C$3:$N$5014,12,0),IF(Table2[[#This Row],[SRO]]="Local","Polyester Staple Fibre","SRO 492"))</f>
        <v>SRO 492</v>
      </c>
    </row>
    <row r="3167" spans="1:19" x14ac:dyDescent="0.25">
      <c r="A3167" s="119" t="s">
        <v>2172</v>
      </c>
      <c r="B3167" s="116" t="s">
        <v>2289</v>
      </c>
      <c r="C3167" s="165">
        <v>12862</v>
      </c>
      <c r="D3167" s="117">
        <v>8523.5990000000002</v>
      </c>
      <c r="E3167" s="7" t="s">
        <v>2290</v>
      </c>
      <c r="F3167" s="116" t="s">
        <v>2291</v>
      </c>
      <c r="G3167" s="156">
        <v>44765</v>
      </c>
      <c r="H3167" s="82">
        <v>31415692.239999998</v>
      </c>
      <c r="I3167" s="50">
        <v>1</v>
      </c>
      <c r="J3167" s="15">
        <v>10000</v>
      </c>
      <c r="K3167" s="15">
        <v>10000</v>
      </c>
      <c r="L3167" s="15"/>
      <c r="M3167" s="66" t="str">
        <f>TEXT(Table2[[#This Row],[Gd.Dt]],"mmm-yy")</f>
        <v>Jul-22</v>
      </c>
      <c r="N3167" s="46" t="str">
        <f>MID(Table2[[#This Row],[BE]],6,2)</f>
        <v>TI</v>
      </c>
      <c r="O3167" s="46" t="str">
        <f>IF(Table2[[#This Row],[Type]]="IB","EOU",IF(Table2[[#This Row],[Type]]="MB","Local","492"))</f>
        <v>492</v>
      </c>
      <c r="P3167" s="46">
        <f>ROUND(Table2[[#This Row],[Cons]]/Table2[[#This Row],[Qty.]],5)</f>
        <v>1</v>
      </c>
      <c r="Q3167" s="46" t="b">
        <f>EXACT(Table2[[#This Row],[rate]],Table2[[#This Row],[Check]])</f>
        <v>1</v>
      </c>
      <c r="R3167" s="46"/>
      <c r="S3167" s="46" t="str">
        <f>IF(Table2[[#This Row],[SRO]]="EOU",VLOOKUP(Table2[[#This Row],[BE]],[2]GD.List!$C$3:$N$5014,12,0),IF(Table2[[#This Row],[SRO]]="Local","Polyester Staple Fibre","SRO 492"))</f>
        <v>SRO 492</v>
      </c>
    </row>
    <row r="3168" spans="1:19" x14ac:dyDescent="0.25">
      <c r="A3168" s="120" t="s">
        <v>2172</v>
      </c>
      <c r="B3168" s="116" t="s">
        <v>2274</v>
      </c>
      <c r="C3168" s="165">
        <v>5824</v>
      </c>
      <c r="D3168" s="117">
        <v>8523.5990000000002</v>
      </c>
      <c r="E3168" s="7" t="s">
        <v>2279</v>
      </c>
      <c r="F3168" s="116" t="s">
        <v>2287</v>
      </c>
      <c r="G3168" s="156">
        <v>44765</v>
      </c>
      <c r="H3168" s="82">
        <v>11303510.4</v>
      </c>
      <c r="I3168" s="50">
        <v>1</v>
      </c>
      <c r="J3168" s="15">
        <v>5000</v>
      </c>
      <c r="K3168" s="15">
        <v>5000</v>
      </c>
      <c r="L3168" s="15"/>
      <c r="M3168" s="66" t="str">
        <f>TEXT(Table2[[#This Row],[Gd.Dt]],"mmm-yy")</f>
        <v>Jul-22</v>
      </c>
      <c r="N3168" s="46" t="str">
        <f>MID(Table2[[#This Row],[BE]],6,2)</f>
        <v>TI</v>
      </c>
      <c r="O3168" s="46" t="str">
        <f>IF(Table2[[#This Row],[Type]]="IB","EOU",IF(Table2[[#This Row],[Type]]="MB","Local","492"))</f>
        <v>492</v>
      </c>
      <c r="P3168" s="46">
        <f>ROUND(Table2[[#This Row],[Cons]]/Table2[[#This Row],[Qty.]],5)</f>
        <v>1</v>
      </c>
      <c r="Q3168" s="46" t="b">
        <f>EXACT(Table2[[#This Row],[rate]],Table2[[#This Row],[Check]])</f>
        <v>1</v>
      </c>
      <c r="R3168" s="46"/>
      <c r="S3168" s="46" t="str">
        <f>IF(Table2[[#This Row],[SRO]]="EOU",VLOOKUP(Table2[[#This Row],[BE]],[2]GD.List!$C$3:$N$5014,12,0),IF(Table2[[#This Row],[SRO]]="Local","Polyester Staple Fibre","SRO 492"))</f>
        <v>SRO 492</v>
      </c>
    </row>
    <row r="3169" spans="1:19" x14ac:dyDescent="0.25">
      <c r="A3169" s="120" t="s">
        <v>2211</v>
      </c>
      <c r="B3169" s="116" t="s">
        <v>2289</v>
      </c>
      <c r="C3169" s="165">
        <v>12862</v>
      </c>
      <c r="D3169" s="117">
        <v>9607.11</v>
      </c>
      <c r="E3169" s="7" t="s">
        <v>2290</v>
      </c>
      <c r="F3169" s="116" t="s">
        <v>2291</v>
      </c>
      <c r="G3169" s="156">
        <v>44765</v>
      </c>
      <c r="H3169" s="82">
        <v>31415692.239999998</v>
      </c>
      <c r="I3169" s="50">
        <v>1</v>
      </c>
      <c r="J3169" s="15">
        <v>33.24</v>
      </c>
      <c r="K3169" s="15">
        <v>33.24</v>
      </c>
      <c r="L3169" s="15"/>
      <c r="M3169" s="66" t="str">
        <f>TEXT(Table2[[#This Row],[Gd.Dt]],"mmm-yy")</f>
        <v>Jul-22</v>
      </c>
      <c r="N3169" s="46" t="str">
        <f>MID(Table2[[#This Row],[BE]],6,2)</f>
        <v>EP</v>
      </c>
      <c r="O3169" s="46" t="str">
        <f>IF(Table2[[#This Row],[Type]]="IB","EOU",IF(Table2[[#This Row],[Type]]="MB","Local","492"))</f>
        <v>492</v>
      </c>
      <c r="P3169" s="46">
        <f>ROUND(Table2[[#This Row],[Cons]]/Table2[[#This Row],[Qty.]],5)</f>
        <v>1</v>
      </c>
      <c r="Q3169" s="46" t="b">
        <f>EXACT(Table2[[#This Row],[rate]],Table2[[#This Row],[Check]])</f>
        <v>1</v>
      </c>
      <c r="R3169" s="46"/>
      <c r="S3169" s="46" t="str">
        <f>IF(Table2[[#This Row],[SRO]]="EOU",VLOOKUP(Table2[[#This Row],[BE]],[2]GD.List!$C$3:$N$5014,12,0),IF(Table2[[#This Row],[SRO]]="Local","Polyester Staple Fibre","SRO 492"))</f>
        <v>SRO 492</v>
      </c>
    </row>
    <row r="3170" spans="1:19" x14ac:dyDescent="0.25">
      <c r="A3170" s="120" t="s">
        <v>2213</v>
      </c>
      <c r="B3170" s="116" t="s">
        <v>2289</v>
      </c>
      <c r="C3170" s="165">
        <v>12862</v>
      </c>
      <c r="D3170" s="117">
        <v>9606.2919999999995</v>
      </c>
      <c r="E3170" s="7" t="s">
        <v>2290</v>
      </c>
      <c r="F3170" s="116" t="s">
        <v>2291</v>
      </c>
      <c r="G3170" s="156">
        <v>44765</v>
      </c>
      <c r="H3170" s="82">
        <v>31415692.239999998</v>
      </c>
      <c r="I3170" s="50">
        <v>1</v>
      </c>
      <c r="J3170" s="15">
        <v>5</v>
      </c>
      <c r="K3170" s="15">
        <v>5</v>
      </c>
      <c r="L3170" s="15"/>
      <c r="M3170" s="66" t="str">
        <f>TEXT(Table2[[#This Row],[Gd.Dt]],"mmm-yy")</f>
        <v>Jul-22</v>
      </c>
      <c r="N3170" s="46" t="str">
        <f>MID(Table2[[#This Row],[BE]],6,2)</f>
        <v>TI</v>
      </c>
      <c r="O3170" s="46" t="str">
        <f>IF(Table2[[#This Row],[Type]]="IB","EOU",IF(Table2[[#This Row],[Type]]="MB","Local","492"))</f>
        <v>492</v>
      </c>
      <c r="P3170" s="46">
        <f>ROUND(Table2[[#This Row],[Cons]]/Table2[[#This Row],[Qty.]],5)</f>
        <v>1</v>
      </c>
      <c r="Q3170" s="46" t="b">
        <f>EXACT(Table2[[#This Row],[rate]],Table2[[#This Row],[Check]])</f>
        <v>1</v>
      </c>
      <c r="R3170" s="46"/>
      <c r="S3170" s="46" t="str">
        <f>IF(Table2[[#This Row],[SRO]]="EOU",VLOOKUP(Table2[[#This Row],[BE]],[2]GD.List!$C$3:$N$5014,12,0),IF(Table2[[#This Row],[SRO]]="Local","Polyester Staple Fibre","SRO 492"))</f>
        <v>SRO 492</v>
      </c>
    </row>
    <row r="3171" spans="1:19" x14ac:dyDescent="0.25">
      <c r="A3171" s="120" t="s">
        <v>2221</v>
      </c>
      <c r="B3171" s="116" t="s">
        <v>2275</v>
      </c>
      <c r="C3171" s="165">
        <v>33918</v>
      </c>
      <c r="D3171" s="117">
        <v>5201.009</v>
      </c>
      <c r="E3171" s="7" t="s">
        <v>2282</v>
      </c>
      <c r="F3171" s="116" t="s">
        <v>2284</v>
      </c>
      <c r="G3171" s="156">
        <v>44765</v>
      </c>
      <c r="H3171" s="82">
        <v>24238263.93</v>
      </c>
      <c r="I3171" s="50">
        <v>0.48980000000000001</v>
      </c>
      <c r="J3171" s="15">
        <v>6917.45</v>
      </c>
      <c r="K3171" s="15">
        <v>14123</v>
      </c>
      <c r="L3171" s="15"/>
      <c r="M3171" s="66" t="str">
        <f>TEXT(Table2[[#This Row],[Gd.Dt]],"mmm-yy")</f>
        <v>Jul-22</v>
      </c>
      <c r="N3171" s="46" t="str">
        <f>MID(Table2[[#This Row],[BE]],6,2)</f>
        <v>IB</v>
      </c>
      <c r="O3171" s="46" t="str">
        <f>IF(Table2[[#This Row],[Type]]="IB","EOU",IF(Table2[[#This Row],[Type]]="MB","Local","492"))</f>
        <v>EOU</v>
      </c>
      <c r="P3171" s="46">
        <f>ROUND(Table2[[#This Row],[Cons]]/Table2[[#This Row],[Qty.]],5)</f>
        <v>0.48980000000000001</v>
      </c>
      <c r="Q3171" s="46" t="b">
        <f>EXACT(Table2[[#This Row],[rate]],Table2[[#This Row],[Check]])</f>
        <v>1</v>
      </c>
      <c r="R3171" s="46"/>
      <c r="S3171" s="46" t="str">
        <f>IF(Table2[[#This Row],[SRO]]="EOU",VLOOKUP(Table2[[#This Row],[BE]],[2]GD.List!$C$3:$N$5014,12,0),IF(Table2[[#This Row],[SRO]]="Local","Polyester Staple Fibre","SRO 492"))</f>
        <v>Raw Cotton</v>
      </c>
    </row>
    <row r="3172" spans="1:19" x14ac:dyDescent="0.25">
      <c r="A3172" s="119" t="s">
        <v>2242</v>
      </c>
      <c r="B3172" s="116" t="s">
        <v>2275</v>
      </c>
      <c r="C3172" s="165">
        <v>33918</v>
      </c>
      <c r="D3172" s="117">
        <v>3906.9090000000001</v>
      </c>
      <c r="E3172" s="7" t="s">
        <v>2282</v>
      </c>
      <c r="F3172" s="116" t="s">
        <v>2284</v>
      </c>
      <c r="G3172" s="156">
        <v>44765</v>
      </c>
      <c r="H3172" s="82">
        <v>24238263.93</v>
      </c>
      <c r="I3172" s="50">
        <v>0.04</v>
      </c>
      <c r="J3172" s="15">
        <v>564.91999999999996</v>
      </c>
      <c r="K3172" s="15">
        <v>14123</v>
      </c>
      <c r="L3172" s="15"/>
      <c r="M3172" s="66" t="str">
        <f>TEXT(Table2[[#This Row],[Gd.Dt]],"mmm-yy")</f>
        <v>Jul-22</v>
      </c>
      <c r="N3172" s="46" t="str">
        <f>MID(Table2[[#This Row],[BE]],6,2)</f>
        <v>IB</v>
      </c>
      <c r="O3172" s="46" t="str">
        <f>IF(Table2[[#This Row],[Type]]="IB","EOU",IF(Table2[[#This Row],[Type]]="MB","Local","492"))</f>
        <v>EOU</v>
      </c>
      <c r="P3172" s="46">
        <f>ROUND(Table2[[#This Row],[Cons]]/Table2[[#This Row],[Qty.]],5)</f>
        <v>0.04</v>
      </c>
      <c r="Q3172" s="46" t="b">
        <f>EXACT(Table2[[#This Row],[rate]],Table2[[#This Row],[Check]])</f>
        <v>1</v>
      </c>
      <c r="R3172" s="46"/>
      <c r="S3172" s="46" t="str">
        <f>IF(Table2[[#This Row],[SRO]]="EOU",VLOOKUP(Table2[[#This Row],[BE]],[2]GD.List!$C$3:$N$5014,12,0),IF(Table2[[#This Row],[SRO]]="Local","Polyester Staple Fibre","SRO 492"))</f>
        <v>Textile Chemical</v>
      </c>
    </row>
    <row r="3173" spans="1:19" x14ac:dyDescent="0.25">
      <c r="A3173" s="120" t="s">
        <v>2242</v>
      </c>
      <c r="B3173" s="116" t="s">
        <v>2276</v>
      </c>
      <c r="C3173" s="165">
        <v>28412</v>
      </c>
      <c r="D3173" s="117">
        <v>3906.9090000000001</v>
      </c>
      <c r="E3173" s="7" t="s">
        <v>2282</v>
      </c>
      <c r="F3173" s="116" t="s">
        <v>2285</v>
      </c>
      <c r="G3173" s="156">
        <v>44765</v>
      </c>
      <c r="H3173" s="82">
        <v>32359291.739999998</v>
      </c>
      <c r="I3173" s="50">
        <v>0.04</v>
      </c>
      <c r="J3173" s="15">
        <v>591.52</v>
      </c>
      <c r="K3173" s="15">
        <v>14788</v>
      </c>
      <c r="L3173" s="15"/>
      <c r="M3173" s="66" t="str">
        <f>TEXT(Table2[[#This Row],[Gd.Dt]],"mmm-yy")</f>
        <v>Jul-22</v>
      </c>
      <c r="N3173" s="46" t="str">
        <f>MID(Table2[[#This Row],[BE]],6,2)</f>
        <v>IB</v>
      </c>
      <c r="O3173" s="46" t="str">
        <f>IF(Table2[[#This Row],[Type]]="IB","EOU",IF(Table2[[#This Row],[Type]]="MB","Local","492"))</f>
        <v>EOU</v>
      </c>
      <c r="P3173" s="46">
        <f>ROUND(Table2[[#This Row],[Cons]]/Table2[[#This Row],[Qty.]],5)</f>
        <v>0.04</v>
      </c>
      <c r="Q3173" s="46" t="b">
        <f>EXACT(Table2[[#This Row],[rate]],Table2[[#This Row],[Check]])</f>
        <v>1</v>
      </c>
      <c r="R3173" s="46"/>
      <c r="S3173" s="46" t="str">
        <f>IF(Table2[[#This Row],[SRO]]="EOU",VLOOKUP(Table2[[#This Row],[BE]],[2]GD.List!$C$3:$N$5014,12,0),IF(Table2[[#This Row],[SRO]]="Local","Polyester Staple Fibre","SRO 492"))</f>
        <v>Textile Chemical</v>
      </c>
    </row>
    <row r="3174" spans="1:19" x14ac:dyDescent="0.25">
      <c r="A3174" s="120" t="s">
        <v>2280</v>
      </c>
      <c r="B3174" s="116" t="s">
        <v>2274</v>
      </c>
      <c r="C3174" s="165">
        <v>5824</v>
      </c>
      <c r="D3174" s="117">
        <v>9606.2919999999995</v>
      </c>
      <c r="E3174" s="7" t="s">
        <v>2279</v>
      </c>
      <c r="F3174" s="116" t="s">
        <v>2287</v>
      </c>
      <c r="G3174" s="156">
        <v>44765</v>
      </c>
      <c r="H3174" s="82">
        <v>11303510.4</v>
      </c>
      <c r="I3174" s="50">
        <v>1</v>
      </c>
      <c r="J3174" s="15">
        <v>13</v>
      </c>
      <c r="K3174" s="15">
        <v>13</v>
      </c>
      <c r="L3174" s="15"/>
      <c r="M3174" s="66" t="str">
        <f>TEXT(Table2[[#This Row],[Gd.Dt]],"mmm-yy")</f>
        <v>Jul-22</v>
      </c>
      <c r="N3174" s="46" t="str">
        <f>MID(Table2[[#This Row],[BE]],6,2)</f>
        <v>TI</v>
      </c>
      <c r="O3174" s="46" t="str">
        <f>IF(Table2[[#This Row],[Type]]="IB","EOU",IF(Table2[[#This Row],[Type]]="MB","Local","492"))</f>
        <v>492</v>
      </c>
      <c r="P3174" s="46">
        <f>ROUND(Table2[[#This Row],[Cons]]/Table2[[#This Row],[Qty.]],5)</f>
        <v>1</v>
      </c>
      <c r="Q3174" s="46" t="b">
        <f>EXACT(Table2[[#This Row],[rate]],Table2[[#This Row],[Check]])</f>
        <v>1</v>
      </c>
      <c r="R3174" s="46"/>
      <c r="S3174" s="46" t="str">
        <f>IF(Table2[[#This Row],[SRO]]="EOU",VLOOKUP(Table2[[#This Row],[BE]],[2]GD.List!$C$3:$N$5014,12,0),IF(Table2[[#This Row],[SRO]]="Local","Polyester Staple Fibre","SRO 492"))</f>
        <v>SRO 492</v>
      </c>
    </row>
    <row r="3175" spans="1:19" x14ac:dyDescent="0.25">
      <c r="A3175" s="119" t="s">
        <v>2281</v>
      </c>
      <c r="B3175" s="119" t="s">
        <v>2274</v>
      </c>
      <c r="C3175" s="170">
        <v>5824</v>
      </c>
      <c r="D3175" s="171">
        <v>4821.1090000000004</v>
      </c>
      <c r="E3175" s="162" t="s">
        <v>2279</v>
      </c>
      <c r="F3175" s="119" t="s">
        <v>2287</v>
      </c>
      <c r="G3175" s="163">
        <v>44765</v>
      </c>
      <c r="H3175" s="172">
        <v>11303510.4</v>
      </c>
      <c r="I3175" s="53">
        <v>1</v>
      </c>
      <c r="J3175" s="30">
        <v>5273</v>
      </c>
      <c r="K3175" s="30">
        <v>5273</v>
      </c>
      <c r="L3175" s="30"/>
      <c r="M3175" s="67" t="str">
        <f>TEXT(Table2[[#This Row],[Gd.Dt]],"mmm-yy")</f>
        <v>Jul-22</v>
      </c>
      <c r="N3175" s="47" t="str">
        <f>MID(Table2[[#This Row],[BE]],6,2)</f>
        <v>TI</v>
      </c>
      <c r="O3175" s="47" t="str">
        <f>IF(Table2[[#This Row],[Type]]="IB","EOU",IF(Table2[[#This Row],[Type]]="MB","Local","492"))</f>
        <v>492</v>
      </c>
      <c r="P3175" s="47">
        <f>ROUND(Table2[[#This Row],[Cons]]/Table2[[#This Row],[Qty.]],5)</f>
        <v>1</v>
      </c>
      <c r="Q3175" s="47" t="b">
        <f>EXACT(Table2[[#This Row],[rate]],Table2[[#This Row],[Check]])</f>
        <v>1</v>
      </c>
      <c r="R3175" s="47"/>
      <c r="S3175" s="47" t="str">
        <f>IF(Table2[[#This Row],[SRO]]="EOU",VLOOKUP(Table2[[#This Row],[BE]],[2]GD.List!$C$3:$N$5014,12,0),IF(Table2[[#This Row],[SRO]]="Local","Polyester Staple Fibre","SRO 492"))</f>
        <v>SRO 492</v>
      </c>
    </row>
    <row r="3176" spans="1:19" x14ac:dyDescent="0.25">
      <c r="A3176" s="119" t="s">
        <v>1</v>
      </c>
      <c r="B3176" s="116" t="s">
        <v>2302</v>
      </c>
      <c r="C3176" s="165">
        <v>20169</v>
      </c>
      <c r="D3176" s="117">
        <v>2701.12</v>
      </c>
      <c r="E3176" s="7" t="s">
        <v>2320</v>
      </c>
      <c r="F3176" s="116" t="s">
        <v>2322</v>
      </c>
      <c r="G3176" s="156">
        <v>44766</v>
      </c>
      <c r="H3176" s="82">
        <v>18084312.73</v>
      </c>
      <c r="I3176" s="50">
        <v>0.4</v>
      </c>
      <c r="J3176" s="15">
        <v>4356.3999999999996</v>
      </c>
      <c r="K3176" s="15">
        <v>10891</v>
      </c>
      <c r="L3176" s="15"/>
      <c r="M3176" s="66" t="str">
        <f>TEXT(Table2[[#This Row],[Gd.Dt]],"mmm-yy")</f>
        <v>Jul-22</v>
      </c>
      <c r="N3176" s="46" t="str">
        <f>MID(Table2[[#This Row],[BE]],6,2)</f>
        <v>IB</v>
      </c>
      <c r="O3176" s="46" t="str">
        <f>IF(Table2[[#This Row],[Type]]="IB","EOU",IF(Table2[[#This Row],[Type]]="MB","Local","492"))</f>
        <v>EOU</v>
      </c>
      <c r="P3176" s="46">
        <f>ROUND(Table2[[#This Row],[Cons]]/Table2[[#This Row],[Qty.]],5)</f>
        <v>0.4</v>
      </c>
      <c r="Q3176" s="46" t="b">
        <f>EXACT(Table2[[#This Row],[rate]],Table2[[#This Row],[Check]])</f>
        <v>1</v>
      </c>
      <c r="R3176" s="46"/>
      <c r="S3176" s="46" t="str">
        <f>IF(Table2[[#This Row],[SRO]]="EOU",VLOOKUP(Table2[[#This Row],[BE]],[2]GD.List!$C$3:$N$5014,12,0),IF(Table2[[#This Row],[SRO]]="Local","Polyester Staple Fibre","SRO 492"))</f>
        <v>Textile Coal</v>
      </c>
    </row>
    <row r="3177" spans="1:19" x14ac:dyDescent="0.25">
      <c r="A3177" s="116" t="s">
        <v>1</v>
      </c>
      <c r="B3177" s="116" t="s">
        <v>2303</v>
      </c>
      <c r="C3177" s="165">
        <v>7065</v>
      </c>
      <c r="D3177" s="117">
        <v>2701.12</v>
      </c>
      <c r="E3177" s="7" t="s">
        <v>2321</v>
      </c>
      <c r="F3177" s="116" t="s">
        <v>2323</v>
      </c>
      <c r="G3177" s="156">
        <v>44766</v>
      </c>
      <c r="H3177" s="82">
        <v>6334826.5800000001</v>
      </c>
      <c r="I3177" s="50">
        <v>0.4</v>
      </c>
      <c r="J3177" s="15">
        <v>1526</v>
      </c>
      <c r="K3177" s="15">
        <v>3815</v>
      </c>
      <c r="L3177" s="15"/>
      <c r="M3177" s="66" t="str">
        <f>TEXT(Table2[[#This Row],[Gd.Dt]],"mmm-yy")</f>
        <v>Jul-22</v>
      </c>
      <c r="N3177" s="46" t="str">
        <f>MID(Table2[[#This Row],[BE]],6,2)</f>
        <v>IB</v>
      </c>
      <c r="O3177" s="46" t="str">
        <f>IF(Table2[[#This Row],[Type]]="IB","EOU",IF(Table2[[#This Row],[Type]]="MB","Local","492"))</f>
        <v>EOU</v>
      </c>
      <c r="P3177" s="46">
        <f>ROUND(Table2[[#This Row],[Cons]]/Table2[[#This Row],[Qty.]],5)</f>
        <v>0.4</v>
      </c>
      <c r="Q3177" s="46" t="b">
        <f>EXACT(Table2[[#This Row],[rate]],Table2[[#This Row],[Check]])</f>
        <v>1</v>
      </c>
      <c r="R3177" s="46"/>
      <c r="S3177" s="46" t="str">
        <f>IF(Table2[[#This Row],[SRO]]="EOU",VLOOKUP(Table2[[#This Row],[BE]],[2]GD.List!$C$3:$N$5014,12,0),IF(Table2[[#This Row],[SRO]]="Local","Polyester Staple Fibre","SRO 492"))</f>
        <v>Textile Coal</v>
      </c>
    </row>
    <row r="3178" spans="1:19" x14ac:dyDescent="0.25">
      <c r="A3178" s="116" t="s">
        <v>1</v>
      </c>
      <c r="B3178" s="116" t="s">
        <v>2301</v>
      </c>
      <c r="C3178" s="165">
        <v>20184</v>
      </c>
      <c r="D3178" s="117">
        <v>2701.12</v>
      </c>
      <c r="E3178" s="7" t="s">
        <v>2319</v>
      </c>
      <c r="F3178" s="116" t="s">
        <v>2324</v>
      </c>
      <c r="G3178" s="156">
        <v>44766</v>
      </c>
      <c r="H3178" s="82">
        <v>48520806.939999998</v>
      </c>
      <c r="I3178" s="50">
        <v>0.4</v>
      </c>
      <c r="J3178" s="15">
        <v>9526.7999999999993</v>
      </c>
      <c r="K3178" s="15">
        <v>23817</v>
      </c>
      <c r="L3178" s="15"/>
      <c r="M3178" s="66" t="str">
        <f>TEXT(Table2[[#This Row],[Gd.Dt]],"mmm-yy")</f>
        <v>Jul-22</v>
      </c>
      <c r="N3178" s="46" t="str">
        <f>MID(Table2[[#This Row],[BE]],6,2)</f>
        <v>IB</v>
      </c>
      <c r="O3178" s="46" t="str">
        <f>IF(Table2[[#This Row],[Type]]="IB","EOU",IF(Table2[[#This Row],[Type]]="MB","Local","492"))</f>
        <v>EOU</v>
      </c>
      <c r="P3178" s="46">
        <f>ROUND(Table2[[#This Row],[Cons]]/Table2[[#This Row],[Qty.]],5)</f>
        <v>0.4</v>
      </c>
      <c r="Q3178" s="46" t="b">
        <f>EXACT(Table2[[#This Row],[rate]],Table2[[#This Row],[Check]])</f>
        <v>1</v>
      </c>
      <c r="R3178" s="46"/>
      <c r="S3178" s="46" t="str">
        <f>IF(Table2[[#This Row],[SRO]]="EOU",VLOOKUP(Table2[[#This Row],[BE]],[2]GD.List!$C$3:$N$5014,12,0),IF(Table2[[#This Row],[SRO]]="Local","Polyester Staple Fibre","SRO 492"))</f>
        <v>Textile Coal</v>
      </c>
    </row>
    <row r="3179" spans="1:19" x14ac:dyDescent="0.25">
      <c r="A3179" s="116" t="s">
        <v>1</v>
      </c>
      <c r="B3179" s="116" t="s">
        <v>2299</v>
      </c>
      <c r="C3179" s="165">
        <v>12756</v>
      </c>
      <c r="D3179" s="117">
        <v>2701.12</v>
      </c>
      <c r="E3179" s="7" t="s">
        <v>2317</v>
      </c>
      <c r="F3179" s="116" t="s">
        <v>2325</v>
      </c>
      <c r="G3179" s="156">
        <v>44766</v>
      </c>
      <c r="H3179" s="82">
        <v>18606900</v>
      </c>
      <c r="I3179" s="50">
        <v>0.4</v>
      </c>
      <c r="J3179" s="15">
        <v>3317.2</v>
      </c>
      <c r="K3179" s="15">
        <v>8293</v>
      </c>
      <c r="L3179" s="15"/>
      <c r="M3179" s="66" t="str">
        <f>TEXT(Table2[[#This Row],[Gd.Dt]],"mmm-yy")</f>
        <v>Jul-22</v>
      </c>
      <c r="N3179" s="46" t="str">
        <f>MID(Table2[[#This Row],[BE]],6,2)</f>
        <v>IB</v>
      </c>
      <c r="O3179" s="46" t="str">
        <f>IF(Table2[[#This Row],[Type]]="IB","EOU",IF(Table2[[#This Row],[Type]]="MB","Local","492"))</f>
        <v>EOU</v>
      </c>
      <c r="P3179" s="46">
        <f>ROUND(Table2[[#This Row],[Cons]]/Table2[[#This Row],[Qty.]],5)</f>
        <v>0.4</v>
      </c>
      <c r="Q3179" s="46" t="b">
        <f>EXACT(Table2[[#This Row],[rate]],Table2[[#This Row],[Check]])</f>
        <v>1</v>
      </c>
      <c r="R3179" s="46"/>
      <c r="S3179" s="46" t="str">
        <f>IF(Table2[[#This Row],[SRO]]="EOU",VLOOKUP(Table2[[#This Row],[BE]],[2]GD.List!$C$3:$N$5014,12,0),IF(Table2[[#This Row],[SRO]]="Local","Polyester Staple Fibre","SRO 492"))</f>
        <v>Textile Coal</v>
      </c>
    </row>
    <row r="3180" spans="1:19" x14ac:dyDescent="0.25">
      <c r="A3180" s="116" t="s">
        <v>1</v>
      </c>
      <c r="B3180" s="116" t="s">
        <v>2300</v>
      </c>
      <c r="C3180" s="165">
        <v>52008</v>
      </c>
      <c r="D3180" s="117">
        <v>2701.12</v>
      </c>
      <c r="E3180" s="7" t="s">
        <v>2318</v>
      </c>
      <c r="F3180" s="116" t="s">
        <v>2326</v>
      </c>
      <c r="G3180" s="156">
        <v>44766</v>
      </c>
      <c r="H3180" s="82">
        <v>15229464.439999999</v>
      </c>
      <c r="I3180" s="50">
        <v>0.4</v>
      </c>
      <c r="J3180" s="15">
        <v>2406.8000000000002</v>
      </c>
      <c r="K3180" s="15">
        <v>6017</v>
      </c>
      <c r="L3180" s="15"/>
      <c r="M3180" s="66" t="str">
        <f>TEXT(Table2[[#This Row],[Gd.Dt]],"mmm-yy")</f>
        <v>Jul-22</v>
      </c>
      <c r="N3180" s="46" t="str">
        <f>MID(Table2[[#This Row],[BE]],6,2)</f>
        <v>IB</v>
      </c>
      <c r="O3180" s="46" t="str">
        <f>IF(Table2[[#This Row],[Type]]="IB","EOU",IF(Table2[[#This Row],[Type]]="MB","Local","492"))</f>
        <v>EOU</v>
      </c>
      <c r="P3180" s="46">
        <f>ROUND(Table2[[#This Row],[Cons]]/Table2[[#This Row],[Qty.]],5)</f>
        <v>0.4</v>
      </c>
      <c r="Q3180" s="46" t="b">
        <f>EXACT(Table2[[#This Row],[rate]],Table2[[#This Row],[Check]])</f>
        <v>1</v>
      </c>
      <c r="R3180" s="46"/>
      <c r="S3180" s="46" t="str">
        <f>IF(Table2[[#This Row],[SRO]]="EOU",VLOOKUP(Table2[[#This Row],[BE]],[2]GD.List!$C$3:$N$5014,12,0),IF(Table2[[#This Row],[SRO]]="Local","Polyester Staple Fibre","SRO 492"))</f>
        <v>Textile Coal</v>
      </c>
    </row>
    <row r="3181" spans="1:19" x14ac:dyDescent="0.25">
      <c r="A3181" s="116" t="s">
        <v>1</v>
      </c>
      <c r="B3181" s="116" t="s">
        <v>2218</v>
      </c>
      <c r="C3181" s="165">
        <v>13286</v>
      </c>
      <c r="D3181" s="117">
        <v>2701.12</v>
      </c>
      <c r="E3181" s="7" t="s">
        <v>46</v>
      </c>
      <c r="F3181" s="116" t="s">
        <v>2327</v>
      </c>
      <c r="G3181" s="156">
        <v>44767</v>
      </c>
      <c r="H3181" s="82">
        <v>40153878.390000001</v>
      </c>
      <c r="I3181" s="50">
        <v>0.1</v>
      </c>
      <c r="J3181" s="15">
        <v>1418</v>
      </c>
      <c r="K3181" s="15">
        <v>14180</v>
      </c>
      <c r="L3181" s="15"/>
      <c r="M3181" s="66" t="str">
        <f>TEXT(Table2[[#This Row],[Gd.Dt]],"mmm-yy")</f>
        <v>Jul-22</v>
      </c>
      <c r="N3181" s="46" t="str">
        <f>MID(Table2[[#This Row],[BE]],6,2)</f>
        <v>IB</v>
      </c>
      <c r="O3181" s="46" t="str">
        <f>IF(Table2[[#This Row],[Type]]="IB","EOU",IF(Table2[[#This Row],[Type]]="MB","Local","492"))</f>
        <v>EOU</v>
      </c>
      <c r="P3181" s="46">
        <f>ROUND(Table2[[#This Row],[Cons]]/Table2[[#This Row],[Qty.]],5)</f>
        <v>0.1</v>
      </c>
      <c r="Q3181" s="46" t="b">
        <f>EXACT(Table2[[#This Row],[rate]],Table2[[#This Row],[Check]])</f>
        <v>1</v>
      </c>
      <c r="R3181" s="46"/>
      <c r="S3181" s="46" t="str">
        <f>IF(Table2[[#This Row],[SRO]]="EOU",VLOOKUP(Table2[[#This Row],[BE]],[2]GD.List!$C$3:$N$5014,12,0),IF(Table2[[#This Row],[SRO]]="Local","Polyester Staple Fibre","SRO 492"))</f>
        <v>Textile Coal</v>
      </c>
    </row>
    <row r="3182" spans="1:19" x14ac:dyDescent="0.25">
      <c r="A3182" s="116" t="s">
        <v>1</v>
      </c>
      <c r="B3182" s="116" t="s">
        <v>2296</v>
      </c>
      <c r="C3182" s="165">
        <v>4421</v>
      </c>
      <c r="D3182" s="117">
        <v>2701.12</v>
      </c>
      <c r="E3182" s="7" t="s">
        <v>2311</v>
      </c>
      <c r="F3182" s="116" t="s">
        <v>2328</v>
      </c>
      <c r="G3182" s="156">
        <v>44765</v>
      </c>
      <c r="H3182" s="82">
        <v>28192090.039999999</v>
      </c>
      <c r="I3182" s="50">
        <v>0.1</v>
      </c>
      <c r="J3182" s="15">
        <v>178.57</v>
      </c>
      <c r="K3182" s="15">
        <v>1785.71</v>
      </c>
      <c r="L3182" s="15"/>
      <c r="M3182" s="66" t="str">
        <f>TEXT(Table2[[#This Row],[Gd.Dt]],"mmm-yy")</f>
        <v>Jul-22</v>
      </c>
      <c r="N3182" s="46" t="str">
        <f>MID(Table2[[#This Row],[BE]],6,2)</f>
        <v>IB</v>
      </c>
      <c r="O3182" s="46" t="str">
        <f>IF(Table2[[#This Row],[Type]]="IB","EOU",IF(Table2[[#This Row],[Type]]="MB","Local","492"))</f>
        <v>EOU</v>
      </c>
      <c r="P3182" s="46">
        <f>ROUND(Table2[[#This Row],[Cons]]/Table2[[#This Row],[Qty.]],5)</f>
        <v>0.1</v>
      </c>
      <c r="Q3182" s="46" t="b">
        <f>EXACT(Table2[[#This Row],[rate]],Table2[[#This Row],[Check]])</f>
        <v>1</v>
      </c>
      <c r="R3182" s="46"/>
      <c r="S3182" s="46" t="str">
        <f>IF(Table2[[#This Row],[SRO]]="EOU",VLOOKUP(Table2[[#This Row],[BE]],[2]GD.List!$C$3:$N$5014,12,0),IF(Table2[[#This Row],[SRO]]="Local","Polyester Staple Fibre","SRO 492"))</f>
        <v>Textile Coal</v>
      </c>
    </row>
    <row r="3183" spans="1:19" x14ac:dyDescent="0.25">
      <c r="A3183" s="116" t="s">
        <v>1</v>
      </c>
      <c r="B3183" s="116" t="s">
        <v>2296</v>
      </c>
      <c r="C3183" s="165">
        <v>4421</v>
      </c>
      <c r="D3183" s="117">
        <v>2701.12</v>
      </c>
      <c r="E3183" s="7" t="s">
        <v>2311</v>
      </c>
      <c r="F3183" s="116" t="s">
        <v>2328</v>
      </c>
      <c r="G3183" s="156">
        <v>44765</v>
      </c>
      <c r="H3183" s="82">
        <v>28192090.039999999</v>
      </c>
      <c r="I3183" s="50">
        <v>0.4</v>
      </c>
      <c r="J3183" s="15">
        <v>5434</v>
      </c>
      <c r="K3183" s="15">
        <v>13585</v>
      </c>
      <c r="L3183" s="15"/>
      <c r="M3183" s="66" t="str">
        <f>TEXT(Table2[[#This Row],[Gd.Dt]],"mmm-yy")</f>
        <v>Jul-22</v>
      </c>
      <c r="N3183" s="46" t="str">
        <f>MID(Table2[[#This Row],[BE]],6,2)</f>
        <v>IB</v>
      </c>
      <c r="O3183" s="46" t="str">
        <f>IF(Table2[[#This Row],[Type]]="IB","EOU",IF(Table2[[#This Row],[Type]]="MB","Local","492"))</f>
        <v>EOU</v>
      </c>
      <c r="P3183" s="46">
        <f>ROUND(Table2[[#This Row],[Cons]]/Table2[[#This Row],[Qty.]],5)</f>
        <v>0.4</v>
      </c>
      <c r="Q3183" s="46" t="b">
        <f>EXACT(Table2[[#This Row],[rate]],Table2[[#This Row],[Check]])</f>
        <v>1</v>
      </c>
      <c r="R3183" s="46"/>
      <c r="S3183" s="46" t="str">
        <f>IF(Table2[[#This Row],[SRO]]="EOU",VLOOKUP(Table2[[#This Row],[BE]],[2]GD.List!$C$3:$N$5014,12,0),IF(Table2[[#This Row],[SRO]]="Local","Polyester Staple Fibre","SRO 492"))</f>
        <v>Textile Coal</v>
      </c>
    </row>
    <row r="3184" spans="1:19" x14ac:dyDescent="0.25">
      <c r="A3184" s="116" t="s">
        <v>1</v>
      </c>
      <c r="B3184" s="116" t="s">
        <v>2295</v>
      </c>
      <c r="C3184" s="165">
        <v>4252</v>
      </c>
      <c r="D3184" s="117">
        <v>2701.12</v>
      </c>
      <c r="E3184" s="7" t="s">
        <v>2310</v>
      </c>
      <c r="F3184" s="116" t="s">
        <v>2329</v>
      </c>
      <c r="G3184" s="156">
        <v>44765</v>
      </c>
      <c r="H3184" s="82">
        <v>37021066.75</v>
      </c>
      <c r="I3184" s="50">
        <v>0.4</v>
      </c>
      <c r="J3184" s="15">
        <v>6423.6</v>
      </c>
      <c r="K3184" s="15">
        <v>16058.99</v>
      </c>
      <c r="L3184" s="15"/>
      <c r="M3184" s="66" t="str">
        <f>TEXT(Table2[[#This Row],[Gd.Dt]],"mmm-yy")</f>
        <v>Jul-22</v>
      </c>
      <c r="N3184" s="46" t="str">
        <f>MID(Table2[[#This Row],[BE]],6,2)</f>
        <v>IB</v>
      </c>
      <c r="O3184" s="46" t="str">
        <f>IF(Table2[[#This Row],[Type]]="IB","EOU",IF(Table2[[#This Row],[Type]]="MB","Local","492"))</f>
        <v>EOU</v>
      </c>
      <c r="P3184" s="46">
        <f>ROUND(Table2[[#This Row],[Cons]]/Table2[[#This Row],[Qty.]],5)</f>
        <v>0.4</v>
      </c>
      <c r="Q3184" s="46" t="b">
        <f>EXACT(Table2[[#This Row],[rate]],Table2[[#This Row],[Check]])</f>
        <v>1</v>
      </c>
      <c r="R3184" s="46"/>
      <c r="S3184" s="46" t="str">
        <f>IF(Table2[[#This Row],[SRO]]="EOU",VLOOKUP(Table2[[#This Row],[BE]],[2]GD.List!$C$3:$N$5014,12,0),IF(Table2[[#This Row],[SRO]]="Local","Polyester Staple Fibre","SRO 492"))</f>
        <v>Textile Coal</v>
      </c>
    </row>
    <row r="3185" spans="1:19" x14ac:dyDescent="0.25">
      <c r="A3185" s="116" t="s">
        <v>1</v>
      </c>
      <c r="B3185" s="116" t="s">
        <v>2294</v>
      </c>
      <c r="C3185" s="165">
        <v>22784</v>
      </c>
      <c r="D3185" s="117">
        <v>2701.12</v>
      </c>
      <c r="E3185" s="7" t="s">
        <v>2308</v>
      </c>
      <c r="F3185" s="116" t="s">
        <v>2330</v>
      </c>
      <c r="G3185" s="156">
        <v>44765</v>
      </c>
      <c r="H3185" s="82">
        <v>26487333.260000002</v>
      </c>
      <c r="I3185" s="50">
        <v>0.4</v>
      </c>
      <c r="J3185" s="15">
        <v>4806.8</v>
      </c>
      <c r="K3185" s="15">
        <v>12017</v>
      </c>
      <c r="L3185" s="15"/>
      <c r="M3185" s="66" t="str">
        <f>TEXT(Table2[[#This Row],[Gd.Dt]],"mmm-yy")</f>
        <v>Jul-22</v>
      </c>
      <c r="N3185" s="46" t="str">
        <f>MID(Table2[[#This Row],[BE]],6,2)</f>
        <v>IB</v>
      </c>
      <c r="O3185" s="46" t="str">
        <f>IF(Table2[[#This Row],[Type]]="IB","EOU",IF(Table2[[#This Row],[Type]]="MB","Local","492"))</f>
        <v>EOU</v>
      </c>
      <c r="P3185" s="46">
        <f>ROUND(Table2[[#This Row],[Cons]]/Table2[[#This Row],[Qty.]],5)</f>
        <v>0.4</v>
      </c>
      <c r="Q3185" s="46" t="b">
        <f>EXACT(Table2[[#This Row],[rate]],Table2[[#This Row],[Check]])</f>
        <v>1</v>
      </c>
      <c r="R3185" s="46"/>
      <c r="S3185" s="46" t="str">
        <f>IF(Table2[[#This Row],[SRO]]="EOU",VLOOKUP(Table2[[#This Row],[BE]],[2]GD.List!$C$3:$N$5014,12,0),IF(Table2[[#This Row],[SRO]]="Local","Polyester Staple Fibre","SRO 492"))</f>
        <v>Textile Coal</v>
      </c>
    </row>
    <row r="3186" spans="1:19" x14ac:dyDescent="0.25">
      <c r="A3186" s="120" t="s">
        <v>1</v>
      </c>
      <c r="B3186" s="116" t="s">
        <v>2297</v>
      </c>
      <c r="C3186" s="165">
        <v>12692</v>
      </c>
      <c r="D3186" s="117">
        <v>2701.12</v>
      </c>
      <c r="E3186" s="7" t="s">
        <v>2313</v>
      </c>
      <c r="F3186" s="116" t="s">
        <v>2331</v>
      </c>
      <c r="G3186" s="156">
        <v>44766</v>
      </c>
      <c r="H3186" s="82">
        <v>22869687.559999999</v>
      </c>
      <c r="I3186" s="50">
        <v>0.4</v>
      </c>
      <c r="J3186" s="15">
        <v>1433.2</v>
      </c>
      <c r="K3186" s="15">
        <v>3583</v>
      </c>
      <c r="L3186" s="15"/>
      <c r="M3186" s="66" t="str">
        <f>TEXT(Table2[[#This Row],[Gd.Dt]],"mmm-yy")</f>
        <v>Jul-22</v>
      </c>
      <c r="N3186" s="46" t="str">
        <f>MID(Table2[[#This Row],[BE]],6,2)</f>
        <v>IB</v>
      </c>
      <c r="O3186" s="46" t="str">
        <f>IF(Table2[[#This Row],[Type]]="IB","EOU",IF(Table2[[#This Row],[Type]]="MB","Local","492"))</f>
        <v>EOU</v>
      </c>
      <c r="P3186" s="46">
        <f>ROUND(Table2[[#This Row],[Cons]]/Table2[[#This Row],[Qty.]],5)</f>
        <v>0.4</v>
      </c>
      <c r="Q3186" s="46" t="b">
        <f>EXACT(Table2[[#This Row],[rate]],Table2[[#This Row],[Check]])</f>
        <v>1</v>
      </c>
      <c r="R3186" s="46"/>
      <c r="S3186" s="46" t="str">
        <f>IF(Table2[[#This Row],[SRO]]="EOU",VLOOKUP(Table2[[#This Row],[BE]],[2]GD.List!$C$3:$N$5014,12,0),IF(Table2[[#This Row],[SRO]]="Local","Polyester Staple Fibre","SRO 492"))</f>
        <v>Textile Coal</v>
      </c>
    </row>
    <row r="3187" spans="1:19" x14ac:dyDescent="0.25">
      <c r="A3187" s="120" t="s">
        <v>1466</v>
      </c>
      <c r="B3187" s="116" t="s">
        <v>2295</v>
      </c>
      <c r="C3187" s="165">
        <v>4252</v>
      </c>
      <c r="D3187" s="117">
        <v>5206.24</v>
      </c>
      <c r="E3187" s="7" t="s">
        <v>2310</v>
      </c>
      <c r="F3187" s="116" t="s">
        <v>2329</v>
      </c>
      <c r="G3187" s="156">
        <v>44765</v>
      </c>
      <c r="H3187" s="82">
        <v>37021066.75</v>
      </c>
      <c r="I3187" s="50">
        <v>1.0101</v>
      </c>
      <c r="J3187" s="15">
        <v>848.49</v>
      </c>
      <c r="K3187" s="15">
        <v>840.01</v>
      </c>
      <c r="L3187" s="15"/>
      <c r="M3187" s="66" t="str">
        <f>TEXT(Table2[[#This Row],[Gd.Dt]],"mmm-yy")</f>
        <v>Jul-22</v>
      </c>
      <c r="N3187" s="46" t="str">
        <f>MID(Table2[[#This Row],[BE]],6,2)</f>
        <v>IB</v>
      </c>
      <c r="O3187" s="46" t="str">
        <f>IF(Table2[[#This Row],[Type]]="IB","EOU",IF(Table2[[#This Row],[Type]]="MB","Local","492"))</f>
        <v>EOU</v>
      </c>
      <c r="P3187" s="46">
        <f>ROUND(Table2[[#This Row],[Cons]]/Table2[[#This Row],[Qty.]],5)</f>
        <v>1.0101</v>
      </c>
      <c r="Q3187" s="46" t="b">
        <f>EXACT(Table2[[#This Row],[rate]],Table2[[#This Row],[Check]])</f>
        <v>1</v>
      </c>
      <c r="R3187" s="46"/>
      <c r="S3187" s="46" t="str">
        <f>IF(Table2[[#This Row],[SRO]]="EOU",VLOOKUP(Table2[[#This Row],[BE]],[2]GD.List!$C$3:$N$5014,12,0),IF(Table2[[#This Row],[SRO]]="Local","Polyester Staple Fibre","SRO 492"))</f>
        <v>Blended Yarn</v>
      </c>
    </row>
    <row r="3188" spans="1:19" x14ac:dyDescent="0.25">
      <c r="A3188" s="119" t="s">
        <v>1881</v>
      </c>
      <c r="B3188" s="116" t="s">
        <v>2302</v>
      </c>
      <c r="C3188" s="165">
        <v>20169</v>
      </c>
      <c r="D3188" s="117">
        <v>2847</v>
      </c>
      <c r="E3188" s="7" t="s">
        <v>2320</v>
      </c>
      <c r="F3188" s="116" t="s">
        <v>2322</v>
      </c>
      <c r="G3188" s="156">
        <v>44766</v>
      </c>
      <c r="H3188" s="82">
        <v>18084312.73</v>
      </c>
      <c r="I3188" s="50">
        <v>0.03</v>
      </c>
      <c r="J3188" s="15">
        <v>326.73</v>
      </c>
      <c r="K3188" s="15">
        <v>10891</v>
      </c>
      <c r="L3188" s="15"/>
      <c r="M3188" s="66" t="str">
        <f>TEXT(Table2[[#This Row],[Gd.Dt]],"mmm-yy")</f>
        <v>Jul-22</v>
      </c>
      <c r="N3188" s="46" t="str">
        <f>MID(Table2[[#This Row],[BE]],6,2)</f>
        <v>IB</v>
      </c>
      <c r="O3188" s="46" t="str">
        <f>IF(Table2[[#This Row],[Type]]="IB","EOU",IF(Table2[[#This Row],[Type]]="MB","Local","492"))</f>
        <v>EOU</v>
      </c>
      <c r="P3188" s="46">
        <f>ROUND(Table2[[#This Row],[Cons]]/Table2[[#This Row],[Qty.]],5)</f>
        <v>0.03</v>
      </c>
      <c r="Q3188" s="46" t="b">
        <f>EXACT(Table2[[#This Row],[rate]],Table2[[#This Row],[Check]])</f>
        <v>1</v>
      </c>
      <c r="R3188" s="46"/>
      <c r="S3188" s="46" t="str">
        <f>IF(Table2[[#This Row],[SRO]]="EOU",VLOOKUP(Table2[[#This Row],[BE]],[2]GD.List!$C$3:$N$5014,12,0),IF(Table2[[#This Row],[SRO]]="Local","Polyester Staple Fibre","SRO 492"))</f>
        <v>Textile Chemical</v>
      </c>
    </row>
    <row r="3189" spans="1:19" x14ac:dyDescent="0.25">
      <c r="A3189" s="119" t="s">
        <v>1881</v>
      </c>
      <c r="B3189" s="116" t="s">
        <v>2303</v>
      </c>
      <c r="C3189" s="165">
        <v>7065</v>
      </c>
      <c r="D3189" s="117">
        <v>2847</v>
      </c>
      <c r="E3189" s="7" t="s">
        <v>2321</v>
      </c>
      <c r="F3189" s="116" t="s">
        <v>2323</v>
      </c>
      <c r="G3189" s="156">
        <v>44766</v>
      </c>
      <c r="H3189" s="82">
        <v>6334826.5800000001</v>
      </c>
      <c r="I3189" s="50">
        <v>0.03</v>
      </c>
      <c r="J3189" s="15">
        <v>114.45</v>
      </c>
      <c r="K3189" s="15">
        <v>3815</v>
      </c>
      <c r="L3189" s="15"/>
      <c r="M3189" s="66" t="str">
        <f>TEXT(Table2[[#This Row],[Gd.Dt]],"mmm-yy")</f>
        <v>Jul-22</v>
      </c>
      <c r="N3189" s="46" t="str">
        <f>MID(Table2[[#This Row],[BE]],6,2)</f>
        <v>IB</v>
      </c>
      <c r="O3189" s="46" t="str">
        <f>IF(Table2[[#This Row],[Type]]="IB","EOU",IF(Table2[[#This Row],[Type]]="MB","Local","492"))</f>
        <v>EOU</v>
      </c>
      <c r="P3189" s="46">
        <f>ROUND(Table2[[#This Row],[Cons]]/Table2[[#This Row],[Qty.]],5)</f>
        <v>0.03</v>
      </c>
      <c r="Q3189" s="46" t="b">
        <f>EXACT(Table2[[#This Row],[rate]],Table2[[#This Row],[Check]])</f>
        <v>1</v>
      </c>
      <c r="R3189" s="46"/>
      <c r="S3189" s="46" t="str">
        <f>IF(Table2[[#This Row],[SRO]]="EOU",VLOOKUP(Table2[[#This Row],[BE]],[2]GD.List!$C$3:$N$5014,12,0),IF(Table2[[#This Row],[SRO]]="Local","Polyester Staple Fibre","SRO 492"))</f>
        <v>Textile Chemical</v>
      </c>
    </row>
    <row r="3190" spans="1:19" x14ac:dyDescent="0.25">
      <c r="A3190" s="119" t="s">
        <v>1881</v>
      </c>
      <c r="B3190" s="116" t="s">
        <v>2301</v>
      </c>
      <c r="C3190" s="165">
        <v>20184</v>
      </c>
      <c r="D3190" s="117">
        <v>2847</v>
      </c>
      <c r="E3190" s="7" t="s">
        <v>2319</v>
      </c>
      <c r="F3190" s="116" t="s">
        <v>2324</v>
      </c>
      <c r="G3190" s="156">
        <v>44766</v>
      </c>
      <c r="H3190" s="82">
        <v>48520806.939999998</v>
      </c>
      <c r="I3190" s="50">
        <v>0.03</v>
      </c>
      <c r="J3190" s="15">
        <v>714.51</v>
      </c>
      <c r="K3190" s="15">
        <v>23817</v>
      </c>
      <c r="L3190" s="15"/>
      <c r="M3190" s="66" t="str">
        <f>TEXT(Table2[[#This Row],[Gd.Dt]],"mmm-yy")</f>
        <v>Jul-22</v>
      </c>
      <c r="N3190" s="46" t="str">
        <f>MID(Table2[[#This Row],[BE]],6,2)</f>
        <v>IB</v>
      </c>
      <c r="O3190" s="46" t="str">
        <f>IF(Table2[[#This Row],[Type]]="IB","EOU",IF(Table2[[#This Row],[Type]]="MB","Local","492"))</f>
        <v>EOU</v>
      </c>
      <c r="P3190" s="46">
        <f>ROUND(Table2[[#This Row],[Cons]]/Table2[[#This Row],[Qty.]],5)</f>
        <v>0.03</v>
      </c>
      <c r="Q3190" s="46" t="b">
        <f>EXACT(Table2[[#This Row],[rate]],Table2[[#This Row],[Check]])</f>
        <v>1</v>
      </c>
      <c r="R3190" s="46"/>
      <c r="S3190" s="46" t="str">
        <f>IF(Table2[[#This Row],[SRO]]="EOU",VLOOKUP(Table2[[#This Row],[BE]],[2]GD.List!$C$3:$N$5014,12,0),IF(Table2[[#This Row],[SRO]]="Local","Polyester Staple Fibre","SRO 492"))</f>
        <v>Textile Chemical</v>
      </c>
    </row>
    <row r="3191" spans="1:19" x14ac:dyDescent="0.25">
      <c r="A3191" s="119" t="s">
        <v>1881</v>
      </c>
      <c r="B3191" s="116" t="s">
        <v>2299</v>
      </c>
      <c r="C3191" s="165">
        <v>12756</v>
      </c>
      <c r="D3191" s="117">
        <v>2847</v>
      </c>
      <c r="E3191" s="7" t="s">
        <v>2317</v>
      </c>
      <c r="F3191" s="116" t="s">
        <v>2325</v>
      </c>
      <c r="G3191" s="156">
        <v>44766</v>
      </c>
      <c r="H3191" s="82">
        <v>18606900</v>
      </c>
      <c r="I3191" s="50">
        <v>0.03</v>
      </c>
      <c r="J3191" s="15">
        <v>248.79000000000002</v>
      </c>
      <c r="K3191" s="15">
        <v>8293</v>
      </c>
      <c r="L3191" s="15"/>
      <c r="M3191" s="66" t="str">
        <f>TEXT(Table2[[#This Row],[Gd.Dt]],"mmm-yy")</f>
        <v>Jul-22</v>
      </c>
      <c r="N3191" s="46" t="str">
        <f>MID(Table2[[#This Row],[BE]],6,2)</f>
        <v>IB</v>
      </c>
      <c r="O3191" s="46" t="str">
        <f>IF(Table2[[#This Row],[Type]]="IB","EOU",IF(Table2[[#This Row],[Type]]="MB","Local","492"))</f>
        <v>EOU</v>
      </c>
      <c r="P3191" s="46">
        <f>ROUND(Table2[[#This Row],[Cons]]/Table2[[#This Row],[Qty.]],5)</f>
        <v>0.03</v>
      </c>
      <c r="Q3191" s="46" t="b">
        <f>EXACT(Table2[[#This Row],[rate]],Table2[[#This Row],[Check]])</f>
        <v>1</v>
      </c>
      <c r="R3191" s="46"/>
      <c r="S3191" s="46" t="str">
        <f>IF(Table2[[#This Row],[SRO]]="EOU",VLOOKUP(Table2[[#This Row],[BE]],[2]GD.List!$C$3:$N$5014,12,0),IF(Table2[[#This Row],[SRO]]="Local","Polyester Staple Fibre","SRO 492"))</f>
        <v>Textile Chemical</v>
      </c>
    </row>
    <row r="3192" spans="1:19" x14ac:dyDescent="0.25">
      <c r="A3192" s="119" t="s">
        <v>1881</v>
      </c>
      <c r="B3192" s="116" t="s">
        <v>2300</v>
      </c>
      <c r="C3192" s="165">
        <v>52008</v>
      </c>
      <c r="D3192" s="117">
        <v>2847</v>
      </c>
      <c r="E3192" s="7" t="s">
        <v>2318</v>
      </c>
      <c r="F3192" s="116" t="s">
        <v>2326</v>
      </c>
      <c r="G3192" s="156">
        <v>44766</v>
      </c>
      <c r="H3192" s="82">
        <v>15229464.439999999</v>
      </c>
      <c r="I3192" s="50">
        <v>0.03</v>
      </c>
      <c r="J3192" s="15">
        <v>180.51</v>
      </c>
      <c r="K3192" s="15">
        <v>6017</v>
      </c>
      <c r="L3192" s="15"/>
      <c r="M3192" s="66" t="str">
        <f>TEXT(Table2[[#This Row],[Gd.Dt]],"mmm-yy")</f>
        <v>Jul-22</v>
      </c>
      <c r="N3192" s="46" t="str">
        <f>MID(Table2[[#This Row],[BE]],6,2)</f>
        <v>IB</v>
      </c>
      <c r="O3192" s="46" t="str">
        <f>IF(Table2[[#This Row],[Type]]="IB","EOU",IF(Table2[[#This Row],[Type]]="MB","Local","492"))</f>
        <v>EOU</v>
      </c>
      <c r="P3192" s="46">
        <f>ROUND(Table2[[#This Row],[Cons]]/Table2[[#This Row],[Qty.]],5)</f>
        <v>0.03</v>
      </c>
      <c r="Q3192" s="46" t="b">
        <f>EXACT(Table2[[#This Row],[rate]],Table2[[#This Row],[Check]])</f>
        <v>1</v>
      </c>
      <c r="R3192" s="46"/>
      <c r="S3192" s="46" t="str">
        <f>IF(Table2[[#This Row],[SRO]]="EOU",VLOOKUP(Table2[[#This Row],[BE]],[2]GD.List!$C$3:$N$5014,12,0),IF(Table2[[#This Row],[SRO]]="Local","Polyester Staple Fibre","SRO 492"))</f>
        <v>Textile Chemical</v>
      </c>
    </row>
    <row r="3193" spans="1:19" x14ac:dyDescent="0.25">
      <c r="A3193" s="119" t="s">
        <v>1881</v>
      </c>
      <c r="B3193" s="116" t="s">
        <v>2218</v>
      </c>
      <c r="C3193" s="165">
        <v>13286</v>
      </c>
      <c r="D3193" s="117">
        <v>2847</v>
      </c>
      <c r="E3193" s="7" t="s">
        <v>46</v>
      </c>
      <c r="F3193" s="116" t="s">
        <v>2327</v>
      </c>
      <c r="G3193" s="156">
        <v>44767</v>
      </c>
      <c r="H3193" s="82">
        <v>40153878.390000001</v>
      </c>
      <c r="I3193" s="50">
        <v>0.03</v>
      </c>
      <c r="J3193" s="15">
        <v>425.4</v>
      </c>
      <c r="K3193" s="15">
        <v>14180</v>
      </c>
      <c r="L3193" s="15"/>
      <c r="M3193" s="66" t="str">
        <f>TEXT(Table2[[#This Row],[Gd.Dt]],"mmm-yy")</f>
        <v>Jul-22</v>
      </c>
      <c r="N3193" s="46" t="str">
        <f>MID(Table2[[#This Row],[BE]],6,2)</f>
        <v>IB</v>
      </c>
      <c r="O3193" s="46" t="str">
        <f>IF(Table2[[#This Row],[Type]]="IB","EOU",IF(Table2[[#This Row],[Type]]="MB","Local","492"))</f>
        <v>EOU</v>
      </c>
      <c r="P3193" s="46">
        <f>ROUND(Table2[[#This Row],[Cons]]/Table2[[#This Row],[Qty.]],5)</f>
        <v>0.03</v>
      </c>
      <c r="Q3193" s="46" t="b">
        <f>EXACT(Table2[[#This Row],[rate]],Table2[[#This Row],[Check]])</f>
        <v>1</v>
      </c>
      <c r="R3193" s="46"/>
      <c r="S3193" s="46" t="str">
        <f>IF(Table2[[#This Row],[SRO]]="EOU",VLOOKUP(Table2[[#This Row],[BE]],[2]GD.List!$C$3:$N$5014,12,0),IF(Table2[[#This Row],[SRO]]="Local","Polyester Staple Fibre","SRO 492"))</f>
        <v>Textile Chemical</v>
      </c>
    </row>
    <row r="3194" spans="1:19" x14ac:dyDescent="0.25">
      <c r="A3194" s="119" t="s">
        <v>1881</v>
      </c>
      <c r="B3194" s="116" t="s">
        <v>2296</v>
      </c>
      <c r="C3194" s="165">
        <v>4421</v>
      </c>
      <c r="D3194" s="117">
        <v>2847</v>
      </c>
      <c r="E3194" s="7" t="s">
        <v>2311</v>
      </c>
      <c r="F3194" s="116" t="s">
        <v>2328</v>
      </c>
      <c r="G3194" s="156">
        <v>44765</v>
      </c>
      <c r="H3194" s="82">
        <v>28192090.039999999</v>
      </c>
      <c r="I3194" s="50">
        <v>0.03</v>
      </c>
      <c r="J3194" s="15">
        <v>407.55</v>
      </c>
      <c r="K3194" s="15">
        <v>13585</v>
      </c>
      <c r="L3194" s="15"/>
      <c r="M3194" s="66" t="str">
        <f>TEXT(Table2[[#This Row],[Gd.Dt]],"mmm-yy")</f>
        <v>Jul-22</v>
      </c>
      <c r="N3194" s="46" t="str">
        <f>MID(Table2[[#This Row],[BE]],6,2)</f>
        <v>IB</v>
      </c>
      <c r="O3194" s="46" t="str">
        <f>IF(Table2[[#This Row],[Type]]="IB","EOU",IF(Table2[[#This Row],[Type]]="MB","Local","492"))</f>
        <v>EOU</v>
      </c>
      <c r="P3194" s="46">
        <f>ROUND(Table2[[#This Row],[Cons]]/Table2[[#This Row],[Qty.]],5)</f>
        <v>0.03</v>
      </c>
      <c r="Q3194" s="46" t="b">
        <f>EXACT(Table2[[#This Row],[rate]],Table2[[#This Row],[Check]])</f>
        <v>1</v>
      </c>
      <c r="R3194" s="46"/>
      <c r="S3194" s="46" t="str">
        <f>IF(Table2[[#This Row],[SRO]]="EOU",VLOOKUP(Table2[[#This Row],[BE]],[2]GD.List!$C$3:$N$5014,12,0),IF(Table2[[#This Row],[SRO]]="Local","Polyester Staple Fibre","SRO 492"))</f>
        <v>Textile Chemical</v>
      </c>
    </row>
    <row r="3195" spans="1:19" x14ac:dyDescent="0.25">
      <c r="A3195" s="119" t="s">
        <v>1881</v>
      </c>
      <c r="B3195" s="116" t="s">
        <v>2295</v>
      </c>
      <c r="C3195" s="165">
        <v>4252</v>
      </c>
      <c r="D3195" s="117">
        <v>2847</v>
      </c>
      <c r="E3195" s="7" t="s">
        <v>2310</v>
      </c>
      <c r="F3195" s="116" t="s">
        <v>2329</v>
      </c>
      <c r="G3195" s="156">
        <v>44765</v>
      </c>
      <c r="H3195" s="82">
        <v>37021066.75</v>
      </c>
      <c r="I3195" s="50">
        <v>0.03</v>
      </c>
      <c r="J3195" s="15">
        <v>481.77000000000004</v>
      </c>
      <c r="K3195" s="15">
        <v>16058.99</v>
      </c>
      <c r="L3195" s="15"/>
      <c r="M3195" s="66" t="str">
        <f>TEXT(Table2[[#This Row],[Gd.Dt]],"mmm-yy")</f>
        <v>Jul-22</v>
      </c>
      <c r="N3195" s="46" t="str">
        <f>MID(Table2[[#This Row],[BE]],6,2)</f>
        <v>IB</v>
      </c>
      <c r="O3195" s="46" t="str">
        <f>IF(Table2[[#This Row],[Type]]="IB","EOU",IF(Table2[[#This Row],[Type]]="MB","Local","492"))</f>
        <v>EOU</v>
      </c>
      <c r="P3195" s="46">
        <f>ROUND(Table2[[#This Row],[Cons]]/Table2[[#This Row],[Qty.]],5)</f>
        <v>0.03</v>
      </c>
      <c r="Q3195" s="46" t="b">
        <f>EXACT(Table2[[#This Row],[rate]],Table2[[#This Row],[Check]])</f>
        <v>1</v>
      </c>
      <c r="R3195" s="46"/>
      <c r="S3195" s="46" t="str">
        <f>IF(Table2[[#This Row],[SRO]]="EOU",VLOOKUP(Table2[[#This Row],[BE]],[2]GD.List!$C$3:$N$5014,12,0),IF(Table2[[#This Row],[SRO]]="Local","Polyester Staple Fibre","SRO 492"))</f>
        <v>Textile Chemical</v>
      </c>
    </row>
    <row r="3196" spans="1:19" x14ac:dyDescent="0.25">
      <c r="A3196" s="119" t="s">
        <v>1881</v>
      </c>
      <c r="B3196" s="116" t="s">
        <v>2294</v>
      </c>
      <c r="C3196" s="165">
        <v>22784</v>
      </c>
      <c r="D3196" s="117">
        <v>2847</v>
      </c>
      <c r="E3196" s="7" t="s">
        <v>2308</v>
      </c>
      <c r="F3196" s="116" t="s">
        <v>2330</v>
      </c>
      <c r="G3196" s="156">
        <v>44765</v>
      </c>
      <c r="H3196" s="82">
        <v>26487333.260000002</v>
      </c>
      <c r="I3196" s="50">
        <v>0.03</v>
      </c>
      <c r="J3196" s="15">
        <v>360.51</v>
      </c>
      <c r="K3196" s="15">
        <v>12017</v>
      </c>
      <c r="L3196" s="15"/>
      <c r="M3196" s="66" t="str">
        <f>TEXT(Table2[[#This Row],[Gd.Dt]],"mmm-yy")</f>
        <v>Jul-22</v>
      </c>
      <c r="N3196" s="46" t="str">
        <f>MID(Table2[[#This Row],[BE]],6,2)</f>
        <v>IB</v>
      </c>
      <c r="O3196" s="46" t="str">
        <f>IF(Table2[[#This Row],[Type]]="IB","EOU",IF(Table2[[#This Row],[Type]]="MB","Local","492"))</f>
        <v>EOU</v>
      </c>
      <c r="P3196" s="46">
        <f>ROUND(Table2[[#This Row],[Cons]]/Table2[[#This Row],[Qty.]],5)</f>
        <v>0.03</v>
      </c>
      <c r="Q3196" s="46" t="b">
        <f>EXACT(Table2[[#This Row],[rate]],Table2[[#This Row],[Check]])</f>
        <v>1</v>
      </c>
      <c r="R3196" s="46"/>
      <c r="S3196" s="46" t="str">
        <f>IF(Table2[[#This Row],[SRO]]="EOU",VLOOKUP(Table2[[#This Row],[BE]],[2]GD.List!$C$3:$N$5014,12,0),IF(Table2[[#This Row],[SRO]]="Local","Polyester Staple Fibre","SRO 492"))</f>
        <v>Textile Chemical</v>
      </c>
    </row>
    <row r="3197" spans="1:19" x14ac:dyDescent="0.25">
      <c r="A3197" s="120" t="s">
        <v>1881</v>
      </c>
      <c r="B3197" s="116" t="s">
        <v>2297</v>
      </c>
      <c r="C3197" s="165">
        <v>12692</v>
      </c>
      <c r="D3197" s="117">
        <v>2847</v>
      </c>
      <c r="E3197" s="7" t="s">
        <v>2313</v>
      </c>
      <c r="F3197" s="116" t="s">
        <v>2331</v>
      </c>
      <c r="G3197" s="156">
        <v>44766</v>
      </c>
      <c r="H3197" s="82">
        <v>22869687.559999999</v>
      </c>
      <c r="I3197" s="50">
        <v>0.03</v>
      </c>
      <c r="J3197" s="15">
        <v>107.49000000000001</v>
      </c>
      <c r="K3197" s="15">
        <v>3583</v>
      </c>
      <c r="L3197" s="15"/>
      <c r="M3197" s="66" t="str">
        <f>TEXT(Table2[[#This Row],[Gd.Dt]],"mmm-yy")</f>
        <v>Jul-22</v>
      </c>
      <c r="N3197" s="46" t="str">
        <f>MID(Table2[[#This Row],[BE]],6,2)</f>
        <v>IB</v>
      </c>
      <c r="O3197" s="46" t="str">
        <f>IF(Table2[[#This Row],[Type]]="IB","EOU",IF(Table2[[#This Row],[Type]]="MB","Local","492"))</f>
        <v>EOU</v>
      </c>
      <c r="P3197" s="46">
        <f>ROUND(Table2[[#This Row],[Cons]]/Table2[[#This Row],[Qty.]],5)</f>
        <v>0.03</v>
      </c>
      <c r="Q3197" s="46" t="b">
        <f>EXACT(Table2[[#This Row],[rate]],Table2[[#This Row],[Check]])</f>
        <v>1</v>
      </c>
      <c r="R3197" s="46"/>
      <c r="S3197" s="46" t="str">
        <f>IF(Table2[[#This Row],[SRO]]="EOU",VLOOKUP(Table2[[#This Row],[BE]],[2]GD.List!$C$3:$N$5014,12,0),IF(Table2[[#This Row],[SRO]]="Local","Polyester Staple Fibre","SRO 492"))</f>
        <v>Textile Chemical</v>
      </c>
    </row>
    <row r="3198" spans="1:19" x14ac:dyDescent="0.25">
      <c r="A3198" s="120" t="s">
        <v>1969</v>
      </c>
      <c r="B3198" s="116" t="s">
        <v>2296</v>
      </c>
      <c r="C3198" s="165">
        <v>4421</v>
      </c>
      <c r="D3198" s="117">
        <v>5402.33</v>
      </c>
      <c r="E3198" s="7" t="s">
        <v>2311</v>
      </c>
      <c r="F3198" s="116" t="s">
        <v>2328</v>
      </c>
      <c r="G3198" s="156">
        <v>44765</v>
      </c>
      <c r="H3198" s="82">
        <v>28192090.039999999</v>
      </c>
      <c r="I3198" s="50">
        <v>1.0101</v>
      </c>
      <c r="J3198" s="15">
        <v>2389.31</v>
      </c>
      <c r="K3198" s="15">
        <v>2365.42</v>
      </c>
      <c r="L3198" s="15"/>
      <c r="M3198" s="66" t="str">
        <f>TEXT(Table2[[#This Row],[Gd.Dt]],"mmm-yy")</f>
        <v>Jul-22</v>
      </c>
      <c r="N3198" s="46" t="str">
        <f>MID(Table2[[#This Row],[BE]],6,2)</f>
        <v>IB</v>
      </c>
      <c r="O3198" s="46" t="str">
        <f>IF(Table2[[#This Row],[Type]]="IB","EOU",IF(Table2[[#This Row],[Type]]="MB","Local","492"))</f>
        <v>EOU</v>
      </c>
      <c r="P3198" s="46">
        <f>ROUND(Table2[[#This Row],[Cons]]/Table2[[#This Row],[Qty.]],5)</f>
        <v>1.0101</v>
      </c>
      <c r="Q3198" s="46" t="b">
        <f>EXACT(Table2[[#This Row],[rate]],Table2[[#This Row],[Check]])</f>
        <v>1</v>
      </c>
      <c r="R3198" s="46"/>
      <c r="S3198" s="46" t="str">
        <f>IF(Table2[[#This Row],[SRO]]="EOU",VLOOKUP(Table2[[#This Row],[BE]],[2]GD.List!$C$3:$N$5014,12,0),IF(Table2[[#This Row],[SRO]]="Local","Polyester Staple Fibre","SRO 492"))</f>
        <v>Polyester Yarn</v>
      </c>
    </row>
    <row r="3199" spans="1:19" x14ac:dyDescent="0.25">
      <c r="A3199" s="119" t="s">
        <v>1971</v>
      </c>
      <c r="B3199" s="116" t="s">
        <v>2301</v>
      </c>
      <c r="C3199" s="165">
        <v>20184</v>
      </c>
      <c r="D3199" s="117">
        <v>5503.201</v>
      </c>
      <c r="E3199" s="7" t="s">
        <v>2319</v>
      </c>
      <c r="F3199" s="116" t="s">
        <v>2324</v>
      </c>
      <c r="G3199" s="156">
        <v>44766</v>
      </c>
      <c r="H3199" s="82">
        <v>48520806.939999998</v>
      </c>
      <c r="I3199" s="50">
        <v>0.41666999999999998</v>
      </c>
      <c r="J3199" s="15">
        <v>9923.83</v>
      </c>
      <c r="K3199" s="15">
        <v>23817</v>
      </c>
      <c r="L3199" s="15"/>
      <c r="M3199" s="66" t="str">
        <f>TEXT(Table2[[#This Row],[Gd.Dt]],"mmm-yy")</f>
        <v>Jul-22</v>
      </c>
      <c r="N3199" s="46" t="str">
        <f>MID(Table2[[#This Row],[BE]],6,2)</f>
        <v>MB</v>
      </c>
      <c r="O3199" s="46" t="str">
        <f>IF(Table2[[#This Row],[Type]]="IB","EOU",IF(Table2[[#This Row],[Type]]="MB","Local","492"))</f>
        <v>Local</v>
      </c>
      <c r="P3199" s="46">
        <f>ROUND(Table2[[#This Row],[Cons]]/Table2[[#This Row],[Qty.]],5)</f>
        <v>0.41666999999999998</v>
      </c>
      <c r="Q3199" s="46" t="b">
        <f>EXACT(Table2[[#This Row],[rate]],Table2[[#This Row],[Check]])</f>
        <v>1</v>
      </c>
      <c r="R3199" s="46"/>
      <c r="S3199" s="46" t="str">
        <f>IF(Table2[[#This Row],[SRO]]="EOU",VLOOKUP(Table2[[#This Row],[BE]],[2]GD.List!$C$3:$N$5014,12,0),IF(Table2[[#This Row],[SRO]]="Local","Polyester Staple Fibre","SRO 492"))</f>
        <v>Polyester Staple Fibre</v>
      </c>
    </row>
    <row r="3200" spans="1:19" x14ac:dyDescent="0.25">
      <c r="A3200" s="120" t="s">
        <v>1971</v>
      </c>
      <c r="B3200" s="116" t="s">
        <v>2300</v>
      </c>
      <c r="C3200" s="165">
        <v>52008</v>
      </c>
      <c r="D3200" s="117">
        <v>5503.201</v>
      </c>
      <c r="E3200" s="7" t="s">
        <v>2318</v>
      </c>
      <c r="F3200" s="116" t="s">
        <v>2326</v>
      </c>
      <c r="G3200" s="156">
        <v>44766</v>
      </c>
      <c r="H3200" s="82">
        <v>15229464.439999999</v>
      </c>
      <c r="I3200" s="50">
        <v>0.41666999999999998</v>
      </c>
      <c r="J3200" s="15">
        <v>2507.1</v>
      </c>
      <c r="K3200" s="15">
        <v>6017</v>
      </c>
      <c r="L3200" s="15"/>
      <c r="M3200" s="66" t="str">
        <f>TEXT(Table2[[#This Row],[Gd.Dt]],"mmm-yy")</f>
        <v>Jul-22</v>
      </c>
      <c r="N3200" s="46" t="str">
        <f>MID(Table2[[#This Row],[BE]],6,2)</f>
        <v>MB</v>
      </c>
      <c r="O3200" s="46" t="str">
        <f>IF(Table2[[#This Row],[Type]]="IB","EOU",IF(Table2[[#This Row],[Type]]="MB","Local","492"))</f>
        <v>Local</v>
      </c>
      <c r="P3200" s="46">
        <f>ROUND(Table2[[#This Row],[Cons]]/Table2[[#This Row],[Qty.]],5)</f>
        <v>0.41666999999999998</v>
      </c>
      <c r="Q3200" s="46" t="b">
        <f>EXACT(Table2[[#This Row],[rate]],Table2[[#This Row],[Check]])</f>
        <v>1</v>
      </c>
      <c r="R3200" s="46"/>
      <c r="S3200" s="46" t="str">
        <f>IF(Table2[[#This Row],[SRO]]="EOU",VLOOKUP(Table2[[#This Row],[BE]],[2]GD.List!$C$3:$N$5014,12,0),IF(Table2[[#This Row],[SRO]]="Local","Polyester Staple Fibre","SRO 492"))</f>
        <v>Polyester Staple Fibre</v>
      </c>
    </row>
    <row r="3201" spans="1:19" x14ac:dyDescent="0.25">
      <c r="A3201" s="119" t="s">
        <v>2016</v>
      </c>
      <c r="B3201" s="116" t="s">
        <v>2301</v>
      </c>
      <c r="C3201" s="165">
        <v>20184</v>
      </c>
      <c r="D3201" s="117">
        <v>3906.9029999999998</v>
      </c>
      <c r="E3201" s="7" t="s">
        <v>2319</v>
      </c>
      <c r="F3201" s="116" t="s">
        <v>2324</v>
      </c>
      <c r="G3201" s="156">
        <v>44766</v>
      </c>
      <c r="H3201" s="82">
        <v>48520806.939999998</v>
      </c>
      <c r="I3201" s="50">
        <v>0.04</v>
      </c>
      <c r="J3201" s="15">
        <v>952.68</v>
      </c>
      <c r="K3201" s="15">
        <v>23817</v>
      </c>
      <c r="L3201" s="15"/>
      <c r="M3201" s="66" t="str">
        <f>TEXT(Table2[[#This Row],[Gd.Dt]],"mmm-yy")</f>
        <v>Jul-22</v>
      </c>
      <c r="N3201" s="46" t="str">
        <f>MID(Table2[[#This Row],[BE]],6,2)</f>
        <v>IB</v>
      </c>
      <c r="O3201" s="46" t="str">
        <f>IF(Table2[[#This Row],[Type]]="IB","EOU",IF(Table2[[#This Row],[Type]]="MB","Local","492"))</f>
        <v>EOU</v>
      </c>
      <c r="P3201" s="46">
        <f>ROUND(Table2[[#This Row],[Cons]]/Table2[[#This Row],[Qty.]],5)</f>
        <v>0.04</v>
      </c>
      <c r="Q3201" s="46" t="b">
        <f>EXACT(Table2[[#This Row],[rate]],Table2[[#This Row],[Check]])</f>
        <v>1</v>
      </c>
      <c r="R3201" s="46"/>
      <c r="S3201" s="46" t="str">
        <f>IF(Table2[[#This Row],[SRO]]="EOU",VLOOKUP(Table2[[#This Row],[BE]],[2]GD.List!$C$3:$N$5014,12,0),IF(Table2[[#This Row],[SRO]]="Local","Polyester Staple Fibre","SRO 492"))</f>
        <v>Textile Chemical</v>
      </c>
    </row>
    <row r="3202" spans="1:19" x14ac:dyDescent="0.25">
      <c r="A3202" s="119" t="s">
        <v>2016</v>
      </c>
      <c r="B3202" s="116" t="s">
        <v>2299</v>
      </c>
      <c r="C3202" s="165">
        <v>12756</v>
      </c>
      <c r="D3202" s="117">
        <v>3906.9029999999998</v>
      </c>
      <c r="E3202" s="7" t="s">
        <v>2317</v>
      </c>
      <c r="F3202" s="116" t="s">
        <v>2325</v>
      </c>
      <c r="G3202" s="156">
        <v>44766</v>
      </c>
      <c r="H3202" s="82">
        <v>18606900</v>
      </c>
      <c r="I3202" s="50">
        <v>0.04</v>
      </c>
      <c r="J3202" s="15">
        <v>233.2</v>
      </c>
      <c r="K3202" s="15">
        <v>5830</v>
      </c>
      <c r="L3202" s="15"/>
      <c r="M3202" s="66" t="str">
        <f>TEXT(Table2[[#This Row],[Gd.Dt]],"mmm-yy")</f>
        <v>Jul-22</v>
      </c>
      <c r="N3202" s="46" t="str">
        <f>MID(Table2[[#This Row],[BE]],6,2)</f>
        <v>IB</v>
      </c>
      <c r="O3202" s="46" t="str">
        <f>IF(Table2[[#This Row],[Type]]="IB","EOU",IF(Table2[[#This Row],[Type]]="MB","Local","492"))</f>
        <v>EOU</v>
      </c>
      <c r="P3202" s="46">
        <f>ROUND(Table2[[#This Row],[Cons]]/Table2[[#This Row],[Qty.]],5)</f>
        <v>0.04</v>
      </c>
      <c r="Q3202" s="46" t="b">
        <f>EXACT(Table2[[#This Row],[rate]],Table2[[#This Row],[Check]])</f>
        <v>1</v>
      </c>
      <c r="R3202" s="46"/>
      <c r="S3202" s="46" t="str">
        <f>IF(Table2[[#This Row],[SRO]]="EOU",VLOOKUP(Table2[[#This Row],[BE]],[2]GD.List!$C$3:$N$5014,12,0),IF(Table2[[#This Row],[SRO]]="Local","Polyester Staple Fibre","SRO 492"))</f>
        <v>Textile Chemical</v>
      </c>
    </row>
    <row r="3203" spans="1:19" x14ac:dyDescent="0.25">
      <c r="A3203" s="119" t="s">
        <v>2016</v>
      </c>
      <c r="B3203" s="116" t="s">
        <v>2300</v>
      </c>
      <c r="C3203" s="165">
        <v>52008</v>
      </c>
      <c r="D3203" s="117">
        <v>3906.9029999999998</v>
      </c>
      <c r="E3203" s="7" t="s">
        <v>2318</v>
      </c>
      <c r="F3203" s="116" t="s">
        <v>2326</v>
      </c>
      <c r="G3203" s="156">
        <v>44766</v>
      </c>
      <c r="H3203" s="82">
        <v>15229464.439999999</v>
      </c>
      <c r="I3203" s="50">
        <v>0.04</v>
      </c>
      <c r="J3203" s="15">
        <v>240.68</v>
      </c>
      <c r="K3203" s="15">
        <v>6017</v>
      </c>
      <c r="L3203" s="15"/>
      <c r="M3203" s="66" t="str">
        <f>TEXT(Table2[[#This Row],[Gd.Dt]],"mmm-yy")</f>
        <v>Jul-22</v>
      </c>
      <c r="N3203" s="46" t="str">
        <f>MID(Table2[[#This Row],[BE]],6,2)</f>
        <v>IB</v>
      </c>
      <c r="O3203" s="46" t="str">
        <f>IF(Table2[[#This Row],[Type]]="IB","EOU",IF(Table2[[#This Row],[Type]]="MB","Local","492"))</f>
        <v>EOU</v>
      </c>
      <c r="P3203" s="46">
        <f>ROUND(Table2[[#This Row],[Cons]]/Table2[[#This Row],[Qty.]],5)</f>
        <v>0.04</v>
      </c>
      <c r="Q3203" s="46" t="b">
        <f>EXACT(Table2[[#This Row],[rate]],Table2[[#This Row],[Check]])</f>
        <v>1</v>
      </c>
      <c r="R3203" s="46"/>
      <c r="S3203" s="46" t="str">
        <f>IF(Table2[[#This Row],[SRO]]="EOU",VLOOKUP(Table2[[#This Row],[BE]],[2]GD.List!$C$3:$N$5014,12,0),IF(Table2[[#This Row],[SRO]]="Local","Polyester Staple Fibre","SRO 492"))</f>
        <v>Textile Chemical</v>
      </c>
    </row>
    <row r="3204" spans="1:19" x14ac:dyDescent="0.25">
      <c r="A3204" s="119" t="s">
        <v>2016</v>
      </c>
      <c r="B3204" s="116" t="s">
        <v>2218</v>
      </c>
      <c r="C3204" s="165">
        <v>13286</v>
      </c>
      <c r="D3204" s="117">
        <v>3906.9029999999998</v>
      </c>
      <c r="E3204" s="7" t="s">
        <v>46</v>
      </c>
      <c r="F3204" s="116" t="s">
        <v>2327</v>
      </c>
      <c r="G3204" s="156">
        <v>44767</v>
      </c>
      <c r="H3204" s="82">
        <v>40153878.390000001</v>
      </c>
      <c r="I3204" s="50">
        <v>0.04</v>
      </c>
      <c r="J3204" s="15">
        <v>567.19999999999993</v>
      </c>
      <c r="K3204" s="15">
        <v>14180</v>
      </c>
      <c r="L3204" s="15"/>
      <c r="M3204" s="66" t="str">
        <f>TEXT(Table2[[#This Row],[Gd.Dt]],"mmm-yy")</f>
        <v>Jul-22</v>
      </c>
      <c r="N3204" s="46" t="str">
        <f>MID(Table2[[#This Row],[BE]],6,2)</f>
        <v>IB</v>
      </c>
      <c r="O3204" s="46" t="str">
        <f>IF(Table2[[#This Row],[Type]]="IB","EOU",IF(Table2[[#This Row],[Type]]="MB","Local","492"))</f>
        <v>EOU</v>
      </c>
      <c r="P3204" s="46">
        <f>ROUND(Table2[[#This Row],[Cons]]/Table2[[#This Row],[Qty.]],5)</f>
        <v>0.04</v>
      </c>
      <c r="Q3204" s="46" t="b">
        <f>EXACT(Table2[[#This Row],[rate]],Table2[[#This Row],[Check]])</f>
        <v>1</v>
      </c>
      <c r="R3204" s="46"/>
      <c r="S3204" s="46" t="str">
        <f>IF(Table2[[#This Row],[SRO]]="EOU",VLOOKUP(Table2[[#This Row],[BE]],[2]GD.List!$C$3:$N$5014,12,0),IF(Table2[[#This Row],[SRO]]="Local","Polyester Staple Fibre","SRO 492"))</f>
        <v>Textile Chemical</v>
      </c>
    </row>
    <row r="3205" spans="1:19" x14ac:dyDescent="0.25">
      <c r="A3205" s="119" t="s">
        <v>2016</v>
      </c>
      <c r="B3205" s="116" t="s">
        <v>2294</v>
      </c>
      <c r="C3205" s="165">
        <v>22784</v>
      </c>
      <c r="D3205" s="117">
        <v>3906.9029999999998</v>
      </c>
      <c r="E3205" s="7" t="s">
        <v>2308</v>
      </c>
      <c r="F3205" s="116" t="s">
        <v>2330</v>
      </c>
      <c r="G3205" s="156">
        <v>44765</v>
      </c>
      <c r="H3205" s="82">
        <v>26487333.260000002</v>
      </c>
      <c r="I3205" s="50">
        <v>0.04</v>
      </c>
      <c r="J3205" s="15">
        <v>306.36</v>
      </c>
      <c r="K3205" s="15">
        <v>7659</v>
      </c>
      <c r="L3205" s="15"/>
      <c r="M3205" s="66" t="str">
        <f>TEXT(Table2[[#This Row],[Gd.Dt]],"mmm-yy")</f>
        <v>Jul-22</v>
      </c>
      <c r="N3205" s="46" t="str">
        <f>MID(Table2[[#This Row],[BE]],6,2)</f>
        <v>IB</v>
      </c>
      <c r="O3205" s="46" t="str">
        <f>IF(Table2[[#This Row],[Type]]="IB","EOU",IF(Table2[[#This Row],[Type]]="MB","Local","492"))</f>
        <v>EOU</v>
      </c>
      <c r="P3205" s="46">
        <f>ROUND(Table2[[#This Row],[Cons]]/Table2[[#This Row],[Qty.]],5)</f>
        <v>0.04</v>
      </c>
      <c r="Q3205" s="46" t="b">
        <f>EXACT(Table2[[#This Row],[rate]],Table2[[#This Row],[Check]])</f>
        <v>1</v>
      </c>
      <c r="R3205" s="46"/>
      <c r="S3205" s="46" t="str">
        <f>IF(Table2[[#This Row],[SRO]]="EOU",VLOOKUP(Table2[[#This Row],[BE]],[2]GD.List!$C$3:$N$5014,12,0),IF(Table2[[#This Row],[SRO]]="Local","Polyester Staple Fibre","SRO 492"))</f>
        <v>Textile Chemical</v>
      </c>
    </row>
    <row r="3206" spans="1:19" x14ac:dyDescent="0.25">
      <c r="A3206" s="120" t="s">
        <v>2016</v>
      </c>
      <c r="B3206" s="116" t="s">
        <v>2297</v>
      </c>
      <c r="C3206" s="165">
        <v>12692</v>
      </c>
      <c r="D3206" s="117">
        <v>3906.9029999999998</v>
      </c>
      <c r="E3206" s="7" t="s">
        <v>2313</v>
      </c>
      <c r="F3206" s="116" t="s">
        <v>2331</v>
      </c>
      <c r="G3206" s="156">
        <v>44766</v>
      </c>
      <c r="H3206" s="82">
        <v>22869687.559999999</v>
      </c>
      <c r="I3206" s="50">
        <v>0.04</v>
      </c>
      <c r="J3206" s="15">
        <v>143.32</v>
      </c>
      <c r="K3206" s="15">
        <v>3583</v>
      </c>
      <c r="L3206" s="15"/>
      <c r="M3206" s="66" t="str">
        <f>TEXT(Table2[[#This Row],[Gd.Dt]],"mmm-yy")</f>
        <v>Jul-22</v>
      </c>
      <c r="N3206" s="46" t="str">
        <f>MID(Table2[[#This Row],[BE]],6,2)</f>
        <v>IB</v>
      </c>
      <c r="O3206" s="46" t="str">
        <f>IF(Table2[[#This Row],[Type]]="IB","EOU",IF(Table2[[#This Row],[Type]]="MB","Local","492"))</f>
        <v>EOU</v>
      </c>
      <c r="P3206" s="46">
        <f>ROUND(Table2[[#This Row],[Cons]]/Table2[[#This Row],[Qty.]],5)</f>
        <v>0.04</v>
      </c>
      <c r="Q3206" s="46" t="b">
        <f>EXACT(Table2[[#This Row],[rate]],Table2[[#This Row],[Check]])</f>
        <v>1</v>
      </c>
      <c r="R3206" s="46"/>
      <c r="S3206" s="46" t="str">
        <f>IF(Table2[[#This Row],[SRO]]="EOU",VLOOKUP(Table2[[#This Row],[BE]],[2]GD.List!$C$3:$N$5014,12,0),IF(Table2[[#This Row],[SRO]]="Local","Polyester Staple Fibre","SRO 492"))</f>
        <v>Textile Chemical</v>
      </c>
    </row>
    <row r="3207" spans="1:19" x14ac:dyDescent="0.25">
      <c r="A3207" s="119" t="s">
        <v>2082</v>
      </c>
      <c r="B3207" s="116" t="s">
        <v>2302</v>
      </c>
      <c r="C3207" s="165">
        <v>20169</v>
      </c>
      <c r="D3207" s="117">
        <v>3910</v>
      </c>
      <c r="E3207" s="7" t="s">
        <v>2320</v>
      </c>
      <c r="F3207" s="116" t="s">
        <v>2322</v>
      </c>
      <c r="G3207" s="156">
        <v>44766</v>
      </c>
      <c r="H3207" s="82">
        <v>18084312.73</v>
      </c>
      <c r="I3207" s="50">
        <v>0.04</v>
      </c>
      <c r="J3207" s="15">
        <v>435.64</v>
      </c>
      <c r="K3207" s="15">
        <v>10891</v>
      </c>
      <c r="L3207" s="15"/>
      <c r="M3207" s="66" t="str">
        <f>TEXT(Table2[[#This Row],[Gd.Dt]],"mmm-yy")</f>
        <v>Jul-22</v>
      </c>
      <c r="N3207" s="46" t="str">
        <f>MID(Table2[[#This Row],[BE]],6,2)</f>
        <v>IB</v>
      </c>
      <c r="O3207" s="46" t="str">
        <f>IF(Table2[[#This Row],[Type]]="IB","EOU",IF(Table2[[#This Row],[Type]]="MB","Local","492"))</f>
        <v>EOU</v>
      </c>
      <c r="P3207" s="46">
        <f>ROUND(Table2[[#This Row],[Cons]]/Table2[[#This Row],[Qty.]],5)</f>
        <v>0.04</v>
      </c>
      <c r="Q3207" s="46" t="b">
        <f>EXACT(Table2[[#This Row],[rate]],Table2[[#This Row],[Check]])</f>
        <v>1</v>
      </c>
      <c r="R3207" s="46"/>
      <c r="S3207" s="46" t="str">
        <f>IF(Table2[[#This Row],[SRO]]="EOU",VLOOKUP(Table2[[#This Row],[BE]],[2]GD.List!$C$3:$N$5014,12,0),IF(Table2[[#This Row],[SRO]]="Local","Polyester Staple Fibre","SRO 492"))</f>
        <v>Textile Chemical</v>
      </c>
    </row>
    <row r="3208" spans="1:19" x14ac:dyDescent="0.25">
      <c r="A3208" s="119" t="s">
        <v>2082</v>
      </c>
      <c r="B3208" s="116" t="s">
        <v>2303</v>
      </c>
      <c r="C3208" s="165">
        <v>7065</v>
      </c>
      <c r="D3208" s="117">
        <v>3910</v>
      </c>
      <c r="E3208" s="7" t="s">
        <v>2321</v>
      </c>
      <c r="F3208" s="116" t="s">
        <v>2323</v>
      </c>
      <c r="G3208" s="156">
        <v>44766</v>
      </c>
      <c r="H3208" s="82">
        <v>6334826.5800000001</v>
      </c>
      <c r="I3208" s="50">
        <v>0.04</v>
      </c>
      <c r="J3208" s="15">
        <v>152.6</v>
      </c>
      <c r="K3208" s="15">
        <v>3815</v>
      </c>
      <c r="L3208" s="15"/>
      <c r="M3208" s="66" t="str">
        <f>TEXT(Table2[[#This Row],[Gd.Dt]],"mmm-yy")</f>
        <v>Jul-22</v>
      </c>
      <c r="N3208" s="46" t="str">
        <f>MID(Table2[[#This Row],[BE]],6,2)</f>
        <v>IB</v>
      </c>
      <c r="O3208" s="46" t="str">
        <f>IF(Table2[[#This Row],[Type]]="IB","EOU",IF(Table2[[#This Row],[Type]]="MB","Local","492"))</f>
        <v>EOU</v>
      </c>
      <c r="P3208" s="46">
        <f>ROUND(Table2[[#This Row],[Cons]]/Table2[[#This Row],[Qty.]],5)</f>
        <v>0.04</v>
      </c>
      <c r="Q3208" s="46" t="b">
        <f>EXACT(Table2[[#This Row],[rate]],Table2[[#This Row],[Check]])</f>
        <v>1</v>
      </c>
      <c r="R3208" s="46"/>
      <c r="S3208" s="46" t="str">
        <f>IF(Table2[[#This Row],[SRO]]="EOU",VLOOKUP(Table2[[#This Row],[BE]],[2]GD.List!$C$3:$N$5014,12,0),IF(Table2[[#This Row],[SRO]]="Local","Polyester Staple Fibre","SRO 492"))</f>
        <v>Textile Chemical</v>
      </c>
    </row>
    <row r="3209" spans="1:19" x14ac:dyDescent="0.25">
      <c r="A3209" s="119" t="s">
        <v>2082</v>
      </c>
      <c r="B3209" s="116" t="s">
        <v>2301</v>
      </c>
      <c r="C3209" s="165">
        <v>20184</v>
      </c>
      <c r="D3209" s="117">
        <v>3910</v>
      </c>
      <c r="E3209" s="7" t="s">
        <v>2319</v>
      </c>
      <c r="F3209" s="116" t="s">
        <v>2324</v>
      </c>
      <c r="G3209" s="156">
        <v>44766</v>
      </c>
      <c r="H3209" s="82">
        <v>48520806.939999998</v>
      </c>
      <c r="I3209" s="50">
        <v>0.04</v>
      </c>
      <c r="J3209" s="15">
        <v>952.68</v>
      </c>
      <c r="K3209" s="15">
        <v>23817</v>
      </c>
      <c r="L3209" s="15"/>
      <c r="M3209" s="66" t="str">
        <f>TEXT(Table2[[#This Row],[Gd.Dt]],"mmm-yy")</f>
        <v>Jul-22</v>
      </c>
      <c r="N3209" s="46" t="str">
        <f>MID(Table2[[#This Row],[BE]],6,2)</f>
        <v>IB</v>
      </c>
      <c r="O3209" s="46" t="str">
        <f>IF(Table2[[#This Row],[Type]]="IB","EOU",IF(Table2[[#This Row],[Type]]="MB","Local","492"))</f>
        <v>EOU</v>
      </c>
      <c r="P3209" s="46">
        <f>ROUND(Table2[[#This Row],[Cons]]/Table2[[#This Row],[Qty.]],5)</f>
        <v>0.04</v>
      </c>
      <c r="Q3209" s="46" t="b">
        <f>EXACT(Table2[[#This Row],[rate]],Table2[[#This Row],[Check]])</f>
        <v>1</v>
      </c>
      <c r="R3209" s="46"/>
      <c r="S3209" s="46" t="str">
        <f>IF(Table2[[#This Row],[SRO]]="EOU",VLOOKUP(Table2[[#This Row],[BE]],[2]GD.List!$C$3:$N$5014,12,0),IF(Table2[[#This Row],[SRO]]="Local","Polyester Staple Fibre","SRO 492"))</f>
        <v>Textile Chemical</v>
      </c>
    </row>
    <row r="3210" spans="1:19" x14ac:dyDescent="0.25">
      <c r="A3210" s="120" t="s">
        <v>2082</v>
      </c>
      <c r="B3210" s="116" t="s">
        <v>2300</v>
      </c>
      <c r="C3210" s="165">
        <v>52008</v>
      </c>
      <c r="D3210" s="117">
        <v>3910</v>
      </c>
      <c r="E3210" s="7" t="s">
        <v>2318</v>
      </c>
      <c r="F3210" s="116" t="s">
        <v>2326</v>
      </c>
      <c r="G3210" s="156">
        <v>44766</v>
      </c>
      <c r="H3210" s="82">
        <v>15229464.439999999</v>
      </c>
      <c r="I3210" s="50">
        <v>0.04</v>
      </c>
      <c r="J3210" s="15">
        <v>240.68</v>
      </c>
      <c r="K3210" s="15">
        <v>6017</v>
      </c>
      <c r="L3210" s="15"/>
      <c r="M3210" s="66" t="str">
        <f>TEXT(Table2[[#This Row],[Gd.Dt]],"mmm-yy")</f>
        <v>Jul-22</v>
      </c>
      <c r="N3210" s="46" t="str">
        <f>MID(Table2[[#This Row],[BE]],6,2)</f>
        <v>IB</v>
      </c>
      <c r="O3210" s="46" t="str">
        <f>IF(Table2[[#This Row],[Type]]="IB","EOU",IF(Table2[[#This Row],[Type]]="MB","Local","492"))</f>
        <v>EOU</v>
      </c>
      <c r="P3210" s="46">
        <f>ROUND(Table2[[#This Row],[Cons]]/Table2[[#This Row],[Qty.]],5)</f>
        <v>0.04</v>
      </c>
      <c r="Q3210" s="46" t="b">
        <f>EXACT(Table2[[#This Row],[rate]],Table2[[#This Row],[Check]])</f>
        <v>1</v>
      </c>
      <c r="R3210" s="46"/>
      <c r="S3210" s="46" t="str">
        <f>IF(Table2[[#This Row],[SRO]]="EOU",VLOOKUP(Table2[[#This Row],[BE]],[2]GD.List!$C$3:$N$5014,12,0),IF(Table2[[#This Row],[SRO]]="Local","Polyester Staple Fibre","SRO 492"))</f>
        <v>Textile Chemical</v>
      </c>
    </row>
    <row r="3211" spans="1:19" x14ac:dyDescent="0.25">
      <c r="A3211" s="119" t="s">
        <v>2172</v>
      </c>
      <c r="B3211" s="116" t="s">
        <v>2298</v>
      </c>
      <c r="C3211" s="165">
        <v>31784</v>
      </c>
      <c r="D3211" s="117">
        <v>8523.5990000000002</v>
      </c>
      <c r="E3211" s="7" t="s">
        <v>2314</v>
      </c>
      <c r="F3211" s="116" t="s">
        <v>2334</v>
      </c>
      <c r="G3211" s="156">
        <v>44766</v>
      </c>
      <c r="H3211" s="82">
        <v>29634682.039999999</v>
      </c>
      <c r="I3211" s="50">
        <v>1</v>
      </c>
      <c r="J3211" s="15">
        <v>3000</v>
      </c>
      <c r="K3211" s="15">
        <v>3000</v>
      </c>
      <c r="L3211" s="15"/>
      <c r="M3211" s="66" t="str">
        <f>TEXT(Table2[[#This Row],[Gd.Dt]],"mmm-yy")</f>
        <v>Jul-22</v>
      </c>
      <c r="N3211" s="46" t="str">
        <f>MID(Table2[[#This Row],[BE]],6,2)</f>
        <v>TI</v>
      </c>
      <c r="O3211" s="46" t="str">
        <f>IF(Table2[[#This Row],[Type]]="IB","EOU",IF(Table2[[#This Row],[Type]]="MB","Local","492"))</f>
        <v>492</v>
      </c>
      <c r="P3211" s="46">
        <f>ROUND(Table2[[#This Row],[Cons]]/Table2[[#This Row],[Qty.]],5)</f>
        <v>1</v>
      </c>
      <c r="Q3211" s="46" t="b">
        <f>EXACT(Table2[[#This Row],[rate]],Table2[[#This Row],[Check]])</f>
        <v>1</v>
      </c>
      <c r="R3211" s="46"/>
      <c r="S3211" s="46" t="str">
        <f>IF(Table2[[#This Row],[SRO]]="EOU",VLOOKUP(Table2[[#This Row],[BE]],[2]GD.List!$C$3:$N$5014,12,0),IF(Table2[[#This Row],[SRO]]="Local","Polyester Staple Fibre","SRO 492"))</f>
        <v>SRO 492</v>
      </c>
    </row>
    <row r="3212" spans="1:19" x14ac:dyDescent="0.25">
      <c r="A3212" s="119" t="s">
        <v>2172</v>
      </c>
      <c r="B3212" s="116" t="s">
        <v>2292</v>
      </c>
      <c r="C3212" s="165">
        <v>22536</v>
      </c>
      <c r="D3212" s="117">
        <v>8523.5990000000002</v>
      </c>
      <c r="E3212" s="7" t="s">
        <v>2304</v>
      </c>
      <c r="F3212" s="116" t="s">
        <v>2332</v>
      </c>
      <c r="G3212" s="156">
        <v>44765</v>
      </c>
      <c r="H3212" s="82">
        <v>35041841.630000003</v>
      </c>
      <c r="I3212" s="50">
        <v>1</v>
      </c>
      <c r="J3212" s="15">
        <v>20000</v>
      </c>
      <c r="K3212" s="15">
        <v>20000</v>
      </c>
      <c r="L3212" s="15"/>
      <c r="M3212" s="66" t="str">
        <f>TEXT(Table2[[#This Row],[Gd.Dt]],"mmm-yy")</f>
        <v>Jul-22</v>
      </c>
      <c r="N3212" s="46" t="str">
        <f>MID(Table2[[#This Row],[BE]],6,2)</f>
        <v>TI</v>
      </c>
      <c r="O3212" s="46" t="str">
        <f>IF(Table2[[#This Row],[Type]]="IB","EOU",IF(Table2[[#This Row],[Type]]="MB","Local","492"))</f>
        <v>492</v>
      </c>
      <c r="P3212" s="46">
        <f>ROUND(Table2[[#This Row],[Cons]]/Table2[[#This Row],[Qty.]],5)</f>
        <v>1</v>
      </c>
      <c r="Q3212" s="46" t="b">
        <f>EXACT(Table2[[#This Row],[rate]],Table2[[#This Row],[Check]])</f>
        <v>1</v>
      </c>
      <c r="R3212" s="46"/>
      <c r="S3212" s="46" t="str">
        <f>IF(Table2[[#This Row],[SRO]]="EOU",VLOOKUP(Table2[[#This Row],[BE]],[2]GD.List!$C$3:$N$5014,12,0),IF(Table2[[#This Row],[SRO]]="Local","Polyester Staple Fibre","SRO 492"))</f>
        <v>SRO 492</v>
      </c>
    </row>
    <row r="3213" spans="1:19" x14ac:dyDescent="0.25">
      <c r="A3213" s="120" t="s">
        <v>2172</v>
      </c>
      <c r="B3213" s="116" t="s">
        <v>2293</v>
      </c>
      <c r="C3213" s="165">
        <v>23284</v>
      </c>
      <c r="D3213" s="117">
        <v>8523.5990000000002</v>
      </c>
      <c r="E3213" s="7" t="s">
        <v>2306</v>
      </c>
      <c r="F3213" s="116" t="s">
        <v>2333</v>
      </c>
      <c r="G3213" s="156">
        <v>44765</v>
      </c>
      <c r="H3213" s="82">
        <v>35270624.399999999</v>
      </c>
      <c r="I3213" s="50">
        <v>1</v>
      </c>
      <c r="J3213" s="15">
        <v>20000</v>
      </c>
      <c r="K3213" s="15">
        <v>20000</v>
      </c>
      <c r="L3213" s="15"/>
      <c r="M3213" s="66" t="str">
        <f>TEXT(Table2[[#This Row],[Gd.Dt]],"mmm-yy")</f>
        <v>Jul-22</v>
      </c>
      <c r="N3213" s="46" t="str">
        <f>MID(Table2[[#This Row],[BE]],6,2)</f>
        <v>TI</v>
      </c>
      <c r="O3213" s="46" t="str">
        <f>IF(Table2[[#This Row],[Type]]="IB","EOU",IF(Table2[[#This Row],[Type]]="MB","Local","492"))</f>
        <v>492</v>
      </c>
      <c r="P3213" s="46">
        <f>ROUND(Table2[[#This Row],[Cons]]/Table2[[#This Row],[Qty.]],5)</f>
        <v>1</v>
      </c>
      <c r="Q3213" s="46" t="b">
        <f>EXACT(Table2[[#This Row],[rate]],Table2[[#This Row],[Check]])</f>
        <v>1</v>
      </c>
      <c r="R3213" s="46"/>
      <c r="S3213" s="46" t="str">
        <f>IF(Table2[[#This Row],[SRO]]="EOU",VLOOKUP(Table2[[#This Row],[BE]],[2]GD.List!$C$3:$N$5014,12,0),IF(Table2[[#This Row],[SRO]]="Local","Polyester Staple Fibre","SRO 492"))</f>
        <v>SRO 492</v>
      </c>
    </row>
    <row r="3214" spans="1:19" x14ac:dyDescent="0.25">
      <c r="A3214" s="119" t="s">
        <v>2211</v>
      </c>
      <c r="B3214" s="116" t="s">
        <v>2292</v>
      </c>
      <c r="C3214" s="165">
        <v>22536</v>
      </c>
      <c r="D3214" s="117">
        <v>9607.11</v>
      </c>
      <c r="E3214" s="7" t="s">
        <v>2304</v>
      </c>
      <c r="F3214" s="116" t="s">
        <v>2332</v>
      </c>
      <c r="G3214" s="156">
        <v>44765</v>
      </c>
      <c r="H3214" s="82">
        <v>35041841.630000003</v>
      </c>
      <c r="I3214" s="50">
        <v>1</v>
      </c>
      <c r="J3214" s="15">
        <v>67</v>
      </c>
      <c r="K3214" s="15">
        <v>67</v>
      </c>
      <c r="L3214" s="15"/>
      <c r="M3214" s="66" t="str">
        <f>TEXT(Table2[[#This Row],[Gd.Dt]],"mmm-yy")</f>
        <v>Jul-22</v>
      </c>
      <c r="N3214" s="46" t="str">
        <f>MID(Table2[[#This Row],[BE]],6,2)</f>
        <v>EP</v>
      </c>
      <c r="O3214" s="46" t="str">
        <f>IF(Table2[[#This Row],[Type]]="IB","EOU",IF(Table2[[#This Row],[Type]]="MB","Local","492"))</f>
        <v>492</v>
      </c>
      <c r="P3214" s="46">
        <f>ROUND(Table2[[#This Row],[Cons]]/Table2[[#This Row],[Qty.]],5)</f>
        <v>1</v>
      </c>
      <c r="Q3214" s="46" t="b">
        <f>EXACT(Table2[[#This Row],[rate]],Table2[[#This Row],[Check]])</f>
        <v>1</v>
      </c>
      <c r="R3214" s="46"/>
      <c r="S3214" s="46" t="str">
        <f>IF(Table2[[#This Row],[SRO]]="EOU",VLOOKUP(Table2[[#This Row],[BE]],[2]GD.List!$C$3:$N$5014,12,0),IF(Table2[[#This Row],[SRO]]="Local","Polyester Staple Fibre","SRO 492"))</f>
        <v>SRO 492</v>
      </c>
    </row>
    <row r="3215" spans="1:19" x14ac:dyDescent="0.25">
      <c r="A3215" s="120" t="s">
        <v>2211</v>
      </c>
      <c r="B3215" s="116" t="s">
        <v>2293</v>
      </c>
      <c r="C3215" s="165">
        <v>23284</v>
      </c>
      <c r="D3215" s="117">
        <v>9607.11</v>
      </c>
      <c r="E3215" s="7" t="s">
        <v>2306</v>
      </c>
      <c r="F3215" s="116" t="s">
        <v>2333</v>
      </c>
      <c r="G3215" s="156">
        <v>44765</v>
      </c>
      <c r="H3215" s="82">
        <v>35270624.399999999</v>
      </c>
      <c r="I3215" s="50">
        <v>1</v>
      </c>
      <c r="J3215" s="15">
        <v>20</v>
      </c>
      <c r="K3215" s="15">
        <v>20</v>
      </c>
      <c r="L3215" s="15"/>
      <c r="M3215" s="66" t="str">
        <f>TEXT(Table2[[#This Row],[Gd.Dt]],"mmm-yy")</f>
        <v>Jul-22</v>
      </c>
      <c r="N3215" s="46" t="str">
        <f>MID(Table2[[#This Row],[BE]],6,2)</f>
        <v>EP</v>
      </c>
      <c r="O3215" s="46" t="str">
        <f>IF(Table2[[#This Row],[Type]]="IB","EOU",IF(Table2[[#This Row],[Type]]="MB","Local","492"))</f>
        <v>492</v>
      </c>
      <c r="P3215" s="46">
        <f>ROUND(Table2[[#This Row],[Cons]]/Table2[[#This Row],[Qty.]],5)</f>
        <v>1</v>
      </c>
      <c r="Q3215" s="46" t="b">
        <f>EXACT(Table2[[#This Row],[rate]],Table2[[#This Row],[Check]])</f>
        <v>1</v>
      </c>
      <c r="R3215" s="46"/>
      <c r="S3215" s="46" t="str">
        <f>IF(Table2[[#This Row],[SRO]]="EOU",VLOOKUP(Table2[[#This Row],[BE]],[2]GD.List!$C$3:$N$5014,12,0),IF(Table2[[#This Row],[SRO]]="Local","Polyester Staple Fibre","SRO 492"))</f>
        <v>SRO 492</v>
      </c>
    </row>
    <row r="3216" spans="1:19" x14ac:dyDescent="0.25">
      <c r="A3216" s="119" t="s">
        <v>2221</v>
      </c>
      <c r="B3216" s="116" t="s">
        <v>2301</v>
      </c>
      <c r="C3216" s="165">
        <v>20184</v>
      </c>
      <c r="D3216" s="117">
        <v>5201.009</v>
      </c>
      <c r="E3216" s="7" t="s">
        <v>2319</v>
      </c>
      <c r="F3216" s="116" t="s">
        <v>2324</v>
      </c>
      <c r="G3216" s="156">
        <v>44766</v>
      </c>
      <c r="H3216" s="82">
        <v>48520806.939999998</v>
      </c>
      <c r="I3216" s="50">
        <v>0.624</v>
      </c>
      <c r="J3216" s="15">
        <v>14861.81</v>
      </c>
      <c r="K3216" s="15">
        <v>23817</v>
      </c>
      <c r="L3216" s="15"/>
      <c r="M3216" s="66" t="str">
        <f>TEXT(Table2[[#This Row],[Gd.Dt]],"mmm-yy")</f>
        <v>Jul-22</v>
      </c>
      <c r="N3216" s="46" t="str">
        <f>MID(Table2[[#This Row],[BE]],6,2)</f>
        <v>IB</v>
      </c>
      <c r="O3216" s="46" t="str">
        <f>IF(Table2[[#This Row],[Type]]="IB","EOU",IF(Table2[[#This Row],[Type]]="MB","Local","492"))</f>
        <v>EOU</v>
      </c>
      <c r="P3216" s="46">
        <f>ROUND(Table2[[#This Row],[Cons]]/Table2[[#This Row],[Qty.]],5)</f>
        <v>0.624</v>
      </c>
      <c r="Q3216" s="46" t="b">
        <f>EXACT(Table2[[#This Row],[rate]],Table2[[#This Row],[Check]])</f>
        <v>1</v>
      </c>
      <c r="R3216" s="46"/>
      <c r="S3216" s="46" t="str">
        <f>IF(Table2[[#This Row],[SRO]]="EOU",VLOOKUP(Table2[[#This Row],[BE]],[2]GD.List!$C$3:$N$5014,12,0),IF(Table2[[#This Row],[SRO]]="Local","Polyester Staple Fibre","SRO 492"))</f>
        <v>Raw Cotton</v>
      </c>
    </row>
    <row r="3217" spans="1:19" x14ac:dyDescent="0.25">
      <c r="A3217" s="119" t="s">
        <v>2221</v>
      </c>
      <c r="B3217" s="116" t="s">
        <v>2299</v>
      </c>
      <c r="C3217" s="165">
        <v>12756</v>
      </c>
      <c r="D3217" s="117">
        <v>5201.009</v>
      </c>
      <c r="E3217" s="7" t="s">
        <v>2317</v>
      </c>
      <c r="F3217" s="116" t="s">
        <v>2325</v>
      </c>
      <c r="G3217" s="156">
        <v>44766</v>
      </c>
      <c r="H3217" s="82">
        <v>18606900</v>
      </c>
      <c r="I3217" s="50">
        <v>0.48980000000000001</v>
      </c>
      <c r="J3217" s="15">
        <v>4061.8900000000003</v>
      </c>
      <c r="K3217" s="15">
        <v>8293</v>
      </c>
      <c r="L3217" s="15"/>
      <c r="M3217" s="66" t="str">
        <f>TEXT(Table2[[#This Row],[Gd.Dt]],"mmm-yy")</f>
        <v>Jul-22</v>
      </c>
      <c r="N3217" s="46" t="str">
        <f>MID(Table2[[#This Row],[BE]],6,2)</f>
        <v>IB</v>
      </c>
      <c r="O3217" s="46" t="str">
        <f>IF(Table2[[#This Row],[Type]]="IB","EOU",IF(Table2[[#This Row],[Type]]="MB","Local","492"))</f>
        <v>EOU</v>
      </c>
      <c r="P3217" s="46">
        <f>ROUND(Table2[[#This Row],[Cons]]/Table2[[#This Row],[Qty.]],5)</f>
        <v>0.48980000000000001</v>
      </c>
      <c r="Q3217" s="46" t="b">
        <f>EXACT(Table2[[#This Row],[rate]],Table2[[#This Row],[Check]])</f>
        <v>1</v>
      </c>
      <c r="R3217" s="46"/>
      <c r="S3217" s="46" t="str">
        <f>IF(Table2[[#This Row],[SRO]]="EOU",VLOOKUP(Table2[[#This Row],[BE]],[2]GD.List!$C$3:$N$5014,12,0),IF(Table2[[#This Row],[SRO]]="Local","Polyester Staple Fibre","SRO 492"))</f>
        <v>Raw Cotton</v>
      </c>
    </row>
    <row r="3218" spans="1:19" x14ac:dyDescent="0.25">
      <c r="A3218" s="119" t="s">
        <v>2221</v>
      </c>
      <c r="B3218" s="116" t="s">
        <v>2300</v>
      </c>
      <c r="C3218" s="165">
        <v>52008</v>
      </c>
      <c r="D3218" s="117">
        <v>5201.009</v>
      </c>
      <c r="E3218" s="7" t="s">
        <v>2318</v>
      </c>
      <c r="F3218" s="116" t="s">
        <v>2326</v>
      </c>
      <c r="G3218" s="156">
        <v>44766</v>
      </c>
      <c r="H3218" s="82">
        <v>15229464.439999999</v>
      </c>
      <c r="I3218" s="50">
        <v>0.624</v>
      </c>
      <c r="J3218" s="15">
        <v>3754.61</v>
      </c>
      <c r="K3218" s="15">
        <v>6017</v>
      </c>
      <c r="L3218" s="15"/>
      <c r="M3218" s="66" t="str">
        <f>TEXT(Table2[[#This Row],[Gd.Dt]],"mmm-yy")</f>
        <v>Jul-22</v>
      </c>
      <c r="N3218" s="46" t="str">
        <f>MID(Table2[[#This Row],[BE]],6,2)</f>
        <v>IB</v>
      </c>
      <c r="O3218" s="46" t="str">
        <f>IF(Table2[[#This Row],[Type]]="IB","EOU",IF(Table2[[#This Row],[Type]]="MB","Local","492"))</f>
        <v>EOU</v>
      </c>
      <c r="P3218" s="46">
        <f>ROUND(Table2[[#This Row],[Cons]]/Table2[[#This Row],[Qty.]],5)</f>
        <v>0.624</v>
      </c>
      <c r="Q3218" s="46" t="b">
        <f>EXACT(Table2[[#This Row],[rate]],Table2[[#This Row],[Check]])</f>
        <v>1</v>
      </c>
      <c r="R3218" s="46"/>
      <c r="S3218" s="46" t="str">
        <f>IF(Table2[[#This Row],[SRO]]="EOU",VLOOKUP(Table2[[#This Row],[BE]],[2]GD.List!$C$3:$N$5014,12,0),IF(Table2[[#This Row],[SRO]]="Local","Polyester Staple Fibre","SRO 492"))</f>
        <v>Raw Cotton</v>
      </c>
    </row>
    <row r="3219" spans="1:19" x14ac:dyDescent="0.25">
      <c r="A3219" s="119" t="s">
        <v>2221</v>
      </c>
      <c r="B3219" s="116" t="s">
        <v>2295</v>
      </c>
      <c r="C3219" s="165">
        <v>4252</v>
      </c>
      <c r="D3219" s="117">
        <v>5201.009</v>
      </c>
      <c r="E3219" s="7" t="s">
        <v>2310</v>
      </c>
      <c r="F3219" s="116" t="s">
        <v>2329</v>
      </c>
      <c r="G3219" s="156">
        <v>44765</v>
      </c>
      <c r="H3219" s="82">
        <v>37021066.75</v>
      </c>
      <c r="I3219" s="50">
        <v>0.624</v>
      </c>
      <c r="J3219" s="15">
        <v>10020.810000000001</v>
      </c>
      <c r="K3219" s="15">
        <v>16058.99</v>
      </c>
      <c r="L3219" s="15"/>
      <c r="M3219" s="66" t="str">
        <f>TEXT(Table2[[#This Row],[Gd.Dt]],"mmm-yy")</f>
        <v>Jul-22</v>
      </c>
      <c r="N3219" s="46" t="str">
        <f>MID(Table2[[#This Row],[BE]],6,2)</f>
        <v>IB</v>
      </c>
      <c r="O3219" s="46" t="str">
        <f>IF(Table2[[#This Row],[Type]]="IB","EOU",IF(Table2[[#This Row],[Type]]="MB","Local","492"))</f>
        <v>EOU</v>
      </c>
      <c r="P3219" s="46">
        <f>ROUND(Table2[[#This Row],[Cons]]/Table2[[#This Row],[Qty.]],5)</f>
        <v>0.624</v>
      </c>
      <c r="Q3219" s="46" t="b">
        <f>EXACT(Table2[[#This Row],[rate]],Table2[[#This Row],[Check]])</f>
        <v>1</v>
      </c>
      <c r="R3219" s="46"/>
      <c r="S3219" s="46" t="str">
        <f>IF(Table2[[#This Row],[SRO]]="EOU",VLOOKUP(Table2[[#This Row],[BE]],[2]GD.List!$C$3:$N$5014,12,0),IF(Table2[[#This Row],[SRO]]="Local","Polyester Staple Fibre","SRO 492"))</f>
        <v>Raw Cotton</v>
      </c>
    </row>
    <row r="3220" spans="1:19" x14ac:dyDescent="0.25">
      <c r="A3220" s="119" t="s">
        <v>2221</v>
      </c>
      <c r="B3220" s="116" t="s">
        <v>2294</v>
      </c>
      <c r="C3220" s="165">
        <v>22784</v>
      </c>
      <c r="D3220" s="117">
        <v>5201.009</v>
      </c>
      <c r="E3220" s="7" t="s">
        <v>2308</v>
      </c>
      <c r="F3220" s="116" t="s">
        <v>2330</v>
      </c>
      <c r="G3220" s="156">
        <v>44765</v>
      </c>
      <c r="H3220" s="82">
        <v>26487333.260000002</v>
      </c>
      <c r="I3220" s="50">
        <v>0.48980000000000001</v>
      </c>
      <c r="J3220" s="15">
        <v>5885.93</v>
      </c>
      <c r="K3220" s="15">
        <v>12017</v>
      </c>
      <c r="L3220" s="15"/>
      <c r="M3220" s="66" t="str">
        <f>TEXT(Table2[[#This Row],[Gd.Dt]],"mmm-yy")</f>
        <v>Jul-22</v>
      </c>
      <c r="N3220" s="46" t="str">
        <f>MID(Table2[[#This Row],[BE]],6,2)</f>
        <v>IB</v>
      </c>
      <c r="O3220" s="46" t="str">
        <f>IF(Table2[[#This Row],[Type]]="IB","EOU",IF(Table2[[#This Row],[Type]]="MB","Local","492"))</f>
        <v>EOU</v>
      </c>
      <c r="P3220" s="46">
        <f>ROUND(Table2[[#This Row],[Cons]]/Table2[[#This Row],[Qty.]],5)</f>
        <v>0.48980000000000001</v>
      </c>
      <c r="Q3220" s="46" t="b">
        <f>EXACT(Table2[[#This Row],[rate]],Table2[[#This Row],[Check]])</f>
        <v>1</v>
      </c>
      <c r="R3220" s="46"/>
      <c r="S3220" s="46" t="str">
        <f>IF(Table2[[#This Row],[SRO]]="EOU",VLOOKUP(Table2[[#This Row],[BE]],[2]GD.List!$C$3:$N$5014,12,0),IF(Table2[[#This Row],[SRO]]="Local","Polyester Staple Fibre","SRO 492"))</f>
        <v>Raw Cotton</v>
      </c>
    </row>
    <row r="3221" spans="1:19" x14ac:dyDescent="0.25">
      <c r="A3221" s="120" t="s">
        <v>2221</v>
      </c>
      <c r="B3221" s="116" t="s">
        <v>2297</v>
      </c>
      <c r="C3221" s="165">
        <v>12692</v>
      </c>
      <c r="D3221" s="117">
        <v>5201.009</v>
      </c>
      <c r="E3221" s="7" t="s">
        <v>2313</v>
      </c>
      <c r="F3221" s="116" t="s">
        <v>2331</v>
      </c>
      <c r="G3221" s="156">
        <v>44766</v>
      </c>
      <c r="H3221" s="82">
        <v>22869687.559999999</v>
      </c>
      <c r="I3221" s="50">
        <v>0.48980000000000001</v>
      </c>
      <c r="J3221" s="15">
        <v>1754.9499999999998</v>
      </c>
      <c r="K3221" s="15">
        <v>3583</v>
      </c>
      <c r="L3221" s="15"/>
      <c r="M3221" s="66" t="str">
        <f>TEXT(Table2[[#This Row],[Gd.Dt]],"mmm-yy")</f>
        <v>Jul-22</v>
      </c>
      <c r="N3221" s="46" t="str">
        <f>MID(Table2[[#This Row],[BE]],6,2)</f>
        <v>IB</v>
      </c>
      <c r="O3221" s="46" t="str">
        <f>IF(Table2[[#This Row],[Type]]="IB","EOU",IF(Table2[[#This Row],[Type]]="MB","Local","492"))</f>
        <v>EOU</v>
      </c>
      <c r="P3221" s="46">
        <f>ROUND(Table2[[#This Row],[Cons]]/Table2[[#This Row],[Qty.]],5)</f>
        <v>0.48980000000000001</v>
      </c>
      <c r="Q3221" s="46" t="b">
        <f>EXACT(Table2[[#This Row],[rate]],Table2[[#This Row],[Check]])</f>
        <v>1</v>
      </c>
      <c r="R3221" s="46"/>
      <c r="S3221" s="46" t="str">
        <f>IF(Table2[[#This Row],[SRO]]="EOU",VLOOKUP(Table2[[#This Row],[BE]],[2]GD.List!$C$3:$N$5014,12,0),IF(Table2[[#This Row],[SRO]]="Local","Polyester Staple Fibre","SRO 492"))</f>
        <v>Raw Cotton</v>
      </c>
    </row>
    <row r="3222" spans="1:19" x14ac:dyDescent="0.25">
      <c r="A3222" s="119" t="s">
        <v>2242</v>
      </c>
      <c r="B3222" s="116" t="s">
        <v>2299</v>
      </c>
      <c r="C3222" s="165">
        <v>12756</v>
      </c>
      <c r="D3222" s="117">
        <v>3906.9090000000001</v>
      </c>
      <c r="E3222" s="7" t="s">
        <v>2317</v>
      </c>
      <c r="F3222" s="116" t="s">
        <v>2325</v>
      </c>
      <c r="G3222" s="156">
        <v>44766</v>
      </c>
      <c r="H3222" s="82">
        <v>18606900</v>
      </c>
      <c r="I3222" s="50">
        <v>0.04</v>
      </c>
      <c r="J3222" s="15">
        <v>233.2</v>
      </c>
      <c r="K3222" s="15">
        <v>5830</v>
      </c>
      <c r="L3222" s="15"/>
      <c r="M3222" s="66" t="str">
        <f>TEXT(Table2[[#This Row],[Gd.Dt]],"mmm-yy")</f>
        <v>Jul-22</v>
      </c>
      <c r="N3222" s="46" t="str">
        <f>MID(Table2[[#This Row],[BE]],6,2)</f>
        <v>IB</v>
      </c>
      <c r="O3222" s="46" t="str">
        <f>IF(Table2[[#This Row],[Type]]="IB","EOU",IF(Table2[[#This Row],[Type]]="MB","Local","492"))</f>
        <v>EOU</v>
      </c>
      <c r="P3222" s="46">
        <f>ROUND(Table2[[#This Row],[Cons]]/Table2[[#This Row],[Qty.]],5)</f>
        <v>0.04</v>
      </c>
      <c r="Q3222" s="46" t="b">
        <f>EXACT(Table2[[#This Row],[rate]],Table2[[#This Row],[Check]])</f>
        <v>1</v>
      </c>
      <c r="R3222" s="46"/>
      <c r="S3222" s="46" t="str">
        <f>IF(Table2[[#This Row],[SRO]]="EOU",VLOOKUP(Table2[[#This Row],[BE]],[2]GD.List!$C$3:$N$5014,12,0),IF(Table2[[#This Row],[SRO]]="Local","Polyester Staple Fibre","SRO 492"))</f>
        <v>Textile Chemical</v>
      </c>
    </row>
    <row r="3223" spans="1:19" x14ac:dyDescent="0.25">
      <c r="A3223" s="119" t="s">
        <v>2242</v>
      </c>
      <c r="B3223" s="116" t="s">
        <v>2294</v>
      </c>
      <c r="C3223" s="165">
        <v>22784</v>
      </c>
      <c r="D3223" s="117">
        <v>3906.9090000000001</v>
      </c>
      <c r="E3223" s="7" t="s">
        <v>2308</v>
      </c>
      <c r="F3223" s="116" t="s">
        <v>2330</v>
      </c>
      <c r="G3223" s="156">
        <v>44765</v>
      </c>
      <c r="H3223" s="82">
        <v>26487333.260000002</v>
      </c>
      <c r="I3223" s="50">
        <v>0.04</v>
      </c>
      <c r="J3223" s="15">
        <v>480.68</v>
      </c>
      <c r="K3223" s="15">
        <v>12017</v>
      </c>
      <c r="L3223" s="15"/>
      <c r="M3223" s="66" t="str">
        <f>TEXT(Table2[[#This Row],[Gd.Dt]],"mmm-yy")</f>
        <v>Jul-22</v>
      </c>
      <c r="N3223" s="46" t="str">
        <f>MID(Table2[[#This Row],[BE]],6,2)</f>
        <v>IB</v>
      </c>
      <c r="O3223" s="46" t="str">
        <f>IF(Table2[[#This Row],[Type]]="IB","EOU",IF(Table2[[#This Row],[Type]]="MB","Local","492"))</f>
        <v>EOU</v>
      </c>
      <c r="P3223" s="46">
        <f>ROUND(Table2[[#This Row],[Cons]]/Table2[[#This Row],[Qty.]],5)</f>
        <v>0.04</v>
      </c>
      <c r="Q3223" s="46" t="b">
        <f>EXACT(Table2[[#This Row],[rate]],Table2[[#This Row],[Check]])</f>
        <v>1</v>
      </c>
      <c r="R3223" s="46"/>
      <c r="S3223" s="46" t="str">
        <f>IF(Table2[[#This Row],[SRO]]="EOU",VLOOKUP(Table2[[#This Row],[BE]],[2]GD.List!$C$3:$N$5014,12,0),IF(Table2[[#This Row],[SRO]]="Local","Polyester Staple Fibre","SRO 492"))</f>
        <v>Textile Chemical</v>
      </c>
    </row>
    <row r="3224" spans="1:19" x14ac:dyDescent="0.25">
      <c r="A3224" s="120" t="s">
        <v>2242</v>
      </c>
      <c r="B3224" s="116" t="s">
        <v>2297</v>
      </c>
      <c r="C3224" s="165">
        <v>12692</v>
      </c>
      <c r="D3224" s="117">
        <v>3906.9090000000001</v>
      </c>
      <c r="E3224" s="7" t="s">
        <v>2313</v>
      </c>
      <c r="F3224" s="116" t="s">
        <v>2331</v>
      </c>
      <c r="G3224" s="156">
        <v>44766</v>
      </c>
      <c r="H3224" s="82">
        <v>22869687.559999999</v>
      </c>
      <c r="I3224" s="50">
        <v>0.04</v>
      </c>
      <c r="J3224" s="15">
        <v>143.32</v>
      </c>
      <c r="K3224" s="15">
        <v>3583</v>
      </c>
      <c r="L3224" s="15"/>
      <c r="M3224" s="66" t="str">
        <f>TEXT(Table2[[#This Row],[Gd.Dt]],"mmm-yy")</f>
        <v>Jul-22</v>
      </c>
      <c r="N3224" s="46" t="str">
        <f>MID(Table2[[#This Row],[BE]],6,2)</f>
        <v>IB</v>
      </c>
      <c r="O3224" s="46" t="str">
        <f>IF(Table2[[#This Row],[Type]]="IB","EOU",IF(Table2[[#This Row],[Type]]="MB","Local","492"))</f>
        <v>EOU</v>
      </c>
      <c r="P3224" s="46">
        <f>ROUND(Table2[[#This Row],[Cons]]/Table2[[#This Row],[Qty.]],5)</f>
        <v>0.04</v>
      </c>
      <c r="Q3224" s="46" t="b">
        <f>EXACT(Table2[[#This Row],[rate]],Table2[[#This Row],[Check]])</f>
        <v>1</v>
      </c>
      <c r="R3224" s="46"/>
      <c r="S3224" s="46" t="str">
        <f>IF(Table2[[#This Row],[SRO]]="EOU",VLOOKUP(Table2[[#This Row],[BE]],[2]GD.List!$C$3:$N$5014,12,0),IF(Table2[[#This Row],[SRO]]="Local","Polyester Staple Fibre","SRO 492"))</f>
        <v>Textile Chemical</v>
      </c>
    </row>
    <row r="3225" spans="1:19" x14ac:dyDescent="0.25">
      <c r="A3225" s="120" t="s">
        <v>2280</v>
      </c>
      <c r="B3225" s="116" t="s">
        <v>2298</v>
      </c>
      <c r="C3225" s="165">
        <v>31784</v>
      </c>
      <c r="D3225" s="117">
        <v>9606.2919999999995</v>
      </c>
      <c r="E3225" s="7" t="s">
        <v>2314</v>
      </c>
      <c r="F3225" s="116" t="s">
        <v>2334</v>
      </c>
      <c r="G3225" s="156">
        <v>44766</v>
      </c>
      <c r="H3225" s="82">
        <v>29634682.039999999</v>
      </c>
      <c r="I3225" s="50">
        <v>1</v>
      </c>
      <c r="J3225" s="15">
        <v>8</v>
      </c>
      <c r="K3225" s="15">
        <v>8</v>
      </c>
      <c r="L3225" s="15"/>
      <c r="M3225" s="66" t="str">
        <f>TEXT(Table2[[#This Row],[Gd.Dt]],"mmm-yy")</f>
        <v>Jul-22</v>
      </c>
      <c r="N3225" s="46" t="str">
        <f>MID(Table2[[#This Row],[BE]],6,2)</f>
        <v>TI</v>
      </c>
      <c r="O3225" s="46" t="str">
        <f>IF(Table2[[#This Row],[Type]]="IB","EOU",IF(Table2[[#This Row],[Type]]="MB","Local","492"))</f>
        <v>492</v>
      </c>
      <c r="P3225" s="46">
        <f>ROUND(Table2[[#This Row],[Cons]]/Table2[[#This Row],[Qty.]],5)</f>
        <v>1</v>
      </c>
      <c r="Q3225" s="46" t="b">
        <f>EXACT(Table2[[#This Row],[rate]],Table2[[#This Row],[Check]])</f>
        <v>1</v>
      </c>
      <c r="R3225" s="46"/>
      <c r="S3225" s="46" t="str">
        <f>IF(Table2[[#This Row],[SRO]]="EOU",VLOOKUP(Table2[[#This Row],[BE]],[2]GD.List!$C$3:$N$5014,12,0),IF(Table2[[#This Row],[SRO]]="Local","Polyester Staple Fibre","SRO 492"))</f>
        <v>SRO 492</v>
      </c>
    </row>
    <row r="3226" spans="1:19" x14ac:dyDescent="0.25">
      <c r="A3226" s="120" t="s">
        <v>2305</v>
      </c>
      <c r="B3226" s="116" t="s">
        <v>2292</v>
      </c>
      <c r="C3226" s="165">
        <v>22536</v>
      </c>
      <c r="D3226" s="117">
        <v>9607.11</v>
      </c>
      <c r="E3226" s="7" t="s">
        <v>2304</v>
      </c>
      <c r="F3226" s="116" t="s">
        <v>2332</v>
      </c>
      <c r="G3226" s="156">
        <v>44765</v>
      </c>
      <c r="H3226" s="82">
        <v>35041841.630000003</v>
      </c>
      <c r="I3226" s="50">
        <v>1</v>
      </c>
      <c r="J3226" s="15">
        <v>44.28</v>
      </c>
      <c r="K3226" s="15">
        <v>44.28</v>
      </c>
      <c r="L3226" s="15"/>
      <c r="M3226" s="66" t="str">
        <f>TEXT(Table2[[#This Row],[Gd.Dt]],"mmm-yy")</f>
        <v>Jul-22</v>
      </c>
      <c r="N3226" s="46" t="str">
        <f>MID(Table2[[#This Row],[BE]],6,2)</f>
        <v>EP</v>
      </c>
      <c r="O3226" s="46" t="str">
        <f>IF(Table2[[#This Row],[Type]]="IB","EOU",IF(Table2[[#This Row],[Type]]="MB","Local","492"))</f>
        <v>492</v>
      </c>
      <c r="P3226" s="46">
        <f>ROUND(Table2[[#This Row],[Cons]]/Table2[[#This Row],[Qty.]],5)</f>
        <v>1</v>
      </c>
      <c r="Q3226" s="46" t="b">
        <f>EXACT(Table2[[#This Row],[rate]],Table2[[#This Row],[Check]])</f>
        <v>1</v>
      </c>
      <c r="R3226" s="46"/>
      <c r="S3226" s="46" t="str">
        <f>IF(Table2[[#This Row],[SRO]]="EOU",VLOOKUP(Table2[[#This Row],[BE]],[2]GD.List!$C$3:$N$5014,12,0),IF(Table2[[#This Row],[SRO]]="Local","Polyester Staple Fibre","SRO 492"))</f>
        <v>SRO 492</v>
      </c>
    </row>
    <row r="3227" spans="1:19" x14ac:dyDescent="0.25">
      <c r="A3227" s="120" t="s">
        <v>2307</v>
      </c>
      <c r="B3227" s="116" t="s">
        <v>2293</v>
      </c>
      <c r="C3227" s="165">
        <v>23284</v>
      </c>
      <c r="D3227" s="117">
        <v>9607.11</v>
      </c>
      <c r="E3227" s="7" t="s">
        <v>2306</v>
      </c>
      <c r="F3227" s="116" t="s">
        <v>2333</v>
      </c>
      <c r="G3227" s="156">
        <v>44765</v>
      </c>
      <c r="H3227" s="82">
        <v>35270624.399999999</v>
      </c>
      <c r="I3227" s="50">
        <v>1</v>
      </c>
      <c r="J3227" s="15">
        <v>139.69</v>
      </c>
      <c r="K3227" s="15">
        <v>139.69</v>
      </c>
      <c r="L3227" s="15"/>
      <c r="M3227" s="66" t="str">
        <f>TEXT(Table2[[#This Row],[Gd.Dt]],"mmm-yy")</f>
        <v>Jul-22</v>
      </c>
      <c r="N3227" s="46" t="str">
        <f>MID(Table2[[#This Row],[BE]],6,2)</f>
        <v>EP</v>
      </c>
      <c r="O3227" s="46" t="str">
        <f>IF(Table2[[#This Row],[Type]]="IB","EOU",IF(Table2[[#This Row],[Type]]="MB","Local","492"))</f>
        <v>492</v>
      </c>
      <c r="P3227" s="46">
        <f>ROUND(Table2[[#This Row],[Cons]]/Table2[[#This Row],[Qty.]],5)</f>
        <v>1</v>
      </c>
      <c r="Q3227" s="46" t="b">
        <f>EXACT(Table2[[#This Row],[rate]],Table2[[#This Row],[Check]])</f>
        <v>1</v>
      </c>
      <c r="R3227" s="46"/>
      <c r="S3227" s="46" t="str">
        <f>IF(Table2[[#This Row],[SRO]]="EOU",VLOOKUP(Table2[[#This Row],[BE]],[2]GD.List!$C$3:$N$5014,12,0),IF(Table2[[#This Row],[SRO]]="Local","Polyester Staple Fibre","SRO 492"))</f>
        <v>SRO 492</v>
      </c>
    </row>
    <row r="3228" spans="1:19" x14ac:dyDescent="0.25">
      <c r="A3228" s="120" t="s">
        <v>2309</v>
      </c>
      <c r="B3228" s="116" t="s">
        <v>2294</v>
      </c>
      <c r="C3228" s="165">
        <v>22784</v>
      </c>
      <c r="D3228" s="117">
        <v>3906.9029999999998</v>
      </c>
      <c r="E3228" s="7" t="s">
        <v>2308</v>
      </c>
      <c r="F3228" s="116" t="s">
        <v>2330</v>
      </c>
      <c r="G3228" s="156">
        <v>44765</v>
      </c>
      <c r="H3228" s="82">
        <v>26487333.260000002</v>
      </c>
      <c r="I3228" s="50">
        <v>0.04</v>
      </c>
      <c r="J3228" s="15">
        <v>174.32</v>
      </c>
      <c r="K3228" s="15">
        <v>4358</v>
      </c>
      <c r="L3228" s="15"/>
      <c r="M3228" s="66" t="str">
        <f>TEXT(Table2[[#This Row],[Gd.Dt]],"mmm-yy")</f>
        <v>Jul-22</v>
      </c>
      <c r="N3228" s="46" t="str">
        <f>MID(Table2[[#This Row],[BE]],6,2)</f>
        <v>IB</v>
      </c>
      <c r="O3228" s="46" t="str">
        <f>IF(Table2[[#This Row],[Type]]="IB","EOU",IF(Table2[[#This Row],[Type]]="MB","Local","492"))</f>
        <v>EOU</v>
      </c>
      <c r="P3228" s="46">
        <f>ROUND(Table2[[#This Row],[Cons]]/Table2[[#This Row],[Qty.]],5)</f>
        <v>0.04</v>
      </c>
      <c r="Q3228" s="46" t="b">
        <f>EXACT(Table2[[#This Row],[rate]],Table2[[#This Row],[Check]])</f>
        <v>1</v>
      </c>
      <c r="R3228" s="46"/>
      <c r="S3228" s="46" t="str">
        <f>IF(Table2[[#This Row],[SRO]]="EOU",VLOOKUP(Table2[[#This Row],[BE]],[2]GD.List!$C$3:$N$5014,12,0),IF(Table2[[#This Row],[SRO]]="Local","Polyester Staple Fibre","SRO 492"))</f>
        <v>Textile Chemical</v>
      </c>
    </row>
    <row r="3229" spans="1:19" x14ac:dyDescent="0.25">
      <c r="A3229" s="119" t="s">
        <v>2312</v>
      </c>
      <c r="B3229" s="116" t="s">
        <v>2296</v>
      </c>
      <c r="C3229" s="165">
        <v>4421</v>
      </c>
      <c r="D3229" s="117">
        <v>5402.33</v>
      </c>
      <c r="E3229" s="7" t="s">
        <v>2311</v>
      </c>
      <c r="F3229" s="116" t="s">
        <v>2328</v>
      </c>
      <c r="G3229" s="156">
        <v>44765</v>
      </c>
      <c r="H3229" s="82">
        <v>28192090.039999999</v>
      </c>
      <c r="I3229" s="50">
        <v>0.99009999999999998</v>
      </c>
      <c r="J3229" s="15">
        <v>1768.03</v>
      </c>
      <c r="K3229" s="15">
        <v>1785.71</v>
      </c>
      <c r="L3229" s="15"/>
      <c r="M3229" s="66" t="str">
        <f>TEXT(Table2[[#This Row],[Gd.Dt]],"mmm-yy")</f>
        <v>Jul-22</v>
      </c>
      <c r="N3229" s="46" t="str">
        <f>MID(Table2[[#This Row],[BE]],6,2)</f>
        <v>IB</v>
      </c>
      <c r="O3229" s="46" t="str">
        <f>IF(Table2[[#This Row],[Type]]="IB","EOU",IF(Table2[[#This Row],[Type]]="MB","Local","492"))</f>
        <v>EOU</v>
      </c>
      <c r="P3229" s="46">
        <f>ROUND(Table2[[#This Row],[Cons]]/Table2[[#This Row],[Qty.]],5)</f>
        <v>0.99009999999999998</v>
      </c>
      <c r="Q3229" s="46" t="b">
        <f>EXACT(Table2[[#This Row],[rate]],Table2[[#This Row],[Check]])</f>
        <v>1</v>
      </c>
      <c r="R3229" s="46"/>
      <c r="S3229" s="46" t="str">
        <f>IF(Table2[[#This Row],[SRO]]="EOU",VLOOKUP(Table2[[#This Row],[BE]],[2]GD.List!$C$3:$N$5014,12,0),IF(Table2[[#This Row],[SRO]]="Local","Polyester Staple Fibre","SRO 492"))</f>
        <v>Polyester Yarn</v>
      </c>
    </row>
    <row r="3230" spans="1:19" x14ac:dyDescent="0.25">
      <c r="A3230" s="120" t="s">
        <v>2312</v>
      </c>
      <c r="B3230" s="116" t="s">
        <v>2296</v>
      </c>
      <c r="C3230" s="165">
        <v>4421</v>
      </c>
      <c r="D3230" s="117">
        <v>5402.33</v>
      </c>
      <c r="E3230" s="7" t="s">
        <v>2311</v>
      </c>
      <c r="F3230" s="116" t="s">
        <v>2328</v>
      </c>
      <c r="G3230" s="156">
        <v>44765</v>
      </c>
      <c r="H3230" s="82">
        <v>28192090.039999999</v>
      </c>
      <c r="I3230" s="50">
        <v>1.0101</v>
      </c>
      <c r="J3230" s="15">
        <v>11332.9</v>
      </c>
      <c r="K3230" s="15">
        <v>11219.58</v>
      </c>
      <c r="L3230" s="15"/>
      <c r="M3230" s="66" t="str">
        <f>TEXT(Table2[[#This Row],[Gd.Dt]],"mmm-yy")</f>
        <v>Jul-22</v>
      </c>
      <c r="N3230" s="46" t="str">
        <f>MID(Table2[[#This Row],[BE]],6,2)</f>
        <v>IB</v>
      </c>
      <c r="O3230" s="46" t="str">
        <f>IF(Table2[[#This Row],[Type]]="IB","EOU",IF(Table2[[#This Row],[Type]]="MB","Local","492"))</f>
        <v>EOU</v>
      </c>
      <c r="P3230" s="46">
        <f>ROUND(Table2[[#This Row],[Cons]]/Table2[[#This Row],[Qty.]],5)</f>
        <v>1.0101</v>
      </c>
      <c r="Q3230" s="46" t="b">
        <f>EXACT(Table2[[#This Row],[rate]],Table2[[#This Row],[Check]])</f>
        <v>1</v>
      </c>
      <c r="R3230" s="46"/>
      <c r="S3230" s="46" t="str">
        <f>IF(Table2[[#This Row],[SRO]]="EOU",VLOOKUP(Table2[[#This Row],[BE]],[2]GD.List!$C$3:$N$5014,12,0),IF(Table2[[#This Row],[SRO]]="Local","Polyester Staple Fibre","SRO 492"))</f>
        <v>Polyester Yarn</v>
      </c>
    </row>
    <row r="3231" spans="1:19" x14ac:dyDescent="0.25">
      <c r="A3231" s="120" t="s">
        <v>2315</v>
      </c>
      <c r="B3231" s="116" t="s">
        <v>2298</v>
      </c>
      <c r="C3231" s="165">
        <v>31784</v>
      </c>
      <c r="D3231" s="117">
        <v>8523.5990000000002</v>
      </c>
      <c r="E3231" s="7" t="s">
        <v>2314</v>
      </c>
      <c r="F3231" s="116" t="s">
        <v>2334</v>
      </c>
      <c r="G3231" s="156">
        <v>44766</v>
      </c>
      <c r="H3231" s="82">
        <v>29634682.039999999</v>
      </c>
      <c r="I3231" s="50">
        <v>1</v>
      </c>
      <c r="J3231" s="15">
        <v>20000</v>
      </c>
      <c r="K3231" s="15">
        <v>20000</v>
      </c>
      <c r="L3231" s="15"/>
      <c r="M3231" s="66" t="str">
        <f>TEXT(Table2[[#This Row],[Gd.Dt]],"mmm-yy")</f>
        <v>Jul-22</v>
      </c>
      <c r="N3231" s="46" t="str">
        <f>MID(Table2[[#This Row],[BE]],6,2)</f>
        <v>TI</v>
      </c>
      <c r="O3231" s="46" t="str">
        <f>IF(Table2[[#This Row],[Type]]="IB","EOU",IF(Table2[[#This Row],[Type]]="MB","Local","492"))</f>
        <v>492</v>
      </c>
      <c r="P3231" s="46">
        <f>ROUND(Table2[[#This Row],[Cons]]/Table2[[#This Row],[Qty.]],5)</f>
        <v>1</v>
      </c>
      <c r="Q3231" s="46" t="b">
        <f>EXACT(Table2[[#This Row],[rate]],Table2[[#This Row],[Check]])</f>
        <v>1</v>
      </c>
      <c r="R3231" s="46"/>
      <c r="S3231" s="46" t="str">
        <f>IF(Table2[[#This Row],[SRO]]="EOU",VLOOKUP(Table2[[#This Row],[BE]],[2]GD.List!$C$3:$N$5014,12,0),IF(Table2[[#This Row],[SRO]]="Local","Polyester Staple Fibre","SRO 492"))</f>
        <v>SRO 492</v>
      </c>
    </row>
    <row r="3232" spans="1:19" x14ac:dyDescent="0.25">
      <c r="A3232" s="119" t="s">
        <v>2316</v>
      </c>
      <c r="B3232" s="119" t="s">
        <v>2298</v>
      </c>
      <c r="C3232" s="170">
        <v>31784</v>
      </c>
      <c r="D3232" s="171">
        <v>4821.8999999999996</v>
      </c>
      <c r="E3232" s="162" t="s">
        <v>2314</v>
      </c>
      <c r="F3232" s="119" t="s">
        <v>2334</v>
      </c>
      <c r="G3232" s="163">
        <v>44766</v>
      </c>
      <c r="H3232" s="172">
        <v>29634682.039999999</v>
      </c>
      <c r="I3232" s="53">
        <v>1</v>
      </c>
      <c r="J3232" s="30">
        <v>8</v>
      </c>
      <c r="K3232" s="30">
        <v>8</v>
      </c>
      <c r="L3232" s="30"/>
      <c r="M3232" s="67" t="str">
        <f>TEXT(Table2[[#This Row],[Gd.Dt]],"mmm-yy")</f>
        <v>Jul-22</v>
      </c>
      <c r="N3232" s="47" t="str">
        <f>MID(Table2[[#This Row],[BE]],6,2)</f>
        <v>TI</v>
      </c>
      <c r="O3232" s="47" t="str">
        <f>IF(Table2[[#This Row],[Type]]="IB","EOU",IF(Table2[[#This Row],[Type]]="MB","Local","492"))</f>
        <v>492</v>
      </c>
      <c r="P3232" s="47">
        <f>ROUND(Table2[[#This Row],[Cons]]/Table2[[#This Row],[Qty.]],5)</f>
        <v>1</v>
      </c>
      <c r="Q3232" s="47" t="b">
        <f>EXACT(Table2[[#This Row],[rate]],Table2[[#This Row],[Check]])</f>
        <v>1</v>
      </c>
      <c r="R3232" s="47"/>
      <c r="S3232" s="47" t="str">
        <f>IF(Table2[[#This Row],[SRO]]="EOU",VLOOKUP(Table2[[#This Row],[BE]],[2]GD.List!$C$3:$N$5014,12,0),IF(Table2[[#This Row],[SRO]]="Local","Polyester Staple Fibre","SRO 492"))</f>
        <v>SRO 492</v>
      </c>
    </row>
    <row r="3233" spans="1:19" x14ac:dyDescent="0.25">
      <c r="A3233" s="119" t="s">
        <v>1</v>
      </c>
      <c r="B3233" s="116" t="s">
        <v>2337</v>
      </c>
      <c r="C3233" s="165">
        <v>13456</v>
      </c>
      <c r="D3233" s="117">
        <v>2701.12</v>
      </c>
      <c r="E3233" s="7" t="s">
        <v>2340</v>
      </c>
      <c r="F3233" s="116" t="s">
        <v>2342</v>
      </c>
      <c r="G3233" s="156">
        <v>44769</v>
      </c>
      <c r="H3233" s="82">
        <v>25192241.710000001</v>
      </c>
      <c r="I3233" s="50">
        <v>0.4</v>
      </c>
      <c r="J3233" s="15">
        <v>5059.6000000000004</v>
      </c>
      <c r="K3233" s="15">
        <v>12649</v>
      </c>
      <c r="L3233" s="15"/>
      <c r="M3233" s="66" t="str">
        <f>TEXT(Table2[[#This Row],[Gd.Dt]],"mmm-yy")</f>
        <v>Jul-22</v>
      </c>
      <c r="N3233" s="46" t="str">
        <f>MID(Table2[[#This Row],[BE]],6,2)</f>
        <v>IB</v>
      </c>
      <c r="O3233" s="46" t="str">
        <f>IF(Table2[[#This Row],[Type]]="IB","EOU",IF(Table2[[#This Row],[Type]]="MB","Local","492"))</f>
        <v>EOU</v>
      </c>
      <c r="P3233" s="46">
        <f>ROUND(Table2[[#This Row],[Cons]]/Table2[[#This Row],[Qty.]],5)</f>
        <v>0.4</v>
      </c>
      <c r="Q3233" s="46" t="b">
        <f>EXACT(Table2[[#This Row],[rate]],Table2[[#This Row],[Check]])</f>
        <v>1</v>
      </c>
      <c r="R3233" s="46"/>
      <c r="S3233" s="46" t="str">
        <f>IF(Table2[[#This Row],[SRO]]="EOU",VLOOKUP(Table2[[#This Row],[BE]],[2]GD.List!$C$3:$N$5014,12,0),IF(Table2[[#This Row],[SRO]]="Local","Polyester Staple Fibre","SRO 492"))</f>
        <v>Textile Coal</v>
      </c>
    </row>
    <row r="3234" spans="1:19" x14ac:dyDescent="0.25">
      <c r="A3234" s="116" t="s">
        <v>1</v>
      </c>
      <c r="B3234" s="116" t="s">
        <v>2338</v>
      </c>
      <c r="C3234" s="165">
        <v>10092</v>
      </c>
      <c r="D3234" s="117">
        <v>2701.12</v>
      </c>
      <c r="E3234" s="7" t="s">
        <v>2341</v>
      </c>
      <c r="F3234" s="116" t="s">
        <v>2343</v>
      </c>
      <c r="G3234" s="156">
        <v>44769</v>
      </c>
      <c r="H3234" s="82">
        <v>31149792.489999998</v>
      </c>
      <c r="I3234" s="50">
        <v>0.4</v>
      </c>
      <c r="J3234" s="15">
        <v>5812.8</v>
      </c>
      <c r="K3234" s="15">
        <v>14532</v>
      </c>
      <c r="L3234" s="15"/>
      <c r="M3234" s="66" t="str">
        <f>TEXT(Table2[[#This Row],[Gd.Dt]],"mmm-yy")</f>
        <v>Jul-22</v>
      </c>
      <c r="N3234" s="46" t="str">
        <f>MID(Table2[[#This Row],[BE]],6,2)</f>
        <v>IB</v>
      </c>
      <c r="O3234" s="46" t="str">
        <f>IF(Table2[[#This Row],[Type]]="IB","EOU",IF(Table2[[#This Row],[Type]]="MB","Local","492"))</f>
        <v>EOU</v>
      </c>
      <c r="P3234" s="46">
        <f>ROUND(Table2[[#This Row],[Cons]]/Table2[[#This Row],[Qty.]],5)</f>
        <v>0.4</v>
      </c>
      <c r="Q3234" s="46" t="b">
        <f>EXACT(Table2[[#This Row],[rate]],Table2[[#This Row],[Check]])</f>
        <v>1</v>
      </c>
      <c r="R3234" s="46"/>
      <c r="S3234" s="46" t="str">
        <f>IF(Table2[[#This Row],[SRO]]="EOU",VLOOKUP(Table2[[#This Row],[BE]],[2]GD.List!$C$3:$N$5014,12,0),IF(Table2[[#This Row],[SRO]]="Local","Polyester Staple Fibre","SRO 492"))</f>
        <v>Textile Coal</v>
      </c>
    </row>
    <row r="3235" spans="1:19" x14ac:dyDescent="0.25">
      <c r="A3235" s="116" t="s">
        <v>1</v>
      </c>
      <c r="B3235" s="116" t="s">
        <v>2336</v>
      </c>
      <c r="C3235" s="165">
        <v>4264</v>
      </c>
      <c r="D3235" s="117">
        <v>2701.12</v>
      </c>
      <c r="E3235" s="7" t="s">
        <v>2346</v>
      </c>
      <c r="F3235" s="116" t="s">
        <v>2344</v>
      </c>
      <c r="G3235" s="156">
        <v>44769</v>
      </c>
      <c r="H3235" s="82">
        <v>37576361.960000001</v>
      </c>
      <c r="I3235" s="50">
        <v>0.4</v>
      </c>
      <c r="J3235" s="15">
        <v>6765.5999999999995</v>
      </c>
      <c r="K3235" s="15">
        <v>16914</v>
      </c>
      <c r="L3235" s="15"/>
      <c r="M3235" s="66" t="str">
        <f>TEXT(Table2[[#This Row],[Gd.Dt]],"mmm-yy")</f>
        <v>Jul-22</v>
      </c>
      <c r="N3235" s="46" t="str">
        <f>MID(Table2[[#This Row],[BE]],6,2)</f>
        <v>IB</v>
      </c>
      <c r="O3235" s="46" t="str">
        <f>IF(Table2[[#This Row],[Type]]="IB","EOU",IF(Table2[[#This Row],[Type]]="MB","Local","492"))</f>
        <v>EOU</v>
      </c>
      <c r="P3235" s="46">
        <f>ROUND(Table2[[#This Row],[Cons]]/Table2[[#This Row],[Qty.]],5)</f>
        <v>0.4</v>
      </c>
      <c r="Q3235" s="46" t="b">
        <f>EXACT(Table2[[#This Row],[rate]],Table2[[#This Row],[Check]])</f>
        <v>1</v>
      </c>
      <c r="R3235" s="46"/>
      <c r="S3235" s="46" t="str">
        <f>IF(Table2[[#This Row],[SRO]]="EOU",VLOOKUP(Table2[[#This Row],[BE]],[2]GD.List!$C$3:$N$5014,12,0),IF(Table2[[#This Row],[SRO]]="Local","Polyester Staple Fibre","SRO 492"))</f>
        <v>Textile Coal</v>
      </c>
    </row>
    <row r="3236" spans="1:19" x14ac:dyDescent="0.25">
      <c r="A3236" s="120" t="s">
        <v>1</v>
      </c>
      <c r="B3236" s="116" t="s">
        <v>2335</v>
      </c>
      <c r="C3236" s="165">
        <v>24480</v>
      </c>
      <c r="D3236" s="117">
        <v>2701.12</v>
      </c>
      <c r="E3236" s="7" t="s">
        <v>2339</v>
      </c>
      <c r="F3236" s="116" t="s">
        <v>2345</v>
      </c>
      <c r="G3236" s="156">
        <v>44769</v>
      </c>
      <c r="H3236" s="82">
        <v>32179568.41</v>
      </c>
      <c r="I3236" s="50">
        <v>0.4</v>
      </c>
      <c r="J3236" s="15">
        <v>8780.4000000000015</v>
      </c>
      <c r="K3236" s="15">
        <v>21951</v>
      </c>
      <c r="L3236" s="15"/>
      <c r="M3236" s="66" t="str">
        <f>TEXT(Table2[[#This Row],[Gd.Dt]],"mmm-yy")</f>
        <v>Jul-22</v>
      </c>
      <c r="N3236" s="46" t="str">
        <f>MID(Table2[[#This Row],[BE]],6,2)</f>
        <v>IB</v>
      </c>
      <c r="O3236" s="46" t="str">
        <f>IF(Table2[[#This Row],[Type]]="IB","EOU",IF(Table2[[#This Row],[Type]]="MB","Local","492"))</f>
        <v>EOU</v>
      </c>
      <c r="P3236" s="46">
        <f>ROUND(Table2[[#This Row],[Cons]]/Table2[[#This Row],[Qty.]],5)</f>
        <v>0.4</v>
      </c>
      <c r="Q3236" s="46" t="b">
        <f>EXACT(Table2[[#This Row],[rate]],Table2[[#This Row],[Check]])</f>
        <v>1</v>
      </c>
      <c r="R3236" s="46"/>
      <c r="S3236" s="46" t="str">
        <f>IF(Table2[[#This Row],[SRO]]="EOU",VLOOKUP(Table2[[#This Row],[BE]],[2]GD.List!$C$3:$N$5014,12,0),IF(Table2[[#This Row],[SRO]]="Local","Polyester Staple Fibre","SRO 492"))</f>
        <v>Textile Coal</v>
      </c>
    </row>
    <row r="3237" spans="1:19" x14ac:dyDescent="0.25">
      <c r="A3237" s="119" t="s">
        <v>1881</v>
      </c>
      <c r="B3237" s="116" t="s">
        <v>2337</v>
      </c>
      <c r="C3237" s="165">
        <v>13456</v>
      </c>
      <c r="D3237" s="117">
        <v>2847</v>
      </c>
      <c r="E3237" s="7" t="s">
        <v>2340</v>
      </c>
      <c r="F3237" s="116" t="s">
        <v>2342</v>
      </c>
      <c r="G3237" s="156">
        <v>44769</v>
      </c>
      <c r="H3237" s="82">
        <v>25192241.710000001</v>
      </c>
      <c r="I3237" s="50">
        <v>0.03</v>
      </c>
      <c r="J3237" s="15">
        <v>379.47</v>
      </c>
      <c r="K3237" s="15">
        <v>12649</v>
      </c>
      <c r="L3237" s="15"/>
      <c r="M3237" s="66" t="str">
        <f>TEXT(Table2[[#This Row],[Gd.Dt]],"mmm-yy")</f>
        <v>Jul-22</v>
      </c>
      <c r="N3237" s="46" t="str">
        <f>MID(Table2[[#This Row],[BE]],6,2)</f>
        <v>IB</v>
      </c>
      <c r="O3237" s="46" t="str">
        <f>IF(Table2[[#This Row],[Type]]="IB","EOU",IF(Table2[[#This Row],[Type]]="MB","Local","492"))</f>
        <v>EOU</v>
      </c>
      <c r="P3237" s="46">
        <f>ROUND(Table2[[#This Row],[Cons]]/Table2[[#This Row],[Qty.]],5)</f>
        <v>0.03</v>
      </c>
      <c r="Q3237" s="46" t="b">
        <f>EXACT(Table2[[#This Row],[rate]],Table2[[#This Row],[Check]])</f>
        <v>1</v>
      </c>
      <c r="R3237" s="46"/>
      <c r="S3237" s="46" t="str">
        <f>IF(Table2[[#This Row],[SRO]]="EOU",VLOOKUP(Table2[[#This Row],[BE]],[2]GD.List!$C$3:$N$5014,12,0),IF(Table2[[#This Row],[SRO]]="Local","Polyester Staple Fibre","SRO 492"))</f>
        <v>Textile Chemical</v>
      </c>
    </row>
    <row r="3238" spans="1:19" x14ac:dyDescent="0.25">
      <c r="A3238" s="119" t="s">
        <v>1881</v>
      </c>
      <c r="B3238" s="116" t="s">
        <v>2338</v>
      </c>
      <c r="C3238" s="165">
        <v>10092</v>
      </c>
      <c r="D3238" s="117">
        <v>2847</v>
      </c>
      <c r="E3238" s="7" t="s">
        <v>2341</v>
      </c>
      <c r="F3238" s="116" t="s">
        <v>2343</v>
      </c>
      <c r="G3238" s="156">
        <v>44769</v>
      </c>
      <c r="H3238" s="82">
        <v>31149792.489999998</v>
      </c>
      <c r="I3238" s="50">
        <v>0.03</v>
      </c>
      <c r="J3238" s="15">
        <v>435.96</v>
      </c>
      <c r="K3238" s="15">
        <v>14532</v>
      </c>
      <c r="L3238" s="15"/>
      <c r="M3238" s="66" t="str">
        <f>TEXT(Table2[[#This Row],[Gd.Dt]],"mmm-yy")</f>
        <v>Jul-22</v>
      </c>
      <c r="N3238" s="46" t="str">
        <f>MID(Table2[[#This Row],[BE]],6,2)</f>
        <v>IB</v>
      </c>
      <c r="O3238" s="46" t="str">
        <f>IF(Table2[[#This Row],[Type]]="IB","EOU",IF(Table2[[#This Row],[Type]]="MB","Local","492"))</f>
        <v>EOU</v>
      </c>
      <c r="P3238" s="46">
        <f>ROUND(Table2[[#This Row],[Cons]]/Table2[[#This Row],[Qty.]],5)</f>
        <v>0.03</v>
      </c>
      <c r="Q3238" s="46" t="b">
        <f>EXACT(Table2[[#This Row],[rate]],Table2[[#This Row],[Check]])</f>
        <v>1</v>
      </c>
      <c r="R3238" s="46"/>
      <c r="S3238" s="46" t="str">
        <f>IF(Table2[[#This Row],[SRO]]="EOU",VLOOKUP(Table2[[#This Row],[BE]],[2]GD.List!$C$3:$N$5014,12,0),IF(Table2[[#This Row],[SRO]]="Local","Polyester Staple Fibre","SRO 492"))</f>
        <v>Textile Chemical</v>
      </c>
    </row>
    <row r="3239" spans="1:19" x14ac:dyDescent="0.25">
      <c r="A3239" s="119" t="s">
        <v>1881</v>
      </c>
      <c r="B3239" s="116" t="s">
        <v>2336</v>
      </c>
      <c r="C3239" s="165">
        <v>4264</v>
      </c>
      <c r="D3239" s="117">
        <v>2847</v>
      </c>
      <c r="E3239" s="7" t="s">
        <v>2346</v>
      </c>
      <c r="F3239" s="116" t="s">
        <v>2344</v>
      </c>
      <c r="G3239" s="156">
        <v>44769</v>
      </c>
      <c r="H3239" s="82">
        <v>37576361.960000001</v>
      </c>
      <c r="I3239" s="50">
        <v>0.03</v>
      </c>
      <c r="J3239" s="15">
        <v>507.42</v>
      </c>
      <c r="K3239" s="15">
        <v>16914</v>
      </c>
      <c r="L3239" s="15"/>
      <c r="M3239" s="66" t="str">
        <f>TEXT(Table2[[#This Row],[Gd.Dt]],"mmm-yy")</f>
        <v>Jul-22</v>
      </c>
      <c r="N3239" s="46" t="str">
        <f>MID(Table2[[#This Row],[BE]],6,2)</f>
        <v>IB</v>
      </c>
      <c r="O3239" s="46" t="str">
        <f>IF(Table2[[#This Row],[Type]]="IB","EOU",IF(Table2[[#This Row],[Type]]="MB","Local","492"))</f>
        <v>EOU</v>
      </c>
      <c r="P3239" s="46">
        <f>ROUND(Table2[[#This Row],[Cons]]/Table2[[#This Row],[Qty.]],5)</f>
        <v>0.03</v>
      </c>
      <c r="Q3239" s="46" t="b">
        <f>EXACT(Table2[[#This Row],[rate]],Table2[[#This Row],[Check]])</f>
        <v>1</v>
      </c>
      <c r="R3239" s="46"/>
      <c r="S3239" s="46" t="str">
        <f>IF(Table2[[#This Row],[SRO]]="EOU",VLOOKUP(Table2[[#This Row],[BE]],[2]GD.List!$C$3:$N$5014,12,0),IF(Table2[[#This Row],[SRO]]="Local","Polyester Staple Fibre","SRO 492"))</f>
        <v>Textile Chemical</v>
      </c>
    </row>
    <row r="3240" spans="1:19" x14ac:dyDescent="0.25">
      <c r="A3240" s="120" t="s">
        <v>1881</v>
      </c>
      <c r="B3240" s="116" t="s">
        <v>2335</v>
      </c>
      <c r="C3240" s="165">
        <v>24480</v>
      </c>
      <c r="D3240" s="117">
        <v>2847</v>
      </c>
      <c r="E3240" s="7" t="s">
        <v>2339</v>
      </c>
      <c r="F3240" s="116" t="s">
        <v>2345</v>
      </c>
      <c r="G3240" s="156">
        <v>44769</v>
      </c>
      <c r="H3240" s="82">
        <v>32179568.41</v>
      </c>
      <c r="I3240" s="50">
        <v>0.03</v>
      </c>
      <c r="J3240" s="15">
        <v>658.53</v>
      </c>
      <c r="K3240" s="15">
        <v>21951</v>
      </c>
      <c r="L3240" s="15"/>
      <c r="M3240" s="66" t="str">
        <f>TEXT(Table2[[#This Row],[Gd.Dt]],"mmm-yy")</f>
        <v>Jul-22</v>
      </c>
      <c r="N3240" s="46" t="str">
        <f>MID(Table2[[#This Row],[BE]],6,2)</f>
        <v>IB</v>
      </c>
      <c r="O3240" s="46" t="str">
        <f>IF(Table2[[#This Row],[Type]]="IB","EOU",IF(Table2[[#This Row],[Type]]="MB","Local","492"))</f>
        <v>EOU</v>
      </c>
      <c r="P3240" s="46">
        <f>ROUND(Table2[[#This Row],[Cons]]/Table2[[#This Row],[Qty.]],5)</f>
        <v>0.03</v>
      </c>
      <c r="Q3240" s="46" t="b">
        <f>EXACT(Table2[[#This Row],[rate]],Table2[[#This Row],[Check]])</f>
        <v>1</v>
      </c>
      <c r="R3240" s="46"/>
      <c r="S3240" s="46" t="str">
        <f>IF(Table2[[#This Row],[SRO]]="EOU",VLOOKUP(Table2[[#This Row],[BE]],[2]GD.List!$C$3:$N$5014,12,0),IF(Table2[[#This Row],[SRO]]="Local","Polyester Staple Fibre","SRO 492"))</f>
        <v>Textile Chemical</v>
      </c>
    </row>
    <row r="3241" spans="1:19" x14ac:dyDescent="0.25">
      <c r="A3241" s="120" t="s">
        <v>1971</v>
      </c>
      <c r="B3241" s="116" t="s">
        <v>2337</v>
      </c>
      <c r="C3241" s="165">
        <v>13456</v>
      </c>
      <c r="D3241" s="117">
        <v>5503.201</v>
      </c>
      <c r="E3241" s="7" t="s">
        <v>2340</v>
      </c>
      <c r="F3241" s="116" t="s">
        <v>2342</v>
      </c>
      <c r="G3241" s="156">
        <v>44769</v>
      </c>
      <c r="H3241" s="82">
        <v>25192241.710000001</v>
      </c>
      <c r="I3241" s="50">
        <v>0.41666999999999998</v>
      </c>
      <c r="J3241" s="15">
        <v>5270.46</v>
      </c>
      <c r="K3241" s="15">
        <v>12649</v>
      </c>
      <c r="L3241" s="15"/>
      <c r="M3241" s="66" t="str">
        <f>TEXT(Table2[[#This Row],[Gd.Dt]],"mmm-yy")</f>
        <v>Jul-22</v>
      </c>
      <c r="N3241" s="46" t="str">
        <f>MID(Table2[[#This Row],[BE]],6,2)</f>
        <v>MB</v>
      </c>
      <c r="O3241" s="46" t="str">
        <f>IF(Table2[[#This Row],[Type]]="IB","EOU",IF(Table2[[#This Row],[Type]]="MB","Local","492"))</f>
        <v>Local</v>
      </c>
      <c r="P3241" s="46">
        <f>ROUND(Table2[[#This Row],[Cons]]/Table2[[#This Row],[Qty.]],5)</f>
        <v>0.41666999999999998</v>
      </c>
      <c r="Q3241" s="46" t="b">
        <f>EXACT(Table2[[#This Row],[rate]],Table2[[#This Row],[Check]])</f>
        <v>1</v>
      </c>
      <c r="R3241" s="46"/>
      <c r="S3241" s="46" t="str">
        <f>IF(Table2[[#This Row],[SRO]]="EOU",VLOOKUP(Table2[[#This Row],[BE]],[2]GD.List!$C$3:$N$5014,12,0),IF(Table2[[#This Row],[SRO]]="Local","Polyester Staple Fibre","SRO 492"))</f>
        <v>Polyester Staple Fibre</v>
      </c>
    </row>
    <row r="3242" spans="1:19" x14ac:dyDescent="0.25">
      <c r="A3242" s="119" t="s">
        <v>2016</v>
      </c>
      <c r="B3242" s="116" t="s">
        <v>2337</v>
      </c>
      <c r="C3242" s="165">
        <v>13456</v>
      </c>
      <c r="D3242" s="117">
        <v>3906.9029999999998</v>
      </c>
      <c r="E3242" s="7" t="s">
        <v>2340</v>
      </c>
      <c r="F3242" s="116" t="s">
        <v>2342</v>
      </c>
      <c r="G3242" s="156">
        <v>44769</v>
      </c>
      <c r="H3242" s="82">
        <v>25192241.710000001</v>
      </c>
      <c r="I3242" s="50">
        <v>0.04</v>
      </c>
      <c r="J3242" s="15">
        <v>487.71999999999997</v>
      </c>
      <c r="K3242" s="15">
        <v>12193</v>
      </c>
      <c r="L3242" s="15"/>
      <c r="M3242" s="66" t="str">
        <f>TEXT(Table2[[#This Row],[Gd.Dt]],"mmm-yy")</f>
        <v>Jul-22</v>
      </c>
      <c r="N3242" s="46" t="str">
        <f>MID(Table2[[#This Row],[BE]],6,2)</f>
        <v>IB</v>
      </c>
      <c r="O3242" s="46" t="str">
        <f>IF(Table2[[#This Row],[Type]]="IB","EOU",IF(Table2[[#This Row],[Type]]="MB","Local","492"))</f>
        <v>EOU</v>
      </c>
      <c r="P3242" s="46">
        <f>ROUND(Table2[[#This Row],[Cons]]/Table2[[#This Row],[Qty.]],5)</f>
        <v>0.04</v>
      </c>
      <c r="Q3242" s="46" t="b">
        <f>EXACT(Table2[[#This Row],[rate]],Table2[[#This Row],[Check]])</f>
        <v>1</v>
      </c>
      <c r="R3242" s="46"/>
      <c r="S3242" s="46" t="str">
        <f>IF(Table2[[#This Row],[SRO]]="EOU",VLOOKUP(Table2[[#This Row],[BE]],[2]GD.List!$C$3:$N$5014,12,0),IF(Table2[[#This Row],[SRO]]="Local","Polyester Staple Fibre","SRO 492"))</f>
        <v>Textile Chemical</v>
      </c>
    </row>
    <row r="3243" spans="1:19" x14ac:dyDescent="0.25">
      <c r="A3243" s="120" t="s">
        <v>2016</v>
      </c>
      <c r="B3243" s="116" t="s">
        <v>2338</v>
      </c>
      <c r="C3243" s="165">
        <v>10092</v>
      </c>
      <c r="D3243" s="117">
        <v>3906.9029999999998</v>
      </c>
      <c r="E3243" s="7" t="s">
        <v>2341</v>
      </c>
      <c r="F3243" s="116" t="s">
        <v>2343</v>
      </c>
      <c r="G3243" s="156">
        <v>44769</v>
      </c>
      <c r="H3243" s="82">
        <v>31149792.489999998</v>
      </c>
      <c r="I3243" s="50">
        <v>0.04</v>
      </c>
      <c r="J3243" s="15">
        <v>581.28</v>
      </c>
      <c r="K3243" s="15">
        <v>14532</v>
      </c>
      <c r="L3243" s="15"/>
      <c r="M3243" s="66" t="str">
        <f>TEXT(Table2[[#This Row],[Gd.Dt]],"mmm-yy")</f>
        <v>Jul-22</v>
      </c>
      <c r="N3243" s="46" t="str">
        <f>MID(Table2[[#This Row],[BE]],6,2)</f>
        <v>IB</v>
      </c>
      <c r="O3243" s="46" t="str">
        <f>IF(Table2[[#This Row],[Type]]="IB","EOU",IF(Table2[[#This Row],[Type]]="MB","Local","492"))</f>
        <v>EOU</v>
      </c>
      <c r="P3243" s="46">
        <f>ROUND(Table2[[#This Row],[Cons]]/Table2[[#This Row],[Qty.]],5)</f>
        <v>0.04</v>
      </c>
      <c r="Q3243" s="46" t="b">
        <f>EXACT(Table2[[#This Row],[rate]],Table2[[#This Row],[Check]])</f>
        <v>1</v>
      </c>
      <c r="R3243" s="46"/>
      <c r="S3243" s="46" t="str">
        <f>IF(Table2[[#This Row],[SRO]]="EOU",VLOOKUP(Table2[[#This Row],[BE]],[2]GD.List!$C$3:$N$5014,12,0),IF(Table2[[#This Row],[SRO]]="Local","Polyester Staple Fibre","SRO 492"))</f>
        <v>Textile Chemical</v>
      </c>
    </row>
    <row r="3244" spans="1:19" x14ac:dyDescent="0.25">
      <c r="A3244" s="120" t="s">
        <v>2082</v>
      </c>
      <c r="B3244" s="116" t="s">
        <v>2337</v>
      </c>
      <c r="C3244" s="165">
        <v>13456</v>
      </c>
      <c r="D3244" s="117">
        <v>3910</v>
      </c>
      <c r="E3244" s="7" t="s">
        <v>2340</v>
      </c>
      <c r="F3244" s="116" t="s">
        <v>2342</v>
      </c>
      <c r="G3244" s="156">
        <v>44769</v>
      </c>
      <c r="H3244" s="82">
        <v>25192241.710000001</v>
      </c>
      <c r="I3244" s="50">
        <v>0.04</v>
      </c>
      <c r="J3244" s="15">
        <v>505.96</v>
      </c>
      <c r="K3244" s="15">
        <v>12649</v>
      </c>
      <c r="L3244" s="15"/>
      <c r="M3244" s="66" t="str">
        <f>TEXT(Table2[[#This Row],[Gd.Dt]],"mmm-yy")</f>
        <v>Jul-22</v>
      </c>
      <c r="N3244" s="46" t="str">
        <f>MID(Table2[[#This Row],[BE]],6,2)</f>
        <v>IB</v>
      </c>
      <c r="O3244" s="46" t="str">
        <f>IF(Table2[[#This Row],[Type]]="IB","EOU",IF(Table2[[#This Row],[Type]]="MB","Local","492"))</f>
        <v>EOU</v>
      </c>
      <c r="P3244" s="46">
        <f>ROUND(Table2[[#This Row],[Cons]]/Table2[[#This Row],[Qty.]],5)</f>
        <v>0.04</v>
      </c>
      <c r="Q3244" s="46" t="b">
        <f>EXACT(Table2[[#This Row],[rate]],Table2[[#This Row],[Check]])</f>
        <v>1</v>
      </c>
      <c r="R3244" s="46"/>
      <c r="S3244" s="46" t="str">
        <f>IF(Table2[[#This Row],[SRO]]="EOU",VLOOKUP(Table2[[#This Row],[BE]],[2]GD.List!$C$3:$N$5014,12,0),IF(Table2[[#This Row],[SRO]]="Local","Polyester Staple Fibre","SRO 492"))</f>
        <v>Textile Chemical</v>
      </c>
    </row>
    <row r="3245" spans="1:19" x14ac:dyDescent="0.25">
      <c r="A3245" s="119" t="s">
        <v>2221</v>
      </c>
      <c r="B3245" s="116" t="s">
        <v>2337</v>
      </c>
      <c r="C3245" s="165">
        <v>13456</v>
      </c>
      <c r="D3245" s="117">
        <v>5201.009</v>
      </c>
      <c r="E3245" s="7" t="s">
        <v>2340</v>
      </c>
      <c r="F3245" s="116" t="s">
        <v>2342</v>
      </c>
      <c r="G3245" s="156">
        <v>44769</v>
      </c>
      <c r="H3245" s="82">
        <v>25192241.710000001</v>
      </c>
      <c r="I3245" s="50">
        <v>0.624</v>
      </c>
      <c r="J3245" s="15">
        <v>7892.98</v>
      </c>
      <c r="K3245" s="15">
        <v>12649</v>
      </c>
      <c r="L3245" s="15"/>
      <c r="M3245" s="66" t="str">
        <f>TEXT(Table2[[#This Row],[Gd.Dt]],"mmm-yy")</f>
        <v>Jul-22</v>
      </c>
      <c r="N3245" s="46" t="str">
        <f>MID(Table2[[#This Row],[BE]],6,2)</f>
        <v>IB</v>
      </c>
      <c r="O3245" s="46" t="str">
        <f>IF(Table2[[#This Row],[Type]]="IB","EOU",IF(Table2[[#This Row],[Type]]="MB","Local","492"))</f>
        <v>EOU</v>
      </c>
      <c r="P3245" s="46">
        <f>ROUND(Table2[[#This Row],[Cons]]/Table2[[#This Row],[Qty.]],5)</f>
        <v>0.624</v>
      </c>
      <c r="Q3245" s="46" t="b">
        <f>EXACT(Table2[[#This Row],[rate]],Table2[[#This Row],[Check]])</f>
        <v>1</v>
      </c>
      <c r="R3245" s="46"/>
      <c r="S3245" s="46" t="str">
        <f>IF(Table2[[#This Row],[SRO]]="EOU",VLOOKUP(Table2[[#This Row],[BE]],[2]GD.List!$C$3:$N$5014,12,0),IF(Table2[[#This Row],[SRO]]="Local","Polyester Staple Fibre","SRO 492"))</f>
        <v>Raw Cotton</v>
      </c>
    </row>
    <row r="3246" spans="1:19" x14ac:dyDescent="0.25">
      <c r="A3246" s="119" t="s">
        <v>2221</v>
      </c>
      <c r="B3246" s="116" t="s">
        <v>2338</v>
      </c>
      <c r="C3246" s="165">
        <v>10092</v>
      </c>
      <c r="D3246" s="117">
        <v>5201.009</v>
      </c>
      <c r="E3246" s="7" t="s">
        <v>2341</v>
      </c>
      <c r="F3246" s="116" t="s">
        <v>2343</v>
      </c>
      <c r="G3246" s="156">
        <v>44769</v>
      </c>
      <c r="H3246" s="82">
        <v>31149792.489999998</v>
      </c>
      <c r="I3246" s="50">
        <v>0.624</v>
      </c>
      <c r="J3246" s="15">
        <v>9067.9699999999993</v>
      </c>
      <c r="K3246" s="15">
        <v>14532</v>
      </c>
      <c r="L3246" s="15"/>
      <c r="M3246" s="66" t="str">
        <f>TEXT(Table2[[#This Row],[Gd.Dt]],"mmm-yy")</f>
        <v>Jul-22</v>
      </c>
      <c r="N3246" s="46" t="str">
        <f>MID(Table2[[#This Row],[BE]],6,2)</f>
        <v>IB</v>
      </c>
      <c r="O3246" s="46" t="str">
        <f>IF(Table2[[#This Row],[Type]]="IB","EOU",IF(Table2[[#This Row],[Type]]="MB","Local","492"))</f>
        <v>EOU</v>
      </c>
      <c r="P3246" s="46">
        <f>ROUND(Table2[[#This Row],[Cons]]/Table2[[#This Row],[Qty.]],5)</f>
        <v>0.624</v>
      </c>
      <c r="Q3246" s="46" t="b">
        <f>EXACT(Table2[[#This Row],[rate]],Table2[[#This Row],[Check]])</f>
        <v>1</v>
      </c>
      <c r="R3246" s="46"/>
      <c r="S3246" s="46" t="str">
        <f>IF(Table2[[#This Row],[SRO]]="EOU",VLOOKUP(Table2[[#This Row],[BE]],[2]GD.List!$C$3:$N$5014,12,0),IF(Table2[[#This Row],[SRO]]="Local","Polyester Staple Fibre","SRO 492"))</f>
        <v>Raw Cotton</v>
      </c>
    </row>
    <row r="3247" spans="1:19" x14ac:dyDescent="0.25">
      <c r="A3247" s="119" t="s">
        <v>2221</v>
      </c>
      <c r="B3247" s="116" t="s">
        <v>2336</v>
      </c>
      <c r="C3247" s="165">
        <v>4264</v>
      </c>
      <c r="D3247" s="117">
        <v>5201.009</v>
      </c>
      <c r="E3247" s="7" t="s">
        <v>2346</v>
      </c>
      <c r="F3247" s="116" t="s">
        <v>2344</v>
      </c>
      <c r="G3247" s="156">
        <v>44769</v>
      </c>
      <c r="H3247" s="82">
        <v>37576361.960000001</v>
      </c>
      <c r="I3247" s="50">
        <v>0.624</v>
      </c>
      <c r="J3247" s="15">
        <v>10554.34</v>
      </c>
      <c r="K3247" s="15">
        <v>16914</v>
      </c>
      <c r="L3247" s="15"/>
      <c r="M3247" s="66" t="str">
        <f>TEXT(Table2[[#This Row],[Gd.Dt]],"mmm-yy")</f>
        <v>Jul-22</v>
      </c>
      <c r="N3247" s="46" t="str">
        <f>MID(Table2[[#This Row],[BE]],6,2)</f>
        <v>IB</v>
      </c>
      <c r="O3247" s="46" t="str">
        <f>IF(Table2[[#This Row],[Type]]="IB","EOU",IF(Table2[[#This Row],[Type]]="MB","Local","492"))</f>
        <v>EOU</v>
      </c>
      <c r="P3247" s="46">
        <f>ROUND(Table2[[#This Row],[Cons]]/Table2[[#This Row],[Qty.]],5)</f>
        <v>0.624</v>
      </c>
      <c r="Q3247" s="46" t="b">
        <f>EXACT(Table2[[#This Row],[rate]],Table2[[#This Row],[Check]])</f>
        <v>1</v>
      </c>
      <c r="R3247" s="46"/>
      <c r="S3247" s="46" t="str">
        <f>IF(Table2[[#This Row],[SRO]]="EOU",VLOOKUP(Table2[[#This Row],[BE]],[2]GD.List!$C$3:$N$5014,12,0),IF(Table2[[#This Row],[SRO]]="Local","Polyester Staple Fibre","SRO 492"))</f>
        <v>Raw Cotton</v>
      </c>
    </row>
    <row r="3248" spans="1:19" x14ac:dyDescent="0.25">
      <c r="A3248" s="120" t="s">
        <v>2221</v>
      </c>
      <c r="B3248" s="116" t="s">
        <v>2335</v>
      </c>
      <c r="C3248" s="165">
        <v>24480</v>
      </c>
      <c r="D3248" s="117">
        <v>5201.009</v>
      </c>
      <c r="E3248" s="7" t="s">
        <v>2339</v>
      </c>
      <c r="F3248" s="116" t="s">
        <v>2345</v>
      </c>
      <c r="G3248" s="156">
        <v>44769</v>
      </c>
      <c r="H3248" s="82">
        <v>32179568.41</v>
      </c>
      <c r="I3248" s="50">
        <v>0.48980000000000001</v>
      </c>
      <c r="J3248" s="15">
        <v>2481.8200000000002</v>
      </c>
      <c r="K3248" s="15">
        <v>5067</v>
      </c>
      <c r="L3248" s="15"/>
      <c r="M3248" s="66" t="str">
        <f>TEXT(Table2[[#This Row],[Gd.Dt]],"mmm-yy")</f>
        <v>Jul-22</v>
      </c>
      <c r="N3248" s="46" t="str">
        <f>MID(Table2[[#This Row],[BE]],6,2)</f>
        <v>IB</v>
      </c>
      <c r="O3248" s="46" t="str">
        <f>IF(Table2[[#This Row],[Type]]="IB","EOU",IF(Table2[[#This Row],[Type]]="MB","Local","492"))</f>
        <v>EOU</v>
      </c>
      <c r="P3248" s="46">
        <f>ROUND(Table2[[#This Row],[Cons]]/Table2[[#This Row],[Qty.]],5)</f>
        <v>0.48980000000000001</v>
      </c>
      <c r="Q3248" s="46" t="b">
        <f>EXACT(Table2[[#This Row],[rate]],Table2[[#This Row],[Check]])</f>
        <v>1</v>
      </c>
      <c r="R3248" s="46"/>
      <c r="S3248" s="46" t="str">
        <f>IF(Table2[[#This Row],[SRO]]="EOU",VLOOKUP(Table2[[#This Row],[BE]],[2]GD.List!$C$3:$N$5014,12,0),IF(Table2[[#This Row],[SRO]]="Local","Polyester Staple Fibre","SRO 492"))</f>
        <v>Raw Cotton</v>
      </c>
    </row>
    <row r="3249" spans="1:19" x14ac:dyDescent="0.25">
      <c r="A3249" s="120" t="s">
        <v>2242</v>
      </c>
      <c r="B3249" s="116" t="s">
        <v>2335</v>
      </c>
      <c r="C3249" s="165">
        <v>24480</v>
      </c>
      <c r="D3249" s="117">
        <v>3906.9090000000001</v>
      </c>
      <c r="E3249" s="7" t="s">
        <v>2339</v>
      </c>
      <c r="F3249" s="116" t="s">
        <v>2345</v>
      </c>
      <c r="G3249" s="156">
        <v>44769</v>
      </c>
      <c r="H3249" s="82">
        <v>32179568.41</v>
      </c>
      <c r="I3249" s="50">
        <v>0.04</v>
      </c>
      <c r="J3249" s="15">
        <v>202.68</v>
      </c>
      <c r="K3249" s="15">
        <v>5067</v>
      </c>
      <c r="L3249" s="15"/>
      <c r="M3249" s="66" t="str">
        <f>TEXT(Table2[[#This Row],[Gd.Dt]],"mmm-yy")</f>
        <v>Jul-22</v>
      </c>
      <c r="N3249" s="46" t="str">
        <f>MID(Table2[[#This Row],[BE]],6,2)</f>
        <v>IB</v>
      </c>
      <c r="O3249" s="46" t="str">
        <f>IF(Table2[[#This Row],[Type]]="IB","EOU",IF(Table2[[#This Row],[Type]]="MB","Local","492"))</f>
        <v>EOU</v>
      </c>
      <c r="P3249" s="46">
        <f>ROUND(Table2[[#This Row],[Cons]]/Table2[[#This Row],[Qty.]],5)</f>
        <v>0.04</v>
      </c>
      <c r="Q3249" s="46" t="b">
        <f>EXACT(Table2[[#This Row],[rate]],Table2[[#This Row],[Check]])</f>
        <v>1</v>
      </c>
      <c r="R3249" s="46"/>
      <c r="S3249" s="46" t="str">
        <f>IF(Table2[[#This Row],[SRO]]="EOU",VLOOKUP(Table2[[#This Row],[BE]],[2]GD.List!$C$3:$N$5014,12,0),IF(Table2[[#This Row],[SRO]]="Local","Polyester Staple Fibre","SRO 492"))</f>
        <v>Textile Chemical</v>
      </c>
    </row>
    <row r="3250" spans="1:19" x14ac:dyDescent="0.25">
      <c r="A3250" s="119" t="s">
        <v>2309</v>
      </c>
      <c r="B3250" s="116" t="s">
        <v>2337</v>
      </c>
      <c r="C3250" s="165">
        <v>13456</v>
      </c>
      <c r="D3250" s="117">
        <v>3906.9029999999998</v>
      </c>
      <c r="E3250" s="7" t="s">
        <v>2340</v>
      </c>
      <c r="F3250" s="116" t="s">
        <v>2342</v>
      </c>
      <c r="G3250" s="156">
        <v>44769</v>
      </c>
      <c r="H3250" s="82">
        <v>25192241.710000001</v>
      </c>
      <c r="I3250" s="50">
        <v>0.04</v>
      </c>
      <c r="J3250" s="15">
        <v>18.239999999999998</v>
      </c>
      <c r="K3250" s="15">
        <v>456</v>
      </c>
      <c r="L3250" s="15"/>
      <c r="M3250" s="66" t="str">
        <f>TEXT(Table2[[#This Row],[Gd.Dt]],"mmm-yy")</f>
        <v>Jul-22</v>
      </c>
      <c r="N3250" s="46" t="str">
        <f>MID(Table2[[#This Row],[BE]],6,2)</f>
        <v>IB</v>
      </c>
      <c r="O3250" s="46" t="str">
        <f>IF(Table2[[#This Row],[Type]]="IB","EOU",IF(Table2[[#This Row],[Type]]="MB","Local","492"))</f>
        <v>EOU</v>
      </c>
      <c r="P3250" s="46">
        <f>ROUND(Table2[[#This Row],[Cons]]/Table2[[#This Row],[Qty.]],5)</f>
        <v>0.04</v>
      </c>
      <c r="Q3250" s="46" t="b">
        <f>EXACT(Table2[[#This Row],[rate]],Table2[[#This Row],[Check]])</f>
        <v>1</v>
      </c>
      <c r="R3250" s="46"/>
      <c r="S3250" s="46" t="str">
        <f>IF(Table2[[#This Row],[SRO]]="EOU",VLOOKUP(Table2[[#This Row],[BE]],[2]GD.List!$C$3:$N$5014,12,0),IF(Table2[[#This Row],[SRO]]="Local","Polyester Staple Fibre","SRO 492"))</f>
        <v>Textile Chemical</v>
      </c>
    </row>
    <row r="3251" spans="1:19" x14ac:dyDescent="0.25">
      <c r="A3251" s="119" t="s">
        <v>2309</v>
      </c>
      <c r="B3251" s="119" t="s">
        <v>2335</v>
      </c>
      <c r="C3251" s="170">
        <v>24480</v>
      </c>
      <c r="D3251" s="171">
        <v>3906.9029999999998</v>
      </c>
      <c r="E3251" s="162" t="s">
        <v>2339</v>
      </c>
      <c r="F3251" s="119" t="s">
        <v>2345</v>
      </c>
      <c r="G3251" s="163">
        <v>44769</v>
      </c>
      <c r="H3251" s="172">
        <v>32179568.41</v>
      </c>
      <c r="I3251" s="53">
        <v>0.04</v>
      </c>
      <c r="J3251" s="30">
        <v>202.68</v>
      </c>
      <c r="K3251" s="30">
        <v>5067</v>
      </c>
      <c r="L3251" s="30"/>
      <c r="M3251" s="67" t="str">
        <f>TEXT(Table2[[#This Row],[Gd.Dt]],"mmm-yy")</f>
        <v>Jul-22</v>
      </c>
      <c r="N3251" s="47" t="str">
        <f>MID(Table2[[#This Row],[BE]],6,2)</f>
        <v>IB</v>
      </c>
      <c r="O3251" s="47" t="str">
        <f>IF(Table2[[#This Row],[Type]]="IB","EOU",IF(Table2[[#This Row],[Type]]="MB","Local","492"))</f>
        <v>EOU</v>
      </c>
      <c r="P3251" s="47">
        <f>ROUND(Table2[[#This Row],[Cons]]/Table2[[#This Row],[Qty.]],5)</f>
        <v>0.04</v>
      </c>
      <c r="Q3251" s="47" t="b">
        <f>EXACT(Table2[[#This Row],[rate]],Table2[[#This Row],[Check]])</f>
        <v>1</v>
      </c>
      <c r="R3251" s="47"/>
      <c r="S3251" s="47" t="str">
        <f>IF(Table2[[#This Row],[SRO]]="EOU",VLOOKUP(Table2[[#This Row],[BE]],[2]GD.List!$C$3:$N$5014,12,0),IF(Table2[[#This Row],[SRO]]="Local","Polyester Staple Fibre","SRO 492"))</f>
        <v>Textile Chemical</v>
      </c>
    </row>
    <row r="3252" spans="1:19" x14ac:dyDescent="0.25">
      <c r="A3252" s="432" t="s">
        <v>1</v>
      </c>
      <c r="B3252" s="426" t="s">
        <v>2353</v>
      </c>
      <c r="C3252" s="427">
        <v>30276</v>
      </c>
      <c r="D3252" s="428">
        <v>2701.12</v>
      </c>
      <c r="E3252" s="7" t="s">
        <v>2367</v>
      </c>
      <c r="F3252" s="426" t="s">
        <v>2368</v>
      </c>
      <c r="G3252" s="156">
        <v>44770</v>
      </c>
      <c r="H3252" s="429">
        <v>7756334.6600000001</v>
      </c>
      <c r="I3252" s="50">
        <v>0.4</v>
      </c>
      <c r="J3252" s="430">
        <v>1482.4</v>
      </c>
      <c r="K3252" s="430">
        <v>3706</v>
      </c>
      <c r="L3252" s="430"/>
      <c r="M3252" s="424" t="str">
        <f>TEXT(Table2[[#This Row],[Gd.Dt]],"mmm-yy")</f>
        <v>Jul-22</v>
      </c>
      <c r="N3252" s="46" t="str">
        <f>MID(Table2[[#This Row],[BE]],6,2)</f>
        <v>IB</v>
      </c>
      <c r="O3252" s="46" t="str">
        <f>IF(Table2[[#This Row],[Type]]="IB","EOU",IF(Table2[[#This Row],[Type]]="MB","Local","492"))</f>
        <v>EOU</v>
      </c>
      <c r="P3252" s="46">
        <f>ROUND(Table2[[#This Row],[Cons]]/Table2[[#This Row],[Qty.]],5)</f>
        <v>0.4</v>
      </c>
      <c r="Q3252" s="46" t="b">
        <f>EXACT(Table2[[#This Row],[rate]],Table2[[#This Row],[Check]])</f>
        <v>1</v>
      </c>
      <c r="R3252" s="46"/>
      <c r="S3252" s="46" t="str">
        <f>IF(Table2[[#This Row],[SRO]]="EOU",VLOOKUP(Table2[[#This Row],[BE]],[2]GD.List!$C$3:$N$5014,12,0),IF(Table2[[#This Row],[SRO]]="Local","Polyester Staple Fibre","SRO 492"))</f>
        <v>Textile Coal</v>
      </c>
    </row>
    <row r="3253" spans="1:19" x14ac:dyDescent="0.25">
      <c r="A3253" s="426" t="s">
        <v>1</v>
      </c>
      <c r="B3253" s="426" t="s">
        <v>2349</v>
      </c>
      <c r="C3253" s="427">
        <v>26772</v>
      </c>
      <c r="D3253" s="428">
        <v>2701.12</v>
      </c>
      <c r="E3253" s="7" t="s">
        <v>2358</v>
      </c>
      <c r="F3253" s="426" t="s">
        <v>2361</v>
      </c>
      <c r="G3253" s="156">
        <v>44769</v>
      </c>
      <c r="H3253" s="429">
        <v>7943157.1799999997</v>
      </c>
      <c r="I3253" s="50">
        <v>0.4</v>
      </c>
      <c r="J3253" s="430">
        <v>1713.6</v>
      </c>
      <c r="K3253" s="430">
        <v>4284</v>
      </c>
      <c r="L3253" s="430"/>
      <c r="M3253" s="424" t="str">
        <f>TEXT(Table2[[#This Row],[Gd.Dt]],"mmm-yy")</f>
        <v>Jul-22</v>
      </c>
      <c r="N3253" s="46" t="str">
        <f>MID(Table2[[#This Row],[BE]],6,2)</f>
        <v>IB</v>
      </c>
      <c r="O3253" s="46" t="str">
        <f>IF(Table2[[#This Row],[Type]]="IB","EOU",IF(Table2[[#This Row],[Type]]="MB","Local","492"))</f>
        <v>EOU</v>
      </c>
      <c r="P3253" s="46">
        <f>ROUND(Table2[[#This Row],[Cons]]/Table2[[#This Row],[Qty.]],5)</f>
        <v>0.4</v>
      </c>
      <c r="Q3253" s="46" t="b">
        <f>EXACT(Table2[[#This Row],[rate]],Table2[[#This Row],[Check]])</f>
        <v>1</v>
      </c>
      <c r="R3253" s="46"/>
      <c r="S3253" s="46" t="str">
        <f>IF(Table2[[#This Row],[SRO]]="EOU",VLOOKUP(Table2[[#This Row],[BE]],[2]GD.List!$C$3:$N$5014,12,0),IF(Table2[[#This Row],[SRO]]="Local","Polyester Staple Fibre","SRO 492"))</f>
        <v>Textile Coal</v>
      </c>
    </row>
    <row r="3254" spans="1:19" x14ac:dyDescent="0.25">
      <c r="A3254" s="426" t="s">
        <v>1</v>
      </c>
      <c r="B3254" s="426" t="s">
        <v>2350</v>
      </c>
      <c r="C3254" s="427">
        <v>13716</v>
      </c>
      <c r="D3254" s="428">
        <v>2701.12</v>
      </c>
      <c r="E3254" s="7" t="s">
        <v>2359</v>
      </c>
      <c r="F3254" s="426" t="s">
        <v>2363</v>
      </c>
      <c r="G3254" s="156">
        <v>44770</v>
      </c>
      <c r="H3254" s="429">
        <v>16472775.529999999</v>
      </c>
      <c r="I3254" s="50">
        <v>0.4</v>
      </c>
      <c r="J3254" s="430">
        <v>4476.8</v>
      </c>
      <c r="K3254" s="430">
        <v>11192</v>
      </c>
      <c r="L3254" s="430"/>
      <c r="M3254" s="424" t="str">
        <f>TEXT(Table2[[#This Row],[Gd.Dt]],"mmm-yy")</f>
        <v>Jul-22</v>
      </c>
      <c r="N3254" s="46" t="str">
        <f>MID(Table2[[#This Row],[BE]],6,2)</f>
        <v>IB</v>
      </c>
      <c r="O3254" s="46" t="str">
        <f>IF(Table2[[#This Row],[Type]]="IB","EOU",IF(Table2[[#This Row],[Type]]="MB","Local","492"))</f>
        <v>EOU</v>
      </c>
      <c r="P3254" s="46">
        <f>ROUND(Table2[[#This Row],[Cons]]/Table2[[#This Row],[Qty.]],5)</f>
        <v>0.4</v>
      </c>
      <c r="Q3254" s="46" t="b">
        <f>EXACT(Table2[[#This Row],[rate]],Table2[[#This Row],[Check]])</f>
        <v>1</v>
      </c>
      <c r="R3254" s="46"/>
      <c r="S3254" s="46" t="str">
        <f>IF(Table2[[#This Row],[SRO]]="EOU",VLOOKUP(Table2[[#This Row],[BE]],[2]GD.List!$C$3:$N$5014,12,0),IF(Table2[[#This Row],[SRO]]="Local","Polyester Staple Fibre","SRO 492"))</f>
        <v>Textile Coal</v>
      </c>
    </row>
    <row r="3255" spans="1:19" x14ac:dyDescent="0.25">
      <c r="A3255" s="431" t="s">
        <v>1</v>
      </c>
      <c r="B3255" s="426" t="s">
        <v>2351</v>
      </c>
      <c r="C3255" s="427">
        <v>54216</v>
      </c>
      <c r="D3255" s="428">
        <v>2701.12</v>
      </c>
      <c r="E3255" s="7" t="s">
        <v>2360</v>
      </c>
      <c r="F3255" s="426" t="s">
        <v>2364</v>
      </c>
      <c r="G3255" s="156">
        <v>44770</v>
      </c>
      <c r="H3255" s="429">
        <v>64388982.640000001</v>
      </c>
      <c r="I3255" s="50">
        <v>0.4</v>
      </c>
      <c r="J3255" s="430">
        <v>17390</v>
      </c>
      <c r="K3255" s="430">
        <v>43475</v>
      </c>
      <c r="L3255" s="430"/>
      <c r="M3255" s="424" t="str">
        <f>TEXT(Table2[[#This Row],[Gd.Dt]],"mmm-yy")</f>
        <v>Jul-22</v>
      </c>
      <c r="N3255" s="46" t="str">
        <f>MID(Table2[[#This Row],[BE]],6,2)</f>
        <v>IB</v>
      </c>
      <c r="O3255" s="46" t="str">
        <f>IF(Table2[[#This Row],[Type]]="IB","EOU",IF(Table2[[#This Row],[Type]]="MB","Local","492"))</f>
        <v>EOU</v>
      </c>
      <c r="P3255" s="46">
        <f>ROUND(Table2[[#This Row],[Cons]]/Table2[[#This Row],[Qty.]],5)</f>
        <v>0.4</v>
      </c>
      <c r="Q3255" s="46" t="b">
        <f>EXACT(Table2[[#This Row],[rate]],Table2[[#This Row],[Check]])</f>
        <v>1</v>
      </c>
      <c r="R3255" s="46"/>
      <c r="S3255" s="46" t="str">
        <f>IF(Table2[[#This Row],[SRO]]="EOU",VLOOKUP(Table2[[#This Row],[BE]],[2]GD.List!$C$3:$N$5014,12,0),IF(Table2[[#This Row],[SRO]]="Local","Polyester Staple Fibre","SRO 492"))</f>
        <v>Textile Coal</v>
      </c>
    </row>
    <row r="3256" spans="1:19" x14ac:dyDescent="0.25">
      <c r="A3256" s="432" t="s">
        <v>1881</v>
      </c>
      <c r="B3256" s="426" t="s">
        <v>2353</v>
      </c>
      <c r="C3256" s="427">
        <v>30276</v>
      </c>
      <c r="D3256" s="428">
        <v>2847</v>
      </c>
      <c r="E3256" s="7" t="s">
        <v>2367</v>
      </c>
      <c r="F3256" s="426" t="s">
        <v>2368</v>
      </c>
      <c r="G3256" s="156">
        <v>44770</v>
      </c>
      <c r="H3256" s="429">
        <v>7756334.6600000001</v>
      </c>
      <c r="I3256" s="50">
        <v>0.03</v>
      </c>
      <c r="J3256" s="430">
        <v>111.18</v>
      </c>
      <c r="K3256" s="430">
        <v>3706</v>
      </c>
      <c r="L3256" s="430"/>
      <c r="M3256" s="424" t="str">
        <f>TEXT(Table2[[#This Row],[Gd.Dt]],"mmm-yy")</f>
        <v>Jul-22</v>
      </c>
      <c r="N3256" s="46" t="str">
        <f>MID(Table2[[#This Row],[BE]],6,2)</f>
        <v>IB</v>
      </c>
      <c r="O3256" s="46" t="str">
        <f>IF(Table2[[#This Row],[Type]]="IB","EOU",IF(Table2[[#This Row],[Type]]="MB","Local","492"))</f>
        <v>EOU</v>
      </c>
      <c r="P3256" s="46">
        <f>ROUND(Table2[[#This Row],[Cons]]/Table2[[#This Row],[Qty.]],5)</f>
        <v>0.03</v>
      </c>
      <c r="Q3256" s="46" t="b">
        <f>EXACT(Table2[[#This Row],[rate]],Table2[[#This Row],[Check]])</f>
        <v>1</v>
      </c>
      <c r="R3256" s="46"/>
      <c r="S3256" s="46" t="str">
        <f>IF(Table2[[#This Row],[SRO]]="EOU",VLOOKUP(Table2[[#This Row],[BE]],[2]GD.List!$C$3:$N$5014,12,0),IF(Table2[[#This Row],[SRO]]="Local","Polyester Staple Fibre","SRO 492"))</f>
        <v>Textile Chemical</v>
      </c>
    </row>
    <row r="3257" spans="1:19" x14ac:dyDescent="0.25">
      <c r="A3257" s="432" t="s">
        <v>1881</v>
      </c>
      <c r="B3257" s="426" t="s">
        <v>2349</v>
      </c>
      <c r="C3257" s="427">
        <v>26772</v>
      </c>
      <c r="D3257" s="428">
        <v>2847</v>
      </c>
      <c r="E3257" s="7" t="s">
        <v>2358</v>
      </c>
      <c r="F3257" s="426" t="s">
        <v>2361</v>
      </c>
      <c r="G3257" s="156">
        <v>44769</v>
      </c>
      <c r="H3257" s="429">
        <v>7943157.1799999997</v>
      </c>
      <c r="I3257" s="50">
        <v>0.03</v>
      </c>
      <c r="J3257" s="430">
        <v>128.52000000000001</v>
      </c>
      <c r="K3257" s="430">
        <v>4284</v>
      </c>
      <c r="L3257" s="430"/>
      <c r="M3257" s="424" t="str">
        <f>TEXT(Table2[[#This Row],[Gd.Dt]],"mmm-yy")</f>
        <v>Jul-22</v>
      </c>
      <c r="N3257" s="46" t="str">
        <f>MID(Table2[[#This Row],[BE]],6,2)</f>
        <v>IB</v>
      </c>
      <c r="O3257" s="46" t="str">
        <f>IF(Table2[[#This Row],[Type]]="IB","EOU",IF(Table2[[#This Row],[Type]]="MB","Local","492"))</f>
        <v>EOU</v>
      </c>
      <c r="P3257" s="46">
        <f>ROUND(Table2[[#This Row],[Cons]]/Table2[[#This Row],[Qty.]],5)</f>
        <v>0.03</v>
      </c>
      <c r="Q3257" s="46" t="b">
        <f>EXACT(Table2[[#This Row],[rate]],Table2[[#This Row],[Check]])</f>
        <v>1</v>
      </c>
      <c r="R3257" s="46"/>
      <c r="S3257" s="46" t="str">
        <f>IF(Table2[[#This Row],[SRO]]="EOU",VLOOKUP(Table2[[#This Row],[BE]],[2]GD.List!$C$3:$N$5014,12,0),IF(Table2[[#This Row],[SRO]]="Local","Polyester Staple Fibre","SRO 492"))</f>
        <v>Textile Chemical</v>
      </c>
    </row>
    <row r="3258" spans="1:19" x14ac:dyDescent="0.25">
      <c r="A3258" s="432" t="s">
        <v>1881</v>
      </c>
      <c r="B3258" s="426" t="s">
        <v>2350</v>
      </c>
      <c r="C3258" s="427">
        <v>13716</v>
      </c>
      <c r="D3258" s="428">
        <v>2847</v>
      </c>
      <c r="E3258" s="7" t="s">
        <v>2359</v>
      </c>
      <c r="F3258" s="426" t="s">
        <v>2363</v>
      </c>
      <c r="G3258" s="156">
        <v>44770</v>
      </c>
      <c r="H3258" s="429">
        <v>16472775.529999999</v>
      </c>
      <c r="I3258" s="50">
        <v>0.03</v>
      </c>
      <c r="J3258" s="430">
        <v>335.76</v>
      </c>
      <c r="K3258" s="430">
        <v>11192</v>
      </c>
      <c r="L3258" s="430"/>
      <c r="M3258" s="424" t="str">
        <f>TEXT(Table2[[#This Row],[Gd.Dt]],"mmm-yy")</f>
        <v>Jul-22</v>
      </c>
      <c r="N3258" s="46" t="str">
        <f>MID(Table2[[#This Row],[BE]],6,2)</f>
        <v>IB</v>
      </c>
      <c r="O3258" s="46" t="str">
        <f>IF(Table2[[#This Row],[Type]]="IB","EOU",IF(Table2[[#This Row],[Type]]="MB","Local","492"))</f>
        <v>EOU</v>
      </c>
      <c r="P3258" s="46">
        <f>ROUND(Table2[[#This Row],[Cons]]/Table2[[#This Row],[Qty.]],5)</f>
        <v>0.03</v>
      </c>
      <c r="Q3258" s="46" t="b">
        <f>EXACT(Table2[[#This Row],[rate]],Table2[[#This Row],[Check]])</f>
        <v>1</v>
      </c>
      <c r="R3258" s="46"/>
      <c r="S3258" s="46" t="str">
        <f>IF(Table2[[#This Row],[SRO]]="EOU",VLOOKUP(Table2[[#This Row],[BE]],[2]GD.List!$C$3:$N$5014,12,0),IF(Table2[[#This Row],[SRO]]="Local","Polyester Staple Fibre","SRO 492"))</f>
        <v>Textile Chemical</v>
      </c>
    </row>
    <row r="3259" spans="1:19" x14ac:dyDescent="0.25">
      <c r="A3259" s="431" t="s">
        <v>1881</v>
      </c>
      <c r="B3259" s="426" t="s">
        <v>2351</v>
      </c>
      <c r="C3259" s="427">
        <v>54216</v>
      </c>
      <c r="D3259" s="428">
        <v>2847</v>
      </c>
      <c r="E3259" s="7" t="s">
        <v>2360</v>
      </c>
      <c r="F3259" s="426" t="s">
        <v>2364</v>
      </c>
      <c r="G3259" s="156">
        <v>44770</v>
      </c>
      <c r="H3259" s="429">
        <v>64388982.640000001</v>
      </c>
      <c r="I3259" s="50">
        <v>0.03</v>
      </c>
      <c r="J3259" s="430">
        <v>1304.25</v>
      </c>
      <c r="K3259" s="430">
        <v>43475</v>
      </c>
      <c r="L3259" s="430"/>
      <c r="M3259" s="424" t="str">
        <f>TEXT(Table2[[#This Row],[Gd.Dt]],"mmm-yy")</f>
        <v>Jul-22</v>
      </c>
      <c r="N3259" s="46" t="str">
        <f>MID(Table2[[#This Row],[BE]],6,2)</f>
        <v>IB</v>
      </c>
      <c r="O3259" s="46" t="str">
        <f>IF(Table2[[#This Row],[Type]]="IB","EOU",IF(Table2[[#This Row],[Type]]="MB","Local","492"))</f>
        <v>EOU</v>
      </c>
      <c r="P3259" s="46">
        <f>ROUND(Table2[[#This Row],[Cons]]/Table2[[#This Row],[Qty.]],5)</f>
        <v>0.03</v>
      </c>
      <c r="Q3259" s="46" t="b">
        <f>EXACT(Table2[[#This Row],[rate]],Table2[[#This Row],[Check]])</f>
        <v>1</v>
      </c>
      <c r="R3259" s="46"/>
      <c r="S3259" s="46" t="str">
        <f>IF(Table2[[#This Row],[SRO]]="EOU",VLOOKUP(Table2[[#This Row],[BE]],[2]GD.List!$C$3:$N$5014,12,0),IF(Table2[[#This Row],[SRO]]="Local","Polyester Staple Fibre","SRO 492"))</f>
        <v>Textile Chemical</v>
      </c>
    </row>
    <row r="3260" spans="1:19" x14ac:dyDescent="0.25">
      <c r="A3260" s="431" t="s">
        <v>1971</v>
      </c>
      <c r="B3260" s="426" t="s">
        <v>2353</v>
      </c>
      <c r="C3260" s="427">
        <v>30276</v>
      </c>
      <c r="D3260" s="428">
        <v>5503.201</v>
      </c>
      <c r="E3260" s="7" t="s">
        <v>2367</v>
      </c>
      <c r="F3260" s="426" t="s">
        <v>2368</v>
      </c>
      <c r="G3260" s="156">
        <v>44770</v>
      </c>
      <c r="H3260" s="429">
        <v>7756334.6600000001</v>
      </c>
      <c r="I3260" s="50">
        <v>0.41666999999999998</v>
      </c>
      <c r="J3260" s="430">
        <v>1544.18</v>
      </c>
      <c r="K3260" s="430">
        <v>3706</v>
      </c>
      <c r="L3260" s="430"/>
      <c r="M3260" s="424" t="str">
        <f>TEXT(Table2[[#This Row],[Gd.Dt]],"mmm-yy")</f>
        <v>Jul-22</v>
      </c>
      <c r="N3260" s="46" t="str">
        <f>MID(Table2[[#This Row],[BE]],6,2)</f>
        <v>MB</v>
      </c>
      <c r="O3260" s="46" t="str">
        <f>IF(Table2[[#This Row],[Type]]="IB","EOU",IF(Table2[[#This Row],[Type]]="MB","Local","492"))</f>
        <v>Local</v>
      </c>
      <c r="P3260" s="46">
        <f>ROUND(Table2[[#This Row],[Cons]]/Table2[[#This Row],[Qty.]],5)</f>
        <v>0.41666999999999998</v>
      </c>
      <c r="Q3260" s="46" t="b">
        <f>EXACT(Table2[[#This Row],[rate]],Table2[[#This Row],[Check]])</f>
        <v>1</v>
      </c>
      <c r="R3260" s="46"/>
      <c r="S3260" s="46" t="str">
        <f>IF(Table2[[#This Row],[SRO]]="EOU",VLOOKUP(Table2[[#This Row],[BE]],[2]GD.List!$C$3:$N$5014,12,0),IF(Table2[[#This Row],[SRO]]="Local","Polyester Staple Fibre","SRO 492"))</f>
        <v>Polyester Staple Fibre</v>
      </c>
    </row>
    <row r="3261" spans="1:19" x14ac:dyDescent="0.25">
      <c r="A3261" s="431" t="s">
        <v>2082</v>
      </c>
      <c r="B3261" s="426" t="s">
        <v>2353</v>
      </c>
      <c r="C3261" s="427">
        <v>30276</v>
      </c>
      <c r="D3261" s="428">
        <v>3910</v>
      </c>
      <c r="E3261" s="7" t="s">
        <v>2367</v>
      </c>
      <c r="F3261" s="426" t="s">
        <v>2368</v>
      </c>
      <c r="G3261" s="156">
        <v>44770</v>
      </c>
      <c r="H3261" s="429">
        <v>7756334.6600000001</v>
      </c>
      <c r="I3261" s="50">
        <v>0.04</v>
      </c>
      <c r="J3261" s="430">
        <v>148.24</v>
      </c>
      <c r="K3261" s="430">
        <v>3706</v>
      </c>
      <c r="L3261" s="430"/>
      <c r="M3261" s="424" t="str">
        <f>TEXT(Table2[[#This Row],[Gd.Dt]],"mmm-yy")</f>
        <v>Jul-22</v>
      </c>
      <c r="N3261" s="46" t="str">
        <f>MID(Table2[[#This Row],[BE]],6,2)</f>
        <v>IB</v>
      </c>
      <c r="O3261" s="46" t="str">
        <f>IF(Table2[[#This Row],[Type]]="IB","EOU",IF(Table2[[#This Row],[Type]]="MB","Local","492"))</f>
        <v>EOU</v>
      </c>
      <c r="P3261" s="46">
        <f>ROUND(Table2[[#This Row],[Cons]]/Table2[[#This Row],[Qty.]],5)</f>
        <v>0.04</v>
      </c>
      <c r="Q3261" s="46" t="b">
        <f>EXACT(Table2[[#This Row],[rate]],Table2[[#This Row],[Check]])</f>
        <v>1</v>
      </c>
      <c r="R3261" s="46"/>
      <c r="S3261" s="46" t="str">
        <f>IF(Table2[[#This Row],[SRO]]="EOU",VLOOKUP(Table2[[#This Row],[BE]],[2]GD.List!$C$3:$N$5014,12,0),IF(Table2[[#This Row],[SRO]]="Local","Polyester Staple Fibre","SRO 492"))</f>
        <v>Textile Chemical</v>
      </c>
    </row>
    <row r="3262" spans="1:19" x14ac:dyDescent="0.25">
      <c r="A3262" s="432" t="s">
        <v>2172</v>
      </c>
      <c r="B3262" s="426" t="s">
        <v>2348</v>
      </c>
      <c r="C3262" s="427">
        <v>14893</v>
      </c>
      <c r="D3262" s="428">
        <v>8523.5990000000002</v>
      </c>
      <c r="E3262" s="7" t="s">
        <v>2356</v>
      </c>
      <c r="F3262" s="426" t="s">
        <v>2365</v>
      </c>
      <c r="G3262" s="156">
        <v>44769</v>
      </c>
      <c r="H3262" s="429">
        <v>38797059.039999999</v>
      </c>
      <c r="I3262" s="50">
        <v>1</v>
      </c>
      <c r="J3262" s="430">
        <v>17000</v>
      </c>
      <c r="K3262" s="430">
        <v>17000</v>
      </c>
      <c r="L3262" s="430"/>
      <c r="M3262" s="424" t="str">
        <f>TEXT(Table2[[#This Row],[Gd.Dt]],"mmm-yy")</f>
        <v>Jul-22</v>
      </c>
      <c r="N3262" s="46" t="str">
        <f>MID(Table2[[#This Row],[BE]],6,2)</f>
        <v>TI</v>
      </c>
      <c r="O3262" s="46" t="str">
        <f>IF(Table2[[#This Row],[Type]]="IB","EOU",IF(Table2[[#This Row],[Type]]="MB","Local","492"))</f>
        <v>492</v>
      </c>
      <c r="P3262" s="46">
        <f>ROUND(Table2[[#This Row],[Cons]]/Table2[[#This Row],[Qty.]],5)</f>
        <v>1</v>
      </c>
      <c r="Q3262" s="46" t="b">
        <f>EXACT(Table2[[#This Row],[rate]],Table2[[#This Row],[Check]])</f>
        <v>1</v>
      </c>
      <c r="R3262" s="46"/>
      <c r="S3262" s="46" t="str">
        <f>IF(Table2[[#This Row],[SRO]]="EOU",VLOOKUP(Table2[[#This Row],[BE]],[2]GD.List!$C$3:$N$5014,12,0),IF(Table2[[#This Row],[SRO]]="Local","Polyester Staple Fibre","SRO 492"))</f>
        <v>SRO 492</v>
      </c>
    </row>
    <row r="3263" spans="1:19" x14ac:dyDescent="0.25">
      <c r="A3263" s="432" t="s">
        <v>2172</v>
      </c>
      <c r="B3263" s="426" t="s">
        <v>2347</v>
      </c>
      <c r="C3263" s="427">
        <v>15544</v>
      </c>
      <c r="D3263" s="428">
        <v>8523.5990000000002</v>
      </c>
      <c r="E3263" s="7" t="s">
        <v>2354</v>
      </c>
      <c r="F3263" s="426" t="s">
        <v>2366</v>
      </c>
      <c r="G3263" s="156">
        <v>44769</v>
      </c>
      <c r="H3263" s="429">
        <v>35572444</v>
      </c>
      <c r="I3263" s="50">
        <v>1</v>
      </c>
      <c r="J3263" s="430">
        <v>15000</v>
      </c>
      <c r="K3263" s="430">
        <v>15000</v>
      </c>
      <c r="L3263" s="430"/>
      <c r="M3263" s="424" t="str">
        <f>TEXT(Table2[[#This Row],[Gd.Dt]],"mmm-yy")</f>
        <v>Jul-22</v>
      </c>
      <c r="N3263" s="46" t="str">
        <f>MID(Table2[[#This Row],[BE]],6,2)</f>
        <v>TI</v>
      </c>
      <c r="O3263" s="46" t="str">
        <f>IF(Table2[[#This Row],[Type]]="IB","EOU",IF(Table2[[#This Row],[Type]]="MB","Local","492"))</f>
        <v>492</v>
      </c>
      <c r="P3263" s="46">
        <f>ROUND(Table2[[#This Row],[Cons]]/Table2[[#This Row],[Qty.]],5)</f>
        <v>1</v>
      </c>
      <c r="Q3263" s="46" t="b">
        <f>EXACT(Table2[[#This Row],[rate]],Table2[[#This Row],[Check]])</f>
        <v>1</v>
      </c>
      <c r="R3263" s="46"/>
      <c r="S3263" s="46" t="str">
        <f>IF(Table2[[#This Row],[SRO]]="EOU",VLOOKUP(Table2[[#This Row],[BE]],[2]GD.List!$C$3:$N$5014,12,0),IF(Table2[[#This Row],[SRO]]="Local","Polyester Staple Fibre","SRO 492"))</f>
        <v>SRO 492</v>
      </c>
    </row>
    <row r="3264" spans="1:19" x14ac:dyDescent="0.25">
      <c r="A3264" s="431" t="s">
        <v>2172</v>
      </c>
      <c r="B3264" s="426" t="s">
        <v>2352</v>
      </c>
      <c r="C3264" s="427">
        <v>3054</v>
      </c>
      <c r="D3264" s="428">
        <v>8523.5990000000002</v>
      </c>
      <c r="E3264" s="7" t="s">
        <v>2040</v>
      </c>
      <c r="F3264" s="426" t="s">
        <v>2362</v>
      </c>
      <c r="G3264" s="156">
        <v>44770</v>
      </c>
      <c r="H3264" s="429">
        <v>10029000.060000001</v>
      </c>
      <c r="I3264" s="50">
        <v>1</v>
      </c>
      <c r="J3264" s="430">
        <v>3000</v>
      </c>
      <c r="K3264" s="430">
        <v>3000</v>
      </c>
      <c r="L3264" s="430"/>
      <c r="M3264" s="424" t="str">
        <f>TEXT(Table2[[#This Row],[Gd.Dt]],"mmm-yy")</f>
        <v>Jul-22</v>
      </c>
      <c r="N3264" s="46" t="str">
        <f>MID(Table2[[#This Row],[BE]],6,2)</f>
        <v>TI</v>
      </c>
      <c r="O3264" s="46" t="str">
        <f>IF(Table2[[#This Row],[Type]]="IB","EOU",IF(Table2[[#This Row],[Type]]="MB","Local","492"))</f>
        <v>492</v>
      </c>
      <c r="P3264" s="46">
        <f>ROUND(Table2[[#This Row],[Cons]]/Table2[[#This Row],[Qty.]],5)</f>
        <v>1</v>
      </c>
      <c r="Q3264" s="46" t="b">
        <f>EXACT(Table2[[#This Row],[rate]],Table2[[#This Row],[Check]])</f>
        <v>1</v>
      </c>
      <c r="R3264" s="46"/>
      <c r="S3264" s="46" t="str">
        <f>IF(Table2[[#This Row],[SRO]]="EOU",VLOOKUP(Table2[[#This Row],[BE]],[2]GD.List!$C$3:$N$5014,12,0),IF(Table2[[#This Row],[SRO]]="Local","Polyester Staple Fibre","SRO 492"))</f>
        <v>SRO 492</v>
      </c>
    </row>
    <row r="3265" spans="1:19" x14ac:dyDescent="0.25">
      <c r="A3265" s="431" t="s">
        <v>2212</v>
      </c>
      <c r="B3265" s="426" t="s">
        <v>2348</v>
      </c>
      <c r="C3265" s="427">
        <v>14893</v>
      </c>
      <c r="D3265" s="428">
        <v>8507.9</v>
      </c>
      <c r="E3265" s="7" t="s">
        <v>2356</v>
      </c>
      <c r="F3265" s="426" t="s">
        <v>2365</v>
      </c>
      <c r="G3265" s="156">
        <v>44769</v>
      </c>
      <c r="H3265" s="429">
        <v>38797059.039999999</v>
      </c>
      <c r="I3265" s="50">
        <v>1</v>
      </c>
      <c r="J3265" s="430">
        <v>176</v>
      </c>
      <c r="K3265" s="430">
        <v>176</v>
      </c>
      <c r="L3265" s="430"/>
      <c r="M3265" s="424" t="str">
        <f>TEXT(Table2[[#This Row],[Gd.Dt]],"mmm-yy")</f>
        <v>Jul-22</v>
      </c>
      <c r="N3265" s="46" t="str">
        <f>MID(Table2[[#This Row],[BE]],6,2)</f>
        <v>TI</v>
      </c>
      <c r="O3265" s="46" t="str">
        <f>IF(Table2[[#This Row],[Type]]="IB","EOU",IF(Table2[[#This Row],[Type]]="MB","Local","492"))</f>
        <v>492</v>
      </c>
      <c r="P3265" s="46">
        <f>ROUND(Table2[[#This Row],[Cons]]/Table2[[#This Row],[Qty.]],5)</f>
        <v>1</v>
      </c>
      <c r="Q3265" s="46" t="b">
        <f>EXACT(Table2[[#This Row],[rate]],Table2[[#This Row],[Check]])</f>
        <v>1</v>
      </c>
      <c r="R3265" s="46"/>
      <c r="S3265" s="46" t="str">
        <f>IF(Table2[[#This Row],[SRO]]="EOU",VLOOKUP(Table2[[#This Row],[BE]],[2]GD.List!$C$3:$N$5014,12,0),IF(Table2[[#This Row],[SRO]]="Local","Polyester Staple Fibre","SRO 492"))</f>
        <v>SRO 492</v>
      </c>
    </row>
    <row r="3266" spans="1:19" x14ac:dyDescent="0.25">
      <c r="A3266" s="432" t="s">
        <v>2221</v>
      </c>
      <c r="B3266" s="426" t="s">
        <v>2349</v>
      </c>
      <c r="C3266" s="427">
        <v>26772</v>
      </c>
      <c r="D3266" s="428">
        <v>5201.009</v>
      </c>
      <c r="E3266" s="7" t="s">
        <v>2358</v>
      </c>
      <c r="F3266" s="426" t="s">
        <v>2361</v>
      </c>
      <c r="G3266" s="156">
        <v>44769</v>
      </c>
      <c r="H3266" s="429">
        <v>7943157.1799999997</v>
      </c>
      <c r="I3266" s="50">
        <v>0.624</v>
      </c>
      <c r="J3266" s="430">
        <v>2673.22</v>
      </c>
      <c r="K3266" s="430">
        <v>4284</v>
      </c>
      <c r="L3266" s="430"/>
      <c r="M3266" s="424" t="str">
        <f>TEXT(Table2[[#This Row],[Gd.Dt]],"mmm-yy")</f>
        <v>Jul-22</v>
      </c>
      <c r="N3266" s="46" t="str">
        <f>MID(Table2[[#This Row],[BE]],6,2)</f>
        <v>IB</v>
      </c>
      <c r="O3266" s="46" t="str">
        <f>IF(Table2[[#This Row],[Type]]="IB","EOU",IF(Table2[[#This Row],[Type]]="MB","Local","492"))</f>
        <v>EOU</v>
      </c>
      <c r="P3266" s="46">
        <f>ROUND(Table2[[#This Row],[Cons]]/Table2[[#This Row],[Qty.]],5)</f>
        <v>0.624</v>
      </c>
      <c r="Q3266" s="46" t="b">
        <f>EXACT(Table2[[#This Row],[rate]],Table2[[#This Row],[Check]])</f>
        <v>1</v>
      </c>
      <c r="R3266" s="46"/>
      <c r="S3266" s="46" t="str">
        <f>IF(Table2[[#This Row],[SRO]]="EOU",VLOOKUP(Table2[[#This Row],[BE]],[2]GD.List!$C$3:$N$5014,12,0),IF(Table2[[#This Row],[SRO]]="Local","Polyester Staple Fibre","SRO 492"))</f>
        <v>Raw Cotton</v>
      </c>
    </row>
    <row r="3267" spans="1:19" x14ac:dyDescent="0.25">
      <c r="A3267" s="432" t="s">
        <v>2221</v>
      </c>
      <c r="B3267" s="426" t="s">
        <v>2348</v>
      </c>
      <c r="C3267" s="427">
        <v>14893</v>
      </c>
      <c r="D3267" s="428">
        <v>5201.009</v>
      </c>
      <c r="E3267" s="7" t="s">
        <v>2356</v>
      </c>
      <c r="F3267" s="426" t="s">
        <v>2365</v>
      </c>
      <c r="G3267" s="156">
        <v>44769</v>
      </c>
      <c r="H3267" s="429">
        <v>38797059.039999999</v>
      </c>
      <c r="I3267" s="50">
        <v>0.35714000000000001</v>
      </c>
      <c r="J3267" s="430">
        <v>8865</v>
      </c>
      <c r="K3267" s="430">
        <v>24822</v>
      </c>
      <c r="L3267" s="430"/>
      <c r="M3267" s="424" t="str">
        <f>TEXT(Table2[[#This Row],[Gd.Dt]],"mmm-yy")</f>
        <v>Jul-22</v>
      </c>
      <c r="N3267" s="46" t="str">
        <f>MID(Table2[[#This Row],[BE]],6,2)</f>
        <v>IB</v>
      </c>
      <c r="O3267" s="46" t="str">
        <f>IF(Table2[[#This Row],[Type]]="IB","EOU",IF(Table2[[#This Row],[Type]]="MB","Local","492"))</f>
        <v>EOU</v>
      </c>
      <c r="P3267" s="46">
        <f>ROUND(Table2[[#This Row],[Cons]]/Table2[[#This Row],[Qty.]],5)</f>
        <v>0.35714000000000001</v>
      </c>
      <c r="Q3267" s="46" t="b">
        <f>EXACT(Table2[[#This Row],[rate]],Table2[[#This Row],[Check]])</f>
        <v>1</v>
      </c>
      <c r="R3267" s="46"/>
      <c r="S3267" s="46" t="str">
        <f>IF(Table2[[#This Row],[SRO]]="EOU",VLOOKUP(Table2[[#This Row],[BE]],[2]GD.List!$C$3:$N$5014,12,0),IF(Table2[[#This Row],[SRO]]="Local","Polyester Staple Fibre","SRO 492"))</f>
        <v>Raw Cotton</v>
      </c>
    </row>
    <row r="3268" spans="1:19" x14ac:dyDescent="0.25">
      <c r="A3268" s="431" t="s">
        <v>2221</v>
      </c>
      <c r="B3268" s="426" t="s">
        <v>2347</v>
      </c>
      <c r="C3268" s="427">
        <v>15544</v>
      </c>
      <c r="D3268" s="428">
        <v>5201.009</v>
      </c>
      <c r="E3268" s="7" t="s">
        <v>2354</v>
      </c>
      <c r="F3268" s="426" t="s">
        <v>2366</v>
      </c>
      <c r="G3268" s="156">
        <v>44769</v>
      </c>
      <c r="H3268" s="429">
        <v>35572444</v>
      </c>
      <c r="I3268" s="50">
        <v>0.35714000000000001</v>
      </c>
      <c r="J3268" s="430">
        <v>8498.15</v>
      </c>
      <c r="K3268" s="430">
        <v>23795</v>
      </c>
      <c r="L3268" s="430"/>
      <c r="M3268" s="424" t="str">
        <f>TEXT(Table2[[#This Row],[Gd.Dt]],"mmm-yy")</f>
        <v>Jul-22</v>
      </c>
      <c r="N3268" s="46" t="str">
        <f>MID(Table2[[#This Row],[BE]],6,2)</f>
        <v>IB</v>
      </c>
      <c r="O3268" s="46" t="str">
        <f>IF(Table2[[#This Row],[Type]]="IB","EOU",IF(Table2[[#This Row],[Type]]="MB","Local","492"))</f>
        <v>EOU</v>
      </c>
      <c r="P3268" s="46">
        <f>ROUND(Table2[[#This Row],[Cons]]/Table2[[#This Row],[Qty.]],5)</f>
        <v>0.35714000000000001</v>
      </c>
      <c r="Q3268" s="46" t="b">
        <f>EXACT(Table2[[#This Row],[rate]],Table2[[#This Row],[Check]])</f>
        <v>1</v>
      </c>
      <c r="R3268" s="46"/>
      <c r="S3268" s="46" t="str">
        <f>IF(Table2[[#This Row],[SRO]]="EOU",VLOOKUP(Table2[[#This Row],[BE]],[2]GD.List!$C$3:$N$5014,12,0),IF(Table2[[#This Row],[SRO]]="Local","Polyester Staple Fibre","SRO 492"))</f>
        <v>Raw Cotton</v>
      </c>
    </row>
    <row r="3269" spans="1:19" x14ac:dyDescent="0.25">
      <c r="A3269" s="432" t="s">
        <v>2242</v>
      </c>
      <c r="B3269" s="426" t="s">
        <v>2349</v>
      </c>
      <c r="C3269" s="427">
        <v>26772</v>
      </c>
      <c r="D3269" s="428">
        <v>3906.9090000000001</v>
      </c>
      <c r="E3269" s="7" t="s">
        <v>2358</v>
      </c>
      <c r="F3269" s="426" t="s">
        <v>2361</v>
      </c>
      <c r="G3269" s="156">
        <v>44769</v>
      </c>
      <c r="H3269" s="429">
        <v>7943157.1799999997</v>
      </c>
      <c r="I3269" s="50">
        <v>0.04</v>
      </c>
      <c r="J3269" s="430">
        <v>171.36</v>
      </c>
      <c r="K3269" s="430">
        <v>4284</v>
      </c>
      <c r="L3269" s="430"/>
      <c r="M3269" s="424" t="str">
        <f>TEXT(Table2[[#This Row],[Gd.Dt]],"mmm-yy")</f>
        <v>Jul-22</v>
      </c>
      <c r="N3269" s="46" t="str">
        <f>MID(Table2[[#This Row],[BE]],6,2)</f>
        <v>IB</v>
      </c>
      <c r="O3269" s="46" t="str">
        <f>IF(Table2[[#This Row],[Type]]="IB","EOU",IF(Table2[[#This Row],[Type]]="MB","Local","492"))</f>
        <v>EOU</v>
      </c>
      <c r="P3269" s="46">
        <f>ROUND(Table2[[#This Row],[Cons]]/Table2[[#This Row],[Qty.]],5)</f>
        <v>0.04</v>
      </c>
      <c r="Q3269" s="46" t="b">
        <f>EXACT(Table2[[#This Row],[rate]],Table2[[#This Row],[Check]])</f>
        <v>1</v>
      </c>
      <c r="R3269" s="46"/>
      <c r="S3269" s="46" t="str">
        <f>IF(Table2[[#This Row],[SRO]]="EOU",VLOOKUP(Table2[[#This Row],[BE]],[2]GD.List!$C$3:$N$5014,12,0),IF(Table2[[#This Row],[SRO]]="Local","Polyester Staple Fibre","SRO 492"))</f>
        <v>Textile Chemical</v>
      </c>
    </row>
    <row r="3270" spans="1:19" x14ac:dyDescent="0.25">
      <c r="A3270" s="432" t="s">
        <v>2242</v>
      </c>
      <c r="B3270" s="426" t="s">
        <v>2350</v>
      </c>
      <c r="C3270" s="427">
        <v>13716</v>
      </c>
      <c r="D3270" s="428">
        <v>3906.9090000000001</v>
      </c>
      <c r="E3270" s="7" t="s">
        <v>2359</v>
      </c>
      <c r="F3270" s="426" t="s">
        <v>2363</v>
      </c>
      <c r="G3270" s="156">
        <v>44770</v>
      </c>
      <c r="H3270" s="429">
        <v>16472775.529999999</v>
      </c>
      <c r="I3270" s="50">
        <v>0.04</v>
      </c>
      <c r="J3270" s="430">
        <v>447.68</v>
      </c>
      <c r="K3270" s="430">
        <v>11192</v>
      </c>
      <c r="L3270" s="430"/>
      <c r="M3270" s="424" t="str">
        <f>TEXT(Table2[[#This Row],[Gd.Dt]],"mmm-yy")</f>
        <v>Jul-22</v>
      </c>
      <c r="N3270" s="46" t="str">
        <f>MID(Table2[[#This Row],[BE]],6,2)</f>
        <v>IB</v>
      </c>
      <c r="O3270" s="46" t="str">
        <f>IF(Table2[[#This Row],[Type]]="IB","EOU",IF(Table2[[#This Row],[Type]]="MB","Local","492"))</f>
        <v>EOU</v>
      </c>
      <c r="P3270" s="46">
        <f>ROUND(Table2[[#This Row],[Cons]]/Table2[[#This Row],[Qty.]],5)</f>
        <v>0.04</v>
      </c>
      <c r="Q3270" s="46" t="b">
        <f>EXACT(Table2[[#This Row],[rate]],Table2[[#This Row],[Check]])</f>
        <v>1</v>
      </c>
      <c r="R3270" s="46"/>
      <c r="S3270" s="46" t="str">
        <f>IF(Table2[[#This Row],[SRO]]="EOU",VLOOKUP(Table2[[#This Row],[BE]],[2]GD.List!$C$3:$N$5014,12,0),IF(Table2[[#This Row],[SRO]]="Local","Polyester Staple Fibre","SRO 492"))</f>
        <v>Textile Chemical</v>
      </c>
    </row>
    <row r="3271" spans="1:19" x14ac:dyDescent="0.25">
      <c r="A3271" s="431" t="s">
        <v>2242</v>
      </c>
      <c r="B3271" s="426" t="s">
        <v>2351</v>
      </c>
      <c r="C3271" s="427">
        <v>54216</v>
      </c>
      <c r="D3271" s="428">
        <v>3906.9090000000001</v>
      </c>
      <c r="E3271" s="7" t="s">
        <v>2360</v>
      </c>
      <c r="F3271" s="426" t="s">
        <v>2364</v>
      </c>
      <c r="G3271" s="156">
        <v>44770</v>
      </c>
      <c r="H3271" s="429">
        <v>64388982.640000001</v>
      </c>
      <c r="I3271" s="50">
        <v>0.04</v>
      </c>
      <c r="J3271" s="430">
        <v>1739</v>
      </c>
      <c r="K3271" s="430">
        <v>43475</v>
      </c>
      <c r="L3271" s="430"/>
      <c r="M3271" s="424" t="str">
        <f>TEXT(Table2[[#This Row],[Gd.Dt]],"mmm-yy")</f>
        <v>Jul-22</v>
      </c>
      <c r="N3271" s="46" t="str">
        <f>MID(Table2[[#This Row],[BE]],6,2)</f>
        <v>IB</v>
      </c>
      <c r="O3271" s="46" t="str">
        <f>IF(Table2[[#This Row],[Type]]="IB","EOU",IF(Table2[[#This Row],[Type]]="MB","Local","492"))</f>
        <v>EOU</v>
      </c>
      <c r="P3271" s="46">
        <f>ROUND(Table2[[#This Row],[Cons]]/Table2[[#This Row],[Qty.]],5)</f>
        <v>0.04</v>
      </c>
      <c r="Q3271" s="46" t="b">
        <f>EXACT(Table2[[#This Row],[rate]],Table2[[#This Row],[Check]])</f>
        <v>1</v>
      </c>
      <c r="R3271" s="46"/>
      <c r="S3271" s="46" t="str">
        <f>IF(Table2[[#This Row],[SRO]]="EOU",VLOOKUP(Table2[[#This Row],[BE]],[2]GD.List!$C$3:$N$5014,12,0),IF(Table2[[#This Row],[SRO]]="Local","Polyester Staple Fibre","SRO 492"))</f>
        <v>Textile Chemical</v>
      </c>
    </row>
    <row r="3272" spans="1:19" x14ac:dyDescent="0.25">
      <c r="A3272" s="431" t="s">
        <v>2253</v>
      </c>
      <c r="B3272" s="426" t="s">
        <v>2349</v>
      </c>
      <c r="C3272" s="427">
        <v>26772</v>
      </c>
      <c r="D3272" s="428">
        <v>3204.16</v>
      </c>
      <c r="E3272" s="7" t="s">
        <v>2358</v>
      </c>
      <c r="F3272" s="426" t="s">
        <v>2361</v>
      </c>
      <c r="G3272" s="156">
        <v>44769</v>
      </c>
      <c r="H3272" s="429">
        <v>7943157.1799999997</v>
      </c>
      <c r="I3272" s="50">
        <v>7.0000000000000007E-2</v>
      </c>
      <c r="J3272" s="430">
        <v>299.88</v>
      </c>
      <c r="K3272" s="430">
        <v>4284</v>
      </c>
      <c r="L3272" s="430"/>
      <c r="M3272" s="424" t="str">
        <f>TEXT(Table2[[#This Row],[Gd.Dt]],"mmm-yy")</f>
        <v>Jul-22</v>
      </c>
      <c r="N3272" s="46" t="str">
        <f>MID(Table2[[#This Row],[BE]],6,2)</f>
        <v>IB</v>
      </c>
      <c r="O3272" s="46" t="str">
        <f>IF(Table2[[#This Row],[Type]]="IB","EOU",IF(Table2[[#This Row],[Type]]="MB","Local","492"))</f>
        <v>EOU</v>
      </c>
      <c r="P3272" s="46">
        <f>ROUND(Table2[[#This Row],[Cons]]/Table2[[#This Row],[Qty.]],5)</f>
        <v>7.0000000000000007E-2</v>
      </c>
      <c r="Q3272" s="46" t="b">
        <f>EXACT(Table2[[#This Row],[rate]],Table2[[#This Row],[Check]])</f>
        <v>1</v>
      </c>
      <c r="R3272" s="46"/>
      <c r="S3272" s="46" t="str">
        <f>IF(Table2[[#This Row],[SRO]]="EOU",VLOOKUP(Table2[[#This Row],[BE]],[2]GD.List!$C$3:$N$5014,12,0),IF(Table2[[#This Row],[SRO]]="Local","Polyester Staple Fibre","SRO 492"))</f>
        <v>Textile Dyes</v>
      </c>
    </row>
    <row r="3273" spans="1:19" x14ac:dyDescent="0.25">
      <c r="A3273" s="432" t="s">
        <v>2281</v>
      </c>
      <c r="B3273" s="426" t="s">
        <v>2347</v>
      </c>
      <c r="C3273" s="427">
        <v>15544</v>
      </c>
      <c r="D3273" s="428">
        <v>4821.1090000000004</v>
      </c>
      <c r="E3273" s="7" t="s">
        <v>2354</v>
      </c>
      <c r="F3273" s="426" t="s">
        <v>2366</v>
      </c>
      <c r="G3273" s="156">
        <v>44769</v>
      </c>
      <c r="H3273" s="429">
        <v>35572444</v>
      </c>
      <c r="I3273" s="50">
        <v>1</v>
      </c>
      <c r="J3273" s="430">
        <v>10000</v>
      </c>
      <c r="K3273" s="430">
        <v>10000</v>
      </c>
      <c r="L3273" s="430"/>
      <c r="M3273" s="424" t="str">
        <f>TEXT(Table2[[#This Row],[Gd.Dt]],"mmm-yy")</f>
        <v>Jul-22</v>
      </c>
      <c r="N3273" s="46" t="str">
        <f>MID(Table2[[#This Row],[BE]],6,2)</f>
        <v>TI</v>
      </c>
      <c r="O3273" s="46" t="str">
        <f>IF(Table2[[#This Row],[Type]]="IB","EOU",IF(Table2[[#This Row],[Type]]="MB","Local","492"))</f>
        <v>492</v>
      </c>
      <c r="P3273" s="46">
        <f>ROUND(Table2[[#This Row],[Cons]]/Table2[[#This Row],[Qty.]],5)</f>
        <v>1</v>
      </c>
      <c r="Q3273" s="46" t="b">
        <f>EXACT(Table2[[#This Row],[rate]],Table2[[#This Row],[Check]])</f>
        <v>1</v>
      </c>
      <c r="R3273" s="46"/>
      <c r="S3273" s="46" t="str">
        <f>IF(Table2[[#This Row],[SRO]]="EOU",VLOOKUP(Table2[[#This Row],[BE]],[2]GD.List!$C$3:$N$5014,12,0),IF(Table2[[#This Row],[SRO]]="Local","Polyester Staple Fibre","SRO 492"))</f>
        <v>SRO 492</v>
      </c>
    </row>
    <row r="3274" spans="1:19" x14ac:dyDescent="0.25">
      <c r="A3274" s="431" t="s">
        <v>2281</v>
      </c>
      <c r="B3274" s="426" t="s">
        <v>2352</v>
      </c>
      <c r="C3274" s="427">
        <v>3054</v>
      </c>
      <c r="D3274" s="428">
        <v>4821.1090000000004</v>
      </c>
      <c r="E3274" s="7" t="s">
        <v>2040</v>
      </c>
      <c r="F3274" s="426" t="s">
        <v>2362</v>
      </c>
      <c r="G3274" s="156">
        <v>44770</v>
      </c>
      <c r="H3274" s="429">
        <v>10029000.060000001</v>
      </c>
      <c r="I3274" s="50">
        <v>1</v>
      </c>
      <c r="J3274" s="430">
        <v>3000</v>
      </c>
      <c r="K3274" s="430">
        <v>3000</v>
      </c>
      <c r="L3274" s="430"/>
      <c r="M3274" s="424" t="str">
        <f>TEXT(Table2[[#This Row],[Gd.Dt]],"mmm-yy")</f>
        <v>Jul-22</v>
      </c>
      <c r="N3274" s="46" t="str">
        <f>MID(Table2[[#This Row],[BE]],6,2)</f>
        <v>TI</v>
      </c>
      <c r="O3274" s="46" t="str">
        <f>IF(Table2[[#This Row],[Type]]="IB","EOU",IF(Table2[[#This Row],[Type]]="MB","Local","492"))</f>
        <v>492</v>
      </c>
      <c r="P3274" s="46">
        <f>ROUND(Table2[[#This Row],[Cons]]/Table2[[#This Row],[Qty.]],5)</f>
        <v>1</v>
      </c>
      <c r="Q3274" s="46" t="b">
        <f>EXACT(Table2[[#This Row],[rate]],Table2[[#This Row],[Check]])</f>
        <v>1</v>
      </c>
      <c r="R3274" s="46"/>
      <c r="S3274" s="46" t="str">
        <f>IF(Table2[[#This Row],[SRO]]="EOU",VLOOKUP(Table2[[#This Row],[BE]],[2]GD.List!$C$3:$N$5014,12,0),IF(Table2[[#This Row],[SRO]]="Local","Polyester Staple Fibre","SRO 492"))</f>
        <v>SRO 492</v>
      </c>
    </row>
    <row r="3275" spans="1:19" x14ac:dyDescent="0.25">
      <c r="A3275" s="431" t="s">
        <v>2307</v>
      </c>
      <c r="B3275" s="426" t="s">
        <v>2352</v>
      </c>
      <c r="C3275" s="427">
        <v>3054</v>
      </c>
      <c r="D3275" s="428">
        <v>9607.11</v>
      </c>
      <c r="E3275" s="7" t="s">
        <v>2040</v>
      </c>
      <c r="F3275" s="426" t="s">
        <v>2362</v>
      </c>
      <c r="G3275" s="156">
        <v>44770</v>
      </c>
      <c r="H3275" s="429">
        <v>10029000.060000001</v>
      </c>
      <c r="I3275" s="50">
        <v>1</v>
      </c>
      <c r="J3275" s="430">
        <v>24</v>
      </c>
      <c r="K3275" s="430">
        <v>24</v>
      </c>
      <c r="L3275" s="430"/>
      <c r="M3275" s="424" t="str">
        <f>TEXT(Table2[[#This Row],[Gd.Dt]],"mmm-yy")</f>
        <v>Jul-22</v>
      </c>
      <c r="N3275" s="46" t="str">
        <f>MID(Table2[[#This Row],[BE]],6,2)</f>
        <v>EP</v>
      </c>
      <c r="O3275" s="46" t="str">
        <f>IF(Table2[[#This Row],[Type]]="IB","EOU",IF(Table2[[#This Row],[Type]]="MB","Local","492"))</f>
        <v>492</v>
      </c>
      <c r="P3275" s="46">
        <f>ROUND(Table2[[#This Row],[Cons]]/Table2[[#This Row],[Qty.]],5)</f>
        <v>1</v>
      </c>
      <c r="Q3275" s="46" t="b">
        <f>EXACT(Table2[[#This Row],[rate]],Table2[[#This Row],[Check]])</f>
        <v>1</v>
      </c>
      <c r="R3275" s="46"/>
      <c r="S3275" s="46" t="str">
        <f>IF(Table2[[#This Row],[SRO]]="EOU",VLOOKUP(Table2[[#This Row],[BE]],[2]GD.List!$C$3:$N$5014,12,0),IF(Table2[[#This Row],[SRO]]="Local","Polyester Staple Fibre","SRO 492"))</f>
        <v>SRO 492</v>
      </c>
    </row>
    <row r="3276" spans="1:19" x14ac:dyDescent="0.25">
      <c r="A3276" s="432" t="s">
        <v>2309</v>
      </c>
      <c r="B3276" s="426" t="s">
        <v>2353</v>
      </c>
      <c r="C3276" s="427">
        <v>30276</v>
      </c>
      <c r="D3276" s="428">
        <v>3906.9029999999998</v>
      </c>
      <c r="E3276" s="7" t="s">
        <v>2367</v>
      </c>
      <c r="F3276" s="426" t="s">
        <v>2368</v>
      </c>
      <c r="G3276" s="156">
        <v>44770</v>
      </c>
      <c r="H3276" s="429">
        <v>7756334.6600000001</v>
      </c>
      <c r="I3276" s="50">
        <v>0.04</v>
      </c>
      <c r="J3276" s="430">
        <v>148.24</v>
      </c>
      <c r="K3276" s="430">
        <v>3706</v>
      </c>
      <c r="L3276" s="430"/>
      <c r="M3276" s="424" t="str">
        <f>TEXT(Table2[[#This Row],[Gd.Dt]],"mmm-yy")</f>
        <v>Jul-22</v>
      </c>
      <c r="N3276" s="46" t="str">
        <f>MID(Table2[[#This Row],[BE]],6,2)</f>
        <v>IB</v>
      </c>
      <c r="O3276" s="46" t="str">
        <f>IF(Table2[[#This Row],[Type]]="IB","EOU",IF(Table2[[#This Row],[Type]]="MB","Local","492"))</f>
        <v>EOU</v>
      </c>
      <c r="P3276" s="46">
        <f>ROUND(Table2[[#This Row],[Cons]]/Table2[[#This Row],[Qty.]],5)</f>
        <v>0.04</v>
      </c>
      <c r="Q3276" s="46" t="b">
        <f>EXACT(Table2[[#This Row],[rate]],Table2[[#This Row],[Check]])</f>
        <v>1</v>
      </c>
      <c r="R3276" s="46"/>
      <c r="S3276" s="46" t="str">
        <f>IF(Table2[[#This Row],[SRO]]="EOU",VLOOKUP(Table2[[#This Row],[BE]],[2]GD.List!$C$3:$N$5014,12,0),IF(Table2[[#This Row],[SRO]]="Local","Polyester Staple Fibre","SRO 492"))</f>
        <v>Textile Chemical</v>
      </c>
    </row>
    <row r="3277" spans="1:19" x14ac:dyDescent="0.25">
      <c r="A3277" s="432" t="s">
        <v>2309</v>
      </c>
      <c r="B3277" s="426" t="s">
        <v>2349</v>
      </c>
      <c r="C3277" s="427">
        <v>26772</v>
      </c>
      <c r="D3277" s="428">
        <v>3906.9029999999998</v>
      </c>
      <c r="E3277" s="7" t="s">
        <v>2358</v>
      </c>
      <c r="F3277" s="426" t="s">
        <v>2361</v>
      </c>
      <c r="G3277" s="156">
        <v>44769</v>
      </c>
      <c r="H3277" s="429">
        <v>7943157.1799999997</v>
      </c>
      <c r="I3277" s="50">
        <v>0.04</v>
      </c>
      <c r="J3277" s="430">
        <v>171.36</v>
      </c>
      <c r="K3277" s="430">
        <v>4284</v>
      </c>
      <c r="L3277" s="430"/>
      <c r="M3277" s="424" t="str">
        <f>TEXT(Table2[[#This Row],[Gd.Dt]],"mmm-yy")</f>
        <v>Jul-22</v>
      </c>
      <c r="N3277" s="46" t="str">
        <f>MID(Table2[[#This Row],[BE]],6,2)</f>
        <v>IB</v>
      </c>
      <c r="O3277" s="46" t="str">
        <f>IF(Table2[[#This Row],[Type]]="IB","EOU",IF(Table2[[#This Row],[Type]]="MB","Local","492"))</f>
        <v>EOU</v>
      </c>
      <c r="P3277" s="46">
        <f>ROUND(Table2[[#This Row],[Cons]]/Table2[[#This Row],[Qty.]],5)</f>
        <v>0.04</v>
      </c>
      <c r="Q3277" s="46" t="b">
        <f>EXACT(Table2[[#This Row],[rate]],Table2[[#This Row],[Check]])</f>
        <v>1</v>
      </c>
      <c r="R3277" s="46"/>
      <c r="S3277" s="46" t="str">
        <f>IF(Table2[[#This Row],[SRO]]="EOU",VLOOKUP(Table2[[#This Row],[BE]],[2]GD.List!$C$3:$N$5014,12,0),IF(Table2[[#This Row],[SRO]]="Local","Polyester Staple Fibre","SRO 492"))</f>
        <v>Textile Chemical</v>
      </c>
    </row>
    <row r="3278" spans="1:19" x14ac:dyDescent="0.25">
      <c r="A3278" s="432" t="s">
        <v>2309</v>
      </c>
      <c r="B3278" s="426" t="s">
        <v>2350</v>
      </c>
      <c r="C3278" s="427">
        <v>13716</v>
      </c>
      <c r="D3278" s="428">
        <v>3906.9029999999998</v>
      </c>
      <c r="E3278" s="7" t="s">
        <v>2359</v>
      </c>
      <c r="F3278" s="426" t="s">
        <v>2363</v>
      </c>
      <c r="G3278" s="156">
        <v>44770</v>
      </c>
      <c r="H3278" s="429">
        <v>16472775.529999999</v>
      </c>
      <c r="I3278" s="50">
        <v>0.04</v>
      </c>
      <c r="J3278" s="430">
        <v>447.68</v>
      </c>
      <c r="K3278" s="430">
        <v>11192</v>
      </c>
      <c r="L3278" s="430"/>
      <c r="M3278" s="424" t="str">
        <f>TEXT(Table2[[#This Row],[Gd.Dt]],"mmm-yy")</f>
        <v>Jul-22</v>
      </c>
      <c r="N3278" s="46" t="str">
        <f>MID(Table2[[#This Row],[BE]],6,2)</f>
        <v>IB</v>
      </c>
      <c r="O3278" s="46" t="str">
        <f>IF(Table2[[#This Row],[Type]]="IB","EOU",IF(Table2[[#This Row],[Type]]="MB","Local","492"))</f>
        <v>EOU</v>
      </c>
      <c r="P3278" s="46">
        <f>ROUND(Table2[[#This Row],[Cons]]/Table2[[#This Row],[Qty.]],5)</f>
        <v>0.04</v>
      </c>
      <c r="Q3278" s="46" t="b">
        <f>EXACT(Table2[[#This Row],[rate]],Table2[[#This Row],[Check]])</f>
        <v>1</v>
      </c>
      <c r="R3278" s="46"/>
      <c r="S3278" s="46" t="str">
        <f>IF(Table2[[#This Row],[SRO]]="EOU",VLOOKUP(Table2[[#This Row],[BE]],[2]GD.List!$C$3:$N$5014,12,0),IF(Table2[[#This Row],[SRO]]="Local","Polyester Staple Fibre","SRO 492"))</f>
        <v>Textile Chemical</v>
      </c>
    </row>
    <row r="3279" spans="1:19" x14ac:dyDescent="0.25">
      <c r="A3279" s="431" t="s">
        <v>2309</v>
      </c>
      <c r="B3279" s="426" t="s">
        <v>2351</v>
      </c>
      <c r="C3279" s="427">
        <v>54216</v>
      </c>
      <c r="D3279" s="428">
        <v>3906.9029999999998</v>
      </c>
      <c r="E3279" s="7" t="s">
        <v>2360</v>
      </c>
      <c r="F3279" s="426" t="s">
        <v>2364</v>
      </c>
      <c r="G3279" s="156">
        <v>44770</v>
      </c>
      <c r="H3279" s="429">
        <v>64388982.640000001</v>
      </c>
      <c r="I3279" s="50">
        <v>0.04</v>
      </c>
      <c r="J3279" s="430">
        <v>1739</v>
      </c>
      <c r="K3279" s="430">
        <v>43475</v>
      </c>
      <c r="L3279" s="430"/>
      <c r="M3279" s="424" t="str">
        <f>TEXT(Table2[[#This Row],[Gd.Dt]],"mmm-yy")</f>
        <v>Jul-22</v>
      </c>
      <c r="N3279" s="46" t="str">
        <f>MID(Table2[[#This Row],[BE]],6,2)</f>
        <v>IB</v>
      </c>
      <c r="O3279" s="46" t="str">
        <f>IF(Table2[[#This Row],[Type]]="IB","EOU",IF(Table2[[#This Row],[Type]]="MB","Local","492"))</f>
        <v>EOU</v>
      </c>
      <c r="P3279" s="46">
        <f>ROUND(Table2[[#This Row],[Cons]]/Table2[[#This Row],[Qty.]],5)</f>
        <v>0.04</v>
      </c>
      <c r="Q3279" s="46" t="b">
        <f>EXACT(Table2[[#This Row],[rate]],Table2[[#This Row],[Check]])</f>
        <v>1</v>
      </c>
      <c r="R3279" s="46"/>
      <c r="S3279" s="46" t="str">
        <f>IF(Table2[[#This Row],[SRO]]="EOU",VLOOKUP(Table2[[#This Row],[BE]],[2]GD.List!$C$3:$N$5014,12,0),IF(Table2[[#This Row],[SRO]]="Local","Polyester Staple Fibre","SRO 492"))</f>
        <v>Textile Chemical</v>
      </c>
    </row>
    <row r="3280" spans="1:19" x14ac:dyDescent="0.25">
      <c r="A3280" s="431" t="s">
        <v>2355</v>
      </c>
      <c r="B3280" s="426" t="s">
        <v>2347</v>
      </c>
      <c r="C3280" s="427">
        <v>15544</v>
      </c>
      <c r="D3280" s="428">
        <v>9606.1</v>
      </c>
      <c r="E3280" s="7" t="s">
        <v>2354</v>
      </c>
      <c r="F3280" s="426" t="s">
        <v>2366</v>
      </c>
      <c r="G3280" s="156">
        <v>44769</v>
      </c>
      <c r="H3280" s="429">
        <v>35572444</v>
      </c>
      <c r="I3280" s="50">
        <v>1</v>
      </c>
      <c r="J3280" s="430">
        <v>5</v>
      </c>
      <c r="K3280" s="430">
        <v>5</v>
      </c>
      <c r="L3280" s="430"/>
      <c r="M3280" s="424" t="str">
        <f>TEXT(Table2[[#This Row],[Gd.Dt]],"mmm-yy")</f>
        <v>Jul-22</v>
      </c>
      <c r="N3280" s="46" t="str">
        <f>MID(Table2[[#This Row],[BE]],6,2)</f>
        <v>TI</v>
      </c>
      <c r="O3280" s="46" t="str">
        <f>IF(Table2[[#This Row],[Type]]="IB","EOU",IF(Table2[[#This Row],[Type]]="MB","Local","492"))</f>
        <v>492</v>
      </c>
      <c r="P3280" s="46">
        <f>ROUND(Table2[[#This Row],[Cons]]/Table2[[#This Row],[Qty.]],5)</f>
        <v>1</v>
      </c>
      <c r="Q3280" s="46" t="b">
        <f>EXACT(Table2[[#This Row],[rate]],Table2[[#This Row],[Check]])</f>
        <v>1</v>
      </c>
      <c r="R3280" s="46"/>
      <c r="S3280" s="46" t="str">
        <f>IF(Table2[[#This Row],[SRO]]="EOU",VLOOKUP(Table2[[#This Row],[BE]],[2]GD.List!$C$3:$N$5014,12,0),IF(Table2[[#This Row],[SRO]]="Local","Polyester Staple Fibre","SRO 492"))</f>
        <v>SRO 492</v>
      </c>
    </row>
    <row r="3281" spans="1:19" x14ac:dyDescent="0.25">
      <c r="A3281" s="432" t="s">
        <v>2357</v>
      </c>
      <c r="B3281" s="432" t="s">
        <v>2348</v>
      </c>
      <c r="C3281" s="433">
        <v>14893</v>
      </c>
      <c r="D3281" s="434">
        <v>9606.2919999999995</v>
      </c>
      <c r="E3281" s="162" t="s">
        <v>2356</v>
      </c>
      <c r="F3281" s="432" t="s">
        <v>2365</v>
      </c>
      <c r="G3281" s="163">
        <v>44769</v>
      </c>
      <c r="H3281" s="435">
        <v>38797059.039999999</v>
      </c>
      <c r="I3281" s="53">
        <v>1</v>
      </c>
      <c r="J3281" s="436">
        <v>6</v>
      </c>
      <c r="K3281" s="436">
        <v>6</v>
      </c>
      <c r="L3281" s="436"/>
      <c r="M3281" s="425" t="str">
        <f>TEXT(Table2[[#This Row],[Gd.Dt]],"mmm-yy")</f>
        <v>Jul-22</v>
      </c>
      <c r="N3281" s="47" t="str">
        <f>MID(Table2[[#This Row],[BE]],6,2)</f>
        <v>TI</v>
      </c>
      <c r="O3281" s="47" t="str">
        <f>IF(Table2[[#This Row],[Type]]="IB","EOU",IF(Table2[[#This Row],[Type]]="MB","Local","492"))</f>
        <v>492</v>
      </c>
      <c r="P3281" s="47">
        <f>ROUND(Table2[[#This Row],[Cons]]/Table2[[#This Row],[Qty.]],5)</f>
        <v>1</v>
      </c>
      <c r="Q3281" s="47" t="b">
        <f>EXACT(Table2[[#This Row],[rate]],Table2[[#This Row],[Check]])</f>
        <v>1</v>
      </c>
      <c r="R3281" s="47"/>
      <c r="S3281" s="47" t="str">
        <f>IF(Table2[[#This Row],[SRO]]="EOU",VLOOKUP(Table2[[#This Row],[BE]],[2]GD.List!$C$3:$N$5014,12,0),IF(Table2[[#This Row],[SRO]]="Local","Polyester Staple Fibre","SRO 492"))</f>
        <v>SRO 492</v>
      </c>
    </row>
    <row r="3282" spans="1:19" x14ac:dyDescent="0.25">
      <c r="A3282" s="432" t="s">
        <v>1</v>
      </c>
      <c r="B3282" s="426" t="s">
        <v>2374</v>
      </c>
      <c r="C3282" s="427">
        <v>38123</v>
      </c>
      <c r="D3282" s="428">
        <v>2701.12</v>
      </c>
      <c r="E3282" s="7" t="s">
        <v>2384</v>
      </c>
      <c r="F3282" s="426" t="s">
        <v>2385</v>
      </c>
      <c r="G3282" s="156">
        <v>44771</v>
      </c>
      <c r="H3282" s="429">
        <v>63293583.490000002</v>
      </c>
      <c r="I3282" s="50">
        <v>0.4</v>
      </c>
      <c r="J3282" s="430">
        <v>9823.2000000000007</v>
      </c>
      <c r="K3282" s="430">
        <v>24558</v>
      </c>
      <c r="L3282" s="430"/>
      <c r="M3282" s="424" t="str">
        <f>TEXT(Table2[[#This Row],[Gd.Dt]],"mmm-yy")</f>
        <v>Jul-22</v>
      </c>
      <c r="N3282" s="46" t="str">
        <f>MID(Table2[[#This Row],[BE]],6,2)</f>
        <v>IB</v>
      </c>
      <c r="O3282" s="46" t="str">
        <f>IF(Table2[[#This Row],[Type]]="IB","EOU",IF(Table2[[#This Row],[Type]]="MB","Local","492"))</f>
        <v>EOU</v>
      </c>
      <c r="P3282" s="46">
        <f>ROUND(Table2[[#This Row],[Cons]]/Table2[[#This Row],[Qty.]],5)</f>
        <v>0.4</v>
      </c>
      <c r="Q3282" s="46" t="b">
        <f>EXACT(Table2[[#This Row],[rate]],Table2[[#This Row],[Check]])</f>
        <v>1</v>
      </c>
      <c r="R3282" s="46"/>
      <c r="S3282" s="46" t="str">
        <f>IF(Table2[[#This Row],[SRO]]="EOU",VLOOKUP(Table2[[#This Row],[BE]],[2]GD.List!$C$3:$N$5014,12,0),IF(Table2[[#This Row],[SRO]]="Local","Polyester Staple Fibre","SRO 492"))</f>
        <v>Textile Coal</v>
      </c>
    </row>
    <row r="3283" spans="1:19" x14ac:dyDescent="0.25">
      <c r="A3283" s="431" t="s">
        <v>1</v>
      </c>
      <c r="B3283" s="426" t="s">
        <v>2373</v>
      </c>
      <c r="C3283" s="427">
        <v>9941</v>
      </c>
      <c r="D3283" s="428">
        <v>2701.12</v>
      </c>
      <c r="E3283" s="7" t="s">
        <v>2383</v>
      </c>
      <c r="F3283" s="426" t="s">
        <v>2386</v>
      </c>
      <c r="G3283" s="156">
        <v>44771</v>
      </c>
      <c r="H3283" s="429">
        <v>29430262.77</v>
      </c>
      <c r="I3283" s="50">
        <v>0.1</v>
      </c>
      <c r="J3283" s="430">
        <v>1497.8999999999999</v>
      </c>
      <c r="K3283" s="430">
        <v>14979</v>
      </c>
      <c r="L3283" s="430"/>
      <c r="M3283" s="424" t="str">
        <f>TEXT(Table2[[#This Row],[Gd.Dt]],"mmm-yy")</f>
        <v>Jul-22</v>
      </c>
      <c r="N3283" s="46" t="str">
        <f>MID(Table2[[#This Row],[BE]],6,2)</f>
        <v>IB</v>
      </c>
      <c r="O3283" s="46" t="str">
        <f>IF(Table2[[#This Row],[Type]]="IB","EOU",IF(Table2[[#This Row],[Type]]="MB","Local","492"))</f>
        <v>EOU</v>
      </c>
      <c r="P3283" s="46">
        <f>ROUND(Table2[[#This Row],[Cons]]/Table2[[#This Row],[Qty.]],5)</f>
        <v>0.1</v>
      </c>
      <c r="Q3283" s="46" t="b">
        <f>EXACT(Table2[[#This Row],[rate]],Table2[[#This Row],[Check]])</f>
        <v>1</v>
      </c>
      <c r="R3283" s="46"/>
      <c r="S3283" s="46" t="str">
        <f>IF(Table2[[#This Row],[SRO]]="EOU",VLOOKUP(Table2[[#This Row],[BE]],[2]GD.List!$C$3:$N$5014,12,0),IF(Table2[[#This Row],[SRO]]="Local","Polyester Staple Fibre","SRO 492"))</f>
        <v>Textile Coal</v>
      </c>
    </row>
    <row r="3284" spans="1:19" x14ac:dyDescent="0.25">
      <c r="A3284" s="432" t="s">
        <v>1881</v>
      </c>
      <c r="B3284" s="426" t="s">
        <v>2374</v>
      </c>
      <c r="C3284" s="427">
        <v>38123</v>
      </c>
      <c r="D3284" s="428">
        <v>2847</v>
      </c>
      <c r="E3284" s="7" t="s">
        <v>2384</v>
      </c>
      <c r="F3284" s="426" t="s">
        <v>2385</v>
      </c>
      <c r="G3284" s="156">
        <v>44771</v>
      </c>
      <c r="H3284" s="429">
        <v>63293583.490000002</v>
      </c>
      <c r="I3284" s="50">
        <v>0.03</v>
      </c>
      <c r="J3284" s="430">
        <v>736.74</v>
      </c>
      <c r="K3284" s="430">
        <v>24558</v>
      </c>
      <c r="L3284" s="430"/>
      <c r="M3284" s="424" t="str">
        <f>TEXT(Table2[[#This Row],[Gd.Dt]],"mmm-yy")</f>
        <v>Jul-22</v>
      </c>
      <c r="N3284" s="46" t="str">
        <f>MID(Table2[[#This Row],[BE]],6,2)</f>
        <v>IB</v>
      </c>
      <c r="O3284" s="46" t="str">
        <f>IF(Table2[[#This Row],[Type]]="IB","EOU",IF(Table2[[#This Row],[Type]]="MB","Local","492"))</f>
        <v>EOU</v>
      </c>
      <c r="P3284" s="46">
        <f>ROUND(Table2[[#This Row],[Cons]]/Table2[[#This Row],[Qty.]],5)</f>
        <v>0.03</v>
      </c>
      <c r="Q3284" s="46" t="b">
        <f>EXACT(Table2[[#This Row],[rate]],Table2[[#This Row],[Check]])</f>
        <v>1</v>
      </c>
      <c r="R3284" s="46"/>
      <c r="S3284" s="46" t="str">
        <f>IF(Table2[[#This Row],[SRO]]="EOU",VLOOKUP(Table2[[#This Row],[BE]],[2]GD.List!$C$3:$N$5014,12,0),IF(Table2[[#This Row],[SRO]]="Local","Polyester Staple Fibre","SRO 492"))</f>
        <v>Textile Chemical</v>
      </c>
    </row>
    <row r="3285" spans="1:19" x14ac:dyDescent="0.25">
      <c r="A3285" s="431" t="s">
        <v>1881</v>
      </c>
      <c r="B3285" s="426" t="s">
        <v>2373</v>
      </c>
      <c r="C3285" s="427">
        <v>9941</v>
      </c>
      <c r="D3285" s="428">
        <v>2847</v>
      </c>
      <c r="E3285" s="7" t="s">
        <v>2383</v>
      </c>
      <c r="F3285" s="426" t="s">
        <v>2386</v>
      </c>
      <c r="G3285" s="156">
        <v>44771</v>
      </c>
      <c r="H3285" s="429">
        <v>29430262.77</v>
      </c>
      <c r="I3285" s="50">
        <v>0.03</v>
      </c>
      <c r="J3285" s="430">
        <v>449.37</v>
      </c>
      <c r="K3285" s="430">
        <v>14979</v>
      </c>
      <c r="L3285" s="430"/>
      <c r="M3285" s="424" t="str">
        <f>TEXT(Table2[[#This Row],[Gd.Dt]],"mmm-yy")</f>
        <v>Jul-22</v>
      </c>
      <c r="N3285" s="46" t="str">
        <f>MID(Table2[[#This Row],[BE]],6,2)</f>
        <v>IB</v>
      </c>
      <c r="O3285" s="46" t="str">
        <f>IF(Table2[[#This Row],[Type]]="IB","EOU",IF(Table2[[#This Row],[Type]]="MB","Local","492"))</f>
        <v>EOU</v>
      </c>
      <c r="P3285" s="46">
        <f>ROUND(Table2[[#This Row],[Cons]]/Table2[[#This Row],[Qty.]],5)</f>
        <v>0.03</v>
      </c>
      <c r="Q3285" s="46" t="b">
        <f>EXACT(Table2[[#This Row],[rate]],Table2[[#This Row],[Check]])</f>
        <v>1</v>
      </c>
      <c r="R3285" s="46"/>
      <c r="S3285" s="46" t="str">
        <f>IF(Table2[[#This Row],[SRO]]="EOU",VLOOKUP(Table2[[#This Row],[BE]],[2]GD.List!$C$3:$N$5014,12,0),IF(Table2[[#This Row],[SRO]]="Local","Polyester Staple Fibre","SRO 492"))</f>
        <v>Textile Chemical</v>
      </c>
    </row>
    <row r="3286" spans="1:19" x14ac:dyDescent="0.25">
      <c r="A3286" s="432" t="s">
        <v>2172</v>
      </c>
      <c r="B3286" s="426" t="s">
        <v>2370</v>
      </c>
      <c r="C3286" s="427">
        <v>18301</v>
      </c>
      <c r="D3286" s="428">
        <v>8523.5990000000002</v>
      </c>
      <c r="E3286" s="7" t="s">
        <v>2376</v>
      </c>
      <c r="F3286" s="426" t="s">
        <v>2387</v>
      </c>
      <c r="G3286" s="156">
        <v>44770</v>
      </c>
      <c r="H3286" s="429">
        <v>40832861.780000001</v>
      </c>
      <c r="I3286" s="50">
        <v>1</v>
      </c>
      <c r="J3286" s="430">
        <v>15000</v>
      </c>
      <c r="K3286" s="430">
        <v>15000</v>
      </c>
      <c r="L3286" s="430"/>
      <c r="M3286" s="424" t="str">
        <f>TEXT(Table2[[#This Row],[Gd.Dt]],"mmm-yy")</f>
        <v>Jul-22</v>
      </c>
      <c r="N3286" s="46" t="str">
        <f>MID(Table2[[#This Row],[BE]],6,2)</f>
        <v>TI</v>
      </c>
      <c r="O3286" s="46" t="str">
        <f>IF(Table2[[#This Row],[Type]]="IB","EOU",IF(Table2[[#This Row],[Type]]="MB","Local","492"))</f>
        <v>492</v>
      </c>
      <c r="P3286" s="46">
        <f>ROUND(Table2[[#This Row],[Cons]]/Table2[[#This Row],[Qty.]],5)</f>
        <v>1</v>
      </c>
      <c r="Q3286" s="46" t="b">
        <f>EXACT(Table2[[#This Row],[rate]],Table2[[#This Row],[Check]])</f>
        <v>1</v>
      </c>
      <c r="R3286" s="46"/>
      <c r="S3286" s="46" t="str">
        <f>IF(Table2[[#This Row],[SRO]]="EOU",VLOOKUP(Table2[[#This Row],[BE]],[2]GD.List!$C$3:$N$5014,12,0),IF(Table2[[#This Row],[SRO]]="Local","Polyester Staple Fibre","SRO 492"))</f>
        <v>SRO 492</v>
      </c>
    </row>
    <row r="3287" spans="1:19" x14ac:dyDescent="0.25">
      <c r="A3287" s="432" t="s">
        <v>2172</v>
      </c>
      <c r="B3287" s="426" t="s">
        <v>2371</v>
      </c>
      <c r="C3287" s="427">
        <v>19818</v>
      </c>
      <c r="D3287" s="428">
        <v>8523.5990000000002</v>
      </c>
      <c r="E3287" s="7" t="s">
        <v>2380</v>
      </c>
      <c r="F3287" s="426" t="s">
        <v>2388</v>
      </c>
      <c r="G3287" s="156">
        <v>44770</v>
      </c>
      <c r="H3287" s="429">
        <v>36878457.5</v>
      </c>
      <c r="I3287" s="50">
        <v>1</v>
      </c>
      <c r="J3287" s="430">
        <v>15000</v>
      </c>
      <c r="K3287" s="430">
        <v>15000</v>
      </c>
      <c r="L3287" s="430"/>
      <c r="M3287" s="424" t="str">
        <f>TEXT(Table2[[#This Row],[Gd.Dt]],"mmm-yy")</f>
        <v>Jul-22</v>
      </c>
      <c r="N3287" s="46" t="str">
        <f>MID(Table2[[#This Row],[BE]],6,2)</f>
        <v>TI</v>
      </c>
      <c r="O3287" s="46" t="str">
        <f>IF(Table2[[#This Row],[Type]]="IB","EOU",IF(Table2[[#This Row],[Type]]="MB","Local","492"))</f>
        <v>492</v>
      </c>
      <c r="P3287" s="46">
        <f>ROUND(Table2[[#This Row],[Cons]]/Table2[[#This Row],[Qty.]],5)</f>
        <v>1</v>
      </c>
      <c r="Q3287" s="46" t="b">
        <f>EXACT(Table2[[#This Row],[rate]],Table2[[#This Row],[Check]])</f>
        <v>1</v>
      </c>
      <c r="R3287" s="46"/>
      <c r="S3287" s="46" t="str">
        <f>IF(Table2[[#This Row],[SRO]]="EOU",VLOOKUP(Table2[[#This Row],[BE]],[2]GD.List!$C$3:$N$5014,12,0),IF(Table2[[#This Row],[SRO]]="Local","Polyester Staple Fibre","SRO 492"))</f>
        <v>SRO 492</v>
      </c>
    </row>
    <row r="3288" spans="1:19" x14ac:dyDescent="0.25">
      <c r="A3288" s="431" t="s">
        <v>2172</v>
      </c>
      <c r="B3288" s="426" t="s">
        <v>2372</v>
      </c>
      <c r="C3288" s="427">
        <v>10608</v>
      </c>
      <c r="D3288" s="428">
        <v>8523.5990000000002</v>
      </c>
      <c r="E3288" s="7" t="s">
        <v>2382</v>
      </c>
      <c r="F3288" s="426" t="s">
        <v>2389</v>
      </c>
      <c r="G3288" s="156">
        <v>44770</v>
      </c>
      <c r="H3288" s="429">
        <v>24582266.960000001</v>
      </c>
      <c r="I3288" s="50">
        <v>1</v>
      </c>
      <c r="J3288" s="430">
        <v>7000</v>
      </c>
      <c r="K3288" s="430">
        <v>7000</v>
      </c>
      <c r="L3288" s="430"/>
      <c r="M3288" s="424" t="str">
        <f>TEXT(Table2[[#This Row],[Gd.Dt]],"mmm-yy")</f>
        <v>Jul-22</v>
      </c>
      <c r="N3288" s="46" t="str">
        <f>MID(Table2[[#This Row],[BE]],6,2)</f>
        <v>TI</v>
      </c>
      <c r="O3288" s="46" t="str">
        <f>IF(Table2[[#This Row],[Type]]="IB","EOU",IF(Table2[[#This Row],[Type]]="MB","Local","492"))</f>
        <v>492</v>
      </c>
      <c r="P3288" s="46">
        <f>ROUND(Table2[[#This Row],[Cons]]/Table2[[#This Row],[Qty.]],5)</f>
        <v>1</v>
      </c>
      <c r="Q3288" s="46" t="b">
        <f>EXACT(Table2[[#This Row],[rate]],Table2[[#This Row],[Check]])</f>
        <v>1</v>
      </c>
      <c r="R3288" s="46"/>
      <c r="S3288" s="46" t="str">
        <f>IF(Table2[[#This Row],[SRO]]="EOU",VLOOKUP(Table2[[#This Row],[BE]],[2]GD.List!$C$3:$N$5014,12,0),IF(Table2[[#This Row],[SRO]]="Local","Polyester Staple Fibre","SRO 492"))</f>
        <v>SRO 492</v>
      </c>
    </row>
    <row r="3289" spans="1:19" x14ac:dyDescent="0.25">
      <c r="A3289" s="432" t="s">
        <v>2221</v>
      </c>
      <c r="B3289" s="426" t="s">
        <v>2371</v>
      </c>
      <c r="C3289" s="427">
        <v>19818</v>
      </c>
      <c r="D3289" s="428">
        <v>5201.009</v>
      </c>
      <c r="E3289" s="7" t="s">
        <v>2380</v>
      </c>
      <c r="F3289" s="426" t="s">
        <v>2388</v>
      </c>
      <c r="G3289" s="156">
        <v>44770</v>
      </c>
      <c r="H3289" s="429">
        <v>36878457.5</v>
      </c>
      <c r="I3289" s="50">
        <v>0.35714000000000001</v>
      </c>
      <c r="J3289" s="430">
        <v>8631</v>
      </c>
      <c r="K3289" s="430">
        <v>24167</v>
      </c>
      <c r="L3289" s="430"/>
      <c r="M3289" s="424" t="str">
        <f>TEXT(Table2[[#This Row],[Gd.Dt]],"mmm-yy")</f>
        <v>Jul-22</v>
      </c>
      <c r="N3289" s="46" t="str">
        <f>MID(Table2[[#This Row],[BE]],6,2)</f>
        <v>IB</v>
      </c>
      <c r="O3289" s="46" t="str">
        <f>IF(Table2[[#This Row],[Type]]="IB","EOU",IF(Table2[[#This Row],[Type]]="MB","Local","492"))</f>
        <v>EOU</v>
      </c>
      <c r="P3289" s="46">
        <f>ROUND(Table2[[#This Row],[Cons]]/Table2[[#This Row],[Qty.]],5)</f>
        <v>0.35714000000000001</v>
      </c>
      <c r="Q3289" s="46" t="b">
        <f>EXACT(Table2[[#This Row],[rate]],Table2[[#This Row],[Check]])</f>
        <v>1</v>
      </c>
      <c r="R3289" s="46"/>
      <c r="S3289" s="46" t="str">
        <f>IF(Table2[[#This Row],[SRO]]="EOU",VLOOKUP(Table2[[#This Row],[BE]],[2]GD.List!$C$3:$N$5014,12,0),IF(Table2[[#This Row],[SRO]]="Local","Polyester Staple Fibre","SRO 492"))</f>
        <v>Raw Cotton</v>
      </c>
    </row>
    <row r="3290" spans="1:19" x14ac:dyDescent="0.25">
      <c r="A3290" s="432" t="s">
        <v>2221</v>
      </c>
      <c r="B3290" s="426" t="s">
        <v>2372</v>
      </c>
      <c r="C3290" s="427">
        <v>10608</v>
      </c>
      <c r="D3290" s="428">
        <v>5201.009</v>
      </c>
      <c r="E3290" s="7" t="s">
        <v>2382</v>
      </c>
      <c r="F3290" s="426" t="s">
        <v>2389</v>
      </c>
      <c r="G3290" s="156">
        <v>44770</v>
      </c>
      <c r="H3290" s="429">
        <v>24582266.960000001</v>
      </c>
      <c r="I3290" s="50">
        <v>0.35714000000000001</v>
      </c>
      <c r="J3290" s="430">
        <v>5805.31</v>
      </c>
      <c r="K3290" s="430">
        <v>16255</v>
      </c>
      <c r="L3290" s="430"/>
      <c r="M3290" s="424" t="str">
        <f>TEXT(Table2[[#This Row],[Gd.Dt]],"mmm-yy")</f>
        <v>Jul-22</v>
      </c>
      <c r="N3290" s="46" t="str">
        <f>MID(Table2[[#This Row],[BE]],6,2)</f>
        <v>IB</v>
      </c>
      <c r="O3290" s="46" t="str">
        <f>IF(Table2[[#This Row],[Type]]="IB","EOU",IF(Table2[[#This Row],[Type]]="MB","Local","492"))</f>
        <v>EOU</v>
      </c>
      <c r="P3290" s="46">
        <f>ROUND(Table2[[#This Row],[Cons]]/Table2[[#This Row],[Qty.]],5)</f>
        <v>0.35714000000000001</v>
      </c>
      <c r="Q3290" s="46" t="b">
        <f>EXACT(Table2[[#This Row],[rate]],Table2[[#This Row],[Check]])</f>
        <v>1</v>
      </c>
      <c r="R3290" s="46"/>
      <c r="S3290" s="46" t="str">
        <f>IF(Table2[[#This Row],[SRO]]="EOU",VLOOKUP(Table2[[#This Row],[BE]],[2]GD.List!$C$3:$N$5014,12,0),IF(Table2[[#This Row],[SRO]]="Local","Polyester Staple Fibre","SRO 492"))</f>
        <v>Raw Cotton</v>
      </c>
    </row>
    <row r="3291" spans="1:19" x14ac:dyDescent="0.25">
      <c r="A3291" s="432" t="s">
        <v>2221</v>
      </c>
      <c r="B3291" s="426" t="s">
        <v>2374</v>
      </c>
      <c r="C3291" s="427">
        <v>38123</v>
      </c>
      <c r="D3291" s="428">
        <v>5201.009</v>
      </c>
      <c r="E3291" s="7" t="s">
        <v>2384</v>
      </c>
      <c r="F3291" s="426" t="s">
        <v>2385</v>
      </c>
      <c r="G3291" s="156">
        <v>44771</v>
      </c>
      <c r="H3291" s="429">
        <v>63293583.490000002</v>
      </c>
      <c r="I3291" s="50">
        <v>0.624</v>
      </c>
      <c r="J3291" s="430">
        <v>1342.85</v>
      </c>
      <c r="K3291" s="430">
        <v>2152</v>
      </c>
      <c r="L3291" s="430"/>
      <c r="M3291" s="424" t="str">
        <f>TEXT(Table2[[#This Row],[Gd.Dt]],"mmm-yy")</f>
        <v>Jul-22</v>
      </c>
      <c r="N3291" s="46" t="str">
        <f>MID(Table2[[#This Row],[BE]],6,2)</f>
        <v>IB</v>
      </c>
      <c r="O3291" s="46" t="str">
        <f>IF(Table2[[#This Row],[Type]]="IB","EOU",IF(Table2[[#This Row],[Type]]="MB","Local","492"))</f>
        <v>EOU</v>
      </c>
      <c r="P3291" s="46">
        <f>ROUND(Table2[[#This Row],[Cons]]/Table2[[#This Row],[Qty.]],5)</f>
        <v>0.624</v>
      </c>
      <c r="Q3291" s="46" t="b">
        <f>EXACT(Table2[[#This Row],[rate]],Table2[[#This Row],[Check]])</f>
        <v>1</v>
      </c>
      <c r="R3291" s="46"/>
      <c r="S3291" s="46" t="str">
        <f>IF(Table2[[#This Row],[SRO]]="EOU",VLOOKUP(Table2[[#This Row],[BE]],[2]GD.List!$C$3:$N$5014,12,0),IF(Table2[[#This Row],[SRO]]="Local","Polyester Staple Fibre","SRO 492"))</f>
        <v>Raw Cotton</v>
      </c>
    </row>
    <row r="3292" spans="1:19" x14ac:dyDescent="0.25">
      <c r="A3292" s="431" t="s">
        <v>2221</v>
      </c>
      <c r="B3292" s="426" t="s">
        <v>2374</v>
      </c>
      <c r="C3292" s="427">
        <v>38123</v>
      </c>
      <c r="D3292" s="428">
        <v>5201.009</v>
      </c>
      <c r="E3292" s="7" t="s">
        <v>2384</v>
      </c>
      <c r="F3292" s="426" t="s">
        <v>2385</v>
      </c>
      <c r="G3292" s="156">
        <v>44771</v>
      </c>
      <c r="H3292" s="429">
        <v>63293583.490000002</v>
      </c>
      <c r="I3292" s="50">
        <v>0.48980000000000001</v>
      </c>
      <c r="J3292" s="430">
        <v>2239.37</v>
      </c>
      <c r="K3292" s="430">
        <v>4572</v>
      </c>
      <c r="L3292" s="430"/>
      <c r="M3292" s="424" t="str">
        <f>TEXT(Table2[[#This Row],[Gd.Dt]],"mmm-yy")</f>
        <v>Jul-22</v>
      </c>
      <c r="N3292" s="46" t="str">
        <f>MID(Table2[[#This Row],[BE]],6,2)</f>
        <v>IB</v>
      </c>
      <c r="O3292" s="46" t="str">
        <f>IF(Table2[[#This Row],[Type]]="IB","EOU",IF(Table2[[#This Row],[Type]]="MB","Local","492"))</f>
        <v>EOU</v>
      </c>
      <c r="P3292" s="46">
        <f>ROUND(Table2[[#This Row],[Cons]]/Table2[[#This Row],[Qty.]],5)</f>
        <v>0.48980000000000001</v>
      </c>
      <c r="Q3292" s="46" t="b">
        <f>EXACT(Table2[[#This Row],[rate]],Table2[[#This Row],[Check]])</f>
        <v>1</v>
      </c>
      <c r="R3292" s="46"/>
      <c r="S3292" s="46" t="str">
        <f>IF(Table2[[#This Row],[SRO]]="EOU",VLOOKUP(Table2[[#This Row],[BE]],[2]GD.List!$C$3:$N$5014,12,0),IF(Table2[[#This Row],[SRO]]="Local","Polyester Staple Fibre","SRO 492"))</f>
        <v>Raw Cotton</v>
      </c>
    </row>
    <row r="3293" spans="1:19" x14ac:dyDescent="0.25">
      <c r="A3293" s="432" t="s">
        <v>2242</v>
      </c>
      <c r="B3293" s="426" t="s">
        <v>2373</v>
      </c>
      <c r="C3293" s="427">
        <v>9941</v>
      </c>
      <c r="D3293" s="428">
        <v>3906.9090000000001</v>
      </c>
      <c r="E3293" s="7" t="s">
        <v>2383</v>
      </c>
      <c r="F3293" s="426" t="s">
        <v>2386</v>
      </c>
      <c r="G3293" s="156">
        <v>44771</v>
      </c>
      <c r="H3293" s="429">
        <v>29430262.77</v>
      </c>
      <c r="I3293" s="50">
        <v>0.04</v>
      </c>
      <c r="J3293" s="430">
        <v>599.16000000000008</v>
      </c>
      <c r="K3293" s="430">
        <v>14979</v>
      </c>
      <c r="L3293" s="430"/>
      <c r="M3293" s="424" t="str">
        <f>TEXT(Table2[[#This Row],[Gd.Dt]],"mmm-yy")</f>
        <v>Jul-22</v>
      </c>
      <c r="N3293" s="46" t="str">
        <f>MID(Table2[[#This Row],[BE]],6,2)</f>
        <v>IB</v>
      </c>
      <c r="O3293" s="46" t="str">
        <f>IF(Table2[[#This Row],[Type]]="IB","EOU",IF(Table2[[#This Row],[Type]]="MB","Local","492"))</f>
        <v>EOU</v>
      </c>
      <c r="P3293" s="46">
        <f>ROUND(Table2[[#This Row],[Cons]]/Table2[[#This Row],[Qty.]],5)</f>
        <v>0.04</v>
      </c>
      <c r="Q3293" s="46" t="b">
        <f>EXACT(Table2[[#This Row],[rate]],Table2[[#This Row],[Check]])</f>
        <v>1</v>
      </c>
      <c r="R3293" s="46"/>
      <c r="S3293" s="46" t="str">
        <f>IF(Table2[[#This Row],[SRO]]="EOU",VLOOKUP(Table2[[#This Row],[BE]],[2]GD.List!$C$3:$N$5014,12,0),IF(Table2[[#This Row],[SRO]]="Local","Polyester Staple Fibre","SRO 492"))</f>
        <v>Textile Chemical</v>
      </c>
    </row>
    <row r="3294" spans="1:19" x14ac:dyDescent="0.25">
      <c r="A3294" s="431" t="s">
        <v>2242</v>
      </c>
      <c r="B3294" s="426" t="s">
        <v>2373</v>
      </c>
      <c r="C3294" s="427">
        <v>9941</v>
      </c>
      <c r="D3294" s="428">
        <v>3402.9</v>
      </c>
      <c r="E3294" s="7" t="s">
        <v>2383</v>
      </c>
      <c r="F3294" s="426" t="s">
        <v>2386</v>
      </c>
      <c r="G3294" s="156">
        <v>44771</v>
      </c>
      <c r="H3294" s="429">
        <v>29430262.77</v>
      </c>
      <c r="I3294" s="50">
        <v>7.0000000000000007E-2</v>
      </c>
      <c r="J3294" s="430">
        <v>1021.72</v>
      </c>
      <c r="K3294" s="430">
        <v>14596</v>
      </c>
      <c r="L3294" s="430"/>
      <c r="M3294" s="424" t="str">
        <f>TEXT(Table2[[#This Row],[Gd.Dt]],"mmm-yy")</f>
        <v>Jul-22</v>
      </c>
      <c r="N3294" s="46" t="str">
        <f>MID(Table2[[#This Row],[BE]],6,2)</f>
        <v>IB</v>
      </c>
      <c r="O3294" s="46" t="str">
        <f>IF(Table2[[#This Row],[Type]]="IB","EOU",IF(Table2[[#This Row],[Type]]="MB","Local","492"))</f>
        <v>EOU</v>
      </c>
      <c r="P3294" s="46">
        <f>ROUND(Table2[[#This Row],[Cons]]/Table2[[#This Row],[Qty.]],5)</f>
        <v>7.0000000000000007E-2</v>
      </c>
      <c r="Q3294" s="46" t="b">
        <f>EXACT(Table2[[#This Row],[rate]],Table2[[#This Row],[Check]])</f>
        <v>1</v>
      </c>
      <c r="R3294" s="46"/>
      <c r="S3294" s="46" t="str">
        <f>IF(Table2[[#This Row],[SRO]]="EOU",VLOOKUP(Table2[[#This Row],[BE]],[2]GD.List!$C$3:$N$5014,12,0),IF(Table2[[#This Row],[SRO]]="Local","Polyester Staple Fibre","SRO 492"))</f>
        <v>Textile Chemical</v>
      </c>
    </row>
    <row r="3295" spans="1:19" x14ac:dyDescent="0.25">
      <c r="A3295" s="432" t="s">
        <v>2281</v>
      </c>
      <c r="B3295" s="426" t="s">
        <v>2372</v>
      </c>
      <c r="C3295" s="427">
        <v>10608</v>
      </c>
      <c r="D3295" s="428">
        <v>4821.1090000000004</v>
      </c>
      <c r="E3295" s="7" t="s">
        <v>2382</v>
      </c>
      <c r="F3295" s="426" t="s">
        <v>2389</v>
      </c>
      <c r="G3295" s="156">
        <v>44770</v>
      </c>
      <c r="H3295" s="429">
        <v>24582266.960000001</v>
      </c>
      <c r="I3295" s="50">
        <v>1</v>
      </c>
      <c r="J3295" s="430">
        <v>7700</v>
      </c>
      <c r="K3295" s="430">
        <v>7700</v>
      </c>
      <c r="L3295" s="430"/>
      <c r="M3295" s="424" t="str">
        <f>TEXT(Table2[[#This Row],[Gd.Dt]],"mmm-yy")</f>
        <v>Jul-22</v>
      </c>
      <c r="N3295" s="46" t="str">
        <f>MID(Table2[[#This Row],[BE]],6,2)</f>
        <v>TI</v>
      </c>
      <c r="O3295" s="46" t="str">
        <f>IF(Table2[[#This Row],[Type]]="IB","EOU",IF(Table2[[#This Row],[Type]]="MB","Local","492"))</f>
        <v>492</v>
      </c>
      <c r="P3295" s="46">
        <f>ROUND(Table2[[#This Row],[Cons]]/Table2[[#This Row],[Qty.]],5)</f>
        <v>1</v>
      </c>
      <c r="Q3295" s="46" t="b">
        <f>EXACT(Table2[[#This Row],[rate]],Table2[[#This Row],[Check]])</f>
        <v>1</v>
      </c>
      <c r="R3295" s="46"/>
      <c r="S3295" s="46" t="str">
        <f>IF(Table2[[#This Row],[SRO]]="EOU",VLOOKUP(Table2[[#This Row],[BE]],[2]GD.List!$C$3:$N$5014,12,0),IF(Table2[[#This Row],[SRO]]="Local","Polyester Staple Fibre","SRO 492"))</f>
        <v>SRO 492</v>
      </c>
    </row>
    <row r="3296" spans="1:19" x14ac:dyDescent="0.25">
      <c r="A3296" s="431" t="s">
        <v>2281</v>
      </c>
      <c r="B3296" s="426" t="s">
        <v>2369</v>
      </c>
      <c r="C3296" s="427">
        <v>31142</v>
      </c>
      <c r="D3296" s="428">
        <v>4821.1090000000004</v>
      </c>
      <c r="E3296" s="7" t="s">
        <v>2375</v>
      </c>
      <c r="F3296" s="426" t="s">
        <v>2390</v>
      </c>
      <c r="G3296" s="156">
        <v>44770</v>
      </c>
      <c r="H3296" s="429">
        <v>51404321.899999999</v>
      </c>
      <c r="I3296" s="50">
        <v>1</v>
      </c>
      <c r="J3296" s="430">
        <v>8300</v>
      </c>
      <c r="K3296" s="430">
        <v>8300</v>
      </c>
      <c r="L3296" s="430"/>
      <c r="M3296" s="424" t="str">
        <f>TEXT(Table2[[#This Row],[Gd.Dt]],"mmm-yy")</f>
        <v>Jul-22</v>
      </c>
      <c r="N3296" s="46" t="str">
        <f>MID(Table2[[#This Row],[BE]],6,2)</f>
        <v>TI</v>
      </c>
      <c r="O3296" s="46" t="str">
        <f>IF(Table2[[#This Row],[Type]]="IB","EOU",IF(Table2[[#This Row],[Type]]="MB","Local","492"))</f>
        <v>492</v>
      </c>
      <c r="P3296" s="46">
        <f>ROUND(Table2[[#This Row],[Cons]]/Table2[[#This Row],[Qty.]],5)</f>
        <v>1</v>
      </c>
      <c r="Q3296" s="46" t="b">
        <f>EXACT(Table2[[#This Row],[rate]],Table2[[#This Row],[Check]])</f>
        <v>1</v>
      </c>
      <c r="R3296" s="46"/>
      <c r="S3296" s="46" t="str">
        <f>IF(Table2[[#This Row],[SRO]]="EOU",VLOOKUP(Table2[[#This Row],[BE]],[2]GD.List!$C$3:$N$5014,12,0),IF(Table2[[#This Row],[SRO]]="Local","Polyester Staple Fibre","SRO 492"))</f>
        <v>SRO 492</v>
      </c>
    </row>
    <row r="3297" spans="1:19" x14ac:dyDescent="0.25">
      <c r="A3297" s="431" t="s">
        <v>2307</v>
      </c>
      <c r="B3297" s="426" t="s">
        <v>2369</v>
      </c>
      <c r="C3297" s="427">
        <v>31142</v>
      </c>
      <c r="D3297" s="428">
        <v>9607.11</v>
      </c>
      <c r="E3297" s="7" t="s">
        <v>2375</v>
      </c>
      <c r="F3297" s="426" t="s">
        <v>2390</v>
      </c>
      <c r="G3297" s="156">
        <v>44770</v>
      </c>
      <c r="H3297" s="429">
        <v>51404321.899999999</v>
      </c>
      <c r="I3297" s="50">
        <v>1</v>
      </c>
      <c r="J3297" s="430">
        <v>65</v>
      </c>
      <c r="K3297" s="430">
        <v>65</v>
      </c>
      <c r="L3297" s="430"/>
      <c r="M3297" s="424" t="str">
        <f>TEXT(Table2[[#This Row],[Gd.Dt]],"mmm-yy")</f>
        <v>Jul-22</v>
      </c>
      <c r="N3297" s="46" t="str">
        <f>MID(Table2[[#This Row],[BE]],6,2)</f>
        <v>EP</v>
      </c>
      <c r="O3297" s="46" t="str">
        <f>IF(Table2[[#This Row],[Type]]="IB","EOU",IF(Table2[[#This Row],[Type]]="MB","Local","492"))</f>
        <v>492</v>
      </c>
      <c r="P3297" s="46">
        <f>ROUND(Table2[[#This Row],[Cons]]/Table2[[#This Row],[Qty.]],5)</f>
        <v>1</v>
      </c>
      <c r="Q3297" s="46" t="b">
        <f>EXACT(Table2[[#This Row],[rate]],Table2[[#This Row],[Check]])</f>
        <v>1</v>
      </c>
      <c r="R3297" s="46"/>
      <c r="S3297" s="46" t="str">
        <f>IF(Table2[[#This Row],[SRO]]="EOU",VLOOKUP(Table2[[#This Row],[BE]],[2]GD.List!$C$3:$N$5014,12,0),IF(Table2[[#This Row],[SRO]]="Local","Polyester Staple Fibre","SRO 492"))</f>
        <v>SRO 492</v>
      </c>
    </row>
    <row r="3298" spans="1:19" x14ac:dyDescent="0.25">
      <c r="A3298" s="431" t="s">
        <v>2309</v>
      </c>
      <c r="B3298" s="426" t="s">
        <v>2373</v>
      </c>
      <c r="C3298" s="427">
        <v>9941</v>
      </c>
      <c r="D3298" s="428">
        <v>3906.9029999999998</v>
      </c>
      <c r="E3298" s="7" t="s">
        <v>2383</v>
      </c>
      <c r="F3298" s="426" t="s">
        <v>2386</v>
      </c>
      <c r="G3298" s="156">
        <v>44771</v>
      </c>
      <c r="H3298" s="429">
        <v>29430262.77</v>
      </c>
      <c r="I3298" s="50">
        <v>0.04</v>
      </c>
      <c r="J3298" s="430">
        <v>599.16000000000008</v>
      </c>
      <c r="K3298" s="430">
        <v>14979</v>
      </c>
      <c r="L3298" s="430"/>
      <c r="M3298" s="424" t="str">
        <f>TEXT(Table2[[#This Row],[Gd.Dt]],"mmm-yy")</f>
        <v>Jul-22</v>
      </c>
      <c r="N3298" s="46" t="str">
        <f>MID(Table2[[#This Row],[BE]],6,2)</f>
        <v>IB</v>
      </c>
      <c r="O3298" s="46" t="str">
        <f>IF(Table2[[#This Row],[Type]]="IB","EOU",IF(Table2[[#This Row],[Type]]="MB","Local","492"))</f>
        <v>EOU</v>
      </c>
      <c r="P3298" s="46">
        <f>ROUND(Table2[[#This Row],[Cons]]/Table2[[#This Row],[Qty.]],5)</f>
        <v>0.04</v>
      </c>
      <c r="Q3298" s="46" t="b">
        <f>EXACT(Table2[[#This Row],[rate]],Table2[[#This Row],[Check]])</f>
        <v>1</v>
      </c>
      <c r="R3298" s="46"/>
      <c r="S3298" s="46" t="str">
        <f>IF(Table2[[#This Row],[SRO]]="EOU",VLOOKUP(Table2[[#This Row],[BE]],[2]GD.List!$C$3:$N$5014,12,0),IF(Table2[[#This Row],[SRO]]="Local","Polyester Staple Fibre","SRO 492"))</f>
        <v>Textile Chemical</v>
      </c>
    </row>
    <row r="3299" spans="1:19" x14ac:dyDescent="0.25">
      <c r="A3299" s="432" t="s">
        <v>2355</v>
      </c>
      <c r="B3299" s="426" t="s">
        <v>2371</v>
      </c>
      <c r="C3299" s="427">
        <v>19818</v>
      </c>
      <c r="D3299" s="428">
        <v>9606.1</v>
      </c>
      <c r="E3299" s="7" t="s">
        <v>2380</v>
      </c>
      <c r="F3299" s="426" t="s">
        <v>2388</v>
      </c>
      <c r="G3299" s="156">
        <v>44770</v>
      </c>
      <c r="H3299" s="429">
        <v>36878457.5</v>
      </c>
      <c r="I3299" s="50">
        <v>1</v>
      </c>
      <c r="J3299" s="430">
        <v>2</v>
      </c>
      <c r="K3299" s="430">
        <v>2</v>
      </c>
      <c r="L3299" s="430"/>
      <c r="M3299" s="424" t="str">
        <f>TEXT(Table2[[#This Row],[Gd.Dt]],"mmm-yy")</f>
        <v>Jul-22</v>
      </c>
      <c r="N3299" s="46" t="str">
        <f>MID(Table2[[#This Row],[BE]],6,2)</f>
        <v>TI</v>
      </c>
      <c r="O3299" s="46" t="str">
        <f>IF(Table2[[#This Row],[Type]]="IB","EOU",IF(Table2[[#This Row],[Type]]="MB","Local","492"))</f>
        <v>492</v>
      </c>
      <c r="P3299" s="46">
        <f>ROUND(Table2[[#This Row],[Cons]]/Table2[[#This Row],[Qty.]],5)</f>
        <v>1</v>
      </c>
      <c r="Q3299" s="46" t="b">
        <f>EXACT(Table2[[#This Row],[rate]],Table2[[#This Row],[Check]])</f>
        <v>1</v>
      </c>
      <c r="R3299" s="46"/>
      <c r="S3299" s="46" t="str">
        <f>IF(Table2[[#This Row],[SRO]]="EOU",VLOOKUP(Table2[[#This Row],[BE]],[2]GD.List!$C$3:$N$5014,12,0),IF(Table2[[#This Row],[SRO]]="Local","Polyester Staple Fibre","SRO 492"))</f>
        <v>SRO 492</v>
      </c>
    </row>
    <row r="3300" spans="1:19" x14ac:dyDescent="0.25">
      <c r="A3300" s="432" t="s">
        <v>2355</v>
      </c>
      <c r="B3300" s="426" t="s">
        <v>2372</v>
      </c>
      <c r="C3300" s="427">
        <v>10608</v>
      </c>
      <c r="D3300" s="428">
        <v>9606.1</v>
      </c>
      <c r="E3300" s="7" t="s">
        <v>2382</v>
      </c>
      <c r="F3300" s="426" t="s">
        <v>2389</v>
      </c>
      <c r="G3300" s="156">
        <v>44770</v>
      </c>
      <c r="H3300" s="429">
        <v>24582266.960000001</v>
      </c>
      <c r="I3300" s="50">
        <v>1</v>
      </c>
      <c r="J3300" s="430">
        <v>3</v>
      </c>
      <c r="K3300" s="430">
        <v>3</v>
      </c>
      <c r="L3300" s="430"/>
      <c r="M3300" s="424" t="str">
        <f>TEXT(Table2[[#This Row],[Gd.Dt]],"mmm-yy")</f>
        <v>Jul-22</v>
      </c>
      <c r="N3300" s="46" t="str">
        <f>MID(Table2[[#This Row],[BE]],6,2)</f>
        <v>TI</v>
      </c>
      <c r="O3300" s="46" t="str">
        <f>IF(Table2[[#This Row],[Type]]="IB","EOU",IF(Table2[[#This Row],[Type]]="MB","Local","492"))</f>
        <v>492</v>
      </c>
      <c r="P3300" s="46">
        <f>ROUND(Table2[[#This Row],[Cons]]/Table2[[#This Row],[Qty.]],5)</f>
        <v>1</v>
      </c>
      <c r="Q3300" s="46" t="b">
        <f>EXACT(Table2[[#This Row],[rate]],Table2[[#This Row],[Check]])</f>
        <v>1</v>
      </c>
      <c r="R3300" s="46"/>
      <c r="S3300" s="46" t="str">
        <f>IF(Table2[[#This Row],[SRO]]="EOU",VLOOKUP(Table2[[#This Row],[BE]],[2]GD.List!$C$3:$N$5014,12,0),IF(Table2[[#This Row],[SRO]]="Local","Polyester Staple Fibre","SRO 492"))</f>
        <v>SRO 492</v>
      </c>
    </row>
    <row r="3301" spans="1:19" x14ac:dyDescent="0.25">
      <c r="A3301" s="431" t="s">
        <v>2355</v>
      </c>
      <c r="B3301" s="426" t="s">
        <v>2369</v>
      </c>
      <c r="C3301" s="427">
        <v>31142</v>
      </c>
      <c r="D3301" s="428">
        <v>9606.1</v>
      </c>
      <c r="E3301" s="7" t="s">
        <v>2375</v>
      </c>
      <c r="F3301" s="426" t="s">
        <v>2390</v>
      </c>
      <c r="G3301" s="156">
        <v>44770</v>
      </c>
      <c r="H3301" s="429">
        <v>51404321.899999999</v>
      </c>
      <c r="I3301" s="50">
        <v>1</v>
      </c>
      <c r="J3301" s="430">
        <v>1</v>
      </c>
      <c r="K3301" s="430">
        <v>1</v>
      </c>
      <c r="L3301" s="430"/>
      <c r="M3301" s="424" t="str">
        <f>TEXT(Table2[[#This Row],[Gd.Dt]],"mmm-yy")</f>
        <v>Jul-22</v>
      </c>
      <c r="N3301" s="46" t="str">
        <f>MID(Table2[[#This Row],[BE]],6,2)</f>
        <v>TI</v>
      </c>
      <c r="O3301" s="46" t="str">
        <f>IF(Table2[[#This Row],[Type]]="IB","EOU",IF(Table2[[#This Row],[Type]]="MB","Local","492"))</f>
        <v>492</v>
      </c>
      <c r="P3301" s="46">
        <f>ROUND(Table2[[#This Row],[Cons]]/Table2[[#This Row],[Qty.]],5)</f>
        <v>1</v>
      </c>
      <c r="Q3301" s="46" t="b">
        <f>EXACT(Table2[[#This Row],[rate]],Table2[[#This Row],[Check]])</f>
        <v>1</v>
      </c>
      <c r="R3301" s="46"/>
      <c r="S3301" s="46" t="str">
        <f>IF(Table2[[#This Row],[SRO]]="EOU",VLOOKUP(Table2[[#This Row],[BE]],[2]GD.List!$C$3:$N$5014,12,0),IF(Table2[[#This Row],[SRO]]="Local","Polyester Staple Fibre","SRO 492"))</f>
        <v>SRO 492</v>
      </c>
    </row>
    <row r="3302" spans="1:19" x14ac:dyDescent="0.25">
      <c r="A3302" s="431" t="s">
        <v>2357</v>
      </c>
      <c r="B3302" s="426" t="s">
        <v>2370</v>
      </c>
      <c r="C3302" s="427">
        <v>18301</v>
      </c>
      <c r="D3302" s="428">
        <v>9606.2919999999995</v>
      </c>
      <c r="E3302" s="7" t="s">
        <v>2376</v>
      </c>
      <c r="F3302" s="426" t="s">
        <v>2387</v>
      </c>
      <c r="G3302" s="156">
        <v>44770</v>
      </c>
      <c r="H3302" s="429">
        <v>40832861.780000001</v>
      </c>
      <c r="I3302" s="50">
        <v>1</v>
      </c>
      <c r="J3302" s="430">
        <v>4</v>
      </c>
      <c r="K3302" s="430">
        <v>4</v>
      </c>
      <c r="L3302" s="430"/>
      <c r="M3302" s="424" t="str">
        <f>TEXT(Table2[[#This Row],[Gd.Dt]],"mmm-yy")</f>
        <v>Jul-22</v>
      </c>
      <c r="N3302" s="46" t="str">
        <f>MID(Table2[[#This Row],[BE]],6,2)</f>
        <v>TI</v>
      </c>
      <c r="O3302" s="46" t="str">
        <f>IF(Table2[[#This Row],[Type]]="IB","EOU",IF(Table2[[#This Row],[Type]]="MB","Local","492"))</f>
        <v>492</v>
      </c>
      <c r="P3302" s="46">
        <f>ROUND(Table2[[#This Row],[Cons]]/Table2[[#This Row],[Qty.]],5)</f>
        <v>1</v>
      </c>
      <c r="Q3302" s="46" t="b">
        <f>EXACT(Table2[[#This Row],[rate]],Table2[[#This Row],[Check]])</f>
        <v>1</v>
      </c>
      <c r="R3302" s="46"/>
      <c r="S3302" s="46" t="str">
        <f>IF(Table2[[#This Row],[SRO]]="EOU",VLOOKUP(Table2[[#This Row],[BE]],[2]GD.List!$C$3:$N$5014,12,0),IF(Table2[[#This Row],[SRO]]="Local","Polyester Staple Fibre","SRO 492"))</f>
        <v>SRO 492</v>
      </c>
    </row>
    <row r="3303" spans="1:19" x14ac:dyDescent="0.25">
      <c r="A3303" s="431" t="s">
        <v>2377</v>
      </c>
      <c r="B3303" s="426" t="s">
        <v>2370</v>
      </c>
      <c r="C3303" s="427">
        <v>18301</v>
      </c>
      <c r="D3303" s="428">
        <v>8308.1020000000008</v>
      </c>
      <c r="E3303" s="7" t="s">
        <v>2376</v>
      </c>
      <c r="F3303" s="426" t="s">
        <v>2387</v>
      </c>
      <c r="G3303" s="156">
        <v>44770</v>
      </c>
      <c r="H3303" s="429">
        <v>40832861.780000001</v>
      </c>
      <c r="I3303" s="50">
        <v>1</v>
      </c>
      <c r="J3303" s="430">
        <v>6501</v>
      </c>
      <c r="K3303" s="430">
        <v>6501</v>
      </c>
      <c r="L3303" s="430"/>
      <c r="M3303" s="424" t="str">
        <f>TEXT(Table2[[#This Row],[Gd.Dt]],"mmm-yy")</f>
        <v>Jul-22</v>
      </c>
      <c r="N3303" s="46" t="str">
        <f>MID(Table2[[#This Row],[BE]],6,2)</f>
        <v>TI</v>
      </c>
      <c r="O3303" s="46" t="str">
        <f>IF(Table2[[#This Row],[Type]]="IB","EOU",IF(Table2[[#This Row],[Type]]="MB","Local","492"))</f>
        <v>492</v>
      </c>
      <c r="P3303" s="46">
        <f>ROUND(Table2[[#This Row],[Cons]]/Table2[[#This Row],[Qty.]],5)</f>
        <v>1</v>
      </c>
      <c r="Q3303" s="46" t="b">
        <f>EXACT(Table2[[#This Row],[rate]],Table2[[#This Row],[Check]])</f>
        <v>1</v>
      </c>
      <c r="R3303" s="46"/>
      <c r="S3303" s="46" t="str">
        <f>IF(Table2[[#This Row],[SRO]]="EOU",VLOOKUP(Table2[[#This Row],[BE]],[2]GD.List!$C$3:$N$5014,12,0),IF(Table2[[#This Row],[SRO]]="Local","Polyester Staple Fibre","SRO 492"))</f>
        <v>SRO 492</v>
      </c>
    </row>
    <row r="3304" spans="1:19" x14ac:dyDescent="0.25">
      <c r="A3304" s="431" t="s">
        <v>2378</v>
      </c>
      <c r="B3304" s="426" t="s">
        <v>2370</v>
      </c>
      <c r="C3304" s="427">
        <v>18301</v>
      </c>
      <c r="D3304" s="428">
        <v>3926.9099000000001</v>
      </c>
      <c r="E3304" s="7" t="s">
        <v>2376</v>
      </c>
      <c r="F3304" s="426" t="s">
        <v>2387</v>
      </c>
      <c r="G3304" s="156">
        <v>44770</v>
      </c>
      <c r="H3304" s="429">
        <v>40832861.780000001</v>
      </c>
      <c r="I3304" s="50">
        <v>1</v>
      </c>
      <c r="J3304" s="430">
        <v>6250</v>
      </c>
      <c r="K3304" s="430">
        <v>6250</v>
      </c>
      <c r="L3304" s="430"/>
      <c r="M3304" s="424" t="str">
        <f>TEXT(Table2[[#This Row],[Gd.Dt]],"mmm-yy")</f>
        <v>Jul-22</v>
      </c>
      <c r="N3304" s="46" t="str">
        <f>MID(Table2[[#This Row],[BE]],6,2)</f>
        <v>TI</v>
      </c>
      <c r="O3304" s="46" t="str">
        <f>IF(Table2[[#This Row],[Type]]="IB","EOU",IF(Table2[[#This Row],[Type]]="MB","Local","492"))</f>
        <v>492</v>
      </c>
      <c r="P3304" s="46">
        <f>ROUND(Table2[[#This Row],[Cons]]/Table2[[#This Row],[Qty.]],5)</f>
        <v>1</v>
      </c>
      <c r="Q3304" s="46" t="b">
        <f>EXACT(Table2[[#This Row],[rate]],Table2[[#This Row],[Check]])</f>
        <v>1</v>
      </c>
      <c r="R3304" s="46"/>
      <c r="S3304" s="46" t="str">
        <f>IF(Table2[[#This Row],[SRO]]="EOU",VLOOKUP(Table2[[#This Row],[BE]],[2]GD.List!$C$3:$N$5014,12,0),IF(Table2[[#This Row],[SRO]]="Local","Polyester Staple Fibre","SRO 492"))</f>
        <v>SRO 492</v>
      </c>
    </row>
    <row r="3305" spans="1:19" x14ac:dyDescent="0.25">
      <c r="A3305" s="431" t="s">
        <v>2379</v>
      </c>
      <c r="B3305" s="426" t="s">
        <v>2370</v>
      </c>
      <c r="C3305" s="427">
        <v>18301</v>
      </c>
      <c r="D3305" s="428">
        <v>5807.9</v>
      </c>
      <c r="E3305" s="7" t="s">
        <v>2376</v>
      </c>
      <c r="F3305" s="426" t="s">
        <v>2387</v>
      </c>
      <c r="G3305" s="156">
        <v>44770</v>
      </c>
      <c r="H3305" s="429">
        <v>40832861.780000001</v>
      </c>
      <c r="I3305" s="50">
        <v>1</v>
      </c>
      <c r="J3305" s="430">
        <v>8</v>
      </c>
      <c r="K3305" s="430">
        <v>8</v>
      </c>
      <c r="L3305" s="430"/>
      <c r="M3305" s="424" t="str">
        <f>TEXT(Table2[[#This Row],[Gd.Dt]],"mmm-yy")</f>
        <v>Jul-22</v>
      </c>
      <c r="N3305" s="46" t="str">
        <f>MID(Table2[[#This Row],[BE]],6,2)</f>
        <v>TI</v>
      </c>
      <c r="O3305" s="46" t="str">
        <f>IF(Table2[[#This Row],[Type]]="IB","EOU",IF(Table2[[#This Row],[Type]]="MB","Local","492"))</f>
        <v>492</v>
      </c>
      <c r="P3305" s="46">
        <f>ROUND(Table2[[#This Row],[Cons]]/Table2[[#This Row],[Qty.]],5)</f>
        <v>1</v>
      </c>
      <c r="Q3305" s="46" t="b">
        <f>EXACT(Table2[[#This Row],[rate]],Table2[[#This Row],[Check]])</f>
        <v>1</v>
      </c>
      <c r="R3305" s="46"/>
      <c r="S3305" s="46" t="str">
        <f>IF(Table2[[#This Row],[SRO]]="EOU",VLOOKUP(Table2[[#This Row],[BE]],[2]GD.List!$C$3:$N$5014,12,0),IF(Table2[[#This Row],[SRO]]="Local","Polyester Staple Fibre","SRO 492"))</f>
        <v>SRO 492</v>
      </c>
    </row>
    <row r="3306" spans="1:19" x14ac:dyDescent="0.25">
      <c r="A3306" s="432" t="s">
        <v>2381</v>
      </c>
      <c r="B3306" s="432" t="s">
        <v>2371</v>
      </c>
      <c r="C3306" s="433">
        <v>19818</v>
      </c>
      <c r="D3306" s="434">
        <v>4821.1090000000004</v>
      </c>
      <c r="E3306" s="162" t="s">
        <v>2380</v>
      </c>
      <c r="F3306" s="432" t="s">
        <v>2388</v>
      </c>
      <c r="G3306" s="163">
        <v>44770</v>
      </c>
      <c r="H3306" s="435">
        <v>36878457.5</v>
      </c>
      <c r="I3306" s="53">
        <v>1</v>
      </c>
      <c r="J3306" s="436">
        <v>79.8</v>
      </c>
      <c r="K3306" s="436">
        <v>79.8</v>
      </c>
      <c r="L3306" s="436"/>
      <c r="M3306" s="425" t="str">
        <f>TEXT(Table2[[#This Row],[Gd.Dt]],"mmm-yy")</f>
        <v>Jul-22</v>
      </c>
      <c r="N3306" s="47" t="str">
        <f>MID(Table2[[#This Row],[BE]],6,2)</f>
        <v>TI</v>
      </c>
      <c r="O3306" s="47" t="str">
        <f>IF(Table2[[#This Row],[Type]]="IB","EOU",IF(Table2[[#This Row],[Type]]="MB","Local","492"))</f>
        <v>492</v>
      </c>
      <c r="P3306" s="47">
        <f>ROUND(Table2[[#This Row],[Cons]]/Table2[[#This Row],[Qty.]],5)</f>
        <v>1</v>
      </c>
      <c r="Q3306" s="47" t="b">
        <f>EXACT(Table2[[#This Row],[rate]],Table2[[#This Row],[Check]])</f>
        <v>1</v>
      </c>
      <c r="R3306" s="47"/>
      <c r="S3306" s="47" t="str">
        <f>IF(Table2[[#This Row],[SRO]]="EOU",VLOOKUP(Table2[[#This Row],[BE]],[2]GD.List!$C$3:$N$5014,12,0),IF(Table2[[#This Row],[SRO]]="Local","Polyester Staple Fibre","SRO 492"))</f>
        <v>SRO 492</v>
      </c>
    </row>
    <row r="3307" spans="1:19" x14ac:dyDescent="0.25">
      <c r="A3307" s="120" t="s">
        <v>1</v>
      </c>
      <c r="B3307" s="116" t="s">
        <v>2392</v>
      </c>
      <c r="C3307" s="165">
        <v>4252</v>
      </c>
      <c r="D3307" s="117">
        <v>2701.12</v>
      </c>
      <c r="E3307" s="7" t="s">
        <v>2394</v>
      </c>
      <c r="F3307" s="116" t="s">
        <v>2395</v>
      </c>
      <c r="G3307" s="156">
        <v>44773</v>
      </c>
      <c r="H3307" s="82">
        <v>39124907.109999999</v>
      </c>
      <c r="I3307" s="50">
        <v>0.4</v>
      </c>
      <c r="J3307" s="15">
        <v>6759.6</v>
      </c>
      <c r="K3307" s="15">
        <v>16899</v>
      </c>
      <c r="L3307" s="15"/>
      <c r="M3307" s="66" t="str">
        <f>TEXT(Table2[[#This Row],[Gd.Dt]],"mmm-yy")</f>
        <v>Jul-22</v>
      </c>
      <c r="N3307" s="46" t="str">
        <f>MID(Table2[[#This Row],[BE]],6,2)</f>
        <v>IB</v>
      </c>
      <c r="O3307" s="46" t="str">
        <f>IF(Table2[[#This Row],[Type]]="IB","EOU",IF(Table2[[#This Row],[Type]]="MB","Local","492"))</f>
        <v>EOU</v>
      </c>
      <c r="P3307" s="46">
        <f>ROUND(Table2[[#This Row],[Cons]]/Table2[[#This Row],[Qty.]],5)</f>
        <v>0.4</v>
      </c>
      <c r="Q3307" s="46" t="b">
        <f>EXACT(Table2[[#This Row],[rate]],Table2[[#This Row],[Check]])</f>
        <v>1</v>
      </c>
      <c r="R3307" s="46"/>
      <c r="S3307" s="46" t="str">
        <f>IF(Table2[[#This Row],[SRO]]="EOU",VLOOKUP(Table2[[#This Row],[BE]],[2]GD.List!$C$3:$N$5014,12,0),IF(Table2[[#This Row],[SRO]]="Local","Polyester Staple Fibre","SRO 492"))</f>
        <v>Textile Coal</v>
      </c>
    </row>
    <row r="3308" spans="1:19" x14ac:dyDescent="0.25">
      <c r="A3308" s="120" t="s">
        <v>1881</v>
      </c>
      <c r="B3308" s="116" t="s">
        <v>2392</v>
      </c>
      <c r="C3308" s="165">
        <v>4252</v>
      </c>
      <c r="D3308" s="117">
        <v>2847</v>
      </c>
      <c r="E3308" s="7" t="s">
        <v>2394</v>
      </c>
      <c r="F3308" s="116" t="s">
        <v>2395</v>
      </c>
      <c r="G3308" s="156">
        <v>44773</v>
      </c>
      <c r="H3308" s="82">
        <v>39124907.109999999</v>
      </c>
      <c r="I3308" s="50">
        <v>0.03</v>
      </c>
      <c r="J3308" s="15">
        <v>506.97</v>
      </c>
      <c r="K3308" s="15">
        <v>16899</v>
      </c>
      <c r="L3308" s="15"/>
      <c r="M3308" s="66" t="str">
        <f>TEXT(Table2[[#This Row],[Gd.Dt]],"mmm-yy")</f>
        <v>Jul-22</v>
      </c>
      <c r="N3308" s="46" t="str">
        <f>MID(Table2[[#This Row],[BE]],6,2)</f>
        <v>IB</v>
      </c>
      <c r="O3308" s="46" t="str">
        <f>IF(Table2[[#This Row],[Type]]="IB","EOU",IF(Table2[[#This Row],[Type]]="MB","Local","492"))</f>
        <v>EOU</v>
      </c>
      <c r="P3308" s="46">
        <f>ROUND(Table2[[#This Row],[Cons]]/Table2[[#This Row],[Qty.]],5)</f>
        <v>0.03</v>
      </c>
      <c r="Q3308" s="46" t="b">
        <f>EXACT(Table2[[#This Row],[rate]],Table2[[#This Row],[Check]])</f>
        <v>1</v>
      </c>
      <c r="R3308" s="46"/>
      <c r="S3308" s="46" t="str">
        <f>IF(Table2[[#This Row],[SRO]]="EOU",VLOOKUP(Table2[[#This Row],[BE]],[2]GD.List!$C$3:$N$5014,12,0),IF(Table2[[#This Row],[SRO]]="Local","Polyester Staple Fibre","SRO 492"))</f>
        <v>Textile Chemical</v>
      </c>
    </row>
    <row r="3309" spans="1:19" x14ac:dyDescent="0.25">
      <c r="A3309" s="120" t="s">
        <v>2172</v>
      </c>
      <c r="B3309" s="116" t="s">
        <v>2391</v>
      </c>
      <c r="C3309" s="165">
        <v>22032</v>
      </c>
      <c r="D3309" s="117">
        <v>8523.5990000000002</v>
      </c>
      <c r="E3309" s="7" t="s">
        <v>2393</v>
      </c>
      <c r="F3309" s="116" t="s">
        <v>2396</v>
      </c>
      <c r="G3309" s="156">
        <v>44773</v>
      </c>
      <c r="H3309" s="82">
        <v>11699731.08</v>
      </c>
      <c r="I3309" s="50">
        <v>1</v>
      </c>
      <c r="J3309" s="15">
        <v>20000</v>
      </c>
      <c r="K3309" s="15">
        <v>20000</v>
      </c>
      <c r="L3309" s="15"/>
      <c r="M3309" s="66" t="str">
        <f>TEXT(Table2[[#This Row],[Gd.Dt]],"mmm-yy")</f>
        <v>Jul-22</v>
      </c>
      <c r="N3309" s="46" t="str">
        <f>MID(Table2[[#This Row],[BE]],6,2)</f>
        <v>TI</v>
      </c>
      <c r="O3309" s="46" t="str">
        <f>IF(Table2[[#This Row],[Type]]="IB","EOU",IF(Table2[[#This Row],[Type]]="MB","Local","492"))</f>
        <v>492</v>
      </c>
      <c r="P3309" s="46">
        <f>ROUND(Table2[[#This Row],[Cons]]/Table2[[#This Row],[Qty.]],5)</f>
        <v>1</v>
      </c>
      <c r="Q3309" s="46" t="b">
        <f>EXACT(Table2[[#This Row],[rate]],Table2[[#This Row],[Check]])</f>
        <v>1</v>
      </c>
      <c r="R3309" s="46"/>
      <c r="S3309" s="46" t="str">
        <f>IF(Table2[[#This Row],[SRO]]="EOU",VLOOKUP(Table2[[#This Row],[BE]],[2]GD.List!$C$3:$N$5014,12,0),IF(Table2[[#This Row],[SRO]]="Local","Polyester Staple Fibre","SRO 492"))</f>
        <v>SRO 492</v>
      </c>
    </row>
    <row r="3310" spans="1:19" x14ac:dyDescent="0.25">
      <c r="A3310" s="120" t="s">
        <v>2221</v>
      </c>
      <c r="B3310" s="116" t="s">
        <v>2392</v>
      </c>
      <c r="C3310" s="165">
        <v>4252</v>
      </c>
      <c r="D3310" s="117">
        <v>5201.009</v>
      </c>
      <c r="E3310" s="7" t="s">
        <v>2394</v>
      </c>
      <c r="F3310" s="116" t="s">
        <v>2395</v>
      </c>
      <c r="G3310" s="156">
        <v>44773</v>
      </c>
      <c r="H3310" s="82">
        <v>39124907.109999999</v>
      </c>
      <c r="I3310" s="50">
        <v>0.624</v>
      </c>
      <c r="J3310" s="15">
        <v>10544.98</v>
      </c>
      <c r="K3310" s="15">
        <v>16899</v>
      </c>
      <c r="L3310" s="15"/>
      <c r="M3310" s="66" t="str">
        <f>TEXT(Table2[[#This Row],[Gd.Dt]],"mmm-yy")</f>
        <v>Jul-22</v>
      </c>
      <c r="N3310" s="46" t="str">
        <f>MID(Table2[[#This Row],[BE]],6,2)</f>
        <v>IB</v>
      </c>
      <c r="O3310" s="46" t="str">
        <f>IF(Table2[[#This Row],[Type]]="IB","EOU",IF(Table2[[#This Row],[Type]]="MB","Local","492"))</f>
        <v>EOU</v>
      </c>
      <c r="P3310" s="46">
        <f>ROUND(Table2[[#This Row],[Cons]]/Table2[[#This Row],[Qty.]],5)</f>
        <v>0.624</v>
      </c>
      <c r="Q3310" s="46" t="b">
        <f>EXACT(Table2[[#This Row],[rate]],Table2[[#This Row],[Check]])</f>
        <v>1</v>
      </c>
      <c r="R3310" s="46"/>
      <c r="S3310" s="46" t="str">
        <f>IF(Table2[[#This Row],[SRO]]="EOU",VLOOKUP(Table2[[#This Row],[BE]],[2]GD.List!$C$3:$N$5014,12,0),IF(Table2[[#This Row],[SRO]]="Local","Polyester Staple Fibre","SRO 492"))</f>
        <v>Raw Cotton</v>
      </c>
    </row>
    <row r="3311" spans="1:19" x14ac:dyDescent="0.25">
      <c r="A3311" s="120" t="s">
        <v>2280</v>
      </c>
      <c r="B3311" s="116" t="s">
        <v>2391</v>
      </c>
      <c r="C3311" s="165">
        <v>22032</v>
      </c>
      <c r="D3311" s="117">
        <v>9606.2919999999995</v>
      </c>
      <c r="E3311" s="7" t="s">
        <v>2393</v>
      </c>
      <c r="F3311" s="116" t="s">
        <v>2396</v>
      </c>
      <c r="G3311" s="156">
        <v>44773</v>
      </c>
      <c r="H3311" s="82">
        <v>11699731.08</v>
      </c>
      <c r="I3311" s="50">
        <v>1</v>
      </c>
      <c r="J3311" s="15">
        <v>9</v>
      </c>
      <c r="K3311" s="15">
        <v>9</v>
      </c>
      <c r="L3311" s="15"/>
      <c r="M3311" s="66" t="str">
        <f>TEXT(Table2[[#This Row],[Gd.Dt]],"mmm-yy")</f>
        <v>Jul-22</v>
      </c>
      <c r="N3311" s="46" t="str">
        <f>MID(Table2[[#This Row],[BE]],6,2)</f>
        <v>TI</v>
      </c>
      <c r="O3311" s="46" t="str">
        <f>IF(Table2[[#This Row],[Type]]="IB","EOU",IF(Table2[[#This Row],[Type]]="MB","Local","492"))</f>
        <v>492</v>
      </c>
      <c r="P3311" s="46">
        <f>ROUND(Table2[[#This Row],[Cons]]/Table2[[#This Row],[Qty.]],5)</f>
        <v>1</v>
      </c>
      <c r="Q3311" s="46" t="b">
        <f>EXACT(Table2[[#This Row],[rate]],Table2[[#This Row],[Check]])</f>
        <v>1</v>
      </c>
      <c r="R3311" s="46"/>
      <c r="S3311" s="46" t="str">
        <f>IF(Table2[[#This Row],[SRO]]="EOU",VLOOKUP(Table2[[#This Row],[BE]],[2]GD.List!$C$3:$N$5014,12,0),IF(Table2[[#This Row],[SRO]]="Local","Polyester Staple Fibre","SRO 492"))</f>
        <v>SRO 492</v>
      </c>
    </row>
    <row r="3312" spans="1:19" x14ac:dyDescent="0.25">
      <c r="A3312" s="119" t="s">
        <v>2307</v>
      </c>
      <c r="B3312" s="119" t="s">
        <v>2391</v>
      </c>
      <c r="C3312" s="170">
        <v>22032</v>
      </c>
      <c r="D3312" s="171">
        <v>9607.11</v>
      </c>
      <c r="E3312" s="162" t="s">
        <v>2393</v>
      </c>
      <c r="F3312" s="119" t="s">
        <v>2396</v>
      </c>
      <c r="G3312" s="163">
        <v>44773</v>
      </c>
      <c r="H3312" s="172">
        <v>11699731.08</v>
      </c>
      <c r="I3312" s="53">
        <v>1</v>
      </c>
      <c r="J3312" s="30">
        <v>171</v>
      </c>
      <c r="K3312" s="30">
        <v>171</v>
      </c>
      <c r="L3312" s="30"/>
      <c r="M3312" s="67" t="str">
        <f>TEXT(Table2[[#This Row],[Gd.Dt]],"mmm-yy")</f>
        <v>Jul-22</v>
      </c>
      <c r="N3312" s="47" t="str">
        <f>MID(Table2[[#This Row],[BE]],6,2)</f>
        <v>EP</v>
      </c>
      <c r="O3312" s="47" t="str">
        <f>IF(Table2[[#This Row],[Type]]="IB","EOU",IF(Table2[[#This Row],[Type]]="MB","Local","492"))</f>
        <v>492</v>
      </c>
      <c r="P3312" s="47">
        <f>ROUND(Table2[[#This Row],[Cons]]/Table2[[#This Row],[Qty.]],5)</f>
        <v>1</v>
      </c>
      <c r="Q3312" s="47" t="b">
        <f>EXACT(Table2[[#This Row],[rate]],Table2[[#This Row],[Check]])</f>
        <v>1</v>
      </c>
      <c r="R3312" s="47"/>
      <c r="S3312" s="47" t="str">
        <f>IF(Table2[[#This Row],[SRO]]="EOU",VLOOKUP(Table2[[#This Row],[BE]],[2]GD.List!$C$3:$N$5014,12,0),IF(Table2[[#This Row],[SRO]]="Local","Polyester Staple Fibre","SRO 492"))</f>
        <v>SRO 492</v>
      </c>
    </row>
    <row r="3313" spans="1:19" x14ac:dyDescent="0.25">
      <c r="A3313" s="116" t="s">
        <v>1</v>
      </c>
      <c r="B3313" s="116" t="s">
        <v>2400</v>
      </c>
      <c r="C3313" s="165">
        <v>48000</v>
      </c>
      <c r="D3313" s="117">
        <v>2701.12</v>
      </c>
      <c r="E3313" s="7" t="s">
        <v>1937</v>
      </c>
      <c r="F3313" s="116" t="s">
        <v>2406</v>
      </c>
      <c r="G3313" s="156">
        <v>44775</v>
      </c>
      <c r="H3313" s="82">
        <v>24710918.32</v>
      </c>
      <c r="I3313" s="50">
        <v>0.1</v>
      </c>
      <c r="J3313" s="15">
        <v>1557.55</v>
      </c>
      <c r="K3313" s="15">
        <v>15575.51</v>
      </c>
      <c r="L3313" s="15"/>
      <c r="M3313" s="66" t="str">
        <f>TEXT(Table2[[#This Row],[Gd.Dt]],"mmm-yy")</f>
        <v>Aug-22</v>
      </c>
      <c r="N3313" s="46" t="str">
        <f>MID(Table2[[#This Row],[BE]],6,2)</f>
        <v>IB</v>
      </c>
      <c r="O3313" s="46" t="str">
        <f>IF(Table2[[#This Row],[Type]]="IB","EOU",IF(Table2[[#This Row],[Type]]="MB","Local","492"))</f>
        <v>EOU</v>
      </c>
      <c r="P3313" s="46">
        <f>ROUND(Table2[[#This Row],[Cons]]/Table2[[#This Row],[Qty.]],5)</f>
        <v>0.1</v>
      </c>
      <c r="Q3313" s="46" t="b">
        <f>EXACT(Table2[[#This Row],[rate]],Table2[[#This Row],[Check]])</f>
        <v>1</v>
      </c>
      <c r="R3313" s="46"/>
      <c r="S3313" s="46" t="str">
        <f>IF(Table2[[#This Row],[SRO]]="EOU",VLOOKUP(Table2[[#This Row],[BE]],[2]GD.List!$C$3:$N$5014,12,0),IF(Table2[[#This Row],[SRO]]="Local","Polyester Staple Fibre","SRO 492"))</f>
        <v>Textile Coal</v>
      </c>
    </row>
    <row r="3314" spans="1:19" x14ac:dyDescent="0.25">
      <c r="A3314" s="116" t="s">
        <v>1</v>
      </c>
      <c r="B3314" s="116" t="s">
        <v>2398</v>
      </c>
      <c r="C3314" s="165">
        <v>51940</v>
      </c>
      <c r="D3314" s="117">
        <v>2701.12</v>
      </c>
      <c r="E3314" s="7" t="s">
        <v>2402</v>
      </c>
      <c r="F3314" s="116" t="s">
        <v>2407</v>
      </c>
      <c r="G3314" s="156">
        <v>44775</v>
      </c>
      <c r="H3314" s="82">
        <v>48232066.68</v>
      </c>
      <c r="I3314" s="50">
        <v>0.4</v>
      </c>
      <c r="J3314" s="15">
        <v>8682</v>
      </c>
      <c r="K3314" s="15">
        <v>21705</v>
      </c>
      <c r="L3314" s="15"/>
      <c r="M3314" s="66" t="str">
        <f>TEXT(Table2[[#This Row],[Gd.Dt]],"mmm-yy")</f>
        <v>Aug-22</v>
      </c>
      <c r="N3314" s="46" t="str">
        <f>MID(Table2[[#This Row],[BE]],6,2)</f>
        <v>IB</v>
      </c>
      <c r="O3314" s="46" t="str">
        <f>IF(Table2[[#This Row],[Type]]="IB","EOU",IF(Table2[[#This Row],[Type]]="MB","Local","492"))</f>
        <v>EOU</v>
      </c>
      <c r="P3314" s="46">
        <f>ROUND(Table2[[#This Row],[Cons]]/Table2[[#This Row],[Qty.]],5)</f>
        <v>0.4</v>
      </c>
      <c r="Q3314" s="46" t="b">
        <f>EXACT(Table2[[#This Row],[rate]],Table2[[#This Row],[Check]])</f>
        <v>1</v>
      </c>
      <c r="R3314" s="46"/>
      <c r="S3314" s="46" t="str">
        <f>IF(Table2[[#This Row],[SRO]]="EOU",VLOOKUP(Table2[[#This Row],[BE]],[2]GD.List!$C$3:$N$5014,12,0),IF(Table2[[#This Row],[SRO]]="Local","Polyester Staple Fibre","SRO 492"))</f>
        <v>Textile Coal</v>
      </c>
    </row>
    <row r="3315" spans="1:19" x14ac:dyDescent="0.25">
      <c r="A3315" s="120" t="s">
        <v>1</v>
      </c>
      <c r="B3315" s="116" t="s">
        <v>2399</v>
      </c>
      <c r="C3315" s="165">
        <v>11520</v>
      </c>
      <c r="D3315" s="117">
        <v>2701.12</v>
      </c>
      <c r="E3315" s="7" t="s">
        <v>2403</v>
      </c>
      <c r="F3315" s="116" t="s">
        <v>2408</v>
      </c>
      <c r="G3315" s="156">
        <v>44775</v>
      </c>
      <c r="H3315" s="82">
        <v>27165493.02</v>
      </c>
      <c r="I3315" s="50">
        <v>0.4</v>
      </c>
      <c r="J3315" s="15">
        <v>4686.3999999999996</v>
      </c>
      <c r="K3315" s="15">
        <v>11716</v>
      </c>
      <c r="L3315" s="15"/>
      <c r="M3315" s="66" t="str">
        <f>TEXT(Table2[[#This Row],[Gd.Dt]],"mmm-yy")</f>
        <v>Aug-22</v>
      </c>
      <c r="N3315" s="46" t="str">
        <f>MID(Table2[[#This Row],[BE]],6,2)</f>
        <v>IB</v>
      </c>
      <c r="O3315" s="46" t="str">
        <f>IF(Table2[[#This Row],[Type]]="IB","EOU",IF(Table2[[#This Row],[Type]]="MB","Local","492"))</f>
        <v>EOU</v>
      </c>
      <c r="P3315" s="46">
        <f>ROUND(Table2[[#This Row],[Cons]]/Table2[[#This Row],[Qty.]],5)</f>
        <v>0.4</v>
      </c>
      <c r="Q3315" s="46" t="b">
        <f>EXACT(Table2[[#This Row],[rate]],Table2[[#This Row],[Check]])</f>
        <v>1</v>
      </c>
      <c r="R3315" s="46"/>
      <c r="S3315" s="46" t="str">
        <f>IF(Table2[[#This Row],[SRO]]="EOU",VLOOKUP(Table2[[#This Row],[BE]],[2]GD.List!$C$3:$N$5014,12,0),IF(Table2[[#This Row],[SRO]]="Local","Polyester Staple Fibre","SRO 492"))</f>
        <v>Textile Coal</v>
      </c>
    </row>
    <row r="3316" spans="1:19" x14ac:dyDescent="0.25">
      <c r="A3316" s="119" t="s">
        <v>1881</v>
      </c>
      <c r="B3316" s="116" t="s">
        <v>2398</v>
      </c>
      <c r="C3316" s="165">
        <v>51940</v>
      </c>
      <c r="D3316" s="117">
        <v>2847</v>
      </c>
      <c r="E3316" s="7" t="s">
        <v>2402</v>
      </c>
      <c r="F3316" s="116" t="s">
        <v>2407</v>
      </c>
      <c r="G3316" s="156">
        <v>44775</v>
      </c>
      <c r="H3316" s="82">
        <v>48232066.68</v>
      </c>
      <c r="I3316" s="50">
        <v>0.03</v>
      </c>
      <c r="J3316" s="15">
        <v>651.15</v>
      </c>
      <c r="K3316" s="15">
        <v>21705</v>
      </c>
      <c r="L3316" s="15"/>
      <c r="M3316" s="66" t="str">
        <f>TEXT(Table2[[#This Row],[Gd.Dt]],"mmm-yy")</f>
        <v>Aug-22</v>
      </c>
      <c r="N3316" s="46" t="str">
        <f>MID(Table2[[#This Row],[BE]],6,2)</f>
        <v>IB</v>
      </c>
      <c r="O3316" s="46" t="str">
        <f>IF(Table2[[#This Row],[Type]]="IB","EOU",IF(Table2[[#This Row],[Type]]="MB","Local","492"))</f>
        <v>EOU</v>
      </c>
      <c r="P3316" s="46">
        <f>ROUND(Table2[[#This Row],[Cons]]/Table2[[#This Row],[Qty.]],5)</f>
        <v>0.03</v>
      </c>
      <c r="Q3316" s="46" t="b">
        <f>EXACT(Table2[[#This Row],[rate]],Table2[[#This Row],[Check]])</f>
        <v>1</v>
      </c>
      <c r="R3316" s="46"/>
      <c r="S3316" s="46" t="str">
        <f>IF(Table2[[#This Row],[SRO]]="EOU",VLOOKUP(Table2[[#This Row],[BE]],[2]GD.List!$C$3:$N$5014,12,0),IF(Table2[[#This Row],[SRO]]="Local","Polyester Staple Fibre","SRO 492"))</f>
        <v>Textile Chemical</v>
      </c>
    </row>
    <row r="3317" spans="1:19" x14ac:dyDescent="0.25">
      <c r="A3317" s="120" t="s">
        <v>1881</v>
      </c>
      <c r="B3317" s="116" t="s">
        <v>2399</v>
      </c>
      <c r="C3317" s="165">
        <v>11520</v>
      </c>
      <c r="D3317" s="117">
        <v>2847</v>
      </c>
      <c r="E3317" s="7" t="s">
        <v>2403</v>
      </c>
      <c r="F3317" s="116" t="s">
        <v>2408</v>
      </c>
      <c r="G3317" s="156">
        <v>44775</v>
      </c>
      <c r="H3317" s="82">
        <v>27165493.02</v>
      </c>
      <c r="I3317" s="50">
        <v>0.03</v>
      </c>
      <c r="J3317" s="15">
        <v>351.48</v>
      </c>
      <c r="K3317" s="15">
        <v>11716</v>
      </c>
      <c r="L3317" s="15"/>
      <c r="M3317" s="66" t="str">
        <f>TEXT(Table2[[#This Row],[Gd.Dt]],"mmm-yy")</f>
        <v>Aug-22</v>
      </c>
      <c r="N3317" s="46" t="str">
        <f>MID(Table2[[#This Row],[BE]],6,2)</f>
        <v>IB</v>
      </c>
      <c r="O3317" s="46" t="str">
        <f>IF(Table2[[#This Row],[Type]]="IB","EOU",IF(Table2[[#This Row],[Type]]="MB","Local","492"))</f>
        <v>EOU</v>
      </c>
      <c r="P3317" s="46">
        <f>ROUND(Table2[[#This Row],[Cons]]/Table2[[#This Row],[Qty.]],5)</f>
        <v>0.03</v>
      </c>
      <c r="Q3317" s="46" t="b">
        <f>EXACT(Table2[[#This Row],[rate]],Table2[[#This Row],[Check]])</f>
        <v>1</v>
      </c>
      <c r="R3317" s="46"/>
      <c r="S3317" s="46" t="str">
        <f>IF(Table2[[#This Row],[SRO]]="EOU",VLOOKUP(Table2[[#This Row],[BE]],[2]GD.List!$C$3:$N$5014,12,0),IF(Table2[[#This Row],[SRO]]="Local","Polyester Staple Fibre","SRO 492"))</f>
        <v>Textile Chemical</v>
      </c>
    </row>
    <row r="3318" spans="1:19" x14ac:dyDescent="0.25">
      <c r="A3318" s="120" t="s">
        <v>2172</v>
      </c>
      <c r="B3318" s="116" t="s">
        <v>2397</v>
      </c>
      <c r="C3318" s="165">
        <v>33012</v>
      </c>
      <c r="D3318" s="117">
        <v>8523.5990000000002</v>
      </c>
      <c r="E3318" s="7" t="s">
        <v>2401</v>
      </c>
      <c r="F3318" s="116" t="s">
        <v>2409</v>
      </c>
      <c r="G3318" s="156">
        <v>44775</v>
      </c>
      <c r="H3318" s="82">
        <v>63158739.969999999</v>
      </c>
      <c r="I3318" s="50">
        <v>1</v>
      </c>
      <c r="J3318" s="15">
        <v>30000</v>
      </c>
      <c r="K3318" s="15">
        <v>30000</v>
      </c>
      <c r="L3318" s="15"/>
      <c r="M3318" s="66" t="str">
        <f>TEXT(Table2[[#This Row],[Gd.Dt]],"mmm-yy")</f>
        <v>Aug-22</v>
      </c>
      <c r="N3318" s="46" t="str">
        <f>MID(Table2[[#This Row],[BE]],6,2)</f>
        <v>TI</v>
      </c>
      <c r="O3318" s="46" t="str">
        <f>IF(Table2[[#This Row],[Type]]="IB","EOU",IF(Table2[[#This Row],[Type]]="MB","Local","492"))</f>
        <v>492</v>
      </c>
      <c r="P3318" s="46">
        <f>ROUND(Table2[[#This Row],[Cons]]/Table2[[#This Row],[Qty.]],5)</f>
        <v>1</v>
      </c>
      <c r="Q3318" s="46" t="b">
        <f>EXACT(Table2[[#This Row],[rate]],Table2[[#This Row],[Check]])</f>
        <v>1</v>
      </c>
      <c r="R3318" s="46"/>
      <c r="S3318" s="46" t="str">
        <f>IF(Table2[[#This Row],[SRO]]="EOU",VLOOKUP(Table2[[#This Row],[BE]],[2]GD.List!$C$3:$N$5014,12,0),IF(Table2[[#This Row],[SRO]]="Local","Polyester Staple Fibre","SRO 492"))</f>
        <v>SRO 492</v>
      </c>
    </row>
    <row r="3319" spans="1:19" x14ac:dyDescent="0.25">
      <c r="A3319" s="119" t="s">
        <v>2221</v>
      </c>
      <c r="B3319" s="116" t="s">
        <v>2398</v>
      </c>
      <c r="C3319" s="165">
        <v>51940</v>
      </c>
      <c r="D3319" s="117">
        <v>5201.009</v>
      </c>
      <c r="E3319" s="7" t="s">
        <v>2402</v>
      </c>
      <c r="F3319" s="116" t="s">
        <v>2407</v>
      </c>
      <c r="G3319" s="156">
        <v>44775</v>
      </c>
      <c r="H3319" s="82">
        <v>48232066.68</v>
      </c>
      <c r="I3319" s="50">
        <v>0.48980000000000001</v>
      </c>
      <c r="J3319" s="15">
        <v>8533.7899999999991</v>
      </c>
      <c r="K3319" s="15">
        <v>17423</v>
      </c>
      <c r="L3319" s="15"/>
      <c r="M3319" s="66" t="str">
        <f>TEXT(Table2[[#This Row],[Gd.Dt]],"mmm-yy")</f>
        <v>Aug-22</v>
      </c>
      <c r="N3319" s="46" t="str">
        <f>MID(Table2[[#This Row],[BE]],6,2)</f>
        <v>IB</v>
      </c>
      <c r="O3319" s="46" t="str">
        <f>IF(Table2[[#This Row],[Type]]="IB","EOU",IF(Table2[[#This Row],[Type]]="MB","Local","492"))</f>
        <v>EOU</v>
      </c>
      <c r="P3319" s="46">
        <f>ROUND(Table2[[#This Row],[Cons]]/Table2[[#This Row],[Qty.]],5)</f>
        <v>0.48980000000000001</v>
      </c>
      <c r="Q3319" s="46" t="b">
        <f>EXACT(Table2[[#This Row],[rate]],Table2[[#This Row],[Check]])</f>
        <v>1</v>
      </c>
      <c r="R3319" s="46"/>
      <c r="S3319" s="46" t="str">
        <f>IF(Table2[[#This Row],[SRO]]="EOU",VLOOKUP(Table2[[#This Row],[BE]],[2]GD.List!$C$3:$N$5014,12,0),IF(Table2[[#This Row],[SRO]]="Local","Polyester Staple Fibre","SRO 492"))</f>
        <v>Raw Cotton</v>
      </c>
    </row>
    <row r="3320" spans="1:19" x14ac:dyDescent="0.25">
      <c r="A3320" s="120" t="s">
        <v>2221</v>
      </c>
      <c r="B3320" s="116" t="s">
        <v>2397</v>
      </c>
      <c r="C3320" s="165">
        <v>33012</v>
      </c>
      <c r="D3320" s="117">
        <v>5201.009</v>
      </c>
      <c r="E3320" s="7" t="s">
        <v>2401</v>
      </c>
      <c r="F3320" s="116" t="s">
        <v>2409</v>
      </c>
      <c r="G3320" s="156">
        <v>44775</v>
      </c>
      <c r="H3320" s="82">
        <v>63158739.969999999</v>
      </c>
      <c r="I3320" s="50">
        <v>0.35714000000000001</v>
      </c>
      <c r="J3320" s="15">
        <v>12772.4</v>
      </c>
      <c r="K3320" s="15">
        <v>35763</v>
      </c>
      <c r="L3320" s="15"/>
      <c r="M3320" s="66" t="str">
        <f>TEXT(Table2[[#This Row],[Gd.Dt]],"mmm-yy")</f>
        <v>Aug-22</v>
      </c>
      <c r="N3320" s="46" t="str">
        <f>MID(Table2[[#This Row],[BE]],6,2)</f>
        <v>IB</v>
      </c>
      <c r="O3320" s="46" t="str">
        <f>IF(Table2[[#This Row],[Type]]="IB","EOU",IF(Table2[[#This Row],[Type]]="MB","Local","492"))</f>
        <v>EOU</v>
      </c>
      <c r="P3320" s="46">
        <f>ROUND(Table2[[#This Row],[Cons]]/Table2[[#This Row],[Qty.]],5)</f>
        <v>0.35714000000000001</v>
      </c>
      <c r="Q3320" s="46" t="b">
        <f>EXACT(Table2[[#This Row],[rate]],Table2[[#This Row],[Check]])</f>
        <v>1</v>
      </c>
      <c r="R3320" s="46"/>
      <c r="S3320" s="46" t="str">
        <f>IF(Table2[[#This Row],[SRO]]="EOU",VLOOKUP(Table2[[#This Row],[BE]],[2]GD.List!$C$3:$N$5014,12,0),IF(Table2[[#This Row],[SRO]]="Local","Polyester Staple Fibre","SRO 492"))</f>
        <v>Raw Cotton</v>
      </c>
    </row>
    <row r="3321" spans="1:19" x14ac:dyDescent="0.25">
      <c r="A3321" s="120" t="s">
        <v>2242</v>
      </c>
      <c r="B3321" s="116" t="s">
        <v>2398</v>
      </c>
      <c r="C3321" s="165">
        <v>51940</v>
      </c>
      <c r="D3321" s="117">
        <v>3906.9090000000001</v>
      </c>
      <c r="E3321" s="7" t="s">
        <v>2402</v>
      </c>
      <c r="F3321" s="116" t="s">
        <v>2407</v>
      </c>
      <c r="G3321" s="156">
        <v>44775</v>
      </c>
      <c r="H3321" s="82">
        <v>48232066.68</v>
      </c>
      <c r="I3321" s="50">
        <v>0.04</v>
      </c>
      <c r="J3321" s="15">
        <v>186.92000000000002</v>
      </c>
      <c r="K3321" s="15">
        <v>4673</v>
      </c>
      <c r="L3321" s="15"/>
      <c r="M3321" s="66" t="str">
        <f>TEXT(Table2[[#This Row],[Gd.Dt]],"mmm-yy")</f>
        <v>Aug-22</v>
      </c>
      <c r="N3321" s="46" t="str">
        <f>MID(Table2[[#This Row],[BE]],6,2)</f>
        <v>IB</v>
      </c>
      <c r="O3321" s="46" t="str">
        <f>IF(Table2[[#This Row],[Type]]="IB","EOU",IF(Table2[[#This Row],[Type]]="MB","Local","492"))</f>
        <v>EOU</v>
      </c>
      <c r="P3321" s="46">
        <f>ROUND(Table2[[#This Row],[Cons]]/Table2[[#This Row],[Qty.]],5)</f>
        <v>0.04</v>
      </c>
      <c r="Q3321" s="46" t="b">
        <f>EXACT(Table2[[#This Row],[rate]],Table2[[#This Row],[Check]])</f>
        <v>1</v>
      </c>
      <c r="R3321" s="46"/>
      <c r="S3321" s="46" t="str">
        <f>IF(Table2[[#This Row],[SRO]]="EOU",VLOOKUP(Table2[[#This Row],[BE]],[2]GD.List!$C$3:$N$5014,12,0),IF(Table2[[#This Row],[SRO]]="Local","Polyester Staple Fibre","SRO 492"))</f>
        <v>Textile Chemical</v>
      </c>
    </row>
    <row r="3322" spans="1:19" x14ac:dyDescent="0.25">
      <c r="A3322" s="120" t="s">
        <v>2281</v>
      </c>
      <c r="B3322" s="116" t="s">
        <v>2397</v>
      </c>
      <c r="C3322" s="165">
        <v>33012</v>
      </c>
      <c r="D3322" s="117">
        <v>4821.1090000000004</v>
      </c>
      <c r="E3322" s="7" t="s">
        <v>2401</v>
      </c>
      <c r="F3322" s="116" t="s">
        <v>2409</v>
      </c>
      <c r="G3322" s="156">
        <v>44775</v>
      </c>
      <c r="H3322" s="82">
        <v>63158739.969999999</v>
      </c>
      <c r="I3322" s="50">
        <v>1</v>
      </c>
      <c r="J3322" s="15">
        <v>14000</v>
      </c>
      <c r="K3322" s="15">
        <v>14000</v>
      </c>
      <c r="L3322" s="15"/>
      <c r="M3322" s="66" t="str">
        <f>TEXT(Table2[[#This Row],[Gd.Dt]],"mmm-yy")</f>
        <v>Aug-22</v>
      </c>
      <c r="N3322" s="46" t="str">
        <f>MID(Table2[[#This Row],[BE]],6,2)</f>
        <v>TI</v>
      </c>
      <c r="O3322" s="46" t="str">
        <f>IF(Table2[[#This Row],[Type]]="IB","EOU",IF(Table2[[#This Row],[Type]]="MB","Local","492"))</f>
        <v>492</v>
      </c>
      <c r="P3322" s="46">
        <f>ROUND(Table2[[#This Row],[Cons]]/Table2[[#This Row],[Qty.]],5)</f>
        <v>1</v>
      </c>
      <c r="Q3322" s="46" t="b">
        <f>EXACT(Table2[[#This Row],[rate]],Table2[[#This Row],[Check]])</f>
        <v>1</v>
      </c>
      <c r="R3322" s="46"/>
      <c r="S3322" s="46" t="str">
        <f>IF(Table2[[#This Row],[SRO]]="EOU",VLOOKUP(Table2[[#This Row],[BE]],[2]GD.List!$C$3:$N$5014,12,0),IF(Table2[[#This Row],[SRO]]="Local","Polyester Staple Fibre","SRO 492"))</f>
        <v>SRO 492</v>
      </c>
    </row>
    <row r="3323" spans="1:19" x14ac:dyDescent="0.25">
      <c r="A3323" s="120" t="s">
        <v>2309</v>
      </c>
      <c r="B3323" s="116" t="s">
        <v>2398</v>
      </c>
      <c r="C3323" s="165">
        <v>51940</v>
      </c>
      <c r="D3323" s="117">
        <v>3906.9029999999998</v>
      </c>
      <c r="E3323" s="7" t="s">
        <v>2402</v>
      </c>
      <c r="F3323" s="116" t="s">
        <v>2407</v>
      </c>
      <c r="G3323" s="156">
        <v>44775</v>
      </c>
      <c r="H3323" s="82">
        <v>48232066.68</v>
      </c>
      <c r="I3323" s="50">
        <v>0.04</v>
      </c>
      <c r="J3323" s="15">
        <v>186.92000000000002</v>
      </c>
      <c r="K3323" s="15">
        <v>4673</v>
      </c>
      <c r="L3323" s="15"/>
      <c r="M3323" s="66" t="str">
        <f>TEXT(Table2[[#This Row],[Gd.Dt]],"mmm-yy")</f>
        <v>Aug-22</v>
      </c>
      <c r="N3323" s="46" t="str">
        <f>MID(Table2[[#This Row],[BE]],6,2)</f>
        <v>IB</v>
      </c>
      <c r="O3323" s="46" t="str">
        <f>IF(Table2[[#This Row],[Type]]="IB","EOU",IF(Table2[[#This Row],[Type]]="MB","Local","492"))</f>
        <v>EOU</v>
      </c>
      <c r="P3323" s="46">
        <f>ROUND(Table2[[#This Row],[Cons]]/Table2[[#This Row],[Qty.]],5)</f>
        <v>0.04</v>
      </c>
      <c r="Q3323" s="46" t="b">
        <f>EXACT(Table2[[#This Row],[rate]],Table2[[#This Row],[Check]])</f>
        <v>1</v>
      </c>
      <c r="R3323" s="46"/>
      <c r="S3323" s="46" t="str">
        <f>IF(Table2[[#This Row],[SRO]]="EOU",VLOOKUP(Table2[[#This Row],[BE]],[2]GD.List!$C$3:$N$5014,12,0),IF(Table2[[#This Row],[SRO]]="Local","Polyester Staple Fibre","SRO 492"))</f>
        <v>Textile Chemical</v>
      </c>
    </row>
    <row r="3324" spans="1:19" x14ac:dyDescent="0.25">
      <c r="A3324" s="120" t="s">
        <v>2312</v>
      </c>
      <c r="B3324" s="116" t="s">
        <v>2400</v>
      </c>
      <c r="C3324" s="165">
        <v>48000</v>
      </c>
      <c r="D3324" s="117">
        <v>5402.33</v>
      </c>
      <c r="E3324" s="7" t="s">
        <v>1937</v>
      </c>
      <c r="F3324" s="116" t="s">
        <v>2406</v>
      </c>
      <c r="G3324" s="156">
        <v>44775</v>
      </c>
      <c r="H3324" s="82">
        <v>24710918.32</v>
      </c>
      <c r="I3324" s="50">
        <v>0.99009999999999998</v>
      </c>
      <c r="J3324" s="15">
        <v>12099.07</v>
      </c>
      <c r="K3324" s="15">
        <v>12220.05</v>
      </c>
      <c r="L3324" s="15"/>
      <c r="M3324" s="66" t="str">
        <f>TEXT(Table2[[#This Row],[Gd.Dt]],"mmm-yy")</f>
        <v>Aug-22</v>
      </c>
      <c r="N3324" s="46" t="str">
        <f>MID(Table2[[#This Row],[BE]],6,2)</f>
        <v>IB</v>
      </c>
      <c r="O3324" s="46" t="str">
        <f>IF(Table2[[#This Row],[Type]]="IB","EOU",IF(Table2[[#This Row],[Type]]="MB","Local","492"))</f>
        <v>EOU</v>
      </c>
      <c r="P3324" s="46">
        <f>ROUND(Table2[[#This Row],[Cons]]/Table2[[#This Row],[Qty.]],5)</f>
        <v>0.99009999999999998</v>
      </c>
      <c r="Q3324" s="46" t="b">
        <f>EXACT(Table2[[#This Row],[rate]],Table2[[#This Row],[Check]])</f>
        <v>1</v>
      </c>
      <c r="R3324" s="46"/>
      <c r="S3324" s="46" t="str">
        <f>IF(Table2[[#This Row],[SRO]]="EOU",VLOOKUP(Table2[[#This Row],[BE]],[2]GD.List!$C$3:$N$5014,12,0),IF(Table2[[#This Row],[SRO]]="Local","Polyester Staple Fibre","SRO 492"))</f>
        <v>Polyester Yarn</v>
      </c>
    </row>
    <row r="3325" spans="1:19" x14ac:dyDescent="0.25">
      <c r="A3325" s="120" t="s">
        <v>2355</v>
      </c>
      <c r="B3325" s="116" t="s">
        <v>2397</v>
      </c>
      <c r="C3325" s="165">
        <v>33012</v>
      </c>
      <c r="D3325" s="117">
        <v>9606.1</v>
      </c>
      <c r="E3325" s="7" t="s">
        <v>2401</v>
      </c>
      <c r="F3325" s="116" t="s">
        <v>2409</v>
      </c>
      <c r="G3325" s="156">
        <v>44775</v>
      </c>
      <c r="H3325" s="82">
        <v>63158739.969999999</v>
      </c>
      <c r="I3325" s="50">
        <v>1</v>
      </c>
      <c r="J3325" s="15">
        <v>3</v>
      </c>
      <c r="K3325" s="15">
        <v>3</v>
      </c>
      <c r="L3325" s="15"/>
      <c r="M3325" s="66" t="str">
        <f>TEXT(Table2[[#This Row],[Gd.Dt]],"mmm-yy")</f>
        <v>Aug-22</v>
      </c>
      <c r="N3325" s="46" t="str">
        <f>MID(Table2[[#This Row],[BE]],6,2)</f>
        <v>TI</v>
      </c>
      <c r="O3325" s="46" t="str">
        <f>IF(Table2[[#This Row],[Type]]="IB","EOU",IF(Table2[[#This Row],[Type]]="MB","Local","492"))</f>
        <v>492</v>
      </c>
      <c r="P3325" s="46">
        <f>ROUND(Table2[[#This Row],[Cons]]/Table2[[#This Row],[Qty.]],5)</f>
        <v>1</v>
      </c>
      <c r="Q3325" s="46" t="b">
        <f>EXACT(Table2[[#This Row],[rate]],Table2[[#This Row],[Check]])</f>
        <v>1</v>
      </c>
      <c r="R3325" s="46"/>
      <c r="S3325" s="46" t="str">
        <f>IF(Table2[[#This Row],[SRO]]="EOU",VLOOKUP(Table2[[#This Row],[BE]],[2]GD.List!$C$3:$N$5014,12,0),IF(Table2[[#This Row],[SRO]]="Local","Polyester Staple Fibre","SRO 492"))</f>
        <v>SRO 492</v>
      </c>
    </row>
    <row r="3326" spans="1:19" x14ac:dyDescent="0.25">
      <c r="A3326" s="120" t="s">
        <v>2404</v>
      </c>
      <c r="B3326" s="116" t="s">
        <v>2400</v>
      </c>
      <c r="C3326" s="165">
        <v>48000</v>
      </c>
      <c r="D3326" s="117">
        <v>5402.33</v>
      </c>
      <c r="E3326" s="7" t="s">
        <v>1937</v>
      </c>
      <c r="F3326" s="116" t="s">
        <v>2406</v>
      </c>
      <c r="G3326" s="156">
        <v>44775</v>
      </c>
      <c r="H3326" s="82">
        <v>24710918.32</v>
      </c>
      <c r="I3326" s="50">
        <v>0.99009999999999998</v>
      </c>
      <c r="J3326" s="15">
        <v>115.2</v>
      </c>
      <c r="K3326" s="15">
        <v>116.35</v>
      </c>
      <c r="L3326" s="15"/>
      <c r="M3326" s="66" t="str">
        <f>TEXT(Table2[[#This Row],[Gd.Dt]],"mmm-yy")</f>
        <v>Aug-22</v>
      </c>
      <c r="N3326" s="46" t="str">
        <f>MID(Table2[[#This Row],[BE]],6,2)</f>
        <v>IB</v>
      </c>
      <c r="O3326" s="46" t="str">
        <f>IF(Table2[[#This Row],[Type]]="IB","EOU",IF(Table2[[#This Row],[Type]]="MB","Local","492"))</f>
        <v>EOU</v>
      </c>
      <c r="P3326" s="46">
        <f>ROUND(Table2[[#This Row],[Cons]]/Table2[[#This Row],[Qty.]],5)</f>
        <v>0.99012</v>
      </c>
      <c r="Q3326" s="46" t="b">
        <f>EXACT(Table2[[#This Row],[rate]],Table2[[#This Row],[Check]])</f>
        <v>0</v>
      </c>
      <c r="R3326" s="46"/>
      <c r="S3326" s="46" t="str">
        <f>IF(Table2[[#This Row],[SRO]]="EOU",VLOOKUP(Table2[[#This Row],[BE]],[2]GD.List!$C$3:$N$5014,12,0),IF(Table2[[#This Row],[SRO]]="Local","Polyester Staple Fibre","SRO 492"))</f>
        <v>Elastolefin Yarn</v>
      </c>
    </row>
    <row r="3327" spans="1:19" x14ac:dyDescent="0.25">
      <c r="A3327" s="119" t="s">
        <v>2405</v>
      </c>
      <c r="B3327" s="119" t="s">
        <v>2400</v>
      </c>
      <c r="C3327" s="170">
        <v>48000</v>
      </c>
      <c r="D3327" s="171">
        <v>5402.33</v>
      </c>
      <c r="E3327" s="162" t="s">
        <v>1937</v>
      </c>
      <c r="F3327" s="119" t="s">
        <v>2406</v>
      </c>
      <c r="G3327" s="163">
        <v>44775</v>
      </c>
      <c r="H3327" s="172">
        <v>24710918.32</v>
      </c>
      <c r="I3327" s="53">
        <v>0.99009999999999998</v>
      </c>
      <c r="J3327" s="30">
        <v>3207.04</v>
      </c>
      <c r="K3327" s="30">
        <v>3239.11</v>
      </c>
      <c r="L3327" s="30"/>
      <c r="M3327" s="67" t="str">
        <f>TEXT(Table2[[#This Row],[Gd.Dt]],"mmm-yy")</f>
        <v>Aug-22</v>
      </c>
      <c r="N3327" s="47" t="str">
        <f>MID(Table2[[#This Row],[BE]],6,2)</f>
        <v>IB</v>
      </c>
      <c r="O3327" s="47" t="str">
        <f>IF(Table2[[#This Row],[Type]]="IB","EOU",IF(Table2[[#This Row],[Type]]="MB","Local","492"))</f>
        <v>EOU</v>
      </c>
      <c r="P3327" s="47">
        <f>ROUND(Table2[[#This Row],[Cons]]/Table2[[#This Row],[Qty.]],5)</f>
        <v>0.99009999999999998</v>
      </c>
      <c r="Q3327" s="47" t="b">
        <f>EXACT(Table2[[#This Row],[rate]],Table2[[#This Row],[Check]])</f>
        <v>1</v>
      </c>
      <c r="R3327" s="47"/>
      <c r="S3327" s="47" t="str">
        <f>IF(Table2[[#This Row],[SRO]]="EOU",VLOOKUP(Table2[[#This Row],[BE]],[2]GD.List!$C$3:$N$5014,12,0),IF(Table2[[#This Row],[SRO]]="Local","Polyester Staple Fibre","SRO 492"))</f>
        <v>Polyester Yarn</v>
      </c>
    </row>
    <row r="3328" spans="1:19" x14ac:dyDescent="0.25">
      <c r="A3328" s="116" t="s">
        <v>1</v>
      </c>
      <c r="B3328" s="116" t="s">
        <v>2415</v>
      </c>
      <c r="C3328" s="165">
        <v>3156</v>
      </c>
      <c r="D3328" s="117">
        <v>2701.12</v>
      </c>
      <c r="E3328" s="7" t="s">
        <v>2417</v>
      </c>
      <c r="F3328" s="116" t="s">
        <v>2421</v>
      </c>
      <c r="G3328" s="156">
        <v>44777</v>
      </c>
      <c r="H3328" s="82">
        <v>38357948.420000002</v>
      </c>
      <c r="I3328" s="50">
        <v>0.4</v>
      </c>
      <c r="J3328" s="15">
        <v>7052.4</v>
      </c>
      <c r="K3328" s="15">
        <v>17631</v>
      </c>
      <c r="L3328" s="15"/>
      <c r="M3328" s="66" t="str">
        <f>TEXT(Table2[[#This Row],[Gd.Dt]],"mmm-yy")</f>
        <v>Aug-22</v>
      </c>
      <c r="N3328" s="46" t="str">
        <f>MID(Table2[[#This Row],[BE]],6,2)</f>
        <v>IB</v>
      </c>
      <c r="O3328" s="46" t="str">
        <f>IF(Table2[[#This Row],[Type]]="IB","EOU",IF(Table2[[#This Row],[Type]]="MB","Local","492"))</f>
        <v>EOU</v>
      </c>
      <c r="P3328" s="46">
        <f>ROUND(Table2[[#This Row],[Cons]]/Table2[[#This Row],[Qty.]],5)</f>
        <v>0.4</v>
      </c>
      <c r="Q3328" s="46" t="b">
        <f>EXACT(Table2[[#This Row],[rate]],Table2[[#This Row],[Check]])</f>
        <v>1</v>
      </c>
      <c r="R3328" s="46"/>
      <c r="S3328" s="46" t="str">
        <f>IF(Table2[[#This Row],[SRO]]="EOU",VLOOKUP(Table2[[#This Row],[BE]],[2]GD.List!$C$3:$N$5014,12,0),IF(Table2[[#This Row],[SRO]]="Local","Polyester Staple Fibre","SRO 492"))</f>
        <v>Textile Coal</v>
      </c>
    </row>
    <row r="3329" spans="1:19" x14ac:dyDescent="0.25">
      <c r="A3329" s="120" t="s">
        <v>1</v>
      </c>
      <c r="B3329" s="116" t="s">
        <v>2416</v>
      </c>
      <c r="C3329" s="165">
        <v>23330</v>
      </c>
      <c r="D3329" s="117">
        <v>2701.12</v>
      </c>
      <c r="E3329" s="7" t="s">
        <v>2420</v>
      </c>
      <c r="F3329" s="116" t="s">
        <v>2422</v>
      </c>
      <c r="G3329" s="156">
        <v>44777</v>
      </c>
      <c r="H3329" s="82">
        <v>26696953.210000001</v>
      </c>
      <c r="I3329" s="50">
        <v>0.1</v>
      </c>
      <c r="J3329" s="15">
        <v>1673.4</v>
      </c>
      <c r="K3329" s="15">
        <v>16734</v>
      </c>
      <c r="L3329" s="15"/>
      <c r="M3329" s="66" t="str">
        <f>TEXT(Table2[[#This Row],[Gd.Dt]],"mmm-yy")</f>
        <v>Aug-22</v>
      </c>
      <c r="N3329" s="46" t="str">
        <f>MID(Table2[[#This Row],[BE]],6,2)</f>
        <v>IB</v>
      </c>
      <c r="O3329" s="46" t="str">
        <f>IF(Table2[[#This Row],[Type]]="IB","EOU",IF(Table2[[#This Row],[Type]]="MB","Local","492"))</f>
        <v>EOU</v>
      </c>
      <c r="P3329" s="46">
        <f>ROUND(Table2[[#This Row],[Cons]]/Table2[[#This Row],[Qty.]],5)</f>
        <v>0.1</v>
      </c>
      <c r="Q3329" s="46" t="b">
        <f>EXACT(Table2[[#This Row],[rate]],Table2[[#This Row],[Check]])</f>
        <v>1</v>
      </c>
      <c r="R3329" s="46"/>
      <c r="S3329" s="46" t="str">
        <f>IF(Table2[[#This Row],[SRO]]="EOU",VLOOKUP(Table2[[#This Row],[BE]],[2]GD.List!$C$3:$N$5014,12,0),IF(Table2[[#This Row],[SRO]]="Local","Polyester Staple Fibre","SRO 492"))</f>
        <v>Textile Coal</v>
      </c>
    </row>
    <row r="3330" spans="1:19" x14ac:dyDescent="0.25">
      <c r="A3330" s="120" t="s">
        <v>1881</v>
      </c>
      <c r="B3330" s="116" t="s">
        <v>2416</v>
      </c>
      <c r="C3330" s="165">
        <v>23330</v>
      </c>
      <c r="D3330" s="117">
        <v>2847</v>
      </c>
      <c r="E3330" s="7" t="s">
        <v>2420</v>
      </c>
      <c r="F3330" s="116" t="s">
        <v>2422</v>
      </c>
      <c r="G3330" s="156">
        <v>44777</v>
      </c>
      <c r="H3330" s="82">
        <v>26696953.210000001</v>
      </c>
      <c r="I3330" s="50">
        <v>0.03</v>
      </c>
      <c r="J3330" s="15">
        <v>333.87</v>
      </c>
      <c r="K3330" s="15">
        <v>11129</v>
      </c>
      <c r="L3330" s="15"/>
      <c r="M3330" s="66" t="str">
        <f>TEXT(Table2[[#This Row],[Gd.Dt]],"mmm-yy")</f>
        <v>Aug-22</v>
      </c>
      <c r="N3330" s="46" t="str">
        <f>MID(Table2[[#This Row],[BE]],6,2)</f>
        <v>IB</v>
      </c>
      <c r="O3330" s="46" t="str">
        <f>IF(Table2[[#This Row],[Type]]="IB","EOU",IF(Table2[[#This Row],[Type]]="MB","Local","492"))</f>
        <v>EOU</v>
      </c>
      <c r="P3330" s="46">
        <f>ROUND(Table2[[#This Row],[Cons]]/Table2[[#This Row],[Qty.]],5)</f>
        <v>0.03</v>
      </c>
      <c r="Q3330" s="46" t="b">
        <f>EXACT(Table2[[#This Row],[rate]],Table2[[#This Row],[Check]])</f>
        <v>1</v>
      </c>
      <c r="R3330" s="46"/>
      <c r="S3330" s="46" t="str">
        <f>IF(Table2[[#This Row],[SRO]]="EOU",VLOOKUP(Table2[[#This Row],[BE]],[2]GD.List!$C$3:$N$5014,12,0),IF(Table2[[#This Row],[SRO]]="Local","Polyester Staple Fibre","SRO 492"))</f>
        <v>Textile Chemical</v>
      </c>
    </row>
    <row r="3331" spans="1:19" x14ac:dyDescent="0.25">
      <c r="A3331" s="119" t="s">
        <v>2221</v>
      </c>
      <c r="B3331" s="116" t="s">
        <v>2412</v>
      </c>
      <c r="C3331" s="165">
        <v>29196</v>
      </c>
      <c r="D3331" s="117">
        <v>5201.009</v>
      </c>
      <c r="E3331" s="7" t="s">
        <v>2413</v>
      </c>
      <c r="F3331" s="116" t="s">
        <v>2414</v>
      </c>
      <c r="G3331" s="156">
        <v>44776</v>
      </c>
      <c r="H3331" s="82">
        <v>25018937.09</v>
      </c>
      <c r="I3331" s="50">
        <v>0.35714000000000001</v>
      </c>
      <c r="J3331" s="15">
        <v>4431.04</v>
      </c>
      <c r="K3331" s="15">
        <v>12407</v>
      </c>
      <c r="L3331" s="15"/>
      <c r="M3331" s="66" t="str">
        <f>TEXT(Table2[[#This Row],[Gd.Dt]],"mmm-yy")</f>
        <v>Aug-22</v>
      </c>
      <c r="N3331" s="46" t="str">
        <f>MID(Table2[[#This Row],[BE]],6,2)</f>
        <v>IB</v>
      </c>
      <c r="O3331" s="46" t="str">
        <f>IF(Table2[[#This Row],[Type]]="IB","EOU",IF(Table2[[#This Row],[Type]]="MB","Local","492"))</f>
        <v>EOU</v>
      </c>
      <c r="P3331" s="46">
        <f>ROUND(Table2[[#This Row],[Cons]]/Table2[[#This Row],[Qty.]],5)</f>
        <v>0.35714000000000001</v>
      </c>
      <c r="Q3331" s="46" t="b">
        <f>EXACT(Table2[[#This Row],[rate]],Table2[[#This Row],[Check]])</f>
        <v>1</v>
      </c>
      <c r="R3331" s="46"/>
      <c r="S3331" s="46" t="str">
        <f>IF(Table2[[#This Row],[SRO]]="EOU",VLOOKUP(Table2[[#This Row],[BE]],[2]GD.List!$C$3:$N$5014,12,0),IF(Table2[[#This Row],[SRO]]="Local","Polyester Staple Fibre","SRO 492"))</f>
        <v>Raw Cotton</v>
      </c>
    </row>
    <row r="3332" spans="1:19" x14ac:dyDescent="0.25">
      <c r="A3332" s="120" t="s">
        <v>2221</v>
      </c>
      <c r="B3332" s="116" t="s">
        <v>2415</v>
      </c>
      <c r="C3332" s="165">
        <v>3156</v>
      </c>
      <c r="D3332" s="117">
        <v>5201.009</v>
      </c>
      <c r="E3332" s="7" t="s">
        <v>2417</v>
      </c>
      <c r="F3332" s="116" t="s">
        <v>2421</v>
      </c>
      <c r="G3332" s="156">
        <v>44777</v>
      </c>
      <c r="H3332" s="82">
        <v>38357948.420000002</v>
      </c>
      <c r="I3332" s="50">
        <v>0.624</v>
      </c>
      <c r="J3332" s="15">
        <v>11001.74</v>
      </c>
      <c r="K3332" s="15">
        <v>17631</v>
      </c>
      <c r="L3332" s="15"/>
      <c r="M3332" s="66" t="str">
        <f>TEXT(Table2[[#This Row],[Gd.Dt]],"mmm-yy")</f>
        <v>Aug-22</v>
      </c>
      <c r="N3332" s="46" t="str">
        <f>MID(Table2[[#This Row],[BE]],6,2)</f>
        <v>IB</v>
      </c>
      <c r="O3332" s="46" t="str">
        <f>IF(Table2[[#This Row],[Type]]="IB","EOU",IF(Table2[[#This Row],[Type]]="MB","Local","492"))</f>
        <v>EOU</v>
      </c>
      <c r="P3332" s="46">
        <f>ROUND(Table2[[#This Row],[Cons]]/Table2[[#This Row],[Qty.]],5)</f>
        <v>0.624</v>
      </c>
      <c r="Q3332" s="46" t="b">
        <f>EXACT(Table2[[#This Row],[rate]],Table2[[#This Row],[Check]])</f>
        <v>1</v>
      </c>
      <c r="R3332" s="46"/>
      <c r="S3332" s="46" t="str">
        <f>IF(Table2[[#This Row],[SRO]]="EOU",VLOOKUP(Table2[[#This Row],[BE]],[2]GD.List!$C$3:$N$5014,12,0),IF(Table2[[#This Row],[SRO]]="Local","Polyester Staple Fibre","SRO 492"))</f>
        <v>Raw Cotton</v>
      </c>
    </row>
    <row r="3333" spans="1:19" x14ac:dyDescent="0.25">
      <c r="A3333" s="120" t="s">
        <v>2355</v>
      </c>
      <c r="B3333" s="116" t="s">
        <v>2412</v>
      </c>
      <c r="C3333" s="165">
        <v>29196</v>
      </c>
      <c r="D3333" s="117">
        <v>9606.1</v>
      </c>
      <c r="E3333" s="7" t="s">
        <v>2413</v>
      </c>
      <c r="F3333" s="116" t="s">
        <v>2414</v>
      </c>
      <c r="G3333" s="156">
        <v>44776</v>
      </c>
      <c r="H3333" s="82">
        <v>25018937.09</v>
      </c>
      <c r="I3333" s="50">
        <v>1</v>
      </c>
      <c r="J3333" s="15">
        <v>12</v>
      </c>
      <c r="K3333" s="15">
        <v>12</v>
      </c>
      <c r="L3333" s="15"/>
      <c r="M3333" s="66" t="str">
        <f>TEXT(Table2[[#This Row],[Gd.Dt]],"mmm-yy")</f>
        <v>Aug-22</v>
      </c>
      <c r="N3333" s="46" t="str">
        <f>MID(Table2[[#This Row],[BE]],6,2)</f>
        <v>TI</v>
      </c>
      <c r="O3333" s="46" t="str">
        <f>IF(Table2[[#This Row],[Type]]="IB","EOU",IF(Table2[[#This Row],[Type]]="MB","Local","492"))</f>
        <v>492</v>
      </c>
      <c r="P3333" s="46">
        <f>ROUND(Table2[[#This Row],[Cons]]/Table2[[#This Row],[Qty.]],5)</f>
        <v>1</v>
      </c>
      <c r="Q3333" s="46" t="b">
        <f>EXACT(Table2[[#This Row],[rate]],Table2[[#This Row],[Check]])</f>
        <v>1</v>
      </c>
      <c r="R3333" s="46"/>
      <c r="S3333" s="46" t="str">
        <f>IF(Table2[[#This Row],[SRO]]="EOU",VLOOKUP(Table2[[#This Row],[BE]],[2]GD.List!$C$3:$N$5014,12,0),IF(Table2[[#This Row],[SRO]]="Local","Polyester Staple Fibre","SRO 492"))</f>
        <v>SRO 492</v>
      </c>
    </row>
    <row r="3334" spans="1:19" x14ac:dyDescent="0.25">
      <c r="A3334" s="120" t="s">
        <v>2410</v>
      </c>
      <c r="B3334" s="116" t="s">
        <v>2412</v>
      </c>
      <c r="C3334" s="165">
        <v>29196</v>
      </c>
      <c r="D3334" s="117">
        <v>4821.1090000000004</v>
      </c>
      <c r="E3334" s="7" t="s">
        <v>2413</v>
      </c>
      <c r="F3334" s="116" t="s">
        <v>2414</v>
      </c>
      <c r="G3334" s="156">
        <v>44776</v>
      </c>
      <c r="H3334" s="82">
        <v>25018937.09</v>
      </c>
      <c r="I3334" s="50">
        <v>1</v>
      </c>
      <c r="J3334" s="15">
        <v>15</v>
      </c>
      <c r="K3334" s="15">
        <v>15</v>
      </c>
      <c r="L3334" s="15"/>
      <c r="M3334" s="66" t="str">
        <f>TEXT(Table2[[#This Row],[Gd.Dt]],"mmm-yy")</f>
        <v>Aug-22</v>
      </c>
      <c r="N3334" s="46" t="str">
        <f>MID(Table2[[#This Row],[BE]],6,2)</f>
        <v>TI</v>
      </c>
      <c r="O3334" s="46" t="str">
        <f>IF(Table2[[#This Row],[Type]]="IB","EOU",IF(Table2[[#This Row],[Type]]="MB","Local","492"))</f>
        <v>492</v>
      </c>
      <c r="P3334" s="46">
        <f>ROUND(Table2[[#This Row],[Cons]]/Table2[[#This Row],[Qty.]],5)</f>
        <v>1</v>
      </c>
      <c r="Q3334" s="46" t="b">
        <f>EXACT(Table2[[#This Row],[rate]],Table2[[#This Row],[Check]])</f>
        <v>1</v>
      </c>
      <c r="R3334" s="46"/>
      <c r="S3334" s="46" t="str">
        <f>IF(Table2[[#This Row],[SRO]]="EOU",VLOOKUP(Table2[[#This Row],[BE]],[2]GD.List!$C$3:$N$5014,12,0),IF(Table2[[#This Row],[SRO]]="Local","Polyester Staple Fibre","SRO 492"))</f>
        <v>SRO 492</v>
      </c>
    </row>
    <row r="3335" spans="1:19" x14ac:dyDescent="0.25">
      <c r="A3335" s="119" t="s">
        <v>2411</v>
      </c>
      <c r="B3335" s="116" t="s">
        <v>2412</v>
      </c>
      <c r="C3335" s="165">
        <v>29196</v>
      </c>
      <c r="D3335" s="117">
        <v>8523.5990000000002</v>
      </c>
      <c r="E3335" s="7" t="s">
        <v>2413</v>
      </c>
      <c r="F3335" s="116" t="s">
        <v>2414</v>
      </c>
      <c r="G3335" s="156">
        <v>44776</v>
      </c>
      <c r="H3335" s="82">
        <v>25018937.09</v>
      </c>
      <c r="I3335" s="50">
        <v>1</v>
      </c>
      <c r="J3335" s="15">
        <v>21000</v>
      </c>
      <c r="K3335" s="15">
        <v>21000</v>
      </c>
      <c r="L3335" s="15"/>
      <c r="M3335" s="66" t="str">
        <f>TEXT(Table2[[#This Row],[Gd.Dt]],"mmm-yy")</f>
        <v>Aug-22</v>
      </c>
      <c r="N3335" s="46" t="str">
        <f>MID(Table2[[#This Row],[BE]],6,2)</f>
        <v>TI</v>
      </c>
      <c r="O3335" s="46" t="str">
        <f>IF(Table2[[#This Row],[Type]]="IB","EOU",IF(Table2[[#This Row],[Type]]="MB","Local","492"))</f>
        <v>492</v>
      </c>
      <c r="P3335" s="46">
        <f>ROUND(Table2[[#This Row],[Cons]]/Table2[[#This Row],[Qty.]],5)</f>
        <v>1</v>
      </c>
      <c r="Q3335" s="46" t="b">
        <f>EXACT(Table2[[#This Row],[rate]],Table2[[#This Row],[Check]])</f>
        <v>1</v>
      </c>
      <c r="R3335" s="46"/>
      <c r="S3335" s="46" t="str">
        <f>IF(Table2[[#This Row],[SRO]]="EOU",VLOOKUP(Table2[[#This Row],[BE]],[2]GD.List!$C$3:$N$5014,12,0),IF(Table2[[#This Row],[SRO]]="Local","Polyester Staple Fibre","SRO 492"))</f>
        <v>SRO 492</v>
      </c>
    </row>
    <row r="3336" spans="1:19" x14ac:dyDescent="0.25">
      <c r="A3336" s="120" t="s">
        <v>2411</v>
      </c>
      <c r="B3336" s="116" t="s">
        <v>2412</v>
      </c>
      <c r="C3336" s="165">
        <v>29196</v>
      </c>
      <c r="D3336" s="117">
        <v>7317.0010000000002</v>
      </c>
      <c r="E3336" s="7" t="s">
        <v>2413</v>
      </c>
      <c r="F3336" s="116" t="s">
        <v>2414</v>
      </c>
      <c r="G3336" s="156">
        <v>44776</v>
      </c>
      <c r="H3336" s="82">
        <v>25018937.09</v>
      </c>
      <c r="I3336" s="50">
        <v>1</v>
      </c>
      <c r="J3336" s="15">
        <v>27</v>
      </c>
      <c r="K3336" s="15">
        <v>27</v>
      </c>
      <c r="L3336" s="15"/>
      <c r="M3336" s="66" t="str">
        <f>TEXT(Table2[[#This Row],[Gd.Dt]],"mmm-yy")</f>
        <v>Aug-22</v>
      </c>
      <c r="N3336" s="46" t="str">
        <f>MID(Table2[[#This Row],[BE]],6,2)</f>
        <v>TI</v>
      </c>
      <c r="O3336" s="46" t="str">
        <f>IF(Table2[[#This Row],[Type]]="IB","EOU",IF(Table2[[#This Row],[Type]]="MB","Local","492"))</f>
        <v>492</v>
      </c>
      <c r="P3336" s="46">
        <f>ROUND(Table2[[#This Row],[Cons]]/Table2[[#This Row],[Qty.]],5)</f>
        <v>1</v>
      </c>
      <c r="Q3336" s="46" t="b">
        <f>EXACT(Table2[[#This Row],[rate]],Table2[[#This Row],[Check]])</f>
        <v>1</v>
      </c>
      <c r="R3336" s="46"/>
      <c r="S3336" s="46" t="str">
        <f>IF(Table2[[#This Row],[SRO]]="EOU",VLOOKUP(Table2[[#This Row],[BE]],[2]GD.List!$C$3:$N$5014,12,0),IF(Table2[[#This Row],[SRO]]="Local","Polyester Staple Fibre","SRO 492"))</f>
        <v>SRO 492</v>
      </c>
    </row>
    <row r="3337" spans="1:19" x14ac:dyDescent="0.25">
      <c r="A3337" s="119" t="s">
        <v>2418</v>
      </c>
      <c r="B3337" s="116" t="s">
        <v>2415</v>
      </c>
      <c r="C3337" s="165">
        <v>3156</v>
      </c>
      <c r="D3337" s="117">
        <v>2847</v>
      </c>
      <c r="E3337" s="7" t="s">
        <v>2417</v>
      </c>
      <c r="F3337" s="116" t="s">
        <v>2421</v>
      </c>
      <c r="G3337" s="156">
        <v>44777</v>
      </c>
      <c r="H3337" s="82">
        <v>38357948.420000002</v>
      </c>
      <c r="I3337" s="50">
        <v>0.03</v>
      </c>
      <c r="J3337" s="15">
        <v>528.93000000000006</v>
      </c>
      <c r="K3337" s="15">
        <v>17631</v>
      </c>
      <c r="L3337" s="15"/>
      <c r="M3337" s="66" t="str">
        <f>TEXT(Table2[[#This Row],[Gd.Dt]],"mmm-yy")</f>
        <v>Aug-22</v>
      </c>
      <c r="N3337" s="46" t="str">
        <f>MID(Table2[[#This Row],[BE]],6,2)</f>
        <v>IB</v>
      </c>
      <c r="O3337" s="46" t="str">
        <f>IF(Table2[[#This Row],[Type]]="IB","EOU",IF(Table2[[#This Row],[Type]]="MB","Local","492"))</f>
        <v>EOU</v>
      </c>
      <c r="P3337" s="46">
        <f>ROUND(Table2[[#This Row],[Cons]]/Table2[[#This Row],[Qty.]],5)</f>
        <v>0.03</v>
      </c>
      <c r="Q3337" s="46" t="b">
        <f>EXACT(Table2[[#This Row],[rate]],Table2[[#This Row],[Check]])</f>
        <v>1</v>
      </c>
      <c r="R3337" s="46"/>
      <c r="S3337" s="46" t="str">
        <f>IF(Table2[[#This Row],[SRO]]="EOU",VLOOKUP(Table2[[#This Row],[BE]],[2]GD.List!$C$3:$N$5014,12,0),IF(Table2[[#This Row],[SRO]]="Local","Polyester Staple Fibre","SRO 492"))</f>
        <v>Textile Chemical</v>
      </c>
    </row>
    <row r="3338" spans="1:19" x14ac:dyDescent="0.25">
      <c r="A3338" s="120" t="s">
        <v>2418</v>
      </c>
      <c r="B3338" s="116" t="s">
        <v>2416</v>
      </c>
      <c r="C3338" s="165">
        <v>23330</v>
      </c>
      <c r="D3338" s="117">
        <v>2847</v>
      </c>
      <c r="E3338" s="7" t="s">
        <v>2420</v>
      </c>
      <c r="F3338" s="116" t="s">
        <v>2422</v>
      </c>
      <c r="G3338" s="156">
        <v>44777</v>
      </c>
      <c r="H3338" s="82">
        <v>26696953.210000001</v>
      </c>
      <c r="I3338" s="50">
        <v>0.03</v>
      </c>
      <c r="J3338" s="15">
        <v>168.15</v>
      </c>
      <c r="K3338" s="15">
        <v>5605</v>
      </c>
      <c r="L3338" s="15"/>
      <c r="M3338" s="66" t="str">
        <f>TEXT(Table2[[#This Row],[Gd.Dt]],"mmm-yy")</f>
        <v>Aug-22</v>
      </c>
      <c r="N3338" s="46" t="str">
        <f>MID(Table2[[#This Row],[BE]],6,2)</f>
        <v>IB</v>
      </c>
      <c r="O3338" s="46" t="str">
        <f>IF(Table2[[#This Row],[Type]]="IB","EOU",IF(Table2[[#This Row],[Type]]="MB","Local","492"))</f>
        <v>EOU</v>
      </c>
      <c r="P3338" s="46">
        <f>ROUND(Table2[[#This Row],[Cons]]/Table2[[#This Row],[Qty.]],5)</f>
        <v>0.03</v>
      </c>
      <c r="Q3338" s="46" t="b">
        <f>EXACT(Table2[[#This Row],[rate]],Table2[[#This Row],[Check]])</f>
        <v>1</v>
      </c>
      <c r="R3338" s="46"/>
      <c r="S3338" s="46" t="str">
        <f>IF(Table2[[#This Row],[SRO]]="EOU",VLOOKUP(Table2[[#This Row],[BE]],[2]GD.List!$C$3:$N$5014,12,0),IF(Table2[[#This Row],[SRO]]="Local","Polyester Staple Fibre","SRO 492"))</f>
        <v>Textile Chemical</v>
      </c>
    </row>
    <row r="3339" spans="1:19" x14ac:dyDescent="0.25">
      <c r="A3339" s="119" t="s">
        <v>2419</v>
      </c>
      <c r="B3339" s="119" t="s">
        <v>2416</v>
      </c>
      <c r="C3339" s="170">
        <v>23330</v>
      </c>
      <c r="D3339" s="171">
        <v>5205.12</v>
      </c>
      <c r="E3339" s="162" t="s">
        <v>2420</v>
      </c>
      <c r="F3339" s="119" t="s">
        <v>2422</v>
      </c>
      <c r="G3339" s="163">
        <v>44777</v>
      </c>
      <c r="H3339" s="172">
        <v>26696953.210000001</v>
      </c>
      <c r="I3339" s="53">
        <v>1.0101</v>
      </c>
      <c r="J3339" s="30">
        <v>16903.009999999998</v>
      </c>
      <c r="K3339" s="30">
        <v>16734</v>
      </c>
      <c r="L3339" s="30"/>
      <c r="M3339" s="67" t="str">
        <f>TEXT(Table2[[#This Row],[Gd.Dt]],"mmm-yy")</f>
        <v>Aug-22</v>
      </c>
      <c r="N3339" s="47" t="str">
        <f>MID(Table2[[#This Row],[BE]],6,2)</f>
        <v>IB</v>
      </c>
      <c r="O3339" s="47" t="str">
        <f>IF(Table2[[#This Row],[Type]]="IB","EOU",IF(Table2[[#This Row],[Type]]="MB","Local","492"))</f>
        <v>EOU</v>
      </c>
      <c r="P3339" s="47">
        <f>ROUND(Table2[[#This Row],[Cons]]/Table2[[#This Row],[Qty.]],5)</f>
        <v>1.0101</v>
      </c>
      <c r="Q3339" s="47" t="b">
        <f>EXACT(Table2[[#This Row],[rate]],Table2[[#This Row],[Check]])</f>
        <v>1</v>
      </c>
      <c r="R3339" s="47"/>
      <c r="S3339" s="47" t="str">
        <f>IF(Table2[[#This Row],[SRO]]="EOU",VLOOKUP(Table2[[#This Row],[BE]],[2]GD.List!$C$3:$N$5014,12,0),IF(Table2[[#This Row],[SRO]]="Local","Polyester Staple Fibre","SRO 492"))</f>
        <v>Cotton Yarn</v>
      </c>
    </row>
    <row r="3340" spans="1:19" x14ac:dyDescent="0.25">
      <c r="A3340" s="119" t="s">
        <v>1</v>
      </c>
      <c r="B3340" s="116" t="s">
        <v>2427</v>
      </c>
      <c r="C3340" s="165">
        <v>15840</v>
      </c>
      <c r="D3340" s="117">
        <v>2701.12</v>
      </c>
      <c r="E3340" s="7" t="s">
        <v>2434</v>
      </c>
      <c r="F3340" s="116" t="s">
        <v>2435</v>
      </c>
      <c r="G3340" s="156">
        <v>44778</v>
      </c>
      <c r="H3340" s="82">
        <v>36545092.090000004</v>
      </c>
      <c r="I3340" s="50">
        <v>0.1</v>
      </c>
      <c r="J3340" s="15">
        <v>928.80000000000007</v>
      </c>
      <c r="K3340" s="15">
        <v>9288</v>
      </c>
      <c r="L3340" s="15"/>
      <c r="M3340" s="66" t="str">
        <f>TEXT(Table2[[#This Row],[Gd.Dt]],"mmm-yy")</f>
        <v>Aug-22</v>
      </c>
      <c r="N3340" s="46" t="str">
        <f>MID(Table2[[#This Row],[BE]],6,2)</f>
        <v>IB</v>
      </c>
      <c r="O3340" s="46" t="str">
        <f>IF(Table2[[#This Row],[Type]]="IB","EOU",IF(Table2[[#This Row],[Type]]="MB","Local","492"))</f>
        <v>EOU</v>
      </c>
      <c r="P3340" s="46">
        <f>ROUND(Table2[[#This Row],[Cons]]/Table2[[#This Row],[Qty.]],5)</f>
        <v>0.1</v>
      </c>
      <c r="Q3340" s="46" t="b">
        <f>EXACT(Table2[[#This Row],[rate]],Table2[[#This Row],[Check]])</f>
        <v>1</v>
      </c>
      <c r="R3340" s="46"/>
      <c r="S3340" s="46" t="str">
        <f>IF(Table2[[#This Row],[SRO]]="EOU",VLOOKUP(Table2[[#This Row],[BE]],[2]GD.List!$C$3:$N$5014,12,0),IF(Table2[[#This Row],[SRO]]="Local","Polyester Staple Fibre","SRO 492"))</f>
        <v>Textile Coal</v>
      </c>
    </row>
    <row r="3341" spans="1:19" x14ac:dyDescent="0.25">
      <c r="A3341" s="116" t="s">
        <v>1</v>
      </c>
      <c r="B3341" s="116" t="s">
        <v>2424</v>
      </c>
      <c r="C3341" s="165">
        <v>11520</v>
      </c>
      <c r="D3341" s="117">
        <v>2701.12</v>
      </c>
      <c r="E3341" s="7" t="s">
        <v>2429</v>
      </c>
      <c r="F3341" s="116" t="s">
        <v>2436</v>
      </c>
      <c r="G3341" s="156">
        <v>44777</v>
      </c>
      <c r="H3341" s="82">
        <v>27040698.530000001</v>
      </c>
      <c r="I3341" s="50">
        <v>0.4</v>
      </c>
      <c r="J3341" s="15">
        <v>4686.3999999999996</v>
      </c>
      <c r="K3341" s="15">
        <v>11716</v>
      </c>
      <c r="L3341" s="15"/>
      <c r="M3341" s="66" t="str">
        <f>TEXT(Table2[[#This Row],[Gd.Dt]],"mmm-yy")</f>
        <v>Aug-22</v>
      </c>
      <c r="N3341" s="46" t="str">
        <f>MID(Table2[[#This Row],[BE]],6,2)</f>
        <v>IB</v>
      </c>
      <c r="O3341" s="46" t="str">
        <f>IF(Table2[[#This Row],[Type]]="IB","EOU",IF(Table2[[#This Row],[Type]]="MB","Local","492"))</f>
        <v>EOU</v>
      </c>
      <c r="P3341" s="46">
        <f>ROUND(Table2[[#This Row],[Cons]]/Table2[[#This Row],[Qty.]],5)</f>
        <v>0.4</v>
      </c>
      <c r="Q3341" s="46" t="b">
        <f>EXACT(Table2[[#This Row],[rate]],Table2[[#This Row],[Check]])</f>
        <v>1</v>
      </c>
      <c r="R3341" s="46"/>
      <c r="S3341" s="46" t="str">
        <f>IF(Table2[[#This Row],[SRO]]="EOU",VLOOKUP(Table2[[#This Row],[BE]],[2]GD.List!$C$3:$N$5014,12,0),IF(Table2[[#This Row],[SRO]]="Local","Polyester Staple Fibre","SRO 492"))</f>
        <v>Textile Coal</v>
      </c>
    </row>
    <row r="3342" spans="1:19" x14ac:dyDescent="0.25">
      <c r="A3342" s="119" t="s">
        <v>1</v>
      </c>
      <c r="B3342" s="116" t="s">
        <v>2423</v>
      </c>
      <c r="C3342" s="165">
        <v>30360</v>
      </c>
      <c r="D3342" s="117">
        <v>2701.12</v>
      </c>
      <c r="E3342" s="7" t="s">
        <v>2428</v>
      </c>
      <c r="F3342" s="116" t="s">
        <v>2437</v>
      </c>
      <c r="G3342" s="156">
        <v>44777</v>
      </c>
      <c r="H3342" s="82">
        <v>28293457.260000002</v>
      </c>
      <c r="I3342" s="50">
        <v>0.4</v>
      </c>
      <c r="J3342" s="15">
        <v>8452.4</v>
      </c>
      <c r="K3342" s="15">
        <v>21131</v>
      </c>
      <c r="L3342" s="15"/>
      <c r="M3342" s="66" t="str">
        <f>TEXT(Table2[[#This Row],[Gd.Dt]],"mmm-yy")</f>
        <v>Aug-22</v>
      </c>
      <c r="N3342" s="46" t="str">
        <f>MID(Table2[[#This Row],[BE]],6,2)</f>
        <v>IB</v>
      </c>
      <c r="O3342" s="46" t="str">
        <f>IF(Table2[[#This Row],[Type]]="IB","EOU",IF(Table2[[#This Row],[Type]]="MB","Local","492"))</f>
        <v>EOU</v>
      </c>
      <c r="P3342" s="46">
        <f>ROUND(Table2[[#This Row],[Cons]]/Table2[[#This Row],[Qty.]],5)</f>
        <v>0.4</v>
      </c>
      <c r="Q3342" s="46" t="b">
        <f>EXACT(Table2[[#This Row],[rate]],Table2[[#This Row],[Check]])</f>
        <v>1</v>
      </c>
      <c r="R3342" s="46"/>
      <c r="S3342" s="46" t="str">
        <f>IF(Table2[[#This Row],[SRO]]="EOU",VLOOKUP(Table2[[#This Row],[BE]],[2]GD.List!$C$3:$N$5014,12,0),IF(Table2[[#This Row],[SRO]]="Local","Polyester Staple Fibre","SRO 492"))</f>
        <v>Textile Coal</v>
      </c>
    </row>
    <row r="3343" spans="1:19" x14ac:dyDescent="0.25">
      <c r="A3343" s="116" t="s">
        <v>1</v>
      </c>
      <c r="B3343" s="116" t="s">
        <v>2425</v>
      </c>
      <c r="C3343" s="165">
        <v>19470</v>
      </c>
      <c r="D3343" s="117">
        <v>2701.12</v>
      </c>
      <c r="E3343" s="7" t="s">
        <v>2430</v>
      </c>
      <c r="F3343" s="116" t="s">
        <v>2432</v>
      </c>
      <c r="G3343" s="156">
        <v>44778</v>
      </c>
      <c r="H3343" s="82">
        <v>28825788.960000001</v>
      </c>
      <c r="I3343" s="50">
        <v>0.1</v>
      </c>
      <c r="J3343" s="15">
        <v>1612.6</v>
      </c>
      <c r="K3343" s="15">
        <v>16126</v>
      </c>
      <c r="L3343" s="15"/>
      <c r="M3343" s="66" t="str">
        <f>TEXT(Table2[[#This Row],[Gd.Dt]],"mmm-yy")</f>
        <v>Aug-22</v>
      </c>
      <c r="N3343" s="46" t="str">
        <f>MID(Table2[[#This Row],[BE]],6,2)</f>
        <v>IB</v>
      </c>
      <c r="O3343" s="46" t="str">
        <f>IF(Table2[[#This Row],[Type]]="IB","EOU",IF(Table2[[#This Row],[Type]]="MB","Local","492"))</f>
        <v>EOU</v>
      </c>
      <c r="P3343" s="46">
        <f>ROUND(Table2[[#This Row],[Cons]]/Table2[[#This Row],[Qty.]],5)</f>
        <v>0.1</v>
      </c>
      <c r="Q3343" s="46" t="b">
        <f>EXACT(Table2[[#This Row],[rate]],Table2[[#This Row],[Check]])</f>
        <v>1</v>
      </c>
      <c r="R3343" s="46"/>
      <c r="S3343" s="46" t="str">
        <f>IF(Table2[[#This Row],[SRO]]="EOU",VLOOKUP(Table2[[#This Row],[BE]],[2]GD.List!$C$3:$N$5014,12,0),IF(Table2[[#This Row],[SRO]]="Local","Polyester Staple Fibre","SRO 492"))</f>
        <v>Textile Coal</v>
      </c>
    </row>
    <row r="3344" spans="1:19" x14ac:dyDescent="0.25">
      <c r="A3344" s="120" t="s">
        <v>1</v>
      </c>
      <c r="B3344" s="116" t="s">
        <v>2426</v>
      </c>
      <c r="C3344" s="165">
        <v>14403</v>
      </c>
      <c r="D3344" s="117">
        <v>2701.12</v>
      </c>
      <c r="E3344" s="7" t="s">
        <v>2433</v>
      </c>
      <c r="F3344" s="116" t="s">
        <v>2438</v>
      </c>
      <c r="G3344" s="156">
        <v>44778</v>
      </c>
      <c r="H3344" s="82">
        <v>24623973.460000001</v>
      </c>
      <c r="I3344" s="50">
        <v>0.4</v>
      </c>
      <c r="J3344" s="15">
        <v>6044.8</v>
      </c>
      <c r="K3344" s="15">
        <v>15112</v>
      </c>
      <c r="L3344" s="15"/>
      <c r="M3344" s="66" t="str">
        <f>TEXT(Table2[[#This Row],[Gd.Dt]],"mmm-yy")</f>
        <v>Aug-22</v>
      </c>
      <c r="N3344" s="46" t="str">
        <f>MID(Table2[[#This Row],[BE]],6,2)</f>
        <v>IB</v>
      </c>
      <c r="O3344" s="46" t="str">
        <f>IF(Table2[[#This Row],[Type]]="IB","EOU",IF(Table2[[#This Row],[Type]]="MB","Local","492"))</f>
        <v>EOU</v>
      </c>
      <c r="P3344" s="46">
        <f>ROUND(Table2[[#This Row],[Cons]]/Table2[[#This Row],[Qty.]],5)</f>
        <v>0.4</v>
      </c>
      <c r="Q3344" s="46" t="b">
        <f>EXACT(Table2[[#This Row],[rate]],Table2[[#This Row],[Check]])</f>
        <v>1</v>
      </c>
      <c r="R3344" s="46"/>
      <c r="S3344" s="46" t="str">
        <f>IF(Table2[[#This Row],[SRO]]="EOU",VLOOKUP(Table2[[#This Row],[BE]],[2]GD.List!$C$3:$N$5014,12,0),IF(Table2[[#This Row],[SRO]]="Local","Polyester Staple Fibre","SRO 492"))</f>
        <v>Textile Coal</v>
      </c>
    </row>
    <row r="3345" spans="1:19" x14ac:dyDescent="0.25">
      <c r="A3345" s="119" t="s">
        <v>1881</v>
      </c>
      <c r="B3345" s="116" t="s">
        <v>2427</v>
      </c>
      <c r="C3345" s="165">
        <v>15840</v>
      </c>
      <c r="D3345" s="117">
        <v>2847</v>
      </c>
      <c r="E3345" s="7" t="s">
        <v>2434</v>
      </c>
      <c r="F3345" s="116" t="s">
        <v>2435</v>
      </c>
      <c r="G3345" s="156">
        <v>44778</v>
      </c>
      <c r="H3345" s="82">
        <v>36545092.090000004</v>
      </c>
      <c r="I3345" s="50">
        <v>0.03</v>
      </c>
      <c r="J3345" s="15">
        <v>278.64</v>
      </c>
      <c r="K3345" s="15">
        <v>9288</v>
      </c>
      <c r="L3345" s="15"/>
      <c r="M3345" s="66" t="str">
        <f>TEXT(Table2[[#This Row],[Gd.Dt]],"mmm-yy")</f>
        <v>Aug-22</v>
      </c>
      <c r="N3345" s="46" t="str">
        <f>MID(Table2[[#This Row],[BE]],6,2)</f>
        <v>IB</v>
      </c>
      <c r="O3345" s="46" t="str">
        <f>IF(Table2[[#This Row],[Type]]="IB","EOU",IF(Table2[[#This Row],[Type]]="MB","Local","492"))</f>
        <v>EOU</v>
      </c>
      <c r="P3345" s="46">
        <f>ROUND(Table2[[#This Row],[Cons]]/Table2[[#This Row],[Qty.]],5)</f>
        <v>0.03</v>
      </c>
      <c r="Q3345" s="46" t="b">
        <f>EXACT(Table2[[#This Row],[rate]],Table2[[#This Row],[Check]])</f>
        <v>1</v>
      </c>
      <c r="R3345" s="46"/>
      <c r="S3345" s="46" t="str">
        <f>IF(Table2[[#This Row],[SRO]]="EOU",VLOOKUP(Table2[[#This Row],[BE]],[2]GD.List!$C$3:$N$5014,12,0),IF(Table2[[#This Row],[SRO]]="Local","Polyester Staple Fibre","SRO 492"))</f>
        <v>Textile Chemical</v>
      </c>
    </row>
    <row r="3346" spans="1:19" x14ac:dyDescent="0.25">
      <c r="A3346" s="120" t="s">
        <v>1881</v>
      </c>
      <c r="B3346" s="116" t="s">
        <v>2424</v>
      </c>
      <c r="C3346" s="165">
        <v>11520</v>
      </c>
      <c r="D3346" s="117">
        <v>2847</v>
      </c>
      <c r="E3346" s="7" t="s">
        <v>2429</v>
      </c>
      <c r="F3346" s="116" t="s">
        <v>2436</v>
      </c>
      <c r="G3346" s="156">
        <v>44777</v>
      </c>
      <c r="H3346" s="82">
        <v>27040698.530000001</v>
      </c>
      <c r="I3346" s="50">
        <v>0.03</v>
      </c>
      <c r="J3346" s="15">
        <v>351.48</v>
      </c>
      <c r="K3346" s="15">
        <v>11716</v>
      </c>
      <c r="L3346" s="15"/>
      <c r="M3346" s="66" t="str">
        <f>TEXT(Table2[[#This Row],[Gd.Dt]],"mmm-yy")</f>
        <v>Aug-22</v>
      </c>
      <c r="N3346" s="46" t="str">
        <f>MID(Table2[[#This Row],[BE]],6,2)</f>
        <v>IB</v>
      </c>
      <c r="O3346" s="46" t="str">
        <f>IF(Table2[[#This Row],[Type]]="IB","EOU",IF(Table2[[#This Row],[Type]]="MB","Local","492"))</f>
        <v>EOU</v>
      </c>
      <c r="P3346" s="46">
        <f>ROUND(Table2[[#This Row],[Cons]]/Table2[[#This Row],[Qty.]],5)</f>
        <v>0.03</v>
      </c>
      <c r="Q3346" s="46" t="b">
        <f>EXACT(Table2[[#This Row],[rate]],Table2[[#This Row],[Check]])</f>
        <v>1</v>
      </c>
      <c r="R3346" s="46"/>
      <c r="S3346" s="46" t="str">
        <f>IF(Table2[[#This Row],[SRO]]="EOU",VLOOKUP(Table2[[#This Row],[BE]],[2]GD.List!$C$3:$N$5014,12,0),IF(Table2[[#This Row],[SRO]]="Local","Polyester Staple Fibre","SRO 492"))</f>
        <v>Textile Chemical</v>
      </c>
    </row>
    <row r="3347" spans="1:19" x14ac:dyDescent="0.25">
      <c r="A3347" s="119" t="s">
        <v>2221</v>
      </c>
      <c r="B3347" s="116" t="s">
        <v>2423</v>
      </c>
      <c r="C3347" s="165">
        <v>30360</v>
      </c>
      <c r="D3347" s="117">
        <v>5201.009</v>
      </c>
      <c r="E3347" s="7" t="s">
        <v>2428</v>
      </c>
      <c r="F3347" s="116" t="s">
        <v>2437</v>
      </c>
      <c r="G3347" s="156">
        <v>44777</v>
      </c>
      <c r="H3347" s="82">
        <v>28293457.260000002</v>
      </c>
      <c r="I3347" s="50">
        <v>0.624</v>
      </c>
      <c r="J3347" s="15">
        <v>13185.74</v>
      </c>
      <c r="K3347" s="15">
        <v>21131</v>
      </c>
      <c r="L3347" s="15"/>
      <c r="M3347" s="66" t="str">
        <f>TEXT(Table2[[#This Row],[Gd.Dt]],"mmm-yy")</f>
        <v>Aug-22</v>
      </c>
      <c r="N3347" s="46" t="str">
        <f>MID(Table2[[#This Row],[BE]],6,2)</f>
        <v>IB</v>
      </c>
      <c r="O3347" s="46" t="str">
        <f>IF(Table2[[#This Row],[Type]]="IB","EOU",IF(Table2[[#This Row],[Type]]="MB","Local","492"))</f>
        <v>EOU</v>
      </c>
      <c r="P3347" s="46">
        <f>ROUND(Table2[[#This Row],[Cons]]/Table2[[#This Row],[Qty.]],5)</f>
        <v>0.624</v>
      </c>
      <c r="Q3347" s="46" t="b">
        <f>EXACT(Table2[[#This Row],[rate]],Table2[[#This Row],[Check]])</f>
        <v>1</v>
      </c>
      <c r="R3347" s="46"/>
      <c r="S3347" s="46" t="str">
        <f>IF(Table2[[#This Row],[SRO]]="EOU",VLOOKUP(Table2[[#This Row],[BE]],[2]GD.List!$C$3:$N$5014,12,0),IF(Table2[[#This Row],[SRO]]="Local","Polyester Staple Fibre","SRO 492"))</f>
        <v>Raw Cotton</v>
      </c>
    </row>
    <row r="3348" spans="1:19" x14ac:dyDescent="0.25">
      <c r="A3348" s="120" t="s">
        <v>2221</v>
      </c>
      <c r="B3348" s="116" t="s">
        <v>2426</v>
      </c>
      <c r="C3348" s="165">
        <v>14403</v>
      </c>
      <c r="D3348" s="117">
        <v>5201.009</v>
      </c>
      <c r="E3348" s="7" t="s">
        <v>2433</v>
      </c>
      <c r="F3348" s="116" t="s">
        <v>2438</v>
      </c>
      <c r="G3348" s="156">
        <v>44778</v>
      </c>
      <c r="H3348" s="82">
        <v>24623973.460000001</v>
      </c>
      <c r="I3348" s="50">
        <v>0.48980000000000001</v>
      </c>
      <c r="J3348" s="15">
        <v>7401.86</v>
      </c>
      <c r="K3348" s="15">
        <v>15112</v>
      </c>
      <c r="L3348" s="15"/>
      <c r="M3348" s="66" t="str">
        <f>TEXT(Table2[[#This Row],[Gd.Dt]],"mmm-yy")</f>
        <v>Aug-22</v>
      </c>
      <c r="N3348" s="46" t="str">
        <f>MID(Table2[[#This Row],[BE]],6,2)</f>
        <v>IB</v>
      </c>
      <c r="O3348" s="46" t="str">
        <f>IF(Table2[[#This Row],[Type]]="IB","EOU",IF(Table2[[#This Row],[Type]]="MB","Local","492"))</f>
        <v>EOU</v>
      </c>
      <c r="P3348" s="46">
        <f>ROUND(Table2[[#This Row],[Cons]]/Table2[[#This Row],[Qty.]],5)</f>
        <v>0.48980000000000001</v>
      </c>
      <c r="Q3348" s="46" t="b">
        <f>EXACT(Table2[[#This Row],[rate]],Table2[[#This Row],[Check]])</f>
        <v>1</v>
      </c>
      <c r="R3348" s="46"/>
      <c r="S3348" s="46" t="str">
        <f>IF(Table2[[#This Row],[SRO]]="EOU",VLOOKUP(Table2[[#This Row],[BE]],[2]GD.List!$C$3:$N$5014,12,0),IF(Table2[[#This Row],[SRO]]="Local","Polyester Staple Fibre","SRO 492"))</f>
        <v>Raw Cotton</v>
      </c>
    </row>
    <row r="3349" spans="1:19" x14ac:dyDescent="0.25">
      <c r="A3349" s="119" t="s">
        <v>2242</v>
      </c>
      <c r="B3349" s="116" t="s">
        <v>2427</v>
      </c>
      <c r="C3349" s="165">
        <v>15840</v>
      </c>
      <c r="D3349" s="117">
        <v>3906.9090000000001</v>
      </c>
      <c r="E3349" s="7" t="s">
        <v>2434</v>
      </c>
      <c r="F3349" s="116" t="s">
        <v>2435</v>
      </c>
      <c r="G3349" s="156">
        <v>44778</v>
      </c>
      <c r="H3349" s="82">
        <v>36545092.090000004</v>
      </c>
      <c r="I3349" s="50">
        <v>0.04</v>
      </c>
      <c r="J3349" s="15">
        <v>286.83999999999997</v>
      </c>
      <c r="K3349" s="15">
        <v>7171</v>
      </c>
      <c r="L3349" s="15"/>
      <c r="M3349" s="66" t="str">
        <f>TEXT(Table2[[#This Row],[Gd.Dt]],"mmm-yy")</f>
        <v>Aug-22</v>
      </c>
      <c r="N3349" s="46" t="str">
        <f>MID(Table2[[#This Row],[BE]],6,2)</f>
        <v>IB</v>
      </c>
      <c r="O3349" s="46" t="str">
        <f>IF(Table2[[#This Row],[Type]]="IB","EOU",IF(Table2[[#This Row],[Type]]="MB","Local","492"))</f>
        <v>EOU</v>
      </c>
      <c r="P3349" s="46">
        <f>ROUND(Table2[[#This Row],[Cons]]/Table2[[#This Row],[Qty.]],5)</f>
        <v>0.04</v>
      </c>
      <c r="Q3349" s="46" t="b">
        <f>EXACT(Table2[[#This Row],[rate]],Table2[[#This Row],[Check]])</f>
        <v>1</v>
      </c>
      <c r="R3349" s="46"/>
      <c r="S3349" s="46" t="str">
        <f>IF(Table2[[#This Row],[SRO]]="EOU",VLOOKUP(Table2[[#This Row],[BE]],[2]GD.List!$C$3:$N$5014,12,0),IF(Table2[[#This Row],[SRO]]="Local","Polyester Staple Fibre","SRO 492"))</f>
        <v>Textile Chemical</v>
      </c>
    </row>
    <row r="3350" spans="1:19" x14ac:dyDescent="0.25">
      <c r="A3350" s="119" t="s">
        <v>2242</v>
      </c>
      <c r="B3350" s="116" t="s">
        <v>2425</v>
      </c>
      <c r="C3350" s="165">
        <v>19470</v>
      </c>
      <c r="D3350" s="117">
        <v>3906.9090000000001</v>
      </c>
      <c r="E3350" s="7" t="s">
        <v>2430</v>
      </c>
      <c r="F3350" s="116" t="s">
        <v>2432</v>
      </c>
      <c r="G3350" s="156">
        <v>44778</v>
      </c>
      <c r="H3350" s="82">
        <v>28825788.960000001</v>
      </c>
      <c r="I3350" s="50">
        <v>0.04</v>
      </c>
      <c r="J3350" s="15">
        <v>645.04</v>
      </c>
      <c r="K3350" s="15">
        <v>16126</v>
      </c>
      <c r="L3350" s="15"/>
      <c r="M3350" s="66" t="str">
        <f>TEXT(Table2[[#This Row],[Gd.Dt]],"mmm-yy")</f>
        <v>Aug-22</v>
      </c>
      <c r="N3350" s="46" t="str">
        <f>MID(Table2[[#This Row],[BE]],6,2)</f>
        <v>IB</v>
      </c>
      <c r="O3350" s="46" t="str">
        <f>IF(Table2[[#This Row],[Type]]="IB","EOU",IF(Table2[[#This Row],[Type]]="MB","Local","492"))</f>
        <v>EOU</v>
      </c>
      <c r="P3350" s="46">
        <f>ROUND(Table2[[#This Row],[Cons]]/Table2[[#This Row],[Qty.]],5)</f>
        <v>0.04</v>
      </c>
      <c r="Q3350" s="46" t="b">
        <f>EXACT(Table2[[#This Row],[rate]],Table2[[#This Row],[Check]])</f>
        <v>1</v>
      </c>
      <c r="R3350" s="46"/>
      <c r="S3350" s="46" t="str">
        <f>IF(Table2[[#This Row],[SRO]]="EOU",VLOOKUP(Table2[[#This Row],[BE]],[2]GD.List!$C$3:$N$5014,12,0),IF(Table2[[#This Row],[SRO]]="Local","Polyester Staple Fibre","SRO 492"))</f>
        <v>Textile Chemical</v>
      </c>
    </row>
    <row r="3351" spans="1:19" x14ac:dyDescent="0.25">
      <c r="A3351" s="120" t="s">
        <v>2242</v>
      </c>
      <c r="B3351" s="116" t="s">
        <v>2426</v>
      </c>
      <c r="C3351" s="165">
        <v>14403</v>
      </c>
      <c r="D3351" s="117">
        <v>3906.9090000000001</v>
      </c>
      <c r="E3351" s="7" t="s">
        <v>2433</v>
      </c>
      <c r="F3351" s="116" t="s">
        <v>2438</v>
      </c>
      <c r="G3351" s="156">
        <v>44778</v>
      </c>
      <c r="H3351" s="82">
        <v>24623973.460000001</v>
      </c>
      <c r="I3351" s="50">
        <v>0.04</v>
      </c>
      <c r="J3351" s="15">
        <v>604.48</v>
      </c>
      <c r="K3351" s="15">
        <v>15112</v>
      </c>
      <c r="L3351" s="15"/>
      <c r="M3351" s="66" t="str">
        <f>TEXT(Table2[[#This Row],[Gd.Dt]],"mmm-yy")</f>
        <v>Aug-22</v>
      </c>
      <c r="N3351" s="46" t="str">
        <f>MID(Table2[[#This Row],[BE]],6,2)</f>
        <v>IB</v>
      </c>
      <c r="O3351" s="46" t="str">
        <f>IF(Table2[[#This Row],[Type]]="IB","EOU",IF(Table2[[#This Row],[Type]]="MB","Local","492"))</f>
        <v>EOU</v>
      </c>
      <c r="P3351" s="46">
        <f>ROUND(Table2[[#This Row],[Cons]]/Table2[[#This Row],[Qty.]],5)</f>
        <v>0.04</v>
      </c>
      <c r="Q3351" s="46" t="b">
        <f>EXACT(Table2[[#This Row],[rate]],Table2[[#This Row],[Check]])</f>
        <v>1</v>
      </c>
      <c r="R3351" s="46"/>
      <c r="S3351" s="46" t="str">
        <f>IF(Table2[[#This Row],[SRO]]="EOU",VLOOKUP(Table2[[#This Row],[BE]],[2]GD.List!$C$3:$N$5014,12,0),IF(Table2[[#This Row],[SRO]]="Local","Polyester Staple Fibre","SRO 492"))</f>
        <v>Textile Chemical</v>
      </c>
    </row>
    <row r="3352" spans="1:19" x14ac:dyDescent="0.25">
      <c r="A3352" s="119" t="s">
        <v>2309</v>
      </c>
      <c r="B3352" s="116" t="s">
        <v>2427</v>
      </c>
      <c r="C3352" s="165">
        <v>15840</v>
      </c>
      <c r="D3352" s="117">
        <v>3906.9029999999998</v>
      </c>
      <c r="E3352" s="7" t="s">
        <v>2434</v>
      </c>
      <c r="F3352" s="116" t="s">
        <v>2435</v>
      </c>
      <c r="G3352" s="156">
        <v>44778</v>
      </c>
      <c r="H3352" s="82">
        <v>36545092.090000004</v>
      </c>
      <c r="I3352" s="50">
        <v>0.04</v>
      </c>
      <c r="J3352" s="15">
        <v>286.83999999999997</v>
      </c>
      <c r="K3352" s="15">
        <v>7171</v>
      </c>
      <c r="L3352" s="15"/>
      <c r="M3352" s="66" t="str">
        <f>TEXT(Table2[[#This Row],[Gd.Dt]],"mmm-yy")</f>
        <v>Aug-22</v>
      </c>
      <c r="N3352" s="46" t="str">
        <f>MID(Table2[[#This Row],[BE]],6,2)</f>
        <v>IB</v>
      </c>
      <c r="O3352" s="46" t="str">
        <f>IF(Table2[[#This Row],[Type]]="IB","EOU",IF(Table2[[#This Row],[Type]]="MB","Local","492"))</f>
        <v>EOU</v>
      </c>
      <c r="P3352" s="46">
        <f>ROUND(Table2[[#This Row],[Cons]]/Table2[[#This Row],[Qty.]],5)</f>
        <v>0.04</v>
      </c>
      <c r="Q3352" s="46" t="b">
        <f>EXACT(Table2[[#This Row],[rate]],Table2[[#This Row],[Check]])</f>
        <v>1</v>
      </c>
      <c r="R3352" s="46"/>
      <c r="S3352" s="46" t="str">
        <f>IF(Table2[[#This Row],[SRO]]="EOU",VLOOKUP(Table2[[#This Row],[BE]],[2]GD.List!$C$3:$N$5014,12,0),IF(Table2[[#This Row],[SRO]]="Local","Polyester Staple Fibre","SRO 492"))</f>
        <v>Textile Chemical</v>
      </c>
    </row>
    <row r="3353" spans="1:19" x14ac:dyDescent="0.25">
      <c r="A3353" s="119" t="s">
        <v>2309</v>
      </c>
      <c r="B3353" s="116" t="s">
        <v>2425</v>
      </c>
      <c r="C3353" s="165">
        <v>19470</v>
      </c>
      <c r="D3353" s="117">
        <v>3906.9029999999998</v>
      </c>
      <c r="E3353" s="7" t="s">
        <v>2430</v>
      </c>
      <c r="F3353" s="116" t="s">
        <v>2432</v>
      </c>
      <c r="G3353" s="156">
        <v>44778</v>
      </c>
      <c r="H3353" s="82">
        <v>28825788.960000001</v>
      </c>
      <c r="I3353" s="50">
        <v>0.04</v>
      </c>
      <c r="J3353" s="15">
        <v>645.04</v>
      </c>
      <c r="K3353" s="15">
        <v>16126</v>
      </c>
      <c r="L3353" s="15"/>
      <c r="M3353" s="66" t="str">
        <f>TEXT(Table2[[#This Row],[Gd.Dt]],"mmm-yy")</f>
        <v>Aug-22</v>
      </c>
      <c r="N3353" s="46" t="str">
        <f>MID(Table2[[#This Row],[BE]],6,2)</f>
        <v>IB</v>
      </c>
      <c r="O3353" s="46" t="str">
        <f>IF(Table2[[#This Row],[Type]]="IB","EOU",IF(Table2[[#This Row],[Type]]="MB","Local","492"))</f>
        <v>EOU</v>
      </c>
      <c r="P3353" s="46">
        <f>ROUND(Table2[[#This Row],[Cons]]/Table2[[#This Row],[Qty.]],5)</f>
        <v>0.04</v>
      </c>
      <c r="Q3353" s="46" t="b">
        <f>EXACT(Table2[[#This Row],[rate]],Table2[[#This Row],[Check]])</f>
        <v>1</v>
      </c>
      <c r="R3353" s="46"/>
      <c r="S3353" s="46" t="str">
        <f>IF(Table2[[#This Row],[SRO]]="EOU",VLOOKUP(Table2[[#This Row],[BE]],[2]GD.List!$C$3:$N$5014,12,0),IF(Table2[[#This Row],[SRO]]="Local","Polyester Staple Fibre","SRO 492"))</f>
        <v>Textile Chemical</v>
      </c>
    </row>
    <row r="3354" spans="1:19" x14ac:dyDescent="0.25">
      <c r="A3354" s="120" t="s">
        <v>2309</v>
      </c>
      <c r="B3354" s="116" t="s">
        <v>2426</v>
      </c>
      <c r="C3354" s="165">
        <v>14403</v>
      </c>
      <c r="D3354" s="117">
        <v>3906.9029999999998</v>
      </c>
      <c r="E3354" s="7" t="s">
        <v>2433</v>
      </c>
      <c r="F3354" s="116" t="s">
        <v>2438</v>
      </c>
      <c r="G3354" s="156">
        <v>44778</v>
      </c>
      <c r="H3354" s="82">
        <v>24623973.460000001</v>
      </c>
      <c r="I3354" s="50">
        <v>0.04</v>
      </c>
      <c r="J3354" s="15">
        <v>604.48</v>
      </c>
      <c r="K3354" s="15">
        <v>15112</v>
      </c>
      <c r="L3354" s="15"/>
      <c r="M3354" s="66" t="str">
        <f>TEXT(Table2[[#This Row],[Gd.Dt]],"mmm-yy")</f>
        <v>Aug-22</v>
      </c>
      <c r="N3354" s="46" t="str">
        <f>MID(Table2[[#This Row],[BE]],6,2)</f>
        <v>IB</v>
      </c>
      <c r="O3354" s="46" t="str">
        <f>IF(Table2[[#This Row],[Type]]="IB","EOU",IF(Table2[[#This Row],[Type]]="MB","Local","492"))</f>
        <v>EOU</v>
      </c>
      <c r="P3354" s="46">
        <f>ROUND(Table2[[#This Row],[Cons]]/Table2[[#This Row],[Qty.]],5)</f>
        <v>0.04</v>
      </c>
      <c r="Q3354" s="46" t="b">
        <f>EXACT(Table2[[#This Row],[rate]],Table2[[#This Row],[Check]])</f>
        <v>1</v>
      </c>
      <c r="R3354" s="46"/>
      <c r="S3354" s="46" t="str">
        <f>IF(Table2[[#This Row],[SRO]]="EOU",VLOOKUP(Table2[[#This Row],[BE]],[2]GD.List!$C$3:$N$5014,12,0),IF(Table2[[#This Row],[SRO]]="Local","Polyester Staple Fibre","SRO 492"))</f>
        <v>Textile Chemical</v>
      </c>
    </row>
    <row r="3355" spans="1:19" x14ac:dyDescent="0.25">
      <c r="A3355" s="119" t="s">
        <v>2418</v>
      </c>
      <c r="B3355" s="116" t="s">
        <v>2423</v>
      </c>
      <c r="C3355" s="165">
        <v>30360</v>
      </c>
      <c r="D3355" s="117">
        <v>2847</v>
      </c>
      <c r="E3355" s="7" t="s">
        <v>2428</v>
      </c>
      <c r="F3355" s="116" t="s">
        <v>2437</v>
      </c>
      <c r="G3355" s="156">
        <v>44777</v>
      </c>
      <c r="H3355" s="82">
        <v>28293457.260000002</v>
      </c>
      <c r="I3355" s="50">
        <v>0.03</v>
      </c>
      <c r="J3355" s="15">
        <v>633.92999999999995</v>
      </c>
      <c r="K3355" s="15">
        <v>21131</v>
      </c>
      <c r="L3355" s="15"/>
      <c r="M3355" s="66" t="str">
        <f>TEXT(Table2[[#This Row],[Gd.Dt]],"mmm-yy")</f>
        <v>Aug-22</v>
      </c>
      <c r="N3355" s="46" t="str">
        <f>MID(Table2[[#This Row],[BE]],6,2)</f>
        <v>IB</v>
      </c>
      <c r="O3355" s="46" t="str">
        <f>IF(Table2[[#This Row],[Type]]="IB","EOU",IF(Table2[[#This Row],[Type]]="MB","Local","492"))</f>
        <v>EOU</v>
      </c>
      <c r="P3355" s="46">
        <f>ROUND(Table2[[#This Row],[Cons]]/Table2[[#This Row],[Qty.]],5)</f>
        <v>0.03</v>
      </c>
      <c r="Q3355" s="46" t="b">
        <f>EXACT(Table2[[#This Row],[rate]],Table2[[#This Row],[Check]])</f>
        <v>1</v>
      </c>
      <c r="R3355" s="46"/>
      <c r="S3355" s="46" t="str">
        <f>IF(Table2[[#This Row],[SRO]]="EOU",VLOOKUP(Table2[[#This Row],[BE]],[2]GD.List!$C$3:$N$5014,12,0),IF(Table2[[#This Row],[SRO]]="Local","Polyester Staple Fibre","SRO 492"))</f>
        <v>Textile Chemical</v>
      </c>
    </row>
    <row r="3356" spans="1:19" x14ac:dyDescent="0.25">
      <c r="A3356" s="119" t="s">
        <v>2418</v>
      </c>
      <c r="B3356" s="116" t="s">
        <v>2425</v>
      </c>
      <c r="C3356" s="165">
        <v>19470</v>
      </c>
      <c r="D3356" s="117">
        <v>2847</v>
      </c>
      <c r="E3356" s="7" t="s">
        <v>2430</v>
      </c>
      <c r="F3356" s="116" t="s">
        <v>2432</v>
      </c>
      <c r="G3356" s="156">
        <v>44778</v>
      </c>
      <c r="H3356" s="82">
        <v>28825788.960000001</v>
      </c>
      <c r="I3356" s="50">
        <v>0.03</v>
      </c>
      <c r="J3356" s="15">
        <v>483.78</v>
      </c>
      <c r="K3356" s="15">
        <v>16126</v>
      </c>
      <c r="L3356" s="15"/>
      <c r="M3356" s="66" t="str">
        <f>TEXT(Table2[[#This Row],[Gd.Dt]],"mmm-yy")</f>
        <v>Aug-22</v>
      </c>
      <c r="N3356" s="46" t="str">
        <f>MID(Table2[[#This Row],[BE]],6,2)</f>
        <v>IB</v>
      </c>
      <c r="O3356" s="46" t="str">
        <f>IF(Table2[[#This Row],[Type]]="IB","EOU",IF(Table2[[#This Row],[Type]]="MB","Local","492"))</f>
        <v>EOU</v>
      </c>
      <c r="P3356" s="46">
        <f>ROUND(Table2[[#This Row],[Cons]]/Table2[[#This Row],[Qty.]],5)</f>
        <v>0.03</v>
      </c>
      <c r="Q3356" s="46" t="b">
        <f>EXACT(Table2[[#This Row],[rate]],Table2[[#This Row],[Check]])</f>
        <v>1</v>
      </c>
      <c r="R3356" s="46"/>
      <c r="S3356" s="46" t="str">
        <f>IF(Table2[[#This Row],[SRO]]="EOU",VLOOKUP(Table2[[#This Row],[BE]],[2]GD.List!$C$3:$N$5014,12,0),IF(Table2[[#This Row],[SRO]]="Local","Polyester Staple Fibre","SRO 492"))</f>
        <v>Textile Chemical</v>
      </c>
    </row>
    <row r="3357" spans="1:19" x14ac:dyDescent="0.25">
      <c r="A3357" s="120" t="s">
        <v>2418</v>
      </c>
      <c r="B3357" s="116" t="s">
        <v>2426</v>
      </c>
      <c r="C3357" s="165">
        <v>14403</v>
      </c>
      <c r="D3357" s="117">
        <v>2847</v>
      </c>
      <c r="E3357" s="7" t="s">
        <v>2433</v>
      </c>
      <c r="F3357" s="116" t="s">
        <v>2438</v>
      </c>
      <c r="G3357" s="156">
        <v>44778</v>
      </c>
      <c r="H3357" s="82">
        <v>24623973.460000001</v>
      </c>
      <c r="I3357" s="50">
        <v>0.03</v>
      </c>
      <c r="J3357" s="15">
        <v>453.36</v>
      </c>
      <c r="K3357" s="15">
        <v>15112</v>
      </c>
      <c r="L3357" s="15"/>
      <c r="M3357" s="66" t="str">
        <f>TEXT(Table2[[#This Row],[Gd.Dt]],"mmm-yy")</f>
        <v>Aug-22</v>
      </c>
      <c r="N3357" s="46" t="str">
        <f>MID(Table2[[#This Row],[BE]],6,2)</f>
        <v>IB</v>
      </c>
      <c r="O3357" s="46" t="str">
        <f>IF(Table2[[#This Row],[Type]]="IB","EOU",IF(Table2[[#This Row],[Type]]="MB","Local","492"))</f>
        <v>EOU</v>
      </c>
      <c r="P3357" s="46">
        <f>ROUND(Table2[[#This Row],[Cons]]/Table2[[#This Row],[Qty.]],5)</f>
        <v>0.03</v>
      </c>
      <c r="Q3357" s="46" t="b">
        <f>EXACT(Table2[[#This Row],[rate]],Table2[[#This Row],[Check]])</f>
        <v>1</v>
      </c>
      <c r="R3357" s="46"/>
      <c r="S3357" s="46" t="str">
        <f>IF(Table2[[#This Row],[SRO]]="EOU",VLOOKUP(Table2[[#This Row],[BE]],[2]GD.List!$C$3:$N$5014,12,0),IF(Table2[[#This Row],[SRO]]="Local","Polyester Staple Fibre","SRO 492"))</f>
        <v>Textile Chemical</v>
      </c>
    </row>
    <row r="3358" spans="1:19" x14ac:dyDescent="0.25">
      <c r="A3358" s="119" t="s">
        <v>2431</v>
      </c>
      <c r="B3358" s="119" t="s">
        <v>2425</v>
      </c>
      <c r="C3358" s="170">
        <v>19470</v>
      </c>
      <c r="D3358" s="171">
        <v>3909.5</v>
      </c>
      <c r="E3358" s="162" t="s">
        <v>2430</v>
      </c>
      <c r="F3358" s="119" t="s">
        <v>2432</v>
      </c>
      <c r="G3358" s="163">
        <v>44778</v>
      </c>
      <c r="H3358" s="172">
        <v>28825788.960000001</v>
      </c>
      <c r="I3358" s="53">
        <v>0.04</v>
      </c>
      <c r="J3358" s="30">
        <v>645.04</v>
      </c>
      <c r="K3358" s="30">
        <v>16126</v>
      </c>
      <c r="L3358" s="30"/>
      <c r="M3358" s="67" t="str">
        <f>TEXT(Table2[[#This Row],[Gd.Dt]],"mmm-yy")</f>
        <v>Aug-22</v>
      </c>
      <c r="N3358" s="47" t="str">
        <f>MID(Table2[[#This Row],[BE]],6,2)</f>
        <v>IB</v>
      </c>
      <c r="O3358" s="47" t="str">
        <f>IF(Table2[[#This Row],[Type]]="IB","EOU",IF(Table2[[#This Row],[Type]]="MB","Local","492"))</f>
        <v>EOU</v>
      </c>
      <c r="P3358" s="47">
        <f>ROUND(Table2[[#This Row],[Cons]]/Table2[[#This Row],[Qty.]],5)</f>
        <v>0.04</v>
      </c>
      <c r="Q3358" s="47" t="b">
        <f>EXACT(Table2[[#This Row],[rate]],Table2[[#This Row],[Check]])</f>
        <v>1</v>
      </c>
      <c r="R3358" s="47"/>
      <c r="S3358" s="47" t="str">
        <f>IF(Table2[[#This Row],[SRO]]="EOU",VLOOKUP(Table2[[#This Row],[BE]],[2]GD.List!$C$3:$N$5014,12,0),IF(Table2[[#This Row],[SRO]]="Local","Polyester Staple Fibre","SRO 492"))</f>
        <v>Textile Chemical</v>
      </c>
    </row>
    <row r="3359" spans="1:19" x14ac:dyDescent="0.25">
      <c r="A3359" s="116" t="s">
        <v>1</v>
      </c>
      <c r="B3359" s="116" t="s">
        <v>2439</v>
      </c>
      <c r="C3359" s="165">
        <v>37000</v>
      </c>
      <c r="D3359" s="117">
        <v>2701.12</v>
      </c>
      <c r="E3359" s="7" t="s">
        <v>2442</v>
      </c>
      <c r="F3359" s="116" t="s">
        <v>2448</v>
      </c>
      <c r="G3359" s="156">
        <v>44779</v>
      </c>
      <c r="H3359" s="82">
        <v>25972420.960000001</v>
      </c>
      <c r="I3359" s="50">
        <v>0.4</v>
      </c>
      <c r="J3359" s="15">
        <v>4673.6000000000004</v>
      </c>
      <c r="K3359" s="15">
        <v>11684</v>
      </c>
      <c r="L3359" s="15"/>
      <c r="M3359" s="66" t="str">
        <f>TEXT(Table2[[#This Row],[Gd.Dt]],"mmm-yy")</f>
        <v>Aug-22</v>
      </c>
      <c r="N3359" s="46" t="str">
        <f>MID(Table2[[#This Row],[BE]],6,2)</f>
        <v>IB</v>
      </c>
      <c r="O3359" s="46" t="str">
        <f>IF(Table2[[#This Row],[Type]]="IB","EOU",IF(Table2[[#This Row],[Type]]="MB","Local","492"))</f>
        <v>EOU</v>
      </c>
      <c r="P3359" s="46">
        <f>ROUND(Table2[[#This Row],[Cons]]/Table2[[#This Row],[Qty.]],5)</f>
        <v>0.4</v>
      </c>
      <c r="Q3359" s="46" t="b">
        <f>EXACT(Table2[[#This Row],[rate]],Table2[[#This Row],[Check]])</f>
        <v>1</v>
      </c>
      <c r="R3359" s="46"/>
      <c r="S3359" s="46" t="str">
        <f>IF(Table2[[#This Row],[SRO]]="EOU",VLOOKUP(Table2[[#This Row],[BE]],[2]GD.List!$C$3:$N$5014,12,0),IF(Table2[[#This Row],[SRO]]="Local","Polyester Staple Fibre","SRO 492"))</f>
        <v>Textile Coal</v>
      </c>
    </row>
    <row r="3360" spans="1:19" x14ac:dyDescent="0.25">
      <c r="A3360" s="120" t="s">
        <v>1</v>
      </c>
      <c r="B3360" s="116" t="s">
        <v>2440</v>
      </c>
      <c r="C3360" s="165">
        <v>16944</v>
      </c>
      <c r="D3360" s="117">
        <v>2701.12</v>
      </c>
      <c r="E3360" s="7" t="s">
        <v>2444</v>
      </c>
      <c r="F3360" s="116" t="s">
        <v>2449</v>
      </c>
      <c r="G3360" s="156">
        <v>44779</v>
      </c>
      <c r="H3360" s="82">
        <v>28203541.550000001</v>
      </c>
      <c r="I3360" s="50">
        <v>0.1</v>
      </c>
      <c r="J3360" s="15">
        <v>1570.1</v>
      </c>
      <c r="K3360" s="15">
        <v>15701</v>
      </c>
      <c r="L3360" s="15"/>
      <c r="M3360" s="66" t="str">
        <f>TEXT(Table2[[#This Row],[Gd.Dt]],"mmm-yy")</f>
        <v>Aug-22</v>
      </c>
      <c r="N3360" s="46" t="str">
        <f>MID(Table2[[#This Row],[BE]],6,2)</f>
        <v>IB</v>
      </c>
      <c r="O3360" s="46" t="str">
        <f>IF(Table2[[#This Row],[Type]]="IB","EOU",IF(Table2[[#This Row],[Type]]="MB","Local","492"))</f>
        <v>EOU</v>
      </c>
      <c r="P3360" s="46">
        <f>ROUND(Table2[[#This Row],[Cons]]/Table2[[#This Row],[Qty.]],5)</f>
        <v>0.1</v>
      </c>
      <c r="Q3360" s="46" t="b">
        <f>EXACT(Table2[[#This Row],[rate]],Table2[[#This Row],[Check]])</f>
        <v>1</v>
      </c>
      <c r="R3360" s="46"/>
      <c r="S3360" s="46" t="str">
        <f>IF(Table2[[#This Row],[SRO]]="EOU",VLOOKUP(Table2[[#This Row],[BE]],[2]GD.List!$C$3:$N$5014,12,0),IF(Table2[[#This Row],[SRO]]="Local","Polyester Staple Fibre","SRO 492"))</f>
        <v>Textile Coal</v>
      </c>
    </row>
    <row r="3361" spans="1:19" x14ac:dyDescent="0.25">
      <c r="A3361" s="120" t="s">
        <v>2242</v>
      </c>
      <c r="B3361" s="116" t="s">
        <v>2440</v>
      </c>
      <c r="C3361" s="165">
        <v>16944</v>
      </c>
      <c r="D3361" s="117">
        <v>3906.9090000000001</v>
      </c>
      <c r="E3361" s="7" t="s">
        <v>2444</v>
      </c>
      <c r="F3361" s="116" t="s">
        <v>2449</v>
      </c>
      <c r="G3361" s="156">
        <v>44779</v>
      </c>
      <c r="H3361" s="82">
        <v>28203541.550000001</v>
      </c>
      <c r="I3361" s="50">
        <v>0.04</v>
      </c>
      <c r="J3361" s="15">
        <v>628.04</v>
      </c>
      <c r="K3361" s="15">
        <v>15701</v>
      </c>
      <c r="L3361" s="15"/>
      <c r="M3361" s="66" t="str">
        <f>TEXT(Table2[[#This Row],[Gd.Dt]],"mmm-yy")</f>
        <v>Aug-22</v>
      </c>
      <c r="N3361" s="46" t="str">
        <f>MID(Table2[[#This Row],[BE]],6,2)</f>
        <v>IB</v>
      </c>
      <c r="O3361" s="46" t="str">
        <f>IF(Table2[[#This Row],[Type]]="IB","EOU",IF(Table2[[#This Row],[Type]]="MB","Local","492"))</f>
        <v>EOU</v>
      </c>
      <c r="P3361" s="46">
        <f>ROUND(Table2[[#This Row],[Cons]]/Table2[[#This Row],[Qty.]],5)</f>
        <v>0.04</v>
      </c>
      <c r="Q3361" s="46" t="b">
        <f>EXACT(Table2[[#This Row],[rate]],Table2[[#This Row],[Check]])</f>
        <v>1</v>
      </c>
      <c r="R3361" s="46"/>
      <c r="S3361" s="46" t="str">
        <f>IF(Table2[[#This Row],[SRO]]="EOU",VLOOKUP(Table2[[#This Row],[BE]],[2]GD.List!$C$3:$N$5014,12,0),IF(Table2[[#This Row],[SRO]]="Local","Polyester Staple Fibre","SRO 492"))</f>
        <v>Textile Chemical</v>
      </c>
    </row>
    <row r="3362" spans="1:19" x14ac:dyDescent="0.25">
      <c r="A3362" s="120" t="s">
        <v>2307</v>
      </c>
      <c r="B3362" s="116" t="s">
        <v>2441</v>
      </c>
      <c r="C3362" s="165">
        <v>22194</v>
      </c>
      <c r="D3362" s="117">
        <v>9607.11</v>
      </c>
      <c r="E3362" s="7" t="s">
        <v>2445</v>
      </c>
      <c r="F3362" s="116" t="s">
        <v>2450</v>
      </c>
      <c r="G3362" s="156">
        <v>44779</v>
      </c>
      <c r="H3362" s="82">
        <v>40094326.57</v>
      </c>
      <c r="I3362" s="50">
        <v>1</v>
      </c>
      <c r="J3362" s="15">
        <v>78</v>
      </c>
      <c r="K3362" s="15">
        <v>78</v>
      </c>
      <c r="L3362" s="15"/>
      <c r="M3362" s="66" t="str">
        <f>TEXT(Table2[[#This Row],[Gd.Dt]],"mmm-yy")</f>
        <v>Aug-22</v>
      </c>
      <c r="N3362" s="46" t="str">
        <f>MID(Table2[[#This Row],[BE]],6,2)</f>
        <v>EP</v>
      </c>
      <c r="O3362" s="46" t="str">
        <f>IF(Table2[[#This Row],[Type]]="IB","EOU",IF(Table2[[#This Row],[Type]]="MB","Local","492"))</f>
        <v>492</v>
      </c>
      <c r="P3362" s="46">
        <f>ROUND(Table2[[#This Row],[Cons]]/Table2[[#This Row],[Qty.]],5)</f>
        <v>1</v>
      </c>
      <c r="Q3362" s="46" t="b">
        <f>EXACT(Table2[[#This Row],[rate]],Table2[[#This Row],[Check]])</f>
        <v>1</v>
      </c>
      <c r="R3362" s="46"/>
      <c r="S3362" s="46" t="str">
        <f>IF(Table2[[#This Row],[SRO]]="EOU",VLOOKUP(Table2[[#This Row],[BE]],[2]GD.List!$C$3:$N$5014,12,0),IF(Table2[[#This Row],[SRO]]="Local","Polyester Staple Fibre","SRO 492"))</f>
        <v>SRO 492</v>
      </c>
    </row>
    <row r="3363" spans="1:19" x14ac:dyDescent="0.25">
      <c r="A3363" s="120" t="s">
        <v>2309</v>
      </c>
      <c r="B3363" s="116" t="s">
        <v>2440</v>
      </c>
      <c r="C3363" s="165">
        <v>16944</v>
      </c>
      <c r="D3363" s="117">
        <v>3906.9029999999998</v>
      </c>
      <c r="E3363" s="7" t="s">
        <v>2444</v>
      </c>
      <c r="F3363" s="116" t="s">
        <v>2449</v>
      </c>
      <c r="G3363" s="156">
        <v>44779</v>
      </c>
      <c r="H3363" s="82">
        <v>28203541.550000001</v>
      </c>
      <c r="I3363" s="50">
        <v>0.04</v>
      </c>
      <c r="J3363" s="15">
        <v>628.04</v>
      </c>
      <c r="K3363" s="15">
        <v>15701</v>
      </c>
      <c r="L3363" s="15"/>
      <c r="M3363" s="66" t="str">
        <f>TEXT(Table2[[#This Row],[Gd.Dt]],"mmm-yy")</f>
        <v>Aug-22</v>
      </c>
      <c r="N3363" s="46" t="str">
        <f>MID(Table2[[#This Row],[BE]],6,2)</f>
        <v>IB</v>
      </c>
      <c r="O3363" s="46" t="str">
        <f>IF(Table2[[#This Row],[Type]]="IB","EOU",IF(Table2[[#This Row],[Type]]="MB","Local","492"))</f>
        <v>EOU</v>
      </c>
      <c r="P3363" s="46">
        <f>ROUND(Table2[[#This Row],[Cons]]/Table2[[#This Row],[Qty.]],5)</f>
        <v>0.04</v>
      </c>
      <c r="Q3363" s="46" t="b">
        <f>EXACT(Table2[[#This Row],[rate]],Table2[[#This Row],[Check]])</f>
        <v>1</v>
      </c>
      <c r="R3363" s="46"/>
      <c r="S3363" s="46" t="str">
        <f>IF(Table2[[#This Row],[SRO]]="EOU",VLOOKUP(Table2[[#This Row],[BE]],[2]GD.List!$C$3:$N$5014,12,0),IF(Table2[[#This Row],[SRO]]="Local","Polyester Staple Fibre","SRO 492"))</f>
        <v>Textile Chemical</v>
      </c>
    </row>
    <row r="3364" spans="1:19" x14ac:dyDescent="0.25">
      <c r="A3364" s="120" t="s">
        <v>2355</v>
      </c>
      <c r="B3364" s="116" t="s">
        <v>2441</v>
      </c>
      <c r="C3364" s="165">
        <v>22194</v>
      </c>
      <c r="D3364" s="117">
        <v>9606.1</v>
      </c>
      <c r="E3364" s="7" t="s">
        <v>2445</v>
      </c>
      <c r="F3364" s="116" t="s">
        <v>2450</v>
      </c>
      <c r="G3364" s="156">
        <v>44779</v>
      </c>
      <c r="H3364" s="82">
        <v>40094326.57</v>
      </c>
      <c r="I3364" s="50">
        <v>1</v>
      </c>
      <c r="J3364" s="15">
        <v>2</v>
      </c>
      <c r="K3364" s="15">
        <v>2</v>
      </c>
      <c r="L3364" s="15"/>
      <c r="M3364" s="66" t="str">
        <f>TEXT(Table2[[#This Row],[Gd.Dt]],"mmm-yy")</f>
        <v>Aug-22</v>
      </c>
      <c r="N3364" s="46" t="str">
        <f>MID(Table2[[#This Row],[BE]],6,2)</f>
        <v>TI</v>
      </c>
      <c r="O3364" s="46" t="str">
        <f>IF(Table2[[#This Row],[Type]]="IB","EOU",IF(Table2[[#This Row],[Type]]="MB","Local","492"))</f>
        <v>492</v>
      </c>
      <c r="P3364" s="46">
        <f>ROUND(Table2[[#This Row],[Cons]]/Table2[[#This Row],[Qty.]],5)</f>
        <v>1</v>
      </c>
      <c r="Q3364" s="46" t="b">
        <f>EXACT(Table2[[#This Row],[rate]],Table2[[#This Row],[Check]])</f>
        <v>1</v>
      </c>
      <c r="R3364" s="46"/>
      <c r="S3364" s="46" t="str">
        <f>IF(Table2[[#This Row],[SRO]]="EOU",VLOOKUP(Table2[[#This Row],[BE]],[2]GD.List!$C$3:$N$5014,12,0),IF(Table2[[#This Row],[SRO]]="Local","Polyester Staple Fibre","SRO 492"))</f>
        <v>SRO 492</v>
      </c>
    </row>
    <row r="3365" spans="1:19" x14ac:dyDescent="0.25">
      <c r="A3365" s="119" t="s">
        <v>2418</v>
      </c>
      <c r="B3365" s="116" t="s">
        <v>2439</v>
      </c>
      <c r="C3365" s="165">
        <v>37000</v>
      </c>
      <c r="D3365" s="117">
        <v>2847</v>
      </c>
      <c r="E3365" s="7" t="s">
        <v>2442</v>
      </c>
      <c r="F3365" s="116" t="s">
        <v>2448</v>
      </c>
      <c r="G3365" s="156">
        <v>44779</v>
      </c>
      <c r="H3365" s="82">
        <v>25972420.960000001</v>
      </c>
      <c r="I3365" s="50">
        <v>0.03</v>
      </c>
      <c r="J3365" s="15">
        <v>350.52</v>
      </c>
      <c r="K3365" s="15">
        <v>11684</v>
      </c>
      <c r="L3365" s="15"/>
      <c r="M3365" s="66" t="str">
        <f>TEXT(Table2[[#This Row],[Gd.Dt]],"mmm-yy")</f>
        <v>Aug-22</v>
      </c>
      <c r="N3365" s="46" t="str">
        <f>MID(Table2[[#This Row],[BE]],6,2)</f>
        <v>IB</v>
      </c>
      <c r="O3365" s="46" t="str">
        <f>IF(Table2[[#This Row],[Type]]="IB","EOU",IF(Table2[[#This Row],[Type]]="MB","Local","492"))</f>
        <v>EOU</v>
      </c>
      <c r="P3365" s="46">
        <f>ROUND(Table2[[#This Row],[Cons]]/Table2[[#This Row],[Qty.]],5)</f>
        <v>0.03</v>
      </c>
      <c r="Q3365" s="46" t="b">
        <f>EXACT(Table2[[#This Row],[rate]],Table2[[#This Row],[Check]])</f>
        <v>1</v>
      </c>
      <c r="R3365" s="46"/>
      <c r="S3365" s="46" t="str">
        <f>IF(Table2[[#This Row],[SRO]]="EOU",VLOOKUP(Table2[[#This Row],[BE]],[2]GD.List!$C$3:$N$5014,12,0),IF(Table2[[#This Row],[SRO]]="Local","Polyester Staple Fibre","SRO 492"))</f>
        <v>Textile Chemical</v>
      </c>
    </row>
    <row r="3366" spans="1:19" x14ac:dyDescent="0.25">
      <c r="A3366" s="120" t="s">
        <v>2418</v>
      </c>
      <c r="B3366" s="116" t="s">
        <v>2440</v>
      </c>
      <c r="C3366" s="165">
        <v>16944</v>
      </c>
      <c r="D3366" s="117">
        <v>2847</v>
      </c>
      <c r="E3366" s="7" t="s">
        <v>2444</v>
      </c>
      <c r="F3366" s="116" t="s">
        <v>2449</v>
      </c>
      <c r="G3366" s="156">
        <v>44779</v>
      </c>
      <c r="H3366" s="82">
        <v>28203541.550000001</v>
      </c>
      <c r="I3366" s="50">
        <v>0.03</v>
      </c>
      <c r="J3366" s="15">
        <v>471.03</v>
      </c>
      <c r="K3366" s="15">
        <v>15701</v>
      </c>
      <c r="L3366" s="15"/>
      <c r="M3366" s="66" t="str">
        <f>TEXT(Table2[[#This Row],[Gd.Dt]],"mmm-yy")</f>
        <v>Aug-22</v>
      </c>
      <c r="N3366" s="46" t="str">
        <f>MID(Table2[[#This Row],[BE]],6,2)</f>
        <v>IB</v>
      </c>
      <c r="O3366" s="46" t="str">
        <f>IF(Table2[[#This Row],[Type]]="IB","EOU",IF(Table2[[#This Row],[Type]]="MB","Local","492"))</f>
        <v>EOU</v>
      </c>
      <c r="P3366" s="46">
        <f>ROUND(Table2[[#This Row],[Cons]]/Table2[[#This Row],[Qty.]],5)</f>
        <v>0.03</v>
      </c>
      <c r="Q3366" s="46" t="b">
        <f>EXACT(Table2[[#This Row],[rate]],Table2[[#This Row],[Check]])</f>
        <v>1</v>
      </c>
      <c r="R3366" s="46"/>
      <c r="S3366" s="46" t="str">
        <f>IF(Table2[[#This Row],[SRO]]="EOU",VLOOKUP(Table2[[#This Row],[BE]],[2]GD.List!$C$3:$N$5014,12,0),IF(Table2[[#This Row],[SRO]]="Local","Polyester Staple Fibre","SRO 492"))</f>
        <v>Textile Chemical</v>
      </c>
    </row>
    <row r="3367" spans="1:19" x14ac:dyDescent="0.25">
      <c r="A3367" s="120" t="s">
        <v>2431</v>
      </c>
      <c r="B3367" s="116" t="s">
        <v>2440</v>
      </c>
      <c r="C3367" s="165">
        <v>16944</v>
      </c>
      <c r="D3367" s="117">
        <v>3909.5</v>
      </c>
      <c r="E3367" s="7" t="s">
        <v>2444</v>
      </c>
      <c r="F3367" s="116" t="s">
        <v>2449</v>
      </c>
      <c r="G3367" s="156">
        <v>44779</v>
      </c>
      <c r="H3367" s="82">
        <v>28203541.550000001</v>
      </c>
      <c r="I3367" s="50">
        <v>0.04</v>
      </c>
      <c r="J3367" s="15">
        <v>628.04</v>
      </c>
      <c r="K3367" s="15">
        <v>15701</v>
      </c>
      <c r="L3367" s="15"/>
      <c r="M3367" s="66" t="str">
        <f>TEXT(Table2[[#This Row],[Gd.Dt]],"mmm-yy")</f>
        <v>Aug-22</v>
      </c>
      <c r="N3367" s="46" t="str">
        <f>MID(Table2[[#This Row],[BE]],6,2)</f>
        <v>IB</v>
      </c>
      <c r="O3367" s="46" t="str">
        <f>IF(Table2[[#This Row],[Type]]="IB","EOU",IF(Table2[[#This Row],[Type]]="MB","Local","492"))</f>
        <v>EOU</v>
      </c>
      <c r="P3367" s="46">
        <f>ROUND(Table2[[#This Row],[Cons]]/Table2[[#This Row],[Qty.]],5)</f>
        <v>0.04</v>
      </c>
      <c r="Q3367" s="46" t="b">
        <f>EXACT(Table2[[#This Row],[rate]],Table2[[#This Row],[Check]])</f>
        <v>1</v>
      </c>
      <c r="R3367" s="46"/>
      <c r="S3367" s="46" t="str">
        <f>IF(Table2[[#This Row],[SRO]]="EOU",VLOOKUP(Table2[[#This Row],[BE]],[2]GD.List!$C$3:$N$5014,12,0),IF(Table2[[#This Row],[SRO]]="Local","Polyester Staple Fibre","SRO 492"))</f>
        <v>Textile Chemical</v>
      </c>
    </row>
    <row r="3368" spans="1:19" x14ac:dyDescent="0.25">
      <c r="A3368" s="120" t="s">
        <v>2443</v>
      </c>
      <c r="B3368" s="116" t="s">
        <v>2439</v>
      </c>
      <c r="C3368" s="165">
        <v>37000</v>
      </c>
      <c r="D3368" s="117">
        <v>5807.1019999999999</v>
      </c>
      <c r="E3368" s="7" t="s">
        <v>2442</v>
      </c>
      <c r="F3368" s="116" t="s">
        <v>2448</v>
      </c>
      <c r="G3368" s="156">
        <v>44779</v>
      </c>
      <c r="H3368" s="82">
        <v>25972420.960000001</v>
      </c>
      <c r="I3368" s="50">
        <v>0.1</v>
      </c>
      <c r="J3368" s="15">
        <v>610.20000000000005</v>
      </c>
      <c r="K3368" s="15">
        <v>6102</v>
      </c>
      <c r="L3368" s="15"/>
      <c r="M3368" s="66" t="str">
        <f>TEXT(Table2[[#This Row],[Gd.Dt]],"mmm-yy")</f>
        <v>Aug-22</v>
      </c>
      <c r="N3368" s="46" t="str">
        <f>MID(Table2[[#This Row],[BE]],6,2)</f>
        <v>IB</v>
      </c>
      <c r="O3368" s="46" t="str">
        <f>IF(Table2[[#This Row],[Type]]="IB","EOU",IF(Table2[[#This Row],[Type]]="MB","Local","492"))</f>
        <v>EOU</v>
      </c>
      <c r="P3368" s="46">
        <f>ROUND(Table2[[#This Row],[Cons]]/Table2[[#This Row],[Qty.]],5)</f>
        <v>0.1</v>
      </c>
      <c r="Q3368" s="46" t="b">
        <f>EXACT(Table2[[#This Row],[rate]],Table2[[#This Row],[Check]])</f>
        <v>1</v>
      </c>
      <c r="R3368" s="46"/>
      <c r="S3368" s="46" t="str">
        <f>IF(Table2[[#This Row],[SRO]]="EOU",VLOOKUP(Table2[[#This Row],[BE]],[2]GD.List!$C$3:$N$5014,12,0),IF(Table2[[#This Row],[SRO]]="Local","Polyester Staple Fibre","SRO 492"))</f>
        <v>Packing Material</v>
      </c>
    </row>
    <row r="3369" spans="1:19" x14ac:dyDescent="0.25">
      <c r="A3369" s="120" t="s">
        <v>2446</v>
      </c>
      <c r="B3369" s="116" t="s">
        <v>2441</v>
      </c>
      <c r="C3369" s="165">
        <v>22194</v>
      </c>
      <c r="D3369" s="117">
        <v>9607.11</v>
      </c>
      <c r="E3369" s="7" t="s">
        <v>2445</v>
      </c>
      <c r="F3369" s="116" t="s">
        <v>2450</v>
      </c>
      <c r="G3369" s="156">
        <v>44779</v>
      </c>
      <c r="H3369" s="82">
        <v>40094326.57</v>
      </c>
      <c r="I3369" s="50">
        <v>1</v>
      </c>
      <c r="J3369" s="15">
        <v>187.01</v>
      </c>
      <c r="K3369" s="15">
        <v>187.01</v>
      </c>
      <c r="L3369" s="15"/>
      <c r="M3369" s="66" t="str">
        <f>TEXT(Table2[[#This Row],[Gd.Dt]],"mmm-yy")</f>
        <v>Aug-22</v>
      </c>
      <c r="N3369" s="46" t="str">
        <f>MID(Table2[[#This Row],[BE]],6,2)</f>
        <v>EP</v>
      </c>
      <c r="O3369" s="46" t="str">
        <f>IF(Table2[[#This Row],[Type]]="IB","EOU",IF(Table2[[#This Row],[Type]]="MB","Local","492"))</f>
        <v>492</v>
      </c>
      <c r="P3369" s="46">
        <f>ROUND(Table2[[#This Row],[Cons]]/Table2[[#This Row],[Qty.]],5)</f>
        <v>1</v>
      </c>
      <c r="Q3369" s="46" t="b">
        <f>EXACT(Table2[[#This Row],[rate]],Table2[[#This Row],[Check]])</f>
        <v>1</v>
      </c>
      <c r="R3369" s="46"/>
      <c r="S3369" s="46" t="str">
        <f>IF(Table2[[#This Row],[SRO]]="EOU",VLOOKUP(Table2[[#This Row],[BE]],[2]GD.List!$C$3:$N$5014,12,0),IF(Table2[[#This Row],[SRO]]="Local","Polyester Staple Fibre","SRO 492"))</f>
        <v>SRO 492</v>
      </c>
    </row>
    <row r="3370" spans="1:19" x14ac:dyDescent="0.25">
      <c r="A3370" s="119" t="s">
        <v>2447</v>
      </c>
      <c r="B3370" s="116" t="s">
        <v>2441</v>
      </c>
      <c r="C3370" s="165">
        <v>22194</v>
      </c>
      <c r="D3370" s="117">
        <v>8523.5990000000002</v>
      </c>
      <c r="E3370" s="7" t="s">
        <v>2445</v>
      </c>
      <c r="F3370" s="116" t="s">
        <v>2450</v>
      </c>
      <c r="G3370" s="156">
        <v>44779</v>
      </c>
      <c r="H3370" s="82">
        <v>40094326.57</v>
      </c>
      <c r="I3370" s="50">
        <v>1</v>
      </c>
      <c r="J3370" s="15">
        <v>7000</v>
      </c>
      <c r="K3370" s="15">
        <v>7000</v>
      </c>
      <c r="L3370" s="15"/>
      <c r="M3370" s="66" t="str">
        <f>TEXT(Table2[[#This Row],[Gd.Dt]],"mmm-yy")</f>
        <v>Aug-22</v>
      </c>
      <c r="N3370" s="46" t="str">
        <f>MID(Table2[[#This Row],[BE]],6,2)</f>
        <v>TI</v>
      </c>
      <c r="O3370" s="46" t="str">
        <f>IF(Table2[[#This Row],[Type]]="IB","EOU",IF(Table2[[#This Row],[Type]]="MB","Local","492"))</f>
        <v>492</v>
      </c>
      <c r="P3370" s="46">
        <f>ROUND(Table2[[#This Row],[Cons]]/Table2[[#This Row],[Qty.]],5)</f>
        <v>1</v>
      </c>
      <c r="Q3370" s="46" t="b">
        <f>EXACT(Table2[[#This Row],[rate]],Table2[[#This Row],[Check]])</f>
        <v>1</v>
      </c>
      <c r="R3370" s="46"/>
      <c r="S3370" s="46" t="str">
        <f>IF(Table2[[#This Row],[SRO]]="EOU",VLOOKUP(Table2[[#This Row],[BE]],[2]GD.List!$C$3:$N$5014,12,0),IF(Table2[[#This Row],[SRO]]="Local","Polyester Staple Fibre","SRO 492"))</f>
        <v>SRO 492</v>
      </c>
    </row>
    <row r="3371" spans="1:19" x14ac:dyDescent="0.25">
      <c r="A3371" s="119" t="s">
        <v>2447</v>
      </c>
      <c r="B3371" s="119" t="s">
        <v>2441</v>
      </c>
      <c r="C3371" s="170">
        <v>22194</v>
      </c>
      <c r="D3371" s="171">
        <v>7317.0010000000002</v>
      </c>
      <c r="E3371" s="162" t="s">
        <v>2445</v>
      </c>
      <c r="F3371" s="119" t="s">
        <v>2450</v>
      </c>
      <c r="G3371" s="163">
        <v>44779</v>
      </c>
      <c r="H3371" s="172">
        <v>40094326.57</v>
      </c>
      <c r="I3371" s="53">
        <v>1</v>
      </c>
      <c r="J3371" s="30">
        <v>10.8</v>
      </c>
      <c r="K3371" s="30">
        <v>10.8</v>
      </c>
      <c r="L3371" s="30"/>
      <c r="M3371" s="67" t="str">
        <f>TEXT(Table2[[#This Row],[Gd.Dt]],"mmm-yy")</f>
        <v>Aug-22</v>
      </c>
      <c r="N3371" s="47" t="str">
        <f>MID(Table2[[#This Row],[BE]],6,2)</f>
        <v>TI</v>
      </c>
      <c r="O3371" s="47" t="str">
        <f>IF(Table2[[#This Row],[Type]]="IB","EOU",IF(Table2[[#This Row],[Type]]="MB","Local","492"))</f>
        <v>492</v>
      </c>
      <c r="P3371" s="47">
        <f>ROUND(Table2[[#This Row],[Cons]]/Table2[[#This Row],[Qty.]],5)</f>
        <v>1</v>
      </c>
      <c r="Q3371" s="47" t="b">
        <f>EXACT(Table2[[#This Row],[rate]],Table2[[#This Row],[Check]])</f>
        <v>1</v>
      </c>
      <c r="R3371" s="47"/>
      <c r="S3371" s="47" t="str">
        <f>IF(Table2[[#This Row],[SRO]]="EOU",VLOOKUP(Table2[[#This Row],[BE]],[2]GD.List!$C$3:$N$5014,12,0),IF(Table2[[#This Row],[SRO]]="Local","Polyester Staple Fibre","SRO 492"))</f>
        <v>SRO 492</v>
      </c>
    </row>
    <row r="3372" spans="1:19" x14ac:dyDescent="0.25">
      <c r="A3372" s="116" t="s">
        <v>1</v>
      </c>
      <c r="B3372" s="116" t="s">
        <v>2453</v>
      </c>
      <c r="C3372" s="165">
        <v>45710</v>
      </c>
      <c r="D3372" s="117">
        <v>2701.12</v>
      </c>
      <c r="E3372" s="7" t="s">
        <v>2462</v>
      </c>
      <c r="F3372" s="116" t="s">
        <v>2473</v>
      </c>
      <c r="G3372" s="156">
        <v>44780</v>
      </c>
      <c r="H3372" s="82">
        <v>28552464.5</v>
      </c>
      <c r="I3372" s="50">
        <v>0.4</v>
      </c>
      <c r="J3372" s="15">
        <v>4286</v>
      </c>
      <c r="K3372" s="15">
        <v>10715</v>
      </c>
      <c r="L3372" s="15"/>
      <c r="M3372" s="66" t="str">
        <f>TEXT(Table2[[#This Row],[Gd.Dt]],"mmm-yy")</f>
        <v>Aug-22</v>
      </c>
      <c r="N3372" s="46" t="str">
        <f>MID(Table2[[#This Row],[BE]],6,2)</f>
        <v>IB</v>
      </c>
      <c r="O3372" s="46" t="str">
        <f>IF(Table2[[#This Row],[Type]]="IB","EOU",IF(Table2[[#This Row],[Type]]="MB","Local","492"))</f>
        <v>EOU</v>
      </c>
      <c r="P3372" s="46">
        <f>ROUND(Table2[[#This Row],[Cons]]/Table2[[#This Row],[Qty.]],5)</f>
        <v>0.4</v>
      </c>
      <c r="Q3372" s="46" t="b">
        <f>EXACT(Table2[[#This Row],[rate]],Table2[[#This Row],[Check]])</f>
        <v>1</v>
      </c>
      <c r="R3372" s="46"/>
      <c r="S3372" s="46" t="str">
        <f>IF(Table2[[#This Row],[SRO]]="EOU",VLOOKUP(Table2[[#This Row],[BE]],[2]GD.List!$C$3:$N$5014,12,0),IF(Table2[[#This Row],[SRO]]="Local","Polyester Staple Fibre","SRO 492"))</f>
        <v>Textile Coal</v>
      </c>
    </row>
    <row r="3373" spans="1:19" x14ac:dyDescent="0.25">
      <c r="A3373" s="119" t="s">
        <v>1</v>
      </c>
      <c r="B3373" s="116" t="s">
        <v>2454</v>
      </c>
      <c r="C3373" s="165">
        <v>4062</v>
      </c>
      <c r="D3373" s="117">
        <v>2701.12</v>
      </c>
      <c r="E3373" s="7" t="s">
        <v>2463</v>
      </c>
      <c r="F3373" s="116" t="s">
        <v>2474</v>
      </c>
      <c r="G3373" s="156">
        <v>44780</v>
      </c>
      <c r="H3373" s="82">
        <v>16504601.33</v>
      </c>
      <c r="I3373" s="50">
        <v>0.1</v>
      </c>
      <c r="J3373" s="15">
        <v>762.9</v>
      </c>
      <c r="K3373" s="15">
        <v>7629</v>
      </c>
      <c r="L3373" s="15"/>
      <c r="M3373" s="66" t="str">
        <f>TEXT(Table2[[#This Row],[Gd.Dt]],"mmm-yy")</f>
        <v>Aug-22</v>
      </c>
      <c r="N3373" s="46" t="str">
        <f>MID(Table2[[#This Row],[BE]],6,2)</f>
        <v>IB</v>
      </c>
      <c r="O3373" s="46" t="str">
        <f>IF(Table2[[#This Row],[Type]]="IB","EOU",IF(Table2[[#This Row],[Type]]="MB","Local","492"))</f>
        <v>EOU</v>
      </c>
      <c r="P3373" s="46">
        <f>ROUND(Table2[[#This Row],[Cons]]/Table2[[#This Row],[Qty.]],5)</f>
        <v>0.1</v>
      </c>
      <c r="Q3373" s="46" t="b">
        <f>EXACT(Table2[[#This Row],[rate]],Table2[[#This Row],[Check]])</f>
        <v>1</v>
      </c>
      <c r="R3373" s="46"/>
      <c r="S3373" s="46" t="str">
        <f>IF(Table2[[#This Row],[SRO]]="EOU",VLOOKUP(Table2[[#This Row],[BE]],[2]GD.List!$C$3:$N$5014,12,0),IF(Table2[[#This Row],[SRO]]="Local","Polyester Staple Fibre","SRO 492"))</f>
        <v>Textile Coal</v>
      </c>
    </row>
    <row r="3374" spans="1:19" x14ac:dyDescent="0.25">
      <c r="A3374" s="116" t="s">
        <v>1</v>
      </c>
      <c r="B3374" s="116" t="s">
        <v>2451</v>
      </c>
      <c r="C3374" s="165">
        <v>13720</v>
      </c>
      <c r="D3374" s="117">
        <v>2701.12</v>
      </c>
      <c r="E3374" s="7" t="s">
        <v>2459</v>
      </c>
      <c r="F3374" s="116" t="s">
        <v>2475</v>
      </c>
      <c r="G3374" s="156">
        <v>44780</v>
      </c>
      <c r="H3374" s="82">
        <v>34353748.409999996</v>
      </c>
      <c r="I3374" s="50">
        <v>0.4</v>
      </c>
      <c r="J3374" s="15">
        <v>7424</v>
      </c>
      <c r="K3374" s="15">
        <v>18560</v>
      </c>
      <c r="L3374" s="15"/>
      <c r="M3374" s="66" t="str">
        <f>TEXT(Table2[[#This Row],[Gd.Dt]],"mmm-yy")</f>
        <v>Aug-22</v>
      </c>
      <c r="N3374" s="46" t="str">
        <f>MID(Table2[[#This Row],[BE]],6,2)</f>
        <v>IB</v>
      </c>
      <c r="O3374" s="46" t="str">
        <f>IF(Table2[[#This Row],[Type]]="IB","EOU",IF(Table2[[#This Row],[Type]]="MB","Local","492"))</f>
        <v>EOU</v>
      </c>
      <c r="P3374" s="46">
        <f>ROUND(Table2[[#This Row],[Cons]]/Table2[[#This Row],[Qty.]],5)</f>
        <v>0.4</v>
      </c>
      <c r="Q3374" s="46" t="b">
        <f>EXACT(Table2[[#This Row],[rate]],Table2[[#This Row],[Check]])</f>
        <v>1</v>
      </c>
      <c r="R3374" s="46"/>
      <c r="S3374" s="46" t="str">
        <f>IF(Table2[[#This Row],[SRO]]="EOU",VLOOKUP(Table2[[#This Row],[BE]],[2]GD.List!$C$3:$N$5014,12,0),IF(Table2[[#This Row],[SRO]]="Local","Polyester Staple Fibre","SRO 492"))</f>
        <v>Textile Coal</v>
      </c>
    </row>
    <row r="3375" spans="1:19" x14ac:dyDescent="0.25">
      <c r="A3375" s="120" t="s">
        <v>1</v>
      </c>
      <c r="B3375" s="116" t="s">
        <v>2452</v>
      </c>
      <c r="C3375" s="165">
        <v>25452</v>
      </c>
      <c r="D3375" s="117">
        <v>2701.12</v>
      </c>
      <c r="E3375" s="7" t="s">
        <v>2460</v>
      </c>
      <c r="F3375" s="116" t="s">
        <v>2476</v>
      </c>
      <c r="G3375" s="156">
        <v>44780</v>
      </c>
      <c r="H3375" s="82">
        <v>26872025.559999999</v>
      </c>
      <c r="I3375" s="50">
        <v>0.4</v>
      </c>
      <c r="J3375" s="15">
        <v>4463.2</v>
      </c>
      <c r="K3375" s="15">
        <v>11158</v>
      </c>
      <c r="L3375" s="15"/>
      <c r="M3375" s="66" t="str">
        <f>TEXT(Table2[[#This Row],[Gd.Dt]],"mmm-yy")</f>
        <v>Aug-22</v>
      </c>
      <c r="N3375" s="46" t="str">
        <f>MID(Table2[[#This Row],[BE]],6,2)</f>
        <v>IB</v>
      </c>
      <c r="O3375" s="46" t="str">
        <f>IF(Table2[[#This Row],[Type]]="IB","EOU",IF(Table2[[#This Row],[Type]]="MB","Local","492"))</f>
        <v>EOU</v>
      </c>
      <c r="P3375" s="46">
        <f>ROUND(Table2[[#This Row],[Cons]]/Table2[[#This Row],[Qty.]],5)</f>
        <v>0.4</v>
      </c>
      <c r="Q3375" s="46" t="b">
        <f>EXACT(Table2[[#This Row],[rate]],Table2[[#This Row],[Check]])</f>
        <v>1</v>
      </c>
      <c r="R3375" s="46"/>
      <c r="S3375" s="46" t="str">
        <f>IF(Table2[[#This Row],[SRO]]="EOU",VLOOKUP(Table2[[#This Row],[BE]],[2]GD.List!$C$3:$N$5014,12,0),IF(Table2[[#This Row],[SRO]]="Local","Polyester Staple Fibre","SRO 492"))</f>
        <v>Textile Coal</v>
      </c>
    </row>
    <row r="3376" spans="1:19" x14ac:dyDescent="0.25">
      <c r="A3376" s="119" t="s">
        <v>2242</v>
      </c>
      <c r="B3376" s="116" t="s">
        <v>2454</v>
      </c>
      <c r="C3376" s="165">
        <v>4062</v>
      </c>
      <c r="D3376" s="117">
        <v>3906.9090000000001</v>
      </c>
      <c r="E3376" s="7" t="s">
        <v>2463</v>
      </c>
      <c r="F3376" s="116" t="s">
        <v>2474</v>
      </c>
      <c r="G3376" s="156">
        <v>44780</v>
      </c>
      <c r="H3376" s="82">
        <v>16504601.33</v>
      </c>
      <c r="I3376" s="50">
        <v>0.04</v>
      </c>
      <c r="J3376" s="15">
        <v>305.16000000000003</v>
      </c>
      <c r="K3376" s="15">
        <v>7629</v>
      </c>
      <c r="L3376" s="15"/>
      <c r="M3376" s="66" t="str">
        <f>TEXT(Table2[[#This Row],[Gd.Dt]],"mmm-yy")</f>
        <v>Aug-22</v>
      </c>
      <c r="N3376" s="46" t="str">
        <f>MID(Table2[[#This Row],[BE]],6,2)</f>
        <v>IB</v>
      </c>
      <c r="O3376" s="46" t="str">
        <f>IF(Table2[[#This Row],[Type]]="IB","EOU",IF(Table2[[#This Row],[Type]]="MB","Local","492"))</f>
        <v>EOU</v>
      </c>
      <c r="P3376" s="46">
        <f>ROUND(Table2[[#This Row],[Cons]]/Table2[[#This Row],[Qty.]],5)</f>
        <v>0.04</v>
      </c>
      <c r="Q3376" s="46" t="b">
        <f>EXACT(Table2[[#This Row],[rate]],Table2[[#This Row],[Check]])</f>
        <v>1</v>
      </c>
      <c r="R3376" s="46"/>
      <c r="S3376" s="46" t="str">
        <f>IF(Table2[[#This Row],[SRO]]="EOU",VLOOKUP(Table2[[#This Row],[BE]],[2]GD.List!$C$3:$N$5014,12,0),IF(Table2[[#This Row],[SRO]]="Local","Polyester Staple Fibre","SRO 492"))</f>
        <v>Textile Chemical</v>
      </c>
    </row>
    <row r="3377" spans="1:19" x14ac:dyDescent="0.25">
      <c r="A3377" s="119" t="s">
        <v>2242</v>
      </c>
      <c r="B3377" s="116" t="s">
        <v>2454</v>
      </c>
      <c r="C3377" s="165">
        <v>4062</v>
      </c>
      <c r="D3377" s="117">
        <v>3402.9</v>
      </c>
      <c r="E3377" s="7" t="s">
        <v>2463</v>
      </c>
      <c r="F3377" s="116" t="s">
        <v>2474</v>
      </c>
      <c r="G3377" s="156">
        <v>44780</v>
      </c>
      <c r="H3377" s="82">
        <v>16504601.33</v>
      </c>
      <c r="I3377" s="50">
        <v>7.0000000000000007E-2</v>
      </c>
      <c r="J3377" s="15">
        <v>534.03</v>
      </c>
      <c r="K3377" s="15">
        <v>7629</v>
      </c>
      <c r="L3377" s="15"/>
      <c r="M3377" s="66" t="str">
        <f>TEXT(Table2[[#This Row],[Gd.Dt]],"mmm-yy")</f>
        <v>Aug-22</v>
      </c>
      <c r="N3377" s="46" t="str">
        <f>MID(Table2[[#This Row],[BE]],6,2)</f>
        <v>IB</v>
      </c>
      <c r="O3377" s="46" t="str">
        <f>IF(Table2[[#This Row],[Type]]="IB","EOU",IF(Table2[[#This Row],[Type]]="MB","Local","492"))</f>
        <v>EOU</v>
      </c>
      <c r="P3377" s="46">
        <f>ROUND(Table2[[#This Row],[Cons]]/Table2[[#This Row],[Qty.]],5)</f>
        <v>7.0000000000000007E-2</v>
      </c>
      <c r="Q3377" s="46" t="b">
        <f>EXACT(Table2[[#This Row],[rate]],Table2[[#This Row],[Check]])</f>
        <v>1</v>
      </c>
      <c r="R3377" s="46"/>
      <c r="S3377" s="46" t="str">
        <f>IF(Table2[[#This Row],[SRO]]="EOU",VLOOKUP(Table2[[#This Row],[BE]],[2]GD.List!$C$3:$N$5014,12,0),IF(Table2[[#This Row],[SRO]]="Local","Polyester Staple Fibre","SRO 492"))</f>
        <v>Textile Chemical</v>
      </c>
    </row>
    <row r="3378" spans="1:19" x14ac:dyDescent="0.25">
      <c r="A3378" s="120" t="s">
        <v>2242</v>
      </c>
      <c r="B3378" s="116" t="s">
        <v>2452</v>
      </c>
      <c r="C3378" s="165">
        <v>25452</v>
      </c>
      <c r="D3378" s="117">
        <v>3906.9090000000001</v>
      </c>
      <c r="E3378" s="7" t="s">
        <v>2460</v>
      </c>
      <c r="F3378" s="116" t="s">
        <v>2476</v>
      </c>
      <c r="G3378" s="156">
        <v>44780</v>
      </c>
      <c r="H3378" s="82">
        <v>26872025.559999999</v>
      </c>
      <c r="I3378" s="50">
        <v>0.04</v>
      </c>
      <c r="J3378" s="15">
        <v>332.96</v>
      </c>
      <c r="K3378" s="15">
        <v>8324</v>
      </c>
      <c r="L3378" s="15"/>
      <c r="M3378" s="66" t="str">
        <f>TEXT(Table2[[#This Row],[Gd.Dt]],"mmm-yy")</f>
        <v>Aug-22</v>
      </c>
      <c r="N3378" s="46" t="str">
        <f>MID(Table2[[#This Row],[BE]],6,2)</f>
        <v>IB</v>
      </c>
      <c r="O3378" s="46" t="str">
        <f>IF(Table2[[#This Row],[Type]]="IB","EOU",IF(Table2[[#This Row],[Type]]="MB","Local","492"))</f>
        <v>EOU</v>
      </c>
      <c r="P3378" s="46">
        <f>ROUND(Table2[[#This Row],[Cons]]/Table2[[#This Row],[Qty.]],5)</f>
        <v>0.04</v>
      </c>
      <c r="Q3378" s="46" t="b">
        <f>EXACT(Table2[[#This Row],[rate]],Table2[[#This Row],[Check]])</f>
        <v>1</v>
      </c>
      <c r="R3378" s="46"/>
      <c r="S3378" s="46" t="str">
        <f>IF(Table2[[#This Row],[SRO]]="EOU",VLOOKUP(Table2[[#This Row],[BE]],[2]GD.List!$C$3:$N$5014,12,0),IF(Table2[[#This Row],[SRO]]="Local","Polyester Staple Fibre","SRO 492"))</f>
        <v>Textile Chemical</v>
      </c>
    </row>
    <row r="3379" spans="1:19" x14ac:dyDescent="0.25">
      <c r="A3379" s="120" t="s">
        <v>2253</v>
      </c>
      <c r="B3379" s="116" t="s">
        <v>2452</v>
      </c>
      <c r="C3379" s="165">
        <v>25452</v>
      </c>
      <c r="D3379" s="117">
        <v>3204.16</v>
      </c>
      <c r="E3379" s="7" t="s">
        <v>2460</v>
      </c>
      <c r="F3379" s="116" t="s">
        <v>2476</v>
      </c>
      <c r="G3379" s="156">
        <v>44780</v>
      </c>
      <c r="H3379" s="82">
        <v>26872025.559999999</v>
      </c>
      <c r="I3379" s="50">
        <v>7.0000000000000007E-2</v>
      </c>
      <c r="J3379" s="15">
        <v>125.25</v>
      </c>
      <c r="K3379" s="15">
        <v>1789.29</v>
      </c>
      <c r="L3379" s="15"/>
      <c r="M3379" s="66" t="str">
        <f>TEXT(Table2[[#This Row],[Gd.Dt]],"mmm-yy")</f>
        <v>Aug-22</v>
      </c>
      <c r="N3379" s="46" t="str">
        <f>MID(Table2[[#This Row],[BE]],6,2)</f>
        <v>IB</v>
      </c>
      <c r="O3379" s="46" t="str">
        <f>IF(Table2[[#This Row],[Type]]="IB","EOU",IF(Table2[[#This Row],[Type]]="MB","Local","492"))</f>
        <v>EOU</v>
      </c>
      <c r="P3379" s="46">
        <f>ROUND(Table2[[#This Row],[Cons]]/Table2[[#This Row],[Qty.]],5)</f>
        <v>7.0000000000000007E-2</v>
      </c>
      <c r="Q3379" s="46" t="b">
        <f>EXACT(Table2[[#This Row],[rate]],Table2[[#This Row],[Check]])</f>
        <v>1</v>
      </c>
      <c r="R3379" s="46"/>
      <c r="S3379" s="46" t="str">
        <f>IF(Table2[[#This Row],[SRO]]="EOU",VLOOKUP(Table2[[#This Row],[BE]],[2]GD.List!$C$3:$N$5014,12,0),IF(Table2[[#This Row],[SRO]]="Local","Polyester Staple Fibre","SRO 492"))</f>
        <v>Textile Dyes</v>
      </c>
    </row>
    <row r="3380" spans="1:19" x14ac:dyDescent="0.25">
      <c r="A3380" s="120" t="s">
        <v>2280</v>
      </c>
      <c r="B3380" s="116" t="s">
        <v>2457</v>
      </c>
      <c r="C3380" s="165">
        <v>8892</v>
      </c>
      <c r="D3380" s="117">
        <v>9606.2919999999995</v>
      </c>
      <c r="E3380" s="7" t="s">
        <v>2470</v>
      </c>
      <c r="F3380" s="116" t="s">
        <v>2477</v>
      </c>
      <c r="G3380" s="156">
        <v>44781</v>
      </c>
      <c r="H3380" s="82">
        <v>5729871.4199999999</v>
      </c>
      <c r="I3380" s="50">
        <v>1</v>
      </c>
      <c r="J3380" s="15">
        <v>3</v>
      </c>
      <c r="K3380" s="15">
        <v>3</v>
      </c>
      <c r="L3380" s="15"/>
      <c r="M3380" s="66" t="str">
        <f>TEXT(Table2[[#This Row],[Gd.Dt]],"mmm-yy")</f>
        <v>Aug-22</v>
      </c>
      <c r="N3380" s="46" t="str">
        <f>MID(Table2[[#This Row],[BE]],6,2)</f>
        <v>TI</v>
      </c>
      <c r="O3380" s="46" t="str">
        <f>IF(Table2[[#This Row],[Type]]="IB","EOU",IF(Table2[[#This Row],[Type]]="MB","Local","492"))</f>
        <v>492</v>
      </c>
      <c r="P3380" s="46">
        <f>ROUND(Table2[[#This Row],[Cons]]/Table2[[#This Row],[Qty.]],5)</f>
        <v>1</v>
      </c>
      <c r="Q3380" s="46" t="b">
        <f>EXACT(Table2[[#This Row],[rate]],Table2[[#This Row],[Check]])</f>
        <v>1</v>
      </c>
      <c r="R3380" s="46"/>
      <c r="S3380" s="46" t="str">
        <f>IF(Table2[[#This Row],[SRO]]="EOU",VLOOKUP(Table2[[#This Row],[BE]],[2]GD.List!$C$3:$N$5014,12,0),IF(Table2[[#This Row],[SRO]]="Local","Polyester Staple Fibre","SRO 492"))</f>
        <v>SRO 492</v>
      </c>
    </row>
    <row r="3381" spans="1:19" x14ac:dyDescent="0.25">
      <c r="A3381" s="119" t="s">
        <v>2307</v>
      </c>
      <c r="B3381" s="116" t="s">
        <v>2457</v>
      </c>
      <c r="C3381" s="165">
        <v>8892</v>
      </c>
      <c r="D3381" s="117">
        <v>9607.11</v>
      </c>
      <c r="E3381" s="7" t="s">
        <v>2470</v>
      </c>
      <c r="F3381" s="116" t="s">
        <v>2477</v>
      </c>
      <c r="G3381" s="156">
        <v>44781</v>
      </c>
      <c r="H3381" s="82">
        <v>5729871.4199999999</v>
      </c>
      <c r="I3381" s="50">
        <v>1</v>
      </c>
      <c r="J3381" s="15">
        <v>69</v>
      </c>
      <c r="K3381" s="15">
        <v>69</v>
      </c>
      <c r="L3381" s="15"/>
      <c r="M3381" s="66" t="str">
        <f>TEXT(Table2[[#This Row],[Gd.Dt]],"mmm-yy")</f>
        <v>Aug-22</v>
      </c>
      <c r="N3381" s="46" t="str">
        <f>MID(Table2[[#This Row],[BE]],6,2)</f>
        <v>EP</v>
      </c>
      <c r="O3381" s="46" t="str">
        <f>IF(Table2[[#This Row],[Type]]="IB","EOU",IF(Table2[[#This Row],[Type]]="MB","Local","492"))</f>
        <v>492</v>
      </c>
      <c r="P3381" s="46">
        <f>ROUND(Table2[[#This Row],[Cons]]/Table2[[#This Row],[Qty.]],5)</f>
        <v>1</v>
      </c>
      <c r="Q3381" s="46" t="b">
        <f>EXACT(Table2[[#This Row],[rate]],Table2[[#This Row],[Check]])</f>
        <v>1</v>
      </c>
      <c r="R3381" s="46"/>
      <c r="S3381" s="46" t="str">
        <f>IF(Table2[[#This Row],[SRO]]="EOU",VLOOKUP(Table2[[#This Row],[BE]],[2]GD.List!$C$3:$N$5014,12,0),IF(Table2[[#This Row],[SRO]]="Local","Polyester Staple Fibre","SRO 492"))</f>
        <v>SRO 492</v>
      </c>
    </row>
    <row r="3382" spans="1:19" x14ac:dyDescent="0.25">
      <c r="A3382" s="119" t="s">
        <v>2307</v>
      </c>
      <c r="B3382" s="116" t="s">
        <v>2456</v>
      </c>
      <c r="C3382" s="165">
        <v>17024</v>
      </c>
      <c r="D3382" s="117">
        <v>9607.11</v>
      </c>
      <c r="E3382" s="7" t="s">
        <v>2467</v>
      </c>
      <c r="F3382" s="116" t="s">
        <v>2478</v>
      </c>
      <c r="G3382" s="156">
        <v>44780</v>
      </c>
      <c r="H3382" s="82">
        <v>38298807.68</v>
      </c>
      <c r="I3382" s="50">
        <v>1</v>
      </c>
      <c r="J3382" s="15">
        <v>264</v>
      </c>
      <c r="K3382" s="15">
        <v>264</v>
      </c>
      <c r="L3382" s="15"/>
      <c r="M3382" s="66" t="str">
        <f>TEXT(Table2[[#This Row],[Gd.Dt]],"mmm-yy")</f>
        <v>Aug-22</v>
      </c>
      <c r="N3382" s="46" t="str">
        <f>MID(Table2[[#This Row],[BE]],6,2)</f>
        <v>EP</v>
      </c>
      <c r="O3382" s="46" t="str">
        <f>IF(Table2[[#This Row],[Type]]="IB","EOU",IF(Table2[[#This Row],[Type]]="MB","Local","492"))</f>
        <v>492</v>
      </c>
      <c r="P3382" s="46">
        <f>ROUND(Table2[[#This Row],[Cons]]/Table2[[#This Row],[Qty.]],5)</f>
        <v>1</v>
      </c>
      <c r="Q3382" s="46" t="b">
        <f>EXACT(Table2[[#This Row],[rate]],Table2[[#This Row],[Check]])</f>
        <v>1</v>
      </c>
      <c r="R3382" s="46"/>
      <c r="S3382" s="46" t="str">
        <f>IF(Table2[[#This Row],[SRO]]="EOU",VLOOKUP(Table2[[#This Row],[BE]],[2]GD.List!$C$3:$N$5014,12,0),IF(Table2[[#This Row],[SRO]]="Local","Polyester Staple Fibre","SRO 492"))</f>
        <v>SRO 492</v>
      </c>
    </row>
    <row r="3383" spans="1:19" x14ac:dyDescent="0.25">
      <c r="A3383" s="120" t="s">
        <v>2307</v>
      </c>
      <c r="B3383" s="116" t="s">
        <v>2458</v>
      </c>
      <c r="C3383" s="165">
        <v>17280</v>
      </c>
      <c r="D3383" s="117">
        <v>9607.11</v>
      </c>
      <c r="E3383" s="7" t="s">
        <v>2471</v>
      </c>
      <c r="F3383" s="116" t="s">
        <v>2479</v>
      </c>
      <c r="G3383" s="156">
        <v>44781</v>
      </c>
      <c r="H3383" s="82">
        <v>20571211.079999998</v>
      </c>
      <c r="I3383" s="50">
        <v>1</v>
      </c>
      <c r="J3383" s="15">
        <v>268</v>
      </c>
      <c r="K3383" s="15">
        <v>268</v>
      </c>
      <c r="L3383" s="15"/>
      <c r="M3383" s="66" t="str">
        <f>TEXT(Table2[[#This Row],[Gd.Dt]],"mmm-yy")</f>
        <v>Aug-22</v>
      </c>
      <c r="N3383" s="46" t="str">
        <f>MID(Table2[[#This Row],[BE]],6,2)</f>
        <v>EP</v>
      </c>
      <c r="O3383" s="46" t="str">
        <f>IF(Table2[[#This Row],[Type]]="IB","EOU",IF(Table2[[#This Row],[Type]]="MB","Local","492"))</f>
        <v>492</v>
      </c>
      <c r="P3383" s="46">
        <f>ROUND(Table2[[#This Row],[Cons]]/Table2[[#This Row],[Qty.]],5)</f>
        <v>1</v>
      </c>
      <c r="Q3383" s="46" t="b">
        <f>EXACT(Table2[[#This Row],[rate]],Table2[[#This Row],[Check]])</f>
        <v>1</v>
      </c>
      <c r="R3383" s="46"/>
      <c r="S3383" s="46" t="str">
        <f>IF(Table2[[#This Row],[SRO]]="EOU",VLOOKUP(Table2[[#This Row],[BE]],[2]GD.List!$C$3:$N$5014,12,0),IF(Table2[[#This Row],[SRO]]="Local","Polyester Staple Fibre","SRO 492"))</f>
        <v>SRO 492</v>
      </c>
    </row>
    <row r="3384" spans="1:19" x14ac:dyDescent="0.25">
      <c r="A3384" s="119" t="s">
        <v>2309</v>
      </c>
      <c r="B3384" s="116" t="s">
        <v>2454</v>
      </c>
      <c r="C3384" s="165">
        <v>4062</v>
      </c>
      <c r="D3384" s="117">
        <v>3906.9029999999998</v>
      </c>
      <c r="E3384" s="7" t="s">
        <v>2463</v>
      </c>
      <c r="F3384" s="116" t="s">
        <v>2474</v>
      </c>
      <c r="G3384" s="156">
        <v>44780</v>
      </c>
      <c r="H3384" s="82">
        <v>16504601.33</v>
      </c>
      <c r="I3384" s="50">
        <v>0.04</v>
      </c>
      <c r="J3384" s="15">
        <v>305.16000000000003</v>
      </c>
      <c r="K3384" s="15">
        <v>7629</v>
      </c>
      <c r="L3384" s="15"/>
      <c r="M3384" s="66" t="str">
        <f>TEXT(Table2[[#This Row],[Gd.Dt]],"mmm-yy")</f>
        <v>Aug-22</v>
      </c>
      <c r="N3384" s="46" t="str">
        <f>MID(Table2[[#This Row],[BE]],6,2)</f>
        <v>IB</v>
      </c>
      <c r="O3384" s="46" t="str">
        <f>IF(Table2[[#This Row],[Type]]="IB","EOU",IF(Table2[[#This Row],[Type]]="MB","Local","492"))</f>
        <v>EOU</v>
      </c>
      <c r="P3384" s="46">
        <f>ROUND(Table2[[#This Row],[Cons]]/Table2[[#This Row],[Qty.]],5)</f>
        <v>0.04</v>
      </c>
      <c r="Q3384" s="46" t="b">
        <f>EXACT(Table2[[#This Row],[rate]],Table2[[#This Row],[Check]])</f>
        <v>1</v>
      </c>
      <c r="R3384" s="46"/>
      <c r="S3384" s="46" t="str">
        <f>IF(Table2[[#This Row],[SRO]]="EOU",VLOOKUP(Table2[[#This Row],[BE]],[2]GD.List!$C$3:$N$5014,12,0),IF(Table2[[#This Row],[SRO]]="Local","Polyester Staple Fibre","SRO 492"))</f>
        <v>Textile Chemical</v>
      </c>
    </row>
    <row r="3385" spans="1:19" x14ac:dyDescent="0.25">
      <c r="A3385" s="120" t="s">
        <v>2309</v>
      </c>
      <c r="B3385" s="116" t="s">
        <v>2452</v>
      </c>
      <c r="C3385" s="165">
        <v>25452</v>
      </c>
      <c r="D3385" s="117">
        <v>3906.9029999999998</v>
      </c>
      <c r="E3385" s="7" t="s">
        <v>2460</v>
      </c>
      <c r="F3385" s="116" t="s">
        <v>2476</v>
      </c>
      <c r="G3385" s="156">
        <v>44780</v>
      </c>
      <c r="H3385" s="82">
        <v>26872025.559999999</v>
      </c>
      <c r="I3385" s="50">
        <v>0.04</v>
      </c>
      <c r="J3385" s="15">
        <v>332.96</v>
      </c>
      <c r="K3385" s="15">
        <v>8324</v>
      </c>
      <c r="L3385" s="15"/>
      <c r="M3385" s="66" t="str">
        <f>TEXT(Table2[[#This Row],[Gd.Dt]],"mmm-yy")</f>
        <v>Aug-22</v>
      </c>
      <c r="N3385" s="46" t="str">
        <f>MID(Table2[[#This Row],[BE]],6,2)</f>
        <v>IB</v>
      </c>
      <c r="O3385" s="46" t="str">
        <f>IF(Table2[[#This Row],[Type]]="IB","EOU",IF(Table2[[#This Row],[Type]]="MB","Local","492"))</f>
        <v>EOU</v>
      </c>
      <c r="P3385" s="46">
        <f>ROUND(Table2[[#This Row],[Cons]]/Table2[[#This Row],[Qty.]],5)</f>
        <v>0.04</v>
      </c>
      <c r="Q3385" s="46" t="b">
        <f>EXACT(Table2[[#This Row],[rate]],Table2[[#This Row],[Check]])</f>
        <v>1</v>
      </c>
      <c r="R3385" s="46"/>
      <c r="S3385" s="46" t="str">
        <f>IF(Table2[[#This Row],[SRO]]="EOU",VLOOKUP(Table2[[#This Row],[BE]],[2]GD.List!$C$3:$N$5014,12,0),IF(Table2[[#This Row],[SRO]]="Local","Polyester Staple Fibre","SRO 492"))</f>
        <v>Textile Chemical</v>
      </c>
    </row>
    <row r="3386" spans="1:19" x14ac:dyDescent="0.25">
      <c r="A3386" s="119" t="s">
        <v>2355</v>
      </c>
      <c r="B3386" s="116" t="s">
        <v>2456</v>
      </c>
      <c r="C3386" s="165">
        <v>17024</v>
      </c>
      <c r="D3386" s="117">
        <v>9606.1</v>
      </c>
      <c r="E3386" s="7" t="s">
        <v>2467</v>
      </c>
      <c r="F3386" s="116" t="s">
        <v>2478</v>
      </c>
      <c r="G3386" s="156">
        <v>44780</v>
      </c>
      <c r="H3386" s="82">
        <v>38298807.68</v>
      </c>
      <c r="I3386" s="50">
        <v>1</v>
      </c>
      <c r="J3386" s="15">
        <v>5</v>
      </c>
      <c r="K3386" s="15">
        <v>5</v>
      </c>
      <c r="L3386" s="15"/>
      <c r="M3386" s="66" t="str">
        <f>TEXT(Table2[[#This Row],[Gd.Dt]],"mmm-yy")</f>
        <v>Aug-22</v>
      </c>
      <c r="N3386" s="46" t="str">
        <f>MID(Table2[[#This Row],[BE]],6,2)</f>
        <v>TI</v>
      </c>
      <c r="O3386" s="46" t="str">
        <f>IF(Table2[[#This Row],[Type]]="IB","EOU",IF(Table2[[#This Row],[Type]]="MB","Local","492"))</f>
        <v>492</v>
      </c>
      <c r="P3386" s="46">
        <f>ROUND(Table2[[#This Row],[Cons]]/Table2[[#This Row],[Qty.]],5)</f>
        <v>1</v>
      </c>
      <c r="Q3386" s="46" t="b">
        <f>EXACT(Table2[[#This Row],[rate]],Table2[[#This Row],[Check]])</f>
        <v>1</v>
      </c>
      <c r="R3386" s="46"/>
      <c r="S3386" s="46" t="str">
        <f>IF(Table2[[#This Row],[SRO]]="EOU",VLOOKUP(Table2[[#This Row],[BE]],[2]GD.List!$C$3:$N$5014,12,0),IF(Table2[[#This Row],[SRO]]="Local","Polyester Staple Fibre","SRO 492"))</f>
        <v>SRO 492</v>
      </c>
    </row>
    <row r="3387" spans="1:19" x14ac:dyDescent="0.25">
      <c r="A3387" s="120" t="s">
        <v>2355</v>
      </c>
      <c r="B3387" s="116" t="s">
        <v>2458</v>
      </c>
      <c r="C3387" s="165">
        <v>17280</v>
      </c>
      <c r="D3387" s="117">
        <v>9606.1</v>
      </c>
      <c r="E3387" s="7" t="s">
        <v>2471</v>
      </c>
      <c r="F3387" s="116" t="s">
        <v>2479</v>
      </c>
      <c r="G3387" s="156">
        <v>44781</v>
      </c>
      <c r="H3387" s="82">
        <v>20571211.079999998</v>
      </c>
      <c r="I3387" s="50">
        <v>1</v>
      </c>
      <c r="J3387" s="15">
        <v>5</v>
      </c>
      <c r="K3387" s="15">
        <v>5</v>
      </c>
      <c r="L3387" s="15"/>
      <c r="M3387" s="66" t="str">
        <f>TEXT(Table2[[#This Row],[Gd.Dt]],"mmm-yy")</f>
        <v>Aug-22</v>
      </c>
      <c r="N3387" s="46" t="str">
        <f>MID(Table2[[#This Row],[BE]],6,2)</f>
        <v>TI</v>
      </c>
      <c r="O3387" s="46" t="str">
        <f>IF(Table2[[#This Row],[Type]]="IB","EOU",IF(Table2[[#This Row],[Type]]="MB","Local","492"))</f>
        <v>492</v>
      </c>
      <c r="P3387" s="46">
        <f>ROUND(Table2[[#This Row],[Cons]]/Table2[[#This Row],[Qty.]],5)</f>
        <v>1</v>
      </c>
      <c r="Q3387" s="46" t="b">
        <f>EXACT(Table2[[#This Row],[rate]],Table2[[#This Row],[Check]])</f>
        <v>1</v>
      </c>
      <c r="R3387" s="46"/>
      <c r="S3387" s="46" t="str">
        <f>IF(Table2[[#This Row],[SRO]]="EOU",VLOOKUP(Table2[[#This Row],[BE]],[2]GD.List!$C$3:$N$5014,12,0),IF(Table2[[#This Row],[SRO]]="Local","Polyester Staple Fibre","SRO 492"))</f>
        <v>SRO 492</v>
      </c>
    </row>
    <row r="3388" spans="1:19" x14ac:dyDescent="0.25">
      <c r="A3388" s="120" t="s">
        <v>2410</v>
      </c>
      <c r="B3388" s="116" t="s">
        <v>2455</v>
      </c>
      <c r="C3388" s="165">
        <v>22872</v>
      </c>
      <c r="D3388" s="117">
        <v>4821.1090000000004</v>
      </c>
      <c r="E3388" s="7" t="s">
        <v>2464</v>
      </c>
      <c r="F3388" s="116" t="s">
        <v>2480</v>
      </c>
      <c r="G3388" s="156">
        <v>44780</v>
      </c>
      <c r="H3388" s="82">
        <v>14738373.720000001</v>
      </c>
      <c r="I3388" s="50">
        <v>1</v>
      </c>
      <c r="J3388" s="15">
        <v>15</v>
      </c>
      <c r="K3388" s="15">
        <v>15</v>
      </c>
      <c r="L3388" s="15"/>
      <c r="M3388" s="66" t="str">
        <f>TEXT(Table2[[#This Row],[Gd.Dt]],"mmm-yy")</f>
        <v>Aug-22</v>
      </c>
      <c r="N3388" s="46" t="str">
        <f>MID(Table2[[#This Row],[BE]],6,2)</f>
        <v>TI</v>
      </c>
      <c r="O3388" s="46" t="str">
        <f>IF(Table2[[#This Row],[Type]]="IB","EOU",IF(Table2[[#This Row],[Type]]="MB","Local","492"))</f>
        <v>492</v>
      </c>
      <c r="P3388" s="46">
        <f>ROUND(Table2[[#This Row],[Cons]]/Table2[[#This Row],[Qty.]],5)</f>
        <v>1</v>
      </c>
      <c r="Q3388" s="46" t="b">
        <f>EXACT(Table2[[#This Row],[rate]],Table2[[#This Row],[Check]])</f>
        <v>1</v>
      </c>
      <c r="R3388" s="46"/>
      <c r="S3388" s="46" t="str">
        <f>IF(Table2[[#This Row],[SRO]]="EOU",VLOOKUP(Table2[[#This Row],[BE]],[2]GD.List!$C$3:$N$5014,12,0),IF(Table2[[#This Row],[SRO]]="Local","Polyester Staple Fibre","SRO 492"))</f>
        <v>SRO 492</v>
      </c>
    </row>
    <row r="3389" spans="1:19" x14ac:dyDescent="0.25">
      <c r="A3389" s="119" t="s">
        <v>2418</v>
      </c>
      <c r="B3389" s="116" t="s">
        <v>2453</v>
      </c>
      <c r="C3389" s="165">
        <v>45710</v>
      </c>
      <c r="D3389" s="117">
        <v>2847</v>
      </c>
      <c r="E3389" s="7" t="s">
        <v>2462</v>
      </c>
      <c r="F3389" s="116" t="s">
        <v>2473</v>
      </c>
      <c r="G3389" s="156">
        <v>44780</v>
      </c>
      <c r="H3389" s="82">
        <v>28552464.5</v>
      </c>
      <c r="I3389" s="50">
        <v>0.03</v>
      </c>
      <c r="J3389" s="15">
        <v>321.45</v>
      </c>
      <c r="K3389" s="15">
        <v>10715</v>
      </c>
      <c r="L3389" s="15"/>
      <c r="M3389" s="66" t="str">
        <f>TEXT(Table2[[#This Row],[Gd.Dt]],"mmm-yy")</f>
        <v>Aug-22</v>
      </c>
      <c r="N3389" s="46" t="str">
        <f>MID(Table2[[#This Row],[BE]],6,2)</f>
        <v>IB</v>
      </c>
      <c r="O3389" s="46" t="str">
        <f>IF(Table2[[#This Row],[Type]]="IB","EOU",IF(Table2[[#This Row],[Type]]="MB","Local","492"))</f>
        <v>EOU</v>
      </c>
      <c r="P3389" s="46">
        <f>ROUND(Table2[[#This Row],[Cons]]/Table2[[#This Row],[Qty.]],5)</f>
        <v>0.03</v>
      </c>
      <c r="Q3389" s="46" t="b">
        <f>EXACT(Table2[[#This Row],[rate]],Table2[[#This Row],[Check]])</f>
        <v>1</v>
      </c>
      <c r="R3389" s="46"/>
      <c r="S3389" s="46" t="str">
        <f>IF(Table2[[#This Row],[SRO]]="EOU",VLOOKUP(Table2[[#This Row],[BE]],[2]GD.List!$C$3:$N$5014,12,0),IF(Table2[[#This Row],[SRO]]="Local","Polyester Staple Fibre","SRO 492"))</f>
        <v>Textile Chemical</v>
      </c>
    </row>
    <row r="3390" spans="1:19" x14ac:dyDescent="0.25">
      <c r="A3390" s="119" t="s">
        <v>2418</v>
      </c>
      <c r="B3390" s="116" t="s">
        <v>2454</v>
      </c>
      <c r="C3390" s="165">
        <v>4062</v>
      </c>
      <c r="D3390" s="117">
        <v>2847</v>
      </c>
      <c r="E3390" s="7" t="s">
        <v>2463</v>
      </c>
      <c r="F3390" s="116" t="s">
        <v>2474</v>
      </c>
      <c r="G3390" s="156">
        <v>44780</v>
      </c>
      <c r="H3390" s="82">
        <v>16504601.33</v>
      </c>
      <c r="I3390" s="50">
        <v>0.03</v>
      </c>
      <c r="J3390" s="15">
        <v>228.87</v>
      </c>
      <c r="K3390" s="15">
        <v>7629</v>
      </c>
      <c r="L3390" s="15"/>
      <c r="M3390" s="66" t="str">
        <f>TEXT(Table2[[#This Row],[Gd.Dt]],"mmm-yy")</f>
        <v>Aug-22</v>
      </c>
      <c r="N3390" s="46" t="str">
        <f>MID(Table2[[#This Row],[BE]],6,2)</f>
        <v>IB</v>
      </c>
      <c r="O3390" s="46" t="str">
        <f>IF(Table2[[#This Row],[Type]]="IB","EOU",IF(Table2[[#This Row],[Type]]="MB","Local","492"))</f>
        <v>EOU</v>
      </c>
      <c r="P3390" s="46">
        <f>ROUND(Table2[[#This Row],[Cons]]/Table2[[#This Row],[Qty.]],5)</f>
        <v>0.03</v>
      </c>
      <c r="Q3390" s="46" t="b">
        <f>EXACT(Table2[[#This Row],[rate]],Table2[[#This Row],[Check]])</f>
        <v>1</v>
      </c>
      <c r="R3390" s="46"/>
      <c r="S3390" s="46" t="str">
        <f>IF(Table2[[#This Row],[SRO]]="EOU",VLOOKUP(Table2[[#This Row],[BE]],[2]GD.List!$C$3:$N$5014,12,0),IF(Table2[[#This Row],[SRO]]="Local","Polyester Staple Fibre","SRO 492"))</f>
        <v>Textile Chemical</v>
      </c>
    </row>
    <row r="3391" spans="1:19" x14ac:dyDescent="0.25">
      <c r="A3391" s="119" t="s">
        <v>2418</v>
      </c>
      <c r="B3391" s="116" t="s">
        <v>2451</v>
      </c>
      <c r="C3391" s="165">
        <v>13720</v>
      </c>
      <c r="D3391" s="117">
        <v>2847</v>
      </c>
      <c r="E3391" s="7" t="s">
        <v>2459</v>
      </c>
      <c r="F3391" s="116" t="s">
        <v>2475</v>
      </c>
      <c r="G3391" s="156">
        <v>44780</v>
      </c>
      <c r="H3391" s="82">
        <v>34353748.409999996</v>
      </c>
      <c r="I3391" s="50">
        <v>0.03</v>
      </c>
      <c r="J3391" s="15">
        <v>556.79999999999995</v>
      </c>
      <c r="K3391" s="15">
        <v>18560</v>
      </c>
      <c r="L3391" s="15"/>
      <c r="M3391" s="66" t="str">
        <f>TEXT(Table2[[#This Row],[Gd.Dt]],"mmm-yy")</f>
        <v>Aug-22</v>
      </c>
      <c r="N3391" s="46" t="str">
        <f>MID(Table2[[#This Row],[BE]],6,2)</f>
        <v>IB</v>
      </c>
      <c r="O3391" s="46" t="str">
        <f>IF(Table2[[#This Row],[Type]]="IB","EOU",IF(Table2[[#This Row],[Type]]="MB","Local","492"))</f>
        <v>EOU</v>
      </c>
      <c r="P3391" s="46">
        <f>ROUND(Table2[[#This Row],[Cons]]/Table2[[#This Row],[Qty.]],5)</f>
        <v>0.03</v>
      </c>
      <c r="Q3391" s="46" t="b">
        <f>EXACT(Table2[[#This Row],[rate]],Table2[[#This Row],[Check]])</f>
        <v>1</v>
      </c>
      <c r="R3391" s="46"/>
      <c r="S3391" s="46" t="str">
        <f>IF(Table2[[#This Row],[SRO]]="EOU",VLOOKUP(Table2[[#This Row],[BE]],[2]GD.List!$C$3:$N$5014,12,0),IF(Table2[[#This Row],[SRO]]="Local","Polyester Staple Fibre","SRO 492"))</f>
        <v>Textile Chemical</v>
      </c>
    </row>
    <row r="3392" spans="1:19" x14ac:dyDescent="0.25">
      <c r="A3392" s="120" t="s">
        <v>2418</v>
      </c>
      <c r="B3392" s="116" t="s">
        <v>2452</v>
      </c>
      <c r="C3392" s="165">
        <v>25452</v>
      </c>
      <c r="D3392" s="117">
        <v>2847</v>
      </c>
      <c r="E3392" s="7" t="s">
        <v>2460</v>
      </c>
      <c r="F3392" s="116" t="s">
        <v>2476</v>
      </c>
      <c r="G3392" s="156">
        <v>44780</v>
      </c>
      <c r="H3392" s="82">
        <v>26872025.559999999</v>
      </c>
      <c r="I3392" s="50">
        <v>0.03</v>
      </c>
      <c r="J3392" s="15">
        <v>334.74</v>
      </c>
      <c r="K3392" s="15">
        <v>11158</v>
      </c>
      <c r="L3392" s="15"/>
      <c r="M3392" s="66" t="str">
        <f>TEXT(Table2[[#This Row],[Gd.Dt]],"mmm-yy")</f>
        <v>Aug-22</v>
      </c>
      <c r="N3392" s="46" t="str">
        <f>MID(Table2[[#This Row],[BE]],6,2)</f>
        <v>IB</v>
      </c>
      <c r="O3392" s="46" t="str">
        <f>IF(Table2[[#This Row],[Type]]="IB","EOU",IF(Table2[[#This Row],[Type]]="MB","Local","492"))</f>
        <v>EOU</v>
      </c>
      <c r="P3392" s="46">
        <f>ROUND(Table2[[#This Row],[Cons]]/Table2[[#This Row],[Qty.]],5)</f>
        <v>0.03</v>
      </c>
      <c r="Q3392" s="46" t="b">
        <f>EXACT(Table2[[#This Row],[rate]],Table2[[#This Row],[Check]])</f>
        <v>1</v>
      </c>
      <c r="R3392" s="46"/>
      <c r="S3392" s="46" t="str">
        <f>IF(Table2[[#This Row],[SRO]]="EOU",VLOOKUP(Table2[[#This Row],[BE]],[2]GD.List!$C$3:$N$5014,12,0),IF(Table2[[#This Row],[SRO]]="Local","Polyester Staple Fibre","SRO 492"))</f>
        <v>Textile Chemical</v>
      </c>
    </row>
    <row r="3393" spans="1:19" x14ac:dyDescent="0.25">
      <c r="A3393" s="120" t="s">
        <v>2419</v>
      </c>
      <c r="B3393" s="116" t="s">
        <v>2454</v>
      </c>
      <c r="C3393" s="165">
        <v>4062</v>
      </c>
      <c r="D3393" s="117">
        <v>5205.12</v>
      </c>
      <c r="E3393" s="7" t="s">
        <v>2463</v>
      </c>
      <c r="F3393" s="116" t="s">
        <v>2474</v>
      </c>
      <c r="G3393" s="156">
        <v>44780</v>
      </c>
      <c r="H3393" s="82">
        <v>16504601.33</v>
      </c>
      <c r="I3393" s="50">
        <v>1.0101</v>
      </c>
      <c r="J3393" s="15">
        <v>7706.05</v>
      </c>
      <c r="K3393" s="15">
        <v>7629</v>
      </c>
      <c r="L3393" s="15"/>
      <c r="M3393" s="66" t="str">
        <f>TEXT(Table2[[#This Row],[Gd.Dt]],"mmm-yy")</f>
        <v>Aug-22</v>
      </c>
      <c r="N3393" s="46" t="str">
        <f>MID(Table2[[#This Row],[BE]],6,2)</f>
        <v>IB</v>
      </c>
      <c r="O3393" s="46" t="str">
        <f>IF(Table2[[#This Row],[Type]]="IB","EOU",IF(Table2[[#This Row],[Type]]="MB","Local","492"))</f>
        <v>EOU</v>
      </c>
      <c r="P3393" s="46">
        <f>ROUND(Table2[[#This Row],[Cons]]/Table2[[#This Row],[Qty.]],5)</f>
        <v>1.0101</v>
      </c>
      <c r="Q3393" s="46" t="b">
        <f>EXACT(Table2[[#This Row],[rate]],Table2[[#This Row],[Check]])</f>
        <v>1</v>
      </c>
      <c r="R3393" s="46"/>
      <c r="S3393" s="46" t="str">
        <f>IF(Table2[[#This Row],[SRO]]="EOU",VLOOKUP(Table2[[#This Row],[BE]],[2]GD.List!$C$3:$N$5014,12,0),IF(Table2[[#This Row],[SRO]]="Local","Polyester Staple Fibre","SRO 492"))</f>
        <v>Cotton Yarn</v>
      </c>
    </row>
    <row r="3394" spans="1:19" x14ac:dyDescent="0.25">
      <c r="A3394" s="119" t="s">
        <v>2431</v>
      </c>
      <c r="B3394" s="116" t="s">
        <v>2454</v>
      </c>
      <c r="C3394" s="165">
        <v>4062</v>
      </c>
      <c r="D3394" s="117">
        <v>3909.5</v>
      </c>
      <c r="E3394" s="7" t="s">
        <v>2463</v>
      </c>
      <c r="F3394" s="116" t="s">
        <v>2474</v>
      </c>
      <c r="G3394" s="156">
        <v>44780</v>
      </c>
      <c r="H3394" s="82">
        <v>16504601.33</v>
      </c>
      <c r="I3394" s="50">
        <v>0.04</v>
      </c>
      <c r="J3394" s="15">
        <v>305.16000000000003</v>
      </c>
      <c r="K3394" s="15">
        <v>7629</v>
      </c>
      <c r="L3394" s="15"/>
      <c r="M3394" s="66" t="str">
        <f>TEXT(Table2[[#This Row],[Gd.Dt]],"mmm-yy")</f>
        <v>Aug-22</v>
      </c>
      <c r="N3394" s="46" t="str">
        <f>MID(Table2[[#This Row],[BE]],6,2)</f>
        <v>IB</v>
      </c>
      <c r="O3394" s="46" t="str">
        <f>IF(Table2[[#This Row],[Type]]="IB","EOU",IF(Table2[[#This Row],[Type]]="MB","Local","492"))</f>
        <v>EOU</v>
      </c>
      <c r="P3394" s="46">
        <f>ROUND(Table2[[#This Row],[Cons]]/Table2[[#This Row],[Qty.]],5)</f>
        <v>0.04</v>
      </c>
      <c r="Q3394" s="46" t="b">
        <f>EXACT(Table2[[#This Row],[rate]],Table2[[#This Row],[Check]])</f>
        <v>1</v>
      </c>
      <c r="R3394" s="46"/>
      <c r="S3394" s="46" t="str">
        <f>IF(Table2[[#This Row],[SRO]]="EOU",VLOOKUP(Table2[[#This Row],[BE]],[2]GD.List!$C$3:$N$5014,12,0),IF(Table2[[#This Row],[SRO]]="Local","Polyester Staple Fibre","SRO 492"))</f>
        <v>Textile Chemical</v>
      </c>
    </row>
    <row r="3395" spans="1:19" x14ac:dyDescent="0.25">
      <c r="A3395" s="120" t="s">
        <v>2431</v>
      </c>
      <c r="B3395" s="116" t="s">
        <v>2452</v>
      </c>
      <c r="C3395" s="165">
        <v>25452</v>
      </c>
      <c r="D3395" s="117">
        <v>3909.5</v>
      </c>
      <c r="E3395" s="7" t="s">
        <v>2460</v>
      </c>
      <c r="F3395" s="116" t="s">
        <v>2476</v>
      </c>
      <c r="G3395" s="156">
        <v>44780</v>
      </c>
      <c r="H3395" s="82">
        <v>26872025.559999999</v>
      </c>
      <c r="I3395" s="50">
        <v>0.04</v>
      </c>
      <c r="J3395" s="15">
        <v>332.96</v>
      </c>
      <c r="K3395" s="15">
        <v>8324</v>
      </c>
      <c r="L3395" s="15"/>
      <c r="M3395" s="66" t="str">
        <f>TEXT(Table2[[#This Row],[Gd.Dt]],"mmm-yy")</f>
        <v>Aug-22</v>
      </c>
      <c r="N3395" s="46" t="str">
        <f>MID(Table2[[#This Row],[BE]],6,2)</f>
        <v>IB</v>
      </c>
      <c r="O3395" s="46" t="str">
        <f>IF(Table2[[#This Row],[Type]]="IB","EOU",IF(Table2[[#This Row],[Type]]="MB","Local","492"))</f>
        <v>EOU</v>
      </c>
      <c r="P3395" s="46">
        <f>ROUND(Table2[[#This Row],[Cons]]/Table2[[#This Row],[Qty.]],5)</f>
        <v>0.04</v>
      </c>
      <c r="Q3395" s="46" t="b">
        <f>EXACT(Table2[[#This Row],[rate]],Table2[[#This Row],[Check]])</f>
        <v>1</v>
      </c>
      <c r="R3395" s="46"/>
      <c r="S3395" s="46" t="str">
        <f>IF(Table2[[#This Row],[SRO]]="EOU",VLOOKUP(Table2[[#This Row],[BE]],[2]GD.List!$C$3:$N$5014,12,0),IF(Table2[[#This Row],[SRO]]="Local","Polyester Staple Fibre","SRO 492"))</f>
        <v>Textile Chemical</v>
      </c>
    </row>
    <row r="3396" spans="1:19" x14ac:dyDescent="0.25">
      <c r="A3396" s="119" t="s">
        <v>2443</v>
      </c>
      <c r="B3396" s="116" t="s">
        <v>2451</v>
      </c>
      <c r="C3396" s="165">
        <v>13720</v>
      </c>
      <c r="D3396" s="117">
        <v>5807.1019999999999</v>
      </c>
      <c r="E3396" s="7" t="s">
        <v>2459</v>
      </c>
      <c r="F3396" s="116" t="s">
        <v>2475</v>
      </c>
      <c r="G3396" s="156">
        <v>44780</v>
      </c>
      <c r="H3396" s="82">
        <v>34353748.409999996</v>
      </c>
      <c r="I3396" s="50">
        <v>0.1</v>
      </c>
      <c r="J3396" s="15">
        <v>1300</v>
      </c>
      <c r="K3396" s="15">
        <v>13000</v>
      </c>
      <c r="L3396" s="15"/>
      <c r="M3396" s="66" t="str">
        <f>TEXT(Table2[[#This Row],[Gd.Dt]],"mmm-yy")</f>
        <v>Aug-22</v>
      </c>
      <c r="N3396" s="46" t="str">
        <f>MID(Table2[[#This Row],[BE]],6,2)</f>
        <v>IB</v>
      </c>
      <c r="O3396" s="46" t="str">
        <f>IF(Table2[[#This Row],[Type]]="IB","EOU",IF(Table2[[#This Row],[Type]]="MB","Local","492"))</f>
        <v>EOU</v>
      </c>
      <c r="P3396" s="46">
        <f>ROUND(Table2[[#This Row],[Cons]]/Table2[[#This Row],[Qty.]],5)</f>
        <v>0.1</v>
      </c>
      <c r="Q3396" s="46" t="b">
        <f>EXACT(Table2[[#This Row],[rate]],Table2[[#This Row],[Check]])</f>
        <v>1</v>
      </c>
      <c r="R3396" s="46"/>
      <c r="S3396" s="46" t="str">
        <f>IF(Table2[[#This Row],[SRO]]="EOU",VLOOKUP(Table2[[#This Row],[BE]],[2]GD.List!$C$3:$N$5014,12,0),IF(Table2[[#This Row],[SRO]]="Local","Polyester Staple Fibre","SRO 492"))</f>
        <v>Packing Material</v>
      </c>
    </row>
    <row r="3397" spans="1:19" x14ac:dyDescent="0.25">
      <c r="A3397" s="120" t="s">
        <v>2443</v>
      </c>
      <c r="B3397" s="116" t="s">
        <v>2452</v>
      </c>
      <c r="C3397" s="165">
        <v>25452</v>
      </c>
      <c r="D3397" s="117">
        <v>5807.1019999999999</v>
      </c>
      <c r="E3397" s="7" t="s">
        <v>2460</v>
      </c>
      <c r="F3397" s="116" t="s">
        <v>2476</v>
      </c>
      <c r="G3397" s="156">
        <v>44780</v>
      </c>
      <c r="H3397" s="82">
        <v>26872025.559999999</v>
      </c>
      <c r="I3397" s="50">
        <v>0.1</v>
      </c>
      <c r="J3397" s="15">
        <v>832.4</v>
      </c>
      <c r="K3397" s="15">
        <v>8324</v>
      </c>
      <c r="L3397" s="15"/>
      <c r="M3397" s="66" t="str">
        <f>TEXT(Table2[[#This Row],[Gd.Dt]],"mmm-yy")</f>
        <v>Aug-22</v>
      </c>
      <c r="N3397" s="46" t="str">
        <f>MID(Table2[[#This Row],[BE]],6,2)</f>
        <v>IB</v>
      </c>
      <c r="O3397" s="46" t="str">
        <f>IF(Table2[[#This Row],[Type]]="IB","EOU",IF(Table2[[#This Row],[Type]]="MB","Local","492"))</f>
        <v>EOU</v>
      </c>
      <c r="P3397" s="46">
        <f>ROUND(Table2[[#This Row],[Cons]]/Table2[[#This Row],[Qty.]],5)</f>
        <v>0.1</v>
      </c>
      <c r="Q3397" s="46" t="b">
        <f>EXACT(Table2[[#This Row],[rate]],Table2[[#This Row],[Check]])</f>
        <v>1</v>
      </c>
      <c r="R3397" s="46"/>
      <c r="S3397" s="46" t="str">
        <f>IF(Table2[[#This Row],[SRO]]="EOU",VLOOKUP(Table2[[#This Row],[BE]],[2]GD.List!$C$3:$N$5014,12,0),IF(Table2[[#This Row],[SRO]]="Local","Polyester Staple Fibre","SRO 492"))</f>
        <v>Packing Material</v>
      </c>
    </row>
    <row r="3398" spans="1:19" x14ac:dyDescent="0.25">
      <c r="A3398" s="120" t="s">
        <v>2461</v>
      </c>
      <c r="B3398" s="116" t="s">
        <v>2452</v>
      </c>
      <c r="C3398" s="165">
        <v>25452</v>
      </c>
      <c r="D3398" s="117">
        <v>3204.16</v>
      </c>
      <c r="E3398" s="7" t="s">
        <v>2460</v>
      </c>
      <c r="F3398" s="116" t="s">
        <v>2476</v>
      </c>
      <c r="G3398" s="156">
        <v>44780</v>
      </c>
      <c r="H3398" s="82">
        <v>26872025.559999999</v>
      </c>
      <c r="I3398" s="50">
        <v>7.0000000000000007E-2</v>
      </c>
      <c r="J3398" s="15">
        <v>457.43</v>
      </c>
      <c r="K3398" s="15">
        <v>6534.71</v>
      </c>
      <c r="L3398" s="15"/>
      <c r="M3398" s="66" t="str">
        <f>TEXT(Table2[[#This Row],[Gd.Dt]],"mmm-yy")</f>
        <v>Aug-22</v>
      </c>
      <c r="N3398" s="46" t="str">
        <f>MID(Table2[[#This Row],[BE]],6,2)</f>
        <v>IB</v>
      </c>
      <c r="O3398" s="46" t="str">
        <f>IF(Table2[[#This Row],[Type]]="IB","EOU",IF(Table2[[#This Row],[Type]]="MB","Local","492"))</f>
        <v>EOU</v>
      </c>
      <c r="P3398" s="46">
        <f>ROUND(Table2[[#This Row],[Cons]]/Table2[[#This Row],[Qty.]],5)</f>
        <v>7.0000000000000007E-2</v>
      </c>
      <c r="Q3398" s="46" t="b">
        <f>EXACT(Table2[[#This Row],[rate]],Table2[[#This Row],[Check]])</f>
        <v>1</v>
      </c>
      <c r="R3398" s="46"/>
      <c r="S3398" s="46" t="str">
        <f>IF(Table2[[#This Row],[SRO]]="EOU",VLOOKUP(Table2[[#This Row],[BE]],[2]GD.List!$C$3:$N$5014,12,0),IF(Table2[[#This Row],[SRO]]="Local","Polyester Staple Fibre","SRO 492"))</f>
        <v>Textile Dyes</v>
      </c>
    </row>
    <row r="3399" spans="1:19" x14ac:dyDescent="0.25">
      <c r="A3399" s="120" t="s">
        <v>2465</v>
      </c>
      <c r="B3399" s="116" t="s">
        <v>2455</v>
      </c>
      <c r="C3399" s="165">
        <v>22872</v>
      </c>
      <c r="D3399" s="117">
        <v>9607.11</v>
      </c>
      <c r="E3399" s="7" t="s">
        <v>2464</v>
      </c>
      <c r="F3399" s="116" t="s">
        <v>2480</v>
      </c>
      <c r="G3399" s="156">
        <v>44780</v>
      </c>
      <c r="H3399" s="82">
        <v>14738373.720000001</v>
      </c>
      <c r="I3399" s="50">
        <v>1</v>
      </c>
      <c r="J3399" s="15">
        <v>43.1</v>
      </c>
      <c r="K3399" s="15">
        <v>43.1</v>
      </c>
      <c r="L3399" s="15"/>
      <c r="M3399" s="66" t="str">
        <f>TEXT(Table2[[#This Row],[Gd.Dt]],"mmm-yy")</f>
        <v>Aug-22</v>
      </c>
      <c r="N3399" s="46" t="str">
        <f>MID(Table2[[#This Row],[BE]],6,2)</f>
        <v>EP</v>
      </c>
      <c r="O3399" s="46" t="str">
        <f>IF(Table2[[#This Row],[Type]]="IB","EOU",IF(Table2[[#This Row],[Type]]="MB","Local","492"))</f>
        <v>492</v>
      </c>
      <c r="P3399" s="46">
        <f>ROUND(Table2[[#This Row],[Cons]]/Table2[[#This Row],[Qty.]],5)</f>
        <v>1</v>
      </c>
      <c r="Q3399" s="46" t="b">
        <f>EXACT(Table2[[#This Row],[rate]],Table2[[#This Row],[Check]])</f>
        <v>1</v>
      </c>
      <c r="R3399" s="46"/>
      <c r="S3399" s="46" t="str">
        <f>IF(Table2[[#This Row],[SRO]]="EOU",VLOOKUP(Table2[[#This Row],[BE]],[2]GD.List!$C$3:$N$5014,12,0),IF(Table2[[#This Row],[SRO]]="Local","Polyester Staple Fibre","SRO 492"))</f>
        <v>SRO 492</v>
      </c>
    </row>
    <row r="3400" spans="1:19" x14ac:dyDescent="0.25">
      <c r="A3400" s="119" t="s">
        <v>2466</v>
      </c>
      <c r="B3400" s="116" t="s">
        <v>2455</v>
      </c>
      <c r="C3400" s="165">
        <v>22872</v>
      </c>
      <c r="D3400" s="117">
        <v>9607.2000000000007</v>
      </c>
      <c r="E3400" s="7" t="s">
        <v>2464</v>
      </c>
      <c r="F3400" s="116" t="s">
        <v>2480</v>
      </c>
      <c r="G3400" s="156">
        <v>44780</v>
      </c>
      <c r="H3400" s="82">
        <v>14738373.720000001</v>
      </c>
      <c r="I3400" s="50">
        <v>1</v>
      </c>
      <c r="J3400" s="15">
        <v>0.17</v>
      </c>
      <c r="K3400" s="15">
        <v>0.17</v>
      </c>
      <c r="L3400" s="15"/>
      <c r="M3400" s="66" t="str">
        <f>TEXT(Table2[[#This Row],[Gd.Dt]],"mmm-yy")</f>
        <v>Aug-22</v>
      </c>
      <c r="N3400" s="46" t="str">
        <f>MID(Table2[[#This Row],[BE]],6,2)</f>
        <v>EP</v>
      </c>
      <c r="O3400" s="46" t="str">
        <f>IF(Table2[[#This Row],[Type]]="IB","EOU",IF(Table2[[#This Row],[Type]]="MB","Local","492"))</f>
        <v>492</v>
      </c>
      <c r="P3400" s="46">
        <f>ROUND(Table2[[#This Row],[Cons]]/Table2[[#This Row],[Qty.]],5)</f>
        <v>1</v>
      </c>
      <c r="Q3400" s="46" t="b">
        <f>EXACT(Table2[[#This Row],[rate]],Table2[[#This Row],[Check]])</f>
        <v>1</v>
      </c>
      <c r="R3400" s="46"/>
      <c r="S3400" s="46" t="str">
        <f>IF(Table2[[#This Row],[SRO]]="EOU",VLOOKUP(Table2[[#This Row],[BE]],[2]GD.List!$C$3:$N$5014,12,0),IF(Table2[[#This Row],[SRO]]="Local","Polyester Staple Fibre","SRO 492"))</f>
        <v>SRO 492</v>
      </c>
    </row>
    <row r="3401" spans="1:19" x14ac:dyDescent="0.25">
      <c r="A3401" s="120" t="s">
        <v>2466</v>
      </c>
      <c r="B3401" s="116" t="s">
        <v>2455</v>
      </c>
      <c r="C3401" s="165">
        <v>22872</v>
      </c>
      <c r="D3401" s="117">
        <v>9607.11</v>
      </c>
      <c r="E3401" s="7" t="s">
        <v>2464</v>
      </c>
      <c r="F3401" s="116" t="s">
        <v>2480</v>
      </c>
      <c r="G3401" s="156">
        <v>44780</v>
      </c>
      <c r="H3401" s="82">
        <v>14738373.720000001</v>
      </c>
      <c r="I3401" s="50">
        <v>1</v>
      </c>
      <c r="J3401" s="15">
        <v>138.56</v>
      </c>
      <c r="K3401" s="15">
        <v>138.56</v>
      </c>
      <c r="L3401" s="15"/>
      <c r="M3401" s="66" t="str">
        <f>TEXT(Table2[[#This Row],[Gd.Dt]],"mmm-yy")</f>
        <v>Aug-22</v>
      </c>
      <c r="N3401" s="46" t="str">
        <f>MID(Table2[[#This Row],[BE]],6,2)</f>
        <v>EP</v>
      </c>
      <c r="O3401" s="46" t="str">
        <f>IF(Table2[[#This Row],[Type]]="IB","EOU",IF(Table2[[#This Row],[Type]]="MB","Local","492"))</f>
        <v>492</v>
      </c>
      <c r="P3401" s="46">
        <f>ROUND(Table2[[#This Row],[Cons]]/Table2[[#This Row],[Qty.]],5)</f>
        <v>1</v>
      </c>
      <c r="Q3401" s="46" t="b">
        <f>EXACT(Table2[[#This Row],[rate]],Table2[[#This Row],[Check]])</f>
        <v>1</v>
      </c>
      <c r="R3401" s="46"/>
      <c r="S3401" s="46" t="str">
        <f>IF(Table2[[#This Row],[SRO]]="EOU",VLOOKUP(Table2[[#This Row],[BE]],[2]GD.List!$C$3:$N$5014,12,0),IF(Table2[[#This Row],[SRO]]="Local","Polyester Staple Fibre","SRO 492"))</f>
        <v>SRO 492</v>
      </c>
    </row>
    <row r="3402" spans="1:19" x14ac:dyDescent="0.25">
      <c r="A3402" s="119" t="s">
        <v>2468</v>
      </c>
      <c r="B3402" s="116" t="s">
        <v>2456</v>
      </c>
      <c r="C3402" s="165">
        <v>17024</v>
      </c>
      <c r="D3402" s="117">
        <v>8523.5990000000002</v>
      </c>
      <c r="E3402" s="7" t="s">
        <v>2467</v>
      </c>
      <c r="F3402" s="116" t="s">
        <v>2478</v>
      </c>
      <c r="G3402" s="156">
        <v>44780</v>
      </c>
      <c r="H3402" s="82">
        <v>38298807.68</v>
      </c>
      <c r="I3402" s="50">
        <v>1</v>
      </c>
      <c r="J3402" s="15">
        <v>6000</v>
      </c>
      <c r="K3402" s="15">
        <v>6000</v>
      </c>
      <c r="L3402" s="15"/>
      <c r="M3402" s="66" t="str">
        <f>TEXT(Table2[[#This Row],[Gd.Dt]],"mmm-yy")</f>
        <v>Aug-22</v>
      </c>
      <c r="N3402" s="46" t="str">
        <f>MID(Table2[[#This Row],[BE]],6,2)</f>
        <v>TI</v>
      </c>
      <c r="O3402" s="46" t="str">
        <f>IF(Table2[[#This Row],[Type]]="IB","EOU",IF(Table2[[#This Row],[Type]]="MB","Local","492"))</f>
        <v>492</v>
      </c>
      <c r="P3402" s="46">
        <f>ROUND(Table2[[#This Row],[Cons]]/Table2[[#This Row],[Qty.]],5)</f>
        <v>1</v>
      </c>
      <c r="Q3402" s="46" t="b">
        <f>EXACT(Table2[[#This Row],[rate]],Table2[[#This Row],[Check]])</f>
        <v>1</v>
      </c>
      <c r="R3402" s="46"/>
      <c r="S3402" s="46" t="str">
        <f>IF(Table2[[#This Row],[SRO]]="EOU",VLOOKUP(Table2[[#This Row],[BE]],[2]GD.List!$C$3:$N$5014,12,0),IF(Table2[[#This Row],[SRO]]="Local","Polyester Staple Fibre","SRO 492"))</f>
        <v>SRO 492</v>
      </c>
    </row>
    <row r="3403" spans="1:19" x14ac:dyDescent="0.25">
      <c r="A3403" s="120" t="s">
        <v>2468</v>
      </c>
      <c r="B3403" s="116" t="s">
        <v>2456</v>
      </c>
      <c r="C3403" s="165">
        <v>17024</v>
      </c>
      <c r="D3403" s="117">
        <v>7317.0010000000002</v>
      </c>
      <c r="E3403" s="7" t="s">
        <v>2467</v>
      </c>
      <c r="F3403" s="116" t="s">
        <v>2478</v>
      </c>
      <c r="G3403" s="156">
        <v>44780</v>
      </c>
      <c r="H3403" s="82">
        <v>38298807.68</v>
      </c>
      <c r="I3403" s="50">
        <v>1</v>
      </c>
      <c r="J3403" s="15">
        <v>10.8</v>
      </c>
      <c r="K3403" s="15">
        <v>10.8</v>
      </c>
      <c r="L3403" s="15"/>
      <c r="M3403" s="66" t="str">
        <f>TEXT(Table2[[#This Row],[Gd.Dt]],"mmm-yy")</f>
        <v>Aug-22</v>
      </c>
      <c r="N3403" s="46" t="str">
        <f>MID(Table2[[#This Row],[BE]],6,2)</f>
        <v>TI</v>
      </c>
      <c r="O3403" s="46" t="str">
        <f>IF(Table2[[#This Row],[Type]]="IB","EOU",IF(Table2[[#This Row],[Type]]="MB","Local","492"))</f>
        <v>492</v>
      </c>
      <c r="P3403" s="46">
        <f>ROUND(Table2[[#This Row],[Cons]]/Table2[[#This Row],[Qty.]],5)</f>
        <v>1</v>
      </c>
      <c r="Q3403" s="46" t="b">
        <f>EXACT(Table2[[#This Row],[rate]],Table2[[#This Row],[Check]])</f>
        <v>1</v>
      </c>
      <c r="R3403" s="46"/>
      <c r="S3403" s="46" t="str">
        <f>IF(Table2[[#This Row],[SRO]]="EOU",VLOOKUP(Table2[[#This Row],[BE]],[2]GD.List!$C$3:$N$5014,12,0),IF(Table2[[#This Row],[SRO]]="Local","Polyester Staple Fibre","SRO 492"))</f>
        <v>SRO 492</v>
      </c>
    </row>
    <row r="3404" spans="1:19" x14ac:dyDescent="0.25">
      <c r="A3404" s="119" t="s">
        <v>2469</v>
      </c>
      <c r="B3404" s="116" t="s">
        <v>2456</v>
      </c>
      <c r="C3404" s="165">
        <v>17024</v>
      </c>
      <c r="D3404" s="117">
        <v>9606.2099999999991</v>
      </c>
      <c r="E3404" s="7" t="s">
        <v>2467</v>
      </c>
      <c r="F3404" s="116" t="s">
        <v>2478</v>
      </c>
      <c r="G3404" s="156">
        <v>44780</v>
      </c>
      <c r="H3404" s="82">
        <v>38298807.68</v>
      </c>
      <c r="I3404" s="50">
        <v>1</v>
      </c>
      <c r="J3404" s="15">
        <v>719.2</v>
      </c>
      <c r="K3404" s="15">
        <v>719.2</v>
      </c>
      <c r="L3404" s="15"/>
      <c r="M3404" s="66" t="str">
        <f>TEXT(Table2[[#This Row],[Gd.Dt]],"mmm-yy")</f>
        <v>Aug-22</v>
      </c>
      <c r="N3404" s="46" t="str">
        <f>MID(Table2[[#This Row],[BE]],6,2)</f>
        <v>TI</v>
      </c>
      <c r="O3404" s="46" t="str">
        <f>IF(Table2[[#This Row],[Type]]="IB","EOU",IF(Table2[[#This Row],[Type]]="MB","Local","492"))</f>
        <v>492</v>
      </c>
      <c r="P3404" s="46">
        <f>ROUND(Table2[[#This Row],[Cons]]/Table2[[#This Row],[Qty.]],5)</f>
        <v>1</v>
      </c>
      <c r="Q3404" s="46" t="b">
        <f>EXACT(Table2[[#This Row],[rate]],Table2[[#This Row],[Check]])</f>
        <v>1</v>
      </c>
      <c r="R3404" s="46"/>
      <c r="S3404" s="46" t="str">
        <f>IF(Table2[[#This Row],[SRO]]="EOU",VLOOKUP(Table2[[#This Row],[BE]],[2]GD.List!$C$3:$N$5014,12,0),IF(Table2[[#This Row],[SRO]]="Local","Polyester Staple Fibre","SRO 492"))</f>
        <v>SRO 492</v>
      </c>
    </row>
    <row r="3405" spans="1:19" x14ac:dyDescent="0.25">
      <c r="A3405" s="120" t="s">
        <v>2469</v>
      </c>
      <c r="B3405" s="116" t="s">
        <v>2458</v>
      </c>
      <c r="C3405" s="165">
        <v>17280</v>
      </c>
      <c r="D3405" s="117">
        <v>9606.2099999999991</v>
      </c>
      <c r="E3405" s="7" t="s">
        <v>2471</v>
      </c>
      <c r="F3405" s="116" t="s">
        <v>2479</v>
      </c>
      <c r="G3405" s="156">
        <v>44781</v>
      </c>
      <c r="H3405" s="82">
        <v>20571211.079999998</v>
      </c>
      <c r="I3405" s="50">
        <v>1</v>
      </c>
      <c r="J3405" s="15">
        <v>719</v>
      </c>
      <c r="K3405" s="15">
        <v>719</v>
      </c>
      <c r="L3405" s="15"/>
      <c r="M3405" s="66" t="str">
        <f>TEXT(Table2[[#This Row],[Gd.Dt]],"mmm-yy")</f>
        <v>Aug-22</v>
      </c>
      <c r="N3405" s="46" t="str">
        <f>MID(Table2[[#This Row],[BE]],6,2)</f>
        <v>TI</v>
      </c>
      <c r="O3405" s="46" t="str">
        <f>IF(Table2[[#This Row],[Type]]="IB","EOU",IF(Table2[[#This Row],[Type]]="MB","Local","492"))</f>
        <v>492</v>
      </c>
      <c r="P3405" s="46">
        <f>ROUND(Table2[[#This Row],[Cons]]/Table2[[#This Row],[Qty.]],5)</f>
        <v>1</v>
      </c>
      <c r="Q3405" s="46" t="b">
        <f>EXACT(Table2[[#This Row],[rate]],Table2[[#This Row],[Check]])</f>
        <v>1</v>
      </c>
      <c r="R3405" s="46"/>
      <c r="S3405" s="46" t="str">
        <f>IF(Table2[[#This Row],[SRO]]="EOU",VLOOKUP(Table2[[#This Row],[BE]],[2]GD.List!$C$3:$N$5014,12,0),IF(Table2[[#This Row],[SRO]]="Local","Polyester Staple Fibre","SRO 492"))</f>
        <v>SRO 492</v>
      </c>
    </row>
    <row r="3406" spans="1:19" x14ac:dyDescent="0.25">
      <c r="A3406" s="119" t="s">
        <v>2472</v>
      </c>
      <c r="B3406" s="116" t="s">
        <v>2458</v>
      </c>
      <c r="C3406" s="165">
        <v>17280</v>
      </c>
      <c r="D3406" s="117">
        <v>8523.5990000000002</v>
      </c>
      <c r="E3406" s="7" t="s">
        <v>2471</v>
      </c>
      <c r="F3406" s="116" t="s">
        <v>2479</v>
      </c>
      <c r="G3406" s="156">
        <v>44781</v>
      </c>
      <c r="H3406" s="82">
        <v>20571211.079999998</v>
      </c>
      <c r="I3406" s="50">
        <v>1</v>
      </c>
      <c r="J3406" s="15">
        <v>9000</v>
      </c>
      <c r="K3406" s="15">
        <v>9000</v>
      </c>
      <c r="L3406" s="15"/>
      <c r="M3406" s="66" t="str">
        <f>TEXT(Table2[[#This Row],[Gd.Dt]],"mmm-yy")</f>
        <v>Aug-22</v>
      </c>
      <c r="N3406" s="46" t="str">
        <f>MID(Table2[[#This Row],[BE]],6,2)</f>
        <v>TI</v>
      </c>
      <c r="O3406" s="46" t="str">
        <f>IF(Table2[[#This Row],[Type]]="IB","EOU",IF(Table2[[#This Row],[Type]]="MB","Local","492"))</f>
        <v>492</v>
      </c>
      <c r="P3406" s="46">
        <f>ROUND(Table2[[#This Row],[Cons]]/Table2[[#This Row],[Qty.]],5)</f>
        <v>1</v>
      </c>
      <c r="Q3406" s="46" t="b">
        <f>EXACT(Table2[[#This Row],[rate]],Table2[[#This Row],[Check]])</f>
        <v>1</v>
      </c>
      <c r="R3406" s="46"/>
      <c r="S3406" s="46" t="str">
        <f>IF(Table2[[#This Row],[SRO]]="EOU",VLOOKUP(Table2[[#This Row],[BE]],[2]GD.List!$C$3:$N$5014,12,0),IF(Table2[[#This Row],[SRO]]="Local","Polyester Staple Fibre","SRO 492"))</f>
        <v>SRO 492</v>
      </c>
    </row>
    <row r="3407" spans="1:19" x14ac:dyDescent="0.25">
      <c r="A3407" s="119" t="s">
        <v>2472</v>
      </c>
      <c r="B3407" s="119" t="s">
        <v>2458</v>
      </c>
      <c r="C3407" s="170">
        <v>17280</v>
      </c>
      <c r="D3407" s="171">
        <v>7317.0010000000002</v>
      </c>
      <c r="E3407" s="162" t="s">
        <v>2471</v>
      </c>
      <c r="F3407" s="119" t="s">
        <v>2479</v>
      </c>
      <c r="G3407" s="163">
        <v>44781</v>
      </c>
      <c r="H3407" s="172">
        <v>20571211.079999998</v>
      </c>
      <c r="I3407" s="53">
        <v>1</v>
      </c>
      <c r="J3407" s="30">
        <v>10.8</v>
      </c>
      <c r="K3407" s="30">
        <v>10.8</v>
      </c>
      <c r="L3407" s="30"/>
      <c r="M3407" s="67" t="str">
        <f>TEXT(Table2[[#This Row],[Gd.Dt]],"mmm-yy")</f>
        <v>Aug-22</v>
      </c>
      <c r="N3407" s="47" t="str">
        <f>MID(Table2[[#This Row],[BE]],6,2)</f>
        <v>TI</v>
      </c>
      <c r="O3407" s="47" t="str">
        <f>IF(Table2[[#This Row],[Type]]="IB","EOU",IF(Table2[[#This Row],[Type]]="MB","Local","492"))</f>
        <v>492</v>
      </c>
      <c r="P3407" s="47">
        <f>ROUND(Table2[[#This Row],[Cons]]/Table2[[#This Row],[Qty.]],5)</f>
        <v>1</v>
      </c>
      <c r="Q3407" s="47" t="b">
        <f>EXACT(Table2[[#This Row],[rate]],Table2[[#This Row],[Check]])</f>
        <v>1</v>
      </c>
      <c r="R3407" s="47"/>
      <c r="S3407" s="47" t="str">
        <f>IF(Table2[[#This Row],[SRO]]="EOU",VLOOKUP(Table2[[#This Row],[BE]],[2]GD.List!$C$3:$N$5014,12,0),IF(Table2[[#This Row],[SRO]]="Local","Polyester Staple Fibre","SRO 492"))</f>
        <v>SRO 492</v>
      </c>
    </row>
    <row r="3408" spans="1:19" x14ac:dyDescent="0.25">
      <c r="A3408" s="120" t="s">
        <v>1564</v>
      </c>
      <c r="B3408" s="116" t="s">
        <v>2492</v>
      </c>
      <c r="C3408" s="165">
        <v>11442</v>
      </c>
      <c r="D3408" s="117">
        <v>5205.2700000000004</v>
      </c>
      <c r="E3408" s="7" t="s">
        <v>46</v>
      </c>
      <c r="F3408" s="116" t="s">
        <v>2500</v>
      </c>
      <c r="G3408" s="156">
        <v>44786</v>
      </c>
      <c r="H3408" s="82">
        <v>40838966.060000002</v>
      </c>
      <c r="I3408" s="50">
        <v>1.0101</v>
      </c>
      <c r="J3408" s="15">
        <v>10367.66</v>
      </c>
      <c r="K3408" s="15">
        <v>10264</v>
      </c>
      <c r="L3408" s="15"/>
      <c r="M3408" s="66" t="str">
        <f>TEXT(Table2[[#This Row],[Gd.Dt]],"mmm-yy")</f>
        <v>Aug-22</v>
      </c>
      <c r="N3408" s="46" t="str">
        <f>MID(Table2[[#This Row],[BE]],6,2)</f>
        <v>IB</v>
      </c>
      <c r="O3408" s="46" t="str">
        <f>IF(Table2[[#This Row],[Type]]="IB","EOU",IF(Table2[[#This Row],[Type]]="MB","Local","492"))</f>
        <v>EOU</v>
      </c>
      <c r="P3408" s="46">
        <f>ROUND(Table2[[#This Row],[Cons]]/Table2[[#This Row],[Qty.]],5)</f>
        <v>1.0101</v>
      </c>
      <c r="Q3408" s="46" t="b">
        <f>EXACT(Table2[[#This Row],[rate]],Table2[[#This Row],[Check]])</f>
        <v>1</v>
      </c>
      <c r="R3408" s="46"/>
      <c r="S3408" s="46" t="str">
        <f>IF(Table2[[#This Row],[SRO]]="EOU",VLOOKUP(Table2[[#This Row],[BE]],[2]GD.List!$C$3:$N$5014,12,0),IF(Table2[[#This Row],[SRO]]="Local","Polyester Staple Fibre","SRO 492"))</f>
        <v>Cotton Yarn</v>
      </c>
    </row>
    <row r="3409" spans="1:19" x14ac:dyDescent="0.25">
      <c r="A3409" s="120" t="s">
        <v>2221</v>
      </c>
      <c r="B3409" s="116" t="s">
        <v>2505</v>
      </c>
      <c r="C3409" s="165">
        <v>10542</v>
      </c>
      <c r="D3409" s="117">
        <v>5201.009</v>
      </c>
      <c r="E3409" s="7" t="s">
        <v>2506</v>
      </c>
      <c r="F3409" s="116" t="s">
        <v>2507</v>
      </c>
      <c r="G3409" s="156">
        <v>44786</v>
      </c>
      <c r="H3409" s="82">
        <v>30963554.32</v>
      </c>
      <c r="I3409" s="50">
        <v>0.48980000000000001</v>
      </c>
      <c r="J3409" s="15">
        <v>2190.88</v>
      </c>
      <c r="K3409" s="15">
        <v>4473</v>
      </c>
      <c r="L3409" s="15"/>
      <c r="M3409" s="66" t="str">
        <f>TEXT(Table2[[#This Row],[Gd.Dt]],"mmm-yy")</f>
        <v>Aug-22</v>
      </c>
      <c r="N3409" s="46" t="str">
        <f>MID(Table2[[#This Row],[BE]],6,2)</f>
        <v>IB</v>
      </c>
      <c r="O3409" s="46" t="str">
        <f>IF(Table2[[#This Row],[Type]]="IB","EOU",IF(Table2[[#This Row],[Type]]="MB","Local","492"))</f>
        <v>EOU</v>
      </c>
      <c r="P3409" s="46">
        <f>ROUND(Table2[[#This Row],[Cons]]/Table2[[#This Row],[Qty.]],5)</f>
        <v>0.48980000000000001</v>
      </c>
      <c r="Q3409" s="46" t="b">
        <f>EXACT(Table2[[#This Row],[rate]],Table2[[#This Row],[Check]])</f>
        <v>1</v>
      </c>
      <c r="R3409" s="46"/>
      <c r="S3409" s="46" t="str">
        <f>IF(Table2[[#This Row],[SRO]]="EOU",VLOOKUP(Table2[[#This Row],[BE]],[2]GD.List!$C$3:$N$5014,12,0),IF(Table2[[#This Row],[SRO]]="Local","Polyester Staple Fibre","SRO 492"))</f>
        <v>Raw Cotton</v>
      </c>
    </row>
    <row r="3410" spans="1:19" x14ac:dyDescent="0.25">
      <c r="A3410" s="119" t="s">
        <v>2242</v>
      </c>
      <c r="B3410" s="116" t="s">
        <v>2492</v>
      </c>
      <c r="C3410" s="165">
        <v>11442</v>
      </c>
      <c r="D3410" s="117">
        <v>3906.9090000000001</v>
      </c>
      <c r="E3410" s="7" t="s">
        <v>46</v>
      </c>
      <c r="F3410" s="116" t="s">
        <v>2500</v>
      </c>
      <c r="G3410" s="156">
        <v>44786</v>
      </c>
      <c r="H3410" s="82">
        <v>40838966.060000002</v>
      </c>
      <c r="I3410" s="50">
        <v>0.04</v>
      </c>
      <c r="J3410" s="15">
        <v>81.760000000000005</v>
      </c>
      <c r="K3410" s="15">
        <v>2044</v>
      </c>
      <c r="L3410" s="15"/>
      <c r="M3410" s="66" t="str">
        <f>TEXT(Table2[[#This Row],[Gd.Dt]],"mmm-yy")</f>
        <v>Aug-22</v>
      </c>
      <c r="N3410" s="46" t="str">
        <f>MID(Table2[[#This Row],[BE]],6,2)</f>
        <v>IB</v>
      </c>
      <c r="O3410" s="46" t="str">
        <f>IF(Table2[[#This Row],[Type]]="IB","EOU",IF(Table2[[#This Row],[Type]]="MB","Local","492"))</f>
        <v>EOU</v>
      </c>
      <c r="P3410" s="46">
        <f>ROUND(Table2[[#This Row],[Cons]]/Table2[[#This Row],[Qty.]],5)</f>
        <v>0.04</v>
      </c>
      <c r="Q3410" s="46" t="b">
        <f>EXACT(Table2[[#This Row],[rate]],Table2[[#This Row],[Check]])</f>
        <v>1</v>
      </c>
      <c r="R3410" s="46"/>
      <c r="S3410" s="46" t="str">
        <f>IF(Table2[[#This Row],[SRO]]="EOU",VLOOKUP(Table2[[#This Row],[BE]],[2]GD.List!$C$3:$N$5014,12,0),IF(Table2[[#This Row],[SRO]]="Local","Polyester Staple Fibre","SRO 492"))</f>
        <v>Textile Chemical</v>
      </c>
    </row>
    <row r="3411" spans="1:19" x14ac:dyDescent="0.25">
      <c r="A3411" s="119" t="s">
        <v>2242</v>
      </c>
      <c r="B3411" s="116" t="s">
        <v>2492</v>
      </c>
      <c r="C3411" s="165">
        <v>11442</v>
      </c>
      <c r="D3411" s="117">
        <v>3402.9</v>
      </c>
      <c r="E3411" s="7" t="s">
        <v>46</v>
      </c>
      <c r="F3411" s="116" t="s">
        <v>2500</v>
      </c>
      <c r="G3411" s="156">
        <v>44786</v>
      </c>
      <c r="H3411" s="82">
        <v>40838966.060000002</v>
      </c>
      <c r="I3411" s="50">
        <v>7.0000000000000007E-2</v>
      </c>
      <c r="J3411" s="15">
        <v>143.08000000000001</v>
      </c>
      <c r="K3411" s="15">
        <v>2044</v>
      </c>
      <c r="L3411" s="15"/>
      <c r="M3411" s="66" t="str">
        <f>TEXT(Table2[[#This Row],[Gd.Dt]],"mmm-yy")</f>
        <v>Aug-22</v>
      </c>
      <c r="N3411" s="46" t="str">
        <f>MID(Table2[[#This Row],[BE]],6,2)</f>
        <v>IB</v>
      </c>
      <c r="O3411" s="46" t="str">
        <f>IF(Table2[[#This Row],[Type]]="IB","EOU",IF(Table2[[#This Row],[Type]]="MB","Local","492"))</f>
        <v>EOU</v>
      </c>
      <c r="P3411" s="46">
        <f>ROUND(Table2[[#This Row],[Cons]]/Table2[[#This Row],[Qty.]],5)</f>
        <v>7.0000000000000007E-2</v>
      </c>
      <c r="Q3411" s="46" t="b">
        <f>EXACT(Table2[[#This Row],[rate]],Table2[[#This Row],[Check]])</f>
        <v>1</v>
      </c>
      <c r="R3411" s="46"/>
      <c r="S3411" s="46" t="str">
        <f>IF(Table2[[#This Row],[SRO]]="EOU",VLOOKUP(Table2[[#This Row],[BE]],[2]GD.List!$C$3:$N$5014,12,0),IF(Table2[[#This Row],[SRO]]="Local","Polyester Staple Fibre","SRO 492"))</f>
        <v>Textile Chemical</v>
      </c>
    </row>
    <row r="3412" spans="1:19" x14ac:dyDescent="0.25">
      <c r="A3412" s="120" t="s">
        <v>2242</v>
      </c>
      <c r="B3412" s="116" t="s">
        <v>2505</v>
      </c>
      <c r="C3412" s="165">
        <v>10542</v>
      </c>
      <c r="D3412" s="117">
        <v>3402.9</v>
      </c>
      <c r="E3412" s="7" t="s">
        <v>2506</v>
      </c>
      <c r="F3412" s="116" t="s">
        <v>2507</v>
      </c>
      <c r="G3412" s="156">
        <v>44786</v>
      </c>
      <c r="H3412" s="82">
        <v>30963554.32</v>
      </c>
      <c r="I3412" s="50">
        <v>7.0000000000000007E-2</v>
      </c>
      <c r="J3412" s="15">
        <v>192.29</v>
      </c>
      <c r="K3412" s="15">
        <v>2747</v>
      </c>
      <c r="L3412" s="15"/>
      <c r="M3412" s="66" t="str">
        <f>TEXT(Table2[[#This Row],[Gd.Dt]],"mmm-yy")</f>
        <v>Aug-22</v>
      </c>
      <c r="N3412" s="46" t="str">
        <f>MID(Table2[[#This Row],[BE]],6,2)</f>
        <v>IB</v>
      </c>
      <c r="O3412" s="46" t="str">
        <f>IF(Table2[[#This Row],[Type]]="IB","EOU",IF(Table2[[#This Row],[Type]]="MB","Local","492"))</f>
        <v>EOU</v>
      </c>
      <c r="P3412" s="46">
        <f>ROUND(Table2[[#This Row],[Cons]]/Table2[[#This Row],[Qty.]],5)</f>
        <v>7.0000000000000007E-2</v>
      </c>
      <c r="Q3412" s="46" t="b">
        <f>EXACT(Table2[[#This Row],[rate]],Table2[[#This Row],[Check]])</f>
        <v>1</v>
      </c>
      <c r="R3412" s="46"/>
      <c r="S3412" s="46" t="str">
        <f>IF(Table2[[#This Row],[SRO]]="EOU",VLOOKUP(Table2[[#This Row],[BE]],[2]GD.List!$C$3:$N$5014,12,0),IF(Table2[[#This Row],[SRO]]="Local","Polyester Staple Fibre","SRO 492"))</f>
        <v>Textile Chemical</v>
      </c>
    </row>
    <row r="3413" spans="1:19" x14ac:dyDescent="0.25">
      <c r="A3413" s="120" t="s">
        <v>2281</v>
      </c>
      <c r="B3413" s="116" t="s">
        <v>2481</v>
      </c>
      <c r="C3413" s="165">
        <v>3366</v>
      </c>
      <c r="D3413" s="117">
        <v>4821.1090000000004</v>
      </c>
      <c r="E3413" s="7" t="s">
        <v>2482</v>
      </c>
      <c r="F3413" s="116" t="s">
        <v>2487</v>
      </c>
      <c r="G3413" s="156">
        <v>44784</v>
      </c>
      <c r="H3413" s="82">
        <v>8404690.3200000003</v>
      </c>
      <c r="I3413" s="50">
        <v>1</v>
      </c>
      <c r="J3413" s="15">
        <v>3000</v>
      </c>
      <c r="K3413" s="15">
        <v>3000</v>
      </c>
      <c r="L3413" s="15"/>
      <c r="M3413" s="66" t="str">
        <f>TEXT(Table2[[#This Row],[Gd.Dt]],"mmm-yy")</f>
        <v>Aug-22</v>
      </c>
      <c r="N3413" s="46" t="str">
        <f>MID(Table2[[#This Row],[BE]],6,2)</f>
        <v>TI</v>
      </c>
      <c r="O3413" s="46" t="str">
        <f>IF(Table2[[#This Row],[Type]]="IB","EOU",IF(Table2[[#This Row],[Type]]="MB","Local","492"))</f>
        <v>492</v>
      </c>
      <c r="P3413" s="46">
        <f>ROUND(Table2[[#This Row],[Cons]]/Table2[[#This Row],[Qty.]],5)</f>
        <v>1</v>
      </c>
      <c r="Q3413" s="46" t="b">
        <f>EXACT(Table2[[#This Row],[rate]],Table2[[#This Row],[Check]])</f>
        <v>1</v>
      </c>
      <c r="R3413" s="46"/>
      <c r="S3413" s="46" t="str">
        <f>IF(Table2[[#This Row],[SRO]]="EOU",VLOOKUP(Table2[[#This Row],[BE]],[2]GD.List!$C$3:$N$5014,12,0),IF(Table2[[#This Row],[SRO]]="Local","Polyester Staple Fibre","SRO 492"))</f>
        <v>SRO 492</v>
      </c>
    </row>
    <row r="3414" spans="1:19" x14ac:dyDescent="0.25">
      <c r="A3414" s="119" t="s">
        <v>2309</v>
      </c>
      <c r="B3414" s="116" t="s">
        <v>2492</v>
      </c>
      <c r="C3414" s="165">
        <v>11442</v>
      </c>
      <c r="D3414" s="117">
        <v>3906.9029999999998</v>
      </c>
      <c r="E3414" s="7" t="s">
        <v>46</v>
      </c>
      <c r="F3414" s="116" t="s">
        <v>2500</v>
      </c>
      <c r="G3414" s="156">
        <v>44786</v>
      </c>
      <c r="H3414" s="82">
        <v>40838966.060000002</v>
      </c>
      <c r="I3414" s="50">
        <v>0.04</v>
      </c>
      <c r="J3414" s="15">
        <v>81.760000000000005</v>
      </c>
      <c r="K3414" s="15">
        <v>2044</v>
      </c>
      <c r="L3414" s="15"/>
      <c r="M3414" s="66" t="str">
        <f>TEXT(Table2[[#This Row],[Gd.Dt]],"mmm-yy")</f>
        <v>Aug-22</v>
      </c>
      <c r="N3414" s="46" t="str">
        <f>MID(Table2[[#This Row],[BE]],6,2)</f>
        <v>IB</v>
      </c>
      <c r="O3414" s="46" t="str">
        <f>IF(Table2[[#This Row],[Type]]="IB","EOU",IF(Table2[[#This Row],[Type]]="MB","Local","492"))</f>
        <v>EOU</v>
      </c>
      <c r="P3414" s="46">
        <f>ROUND(Table2[[#This Row],[Cons]]/Table2[[#This Row],[Qty.]],5)</f>
        <v>0.04</v>
      </c>
      <c r="Q3414" s="46" t="b">
        <f>EXACT(Table2[[#This Row],[rate]],Table2[[#This Row],[Check]])</f>
        <v>1</v>
      </c>
      <c r="R3414" s="46"/>
      <c r="S3414" s="46" t="str">
        <f>IF(Table2[[#This Row],[SRO]]="EOU",VLOOKUP(Table2[[#This Row],[BE]],[2]GD.List!$C$3:$N$5014,12,0),IF(Table2[[#This Row],[SRO]]="Local","Polyester Staple Fibre","SRO 492"))</f>
        <v>Textile Chemical</v>
      </c>
    </row>
    <row r="3415" spans="1:19" x14ac:dyDescent="0.25">
      <c r="A3415" s="119" t="s">
        <v>2309</v>
      </c>
      <c r="B3415" s="116" t="s">
        <v>2505</v>
      </c>
      <c r="C3415" s="165">
        <v>10542</v>
      </c>
      <c r="D3415" s="117">
        <v>3906.9029999999998</v>
      </c>
      <c r="E3415" s="7" t="s">
        <v>2506</v>
      </c>
      <c r="F3415" s="116" t="s">
        <v>2507</v>
      </c>
      <c r="G3415" s="156">
        <v>44786</v>
      </c>
      <c r="H3415" s="82">
        <v>30963554.32</v>
      </c>
      <c r="I3415" s="50">
        <v>0.04</v>
      </c>
      <c r="J3415" s="15">
        <v>288.79999999999995</v>
      </c>
      <c r="K3415" s="15">
        <v>7220</v>
      </c>
      <c r="L3415" s="15"/>
      <c r="M3415" s="66" t="str">
        <f>TEXT(Table2[[#This Row],[Gd.Dt]],"mmm-yy")</f>
        <v>Aug-22</v>
      </c>
      <c r="N3415" s="46" t="str">
        <f>MID(Table2[[#This Row],[BE]],6,2)</f>
        <v>IB</v>
      </c>
      <c r="O3415" s="46" t="str">
        <f>IF(Table2[[#This Row],[Type]]="IB","EOU",IF(Table2[[#This Row],[Type]]="MB","Local","492"))</f>
        <v>EOU</v>
      </c>
      <c r="P3415" s="46">
        <f>ROUND(Table2[[#This Row],[Cons]]/Table2[[#This Row],[Qty.]],5)</f>
        <v>0.04</v>
      </c>
      <c r="Q3415" s="46" t="b">
        <f>EXACT(Table2[[#This Row],[rate]],Table2[[#This Row],[Check]])</f>
        <v>1</v>
      </c>
      <c r="R3415" s="46"/>
      <c r="S3415" s="46" t="str">
        <f>IF(Table2[[#This Row],[SRO]]="EOU",VLOOKUP(Table2[[#This Row],[BE]],[2]GD.List!$C$3:$N$5014,12,0),IF(Table2[[#This Row],[SRO]]="Local","Polyester Staple Fibre","SRO 492"))</f>
        <v>Textile Chemical</v>
      </c>
    </row>
    <row r="3416" spans="1:19" x14ac:dyDescent="0.25">
      <c r="A3416" s="120" t="s">
        <v>2309</v>
      </c>
      <c r="B3416" s="116" t="s">
        <v>2488</v>
      </c>
      <c r="C3416" s="165">
        <v>22194</v>
      </c>
      <c r="D3416" s="117">
        <v>3906.9029999999998</v>
      </c>
      <c r="E3416" s="7" t="s">
        <v>2495</v>
      </c>
      <c r="F3416" s="116" t="s">
        <v>2501</v>
      </c>
      <c r="G3416" s="156">
        <v>44785</v>
      </c>
      <c r="H3416" s="82">
        <v>25095739.82</v>
      </c>
      <c r="I3416" s="50">
        <v>0.04</v>
      </c>
      <c r="J3416" s="15">
        <v>419.71999999999997</v>
      </c>
      <c r="K3416" s="15">
        <v>10493</v>
      </c>
      <c r="L3416" s="15"/>
      <c r="M3416" s="66" t="str">
        <f>TEXT(Table2[[#This Row],[Gd.Dt]],"mmm-yy")</f>
        <v>Aug-22</v>
      </c>
      <c r="N3416" s="46" t="str">
        <f>MID(Table2[[#This Row],[BE]],6,2)</f>
        <v>IB</v>
      </c>
      <c r="O3416" s="46" t="str">
        <f>IF(Table2[[#This Row],[Type]]="IB","EOU",IF(Table2[[#This Row],[Type]]="MB","Local","492"))</f>
        <v>EOU</v>
      </c>
      <c r="P3416" s="46">
        <f>ROUND(Table2[[#This Row],[Cons]]/Table2[[#This Row],[Qty.]],5)</f>
        <v>0.04</v>
      </c>
      <c r="Q3416" s="46" t="b">
        <f>EXACT(Table2[[#This Row],[rate]],Table2[[#This Row],[Check]])</f>
        <v>1</v>
      </c>
      <c r="R3416" s="46"/>
      <c r="S3416" s="46" t="str">
        <f>IF(Table2[[#This Row],[SRO]]="EOU",VLOOKUP(Table2[[#This Row],[BE]],[2]GD.List!$C$3:$N$5014,12,0),IF(Table2[[#This Row],[SRO]]="Local","Polyester Staple Fibre","SRO 492"))</f>
        <v>Textile Chemical</v>
      </c>
    </row>
    <row r="3417" spans="1:19" x14ac:dyDescent="0.25">
      <c r="A3417" s="119" t="s">
        <v>2405</v>
      </c>
      <c r="B3417" s="116" t="s">
        <v>2489</v>
      </c>
      <c r="C3417" s="165">
        <v>3889</v>
      </c>
      <c r="D3417" s="117">
        <v>5402.33</v>
      </c>
      <c r="E3417" s="7" t="s">
        <v>2497</v>
      </c>
      <c r="F3417" s="116" t="s">
        <v>2502</v>
      </c>
      <c r="G3417" s="156">
        <v>44785</v>
      </c>
      <c r="H3417" s="82">
        <v>34462466.490000002</v>
      </c>
      <c r="I3417" s="50">
        <v>0.99009999999999998</v>
      </c>
      <c r="J3417" s="15">
        <v>9180.65</v>
      </c>
      <c r="K3417" s="15">
        <v>9272.4500000000007</v>
      </c>
      <c r="L3417" s="15"/>
      <c r="M3417" s="66" t="str">
        <f>TEXT(Table2[[#This Row],[Gd.Dt]],"mmm-yy")</f>
        <v>Aug-22</v>
      </c>
      <c r="N3417" s="46" t="str">
        <f>MID(Table2[[#This Row],[BE]],6,2)</f>
        <v>IB</v>
      </c>
      <c r="O3417" s="46" t="str">
        <f>IF(Table2[[#This Row],[Type]]="IB","EOU",IF(Table2[[#This Row],[Type]]="MB","Local","492"))</f>
        <v>EOU</v>
      </c>
      <c r="P3417" s="46">
        <f>ROUND(Table2[[#This Row],[Cons]]/Table2[[#This Row],[Qty.]],5)</f>
        <v>0.99009999999999998</v>
      </c>
      <c r="Q3417" s="46" t="b">
        <f>EXACT(Table2[[#This Row],[rate]],Table2[[#This Row],[Check]])</f>
        <v>1</v>
      </c>
      <c r="R3417" s="46"/>
      <c r="S3417" s="46" t="str">
        <f>IF(Table2[[#This Row],[SRO]]="EOU",VLOOKUP(Table2[[#This Row],[BE]],[2]GD.List!$C$3:$N$5014,12,0),IF(Table2[[#This Row],[SRO]]="Local","Polyester Staple Fibre","SRO 492"))</f>
        <v>Polyester Yarn</v>
      </c>
    </row>
    <row r="3418" spans="1:19" x14ac:dyDescent="0.25">
      <c r="A3418" s="120" t="s">
        <v>2405</v>
      </c>
      <c r="B3418" s="116" t="s">
        <v>2489</v>
      </c>
      <c r="C3418" s="165">
        <v>3889</v>
      </c>
      <c r="D3418" s="117">
        <v>5402.33</v>
      </c>
      <c r="E3418" s="7" t="s">
        <v>2497</v>
      </c>
      <c r="F3418" s="116" t="s">
        <v>2502</v>
      </c>
      <c r="G3418" s="156">
        <v>44785</v>
      </c>
      <c r="H3418" s="82">
        <v>34462466.490000002</v>
      </c>
      <c r="I3418" s="50">
        <v>1.0101</v>
      </c>
      <c r="J3418" s="15">
        <v>4709.09</v>
      </c>
      <c r="K3418" s="15">
        <v>4662</v>
      </c>
      <c r="L3418" s="15"/>
      <c r="M3418" s="66" t="str">
        <f>TEXT(Table2[[#This Row],[Gd.Dt]],"mmm-yy")</f>
        <v>Aug-22</v>
      </c>
      <c r="N3418" s="46" t="str">
        <f>MID(Table2[[#This Row],[BE]],6,2)</f>
        <v>IB</v>
      </c>
      <c r="O3418" s="46" t="str">
        <f>IF(Table2[[#This Row],[Type]]="IB","EOU",IF(Table2[[#This Row],[Type]]="MB","Local","492"))</f>
        <v>EOU</v>
      </c>
      <c r="P3418" s="46">
        <f>ROUND(Table2[[#This Row],[Cons]]/Table2[[#This Row],[Qty.]],5)</f>
        <v>1.0101</v>
      </c>
      <c r="Q3418" s="46" t="b">
        <f>EXACT(Table2[[#This Row],[rate]],Table2[[#This Row],[Check]])</f>
        <v>1</v>
      </c>
      <c r="R3418" s="46"/>
      <c r="S3418" s="46" t="str">
        <f>IF(Table2[[#This Row],[SRO]]="EOU",VLOOKUP(Table2[[#This Row],[BE]],[2]GD.List!$C$3:$N$5014,12,0),IF(Table2[[#This Row],[SRO]]="Local","Polyester Staple Fibre","SRO 492"))</f>
        <v>Polyester Yarn</v>
      </c>
    </row>
    <row r="3419" spans="1:19" x14ac:dyDescent="0.25">
      <c r="A3419" s="119" t="s">
        <v>2418</v>
      </c>
      <c r="B3419" s="116" t="s">
        <v>2492</v>
      </c>
      <c r="C3419" s="165">
        <v>11442</v>
      </c>
      <c r="D3419" s="117">
        <v>2847</v>
      </c>
      <c r="E3419" s="7" t="s">
        <v>46</v>
      </c>
      <c r="F3419" s="116" t="s">
        <v>2500</v>
      </c>
      <c r="G3419" s="156">
        <v>44786</v>
      </c>
      <c r="H3419" s="82">
        <v>40838966.060000002</v>
      </c>
      <c r="I3419" s="50">
        <v>0.03</v>
      </c>
      <c r="J3419" s="15">
        <v>369.24</v>
      </c>
      <c r="K3419" s="15">
        <v>12308</v>
      </c>
      <c r="L3419" s="15"/>
      <c r="M3419" s="66" t="str">
        <f>TEXT(Table2[[#This Row],[Gd.Dt]],"mmm-yy")</f>
        <v>Aug-22</v>
      </c>
      <c r="N3419" s="46" t="str">
        <f>MID(Table2[[#This Row],[BE]],6,2)</f>
        <v>IB</v>
      </c>
      <c r="O3419" s="46" t="str">
        <f>IF(Table2[[#This Row],[Type]]="IB","EOU",IF(Table2[[#This Row],[Type]]="MB","Local","492"))</f>
        <v>EOU</v>
      </c>
      <c r="P3419" s="46">
        <f>ROUND(Table2[[#This Row],[Cons]]/Table2[[#This Row],[Qty.]],5)</f>
        <v>0.03</v>
      </c>
      <c r="Q3419" s="46" t="b">
        <f>EXACT(Table2[[#This Row],[rate]],Table2[[#This Row],[Check]])</f>
        <v>1</v>
      </c>
      <c r="R3419" s="46"/>
      <c r="S3419" s="46" t="str">
        <f>IF(Table2[[#This Row],[SRO]]="EOU",VLOOKUP(Table2[[#This Row],[BE]],[2]GD.List!$C$3:$N$5014,12,0),IF(Table2[[#This Row],[SRO]]="Local","Polyester Staple Fibre","SRO 492"))</f>
        <v>Textile Chemical</v>
      </c>
    </row>
    <row r="3420" spans="1:19" x14ac:dyDescent="0.25">
      <c r="A3420" s="119" t="s">
        <v>2418</v>
      </c>
      <c r="B3420" s="116" t="s">
        <v>2505</v>
      </c>
      <c r="C3420" s="165">
        <v>10542</v>
      </c>
      <c r="D3420" s="117">
        <v>2847</v>
      </c>
      <c r="E3420" s="7" t="s">
        <v>2506</v>
      </c>
      <c r="F3420" s="116" t="s">
        <v>2507</v>
      </c>
      <c r="G3420" s="156">
        <v>44786</v>
      </c>
      <c r="H3420" s="82">
        <v>30963554.32</v>
      </c>
      <c r="I3420" s="50">
        <v>0.03</v>
      </c>
      <c r="J3420" s="15">
        <v>216.6</v>
      </c>
      <c r="K3420" s="15">
        <v>7220</v>
      </c>
      <c r="L3420" s="15"/>
      <c r="M3420" s="66" t="str">
        <f>TEXT(Table2[[#This Row],[Gd.Dt]],"mmm-yy")</f>
        <v>Aug-22</v>
      </c>
      <c r="N3420" s="46" t="str">
        <f>MID(Table2[[#This Row],[BE]],6,2)</f>
        <v>IB</v>
      </c>
      <c r="O3420" s="46" t="str">
        <f>IF(Table2[[#This Row],[Type]]="IB","EOU",IF(Table2[[#This Row],[Type]]="MB","Local","492"))</f>
        <v>EOU</v>
      </c>
      <c r="P3420" s="46">
        <f>ROUND(Table2[[#This Row],[Cons]]/Table2[[#This Row],[Qty.]],5)</f>
        <v>0.03</v>
      </c>
      <c r="Q3420" s="46" t="b">
        <f>EXACT(Table2[[#This Row],[rate]],Table2[[#This Row],[Check]])</f>
        <v>1</v>
      </c>
      <c r="R3420" s="46"/>
      <c r="S3420" s="46" t="str">
        <f>IF(Table2[[#This Row],[SRO]]="EOU",VLOOKUP(Table2[[#This Row],[BE]],[2]GD.List!$C$3:$N$5014,12,0),IF(Table2[[#This Row],[SRO]]="Local","Polyester Staple Fibre","SRO 492"))</f>
        <v>Textile Chemical</v>
      </c>
    </row>
    <row r="3421" spans="1:19" x14ac:dyDescent="0.25">
      <c r="A3421" s="119" t="s">
        <v>2418</v>
      </c>
      <c r="B3421" s="116" t="s">
        <v>2488</v>
      </c>
      <c r="C3421" s="165">
        <v>22194</v>
      </c>
      <c r="D3421" s="117">
        <v>2847</v>
      </c>
      <c r="E3421" s="7" t="s">
        <v>2495</v>
      </c>
      <c r="F3421" s="116" t="s">
        <v>2501</v>
      </c>
      <c r="G3421" s="156">
        <v>44785</v>
      </c>
      <c r="H3421" s="82">
        <v>25095739.82</v>
      </c>
      <c r="I3421" s="50">
        <v>0.03</v>
      </c>
      <c r="J3421" s="15">
        <v>314.78999999999996</v>
      </c>
      <c r="K3421" s="15">
        <v>10493</v>
      </c>
      <c r="L3421" s="15"/>
      <c r="M3421" s="66" t="str">
        <f>TEXT(Table2[[#This Row],[Gd.Dt]],"mmm-yy")</f>
        <v>Aug-22</v>
      </c>
      <c r="N3421" s="46" t="str">
        <f>MID(Table2[[#This Row],[BE]],6,2)</f>
        <v>IB</v>
      </c>
      <c r="O3421" s="46" t="str">
        <f>IF(Table2[[#This Row],[Type]]="IB","EOU",IF(Table2[[#This Row],[Type]]="MB","Local","492"))</f>
        <v>EOU</v>
      </c>
      <c r="P3421" s="46">
        <f>ROUND(Table2[[#This Row],[Cons]]/Table2[[#This Row],[Qty.]],5)</f>
        <v>0.03</v>
      </c>
      <c r="Q3421" s="46" t="b">
        <f>EXACT(Table2[[#This Row],[rate]],Table2[[#This Row],[Check]])</f>
        <v>1</v>
      </c>
      <c r="R3421" s="46"/>
      <c r="S3421" s="46" t="str">
        <f>IF(Table2[[#This Row],[SRO]]="EOU",VLOOKUP(Table2[[#This Row],[BE]],[2]GD.List!$C$3:$N$5014,12,0),IF(Table2[[#This Row],[SRO]]="Local","Polyester Staple Fibre","SRO 492"))</f>
        <v>Textile Chemical</v>
      </c>
    </row>
    <row r="3422" spans="1:19" x14ac:dyDescent="0.25">
      <c r="A3422" s="119" t="s">
        <v>2418</v>
      </c>
      <c r="B3422" s="116" t="s">
        <v>2489</v>
      </c>
      <c r="C3422" s="165">
        <v>3889</v>
      </c>
      <c r="D3422" s="117">
        <v>2847</v>
      </c>
      <c r="E3422" s="7" t="s">
        <v>2497</v>
      </c>
      <c r="F3422" s="116" t="s">
        <v>2502</v>
      </c>
      <c r="G3422" s="156">
        <v>44785</v>
      </c>
      <c r="H3422" s="82">
        <v>34462466.490000002</v>
      </c>
      <c r="I3422" s="50">
        <v>0.03</v>
      </c>
      <c r="J3422" s="15">
        <v>139.86000000000001</v>
      </c>
      <c r="K3422" s="15">
        <v>4662</v>
      </c>
      <c r="L3422" s="15"/>
      <c r="M3422" s="66" t="str">
        <f>TEXT(Table2[[#This Row],[Gd.Dt]],"mmm-yy")</f>
        <v>Aug-22</v>
      </c>
      <c r="N3422" s="46" t="str">
        <f>MID(Table2[[#This Row],[BE]],6,2)</f>
        <v>IB</v>
      </c>
      <c r="O3422" s="46" t="str">
        <f>IF(Table2[[#This Row],[Type]]="IB","EOU",IF(Table2[[#This Row],[Type]]="MB","Local","492"))</f>
        <v>EOU</v>
      </c>
      <c r="P3422" s="46">
        <f>ROUND(Table2[[#This Row],[Cons]]/Table2[[#This Row],[Qty.]],5)</f>
        <v>0.03</v>
      </c>
      <c r="Q3422" s="46" t="b">
        <f>EXACT(Table2[[#This Row],[rate]],Table2[[#This Row],[Check]])</f>
        <v>1</v>
      </c>
      <c r="R3422" s="46"/>
      <c r="S3422" s="46" t="str">
        <f>IF(Table2[[#This Row],[SRO]]="EOU",VLOOKUP(Table2[[#This Row],[BE]],[2]GD.List!$C$3:$N$5014,12,0),IF(Table2[[#This Row],[SRO]]="Local","Polyester Staple Fibre","SRO 492"))</f>
        <v>Textile Chemical</v>
      </c>
    </row>
    <row r="3423" spans="1:19" x14ac:dyDescent="0.25">
      <c r="A3423" s="120" t="s">
        <v>2418</v>
      </c>
      <c r="B3423" s="116" t="s">
        <v>2491</v>
      </c>
      <c r="C3423" s="165">
        <v>51486</v>
      </c>
      <c r="D3423" s="117">
        <v>2847</v>
      </c>
      <c r="E3423" s="7" t="s">
        <v>2498</v>
      </c>
      <c r="F3423" s="116" t="s">
        <v>2503</v>
      </c>
      <c r="G3423" s="156">
        <v>44786</v>
      </c>
      <c r="H3423" s="82">
        <v>45632211.799999997</v>
      </c>
      <c r="I3423" s="50">
        <v>0.03</v>
      </c>
      <c r="J3423" s="15">
        <v>142.62</v>
      </c>
      <c r="K3423" s="15">
        <v>4754</v>
      </c>
      <c r="L3423" s="15"/>
      <c r="M3423" s="66" t="str">
        <f>TEXT(Table2[[#This Row],[Gd.Dt]],"mmm-yy")</f>
        <v>Aug-22</v>
      </c>
      <c r="N3423" s="46" t="str">
        <f>MID(Table2[[#This Row],[BE]],6,2)</f>
        <v>IB</v>
      </c>
      <c r="O3423" s="46" t="str">
        <f>IF(Table2[[#This Row],[Type]]="IB","EOU",IF(Table2[[#This Row],[Type]]="MB","Local","492"))</f>
        <v>EOU</v>
      </c>
      <c r="P3423" s="46">
        <f>ROUND(Table2[[#This Row],[Cons]]/Table2[[#This Row],[Qty.]],5)</f>
        <v>0.03</v>
      </c>
      <c r="Q3423" s="46" t="b">
        <f>EXACT(Table2[[#This Row],[rate]],Table2[[#This Row],[Check]])</f>
        <v>1</v>
      </c>
      <c r="R3423" s="46"/>
      <c r="S3423" s="46" t="str">
        <f>IF(Table2[[#This Row],[SRO]]="EOU",VLOOKUP(Table2[[#This Row],[BE]],[2]GD.List!$C$3:$N$5014,12,0),IF(Table2[[#This Row],[SRO]]="Local","Polyester Staple Fibre","SRO 492"))</f>
        <v>Textile Chemical</v>
      </c>
    </row>
    <row r="3424" spans="1:19" x14ac:dyDescent="0.25">
      <c r="A3424" s="119" t="s">
        <v>2431</v>
      </c>
      <c r="B3424" s="116" t="s">
        <v>2492</v>
      </c>
      <c r="C3424" s="165">
        <v>11442</v>
      </c>
      <c r="D3424" s="117">
        <v>3909.5</v>
      </c>
      <c r="E3424" s="7" t="s">
        <v>46</v>
      </c>
      <c r="F3424" s="116" t="s">
        <v>2500</v>
      </c>
      <c r="G3424" s="156">
        <v>44786</v>
      </c>
      <c r="H3424" s="82">
        <v>40838966.060000002</v>
      </c>
      <c r="I3424" s="50">
        <v>0.04</v>
      </c>
      <c r="J3424" s="15">
        <v>81.760000000000005</v>
      </c>
      <c r="K3424" s="15">
        <v>2044</v>
      </c>
      <c r="L3424" s="15"/>
      <c r="M3424" s="66" t="str">
        <f>TEXT(Table2[[#This Row],[Gd.Dt]],"mmm-yy")</f>
        <v>Aug-22</v>
      </c>
      <c r="N3424" s="46" t="str">
        <f>MID(Table2[[#This Row],[BE]],6,2)</f>
        <v>IB</v>
      </c>
      <c r="O3424" s="46" t="str">
        <f>IF(Table2[[#This Row],[Type]]="IB","EOU",IF(Table2[[#This Row],[Type]]="MB","Local","492"))</f>
        <v>EOU</v>
      </c>
      <c r="P3424" s="46">
        <f>ROUND(Table2[[#This Row],[Cons]]/Table2[[#This Row],[Qty.]],5)</f>
        <v>0.04</v>
      </c>
      <c r="Q3424" s="46" t="b">
        <f>EXACT(Table2[[#This Row],[rate]],Table2[[#This Row],[Check]])</f>
        <v>1</v>
      </c>
      <c r="R3424" s="46"/>
      <c r="S3424" s="46" t="str">
        <f>IF(Table2[[#This Row],[SRO]]="EOU",VLOOKUP(Table2[[#This Row],[BE]],[2]GD.List!$C$3:$N$5014,12,0),IF(Table2[[#This Row],[SRO]]="Local","Polyester Staple Fibre","SRO 492"))</f>
        <v>Textile Chemical</v>
      </c>
    </row>
    <row r="3425" spans="1:19" x14ac:dyDescent="0.25">
      <c r="A3425" s="119" t="s">
        <v>2431</v>
      </c>
      <c r="B3425" s="116" t="s">
        <v>2505</v>
      </c>
      <c r="C3425" s="165">
        <v>10542</v>
      </c>
      <c r="D3425" s="117">
        <v>3909.5</v>
      </c>
      <c r="E3425" s="7" t="s">
        <v>2506</v>
      </c>
      <c r="F3425" s="116" t="s">
        <v>2507</v>
      </c>
      <c r="G3425" s="156">
        <v>44786</v>
      </c>
      <c r="H3425" s="82">
        <v>30963554.32</v>
      </c>
      <c r="I3425" s="50">
        <v>0.04</v>
      </c>
      <c r="J3425" s="15">
        <v>288.79999999999995</v>
      </c>
      <c r="K3425" s="15">
        <v>7220</v>
      </c>
      <c r="L3425" s="15"/>
      <c r="M3425" s="66" t="str">
        <f>TEXT(Table2[[#This Row],[Gd.Dt]],"mmm-yy")</f>
        <v>Aug-22</v>
      </c>
      <c r="N3425" s="46" t="str">
        <f>MID(Table2[[#This Row],[BE]],6,2)</f>
        <v>IB</v>
      </c>
      <c r="O3425" s="46" t="str">
        <f>IF(Table2[[#This Row],[Type]]="IB","EOU",IF(Table2[[#This Row],[Type]]="MB","Local","492"))</f>
        <v>EOU</v>
      </c>
      <c r="P3425" s="46">
        <f>ROUND(Table2[[#This Row],[Cons]]/Table2[[#This Row],[Qty.]],5)</f>
        <v>0.04</v>
      </c>
      <c r="Q3425" s="46" t="b">
        <f>EXACT(Table2[[#This Row],[rate]],Table2[[#This Row],[Check]])</f>
        <v>1</v>
      </c>
      <c r="R3425" s="46"/>
      <c r="S3425" s="46" t="str">
        <f>IF(Table2[[#This Row],[SRO]]="EOU",VLOOKUP(Table2[[#This Row],[BE]],[2]GD.List!$C$3:$N$5014,12,0),IF(Table2[[#This Row],[SRO]]="Local","Polyester Staple Fibre","SRO 492"))</f>
        <v>Textile Chemical</v>
      </c>
    </row>
    <row r="3426" spans="1:19" x14ac:dyDescent="0.25">
      <c r="A3426" s="120" t="s">
        <v>2431</v>
      </c>
      <c r="B3426" s="116" t="s">
        <v>2488</v>
      </c>
      <c r="C3426" s="165">
        <v>22194</v>
      </c>
      <c r="D3426" s="117">
        <v>3909.5</v>
      </c>
      <c r="E3426" s="7" t="s">
        <v>2495</v>
      </c>
      <c r="F3426" s="116" t="s">
        <v>2501</v>
      </c>
      <c r="G3426" s="156">
        <v>44785</v>
      </c>
      <c r="H3426" s="82">
        <v>25095739.82</v>
      </c>
      <c r="I3426" s="50">
        <v>0.04</v>
      </c>
      <c r="J3426" s="15">
        <v>419.71999999999997</v>
      </c>
      <c r="K3426" s="15">
        <v>10493</v>
      </c>
      <c r="L3426" s="15"/>
      <c r="M3426" s="66" t="str">
        <f>TEXT(Table2[[#This Row],[Gd.Dt]],"mmm-yy")</f>
        <v>Aug-22</v>
      </c>
      <c r="N3426" s="46" t="str">
        <f>MID(Table2[[#This Row],[BE]],6,2)</f>
        <v>IB</v>
      </c>
      <c r="O3426" s="46" t="str">
        <f>IF(Table2[[#This Row],[Type]]="IB","EOU",IF(Table2[[#This Row],[Type]]="MB","Local","492"))</f>
        <v>EOU</v>
      </c>
      <c r="P3426" s="46">
        <f>ROUND(Table2[[#This Row],[Cons]]/Table2[[#This Row],[Qty.]],5)</f>
        <v>0.04</v>
      </c>
      <c r="Q3426" s="46" t="b">
        <f>EXACT(Table2[[#This Row],[rate]],Table2[[#This Row],[Check]])</f>
        <v>1</v>
      </c>
      <c r="R3426" s="46"/>
      <c r="S3426" s="46" t="str">
        <f>IF(Table2[[#This Row],[SRO]]="EOU",VLOOKUP(Table2[[#This Row],[BE]],[2]GD.List!$C$3:$N$5014,12,0),IF(Table2[[#This Row],[SRO]]="Local","Polyester Staple Fibre","SRO 492"))</f>
        <v>Textile Chemical</v>
      </c>
    </row>
    <row r="3427" spans="1:19" x14ac:dyDescent="0.25">
      <c r="A3427" s="120" t="s">
        <v>2461</v>
      </c>
      <c r="B3427" s="116" t="s">
        <v>2492</v>
      </c>
      <c r="C3427" s="165">
        <v>11442</v>
      </c>
      <c r="D3427" s="117">
        <v>3204.16</v>
      </c>
      <c r="E3427" s="7" t="s">
        <v>46</v>
      </c>
      <c r="F3427" s="116" t="s">
        <v>2500</v>
      </c>
      <c r="G3427" s="156">
        <v>44786</v>
      </c>
      <c r="H3427" s="82">
        <v>40838966.060000002</v>
      </c>
      <c r="I3427" s="50">
        <v>7.0000000000000007E-2</v>
      </c>
      <c r="J3427" s="15">
        <v>143.08000000000001</v>
      </c>
      <c r="K3427" s="15">
        <v>2044</v>
      </c>
      <c r="L3427" s="15"/>
      <c r="M3427" s="66" t="str">
        <f>TEXT(Table2[[#This Row],[Gd.Dt]],"mmm-yy")</f>
        <v>Aug-22</v>
      </c>
      <c r="N3427" s="46" t="str">
        <f>MID(Table2[[#This Row],[BE]],6,2)</f>
        <v>IB</v>
      </c>
      <c r="O3427" s="46" t="str">
        <f>IF(Table2[[#This Row],[Type]]="IB","EOU",IF(Table2[[#This Row],[Type]]="MB","Local","492"))</f>
        <v>EOU</v>
      </c>
      <c r="P3427" s="46">
        <f>ROUND(Table2[[#This Row],[Cons]]/Table2[[#This Row],[Qty.]],5)</f>
        <v>7.0000000000000007E-2</v>
      </c>
      <c r="Q3427" s="46" t="b">
        <f>EXACT(Table2[[#This Row],[rate]],Table2[[#This Row],[Check]])</f>
        <v>1</v>
      </c>
      <c r="R3427" s="46"/>
      <c r="S3427" s="46" t="str">
        <f>IF(Table2[[#This Row],[SRO]]="EOU",VLOOKUP(Table2[[#This Row],[BE]],[2]GD.List!$C$3:$N$5014,12,0),IF(Table2[[#This Row],[SRO]]="Local","Polyester Staple Fibre","SRO 492"))</f>
        <v>Textile Dyes</v>
      </c>
    </row>
    <row r="3428" spans="1:19" x14ac:dyDescent="0.25">
      <c r="A3428" s="120" t="s">
        <v>2483</v>
      </c>
      <c r="B3428" s="116" t="s">
        <v>2481</v>
      </c>
      <c r="C3428" s="165">
        <v>3366</v>
      </c>
      <c r="D3428" s="117">
        <v>9607.11</v>
      </c>
      <c r="E3428" s="7" t="s">
        <v>2482</v>
      </c>
      <c r="F3428" s="116" t="s">
        <v>2487</v>
      </c>
      <c r="G3428" s="156">
        <v>44784</v>
      </c>
      <c r="H3428" s="82">
        <v>8404690.3200000003</v>
      </c>
      <c r="I3428" s="50">
        <v>1</v>
      </c>
      <c r="J3428" s="15">
        <v>40</v>
      </c>
      <c r="K3428" s="15">
        <v>40</v>
      </c>
      <c r="L3428" s="15"/>
      <c r="M3428" s="66" t="str">
        <f>TEXT(Table2[[#This Row],[Gd.Dt]],"mmm-yy")</f>
        <v>Aug-22</v>
      </c>
      <c r="N3428" s="46" t="str">
        <f>MID(Table2[[#This Row],[BE]],6,2)</f>
        <v>EP</v>
      </c>
      <c r="O3428" s="46" t="str">
        <f>IF(Table2[[#This Row],[Type]]="IB","EOU",IF(Table2[[#This Row],[Type]]="MB","Local","492"))</f>
        <v>492</v>
      </c>
      <c r="P3428" s="46">
        <f>ROUND(Table2[[#This Row],[Cons]]/Table2[[#This Row],[Qty.]],5)</f>
        <v>1</v>
      </c>
      <c r="Q3428" s="46" t="b">
        <f>EXACT(Table2[[#This Row],[rate]],Table2[[#This Row],[Check]])</f>
        <v>1</v>
      </c>
      <c r="R3428" s="46"/>
      <c r="S3428" s="46" t="str">
        <f>IF(Table2[[#This Row],[SRO]]="EOU",VLOOKUP(Table2[[#This Row],[BE]],[2]GD.List!$C$3:$N$5014,12,0),IF(Table2[[#This Row],[SRO]]="Local","Polyester Staple Fibre","SRO 492"))</f>
        <v>SRO 492</v>
      </c>
    </row>
    <row r="3429" spans="1:19" x14ac:dyDescent="0.25">
      <c r="A3429" s="120" t="s">
        <v>2484</v>
      </c>
      <c r="B3429" s="116" t="s">
        <v>2481</v>
      </c>
      <c r="C3429" s="165">
        <v>3366</v>
      </c>
      <c r="D3429" s="117">
        <v>8308.9089999999997</v>
      </c>
      <c r="E3429" s="7" t="s">
        <v>2482</v>
      </c>
      <c r="F3429" s="116" t="s">
        <v>2487</v>
      </c>
      <c r="G3429" s="156">
        <v>44784</v>
      </c>
      <c r="H3429" s="82">
        <v>8404690.3200000003</v>
      </c>
      <c r="I3429" s="50">
        <v>1</v>
      </c>
      <c r="J3429" s="15">
        <v>18</v>
      </c>
      <c r="K3429" s="15">
        <v>18</v>
      </c>
      <c r="L3429" s="15"/>
      <c r="M3429" s="66" t="str">
        <f>TEXT(Table2[[#This Row],[Gd.Dt]],"mmm-yy")</f>
        <v>Aug-22</v>
      </c>
      <c r="N3429" s="46" t="str">
        <f>MID(Table2[[#This Row],[BE]],6,2)</f>
        <v>TI</v>
      </c>
      <c r="O3429" s="46" t="str">
        <f>IF(Table2[[#This Row],[Type]]="IB","EOU",IF(Table2[[#This Row],[Type]]="MB","Local","492"))</f>
        <v>492</v>
      </c>
      <c r="P3429" s="46">
        <f>ROUND(Table2[[#This Row],[Cons]]/Table2[[#This Row],[Qty.]],5)</f>
        <v>1</v>
      </c>
      <c r="Q3429" s="46" t="b">
        <f>EXACT(Table2[[#This Row],[rate]],Table2[[#This Row],[Check]])</f>
        <v>1</v>
      </c>
      <c r="R3429" s="46"/>
      <c r="S3429" s="46" t="str">
        <f>IF(Table2[[#This Row],[SRO]]="EOU",VLOOKUP(Table2[[#This Row],[BE]],[2]GD.List!$C$3:$N$5014,12,0),IF(Table2[[#This Row],[SRO]]="Local","Polyester Staple Fibre","SRO 492"))</f>
        <v>SRO 492</v>
      </c>
    </row>
    <row r="3430" spans="1:19" x14ac:dyDescent="0.25">
      <c r="A3430" s="120" t="s">
        <v>2485</v>
      </c>
      <c r="B3430" s="116" t="s">
        <v>2481</v>
      </c>
      <c r="C3430" s="165">
        <v>3366</v>
      </c>
      <c r="D3430" s="117">
        <v>4821.1090000000004</v>
      </c>
      <c r="E3430" s="7" t="s">
        <v>2482</v>
      </c>
      <c r="F3430" s="116" t="s">
        <v>2487</v>
      </c>
      <c r="G3430" s="156">
        <v>44784</v>
      </c>
      <c r="H3430" s="82">
        <v>8404690.3200000003</v>
      </c>
      <c r="I3430" s="50">
        <v>1</v>
      </c>
      <c r="J3430" s="15">
        <v>4</v>
      </c>
      <c r="K3430" s="15">
        <v>4</v>
      </c>
      <c r="L3430" s="15"/>
      <c r="M3430" s="66" t="str">
        <f>TEXT(Table2[[#This Row],[Gd.Dt]],"mmm-yy")</f>
        <v>Aug-22</v>
      </c>
      <c r="N3430" s="46" t="str">
        <f>MID(Table2[[#This Row],[BE]],6,2)</f>
        <v>TI</v>
      </c>
      <c r="O3430" s="46" t="str">
        <f>IF(Table2[[#This Row],[Type]]="IB","EOU",IF(Table2[[#This Row],[Type]]="MB","Local","492"))</f>
        <v>492</v>
      </c>
      <c r="P3430" s="46">
        <f>ROUND(Table2[[#This Row],[Cons]]/Table2[[#This Row],[Qty.]],5)</f>
        <v>1</v>
      </c>
      <c r="Q3430" s="46" t="b">
        <f>EXACT(Table2[[#This Row],[rate]],Table2[[#This Row],[Check]])</f>
        <v>1</v>
      </c>
      <c r="R3430" s="46"/>
      <c r="S3430" s="46" t="str">
        <f>IF(Table2[[#This Row],[SRO]]="EOU",VLOOKUP(Table2[[#This Row],[BE]],[2]GD.List!$C$3:$N$5014,12,0),IF(Table2[[#This Row],[SRO]]="Local","Polyester Staple Fibre","SRO 492"))</f>
        <v>SRO 492</v>
      </c>
    </row>
    <row r="3431" spans="1:19" x14ac:dyDescent="0.25">
      <c r="A3431" s="119" t="s">
        <v>2486</v>
      </c>
      <c r="B3431" s="116" t="s">
        <v>2481</v>
      </c>
      <c r="C3431" s="165">
        <v>3366</v>
      </c>
      <c r="D3431" s="117">
        <v>9606.2919999999995</v>
      </c>
      <c r="E3431" s="7" t="s">
        <v>2482</v>
      </c>
      <c r="F3431" s="116" t="s">
        <v>2487</v>
      </c>
      <c r="G3431" s="156">
        <v>44784</v>
      </c>
      <c r="H3431" s="82">
        <v>8404690.3200000003</v>
      </c>
      <c r="I3431" s="50">
        <v>1</v>
      </c>
      <c r="J3431" s="15">
        <v>6</v>
      </c>
      <c r="K3431" s="15">
        <v>6</v>
      </c>
      <c r="L3431" s="15"/>
      <c r="M3431" s="66" t="str">
        <f>TEXT(Table2[[#This Row],[Gd.Dt]],"mmm-yy")</f>
        <v>Aug-22</v>
      </c>
      <c r="N3431" s="46" t="str">
        <f>MID(Table2[[#This Row],[BE]],6,2)</f>
        <v>TI</v>
      </c>
      <c r="O3431" s="46" t="str">
        <f>IF(Table2[[#This Row],[Type]]="IB","EOU",IF(Table2[[#This Row],[Type]]="MB","Local","492"))</f>
        <v>492</v>
      </c>
      <c r="P3431" s="46">
        <f>ROUND(Table2[[#This Row],[Cons]]/Table2[[#This Row],[Qty.]],5)</f>
        <v>1</v>
      </c>
      <c r="Q3431" s="46" t="b">
        <f>EXACT(Table2[[#This Row],[rate]],Table2[[#This Row],[Check]])</f>
        <v>1</v>
      </c>
      <c r="R3431" s="46"/>
      <c r="S3431" s="46" t="str">
        <f>IF(Table2[[#This Row],[SRO]]="EOU",VLOOKUP(Table2[[#This Row],[BE]],[2]GD.List!$C$3:$N$5014,12,0),IF(Table2[[#This Row],[SRO]]="Local","Polyester Staple Fibre","SRO 492"))</f>
        <v>SRO 492</v>
      </c>
    </row>
    <row r="3432" spans="1:19" x14ac:dyDescent="0.25">
      <c r="A3432" s="120" t="s">
        <v>2486</v>
      </c>
      <c r="B3432" s="116" t="s">
        <v>2489</v>
      </c>
      <c r="C3432" s="165">
        <v>3889</v>
      </c>
      <c r="D3432" s="117">
        <v>9606.2919999999995</v>
      </c>
      <c r="E3432" s="7" t="s">
        <v>2497</v>
      </c>
      <c r="F3432" s="116" t="s">
        <v>2502</v>
      </c>
      <c r="G3432" s="156">
        <v>44785</v>
      </c>
      <c r="H3432" s="82">
        <v>34462466.490000002</v>
      </c>
      <c r="I3432" s="50">
        <v>1</v>
      </c>
      <c r="J3432" s="15">
        <v>4</v>
      </c>
      <c r="K3432" s="15">
        <v>4</v>
      </c>
      <c r="L3432" s="15"/>
      <c r="M3432" s="66" t="str">
        <f>TEXT(Table2[[#This Row],[Gd.Dt]],"mmm-yy")</f>
        <v>Aug-22</v>
      </c>
      <c r="N3432" s="46" t="str">
        <f>MID(Table2[[#This Row],[BE]],6,2)</f>
        <v>TI</v>
      </c>
      <c r="O3432" s="46" t="str">
        <f>IF(Table2[[#This Row],[Type]]="IB","EOU",IF(Table2[[#This Row],[Type]]="MB","Local","492"))</f>
        <v>492</v>
      </c>
      <c r="P3432" s="46">
        <f>ROUND(Table2[[#This Row],[Cons]]/Table2[[#This Row],[Qty.]],5)</f>
        <v>1</v>
      </c>
      <c r="Q3432" s="46" t="b">
        <f>EXACT(Table2[[#This Row],[rate]],Table2[[#This Row],[Check]])</f>
        <v>1</v>
      </c>
      <c r="R3432" s="46"/>
      <c r="S3432" s="46" t="str">
        <f>IF(Table2[[#This Row],[SRO]]="EOU",VLOOKUP(Table2[[#This Row],[BE]],[2]GD.List!$C$3:$N$5014,12,0),IF(Table2[[#This Row],[SRO]]="Local","Polyester Staple Fibre","SRO 492"))</f>
        <v>SRO 492</v>
      </c>
    </row>
    <row r="3433" spans="1:19" x14ac:dyDescent="0.25">
      <c r="A3433" s="120" t="s">
        <v>2493</v>
      </c>
      <c r="B3433" s="116" t="s">
        <v>2490</v>
      </c>
      <c r="C3433" s="165">
        <v>7040</v>
      </c>
      <c r="D3433" s="117">
        <v>8523.5990000000002</v>
      </c>
      <c r="E3433" s="7" t="s">
        <v>2494</v>
      </c>
      <c r="F3433" s="116" t="s">
        <v>2504</v>
      </c>
      <c r="G3433" s="156">
        <v>44785</v>
      </c>
      <c r="H3433" s="82">
        <v>6340815.3600000003</v>
      </c>
      <c r="I3433" s="50">
        <v>1</v>
      </c>
      <c r="J3433" s="15">
        <v>7000</v>
      </c>
      <c r="K3433" s="15">
        <v>7000</v>
      </c>
      <c r="L3433" s="15"/>
      <c r="M3433" s="66" t="str">
        <f>TEXT(Table2[[#This Row],[Gd.Dt]],"mmm-yy")</f>
        <v>Aug-22</v>
      </c>
      <c r="N3433" s="46" t="str">
        <f>MID(Table2[[#This Row],[BE]],6,2)</f>
        <v>TI</v>
      </c>
      <c r="O3433" s="46" t="str">
        <f>IF(Table2[[#This Row],[Type]]="IB","EOU",IF(Table2[[#This Row],[Type]]="MB","Local","492"))</f>
        <v>492</v>
      </c>
      <c r="P3433" s="46">
        <f>ROUND(Table2[[#This Row],[Cons]]/Table2[[#This Row],[Qty.]],5)</f>
        <v>1</v>
      </c>
      <c r="Q3433" s="46" t="b">
        <f>EXACT(Table2[[#This Row],[rate]],Table2[[#This Row],[Check]])</f>
        <v>1</v>
      </c>
      <c r="R3433" s="46"/>
      <c r="S3433" s="46" t="str">
        <f>IF(Table2[[#This Row],[SRO]]="EOU",VLOOKUP(Table2[[#This Row],[BE]],[2]GD.List!$C$3:$N$5014,12,0),IF(Table2[[#This Row],[SRO]]="Local","Polyester Staple Fibre","SRO 492"))</f>
        <v>SRO 492</v>
      </c>
    </row>
    <row r="3434" spans="1:19" x14ac:dyDescent="0.25">
      <c r="A3434" s="119" t="s">
        <v>2496</v>
      </c>
      <c r="B3434" s="116" t="s">
        <v>2505</v>
      </c>
      <c r="C3434" s="165">
        <v>10542</v>
      </c>
      <c r="D3434" s="117">
        <v>3906.9090000000001</v>
      </c>
      <c r="E3434" s="7" t="s">
        <v>2506</v>
      </c>
      <c r="F3434" s="116" t="s">
        <v>2507</v>
      </c>
      <c r="G3434" s="156">
        <v>44786</v>
      </c>
      <c r="H3434" s="82">
        <v>30963554.32</v>
      </c>
      <c r="I3434" s="50">
        <v>0.04</v>
      </c>
      <c r="J3434" s="15">
        <v>288.79999999999995</v>
      </c>
      <c r="K3434" s="15">
        <v>7220</v>
      </c>
      <c r="L3434" s="15"/>
      <c r="M3434" s="66" t="str">
        <f>TEXT(Table2[[#This Row],[Gd.Dt]],"mmm-yy")</f>
        <v>Aug-22</v>
      </c>
      <c r="N3434" s="46" t="str">
        <f>MID(Table2[[#This Row],[BE]],6,2)</f>
        <v>IB</v>
      </c>
      <c r="O3434" s="46" t="str">
        <f>IF(Table2[[#This Row],[Type]]="IB","EOU",IF(Table2[[#This Row],[Type]]="MB","Local","492"))</f>
        <v>EOU</v>
      </c>
      <c r="P3434" s="46">
        <f>ROUND(Table2[[#This Row],[Cons]]/Table2[[#This Row],[Qty.]],5)</f>
        <v>0.04</v>
      </c>
      <c r="Q3434" s="46" t="b">
        <f>EXACT(Table2[[#This Row],[rate]],Table2[[#This Row],[Check]])</f>
        <v>1</v>
      </c>
      <c r="R3434" s="46"/>
      <c r="S3434" s="46" t="str">
        <f>IF(Table2[[#This Row],[SRO]]="EOU",VLOOKUP(Table2[[#This Row],[BE]],[2]GD.List!$C$3:$N$5014,12,0),IF(Table2[[#This Row],[SRO]]="Local","Polyester Staple Fibre","SRO 492"))</f>
        <v>Textile Chemical</v>
      </c>
    </row>
    <row r="3435" spans="1:19" x14ac:dyDescent="0.25">
      <c r="A3435" s="120" t="s">
        <v>2496</v>
      </c>
      <c r="B3435" s="116" t="s">
        <v>2488</v>
      </c>
      <c r="C3435" s="165">
        <v>22194</v>
      </c>
      <c r="D3435" s="117">
        <v>3906.9090000000001</v>
      </c>
      <c r="E3435" s="7" t="s">
        <v>2495</v>
      </c>
      <c r="F3435" s="116" t="s">
        <v>2501</v>
      </c>
      <c r="G3435" s="156">
        <v>44785</v>
      </c>
      <c r="H3435" s="82">
        <v>25095739.82</v>
      </c>
      <c r="I3435" s="50">
        <v>0.04</v>
      </c>
      <c r="J3435" s="15">
        <v>419.71999999999997</v>
      </c>
      <c r="K3435" s="15">
        <v>10493</v>
      </c>
      <c r="L3435" s="15"/>
      <c r="M3435" s="66" t="str">
        <f>TEXT(Table2[[#This Row],[Gd.Dt]],"mmm-yy")</f>
        <v>Aug-22</v>
      </c>
      <c r="N3435" s="46" t="str">
        <f>MID(Table2[[#This Row],[BE]],6,2)</f>
        <v>IB</v>
      </c>
      <c r="O3435" s="46" t="str">
        <f>IF(Table2[[#This Row],[Type]]="IB","EOU",IF(Table2[[#This Row],[Type]]="MB","Local","492"))</f>
        <v>EOU</v>
      </c>
      <c r="P3435" s="46">
        <f>ROUND(Table2[[#This Row],[Cons]]/Table2[[#This Row],[Qty.]],5)</f>
        <v>0.04</v>
      </c>
      <c r="Q3435" s="46" t="b">
        <f>EXACT(Table2[[#This Row],[rate]],Table2[[#This Row],[Check]])</f>
        <v>1</v>
      </c>
      <c r="R3435" s="46"/>
      <c r="S3435" s="46" t="str">
        <f>IF(Table2[[#This Row],[SRO]]="EOU",VLOOKUP(Table2[[#This Row],[BE]],[2]GD.List!$C$3:$N$5014,12,0),IF(Table2[[#This Row],[SRO]]="Local","Polyester Staple Fibre","SRO 492"))</f>
        <v>Textile Chemical</v>
      </c>
    </row>
    <row r="3436" spans="1:19" x14ac:dyDescent="0.25">
      <c r="A3436" s="119" t="s">
        <v>2499</v>
      </c>
      <c r="B3436" s="116" t="s">
        <v>2492</v>
      </c>
      <c r="C3436" s="165">
        <v>11442</v>
      </c>
      <c r="D3436" s="117">
        <v>2701.12</v>
      </c>
      <c r="E3436" s="7" t="s">
        <v>46</v>
      </c>
      <c r="F3436" s="116" t="s">
        <v>2500</v>
      </c>
      <c r="G3436" s="156">
        <v>44786</v>
      </c>
      <c r="H3436" s="82">
        <v>40838966.060000002</v>
      </c>
      <c r="I3436" s="50">
        <v>0.1</v>
      </c>
      <c r="J3436" s="15">
        <v>1230.8000000000002</v>
      </c>
      <c r="K3436" s="15">
        <v>12308</v>
      </c>
      <c r="L3436" s="15"/>
      <c r="M3436" s="66" t="str">
        <f>TEXT(Table2[[#This Row],[Gd.Dt]],"mmm-yy")</f>
        <v>Aug-22</v>
      </c>
      <c r="N3436" s="46" t="str">
        <f>MID(Table2[[#This Row],[BE]],6,2)</f>
        <v>IB</v>
      </c>
      <c r="O3436" s="46" t="str">
        <f>IF(Table2[[#This Row],[Type]]="IB","EOU",IF(Table2[[#This Row],[Type]]="MB","Local","492"))</f>
        <v>EOU</v>
      </c>
      <c r="P3436" s="46">
        <f>ROUND(Table2[[#This Row],[Cons]]/Table2[[#This Row],[Qty.]],5)</f>
        <v>0.1</v>
      </c>
      <c r="Q3436" s="46" t="b">
        <f>EXACT(Table2[[#This Row],[rate]],Table2[[#This Row],[Check]])</f>
        <v>1</v>
      </c>
      <c r="R3436" s="46"/>
      <c r="S3436" s="46" t="str">
        <f>IF(Table2[[#This Row],[SRO]]="EOU",VLOOKUP(Table2[[#This Row],[BE]],[2]GD.List!$C$3:$N$5014,12,0),IF(Table2[[#This Row],[SRO]]="Local","Polyester Staple Fibre","SRO 492"))</f>
        <v>Textile Coal</v>
      </c>
    </row>
    <row r="3437" spans="1:19" x14ac:dyDescent="0.25">
      <c r="A3437" s="119" t="s">
        <v>2499</v>
      </c>
      <c r="B3437" s="116" t="s">
        <v>2505</v>
      </c>
      <c r="C3437" s="165">
        <v>10542</v>
      </c>
      <c r="D3437" s="117">
        <v>2701.12</v>
      </c>
      <c r="E3437" s="7" t="s">
        <v>2506</v>
      </c>
      <c r="F3437" s="116" t="s">
        <v>2507</v>
      </c>
      <c r="G3437" s="156">
        <v>44786</v>
      </c>
      <c r="H3437" s="82">
        <v>30963554.32</v>
      </c>
      <c r="I3437" s="50">
        <v>0.1</v>
      </c>
      <c r="J3437" s="15">
        <v>274.7</v>
      </c>
      <c r="K3437" s="15">
        <v>2747</v>
      </c>
      <c r="L3437" s="15"/>
      <c r="M3437" s="66" t="str">
        <f>TEXT(Table2[[#This Row],[Gd.Dt]],"mmm-yy")</f>
        <v>Aug-22</v>
      </c>
      <c r="N3437" s="46" t="str">
        <f>MID(Table2[[#This Row],[BE]],6,2)</f>
        <v>IB</v>
      </c>
      <c r="O3437" s="46" t="str">
        <f>IF(Table2[[#This Row],[Type]]="IB","EOU",IF(Table2[[#This Row],[Type]]="MB","Local","492"))</f>
        <v>EOU</v>
      </c>
      <c r="P3437" s="46">
        <f>ROUND(Table2[[#This Row],[Cons]]/Table2[[#This Row],[Qty.]],5)</f>
        <v>0.1</v>
      </c>
      <c r="Q3437" s="46" t="b">
        <f>EXACT(Table2[[#This Row],[rate]],Table2[[#This Row],[Check]])</f>
        <v>1</v>
      </c>
      <c r="R3437" s="46"/>
      <c r="S3437" s="46" t="str">
        <f>IF(Table2[[#This Row],[SRO]]="EOU",VLOOKUP(Table2[[#This Row],[BE]],[2]GD.List!$C$3:$N$5014,12,0),IF(Table2[[#This Row],[SRO]]="Local","Polyester Staple Fibre","SRO 492"))</f>
        <v>Textile Coal</v>
      </c>
    </row>
    <row r="3438" spans="1:19" x14ac:dyDescent="0.25">
      <c r="A3438" s="119" t="s">
        <v>2499</v>
      </c>
      <c r="B3438" s="116" t="s">
        <v>2505</v>
      </c>
      <c r="C3438" s="165">
        <v>10542</v>
      </c>
      <c r="D3438" s="117">
        <v>2701.12</v>
      </c>
      <c r="E3438" s="7" t="s">
        <v>2506</v>
      </c>
      <c r="F3438" s="116" t="s">
        <v>2507</v>
      </c>
      <c r="G3438" s="156">
        <v>44786</v>
      </c>
      <c r="H3438" s="82">
        <v>30963554.32</v>
      </c>
      <c r="I3438" s="50">
        <v>0.4</v>
      </c>
      <c r="J3438" s="15">
        <v>1789.2</v>
      </c>
      <c r="K3438" s="15">
        <v>4473</v>
      </c>
      <c r="L3438" s="15"/>
      <c r="M3438" s="66" t="str">
        <f>TEXT(Table2[[#This Row],[Gd.Dt]],"mmm-yy")</f>
        <v>Aug-22</v>
      </c>
      <c r="N3438" s="46" t="str">
        <f>MID(Table2[[#This Row],[BE]],6,2)</f>
        <v>IB</v>
      </c>
      <c r="O3438" s="46" t="str">
        <f>IF(Table2[[#This Row],[Type]]="IB","EOU",IF(Table2[[#This Row],[Type]]="MB","Local","492"))</f>
        <v>EOU</v>
      </c>
      <c r="P3438" s="46">
        <f>ROUND(Table2[[#This Row],[Cons]]/Table2[[#This Row],[Qty.]],5)</f>
        <v>0.4</v>
      </c>
      <c r="Q3438" s="46" t="b">
        <f>EXACT(Table2[[#This Row],[rate]],Table2[[#This Row],[Check]])</f>
        <v>1</v>
      </c>
      <c r="R3438" s="46"/>
      <c r="S3438" s="46" t="str">
        <f>IF(Table2[[#This Row],[SRO]]="EOU",VLOOKUP(Table2[[#This Row],[BE]],[2]GD.List!$C$3:$N$5014,12,0),IF(Table2[[#This Row],[SRO]]="Local","Polyester Staple Fibre","SRO 492"))</f>
        <v>Textile Coal</v>
      </c>
    </row>
    <row r="3439" spans="1:19" x14ac:dyDescent="0.25">
      <c r="A3439" s="119" t="s">
        <v>2499</v>
      </c>
      <c r="B3439" s="119" t="s">
        <v>2491</v>
      </c>
      <c r="C3439" s="170">
        <v>51486</v>
      </c>
      <c r="D3439" s="171">
        <v>2701.12</v>
      </c>
      <c r="E3439" s="162" t="s">
        <v>2498</v>
      </c>
      <c r="F3439" s="119" t="s">
        <v>2503</v>
      </c>
      <c r="G3439" s="163">
        <v>44786</v>
      </c>
      <c r="H3439" s="172">
        <v>45632211.799999997</v>
      </c>
      <c r="I3439" s="53">
        <v>0.1</v>
      </c>
      <c r="J3439" s="30">
        <v>475.4</v>
      </c>
      <c r="K3439" s="30">
        <v>4754</v>
      </c>
      <c r="L3439" s="30"/>
      <c r="M3439" s="67" t="str">
        <f>TEXT(Table2[[#This Row],[Gd.Dt]],"mmm-yy")</f>
        <v>Aug-22</v>
      </c>
      <c r="N3439" s="47" t="str">
        <f>MID(Table2[[#This Row],[BE]],6,2)</f>
        <v>IB</v>
      </c>
      <c r="O3439" s="47" t="str">
        <f>IF(Table2[[#This Row],[Type]]="IB","EOU",IF(Table2[[#This Row],[Type]]="MB","Local","492"))</f>
        <v>EOU</v>
      </c>
      <c r="P3439" s="47">
        <f>ROUND(Table2[[#This Row],[Cons]]/Table2[[#This Row],[Qty.]],5)</f>
        <v>0.1</v>
      </c>
      <c r="Q3439" s="47" t="b">
        <f>EXACT(Table2[[#This Row],[rate]],Table2[[#This Row],[Check]])</f>
        <v>1</v>
      </c>
      <c r="R3439" s="47"/>
      <c r="S3439" s="47" t="str">
        <f>IF(Table2[[#This Row],[SRO]]="EOU",VLOOKUP(Table2[[#This Row],[BE]],[2]GD.List!$C$3:$N$5014,12,0),IF(Table2[[#This Row],[SRO]]="Local","Polyester Staple Fibre","SRO 492"))</f>
        <v>Textile Coal</v>
      </c>
    </row>
    <row r="3440" spans="1:19" x14ac:dyDescent="0.25">
      <c r="A3440" s="120" t="s">
        <v>1048</v>
      </c>
      <c r="B3440" s="116" t="s">
        <v>2513</v>
      </c>
      <c r="C3440" s="165">
        <v>24093</v>
      </c>
      <c r="D3440" s="117">
        <v>2832.1089999999999</v>
      </c>
      <c r="E3440" s="7" t="s">
        <v>2524</v>
      </c>
      <c r="F3440" s="116" t="s">
        <v>2525</v>
      </c>
      <c r="G3440" s="156">
        <v>44787</v>
      </c>
      <c r="H3440" s="82">
        <v>27461756.649999999</v>
      </c>
      <c r="I3440" s="50">
        <v>0.04</v>
      </c>
      <c r="J3440" s="15">
        <v>39.9</v>
      </c>
      <c r="K3440" s="15">
        <v>997.5</v>
      </c>
      <c r="L3440" s="15"/>
      <c r="M3440" s="66" t="str">
        <f>TEXT(Table2[[#This Row],[Gd.Dt]],"mmm-yy")</f>
        <v>Aug-22</v>
      </c>
      <c r="N3440" s="46" t="str">
        <f>MID(Table2[[#This Row],[BE]],6,2)</f>
        <v>IB</v>
      </c>
      <c r="O3440" s="46" t="str">
        <f>IF(Table2[[#This Row],[Type]]="IB","EOU",IF(Table2[[#This Row],[Type]]="MB","Local","492"))</f>
        <v>EOU</v>
      </c>
      <c r="P3440" s="46">
        <f>ROUND(Table2[[#This Row],[Cons]]/Table2[[#This Row],[Qty.]],5)</f>
        <v>0.04</v>
      </c>
      <c r="Q3440" s="46" t="b">
        <f>EXACT(Table2[[#This Row],[rate]],Table2[[#This Row],[Check]])</f>
        <v>1</v>
      </c>
      <c r="R3440" s="46"/>
      <c r="S3440" s="46" t="str">
        <f>IF(Table2[[#This Row],[SRO]]="EOU",VLOOKUP(Table2[[#This Row],[BE]],[2]GD.List!$C$3:$N$5014,12,0),IF(Table2[[#This Row],[SRO]]="Local","Polyester Staple Fibre","SRO 492"))</f>
        <v>Textile Chemical</v>
      </c>
    </row>
    <row r="3441" spans="1:19" x14ac:dyDescent="0.25">
      <c r="A3441" s="120" t="s">
        <v>1884</v>
      </c>
      <c r="B3441" s="116" t="s">
        <v>2510</v>
      </c>
      <c r="C3441" s="165">
        <v>12890</v>
      </c>
      <c r="D3441" s="117">
        <v>3809.9189999999999</v>
      </c>
      <c r="E3441" s="7" t="s">
        <v>46</v>
      </c>
      <c r="F3441" s="116" t="s">
        <v>2521</v>
      </c>
      <c r="G3441" s="156">
        <v>44787</v>
      </c>
      <c r="H3441" s="82">
        <v>32756647.079999998</v>
      </c>
      <c r="I3441" s="50">
        <v>0.04</v>
      </c>
      <c r="J3441" s="15">
        <v>99.440000000000012</v>
      </c>
      <c r="K3441" s="15">
        <v>2486</v>
      </c>
      <c r="L3441" s="15"/>
      <c r="M3441" s="66" t="str">
        <f>TEXT(Table2[[#This Row],[Gd.Dt]],"mmm-yy")</f>
        <v>Aug-22</v>
      </c>
      <c r="N3441" s="46" t="str">
        <f>MID(Table2[[#This Row],[BE]],6,2)</f>
        <v>IB</v>
      </c>
      <c r="O3441" s="46" t="str">
        <f>IF(Table2[[#This Row],[Type]]="IB","EOU",IF(Table2[[#This Row],[Type]]="MB","Local","492"))</f>
        <v>EOU</v>
      </c>
      <c r="P3441" s="46">
        <f>ROUND(Table2[[#This Row],[Cons]]/Table2[[#This Row],[Qty.]],5)</f>
        <v>0.04</v>
      </c>
      <c r="Q3441" s="46" t="b">
        <f>EXACT(Table2[[#This Row],[rate]],Table2[[#This Row],[Check]])</f>
        <v>1</v>
      </c>
      <c r="R3441" s="46"/>
      <c r="S3441" s="46" t="str">
        <f>IF(Table2[[#This Row],[SRO]]="EOU",VLOOKUP(Table2[[#This Row],[BE]],[2]GD.List!$C$3:$N$5014,12,0),IF(Table2[[#This Row],[SRO]]="Local","Polyester Staple Fibre","SRO 492"))</f>
        <v>Textile Chemical</v>
      </c>
    </row>
    <row r="3442" spans="1:19" x14ac:dyDescent="0.25">
      <c r="A3442" s="120" t="s">
        <v>2082</v>
      </c>
      <c r="B3442" s="116" t="s">
        <v>2513</v>
      </c>
      <c r="C3442" s="165">
        <v>24093</v>
      </c>
      <c r="D3442" s="117">
        <v>3910</v>
      </c>
      <c r="E3442" s="7" t="s">
        <v>2524</v>
      </c>
      <c r="F3442" s="116" t="s">
        <v>2525</v>
      </c>
      <c r="G3442" s="156">
        <v>44787</v>
      </c>
      <c r="H3442" s="82">
        <v>27461756.649999999</v>
      </c>
      <c r="I3442" s="50">
        <v>0.04</v>
      </c>
      <c r="J3442" s="15">
        <v>214.22</v>
      </c>
      <c r="K3442" s="15">
        <v>5355.5</v>
      </c>
      <c r="L3442" s="15"/>
      <c r="M3442" s="66" t="str">
        <f>TEXT(Table2[[#This Row],[Gd.Dt]],"mmm-yy")</f>
        <v>Aug-22</v>
      </c>
      <c r="N3442" s="46" t="str">
        <f>MID(Table2[[#This Row],[BE]],6,2)</f>
        <v>IB</v>
      </c>
      <c r="O3442" s="46" t="str">
        <f>IF(Table2[[#This Row],[Type]]="IB","EOU",IF(Table2[[#This Row],[Type]]="MB","Local","492"))</f>
        <v>EOU</v>
      </c>
      <c r="P3442" s="46">
        <f>ROUND(Table2[[#This Row],[Cons]]/Table2[[#This Row],[Qty.]],5)</f>
        <v>0.04</v>
      </c>
      <c r="Q3442" s="46" t="b">
        <f>EXACT(Table2[[#This Row],[rate]],Table2[[#This Row],[Check]])</f>
        <v>1</v>
      </c>
      <c r="R3442" s="46"/>
      <c r="S3442" s="46" t="str">
        <f>IF(Table2[[#This Row],[SRO]]="EOU",VLOOKUP(Table2[[#This Row],[BE]],[2]GD.List!$C$3:$N$5014,12,0),IF(Table2[[#This Row],[SRO]]="Local","Polyester Staple Fibre","SRO 492"))</f>
        <v>Textile Chemical</v>
      </c>
    </row>
    <row r="3443" spans="1:19" x14ac:dyDescent="0.25">
      <c r="A3443" s="119" t="s">
        <v>2242</v>
      </c>
      <c r="B3443" s="116" t="s">
        <v>2512</v>
      </c>
      <c r="C3443" s="165">
        <v>13470</v>
      </c>
      <c r="D3443" s="117">
        <v>3906.9090000000001</v>
      </c>
      <c r="E3443" s="7" t="s">
        <v>2523</v>
      </c>
      <c r="F3443" s="116" t="s">
        <v>2526</v>
      </c>
      <c r="G3443" s="156">
        <v>44787</v>
      </c>
      <c r="H3443" s="82">
        <v>32581867.66</v>
      </c>
      <c r="I3443" s="50">
        <v>0.04</v>
      </c>
      <c r="J3443" s="15">
        <v>60.12</v>
      </c>
      <c r="K3443" s="15">
        <v>1503</v>
      </c>
      <c r="L3443" s="15"/>
      <c r="M3443" s="66" t="str">
        <f>TEXT(Table2[[#This Row],[Gd.Dt]],"mmm-yy")</f>
        <v>Aug-22</v>
      </c>
      <c r="N3443" s="46" t="str">
        <f>MID(Table2[[#This Row],[BE]],6,2)</f>
        <v>IB</v>
      </c>
      <c r="O3443" s="46" t="str">
        <f>IF(Table2[[#This Row],[Type]]="IB","EOU",IF(Table2[[#This Row],[Type]]="MB","Local","492"))</f>
        <v>EOU</v>
      </c>
      <c r="P3443" s="46">
        <f>ROUND(Table2[[#This Row],[Cons]]/Table2[[#This Row],[Qty.]],5)</f>
        <v>0.04</v>
      </c>
      <c r="Q3443" s="46" t="b">
        <f>EXACT(Table2[[#This Row],[rate]],Table2[[#This Row],[Check]])</f>
        <v>1</v>
      </c>
      <c r="R3443" s="46"/>
      <c r="S3443" s="46" t="str">
        <f>IF(Table2[[#This Row],[SRO]]="EOU",VLOOKUP(Table2[[#This Row],[BE]],[2]GD.List!$C$3:$N$5014,12,0),IF(Table2[[#This Row],[SRO]]="Local","Polyester Staple Fibre","SRO 492"))</f>
        <v>Textile Chemical</v>
      </c>
    </row>
    <row r="3444" spans="1:19" x14ac:dyDescent="0.25">
      <c r="A3444" s="119" t="s">
        <v>2242</v>
      </c>
      <c r="B3444" s="116" t="s">
        <v>2512</v>
      </c>
      <c r="C3444" s="165">
        <v>13470</v>
      </c>
      <c r="D3444" s="117">
        <v>3402.9</v>
      </c>
      <c r="E3444" s="7" t="s">
        <v>2523</v>
      </c>
      <c r="F3444" s="116" t="s">
        <v>2526</v>
      </c>
      <c r="G3444" s="156">
        <v>44787</v>
      </c>
      <c r="H3444" s="82">
        <v>32581867.66</v>
      </c>
      <c r="I3444" s="50">
        <v>7.0000000000000007E-2</v>
      </c>
      <c r="J3444" s="15">
        <v>1031.5899999999999</v>
      </c>
      <c r="K3444" s="15">
        <v>14737</v>
      </c>
      <c r="L3444" s="15"/>
      <c r="M3444" s="66" t="str">
        <f>TEXT(Table2[[#This Row],[Gd.Dt]],"mmm-yy")</f>
        <v>Aug-22</v>
      </c>
      <c r="N3444" s="46" t="str">
        <f>MID(Table2[[#This Row],[BE]],6,2)</f>
        <v>IB</v>
      </c>
      <c r="O3444" s="46" t="str">
        <f>IF(Table2[[#This Row],[Type]]="IB","EOU",IF(Table2[[#This Row],[Type]]="MB","Local","492"))</f>
        <v>EOU</v>
      </c>
      <c r="P3444" s="46">
        <f>ROUND(Table2[[#This Row],[Cons]]/Table2[[#This Row],[Qty.]],5)</f>
        <v>7.0000000000000007E-2</v>
      </c>
      <c r="Q3444" s="46" t="b">
        <f>EXACT(Table2[[#This Row],[rate]],Table2[[#This Row],[Check]])</f>
        <v>1</v>
      </c>
      <c r="R3444" s="46"/>
      <c r="S3444" s="46" t="str">
        <f>IF(Table2[[#This Row],[SRO]]="EOU",VLOOKUP(Table2[[#This Row],[BE]],[2]GD.List!$C$3:$N$5014,12,0),IF(Table2[[#This Row],[SRO]]="Local","Polyester Staple Fibre","SRO 492"))</f>
        <v>Textile Chemical</v>
      </c>
    </row>
    <row r="3445" spans="1:19" x14ac:dyDescent="0.25">
      <c r="A3445" s="119" t="s">
        <v>2242</v>
      </c>
      <c r="B3445" s="116" t="s">
        <v>2510</v>
      </c>
      <c r="C3445" s="165">
        <v>12890</v>
      </c>
      <c r="D3445" s="117">
        <v>3402.9</v>
      </c>
      <c r="E3445" s="7" t="s">
        <v>46</v>
      </c>
      <c r="F3445" s="116" t="s">
        <v>2521</v>
      </c>
      <c r="G3445" s="156">
        <v>44787</v>
      </c>
      <c r="H3445" s="82">
        <v>32756647.079999998</v>
      </c>
      <c r="I3445" s="50">
        <v>7.0000000000000007E-2</v>
      </c>
      <c r="J3445" s="15">
        <v>785.47</v>
      </c>
      <c r="K3445" s="15">
        <v>11221</v>
      </c>
      <c r="L3445" s="15"/>
      <c r="M3445" s="66" t="str">
        <f>TEXT(Table2[[#This Row],[Gd.Dt]],"mmm-yy")</f>
        <v>Aug-22</v>
      </c>
      <c r="N3445" s="46" t="str">
        <f>MID(Table2[[#This Row],[BE]],6,2)</f>
        <v>IB</v>
      </c>
      <c r="O3445" s="46" t="str">
        <f>IF(Table2[[#This Row],[Type]]="IB","EOU",IF(Table2[[#This Row],[Type]]="MB","Local","492"))</f>
        <v>EOU</v>
      </c>
      <c r="P3445" s="46">
        <f>ROUND(Table2[[#This Row],[Cons]]/Table2[[#This Row],[Qty.]],5)</f>
        <v>7.0000000000000007E-2</v>
      </c>
      <c r="Q3445" s="46" t="b">
        <f>EXACT(Table2[[#This Row],[rate]],Table2[[#This Row],[Check]])</f>
        <v>1</v>
      </c>
      <c r="R3445" s="46"/>
      <c r="S3445" s="46" t="str">
        <f>IF(Table2[[#This Row],[SRO]]="EOU",VLOOKUP(Table2[[#This Row],[BE]],[2]GD.List!$C$3:$N$5014,12,0),IF(Table2[[#This Row],[SRO]]="Local","Polyester Staple Fibre","SRO 492"))</f>
        <v>Textile Chemical</v>
      </c>
    </row>
    <row r="3446" spans="1:19" x14ac:dyDescent="0.25">
      <c r="A3446" s="120" t="s">
        <v>2242</v>
      </c>
      <c r="B3446" s="116" t="s">
        <v>2509</v>
      </c>
      <c r="C3446" s="165">
        <v>18737</v>
      </c>
      <c r="D3446" s="117">
        <v>3402.9</v>
      </c>
      <c r="E3446" s="7" t="s">
        <v>2516</v>
      </c>
      <c r="F3446" s="116" t="s">
        <v>2518</v>
      </c>
      <c r="G3446" s="156">
        <v>44787</v>
      </c>
      <c r="H3446" s="82">
        <v>34238610.170000002</v>
      </c>
      <c r="I3446" s="50">
        <v>7.0000000000000007E-2</v>
      </c>
      <c r="J3446" s="15">
        <v>955.51</v>
      </c>
      <c r="K3446" s="15">
        <v>13650.12</v>
      </c>
      <c r="L3446" s="15"/>
      <c r="M3446" s="66" t="str">
        <f>TEXT(Table2[[#This Row],[Gd.Dt]],"mmm-yy")</f>
        <v>Aug-22</v>
      </c>
      <c r="N3446" s="46" t="str">
        <f>MID(Table2[[#This Row],[BE]],6,2)</f>
        <v>IB</v>
      </c>
      <c r="O3446" s="46" t="str">
        <f>IF(Table2[[#This Row],[Type]]="IB","EOU",IF(Table2[[#This Row],[Type]]="MB","Local","492"))</f>
        <v>EOU</v>
      </c>
      <c r="P3446" s="46">
        <f>ROUND(Table2[[#This Row],[Cons]]/Table2[[#This Row],[Qty.]],5)</f>
        <v>7.0000000000000007E-2</v>
      </c>
      <c r="Q3446" s="46" t="b">
        <f>EXACT(Table2[[#This Row],[rate]],Table2[[#This Row],[Check]])</f>
        <v>1</v>
      </c>
      <c r="R3446" s="46"/>
      <c r="S3446" s="46" t="str">
        <f>IF(Table2[[#This Row],[SRO]]="EOU",VLOOKUP(Table2[[#This Row],[BE]],[2]GD.List!$C$3:$N$5014,12,0),IF(Table2[[#This Row],[SRO]]="Local","Polyester Staple Fibre","SRO 492"))</f>
        <v>Textile Chemical</v>
      </c>
    </row>
    <row r="3447" spans="1:19" x14ac:dyDescent="0.25">
      <c r="A3447" s="120" t="s">
        <v>2281</v>
      </c>
      <c r="B3447" s="116" t="s">
        <v>2508</v>
      </c>
      <c r="C3447" s="165">
        <v>5400</v>
      </c>
      <c r="D3447" s="117">
        <v>4821.1090000000004</v>
      </c>
      <c r="E3447" s="7" t="s">
        <v>2040</v>
      </c>
      <c r="F3447" s="116" t="s">
        <v>2519</v>
      </c>
      <c r="G3447" s="156">
        <v>44786</v>
      </c>
      <c r="H3447" s="82">
        <v>11737318.5</v>
      </c>
      <c r="I3447" s="50">
        <v>1</v>
      </c>
      <c r="J3447" s="15">
        <v>7000</v>
      </c>
      <c r="K3447" s="15">
        <v>7000</v>
      </c>
      <c r="L3447" s="15"/>
      <c r="M3447" s="66" t="str">
        <f>TEXT(Table2[[#This Row],[Gd.Dt]],"mmm-yy")</f>
        <v>Aug-22</v>
      </c>
      <c r="N3447" s="46" t="str">
        <f>MID(Table2[[#This Row],[BE]],6,2)</f>
        <v>TI</v>
      </c>
      <c r="O3447" s="46" t="str">
        <f>IF(Table2[[#This Row],[Type]]="IB","EOU",IF(Table2[[#This Row],[Type]]="MB","Local","492"))</f>
        <v>492</v>
      </c>
      <c r="P3447" s="46">
        <f>ROUND(Table2[[#This Row],[Cons]]/Table2[[#This Row],[Qty.]],5)</f>
        <v>1</v>
      </c>
      <c r="Q3447" s="46" t="b">
        <f>EXACT(Table2[[#This Row],[rate]],Table2[[#This Row],[Check]])</f>
        <v>1</v>
      </c>
      <c r="R3447" s="46"/>
      <c r="S3447" s="46" t="str">
        <f>IF(Table2[[#This Row],[SRO]]="EOU",VLOOKUP(Table2[[#This Row],[BE]],[2]GD.List!$C$3:$N$5014,12,0),IF(Table2[[#This Row],[SRO]]="Local","Polyester Staple Fibre","SRO 492"))</f>
        <v>SRO 492</v>
      </c>
    </row>
    <row r="3448" spans="1:19" x14ac:dyDescent="0.25">
      <c r="A3448" s="119" t="s">
        <v>2309</v>
      </c>
      <c r="B3448" s="116" t="s">
        <v>2513</v>
      </c>
      <c r="C3448" s="165">
        <v>24093</v>
      </c>
      <c r="D3448" s="117">
        <v>3906.9029999999998</v>
      </c>
      <c r="E3448" s="7" t="s">
        <v>2524</v>
      </c>
      <c r="F3448" s="116" t="s">
        <v>2525</v>
      </c>
      <c r="G3448" s="156">
        <v>44787</v>
      </c>
      <c r="H3448" s="82">
        <v>27461756.649999999</v>
      </c>
      <c r="I3448" s="50">
        <v>0.04</v>
      </c>
      <c r="J3448" s="15">
        <v>799.16</v>
      </c>
      <c r="K3448" s="15">
        <v>19979</v>
      </c>
      <c r="L3448" s="15"/>
      <c r="M3448" s="66" t="str">
        <f>TEXT(Table2[[#This Row],[Gd.Dt]],"mmm-yy")</f>
        <v>Aug-22</v>
      </c>
      <c r="N3448" s="46" t="str">
        <f>MID(Table2[[#This Row],[BE]],6,2)</f>
        <v>IB</v>
      </c>
      <c r="O3448" s="46" t="str">
        <f>IF(Table2[[#This Row],[Type]]="IB","EOU",IF(Table2[[#This Row],[Type]]="MB","Local","492"))</f>
        <v>EOU</v>
      </c>
      <c r="P3448" s="46">
        <f>ROUND(Table2[[#This Row],[Cons]]/Table2[[#This Row],[Qty.]],5)</f>
        <v>0.04</v>
      </c>
      <c r="Q3448" s="46" t="b">
        <f>EXACT(Table2[[#This Row],[rate]],Table2[[#This Row],[Check]])</f>
        <v>1</v>
      </c>
      <c r="R3448" s="46"/>
      <c r="S3448" s="46" t="str">
        <f>IF(Table2[[#This Row],[SRO]]="EOU",VLOOKUP(Table2[[#This Row],[BE]],[2]GD.List!$C$3:$N$5014,12,0),IF(Table2[[#This Row],[SRO]]="Local","Polyester Staple Fibre","SRO 492"))</f>
        <v>Textile Chemical</v>
      </c>
    </row>
    <row r="3449" spans="1:19" x14ac:dyDescent="0.25">
      <c r="A3449" s="119" t="s">
        <v>2309</v>
      </c>
      <c r="B3449" s="116" t="s">
        <v>2512</v>
      </c>
      <c r="C3449" s="165">
        <v>13470</v>
      </c>
      <c r="D3449" s="117">
        <v>3906.9029999999998</v>
      </c>
      <c r="E3449" s="7" t="s">
        <v>2523</v>
      </c>
      <c r="F3449" s="116" t="s">
        <v>2526</v>
      </c>
      <c r="G3449" s="156">
        <v>44787</v>
      </c>
      <c r="H3449" s="82">
        <v>32581867.66</v>
      </c>
      <c r="I3449" s="50">
        <v>0.04</v>
      </c>
      <c r="J3449" s="15">
        <v>589.48</v>
      </c>
      <c r="K3449" s="15">
        <v>14737</v>
      </c>
      <c r="L3449" s="15"/>
      <c r="M3449" s="66" t="str">
        <f>TEXT(Table2[[#This Row],[Gd.Dt]],"mmm-yy")</f>
        <v>Aug-22</v>
      </c>
      <c r="N3449" s="46" t="str">
        <f>MID(Table2[[#This Row],[BE]],6,2)</f>
        <v>IB</v>
      </c>
      <c r="O3449" s="46" t="str">
        <f>IF(Table2[[#This Row],[Type]]="IB","EOU",IF(Table2[[#This Row],[Type]]="MB","Local","492"))</f>
        <v>EOU</v>
      </c>
      <c r="P3449" s="46">
        <f>ROUND(Table2[[#This Row],[Cons]]/Table2[[#This Row],[Qty.]],5)</f>
        <v>0.04</v>
      </c>
      <c r="Q3449" s="46" t="b">
        <f>EXACT(Table2[[#This Row],[rate]],Table2[[#This Row],[Check]])</f>
        <v>1</v>
      </c>
      <c r="R3449" s="46"/>
      <c r="S3449" s="46" t="str">
        <f>IF(Table2[[#This Row],[SRO]]="EOU",VLOOKUP(Table2[[#This Row],[BE]],[2]GD.List!$C$3:$N$5014,12,0),IF(Table2[[#This Row],[SRO]]="Local","Polyester Staple Fibre","SRO 492"))</f>
        <v>Textile Chemical</v>
      </c>
    </row>
    <row r="3450" spans="1:19" x14ac:dyDescent="0.25">
      <c r="A3450" s="119" t="s">
        <v>2309</v>
      </c>
      <c r="B3450" s="116" t="s">
        <v>2510</v>
      </c>
      <c r="C3450" s="165">
        <v>12890</v>
      </c>
      <c r="D3450" s="117">
        <v>3906.9029999999998</v>
      </c>
      <c r="E3450" s="7" t="s">
        <v>46</v>
      </c>
      <c r="F3450" s="116" t="s">
        <v>2521</v>
      </c>
      <c r="G3450" s="156">
        <v>44787</v>
      </c>
      <c r="H3450" s="82">
        <v>32756647.079999998</v>
      </c>
      <c r="I3450" s="50">
        <v>0.04</v>
      </c>
      <c r="J3450" s="15">
        <v>563.4</v>
      </c>
      <c r="K3450" s="15">
        <v>14085</v>
      </c>
      <c r="L3450" s="15"/>
      <c r="M3450" s="66" t="str">
        <f>TEXT(Table2[[#This Row],[Gd.Dt]],"mmm-yy")</f>
        <v>Aug-22</v>
      </c>
      <c r="N3450" s="46" t="str">
        <f>MID(Table2[[#This Row],[BE]],6,2)</f>
        <v>IB</v>
      </c>
      <c r="O3450" s="46" t="str">
        <f>IF(Table2[[#This Row],[Type]]="IB","EOU",IF(Table2[[#This Row],[Type]]="MB","Local","492"))</f>
        <v>EOU</v>
      </c>
      <c r="P3450" s="46">
        <f>ROUND(Table2[[#This Row],[Cons]]/Table2[[#This Row],[Qty.]],5)</f>
        <v>0.04</v>
      </c>
      <c r="Q3450" s="46" t="b">
        <f>EXACT(Table2[[#This Row],[rate]],Table2[[#This Row],[Check]])</f>
        <v>1</v>
      </c>
      <c r="R3450" s="46"/>
      <c r="S3450" s="46" t="str">
        <f>IF(Table2[[#This Row],[SRO]]="EOU",VLOOKUP(Table2[[#This Row],[BE]],[2]GD.List!$C$3:$N$5014,12,0),IF(Table2[[#This Row],[SRO]]="Local","Polyester Staple Fibre","SRO 492"))</f>
        <v>Textile Chemical</v>
      </c>
    </row>
    <row r="3451" spans="1:19" x14ac:dyDescent="0.25">
      <c r="A3451" s="120" t="s">
        <v>2309</v>
      </c>
      <c r="B3451" s="116" t="s">
        <v>2509</v>
      </c>
      <c r="C3451" s="165">
        <v>18737</v>
      </c>
      <c r="D3451" s="117">
        <v>3906.9029999999998</v>
      </c>
      <c r="E3451" s="7" t="s">
        <v>2516</v>
      </c>
      <c r="F3451" s="116" t="s">
        <v>2518</v>
      </c>
      <c r="G3451" s="156">
        <v>44787</v>
      </c>
      <c r="H3451" s="82">
        <v>34238610.170000002</v>
      </c>
      <c r="I3451" s="50">
        <v>0.04</v>
      </c>
      <c r="J3451" s="15">
        <v>956.8</v>
      </c>
      <c r="K3451" s="15">
        <v>23920</v>
      </c>
      <c r="L3451" s="15"/>
      <c r="M3451" s="66" t="str">
        <f>TEXT(Table2[[#This Row],[Gd.Dt]],"mmm-yy")</f>
        <v>Aug-22</v>
      </c>
      <c r="N3451" s="46" t="str">
        <f>MID(Table2[[#This Row],[BE]],6,2)</f>
        <v>IB</v>
      </c>
      <c r="O3451" s="46" t="str">
        <f>IF(Table2[[#This Row],[Type]]="IB","EOU",IF(Table2[[#This Row],[Type]]="MB","Local","492"))</f>
        <v>EOU</v>
      </c>
      <c r="P3451" s="46">
        <f>ROUND(Table2[[#This Row],[Cons]]/Table2[[#This Row],[Qty.]],5)</f>
        <v>0.04</v>
      </c>
      <c r="Q3451" s="46" t="b">
        <f>EXACT(Table2[[#This Row],[rate]],Table2[[#This Row],[Check]])</f>
        <v>1</v>
      </c>
      <c r="R3451" s="46"/>
      <c r="S3451" s="46" t="str">
        <f>IF(Table2[[#This Row],[SRO]]="EOU",VLOOKUP(Table2[[#This Row],[BE]],[2]GD.List!$C$3:$N$5014,12,0),IF(Table2[[#This Row],[SRO]]="Local","Polyester Staple Fibre","SRO 492"))</f>
        <v>Textile Chemical</v>
      </c>
    </row>
    <row r="3452" spans="1:19" x14ac:dyDescent="0.25">
      <c r="A3452" s="120" t="s">
        <v>2355</v>
      </c>
      <c r="B3452" s="116" t="s">
        <v>2508</v>
      </c>
      <c r="C3452" s="165">
        <v>5400</v>
      </c>
      <c r="D3452" s="117">
        <v>9606.1</v>
      </c>
      <c r="E3452" s="7" t="s">
        <v>2040</v>
      </c>
      <c r="F3452" s="116" t="s">
        <v>2519</v>
      </c>
      <c r="G3452" s="156">
        <v>44786</v>
      </c>
      <c r="H3452" s="82">
        <v>11737318.5</v>
      </c>
      <c r="I3452" s="50">
        <v>1</v>
      </c>
      <c r="J3452" s="15">
        <v>5</v>
      </c>
      <c r="K3452" s="15">
        <v>5</v>
      </c>
      <c r="L3452" s="15"/>
      <c r="M3452" s="66" t="str">
        <f>TEXT(Table2[[#This Row],[Gd.Dt]],"mmm-yy")</f>
        <v>Aug-22</v>
      </c>
      <c r="N3452" s="46" t="str">
        <f>MID(Table2[[#This Row],[BE]],6,2)</f>
        <v>TI</v>
      </c>
      <c r="O3452" s="46" t="str">
        <f>IF(Table2[[#This Row],[Type]]="IB","EOU",IF(Table2[[#This Row],[Type]]="MB","Local","492"))</f>
        <v>492</v>
      </c>
      <c r="P3452" s="46">
        <f>ROUND(Table2[[#This Row],[Cons]]/Table2[[#This Row],[Qty.]],5)</f>
        <v>1</v>
      </c>
      <c r="Q3452" s="46" t="b">
        <f>EXACT(Table2[[#This Row],[rate]],Table2[[#This Row],[Check]])</f>
        <v>1</v>
      </c>
      <c r="R3452" s="46"/>
      <c r="S3452" s="46" t="str">
        <f>IF(Table2[[#This Row],[SRO]]="EOU",VLOOKUP(Table2[[#This Row],[BE]],[2]GD.List!$C$3:$N$5014,12,0),IF(Table2[[#This Row],[SRO]]="Local","Polyester Staple Fibre","SRO 492"))</f>
        <v>SRO 492</v>
      </c>
    </row>
    <row r="3453" spans="1:19" x14ac:dyDescent="0.25">
      <c r="A3453" s="119" t="s">
        <v>2418</v>
      </c>
      <c r="B3453" s="116" t="s">
        <v>2513</v>
      </c>
      <c r="C3453" s="165">
        <v>24093</v>
      </c>
      <c r="D3453" s="117">
        <v>2847</v>
      </c>
      <c r="E3453" s="7" t="s">
        <v>2524</v>
      </c>
      <c r="F3453" s="116" t="s">
        <v>2525</v>
      </c>
      <c r="G3453" s="156">
        <v>44787</v>
      </c>
      <c r="H3453" s="82">
        <v>27461756.649999999</v>
      </c>
      <c r="I3453" s="50">
        <v>0.03</v>
      </c>
      <c r="J3453" s="15">
        <v>599.38</v>
      </c>
      <c r="K3453" s="15">
        <v>19979</v>
      </c>
      <c r="L3453" s="15"/>
      <c r="M3453" s="66" t="str">
        <f>TEXT(Table2[[#This Row],[Gd.Dt]],"mmm-yy")</f>
        <v>Aug-22</v>
      </c>
      <c r="N3453" s="46" t="str">
        <f>MID(Table2[[#This Row],[BE]],6,2)</f>
        <v>IB</v>
      </c>
      <c r="O3453" s="46" t="str">
        <f>IF(Table2[[#This Row],[Type]]="IB","EOU",IF(Table2[[#This Row],[Type]]="MB","Local","492"))</f>
        <v>EOU</v>
      </c>
      <c r="P3453" s="46">
        <f>ROUND(Table2[[#This Row],[Cons]]/Table2[[#This Row],[Qty.]],5)</f>
        <v>0.03</v>
      </c>
      <c r="Q3453" s="46" t="b">
        <f>EXACT(Table2[[#This Row],[rate]],Table2[[#This Row],[Check]])</f>
        <v>1</v>
      </c>
      <c r="R3453" s="46"/>
      <c r="S3453" s="46" t="str">
        <f>IF(Table2[[#This Row],[SRO]]="EOU",VLOOKUP(Table2[[#This Row],[BE]],[2]GD.List!$C$3:$N$5014,12,0),IF(Table2[[#This Row],[SRO]]="Local","Polyester Staple Fibre","SRO 492"))</f>
        <v>Textile Chemical</v>
      </c>
    </row>
    <row r="3454" spans="1:19" x14ac:dyDescent="0.25">
      <c r="A3454" s="119" t="s">
        <v>2418</v>
      </c>
      <c r="B3454" s="116" t="s">
        <v>2512</v>
      </c>
      <c r="C3454" s="165">
        <v>13470</v>
      </c>
      <c r="D3454" s="117">
        <v>2847</v>
      </c>
      <c r="E3454" s="7" t="s">
        <v>2523</v>
      </c>
      <c r="F3454" s="116" t="s">
        <v>2526</v>
      </c>
      <c r="G3454" s="156">
        <v>44787</v>
      </c>
      <c r="H3454" s="82">
        <v>32581867.66</v>
      </c>
      <c r="I3454" s="50">
        <v>0.03</v>
      </c>
      <c r="J3454" s="15">
        <v>442.11</v>
      </c>
      <c r="K3454" s="15">
        <v>14737</v>
      </c>
      <c r="L3454" s="15"/>
      <c r="M3454" s="66" t="str">
        <f>TEXT(Table2[[#This Row],[Gd.Dt]],"mmm-yy")</f>
        <v>Aug-22</v>
      </c>
      <c r="N3454" s="46" t="str">
        <f>MID(Table2[[#This Row],[BE]],6,2)</f>
        <v>IB</v>
      </c>
      <c r="O3454" s="46" t="str">
        <f>IF(Table2[[#This Row],[Type]]="IB","EOU",IF(Table2[[#This Row],[Type]]="MB","Local","492"))</f>
        <v>EOU</v>
      </c>
      <c r="P3454" s="46">
        <f>ROUND(Table2[[#This Row],[Cons]]/Table2[[#This Row],[Qty.]],5)</f>
        <v>0.03</v>
      </c>
      <c r="Q3454" s="46" t="b">
        <f>EXACT(Table2[[#This Row],[rate]],Table2[[#This Row],[Check]])</f>
        <v>1</v>
      </c>
      <c r="R3454" s="46"/>
      <c r="S3454" s="46" t="str">
        <f>IF(Table2[[#This Row],[SRO]]="EOU",VLOOKUP(Table2[[#This Row],[BE]],[2]GD.List!$C$3:$N$5014,12,0),IF(Table2[[#This Row],[SRO]]="Local","Polyester Staple Fibre","SRO 492"))</f>
        <v>Textile Chemical</v>
      </c>
    </row>
    <row r="3455" spans="1:19" x14ac:dyDescent="0.25">
      <c r="A3455" s="119" t="s">
        <v>2418</v>
      </c>
      <c r="B3455" s="116" t="s">
        <v>2510</v>
      </c>
      <c r="C3455" s="165">
        <v>12890</v>
      </c>
      <c r="D3455" s="117">
        <v>2847</v>
      </c>
      <c r="E3455" s="7" t="s">
        <v>46</v>
      </c>
      <c r="F3455" s="116" t="s">
        <v>2521</v>
      </c>
      <c r="G3455" s="156">
        <v>44787</v>
      </c>
      <c r="H3455" s="82">
        <v>32756647.079999998</v>
      </c>
      <c r="I3455" s="50">
        <v>0.03</v>
      </c>
      <c r="J3455" s="15">
        <v>422.55</v>
      </c>
      <c r="K3455" s="15">
        <v>14085</v>
      </c>
      <c r="L3455" s="15"/>
      <c r="M3455" s="66" t="str">
        <f>TEXT(Table2[[#This Row],[Gd.Dt]],"mmm-yy")</f>
        <v>Aug-22</v>
      </c>
      <c r="N3455" s="46" t="str">
        <f>MID(Table2[[#This Row],[BE]],6,2)</f>
        <v>IB</v>
      </c>
      <c r="O3455" s="46" t="str">
        <f>IF(Table2[[#This Row],[Type]]="IB","EOU",IF(Table2[[#This Row],[Type]]="MB","Local","492"))</f>
        <v>EOU</v>
      </c>
      <c r="P3455" s="46">
        <f>ROUND(Table2[[#This Row],[Cons]]/Table2[[#This Row],[Qty.]],5)</f>
        <v>0.03</v>
      </c>
      <c r="Q3455" s="46" t="b">
        <f>EXACT(Table2[[#This Row],[rate]],Table2[[#This Row],[Check]])</f>
        <v>1</v>
      </c>
      <c r="R3455" s="46"/>
      <c r="S3455" s="46" t="str">
        <f>IF(Table2[[#This Row],[SRO]]="EOU",VLOOKUP(Table2[[#This Row],[BE]],[2]GD.List!$C$3:$N$5014,12,0),IF(Table2[[#This Row],[SRO]]="Local","Polyester Staple Fibre","SRO 492"))</f>
        <v>Textile Chemical</v>
      </c>
    </row>
    <row r="3456" spans="1:19" x14ac:dyDescent="0.25">
      <c r="A3456" s="119" t="s">
        <v>2418</v>
      </c>
      <c r="B3456" s="116" t="s">
        <v>2511</v>
      </c>
      <c r="C3456" s="165">
        <v>40374</v>
      </c>
      <c r="D3456" s="117">
        <v>2847</v>
      </c>
      <c r="E3456" s="7" t="s">
        <v>2522</v>
      </c>
      <c r="F3456" s="116" t="s">
        <v>2527</v>
      </c>
      <c r="G3456" s="156">
        <v>44787</v>
      </c>
      <c r="H3456" s="82">
        <v>42592378.640000001</v>
      </c>
      <c r="I3456" s="50">
        <v>0.03</v>
      </c>
      <c r="J3456" s="15">
        <v>536.61</v>
      </c>
      <c r="K3456" s="15">
        <v>17887</v>
      </c>
      <c r="L3456" s="15"/>
      <c r="M3456" s="66" t="str">
        <f>TEXT(Table2[[#This Row],[Gd.Dt]],"mmm-yy")</f>
        <v>Aug-22</v>
      </c>
      <c r="N3456" s="46" t="str">
        <f>MID(Table2[[#This Row],[BE]],6,2)</f>
        <v>IB</v>
      </c>
      <c r="O3456" s="46" t="str">
        <f>IF(Table2[[#This Row],[Type]]="IB","EOU",IF(Table2[[#This Row],[Type]]="MB","Local","492"))</f>
        <v>EOU</v>
      </c>
      <c r="P3456" s="46">
        <f>ROUND(Table2[[#This Row],[Cons]]/Table2[[#This Row],[Qty.]],5)</f>
        <v>0.03</v>
      </c>
      <c r="Q3456" s="46" t="b">
        <f>EXACT(Table2[[#This Row],[rate]],Table2[[#This Row],[Check]])</f>
        <v>1</v>
      </c>
      <c r="R3456" s="46"/>
      <c r="S3456" s="46" t="str">
        <f>IF(Table2[[#This Row],[SRO]]="EOU",VLOOKUP(Table2[[#This Row],[BE]],[2]GD.List!$C$3:$N$5014,12,0),IF(Table2[[#This Row],[SRO]]="Local","Polyester Staple Fibre","SRO 492"))</f>
        <v>Textile Chemical</v>
      </c>
    </row>
    <row r="3457" spans="1:19" x14ac:dyDescent="0.25">
      <c r="A3457" s="120" t="s">
        <v>2418</v>
      </c>
      <c r="B3457" s="116" t="s">
        <v>2509</v>
      </c>
      <c r="C3457" s="165">
        <v>18737</v>
      </c>
      <c r="D3457" s="117">
        <v>2847</v>
      </c>
      <c r="E3457" s="7" t="s">
        <v>2516</v>
      </c>
      <c r="F3457" s="116" t="s">
        <v>2518</v>
      </c>
      <c r="G3457" s="156">
        <v>44787</v>
      </c>
      <c r="H3457" s="82">
        <v>34238610.170000002</v>
      </c>
      <c r="I3457" s="50">
        <v>0.03</v>
      </c>
      <c r="J3457" s="15">
        <v>717.6</v>
      </c>
      <c r="K3457" s="15">
        <v>23920</v>
      </c>
      <c r="L3457" s="15"/>
      <c r="M3457" s="66" t="str">
        <f>TEXT(Table2[[#This Row],[Gd.Dt]],"mmm-yy")</f>
        <v>Aug-22</v>
      </c>
      <c r="N3457" s="46" t="str">
        <f>MID(Table2[[#This Row],[BE]],6,2)</f>
        <v>IB</v>
      </c>
      <c r="O3457" s="46" t="str">
        <f>IF(Table2[[#This Row],[Type]]="IB","EOU",IF(Table2[[#This Row],[Type]]="MB","Local","492"))</f>
        <v>EOU</v>
      </c>
      <c r="P3457" s="46">
        <f>ROUND(Table2[[#This Row],[Cons]]/Table2[[#This Row],[Qty.]],5)</f>
        <v>0.03</v>
      </c>
      <c r="Q3457" s="46" t="b">
        <f>EXACT(Table2[[#This Row],[rate]],Table2[[#This Row],[Check]])</f>
        <v>1</v>
      </c>
      <c r="R3457" s="46"/>
      <c r="S3457" s="46" t="str">
        <f>IF(Table2[[#This Row],[SRO]]="EOU",VLOOKUP(Table2[[#This Row],[BE]],[2]GD.List!$C$3:$N$5014,12,0),IF(Table2[[#This Row],[SRO]]="Local","Polyester Staple Fibre","SRO 492"))</f>
        <v>Textile Chemical</v>
      </c>
    </row>
    <row r="3458" spans="1:19" x14ac:dyDescent="0.25">
      <c r="A3458" s="120" t="s">
        <v>2419</v>
      </c>
      <c r="B3458" s="116" t="s">
        <v>2509</v>
      </c>
      <c r="C3458" s="165">
        <v>18737</v>
      </c>
      <c r="D3458" s="117">
        <v>5205.12</v>
      </c>
      <c r="E3458" s="7" t="s">
        <v>2516</v>
      </c>
      <c r="F3458" s="116" t="s">
        <v>2518</v>
      </c>
      <c r="G3458" s="156">
        <v>44787</v>
      </c>
      <c r="H3458" s="82">
        <v>34238610.170000002</v>
      </c>
      <c r="I3458" s="50">
        <v>1.0101</v>
      </c>
      <c r="J3458" s="15">
        <v>14400.54</v>
      </c>
      <c r="K3458" s="15">
        <v>14256.55</v>
      </c>
      <c r="L3458" s="15"/>
      <c r="M3458" s="66" t="str">
        <f>TEXT(Table2[[#This Row],[Gd.Dt]],"mmm-yy")</f>
        <v>Aug-22</v>
      </c>
      <c r="N3458" s="46" t="str">
        <f>MID(Table2[[#This Row],[BE]],6,2)</f>
        <v>IB</v>
      </c>
      <c r="O3458" s="46" t="str">
        <f>IF(Table2[[#This Row],[Type]]="IB","EOU",IF(Table2[[#This Row],[Type]]="MB","Local","492"))</f>
        <v>EOU</v>
      </c>
      <c r="P3458" s="46">
        <f>ROUND(Table2[[#This Row],[Cons]]/Table2[[#This Row],[Qty.]],5)</f>
        <v>1.0101</v>
      </c>
      <c r="Q3458" s="46" t="b">
        <f>EXACT(Table2[[#This Row],[rate]],Table2[[#This Row],[Check]])</f>
        <v>1</v>
      </c>
      <c r="R3458" s="46"/>
      <c r="S3458" s="46" t="str">
        <f>IF(Table2[[#This Row],[SRO]]="EOU",VLOOKUP(Table2[[#This Row],[BE]],[2]GD.List!$C$3:$N$5014,12,0),IF(Table2[[#This Row],[SRO]]="Local","Polyester Staple Fibre","SRO 492"))</f>
        <v>Cotton Yarn</v>
      </c>
    </row>
    <row r="3459" spans="1:19" x14ac:dyDescent="0.25">
      <c r="A3459" s="119" t="s">
        <v>2431</v>
      </c>
      <c r="B3459" s="116" t="s">
        <v>2513</v>
      </c>
      <c r="C3459" s="165">
        <v>24093</v>
      </c>
      <c r="D3459" s="117">
        <v>3909.5</v>
      </c>
      <c r="E3459" s="7" t="s">
        <v>2524</v>
      </c>
      <c r="F3459" s="116" t="s">
        <v>2525</v>
      </c>
      <c r="G3459" s="156">
        <v>44787</v>
      </c>
      <c r="H3459" s="82">
        <v>27461756.649999999</v>
      </c>
      <c r="I3459" s="50">
        <v>0.04</v>
      </c>
      <c r="J3459" s="15">
        <v>799.16</v>
      </c>
      <c r="K3459" s="15">
        <v>19979</v>
      </c>
      <c r="L3459" s="15"/>
      <c r="M3459" s="66" t="str">
        <f>TEXT(Table2[[#This Row],[Gd.Dt]],"mmm-yy")</f>
        <v>Aug-22</v>
      </c>
      <c r="N3459" s="46" t="str">
        <f>MID(Table2[[#This Row],[BE]],6,2)</f>
        <v>IB</v>
      </c>
      <c r="O3459" s="46" t="str">
        <f>IF(Table2[[#This Row],[Type]]="IB","EOU",IF(Table2[[#This Row],[Type]]="MB","Local","492"))</f>
        <v>EOU</v>
      </c>
      <c r="P3459" s="46">
        <f>ROUND(Table2[[#This Row],[Cons]]/Table2[[#This Row],[Qty.]],5)</f>
        <v>0.04</v>
      </c>
      <c r="Q3459" s="46" t="b">
        <f>EXACT(Table2[[#This Row],[rate]],Table2[[#This Row],[Check]])</f>
        <v>1</v>
      </c>
      <c r="R3459" s="46"/>
      <c r="S3459" s="46" t="str">
        <f>IF(Table2[[#This Row],[SRO]]="EOU",VLOOKUP(Table2[[#This Row],[BE]],[2]GD.List!$C$3:$N$5014,12,0),IF(Table2[[#This Row],[SRO]]="Local","Polyester Staple Fibre","SRO 492"))</f>
        <v>Textile Chemical</v>
      </c>
    </row>
    <row r="3460" spans="1:19" x14ac:dyDescent="0.25">
      <c r="A3460" s="119" t="s">
        <v>2431</v>
      </c>
      <c r="B3460" s="116" t="s">
        <v>2512</v>
      </c>
      <c r="C3460" s="165">
        <v>13470</v>
      </c>
      <c r="D3460" s="117">
        <v>3909.5</v>
      </c>
      <c r="E3460" s="7" t="s">
        <v>2523</v>
      </c>
      <c r="F3460" s="116" t="s">
        <v>2526</v>
      </c>
      <c r="G3460" s="156">
        <v>44787</v>
      </c>
      <c r="H3460" s="82">
        <v>32581867.66</v>
      </c>
      <c r="I3460" s="50">
        <v>0.04</v>
      </c>
      <c r="J3460" s="15">
        <v>589.48</v>
      </c>
      <c r="K3460" s="15">
        <v>14737</v>
      </c>
      <c r="L3460" s="15"/>
      <c r="M3460" s="66" t="str">
        <f>TEXT(Table2[[#This Row],[Gd.Dt]],"mmm-yy")</f>
        <v>Aug-22</v>
      </c>
      <c r="N3460" s="46" t="str">
        <f>MID(Table2[[#This Row],[BE]],6,2)</f>
        <v>IB</v>
      </c>
      <c r="O3460" s="46" t="str">
        <f>IF(Table2[[#This Row],[Type]]="IB","EOU",IF(Table2[[#This Row],[Type]]="MB","Local","492"))</f>
        <v>EOU</v>
      </c>
      <c r="P3460" s="46">
        <f>ROUND(Table2[[#This Row],[Cons]]/Table2[[#This Row],[Qty.]],5)</f>
        <v>0.04</v>
      </c>
      <c r="Q3460" s="46" t="b">
        <f>EXACT(Table2[[#This Row],[rate]],Table2[[#This Row],[Check]])</f>
        <v>1</v>
      </c>
      <c r="R3460" s="46"/>
      <c r="S3460" s="46" t="str">
        <f>IF(Table2[[#This Row],[SRO]]="EOU",VLOOKUP(Table2[[#This Row],[BE]],[2]GD.List!$C$3:$N$5014,12,0),IF(Table2[[#This Row],[SRO]]="Local","Polyester Staple Fibre","SRO 492"))</f>
        <v>Textile Chemical</v>
      </c>
    </row>
    <row r="3461" spans="1:19" x14ac:dyDescent="0.25">
      <c r="A3461" s="119" t="s">
        <v>2431</v>
      </c>
      <c r="B3461" s="116" t="s">
        <v>2510</v>
      </c>
      <c r="C3461" s="165">
        <v>12890</v>
      </c>
      <c r="D3461" s="117">
        <v>3909.5</v>
      </c>
      <c r="E3461" s="7" t="s">
        <v>46</v>
      </c>
      <c r="F3461" s="116" t="s">
        <v>2521</v>
      </c>
      <c r="G3461" s="156">
        <v>44787</v>
      </c>
      <c r="H3461" s="82">
        <v>32756647.079999998</v>
      </c>
      <c r="I3461" s="50">
        <v>0.04</v>
      </c>
      <c r="J3461" s="15">
        <v>563.4</v>
      </c>
      <c r="K3461" s="15">
        <v>14085</v>
      </c>
      <c r="L3461" s="15"/>
      <c r="M3461" s="66" t="str">
        <f>TEXT(Table2[[#This Row],[Gd.Dt]],"mmm-yy")</f>
        <v>Aug-22</v>
      </c>
      <c r="N3461" s="46" t="str">
        <f>MID(Table2[[#This Row],[BE]],6,2)</f>
        <v>IB</v>
      </c>
      <c r="O3461" s="46" t="str">
        <f>IF(Table2[[#This Row],[Type]]="IB","EOU",IF(Table2[[#This Row],[Type]]="MB","Local","492"))</f>
        <v>EOU</v>
      </c>
      <c r="P3461" s="46">
        <f>ROUND(Table2[[#This Row],[Cons]]/Table2[[#This Row],[Qty.]],5)</f>
        <v>0.04</v>
      </c>
      <c r="Q3461" s="46" t="b">
        <f>EXACT(Table2[[#This Row],[rate]],Table2[[#This Row],[Check]])</f>
        <v>1</v>
      </c>
      <c r="R3461" s="46"/>
      <c r="S3461" s="46" t="str">
        <f>IF(Table2[[#This Row],[SRO]]="EOU",VLOOKUP(Table2[[#This Row],[BE]],[2]GD.List!$C$3:$N$5014,12,0),IF(Table2[[#This Row],[SRO]]="Local","Polyester Staple Fibre","SRO 492"))</f>
        <v>Textile Chemical</v>
      </c>
    </row>
    <row r="3462" spans="1:19" x14ac:dyDescent="0.25">
      <c r="A3462" s="120" t="s">
        <v>2431</v>
      </c>
      <c r="B3462" s="116" t="s">
        <v>2509</v>
      </c>
      <c r="C3462" s="165">
        <v>18737</v>
      </c>
      <c r="D3462" s="117">
        <v>3909.5</v>
      </c>
      <c r="E3462" s="7" t="s">
        <v>2516</v>
      </c>
      <c r="F3462" s="116" t="s">
        <v>2518</v>
      </c>
      <c r="G3462" s="156">
        <v>44787</v>
      </c>
      <c r="H3462" s="82">
        <v>34238610.170000002</v>
      </c>
      <c r="I3462" s="50">
        <v>0.04</v>
      </c>
      <c r="J3462" s="15">
        <v>956.8</v>
      </c>
      <c r="K3462" s="15">
        <v>23920</v>
      </c>
      <c r="L3462" s="15"/>
      <c r="M3462" s="66" t="str">
        <f>TEXT(Table2[[#This Row],[Gd.Dt]],"mmm-yy")</f>
        <v>Aug-22</v>
      </c>
      <c r="N3462" s="46" t="str">
        <f>MID(Table2[[#This Row],[BE]],6,2)</f>
        <v>IB</v>
      </c>
      <c r="O3462" s="46" t="str">
        <f>IF(Table2[[#This Row],[Type]]="IB","EOU",IF(Table2[[#This Row],[Type]]="MB","Local","492"))</f>
        <v>EOU</v>
      </c>
      <c r="P3462" s="46">
        <f>ROUND(Table2[[#This Row],[Cons]]/Table2[[#This Row],[Qty.]],5)</f>
        <v>0.04</v>
      </c>
      <c r="Q3462" s="46" t="b">
        <f>EXACT(Table2[[#This Row],[rate]],Table2[[#This Row],[Check]])</f>
        <v>1</v>
      </c>
      <c r="R3462" s="46"/>
      <c r="S3462" s="46" t="str">
        <f>IF(Table2[[#This Row],[SRO]]="EOU",VLOOKUP(Table2[[#This Row],[BE]],[2]GD.List!$C$3:$N$5014,12,0),IF(Table2[[#This Row],[SRO]]="Local","Polyester Staple Fibre","SRO 492"))</f>
        <v>Textile Chemical</v>
      </c>
    </row>
    <row r="3463" spans="1:19" x14ac:dyDescent="0.25">
      <c r="A3463" s="120" t="s">
        <v>2461</v>
      </c>
      <c r="B3463" s="116" t="s">
        <v>2513</v>
      </c>
      <c r="C3463" s="165">
        <v>24093</v>
      </c>
      <c r="D3463" s="117">
        <v>3204.16</v>
      </c>
      <c r="E3463" s="7" t="s">
        <v>2524</v>
      </c>
      <c r="F3463" s="116" t="s">
        <v>2525</v>
      </c>
      <c r="G3463" s="156">
        <v>44787</v>
      </c>
      <c r="H3463" s="82">
        <v>27461756.649999999</v>
      </c>
      <c r="I3463" s="50">
        <v>7.0000000000000007E-2</v>
      </c>
      <c r="J3463" s="15">
        <v>1398.54</v>
      </c>
      <c r="K3463" s="15">
        <v>19979</v>
      </c>
      <c r="L3463" s="15"/>
      <c r="M3463" s="66" t="str">
        <f>TEXT(Table2[[#This Row],[Gd.Dt]],"mmm-yy")</f>
        <v>Aug-22</v>
      </c>
      <c r="N3463" s="46" t="str">
        <f>MID(Table2[[#This Row],[BE]],6,2)</f>
        <v>IB</v>
      </c>
      <c r="O3463" s="46" t="str">
        <f>IF(Table2[[#This Row],[Type]]="IB","EOU",IF(Table2[[#This Row],[Type]]="MB","Local","492"))</f>
        <v>EOU</v>
      </c>
      <c r="P3463" s="46">
        <f>ROUND(Table2[[#This Row],[Cons]]/Table2[[#This Row],[Qty.]],5)</f>
        <v>7.0000000000000007E-2</v>
      </c>
      <c r="Q3463" s="46" t="b">
        <f>EXACT(Table2[[#This Row],[rate]],Table2[[#This Row],[Check]])</f>
        <v>1</v>
      </c>
      <c r="R3463" s="46"/>
      <c r="S3463" s="46" t="str">
        <f>IF(Table2[[#This Row],[SRO]]="EOU",VLOOKUP(Table2[[#This Row],[BE]],[2]GD.List!$C$3:$N$5014,12,0),IF(Table2[[#This Row],[SRO]]="Local","Polyester Staple Fibre","SRO 492"))</f>
        <v>Textile Dyes</v>
      </c>
    </row>
    <row r="3464" spans="1:19" x14ac:dyDescent="0.25">
      <c r="A3464" s="120" t="s">
        <v>2483</v>
      </c>
      <c r="B3464" s="116" t="s">
        <v>2508</v>
      </c>
      <c r="C3464" s="165">
        <v>5400</v>
      </c>
      <c r="D3464" s="117">
        <v>9607.11</v>
      </c>
      <c r="E3464" s="7" t="s">
        <v>2040</v>
      </c>
      <c r="F3464" s="116" t="s">
        <v>2519</v>
      </c>
      <c r="G3464" s="156">
        <v>44786</v>
      </c>
      <c r="H3464" s="82">
        <v>11737318.5</v>
      </c>
      <c r="I3464" s="50">
        <v>1</v>
      </c>
      <c r="J3464" s="15">
        <v>50</v>
      </c>
      <c r="K3464" s="15">
        <v>50</v>
      </c>
      <c r="L3464" s="15"/>
      <c r="M3464" s="66" t="str">
        <f>TEXT(Table2[[#This Row],[Gd.Dt]],"mmm-yy")</f>
        <v>Aug-22</v>
      </c>
      <c r="N3464" s="46" t="str">
        <f>MID(Table2[[#This Row],[BE]],6,2)</f>
        <v>EP</v>
      </c>
      <c r="O3464" s="46" t="str">
        <f>IF(Table2[[#This Row],[Type]]="IB","EOU",IF(Table2[[#This Row],[Type]]="MB","Local","492"))</f>
        <v>492</v>
      </c>
      <c r="P3464" s="46">
        <f>ROUND(Table2[[#This Row],[Cons]]/Table2[[#This Row],[Qty.]],5)</f>
        <v>1</v>
      </c>
      <c r="Q3464" s="46" t="b">
        <f>EXACT(Table2[[#This Row],[rate]],Table2[[#This Row],[Check]])</f>
        <v>1</v>
      </c>
      <c r="R3464" s="46"/>
      <c r="S3464" s="46" t="str">
        <f>IF(Table2[[#This Row],[SRO]]="EOU",VLOOKUP(Table2[[#This Row],[BE]],[2]GD.List!$C$3:$N$5014,12,0),IF(Table2[[#This Row],[SRO]]="Local","Polyester Staple Fibre","SRO 492"))</f>
        <v>SRO 492</v>
      </c>
    </row>
    <row r="3465" spans="1:19" x14ac:dyDescent="0.25">
      <c r="A3465" s="120" t="s">
        <v>2484</v>
      </c>
      <c r="B3465" s="116" t="s">
        <v>2508</v>
      </c>
      <c r="C3465" s="165">
        <v>5400</v>
      </c>
      <c r="D3465" s="117">
        <v>8308.9089999999997</v>
      </c>
      <c r="E3465" s="7" t="s">
        <v>2040</v>
      </c>
      <c r="F3465" s="116" t="s">
        <v>2519</v>
      </c>
      <c r="G3465" s="156">
        <v>44786</v>
      </c>
      <c r="H3465" s="82">
        <v>11737318.5</v>
      </c>
      <c r="I3465" s="50">
        <v>1</v>
      </c>
      <c r="J3465" s="15">
        <v>21</v>
      </c>
      <c r="K3465" s="15">
        <v>21</v>
      </c>
      <c r="L3465" s="15"/>
      <c r="M3465" s="66" t="str">
        <f>TEXT(Table2[[#This Row],[Gd.Dt]],"mmm-yy")</f>
        <v>Aug-22</v>
      </c>
      <c r="N3465" s="46" t="str">
        <f>MID(Table2[[#This Row],[BE]],6,2)</f>
        <v>TI</v>
      </c>
      <c r="O3465" s="46" t="str">
        <f>IF(Table2[[#This Row],[Type]]="IB","EOU",IF(Table2[[#This Row],[Type]]="MB","Local","492"))</f>
        <v>492</v>
      </c>
      <c r="P3465" s="46">
        <f>ROUND(Table2[[#This Row],[Cons]]/Table2[[#This Row],[Qty.]],5)</f>
        <v>1</v>
      </c>
      <c r="Q3465" s="46" t="b">
        <f>EXACT(Table2[[#This Row],[rate]],Table2[[#This Row],[Check]])</f>
        <v>1</v>
      </c>
      <c r="R3465" s="46"/>
      <c r="S3465" s="46" t="str">
        <f>IF(Table2[[#This Row],[SRO]]="EOU",VLOOKUP(Table2[[#This Row],[BE]],[2]GD.List!$C$3:$N$5014,12,0),IF(Table2[[#This Row],[SRO]]="Local","Polyester Staple Fibre","SRO 492"))</f>
        <v>SRO 492</v>
      </c>
    </row>
    <row r="3466" spans="1:19" x14ac:dyDescent="0.25">
      <c r="A3466" s="119" t="s">
        <v>2496</v>
      </c>
      <c r="B3466" s="116" t="s">
        <v>2513</v>
      </c>
      <c r="C3466" s="165">
        <v>24093</v>
      </c>
      <c r="D3466" s="117">
        <v>3906.9090000000001</v>
      </c>
      <c r="E3466" s="7" t="s">
        <v>2524</v>
      </c>
      <c r="F3466" s="116" t="s">
        <v>2525</v>
      </c>
      <c r="G3466" s="156">
        <v>44787</v>
      </c>
      <c r="H3466" s="82">
        <v>27461756.649999999</v>
      </c>
      <c r="I3466" s="50">
        <v>0.04</v>
      </c>
      <c r="J3466" s="15">
        <v>799.16</v>
      </c>
      <c r="K3466" s="15">
        <v>19979</v>
      </c>
      <c r="L3466" s="15"/>
      <c r="M3466" s="66" t="str">
        <f>TEXT(Table2[[#This Row],[Gd.Dt]],"mmm-yy")</f>
        <v>Aug-22</v>
      </c>
      <c r="N3466" s="46" t="str">
        <f>MID(Table2[[#This Row],[BE]],6,2)</f>
        <v>IB</v>
      </c>
      <c r="O3466" s="46" t="str">
        <f>IF(Table2[[#This Row],[Type]]="IB","EOU",IF(Table2[[#This Row],[Type]]="MB","Local","492"))</f>
        <v>EOU</v>
      </c>
      <c r="P3466" s="46">
        <f>ROUND(Table2[[#This Row],[Cons]]/Table2[[#This Row],[Qty.]],5)</f>
        <v>0.04</v>
      </c>
      <c r="Q3466" s="46" t="b">
        <f>EXACT(Table2[[#This Row],[rate]],Table2[[#This Row],[Check]])</f>
        <v>1</v>
      </c>
      <c r="R3466" s="46"/>
      <c r="S3466" s="46" t="str">
        <f>IF(Table2[[#This Row],[SRO]]="EOU",VLOOKUP(Table2[[#This Row],[BE]],[2]GD.List!$C$3:$N$5014,12,0),IF(Table2[[#This Row],[SRO]]="Local","Polyester Staple Fibre","SRO 492"))</f>
        <v>Textile Chemical</v>
      </c>
    </row>
    <row r="3467" spans="1:19" x14ac:dyDescent="0.25">
      <c r="A3467" s="119" t="s">
        <v>2496</v>
      </c>
      <c r="B3467" s="116" t="s">
        <v>2512</v>
      </c>
      <c r="C3467" s="165">
        <v>13470</v>
      </c>
      <c r="D3467" s="117">
        <v>3906.9090000000001</v>
      </c>
      <c r="E3467" s="7" t="s">
        <v>2523</v>
      </c>
      <c r="F3467" s="116" t="s">
        <v>2526</v>
      </c>
      <c r="G3467" s="156">
        <v>44787</v>
      </c>
      <c r="H3467" s="82">
        <v>32581867.66</v>
      </c>
      <c r="I3467" s="50">
        <v>0.04</v>
      </c>
      <c r="J3467" s="15">
        <v>529.36</v>
      </c>
      <c r="K3467" s="15">
        <v>13234</v>
      </c>
      <c r="L3467" s="15"/>
      <c r="M3467" s="66" t="str">
        <f>TEXT(Table2[[#This Row],[Gd.Dt]],"mmm-yy")</f>
        <v>Aug-22</v>
      </c>
      <c r="N3467" s="46" t="str">
        <f>MID(Table2[[#This Row],[BE]],6,2)</f>
        <v>IB</v>
      </c>
      <c r="O3467" s="46" t="str">
        <f>IF(Table2[[#This Row],[Type]]="IB","EOU",IF(Table2[[#This Row],[Type]]="MB","Local","492"))</f>
        <v>EOU</v>
      </c>
      <c r="P3467" s="46">
        <f>ROUND(Table2[[#This Row],[Cons]]/Table2[[#This Row],[Qty.]],5)</f>
        <v>0.04</v>
      </c>
      <c r="Q3467" s="46" t="b">
        <f>EXACT(Table2[[#This Row],[rate]],Table2[[#This Row],[Check]])</f>
        <v>1</v>
      </c>
      <c r="R3467" s="46"/>
      <c r="S3467" s="46" t="str">
        <f>IF(Table2[[#This Row],[SRO]]="EOU",VLOOKUP(Table2[[#This Row],[BE]],[2]GD.List!$C$3:$N$5014,12,0),IF(Table2[[#This Row],[SRO]]="Local","Polyester Staple Fibre","SRO 492"))</f>
        <v>Textile Chemical</v>
      </c>
    </row>
    <row r="3468" spans="1:19" x14ac:dyDescent="0.25">
      <c r="A3468" s="119" t="s">
        <v>2496</v>
      </c>
      <c r="B3468" s="116" t="s">
        <v>2510</v>
      </c>
      <c r="C3468" s="165">
        <v>12890</v>
      </c>
      <c r="D3468" s="117">
        <v>3906.9090000000001</v>
      </c>
      <c r="E3468" s="7" t="s">
        <v>46</v>
      </c>
      <c r="F3468" s="116" t="s">
        <v>2521</v>
      </c>
      <c r="G3468" s="156">
        <v>44787</v>
      </c>
      <c r="H3468" s="82">
        <v>32756647.079999998</v>
      </c>
      <c r="I3468" s="50">
        <v>0.04</v>
      </c>
      <c r="J3468" s="15">
        <v>563.4</v>
      </c>
      <c r="K3468" s="15">
        <v>14085</v>
      </c>
      <c r="L3468" s="15"/>
      <c r="M3468" s="66" t="str">
        <f>TEXT(Table2[[#This Row],[Gd.Dt]],"mmm-yy")</f>
        <v>Aug-22</v>
      </c>
      <c r="N3468" s="46" t="str">
        <f>MID(Table2[[#This Row],[BE]],6,2)</f>
        <v>IB</v>
      </c>
      <c r="O3468" s="46" t="str">
        <f>IF(Table2[[#This Row],[Type]]="IB","EOU",IF(Table2[[#This Row],[Type]]="MB","Local","492"))</f>
        <v>EOU</v>
      </c>
      <c r="P3468" s="46">
        <f>ROUND(Table2[[#This Row],[Cons]]/Table2[[#This Row],[Qty.]],5)</f>
        <v>0.04</v>
      </c>
      <c r="Q3468" s="46" t="b">
        <f>EXACT(Table2[[#This Row],[rate]],Table2[[#This Row],[Check]])</f>
        <v>1</v>
      </c>
      <c r="R3468" s="46"/>
      <c r="S3468" s="46" t="str">
        <f>IF(Table2[[#This Row],[SRO]]="EOU",VLOOKUP(Table2[[#This Row],[BE]],[2]GD.List!$C$3:$N$5014,12,0),IF(Table2[[#This Row],[SRO]]="Local","Polyester Staple Fibre","SRO 492"))</f>
        <v>Textile Chemical</v>
      </c>
    </row>
    <row r="3469" spans="1:19" x14ac:dyDescent="0.25">
      <c r="A3469" s="120" t="s">
        <v>2496</v>
      </c>
      <c r="B3469" s="116" t="s">
        <v>2509</v>
      </c>
      <c r="C3469" s="165">
        <v>18737</v>
      </c>
      <c r="D3469" s="117">
        <v>3906.9090000000001</v>
      </c>
      <c r="E3469" s="7" t="s">
        <v>2516</v>
      </c>
      <c r="F3469" s="116" t="s">
        <v>2518</v>
      </c>
      <c r="G3469" s="156">
        <v>44787</v>
      </c>
      <c r="H3469" s="82">
        <v>34238610.170000002</v>
      </c>
      <c r="I3469" s="50">
        <v>0.04</v>
      </c>
      <c r="J3469" s="15">
        <v>956.8</v>
      </c>
      <c r="K3469" s="15">
        <v>23920</v>
      </c>
      <c r="L3469" s="15"/>
      <c r="M3469" s="66" t="str">
        <f>TEXT(Table2[[#This Row],[Gd.Dt]],"mmm-yy")</f>
        <v>Aug-22</v>
      </c>
      <c r="N3469" s="46" t="str">
        <f>MID(Table2[[#This Row],[BE]],6,2)</f>
        <v>IB</v>
      </c>
      <c r="O3469" s="46" t="str">
        <f>IF(Table2[[#This Row],[Type]]="IB","EOU",IF(Table2[[#This Row],[Type]]="MB","Local","492"))</f>
        <v>EOU</v>
      </c>
      <c r="P3469" s="46">
        <f>ROUND(Table2[[#This Row],[Cons]]/Table2[[#This Row],[Qty.]],5)</f>
        <v>0.04</v>
      </c>
      <c r="Q3469" s="46" t="b">
        <f>EXACT(Table2[[#This Row],[rate]],Table2[[#This Row],[Check]])</f>
        <v>1</v>
      </c>
      <c r="R3469" s="46"/>
      <c r="S3469" s="46" t="str">
        <f>IF(Table2[[#This Row],[SRO]]="EOU",VLOOKUP(Table2[[#This Row],[BE]],[2]GD.List!$C$3:$N$5014,12,0),IF(Table2[[#This Row],[SRO]]="Local","Polyester Staple Fibre","SRO 492"))</f>
        <v>Textile Chemical</v>
      </c>
    </row>
    <row r="3470" spans="1:19" x14ac:dyDescent="0.25">
      <c r="A3470" s="119" t="s">
        <v>2499</v>
      </c>
      <c r="B3470" s="116" t="s">
        <v>2513</v>
      </c>
      <c r="C3470" s="165">
        <v>24093</v>
      </c>
      <c r="D3470" s="117">
        <v>2701.12</v>
      </c>
      <c r="E3470" s="7" t="s">
        <v>2524</v>
      </c>
      <c r="F3470" s="116" t="s">
        <v>2525</v>
      </c>
      <c r="G3470" s="156">
        <v>44787</v>
      </c>
      <c r="H3470" s="82">
        <v>27461756.649999999</v>
      </c>
      <c r="I3470" s="50">
        <v>0.4</v>
      </c>
      <c r="J3470" s="15">
        <v>7991.5999999999995</v>
      </c>
      <c r="K3470" s="15">
        <v>19979</v>
      </c>
      <c r="L3470" s="15"/>
      <c r="M3470" s="66" t="str">
        <f>TEXT(Table2[[#This Row],[Gd.Dt]],"mmm-yy")</f>
        <v>Aug-22</v>
      </c>
      <c r="N3470" s="46" t="str">
        <f>MID(Table2[[#This Row],[BE]],6,2)</f>
        <v>IB</v>
      </c>
      <c r="O3470" s="46" t="str">
        <f>IF(Table2[[#This Row],[Type]]="IB","EOU",IF(Table2[[#This Row],[Type]]="MB","Local","492"))</f>
        <v>EOU</v>
      </c>
      <c r="P3470" s="46">
        <f>ROUND(Table2[[#This Row],[Cons]]/Table2[[#This Row],[Qty.]],5)</f>
        <v>0.4</v>
      </c>
      <c r="Q3470" s="46" t="b">
        <f>EXACT(Table2[[#This Row],[rate]],Table2[[#This Row],[Check]])</f>
        <v>1</v>
      </c>
      <c r="R3470" s="46"/>
      <c r="S3470" s="46" t="str">
        <f>IF(Table2[[#This Row],[SRO]]="EOU",VLOOKUP(Table2[[#This Row],[BE]],[2]GD.List!$C$3:$N$5014,12,0),IF(Table2[[#This Row],[SRO]]="Local","Polyester Staple Fibre","SRO 492"))</f>
        <v>Textile Coal</v>
      </c>
    </row>
    <row r="3471" spans="1:19" x14ac:dyDescent="0.25">
      <c r="A3471" s="119" t="s">
        <v>2499</v>
      </c>
      <c r="B3471" s="116" t="s">
        <v>2512</v>
      </c>
      <c r="C3471" s="165">
        <v>13470</v>
      </c>
      <c r="D3471" s="117">
        <v>2701.12</v>
      </c>
      <c r="E3471" s="7" t="s">
        <v>2523</v>
      </c>
      <c r="F3471" s="116" t="s">
        <v>2526</v>
      </c>
      <c r="G3471" s="156">
        <v>44787</v>
      </c>
      <c r="H3471" s="82">
        <v>32581867.66</v>
      </c>
      <c r="I3471" s="50">
        <v>0.1</v>
      </c>
      <c r="J3471" s="15">
        <v>1473.7</v>
      </c>
      <c r="K3471" s="15">
        <v>14737</v>
      </c>
      <c r="L3471" s="15"/>
      <c r="M3471" s="66" t="str">
        <f>TEXT(Table2[[#This Row],[Gd.Dt]],"mmm-yy")</f>
        <v>Aug-22</v>
      </c>
      <c r="N3471" s="46" t="str">
        <f>MID(Table2[[#This Row],[BE]],6,2)</f>
        <v>IB</v>
      </c>
      <c r="O3471" s="46" t="str">
        <f>IF(Table2[[#This Row],[Type]]="IB","EOU",IF(Table2[[#This Row],[Type]]="MB","Local","492"))</f>
        <v>EOU</v>
      </c>
      <c r="P3471" s="46">
        <f>ROUND(Table2[[#This Row],[Cons]]/Table2[[#This Row],[Qty.]],5)</f>
        <v>0.1</v>
      </c>
      <c r="Q3471" s="46" t="b">
        <f>EXACT(Table2[[#This Row],[rate]],Table2[[#This Row],[Check]])</f>
        <v>1</v>
      </c>
      <c r="R3471" s="46"/>
      <c r="S3471" s="46" t="str">
        <f>IF(Table2[[#This Row],[SRO]]="EOU",VLOOKUP(Table2[[#This Row],[BE]],[2]GD.List!$C$3:$N$5014,12,0),IF(Table2[[#This Row],[SRO]]="Local","Polyester Staple Fibre","SRO 492"))</f>
        <v>Textile Coal</v>
      </c>
    </row>
    <row r="3472" spans="1:19" x14ac:dyDescent="0.25">
      <c r="A3472" s="119" t="s">
        <v>2499</v>
      </c>
      <c r="B3472" s="116" t="s">
        <v>2510</v>
      </c>
      <c r="C3472" s="165">
        <v>12890</v>
      </c>
      <c r="D3472" s="117">
        <v>2701.12</v>
      </c>
      <c r="E3472" s="7" t="s">
        <v>46</v>
      </c>
      <c r="F3472" s="116" t="s">
        <v>2521</v>
      </c>
      <c r="G3472" s="156">
        <v>44787</v>
      </c>
      <c r="H3472" s="82">
        <v>32756647.079999998</v>
      </c>
      <c r="I3472" s="50">
        <v>0.1</v>
      </c>
      <c r="J3472" s="15">
        <v>1408.5</v>
      </c>
      <c r="K3472" s="15">
        <v>14085</v>
      </c>
      <c r="L3472" s="15"/>
      <c r="M3472" s="66" t="str">
        <f>TEXT(Table2[[#This Row],[Gd.Dt]],"mmm-yy")</f>
        <v>Aug-22</v>
      </c>
      <c r="N3472" s="46" t="str">
        <f>MID(Table2[[#This Row],[BE]],6,2)</f>
        <v>IB</v>
      </c>
      <c r="O3472" s="46" t="str">
        <f>IF(Table2[[#This Row],[Type]]="IB","EOU",IF(Table2[[#This Row],[Type]]="MB","Local","492"))</f>
        <v>EOU</v>
      </c>
      <c r="P3472" s="46">
        <f>ROUND(Table2[[#This Row],[Cons]]/Table2[[#This Row],[Qty.]],5)</f>
        <v>0.1</v>
      </c>
      <c r="Q3472" s="46" t="b">
        <f>EXACT(Table2[[#This Row],[rate]],Table2[[#This Row],[Check]])</f>
        <v>1</v>
      </c>
      <c r="R3472" s="46"/>
      <c r="S3472" s="46" t="str">
        <f>IF(Table2[[#This Row],[SRO]]="EOU",VLOOKUP(Table2[[#This Row],[BE]],[2]GD.List!$C$3:$N$5014,12,0),IF(Table2[[#This Row],[SRO]]="Local","Polyester Staple Fibre","SRO 492"))</f>
        <v>Textile Coal</v>
      </c>
    </row>
    <row r="3473" spans="1:19" x14ac:dyDescent="0.25">
      <c r="A3473" s="119" t="s">
        <v>2499</v>
      </c>
      <c r="B3473" s="116" t="s">
        <v>2511</v>
      </c>
      <c r="C3473" s="165">
        <v>40374</v>
      </c>
      <c r="D3473" s="117">
        <v>2701.12</v>
      </c>
      <c r="E3473" s="7" t="s">
        <v>2522</v>
      </c>
      <c r="F3473" s="116" t="s">
        <v>2527</v>
      </c>
      <c r="G3473" s="156">
        <v>44787</v>
      </c>
      <c r="H3473" s="82">
        <v>42592378.640000001</v>
      </c>
      <c r="I3473" s="50">
        <v>0.4</v>
      </c>
      <c r="J3473" s="15">
        <v>7154.8</v>
      </c>
      <c r="K3473" s="15">
        <v>17887</v>
      </c>
      <c r="L3473" s="15"/>
      <c r="M3473" s="66" t="str">
        <f>TEXT(Table2[[#This Row],[Gd.Dt]],"mmm-yy")</f>
        <v>Aug-22</v>
      </c>
      <c r="N3473" s="46" t="str">
        <f>MID(Table2[[#This Row],[BE]],6,2)</f>
        <v>IB</v>
      </c>
      <c r="O3473" s="46" t="str">
        <f>IF(Table2[[#This Row],[Type]]="IB","EOU",IF(Table2[[#This Row],[Type]]="MB","Local","492"))</f>
        <v>EOU</v>
      </c>
      <c r="P3473" s="46">
        <f>ROUND(Table2[[#This Row],[Cons]]/Table2[[#This Row],[Qty.]],5)</f>
        <v>0.4</v>
      </c>
      <c r="Q3473" s="46" t="b">
        <f>EXACT(Table2[[#This Row],[rate]],Table2[[#This Row],[Check]])</f>
        <v>1</v>
      </c>
      <c r="R3473" s="46"/>
      <c r="S3473" s="46" t="str">
        <f>IF(Table2[[#This Row],[SRO]]="EOU",VLOOKUP(Table2[[#This Row],[BE]],[2]GD.List!$C$3:$N$5014,12,0),IF(Table2[[#This Row],[SRO]]="Local","Polyester Staple Fibre","SRO 492"))</f>
        <v>Textile Coal</v>
      </c>
    </row>
    <row r="3474" spans="1:19" x14ac:dyDescent="0.25">
      <c r="A3474" s="120" t="s">
        <v>2499</v>
      </c>
      <c r="B3474" s="116" t="s">
        <v>2509</v>
      </c>
      <c r="C3474" s="165">
        <v>18737</v>
      </c>
      <c r="D3474" s="117">
        <v>2701.12</v>
      </c>
      <c r="E3474" s="7" t="s">
        <v>2516</v>
      </c>
      <c r="F3474" s="116" t="s">
        <v>2518</v>
      </c>
      <c r="G3474" s="156">
        <v>44787</v>
      </c>
      <c r="H3474" s="82">
        <v>34238610.170000002</v>
      </c>
      <c r="I3474" s="50">
        <v>0.1</v>
      </c>
      <c r="J3474" s="15">
        <v>2392.0100000000002</v>
      </c>
      <c r="K3474" s="15">
        <v>23920</v>
      </c>
      <c r="L3474" s="15"/>
      <c r="M3474" s="66" t="str">
        <f>TEXT(Table2[[#This Row],[Gd.Dt]],"mmm-yy")</f>
        <v>Aug-22</v>
      </c>
      <c r="N3474" s="46" t="str">
        <f>MID(Table2[[#This Row],[BE]],6,2)</f>
        <v>IB</v>
      </c>
      <c r="O3474" s="46" t="str">
        <f>IF(Table2[[#This Row],[Type]]="IB","EOU",IF(Table2[[#This Row],[Type]]="MB","Local","492"))</f>
        <v>EOU</v>
      </c>
      <c r="P3474" s="46">
        <f>ROUND(Table2[[#This Row],[Cons]]/Table2[[#This Row],[Qty.]],5)</f>
        <v>0.1</v>
      </c>
      <c r="Q3474" s="46" t="b">
        <f>EXACT(Table2[[#This Row],[rate]],Table2[[#This Row],[Check]])</f>
        <v>1</v>
      </c>
      <c r="R3474" s="46"/>
      <c r="S3474" s="46" t="str">
        <f>IF(Table2[[#This Row],[SRO]]="EOU",VLOOKUP(Table2[[#This Row],[BE]],[2]GD.List!$C$3:$N$5014,12,0),IF(Table2[[#This Row],[SRO]]="Local","Polyester Staple Fibre","SRO 492"))</f>
        <v>Textile Coal</v>
      </c>
    </row>
    <row r="3475" spans="1:19" x14ac:dyDescent="0.25">
      <c r="A3475" s="120" t="s">
        <v>2514</v>
      </c>
      <c r="B3475" s="116" t="s">
        <v>2508</v>
      </c>
      <c r="C3475" s="165">
        <v>5400</v>
      </c>
      <c r="D3475" s="117">
        <v>9607.11</v>
      </c>
      <c r="E3475" s="7" t="s">
        <v>2040</v>
      </c>
      <c r="F3475" s="116" t="s">
        <v>2519</v>
      </c>
      <c r="G3475" s="156">
        <v>44786</v>
      </c>
      <c r="H3475" s="82">
        <v>11737318.5</v>
      </c>
      <c r="I3475" s="50">
        <v>1</v>
      </c>
      <c r="J3475" s="15">
        <v>11.15</v>
      </c>
      <c r="K3475" s="15">
        <v>11.15</v>
      </c>
      <c r="L3475" s="15"/>
      <c r="M3475" s="66" t="str">
        <f>TEXT(Table2[[#This Row],[Gd.Dt]],"mmm-yy")</f>
        <v>Aug-22</v>
      </c>
      <c r="N3475" s="46" t="str">
        <f>MID(Table2[[#This Row],[BE]],6,2)</f>
        <v>EP</v>
      </c>
      <c r="O3475" s="46" t="str">
        <f>IF(Table2[[#This Row],[Type]]="IB","EOU",IF(Table2[[#This Row],[Type]]="MB","Local","492"))</f>
        <v>492</v>
      </c>
      <c r="P3475" s="46">
        <f>ROUND(Table2[[#This Row],[Cons]]/Table2[[#This Row],[Qty.]],5)</f>
        <v>1</v>
      </c>
      <c r="Q3475" s="46" t="b">
        <f>EXACT(Table2[[#This Row],[rate]],Table2[[#This Row],[Check]])</f>
        <v>1</v>
      </c>
      <c r="R3475" s="46"/>
      <c r="S3475" s="46" t="str">
        <f>IF(Table2[[#This Row],[SRO]]="EOU",VLOOKUP(Table2[[#This Row],[BE]],[2]GD.List!$C$3:$N$5014,12,0),IF(Table2[[#This Row],[SRO]]="Local","Polyester Staple Fibre","SRO 492"))</f>
        <v>SRO 492</v>
      </c>
    </row>
    <row r="3476" spans="1:19" x14ac:dyDescent="0.25">
      <c r="A3476" s="120" t="s">
        <v>2515</v>
      </c>
      <c r="B3476" s="116" t="s">
        <v>2508</v>
      </c>
      <c r="C3476" s="165">
        <v>5400</v>
      </c>
      <c r="D3476" s="117">
        <v>9607.11</v>
      </c>
      <c r="E3476" s="7" t="s">
        <v>2040</v>
      </c>
      <c r="F3476" s="116" t="s">
        <v>2519</v>
      </c>
      <c r="G3476" s="156">
        <v>44786</v>
      </c>
      <c r="H3476" s="82">
        <v>11737318.5</v>
      </c>
      <c r="I3476" s="50">
        <v>1</v>
      </c>
      <c r="J3476" s="15">
        <v>60</v>
      </c>
      <c r="K3476" s="15">
        <v>60</v>
      </c>
      <c r="L3476" s="15"/>
      <c r="M3476" s="66" t="str">
        <f>TEXT(Table2[[#This Row],[Gd.Dt]],"mmm-yy")</f>
        <v>Aug-22</v>
      </c>
      <c r="N3476" s="46" t="str">
        <f>MID(Table2[[#This Row],[BE]],6,2)</f>
        <v>EP</v>
      </c>
      <c r="O3476" s="46" t="str">
        <f>IF(Table2[[#This Row],[Type]]="IB","EOU",IF(Table2[[#This Row],[Type]]="MB","Local","492"))</f>
        <v>492</v>
      </c>
      <c r="P3476" s="46">
        <f>ROUND(Table2[[#This Row],[Cons]]/Table2[[#This Row],[Qty.]],5)</f>
        <v>1</v>
      </c>
      <c r="Q3476" s="46" t="b">
        <f>EXACT(Table2[[#This Row],[rate]],Table2[[#This Row],[Check]])</f>
        <v>1</v>
      </c>
      <c r="R3476" s="46"/>
      <c r="S3476" s="46" t="str">
        <f>IF(Table2[[#This Row],[SRO]]="EOU",VLOOKUP(Table2[[#This Row],[BE]],[2]GD.List!$C$3:$N$5014,12,0),IF(Table2[[#This Row],[SRO]]="Local","Polyester Staple Fibre","SRO 492"))</f>
        <v>SRO 492</v>
      </c>
    </row>
    <row r="3477" spans="1:19" x14ac:dyDescent="0.25">
      <c r="A3477" s="119" t="s">
        <v>2517</v>
      </c>
      <c r="B3477" s="116" t="s">
        <v>2510</v>
      </c>
      <c r="C3477" s="165">
        <v>12890</v>
      </c>
      <c r="D3477" s="117">
        <v>3402.9</v>
      </c>
      <c r="E3477" s="7" t="s">
        <v>46</v>
      </c>
      <c r="F3477" s="116" t="s">
        <v>2521</v>
      </c>
      <c r="G3477" s="156">
        <v>44787</v>
      </c>
      <c r="H3477" s="82">
        <v>32756647.079999998</v>
      </c>
      <c r="I3477" s="50">
        <v>7.0000000000000007E-2</v>
      </c>
      <c r="J3477" s="15">
        <v>200.48</v>
      </c>
      <c r="K3477" s="15">
        <v>2864</v>
      </c>
      <c r="L3477" s="15"/>
      <c r="M3477" s="66" t="str">
        <f>TEXT(Table2[[#This Row],[Gd.Dt]],"mmm-yy")</f>
        <v>Aug-22</v>
      </c>
      <c r="N3477" s="46" t="str">
        <f>MID(Table2[[#This Row],[BE]],6,2)</f>
        <v>IB</v>
      </c>
      <c r="O3477" s="46" t="str">
        <f>IF(Table2[[#This Row],[Type]]="IB","EOU",IF(Table2[[#This Row],[Type]]="MB","Local","492"))</f>
        <v>EOU</v>
      </c>
      <c r="P3477" s="46">
        <f>ROUND(Table2[[#This Row],[Cons]]/Table2[[#This Row],[Qty.]],5)</f>
        <v>7.0000000000000007E-2</v>
      </c>
      <c r="Q3477" s="46" t="b">
        <f>EXACT(Table2[[#This Row],[rate]],Table2[[#This Row],[Check]])</f>
        <v>1</v>
      </c>
      <c r="R3477" s="46"/>
      <c r="S3477" s="46" t="str">
        <f>IF(Table2[[#This Row],[SRO]]="EOU",VLOOKUP(Table2[[#This Row],[BE]],[2]GD.List!$C$3:$N$5014,12,0),IF(Table2[[#This Row],[SRO]]="Local","Polyester Staple Fibre","SRO 492"))</f>
        <v>Textile Chemical</v>
      </c>
    </row>
    <row r="3478" spans="1:19" x14ac:dyDescent="0.25">
      <c r="A3478" s="120" t="s">
        <v>2517</v>
      </c>
      <c r="B3478" s="116" t="s">
        <v>2509</v>
      </c>
      <c r="C3478" s="165">
        <v>18737</v>
      </c>
      <c r="D3478" s="117">
        <v>3402.9</v>
      </c>
      <c r="E3478" s="7" t="s">
        <v>2516</v>
      </c>
      <c r="F3478" s="116" t="s">
        <v>2518</v>
      </c>
      <c r="G3478" s="156">
        <v>44787</v>
      </c>
      <c r="H3478" s="82">
        <v>34238610.170000002</v>
      </c>
      <c r="I3478" s="50">
        <v>7.0000000000000007E-2</v>
      </c>
      <c r="J3478" s="15">
        <v>613.47</v>
      </c>
      <c r="K3478" s="15">
        <v>8763.8799999999992</v>
      </c>
      <c r="L3478" s="15"/>
      <c r="M3478" s="66" t="str">
        <f>TEXT(Table2[[#This Row],[Gd.Dt]],"mmm-yy")</f>
        <v>Aug-22</v>
      </c>
      <c r="N3478" s="46" t="str">
        <f>MID(Table2[[#This Row],[BE]],6,2)</f>
        <v>IB</v>
      </c>
      <c r="O3478" s="46" t="str">
        <f>IF(Table2[[#This Row],[Type]]="IB","EOU",IF(Table2[[#This Row],[Type]]="MB","Local","492"))</f>
        <v>EOU</v>
      </c>
      <c r="P3478" s="46">
        <f>ROUND(Table2[[#This Row],[Cons]]/Table2[[#This Row],[Qty.]],5)</f>
        <v>7.0000000000000007E-2</v>
      </c>
      <c r="Q3478" s="46" t="b">
        <f>EXACT(Table2[[#This Row],[rate]],Table2[[#This Row],[Check]])</f>
        <v>1</v>
      </c>
      <c r="R3478" s="46"/>
      <c r="S3478" s="46" t="str">
        <f>IF(Table2[[#This Row],[SRO]]="EOU",VLOOKUP(Table2[[#This Row],[BE]],[2]GD.List!$C$3:$N$5014,12,0),IF(Table2[[#This Row],[SRO]]="Local","Polyester Staple Fibre","SRO 492"))</f>
        <v>Textile Chemical</v>
      </c>
    </row>
    <row r="3479" spans="1:19" x14ac:dyDescent="0.25">
      <c r="A3479" s="437" t="s">
        <v>2520</v>
      </c>
      <c r="B3479" s="119" t="s">
        <v>2510</v>
      </c>
      <c r="C3479" s="170">
        <v>12890</v>
      </c>
      <c r="D3479" s="171">
        <v>3809.9189999999999</v>
      </c>
      <c r="E3479" s="162" t="s">
        <v>46</v>
      </c>
      <c r="F3479" s="119" t="s">
        <v>2521</v>
      </c>
      <c r="G3479" s="163">
        <v>44787</v>
      </c>
      <c r="H3479" s="172">
        <v>32756647.079999998</v>
      </c>
      <c r="I3479" s="53">
        <v>0.04</v>
      </c>
      <c r="J3479" s="30">
        <v>463.96</v>
      </c>
      <c r="K3479" s="30">
        <v>11599</v>
      </c>
      <c r="L3479" s="30"/>
      <c r="M3479" s="67" t="str">
        <f>TEXT(Table2[[#This Row],[Gd.Dt]],"mmm-yy")</f>
        <v>Aug-22</v>
      </c>
      <c r="N3479" s="47" t="str">
        <f>MID(Table2[[#This Row],[BE]],6,2)</f>
        <v>IB</v>
      </c>
      <c r="O3479" s="47" t="str">
        <f>IF(Table2[[#This Row],[Type]]="IB","EOU",IF(Table2[[#This Row],[Type]]="MB","Local","492"))</f>
        <v>EOU</v>
      </c>
      <c r="P3479" s="47">
        <f>ROUND(Table2[[#This Row],[Cons]]/Table2[[#This Row],[Qty.]],5)</f>
        <v>0.04</v>
      </c>
      <c r="Q3479" s="47" t="b">
        <f>EXACT(Table2[[#This Row],[rate]],Table2[[#This Row],[Check]])</f>
        <v>1</v>
      </c>
      <c r="R3479" s="47"/>
      <c r="S3479" s="47" t="str">
        <f>IF(Table2[[#This Row],[SRO]]="EOU",VLOOKUP(Table2[[#This Row],[BE]],[2]GD.List!$C$3:$N$5014,12,0),IF(Table2[[#This Row],[SRO]]="Local","Polyester Staple Fibre","SRO 492"))</f>
        <v>Textile Chemical</v>
      </c>
    </row>
    <row r="3480" spans="1:19" x14ac:dyDescent="0.25">
      <c r="A3480" s="17" t="s">
        <v>1352</v>
      </c>
      <c r="B3480" s="3" t="s">
        <v>2549</v>
      </c>
      <c r="C3480" s="21">
        <v>94869</v>
      </c>
      <c r="D3480" s="18">
        <v>3809.9110000000001</v>
      </c>
      <c r="E3480" t="s">
        <v>2551</v>
      </c>
      <c r="F3480" s="3" t="s">
        <v>2554</v>
      </c>
      <c r="G3480" s="24">
        <v>44789</v>
      </c>
      <c r="H3480" s="31">
        <v>106491107</v>
      </c>
      <c r="I3480" s="22">
        <v>0.04</v>
      </c>
      <c r="J3480" s="15">
        <v>147</v>
      </c>
      <c r="K3480" s="15">
        <v>3675</v>
      </c>
      <c r="L3480" s="15"/>
      <c r="M3480" s="66" t="str">
        <f>TEXT(Table2[[#This Row],[Gd.Dt]],"mmm-yy")</f>
        <v>Aug-22</v>
      </c>
      <c r="N3480" s="46" t="str">
        <f>MID(Table2[[#This Row],[BE]],6,2)</f>
        <v>IB</v>
      </c>
      <c r="O3480" s="46" t="str">
        <f>IF(Table2[[#This Row],[Type]]="IB","EOU",IF(Table2[[#This Row],[Type]]="MB","Local","492"))</f>
        <v>EOU</v>
      </c>
      <c r="P3480" s="46">
        <f>ROUND(Table2[[#This Row],[Cons]]/Table2[[#This Row],[Qty.]],5)</f>
        <v>0.04</v>
      </c>
      <c r="Q3480" s="46" t="b">
        <f>EXACT(Table2[[#This Row],[rate]],Table2[[#This Row],[Check]])</f>
        <v>1</v>
      </c>
      <c r="R3480" s="46"/>
      <c r="S3480" s="46" t="str">
        <f>IF(Table2[[#This Row],[SRO]]="EOU",VLOOKUP(Table2[[#This Row],[BE]],[2]GD.List!$C$3:$N$5014,12,0),IF(Table2[[#This Row],[SRO]]="Local","Polyester Staple Fibre","SRO 492"))</f>
        <v>Textile Chemical</v>
      </c>
    </row>
    <row r="3481" spans="1:19" x14ac:dyDescent="0.25">
      <c r="A3481" s="19" t="s">
        <v>2221</v>
      </c>
      <c r="B3481" s="3" t="s">
        <v>2548</v>
      </c>
      <c r="C3481" s="21">
        <v>24820</v>
      </c>
      <c r="D3481" s="18">
        <v>5201.009</v>
      </c>
      <c r="E3481" t="s">
        <v>2550</v>
      </c>
      <c r="F3481" s="3" t="s">
        <v>2555</v>
      </c>
      <c r="G3481" s="24">
        <v>44789</v>
      </c>
      <c r="H3481" s="31">
        <v>18559617</v>
      </c>
      <c r="I3481" s="22">
        <v>0.48980000000000001</v>
      </c>
      <c r="J3481" s="15">
        <v>6637.2800000000007</v>
      </c>
      <c r="K3481" s="15">
        <v>13551</v>
      </c>
      <c r="L3481" s="15"/>
      <c r="M3481" s="66" t="str">
        <f>TEXT(Table2[[#This Row],[Gd.Dt]],"mmm-yy")</f>
        <v>Aug-22</v>
      </c>
      <c r="N3481" s="46" t="str">
        <f>MID(Table2[[#This Row],[BE]],6,2)</f>
        <v>IB</v>
      </c>
      <c r="O3481" s="46" t="str">
        <f>IF(Table2[[#This Row],[Type]]="IB","EOU",IF(Table2[[#This Row],[Type]]="MB","Local","492"))</f>
        <v>EOU</v>
      </c>
      <c r="P3481" s="46">
        <f>ROUND(Table2[[#This Row],[Cons]]/Table2[[#This Row],[Qty.]],5)</f>
        <v>0.48980000000000001</v>
      </c>
      <c r="Q3481" s="46" t="b">
        <f>EXACT(Table2[[#This Row],[rate]],Table2[[#This Row],[Check]])</f>
        <v>1</v>
      </c>
      <c r="R3481" s="46"/>
      <c r="S3481" s="46" t="str">
        <f>IF(Table2[[#This Row],[SRO]]="EOU",VLOOKUP(Table2[[#This Row],[BE]],[2]GD.List!$C$3:$N$5014,12,0),IF(Table2[[#This Row],[SRO]]="Local","Polyester Staple Fibre","SRO 492"))</f>
        <v>Raw Cotton</v>
      </c>
    </row>
    <row r="3482" spans="1:19" x14ac:dyDescent="0.25">
      <c r="A3482" s="17" t="s">
        <v>2221</v>
      </c>
      <c r="B3482" s="3" t="s">
        <v>2545</v>
      </c>
      <c r="C3482" s="21">
        <v>4569</v>
      </c>
      <c r="D3482" s="18">
        <v>5201.009</v>
      </c>
      <c r="E3482" t="s">
        <v>2546</v>
      </c>
      <c r="F3482" s="3" t="s">
        <v>2556</v>
      </c>
      <c r="G3482" s="24">
        <v>44788</v>
      </c>
      <c r="H3482" s="31">
        <v>7527794.2999999998</v>
      </c>
      <c r="I3482" s="22">
        <v>0.48980000000000001</v>
      </c>
      <c r="J3482" s="15">
        <v>2693.41</v>
      </c>
      <c r="K3482" s="15">
        <v>5499</v>
      </c>
      <c r="L3482" s="15"/>
      <c r="M3482" s="66" t="str">
        <f>TEXT(Table2[[#This Row],[Gd.Dt]],"mmm-yy")</f>
        <v>Aug-22</v>
      </c>
      <c r="N3482" s="46" t="str">
        <f>MID(Table2[[#This Row],[BE]],6,2)</f>
        <v>IB</v>
      </c>
      <c r="O3482" s="46" t="str">
        <f>IF(Table2[[#This Row],[Type]]="IB","EOU",IF(Table2[[#This Row],[Type]]="MB","Local","492"))</f>
        <v>EOU</v>
      </c>
      <c r="P3482" s="46">
        <f>ROUND(Table2[[#This Row],[Cons]]/Table2[[#This Row],[Qty.]],5)</f>
        <v>0.48980000000000001</v>
      </c>
      <c r="Q3482" s="46" t="b">
        <f>EXACT(Table2[[#This Row],[rate]],Table2[[#This Row],[Check]])</f>
        <v>1</v>
      </c>
      <c r="R3482" s="46"/>
      <c r="S3482" s="46" t="str">
        <f>IF(Table2[[#This Row],[SRO]]="EOU",VLOOKUP(Table2[[#This Row],[BE]],[2]GD.List!$C$3:$N$5014,12,0),IF(Table2[[#This Row],[SRO]]="Local","Polyester Staple Fibre","SRO 492"))</f>
        <v>Raw Cotton</v>
      </c>
    </row>
    <row r="3483" spans="1:19" x14ac:dyDescent="0.25">
      <c r="A3483" s="19" t="s">
        <v>2309</v>
      </c>
      <c r="B3483" s="3" t="s">
        <v>2548</v>
      </c>
      <c r="C3483" s="21">
        <v>24820</v>
      </c>
      <c r="D3483" s="18">
        <v>3906.9029999999998</v>
      </c>
      <c r="E3483" t="s">
        <v>2550</v>
      </c>
      <c r="F3483" s="3" t="s">
        <v>2555</v>
      </c>
      <c r="G3483" s="24">
        <v>44789</v>
      </c>
      <c r="H3483" s="31">
        <v>18559617</v>
      </c>
      <c r="I3483" s="22">
        <v>0.04</v>
      </c>
      <c r="J3483" s="15">
        <v>542.04</v>
      </c>
      <c r="K3483" s="15">
        <v>13551</v>
      </c>
      <c r="L3483" s="15"/>
      <c r="M3483" s="66" t="str">
        <f>TEXT(Table2[[#This Row],[Gd.Dt]],"mmm-yy")</f>
        <v>Aug-22</v>
      </c>
      <c r="N3483" s="46" t="str">
        <f>MID(Table2[[#This Row],[BE]],6,2)</f>
        <v>IB</v>
      </c>
      <c r="O3483" s="46" t="str">
        <f>IF(Table2[[#This Row],[Type]]="IB","EOU",IF(Table2[[#This Row],[Type]]="MB","Local","492"))</f>
        <v>EOU</v>
      </c>
      <c r="P3483" s="46">
        <f>ROUND(Table2[[#This Row],[Cons]]/Table2[[#This Row],[Qty.]],5)</f>
        <v>0.04</v>
      </c>
      <c r="Q3483" s="46" t="b">
        <f>EXACT(Table2[[#This Row],[rate]],Table2[[#This Row],[Check]])</f>
        <v>1</v>
      </c>
      <c r="R3483" s="46"/>
      <c r="S3483" s="46" t="str">
        <f>IF(Table2[[#This Row],[SRO]]="EOU",VLOOKUP(Table2[[#This Row],[BE]],[2]GD.List!$C$3:$N$5014,12,0),IF(Table2[[#This Row],[SRO]]="Local","Polyester Staple Fibre","SRO 492"))</f>
        <v>Textile Chemical</v>
      </c>
    </row>
    <row r="3484" spans="1:19" x14ac:dyDescent="0.25">
      <c r="A3484" s="19" t="s">
        <v>2309</v>
      </c>
      <c r="B3484" s="3" t="s">
        <v>2549</v>
      </c>
      <c r="C3484" s="21">
        <v>94869</v>
      </c>
      <c r="D3484" s="18">
        <v>3906.9029999999998</v>
      </c>
      <c r="E3484" t="s">
        <v>2551</v>
      </c>
      <c r="F3484" s="3" t="s">
        <v>2554</v>
      </c>
      <c r="G3484" s="24">
        <v>44789</v>
      </c>
      <c r="H3484" s="31">
        <v>106491107</v>
      </c>
      <c r="I3484" s="22">
        <v>0.04</v>
      </c>
      <c r="J3484" s="15">
        <v>3143.68</v>
      </c>
      <c r="K3484" s="15">
        <v>78592</v>
      </c>
      <c r="L3484" s="15"/>
      <c r="M3484" s="66" t="str">
        <f>TEXT(Table2[[#This Row],[Gd.Dt]],"mmm-yy")</f>
        <v>Aug-22</v>
      </c>
      <c r="N3484" s="46" t="str">
        <f>MID(Table2[[#This Row],[BE]],6,2)</f>
        <v>IB</v>
      </c>
      <c r="O3484" s="46" t="str">
        <f>IF(Table2[[#This Row],[Type]]="IB","EOU",IF(Table2[[#This Row],[Type]]="MB","Local","492"))</f>
        <v>EOU</v>
      </c>
      <c r="P3484" s="46">
        <f>ROUND(Table2[[#This Row],[Cons]]/Table2[[#This Row],[Qty.]],5)</f>
        <v>0.04</v>
      </c>
      <c r="Q3484" s="46" t="b">
        <f>EXACT(Table2[[#This Row],[rate]],Table2[[#This Row],[Check]])</f>
        <v>1</v>
      </c>
      <c r="R3484" s="46"/>
      <c r="S3484" s="46" t="str">
        <f>IF(Table2[[#This Row],[SRO]]="EOU",VLOOKUP(Table2[[#This Row],[BE]],[2]GD.List!$C$3:$N$5014,12,0),IF(Table2[[#This Row],[SRO]]="Local","Polyester Staple Fibre","SRO 492"))</f>
        <v>Textile Chemical</v>
      </c>
    </row>
    <row r="3485" spans="1:19" x14ac:dyDescent="0.25">
      <c r="A3485" s="17" t="s">
        <v>2309</v>
      </c>
      <c r="B3485" s="3" t="s">
        <v>2545</v>
      </c>
      <c r="C3485" s="21">
        <v>4569</v>
      </c>
      <c r="D3485" s="18">
        <v>3906.9029999999998</v>
      </c>
      <c r="E3485" t="s">
        <v>2546</v>
      </c>
      <c r="F3485" s="3" t="s">
        <v>2556</v>
      </c>
      <c r="G3485" s="24">
        <v>44788</v>
      </c>
      <c r="H3485" s="31">
        <v>7527794.2999999998</v>
      </c>
      <c r="I3485" s="22">
        <v>0.04</v>
      </c>
      <c r="J3485" s="15">
        <v>219.95999999999998</v>
      </c>
      <c r="K3485" s="15">
        <v>5499</v>
      </c>
      <c r="L3485" s="15"/>
      <c r="M3485" s="66" t="str">
        <f>TEXT(Table2[[#This Row],[Gd.Dt]],"mmm-yy")</f>
        <v>Aug-22</v>
      </c>
      <c r="N3485" s="46" t="str">
        <f>MID(Table2[[#This Row],[BE]],6,2)</f>
        <v>IB</v>
      </c>
      <c r="O3485" s="46" t="str">
        <f>IF(Table2[[#This Row],[Type]]="IB","EOU",IF(Table2[[#This Row],[Type]]="MB","Local","492"))</f>
        <v>EOU</v>
      </c>
      <c r="P3485" s="46">
        <f>ROUND(Table2[[#This Row],[Cons]]/Table2[[#This Row],[Qty.]],5)</f>
        <v>0.04</v>
      </c>
      <c r="Q3485" s="46" t="b">
        <f>EXACT(Table2[[#This Row],[rate]],Table2[[#This Row],[Check]])</f>
        <v>1</v>
      </c>
      <c r="R3485" s="46"/>
      <c r="S3485" s="46" t="str">
        <f>IF(Table2[[#This Row],[SRO]]="EOU",VLOOKUP(Table2[[#This Row],[BE]],[2]GD.List!$C$3:$N$5014,12,0),IF(Table2[[#This Row],[SRO]]="Local","Polyester Staple Fibre","SRO 492"))</f>
        <v>Textile Chemical</v>
      </c>
    </row>
    <row r="3486" spans="1:19" x14ac:dyDescent="0.25">
      <c r="A3486" s="17" t="s">
        <v>2410</v>
      </c>
      <c r="B3486" s="3" t="s">
        <v>2547</v>
      </c>
      <c r="C3486" s="21">
        <v>30192</v>
      </c>
      <c r="D3486" s="18">
        <v>4821.1090000000004</v>
      </c>
      <c r="E3486" t="s">
        <v>2552</v>
      </c>
      <c r="F3486" s="3" t="s">
        <v>2557</v>
      </c>
      <c r="G3486" s="24">
        <v>44788</v>
      </c>
      <c r="H3486" s="31">
        <v>18602765</v>
      </c>
      <c r="I3486" s="22">
        <v>1</v>
      </c>
      <c r="J3486" s="15">
        <v>25</v>
      </c>
      <c r="K3486" s="15">
        <v>25</v>
      </c>
      <c r="L3486" s="15"/>
      <c r="M3486" s="66" t="str">
        <f>TEXT(Table2[[#This Row],[Gd.Dt]],"mmm-yy")</f>
        <v>Aug-22</v>
      </c>
      <c r="N3486" s="46" t="str">
        <f>MID(Table2[[#This Row],[BE]],6,2)</f>
        <v>TI</v>
      </c>
      <c r="O3486" s="46" t="str">
        <f>IF(Table2[[#This Row],[Type]]="IB","EOU",IF(Table2[[#This Row],[Type]]="MB","Local","492"))</f>
        <v>492</v>
      </c>
      <c r="P3486" s="46">
        <f>ROUND(Table2[[#This Row],[Cons]]/Table2[[#This Row],[Qty.]],5)</f>
        <v>1</v>
      </c>
      <c r="Q3486" s="46" t="b">
        <f>EXACT(Table2[[#This Row],[rate]],Table2[[#This Row],[Check]])</f>
        <v>1</v>
      </c>
      <c r="R3486" s="46"/>
      <c r="S3486" s="46" t="str">
        <f>IF(Table2[[#This Row],[SRO]]="EOU",VLOOKUP(Table2[[#This Row],[BE]],[2]GD.List!$C$3:$N$5014,12,0),IF(Table2[[#This Row],[SRO]]="Local","Polyester Staple Fibre","SRO 492"))</f>
        <v>SRO 492</v>
      </c>
    </row>
    <row r="3487" spans="1:19" x14ac:dyDescent="0.25">
      <c r="A3487" s="19" t="s">
        <v>2418</v>
      </c>
      <c r="B3487" s="3" t="s">
        <v>2548</v>
      </c>
      <c r="C3487" s="21">
        <v>24820</v>
      </c>
      <c r="D3487" s="18">
        <v>2847</v>
      </c>
      <c r="E3487" t="s">
        <v>2550</v>
      </c>
      <c r="F3487" s="3" t="s">
        <v>2555</v>
      </c>
      <c r="G3487" s="24">
        <v>44789</v>
      </c>
      <c r="H3487" s="31">
        <v>18559617</v>
      </c>
      <c r="I3487" s="22">
        <v>0.03</v>
      </c>
      <c r="J3487" s="15">
        <v>406.53000000000003</v>
      </c>
      <c r="K3487" s="15">
        <v>13551</v>
      </c>
      <c r="L3487" s="15"/>
      <c r="M3487" s="66" t="str">
        <f>TEXT(Table2[[#This Row],[Gd.Dt]],"mmm-yy")</f>
        <v>Aug-22</v>
      </c>
      <c r="N3487" s="46" t="str">
        <f>MID(Table2[[#This Row],[BE]],6,2)</f>
        <v>IB</v>
      </c>
      <c r="O3487" s="46" t="str">
        <f>IF(Table2[[#This Row],[Type]]="IB","EOU",IF(Table2[[#This Row],[Type]]="MB","Local","492"))</f>
        <v>EOU</v>
      </c>
      <c r="P3487" s="46">
        <f>ROUND(Table2[[#This Row],[Cons]]/Table2[[#This Row],[Qty.]],5)</f>
        <v>0.03</v>
      </c>
      <c r="Q3487" s="46" t="b">
        <f>EXACT(Table2[[#This Row],[rate]],Table2[[#This Row],[Check]])</f>
        <v>1</v>
      </c>
      <c r="R3487" s="46"/>
      <c r="S3487" s="46" t="str">
        <f>IF(Table2[[#This Row],[SRO]]="EOU",VLOOKUP(Table2[[#This Row],[BE]],[2]GD.List!$C$3:$N$5014,12,0),IF(Table2[[#This Row],[SRO]]="Local","Polyester Staple Fibre","SRO 492"))</f>
        <v>Textile Chemical</v>
      </c>
    </row>
    <row r="3488" spans="1:19" x14ac:dyDescent="0.25">
      <c r="A3488" s="19" t="s">
        <v>2418</v>
      </c>
      <c r="B3488" s="3" t="s">
        <v>2549</v>
      </c>
      <c r="C3488" s="21">
        <v>94869</v>
      </c>
      <c r="D3488" s="18">
        <v>2847</v>
      </c>
      <c r="E3488" t="s">
        <v>2551</v>
      </c>
      <c r="F3488" s="3" t="s">
        <v>2554</v>
      </c>
      <c r="G3488" s="24">
        <v>44789</v>
      </c>
      <c r="H3488" s="31">
        <v>106491107</v>
      </c>
      <c r="I3488" s="22">
        <v>0.03</v>
      </c>
      <c r="J3488" s="15">
        <v>2357.7600000000002</v>
      </c>
      <c r="K3488" s="15">
        <v>78592</v>
      </c>
      <c r="L3488" s="15"/>
      <c r="M3488" s="66" t="str">
        <f>TEXT(Table2[[#This Row],[Gd.Dt]],"mmm-yy")</f>
        <v>Aug-22</v>
      </c>
      <c r="N3488" s="46" t="str">
        <f>MID(Table2[[#This Row],[BE]],6,2)</f>
        <v>IB</v>
      </c>
      <c r="O3488" s="46" t="str">
        <f>IF(Table2[[#This Row],[Type]]="IB","EOU",IF(Table2[[#This Row],[Type]]="MB","Local","492"))</f>
        <v>EOU</v>
      </c>
      <c r="P3488" s="46">
        <f>ROUND(Table2[[#This Row],[Cons]]/Table2[[#This Row],[Qty.]],5)</f>
        <v>0.03</v>
      </c>
      <c r="Q3488" s="46" t="b">
        <f>EXACT(Table2[[#This Row],[rate]],Table2[[#This Row],[Check]])</f>
        <v>1</v>
      </c>
      <c r="R3488" s="46"/>
      <c r="S3488" s="46" t="str">
        <f>IF(Table2[[#This Row],[SRO]]="EOU",VLOOKUP(Table2[[#This Row],[BE]],[2]GD.List!$C$3:$N$5014,12,0),IF(Table2[[#This Row],[SRO]]="Local","Polyester Staple Fibre","SRO 492"))</f>
        <v>Textile Chemical</v>
      </c>
    </row>
    <row r="3489" spans="1:19" x14ac:dyDescent="0.25">
      <c r="A3489" s="17" t="s">
        <v>2418</v>
      </c>
      <c r="B3489" s="3" t="s">
        <v>2545</v>
      </c>
      <c r="C3489" s="21">
        <v>4569</v>
      </c>
      <c r="D3489" s="18">
        <v>2847</v>
      </c>
      <c r="E3489" t="s">
        <v>2546</v>
      </c>
      <c r="F3489" s="3" t="s">
        <v>2556</v>
      </c>
      <c r="G3489" s="24">
        <v>44788</v>
      </c>
      <c r="H3489" s="31">
        <v>7527794.2999999998</v>
      </c>
      <c r="I3489" s="22">
        <v>0.03</v>
      </c>
      <c r="J3489" s="15">
        <v>164.97</v>
      </c>
      <c r="K3489" s="15">
        <v>5499</v>
      </c>
      <c r="L3489" s="15"/>
      <c r="M3489" s="66" t="str">
        <f>TEXT(Table2[[#This Row],[Gd.Dt]],"mmm-yy")</f>
        <v>Aug-22</v>
      </c>
      <c r="N3489" s="46" t="str">
        <f>MID(Table2[[#This Row],[BE]],6,2)</f>
        <v>IB</v>
      </c>
      <c r="O3489" s="46" t="str">
        <f>IF(Table2[[#This Row],[Type]]="IB","EOU",IF(Table2[[#This Row],[Type]]="MB","Local","492"))</f>
        <v>EOU</v>
      </c>
      <c r="P3489" s="46">
        <f>ROUND(Table2[[#This Row],[Cons]]/Table2[[#This Row],[Qty.]],5)</f>
        <v>0.03</v>
      </c>
      <c r="Q3489" s="46" t="b">
        <f>EXACT(Table2[[#This Row],[rate]],Table2[[#This Row],[Check]])</f>
        <v>1</v>
      </c>
      <c r="R3489" s="46"/>
      <c r="S3489" s="46" t="str">
        <f>IF(Table2[[#This Row],[SRO]]="EOU",VLOOKUP(Table2[[#This Row],[BE]],[2]GD.List!$C$3:$N$5014,12,0),IF(Table2[[#This Row],[SRO]]="Local","Polyester Staple Fibre","SRO 492"))</f>
        <v>Textile Chemical</v>
      </c>
    </row>
    <row r="3490" spans="1:19" x14ac:dyDescent="0.25">
      <c r="A3490" s="19" t="s">
        <v>2431</v>
      </c>
      <c r="B3490" s="3" t="s">
        <v>2548</v>
      </c>
      <c r="C3490" s="21">
        <v>24820</v>
      </c>
      <c r="D3490" s="18">
        <v>3909.5</v>
      </c>
      <c r="E3490" t="s">
        <v>2550</v>
      </c>
      <c r="F3490" s="3" t="s">
        <v>2555</v>
      </c>
      <c r="G3490" s="24">
        <v>44789</v>
      </c>
      <c r="H3490" s="31">
        <v>18559617</v>
      </c>
      <c r="I3490" s="22">
        <v>0.04</v>
      </c>
      <c r="J3490" s="15">
        <v>542.04</v>
      </c>
      <c r="K3490" s="15">
        <v>13551</v>
      </c>
      <c r="L3490" s="15"/>
      <c r="M3490" s="66" t="str">
        <f>TEXT(Table2[[#This Row],[Gd.Dt]],"mmm-yy")</f>
        <v>Aug-22</v>
      </c>
      <c r="N3490" s="46" t="str">
        <f>MID(Table2[[#This Row],[BE]],6,2)</f>
        <v>IB</v>
      </c>
      <c r="O3490" s="46" t="str">
        <f>IF(Table2[[#This Row],[Type]]="IB","EOU",IF(Table2[[#This Row],[Type]]="MB","Local","492"))</f>
        <v>EOU</v>
      </c>
      <c r="P3490" s="46">
        <f>ROUND(Table2[[#This Row],[Cons]]/Table2[[#This Row],[Qty.]],5)</f>
        <v>0.04</v>
      </c>
      <c r="Q3490" s="46" t="b">
        <f>EXACT(Table2[[#This Row],[rate]],Table2[[#This Row],[Check]])</f>
        <v>1</v>
      </c>
      <c r="R3490" s="46"/>
      <c r="S3490" s="46" t="str">
        <f>IF(Table2[[#This Row],[SRO]]="EOU",VLOOKUP(Table2[[#This Row],[BE]],[2]GD.List!$C$3:$N$5014,12,0),IF(Table2[[#This Row],[SRO]]="Local","Polyester Staple Fibre","SRO 492"))</f>
        <v>Textile Chemical</v>
      </c>
    </row>
    <row r="3491" spans="1:19" x14ac:dyDescent="0.25">
      <c r="A3491" s="19" t="s">
        <v>2431</v>
      </c>
      <c r="B3491" s="3" t="s">
        <v>2549</v>
      </c>
      <c r="C3491" s="21">
        <v>94869</v>
      </c>
      <c r="D3491" s="18">
        <v>3909.5</v>
      </c>
      <c r="E3491" t="s">
        <v>2551</v>
      </c>
      <c r="F3491" s="3" t="s">
        <v>2554</v>
      </c>
      <c r="G3491" s="24">
        <v>44789</v>
      </c>
      <c r="H3491" s="31">
        <v>106491107</v>
      </c>
      <c r="I3491" s="22">
        <v>0.04</v>
      </c>
      <c r="J3491" s="15">
        <v>3143.68</v>
      </c>
      <c r="K3491" s="15">
        <v>78592</v>
      </c>
      <c r="L3491" s="15"/>
      <c r="M3491" s="66" t="str">
        <f>TEXT(Table2[[#This Row],[Gd.Dt]],"mmm-yy")</f>
        <v>Aug-22</v>
      </c>
      <c r="N3491" s="46" t="str">
        <f>MID(Table2[[#This Row],[BE]],6,2)</f>
        <v>IB</v>
      </c>
      <c r="O3491" s="46" t="str">
        <f>IF(Table2[[#This Row],[Type]]="IB","EOU",IF(Table2[[#This Row],[Type]]="MB","Local","492"))</f>
        <v>EOU</v>
      </c>
      <c r="P3491" s="46">
        <f>ROUND(Table2[[#This Row],[Cons]]/Table2[[#This Row],[Qty.]],5)</f>
        <v>0.04</v>
      </c>
      <c r="Q3491" s="46" t="b">
        <f>EXACT(Table2[[#This Row],[rate]],Table2[[#This Row],[Check]])</f>
        <v>1</v>
      </c>
      <c r="R3491" s="46"/>
      <c r="S3491" s="46" t="str">
        <f>IF(Table2[[#This Row],[SRO]]="EOU",VLOOKUP(Table2[[#This Row],[BE]],[2]GD.List!$C$3:$N$5014,12,0),IF(Table2[[#This Row],[SRO]]="Local","Polyester Staple Fibre","SRO 492"))</f>
        <v>Textile Chemical</v>
      </c>
    </row>
    <row r="3492" spans="1:19" x14ac:dyDescent="0.25">
      <c r="A3492" s="17" t="s">
        <v>2431</v>
      </c>
      <c r="B3492" s="3" t="s">
        <v>2545</v>
      </c>
      <c r="C3492" s="21">
        <v>4569</v>
      </c>
      <c r="D3492" s="18">
        <v>3909.5</v>
      </c>
      <c r="E3492" t="s">
        <v>2546</v>
      </c>
      <c r="F3492" s="3" t="s">
        <v>2556</v>
      </c>
      <c r="G3492" s="24">
        <v>44788</v>
      </c>
      <c r="H3492" s="31">
        <v>7527794.2999999998</v>
      </c>
      <c r="I3492" s="22">
        <v>0.04</v>
      </c>
      <c r="J3492" s="15">
        <v>101.16</v>
      </c>
      <c r="K3492" s="15">
        <v>2529</v>
      </c>
      <c r="L3492" s="15"/>
      <c r="M3492" s="66" t="str">
        <f>TEXT(Table2[[#This Row],[Gd.Dt]],"mmm-yy")</f>
        <v>Aug-22</v>
      </c>
      <c r="N3492" s="46" t="str">
        <f>MID(Table2[[#This Row],[BE]],6,2)</f>
        <v>IB</v>
      </c>
      <c r="O3492" s="46" t="str">
        <f>IF(Table2[[#This Row],[Type]]="IB","EOU",IF(Table2[[#This Row],[Type]]="MB","Local","492"))</f>
        <v>EOU</v>
      </c>
      <c r="P3492" s="46">
        <f>ROUND(Table2[[#This Row],[Cons]]/Table2[[#This Row],[Qty.]],5)</f>
        <v>0.04</v>
      </c>
      <c r="Q3492" s="46" t="b">
        <f>EXACT(Table2[[#This Row],[rate]],Table2[[#This Row],[Check]])</f>
        <v>1</v>
      </c>
      <c r="R3492" s="46"/>
      <c r="S3492" s="46" t="str">
        <f>IF(Table2[[#This Row],[SRO]]="EOU",VLOOKUP(Table2[[#This Row],[BE]],[2]GD.List!$C$3:$N$5014,12,0),IF(Table2[[#This Row],[SRO]]="Local","Polyester Staple Fibre","SRO 492"))</f>
        <v>Textile Chemical</v>
      </c>
    </row>
    <row r="3493" spans="1:19" x14ac:dyDescent="0.25">
      <c r="A3493" s="17" t="s">
        <v>2461</v>
      </c>
      <c r="B3493" s="3" t="s">
        <v>2549</v>
      </c>
      <c r="C3493" s="21">
        <v>94869</v>
      </c>
      <c r="D3493" s="18">
        <v>3204.16</v>
      </c>
      <c r="E3493" t="s">
        <v>2551</v>
      </c>
      <c r="F3493" s="3" t="s">
        <v>2554</v>
      </c>
      <c r="G3493" s="24">
        <v>44789</v>
      </c>
      <c r="H3493" s="31">
        <v>106491107</v>
      </c>
      <c r="I3493" s="22">
        <v>7.0000000000000007E-2</v>
      </c>
      <c r="J3493" s="15">
        <v>5244.19</v>
      </c>
      <c r="K3493" s="15">
        <v>74917</v>
      </c>
      <c r="L3493" s="15"/>
      <c r="M3493" s="66" t="str">
        <f>TEXT(Table2[[#This Row],[Gd.Dt]],"mmm-yy")</f>
        <v>Aug-22</v>
      </c>
      <c r="N3493" s="46" t="str">
        <f>MID(Table2[[#This Row],[BE]],6,2)</f>
        <v>IB</v>
      </c>
      <c r="O3493" s="46" t="str">
        <f>IF(Table2[[#This Row],[Type]]="IB","EOU",IF(Table2[[#This Row],[Type]]="MB","Local","492"))</f>
        <v>EOU</v>
      </c>
      <c r="P3493" s="46">
        <f>ROUND(Table2[[#This Row],[Cons]]/Table2[[#This Row],[Qty.]],5)</f>
        <v>7.0000000000000007E-2</v>
      </c>
      <c r="Q3493" s="46" t="b">
        <f>EXACT(Table2[[#This Row],[rate]],Table2[[#This Row],[Check]])</f>
        <v>1</v>
      </c>
      <c r="R3493" s="46"/>
      <c r="S3493" s="46" t="str">
        <f>IF(Table2[[#This Row],[SRO]]="EOU",VLOOKUP(Table2[[#This Row],[BE]],[2]GD.List!$C$3:$N$5014,12,0),IF(Table2[[#This Row],[SRO]]="Local","Polyester Staple Fibre","SRO 492"))</f>
        <v>Textile Dyes</v>
      </c>
    </row>
    <row r="3494" spans="1:19" x14ac:dyDescent="0.25">
      <c r="A3494" s="17" t="s">
        <v>2496</v>
      </c>
      <c r="B3494" s="3" t="s">
        <v>2549</v>
      </c>
      <c r="C3494" s="21">
        <v>94869</v>
      </c>
      <c r="D3494" s="18">
        <v>3906.9090000000001</v>
      </c>
      <c r="E3494" t="s">
        <v>2551</v>
      </c>
      <c r="F3494" s="3" t="s">
        <v>2554</v>
      </c>
      <c r="G3494" s="24">
        <v>44789</v>
      </c>
      <c r="H3494" s="31">
        <v>106491107</v>
      </c>
      <c r="I3494" s="22">
        <v>0.04</v>
      </c>
      <c r="J3494" s="15">
        <v>3143.68</v>
      </c>
      <c r="K3494" s="15">
        <v>78592</v>
      </c>
      <c r="L3494" s="15"/>
      <c r="M3494" s="66" t="str">
        <f>TEXT(Table2[[#This Row],[Gd.Dt]],"mmm-yy")</f>
        <v>Aug-22</v>
      </c>
      <c r="N3494" s="46" t="str">
        <f>MID(Table2[[#This Row],[BE]],6,2)</f>
        <v>IB</v>
      </c>
      <c r="O3494" s="46" t="str">
        <f>IF(Table2[[#This Row],[Type]]="IB","EOU",IF(Table2[[#This Row],[Type]]="MB","Local","492"))</f>
        <v>EOU</v>
      </c>
      <c r="P3494" s="46">
        <f>ROUND(Table2[[#This Row],[Cons]]/Table2[[#This Row],[Qty.]],5)</f>
        <v>0.04</v>
      </c>
      <c r="Q3494" s="46" t="b">
        <f>EXACT(Table2[[#This Row],[rate]],Table2[[#This Row],[Check]])</f>
        <v>1</v>
      </c>
      <c r="R3494" s="46"/>
      <c r="S3494" s="46" t="str">
        <f>IF(Table2[[#This Row],[SRO]]="EOU",VLOOKUP(Table2[[#This Row],[BE]],[2]GD.List!$C$3:$N$5014,12,0),IF(Table2[[#This Row],[SRO]]="Local","Polyester Staple Fibre","SRO 492"))</f>
        <v>Textile Chemical</v>
      </c>
    </row>
    <row r="3495" spans="1:19" x14ac:dyDescent="0.25">
      <c r="A3495" s="19" t="s">
        <v>2499</v>
      </c>
      <c r="B3495" s="3" t="s">
        <v>2548</v>
      </c>
      <c r="C3495" s="21">
        <v>24820</v>
      </c>
      <c r="D3495" s="18">
        <v>2701.12</v>
      </c>
      <c r="E3495" t="s">
        <v>2550</v>
      </c>
      <c r="F3495" s="3" t="s">
        <v>2555</v>
      </c>
      <c r="G3495" s="24">
        <v>44789</v>
      </c>
      <c r="H3495" s="31">
        <v>18559617</v>
      </c>
      <c r="I3495" s="22">
        <v>0.4</v>
      </c>
      <c r="J3495" s="15">
        <v>5420.4</v>
      </c>
      <c r="K3495" s="15">
        <v>13551</v>
      </c>
      <c r="L3495" s="15"/>
      <c r="M3495" s="66" t="str">
        <f>TEXT(Table2[[#This Row],[Gd.Dt]],"mmm-yy")</f>
        <v>Aug-22</v>
      </c>
      <c r="N3495" s="46" t="str">
        <f>MID(Table2[[#This Row],[BE]],6,2)</f>
        <v>IB</v>
      </c>
      <c r="O3495" s="46" t="str">
        <f>IF(Table2[[#This Row],[Type]]="IB","EOU",IF(Table2[[#This Row],[Type]]="MB","Local","492"))</f>
        <v>EOU</v>
      </c>
      <c r="P3495" s="46">
        <f>ROUND(Table2[[#This Row],[Cons]]/Table2[[#This Row],[Qty.]],5)</f>
        <v>0.4</v>
      </c>
      <c r="Q3495" s="46" t="b">
        <f>EXACT(Table2[[#This Row],[rate]],Table2[[#This Row],[Check]])</f>
        <v>1</v>
      </c>
      <c r="R3495" s="46"/>
      <c r="S3495" s="46" t="str">
        <f>IF(Table2[[#This Row],[SRO]]="EOU",VLOOKUP(Table2[[#This Row],[BE]],[2]GD.List!$C$3:$N$5014,12,0),IF(Table2[[#This Row],[SRO]]="Local","Polyester Staple Fibre","SRO 492"))</f>
        <v>Textile Coal</v>
      </c>
    </row>
    <row r="3496" spans="1:19" x14ac:dyDescent="0.25">
      <c r="A3496" s="19" t="s">
        <v>2499</v>
      </c>
      <c r="B3496" s="3" t="s">
        <v>2549</v>
      </c>
      <c r="C3496" s="21">
        <v>94869</v>
      </c>
      <c r="D3496" s="18">
        <v>2701.12</v>
      </c>
      <c r="E3496" t="s">
        <v>2551</v>
      </c>
      <c r="F3496" s="3" t="s">
        <v>2554</v>
      </c>
      <c r="G3496" s="24">
        <v>44789</v>
      </c>
      <c r="H3496" s="31">
        <v>106491107</v>
      </c>
      <c r="I3496" s="22">
        <v>0.4</v>
      </c>
      <c r="J3496" s="15">
        <v>31436.799999999999</v>
      </c>
      <c r="K3496" s="15">
        <v>78592</v>
      </c>
      <c r="L3496" s="15"/>
      <c r="M3496" s="66" t="str">
        <f>TEXT(Table2[[#This Row],[Gd.Dt]],"mmm-yy")</f>
        <v>Aug-22</v>
      </c>
      <c r="N3496" s="46" t="str">
        <f>MID(Table2[[#This Row],[BE]],6,2)</f>
        <v>IB</v>
      </c>
      <c r="O3496" s="46" t="str">
        <f>IF(Table2[[#This Row],[Type]]="IB","EOU",IF(Table2[[#This Row],[Type]]="MB","Local","492"))</f>
        <v>EOU</v>
      </c>
      <c r="P3496" s="46">
        <f>ROUND(Table2[[#This Row],[Cons]]/Table2[[#This Row],[Qty.]],5)</f>
        <v>0.4</v>
      </c>
      <c r="Q3496" s="46" t="b">
        <f>EXACT(Table2[[#This Row],[rate]],Table2[[#This Row],[Check]])</f>
        <v>1</v>
      </c>
      <c r="R3496" s="46"/>
      <c r="S3496" s="46" t="str">
        <f>IF(Table2[[#This Row],[SRO]]="EOU",VLOOKUP(Table2[[#This Row],[BE]],[2]GD.List!$C$3:$N$5014,12,0),IF(Table2[[#This Row],[SRO]]="Local","Polyester Staple Fibre","SRO 492"))</f>
        <v>Textile Coal</v>
      </c>
    </row>
    <row r="3497" spans="1:19" x14ac:dyDescent="0.25">
      <c r="A3497" s="17" t="s">
        <v>2499</v>
      </c>
      <c r="B3497" s="3" t="s">
        <v>2545</v>
      </c>
      <c r="C3497" s="21">
        <v>4569</v>
      </c>
      <c r="D3497" s="18">
        <v>2701.12</v>
      </c>
      <c r="E3497" t="s">
        <v>2546</v>
      </c>
      <c r="F3497" s="3" t="s">
        <v>2556</v>
      </c>
      <c r="G3497" s="24">
        <v>44788</v>
      </c>
      <c r="H3497" s="31">
        <v>7527794.2999999998</v>
      </c>
      <c r="I3497" s="22">
        <v>0.4</v>
      </c>
      <c r="J3497" s="15">
        <v>2199.6</v>
      </c>
      <c r="K3497" s="15">
        <v>5499</v>
      </c>
      <c r="L3497" s="15"/>
      <c r="M3497" s="66" t="str">
        <f>TEXT(Table2[[#This Row],[Gd.Dt]],"mmm-yy")</f>
        <v>Aug-22</v>
      </c>
      <c r="N3497" s="46" t="str">
        <f>MID(Table2[[#This Row],[BE]],6,2)</f>
        <v>IB</v>
      </c>
      <c r="O3497" s="46" t="str">
        <f>IF(Table2[[#This Row],[Type]]="IB","EOU",IF(Table2[[#This Row],[Type]]="MB","Local","492"))</f>
        <v>EOU</v>
      </c>
      <c r="P3497" s="46">
        <f>ROUND(Table2[[#This Row],[Cons]]/Table2[[#This Row],[Qty.]],5)</f>
        <v>0.4</v>
      </c>
      <c r="Q3497" s="46" t="b">
        <f>EXACT(Table2[[#This Row],[rate]],Table2[[#This Row],[Check]])</f>
        <v>1</v>
      </c>
      <c r="R3497" s="46"/>
      <c r="S3497" s="46" t="str">
        <f>IF(Table2[[#This Row],[SRO]]="EOU",VLOOKUP(Table2[[#This Row],[BE]],[2]GD.List!$C$3:$N$5014,12,0),IF(Table2[[#This Row],[SRO]]="Local","Polyester Staple Fibre","SRO 492"))</f>
        <v>Textile Coal</v>
      </c>
    </row>
    <row r="3498" spans="1:19" x14ac:dyDescent="0.25">
      <c r="A3498" s="19" t="s">
        <v>2517</v>
      </c>
      <c r="B3498" s="3" t="s">
        <v>2548</v>
      </c>
      <c r="C3498" s="21">
        <v>24820</v>
      </c>
      <c r="D3498" s="18">
        <v>3906.9090000000001</v>
      </c>
      <c r="E3498" t="s">
        <v>2550</v>
      </c>
      <c r="F3498" s="3" t="s">
        <v>2555</v>
      </c>
      <c r="G3498" s="24">
        <v>44789</v>
      </c>
      <c r="H3498" s="31">
        <v>18559617</v>
      </c>
      <c r="I3498" s="22">
        <v>0.04</v>
      </c>
      <c r="J3498" s="15">
        <v>542.04</v>
      </c>
      <c r="K3498" s="15">
        <v>13551</v>
      </c>
      <c r="L3498" s="15"/>
      <c r="M3498" s="66" t="str">
        <f>TEXT(Table2[[#This Row],[Gd.Dt]],"mmm-yy")</f>
        <v>Aug-22</v>
      </c>
      <c r="N3498" s="46" t="str">
        <f>MID(Table2[[#This Row],[BE]],6,2)</f>
        <v>IB</v>
      </c>
      <c r="O3498" s="46" t="str">
        <f>IF(Table2[[#This Row],[Type]]="IB","EOU",IF(Table2[[#This Row],[Type]]="MB","Local","492"))</f>
        <v>EOU</v>
      </c>
      <c r="P3498" s="46">
        <f>ROUND(Table2[[#This Row],[Cons]]/Table2[[#This Row],[Qty.]],5)</f>
        <v>0.04</v>
      </c>
      <c r="Q3498" s="46" t="b">
        <f>EXACT(Table2[[#This Row],[rate]],Table2[[#This Row],[Check]])</f>
        <v>1</v>
      </c>
      <c r="R3498" s="46"/>
      <c r="S3498" s="46" t="str">
        <f>IF(Table2[[#This Row],[SRO]]="EOU",VLOOKUP(Table2[[#This Row],[BE]],[2]GD.List!$C$3:$N$5014,12,0),IF(Table2[[#This Row],[SRO]]="Local","Polyester Staple Fibre","SRO 492"))</f>
        <v>Textile Chemical</v>
      </c>
    </row>
    <row r="3499" spans="1:19" x14ac:dyDescent="0.25">
      <c r="A3499" s="17" t="s">
        <v>2517</v>
      </c>
      <c r="B3499" s="3" t="s">
        <v>2545</v>
      </c>
      <c r="C3499" s="21">
        <v>4569</v>
      </c>
      <c r="D3499" s="18">
        <v>3906.9090000000001</v>
      </c>
      <c r="E3499" t="s">
        <v>2546</v>
      </c>
      <c r="F3499" s="3" t="s">
        <v>2556</v>
      </c>
      <c r="G3499" s="24">
        <v>44788</v>
      </c>
      <c r="H3499" s="31">
        <v>7527794.2999999998</v>
      </c>
      <c r="I3499" s="22">
        <v>0.04</v>
      </c>
      <c r="J3499" s="15">
        <v>219.95999999999998</v>
      </c>
      <c r="K3499" s="15">
        <v>5499</v>
      </c>
      <c r="L3499" s="15"/>
      <c r="M3499" s="66" t="str">
        <f>TEXT(Table2[[#This Row],[Gd.Dt]],"mmm-yy")</f>
        <v>Aug-22</v>
      </c>
      <c r="N3499" s="46" t="str">
        <f>MID(Table2[[#This Row],[BE]],6,2)</f>
        <v>IB</v>
      </c>
      <c r="O3499" s="46" t="str">
        <f>IF(Table2[[#This Row],[Type]]="IB","EOU",IF(Table2[[#This Row],[Type]]="MB","Local","492"))</f>
        <v>EOU</v>
      </c>
      <c r="P3499" s="46">
        <f>ROUND(Table2[[#This Row],[Cons]]/Table2[[#This Row],[Qty.]],5)</f>
        <v>0.04</v>
      </c>
      <c r="Q3499" s="46" t="b">
        <f>EXACT(Table2[[#This Row],[rate]],Table2[[#This Row],[Check]])</f>
        <v>1</v>
      </c>
      <c r="R3499" s="46"/>
      <c r="S3499" s="46" t="str">
        <f>IF(Table2[[#This Row],[SRO]]="EOU",VLOOKUP(Table2[[#This Row],[BE]],[2]GD.List!$C$3:$N$5014,12,0),IF(Table2[[#This Row],[SRO]]="Local","Polyester Staple Fibre","SRO 492"))</f>
        <v>Textile Chemical</v>
      </c>
    </row>
    <row r="3500" spans="1:19" x14ac:dyDescent="0.25">
      <c r="A3500" s="17" t="s">
        <v>2520</v>
      </c>
      <c r="B3500" s="3" t="s">
        <v>2548</v>
      </c>
      <c r="C3500" s="21">
        <v>24820</v>
      </c>
      <c r="D3500" s="18">
        <v>3809.9189999999999</v>
      </c>
      <c r="E3500" t="s">
        <v>2550</v>
      </c>
      <c r="F3500" s="3" t="s">
        <v>2555</v>
      </c>
      <c r="G3500" s="24">
        <v>44789</v>
      </c>
      <c r="H3500" s="31">
        <v>18559617</v>
      </c>
      <c r="I3500" s="22">
        <v>0.04</v>
      </c>
      <c r="J3500" s="15">
        <v>542.04</v>
      </c>
      <c r="K3500" s="15">
        <v>13551</v>
      </c>
      <c r="L3500" s="15"/>
      <c r="M3500" s="66" t="str">
        <f>TEXT(Table2[[#This Row],[Gd.Dt]],"mmm-yy")</f>
        <v>Aug-22</v>
      </c>
      <c r="N3500" s="46" t="str">
        <f>MID(Table2[[#This Row],[BE]],6,2)</f>
        <v>IB</v>
      </c>
      <c r="O3500" s="46" t="str">
        <f>IF(Table2[[#This Row],[Type]]="IB","EOU",IF(Table2[[#This Row],[Type]]="MB","Local","492"))</f>
        <v>EOU</v>
      </c>
      <c r="P3500" s="46">
        <f>ROUND(Table2[[#This Row],[Cons]]/Table2[[#This Row],[Qty.]],5)</f>
        <v>0.04</v>
      </c>
      <c r="Q3500" s="46" t="b">
        <f>EXACT(Table2[[#This Row],[rate]],Table2[[#This Row],[Check]])</f>
        <v>1</v>
      </c>
      <c r="R3500" s="46"/>
      <c r="S3500" s="46" t="str">
        <f>IF(Table2[[#This Row],[SRO]]="EOU",VLOOKUP(Table2[[#This Row],[BE]],[2]GD.List!$C$3:$N$5014,12,0),IF(Table2[[#This Row],[SRO]]="Local","Polyester Staple Fibre","SRO 492"))</f>
        <v>Textile Chemical</v>
      </c>
    </row>
    <row r="3501" spans="1:19" x14ac:dyDescent="0.25">
      <c r="A3501" s="17" t="s">
        <v>2553</v>
      </c>
      <c r="B3501" s="3" t="s">
        <v>2547</v>
      </c>
      <c r="C3501" s="21">
        <v>30192</v>
      </c>
      <c r="D3501" s="18">
        <v>9607.11</v>
      </c>
      <c r="E3501" t="s">
        <v>2552</v>
      </c>
      <c r="F3501" s="3" t="s">
        <v>2557</v>
      </c>
      <c r="G3501" s="24">
        <v>44788</v>
      </c>
      <c r="H3501" s="31">
        <v>18602765</v>
      </c>
      <c r="I3501" s="22">
        <v>1</v>
      </c>
      <c r="J3501" s="15">
        <v>110</v>
      </c>
      <c r="K3501" s="15">
        <v>110</v>
      </c>
      <c r="L3501" s="15"/>
      <c r="M3501" s="66" t="str">
        <f>TEXT(Table2[[#This Row],[Gd.Dt]],"mmm-yy")</f>
        <v>Aug-22</v>
      </c>
      <c r="N3501" s="46" t="str">
        <f>MID(Table2[[#This Row],[BE]],6,2)</f>
        <v>EP</v>
      </c>
      <c r="O3501" s="46" t="str">
        <f>IF(Table2[[#This Row],[Type]]="IB","EOU",IF(Table2[[#This Row],[Type]]="MB","Local","492"))</f>
        <v>492</v>
      </c>
      <c r="P3501" s="46">
        <f>ROUND(Table2[[#This Row],[Cons]]/Table2[[#This Row],[Qty.]],5)</f>
        <v>1</v>
      </c>
      <c r="Q3501" s="46" t="b">
        <f>EXACT(Table2[[#This Row],[rate]],Table2[[#This Row],[Check]])</f>
        <v>1</v>
      </c>
      <c r="R3501" s="46"/>
      <c r="S3501" s="46" t="str">
        <f>IF(Table2[[#This Row],[SRO]]="EOU",VLOOKUP(Table2[[#This Row],[BE]],[2]GD.List!$C$3:$N$5014,12,0),IF(Table2[[#This Row],[SRO]]="Local","Polyester Staple Fibre","SRO 492"))</f>
        <v>SRO 492</v>
      </c>
    </row>
    <row r="3502" spans="1:19" x14ac:dyDescent="0.25">
      <c r="A3502" s="19" t="s">
        <v>2528</v>
      </c>
      <c r="B3502" s="19" t="s">
        <v>2547</v>
      </c>
      <c r="C3502" s="38">
        <v>30192</v>
      </c>
      <c r="D3502" s="39">
        <v>9607.11</v>
      </c>
      <c r="E3502" s="40" t="s">
        <v>2552</v>
      </c>
      <c r="F3502" s="19" t="s">
        <v>2557</v>
      </c>
      <c r="G3502" s="41">
        <v>44788</v>
      </c>
      <c r="H3502" s="42">
        <v>18602765</v>
      </c>
      <c r="I3502" s="43">
        <v>1</v>
      </c>
      <c r="J3502" s="30">
        <v>157.57</v>
      </c>
      <c r="K3502" s="30">
        <v>157.57</v>
      </c>
      <c r="L3502" s="30"/>
      <c r="M3502" s="67" t="str">
        <f>TEXT(Table2[[#This Row],[Gd.Dt]],"mmm-yy")</f>
        <v>Aug-22</v>
      </c>
      <c r="N3502" s="47" t="str">
        <f>MID(Table2[[#This Row],[BE]],6,2)</f>
        <v>EP</v>
      </c>
      <c r="O3502" s="47" t="str">
        <f>IF(Table2[[#This Row],[Type]]="IB","EOU",IF(Table2[[#This Row],[Type]]="MB","Local","492"))</f>
        <v>492</v>
      </c>
      <c r="P3502" s="47">
        <f>ROUND(Table2[[#This Row],[Cons]]/Table2[[#This Row],[Qty.]],5)</f>
        <v>1</v>
      </c>
      <c r="Q3502" s="47" t="b">
        <f>EXACT(Table2[[#This Row],[rate]],Table2[[#This Row],[Check]])</f>
        <v>1</v>
      </c>
      <c r="R3502" s="47"/>
      <c r="S3502" s="47" t="str">
        <f>IF(Table2[[#This Row],[SRO]]="EOU",VLOOKUP(Table2[[#This Row],[BE]],[2]GD.List!$C$3:$N$5014,12,0),IF(Table2[[#This Row],[SRO]]="Local","Polyester Staple Fibre","SRO 492"))</f>
        <v>SRO 492</v>
      </c>
    </row>
    <row r="3503" spans="1:19" x14ac:dyDescent="0.25">
      <c r="A3503" s="120" t="s">
        <v>2221</v>
      </c>
      <c r="B3503" s="116" t="s">
        <v>2530</v>
      </c>
      <c r="C3503" s="165">
        <v>39000</v>
      </c>
      <c r="D3503" s="117">
        <v>5201.009</v>
      </c>
      <c r="E3503" s="7" t="s">
        <v>2532</v>
      </c>
      <c r="F3503" s="116" t="s">
        <v>2540</v>
      </c>
      <c r="G3503" s="156">
        <v>44789</v>
      </c>
      <c r="H3503" s="82">
        <v>40396484.130000003</v>
      </c>
      <c r="I3503" s="50">
        <v>0.48980000000000001</v>
      </c>
      <c r="J3503" s="15">
        <v>2574.88</v>
      </c>
      <c r="K3503" s="15">
        <v>5257</v>
      </c>
      <c r="L3503" s="15"/>
      <c r="M3503" s="66" t="str">
        <f>TEXT(Table2[[#This Row],[Gd.Dt]],"mmm-yy")</f>
        <v>Aug-22</v>
      </c>
      <c r="N3503" s="46" t="str">
        <f>MID(Table2[[#This Row],[BE]],6,2)</f>
        <v>IB</v>
      </c>
      <c r="O3503" s="46" t="str">
        <f>IF(Table2[[#This Row],[Type]]="IB","EOU",IF(Table2[[#This Row],[Type]]="MB","Local","492"))</f>
        <v>EOU</v>
      </c>
      <c r="P3503" s="46">
        <f>ROUND(Table2[[#This Row],[Cons]]/Table2[[#This Row],[Qty.]],5)</f>
        <v>0.48980000000000001</v>
      </c>
      <c r="Q3503" s="46" t="b">
        <f>EXACT(Table2[[#This Row],[rate]],Table2[[#This Row],[Check]])</f>
        <v>1</v>
      </c>
      <c r="R3503" s="46"/>
      <c r="S3503" s="46" t="str">
        <f>IF(Table2[[#This Row],[SRO]]="EOU",VLOOKUP(Table2[[#This Row],[BE]],[2]GD.List!$C$3:$N$5014,12,0),IF(Table2[[#This Row],[SRO]]="Local","Polyester Staple Fibre","SRO 492"))</f>
        <v>Raw Cotton</v>
      </c>
    </row>
    <row r="3504" spans="1:19" x14ac:dyDescent="0.25">
      <c r="A3504" s="120" t="s">
        <v>2242</v>
      </c>
      <c r="B3504" s="116" t="s">
        <v>2539</v>
      </c>
      <c r="C3504" s="165">
        <v>80847</v>
      </c>
      <c r="D3504" s="117">
        <v>3906.9090000000001</v>
      </c>
      <c r="E3504" s="7" t="s">
        <v>2535</v>
      </c>
      <c r="F3504" s="116" t="s">
        <v>2541</v>
      </c>
      <c r="G3504" s="156">
        <v>44790</v>
      </c>
      <c r="H3504" s="82">
        <v>88336016</v>
      </c>
      <c r="I3504" s="50">
        <v>0.04</v>
      </c>
      <c r="J3504" s="15">
        <v>1072.9199999999998</v>
      </c>
      <c r="K3504" s="15">
        <v>26823.040000000001</v>
      </c>
      <c r="L3504" s="15"/>
      <c r="M3504" s="66" t="str">
        <f>TEXT(Table2[[#This Row],[Gd.Dt]],"mmm-yy")</f>
        <v>Aug-22</v>
      </c>
      <c r="N3504" s="46" t="str">
        <f>MID(Table2[[#This Row],[BE]],6,2)</f>
        <v>IB</v>
      </c>
      <c r="O3504" s="46" t="str">
        <f>IF(Table2[[#This Row],[Type]]="IB","EOU",IF(Table2[[#This Row],[Type]]="MB","Local","492"))</f>
        <v>EOU</v>
      </c>
      <c r="P3504" s="46">
        <f>ROUND(Table2[[#This Row],[Cons]]/Table2[[#This Row],[Qty.]],5)</f>
        <v>0.04</v>
      </c>
      <c r="Q3504" s="46" t="b">
        <f>EXACT(Table2[[#This Row],[rate]],Table2[[#This Row],[Check]])</f>
        <v>1</v>
      </c>
      <c r="R3504" s="46"/>
      <c r="S3504" s="46" t="str">
        <f>IF(Table2[[#This Row],[SRO]]="EOU",VLOOKUP(Table2[[#This Row],[BE]],[2]GD.List!$C$3:$N$5014,12,0),IF(Table2[[#This Row],[SRO]]="Local","Polyester Staple Fibre","SRO 492"))</f>
        <v>Textile Chemical</v>
      </c>
    </row>
    <row r="3505" spans="1:19" x14ac:dyDescent="0.25">
      <c r="A3505" s="119" t="s">
        <v>2309</v>
      </c>
      <c r="B3505" s="116" t="s">
        <v>2539</v>
      </c>
      <c r="C3505" s="165">
        <v>80847</v>
      </c>
      <c r="D3505" s="117">
        <v>3906.9029999999998</v>
      </c>
      <c r="E3505" s="7" t="s">
        <v>2535</v>
      </c>
      <c r="F3505" s="116" t="s">
        <v>2541</v>
      </c>
      <c r="G3505" s="156">
        <v>44790</v>
      </c>
      <c r="H3505" s="82">
        <v>88336016</v>
      </c>
      <c r="I3505" s="50">
        <v>0.04</v>
      </c>
      <c r="J3505" s="15">
        <v>2602.7999999999997</v>
      </c>
      <c r="K3505" s="15">
        <v>65070</v>
      </c>
      <c r="L3505" s="15"/>
      <c r="M3505" s="66" t="str">
        <f>TEXT(Table2[[#This Row],[Gd.Dt]],"mmm-yy")</f>
        <v>Aug-22</v>
      </c>
      <c r="N3505" s="46" t="str">
        <f>MID(Table2[[#This Row],[BE]],6,2)</f>
        <v>IB</v>
      </c>
      <c r="O3505" s="46" t="str">
        <f>IF(Table2[[#This Row],[Type]]="IB","EOU",IF(Table2[[#This Row],[Type]]="MB","Local","492"))</f>
        <v>EOU</v>
      </c>
      <c r="P3505" s="46">
        <f>ROUND(Table2[[#This Row],[Cons]]/Table2[[#This Row],[Qty.]],5)</f>
        <v>0.04</v>
      </c>
      <c r="Q3505" s="46" t="b">
        <f>EXACT(Table2[[#This Row],[rate]],Table2[[#This Row],[Check]])</f>
        <v>1</v>
      </c>
      <c r="R3505" s="46"/>
      <c r="S3505" s="46" t="str">
        <f>IF(Table2[[#This Row],[SRO]]="EOU",VLOOKUP(Table2[[#This Row],[BE]],[2]GD.List!$C$3:$N$5014,12,0),IF(Table2[[#This Row],[SRO]]="Local","Polyester Staple Fibre","SRO 492"))</f>
        <v>Textile Chemical</v>
      </c>
    </row>
    <row r="3506" spans="1:19" x14ac:dyDescent="0.25">
      <c r="A3506" s="120" t="s">
        <v>2309</v>
      </c>
      <c r="B3506" s="116" t="s">
        <v>2530</v>
      </c>
      <c r="C3506" s="165">
        <v>39000</v>
      </c>
      <c r="D3506" s="117">
        <v>3906.9029999999998</v>
      </c>
      <c r="E3506" s="7" t="s">
        <v>2532</v>
      </c>
      <c r="F3506" s="116" t="s">
        <v>2540</v>
      </c>
      <c r="G3506" s="156">
        <v>44789</v>
      </c>
      <c r="H3506" s="82">
        <v>40396484.130000003</v>
      </c>
      <c r="I3506" s="50">
        <v>0.04</v>
      </c>
      <c r="J3506" s="15">
        <v>104.28</v>
      </c>
      <c r="K3506" s="15">
        <v>2607</v>
      </c>
      <c r="L3506" s="15"/>
      <c r="M3506" s="66" t="str">
        <f>TEXT(Table2[[#This Row],[Gd.Dt]],"mmm-yy")</f>
        <v>Aug-22</v>
      </c>
      <c r="N3506" s="46" t="str">
        <f>MID(Table2[[#This Row],[BE]],6,2)</f>
        <v>IB</v>
      </c>
      <c r="O3506" s="46" t="str">
        <f>IF(Table2[[#This Row],[Type]]="IB","EOU",IF(Table2[[#This Row],[Type]]="MB","Local","492"))</f>
        <v>EOU</v>
      </c>
      <c r="P3506" s="46">
        <f>ROUND(Table2[[#This Row],[Cons]]/Table2[[#This Row],[Qty.]],5)</f>
        <v>0.04</v>
      </c>
      <c r="Q3506" s="46" t="b">
        <f>EXACT(Table2[[#This Row],[rate]],Table2[[#This Row],[Check]])</f>
        <v>1</v>
      </c>
      <c r="R3506" s="46"/>
      <c r="S3506" s="46" t="str">
        <f>IF(Table2[[#This Row],[SRO]]="EOU",VLOOKUP(Table2[[#This Row],[BE]],[2]GD.List!$C$3:$N$5014,12,0),IF(Table2[[#This Row],[SRO]]="Local","Polyester Staple Fibre","SRO 492"))</f>
        <v>Textile Chemical</v>
      </c>
    </row>
    <row r="3507" spans="1:19" x14ac:dyDescent="0.25">
      <c r="A3507" s="119" t="s">
        <v>2418</v>
      </c>
      <c r="B3507" s="116" t="s">
        <v>2539</v>
      </c>
      <c r="C3507" s="165">
        <v>80847</v>
      </c>
      <c r="D3507" s="117">
        <v>2847</v>
      </c>
      <c r="E3507" s="7" t="s">
        <v>2535</v>
      </c>
      <c r="F3507" s="116" t="s">
        <v>2541</v>
      </c>
      <c r="G3507" s="156">
        <v>44790</v>
      </c>
      <c r="H3507" s="82">
        <v>88336016</v>
      </c>
      <c r="I3507" s="50">
        <v>0.03</v>
      </c>
      <c r="J3507" s="15">
        <v>1952.11</v>
      </c>
      <c r="K3507" s="15">
        <v>65070</v>
      </c>
      <c r="L3507" s="15"/>
      <c r="M3507" s="66" t="str">
        <f>TEXT(Table2[[#This Row],[Gd.Dt]],"mmm-yy")</f>
        <v>Aug-22</v>
      </c>
      <c r="N3507" s="46" t="str">
        <f>MID(Table2[[#This Row],[BE]],6,2)</f>
        <v>IB</v>
      </c>
      <c r="O3507" s="46" t="str">
        <f>IF(Table2[[#This Row],[Type]]="IB","EOU",IF(Table2[[#This Row],[Type]]="MB","Local","492"))</f>
        <v>EOU</v>
      </c>
      <c r="P3507" s="46">
        <f>ROUND(Table2[[#This Row],[Cons]]/Table2[[#This Row],[Qty.]],5)</f>
        <v>0.03</v>
      </c>
      <c r="Q3507" s="46" t="b">
        <f>EXACT(Table2[[#This Row],[rate]],Table2[[#This Row],[Check]])</f>
        <v>1</v>
      </c>
      <c r="R3507" s="46"/>
      <c r="S3507" s="46" t="str">
        <f>IF(Table2[[#This Row],[SRO]]="EOU",VLOOKUP(Table2[[#This Row],[BE]],[2]GD.List!$C$3:$N$5014,12,0),IF(Table2[[#This Row],[SRO]]="Local","Polyester Staple Fibre","SRO 492"))</f>
        <v>Textile Chemical</v>
      </c>
    </row>
    <row r="3508" spans="1:19" x14ac:dyDescent="0.25">
      <c r="A3508" s="119" t="s">
        <v>2418</v>
      </c>
      <c r="B3508" s="116" t="s">
        <v>2533</v>
      </c>
      <c r="C3508" s="165">
        <v>8840</v>
      </c>
      <c r="D3508" s="117">
        <v>2847</v>
      </c>
      <c r="E3508" s="7" t="s">
        <v>2534</v>
      </c>
      <c r="F3508" s="116" t="s">
        <v>2542</v>
      </c>
      <c r="G3508" s="156">
        <v>44789</v>
      </c>
      <c r="H3508" s="82">
        <v>12128150.609999999</v>
      </c>
      <c r="I3508" s="50">
        <v>0.03</v>
      </c>
      <c r="J3508" s="15">
        <v>106.53</v>
      </c>
      <c r="K3508" s="15">
        <v>3551</v>
      </c>
      <c r="L3508" s="15"/>
      <c r="M3508" s="66" t="str">
        <f>TEXT(Table2[[#This Row],[Gd.Dt]],"mmm-yy")</f>
        <v>Aug-22</v>
      </c>
      <c r="N3508" s="46" t="str">
        <f>MID(Table2[[#This Row],[BE]],6,2)</f>
        <v>IB</v>
      </c>
      <c r="O3508" s="46" t="str">
        <f>IF(Table2[[#This Row],[Type]]="IB","EOU",IF(Table2[[#This Row],[Type]]="MB","Local","492"))</f>
        <v>EOU</v>
      </c>
      <c r="P3508" s="46">
        <f>ROUND(Table2[[#This Row],[Cons]]/Table2[[#This Row],[Qty.]],5)</f>
        <v>0.03</v>
      </c>
      <c r="Q3508" s="46" t="b">
        <f>EXACT(Table2[[#This Row],[rate]],Table2[[#This Row],[Check]])</f>
        <v>1</v>
      </c>
      <c r="R3508" s="46"/>
      <c r="S3508" s="46" t="str">
        <f>IF(Table2[[#This Row],[SRO]]="EOU",VLOOKUP(Table2[[#This Row],[BE]],[2]GD.List!$C$3:$N$5014,12,0),IF(Table2[[#This Row],[SRO]]="Local","Polyester Staple Fibre","SRO 492"))</f>
        <v>Textile Chemical</v>
      </c>
    </row>
    <row r="3509" spans="1:19" x14ac:dyDescent="0.25">
      <c r="A3509" s="120" t="s">
        <v>2418</v>
      </c>
      <c r="B3509" s="116" t="s">
        <v>2530</v>
      </c>
      <c r="C3509" s="165">
        <v>39000</v>
      </c>
      <c r="D3509" s="117">
        <v>2847</v>
      </c>
      <c r="E3509" s="7" t="s">
        <v>2532</v>
      </c>
      <c r="F3509" s="116" t="s">
        <v>2540</v>
      </c>
      <c r="G3509" s="156">
        <v>44789</v>
      </c>
      <c r="H3509" s="82">
        <v>40396484.130000003</v>
      </c>
      <c r="I3509" s="50">
        <v>0.03</v>
      </c>
      <c r="J3509" s="15">
        <v>589.02</v>
      </c>
      <c r="K3509" s="15">
        <v>19634</v>
      </c>
      <c r="L3509" s="15"/>
      <c r="M3509" s="66" t="str">
        <f>TEXT(Table2[[#This Row],[Gd.Dt]],"mmm-yy")</f>
        <v>Aug-22</v>
      </c>
      <c r="N3509" s="46" t="str">
        <f>MID(Table2[[#This Row],[BE]],6,2)</f>
        <v>IB</v>
      </c>
      <c r="O3509" s="46" t="str">
        <f>IF(Table2[[#This Row],[Type]]="IB","EOU",IF(Table2[[#This Row],[Type]]="MB","Local","492"))</f>
        <v>EOU</v>
      </c>
      <c r="P3509" s="46">
        <f>ROUND(Table2[[#This Row],[Cons]]/Table2[[#This Row],[Qty.]],5)</f>
        <v>0.03</v>
      </c>
      <c r="Q3509" s="46" t="b">
        <f>EXACT(Table2[[#This Row],[rate]],Table2[[#This Row],[Check]])</f>
        <v>1</v>
      </c>
      <c r="R3509" s="46"/>
      <c r="S3509" s="46" t="str">
        <f>IF(Table2[[#This Row],[SRO]]="EOU",VLOOKUP(Table2[[#This Row],[BE]],[2]GD.List!$C$3:$N$5014,12,0),IF(Table2[[#This Row],[SRO]]="Local","Polyester Staple Fibre","SRO 492"))</f>
        <v>Textile Chemical</v>
      </c>
    </row>
    <row r="3510" spans="1:19" x14ac:dyDescent="0.25">
      <c r="A3510" s="120" t="s">
        <v>2431</v>
      </c>
      <c r="B3510" s="116" t="s">
        <v>2539</v>
      </c>
      <c r="C3510" s="165">
        <v>80847</v>
      </c>
      <c r="D3510" s="117">
        <v>3909.5</v>
      </c>
      <c r="E3510" s="7" t="s">
        <v>2535</v>
      </c>
      <c r="F3510" s="116" t="s">
        <v>2541</v>
      </c>
      <c r="G3510" s="156">
        <v>44790</v>
      </c>
      <c r="H3510" s="82">
        <v>88336016</v>
      </c>
      <c r="I3510" s="50">
        <v>0.04</v>
      </c>
      <c r="J3510" s="15">
        <v>2602.7999999999997</v>
      </c>
      <c r="K3510" s="15">
        <v>65070</v>
      </c>
      <c r="L3510" s="15"/>
      <c r="M3510" s="66" t="str">
        <f>TEXT(Table2[[#This Row],[Gd.Dt]],"mmm-yy")</f>
        <v>Aug-22</v>
      </c>
      <c r="N3510" s="46" t="str">
        <f>MID(Table2[[#This Row],[BE]],6,2)</f>
        <v>IB</v>
      </c>
      <c r="O3510" s="46" t="str">
        <f>IF(Table2[[#This Row],[Type]]="IB","EOU",IF(Table2[[#This Row],[Type]]="MB","Local","492"))</f>
        <v>EOU</v>
      </c>
      <c r="P3510" s="46">
        <f>ROUND(Table2[[#This Row],[Cons]]/Table2[[#This Row],[Qty.]],5)</f>
        <v>0.04</v>
      </c>
      <c r="Q3510" s="46" t="b">
        <f>EXACT(Table2[[#This Row],[rate]],Table2[[#This Row],[Check]])</f>
        <v>1</v>
      </c>
      <c r="R3510" s="46"/>
      <c r="S3510" s="46" t="str">
        <f>IF(Table2[[#This Row],[SRO]]="EOU",VLOOKUP(Table2[[#This Row],[BE]],[2]GD.List!$C$3:$N$5014,12,0),IF(Table2[[#This Row],[SRO]]="Local","Polyester Staple Fibre","SRO 492"))</f>
        <v>Textile Chemical</v>
      </c>
    </row>
    <row r="3511" spans="1:19" x14ac:dyDescent="0.25">
      <c r="A3511" s="120" t="s">
        <v>2443</v>
      </c>
      <c r="B3511" s="116" t="s">
        <v>2539</v>
      </c>
      <c r="C3511" s="165">
        <v>80847</v>
      </c>
      <c r="D3511" s="117">
        <v>5807.1019999999999</v>
      </c>
      <c r="E3511" s="7" t="s">
        <v>2535</v>
      </c>
      <c r="F3511" s="116" t="s">
        <v>2541</v>
      </c>
      <c r="G3511" s="156">
        <v>44790</v>
      </c>
      <c r="H3511" s="82">
        <v>88336016</v>
      </c>
      <c r="I3511" s="50">
        <v>0.1</v>
      </c>
      <c r="J3511" s="15">
        <v>4789.3999999999996</v>
      </c>
      <c r="K3511" s="15">
        <v>47894</v>
      </c>
      <c r="L3511" s="15"/>
      <c r="M3511" s="66" t="str">
        <f>TEXT(Table2[[#This Row],[Gd.Dt]],"mmm-yy")</f>
        <v>Aug-22</v>
      </c>
      <c r="N3511" s="46" t="str">
        <f>MID(Table2[[#This Row],[BE]],6,2)</f>
        <v>IB</v>
      </c>
      <c r="O3511" s="46" t="str">
        <f>IF(Table2[[#This Row],[Type]]="IB","EOU",IF(Table2[[#This Row],[Type]]="MB","Local","492"))</f>
        <v>EOU</v>
      </c>
      <c r="P3511" s="46">
        <f>ROUND(Table2[[#This Row],[Cons]]/Table2[[#This Row],[Qty.]],5)</f>
        <v>0.1</v>
      </c>
      <c r="Q3511" s="46" t="b">
        <f>EXACT(Table2[[#This Row],[rate]],Table2[[#This Row],[Check]])</f>
        <v>1</v>
      </c>
      <c r="R3511" s="46"/>
      <c r="S3511" s="46" t="str">
        <f>IF(Table2[[#This Row],[SRO]]="EOU",VLOOKUP(Table2[[#This Row],[BE]],[2]GD.List!$C$3:$N$5014,12,0),IF(Table2[[#This Row],[SRO]]="Local","Polyester Staple Fibre","SRO 492"))</f>
        <v>Packing Material</v>
      </c>
    </row>
    <row r="3512" spans="1:19" x14ac:dyDescent="0.25">
      <c r="A3512" s="120" t="s">
        <v>2461</v>
      </c>
      <c r="B3512" s="116" t="s">
        <v>2539</v>
      </c>
      <c r="C3512" s="165">
        <v>80847</v>
      </c>
      <c r="D3512" s="117">
        <v>3204.16</v>
      </c>
      <c r="E3512" s="7" t="s">
        <v>2535</v>
      </c>
      <c r="F3512" s="116" t="s">
        <v>2541</v>
      </c>
      <c r="G3512" s="156">
        <v>44790</v>
      </c>
      <c r="H3512" s="82">
        <v>88336016</v>
      </c>
      <c r="I3512" s="50">
        <v>7.0000000000000007E-2</v>
      </c>
      <c r="J3512" s="15">
        <v>4554.91</v>
      </c>
      <c r="K3512" s="15">
        <v>65070</v>
      </c>
      <c r="L3512" s="15"/>
      <c r="M3512" s="66" t="str">
        <f>TEXT(Table2[[#This Row],[Gd.Dt]],"mmm-yy")</f>
        <v>Aug-22</v>
      </c>
      <c r="N3512" s="46" t="str">
        <f>MID(Table2[[#This Row],[BE]],6,2)</f>
        <v>IB</v>
      </c>
      <c r="O3512" s="46" t="str">
        <f>IF(Table2[[#This Row],[Type]]="IB","EOU",IF(Table2[[#This Row],[Type]]="MB","Local","492"))</f>
        <v>EOU</v>
      </c>
      <c r="P3512" s="46">
        <f>ROUND(Table2[[#This Row],[Cons]]/Table2[[#This Row],[Qty.]],5)</f>
        <v>7.0000000000000007E-2</v>
      </c>
      <c r="Q3512" s="46" t="b">
        <f>EXACT(Table2[[#This Row],[rate]],Table2[[#This Row],[Check]])</f>
        <v>1</v>
      </c>
      <c r="R3512" s="46"/>
      <c r="S3512" s="46" t="str">
        <f>IF(Table2[[#This Row],[SRO]]="EOU",VLOOKUP(Table2[[#This Row],[BE]],[2]GD.List!$C$3:$N$5014,12,0),IF(Table2[[#This Row],[SRO]]="Local","Polyester Staple Fibre","SRO 492"))</f>
        <v>Textile Dyes</v>
      </c>
    </row>
    <row r="3513" spans="1:19" x14ac:dyDescent="0.25">
      <c r="A3513" s="120" t="s">
        <v>2496</v>
      </c>
      <c r="B3513" s="116" t="s">
        <v>2539</v>
      </c>
      <c r="C3513" s="165">
        <v>80847</v>
      </c>
      <c r="D3513" s="117">
        <v>3906.9090000000001</v>
      </c>
      <c r="E3513" s="7" t="s">
        <v>2535</v>
      </c>
      <c r="F3513" s="116" t="s">
        <v>2541</v>
      </c>
      <c r="G3513" s="156">
        <v>44790</v>
      </c>
      <c r="H3513" s="82">
        <v>88336016</v>
      </c>
      <c r="I3513" s="50">
        <v>0.04</v>
      </c>
      <c r="J3513" s="15">
        <v>1529.88</v>
      </c>
      <c r="K3513" s="15">
        <v>38246.959999999999</v>
      </c>
      <c r="L3513" s="15"/>
      <c r="M3513" s="66" t="str">
        <f>TEXT(Table2[[#This Row],[Gd.Dt]],"mmm-yy")</f>
        <v>Aug-22</v>
      </c>
      <c r="N3513" s="46" t="str">
        <f>MID(Table2[[#This Row],[BE]],6,2)</f>
        <v>IB</v>
      </c>
      <c r="O3513" s="46" t="str">
        <f>IF(Table2[[#This Row],[Type]]="IB","EOU",IF(Table2[[#This Row],[Type]]="MB","Local","492"))</f>
        <v>EOU</v>
      </c>
      <c r="P3513" s="46">
        <f>ROUND(Table2[[#This Row],[Cons]]/Table2[[#This Row],[Qty.]],5)</f>
        <v>0.04</v>
      </c>
      <c r="Q3513" s="46" t="b">
        <f>EXACT(Table2[[#This Row],[rate]],Table2[[#This Row],[Check]])</f>
        <v>1</v>
      </c>
      <c r="R3513" s="46"/>
      <c r="S3513" s="46" t="str">
        <f>IF(Table2[[#This Row],[SRO]]="EOU",VLOOKUP(Table2[[#This Row],[BE]],[2]GD.List!$C$3:$N$5014,12,0),IF(Table2[[#This Row],[SRO]]="Local","Polyester Staple Fibre","SRO 492"))</f>
        <v>Textile Chemical</v>
      </c>
    </row>
    <row r="3514" spans="1:19" x14ac:dyDescent="0.25">
      <c r="A3514" s="119" t="s">
        <v>2499</v>
      </c>
      <c r="B3514" s="116" t="s">
        <v>2539</v>
      </c>
      <c r="C3514" s="165">
        <v>80847</v>
      </c>
      <c r="D3514" s="117">
        <v>2701.12</v>
      </c>
      <c r="E3514" s="7" t="s">
        <v>2535</v>
      </c>
      <c r="F3514" s="116" t="s">
        <v>2541</v>
      </c>
      <c r="G3514" s="156">
        <v>44790</v>
      </c>
      <c r="H3514" s="82">
        <v>88336016</v>
      </c>
      <c r="I3514" s="50">
        <v>0.4</v>
      </c>
      <c r="J3514" s="15">
        <v>26028</v>
      </c>
      <c r="K3514" s="15">
        <v>65070</v>
      </c>
      <c r="L3514" s="15"/>
      <c r="M3514" s="66" t="str">
        <f>TEXT(Table2[[#This Row],[Gd.Dt]],"mmm-yy")</f>
        <v>Aug-22</v>
      </c>
      <c r="N3514" s="46" t="str">
        <f>MID(Table2[[#This Row],[BE]],6,2)</f>
        <v>IB</v>
      </c>
      <c r="O3514" s="46" t="str">
        <f>IF(Table2[[#This Row],[Type]]="IB","EOU",IF(Table2[[#This Row],[Type]]="MB","Local","492"))</f>
        <v>EOU</v>
      </c>
      <c r="P3514" s="46">
        <f>ROUND(Table2[[#This Row],[Cons]]/Table2[[#This Row],[Qty.]],5)</f>
        <v>0.4</v>
      </c>
      <c r="Q3514" s="46" t="b">
        <f>EXACT(Table2[[#This Row],[rate]],Table2[[#This Row],[Check]])</f>
        <v>1</v>
      </c>
      <c r="R3514" s="46"/>
      <c r="S3514" s="46" t="str">
        <f>IF(Table2[[#This Row],[SRO]]="EOU",VLOOKUP(Table2[[#This Row],[BE]],[2]GD.List!$C$3:$N$5014,12,0),IF(Table2[[#This Row],[SRO]]="Local","Polyester Staple Fibre","SRO 492"))</f>
        <v>Textile Coal</v>
      </c>
    </row>
    <row r="3515" spans="1:19" x14ac:dyDescent="0.25">
      <c r="A3515" s="119" t="s">
        <v>2499</v>
      </c>
      <c r="B3515" s="116" t="s">
        <v>2533</v>
      </c>
      <c r="C3515" s="165">
        <v>8840</v>
      </c>
      <c r="D3515" s="117">
        <v>2701.12</v>
      </c>
      <c r="E3515" s="7" t="s">
        <v>2534</v>
      </c>
      <c r="F3515" s="116" t="s">
        <v>2542</v>
      </c>
      <c r="G3515" s="156">
        <v>44789</v>
      </c>
      <c r="H3515" s="82">
        <v>12128150.609999999</v>
      </c>
      <c r="I3515" s="50">
        <v>0.1</v>
      </c>
      <c r="J3515" s="15">
        <v>355.1</v>
      </c>
      <c r="K3515" s="15">
        <v>3551</v>
      </c>
      <c r="L3515" s="15"/>
      <c r="M3515" s="66" t="str">
        <f>TEXT(Table2[[#This Row],[Gd.Dt]],"mmm-yy")</f>
        <v>Aug-22</v>
      </c>
      <c r="N3515" s="46" t="str">
        <f>MID(Table2[[#This Row],[BE]],6,2)</f>
        <v>IB</v>
      </c>
      <c r="O3515" s="46" t="str">
        <f>IF(Table2[[#This Row],[Type]]="IB","EOU",IF(Table2[[#This Row],[Type]]="MB","Local","492"))</f>
        <v>EOU</v>
      </c>
      <c r="P3515" s="46">
        <f>ROUND(Table2[[#This Row],[Cons]]/Table2[[#This Row],[Qty.]],5)</f>
        <v>0.1</v>
      </c>
      <c r="Q3515" s="46" t="b">
        <f>EXACT(Table2[[#This Row],[rate]],Table2[[#This Row],[Check]])</f>
        <v>1</v>
      </c>
      <c r="R3515" s="46"/>
      <c r="S3515" s="46" t="str">
        <f>IF(Table2[[#This Row],[SRO]]="EOU",VLOOKUP(Table2[[#This Row],[BE]],[2]GD.List!$C$3:$N$5014,12,0),IF(Table2[[#This Row],[SRO]]="Local","Polyester Staple Fibre","SRO 492"))</f>
        <v>Textile Coal</v>
      </c>
    </row>
    <row r="3516" spans="1:19" x14ac:dyDescent="0.25">
      <c r="A3516" s="120" t="s">
        <v>2499</v>
      </c>
      <c r="B3516" s="116" t="s">
        <v>2530</v>
      </c>
      <c r="C3516" s="165">
        <v>39000</v>
      </c>
      <c r="D3516" s="117">
        <v>2701.12</v>
      </c>
      <c r="E3516" s="7" t="s">
        <v>2532</v>
      </c>
      <c r="F3516" s="116" t="s">
        <v>2540</v>
      </c>
      <c r="G3516" s="156">
        <v>44789</v>
      </c>
      <c r="H3516" s="82">
        <v>40396484.130000003</v>
      </c>
      <c r="I3516" s="50">
        <v>0.4</v>
      </c>
      <c r="J3516" s="15">
        <v>7853.6</v>
      </c>
      <c r="K3516" s="15">
        <v>19634</v>
      </c>
      <c r="L3516" s="15"/>
      <c r="M3516" s="66" t="str">
        <f>TEXT(Table2[[#This Row],[Gd.Dt]],"mmm-yy")</f>
        <v>Aug-22</v>
      </c>
      <c r="N3516" s="46" t="str">
        <f>MID(Table2[[#This Row],[BE]],6,2)</f>
        <v>IB</v>
      </c>
      <c r="O3516" s="46" t="str">
        <f>IF(Table2[[#This Row],[Type]]="IB","EOU",IF(Table2[[#This Row],[Type]]="MB","Local","492"))</f>
        <v>EOU</v>
      </c>
      <c r="P3516" s="46">
        <f>ROUND(Table2[[#This Row],[Cons]]/Table2[[#This Row],[Qty.]],5)</f>
        <v>0.4</v>
      </c>
      <c r="Q3516" s="46" t="b">
        <f>EXACT(Table2[[#This Row],[rate]],Table2[[#This Row],[Check]])</f>
        <v>1</v>
      </c>
      <c r="R3516" s="46"/>
      <c r="S3516" s="46" t="str">
        <f>IF(Table2[[#This Row],[SRO]]="EOU",VLOOKUP(Table2[[#This Row],[BE]],[2]GD.List!$C$3:$N$5014,12,0),IF(Table2[[#This Row],[SRO]]="Local","Polyester Staple Fibre","SRO 492"))</f>
        <v>Textile Coal</v>
      </c>
    </row>
    <row r="3517" spans="1:19" x14ac:dyDescent="0.25">
      <c r="A3517" s="120" t="s">
        <v>2514</v>
      </c>
      <c r="B3517" s="116" t="s">
        <v>2529</v>
      </c>
      <c r="C3517" s="165">
        <v>3871</v>
      </c>
      <c r="D3517" s="117">
        <v>9607.11</v>
      </c>
      <c r="E3517" s="7" t="s">
        <v>2531</v>
      </c>
      <c r="F3517" s="116" t="s">
        <v>2543</v>
      </c>
      <c r="G3517" s="156">
        <v>44789</v>
      </c>
      <c r="H3517" s="82">
        <v>9340877.8399999999</v>
      </c>
      <c r="I3517" s="50">
        <v>1</v>
      </c>
      <c r="J3517" s="15">
        <v>16</v>
      </c>
      <c r="K3517" s="15">
        <v>16</v>
      </c>
      <c r="L3517" s="15"/>
      <c r="M3517" s="66" t="str">
        <f>TEXT(Table2[[#This Row],[Gd.Dt]],"mmm-yy")</f>
        <v>Aug-22</v>
      </c>
      <c r="N3517" s="46" t="str">
        <f>MID(Table2[[#This Row],[BE]],6,2)</f>
        <v>EP</v>
      </c>
      <c r="O3517" s="46" t="str">
        <f>IF(Table2[[#This Row],[Type]]="IB","EOU",IF(Table2[[#This Row],[Type]]="MB","Local","492"))</f>
        <v>492</v>
      </c>
      <c r="P3517" s="46">
        <f>ROUND(Table2[[#This Row],[Cons]]/Table2[[#This Row],[Qty.]],5)</f>
        <v>1</v>
      </c>
      <c r="Q3517" s="46" t="b">
        <f>EXACT(Table2[[#This Row],[rate]],Table2[[#This Row],[Check]])</f>
        <v>1</v>
      </c>
      <c r="R3517" s="46"/>
      <c r="S3517" s="46" t="str">
        <f>IF(Table2[[#This Row],[SRO]]="EOU",VLOOKUP(Table2[[#This Row],[BE]],[2]GD.List!$C$3:$N$5014,12,0),IF(Table2[[#This Row],[SRO]]="Local","Polyester Staple Fibre","SRO 492"))</f>
        <v>SRO 492</v>
      </c>
    </row>
    <row r="3518" spans="1:19" x14ac:dyDescent="0.25">
      <c r="A3518" s="120" t="s">
        <v>2517</v>
      </c>
      <c r="B3518" s="116" t="s">
        <v>2530</v>
      </c>
      <c r="C3518" s="165">
        <v>39000</v>
      </c>
      <c r="D3518" s="117">
        <v>3906.9090000000001</v>
      </c>
      <c r="E3518" s="7" t="s">
        <v>2532</v>
      </c>
      <c r="F3518" s="116" t="s">
        <v>2540</v>
      </c>
      <c r="G3518" s="156">
        <v>44789</v>
      </c>
      <c r="H3518" s="82">
        <v>40396484.130000003</v>
      </c>
      <c r="I3518" s="50">
        <v>0.04</v>
      </c>
      <c r="J3518" s="15">
        <v>104.28</v>
      </c>
      <c r="K3518" s="15">
        <v>2607</v>
      </c>
      <c r="L3518" s="15"/>
      <c r="M3518" s="66" t="str">
        <f>TEXT(Table2[[#This Row],[Gd.Dt]],"mmm-yy")</f>
        <v>Aug-22</v>
      </c>
      <c r="N3518" s="46" t="str">
        <f>MID(Table2[[#This Row],[BE]],6,2)</f>
        <v>IB</v>
      </c>
      <c r="O3518" s="46" t="str">
        <f>IF(Table2[[#This Row],[Type]]="IB","EOU",IF(Table2[[#This Row],[Type]]="MB","Local","492"))</f>
        <v>EOU</v>
      </c>
      <c r="P3518" s="46">
        <f>ROUND(Table2[[#This Row],[Cons]]/Table2[[#This Row],[Qty.]],5)</f>
        <v>0.04</v>
      </c>
      <c r="Q3518" s="46" t="b">
        <f>EXACT(Table2[[#This Row],[rate]],Table2[[#This Row],[Check]])</f>
        <v>1</v>
      </c>
      <c r="R3518" s="46"/>
      <c r="S3518" s="46" t="str">
        <f>IF(Table2[[#This Row],[SRO]]="EOU",VLOOKUP(Table2[[#This Row],[BE]],[2]GD.List!$C$3:$N$5014,12,0),IF(Table2[[#This Row],[SRO]]="Local","Polyester Staple Fibre","SRO 492"))</f>
        <v>Textile Chemical</v>
      </c>
    </row>
    <row r="3519" spans="1:19" x14ac:dyDescent="0.25">
      <c r="A3519" s="120" t="s">
        <v>2520</v>
      </c>
      <c r="B3519" s="116" t="s">
        <v>2530</v>
      </c>
      <c r="C3519" s="165">
        <v>39000</v>
      </c>
      <c r="D3519" s="117">
        <v>3809.9189999999999</v>
      </c>
      <c r="E3519" s="7" t="s">
        <v>2532</v>
      </c>
      <c r="F3519" s="116" t="s">
        <v>2540</v>
      </c>
      <c r="G3519" s="156">
        <v>44789</v>
      </c>
      <c r="H3519" s="82">
        <v>40396484.130000003</v>
      </c>
      <c r="I3519" s="50">
        <v>0.04</v>
      </c>
      <c r="J3519" s="15">
        <v>104.28</v>
      </c>
      <c r="K3519" s="15">
        <v>2607</v>
      </c>
      <c r="L3519" s="15"/>
      <c r="M3519" s="66" t="str">
        <f>TEXT(Table2[[#This Row],[Gd.Dt]],"mmm-yy")</f>
        <v>Aug-22</v>
      </c>
      <c r="N3519" s="46" t="str">
        <f>MID(Table2[[#This Row],[BE]],6,2)</f>
        <v>IB</v>
      </c>
      <c r="O3519" s="46" t="str">
        <f>IF(Table2[[#This Row],[Type]]="IB","EOU",IF(Table2[[#This Row],[Type]]="MB","Local","492"))</f>
        <v>EOU</v>
      </c>
      <c r="P3519" s="46">
        <f>ROUND(Table2[[#This Row],[Cons]]/Table2[[#This Row],[Qty.]],5)</f>
        <v>0.04</v>
      </c>
      <c r="Q3519" s="46" t="b">
        <f>EXACT(Table2[[#This Row],[rate]],Table2[[#This Row],[Check]])</f>
        <v>1</v>
      </c>
      <c r="R3519" s="46"/>
      <c r="S3519" s="46" t="str">
        <f>IF(Table2[[#This Row],[SRO]]="EOU",VLOOKUP(Table2[[#This Row],[BE]],[2]GD.List!$C$3:$N$5014,12,0),IF(Table2[[#This Row],[SRO]]="Local","Polyester Staple Fibre","SRO 492"))</f>
        <v>Textile Chemical</v>
      </c>
    </row>
    <row r="3520" spans="1:19" x14ac:dyDescent="0.25">
      <c r="A3520" s="120" t="s">
        <v>2528</v>
      </c>
      <c r="B3520" s="116" t="s">
        <v>2529</v>
      </c>
      <c r="C3520" s="165">
        <v>3871</v>
      </c>
      <c r="D3520" s="117">
        <v>9607.11</v>
      </c>
      <c r="E3520" s="7" t="s">
        <v>2531</v>
      </c>
      <c r="F3520" s="116" t="s">
        <v>2543</v>
      </c>
      <c r="G3520" s="156">
        <v>44789</v>
      </c>
      <c r="H3520" s="82">
        <v>9340877.8399999999</v>
      </c>
      <c r="I3520" s="50">
        <v>1</v>
      </c>
      <c r="J3520" s="15">
        <v>15</v>
      </c>
      <c r="K3520" s="15">
        <v>15</v>
      </c>
      <c r="L3520" s="15"/>
      <c r="M3520" s="66" t="str">
        <f>TEXT(Table2[[#This Row],[Gd.Dt]],"mmm-yy")</f>
        <v>Aug-22</v>
      </c>
      <c r="N3520" s="46" t="str">
        <f>MID(Table2[[#This Row],[BE]],6,2)</f>
        <v>EP</v>
      </c>
      <c r="O3520" s="46" t="str">
        <f>IF(Table2[[#This Row],[Type]]="IB","EOU",IF(Table2[[#This Row],[Type]]="MB","Local","492"))</f>
        <v>492</v>
      </c>
      <c r="P3520" s="46">
        <f>ROUND(Table2[[#This Row],[Cons]]/Table2[[#This Row],[Qty.]],5)</f>
        <v>1</v>
      </c>
      <c r="Q3520" s="46" t="b">
        <f>EXACT(Table2[[#This Row],[rate]],Table2[[#This Row],[Check]])</f>
        <v>1</v>
      </c>
      <c r="R3520" s="46"/>
      <c r="S3520" s="46" t="str">
        <f>IF(Table2[[#This Row],[SRO]]="EOU",VLOOKUP(Table2[[#This Row],[BE]],[2]GD.List!$C$3:$N$5014,12,0),IF(Table2[[#This Row],[SRO]]="Local","Polyester Staple Fibre","SRO 492"))</f>
        <v>SRO 492</v>
      </c>
    </row>
    <row r="3521" spans="1:19" x14ac:dyDescent="0.25">
      <c r="A3521" s="120" t="s">
        <v>2536</v>
      </c>
      <c r="B3521" s="116" t="s">
        <v>2539</v>
      </c>
      <c r="C3521" s="165">
        <v>80847</v>
      </c>
      <c r="D3521" s="117">
        <v>5210.1099999999997</v>
      </c>
      <c r="E3521" s="7" t="s">
        <v>2535</v>
      </c>
      <c r="F3521" s="116" t="s">
        <v>2541</v>
      </c>
      <c r="G3521" s="156">
        <v>44790</v>
      </c>
      <c r="H3521" s="82">
        <v>88336016</v>
      </c>
      <c r="I3521" s="50">
        <v>1.0101</v>
      </c>
      <c r="J3521" s="15">
        <v>746.76</v>
      </c>
      <c r="K3521" s="15">
        <v>739.29</v>
      </c>
      <c r="L3521" s="15"/>
      <c r="M3521" s="66" t="str">
        <f>TEXT(Table2[[#This Row],[Gd.Dt]],"mmm-yy")</f>
        <v>Aug-22</v>
      </c>
      <c r="N3521" s="46" t="str">
        <f>MID(Table2[[#This Row],[BE]],6,2)</f>
        <v>IB</v>
      </c>
      <c r="O3521" s="46" t="str">
        <f>IF(Table2[[#This Row],[Type]]="IB","EOU",IF(Table2[[#This Row],[Type]]="MB","Local","492"))</f>
        <v>EOU</v>
      </c>
      <c r="P3521" s="46">
        <f>ROUND(Table2[[#This Row],[Cons]]/Table2[[#This Row],[Qty.]],5)</f>
        <v>1.0101</v>
      </c>
      <c r="Q3521" s="46" t="b">
        <f>EXACT(Table2[[#This Row],[rate]],Table2[[#This Row],[Check]])</f>
        <v>1</v>
      </c>
      <c r="R3521" s="46"/>
      <c r="S3521" s="46" t="str">
        <f>IF(Table2[[#This Row],[SRO]]="EOU",VLOOKUP(Table2[[#This Row],[BE]],[2]GD.List!$C$3:$N$5014,12,0),IF(Table2[[#This Row],[SRO]]="Local","Polyester Staple Fibre","SRO 492"))</f>
        <v>Blended Fabric</v>
      </c>
    </row>
    <row r="3522" spans="1:19" x14ac:dyDescent="0.25">
      <c r="A3522" s="120" t="s">
        <v>2537</v>
      </c>
      <c r="B3522" s="116" t="s">
        <v>2539</v>
      </c>
      <c r="C3522" s="165">
        <v>80847</v>
      </c>
      <c r="D3522" s="117">
        <v>5210.1099999999997</v>
      </c>
      <c r="E3522" s="7" t="s">
        <v>2535</v>
      </c>
      <c r="F3522" s="116" t="s">
        <v>2541</v>
      </c>
      <c r="G3522" s="156">
        <v>44790</v>
      </c>
      <c r="H3522" s="82">
        <v>88336016</v>
      </c>
      <c r="I3522" s="50">
        <v>1.0101</v>
      </c>
      <c r="J3522" s="15">
        <v>1275</v>
      </c>
      <c r="K3522" s="15">
        <v>1262.25</v>
      </c>
      <c r="L3522" s="15"/>
      <c r="M3522" s="66" t="str">
        <f>TEXT(Table2[[#This Row],[Gd.Dt]],"mmm-yy")</f>
        <v>Aug-22</v>
      </c>
      <c r="N3522" s="46" t="str">
        <f>MID(Table2[[#This Row],[BE]],6,2)</f>
        <v>IB</v>
      </c>
      <c r="O3522" s="46" t="str">
        <f>IF(Table2[[#This Row],[Type]]="IB","EOU",IF(Table2[[#This Row],[Type]]="MB","Local","492"))</f>
        <v>EOU</v>
      </c>
      <c r="P3522" s="46">
        <f>ROUND(Table2[[#This Row],[Cons]]/Table2[[#This Row],[Qty.]],5)</f>
        <v>1.0101</v>
      </c>
      <c r="Q3522" s="46" t="b">
        <f>EXACT(Table2[[#This Row],[rate]],Table2[[#This Row],[Check]])</f>
        <v>1</v>
      </c>
      <c r="R3522" s="46"/>
      <c r="S3522" s="46" t="str">
        <f>IF(Table2[[#This Row],[SRO]]="EOU",VLOOKUP(Table2[[#This Row],[BE]],[2]GD.List!$C$3:$N$5014,12,0),IF(Table2[[#This Row],[SRO]]="Local","Polyester Staple Fibre","SRO 492"))</f>
        <v>Blended Fabric</v>
      </c>
    </row>
    <row r="3523" spans="1:19" x14ac:dyDescent="0.25">
      <c r="A3523" s="119" t="s">
        <v>2538</v>
      </c>
      <c r="B3523" s="119" t="s">
        <v>2539</v>
      </c>
      <c r="C3523" s="170">
        <v>80847</v>
      </c>
      <c r="D3523" s="171">
        <v>5210.49</v>
      </c>
      <c r="E3523" s="162" t="s">
        <v>2535</v>
      </c>
      <c r="F3523" s="119" t="s">
        <v>2541</v>
      </c>
      <c r="G3523" s="163">
        <v>44790</v>
      </c>
      <c r="H3523" s="172">
        <v>88336016</v>
      </c>
      <c r="I3523" s="53">
        <v>1.0101</v>
      </c>
      <c r="J3523" s="30">
        <v>950</v>
      </c>
      <c r="K3523" s="30">
        <v>940.5</v>
      </c>
      <c r="L3523" s="30"/>
      <c r="M3523" s="66" t="str">
        <f>TEXT(Table2[[#This Row],[Gd.Dt]],"mmm-yy")</f>
        <v>Aug-22</v>
      </c>
      <c r="N3523" s="46" t="str">
        <f>MID(Table2[[#This Row],[BE]],6,2)</f>
        <v>IB</v>
      </c>
      <c r="O3523" s="46" t="str">
        <f>IF(Table2[[#This Row],[Type]]="IB","EOU",IF(Table2[[#This Row],[Type]]="MB","Local","492"))</f>
        <v>EOU</v>
      </c>
      <c r="P3523" s="46">
        <f>ROUND(Table2[[#This Row],[Cons]]/Table2[[#This Row],[Qty.]],5)</f>
        <v>1.0101</v>
      </c>
      <c r="Q3523" s="46" t="b">
        <f>EXACT(Table2[[#This Row],[rate]],Table2[[#This Row],[Check]])</f>
        <v>1</v>
      </c>
      <c r="R3523" s="46"/>
      <c r="S3523" s="46" t="str">
        <f>IF(Table2[[#This Row],[SRO]]="EOU",VLOOKUP(Table2[[#This Row],[BE]],[2]GD.List!$C$3:$N$5014,12,0),IF(Table2[[#This Row],[SRO]]="Local","Polyester Staple Fibre","SRO 492"))</f>
        <v>Blended Fabric</v>
      </c>
    </row>
    <row r="3524" spans="1:19" x14ac:dyDescent="0.25">
      <c r="A3524" s="440" t="s">
        <v>2221</v>
      </c>
      <c r="B3524" s="440" t="s">
        <v>2559</v>
      </c>
      <c r="C3524" s="441">
        <v>35492</v>
      </c>
      <c r="D3524" s="442">
        <v>5201.009</v>
      </c>
      <c r="E3524" s="7" t="s">
        <v>2563</v>
      </c>
      <c r="F3524" s="440" t="s">
        <v>2564</v>
      </c>
      <c r="G3524" s="156">
        <v>44791</v>
      </c>
      <c r="H3524" s="443">
        <v>36869359.350000001</v>
      </c>
      <c r="I3524" s="50">
        <v>0.48980000000000001</v>
      </c>
      <c r="J3524" s="444">
        <v>2023.36</v>
      </c>
      <c r="K3524" s="444">
        <v>4131</v>
      </c>
      <c r="L3524" s="444"/>
      <c r="M3524" s="438" t="str">
        <f>TEXT(Table2[[#This Row],[Gd.Dt]],"mmm-yy")</f>
        <v>Aug-22</v>
      </c>
      <c r="N3524" s="46" t="str">
        <f>MID(Table2[[#This Row],[BE]],6,2)</f>
        <v>IB</v>
      </c>
      <c r="O3524" s="46" t="str">
        <f>IF(Table2[[#This Row],[Type]]="IB","EOU",IF(Table2[[#This Row],[Type]]="MB","Local","492"))</f>
        <v>EOU</v>
      </c>
      <c r="P3524" s="46">
        <f>ROUND(Table2[[#This Row],[Cons]]/Table2[[#This Row],[Qty.]],5)</f>
        <v>0.48980000000000001</v>
      </c>
      <c r="Q3524" s="46" t="b">
        <f>EXACT(Table2[[#This Row],[rate]],Table2[[#This Row],[Check]])</f>
        <v>1</v>
      </c>
      <c r="R3524" s="46"/>
      <c r="S3524" s="46" t="str">
        <f>IF(Table2[[#This Row],[SRO]]="EOU",VLOOKUP(Table2[[#This Row],[BE]],[2]GD.List!$C$3:$N$5014,12,0),IF(Table2[[#This Row],[SRO]]="Local","Polyester Staple Fibre","SRO 492"))</f>
        <v>Raw Cotton</v>
      </c>
    </row>
    <row r="3525" spans="1:19" x14ac:dyDescent="0.25">
      <c r="A3525" s="445" t="s">
        <v>2221</v>
      </c>
      <c r="B3525" s="440" t="s">
        <v>2558</v>
      </c>
      <c r="C3525" s="441">
        <v>30360</v>
      </c>
      <c r="D3525" s="442">
        <v>5201.009</v>
      </c>
      <c r="E3525" s="7" t="s">
        <v>2562</v>
      </c>
      <c r="F3525" s="440" t="s">
        <v>2565</v>
      </c>
      <c r="G3525" s="156">
        <v>44790</v>
      </c>
      <c r="H3525" s="443">
        <v>25385172.370000001</v>
      </c>
      <c r="I3525" s="50">
        <v>0.624</v>
      </c>
      <c r="J3525" s="444">
        <v>13185.74</v>
      </c>
      <c r="K3525" s="444">
        <v>21131</v>
      </c>
      <c r="L3525" s="444"/>
      <c r="M3525" s="438" t="str">
        <f>TEXT(Table2[[#This Row],[Gd.Dt]],"mmm-yy")</f>
        <v>Aug-22</v>
      </c>
      <c r="N3525" s="46" t="str">
        <f>MID(Table2[[#This Row],[BE]],6,2)</f>
        <v>IB</v>
      </c>
      <c r="O3525" s="46" t="str">
        <f>IF(Table2[[#This Row],[Type]]="IB","EOU",IF(Table2[[#This Row],[Type]]="MB","Local","492"))</f>
        <v>EOU</v>
      </c>
      <c r="P3525" s="46">
        <f>ROUND(Table2[[#This Row],[Cons]]/Table2[[#This Row],[Qty.]],5)</f>
        <v>0.624</v>
      </c>
      <c r="Q3525" s="46" t="b">
        <f>EXACT(Table2[[#This Row],[rate]],Table2[[#This Row],[Check]])</f>
        <v>1</v>
      </c>
      <c r="R3525" s="46"/>
      <c r="S3525" s="46" t="str">
        <f>IF(Table2[[#This Row],[SRO]]="EOU",VLOOKUP(Table2[[#This Row],[BE]],[2]GD.List!$C$3:$N$5014,12,0),IF(Table2[[#This Row],[SRO]]="Local","Polyester Staple Fibre","SRO 492"))</f>
        <v>Raw Cotton</v>
      </c>
    </row>
    <row r="3526" spans="1:19" x14ac:dyDescent="0.25">
      <c r="A3526" s="445" t="s">
        <v>2309</v>
      </c>
      <c r="B3526" s="440" t="s">
        <v>2559</v>
      </c>
      <c r="C3526" s="441">
        <v>35492</v>
      </c>
      <c r="D3526" s="442">
        <v>3906.9029999999998</v>
      </c>
      <c r="E3526" s="7" t="s">
        <v>2563</v>
      </c>
      <c r="F3526" s="440" t="s">
        <v>2564</v>
      </c>
      <c r="G3526" s="156">
        <v>44791</v>
      </c>
      <c r="H3526" s="443">
        <v>36869359.350000001</v>
      </c>
      <c r="I3526" s="50">
        <v>0.04</v>
      </c>
      <c r="J3526" s="444">
        <v>158.91999999999999</v>
      </c>
      <c r="K3526" s="444">
        <v>3973</v>
      </c>
      <c r="L3526" s="444"/>
      <c r="M3526" s="438" t="str">
        <f>TEXT(Table2[[#This Row],[Gd.Dt]],"mmm-yy")</f>
        <v>Aug-22</v>
      </c>
      <c r="N3526" s="46" t="str">
        <f>MID(Table2[[#This Row],[BE]],6,2)</f>
        <v>IB</v>
      </c>
      <c r="O3526" s="46" t="str">
        <f>IF(Table2[[#This Row],[Type]]="IB","EOU",IF(Table2[[#This Row],[Type]]="MB","Local","492"))</f>
        <v>EOU</v>
      </c>
      <c r="P3526" s="46">
        <f>ROUND(Table2[[#This Row],[Cons]]/Table2[[#This Row],[Qty.]],5)</f>
        <v>0.04</v>
      </c>
      <c r="Q3526" s="46" t="b">
        <f>EXACT(Table2[[#This Row],[rate]],Table2[[#This Row],[Check]])</f>
        <v>1</v>
      </c>
      <c r="R3526" s="46"/>
      <c r="S3526" s="46" t="str">
        <f>IF(Table2[[#This Row],[SRO]]="EOU",VLOOKUP(Table2[[#This Row],[BE]],[2]GD.List!$C$3:$N$5014,12,0),IF(Table2[[#This Row],[SRO]]="Local","Polyester Staple Fibre","SRO 492"))</f>
        <v>Textile Chemical</v>
      </c>
    </row>
    <row r="3527" spans="1:19" x14ac:dyDescent="0.25">
      <c r="A3527" s="446" t="s">
        <v>2418</v>
      </c>
      <c r="B3527" s="440" t="s">
        <v>2559</v>
      </c>
      <c r="C3527" s="441">
        <v>35492</v>
      </c>
      <c r="D3527" s="442">
        <v>2847</v>
      </c>
      <c r="E3527" s="7" t="s">
        <v>2563</v>
      </c>
      <c r="F3527" s="440" t="s">
        <v>2564</v>
      </c>
      <c r="G3527" s="156">
        <v>44791</v>
      </c>
      <c r="H3527" s="443">
        <v>36869359.350000001</v>
      </c>
      <c r="I3527" s="50">
        <v>0.03</v>
      </c>
      <c r="J3527" s="444">
        <v>446.73</v>
      </c>
      <c r="K3527" s="444">
        <v>14891</v>
      </c>
      <c r="L3527" s="444"/>
      <c r="M3527" s="438" t="str">
        <f>TEXT(Table2[[#This Row],[Gd.Dt]],"mmm-yy")</f>
        <v>Aug-22</v>
      </c>
      <c r="N3527" s="46" t="str">
        <f>MID(Table2[[#This Row],[BE]],6,2)</f>
        <v>IB</v>
      </c>
      <c r="O3527" s="46" t="str">
        <f>IF(Table2[[#This Row],[Type]]="IB","EOU",IF(Table2[[#This Row],[Type]]="MB","Local","492"))</f>
        <v>EOU</v>
      </c>
      <c r="P3527" s="46">
        <f>ROUND(Table2[[#This Row],[Cons]]/Table2[[#This Row],[Qty.]],5)</f>
        <v>0.03</v>
      </c>
      <c r="Q3527" s="46" t="b">
        <f>EXACT(Table2[[#This Row],[rate]],Table2[[#This Row],[Check]])</f>
        <v>1</v>
      </c>
      <c r="R3527" s="46"/>
      <c r="S3527" s="46" t="str">
        <f>IF(Table2[[#This Row],[SRO]]="EOU",VLOOKUP(Table2[[#This Row],[BE]],[2]GD.List!$C$3:$N$5014,12,0),IF(Table2[[#This Row],[SRO]]="Local","Polyester Staple Fibre","SRO 492"))</f>
        <v>Textile Chemical</v>
      </c>
    </row>
    <row r="3528" spans="1:19" x14ac:dyDescent="0.25">
      <c r="A3528" s="446" t="s">
        <v>2418</v>
      </c>
      <c r="B3528" s="440" t="s">
        <v>2560</v>
      </c>
      <c r="C3528" s="441">
        <v>4315</v>
      </c>
      <c r="D3528" s="442">
        <v>2847</v>
      </c>
      <c r="E3528" s="7" t="s">
        <v>2561</v>
      </c>
      <c r="F3528" s="440" t="s">
        <v>2566</v>
      </c>
      <c r="G3528" s="156">
        <v>44790</v>
      </c>
      <c r="H3528" s="443">
        <v>4910159.7</v>
      </c>
      <c r="I3528" s="50">
        <v>0.03</v>
      </c>
      <c r="J3528" s="444">
        <v>63.99</v>
      </c>
      <c r="K3528" s="444">
        <v>2133</v>
      </c>
      <c r="L3528" s="444"/>
      <c r="M3528" s="438" t="str">
        <f>TEXT(Table2[[#This Row],[Gd.Dt]],"mmm-yy")</f>
        <v>Aug-22</v>
      </c>
      <c r="N3528" s="46" t="str">
        <f>MID(Table2[[#This Row],[BE]],6,2)</f>
        <v>IB</v>
      </c>
      <c r="O3528" s="46" t="str">
        <f>IF(Table2[[#This Row],[Type]]="IB","EOU",IF(Table2[[#This Row],[Type]]="MB","Local","492"))</f>
        <v>EOU</v>
      </c>
      <c r="P3528" s="46">
        <f>ROUND(Table2[[#This Row],[Cons]]/Table2[[#This Row],[Qty.]],5)</f>
        <v>0.03</v>
      </c>
      <c r="Q3528" s="46" t="b">
        <f>EXACT(Table2[[#This Row],[rate]],Table2[[#This Row],[Check]])</f>
        <v>1</v>
      </c>
      <c r="R3528" s="46"/>
      <c r="S3528" s="46" t="str">
        <f>IF(Table2[[#This Row],[SRO]]="EOU",VLOOKUP(Table2[[#This Row],[BE]],[2]GD.List!$C$3:$N$5014,12,0),IF(Table2[[#This Row],[SRO]]="Local","Polyester Staple Fibre","SRO 492"))</f>
        <v>Textile Chemical</v>
      </c>
    </row>
    <row r="3529" spans="1:19" x14ac:dyDescent="0.25">
      <c r="A3529" s="445" t="s">
        <v>2418</v>
      </c>
      <c r="B3529" s="440" t="s">
        <v>2558</v>
      </c>
      <c r="C3529" s="441">
        <v>30360</v>
      </c>
      <c r="D3529" s="442">
        <v>2847</v>
      </c>
      <c r="E3529" s="7" t="s">
        <v>2562</v>
      </c>
      <c r="F3529" s="440" t="s">
        <v>2565</v>
      </c>
      <c r="G3529" s="156">
        <v>44790</v>
      </c>
      <c r="H3529" s="443">
        <v>25385172.370000001</v>
      </c>
      <c r="I3529" s="50">
        <v>0.03</v>
      </c>
      <c r="J3529" s="444">
        <v>633.92999999999995</v>
      </c>
      <c r="K3529" s="444">
        <v>21131</v>
      </c>
      <c r="L3529" s="444"/>
      <c r="M3529" s="438" t="str">
        <f>TEXT(Table2[[#This Row],[Gd.Dt]],"mmm-yy")</f>
        <v>Aug-22</v>
      </c>
      <c r="N3529" s="46" t="str">
        <f>MID(Table2[[#This Row],[BE]],6,2)</f>
        <v>IB</v>
      </c>
      <c r="O3529" s="46" t="str">
        <f>IF(Table2[[#This Row],[Type]]="IB","EOU",IF(Table2[[#This Row],[Type]]="MB","Local","492"))</f>
        <v>EOU</v>
      </c>
      <c r="P3529" s="46">
        <f>ROUND(Table2[[#This Row],[Cons]]/Table2[[#This Row],[Qty.]],5)</f>
        <v>0.03</v>
      </c>
      <c r="Q3529" s="46" t="b">
        <f>EXACT(Table2[[#This Row],[rate]],Table2[[#This Row],[Check]])</f>
        <v>1</v>
      </c>
      <c r="R3529" s="46"/>
      <c r="S3529" s="46" t="str">
        <f>IF(Table2[[#This Row],[SRO]]="EOU",VLOOKUP(Table2[[#This Row],[BE]],[2]GD.List!$C$3:$N$5014,12,0),IF(Table2[[#This Row],[SRO]]="Local","Polyester Staple Fibre","SRO 492"))</f>
        <v>Textile Chemical</v>
      </c>
    </row>
    <row r="3530" spans="1:19" x14ac:dyDescent="0.25">
      <c r="A3530" s="446" t="s">
        <v>2499</v>
      </c>
      <c r="B3530" s="440" t="s">
        <v>2559</v>
      </c>
      <c r="C3530" s="441">
        <v>35492</v>
      </c>
      <c r="D3530" s="442">
        <v>2701.12</v>
      </c>
      <c r="E3530" s="7" t="s">
        <v>2563</v>
      </c>
      <c r="F3530" s="440" t="s">
        <v>2564</v>
      </c>
      <c r="G3530" s="156">
        <v>44791</v>
      </c>
      <c r="H3530" s="443">
        <v>36869359.350000001</v>
      </c>
      <c r="I3530" s="50">
        <v>0.4</v>
      </c>
      <c r="J3530" s="444">
        <v>5956.4000000000005</v>
      </c>
      <c r="K3530" s="444">
        <v>14891</v>
      </c>
      <c r="L3530" s="444"/>
      <c r="M3530" s="438" t="str">
        <f>TEXT(Table2[[#This Row],[Gd.Dt]],"mmm-yy")</f>
        <v>Aug-22</v>
      </c>
      <c r="N3530" s="46" t="str">
        <f>MID(Table2[[#This Row],[BE]],6,2)</f>
        <v>IB</v>
      </c>
      <c r="O3530" s="46" t="str">
        <f>IF(Table2[[#This Row],[Type]]="IB","EOU",IF(Table2[[#This Row],[Type]]="MB","Local","492"))</f>
        <v>EOU</v>
      </c>
      <c r="P3530" s="46">
        <f>ROUND(Table2[[#This Row],[Cons]]/Table2[[#This Row],[Qty.]],5)</f>
        <v>0.4</v>
      </c>
      <c r="Q3530" s="46" t="b">
        <f>EXACT(Table2[[#This Row],[rate]],Table2[[#This Row],[Check]])</f>
        <v>1</v>
      </c>
      <c r="R3530" s="46"/>
      <c r="S3530" s="46" t="str">
        <f>IF(Table2[[#This Row],[SRO]]="EOU",VLOOKUP(Table2[[#This Row],[BE]],[2]GD.List!$C$3:$N$5014,12,0),IF(Table2[[#This Row],[SRO]]="Local","Polyester Staple Fibre","SRO 492"))</f>
        <v>Textile Coal</v>
      </c>
    </row>
    <row r="3531" spans="1:19" x14ac:dyDescent="0.25">
      <c r="A3531" s="446" t="s">
        <v>2499</v>
      </c>
      <c r="B3531" s="440" t="s">
        <v>2560</v>
      </c>
      <c r="C3531" s="441">
        <v>4315</v>
      </c>
      <c r="D3531" s="442">
        <v>2701.12</v>
      </c>
      <c r="E3531" s="7" t="s">
        <v>2561</v>
      </c>
      <c r="F3531" s="440" t="s">
        <v>2566</v>
      </c>
      <c r="G3531" s="156">
        <v>44790</v>
      </c>
      <c r="H3531" s="443">
        <v>4910159.7</v>
      </c>
      <c r="I3531" s="50">
        <v>0.1</v>
      </c>
      <c r="J3531" s="444">
        <v>213.3</v>
      </c>
      <c r="K3531" s="444">
        <v>2133</v>
      </c>
      <c r="L3531" s="444"/>
      <c r="M3531" s="438" t="str">
        <f>TEXT(Table2[[#This Row],[Gd.Dt]],"mmm-yy")</f>
        <v>Aug-22</v>
      </c>
      <c r="N3531" s="46" t="str">
        <f>MID(Table2[[#This Row],[BE]],6,2)</f>
        <v>IB</v>
      </c>
      <c r="O3531" s="46" t="str">
        <f>IF(Table2[[#This Row],[Type]]="IB","EOU",IF(Table2[[#This Row],[Type]]="MB","Local","492"))</f>
        <v>EOU</v>
      </c>
      <c r="P3531" s="46">
        <f>ROUND(Table2[[#This Row],[Cons]]/Table2[[#This Row],[Qty.]],5)</f>
        <v>0.1</v>
      </c>
      <c r="Q3531" s="46" t="b">
        <f>EXACT(Table2[[#This Row],[rate]],Table2[[#This Row],[Check]])</f>
        <v>1</v>
      </c>
      <c r="R3531" s="46"/>
      <c r="S3531" s="46" t="str">
        <f>IF(Table2[[#This Row],[SRO]]="EOU",VLOOKUP(Table2[[#This Row],[BE]],[2]GD.List!$C$3:$N$5014,12,0),IF(Table2[[#This Row],[SRO]]="Local","Polyester Staple Fibre","SRO 492"))</f>
        <v>Textile Coal</v>
      </c>
    </row>
    <row r="3532" spans="1:19" x14ac:dyDescent="0.25">
      <c r="A3532" s="445" t="s">
        <v>2499</v>
      </c>
      <c r="B3532" s="440" t="s">
        <v>2558</v>
      </c>
      <c r="C3532" s="441">
        <v>30360</v>
      </c>
      <c r="D3532" s="442">
        <v>2701.12</v>
      </c>
      <c r="E3532" s="7" t="s">
        <v>2562</v>
      </c>
      <c r="F3532" s="440" t="s">
        <v>2565</v>
      </c>
      <c r="G3532" s="156">
        <v>44790</v>
      </c>
      <c r="H3532" s="443">
        <v>25385172.370000001</v>
      </c>
      <c r="I3532" s="50">
        <v>0.4</v>
      </c>
      <c r="J3532" s="444">
        <v>8452.4</v>
      </c>
      <c r="K3532" s="444">
        <v>21131</v>
      </c>
      <c r="L3532" s="444"/>
      <c r="M3532" s="438" t="str">
        <f>TEXT(Table2[[#This Row],[Gd.Dt]],"mmm-yy")</f>
        <v>Aug-22</v>
      </c>
      <c r="N3532" s="46" t="str">
        <f>MID(Table2[[#This Row],[BE]],6,2)</f>
        <v>IB</v>
      </c>
      <c r="O3532" s="46" t="str">
        <f>IF(Table2[[#This Row],[Type]]="IB","EOU",IF(Table2[[#This Row],[Type]]="MB","Local","492"))</f>
        <v>EOU</v>
      </c>
      <c r="P3532" s="46">
        <f>ROUND(Table2[[#This Row],[Cons]]/Table2[[#This Row],[Qty.]],5)</f>
        <v>0.4</v>
      </c>
      <c r="Q3532" s="46" t="b">
        <f>EXACT(Table2[[#This Row],[rate]],Table2[[#This Row],[Check]])</f>
        <v>1</v>
      </c>
      <c r="R3532" s="46"/>
      <c r="S3532" s="46" t="str">
        <f>IF(Table2[[#This Row],[SRO]]="EOU",VLOOKUP(Table2[[#This Row],[BE]],[2]GD.List!$C$3:$N$5014,12,0),IF(Table2[[#This Row],[SRO]]="Local","Polyester Staple Fibre","SRO 492"))</f>
        <v>Textile Coal</v>
      </c>
    </row>
    <row r="3533" spans="1:19" x14ac:dyDescent="0.25">
      <c r="A3533" s="445" t="s">
        <v>2517</v>
      </c>
      <c r="B3533" s="440" t="s">
        <v>2559</v>
      </c>
      <c r="C3533" s="441">
        <v>35492</v>
      </c>
      <c r="D3533" s="442">
        <v>3906.9090000000001</v>
      </c>
      <c r="E3533" s="7" t="s">
        <v>2563</v>
      </c>
      <c r="F3533" s="440" t="s">
        <v>2564</v>
      </c>
      <c r="G3533" s="156">
        <v>44791</v>
      </c>
      <c r="H3533" s="443">
        <v>36869359.350000001</v>
      </c>
      <c r="I3533" s="50">
        <v>0.04</v>
      </c>
      <c r="J3533" s="444">
        <v>158.91999999999999</v>
      </c>
      <c r="K3533" s="444">
        <v>3973</v>
      </c>
      <c r="L3533" s="444"/>
      <c r="M3533" s="438" t="str">
        <f>TEXT(Table2[[#This Row],[Gd.Dt]],"mmm-yy")</f>
        <v>Aug-22</v>
      </c>
      <c r="N3533" s="46" t="str">
        <f>MID(Table2[[#This Row],[BE]],6,2)</f>
        <v>IB</v>
      </c>
      <c r="O3533" s="46" t="str">
        <f>IF(Table2[[#This Row],[Type]]="IB","EOU",IF(Table2[[#This Row],[Type]]="MB","Local","492"))</f>
        <v>EOU</v>
      </c>
      <c r="P3533" s="46">
        <f>ROUND(Table2[[#This Row],[Cons]]/Table2[[#This Row],[Qty.]],5)</f>
        <v>0.04</v>
      </c>
      <c r="Q3533" s="46" t="b">
        <f>EXACT(Table2[[#This Row],[rate]],Table2[[#This Row],[Check]])</f>
        <v>1</v>
      </c>
      <c r="R3533" s="46"/>
      <c r="S3533" s="46" t="str">
        <f>IF(Table2[[#This Row],[SRO]]="EOU",VLOOKUP(Table2[[#This Row],[BE]],[2]GD.List!$C$3:$N$5014,12,0),IF(Table2[[#This Row],[SRO]]="Local","Polyester Staple Fibre","SRO 492"))</f>
        <v>Textile Chemical</v>
      </c>
    </row>
    <row r="3534" spans="1:19" x14ac:dyDescent="0.25">
      <c r="A3534" s="446" t="s">
        <v>2520</v>
      </c>
      <c r="B3534" s="446" t="s">
        <v>2559</v>
      </c>
      <c r="C3534" s="447">
        <v>35492</v>
      </c>
      <c r="D3534" s="448">
        <v>3809.9189999999999</v>
      </c>
      <c r="E3534" s="162" t="s">
        <v>2563</v>
      </c>
      <c r="F3534" s="446" t="s">
        <v>2564</v>
      </c>
      <c r="G3534" s="163">
        <v>44791</v>
      </c>
      <c r="H3534" s="449">
        <v>36869359.350000001</v>
      </c>
      <c r="I3534" s="53">
        <v>0.04</v>
      </c>
      <c r="J3534" s="450">
        <v>158.91999999999999</v>
      </c>
      <c r="K3534" s="450">
        <v>3973</v>
      </c>
      <c r="L3534" s="450"/>
      <c r="M3534" s="439" t="str">
        <f>TEXT(Table2[[#This Row],[Gd.Dt]],"mmm-yy")</f>
        <v>Aug-22</v>
      </c>
      <c r="N3534" s="47" t="str">
        <f>MID(Table2[[#This Row],[BE]],6,2)</f>
        <v>IB</v>
      </c>
      <c r="O3534" s="47" t="str">
        <f>IF(Table2[[#This Row],[Type]]="IB","EOU",IF(Table2[[#This Row],[Type]]="MB","Local","492"))</f>
        <v>EOU</v>
      </c>
      <c r="P3534" s="47">
        <f>ROUND(Table2[[#This Row],[Cons]]/Table2[[#This Row],[Qty.]],5)</f>
        <v>0.04</v>
      </c>
      <c r="Q3534" s="47" t="b">
        <f>EXACT(Table2[[#This Row],[rate]],Table2[[#This Row],[Check]])</f>
        <v>1</v>
      </c>
      <c r="R3534" s="47"/>
      <c r="S3534" s="47" t="str">
        <f>IF(Table2[[#This Row],[SRO]]="EOU",VLOOKUP(Table2[[#This Row],[BE]],[2]GD.List!$C$3:$N$5014,12,0),IF(Table2[[#This Row],[SRO]]="Local","Polyester Staple Fibre","SRO 492"))</f>
        <v>Textile Chemical</v>
      </c>
    </row>
    <row r="3535" spans="1:19" x14ac:dyDescent="0.25">
      <c r="A3535" s="451" t="s">
        <v>2309</v>
      </c>
      <c r="B3535" s="453" t="s">
        <v>2567</v>
      </c>
      <c r="C3535" s="454">
        <v>24000</v>
      </c>
      <c r="D3535" s="455">
        <v>3906.9029999999998</v>
      </c>
      <c r="E3535" t="s">
        <v>2568</v>
      </c>
      <c r="F3535" s="453" t="s">
        <v>2569</v>
      </c>
      <c r="G3535" s="24">
        <v>44792</v>
      </c>
      <c r="H3535" s="456">
        <v>36610076.990000002</v>
      </c>
      <c r="I3535" s="22">
        <v>0.04</v>
      </c>
      <c r="J3535" s="444">
        <v>741.12</v>
      </c>
      <c r="K3535" s="444">
        <v>18528</v>
      </c>
      <c r="L3535" s="444"/>
      <c r="M3535" s="438" t="str">
        <f>TEXT(Table2[[#This Row],[Gd.Dt]],"mmm-yy")</f>
        <v>Aug-22</v>
      </c>
      <c r="N3535" s="46" t="str">
        <f>MID(Table2[[#This Row],[BE]],6,2)</f>
        <v>IB</v>
      </c>
      <c r="O3535" s="46" t="str">
        <f>IF(Table2[[#This Row],[Type]]="IB","EOU",IF(Table2[[#This Row],[Type]]="MB","Local","492"))</f>
        <v>EOU</v>
      </c>
      <c r="P3535" s="46">
        <f>ROUND(Table2[[#This Row],[Cons]]/Table2[[#This Row],[Qty.]],5)</f>
        <v>0.04</v>
      </c>
      <c r="Q3535" s="46" t="b">
        <f>EXACT(Table2[[#This Row],[rate]],Table2[[#This Row],[Check]])</f>
        <v>1</v>
      </c>
      <c r="R3535" s="46"/>
      <c r="S3535" s="46" t="str">
        <f>IF(Table2[[#This Row],[SRO]]="EOU",VLOOKUP(Table2[[#This Row],[BE]],[2]GD.List!$C$3:$N$5014,12,0),IF(Table2[[#This Row],[SRO]]="Local","Polyester Staple Fibre","SRO 492"))</f>
        <v>Textile Chemical</v>
      </c>
    </row>
    <row r="3536" spans="1:19" x14ac:dyDescent="0.25">
      <c r="A3536" s="451" t="s">
        <v>2418</v>
      </c>
      <c r="B3536" s="453" t="s">
        <v>2567</v>
      </c>
      <c r="C3536" s="454">
        <v>24000</v>
      </c>
      <c r="D3536" s="455">
        <v>2847</v>
      </c>
      <c r="E3536" t="s">
        <v>2568</v>
      </c>
      <c r="F3536" s="453" t="s">
        <v>2569</v>
      </c>
      <c r="G3536" s="24">
        <v>44792</v>
      </c>
      <c r="H3536" s="456">
        <v>36610076.990000002</v>
      </c>
      <c r="I3536" s="22">
        <v>0.03</v>
      </c>
      <c r="J3536" s="444">
        <v>555.84</v>
      </c>
      <c r="K3536" s="444">
        <v>18528</v>
      </c>
      <c r="L3536" s="444"/>
      <c r="M3536" s="438" t="str">
        <f>TEXT(Table2[[#This Row],[Gd.Dt]],"mmm-yy")</f>
        <v>Aug-22</v>
      </c>
      <c r="N3536" s="46" t="str">
        <f>MID(Table2[[#This Row],[BE]],6,2)</f>
        <v>IB</v>
      </c>
      <c r="O3536" s="46" t="str">
        <f>IF(Table2[[#This Row],[Type]]="IB","EOU",IF(Table2[[#This Row],[Type]]="MB","Local","492"))</f>
        <v>EOU</v>
      </c>
      <c r="P3536" s="46">
        <f>ROUND(Table2[[#This Row],[Cons]]/Table2[[#This Row],[Qty.]],5)</f>
        <v>0.03</v>
      </c>
      <c r="Q3536" s="46" t="b">
        <f>EXACT(Table2[[#This Row],[rate]],Table2[[#This Row],[Check]])</f>
        <v>1</v>
      </c>
      <c r="R3536" s="46"/>
      <c r="S3536" s="46" t="str">
        <f>IF(Table2[[#This Row],[SRO]]="EOU",VLOOKUP(Table2[[#This Row],[BE]],[2]GD.List!$C$3:$N$5014,12,0),IF(Table2[[#This Row],[SRO]]="Local","Polyester Staple Fibre","SRO 492"))</f>
        <v>Textile Chemical</v>
      </c>
    </row>
    <row r="3537" spans="1:19" x14ac:dyDescent="0.25">
      <c r="A3537" s="451" t="s">
        <v>2461</v>
      </c>
      <c r="B3537" s="453" t="s">
        <v>2567</v>
      </c>
      <c r="C3537" s="454">
        <v>24000</v>
      </c>
      <c r="D3537" s="455">
        <v>3204.16</v>
      </c>
      <c r="E3537" t="s">
        <v>2568</v>
      </c>
      <c r="F3537" s="453" t="s">
        <v>2569</v>
      </c>
      <c r="G3537" s="24">
        <v>44792</v>
      </c>
      <c r="H3537" s="456">
        <v>36610076.990000002</v>
      </c>
      <c r="I3537" s="22">
        <v>7.0000000000000007E-2</v>
      </c>
      <c r="J3537" s="444">
        <v>201.85</v>
      </c>
      <c r="K3537" s="444">
        <v>2883.57</v>
      </c>
      <c r="L3537" s="444"/>
      <c r="M3537" s="438" t="str">
        <f>TEXT(Table2[[#This Row],[Gd.Dt]],"mmm-yy")</f>
        <v>Aug-22</v>
      </c>
      <c r="N3537" s="46" t="str">
        <f>MID(Table2[[#This Row],[BE]],6,2)</f>
        <v>IB</v>
      </c>
      <c r="O3537" s="46" t="str">
        <f>IF(Table2[[#This Row],[Type]]="IB","EOU",IF(Table2[[#This Row],[Type]]="MB","Local","492"))</f>
        <v>EOU</v>
      </c>
      <c r="P3537" s="46">
        <f>ROUND(Table2[[#This Row],[Cons]]/Table2[[#This Row],[Qty.]],5)</f>
        <v>7.0000000000000007E-2</v>
      </c>
      <c r="Q3537" s="46" t="b">
        <f>EXACT(Table2[[#This Row],[rate]],Table2[[#This Row],[Check]])</f>
        <v>1</v>
      </c>
      <c r="R3537" s="46"/>
      <c r="S3537" s="46" t="str">
        <f>IF(Table2[[#This Row],[SRO]]="EOU",VLOOKUP(Table2[[#This Row],[BE]],[2]GD.List!$C$3:$N$5014,12,0),IF(Table2[[#This Row],[SRO]]="Local","Polyester Staple Fibre","SRO 492"))</f>
        <v>Textile Dyes</v>
      </c>
    </row>
    <row r="3538" spans="1:19" x14ac:dyDescent="0.25">
      <c r="A3538" s="451" t="s">
        <v>2499</v>
      </c>
      <c r="B3538" s="453" t="s">
        <v>2567</v>
      </c>
      <c r="C3538" s="454">
        <v>24000</v>
      </c>
      <c r="D3538" s="455">
        <v>2701.12</v>
      </c>
      <c r="E3538" t="s">
        <v>2568</v>
      </c>
      <c r="F3538" s="453" t="s">
        <v>2569</v>
      </c>
      <c r="G3538" s="24">
        <v>44792</v>
      </c>
      <c r="H3538" s="456">
        <v>36610076.990000002</v>
      </c>
      <c r="I3538" s="22">
        <v>0.1</v>
      </c>
      <c r="J3538" s="444">
        <v>1852.8000000000002</v>
      </c>
      <c r="K3538" s="444">
        <v>18528</v>
      </c>
      <c r="L3538" s="444"/>
      <c r="M3538" s="438" t="str">
        <f>TEXT(Table2[[#This Row],[Gd.Dt]],"mmm-yy")</f>
        <v>Aug-22</v>
      </c>
      <c r="N3538" s="46" t="str">
        <f>MID(Table2[[#This Row],[BE]],6,2)</f>
        <v>IB</v>
      </c>
      <c r="O3538" s="46" t="str">
        <f>IF(Table2[[#This Row],[Type]]="IB","EOU",IF(Table2[[#This Row],[Type]]="MB","Local","492"))</f>
        <v>EOU</v>
      </c>
      <c r="P3538" s="46">
        <f>ROUND(Table2[[#This Row],[Cons]]/Table2[[#This Row],[Qty.]],5)</f>
        <v>0.1</v>
      </c>
      <c r="Q3538" s="46" t="b">
        <f>EXACT(Table2[[#This Row],[rate]],Table2[[#This Row],[Check]])</f>
        <v>1</v>
      </c>
      <c r="R3538" s="46"/>
      <c r="S3538" s="46" t="str">
        <f>IF(Table2[[#This Row],[SRO]]="EOU",VLOOKUP(Table2[[#This Row],[BE]],[2]GD.List!$C$3:$N$5014,12,0),IF(Table2[[#This Row],[SRO]]="Local","Polyester Staple Fibre","SRO 492"))</f>
        <v>Textile Coal</v>
      </c>
    </row>
    <row r="3539" spans="1:19" x14ac:dyDescent="0.25">
      <c r="A3539" s="452" t="s">
        <v>2517</v>
      </c>
      <c r="B3539" s="453" t="s">
        <v>2567</v>
      </c>
      <c r="C3539" s="454">
        <v>24000</v>
      </c>
      <c r="D3539" s="455">
        <v>3906.9090000000001</v>
      </c>
      <c r="E3539" t="s">
        <v>2568</v>
      </c>
      <c r="F3539" s="453" t="s">
        <v>2569</v>
      </c>
      <c r="G3539" s="24">
        <v>44792</v>
      </c>
      <c r="H3539" s="456">
        <v>36610076.990000002</v>
      </c>
      <c r="I3539" s="22">
        <v>0.04</v>
      </c>
      <c r="J3539" s="444">
        <v>741.12</v>
      </c>
      <c r="K3539" s="444">
        <v>18528</v>
      </c>
      <c r="L3539" s="444"/>
      <c r="M3539" s="438" t="str">
        <f>TEXT(Table2[[#This Row],[Gd.Dt]],"mmm-yy")</f>
        <v>Aug-22</v>
      </c>
      <c r="N3539" s="46" t="str">
        <f>MID(Table2[[#This Row],[BE]],6,2)</f>
        <v>IB</v>
      </c>
      <c r="O3539" s="46" t="str">
        <f>IF(Table2[[#This Row],[Type]]="IB","EOU",IF(Table2[[#This Row],[Type]]="MB","Local","492"))</f>
        <v>EOU</v>
      </c>
      <c r="P3539" s="46">
        <f>ROUND(Table2[[#This Row],[Cons]]/Table2[[#This Row],[Qty.]],5)</f>
        <v>0.04</v>
      </c>
      <c r="Q3539" s="46" t="b">
        <f>EXACT(Table2[[#This Row],[rate]],Table2[[#This Row],[Check]])</f>
        <v>1</v>
      </c>
      <c r="R3539" s="46"/>
      <c r="S3539" s="46" t="str">
        <f>IF(Table2[[#This Row],[SRO]]="EOU",VLOOKUP(Table2[[#This Row],[BE]],[2]GD.List!$C$3:$N$5014,12,0),IF(Table2[[#This Row],[SRO]]="Local","Polyester Staple Fibre","SRO 492"))</f>
        <v>Textile Chemical</v>
      </c>
    </row>
    <row r="3540" spans="1:19" x14ac:dyDescent="0.25">
      <c r="A3540" s="451" t="s">
        <v>2517</v>
      </c>
      <c r="B3540" s="453" t="s">
        <v>2567</v>
      </c>
      <c r="C3540" s="454">
        <v>24000</v>
      </c>
      <c r="D3540" s="455">
        <v>3402.9</v>
      </c>
      <c r="E3540" t="s">
        <v>2568</v>
      </c>
      <c r="F3540" s="453" t="s">
        <v>2569</v>
      </c>
      <c r="G3540" s="24">
        <v>44792</v>
      </c>
      <c r="H3540" s="456">
        <v>36610076.990000002</v>
      </c>
      <c r="I3540" s="22">
        <v>7.0000000000000007E-2</v>
      </c>
      <c r="J3540" s="444">
        <v>1296.9599999999998</v>
      </c>
      <c r="K3540" s="444">
        <v>18528</v>
      </c>
      <c r="L3540" s="444"/>
      <c r="M3540" s="438" t="str">
        <f>TEXT(Table2[[#This Row],[Gd.Dt]],"mmm-yy")</f>
        <v>Aug-22</v>
      </c>
      <c r="N3540" s="46" t="str">
        <f>MID(Table2[[#This Row],[BE]],6,2)</f>
        <v>IB</v>
      </c>
      <c r="O3540" s="46" t="str">
        <f>IF(Table2[[#This Row],[Type]]="IB","EOU",IF(Table2[[#This Row],[Type]]="MB","Local","492"))</f>
        <v>EOU</v>
      </c>
      <c r="P3540" s="46">
        <f>ROUND(Table2[[#This Row],[Cons]]/Table2[[#This Row],[Qty.]],5)</f>
        <v>7.0000000000000007E-2</v>
      </c>
      <c r="Q3540" s="46" t="b">
        <f>EXACT(Table2[[#This Row],[rate]],Table2[[#This Row],[Check]])</f>
        <v>1</v>
      </c>
      <c r="R3540" s="46"/>
      <c r="S3540" s="46" t="str">
        <f>IF(Table2[[#This Row],[SRO]]="EOU",VLOOKUP(Table2[[#This Row],[BE]],[2]GD.List!$C$3:$N$5014,12,0),IF(Table2[[#This Row],[SRO]]="Local","Polyester Staple Fibre","SRO 492"))</f>
        <v>Textile Chemical</v>
      </c>
    </row>
    <row r="3541" spans="1:19" x14ac:dyDescent="0.25">
      <c r="A3541" s="452" t="s">
        <v>2520</v>
      </c>
      <c r="B3541" s="452" t="s">
        <v>2567</v>
      </c>
      <c r="C3541" s="457">
        <v>24000</v>
      </c>
      <c r="D3541" s="458">
        <v>3809.9189999999999</v>
      </c>
      <c r="E3541" s="40" t="s">
        <v>2568</v>
      </c>
      <c r="F3541" s="452" t="s">
        <v>2569</v>
      </c>
      <c r="G3541" s="41">
        <v>44792</v>
      </c>
      <c r="H3541" s="459">
        <v>36610076.990000002</v>
      </c>
      <c r="I3541" s="43">
        <v>0.04</v>
      </c>
      <c r="J3541" s="450">
        <v>741.12</v>
      </c>
      <c r="K3541" s="450">
        <v>18528</v>
      </c>
      <c r="L3541" s="450"/>
      <c r="M3541" s="439" t="str">
        <f>TEXT(Table2[[#This Row],[Gd.Dt]],"mmm-yy")</f>
        <v>Aug-22</v>
      </c>
      <c r="N3541" s="47" t="str">
        <f>MID(Table2[[#This Row],[BE]],6,2)</f>
        <v>IB</v>
      </c>
      <c r="O3541" s="47" t="str">
        <f>IF(Table2[[#This Row],[Type]]="IB","EOU",IF(Table2[[#This Row],[Type]]="MB","Local","492"))</f>
        <v>EOU</v>
      </c>
      <c r="P3541" s="47">
        <f>ROUND(Table2[[#This Row],[Cons]]/Table2[[#This Row],[Qty.]],5)</f>
        <v>0.04</v>
      </c>
      <c r="Q3541" s="47" t="b">
        <f>EXACT(Table2[[#This Row],[rate]],Table2[[#This Row],[Check]])</f>
        <v>1</v>
      </c>
      <c r="R3541" s="47"/>
      <c r="S3541" s="47" t="str">
        <f>IF(Table2[[#This Row],[SRO]]="EOU",VLOOKUP(Table2[[#This Row],[BE]],[2]GD.List!$C$3:$N$5014,12,0),IF(Table2[[#This Row],[SRO]]="Local","Polyester Staple Fibre","SRO 492"))</f>
        <v>Textile Chemical</v>
      </c>
    </row>
    <row r="3542" spans="1:19" x14ac:dyDescent="0.25">
      <c r="A3542" s="120" t="s">
        <v>2242</v>
      </c>
      <c r="B3542" s="116" t="s">
        <v>2572</v>
      </c>
      <c r="C3542" s="165">
        <v>19100</v>
      </c>
      <c r="D3542" s="117">
        <v>3402.9</v>
      </c>
      <c r="E3542" s="7" t="s">
        <v>2580</v>
      </c>
      <c r="F3542" s="116" t="s">
        <v>2581</v>
      </c>
      <c r="G3542" s="156">
        <v>44793</v>
      </c>
      <c r="H3542" s="82">
        <v>22100063.449999999</v>
      </c>
      <c r="I3542" s="50">
        <v>7.0000000000000007E-2</v>
      </c>
      <c r="J3542" s="15">
        <v>14.21</v>
      </c>
      <c r="K3542" s="15">
        <v>203</v>
      </c>
      <c r="L3542" s="15"/>
      <c r="M3542" s="66" t="str">
        <f>TEXT(Table2[[#This Row],[Gd.Dt]],"mmm-yy")</f>
        <v>Aug-22</v>
      </c>
      <c r="N3542" s="46" t="str">
        <f>MID(Table2[[#This Row],[BE]],6,2)</f>
        <v>IB</v>
      </c>
      <c r="O3542" s="46" t="str">
        <f>IF(Table2[[#This Row],[Type]]="IB","EOU",IF(Table2[[#This Row],[Type]]="MB","Local","492"))</f>
        <v>EOU</v>
      </c>
      <c r="P3542" s="46">
        <f>ROUND(Table2[[#This Row],[Cons]]/Table2[[#This Row],[Qty.]],5)</f>
        <v>7.0000000000000007E-2</v>
      </c>
      <c r="Q3542" s="46" t="b">
        <f>EXACT(Table2[[#This Row],[rate]],Table2[[#This Row],[Check]])</f>
        <v>1</v>
      </c>
      <c r="R3542" s="46"/>
      <c r="S3542" s="46" t="str">
        <f>IF(Table2[[#This Row],[SRO]]="EOU",VLOOKUP(Table2[[#This Row],[BE]],[2]GD.List!$C$3:$N$5014,12,0),IF(Table2[[#This Row],[SRO]]="Local","Polyester Staple Fibre","SRO 492"))</f>
        <v>Textile Chemical</v>
      </c>
    </row>
    <row r="3543" spans="1:19" x14ac:dyDescent="0.25">
      <c r="A3543" s="120" t="s">
        <v>2281</v>
      </c>
      <c r="B3543" s="116" t="s">
        <v>2571</v>
      </c>
      <c r="C3543" s="165">
        <v>19500</v>
      </c>
      <c r="D3543" s="117">
        <v>4821.1090000000004</v>
      </c>
      <c r="E3543" s="7" t="s">
        <v>2577</v>
      </c>
      <c r="F3543" s="116" t="s">
        <v>2583</v>
      </c>
      <c r="G3543" s="156">
        <v>44793</v>
      </c>
      <c r="H3543" s="82">
        <v>31806274.5</v>
      </c>
      <c r="I3543" s="50">
        <v>1</v>
      </c>
      <c r="J3543" s="15">
        <v>15000</v>
      </c>
      <c r="K3543" s="15">
        <v>15000</v>
      </c>
      <c r="L3543" s="15"/>
      <c r="M3543" s="66" t="str">
        <f>TEXT(Table2[[#This Row],[Gd.Dt]],"mmm-yy")</f>
        <v>Aug-22</v>
      </c>
      <c r="N3543" s="46" t="str">
        <f>MID(Table2[[#This Row],[BE]],6,2)</f>
        <v>TI</v>
      </c>
      <c r="O3543" s="46" t="str">
        <f>IF(Table2[[#This Row],[Type]]="IB","EOU",IF(Table2[[#This Row],[Type]]="MB","Local","492"))</f>
        <v>492</v>
      </c>
      <c r="P3543" s="46">
        <f>ROUND(Table2[[#This Row],[Cons]]/Table2[[#This Row],[Qty.]],5)</f>
        <v>1</v>
      </c>
      <c r="Q3543" s="46" t="b">
        <f>EXACT(Table2[[#This Row],[rate]],Table2[[#This Row],[Check]])</f>
        <v>1</v>
      </c>
      <c r="R3543" s="46"/>
      <c r="S3543" s="46" t="str">
        <f>IF(Table2[[#This Row],[SRO]]="EOU",VLOOKUP(Table2[[#This Row],[BE]],[2]GD.List!$C$3:$N$5014,12,0),IF(Table2[[#This Row],[SRO]]="Local","Polyester Staple Fibre","SRO 492"))</f>
        <v>SRO 492</v>
      </c>
    </row>
    <row r="3544" spans="1:19" x14ac:dyDescent="0.25">
      <c r="A3544" s="119" t="s">
        <v>2309</v>
      </c>
      <c r="B3544" s="116" t="s">
        <v>2572</v>
      </c>
      <c r="C3544" s="165">
        <v>19100</v>
      </c>
      <c r="D3544" s="117">
        <v>3906.9029999999998</v>
      </c>
      <c r="E3544" s="7" t="s">
        <v>2580</v>
      </c>
      <c r="F3544" s="116" t="s">
        <v>2581</v>
      </c>
      <c r="G3544" s="156">
        <v>44793</v>
      </c>
      <c r="H3544" s="82">
        <v>22100063.449999999</v>
      </c>
      <c r="I3544" s="50">
        <v>0.04</v>
      </c>
      <c r="J3544" s="15">
        <v>141.36000000000001</v>
      </c>
      <c r="K3544" s="15">
        <v>3534</v>
      </c>
      <c r="L3544" s="15"/>
      <c r="M3544" s="66" t="str">
        <f>TEXT(Table2[[#This Row],[Gd.Dt]],"mmm-yy")</f>
        <v>Aug-22</v>
      </c>
      <c r="N3544" s="46" t="str">
        <f>MID(Table2[[#This Row],[BE]],6,2)</f>
        <v>IB</v>
      </c>
      <c r="O3544" s="46" t="str">
        <f>IF(Table2[[#This Row],[Type]]="IB","EOU",IF(Table2[[#This Row],[Type]]="MB","Local","492"))</f>
        <v>EOU</v>
      </c>
      <c r="P3544" s="46">
        <f>ROUND(Table2[[#This Row],[Cons]]/Table2[[#This Row],[Qty.]],5)</f>
        <v>0.04</v>
      </c>
      <c r="Q3544" s="46" t="b">
        <f>EXACT(Table2[[#This Row],[rate]],Table2[[#This Row],[Check]])</f>
        <v>1</v>
      </c>
      <c r="R3544" s="46"/>
      <c r="S3544" s="46" t="str">
        <f>IF(Table2[[#This Row],[SRO]]="EOU",VLOOKUP(Table2[[#This Row],[BE]],[2]GD.List!$C$3:$N$5014,12,0),IF(Table2[[#This Row],[SRO]]="Local","Polyester Staple Fibre","SRO 492"))</f>
        <v>Textile Chemical</v>
      </c>
    </row>
    <row r="3545" spans="1:19" x14ac:dyDescent="0.25">
      <c r="A3545" s="120" t="s">
        <v>2309</v>
      </c>
      <c r="B3545" s="116" t="s">
        <v>2570</v>
      </c>
      <c r="C3545" s="165">
        <v>17880</v>
      </c>
      <c r="D3545" s="117">
        <v>3906.9029999999998</v>
      </c>
      <c r="E3545" s="7" t="s">
        <v>2573</v>
      </c>
      <c r="F3545" s="116" t="s">
        <v>2582</v>
      </c>
      <c r="G3545" s="156">
        <v>44793</v>
      </c>
      <c r="H3545" s="82">
        <v>22022437.190000001</v>
      </c>
      <c r="I3545" s="50">
        <v>0.04</v>
      </c>
      <c r="J3545" s="15">
        <v>271</v>
      </c>
      <c r="K3545" s="15">
        <v>6775</v>
      </c>
      <c r="L3545" s="15"/>
      <c r="M3545" s="66" t="str">
        <f>TEXT(Table2[[#This Row],[Gd.Dt]],"mmm-yy")</f>
        <v>Aug-22</v>
      </c>
      <c r="N3545" s="46" t="str">
        <f>MID(Table2[[#This Row],[BE]],6,2)</f>
        <v>IB</v>
      </c>
      <c r="O3545" s="46" t="str">
        <f>IF(Table2[[#This Row],[Type]]="IB","EOU",IF(Table2[[#This Row],[Type]]="MB","Local","492"))</f>
        <v>EOU</v>
      </c>
      <c r="P3545" s="46">
        <f>ROUND(Table2[[#This Row],[Cons]]/Table2[[#This Row],[Qty.]],5)</f>
        <v>0.04</v>
      </c>
      <c r="Q3545" s="46" t="b">
        <f>EXACT(Table2[[#This Row],[rate]],Table2[[#This Row],[Check]])</f>
        <v>1</v>
      </c>
      <c r="R3545" s="46"/>
      <c r="S3545" s="46" t="str">
        <f>IF(Table2[[#This Row],[SRO]]="EOU",VLOOKUP(Table2[[#This Row],[BE]],[2]GD.List!$C$3:$N$5014,12,0),IF(Table2[[#This Row],[SRO]]="Local","Polyester Staple Fibre","SRO 492"))</f>
        <v>Textile Chemical</v>
      </c>
    </row>
    <row r="3546" spans="1:19" x14ac:dyDescent="0.25">
      <c r="A3546" s="119" t="s">
        <v>2418</v>
      </c>
      <c r="B3546" s="116" t="s">
        <v>2572</v>
      </c>
      <c r="C3546" s="165">
        <v>19100</v>
      </c>
      <c r="D3546" s="117">
        <v>2847</v>
      </c>
      <c r="E3546" s="7" t="s">
        <v>2580</v>
      </c>
      <c r="F3546" s="116" t="s">
        <v>2581</v>
      </c>
      <c r="G3546" s="156">
        <v>44793</v>
      </c>
      <c r="H3546" s="82">
        <v>22100063.449999999</v>
      </c>
      <c r="I3546" s="50">
        <v>0.03</v>
      </c>
      <c r="J3546" s="15">
        <v>319.26</v>
      </c>
      <c r="K3546" s="15">
        <v>10642</v>
      </c>
      <c r="L3546" s="15"/>
      <c r="M3546" s="66" t="str">
        <f>TEXT(Table2[[#This Row],[Gd.Dt]],"mmm-yy")</f>
        <v>Aug-22</v>
      </c>
      <c r="N3546" s="46" t="str">
        <f>MID(Table2[[#This Row],[BE]],6,2)</f>
        <v>IB</v>
      </c>
      <c r="O3546" s="46" t="str">
        <f>IF(Table2[[#This Row],[Type]]="IB","EOU",IF(Table2[[#This Row],[Type]]="MB","Local","492"))</f>
        <v>EOU</v>
      </c>
      <c r="P3546" s="46">
        <f>ROUND(Table2[[#This Row],[Cons]]/Table2[[#This Row],[Qty.]],5)</f>
        <v>0.03</v>
      </c>
      <c r="Q3546" s="46" t="b">
        <f>EXACT(Table2[[#This Row],[rate]],Table2[[#This Row],[Check]])</f>
        <v>1</v>
      </c>
      <c r="R3546" s="46"/>
      <c r="S3546" s="46" t="str">
        <f>IF(Table2[[#This Row],[SRO]]="EOU",VLOOKUP(Table2[[#This Row],[BE]],[2]GD.List!$C$3:$N$5014,12,0),IF(Table2[[#This Row],[SRO]]="Local","Polyester Staple Fibre","SRO 492"))</f>
        <v>Textile Chemical</v>
      </c>
    </row>
    <row r="3547" spans="1:19" x14ac:dyDescent="0.25">
      <c r="A3547" s="120" t="s">
        <v>2418</v>
      </c>
      <c r="B3547" s="116" t="s">
        <v>2570</v>
      </c>
      <c r="C3547" s="165">
        <v>17880</v>
      </c>
      <c r="D3547" s="117">
        <v>2847</v>
      </c>
      <c r="E3547" s="7" t="s">
        <v>2573</v>
      </c>
      <c r="F3547" s="116" t="s">
        <v>2582</v>
      </c>
      <c r="G3547" s="156">
        <v>44793</v>
      </c>
      <c r="H3547" s="82">
        <v>22022437.190000001</v>
      </c>
      <c r="I3547" s="50">
        <v>0.03</v>
      </c>
      <c r="J3547" s="15">
        <v>332.13</v>
      </c>
      <c r="K3547" s="15">
        <v>11071</v>
      </c>
      <c r="L3547" s="15"/>
      <c r="M3547" s="66" t="str">
        <f>TEXT(Table2[[#This Row],[Gd.Dt]],"mmm-yy")</f>
        <v>Aug-22</v>
      </c>
      <c r="N3547" s="46" t="str">
        <f>MID(Table2[[#This Row],[BE]],6,2)</f>
        <v>IB</v>
      </c>
      <c r="O3547" s="46" t="str">
        <f>IF(Table2[[#This Row],[Type]]="IB","EOU",IF(Table2[[#This Row],[Type]]="MB","Local","492"))</f>
        <v>EOU</v>
      </c>
      <c r="P3547" s="46">
        <f>ROUND(Table2[[#This Row],[Cons]]/Table2[[#This Row],[Qty.]],5)</f>
        <v>0.03</v>
      </c>
      <c r="Q3547" s="46" t="b">
        <f>EXACT(Table2[[#This Row],[rate]],Table2[[#This Row],[Check]])</f>
        <v>1</v>
      </c>
      <c r="R3547" s="46"/>
      <c r="S3547" s="46" t="str">
        <f>IF(Table2[[#This Row],[SRO]]="EOU",VLOOKUP(Table2[[#This Row],[BE]],[2]GD.List!$C$3:$N$5014,12,0),IF(Table2[[#This Row],[SRO]]="Local","Polyester Staple Fibre","SRO 492"))</f>
        <v>Textile Chemical</v>
      </c>
    </row>
    <row r="3548" spans="1:19" x14ac:dyDescent="0.25">
      <c r="A3548" s="120" t="s">
        <v>2486</v>
      </c>
      <c r="B3548" s="116" t="s">
        <v>2571</v>
      </c>
      <c r="C3548" s="165">
        <v>19500</v>
      </c>
      <c r="D3548" s="117">
        <v>9606.2919999999995</v>
      </c>
      <c r="E3548" s="7" t="s">
        <v>2577</v>
      </c>
      <c r="F3548" s="116" t="s">
        <v>2583</v>
      </c>
      <c r="G3548" s="156">
        <v>44793</v>
      </c>
      <c r="H3548" s="82">
        <v>31806274.5</v>
      </c>
      <c r="I3548" s="50">
        <v>1</v>
      </c>
      <c r="J3548" s="15">
        <v>5</v>
      </c>
      <c r="K3548" s="15">
        <v>5</v>
      </c>
      <c r="L3548" s="15"/>
      <c r="M3548" s="66" t="str">
        <f>TEXT(Table2[[#This Row],[Gd.Dt]],"mmm-yy")</f>
        <v>Aug-22</v>
      </c>
      <c r="N3548" s="46" t="str">
        <f>MID(Table2[[#This Row],[BE]],6,2)</f>
        <v>TI</v>
      </c>
      <c r="O3548" s="46" t="str">
        <f>IF(Table2[[#This Row],[Type]]="IB","EOU",IF(Table2[[#This Row],[Type]]="MB","Local","492"))</f>
        <v>492</v>
      </c>
      <c r="P3548" s="46">
        <f>ROUND(Table2[[#This Row],[Cons]]/Table2[[#This Row],[Qty.]],5)</f>
        <v>1</v>
      </c>
      <c r="Q3548" s="46" t="b">
        <f>EXACT(Table2[[#This Row],[rate]],Table2[[#This Row],[Check]])</f>
        <v>1</v>
      </c>
      <c r="R3548" s="46"/>
      <c r="S3548" s="46" t="str">
        <f>IF(Table2[[#This Row],[SRO]]="EOU",VLOOKUP(Table2[[#This Row],[BE]],[2]GD.List!$C$3:$N$5014,12,0),IF(Table2[[#This Row],[SRO]]="Local","Polyester Staple Fibre","SRO 492"))</f>
        <v>SRO 492</v>
      </c>
    </row>
    <row r="3549" spans="1:19" x14ac:dyDescent="0.25">
      <c r="A3549" s="119" t="s">
        <v>2499</v>
      </c>
      <c r="B3549" s="116" t="s">
        <v>2572</v>
      </c>
      <c r="C3549" s="165">
        <v>19100</v>
      </c>
      <c r="D3549" s="117">
        <v>2701.12</v>
      </c>
      <c r="E3549" s="7" t="s">
        <v>2580</v>
      </c>
      <c r="F3549" s="116" t="s">
        <v>2581</v>
      </c>
      <c r="G3549" s="156">
        <v>44793</v>
      </c>
      <c r="H3549" s="82">
        <v>22100063.449999999</v>
      </c>
      <c r="I3549" s="50">
        <v>0.1</v>
      </c>
      <c r="J3549" s="15">
        <v>1064.2</v>
      </c>
      <c r="K3549" s="15">
        <v>10642</v>
      </c>
      <c r="L3549" s="15"/>
      <c r="M3549" s="66" t="str">
        <f>TEXT(Table2[[#This Row],[Gd.Dt]],"mmm-yy")</f>
        <v>Aug-22</v>
      </c>
      <c r="N3549" s="46" t="str">
        <f>MID(Table2[[#This Row],[BE]],6,2)</f>
        <v>IB</v>
      </c>
      <c r="O3549" s="46" t="str">
        <f>IF(Table2[[#This Row],[Type]]="IB","EOU",IF(Table2[[#This Row],[Type]]="MB","Local","492"))</f>
        <v>EOU</v>
      </c>
      <c r="P3549" s="46">
        <f>ROUND(Table2[[#This Row],[Cons]]/Table2[[#This Row],[Qty.]],5)</f>
        <v>0.1</v>
      </c>
      <c r="Q3549" s="46" t="b">
        <f>EXACT(Table2[[#This Row],[rate]],Table2[[#This Row],[Check]])</f>
        <v>1</v>
      </c>
      <c r="R3549" s="46"/>
      <c r="S3549" s="46" t="str">
        <f>IF(Table2[[#This Row],[SRO]]="EOU",VLOOKUP(Table2[[#This Row],[BE]],[2]GD.List!$C$3:$N$5014,12,0),IF(Table2[[#This Row],[SRO]]="Local","Polyester Staple Fibre","SRO 492"))</f>
        <v>Textile Coal</v>
      </c>
    </row>
    <row r="3550" spans="1:19" x14ac:dyDescent="0.25">
      <c r="A3550" s="120" t="s">
        <v>2499</v>
      </c>
      <c r="B3550" s="116" t="s">
        <v>2570</v>
      </c>
      <c r="C3550" s="165">
        <v>17880</v>
      </c>
      <c r="D3550" s="117">
        <v>2701.12</v>
      </c>
      <c r="E3550" s="7" t="s">
        <v>2573</v>
      </c>
      <c r="F3550" s="116" t="s">
        <v>2582</v>
      </c>
      <c r="G3550" s="156">
        <v>44793</v>
      </c>
      <c r="H3550" s="82">
        <v>22022437.190000001</v>
      </c>
      <c r="I3550" s="50">
        <v>0.1</v>
      </c>
      <c r="J3550" s="15">
        <v>1107.0999999999999</v>
      </c>
      <c r="K3550" s="15">
        <v>11071</v>
      </c>
      <c r="L3550" s="15"/>
      <c r="M3550" s="66" t="str">
        <f>TEXT(Table2[[#This Row],[Gd.Dt]],"mmm-yy")</f>
        <v>Aug-22</v>
      </c>
      <c r="N3550" s="46" t="str">
        <f>MID(Table2[[#This Row],[BE]],6,2)</f>
        <v>IB</v>
      </c>
      <c r="O3550" s="46" t="str">
        <f>IF(Table2[[#This Row],[Type]]="IB","EOU",IF(Table2[[#This Row],[Type]]="MB","Local","492"))</f>
        <v>EOU</v>
      </c>
      <c r="P3550" s="46">
        <f>ROUND(Table2[[#This Row],[Cons]]/Table2[[#This Row],[Qty.]],5)</f>
        <v>0.1</v>
      </c>
      <c r="Q3550" s="46" t="b">
        <f>EXACT(Table2[[#This Row],[rate]],Table2[[#This Row],[Check]])</f>
        <v>1</v>
      </c>
      <c r="R3550" s="46"/>
      <c r="S3550" s="46" t="str">
        <f>IF(Table2[[#This Row],[SRO]]="EOU",VLOOKUP(Table2[[#This Row],[BE]],[2]GD.List!$C$3:$N$5014,12,0),IF(Table2[[#This Row],[SRO]]="Local","Polyester Staple Fibre","SRO 492"))</f>
        <v>Textile Coal</v>
      </c>
    </row>
    <row r="3551" spans="1:19" x14ac:dyDescent="0.25">
      <c r="A3551" s="119" t="s">
        <v>2517</v>
      </c>
      <c r="B3551" s="116" t="s">
        <v>2572</v>
      </c>
      <c r="C3551" s="165">
        <v>19100</v>
      </c>
      <c r="D3551" s="117">
        <v>3906.9090000000001</v>
      </c>
      <c r="E3551" s="7" t="s">
        <v>2580</v>
      </c>
      <c r="F3551" s="116" t="s">
        <v>2581</v>
      </c>
      <c r="G3551" s="156">
        <v>44793</v>
      </c>
      <c r="H3551" s="82">
        <v>22100063.449999999</v>
      </c>
      <c r="I3551" s="50">
        <v>0.04</v>
      </c>
      <c r="J3551" s="15">
        <v>141.36000000000001</v>
      </c>
      <c r="K3551" s="15">
        <v>3534</v>
      </c>
      <c r="L3551" s="15"/>
      <c r="M3551" s="66" t="str">
        <f>TEXT(Table2[[#This Row],[Gd.Dt]],"mmm-yy")</f>
        <v>Aug-22</v>
      </c>
      <c r="N3551" s="46" t="str">
        <f>MID(Table2[[#This Row],[BE]],6,2)</f>
        <v>IB</v>
      </c>
      <c r="O3551" s="46" t="str">
        <f>IF(Table2[[#This Row],[Type]]="IB","EOU",IF(Table2[[#This Row],[Type]]="MB","Local","492"))</f>
        <v>EOU</v>
      </c>
      <c r="P3551" s="46">
        <f>ROUND(Table2[[#This Row],[Cons]]/Table2[[#This Row],[Qty.]],5)</f>
        <v>0.04</v>
      </c>
      <c r="Q3551" s="46" t="b">
        <f>EXACT(Table2[[#This Row],[rate]],Table2[[#This Row],[Check]])</f>
        <v>1</v>
      </c>
      <c r="R3551" s="46"/>
      <c r="S3551" s="46" t="str">
        <f>IF(Table2[[#This Row],[SRO]]="EOU",VLOOKUP(Table2[[#This Row],[BE]],[2]GD.List!$C$3:$N$5014,12,0),IF(Table2[[#This Row],[SRO]]="Local","Polyester Staple Fibre","SRO 492"))</f>
        <v>Textile Chemical</v>
      </c>
    </row>
    <row r="3552" spans="1:19" x14ac:dyDescent="0.25">
      <c r="A3552" s="119" t="s">
        <v>2517</v>
      </c>
      <c r="B3552" s="116" t="s">
        <v>2572</v>
      </c>
      <c r="C3552" s="165">
        <v>19100</v>
      </c>
      <c r="D3552" s="117">
        <v>3402.9</v>
      </c>
      <c r="E3552" s="7" t="s">
        <v>2580</v>
      </c>
      <c r="F3552" s="116" t="s">
        <v>2581</v>
      </c>
      <c r="G3552" s="156">
        <v>44793</v>
      </c>
      <c r="H3552" s="82">
        <v>22100063.449999999</v>
      </c>
      <c r="I3552" s="50">
        <v>7.0000000000000007E-2</v>
      </c>
      <c r="J3552" s="15">
        <v>233.17</v>
      </c>
      <c r="K3552" s="15">
        <v>3331</v>
      </c>
      <c r="L3552" s="15"/>
      <c r="M3552" s="66" t="str">
        <f>TEXT(Table2[[#This Row],[Gd.Dt]],"mmm-yy")</f>
        <v>Aug-22</v>
      </c>
      <c r="N3552" s="46" t="str">
        <f>MID(Table2[[#This Row],[BE]],6,2)</f>
        <v>IB</v>
      </c>
      <c r="O3552" s="46" t="str">
        <f>IF(Table2[[#This Row],[Type]]="IB","EOU",IF(Table2[[#This Row],[Type]]="MB","Local","492"))</f>
        <v>EOU</v>
      </c>
      <c r="P3552" s="46">
        <f>ROUND(Table2[[#This Row],[Cons]]/Table2[[#This Row],[Qty.]],5)</f>
        <v>7.0000000000000007E-2</v>
      </c>
      <c r="Q3552" s="46" t="b">
        <f>EXACT(Table2[[#This Row],[rate]],Table2[[#This Row],[Check]])</f>
        <v>1</v>
      </c>
      <c r="R3552" s="46"/>
      <c r="S3552" s="46" t="str">
        <f>IF(Table2[[#This Row],[SRO]]="EOU",VLOOKUP(Table2[[#This Row],[BE]],[2]GD.List!$C$3:$N$5014,12,0),IF(Table2[[#This Row],[SRO]]="Local","Polyester Staple Fibre","SRO 492"))</f>
        <v>Textile Chemical</v>
      </c>
    </row>
    <row r="3553" spans="1:19" x14ac:dyDescent="0.25">
      <c r="A3553" s="119" t="s">
        <v>2517</v>
      </c>
      <c r="B3553" s="116" t="s">
        <v>2570</v>
      </c>
      <c r="C3553" s="165">
        <v>17880</v>
      </c>
      <c r="D3553" s="117">
        <v>3906.9090000000001</v>
      </c>
      <c r="E3553" s="7" t="s">
        <v>2573</v>
      </c>
      <c r="F3553" s="116" t="s">
        <v>2582</v>
      </c>
      <c r="G3553" s="156">
        <v>44793</v>
      </c>
      <c r="H3553" s="82">
        <v>22022437.190000001</v>
      </c>
      <c r="I3553" s="50">
        <v>0.04</v>
      </c>
      <c r="J3553" s="15">
        <v>442.84</v>
      </c>
      <c r="K3553" s="15">
        <v>11071</v>
      </c>
      <c r="L3553" s="15"/>
      <c r="M3553" s="66" t="str">
        <f>TEXT(Table2[[#This Row],[Gd.Dt]],"mmm-yy")</f>
        <v>Aug-22</v>
      </c>
      <c r="N3553" s="46" t="str">
        <f>MID(Table2[[#This Row],[BE]],6,2)</f>
        <v>IB</v>
      </c>
      <c r="O3553" s="46" t="str">
        <f>IF(Table2[[#This Row],[Type]]="IB","EOU",IF(Table2[[#This Row],[Type]]="MB","Local","492"))</f>
        <v>EOU</v>
      </c>
      <c r="P3553" s="46">
        <f>ROUND(Table2[[#This Row],[Cons]]/Table2[[#This Row],[Qty.]],5)</f>
        <v>0.04</v>
      </c>
      <c r="Q3553" s="46" t="b">
        <f>EXACT(Table2[[#This Row],[rate]],Table2[[#This Row],[Check]])</f>
        <v>1</v>
      </c>
      <c r="R3553" s="46"/>
      <c r="S3553" s="46" t="str">
        <f>IF(Table2[[#This Row],[SRO]]="EOU",VLOOKUP(Table2[[#This Row],[BE]],[2]GD.List!$C$3:$N$5014,12,0),IF(Table2[[#This Row],[SRO]]="Local","Polyester Staple Fibre","SRO 492"))</f>
        <v>Textile Chemical</v>
      </c>
    </row>
    <row r="3554" spans="1:19" x14ac:dyDescent="0.25">
      <c r="A3554" s="120" t="s">
        <v>2517</v>
      </c>
      <c r="B3554" s="116" t="s">
        <v>2570</v>
      </c>
      <c r="C3554" s="165">
        <v>17880</v>
      </c>
      <c r="D3554" s="117">
        <v>3402.9</v>
      </c>
      <c r="E3554" s="7" t="s">
        <v>2573</v>
      </c>
      <c r="F3554" s="116" t="s">
        <v>2582</v>
      </c>
      <c r="G3554" s="156">
        <v>44793</v>
      </c>
      <c r="H3554" s="82">
        <v>22022437.190000001</v>
      </c>
      <c r="I3554" s="50">
        <v>7.0000000000000007E-2</v>
      </c>
      <c r="J3554" s="15">
        <v>774.97</v>
      </c>
      <c r="K3554" s="15">
        <v>11071</v>
      </c>
      <c r="L3554" s="15"/>
      <c r="M3554" s="66" t="str">
        <f>TEXT(Table2[[#This Row],[Gd.Dt]],"mmm-yy")</f>
        <v>Aug-22</v>
      </c>
      <c r="N3554" s="46" t="str">
        <f>MID(Table2[[#This Row],[BE]],6,2)</f>
        <v>IB</v>
      </c>
      <c r="O3554" s="46" t="str">
        <f>IF(Table2[[#This Row],[Type]]="IB","EOU",IF(Table2[[#This Row],[Type]]="MB","Local","492"))</f>
        <v>EOU</v>
      </c>
      <c r="P3554" s="46">
        <f>ROUND(Table2[[#This Row],[Cons]]/Table2[[#This Row],[Qty.]],5)</f>
        <v>7.0000000000000007E-2</v>
      </c>
      <c r="Q3554" s="46" t="b">
        <f>EXACT(Table2[[#This Row],[rate]],Table2[[#This Row],[Check]])</f>
        <v>1</v>
      </c>
      <c r="R3554" s="46"/>
      <c r="S3554" s="46" t="str">
        <f>IF(Table2[[#This Row],[SRO]]="EOU",VLOOKUP(Table2[[#This Row],[BE]],[2]GD.List!$C$3:$N$5014,12,0),IF(Table2[[#This Row],[SRO]]="Local","Polyester Staple Fibre","SRO 492"))</f>
        <v>Textile Chemical</v>
      </c>
    </row>
    <row r="3555" spans="1:19" x14ac:dyDescent="0.25">
      <c r="A3555" s="119" t="s">
        <v>2520</v>
      </c>
      <c r="B3555" s="116" t="s">
        <v>2572</v>
      </c>
      <c r="C3555" s="165">
        <v>19100</v>
      </c>
      <c r="D3555" s="117">
        <v>3809.9189999999999</v>
      </c>
      <c r="E3555" s="7" t="s">
        <v>2580</v>
      </c>
      <c r="F3555" s="116" t="s">
        <v>2581</v>
      </c>
      <c r="G3555" s="156">
        <v>44793</v>
      </c>
      <c r="H3555" s="82">
        <v>22100063.449999999</v>
      </c>
      <c r="I3555" s="50">
        <v>0.04</v>
      </c>
      <c r="J3555" s="15">
        <v>141.36000000000001</v>
      </c>
      <c r="K3555" s="15">
        <v>3534</v>
      </c>
      <c r="L3555" s="15"/>
      <c r="M3555" s="66" t="str">
        <f>TEXT(Table2[[#This Row],[Gd.Dt]],"mmm-yy")</f>
        <v>Aug-22</v>
      </c>
      <c r="N3555" s="46" t="str">
        <f>MID(Table2[[#This Row],[BE]],6,2)</f>
        <v>IB</v>
      </c>
      <c r="O3555" s="46" t="str">
        <f>IF(Table2[[#This Row],[Type]]="IB","EOU",IF(Table2[[#This Row],[Type]]="MB","Local","492"))</f>
        <v>EOU</v>
      </c>
      <c r="P3555" s="46">
        <f>ROUND(Table2[[#This Row],[Cons]]/Table2[[#This Row],[Qty.]],5)</f>
        <v>0.04</v>
      </c>
      <c r="Q3555" s="46" t="b">
        <f>EXACT(Table2[[#This Row],[rate]],Table2[[#This Row],[Check]])</f>
        <v>1</v>
      </c>
      <c r="R3555" s="46"/>
      <c r="S3555" s="46" t="str">
        <f>IF(Table2[[#This Row],[SRO]]="EOU",VLOOKUP(Table2[[#This Row],[BE]],[2]GD.List!$C$3:$N$5014,12,0),IF(Table2[[#This Row],[SRO]]="Local","Polyester Staple Fibre","SRO 492"))</f>
        <v>Textile Chemical</v>
      </c>
    </row>
    <row r="3556" spans="1:19" x14ac:dyDescent="0.25">
      <c r="A3556" s="120" t="s">
        <v>2520</v>
      </c>
      <c r="B3556" s="116" t="s">
        <v>2570</v>
      </c>
      <c r="C3556" s="165">
        <v>17880</v>
      </c>
      <c r="D3556" s="117">
        <v>3809.9189999999999</v>
      </c>
      <c r="E3556" s="7" t="s">
        <v>2573</v>
      </c>
      <c r="F3556" s="116" t="s">
        <v>2582</v>
      </c>
      <c r="G3556" s="156">
        <v>44793</v>
      </c>
      <c r="H3556" s="82">
        <v>22022437.190000001</v>
      </c>
      <c r="I3556" s="50">
        <v>0.04</v>
      </c>
      <c r="J3556" s="15">
        <v>442.84</v>
      </c>
      <c r="K3556" s="15">
        <v>11071</v>
      </c>
      <c r="L3556" s="15"/>
      <c r="M3556" s="66" t="str">
        <f>TEXT(Table2[[#This Row],[Gd.Dt]],"mmm-yy")</f>
        <v>Aug-22</v>
      </c>
      <c r="N3556" s="46" t="str">
        <f>MID(Table2[[#This Row],[BE]],6,2)</f>
        <v>IB</v>
      </c>
      <c r="O3556" s="46" t="str">
        <f>IF(Table2[[#This Row],[Type]]="IB","EOU",IF(Table2[[#This Row],[Type]]="MB","Local","492"))</f>
        <v>EOU</v>
      </c>
      <c r="P3556" s="46">
        <f>ROUND(Table2[[#This Row],[Cons]]/Table2[[#This Row],[Qty.]],5)</f>
        <v>0.04</v>
      </c>
      <c r="Q3556" s="46" t="b">
        <f>EXACT(Table2[[#This Row],[rate]],Table2[[#This Row],[Check]])</f>
        <v>1</v>
      </c>
      <c r="R3556" s="46"/>
      <c r="S3556" s="46" t="str">
        <f>IF(Table2[[#This Row],[SRO]]="EOU",VLOOKUP(Table2[[#This Row],[BE]],[2]GD.List!$C$3:$N$5014,12,0),IF(Table2[[#This Row],[SRO]]="Local","Polyester Staple Fibre","SRO 492"))</f>
        <v>Textile Chemical</v>
      </c>
    </row>
    <row r="3557" spans="1:19" x14ac:dyDescent="0.25">
      <c r="A3557" s="120" t="s">
        <v>2528</v>
      </c>
      <c r="B3557" s="116" t="s">
        <v>2571</v>
      </c>
      <c r="C3557" s="165">
        <v>19500</v>
      </c>
      <c r="D3557" s="117">
        <v>9607.11</v>
      </c>
      <c r="E3557" s="7" t="s">
        <v>2577</v>
      </c>
      <c r="F3557" s="116" t="s">
        <v>2583</v>
      </c>
      <c r="G3557" s="156">
        <v>44793</v>
      </c>
      <c r="H3557" s="82">
        <v>31806274.5</v>
      </c>
      <c r="I3557" s="50">
        <v>1</v>
      </c>
      <c r="J3557" s="15">
        <v>123</v>
      </c>
      <c r="K3557" s="15">
        <v>123</v>
      </c>
      <c r="L3557" s="15"/>
      <c r="M3557" s="66" t="str">
        <f>TEXT(Table2[[#This Row],[Gd.Dt]],"mmm-yy")</f>
        <v>Aug-22</v>
      </c>
      <c r="N3557" s="46" t="str">
        <f>MID(Table2[[#This Row],[BE]],6,2)</f>
        <v>EP</v>
      </c>
      <c r="O3557" s="46" t="str">
        <f>IF(Table2[[#This Row],[Type]]="IB","EOU",IF(Table2[[#This Row],[Type]]="MB","Local","492"))</f>
        <v>492</v>
      </c>
      <c r="P3557" s="46">
        <f>ROUND(Table2[[#This Row],[Cons]]/Table2[[#This Row],[Qty.]],5)</f>
        <v>1</v>
      </c>
      <c r="Q3557" s="46" t="b">
        <f>EXACT(Table2[[#This Row],[rate]],Table2[[#This Row],[Check]])</f>
        <v>1</v>
      </c>
      <c r="R3557" s="46"/>
      <c r="S3557" s="46" t="str">
        <f>IF(Table2[[#This Row],[SRO]]="EOU",VLOOKUP(Table2[[#This Row],[BE]],[2]GD.List!$C$3:$N$5014,12,0),IF(Table2[[#This Row],[SRO]]="Local","Polyester Staple Fibre","SRO 492"))</f>
        <v>SRO 492</v>
      </c>
    </row>
    <row r="3558" spans="1:19" x14ac:dyDescent="0.25">
      <c r="A3558" s="120" t="s">
        <v>2574</v>
      </c>
      <c r="B3558" s="116" t="s">
        <v>2570</v>
      </c>
      <c r="C3558" s="165">
        <v>17880</v>
      </c>
      <c r="D3558" s="117">
        <v>5208.1899999999996</v>
      </c>
      <c r="E3558" s="7" t="s">
        <v>2573</v>
      </c>
      <c r="F3558" s="116" t="s">
        <v>2582</v>
      </c>
      <c r="G3558" s="156">
        <v>44793</v>
      </c>
      <c r="H3558" s="82">
        <v>22022437.190000001</v>
      </c>
      <c r="I3558" s="50">
        <v>1.0202</v>
      </c>
      <c r="J3558" s="15">
        <v>10334.620000000001</v>
      </c>
      <c r="K3558" s="15">
        <v>10130</v>
      </c>
      <c r="L3558" s="15"/>
      <c r="M3558" s="66" t="str">
        <f>TEXT(Table2[[#This Row],[Gd.Dt]],"mmm-yy")</f>
        <v>Aug-22</v>
      </c>
      <c r="N3558" s="46" t="str">
        <f>MID(Table2[[#This Row],[BE]],6,2)</f>
        <v>IB</v>
      </c>
      <c r="O3558" s="46" t="str">
        <f>IF(Table2[[#This Row],[Type]]="IB","EOU",IF(Table2[[#This Row],[Type]]="MB","Local","492"))</f>
        <v>EOU</v>
      </c>
      <c r="P3558" s="46">
        <f>ROUND(Table2[[#This Row],[Cons]]/Table2[[#This Row],[Qty.]],5)</f>
        <v>1.0202</v>
      </c>
      <c r="Q3558" s="46" t="b">
        <f>EXACT(Table2[[#This Row],[rate]],Table2[[#This Row],[Check]])</f>
        <v>1</v>
      </c>
      <c r="R3558" s="46"/>
      <c r="S3558" s="46" t="str">
        <f>IF(Table2[[#This Row],[SRO]]="EOU",VLOOKUP(Table2[[#This Row],[BE]],[2]GD.List!$C$3:$N$5014,12,0),IF(Table2[[#This Row],[SRO]]="Local","Polyester Staple Fibre","SRO 492"))</f>
        <v>Cotton Fabric</v>
      </c>
    </row>
    <row r="3559" spans="1:19" x14ac:dyDescent="0.25">
      <c r="A3559" s="120" t="s">
        <v>2575</v>
      </c>
      <c r="B3559" s="116" t="s">
        <v>2570</v>
      </c>
      <c r="C3559" s="165">
        <v>17880</v>
      </c>
      <c r="D3559" s="117">
        <v>5208.1899999999996</v>
      </c>
      <c r="E3559" s="7" t="s">
        <v>2573</v>
      </c>
      <c r="F3559" s="116" t="s">
        <v>2582</v>
      </c>
      <c r="G3559" s="156">
        <v>44793</v>
      </c>
      <c r="H3559" s="82">
        <v>22022437.190000001</v>
      </c>
      <c r="I3559" s="50">
        <v>1.0202</v>
      </c>
      <c r="J3559" s="15">
        <v>960.01</v>
      </c>
      <c r="K3559" s="15">
        <v>941</v>
      </c>
      <c r="L3559" s="15"/>
      <c r="M3559" s="66" t="str">
        <f>TEXT(Table2[[#This Row],[Gd.Dt]],"mmm-yy")</f>
        <v>Aug-22</v>
      </c>
      <c r="N3559" s="46" t="str">
        <f>MID(Table2[[#This Row],[BE]],6,2)</f>
        <v>IB</v>
      </c>
      <c r="O3559" s="46" t="str">
        <f>IF(Table2[[#This Row],[Type]]="IB","EOU",IF(Table2[[#This Row],[Type]]="MB","Local","492"))</f>
        <v>EOU</v>
      </c>
      <c r="P3559" s="46">
        <f>ROUND(Table2[[#This Row],[Cons]]/Table2[[#This Row],[Qty.]],5)</f>
        <v>1.0202</v>
      </c>
      <c r="Q3559" s="46" t="b">
        <f>EXACT(Table2[[#This Row],[rate]],Table2[[#This Row],[Check]])</f>
        <v>1</v>
      </c>
      <c r="R3559" s="46"/>
      <c r="S3559" s="46" t="str">
        <f>IF(Table2[[#This Row],[SRO]]="EOU",VLOOKUP(Table2[[#This Row],[BE]],[2]GD.List!$C$3:$N$5014,12,0),IF(Table2[[#This Row],[SRO]]="Local","Polyester Staple Fibre","SRO 492"))</f>
        <v>Cotton Fabric</v>
      </c>
    </row>
    <row r="3560" spans="1:19" x14ac:dyDescent="0.25">
      <c r="A3560" s="120" t="s">
        <v>2576</v>
      </c>
      <c r="B3560" s="116" t="s">
        <v>2570</v>
      </c>
      <c r="C3560" s="165">
        <v>17880</v>
      </c>
      <c r="D3560" s="117">
        <v>3906.9029999999998</v>
      </c>
      <c r="E3560" s="7" t="s">
        <v>2573</v>
      </c>
      <c r="F3560" s="116" t="s">
        <v>2582</v>
      </c>
      <c r="G3560" s="156">
        <v>44793</v>
      </c>
      <c r="H3560" s="82">
        <v>22022437.190000001</v>
      </c>
      <c r="I3560" s="50">
        <v>0.04</v>
      </c>
      <c r="J3560" s="15">
        <v>171.84</v>
      </c>
      <c r="K3560" s="15">
        <v>4296</v>
      </c>
      <c r="L3560" s="15"/>
      <c r="M3560" s="66" t="str">
        <f>TEXT(Table2[[#This Row],[Gd.Dt]],"mmm-yy")</f>
        <v>Aug-22</v>
      </c>
      <c r="N3560" s="46" t="str">
        <f>MID(Table2[[#This Row],[BE]],6,2)</f>
        <v>IB</v>
      </c>
      <c r="O3560" s="46" t="str">
        <f>IF(Table2[[#This Row],[Type]]="IB","EOU",IF(Table2[[#This Row],[Type]]="MB","Local","492"))</f>
        <v>EOU</v>
      </c>
      <c r="P3560" s="46">
        <f>ROUND(Table2[[#This Row],[Cons]]/Table2[[#This Row],[Qty.]],5)</f>
        <v>0.04</v>
      </c>
      <c r="Q3560" s="46" t="b">
        <f>EXACT(Table2[[#This Row],[rate]],Table2[[#This Row],[Check]])</f>
        <v>1</v>
      </c>
      <c r="R3560" s="46"/>
      <c r="S3560" s="46" t="str">
        <f>IF(Table2[[#This Row],[SRO]]="EOU",VLOOKUP(Table2[[#This Row],[BE]],[2]GD.List!$C$3:$N$5014,12,0),IF(Table2[[#This Row],[SRO]]="Local","Polyester Staple Fibre","SRO 492"))</f>
        <v>Textile Chemical</v>
      </c>
    </row>
    <row r="3561" spans="1:19" x14ac:dyDescent="0.25">
      <c r="A3561" s="120" t="s">
        <v>2578</v>
      </c>
      <c r="B3561" s="116" t="s">
        <v>2571</v>
      </c>
      <c r="C3561" s="165">
        <v>19500</v>
      </c>
      <c r="D3561" s="117">
        <v>9607.11</v>
      </c>
      <c r="E3561" s="7" t="s">
        <v>2577</v>
      </c>
      <c r="F3561" s="116" t="s">
        <v>2583</v>
      </c>
      <c r="G3561" s="156">
        <v>44793</v>
      </c>
      <c r="H3561" s="82">
        <v>31806274.5</v>
      </c>
      <c r="I3561" s="50">
        <v>1</v>
      </c>
      <c r="J3561" s="15">
        <v>31.58</v>
      </c>
      <c r="K3561" s="15">
        <v>31.58</v>
      </c>
      <c r="L3561" s="15"/>
      <c r="M3561" s="66" t="str">
        <f>TEXT(Table2[[#This Row],[Gd.Dt]],"mmm-yy")</f>
        <v>Aug-22</v>
      </c>
      <c r="N3561" s="46" t="str">
        <f>MID(Table2[[#This Row],[BE]],6,2)</f>
        <v>EP</v>
      </c>
      <c r="O3561" s="46" t="str">
        <f>IF(Table2[[#This Row],[Type]]="IB","EOU",IF(Table2[[#This Row],[Type]]="MB","Local","492"))</f>
        <v>492</v>
      </c>
      <c r="P3561" s="46">
        <f>ROUND(Table2[[#This Row],[Cons]]/Table2[[#This Row],[Qty.]],5)</f>
        <v>1</v>
      </c>
      <c r="Q3561" s="46" t="b">
        <f>EXACT(Table2[[#This Row],[rate]],Table2[[#This Row],[Check]])</f>
        <v>1</v>
      </c>
      <c r="R3561" s="46"/>
      <c r="S3561" s="46" t="str">
        <f>IF(Table2[[#This Row],[SRO]]="EOU",VLOOKUP(Table2[[#This Row],[BE]],[2]GD.List!$C$3:$N$5014,12,0),IF(Table2[[#This Row],[SRO]]="Local","Polyester Staple Fibre","SRO 492"))</f>
        <v>SRO 492</v>
      </c>
    </row>
    <row r="3562" spans="1:19" x14ac:dyDescent="0.25">
      <c r="A3562" s="119" t="s">
        <v>2579</v>
      </c>
      <c r="B3562" s="119" t="s">
        <v>2571</v>
      </c>
      <c r="C3562" s="170">
        <v>19500</v>
      </c>
      <c r="D3562" s="171">
        <v>9606.1</v>
      </c>
      <c r="E3562" s="162" t="s">
        <v>2577</v>
      </c>
      <c r="F3562" s="119" t="s">
        <v>2583</v>
      </c>
      <c r="G3562" s="163">
        <v>44793</v>
      </c>
      <c r="H3562" s="172">
        <v>31806274.5</v>
      </c>
      <c r="I3562" s="53">
        <v>1</v>
      </c>
      <c r="J3562" s="30">
        <v>10</v>
      </c>
      <c r="K3562" s="30">
        <v>10</v>
      </c>
      <c r="L3562" s="30"/>
      <c r="M3562" s="67" t="str">
        <f>TEXT(Table2[[#This Row],[Gd.Dt]],"mmm-yy")</f>
        <v>Aug-22</v>
      </c>
      <c r="N3562" s="47" t="str">
        <f>MID(Table2[[#This Row],[BE]],6,2)</f>
        <v>TI</v>
      </c>
      <c r="O3562" s="47" t="str">
        <f>IF(Table2[[#This Row],[Type]]="IB","EOU",IF(Table2[[#This Row],[Type]]="MB","Local","492"))</f>
        <v>492</v>
      </c>
      <c r="P3562" s="47">
        <f>ROUND(Table2[[#This Row],[Cons]]/Table2[[#This Row],[Qty.]],5)</f>
        <v>1</v>
      </c>
      <c r="Q3562" s="47" t="b">
        <f>EXACT(Table2[[#This Row],[rate]],Table2[[#This Row],[Check]])</f>
        <v>1</v>
      </c>
      <c r="R3562" s="47"/>
      <c r="S3562" s="47" t="str">
        <f>IF(Table2[[#This Row],[SRO]]="EOU",VLOOKUP(Table2[[#This Row],[BE]],[2]GD.List!$C$3:$N$5014,12,0),IF(Table2[[#This Row],[SRO]]="Local","Polyester Staple Fibre","SRO 492"))</f>
        <v>SRO 492</v>
      </c>
    </row>
    <row r="3563" spans="1:19" x14ac:dyDescent="0.25">
      <c r="A3563" s="119" t="s">
        <v>1477</v>
      </c>
      <c r="B3563" s="119" t="s">
        <v>2612</v>
      </c>
      <c r="C3563" s="170">
        <v>21748</v>
      </c>
      <c r="D3563" s="171">
        <v>2513.1</v>
      </c>
      <c r="E3563" s="162" t="s">
        <v>2613</v>
      </c>
      <c r="F3563" s="119" t="s">
        <v>2614</v>
      </c>
      <c r="G3563" s="163">
        <v>44794</v>
      </c>
      <c r="H3563" s="172">
        <v>18464052.640000001</v>
      </c>
      <c r="I3563" s="53">
        <v>0.04</v>
      </c>
      <c r="J3563" s="30">
        <v>119.16</v>
      </c>
      <c r="K3563" s="30">
        <v>2979</v>
      </c>
      <c r="L3563" s="30"/>
      <c r="M3563" s="67" t="str">
        <f>TEXT(Table2[[#This Row],[Gd.Dt]],"mmm-yy")</f>
        <v>Aug-22</v>
      </c>
      <c r="N3563" s="47" t="str">
        <f>MID(Table2[[#This Row],[BE]],6,2)</f>
        <v>IB</v>
      </c>
      <c r="O3563" s="47" t="str">
        <f>IF(Table2[[#This Row],[Type]]="IB","EOU",IF(Table2[[#This Row],[Type]]="MB","Local","492"))</f>
        <v>EOU</v>
      </c>
      <c r="P3563" s="47">
        <f>ROUND(Table2[[#This Row],[Cons]]/Table2[[#This Row],[Qty.]],5)</f>
        <v>0.04</v>
      </c>
      <c r="Q3563" s="47" t="b">
        <f>EXACT(Table2[[#This Row],[rate]],Table2[[#This Row],[Check]])</f>
        <v>1</v>
      </c>
      <c r="R3563" s="47"/>
      <c r="S3563" s="47" t="str">
        <f>IF(Table2[[#This Row],[SRO]]="EOU",VLOOKUP(Table2[[#This Row],[BE]],[2]GD.List!$C$3:$N$5014,12,0),IF(Table2[[#This Row],[SRO]]="Local","Polyester Staple Fibre","SRO 492"))</f>
        <v>Textile Chemical</v>
      </c>
    </row>
    <row r="3564" spans="1:19" x14ac:dyDescent="0.25">
      <c r="A3564" s="119" t="s">
        <v>1564</v>
      </c>
      <c r="B3564" s="119" t="s">
        <v>2615</v>
      </c>
      <c r="C3564" s="170">
        <v>3502</v>
      </c>
      <c r="D3564" s="171">
        <v>5205.2700000000004</v>
      </c>
      <c r="E3564" s="162" t="s">
        <v>2616</v>
      </c>
      <c r="F3564" s="119" t="s">
        <v>2617</v>
      </c>
      <c r="G3564" s="163">
        <v>44793</v>
      </c>
      <c r="H3564" s="172">
        <v>28622835.059999999</v>
      </c>
      <c r="I3564" s="53">
        <v>1.0101</v>
      </c>
      <c r="J3564" s="30">
        <v>723.23</v>
      </c>
      <c r="K3564" s="30">
        <v>716</v>
      </c>
      <c r="L3564" s="30"/>
      <c r="M3564" s="67" t="str">
        <f>TEXT(Table2[[#This Row],[Gd.Dt]],"mmm-yy")</f>
        <v>Aug-22</v>
      </c>
      <c r="N3564" s="47" t="str">
        <f>MID(Table2[[#This Row],[BE]],6,2)</f>
        <v>IB</v>
      </c>
      <c r="O3564" s="47" t="str">
        <f>IF(Table2[[#This Row],[Type]]="IB","EOU",IF(Table2[[#This Row],[Type]]="MB","Local","492"))</f>
        <v>EOU</v>
      </c>
      <c r="P3564" s="47">
        <f>ROUND(Table2[[#This Row],[Cons]]/Table2[[#This Row],[Qty.]],5)</f>
        <v>1.0101</v>
      </c>
      <c r="Q3564" s="47" t="b">
        <f>EXACT(Table2[[#This Row],[rate]],Table2[[#This Row],[Check]])</f>
        <v>1</v>
      </c>
      <c r="R3564" s="47"/>
      <c r="S3564" s="47" t="str">
        <f>IF(Table2[[#This Row],[SRO]]="EOU",VLOOKUP(Table2[[#This Row],[BE]],[2]GD.List!$C$3:$N$5014,12,0),IF(Table2[[#This Row],[SRO]]="Local","Polyester Staple Fibre","SRO 492"))</f>
        <v>Cotton Yarn</v>
      </c>
    </row>
    <row r="3565" spans="1:19" x14ac:dyDescent="0.25">
      <c r="A3565" s="119" t="s">
        <v>2221</v>
      </c>
      <c r="B3565" s="119" t="s">
        <v>2615</v>
      </c>
      <c r="C3565" s="170">
        <v>3502</v>
      </c>
      <c r="D3565" s="171">
        <v>5201.009</v>
      </c>
      <c r="E3565" s="162" t="s">
        <v>2616</v>
      </c>
      <c r="F3565" s="119" t="s">
        <v>2617</v>
      </c>
      <c r="G3565" s="163">
        <v>44793</v>
      </c>
      <c r="H3565" s="172">
        <v>28622835.059999999</v>
      </c>
      <c r="I3565" s="53">
        <v>0.624</v>
      </c>
      <c r="J3565" s="30">
        <v>2276.35</v>
      </c>
      <c r="K3565" s="30">
        <v>3648</v>
      </c>
      <c r="L3565" s="30"/>
      <c r="M3565" s="67" t="str">
        <f>TEXT(Table2[[#This Row],[Gd.Dt]],"mmm-yy")</f>
        <v>Aug-22</v>
      </c>
      <c r="N3565" s="47" t="str">
        <f>MID(Table2[[#This Row],[BE]],6,2)</f>
        <v>IB</v>
      </c>
      <c r="O3565" s="47" t="str">
        <f>IF(Table2[[#This Row],[Type]]="IB","EOU",IF(Table2[[#This Row],[Type]]="MB","Local","492"))</f>
        <v>EOU</v>
      </c>
      <c r="P3565" s="47">
        <f>ROUND(Table2[[#This Row],[Cons]]/Table2[[#This Row],[Qty.]],5)</f>
        <v>0.624</v>
      </c>
      <c r="Q3565" s="47" t="b">
        <f>EXACT(Table2[[#This Row],[rate]],Table2[[#This Row],[Check]])</f>
        <v>1</v>
      </c>
      <c r="R3565" s="47"/>
      <c r="S3565" s="47" t="str">
        <f>IF(Table2[[#This Row],[SRO]]="EOU",VLOOKUP(Table2[[#This Row],[BE]],[2]GD.List!$C$3:$N$5014,12,0),IF(Table2[[#This Row],[SRO]]="Local","Polyester Staple Fibre","SRO 492"))</f>
        <v>Raw Cotton</v>
      </c>
    </row>
    <row r="3566" spans="1:19" x14ac:dyDescent="0.25">
      <c r="A3566" s="119" t="s">
        <v>2221</v>
      </c>
      <c r="B3566" s="119" t="s">
        <v>2618</v>
      </c>
      <c r="C3566" s="170">
        <v>10151</v>
      </c>
      <c r="D3566" s="171">
        <v>5201.009</v>
      </c>
      <c r="E3566" s="162" t="s">
        <v>2619</v>
      </c>
      <c r="F3566" s="119" t="s">
        <v>2620</v>
      </c>
      <c r="G3566" s="163">
        <v>44793</v>
      </c>
      <c r="H3566" s="172">
        <v>17177860</v>
      </c>
      <c r="I3566" s="53">
        <v>0.624</v>
      </c>
      <c r="J3566" s="30">
        <v>2147.81</v>
      </c>
      <c r="K3566" s="30">
        <v>3442</v>
      </c>
      <c r="L3566" s="30"/>
      <c r="M3566" s="67" t="str">
        <f>TEXT(Table2[[#This Row],[Gd.Dt]],"mmm-yy")</f>
        <v>Aug-22</v>
      </c>
      <c r="N3566" s="47" t="str">
        <f>MID(Table2[[#This Row],[BE]],6,2)</f>
        <v>IB</v>
      </c>
      <c r="O3566" s="47" t="str">
        <f>IF(Table2[[#This Row],[Type]]="IB","EOU",IF(Table2[[#This Row],[Type]]="MB","Local","492"))</f>
        <v>EOU</v>
      </c>
      <c r="P3566" s="47">
        <f>ROUND(Table2[[#This Row],[Cons]]/Table2[[#This Row],[Qty.]],5)</f>
        <v>0.624</v>
      </c>
      <c r="Q3566" s="47" t="b">
        <f>EXACT(Table2[[#This Row],[rate]],Table2[[#This Row],[Check]])</f>
        <v>1</v>
      </c>
      <c r="R3566" s="47"/>
      <c r="S3566" s="47" t="str">
        <f>IF(Table2[[#This Row],[SRO]]="EOU",VLOOKUP(Table2[[#This Row],[BE]],[2]GD.List!$C$3:$N$5014,12,0),IF(Table2[[#This Row],[SRO]]="Local","Polyester Staple Fibre","SRO 492"))</f>
        <v>Raw Cotton</v>
      </c>
    </row>
    <row r="3567" spans="1:19" x14ac:dyDescent="0.25">
      <c r="A3567" s="119" t="s">
        <v>2281</v>
      </c>
      <c r="B3567" s="119" t="s">
        <v>2621</v>
      </c>
      <c r="C3567" s="170">
        <v>12038</v>
      </c>
      <c r="D3567" s="171">
        <v>4821.1090000000004</v>
      </c>
      <c r="E3567" s="162" t="s">
        <v>2622</v>
      </c>
      <c r="F3567" s="119" t="s">
        <v>2623</v>
      </c>
      <c r="G3567" s="163">
        <v>44794</v>
      </c>
      <c r="H3567" s="172">
        <v>19635073.460000001</v>
      </c>
      <c r="I3567" s="53">
        <v>1</v>
      </c>
      <c r="J3567" s="30">
        <v>10000</v>
      </c>
      <c r="K3567" s="30">
        <v>10000</v>
      </c>
      <c r="L3567" s="30"/>
      <c r="M3567" s="67" t="str">
        <f>TEXT(Table2[[#This Row],[Gd.Dt]],"mmm-yy")</f>
        <v>Aug-22</v>
      </c>
      <c r="N3567" s="47" t="str">
        <f>MID(Table2[[#This Row],[BE]],6,2)</f>
        <v>TI</v>
      </c>
      <c r="O3567" s="47" t="str">
        <f>IF(Table2[[#This Row],[Type]]="IB","EOU",IF(Table2[[#This Row],[Type]]="MB","Local","492"))</f>
        <v>492</v>
      </c>
      <c r="P3567" s="47">
        <f>ROUND(Table2[[#This Row],[Cons]]/Table2[[#This Row],[Qty.]],5)</f>
        <v>1</v>
      </c>
      <c r="Q3567" s="47" t="b">
        <f>EXACT(Table2[[#This Row],[rate]],Table2[[#This Row],[Check]])</f>
        <v>1</v>
      </c>
      <c r="R3567" s="47"/>
      <c r="S3567" s="47" t="str">
        <f>IF(Table2[[#This Row],[SRO]]="EOU",VLOOKUP(Table2[[#This Row],[BE]],[2]GD.List!$C$3:$N$5014,12,0),IF(Table2[[#This Row],[SRO]]="Local","Polyester Staple Fibre","SRO 492"))</f>
        <v>SRO 492</v>
      </c>
    </row>
    <row r="3568" spans="1:19" x14ac:dyDescent="0.25">
      <c r="A3568" s="119" t="s">
        <v>2355</v>
      </c>
      <c r="B3568" s="119" t="s">
        <v>2624</v>
      </c>
      <c r="C3568" s="170">
        <v>3355</v>
      </c>
      <c r="D3568" s="171">
        <v>9606.1</v>
      </c>
      <c r="E3568" s="162" t="s">
        <v>2625</v>
      </c>
      <c r="F3568" s="119" t="s">
        <v>2626</v>
      </c>
      <c r="G3568" s="163">
        <v>44794</v>
      </c>
      <c r="H3568" s="172">
        <v>38275791.57</v>
      </c>
      <c r="I3568" s="53">
        <v>1</v>
      </c>
      <c r="J3568" s="30">
        <v>2</v>
      </c>
      <c r="K3568" s="30">
        <v>2</v>
      </c>
      <c r="L3568" s="30"/>
      <c r="M3568" s="67" t="str">
        <f>TEXT(Table2[[#This Row],[Gd.Dt]],"mmm-yy")</f>
        <v>Aug-22</v>
      </c>
      <c r="N3568" s="47" t="str">
        <f>MID(Table2[[#This Row],[BE]],6,2)</f>
        <v>TI</v>
      </c>
      <c r="O3568" s="47" t="str">
        <f>IF(Table2[[#This Row],[Type]]="IB","EOU",IF(Table2[[#This Row],[Type]]="MB","Local","492"))</f>
        <v>492</v>
      </c>
      <c r="P3568" s="47">
        <f>ROUND(Table2[[#This Row],[Cons]]/Table2[[#This Row],[Qty.]],5)</f>
        <v>1</v>
      </c>
      <c r="Q3568" s="47" t="b">
        <f>EXACT(Table2[[#This Row],[rate]],Table2[[#This Row],[Check]])</f>
        <v>1</v>
      </c>
      <c r="R3568" s="47"/>
      <c r="S3568" s="47" t="str">
        <f>IF(Table2[[#This Row],[SRO]]="EOU",VLOOKUP(Table2[[#This Row],[BE]],[2]GD.List!$C$3:$N$5014,12,0),IF(Table2[[#This Row],[SRO]]="Local","Polyester Staple Fibre","SRO 492"))</f>
        <v>SRO 492</v>
      </c>
    </row>
    <row r="3569" spans="1:19" x14ac:dyDescent="0.25">
      <c r="A3569" s="119" t="s">
        <v>2405</v>
      </c>
      <c r="B3569" s="119" t="s">
        <v>2615</v>
      </c>
      <c r="C3569" s="170">
        <v>3502</v>
      </c>
      <c r="D3569" s="171">
        <v>5402.33</v>
      </c>
      <c r="E3569" s="162" t="s">
        <v>2616</v>
      </c>
      <c r="F3569" s="119" t="s">
        <v>2617</v>
      </c>
      <c r="G3569" s="163">
        <v>44793</v>
      </c>
      <c r="H3569" s="172">
        <v>28622835.059999999</v>
      </c>
      <c r="I3569" s="53">
        <v>1.0101</v>
      </c>
      <c r="J3569" s="30">
        <v>6303.22</v>
      </c>
      <c r="K3569" s="30">
        <v>6240.2</v>
      </c>
      <c r="L3569" s="30"/>
      <c r="M3569" s="67" t="str">
        <f>TEXT(Table2[[#This Row],[Gd.Dt]],"mmm-yy")</f>
        <v>Aug-22</v>
      </c>
      <c r="N3569" s="47" t="str">
        <f>MID(Table2[[#This Row],[BE]],6,2)</f>
        <v>IB</v>
      </c>
      <c r="O3569" s="47" t="str">
        <f>IF(Table2[[#This Row],[Type]]="IB","EOU",IF(Table2[[#This Row],[Type]]="MB","Local","492"))</f>
        <v>EOU</v>
      </c>
      <c r="P3569" s="47">
        <f>ROUND(Table2[[#This Row],[Cons]]/Table2[[#This Row],[Qty.]],5)</f>
        <v>1.0101</v>
      </c>
      <c r="Q3569" s="47" t="b">
        <f>EXACT(Table2[[#This Row],[rate]],Table2[[#This Row],[Check]])</f>
        <v>1</v>
      </c>
      <c r="R3569" s="47"/>
      <c r="S3569" s="47" t="str">
        <f>IF(Table2[[#This Row],[SRO]]="EOU",VLOOKUP(Table2[[#This Row],[BE]],[2]GD.List!$C$3:$N$5014,12,0),IF(Table2[[#This Row],[SRO]]="Local","Polyester Staple Fibre","SRO 492"))</f>
        <v>Polyester Yarn</v>
      </c>
    </row>
    <row r="3570" spans="1:19" x14ac:dyDescent="0.25">
      <c r="A3570" s="119" t="s">
        <v>2418</v>
      </c>
      <c r="B3570" s="119" t="s">
        <v>2615</v>
      </c>
      <c r="C3570" s="170">
        <v>3502</v>
      </c>
      <c r="D3570" s="171">
        <v>2847</v>
      </c>
      <c r="E3570" s="162" t="s">
        <v>2616</v>
      </c>
      <c r="F3570" s="119" t="s">
        <v>2617</v>
      </c>
      <c r="G3570" s="163">
        <v>44793</v>
      </c>
      <c r="H3570" s="172">
        <v>28622835.059999999</v>
      </c>
      <c r="I3570" s="53">
        <v>0.03</v>
      </c>
      <c r="J3570" s="30">
        <v>365.49</v>
      </c>
      <c r="K3570" s="30">
        <v>12183</v>
      </c>
      <c r="L3570" s="30"/>
      <c r="M3570" s="67" t="str">
        <f>TEXT(Table2[[#This Row],[Gd.Dt]],"mmm-yy")</f>
        <v>Aug-22</v>
      </c>
      <c r="N3570" s="47" t="str">
        <f>MID(Table2[[#This Row],[BE]],6,2)</f>
        <v>IB</v>
      </c>
      <c r="O3570" s="47" t="str">
        <f>IF(Table2[[#This Row],[Type]]="IB","EOU",IF(Table2[[#This Row],[Type]]="MB","Local","492"))</f>
        <v>EOU</v>
      </c>
      <c r="P3570" s="47">
        <f>ROUND(Table2[[#This Row],[Cons]]/Table2[[#This Row],[Qty.]],5)</f>
        <v>0.03</v>
      </c>
      <c r="Q3570" s="47" t="b">
        <f>EXACT(Table2[[#This Row],[rate]],Table2[[#This Row],[Check]])</f>
        <v>1</v>
      </c>
      <c r="R3570" s="47"/>
      <c r="S3570" s="47" t="str">
        <f>IF(Table2[[#This Row],[SRO]]="EOU",VLOOKUP(Table2[[#This Row],[BE]],[2]GD.List!$C$3:$N$5014,12,0),IF(Table2[[#This Row],[SRO]]="Local","Polyester Staple Fibre","SRO 492"))</f>
        <v>Textile Chemical</v>
      </c>
    </row>
    <row r="3571" spans="1:19" x14ac:dyDescent="0.25">
      <c r="A3571" s="119" t="s">
        <v>2418</v>
      </c>
      <c r="B3571" s="119" t="s">
        <v>2624</v>
      </c>
      <c r="C3571" s="170">
        <v>3355</v>
      </c>
      <c r="D3571" s="171">
        <v>2847</v>
      </c>
      <c r="E3571" s="162" t="s">
        <v>2625</v>
      </c>
      <c r="F3571" s="119" t="s">
        <v>2626</v>
      </c>
      <c r="G3571" s="163">
        <v>44794</v>
      </c>
      <c r="H3571" s="172">
        <v>38275791.57</v>
      </c>
      <c r="I3571" s="53">
        <v>0.03</v>
      </c>
      <c r="J3571" s="30">
        <v>60.48</v>
      </c>
      <c r="K3571" s="30">
        <v>2016</v>
      </c>
      <c r="L3571" s="30"/>
      <c r="M3571" s="67" t="str">
        <f>TEXT(Table2[[#This Row],[Gd.Dt]],"mmm-yy")</f>
        <v>Aug-22</v>
      </c>
      <c r="N3571" s="47" t="str">
        <f>MID(Table2[[#This Row],[BE]],6,2)</f>
        <v>IB</v>
      </c>
      <c r="O3571" s="47" t="str">
        <f>IF(Table2[[#This Row],[Type]]="IB","EOU",IF(Table2[[#This Row],[Type]]="MB","Local","492"))</f>
        <v>EOU</v>
      </c>
      <c r="P3571" s="47">
        <f>ROUND(Table2[[#This Row],[Cons]]/Table2[[#This Row],[Qty.]],5)</f>
        <v>0.03</v>
      </c>
      <c r="Q3571" s="47" t="b">
        <f>EXACT(Table2[[#This Row],[rate]],Table2[[#This Row],[Check]])</f>
        <v>1</v>
      </c>
      <c r="R3571" s="47"/>
      <c r="S3571" s="47" t="str">
        <f>IF(Table2[[#This Row],[SRO]]="EOU",VLOOKUP(Table2[[#This Row],[BE]],[2]GD.List!$C$3:$N$5014,12,0),IF(Table2[[#This Row],[SRO]]="Local","Polyester Staple Fibre","SRO 492"))</f>
        <v>Textile Chemical</v>
      </c>
    </row>
    <row r="3572" spans="1:19" x14ac:dyDescent="0.25">
      <c r="A3572" s="119" t="s">
        <v>2418</v>
      </c>
      <c r="B3572" s="119" t="s">
        <v>2627</v>
      </c>
      <c r="C3572" s="170">
        <v>27410</v>
      </c>
      <c r="D3572" s="171">
        <v>2847</v>
      </c>
      <c r="E3572" s="162" t="s">
        <v>2628</v>
      </c>
      <c r="F3572" s="119" t="s">
        <v>2629</v>
      </c>
      <c r="G3572" s="163">
        <v>44794</v>
      </c>
      <c r="H3572" s="172">
        <v>37491515.630000003</v>
      </c>
      <c r="I3572" s="53">
        <v>0.03</v>
      </c>
      <c r="J3572" s="30">
        <v>614.19000000000005</v>
      </c>
      <c r="K3572" s="30">
        <v>20473</v>
      </c>
      <c r="L3572" s="30"/>
      <c r="M3572" s="67" t="str">
        <f>TEXT(Table2[[#This Row],[Gd.Dt]],"mmm-yy")</f>
        <v>Aug-22</v>
      </c>
      <c r="N3572" s="47" t="str">
        <f>MID(Table2[[#This Row],[BE]],6,2)</f>
        <v>IB</v>
      </c>
      <c r="O3572" s="47" t="str">
        <f>IF(Table2[[#This Row],[Type]]="IB","EOU",IF(Table2[[#This Row],[Type]]="MB","Local","492"))</f>
        <v>EOU</v>
      </c>
      <c r="P3572" s="47">
        <f>ROUND(Table2[[#This Row],[Cons]]/Table2[[#This Row],[Qty.]],5)</f>
        <v>0.03</v>
      </c>
      <c r="Q3572" s="47" t="b">
        <f>EXACT(Table2[[#This Row],[rate]],Table2[[#This Row],[Check]])</f>
        <v>1</v>
      </c>
      <c r="R3572" s="47"/>
      <c r="S3572" s="47" t="str">
        <f>IF(Table2[[#This Row],[SRO]]="EOU",VLOOKUP(Table2[[#This Row],[BE]],[2]GD.List!$C$3:$N$5014,12,0),IF(Table2[[#This Row],[SRO]]="Local","Polyester Staple Fibre","SRO 492"))</f>
        <v>Textile Chemical</v>
      </c>
    </row>
    <row r="3573" spans="1:19" x14ac:dyDescent="0.25">
      <c r="A3573" s="119" t="s">
        <v>2418</v>
      </c>
      <c r="B3573" s="119" t="s">
        <v>2630</v>
      </c>
      <c r="C3573" s="170">
        <v>27246</v>
      </c>
      <c r="D3573" s="171">
        <v>2847</v>
      </c>
      <c r="E3573" s="162" t="s">
        <v>2631</v>
      </c>
      <c r="F3573" s="119" t="s">
        <v>2632</v>
      </c>
      <c r="G3573" s="163">
        <v>44794</v>
      </c>
      <c r="H3573" s="172">
        <v>38233870.280000001</v>
      </c>
      <c r="I3573" s="53">
        <v>0.03</v>
      </c>
      <c r="J3573" s="30">
        <v>616.29</v>
      </c>
      <c r="K3573" s="30">
        <v>20543</v>
      </c>
      <c r="L3573" s="30"/>
      <c r="M3573" s="67" t="str">
        <f>TEXT(Table2[[#This Row],[Gd.Dt]],"mmm-yy")</f>
        <v>Aug-22</v>
      </c>
      <c r="N3573" s="47" t="str">
        <f>MID(Table2[[#This Row],[BE]],6,2)</f>
        <v>IB</v>
      </c>
      <c r="O3573" s="47" t="str">
        <f>IF(Table2[[#This Row],[Type]]="IB","EOU",IF(Table2[[#This Row],[Type]]="MB","Local","492"))</f>
        <v>EOU</v>
      </c>
      <c r="P3573" s="47">
        <f>ROUND(Table2[[#This Row],[Cons]]/Table2[[#This Row],[Qty.]],5)</f>
        <v>0.03</v>
      </c>
      <c r="Q3573" s="47" t="b">
        <f>EXACT(Table2[[#This Row],[rate]],Table2[[#This Row],[Check]])</f>
        <v>1</v>
      </c>
      <c r="R3573" s="47"/>
      <c r="S3573" s="47" t="str">
        <f>IF(Table2[[#This Row],[SRO]]="EOU",VLOOKUP(Table2[[#This Row],[BE]],[2]GD.List!$C$3:$N$5014,12,0),IF(Table2[[#This Row],[SRO]]="Local","Polyester Staple Fibre","SRO 492"))</f>
        <v>Textile Chemical</v>
      </c>
    </row>
    <row r="3574" spans="1:19" x14ac:dyDescent="0.25">
      <c r="A3574" s="119" t="s">
        <v>2418</v>
      </c>
      <c r="B3574" s="119" t="s">
        <v>2618</v>
      </c>
      <c r="C3574" s="170">
        <v>10151</v>
      </c>
      <c r="D3574" s="171">
        <v>2847</v>
      </c>
      <c r="E3574" s="162" t="s">
        <v>2619</v>
      </c>
      <c r="F3574" s="119" t="s">
        <v>2620</v>
      </c>
      <c r="G3574" s="163">
        <v>44793</v>
      </c>
      <c r="H3574" s="172">
        <v>17177860</v>
      </c>
      <c r="I3574" s="53">
        <v>0.03</v>
      </c>
      <c r="J3574" s="30">
        <v>319.70999999999998</v>
      </c>
      <c r="K3574" s="30">
        <v>10657</v>
      </c>
      <c r="L3574" s="30"/>
      <c r="M3574" s="67" t="str">
        <f>TEXT(Table2[[#This Row],[Gd.Dt]],"mmm-yy")</f>
        <v>Aug-22</v>
      </c>
      <c r="N3574" s="47" t="str">
        <f>MID(Table2[[#This Row],[BE]],6,2)</f>
        <v>IB</v>
      </c>
      <c r="O3574" s="47" t="str">
        <f>IF(Table2[[#This Row],[Type]]="IB","EOU",IF(Table2[[#This Row],[Type]]="MB","Local","492"))</f>
        <v>EOU</v>
      </c>
      <c r="P3574" s="47">
        <f>ROUND(Table2[[#This Row],[Cons]]/Table2[[#This Row],[Qty.]],5)</f>
        <v>0.03</v>
      </c>
      <c r="Q3574" s="47" t="b">
        <f>EXACT(Table2[[#This Row],[rate]],Table2[[#This Row],[Check]])</f>
        <v>1</v>
      </c>
      <c r="R3574" s="47"/>
      <c r="S3574" s="47" t="str">
        <f>IF(Table2[[#This Row],[SRO]]="EOU",VLOOKUP(Table2[[#This Row],[BE]],[2]GD.List!$C$3:$N$5014,12,0),IF(Table2[[#This Row],[SRO]]="Local","Polyester Staple Fibre","SRO 492"))</f>
        <v>Textile Chemical</v>
      </c>
    </row>
    <row r="3575" spans="1:19" x14ac:dyDescent="0.25">
      <c r="A3575" s="119" t="s">
        <v>2418</v>
      </c>
      <c r="B3575" s="119" t="s">
        <v>2612</v>
      </c>
      <c r="C3575" s="170">
        <v>21748</v>
      </c>
      <c r="D3575" s="171">
        <v>2847</v>
      </c>
      <c r="E3575" s="162" t="s">
        <v>2613</v>
      </c>
      <c r="F3575" s="119" t="s">
        <v>2614</v>
      </c>
      <c r="G3575" s="163">
        <v>44794</v>
      </c>
      <c r="H3575" s="172">
        <v>18464052.640000001</v>
      </c>
      <c r="I3575" s="53">
        <v>0.03</v>
      </c>
      <c r="J3575" s="30">
        <v>277.95</v>
      </c>
      <c r="K3575" s="30">
        <v>9265</v>
      </c>
      <c r="L3575" s="30"/>
      <c r="M3575" s="67" t="str">
        <f>TEXT(Table2[[#This Row],[Gd.Dt]],"mmm-yy")</f>
        <v>Aug-22</v>
      </c>
      <c r="N3575" s="47" t="str">
        <f>MID(Table2[[#This Row],[BE]],6,2)</f>
        <v>IB</v>
      </c>
      <c r="O3575" s="47" t="str">
        <f>IF(Table2[[#This Row],[Type]]="IB","EOU",IF(Table2[[#This Row],[Type]]="MB","Local","492"))</f>
        <v>EOU</v>
      </c>
      <c r="P3575" s="47">
        <f>ROUND(Table2[[#This Row],[Cons]]/Table2[[#This Row],[Qty.]],5)</f>
        <v>0.03</v>
      </c>
      <c r="Q3575" s="47" t="b">
        <f>EXACT(Table2[[#This Row],[rate]],Table2[[#This Row],[Check]])</f>
        <v>1</v>
      </c>
      <c r="R3575" s="47"/>
      <c r="S3575" s="47" t="str">
        <f>IF(Table2[[#This Row],[SRO]]="EOU",VLOOKUP(Table2[[#This Row],[BE]],[2]GD.List!$C$3:$N$5014,12,0),IF(Table2[[#This Row],[SRO]]="Local","Polyester Staple Fibre","SRO 492"))</f>
        <v>Textile Chemical</v>
      </c>
    </row>
    <row r="3576" spans="1:19" x14ac:dyDescent="0.25">
      <c r="A3576" s="119" t="s">
        <v>2499</v>
      </c>
      <c r="B3576" s="119" t="s">
        <v>2615</v>
      </c>
      <c r="C3576" s="170">
        <v>3502</v>
      </c>
      <c r="D3576" s="171">
        <v>2701.12</v>
      </c>
      <c r="E3576" s="162" t="s">
        <v>2616</v>
      </c>
      <c r="F3576" s="119" t="s">
        <v>2617</v>
      </c>
      <c r="G3576" s="163">
        <v>44793</v>
      </c>
      <c r="H3576" s="172">
        <v>28622835.059999999</v>
      </c>
      <c r="I3576" s="53">
        <v>0.1</v>
      </c>
      <c r="J3576" s="30">
        <v>71.599999999999994</v>
      </c>
      <c r="K3576" s="30">
        <v>716</v>
      </c>
      <c r="L3576" s="30"/>
      <c r="M3576" s="67" t="str">
        <f>TEXT(Table2[[#This Row],[Gd.Dt]],"mmm-yy")</f>
        <v>Aug-22</v>
      </c>
      <c r="N3576" s="47" t="str">
        <f>MID(Table2[[#This Row],[BE]],6,2)</f>
        <v>IB</v>
      </c>
      <c r="O3576" s="47" t="str">
        <f>IF(Table2[[#This Row],[Type]]="IB","EOU",IF(Table2[[#This Row],[Type]]="MB","Local","492"))</f>
        <v>EOU</v>
      </c>
      <c r="P3576" s="47">
        <f>ROUND(Table2[[#This Row],[Cons]]/Table2[[#This Row],[Qty.]],5)</f>
        <v>0.1</v>
      </c>
      <c r="Q3576" s="47" t="b">
        <f>EXACT(Table2[[#This Row],[rate]],Table2[[#This Row],[Check]])</f>
        <v>1</v>
      </c>
      <c r="R3576" s="47"/>
      <c r="S3576" s="47" t="str">
        <f>IF(Table2[[#This Row],[SRO]]="EOU",VLOOKUP(Table2[[#This Row],[BE]],[2]GD.List!$C$3:$N$5014,12,0),IF(Table2[[#This Row],[SRO]]="Local","Polyester Staple Fibre","SRO 492"))</f>
        <v>Textile Coal</v>
      </c>
    </row>
    <row r="3577" spans="1:19" x14ac:dyDescent="0.25">
      <c r="A3577" s="119" t="s">
        <v>2499</v>
      </c>
      <c r="B3577" s="119" t="s">
        <v>2615</v>
      </c>
      <c r="C3577" s="170">
        <v>3502</v>
      </c>
      <c r="D3577" s="171">
        <v>2701.12</v>
      </c>
      <c r="E3577" s="162" t="s">
        <v>2616</v>
      </c>
      <c r="F3577" s="119" t="s">
        <v>2617</v>
      </c>
      <c r="G3577" s="163">
        <v>44793</v>
      </c>
      <c r="H3577" s="172">
        <v>28622835.059999999</v>
      </c>
      <c r="I3577" s="53">
        <v>0.4</v>
      </c>
      <c r="J3577" s="30">
        <v>4586.8</v>
      </c>
      <c r="K3577" s="30">
        <v>11467</v>
      </c>
      <c r="L3577" s="30"/>
      <c r="M3577" s="67" t="str">
        <f>TEXT(Table2[[#This Row],[Gd.Dt]],"mmm-yy")</f>
        <v>Aug-22</v>
      </c>
      <c r="N3577" s="47" t="str">
        <f>MID(Table2[[#This Row],[BE]],6,2)</f>
        <v>IB</v>
      </c>
      <c r="O3577" s="47" t="str">
        <f>IF(Table2[[#This Row],[Type]]="IB","EOU",IF(Table2[[#This Row],[Type]]="MB","Local","492"))</f>
        <v>EOU</v>
      </c>
      <c r="P3577" s="47">
        <f>ROUND(Table2[[#This Row],[Cons]]/Table2[[#This Row],[Qty.]],5)</f>
        <v>0.4</v>
      </c>
      <c r="Q3577" s="47" t="b">
        <f>EXACT(Table2[[#This Row],[rate]],Table2[[#This Row],[Check]])</f>
        <v>1</v>
      </c>
      <c r="R3577" s="47"/>
      <c r="S3577" s="47" t="str">
        <f>IF(Table2[[#This Row],[SRO]]="EOU",VLOOKUP(Table2[[#This Row],[BE]],[2]GD.List!$C$3:$N$5014,12,0),IF(Table2[[#This Row],[SRO]]="Local","Polyester Staple Fibre","SRO 492"))</f>
        <v>Textile Coal</v>
      </c>
    </row>
    <row r="3578" spans="1:19" x14ac:dyDescent="0.25">
      <c r="A3578" s="119" t="s">
        <v>2499</v>
      </c>
      <c r="B3578" s="119" t="s">
        <v>2624</v>
      </c>
      <c r="C3578" s="170">
        <v>3355</v>
      </c>
      <c r="D3578" s="171">
        <v>2701.12</v>
      </c>
      <c r="E3578" s="162" t="s">
        <v>2625</v>
      </c>
      <c r="F3578" s="119" t="s">
        <v>2626</v>
      </c>
      <c r="G3578" s="163">
        <v>44794</v>
      </c>
      <c r="H3578" s="172">
        <v>38275791.57</v>
      </c>
      <c r="I3578" s="53">
        <v>0.1</v>
      </c>
      <c r="J3578" s="30">
        <v>1270.51</v>
      </c>
      <c r="K3578" s="30">
        <v>12705.1</v>
      </c>
      <c r="L3578" s="30"/>
      <c r="M3578" s="67" t="str">
        <f>TEXT(Table2[[#This Row],[Gd.Dt]],"mmm-yy")</f>
        <v>Aug-22</v>
      </c>
      <c r="N3578" s="47" t="str">
        <f>MID(Table2[[#This Row],[BE]],6,2)</f>
        <v>IB</v>
      </c>
      <c r="O3578" s="47" t="str">
        <f>IF(Table2[[#This Row],[Type]]="IB","EOU",IF(Table2[[#This Row],[Type]]="MB","Local","492"))</f>
        <v>EOU</v>
      </c>
      <c r="P3578" s="47">
        <f>ROUND(Table2[[#This Row],[Cons]]/Table2[[#This Row],[Qty.]],5)</f>
        <v>0.1</v>
      </c>
      <c r="Q3578" s="47" t="b">
        <f>EXACT(Table2[[#This Row],[rate]],Table2[[#This Row],[Check]])</f>
        <v>1</v>
      </c>
      <c r="R3578" s="47"/>
      <c r="S3578" s="47" t="str">
        <f>IF(Table2[[#This Row],[SRO]]="EOU",VLOOKUP(Table2[[#This Row],[BE]],[2]GD.List!$C$3:$N$5014,12,0),IF(Table2[[#This Row],[SRO]]="Local","Polyester Staple Fibre","SRO 492"))</f>
        <v>Textile Coal</v>
      </c>
    </row>
    <row r="3579" spans="1:19" x14ac:dyDescent="0.25">
      <c r="A3579" s="119" t="s">
        <v>2499</v>
      </c>
      <c r="B3579" s="119" t="s">
        <v>2624</v>
      </c>
      <c r="C3579" s="170">
        <v>3355</v>
      </c>
      <c r="D3579" s="171">
        <v>2701.12</v>
      </c>
      <c r="E3579" s="162" t="s">
        <v>2625</v>
      </c>
      <c r="F3579" s="119" t="s">
        <v>2626</v>
      </c>
      <c r="G3579" s="163">
        <v>44794</v>
      </c>
      <c r="H3579" s="172">
        <v>38275791.57</v>
      </c>
      <c r="I3579" s="53">
        <v>0.4</v>
      </c>
      <c r="J3579" s="30">
        <v>806.4</v>
      </c>
      <c r="K3579" s="30">
        <v>2016</v>
      </c>
      <c r="L3579" s="30"/>
      <c r="M3579" s="67" t="str">
        <f>TEXT(Table2[[#This Row],[Gd.Dt]],"mmm-yy")</f>
        <v>Aug-22</v>
      </c>
      <c r="N3579" s="47" t="str">
        <f>MID(Table2[[#This Row],[BE]],6,2)</f>
        <v>IB</v>
      </c>
      <c r="O3579" s="47" t="str">
        <f>IF(Table2[[#This Row],[Type]]="IB","EOU",IF(Table2[[#This Row],[Type]]="MB","Local","492"))</f>
        <v>EOU</v>
      </c>
      <c r="P3579" s="47">
        <f>ROUND(Table2[[#This Row],[Cons]]/Table2[[#This Row],[Qty.]],5)</f>
        <v>0.4</v>
      </c>
      <c r="Q3579" s="47" t="b">
        <f>EXACT(Table2[[#This Row],[rate]],Table2[[#This Row],[Check]])</f>
        <v>1</v>
      </c>
      <c r="R3579" s="47"/>
      <c r="S3579" s="47" t="str">
        <f>IF(Table2[[#This Row],[SRO]]="EOU",VLOOKUP(Table2[[#This Row],[BE]],[2]GD.List!$C$3:$N$5014,12,0),IF(Table2[[#This Row],[SRO]]="Local","Polyester Staple Fibre","SRO 492"))</f>
        <v>Textile Coal</v>
      </c>
    </row>
    <row r="3580" spans="1:19" x14ac:dyDescent="0.25">
      <c r="A3580" s="119" t="s">
        <v>2499</v>
      </c>
      <c r="B3580" s="119" t="s">
        <v>2627</v>
      </c>
      <c r="C3580" s="170">
        <v>27410</v>
      </c>
      <c r="D3580" s="171">
        <v>2701.12</v>
      </c>
      <c r="E3580" s="162" t="s">
        <v>2628</v>
      </c>
      <c r="F3580" s="119" t="s">
        <v>2629</v>
      </c>
      <c r="G3580" s="163">
        <v>44794</v>
      </c>
      <c r="H3580" s="172">
        <v>37491515.630000003</v>
      </c>
      <c r="I3580" s="53">
        <v>0.1</v>
      </c>
      <c r="J3580" s="30">
        <v>592</v>
      </c>
      <c r="K3580" s="30">
        <v>5920</v>
      </c>
      <c r="L3580" s="30"/>
      <c r="M3580" s="67" t="str">
        <f>TEXT(Table2[[#This Row],[Gd.Dt]],"mmm-yy")</f>
        <v>Aug-22</v>
      </c>
      <c r="N3580" s="47" t="str">
        <f>MID(Table2[[#This Row],[BE]],6,2)</f>
        <v>IB</v>
      </c>
      <c r="O3580" s="47" t="str">
        <f>IF(Table2[[#This Row],[Type]]="IB","EOU",IF(Table2[[#This Row],[Type]]="MB","Local","492"))</f>
        <v>EOU</v>
      </c>
      <c r="P3580" s="47">
        <f>ROUND(Table2[[#This Row],[Cons]]/Table2[[#This Row],[Qty.]],5)</f>
        <v>0.1</v>
      </c>
      <c r="Q3580" s="47" t="b">
        <f>EXACT(Table2[[#This Row],[rate]],Table2[[#This Row],[Check]])</f>
        <v>1</v>
      </c>
      <c r="R3580" s="47"/>
      <c r="S3580" s="47" t="str">
        <f>IF(Table2[[#This Row],[SRO]]="EOU",VLOOKUP(Table2[[#This Row],[BE]],[2]GD.List!$C$3:$N$5014,12,0),IF(Table2[[#This Row],[SRO]]="Local","Polyester Staple Fibre","SRO 492"))</f>
        <v>Textile Coal</v>
      </c>
    </row>
    <row r="3581" spans="1:19" x14ac:dyDescent="0.25">
      <c r="A3581" s="119" t="s">
        <v>2499</v>
      </c>
      <c r="B3581" s="119" t="s">
        <v>2627</v>
      </c>
      <c r="C3581" s="170">
        <v>27410</v>
      </c>
      <c r="D3581" s="171">
        <v>2701.12</v>
      </c>
      <c r="E3581" s="162" t="s">
        <v>2628</v>
      </c>
      <c r="F3581" s="119" t="s">
        <v>2629</v>
      </c>
      <c r="G3581" s="163">
        <v>44794</v>
      </c>
      <c r="H3581" s="172">
        <v>37491515.630000003</v>
      </c>
      <c r="I3581" s="53">
        <v>0.4</v>
      </c>
      <c r="J3581" s="30">
        <v>5821.2</v>
      </c>
      <c r="K3581" s="30">
        <v>14553</v>
      </c>
      <c r="L3581" s="30"/>
      <c r="M3581" s="67" t="str">
        <f>TEXT(Table2[[#This Row],[Gd.Dt]],"mmm-yy")</f>
        <v>Aug-22</v>
      </c>
      <c r="N3581" s="47" t="str">
        <f>MID(Table2[[#This Row],[BE]],6,2)</f>
        <v>IB</v>
      </c>
      <c r="O3581" s="47" t="str">
        <f>IF(Table2[[#This Row],[Type]]="IB","EOU",IF(Table2[[#This Row],[Type]]="MB","Local","492"))</f>
        <v>EOU</v>
      </c>
      <c r="P3581" s="47">
        <f>ROUND(Table2[[#This Row],[Cons]]/Table2[[#This Row],[Qty.]],5)</f>
        <v>0.4</v>
      </c>
      <c r="Q3581" s="47" t="b">
        <f>EXACT(Table2[[#This Row],[rate]],Table2[[#This Row],[Check]])</f>
        <v>1</v>
      </c>
      <c r="R3581" s="47"/>
      <c r="S3581" s="47" t="str">
        <f>IF(Table2[[#This Row],[SRO]]="EOU",VLOOKUP(Table2[[#This Row],[BE]],[2]GD.List!$C$3:$N$5014,12,0),IF(Table2[[#This Row],[SRO]]="Local","Polyester Staple Fibre","SRO 492"))</f>
        <v>Textile Coal</v>
      </c>
    </row>
    <row r="3582" spans="1:19" x14ac:dyDescent="0.25">
      <c r="A3582" s="119" t="s">
        <v>2499</v>
      </c>
      <c r="B3582" s="119" t="s">
        <v>2630</v>
      </c>
      <c r="C3582" s="170">
        <v>27246</v>
      </c>
      <c r="D3582" s="171">
        <v>2701.12</v>
      </c>
      <c r="E3582" s="162" t="s">
        <v>2631</v>
      </c>
      <c r="F3582" s="119" t="s">
        <v>2632</v>
      </c>
      <c r="G3582" s="163">
        <v>44794</v>
      </c>
      <c r="H3582" s="172">
        <v>38233870.280000001</v>
      </c>
      <c r="I3582" s="53">
        <v>0.1</v>
      </c>
      <c r="J3582" s="30">
        <v>2054.3000000000002</v>
      </c>
      <c r="K3582" s="30">
        <v>20543</v>
      </c>
      <c r="L3582" s="30"/>
      <c r="M3582" s="67" t="str">
        <f>TEXT(Table2[[#This Row],[Gd.Dt]],"mmm-yy")</f>
        <v>Aug-22</v>
      </c>
      <c r="N3582" s="47" t="str">
        <f>MID(Table2[[#This Row],[BE]],6,2)</f>
        <v>IB</v>
      </c>
      <c r="O3582" s="47" t="str">
        <f>IF(Table2[[#This Row],[Type]]="IB","EOU",IF(Table2[[#This Row],[Type]]="MB","Local","492"))</f>
        <v>EOU</v>
      </c>
      <c r="P3582" s="47">
        <f>ROUND(Table2[[#This Row],[Cons]]/Table2[[#This Row],[Qty.]],5)</f>
        <v>0.1</v>
      </c>
      <c r="Q3582" s="47" t="b">
        <f>EXACT(Table2[[#This Row],[rate]],Table2[[#This Row],[Check]])</f>
        <v>1</v>
      </c>
      <c r="R3582" s="47"/>
      <c r="S3582" s="47" t="str">
        <f>IF(Table2[[#This Row],[SRO]]="EOU",VLOOKUP(Table2[[#This Row],[BE]],[2]GD.List!$C$3:$N$5014,12,0),IF(Table2[[#This Row],[SRO]]="Local","Polyester Staple Fibre","SRO 492"))</f>
        <v>Textile Coal</v>
      </c>
    </row>
    <row r="3583" spans="1:19" x14ac:dyDescent="0.25">
      <c r="A3583" s="119" t="s">
        <v>2499</v>
      </c>
      <c r="B3583" s="119" t="s">
        <v>2618</v>
      </c>
      <c r="C3583" s="170">
        <v>10151</v>
      </c>
      <c r="D3583" s="171">
        <v>2701.12</v>
      </c>
      <c r="E3583" s="162" t="s">
        <v>2619</v>
      </c>
      <c r="F3583" s="119" t="s">
        <v>2620</v>
      </c>
      <c r="G3583" s="163">
        <v>44793</v>
      </c>
      <c r="H3583" s="172">
        <v>17177860</v>
      </c>
      <c r="I3583" s="53">
        <v>0.4</v>
      </c>
      <c r="J3583" s="30">
        <v>4262.8</v>
      </c>
      <c r="K3583" s="30">
        <v>10657</v>
      </c>
      <c r="L3583" s="30"/>
      <c r="M3583" s="67" t="str">
        <f>TEXT(Table2[[#This Row],[Gd.Dt]],"mmm-yy")</f>
        <v>Aug-22</v>
      </c>
      <c r="N3583" s="47" t="str">
        <f>MID(Table2[[#This Row],[BE]],6,2)</f>
        <v>IB</v>
      </c>
      <c r="O3583" s="47" t="str">
        <f>IF(Table2[[#This Row],[Type]]="IB","EOU",IF(Table2[[#This Row],[Type]]="MB","Local","492"))</f>
        <v>EOU</v>
      </c>
      <c r="P3583" s="47">
        <f>ROUND(Table2[[#This Row],[Cons]]/Table2[[#This Row],[Qty.]],5)</f>
        <v>0.4</v>
      </c>
      <c r="Q3583" s="47" t="b">
        <f>EXACT(Table2[[#This Row],[rate]],Table2[[#This Row],[Check]])</f>
        <v>1</v>
      </c>
      <c r="R3583" s="47"/>
      <c r="S3583" s="47" t="str">
        <f>IF(Table2[[#This Row],[SRO]]="EOU",VLOOKUP(Table2[[#This Row],[BE]],[2]GD.List!$C$3:$N$5014,12,0),IF(Table2[[#This Row],[SRO]]="Local","Polyester Staple Fibre","SRO 492"))</f>
        <v>Textile Coal</v>
      </c>
    </row>
    <row r="3584" spans="1:19" x14ac:dyDescent="0.25">
      <c r="A3584" s="119" t="s">
        <v>2499</v>
      </c>
      <c r="B3584" s="119" t="s">
        <v>2612</v>
      </c>
      <c r="C3584" s="170">
        <v>21748</v>
      </c>
      <c r="D3584" s="171">
        <v>2701.12</v>
      </c>
      <c r="E3584" s="162" t="s">
        <v>2613</v>
      </c>
      <c r="F3584" s="119" t="s">
        <v>2614</v>
      </c>
      <c r="G3584" s="163">
        <v>44794</v>
      </c>
      <c r="H3584" s="172">
        <v>18464052.640000001</v>
      </c>
      <c r="I3584" s="53">
        <v>0.4</v>
      </c>
      <c r="J3584" s="30">
        <v>3706</v>
      </c>
      <c r="K3584" s="30">
        <v>9265</v>
      </c>
      <c r="L3584" s="30"/>
      <c r="M3584" s="67" t="str">
        <f>TEXT(Table2[[#This Row],[Gd.Dt]],"mmm-yy")</f>
        <v>Aug-22</v>
      </c>
      <c r="N3584" s="47" t="str">
        <f>MID(Table2[[#This Row],[BE]],6,2)</f>
        <v>IB</v>
      </c>
      <c r="O3584" s="47" t="str">
        <f>IF(Table2[[#This Row],[Type]]="IB","EOU",IF(Table2[[#This Row],[Type]]="MB","Local","492"))</f>
        <v>EOU</v>
      </c>
      <c r="P3584" s="47">
        <f>ROUND(Table2[[#This Row],[Cons]]/Table2[[#This Row],[Qty.]],5)</f>
        <v>0.4</v>
      </c>
      <c r="Q3584" s="47" t="b">
        <f>EXACT(Table2[[#This Row],[rate]],Table2[[#This Row],[Check]])</f>
        <v>1</v>
      </c>
      <c r="R3584" s="47"/>
      <c r="S3584" s="47" t="str">
        <f>IF(Table2[[#This Row],[SRO]]="EOU",VLOOKUP(Table2[[#This Row],[BE]],[2]GD.List!$C$3:$N$5014,12,0),IF(Table2[[#This Row],[SRO]]="Local","Polyester Staple Fibre","SRO 492"))</f>
        <v>Textile Coal</v>
      </c>
    </row>
    <row r="3585" spans="1:19" x14ac:dyDescent="0.25">
      <c r="A3585" s="119" t="s">
        <v>2517</v>
      </c>
      <c r="B3585" s="119" t="s">
        <v>2630</v>
      </c>
      <c r="C3585" s="170">
        <v>27246</v>
      </c>
      <c r="D3585" s="171">
        <v>3906.9090000000001</v>
      </c>
      <c r="E3585" s="162" t="s">
        <v>2631</v>
      </c>
      <c r="F3585" s="119" t="s">
        <v>2632</v>
      </c>
      <c r="G3585" s="163">
        <v>44794</v>
      </c>
      <c r="H3585" s="172">
        <v>38233870.280000001</v>
      </c>
      <c r="I3585" s="53">
        <v>0.04</v>
      </c>
      <c r="J3585" s="30">
        <v>821.72</v>
      </c>
      <c r="K3585" s="30">
        <v>20543</v>
      </c>
      <c r="L3585" s="30"/>
      <c r="M3585" s="67" t="str">
        <f>TEXT(Table2[[#This Row],[Gd.Dt]],"mmm-yy")</f>
        <v>Aug-22</v>
      </c>
      <c r="N3585" s="47" t="str">
        <f>MID(Table2[[#This Row],[BE]],6,2)</f>
        <v>IB</v>
      </c>
      <c r="O3585" s="47" t="str">
        <f>IF(Table2[[#This Row],[Type]]="IB","EOU",IF(Table2[[#This Row],[Type]]="MB","Local","492"))</f>
        <v>EOU</v>
      </c>
      <c r="P3585" s="47">
        <f>ROUND(Table2[[#This Row],[Cons]]/Table2[[#This Row],[Qty.]],5)</f>
        <v>0.04</v>
      </c>
      <c r="Q3585" s="47" t="b">
        <f>EXACT(Table2[[#This Row],[rate]],Table2[[#This Row],[Check]])</f>
        <v>1</v>
      </c>
      <c r="R3585" s="47"/>
      <c r="S3585" s="47" t="str">
        <f>IF(Table2[[#This Row],[SRO]]="EOU",VLOOKUP(Table2[[#This Row],[BE]],[2]GD.List!$C$3:$N$5014,12,0),IF(Table2[[#This Row],[SRO]]="Local","Polyester Staple Fibre","SRO 492"))</f>
        <v>Textile Chemical</v>
      </c>
    </row>
    <row r="3586" spans="1:19" x14ac:dyDescent="0.25">
      <c r="A3586" s="119" t="s">
        <v>2517</v>
      </c>
      <c r="B3586" s="119" t="s">
        <v>2630</v>
      </c>
      <c r="C3586" s="170">
        <v>27246</v>
      </c>
      <c r="D3586" s="171">
        <v>3402.9</v>
      </c>
      <c r="E3586" s="162" t="s">
        <v>2631</v>
      </c>
      <c r="F3586" s="119" t="s">
        <v>2632</v>
      </c>
      <c r="G3586" s="163">
        <v>44794</v>
      </c>
      <c r="H3586" s="172">
        <v>38233870.280000001</v>
      </c>
      <c r="I3586" s="53">
        <v>7.0000000000000007E-2</v>
      </c>
      <c r="J3586" s="30">
        <v>1438.01</v>
      </c>
      <c r="K3586" s="30">
        <v>20543</v>
      </c>
      <c r="L3586" s="30"/>
      <c r="M3586" s="67" t="str">
        <f>TEXT(Table2[[#This Row],[Gd.Dt]],"mmm-yy")</f>
        <v>Aug-22</v>
      </c>
      <c r="N3586" s="47" t="str">
        <f>MID(Table2[[#This Row],[BE]],6,2)</f>
        <v>IB</v>
      </c>
      <c r="O3586" s="47" t="str">
        <f>IF(Table2[[#This Row],[Type]]="IB","EOU",IF(Table2[[#This Row],[Type]]="MB","Local","492"))</f>
        <v>EOU</v>
      </c>
      <c r="P3586" s="47">
        <f>ROUND(Table2[[#This Row],[Cons]]/Table2[[#This Row],[Qty.]],5)</f>
        <v>7.0000000000000007E-2</v>
      </c>
      <c r="Q3586" s="47" t="b">
        <f>EXACT(Table2[[#This Row],[rate]],Table2[[#This Row],[Check]])</f>
        <v>1</v>
      </c>
      <c r="R3586" s="47"/>
      <c r="S3586" s="47" t="str">
        <f>IF(Table2[[#This Row],[SRO]]="EOU",VLOOKUP(Table2[[#This Row],[BE]],[2]GD.List!$C$3:$N$5014,12,0),IF(Table2[[#This Row],[SRO]]="Local","Polyester Staple Fibre","SRO 492"))</f>
        <v>Textile Chemical</v>
      </c>
    </row>
    <row r="3587" spans="1:19" x14ac:dyDescent="0.25">
      <c r="A3587" s="119" t="s">
        <v>2517</v>
      </c>
      <c r="B3587" s="119" t="s">
        <v>2618</v>
      </c>
      <c r="C3587" s="170">
        <v>10151</v>
      </c>
      <c r="D3587" s="171">
        <v>3906.9090000000001</v>
      </c>
      <c r="E3587" s="162" t="s">
        <v>2619</v>
      </c>
      <c r="F3587" s="119" t="s">
        <v>2620</v>
      </c>
      <c r="G3587" s="163">
        <v>44793</v>
      </c>
      <c r="H3587" s="172">
        <v>17177860</v>
      </c>
      <c r="I3587" s="53">
        <v>0.04</v>
      </c>
      <c r="J3587" s="30">
        <v>426.28000000000003</v>
      </c>
      <c r="K3587" s="30">
        <v>10657</v>
      </c>
      <c r="L3587" s="30"/>
      <c r="M3587" s="67" t="str">
        <f>TEXT(Table2[[#This Row],[Gd.Dt]],"mmm-yy")</f>
        <v>Aug-22</v>
      </c>
      <c r="N3587" s="47" t="str">
        <f>MID(Table2[[#This Row],[BE]],6,2)</f>
        <v>IB</v>
      </c>
      <c r="O3587" s="47" t="str">
        <f>IF(Table2[[#This Row],[Type]]="IB","EOU",IF(Table2[[#This Row],[Type]]="MB","Local","492"))</f>
        <v>EOU</v>
      </c>
      <c r="P3587" s="47">
        <f>ROUND(Table2[[#This Row],[Cons]]/Table2[[#This Row],[Qty.]],5)</f>
        <v>0.04</v>
      </c>
      <c r="Q3587" s="47" t="b">
        <f>EXACT(Table2[[#This Row],[rate]],Table2[[#This Row],[Check]])</f>
        <v>1</v>
      </c>
      <c r="R3587" s="47"/>
      <c r="S3587" s="47" t="str">
        <f>IF(Table2[[#This Row],[SRO]]="EOU",VLOOKUP(Table2[[#This Row],[BE]],[2]GD.List!$C$3:$N$5014,12,0),IF(Table2[[#This Row],[SRO]]="Local","Polyester Staple Fibre","SRO 492"))</f>
        <v>Textile Chemical</v>
      </c>
    </row>
    <row r="3588" spans="1:19" x14ac:dyDescent="0.25">
      <c r="A3588" s="119" t="s">
        <v>2517</v>
      </c>
      <c r="B3588" s="119" t="s">
        <v>2612</v>
      </c>
      <c r="C3588" s="170">
        <v>21748</v>
      </c>
      <c r="D3588" s="171">
        <v>3906.9090000000001</v>
      </c>
      <c r="E3588" s="162" t="s">
        <v>2613</v>
      </c>
      <c r="F3588" s="119" t="s">
        <v>2614</v>
      </c>
      <c r="G3588" s="163">
        <v>44794</v>
      </c>
      <c r="H3588" s="172">
        <v>18464052.640000001</v>
      </c>
      <c r="I3588" s="53">
        <v>0.04</v>
      </c>
      <c r="J3588" s="30">
        <v>251.44</v>
      </c>
      <c r="K3588" s="30">
        <v>6286</v>
      </c>
      <c r="L3588" s="30"/>
      <c r="M3588" s="67" t="str">
        <f>TEXT(Table2[[#This Row],[Gd.Dt]],"mmm-yy")</f>
        <v>Aug-22</v>
      </c>
      <c r="N3588" s="47" t="str">
        <f>MID(Table2[[#This Row],[BE]],6,2)</f>
        <v>IB</v>
      </c>
      <c r="O3588" s="47" t="str">
        <f>IF(Table2[[#This Row],[Type]]="IB","EOU",IF(Table2[[#This Row],[Type]]="MB","Local","492"))</f>
        <v>EOU</v>
      </c>
      <c r="P3588" s="47">
        <f>ROUND(Table2[[#This Row],[Cons]]/Table2[[#This Row],[Qty.]],5)</f>
        <v>0.04</v>
      </c>
      <c r="Q3588" s="47" t="b">
        <f>EXACT(Table2[[#This Row],[rate]],Table2[[#This Row],[Check]])</f>
        <v>1</v>
      </c>
      <c r="R3588" s="47"/>
      <c r="S3588" s="47" t="str">
        <f>IF(Table2[[#This Row],[SRO]]="EOU",VLOOKUP(Table2[[#This Row],[BE]],[2]GD.List!$C$3:$N$5014,12,0),IF(Table2[[#This Row],[SRO]]="Local","Polyester Staple Fibre","SRO 492"))</f>
        <v>Textile Chemical</v>
      </c>
    </row>
    <row r="3589" spans="1:19" x14ac:dyDescent="0.25">
      <c r="A3589" s="119" t="s">
        <v>2520</v>
      </c>
      <c r="B3589" s="119" t="s">
        <v>2630</v>
      </c>
      <c r="C3589" s="170">
        <v>27246</v>
      </c>
      <c r="D3589" s="171">
        <v>3809.9189999999999</v>
      </c>
      <c r="E3589" s="162" t="s">
        <v>2631</v>
      </c>
      <c r="F3589" s="119" t="s">
        <v>2632</v>
      </c>
      <c r="G3589" s="163">
        <v>44794</v>
      </c>
      <c r="H3589" s="172">
        <v>38233870.280000001</v>
      </c>
      <c r="I3589" s="53">
        <v>0.04</v>
      </c>
      <c r="J3589" s="30">
        <v>821.72</v>
      </c>
      <c r="K3589" s="30">
        <v>20543</v>
      </c>
      <c r="L3589" s="30"/>
      <c r="M3589" s="67" t="str">
        <f>TEXT(Table2[[#This Row],[Gd.Dt]],"mmm-yy")</f>
        <v>Aug-22</v>
      </c>
      <c r="N3589" s="47" t="str">
        <f>MID(Table2[[#This Row],[BE]],6,2)</f>
        <v>IB</v>
      </c>
      <c r="O3589" s="47" t="str">
        <f>IF(Table2[[#This Row],[Type]]="IB","EOU",IF(Table2[[#This Row],[Type]]="MB","Local","492"))</f>
        <v>EOU</v>
      </c>
      <c r="P3589" s="47">
        <f>ROUND(Table2[[#This Row],[Cons]]/Table2[[#This Row],[Qty.]],5)</f>
        <v>0.04</v>
      </c>
      <c r="Q3589" s="47" t="b">
        <f>EXACT(Table2[[#This Row],[rate]],Table2[[#This Row],[Check]])</f>
        <v>1</v>
      </c>
      <c r="R3589" s="47"/>
      <c r="S3589" s="47" t="str">
        <f>IF(Table2[[#This Row],[SRO]]="EOU",VLOOKUP(Table2[[#This Row],[BE]],[2]GD.List!$C$3:$N$5014,12,0),IF(Table2[[#This Row],[SRO]]="Local","Polyester Staple Fibre","SRO 492"))</f>
        <v>Textile Chemical</v>
      </c>
    </row>
    <row r="3590" spans="1:19" x14ac:dyDescent="0.25">
      <c r="A3590" s="119" t="s">
        <v>2520</v>
      </c>
      <c r="B3590" s="119" t="s">
        <v>2618</v>
      </c>
      <c r="C3590" s="170">
        <v>10151</v>
      </c>
      <c r="D3590" s="171">
        <v>3809.9189999999999</v>
      </c>
      <c r="E3590" s="162" t="s">
        <v>2619</v>
      </c>
      <c r="F3590" s="119" t="s">
        <v>2620</v>
      </c>
      <c r="G3590" s="163">
        <v>44793</v>
      </c>
      <c r="H3590" s="172">
        <v>17177860</v>
      </c>
      <c r="I3590" s="53">
        <v>0.04</v>
      </c>
      <c r="J3590" s="30">
        <v>426.28000000000003</v>
      </c>
      <c r="K3590" s="30">
        <v>10657</v>
      </c>
      <c r="L3590" s="30"/>
      <c r="M3590" s="67" t="str">
        <f>TEXT(Table2[[#This Row],[Gd.Dt]],"mmm-yy")</f>
        <v>Aug-22</v>
      </c>
      <c r="N3590" s="47" t="str">
        <f>MID(Table2[[#This Row],[BE]],6,2)</f>
        <v>IB</v>
      </c>
      <c r="O3590" s="47" t="str">
        <f>IF(Table2[[#This Row],[Type]]="IB","EOU",IF(Table2[[#This Row],[Type]]="MB","Local","492"))</f>
        <v>EOU</v>
      </c>
      <c r="P3590" s="47">
        <f>ROUND(Table2[[#This Row],[Cons]]/Table2[[#This Row],[Qty.]],5)</f>
        <v>0.04</v>
      </c>
      <c r="Q3590" s="47" t="b">
        <f>EXACT(Table2[[#This Row],[rate]],Table2[[#This Row],[Check]])</f>
        <v>1</v>
      </c>
      <c r="R3590" s="47"/>
      <c r="S3590" s="47" t="str">
        <f>IF(Table2[[#This Row],[SRO]]="EOU",VLOOKUP(Table2[[#This Row],[BE]],[2]GD.List!$C$3:$N$5014,12,0),IF(Table2[[#This Row],[SRO]]="Local","Polyester Staple Fibre","SRO 492"))</f>
        <v>Textile Chemical</v>
      </c>
    </row>
    <row r="3591" spans="1:19" x14ac:dyDescent="0.25">
      <c r="A3591" s="119" t="s">
        <v>2520</v>
      </c>
      <c r="B3591" s="119" t="s">
        <v>2612</v>
      </c>
      <c r="C3591" s="170">
        <v>21748</v>
      </c>
      <c r="D3591" s="171">
        <v>3809.9189999999999</v>
      </c>
      <c r="E3591" s="162" t="s">
        <v>2613</v>
      </c>
      <c r="F3591" s="119" t="s">
        <v>2614</v>
      </c>
      <c r="G3591" s="163">
        <v>44794</v>
      </c>
      <c r="H3591" s="172">
        <v>18464052.640000001</v>
      </c>
      <c r="I3591" s="53">
        <v>0.04</v>
      </c>
      <c r="J3591" s="30">
        <v>251.44</v>
      </c>
      <c r="K3591" s="30">
        <v>6286</v>
      </c>
      <c r="L3591" s="30"/>
      <c r="M3591" s="67" t="str">
        <f>TEXT(Table2[[#This Row],[Gd.Dt]],"mmm-yy")</f>
        <v>Aug-22</v>
      </c>
      <c r="N3591" s="47" t="str">
        <f>MID(Table2[[#This Row],[BE]],6,2)</f>
        <v>IB</v>
      </c>
      <c r="O3591" s="47" t="str">
        <f>IF(Table2[[#This Row],[Type]]="IB","EOU",IF(Table2[[#This Row],[Type]]="MB","Local","492"))</f>
        <v>EOU</v>
      </c>
      <c r="P3591" s="47">
        <f>ROUND(Table2[[#This Row],[Cons]]/Table2[[#This Row],[Qty.]],5)</f>
        <v>0.04</v>
      </c>
      <c r="Q3591" s="47" t="b">
        <f>EXACT(Table2[[#This Row],[rate]],Table2[[#This Row],[Check]])</f>
        <v>1</v>
      </c>
      <c r="R3591" s="47"/>
      <c r="S3591" s="47" t="str">
        <f>IF(Table2[[#This Row],[SRO]]="EOU",VLOOKUP(Table2[[#This Row],[BE]],[2]GD.List!$C$3:$N$5014,12,0),IF(Table2[[#This Row],[SRO]]="Local","Polyester Staple Fibre","SRO 492"))</f>
        <v>Textile Chemical</v>
      </c>
    </row>
    <row r="3592" spans="1:19" x14ac:dyDescent="0.25">
      <c r="A3592" s="119" t="s">
        <v>2575</v>
      </c>
      <c r="B3592" s="119" t="s">
        <v>2630</v>
      </c>
      <c r="C3592" s="170">
        <v>27246</v>
      </c>
      <c r="D3592" s="171">
        <v>5208.1899999999996</v>
      </c>
      <c r="E3592" s="162" t="s">
        <v>2631</v>
      </c>
      <c r="F3592" s="119" t="s">
        <v>2632</v>
      </c>
      <c r="G3592" s="163">
        <v>44794</v>
      </c>
      <c r="H3592" s="172">
        <v>38233870.280000001</v>
      </c>
      <c r="I3592" s="53">
        <v>1.0202</v>
      </c>
      <c r="J3592" s="30">
        <v>18216.09</v>
      </c>
      <c r="K3592" s="30">
        <v>17855.41</v>
      </c>
      <c r="L3592" s="30"/>
      <c r="M3592" s="67" t="str">
        <f>TEXT(Table2[[#This Row],[Gd.Dt]],"mmm-yy")</f>
        <v>Aug-22</v>
      </c>
      <c r="N3592" s="47" t="str">
        <f>MID(Table2[[#This Row],[BE]],6,2)</f>
        <v>IB</v>
      </c>
      <c r="O3592" s="47" t="str">
        <f>IF(Table2[[#This Row],[Type]]="IB","EOU",IF(Table2[[#This Row],[Type]]="MB","Local","492"))</f>
        <v>EOU</v>
      </c>
      <c r="P3592" s="47">
        <f>ROUND(Table2[[#This Row],[Cons]]/Table2[[#This Row],[Qty.]],5)</f>
        <v>1.0202</v>
      </c>
      <c r="Q3592" s="47" t="b">
        <f>EXACT(Table2[[#This Row],[rate]],Table2[[#This Row],[Check]])</f>
        <v>1</v>
      </c>
      <c r="R3592" s="47"/>
      <c r="S3592" s="47" t="str">
        <f>IF(Table2[[#This Row],[SRO]]="EOU",VLOOKUP(Table2[[#This Row],[BE]],[2]GD.List!$C$3:$N$5014,12,0),IF(Table2[[#This Row],[SRO]]="Local","Polyester Staple Fibre","SRO 492"))</f>
        <v>Cotton Fabric</v>
      </c>
    </row>
    <row r="3593" spans="1:19" x14ac:dyDescent="0.25">
      <c r="A3593" s="119" t="s">
        <v>2576</v>
      </c>
      <c r="B3593" s="119" t="s">
        <v>2630</v>
      </c>
      <c r="C3593" s="170">
        <v>27246</v>
      </c>
      <c r="D3593" s="171">
        <v>3906.9029999999998</v>
      </c>
      <c r="E3593" s="162" t="s">
        <v>2631</v>
      </c>
      <c r="F3593" s="119" t="s">
        <v>2632</v>
      </c>
      <c r="G3593" s="163">
        <v>44794</v>
      </c>
      <c r="H3593" s="172">
        <v>38233870.280000001</v>
      </c>
      <c r="I3593" s="53">
        <v>0.04</v>
      </c>
      <c r="J3593" s="30">
        <v>821.72</v>
      </c>
      <c r="K3593" s="30">
        <v>20543</v>
      </c>
      <c r="L3593" s="30"/>
      <c r="M3593" s="67" t="str">
        <f>TEXT(Table2[[#This Row],[Gd.Dt]],"mmm-yy")</f>
        <v>Aug-22</v>
      </c>
      <c r="N3593" s="47" t="str">
        <f>MID(Table2[[#This Row],[BE]],6,2)</f>
        <v>IB</v>
      </c>
      <c r="O3593" s="47" t="str">
        <f>IF(Table2[[#This Row],[Type]]="IB","EOU",IF(Table2[[#This Row],[Type]]="MB","Local","492"))</f>
        <v>EOU</v>
      </c>
      <c r="P3593" s="47">
        <f>ROUND(Table2[[#This Row],[Cons]]/Table2[[#This Row],[Qty.]],5)</f>
        <v>0.04</v>
      </c>
      <c r="Q3593" s="47" t="b">
        <f>EXACT(Table2[[#This Row],[rate]],Table2[[#This Row],[Check]])</f>
        <v>1</v>
      </c>
      <c r="R3593" s="47"/>
      <c r="S3593" s="47" t="str">
        <f>IF(Table2[[#This Row],[SRO]]="EOU",VLOOKUP(Table2[[#This Row],[BE]],[2]GD.List!$C$3:$N$5014,12,0),IF(Table2[[#This Row],[SRO]]="Local","Polyester Staple Fibre","SRO 492"))</f>
        <v>Textile Chemical</v>
      </c>
    </row>
    <row r="3594" spans="1:19" x14ac:dyDescent="0.25">
      <c r="A3594" s="119" t="s">
        <v>2576</v>
      </c>
      <c r="B3594" s="119" t="s">
        <v>2618</v>
      </c>
      <c r="C3594" s="170">
        <v>10151</v>
      </c>
      <c r="D3594" s="171">
        <v>3906.9029999999998</v>
      </c>
      <c r="E3594" s="162" t="s">
        <v>2619</v>
      </c>
      <c r="F3594" s="119" t="s">
        <v>2620</v>
      </c>
      <c r="G3594" s="163">
        <v>44793</v>
      </c>
      <c r="H3594" s="172">
        <v>17177860</v>
      </c>
      <c r="I3594" s="53">
        <v>0.04</v>
      </c>
      <c r="J3594" s="30">
        <v>426.28000000000003</v>
      </c>
      <c r="K3594" s="30">
        <v>10657</v>
      </c>
      <c r="L3594" s="30"/>
      <c r="M3594" s="67" t="str">
        <f>TEXT(Table2[[#This Row],[Gd.Dt]],"mmm-yy")</f>
        <v>Aug-22</v>
      </c>
      <c r="N3594" s="47" t="str">
        <f>MID(Table2[[#This Row],[BE]],6,2)</f>
        <v>IB</v>
      </c>
      <c r="O3594" s="47" t="str">
        <f>IF(Table2[[#This Row],[Type]]="IB","EOU",IF(Table2[[#This Row],[Type]]="MB","Local","492"))</f>
        <v>EOU</v>
      </c>
      <c r="P3594" s="47">
        <f>ROUND(Table2[[#This Row],[Cons]]/Table2[[#This Row],[Qty.]],5)</f>
        <v>0.04</v>
      </c>
      <c r="Q3594" s="47" t="b">
        <f>EXACT(Table2[[#This Row],[rate]],Table2[[#This Row],[Check]])</f>
        <v>1</v>
      </c>
      <c r="R3594" s="47"/>
      <c r="S3594" s="47" t="str">
        <f>IF(Table2[[#This Row],[SRO]]="EOU",VLOOKUP(Table2[[#This Row],[BE]],[2]GD.List!$C$3:$N$5014,12,0),IF(Table2[[#This Row],[SRO]]="Local","Polyester Staple Fibre","SRO 492"))</f>
        <v>Textile Chemical</v>
      </c>
    </row>
    <row r="3595" spans="1:19" x14ac:dyDescent="0.25">
      <c r="A3595" s="119" t="s">
        <v>2576</v>
      </c>
      <c r="B3595" s="119" t="s">
        <v>2612</v>
      </c>
      <c r="C3595" s="170">
        <v>21748</v>
      </c>
      <c r="D3595" s="171">
        <v>3906.9029999999998</v>
      </c>
      <c r="E3595" s="162" t="s">
        <v>2613</v>
      </c>
      <c r="F3595" s="119" t="s">
        <v>2614</v>
      </c>
      <c r="G3595" s="163">
        <v>44794</v>
      </c>
      <c r="H3595" s="172">
        <v>18464052.640000001</v>
      </c>
      <c r="I3595" s="53">
        <v>0.04</v>
      </c>
      <c r="J3595" s="30">
        <v>251.44</v>
      </c>
      <c r="K3595" s="30">
        <v>6286</v>
      </c>
      <c r="L3595" s="30"/>
      <c r="M3595" s="67" t="str">
        <f>TEXT(Table2[[#This Row],[Gd.Dt]],"mmm-yy")</f>
        <v>Aug-22</v>
      </c>
      <c r="N3595" s="47" t="str">
        <f>MID(Table2[[#This Row],[BE]],6,2)</f>
        <v>IB</v>
      </c>
      <c r="O3595" s="47" t="str">
        <f>IF(Table2[[#This Row],[Type]]="IB","EOU",IF(Table2[[#This Row],[Type]]="MB","Local","492"))</f>
        <v>EOU</v>
      </c>
      <c r="P3595" s="47">
        <f>ROUND(Table2[[#This Row],[Cons]]/Table2[[#This Row],[Qty.]],5)</f>
        <v>0.04</v>
      </c>
      <c r="Q3595" s="47" t="b">
        <f>EXACT(Table2[[#This Row],[rate]],Table2[[#This Row],[Check]])</f>
        <v>1</v>
      </c>
      <c r="R3595" s="47"/>
      <c r="S3595" s="47" t="str">
        <f>IF(Table2[[#This Row],[SRO]]="EOU",VLOOKUP(Table2[[#This Row],[BE]],[2]GD.List!$C$3:$N$5014,12,0),IF(Table2[[#This Row],[SRO]]="Local","Polyester Staple Fibre","SRO 492"))</f>
        <v>Textile Chemical</v>
      </c>
    </row>
    <row r="3596" spans="1:19" x14ac:dyDescent="0.25">
      <c r="A3596" s="119" t="s">
        <v>2633</v>
      </c>
      <c r="B3596" s="119" t="s">
        <v>2615</v>
      </c>
      <c r="C3596" s="170">
        <v>3502</v>
      </c>
      <c r="D3596" s="171">
        <v>5402.33</v>
      </c>
      <c r="E3596" s="162" t="s">
        <v>2616</v>
      </c>
      <c r="F3596" s="119" t="s">
        <v>2617</v>
      </c>
      <c r="G3596" s="163">
        <v>44793</v>
      </c>
      <c r="H3596" s="172">
        <v>28622835.059999999</v>
      </c>
      <c r="I3596" s="53">
        <v>1.0101</v>
      </c>
      <c r="J3596" s="30">
        <v>230.4</v>
      </c>
      <c r="K3596" s="30">
        <v>228.1</v>
      </c>
      <c r="L3596" s="30"/>
      <c r="M3596" s="67" t="str">
        <f>TEXT(Table2[[#This Row],[Gd.Dt]],"mmm-yy")</f>
        <v>Aug-22</v>
      </c>
      <c r="N3596" s="47" t="str">
        <f>MID(Table2[[#This Row],[BE]],6,2)</f>
        <v>IB</v>
      </c>
      <c r="O3596" s="47" t="str">
        <f>IF(Table2[[#This Row],[Type]]="IB","EOU",IF(Table2[[#This Row],[Type]]="MB","Local","492"))</f>
        <v>EOU</v>
      </c>
      <c r="P3596" s="47">
        <f>ROUND(Table2[[#This Row],[Cons]]/Table2[[#This Row],[Qty.]],5)</f>
        <v>1.0100800000000001</v>
      </c>
      <c r="Q3596" s="47" t="b">
        <f>EXACT(Table2[[#This Row],[rate]],Table2[[#This Row],[Check]])</f>
        <v>0</v>
      </c>
      <c r="R3596" s="47"/>
      <c r="S3596" s="47" t="str">
        <f>IF(Table2[[#This Row],[SRO]]="EOU",VLOOKUP(Table2[[#This Row],[BE]],[2]GD.List!$C$3:$N$5014,12,0),IF(Table2[[#This Row],[SRO]]="Local","Polyester Staple Fibre","SRO 492"))</f>
        <v>Elastolefin Yarn</v>
      </c>
    </row>
    <row r="3597" spans="1:19" x14ac:dyDescent="0.25">
      <c r="A3597" s="119" t="s">
        <v>2634</v>
      </c>
      <c r="B3597" s="119" t="s">
        <v>2615</v>
      </c>
      <c r="C3597" s="170">
        <v>3502</v>
      </c>
      <c r="D3597" s="171">
        <v>5402.33</v>
      </c>
      <c r="E3597" s="162" t="s">
        <v>2616</v>
      </c>
      <c r="F3597" s="119" t="s">
        <v>2617</v>
      </c>
      <c r="G3597" s="163">
        <v>44793</v>
      </c>
      <c r="H3597" s="172">
        <v>28622835.059999999</v>
      </c>
      <c r="I3597" s="53">
        <v>1.0101</v>
      </c>
      <c r="J3597" s="30">
        <v>1364.35</v>
      </c>
      <c r="K3597" s="30">
        <v>1350.71</v>
      </c>
      <c r="L3597" s="30"/>
      <c r="M3597" s="67" t="str">
        <f>TEXT(Table2[[#This Row],[Gd.Dt]],"mmm-yy")</f>
        <v>Aug-22</v>
      </c>
      <c r="N3597" s="47" t="str">
        <f>MID(Table2[[#This Row],[BE]],6,2)</f>
        <v>IB</v>
      </c>
      <c r="O3597" s="47" t="str">
        <f>IF(Table2[[#This Row],[Type]]="IB","EOU",IF(Table2[[#This Row],[Type]]="MB","Local","492"))</f>
        <v>EOU</v>
      </c>
      <c r="P3597" s="47">
        <f>ROUND(Table2[[#This Row],[Cons]]/Table2[[#This Row],[Qty.]],5)</f>
        <v>1.0101</v>
      </c>
      <c r="Q3597" s="47" t="b">
        <f>EXACT(Table2[[#This Row],[rate]],Table2[[#This Row],[Check]])</f>
        <v>1</v>
      </c>
      <c r="R3597" s="47"/>
      <c r="S3597" s="47" t="str">
        <f>IF(Table2[[#This Row],[SRO]]="EOU",VLOOKUP(Table2[[#This Row],[BE]],[2]GD.List!$C$3:$N$5014,12,0),IF(Table2[[#This Row],[SRO]]="Local","Polyester Staple Fibre","SRO 492"))</f>
        <v>Polyester Yarn</v>
      </c>
    </row>
    <row r="3598" spans="1:19" x14ac:dyDescent="0.25">
      <c r="A3598" s="119" t="s">
        <v>2634</v>
      </c>
      <c r="B3598" s="119" t="s">
        <v>2624</v>
      </c>
      <c r="C3598" s="170">
        <v>3355</v>
      </c>
      <c r="D3598" s="171">
        <v>5402.33</v>
      </c>
      <c r="E3598" s="162" t="s">
        <v>2625</v>
      </c>
      <c r="F3598" s="119" t="s">
        <v>2626</v>
      </c>
      <c r="G3598" s="163">
        <v>44794</v>
      </c>
      <c r="H3598" s="172">
        <v>38275791.57</v>
      </c>
      <c r="I3598" s="53">
        <v>0.99009999999999998</v>
      </c>
      <c r="J3598" s="30">
        <v>12579.32</v>
      </c>
      <c r="K3598" s="30">
        <v>12705.1</v>
      </c>
      <c r="L3598" s="30"/>
      <c r="M3598" s="67" t="str">
        <f>TEXT(Table2[[#This Row],[Gd.Dt]],"mmm-yy")</f>
        <v>Aug-22</v>
      </c>
      <c r="N3598" s="47" t="str">
        <f>MID(Table2[[#This Row],[BE]],6,2)</f>
        <v>IB</v>
      </c>
      <c r="O3598" s="47" t="str">
        <f>IF(Table2[[#This Row],[Type]]="IB","EOU",IF(Table2[[#This Row],[Type]]="MB","Local","492"))</f>
        <v>EOU</v>
      </c>
      <c r="P3598" s="47">
        <f>ROUND(Table2[[#This Row],[Cons]]/Table2[[#This Row],[Qty.]],5)</f>
        <v>0.99009999999999998</v>
      </c>
      <c r="Q3598" s="47" t="b">
        <f>EXACT(Table2[[#This Row],[rate]],Table2[[#This Row],[Check]])</f>
        <v>1</v>
      </c>
      <c r="R3598" s="47"/>
      <c r="S3598" s="47" t="str">
        <f>IF(Table2[[#This Row],[SRO]]="EOU",VLOOKUP(Table2[[#This Row],[BE]],[2]GD.List!$C$3:$N$5014,12,0),IF(Table2[[#This Row],[SRO]]="Local","Polyester Staple Fibre","SRO 492"))</f>
        <v>Polyester Yarn</v>
      </c>
    </row>
    <row r="3599" spans="1:19" x14ac:dyDescent="0.25">
      <c r="A3599" s="119" t="s">
        <v>2634</v>
      </c>
      <c r="B3599" s="119" t="s">
        <v>2624</v>
      </c>
      <c r="C3599" s="170">
        <v>3355</v>
      </c>
      <c r="D3599" s="171">
        <v>5402.33</v>
      </c>
      <c r="E3599" s="162" t="s">
        <v>2625</v>
      </c>
      <c r="F3599" s="119" t="s">
        <v>2626</v>
      </c>
      <c r="G3599" s="163">
        <v>44794</v>
      </c>
      <c r="H3599" s="172">
        <v>38275791.57</v>
      </c>
      <c r="I3599" s="53">
        <v>1.0101</v>
      </c>
      <c r="J3599" s="30">
        <v>2036.36</v>
      </c>
      <c r="K3599" s="30">
        <v>2016</v>
      </c>
      <c r="L3599" s="30"/>
      <c r="M3599" s="67" t="str">
        <f>TEXT(Table2[[#This Row],[Gd.Dt]],"mmm-yy")</f>
        <v>Aug-22</v>
      </c>
      <c r="N3599" s="47" t="str">
        <f>MID(Table2[[#This Row],[BE]],6,2)</f>
        <v>IB</v>
      </c>
      <c r="O3599" s="47" t="str">
        <f>IF(Table2[[#This Row],[Type]]="IB","EOU",IF(Table2[[#This Row],[Type]]="MB","Local","492"))</f>
        <v>EOU</v>
      </c>
      <c r="P3599" s="47">
        <f>ROUND(Table2[[#This Row],[Cons]]/Table2[[#This Row],[Qty.]],5)</f>
        <v>1.0101</v>
      </c>
      <c r="Q3599" s="47" t="b">
        <f>EXACT(Table2[[#This Row],[rate]],Table2[[#This Row],[Check]])</f>
        <v>1</v>
      </c>
      <c r="R3599" s="47"/>
      <c r="S3599" s="47" t="str">
        <f>IF(Table2[[#This Row],[SRO]]="EOU",VLOOKUP(Table2[[#This Row],[BE]],[2]GD.List!$C$3:$N$5014,12,0),IF(Table2[[#This Row],[SRO]]="Local","Polyester Staple Fibre","SRO 492"))</f>
        <v>Polyester Yarn</v>
      </c>
    </row>
    <row r="3600" spans="1:19" x14ac:dyDescent="0.25">
      <c r="A3600" s="119" t="s">
        <v>2584</v>
      </c>
      <c r="B3600" s="119" t="s">
        <v>2627</v>
      </c>
      <c r="C3600" s="170">
        <v>27410</v>
      </c>
      <c r="D3600" s="171">
        <v>5208.1899999999996</v>
      </c>
      <c r="E3600" s="162" t="s">
        <v>2628</v>
      </c>
      <c r="F3600" s="119" t="s">
        <v>2629</v>
      </c>
      <c r="G3600" s="163">
        <v>44794</v>
      </c>
      <c r="H3600" s="172">
        <v>37491515.630000003</v>
      </c>
      <c r="I3600" s="53">
        <v>1.0202</v>
      </c>
      <c r="J3600" s="30">
        <v>6039.58</v>
      </c>
      <c r="K3600" s="30">
        <v>5920</v>
      </c>
      <c r="L3600" s="30"/>
      <c r="M3600" s="67" t="str">
        <f>TEXT(Table2[[#This Row],[Gd.Dt]],"mmm-yy")</f>
        <v>Aug-22</v>
      </c>
      <c r="N3600" s="47" t="str">
        <f>MID(Table2[[#This Row],[BE]],6,2)</f>
        <v>IB</v>
      </c>
      <c r="O3600" s="47" t="str">
        <f>IF(Table2[[#This Row],[Type]]="IB","EOU",IF(Table2[[#This Row],[Type]]="MB","Local","492"))</f>
        <v>EOU</v>
      </c>
      <c r="P3600" s="47">
        <f>ROUND(Table2[[#This Row],[Cons]]/Table2[[#This Row],[Qty.]],5)</f>
        <v>1.0202</v>
      </c>
      <c r="Q3600" s="47" t="b">
        <f>EXACT(Table2[[#This Row],[rate]],Table2[[#This Row],[Check]])</f>
        <v>1</v>
      </c>
      <c r="R3600" s="47"/>
      <c r="S3600" s="47" t="str">
        <f>IF(Table2[[#This Row],[SRO]]="EOU",VLOOKUP(Table2[[#This Row],[BE]],[2]GD.List!$C$3:$N$5014,12,0),IF(Table2[[#This Row],[SRO]]="Local","Polyester Staple Fibre","SRO 492"))</f>
        <v>Cotton Fabric</v>
      </c>
    </row>
    <row r="3601" spans="1:19" x14ac:dyDescent="0.25">
      <c r="A3601" s="119" t="s">
        <v>2584</v>
      </c>
      <c r="B3601" s="119" t="s">
        <v>2630</v>
      </c>
      <c r="C3601" s="170">
        <v>27246</v>
      </c>
      <c r="D3601" s="171">
        <v>5208.1899999999996</v>
      </c>
      <c r="E3601" s="162" t="s">
        <v>2631</v>
      </c>
      <c r="F3601" s="119" t="s">
        <v>2632</v>
      </c>
      <c r="G3601" s="163">
        <v>44794</v>
      </c>
      <c r="H3601" s="172">
        <v>38233870.280000001</v>
      </c>
      <c r="I3601" s="53">
        <v>1.0202</v>
      </c>
      <c r="J3601" s="30">
        <v>2741.88</v>
      </c>
      <c r="K3601" s="30">
        <v>2687.59</v>
      </c>
      <c r="L3601" s="30"/>
      <c r="M3601" s="67" t="str">
        <f>TEXT(Table2[[#This Row],[Gd.Dt]],"mmm-yy")</f>
        <v>Aug-22</v>
      </c>
      <c r="N3601" s="47" t="str">
        <f>MID(Table2[[#This Row],[BE]],6,2)</f>
        <v>IB</v>
      </c>
      <c r="O3601" s="47" t="str">
        <f>IF(Table2[[#This Row],[Type]]="IB","EOU",IF(Table2[[#This Row],[Type]]="MB","Local","492"))</f>
        <v>EOU</v>
      </c>
      <c r="P3601" s="47">
        <f>ROUND(Table2[[#This Row],[Cons]]/Table2[[#This Row],[Qty.]],5)</f>
        <v>1.0202</v>
      </c>
      <c r="Q3601" s="47" t="b">
        <f>EXACT(Table2[[#This Row],[rate]],Table2[[#This Row],[Check]])</f>
        <v>1</v>
      </c>
      <c r="R3601" s="47"/>
      <c r="S3601" s="47" t="str">
        <f>IF(Table2[[#This Row],[SRO]]="EOU",VLOOKUP(Table2[[#This Row],[BE]],[2]GD.List!$C$3:$N$5014,12,0),IF(Table2[[#This Row],[SRO]]="Local","Polyester Staple Fibre","SRO 492"))</f>
        <v>Cotton Fabric</v>
      </c>
    </row>
    <row r="3602" spans="1:19" x14ac:dyDescent="0.25">
      <c r="A3602" s="119" t="s">
        <v>2635</v>
      </c>
      <c r="B3602" s="119" t="s">
        <v>2621</v>
      </c>
      <c r="C3602" s="170">
        <v>12038</v>
      </c>
      <c r="D3602" s="171">
        <v>9607.2000000000007</v>
      </c>
      <c r="E3602" s="162" t="s">
        <v>2622</v>
      </c>
      <c r="F3602" s="119" t="s">
        <v>2623</v>
      </c>
      <c r="G3602" s="163">
        <v>44794</v>
      </c>
      <c r="H3602" s="172">
        <v>19635073.460000001</v>
      </c>
      <c r="I3602" s="53">
        <v>1</v>
      </c>
      <c r="J3602" s="30">
        <v>11.780000000000001</v>
      </c>
      <c r="K3602" s="30">
        <v>11.780000000000001</v>
      </c>
      <c r="L3602" s="30"/>
      <c r="M3602" s="67" t="str">
        <f>TEXT(Table2[[#This Row],[Gd.Dt]],"mmm-yy")</f>
        <v>Aug-22</v>
      </c>
      <c r="N3602" s="47" t="str">
        <f>MID(Table2[[#This Row],[BE]],6,2)</f>
        <v>EP</v>
      </c>
      <c r="O3602" s="47" t="str">
        <f>IF(Table2[[#This Row],[Type]]="IB","EOU",IF(Table2[[#This Row],[Type]]="MB","Local","492"))</f>
        <v>492</v>
      </c>
      <c r="P3602" s="47">
        <f>ROUND(Table2[[#This Row],[Cons]]/Table2[[#This Row],[Qty.]],5)</f>
        <v>1</v>
      </c>
      <c r="Q3602" s="47" t="b">
        <f>EXACT(Table2[[#This Row],[rate]],Table2[[#This Row],[Check]])</f>
        <v>1</v>
      </c>
      <c r="R3602" s="47"/>
      <c r="S3602" s="47" t="str">
        <f>IF(Table2[[#This Row],[SRO]]="EOU",VLOOKUP(Table2[[#This Row],[BE]],[2]GD.List!$C$3:$N$5014,12,0),IF(Table2[[#This Row],[SRO]]="Local","Polyester Staple Fibre","SRO 492"))</f>
        <v>SRO 492</v>
      </c>
    </row>
    <row r="3603" spans="1:19" x14ac:dyDescent="0.25">
      <c r="A3603" s="119" t="s">
        <v>2635</v>
      </c>
      <c r="B3603" s="119" t="s">
        <v>2621</v>
      </c>
      <c r="C3603" s="170">
        <v>12038</v>
      </c>
      <c r="D3603" s="171">
        <v>9607.11</v>
      </c>
      <c r="E3603" s="162" t="s">
        <v>2622</v>
      </c>
      <c r="F3603" s="119" t="s">
        <v>2623</v>
      </c>
      <c r="G3603" s="163">
        <v>44794</v>
      </c>
      <c r="H3603" s="172">
        <v>19635073.460000001</v>
      </c>
      <c r="I3603" s="53">
        <v>1</v>
      </c>
      <c r="J3603" s="30">
        <v>67.959999999999994</v>
      </c>
      <c r="K3603" s="30">
        <v>67.959999999999994</v>
      </c>
      <c r="L3603" s="30"/>
      <c r="M3603" s="67" t="str">
        <f>TEXT(Table2[[#This Row],[Gd.Dt]],"mmm-yy")</f>
        <v>Aug-22</v>
      </c>
      <c r="N3603" s="47" t="str">
        <f>MID(Table2[[#This Row],[BE]],6,2)</f>
        <v>EP</v>
      </c>
      <c r="O3603" s="47" t="str">
        <f>IF(Table2[[#This Row],[Type]]="IB","EOU",IF(Table2[[#This Row],[Type]]="MB","Local","492"))</f>
        <v>492</v>
      </c>
      <c r="P3603" s="47">
        <f>ROUND(Table2[[#This Row],[Cons]]/Table2[[#This Row],[Qty.]],5)</f>
        <v>1</v>
      </c>
      <c r="Q3603" s="47" t="b">
        <f>EXACT(Table2[[#This Row],[rate]],Table2[[#This Row],[Check]])</f>
        <v>1</v>
      </c>
      <c r="R3603" s="47"/>
      <c r="S3603" s="47" t="str">
        <f>IF(Table2[[#This Row],[SRO]]="EOU",VLOOKUP(Table2[[#This Row],[BE]],[2]GD.List!$C$3:$N$5014,12,0),IF(Table2[[#This Row],[SRO]]="Local","Polyester Staple Fibre","SRO 492"))</f>
        <v>SRO 492</v>
      </c>
    </row>
    <row r="3604" spans="1:19" x14ac:dyDescent="0.25">
      <c r="A3604" s="119" t="s">
        <v>2636</v>
      </c>
      <c r="B3604" s="119" t="s">
        <v>2621</v>
      </c>
      <c r="C3604" s="170">
        <v>12038</v>
      </c>
      <c r="D3604" s="171">
        <v>9606.1</v>
      </c>
      <c r="E3604" s="162" t="s">
        <v>2622</v>
      </c>
      <c r="F3604" s="119" t="s">
        <v>2623</v>
      </c>
      <c r="G3604" s="163">
        <v>44794</v>
      </c>
      <c r="H3604" s="172">
        <v>19635073.460000001</v>
      </c>
      <c r="I3604" s="53">
        <v>1</v>
      </c>
      <c r="J3604" s="30">
        <v>9</v>
      </c>
      <c r="K3604" s="30">
        <v>9</v>
      </c>
      <c r="L3604" s="30"/>
      <c r="M3604" s="67" t="str">
        <f>TEXT(Table2[[#This Row],[Gd.Dt]],"mmm-yy")</f>
        <v>Aug-22</v>
      </c>
      <c r="N3604" s="47" t="str">
        <f>MID(Table2[[#This Row],[BE]],6,2)</f>
        <v>TI</v>
      </c>
      <c r="O3604" s="47" t="str">
        <f>IF(Table2[[#This Row],[Type]]="IB","EOU",IF(Table2[[#This Row],[Type]]="MB","Local","492"))</f>
        <v>492</v>
      </c>
      <c r="P3604" s="47">
        <f>ROUND(Table2[[#This Row],[Cons]]/Table2[[#This Row],[Qty.]],5)</f>
        <v>1</v>
      </c>
      <c r="Q3604" s="47" t="b">
        <f>EXACT(Table2[[#This Row],[rate]],Table2[[#This Row],[Check]])</f>
        <v>1</v>
      </c>
      <c r="R3604" s="47"/>
      <c r="S3604" s="47" t="str">
        <f>IF(Table2[[#This Row],[SRO]]="EOU",VLOOKUP(Table2[[#This Row],[BE]],[2]GD.List!$C$3:$N$5014,12,0),IF(Table2[[#This Row],[SRO]]="Local","Polyester Staple Fibre","SRO 492"))</f>
        <v>SRO 492</v>
      </c>
    </row>
    <row r="3605" spans="1:19" x14ac:dyDescent="0.25">
      <c r="A3605" s="120" t="s">
        <v>826</v>
      </c>
      <c r="B3605" s="116" t="s">
        <v>2586</v>
      </c>
      <c r="C3605" s="165">
        <v>40070</v>
      </c>
      <c r="D3605" s="117">
        <v>5407.52</v>
      </c>
      <c r="E3605" s="7" t="s">
        <v>2588</v>
      </c>
      <c r="F3605" s="116" t="s">
        <v>2590</v>
      </c>
      <c r="G3605" s="156">
        <v>44796</v>
      </c>
      <c r="H3605" s="82">
        <v>22021116.050000001</v>
      </c>
      <c r="I3605" s="50">
        <v>1.0101</v>
      </c>
      <c r="J3605" s="15">
        <v>5435.35</v>
      </c>
      <c r="K3605" s="15">
        <v>5381</v>
      </c>
      <c r="L3605" s="15"/>
      <c r="M3605" s="66" t="str">
        <f>TEXT(Table2[[#This Row],[Gd.Dt]],"mmm-yy")</f>
        <v>Aug-22</v>
      </c>
      <c r="N3605" s="46" t="str">
        <f>MID(Table2[[#This Row],[BE]],6,2)</f>
        <v>IB</v>
      </c>
      <c r="O3605" s="46" t="str">
        <f>IF(Table2[[#This Row],[Type]]="IB","EOU",IF(Table2[[#This Row],[Type]]="MB","Local","492"))</f>
        <v>EOU</v>
      </c>
      <c r="P3605" s="46">
        <f>ROUND(Table2[[#This Row],[Cons]]/Table2[[#This Row],[Qty.]],5)</f>
        <v>1.0101</v>
      </c>
      <c r="Q3605" s="46" t="b">
        <f>EXACT(Table2[[#This Row],[rate]],Table2[[#This Row],[Check]])</f>
        <v>1</v>
      </c>
      <c r="R3605" s="46"/>
      <c r="S3605" s="46" t="str">
        <f>IF(Table2[[#This Row],[SRO]]="EOU",VLOOKUP(Table2[[#This Row],[BE]],[2]GD.List!$C$3:$N$5014,12,0),IF(Table2[[#This Row],[SRO]]="Local","Polyester Staple Fibre","SRO 492"))</f>
        <v>Polyester Fabric</v>
      </c>
    </row>
    <row r="3606" spans="1:19" x14ac:dyDescent="0.25">
      <c r="A3606" s="120" t="s">
        <v>1477</v>
      </c>
      <c r="B3606" s="116" t="s">
        <v>2586</v>
      </c>
      <c r="C3606" s="165">
        <v>40070</v>
      </c>
      <c r="D3606" s="117">
        <v>2513.1</v>
      </c>
      <c r="E3606" s="7" t="s">
        <v>2588</v>
      </c>
      <c r="F3606" s="116" t="s">
        <v>2590</v>
      </c>
      <c r="G3606" s="156">
        <v>44796</v>
      </c>
      <c r="H3606" s="82">
        <v>22021116.050000001</v>
      </c>
      <c r="I3606" s="50">
        <v>0.04</v>
      </c>
      <c r="J3606" s="15">
        <v>169.47</v>
      </c>
      <c r="K3606" s="15">
        <v>4236.8</v>
      </c>
      <c r="L3606" s="15"/>
      <c r="M3606" s="66" t="str">
        <f>TEXT(Table2[[#This Row],[Gd.Dt]],"mmm-yy")</f>
        <v>Aug-22</v>
      </c>
      <c r="N3606" s="46" t="str">
        <f>MID(Table2[[#This Row],[BE]],6,2)</f>
        <v>IB</v>
      </c>
      <c r="O3606" s="46" t="str">
        <f>IF(Table2[[#This Row],[Type]]="IB","EOU",IF(Table2[[#This Row],[Type]]="MB","Local","492"))</f>
        <v>EOU</v>
      </c>
      <c r="P3606" s="46">
        <f>ROUND(Table2[[#This Row],[Cons]]/Table2[[#This Row],[Qty.]],5)</f>
        <v>0.04</v>
      </c>
      <c r="Q3606" s="46" t="b">
        <f>EXACT(Table2[[#This Row],[rate]],Table2[[#This Row],[Check]])</f>
        <v>1</v>
      </c>
      <c r="R3606" s="46"/>
      <c r="S3606" s="46" t="str">
        <f>IF(Table2[[#This Row],[SRO]]="EOU",VLOOKUP(Table2[[#This Row],[BE]],[2]GD.List!$C$3:$N$5014,12,0),IF(Table2[[#This Row],[SRO]]="Local","Polyester Staple Fibre","SRO 492"))</f>
        <v>Textile Chemical</v>
      </c>
    </row>
    <row r="3607" spans="1:19" x14ac:dyDescent="0.25">
      <c r="A3607" s="119" t="s">
        <v>2418</v>
      </c>
      <c r="B3607" s="116" t="s">
        <v>2585</v>
      </c>
      <c r="C3607" s="165">
        <v>24433</v>
      </c>
      <c r="D3607" s="117">
        <v>2847</v>
      </c>
      <c r="E3607" s="7" t="s">
        <v>2587</v>
      </c>
      <c r="F3607" s="116" t="s">
        <v>2591</v>
      </c>
      <c r="G3607" s="156">
        <v>44796</v>
      </c>
      <c r="H3607" s="82">
        <v>25107537.420000002</v>
      </c>
      <c r="I3607" s="50">
        <v>0.03</v>
      </c>
      <c r="J3607" s="15">
        <v>422.54999999999995</v>
      </c>
      <c r="K3607" s="15">
        <v>14085</v>
      </c>
      <c r="L3607" s="15"/>
      <c r="M3607" s="66" t="str">
        <f>TEXT(Table2[[#This Row],[Gd.Dt]],"mmm-yy")</f>
        <v>Aug-22</v>
      </c>
      <c r="N3607" s="46" t="str">
        <f>MID(Table2[[#This Row],[BE]],6,2)</f>
        <v>IB</v>
      </c>
      <c r="O3607" s="46" t="str">
        <f>IF(Table2[[#This Row],[Type]]="IB","EOU",IF(Table2[[#This Row],[Type]]="MB","Local","492"))</f>
        <v>EOU</v>
      </c>
      <c r="P3607" s="46">
        <f>ROUND(Table2[[#This Row],[Cons]]/Table2[[#This Row],[Qty.]],5)</f>
        <v>0.03</v>
      </c>
      <c r="Q3607" s="46" t="b">
        <f>EXACT(Table2[[#This Row],[rate]],Table2[[#This Row],[Check]])</f>
        <v>1</v>
      </c>
      <c r="R3607" s="46"/>
      <c r="S3607" s="46" t="str">
        <f>IF(Table2[[#This Row],[SRO]]="EOU",VLOOKUP(Table2[[#This Row],[BE]],[2]GD.List!$C$3:$N$5014,12,0),IF(Table2[[#This Row],[SRO]]="Local","Polyester Staple Fibre","SRO 492"))</f>
        <v>Textile Chemical</v>
      </c>
    </row>
    <row r="3608" spans="1:19" x14ac:dyDescent="0.25">
      <c r="A3608" s="120" t="s">
        <v>2418</v>
      </c>
      <c r="B3608" s="116" t="s">
        <v>2586</v>
      </c>
      <c r="C3608" s="165">
        <v>40070</v>
      </c>
      <c r="D3608" s="117">
        <v>2847</v>
      </c>
      <c r="E3608" s="7" t="s">
        <v>2588</v>
      </c>
      <c r="F3608" s="116" t="s">
        <v>2590</v>
      </c>
      <c r="G3608" s="156">
        <v>44796</v>
      </c>
      <c r="H3608" s="82">
        <v>22021116.050000001</v>
      </c>
      <c r="I3608" s="50">
        <v>0.03</v>
      </c>
      <c r="J3608" s="15">
        <v>288.52999999999997</v>
      </c>
      <c r="K3608" s="15">
        <v>9617.7999999999993</v>
      </c>
      <c r="L3608" s="15"/>
      <c r="M3608" s="66" t="str">
        <f>TEXT(Table2[[#This Row],[Gd.Dt]],"mmm-yy")</f>
        <v>Aug-22</v>
      </c>
      <c r="N3608" s="46" t="str">
        <f>MID(Table2[[#This Row],[BE]],6,2)</f>
        <v>IB</v>
      </c>
      <c r="O3608" s="46" t="str">
        <f>IF(Table2[[#This Row],[Type]]="IB","EOU",IF(Table2[[#This Row],[Type]]="MB","Local","492"))</f>
        <v>EOU</v>
      </c>
      <c r="P3608" s="46">
        <f>ROUND(Table2[[#This Row],[Cons]]/Table2[[#This Row],[Qty.]],5)</f>
        <v>0.03</v>
      </c>
      <c r="Q3608" s="46" t="b">
        <f>EXACT(Table2[[#This Row],[rate]],Table2[[#This Row],[Check]])</f>
        <v>1</v>
      </c>
      <c r="R3608" s="46"/>
      <c r="S3608" s="46" t="str">
        <f>IF(Table2[[#This Row],[SRO]]="EOU",VLOOKUP(Table2[[#This Row],[BE]],[2]GD.List!$C$3:$N$5014,12,0),IF(Table2[[#This Row],[SRO]]="Local","Polyester Staple Fibre","SRO 492"))</f>
        <v>Textile Chemical</v>
      </c>
    </row>
    <row r="3609" spans="1:19" x14ac:dyDescent="0.25">
      <c r="A3609" s="119" t="s">
        <v>2499</v>
      </c>
      <c r="B3609" s="116" t="s">
        <v>2585</v>
      </c>
      <c r="C3609" s="165">
        <v>24433</v>
      </c>
      <c r="D3609" s="117">
        <v>2701.12</v>
      </c>
      <c r="E3609" s="7" t="s">
        <v>2587</v>
      </c>
      <c r="F3609" s="116" t="s">
        <v>2591</v>
      </c>
      <c r="G3609" s="156">
        <v>44796</v>
      </c>
      <c r="H3609" s="82">
        <v>25107537.420000002</v>
      </c>
      <c r="I3609" s="50">
        <v>0.1</v>
      </c>
      <c r="J3609" s="15">
        <v>1408.5</v>
      </c>
      <c r="K3609" s="15">
        <v>14085</v>
      </c>
      <c r="L3609" s="15"/>
      <c r="M3609" s="66" t="str">
        <f>TEXT(Table2[[#This Row],[Gd.Dt]],"mmm-yy")</f>
        <v>Aug-22</v>
      </c>
      <c r="N3609" s="46" t="str">
        <f>MID(Table2[[#This Row],[BE]],6,2)</f>
        <v>IB</v>
      </c>
      <c r="O3609" s="46" t="str">
        <f>IF(Table2[[#This Row],[Type]]="IB","EOU",IF(Table2[[#This Row],[Type]]="MB","Local","492"))</f>
        <v>EOU</v>
      </c>
      <c r="P3609" s="46">
        <f>ROUND(Table2[[#This Row],[Cons]]/Table2[[#This Row],[Qty.]],5)</f>
        <v>0.1</v>
      </c>
      <c r="Q3609" s="46" t="b">
        <f>EXACT(Table2[[#This Row],[rate]],Table2[[#This Row],[Check]])</f>
        <v>1</v>
      </c>
      <c r="R3609" s="46"/>
      <c r="S3609" s="46" t="str">
        <f>IF(Table2[[#This Row],[SRO]]="EOU",VLOOKUP(Table2[[#This Row],[BE]],[2]GD.List!$C$3:$N$5014,12,0),IF(Table2[[#This Row],[SRO]]="Local","Polyester Staple Fibre","SRO 492"))</f>
        <v>Textile Coal</v>
      </c>
    </row>
    <row r="3610" spans="1:19" x14ac:dyDescent="0.25">
      <c r="A3610" s="120" t="s">
        <v>2499</v>
      </c>
      <c r="B3610" s="116" t="s">
        <v>2586</v>
      </c>
      <c r="C3610" s="165">
        <v>40070</v>
      </c>
      <c r="D3610" s="117">
        <v>2701.12</v>
      </c>
      <c r="E3610" s="7" t="s">
        <v>2588</v>
      </c>
      <c r="F3610" s="116" t="s">
        <v>2590</v>
      </c>
      <c r="G3610" s="156">
        <v>44796</v>
      </c>
      <c r="H3610" s="82">
        <v>22021116.050000001</v>
      </c>
      <c r="I3610" s="50">
        <v>0.4</v>
      </c>
      <c r="J3610" s="15">
        <v>2152.4</v>
      </c>
      <c r="K3610" s="15">
        <v>5381</v>
      </c>
      <c r="L3610" s="15"/>
      <c r="M3610" s="66" t="str">
        <f>TEXT(Table2[[#This Row],[Gd.Dt]],"mmm-yy")</f>
        <v>Aug-22</v>
      </c>
      <c r="N3610" s="46" t="str">
        <f>MID(Table2[[#This Row],[BE]],6,2)</f>
        <v>IB</v>
      </c>
      <c r="O3610" s="46" t="str">
        <f>IF(Table2[[#This Row],[Type]]="IB","EOU",IF(Table2[[#This Row],[Type]]="MB","Local","492"))</f>
        <v>EOU</v>
      </c>
      <c r="P3610" s="46">
        <f>ROUND(Table2[[#This Row],[Cons]]/Table2[[#This Row],[Qty.]],5)</f>
        <v>0.4</v>
      </c>
      <c r="Q3610" s="46" t="b">
        <f>EXACT(Table2[[#This Row],[rate]],Table2[[#This Row],[Check]])</f>
        <v>1</v>
      </c>
      <c r="R3610" s="46"/>
      <c r="S3610" s="46" t="str">
        <f>IF(Table2[[#This Row],[SRO]]="EOU",VLOOKUP(Table2[[#This Row],[BE]],[2]GD.List!$C$3:$N$5014,12,0),IF(Table2[[#This Row],[SRO]]="Local","Polyester Staple Fibre","SRO 492"))</f>
        <v>Textile Coal</v>
      </c>
    </row>
    <row r="3611" spans="1:19" x14ac:dyDescent="0.25">
      <c r="A3611" s="119" t="s">
        <v>2517</v>
      </c>
      <c r="B3611" s="116" t="s">
        <v>2585</v>
      </c>
      <c r="C3611" s="165">
        <v>24433</v>
      </c>
      <c r="D3611" s="117">
        <v>3906.9090000000001</v>
      </c>
      <c r="E3611" s="7" t="s">
        <v>2587</v>
      </c>
      <c r="F3611" s="116" t="s">
        <v>2591</v>
      </c>
      <c r="G3611" s="156">
        <v>44796</v>
      </c>
      <c r="H3611" s="82">
        <v>25107537.420000002</v>
      </c>
      <c r="I3611" s="50">
        <v>0.04</v>
      </c>
      <c r="J3611" s="15">
        <v>563.4</v>
      </c>
      <c r="K3611" s="15">
        <v>14085</v>
      </c>
      <c r="L3611" s="15"/>
      <c r="M3611" s="66" t="str">
        <f>TEXT(Table2[[#This Row],[Gd.Dt]],"mmm-yy")</f>
        <v>Aug-22</v>
      </c>
      <c r="N3611" s="46" t="str">
        <f>MID(Table2[[#This Row],[BE]],6,2)</f>
        <v>IB</v>
      </c>
      <c r="O3611" s="46" t="str">
        <f>IF(Table2[[#This Row],[Type]]="IB","EOU",IF(Table2[[#This Row],[Type]]="MB","Local","492"))</f>
        <v>EOU</v>
      </c>
      <c r="P3611" s="46">
        <f>ROUND(Table2[[#This Row],[Cons]]/Table2[[#This Row],[Qty.]],5)</f>
        <v>0.04</v>
      </c>
      <c r="Q3611" s="46" t="b">
        <f>EXACT(Table2[[#This Row],[rate]],Table2[[#This Row],[Check]])</f>
        <v>1</v>
      </c>
      <c r="R3611" s="46"/>
      <c r="S3611" s="46" t="str">
        <f>IF(Table2[[#This Row],[SRO]]="EOU",VLOOKUP(Table2[[#This Row],[BE]],[2]GD.List!$C$3:$N$5014,12,0),IF(Table2[[#This Row],[SRO]]="Local","Polyester Staple Fibre","SRO 492"))</f>
        <v>Textile Chemical</v>
      </c>
    </row>
    <row r="3612" spans="1:19" x14ac:dyDescent="0.25">
      <c r="A3612" s="120" t="s">
        <v>2517</v>
      </c>
      <c r="B3612" s="116" t="s">
        <v>2586</v>
      </c>
      <c r="C3612" s="165">
        <v>40070</v>
      </c>
      <c r="D3612" s="117">
        <v>3906.9090000000001</v>
      </c>
      <c r="E3612" s="7" t="s">
        <v>2588</v>
      </c>
      <c r="F3612" s="116" t="s">
        <v>2590</v>
      </c>
      <c r="G3612" s="156">
        <v>44796</v>
      </c>
      <c r="H3612" s="82">
        <v>22021116.050000001</v>
      </c>
      <c r="I3612" s="50">
        <v>0.04</v>
      </c>
      <c r="J3612" s="15">
        <v>169.47</v>
      </c>
      <c r="K3612" s="15">
        <v>4236.8</v>
      </c>
      <c r="L3612" s="15"/>
      <c r="M3612" s="66" t="str">
        <f>TEXT(Table2[[#This Row],[Gd.Dt]],"mmm-yy")</f>
        <v>Aug-22</v>
      </c>
      <c r="N3612" s="46" t="str">
        <f>MID(Table2[[#This Row],[BE]],6,2)</f>
        <v>IB</v>
      </c>
      <c r="O3612" s="46" t="str">
        <f>IF(Table2[[#This Row],[Type]]="IB","EOU",IF(Table2[[#This Row],[Type]]="MB","Local","492"))</f>
        <v>EOU</v>
      </c>
      <c r="P3612" s="46">
        <f>ROUND(Table2[[#This Row],[Cons]]/Table2[[#This Row],[Qty.]],5)</f>
        <v>0.04</v>
      </c>
      <c r="Q3612" s="46" t="b">
        <f>EXACT(Table2[[#This Row],[rate]],Table2[[#This Row],[Check]])</f>
        <v>1</v>
      </c>
      <c r="R3612" s="46"/>
      <c r="S3612" s="46" t="str">
        <f>IF(Table2[[#This Row],[SRO]]="EOU",VLOOKUP(Table2[[#This Row],[BE]],[2]GD.List!$C$3:$N$5014,12,0),IF(Table2[[#This Row],[SRO]]="Local","Polyester Staple Fibre","SRO 492"))</f>
        <v>Textile Chemical</v>
      </c>
    </row>
    <row r="3613" spans="1:19" x14ac:dyDescent="0.25">
      <c r="A3613" s="119" t="s">
        <v>2520</v>
      </c>
      <c r="B3613" s="116" t="s">
        <v>2585</v>
      </c>
      <c r="C3613" s="165">
        <v>24433</v>
      </c>
      <c r="D3613" s="117">
        <v>3809.9189999999999</v>
      </c>
      <c r="E3613" s="7" t="s">
        <v>2587</v>
      </c>
      <c r="F3613" s="116" t="s">
        <v>2591</v>
      </c>
      <c r="G3613" s="156">
        <v>44796</v>
      </c>
      <c r="H3613" s="82">
        <v>25107537.420000002</v>
      </c>
      <c r="I3613" s="50">
        <v>0.04</v>
      </c>
      <c r="J3613" s="15">
        <v>563.4</v>
      </c>
      <c r="K3613" s="15">
        <v>14085</v>
      </c>
      <c r="L3613" s="15"/>
      <c r="M3613" s="66" t="str">
        <f>TEXT(Table2[[#This Row],[Gd.Dt]],"mmm-yy")</f>
        <v>Aug-22</v>
      </c>
      <c r="N3613" s="46" t="str">
        <f>MID(Table2[[#This Row],[BE]],6,2)</f>
        <v>IB</v>
      </c>
      <c r="O3613" s="46" t="str">
        <f>IF(Table2[[#This Row],[Type]]="IB","EOU",IF(Table2[[#This Row],[Type]]="MB","Local","492"))</f>
        <v>EOU</v>
      </c>
      <c r="P3613" s="46">
        <f>ROUND(Table2[[#This Row],[Cons]]/Table2[[#This Row],[Qty.]],5)</f>
        <v>0.04</v>
      </c>
      <c r="Q3613" s="46" t="b">
        <f>EXACT(Table2[[#This Row],[rate]],Table2[[#This Row],[Check]])</f>
        <v>1</v>
      </c>
      <c r="R3613" s="46"/>
      <c r="S3613" s="46" t="str">
        <f>IF(Table2[[#This Row],[SRO]]="EOU",VLOOKUP(Table2[[#This Row],[BE]],[2]GD.List!$C$3:$N$5014,12,0),IF(Table2[[#This Row],[SRO]]="Local","Polyester Staple Fibre","SRO 492"))</f>
        <v>Textile Chemical</v>
      </c>
    </row>
    <row r="3614" spans="1:19" x14ac:dyDescent="0.25">
      <c r="A3614" s="120" t="s">
        <v>2520</v>
      </c>
      <c r="B3614" s="116" t="s">
        <v>2586</v>
      </c>
      <c r="C3614" s="165">
        <v>40070</v>
      </c>
      <c r="D3614" s="117">
        <v>3809.9189999999999</v>
      </c>
      <c r="E3614" s="7" t="s">
        <v>2588</v>
      </c>
      <c r="F3614" s="116" t="s">
        <v>2590</v>
      </c>
      <c r="G3614" s="156">
        <v>44796</v>
      </c>
      <c r="H3614" s="82">
        <v>22021116.050000001</v>
      </c>
      <c r="I3614" s="50">
        <v>0.04</v>
      </c>
      <c r="J3614" s="15">
        <v>384.71000000000004</v>
      </c>
      <c r="K3614" s="15">
        <v>9617.7999999999993</v>
      </c>
      <c r="L3614" s="15"/>
      <c r="M3614" s="66" t="str">
        <f>TEXT(Table2[[#This Row],[Gd.Dt]],"mmm-yy")</f>
        <v>Aug-22</v>
      </c>
      <c r="N3614" s="46" t="str">
        <f>MID(Table2[[#This Row],[BE]],6,2)</f>
        <v>IB</v>
      </c>
      <c r="O3614" s="46" t="str">
        <f>IF(Table2[[#This Row],[Type]]="IB","EOU",IF(Table2[[#This Row],[Type]]="MB","Local","492"))</f>
        <v>EOU</v>
      </c>
      <c r="P3614" s="46">
        <f>ROUND(Table2[[#This Row],[Cons]]/Table2[[#This Row],[Qty.]],5)</f>
        <v>0.04</v>
      </c>
      <c r="Q3614" s="46" t="b">
        <f>EXACT(Table2[[#This Row],[rate]],Table2[[#This Row],[Check]])</f>
        <v>1</v>
      </c>
      <c r="R3614" s="46"/>
      <c r="S3614" s="46" t="str">
        <f>IF(Table2[[#This Row],[SRO]]="EOU",VLOOKUP(Table2[[#This Row],[BE]],[2]GD.List!$C$3:$N$5014,12,0),IF(Table2[[#This Row],[SRO]]="Local","Polyester Staple Fibre","SRO 492"))</f>
        <v>Textile Chemical</v>
      </c>
    </row>
    <row r="3615" spans="1:19" x14ac:dyDescent="0.25">
      <c r="A3615" s="120" t="s">
        <v>2575</v>
      </c>
      <c r="B3615" s="116" t="s">
        <v>2585</v>
      </c>
      <c r="C3615" s="165">
        <v>24433</v>
      </c>
      <c r="D3615" s="117">
        <v>5208.1899999999996</v>
      </c>
      <c r="E3615" s="7" t="s">
        <v>2587</v>
      </c>
      <c r="F3615" s="116" t="s">
        <v>2591</v>
      </c>
      <c r="G3615" s="156">
        <v>44796</v>
      </c>
      <c r="H3615" s="82">
        <v>25107537.420000002</v>
      </c>
      <c r="I3615" s="50">
        <v>1.0202</v>
      </c>
      <c r="J3615" s="15">
        <v>16.329999999999998</v>
      </c>
      <c r="K3615" s="15">
        <v>16.010000000000002</v>
      </c>
      <c r="L3615" s="15"/>
      <c r="M3615" s="66" t="str">
        <f>TEXT(Table2[[#This Row],[Gd.Dt]],"mmm-yy")</f>
        <v>Aug-22</v>
      </c>
      <c r="N3615" s="46" t="str">
        <f>MID(Table2[[#This Row],[BE]],6,2)</f>
        <v>IB</v>
      </c>
      <c r="O3615" s="46" t="str">
        <f>IF(Table2[[#This Row],[Type]]="IB","EOU",IF(Table2[[#This Row],[Type]]="MB","Local","492"))</f>
        <v>EOU</v>
      </c>
      <c r="P3615" s="46">
        <f>ROUND(Table2[[#This Row],[Cons]]/Table2[[#This Row],[Qty.]],5)</f>
        <v>1.01999</v>
      </c>
      <c r="Q3615" s="46" t="b">
        <f>EXACT(Table2[[#This Row],[rate]],Table2[[#This Row],[Check]])</f>
        <v>0</v>
      </c>
      <c r="R3615" s="46"/>
      <c r="S3615" s="46" t="str">
        <f>IF(Table2[[#This Row],[SRO]]="EOU",VLOOKUP(Table2[[#This Row],[BE]],[2]GD.List!$C$3:$N$5014,12,0),IF(Table2[[#This Row],[SRO]]="Local","Polyester Staple Fibre","SRO 492"))</f>
        <v>Cotton Fabric</v>
      </c>
    </row>
    <row r="3616" spans="1:19" x14ac:dyDescent="0.25">
      <c r="A3616" s="119" t="s">
        <v>2576</v>
      </c>
      <c r="B3616" s="116" t="s">
        <v>2585</v>
      </c>
      <c r="C3616" s="165">
        <v>24433</v>
      </c>
      <c r="D3616" s="117">
        <v>3906.9029999999998</v>
      </c>
      <c r="E3616" s="7" t="s">
        <v>2587</v>
      </c>
      <c r="F3616" s="116" t="s">
        <v>2591</v>
      </c>
      <c r="G3616" s="156">
        <v>44796</v>
      </c>
      <c r="H3616" s="82">
        <v>25107537.420000002</v>
      </c>
      <c r="I3616" s="50">
        <v>0.04</v>
      </c>
      <c r="J3616" s="15">
        <v>563.4</v>
      </c>
      <c r="K3616" s="15">
        <v>14085</v>
      </c>
      <c r="L3616" s="15"/>
      <c r="M3616" s="66" t="str">
        <f>TEXT(Table2[[#This Row],[Gd.Dt]],"mmm-yy")</f>
        <v>Aug-22</v>
      </c>
      <c r="N3616" s="46" t="str">
        <f>MID(Table2[[#This Row],[BE]],6,2)</f>
        <v>IB</v>
      </c>
      <c r="O3616" s="46" t="str">
        <f>IF(Table2[[#This Row],[Type]]="IB","EOU",IF(Table2[[#This Row],[Type]]="MB","Local","492"))</f>
        <v>EOU</v>
      </c>
      <c r="P3616" s="46">
        <f>ROUND(Table2[[#This Row],[Cons]]/Table2[[#This Row],[Qty.]],5)</f>
        <v>0.04</v>
      </c>
      <c r="Q3616" s="46" t="b">
        <f>EXACT(Table2[[#This Row],[rate]],Table2[[#This Row],[Check]])</f>
        <v>1</v>
      </c>
      <c r="R3616" s="46"/>
      <c r="S3616" s="46" t="str">
        <f>IF(Table2[[#This Row],[SRO]]="EOU",VLOOKUP(Table2[[#This Row],[BE]],[2]GD.List!$C$3:$N$5014,12,0),IF(Table2[[#This Row],[SRO]]="Local","Polyester Staple Fibre","SRO 492"))</f>
        <v>Textile Chemical</v>
      </c>
    </row>
    <row r="3617" spans="1:19" x14ac:dyDescent="0.25">
      <c r="A3617" s="120" t="s">
        <v>2576</v>
      </c>
      <c r="B3617" s="116" t="s">
        <v>2586</v>
      </c>
      <c r="C3617" s="165">
        <v>40070</v>
      </c>
      <c r="D3617" s="117">
        <v>3906.9029999999998</v>
      </c>
      <c r="E3617" s="7" t="s">
        <v>2588</v>
      </c>
      <c r="F3617" s="116" t="s">
        <v>2590</v>
      </c>
      <c r="G3617" s="156">
        <v>44796</v>
      </c>
      <c r="H3617" s="82">
        <v>22021116.050000001</v>
      </c>
      <c r="I3617" s="50">
        <v>0.04</v>
      </c>
      <c r="J3617" s="15">
        <v>169.47</v>
      </c>
      <c r="K3617" s="15">
        <v>4236.8</v>
      </c>
      <c r="L3617" s="15"/>
      <c r="M3617" s="66" t="str">
        <f>TEXT(Table2[[#This Row],[Gd.Dt]],"mmm-yy")</f>
        <v>Aug-22</v>
      </c>
      <c r="N3617" s="46" t="str">
        <f>MID(Table2[[#This Row],[BE]],6,2)</f>
        <v>IB</v>
      </c>
      <c r="O3617" s="46" t="str">
        <f>IF(Table2[[#This Row],[Type]]="IB","EOU",IF(Table2[[#This Row],[Type]]="MB","Local","492"))</f>
        <v>EOU</v>
      </c>
      <c r="P3617" s="46">
        <f>ROUND(Table2[[#This Row],[Cons]]/Table2[[#This Row],[Qty.]],5)</f>
        <v>0.04</v>
      </c>
      <c r="Q3617" s="46" t="b">
        <f>EXACT(Table2[[#This Row],[rate]],Table2[[#This Row],[Check]])</f>
        <v>1</v>
      </c>
      <c r="R3617" s="46"/>
      <c r="S3617" s="46" t="str">
        <f>IF(Table2[[#This Row],[SRO]]="EOU",VLOOKUP(Table2[[#This Row],[BE]],[2]GD.List!$C$3:$N$5014,12,0),IF(Table2[[#This Row],[SRO]]="Local","Polyester Staple Fibre","SRO 492"))</f>
        <v>Textile Chemical</v>
      </c>
    </row>
    <row r="3618" spans="1:19" x14ac:dyDescent="0.25">
      <c r="A3618" s="120" t="s">
        <v>2584</v>
      </c>
      <c r="B3618" s="116" t="s">
        <v>2585</v>
      </c>
      <c r="C3618" s="165">
        <v>24433</v>
      </c>
      <c r="D3618" s="117">
        <v>5208.1899999999996</v>
      </c>
      <c r="E3618" s="7" t="s">
        <v>2587</v>
      </c>
      <c r="F3618" s="116" t="s">
        <v>2591</v>
      </c>
      <c r="G3618" s="156">
        <v>44796</v>
      </c>
      <c r="H3618" s="82">
        <v>25107537.420000002</v>
      </c>
      <c r="I3618" s="50">
        <v>1.0202</v>
      </c>
      <c r="J3618" s="15">
        <v>14353.189999999999</v>
      </c>
      <c r="K3618" s="15">
        <v>14068.99</v>
      </c>
      <c r="L3618" s="15"/>
      <c r="M3618" s="66" t="str">
        <f>TEXT(Table2[[#This Row],[Gd.Dt]],"mmm-yy")</f>
        <v>Aug-22</v>
      </c>
      <c r="N3618" s="46" t="str">
        <f>MID(Table2[[#This Row],[BE]],6,2)</f>
        <v>IB</v>
      </c>
      <c r="O3618" s="46" t="str">
        <f>IF(Table2[[#This Row],[Type]]="IB","EOU",IF(Table2[[#This Row],[Type]]="MB","Local","492"))</f>
        <v>EOU</v>
      </c>
      <c r="P3618" s="46">
        <f>ROUND(Table2[[#This Row],[Cons]]/Table2[[#This Row],[Qty.]],5)</f>
        <v>1.0202</v>
      </c>
      <c r="Q3618" s="46" t="b">
        <f>EXACT(Table2[[#This Row],[rate]],Table2[[#This Row],[Check]])</f>
        <v>1</v>
      </c>
      <c r="R3618" s="46"/>
      <c r="S3618" s="46" t="str">
        <f>IF(Table2[[#This Row],[SRO]]="EOU",VLOOKUP(Table2[[#This Row],[BE]],[2]GD.List!$C$3:$N$5014,12,0),IF(Table2[[#This Row],[SRO]]="Local","Polyester Staple Fibre","SRO 492"))</f>
        <v>Cotton Fabric</v>
      </c>
    </row>
    <row r="3619" spans="1:19" x14ac:dyDescent="0.25">
      <c r="A3619" s="119" t="s">
        <v>2589</v>
      </c>
      <c r="B3619" s="119" t="s">
        <v>2586</v>
      </c>
      <c r="C3619" s="170">
        <v>40070</v>
      </c>
      <c r="D3619" s="171">
        <v>8523.5990000000002</v>
      </c>
      <c r="E3619" s="162" t="s">
        <v>2588</v>
      </c>
      <c r="F3619" s="119" t="s">
        <v>2590</v>
      </c>
      <c r="G3619" s="163">
        <v>44796</v>
      </c>
      <c r="H3619" s="172">
        <v>22021116.050000001</v>
      </c>
      <c r="I3619" s="53">
        <v>1</v>
      </c>
      <c r="J3619" s="30">
        <v>20300</v>
      </c>
      <c r="K3619" s="30">
        <v>20300</v>
      </c>
      <c r="L3619" s="30"/>
      <c r="M3619" s="67" t="str">
        <f>TEXT(Table2[[#This Row],[Gd.Dt]],"mmm-yy")</f>
        <v>Aug-22</v>
      </c>
      <c r="N3619" s="47" t="str">
        <f>MID(Table2[[#This Row],[BE]],6,2)</f>
        <v>TI</v>
      </c>
      <c r="O3619" s="47" t="str">
        <f>IF(Table2[[#This Row],[Type]]="IB","EOU",IF(Table2[[#This Row],[Type]]="MB","Local","492"))</f>
        <v>492</v>
      </c>
      <c r="P3619" s="47">
        <f>ROUND(Table2[[#This Row],[Cons]]/Table2[[#This Row],[Qty.]],5)</f>
        <v>1</v>
      </c>
      <c r="Q3619" s="47" t="b">
        <f>EXACT(Table2[[#This Row],[rate]],Table2[[#This Row],[Check]])</f>
        <v>1</v>
      </c>
      <c r="R3619" s="47"/>
      <c r="S3619" s="47" t="str">
        <f>IF(Table2[[#This Row],[SRO]]="EOU",VLOOKUP(Table2[[#This Row],[BE]],[2]GD.List!$C$3:$N$5014,12,0),IF(Table2[[#This Row],[SRO]]="Local","Polyester Staple Fibre","SRO 492"))</f>
        <v>SRO 492</v>
      </c>
    </row>
    <row r="3620" spans="1:19" x14ac:dyDescent="0.25">
      <c r="A3620" s="119" t="s">
        <v>2221</v>
      </c>
      <c r="B3620" s="116" t="s">
        <v>2594</v>
      </c>
      <c r="C3620" s="165">
        <v>3310</v>
      </c>
      <c r="D3620" s="117">
        <v>5201.009</v>
      </c>
      <c r="E3620" s="7" t="s">
        <v>2602</v>
      </c>
      <c r="F3620" s="116" t="s">
        <v>2611</v>
      </c>
      <c r="G3620" s="156">
        <v>44798</v>
      </c>
      <c r="H3620" s="82">
        <v>31532955.649999999</v>
      </c>
      <c r="I3620" s="50">
        <v>0.624</v>
      </c>
      <c r="J3620" s="15">
        <v>9710.06</v>
      </c>
      <c r="K3620" s="15">
        <v>15561</v>
      </c>
      <c r="L3620" s="15"/>
      <c r="M3620" s="66" t="str">
        <f>TEXT(Table2[[#This Row],[Gd.Dt]],"mmm-yy")</f>
        <v>Aug-22</v>
      </c>
      <c r="N3620" s="46" t="str">
        <f>MID(Table2[[#This Row],[BE]],6,2)</f>
        <v>IB</v>
      </c>
      <c r="O3620" s="46" t="str">
        <f>IF(Table2[[#This Row],[Type]]="IB","EOU",IF(Table2[[#This Row],[Type]]="MB","Local","492"))</f>
        <v>EOU</v>
      </c>
      <c r="P3620" s="46">
        <f>ROUND(Table2[[#This Row],[Cons]]/Table2[[#This Row],[Qty.]],5)</f>
        <v>0.624</v>
      </c>
      <c r="Q3620" s="46" t="b">
        <f>EXACT(Table2[[#This Row],[rate]],Table2[[#This Row],[Check]])</f>
        <v>1</v>
      </c>
      <c r="R3620" s="46"/>
      <c r="S3620" s="46" t="str">
        <f>IF(Table2[[#This Row],[SRO]]="EOU",VLOOKUP(Table2[[#This Row],[BE]],[2]GD.List!$C$3:$N$5014,12,0),IF(Table2[[#This Row],[SRO]]="Local","Polyester Staple Fibre","SRO 492"))</f>
        <v>Raw Cotton</v>
      </c>
    </row>
    <row r="3621" spans="1:19" x14ac:dyDescent="0.25">
      <c r="A3621" s="116" t="s">
        <v>2221</v>
      </c>
      <c r="B3621" s="116" t="s">
        <v>2593</v>
      </c>
      <c r="C3621" s="165">
        <v>53540</v>
      </c>
      <c r="D3621" s="117">
        <v>5201.009</v>
      </c>
      <c r="E3621" s="7" t="s">
        <v>2597</v>
      </c>
      <c r="F3621" s="116" t="s">
        <v>2598</v>
      </c>
      <c r="G3621" s="156">
        <v>44797</v>
      </c>
      <c r="H3621" s="82">
        <v>42282161.469999999</v>
      </c>
      <c r="I3621" s="50">
        <v>0.48980000000000001</v>
      </c>
      <c r="J3621" s="15">
        <v>10115.84</v>
      </c>
      <c r="K3621" s="15">
        <v>20653</v>
      </c>
      <c r="L3621" s="15"/>
      <c r="M3621" s="66" t="str">
        <f>TEXT(Table2[[#This Row],[Gd.Dt]],"mmm-yy")</f>
        <v>Aug-22</v>
      </c>
      <c r="N3621" s="46" t="str">
        <f>MID(Table2[[#This Row],[BE]],6,2)</f>
        <v>IB</v>
      </c>
      <c r="O3621" s="46" t="str">
        <f>IF(Table2[[#This Row],[Type]]="IB","EOU",IF(Table2[[#This Row],[Type]]="MB","Local","492"))</f>
        <v>EOU</v>
      </c>
      <c r="P3621" s="46">
        <f>ROUND(Table2[[#This Row],[Cons]]/Table2[[#This Row],[Qty.]],5)</f>
        <v>0.48980000000000001</v>
      </c>
      <c r="Q3621" s="46" t="b">
        <f>EXACT(Table2[[#This Row],[rate]],Table2[[#This Row],[Check]])</f>
        <v>1</v>
      </c>
      <c r="R3621" s="46"/>
      <c r="S3621" s="46" t="str">
        <f>IF(Table2[[#This Row],[SRO]]="EOU",VLOOKUP(Table2[[#This Row],[BE]],[2]GD.List!$C$3:$N$5014,12,0),IF(Table2[[#This Row],[SRO]]="Local","Polyester Staple Fibre","SRO 492"))</f>
        <v>Raw Cotton</v>
      </c>
    </row>
    <row r="3622" spans="1:19" x14ac:dyDescent="0.25">
      <c r="A3622" s="119" t="s">
        <v>2221</v>
      </c>
      <c r="B3622" s="116" t="s">
        <v>2592</v>
      </c>
      <c r="C3622" s="165">
        <v>15303</v>
      </c>
      <c r="D3622" s="117">
        <v>5201.009</v>
      </c>
      <c r="E3622" s="7" t="s">
        <v>2596</v>
      </c>
      <c r="F3622" s="116" t="s">
        <v>2599</v>
      </c>
      <c r="G3622" s="156">
        <v>44797</v>
      </c>
      <c r="H3622" s="82">
        <v>28864534.079999998</v>
      </c>
      <c r="I3622" s="50">
        <v>0.48980000000000001</v>
      </c>
      <c r="J3622" s="15">
        <v>6478.09</v>
      </c>
      <c r="K3622" s="15">
        <v>13226</v>
      </c>
      <c r="L3622" s="15"/>
      <c r="M3622" s="66" t="str">
        <f>TEXT(Table2[[#This Row],[Gd.Dt]],"mmm-yy")</f>
        <v>Aug-22</v>
      </c>
      <c r="N3622" s="46" t="str">
        <f>MID(Table2[[#This Row],[BE]],6,2)</f>
        <v>IB</v>
      </c>
      <c r="O3622" s="46" t="str">
        <f>IF(Table2[[#This Row],[Type]]="IB","EOU",IF(Table2[[#This Row],[Type]]="MB","Local","492"))</f>
        <v>EOU</v>
      </c>
      <c r="P3622" s="46">
        <f>ROUND(Table2[[#This Row],[Cons]]/Table2[[#This Row],[Qty.]],5)</f>
        <v>0.48980000000000001</v>
      </c>
      <c r="Q3622" s="46" t="b">
        <f>EXACT(Table2[[#This Row],[rate]],Table2[[#This Row],[Check]])</f>
        <v>1</v>
      </c>
      <c r="R3622" s="46"/>
      <c r="S3622" s="46" t="str">
        <f>IF(Table2[[#This Row],[SRO]]="EOU",VLOOKUP(Table2[[#This Row],[BE]],[2]GD.List!$C$3:$N$5014,12,0),IF(Table2[[#This Row],[SRO]]="Local","Polyester Staple Fibre","SRO 492"))</f>
        <v>Raw Cotton</v>
      </c>
    </row>
    <row r="3623" spans="1:19" x14ac:dyDescent="0.25">
      <c r="A3623" s="120" t="s">
        <v>2221</v>
      </c>
      <c r="B3623" s="116" t="s">
        <v>2600</v>
      </c>
      <c r="C3623" s="165">
        <v>34620</v>
      </c>
      <c r="D3623" s="117">
        <v>5201.009</v>
      </c>
      <c r="E3623" s="7" t="s">
        <v>2601</v>
      </c>
      <c r="F3623" s="116" t="s">
        <v>2609</v>
      </c>
      <c r="G3623" s="156">
        <v>44798</v>
      </c>
      <c r="H3623" s="82">
        <v>91431328.019999996</v>
      </c>
      <c r="I3623" s="50">
        <v>0.48980000000000001</v>
      </c>
      <c r="J3623" s="15">
        <v>6530.51</v>
      </c>
      <c r="K3623" s="15">
        <v>13333</v>
      </c>
      <c r="L3623" s="15"/>
      <c r="M3623" s="66" t="str">
        <f>TEXT(Table2[[#This Row],[Gd.Dt]],"mmm-yy")</f>
        <v>Aug-22</v>
      </c>
      <c r="N3623" s="46" t="str">
        <f>MID(Table2[[#This Row],[BE]],6,2)</f>
        <v>IB</v>
      </c>
      <c r="O3623" s="46" t="str">
        <f>IF(Table2[[#This Row],[Type]]="IB","EOU",IF(Table2[[#This Row],[Type]]="MB","Local","492"))</f>
        <v>EOU</v>
      </c>
      <c r="P3623" s="46">
        <f>ROUND(Table2[[#This Row],[Cons]]/Table2[[#This Row],[Qty.]],5)</f>
        <v>0.48980000000000001</v>
      </c>
      <c r="Q3623" s="46" t="b">
        <f>EXACT(Table2[[#This Row],[rate]],Table2[[#This Row],[Check]])</f>
        <v>1</v>
      </c>
      <c r="R3623" s="46"/>
      <c r="S3623" s="46" t="str">
        <f>IF(Table2[[#This Row],[SRO]]="EOU",VLOOKUP(Table2[[#This Row],[BE]],[2]GD.List!$C$3:$N$5014,12,0),IF(Table2[[#This Row],[SRO]]="Local","Polyester Staple Fibre","SRO 492"))</f>
        <v>Raw Cotton</v>
      </c>
    </row>
    <row r="3624" spans="1:19" x14ac:dyDescent="0.25">
      <c r="A3624" s="120" t="s">
        <v>2355</v>
      </c>
      <c r="B3624" s="116" t="s">
        <v>2595</v>
      </c>
      <c r="C3624" s="165">
        <v>11724</v>
      </c>
      <c r="D3624" s="117">
        <v>9606.1</v>
      </c>
      <c r="E3624" s="7" t="s">
        <v>2608</v>
      </c>
      <c r="F3624" s="116" t="s">
        <v>2610</v>
      </c>
      <c r="G3624" s="156">
        <v>44798</v>
      </c>
      <c r="H3624" s="82">
        <v>25383866.879999999</v>
      </c>
      <c r="I3624" s="50">
        <v>1</v>
      </c>
      <c r="J3624" s="15">
        <v>6</v>
      </c>
      <c r="K3624" s="15">
        <v>6</v>
      </c>
      <c r="L3624" s="15"/>
      <c r="M3624" s="66" t="str">
        <f>TEXT(Table2[[#This Row],[Gd.Dt]],"mmm-yy")</f>
        <v>Aug-22</v>
      </c>
      <c r="N3624" s="46" t="str">
        <f>MID(Table2[[#This Row],[BE]],6,2)</f>
        <v>TI</v>
      </c>
      <c r="O3624" s="46" t="str">
        <f>IF(Table2[[#This Row],[Type]]="IB","EOU",IF(Table2[[#This Row],[Type]]="MB","Local","492"))</f>
        <v>492</v>
      </c>
      <c r="P3624" s="46">
        <f>ROUND(Table2[[#This Row],[Cons]]/Table2[[#This Row],[Qty.]],5)</f>
        <v>1</v>
      </c>
      <c r="Q3624" s="46" t="b">
        <f>EXACT(Table2[[#This Row],[rate]],Table2[[#This Row],[Check]])</f>
        <v>1</v>
      </c>
      <c r="R3624" s="46"/>
      <c r="S3624" s="46" t="str">
        <f>IF(Table2[[#This Row],[SRO]]="EOU",VLOOKUP(Table2[[#This Row],[BE]],[2]GD.List!$C$3:$N$5014,12,0),IF(Table2[[#This Row],[SRO]]="Local","Polyester Staple Fibre","SRO 492"))</f>
        <v>SRO 492</v>
      </c>
    </row>
    <row r="3625" spans="1:19" x14ac:dyDescent="0.25">
      <c r="A3625" s="119" t="s">
        <v>2418</v>
      </c>
      <c r="B3625" s="116" t="s">
        <v>2594</v>
      </c>
      <c r="C3625" s="165">
        <v>3310</v>
      </c>
      <c r="D3625" s="117">
        <v>2847</v>
      </c>
      <c r="E3625" s="7" t="s">
        <v>2602</v>
      </c>
      <c r="F3625" s="116" t="s">
        <v>2611</v>
      </c>
      <c r="G3625" s="156">
        <v>44798</v>
      </c>
      <c r="H3625" s="82">
        <v>31532955.649999999</v>
      </c>
      <c r="I3625" s="50">
        <v>0.03</v>
      </c>
      <c r="J3625" s="15">
        <v>466.83</v>
      </c>
      <c r="K3625" s="15">
        <v>15561</v>
      </c>
      <c r="L3625" s="15"/>
      <c r="M3625" s="66" t="str">
        <f>TEXT(Table2[[#This Row],[Gd.Dt]],"mmm-yy")</f>
        <v>Aug-22</v>
      </c>
      <c r="N3625" s="46" t="str">
        <f>MID(Table2[[#This Row],[BE]],6,2)</f>
        <v>IB</v>
      </c>
      <c r="O3625" s="46" t="str">
        <f>IF(Table2[[#This Row],[Type]]="IB","EOU",IF(Table2[[#This Row],[Type]]="MB","Local","492"))</f>
        <v>EOU</v>
      </c>
      <c r="P3625" s="46">
        <f>ROUND(Table2[[#This Row],[Cons]]/Table2[[#This Row],[Qty.]],5)</f>
        <v>0.03</v>
      </c>
      <c r="Q3625" s="46" t="b">
        <f>EXACT(Table2[[#This Row],[rate]],Table2[[#This Row],[Check]])</f>
        <v>1</v>
      </c>
      <c r="R3625" s="46"/>
      <c r="S3625" s="46" t="str">
        <f>IF(Table2[[#This Row],[SRO]]="EOU",VLOOKUP(Table2[[#This Row],[BE]],[2]GD.List!$C$3:$N$5014,12,0),IF(Table2[[#This Row],[SRO]]="Local","Polyester Staple Fibre","SRO 492"))</f>
        <v>Textile Chemical</v>
      </c>
    </row>
    <row r="3626" spans="1:19" x14ac:dyDescent="0.25">
      <c r="A3626" s="119" t="s">
        <v>2418</v>
      </c>
      <c r="B3626" s="116" t="s">
        <v>2593</v>
      </c>
      <c r="C3626" s="165">
        <v>53540</v>
      </c>
      <c r="D3626" s="117">
        <v>2847</v>
      </c>
      <c r="E3626" s="7" t="s">
        <v>2597</v>
      </c>
      <c r="F3626" s="116" t="s">
        <v>2598</v>
      </c>
      <c r="G3626" s="156">
        <v>44797</v>
      </c>
      <c r="H3626" s="82">
        <v>42282161.469999999</v>
      </c>
      <c r="I3626" s="50">
        <v>0.03</v>
      </c>
      <c r="J3626" s="15">
        <v>619.58999999999992</v>
      </c>
      <c r="K3626" s="15">
        <v>20653</v>
      </c>
      <c r="L3626" s="15"/>
      <c r="M3626" s="66" t="str">
        <f>TEXT(Table2[[#This Row],[Gd.Dt]],"mmm-yy")</f>
        <v>Aug-22</v>
      </c>
      <c r="N3626" s="46" t="str">
        <f>MID(Table2[[#This Row],[BE]],6,2)</f>
        <v>IB</v>
      </c>
      <c r="O3626" s="46" t="str">
        <f>IF(Table2[[#This Row],[Type]]="IB","EOU",IF(Table2[[#This Row],[Type]]="MB","Local","492"))</f>
        <v>EOU</v>
      </c>
      <c r="P3626" s="46">
        <f>ROUND(Table2[[#This Row],[Cons]]/Table2[[#This Row],[Qty.]],5)</f>
        <v>0.03</v>
      </c>
      <c r="Q3626" s="46" t="b">
        <f>EXACT(Table2[[#This Row],[rate]],Table2[[#This Row],[Check]])</f>
        <v>1</v>
      </c>
      <c r="R3626" s="46"/>
      <c r="S3626" s="46" t="str">
        <f>IF(Table2[[#This Row],[SRO]]="EOU",VLOOKUP(Table2[[#This Row],[BE]],[2]GD.List!$C$3:$N$5014,12,0),IF(Table2[[#This Row],[SRO]]="Local","Polyester Staple Fibre","SRO 492"))</f>
        <v>Textile Chemical</v>
      </c>
    </row>
    <row r="3627" spans="1:19" x14ac:dyDescent="0.25">
      <c r="A3627" s="119" t="s">
        <v>2418</v>
      </c>
      <c r="B3627" s="116" t="s">
        <v>2592</v>
      </c>
      <c r="C3627" s="165">
        <v>15303</v>
      </c>
      <c r="D3627" s="117">
        <v>2847</v>
      </c>
      <c r="E3627" s="7" t="s">
        <v>2596</v>
      </c>
      <c r="F3627" s="116" t="s">
        <v>2599</v>
      </c>
      <c r="G3627" s="156">
        <v>44797</v>
      </c>
      <c r="H3627" s="82">
        <v>28864534.079999998</v>
      </c>
      <c r="I3627" s="50">
        <v>0.03</v>
      </c>
      <c r="J3627" s="15">
        <v>556.77</v>
      </c>
      <c r="K3627" s="15">
        <v>18559</v>
      </c>
      <c r="L3627" s="15"/>
      <c r="M3627" s="66" t="str">
        <f>TEXT(Table2[[#This Row],[Gd.Dt]],"mmm-yy")</f>
        <v>Aug-22</v>
      </c>
      <c r="N3627" s="46" t="str">
        <f>MID(Table2[[#This Row],[BE]],6,2)</f>
        <v>IB</v>
      </c>
      <c r="O3627" s="46" t="str">
        <f>IF(Table2[[#This Row],[Type]]="IB","EOU",IF(Table2[[#This Row],[Type]]="MB","Local","492"))</f>
        <v>EOU</v>
      </c>
      <c r="P3627" s="46">
        <f>ROUND(Table2[[#This Row],[Cons]]/Table2[[#This Row],[Qty.]],5)</f>
        <v>0.03</v>
      </c>
      <c r="Q3627" s="46" t="b">
        <f>EXACT(Table2[[#This Row],[rate]],Table2[[#This Row],[Check]])</f>
        <v>1</v>
      </c>
      <c r="R3627" s="46"/>
      <c r="S3627" s="46" t="str">
        <f>IF(Table2[[#This Row],[SRO]]="EOU",VLOOKUP(Table2[[#This Row],[BE]],[2]GD.List!$C$3:$N$5014,12,0),IF(Table2[[#This Row],[SRO]]="Local","Polyester Staple Fibre","SRO 492"))</f>
        <v>Textile Chemical</v>
      </c>
    </row>
    <row r="3628" spans="1:19" x14ac:dyDescent="0.25">
      <c r="A3628" s="120" t="s">
        <v>2418</v>
      </c>
      <c r="B3628" s="116" t="s">
        <v>2600</v>
      </c>
      <c r="C3628" s="165">
        <v>34620</v>
      </c>
      <c r="D3628" s="117">
        <v>2847</v>
      </c>
      <c r="E3628" s="7" t="s">
        <v>2601</v>
      </c>
      <c r="F3628" s="116" t="s">
        <v>2609</v>
      </c>
      <c r="G3628" s="156">
        <v>44798</v>
      </c>
      <c r="H3628" s="82">
        <v>91431328.019999996</v>
      </c>
      <c r="I3628" s="50">
        <v>0.03</v>
      </c>
      <c r="J3628" s="15">
        <v>1585.83</v>
      </c>
      <c r="K3628" s="15">
        <v>52861</v>
      </c>
      <c r="L3628" s="15"/>
      <c r="M3628" s="66" t="str">
        <f>TEXT(Table2[[#This Row],[Gd.Dt]],"mmm-yy")</f>
        <v>Aug-22</v>
      </c>
      <c r="N3628" s="46" t="str">
        <f>MID(Table2[[#This Row],[BE]],6,2)</f>
        <v>IB</v>
      </c>
      <c r="O3628" s="46" t="str">
        <f>IF(Table2[[#This Row],[Type]]="IB","EOU",IF(Table2[[#This Row],[Type]]="MB","Local","492"))</f>
        <v>EOU</v>
      </c>
      <c r="P3628" s="46">
        <f>ROUND(Table2[[#This Row],[Cons]]/Table2[[#This Row],[Qty.]],5)</f>
        <v>0.03</v>
      </c>
      <c r="Q3628" s="46" t="b">
        <f>EXACT(Table2[[#This Row],[rate]],Table2[[#This Row],[Check]])</f>
        <v>1</v>
      </c>
      <c r="R3628" s="46"/>
      <c r="S3628" s="46" t="str">
        <f>IF(Table2[[#This Row],[SRO]]="EOU",VLOOKUP(Table2[[#This Row],[BE]],[2]GD.List!$C$3:$N$5014,12,0),IF(Table2[[#This Row],[SRO]]="Local","Polyester Staple Fibre","SRO 492"))</f>
        <v>Textile Chemical</v>
      </c>
    </row>
    <row r="3629" spans="1:19" x14ac:dyDescent="0.25">
      <c r="A3629" s="120" t="s">
        <v>2484</v>
      </c>
      <c r="B3629" s="116" t="s">
        <v>2595</v>
      </c>
      <c r="C3629" s="165">
        <v>11724</v>
      </c>
      <c r="D3629" s="117">
        <v>8308.9089999999997</v>
      </c>
      <c r="E3629" s="7" t="s">
        <v>2608</v>
      </c>
      <c r="F3629" s="116" t="s">
        <v>2610</v>
      </c>
      <c r="G3629" s="156">
        <v>44798</v>
      </c>
      <c r="H3629" s="82">
        <v>25383866.879999999</v>
      </c>
      <c r="I3629" s="50">
        <v>1</v>
      </c>
      <c r="J3629" s="15">
        <v>11</v>
      </c>
      <c r="K3629" s="15">
        <v>11</v>
      </c>
      <c r="L3629" s="15"/>
      <c r="M3629" s="66" t="str">
        <f>TEXT(Table2[[#This Row],[Gd.Dt]],"mmm-yy")</f>
        <v>Aug-22</v>
      </c>
      <c r="N3629" s="46" t="str">
        <f>MID(Table2[[#This Row],[BE]],6,2)</f>
        <v>TI</v>
      </c>
      <c r="O3629" s="46" t="str">
        <f>IF(Table2[[#This Row],[Type]]="IB","EOU",IF(Table2[[#This Row],[Type]]="MB","Local","492"))</f>
        <v>492</v>
      </c>
      <c r="P3629" s="46">
        <f>ROUND(Table2[[#This Row],[Cons]]/Table2[[#This Row],[Qty.]],5)</f>
        <v>1</v>
      </c>
      <c r="Q3629" s="46" t="b">
        <f>EXACT(Table2[[#This Row],[rate]],Table2[[#This Row],[Check]])</f>
        <v>1</v>
      </c>
      <c r="R3629" s="46"/>
      <c r="S3629" s="46" t="str">
        <f>IF(Table2[[#This Row],[SRO]]="EOU",VLOOKUP(Table2[[#This Row],[BE]],[2]GD.List!$C$3:$N$5014,12,0),IF(Table2[[#This Row],[SRO]]="Local","Polyester Staple Fibre","SRO 492"))</f>
        <v>SRO 492</v>
      </c>
    </row>
    <row r="3630" spans="1:19" x14ac:dyDescent="0.25">
      <c r="A3630" s="120" t="s">
        <v>2496</v>
      </c>
      <c r="B3630" s="116" t="s">
        <v>2600</v>
      </c>
      <c r="C3630" s="165">
        <v>34620</v>
      </c>
      <c r="D3630" s="117">
        <v>3906.9090000000001</v>
      </c>
      <c r="E3630" s="7" t="s">
        <v>2601</v>
      </c>
      <c r="F3630" s="116" t="s">
        <v>2609</v>
      </c>
      <c r="G3630" s="156">
        <v>44798</v>
      </c>
      <c r="H3630" s="82">
        <v>91431328.019999996</v>
      </c>
      <c r="I3630" s="50">
        <v>0.04</v>
      </c>
      <c r="J3630" s="15">
        <v>1760.12</v>
      </c>
      <c r="K3630" s="15">
        <v>44003</v>
      </c>
      <c r="L3630" s="15"/>
      <c r="M3630" s="66" t="str">
        <f>TEXT(Table2[[#This Row],[Gd.Dt]],"mmm-yy")</f>
        <v>Aug-22</v>
      </c>
      <c r="N3630" s="46" t="str">
        <f>MID(Table2[[#This Row],[BE]],6,2)</f>
        <v>IB</v>
      </c>
      <c r="O3630" s="46" t="str">
        <f>IF(Table2[[#This Row],[Type]]="IB","EOU",IF(Table2[[#This Row],[Type]]="MB","Local","492"))</f>
        <v>EOU</v>
      </c>
      <c r="P3630" s="46">
        <f>ROUND(Table2[[#This Row],[Cons]]/Table2[[#This Row],[Qty.]],5)</f>
        <v>0.04</v>
      </c>
      <c r="Q3630" s="46" t="b">
        <f>EXACT(Table2[[#This Row],[rate]],Table2[[#This Row],[Check]])</f>
        <v>1</v>
      </c>
      <c r="R3630" s="46"/>
      <c r="S3630" s="46" t="str">
        <f>IF(Table2[[#This Row],[SRO]]="EOU",VLOOKUP(Table2[[#This Row],[BE]],[2]GD.List!$C$3:$N$5014,12,0),IF(Table2[[#This Row],[SRO]]="Local","Polyester Staple Fibre","SRO 492"))</f>
        <v>Textile Chemical</v>
      </c>
    </row>
    <row r="3631" spans="1:19" x14ac:dyDescent="0.25">
      <c r="A3631" s="119" t="s">
        <v>2499</v>
      </c>
      <c r="B3631" s="116" t="s">
        <v>2593</v>
      </c>
      <c r="C3631" s="165">
        <v>53540</v>
      </c>
      <c r="D3631" s="117">
        <v>2701.12</v>
      </c>
      <c r="E3631" s="7" t="s">
        <v>2597</v>
      </c>
      <c r="F3631" s="116" t="s">
        <v>2598</v>
      </c>
      <c r="G3631" s="156">
        <v>44797</v>
      </c>
      <c r="H3631" s="82">
        <v>42282161.469999999</v>
      </c>
      <c r="I3631" s="50">
        <v>0.4</v>
      </c>
      <c r="J3631" s="15">
        <v>8261.2000000000007</v>
      </c>
      <c r="K3631" s="15">
        <v>20653</v>
      </c>
      <c r="L3631" s="15"/>
      <c r="M3631" s="66" t="str">
        <f>TEXT(Table2[[#This Row],[Gd.Dt]],"mmm-yy")</f>
        <v>Aug-22</v>
      </c>
      <c r="N3631" s="46" t="str">
        <f>MID(Table2[[#This Row],[BE]],6,2)</f>
        <v>IB</v>
      </c>
      <c r="O3631" s="46" t="str">
        <f>IF(Table2[[#This Row],[Type]]="IB","EOU",IF(Table2[[#This Row],[Type]]="MB","Local","492"))</f>
        <v>EOU</v>
      </c>
      <c r="P3631" s="46">
        <f>ROUND(Table2[[#This Row],[Cons]]/Table2[[#This Row],[Qty.]],5)</f>
        <v>0.4</v>
      </c>
      <c r="Q3631" s="46" t="b">
        <f>EXACT(Table2[[#This Row],[rate]],Table2[[#This Row],[Check]])</f>
        <v>1</v>
      </c>
      <c r="R3631" s="46"/>
      <c r="S3631" s="46" t="str">
        <f>IF(Table2[[#This Row],[SRO]]="EOU",VLOOKUP(Table2[[#This Row],[BE]],[2]GD.List!$C$3:$N$5014,12,0),IF(Table2[[#This Row],[SRO]]="Local","Polyester Staple Fibre","SRO 492"))</f>
        <v>Textile Coal</v>
      </c>
    </row>
    <row r="3632" spans="1:19" x14ac:dyDescent="0.25">
      <c r="A3632" s="119" t="s">
        <v>2499</v>
      </c>
      <c r="B3632" s="116" t="s">
        <v>2592</v>
      </c>
      <c r="C3632" s="165">
        <v>15303</v>
      </c>
      <c r="D3632" s="117">
        <v>2701.12</v>
      </c>
      <c r="E3632" s="7" t="s">
        <v>2596</v>
      </c>
      <c r="F3632" s="116" t="s">
        <v>2599</v>
      </c>
      <c r="G3632" s="156">
        <v>44797</v>
      </c>
      <c r="H3632" s="82">
        <v>28864534.079999998</v>
      </c>
      <c r="I3632" s="50">
        <v>0.1</v>
      </c>
      <c r="J3632" s="15">
        <v>533.29999999999995</v>
      </c>
      <c r="K3632" s="15">
        <v>5333</v>
      </c>
      <c r="L3632" s="15"/>
      <c r="M3632" s="66" t="str">
        <f>TEXT(Table2[[#This Row],[Gd.Dt]],"mmm-yy")</f>
        <v>Aug-22</v>
      </c>
      <c r="N3632" s="46" t="str">
        <f>MID(Table2[[#This Row],[BE]],6,2)</f>
        <v>IB</v>
      </c>
      <c r="O3632" s="46" t="str">
        <f>IF(Table2[[#This Row],[Type]]="IB","EOU",IF(Table2[[#This Row],[Type]]="MB","Local","492"))</f>
        <v>EOU</v>
      </c>
      <c r="P3632" s="46">
        <f>ROUND(Table2[[#This Row],[Cons]]/Table2[[#This Row],[Qty.]],5)</f>
        <v>0.1</v>
      </c>
      <c r="Q3632" s="46" t="b">
        <f>EXACT(Table2[[#This Row],[rate]],Table2[[#This Row],[Check]])</f>
        <v>1</v>
      </c>
      <c r="R3632" s="46"/>
      <c r="S3632" s="46" t="str">
        <f>IF(Table2[[#This Row],[SRO]]="EOU",VLOOKUP(Table2[[#This Row],[BE]],[2]GD.List!$C$3:$N$5014,12,0),IF(Table2[[#This Row],[SRO]]="Local","Polyester Staple Fibre","SRO 492"))</f>
        <v>Textile Coal</v>
      </c>
    </row>
    <row r="3633" spans="1:19" x14ac:dyDescent="0.25">
      <c r="A3633" s="120" t="s">
        <v>2499</v>
      </c>
      <c r="B3633" s="116" t="s">
        <v>2592</v>
      </c>
      <c r="C3633" s="165">
        <v>15303</v>
      </c>
      <c r="D3633" s="117">
        <v>2701.12</v>
      </c>
      <c r="E3633" s="7" t="s">
        <v>2596</v>
      </c>
      <c r="F3633" s="116" t="s">
        <v>2599</v>
      </c>
      <c r="G3633" s="156">
        <v>44797</v>
      </c>
      <c r="H3633" s="82">
        <v>28864534.079999998</v>
      </c>
      <c r="I3633" s="50">
        <v>0.4</v>
      </c>
      <c r="J3633" s="15">
        <v>5290.4</v>
      </c>
      <c r="K3633" s="15">
        <v>13226</v>
      </c>
      <c r="L3633" s="15"/>
      <c r="M3633" s="66" t="str">
        <f>TEXT(Table2[[#This Row],[Gd.Dt]],"mmm-yy")</f>
        <v>Aug-22</v>
      </c>
      <c r="N3633" s="46" t="str">
        <f>MID(Table2[[#This Row],[BE]],6,2)</f>
        <v>IB</v>
      </c>
      <c r="O3633" s="46" t="str">
        <f>IF(Table2[[#This Row],[Type]]="IB","EOU",IF(Table2[[#This Row],[Type]]="MB","Local","492"))</f>
        <v>EOU</v>
      </c>
      <c r="P3633" s="46">
        <f>ROUND(Table2[[#This Row],[Cons]]/Table2[[#This Row],[Qty.]],5)</f>
        <v>0.4</v>
      </c>
      <c r="Q3633" s="46" t="b">
        <f>EXACT(Table2[[#This Row],[rate]],Table2[[#This Row],[Check]])</f>
        <v>1</v>
      </c>
      <c r="R3633" s="46"/>
      <c r="S3633" s="46" t="str">
        <f>IF(Table2[[#This Row],[SRO]]="EOU",VLOOKUP(Table2[[#This Row],[BE]],[2]GD.List!$C$3:$N$5014,12,0),IF(Table2[[#This Row],[SRO]]="Local","Polyester Staple Fibre","SRO 492"))</f>
        <v>Textile Coal</v>
      </c>
    </row>
    <row r="3634" spans="1:19" x14ac:dyDescent="0.25">
      <c r="A3634" s="119" t="s">
        <v>2517</v>
      </c>
      <c r="B3634" s="116" t="s">
        <v>2593</v>
      </c>
      <c r="C3634" s="165">
        <v>53540</v>
      </c>
      <c r="D3634" s="117">
        <v>3906.9090000000001</v>
      </c>
      <c r="E3634" s="7" t="s">
        <v>2597</v>
      </c>
      <c r="F3634" s="116" t="s">
        <v>2598</v>
      </c>
      <c r="G3634" s="156">
        <v>44797</v>
      </c>
      <c r="H3634" s="82">
        <v>42282161.469999999</v>
      </c>
      <c r="I3634" s="50">
        <v>0.04</v>
      </c>
      <c r="J3634" s="15">
        <v>186.35999999999999</v>
      </c>
      <c r="K3634" s="15">
        <v>4659</v>
      </c>
      <c r="L3634" s="15"/>
      <c r="M3634" s="66" t="str">
        <f>TEXT(Table2[[#This Row],[Gd.Dt]],"mmm-yy")</f>
        <v>Aug-22</v>
      </c>
      <c r="N3634" s="46" t="str">
        <f>MID(Table2[[#This Row],[BE]],6,2)</f>
        <v>IB</v>
      </c>
      <c r="O3634" s="46" t="str">
        <f>IF(Table2[[#This Row],[Type]]="IB","EOU",IF(Table2[[#This Row],[Type]]="MB","Local","492"))</f>
        <v>EOU</v>
      </c>
      <c r="P3634" s="46">
        <f>ROUND(Table2[[#This Row],[Cons]]/Table2[[#This Row],[Qty.]],5)</f>
        <v>0.04</v>
      </c>
      <c r="Q3634" s="46" t="b">
        <f>EXACT(Table2[[#This Row],[rate]],Table2[[#This Row],[Check]])</f>
        <v>1</v>
      </c>
      <c r="R3634" s="46"/>
      <c r="S3634" s="46" t="str">
        <f>IF(Table2[[#This Row],[SRO]]="EOU",VLOOKUP(Table2[[#This Row],[BE]],[2]GD.List!$C$3:$N$5014,12,0),IF(Table2[[#This Row],[SRO]]="Local","Polyester Staple Fibre","SRO 492"))</f>
        <v>Textile Chemical</v>
      </c>
    </row>
    <row r="3635" spans="1:19" x14ac:dyDescent="0.25">
      <c r="A3635" s="120" t="s">
        <v>2517</v>
      </c>
      <c r="B3635" s="116" t="s">
        <v>2592</v>
      </c>
      <c r="C3635" s="165">
        <v>15303</v>
      </c>
      <c r="D3635" s="117">
        <v>3906.9090000000001</v>
      </c>
      <c r="E3635" s="7" t="s">
        <v>2596</v>
      </c>
      <c r="F3635" s="116" t="s">
        <v>2599</v>
      </c>
      <c r="G3635" s="156">
        <v>44797</v>
      </c>
      <c r="H3635" s="82">
        <v>28864534.079999998</v>
      </c>
      <c r="I3635" s="50">
        <v>0.04</v>
      </c>
      <c r="J3635" s="15">
        <v>213.32</v>
      </c>
      <c r="K3635" s="15">
        <v>5333</v>
      </c>
      <c r="L3635" s="15"/>
      <c r="M3635" s="66" t="str">
        <f>TEXT(Table2[[#This Row],[Gd.Dt]],"mmm-yy")</f>
        <v>Aug-22</v>
      </c>
      <c r="N3635" s="46" t="str">
        <f>MID(Table2[[#This Row],[BE]],6,2)</f>
        <v>IB</v>
      </c>
      <c r="O3635" s="46" t="str">
        <f>IF(Table2[[#This Row],[Type]]="IB","EOU",IF(Table2[[#This Row],[Type]]="MB","Local","492"))</f>
        <v>EOU</v>
      </c>
      <c r="P3635" s="46">
        <f>ROUND(Table2[[#This Row],[Cons]]/Table2[[#This Row],[Qty.]],5)</f>
        <v>0.04</v>
      </c>
      <c r="Q3635" s="46" t="b">
        <f>EXACT(Table2[[#This Row],[rate]],Table2[[#This Row],[Check]])</f>
        <v>1</v>
      </c>
      <c r="R3635" s="46"/>
      <c r="S3635" s="46" t="str">
        <f>IF(Table2[[#This Row],[SRO]]="EOU",VLOOKUP(Table2[[#This Row],[BE]],[2]GD.List!$C$3:$N$5014,12,0),IF(Table2[[#This Row],[SRO]]="Local","Polyester Staple Fibre","SRO 492"))</f>
        <v>Textile Chemical</v>
      </c>
    </row>
    <row r="3636" spans="1:19" x14ac:dyDescent="0.25">
      <c r="A3636" s="119" t="s">
        <v>2520</v>
      </c>
      <c r="B3636" s="116" t="s">
        <v>2593</v>
      </c>
      <c r="C3636" s="165">
        <v>53540</v>
      </c>
      <c r="D3636" s="117">
        <v>3809.9189999999999</v>
      </c>
      <c r="E3636" s="7" t="s">
        <v>2597</v>
      </c>
      <c r="F3636" s="116" t="s">
        <v>2598</v>
      </c>
      <c r="G3636" s="156">
        <v>44797</v>
      </c>
      <c r="H3636" s="82">
        <v>42282161.469999999</v>
      </c>
      <c r="I3636" s="50">
        <v>0.04</v>
      </c>
      <c r="J3636" s="15">
        <v>186.35999999999999</v>
      </c>
      <c r="K3636" s="15">
        <v>4659</v>
      </c>
      <c r="L3636" s="15"/>
      <c r="M3636" s="66" t="str">
        <f>TEXT(Table2[[#This Row],[Gd.Dt]],"mmm-yy")</f>
        <v>Aug-22</v>
      </c>
      <c r="N3636" s="46" t="str">
        <f>MID(Table2[[#This Row],[BE]],6,2)</f>
        <v>IB</v>
      </c>
      <c r="O3636" s="46" t="str">
        <f>IF(Table2[[#This Row],[Type]]="IB","EOU",IF(Table2[[#This Row],[Type]]="MB","Local","492"))</f>
        <v>EOU</v>
      </c>
      <c r="P3636" s="46">
        <f>ROUND(Table2[[#This Row],[Cons]]/Table2[[#This Row],[Qty.]],5)</f>
        <v>0.04</v>
      </c>
      <c r="Q3636" s="46" t="b">
        <f>EXACT(Table2[[#This Row],[rate]],Table2[[#This Row],[Check]])</f>
        <v>1</v>
      </c>
      <c r="R3636" s="46"/>
      <c r="S3636" s="46" t="str">
        <f>IF(Table2[[#This Row],[SRO]]="EOU",VLOOKUP(Table2[[#This Row],[BE]],[2]GD.List!$C$3:$N$5014,12,0),IF(Table2[[#This Row],[SRO]]="Local","Polyester Staple Fibre","SRO 492"))</f>
        <v>Textile Chemical</v>
      </c>
    </row>
    <row r="3637" spans="1:19" x14ac:dyDescent="0.25">
      <c r="A3637" s="119" t="s">
        <v>2520</v>
      </c>
      <c r="B3637" s="116" t="s">
        <v>2592</v>
      </c>
      <c r="C3637" s="165">
        <v>15303</v>
      </c>
      <c r="D3637" s="117">
        <v>3809.9189999999999</v>
      </c>
      <c r="E3637" s="7" t="s">
        <v>2596</v>
      </c>
      <c r="F3637" s="116" t="s">
        <v>2599</v>
      </c>
      <c r="G3637" s="156">
        <v>44797</v>
      </c>
      <c r="H3637" s="82">
        <v>28864534.079999998</v>
      </c>
      <c r="I3637" s="50">
        <v>0.04</v>
      </c>
      <c r="J3637" s="15">
        <v>742.3599999999999</v>
      </c>
      <c r="K3637" s="15">
        <v>18559</v>
      </c>
      <c r="L3637" s="15"/>
      <c r="M3637" s="66" t="str">
        <f>TEXT(Table2[[#This Row],[Gd.Dt]],"mmm-yy")</f>
        <v>Aug-22</v>
      </c>
      <c r="N3637" s="46" t="str">
        <f>MID(Table2[[#This Row],[BE]],6,2)</f>
        <v>IB</v>
      </c>
      <c r="O3637" s="46" t="str">
        <f>IF(Table2[[#This Row],[Type]]="IB","EOU",IF(Table2[[#This Row],[Type]]="MB","Local","492"))</f>
        <v>EOU</v>
      </c>
      <c r="P3637" s="46">
        <f>ROUND(Table2[[#This Row],[Cons]]/Table2[[#This Row],[Qty.]],5)</f>
        <v>0.04</v>
      </c>
      <c r="Q3637" s="46" t="b">
        <f>EXACT(Table2[[#This Row],[rate]],Table2[[#This Row],[Check]])</f>
        <v>1</v>
      </c>
      <c r="R3637" s="46"/>
      <c r="S3637" s="46" t="str">
        <f>IF(Table2[[#This Row],[SRO]]="EOU",VLOOKUP(Table2[[#This Row],[BE]],[2]GD.List!$C$3:$N$5014,12,0),IF(Table2[[#This Row],[SRO]]="Local","Polyester Staple Fibre","SRO 492"))</f>
        <v>Textile Chemical</v>
      </c>
    </row>
    <row r="3638" spans="1:19" x14ac:dyDescent="0.25">
      <c r="A3638" s="120" t="s">
        <v>2520</v>
      </c>
      <c r="B3638" s="116" t="s">
        <v>2600</v>
      </c>
      <c r="C3638" s="165">
        <v>34620</v>
      </c>
      <c r="D3638" s="117">
        <v>3809.9189999999999</v>
      </c>
      <c r="E3638" s="7" t="s">
        <v>2601</v>
      </c>
      <c r="F3638" s="116" t="s">
        <v>2609</v>
      </c>
      <c r="G3638" s="156">
        <v>44798</v>
      </c>
      <c r="H3638" s="82">
        <v>91431328.019999996</v>
      </c>
      <c r="I3638" s="50">
        <v>0.04</v>
      </c>
      <c r="J3638" s="15">
        <v>1760.12</v>
      </c>
      <c r="K3638" s="15">
        <v>44003</v>
      </c>
      <c r="L3638" s="15"/>
      <c r="M3638" s="66" t="str">
        <f>TEXT(Table2[[#This Row],[Gd.Dt]],"mmm-yy")</f>
        <v>Aug-22</v>
      </c>
      <c r="N3638" s="46" t="str">
        <f>MID(Table2[[#This Row],[BE]],6,2)</f>
        <v>IB</v>
      </c>
      <c r="O3638" s="46" t="str">
        <f>IF(Table2[[#This Row],[Type]]="IB","EOU",IF(Table2[[#This Row],[Type]]="MB","Local","492"))</f>
        <v>EOU</v>
      </c>
      <c r="P3638" s="46">
        <f>ROUND(Table2[[#This Row],[Cons]]/Table2[[#This Row],[Qty.]],5)</f>
        <v>0.04</v>
      </c>
      <c r="Q3638" s="46" t="b">
        <f>EXACT(Table2[[#This Row],[rate]],Table2[[#This Row],[Check]])</f>
        <v>1</v>
      </c>
      <c r="R3638" s="46"/>
      <c r="S3638" s="46" t="str">
        <f>IF(Table2[[#This Row],[SRO]]="EOU",VLOOKUP(Table2[[#This Row],[BE]],[2]GD.List!$C$3:$N$5014,12,0),IF(Table2[[#This Row],[SRO]]="Local","Polyester Staple Fibre","SRO 492"))</f>
        <v>Textile Chemical</v>
      </c>
    </row>
    <row r="3639" spans="1:19" x14ac:dyDescent="0.25">
      <c r="A3639" s="120" t="s">
        <v>2528</v>
      </c>
      <c r="B3639" s="116" t="s">
        <v>2595</v>
      </c>
      <c r="C3639" s="165">
        <v>11724</v>
      </c>
      <c r="D3639" s="117">
        <v>9607.11</v>
      </c>
      <c r="E3639" s="7" t="s">
        <v>2608</v>
      </c>
      <c r="F3639" s="116" t="s">
        <v>2610</v>
      </c>
      <c r="G3639" s="156">
        <v>44798</v>
      </c>
      <c r="H3639" s="82">
        <v>25383866.879999999</v>
      </c>
      <c r="I3639" s="50">
        <v>1</v>
      </c>
      <c r="J3639" s="15">
        <v>75</v>
      </c>
      <c r="K3639" s="15">
        <v>75</v>
      </c>
      <c r="L3639" s="15"/>
      <c r="M3639" s="66" t="str">
        <f>TEXT(Table2[[#This Row],[Gd.Dt]],"mmm-yy")</f>
        <v>Aug-22</v>
      </c>
      <c r="N3639" s="46" t="str">
        <f>MID(Table2[[#This Row],[BE]],6,2)</f>
        <v>EP</v>
      </c>
      <c r="O3639" s="46" t="str">
        <f>IF(Table2[[#This Row],[Type]]="IB","EOU",IF(Table2[[#This Row],[Type]]="MB","Local","492"))</f>
        <v>492</v>
      </c>
      <c r="P3639" s="46">
        <f>ROUND(Table2[[#This Row],[Cons]]/Table2[[#This Row],[Qty.]],5)</f>
        <v>1</v>
      </c>
      <c r="Q3639" s="46" t="b">
        <f>EXACT(Table2[[#This Row],[rate]],Table2[[#This Row],[Check]])</f>
        <v>1</v>
      </c>
      <c r="R3639" s="46"/>
      <c r="S3639" s="46" t="str">
        <f>IF(Table2[[#This Row],[SRO]]="EOU",VLOOKUP(Table2[[#This Row],[BE]],[2]GD.List!$C$3:$N$5014,12,0),IF(Table2[[#This Row],[SRO]]="Local","Polyester Staple Fibre","SRO 492"))</f>
        <v>SRO 492</v>
      </c>
    </row>
    <row r="3640" spans="1:19" x14ac:dyDescent="0.25">
      <c r="A3640" s="119" t="s">
        <v>2576</v>
      </c>
      <c r="B3640" s="116" t="s">
        <v>2593</v>
      </c>
      <c r="C3640" s="165">
        <v>53540</v>
      </c>
      <c r="D3640" s="117">
        <v>3906.9029999999998</v>
      </c>
      <c r="E3640" s="7" t="s">
        <v>2597</v>
      </c>
      <c r="F3640" s="116" t="s">
        <v>2598</v>
      </c>
      <c r="G3640" s="156">
        <v>44797</v>
      </c>
      <c r="H3640" s="82">
        <v>42282161.469999999</v>
      </c>
      <c r="I3640" s="50">
        <v>0.04</v>
      </c>
      <c r="J3640" s="15">
        <v>186.35999999999999</v>
      </c>
      <c r="K3640" s="15">
        <v>4659</v>
      </c>
      <c r="L3640" s="15"/>
      <c r="M3640" s="66" t="str">
        <f>TEXT(Table2[[#This Row],[Gd.Dt]],"mmm-yy")</f>
        <v>Aug-22</v>
      </c>
      <c r="N3640" s="46" t="str">
        <f>MID(Table2[[#This Row],[BE]],6,2)</f>
        <v>IB</v>
      </c>
      <c r="O3640" s="46" t="str">
        <f>IF(Table2[[#This Row],[Type]]="IB","EOU",IF(Table2[[#This Row],[Type]]="MB","Local","492"))</f>
        <v>EOU</v>
      </c>
      <c r="P3640" s="46">
        <f>ROUND(Table2[[#This Row],[Cons]]/Table2[[#This Row],[Qty.]],5)</f>
        <v>0.04</v>
      </c>
      <c r="Q3640" s="46" t="b">
        <f>EXACT(Table2[[#This Row],[rate]],Table2[[#This Row],[Check]])</f>
        <v>1</v>
      </c>
      <c r="R3640" s="46"/>
      <c r="S3640" s="46" t="str">
        <f>IF(Table2[[#This Row],[SRO]]="EOU",VLOOKUP(Table2[[#This Row],[BE]],[2]GD.List!$C$3:$N$5014,12,0),IF(Table2[[#This Row],[SRO]]="Local","Polyester Staple Fibre","SRO 492"))</f>
        <v>Textile Chemical</v>
      </c>
    </row>
    <row r="3641" spans="1:19" x14ac:dyDescent="0.25">
      <c r="A3641" s="119" t="s">
        <v>2576</v>
      </c>
      <c r="B3641" s="116" t="s">
        <v>2592</v>
      </c>
      <c r="C3641" s="165">
        <v>15303</v>
      </c>
      <c r="D3641" s="117">
        <v>3906.9029999999998</v>
      </c>
      <c r="E3641" s="7" t="s">
        <v>2596</v>
      </c>
      <c r="F3641" s="116" t="s">
        <v>2599</v>
      </c>
      <c r="G3641" s="156">
        <v>44797</v>
      </c>
      <c r="H3641" s="82">
        <v>28864534.079999998</v>
      </c>
      <c r="I3641" s="50">
        <v>0.04</v>
      </c>
      <c r="J3641" s="15">
        <v>742.3599999999999</v>
      </c>
      <c r="K3641" s="15">
        <v>18559</v>
      </c>
      <c r="L3641" s="15"/>
      <c r="M3641" s="66" t="str">
        <f>TEXT(Table2[[#This Row],[Gd.Dt]],"mmm-yy")</f>
        <v>Aug-22</v>
      </c>
      <c r="N3641" s="46" t="str">
        <f>MID(Table2[[#This Row],[BE]],6,2)</f>
        <v>IB</v>
      </c>
      <c r="O3641" s="46" t="str">
        <f>IF(Table2[[#This Row],[Type]]="IB","EOU",IF(Table2[[#This Row],[Type]]="MB","Local","492"))</f>
        <v>EOU</v>
      </c>
      <c r="P3641" s="46">
        <f>ROUND(Table2[[#This Row],[Cons]]/Table2[[#This Row],[Qty.]],5)</f>
        <v>0.04</v>
      </c>
      <c r="Q3641" s="46" t="b">
        <f>EXACT(Table2[[#This Row],[rate]],Table2[[#This Row],[Check]])</f>
        <v>1</v>
      </c>
      <c r="R3641" s="46"/>
      <c r="S3641" s="46" t="str">
        <f>IF(Table2[[#This Row],[SRO]]="EOU",VLOOKUP(Table2[[#This Row],[BE]],[2]GD.List!$C$3:$N$5014,12,0),IF(Table2[[#This Row],[SRO]]="Local","Polyester Staple Fibre","SRO 492"))</f>
        <v>Textile Chemical</v>
      </c>
    </row>
    <row r="3642" spans="1:19" x14ac:dyDescent="0.25">
      <c r="A3642" s="120" t="s">
        <v>2576</v>
      </c>
      <c r="B3642" s="116" t="s">
        <v>2600</v>
      </c>
      <c r="C3642" s="165">
        <v>34620</v>
      </c>
      <c r="D3642" s="117">
        <v>3906.9029999999998</v>
      </c>
      <c r="E3642" s="7" t="s">
        <v>2601</v>
      </c>
      <c r="F3642" s="116" t="s">
        <v>2609</v>
      </c>
      <c r="G3642" s="156">
        <v>44798</v>
      </c>
      <c r="H3642" s="82">
        <v>91431328.019999996</v>
      </c>
      <c r="I3642" s="50">
        <v>0.04</v>
      </c>
      <c r="J3642" s="15">
        <v>1760.12</v>
      </c>
      <c r="K3642" s="15">
        <v>44003</v>
      </c>
      <c r="L3642" s="15"/>
      <c r="M3642" s="66" t="str">
        <f>TEXT(Table2[[#This Row],[Gd.Dt]],"mmm-yy")</f>
        <v>Aug-22</v>
      </c>
      <c r="N3642" s="46" t="str">
        <f>MID(Table2[[#This Row],[BE]],6,2)</f>
        <v>IB</v>
      </c>
      <c r="O3642" s="46" t="str">
        <f>IF(Table2[[#This Row],[Type]]="IB","EOU",IF(Table2[[#This Row],[Type]]="MB","Local","492"))</f>
        <v>EOU</v>
      </c>
      <c r="P3642" s="46">
        <f>ROUND(Table2[[#This Row],[Cons]]/Table2[[#This Row],[Qty.]],5)</f>
        <v>0.04</v>
      </c>
      <c r="Q3642" s="46" t="b">
        <f>EXACT(Table2[[#This Row],[rate]],Table2[[#This Row],[Check]])</f>
        <v>1</v>
      </c>
      <c r="R3642" s="46"/>
      <c r="S3642" s="46" t="str">
        <f>IF(Table2[[#This Row],[SRO]]="EOU",VLOOKUP(Table2[[#This Row],[BE]],[2]GD.List!$C$3:$N$5014,12,0),IF(Table2[[#This Row],[SRO]]="Local","Polyester Staple Fibre","SRO 492"))</f>
        <v>Textile Chemical</v>
      </c>
    </row>
    <row r="3643" spans="1:19" x14ac:dyDescent="0.25">
      <c r="A3643" s="120" t="s">
        <v>2584</v>
      </c>
      <c r="B3643" s="116" t="s">
        <v>2600</v>
      </c>
      <c r="C3643" s="165">
        <v>34620</v>
      </c>
      <c r="D3643" s="117">
        <v>5208.1899999999996</v>
      </c>
      <c r="E3643" s="7" t="s">
        <v>2601</v>
      </c>
      <c r="F3643" s="116" t="s">
        <v>2609</v>
      </c>
      <c r="G3643" s="156">
        <v>44798</v>
      </c>
      <c r="H3643" s="82">
        <v>91431328.019999996</v>
      </c>
      <c r="I3643" s="50">
        <v>1.0202</v>
      </c>
      <c r="J3643" s="15">
        <v>40326.47</v>
      </c>
      <c r="K3643" s="15">
        <v>39528</v>
      </c>
      <c r="L3643" s="15"/>
      <c r="M3643" s="66" t="str">
        <f>TEXT(Table2[[#This Row],[Gd.Dt]],"mmm-yy")</f>
        <v>Aug-22</v>
      </c>
      <c r="N3643" s="46" t="str">
        <f>MID(Table2[[#This Row],[BE]],6,2)</f>
        <v>IB</v>
      </c>
      <c r="O3643" s="46" t="str">
        <f>IF(Table2[[#This Row],[Type]]="IB","EOU",IF(Table2[[#This Row],[Type]]="MB","Local","492"))</f>
        <v>EOU</v>
      </c>
      <c r="P3643" s="46">
        <f>ROUND(Table2[[#This Row],[Cons]]/Table2[[#This Row],[Qty.]],5)</f>
        <v>1.0202</v>
      </c>
      <c r="Q3643" s="46" t="b">
        <f>EXACT(Table2[[#This Row],[rate]],Table2[[#This Row],[Check]])</f>
        <v>1</v>
      </c>
      <c r="R3643" s="46"/>
      <c r="S3643" s="46" t="str">
        <f>IF(Table2[[#This Row],[SRO]]="EOU",VLOOKUP(Table2[[#This Row],[BE]],[2]GD.List!$C$3:$N$5014,12,0),IF(Table2[[#This Row],[SRO]]="Local","Polyester Staple Fibre","SRO 492"))</f>
        <v>Cotton Fabric</v>
      </c>
    </row>
    <row r="3644" spans="1:19" x14ac:dyDescent="0.25">
      <c r="A3644" s="120" t="s">
        <v>2603</v>
      </c>
      <c r="B3644" s="116" t="s">
        <v>2595</v>
      </c>
      <c r="C3644" s="165">
        <v>11724</v>
      </c>
      <c r="D3644" s="117">
        <v>9607.11</v>
      </c>
      <c r="E3644" s="7" t="s">
        <v>2608</v>
      </c>
      <c r="F3644" s="116" t="s">
        <v>2610</v>
      </c>
      <c r="G3644" s="156">
        <v>44798</v>
      </c>
      <c r="H3644" s="82">
        <v>25383866.879999999</v>
      </c>
      <c r="I3644" s="50">
        <v>1</v>
      </c>
      <c r="J3644" s="15">
        <v>19</v>
      </c>
      <c r="K3644" s="15">
        <v>19</v>
      </c>
      <c r="L3644" s="15"/>
      <c r="M3644" s="66" t="str">
        <f>TEXT(Table2[[#This Row],[Gd.Dt]],"mmm-yy")</f>
        <v>Aug-22</v>
      </c>
      <c r="N3644" s="46" t="str">
        <f>MID(Table2[[#This Row],[BE]],6,2)</f>
        <v>EP</v>
      </c>
      <c r="O3644" s="46" t="str">
        <f>IF(Table2[[#This Row],[Type]]="IB","EOU",IF(Table2[[#This Row],[Type]]="MB","Local","492"))</f>
        <v>492</v>
      </c>
      <c r="P3644" s="46">
        <f>ROUND(Table2[[#This Row],[Cons]]/Table2[[#This Row],[Qty.]],5)</f>
        <v>1</v>
      </c>
      <c r="Q3644" s="46" t="b">
        <f>EXACT(Table2[[#This Row],[rate]],Table2[[#This Row],[Check]])</f>
        <v>1</v>
      </c>
      <c r="R3644" s="46"/>
      <c r="S3644" s="46" t="str">
        <f>IF(Table2[[#This Row],[SRO]]="EOU",VLOOKUP(Table2[[#This Row],[BE]],[2]GD.List!$C$3:$N$5014,12,0),IF(Table2[[#This Row],[SRO]]="Local","Polyester Staple Fibre","SRO 492"))</f>
        <v>SRO 492</v>
      </c>
    </row>
    <row r="3645" spans="1:19" x14ac:dyDescent="0.25">
      <c r="A3645" s="120" t="s">
        <v>2604</v>
      </c>
      <c r="B3645" s="116" t="s">
        <v>2595</v>
      </c>
      <c r="C3645" s="165">
        <v>11724</v>
      </c>
      <c r="D3645" s="117">
        <v>5807.9</v>
      </c>
      <c r="E3645" s="7" t="s">
        <v>2608</v>
      </c>
      <c r="F3645" s="116" t="s">
        <v>2610</v>
      </c>
      <c r="G3645" s="156">
        <v>44798</v>
      </c>
      <c r="H3645" s="82">
        <v>25383866.879999999</v>
      </c>
      <c r="I3645" s="50">
        <v>1</v>
      </c>
      <c r="J3645" s="15">
        <v>524</v>
      </c>
      <c r="K3645" s="15">
        <v>524</v>
      </c>
      <c r="L3645" s="15"/>
      <c r="M3645" s="66" t="str">
        <f>TEXT(Table2[[#This Row],[Gd.Dt]],"mmm-yy")</f>
        <v>Aug-22</v>
      </c>
      <c r="N3645" s="46" t="str">
        <f>MID(Table2[[#This Row],[BE]],6,2)</f>
        <v>TI</v>
      </c>
      <c r="O3645" s="46" t="str">
        <f>IF(Table2[[#This Row],[Type]]="IB","EOU",IF(Table2[[#This Row],[Type]]="MB","Local","492"))</f>
        <v>492</v>
      </c>
      <c r="P3645" s="46">
        <f>ROUND(Table2[[#This Row],[Cons]]/Table2[[#This Row],[Qty.]],5)</f>
        <v>1</v>
      </c>
      <c r="Q3645" s="46" t="b">
        <f>EXACT(Table2[[#This Row],[rate]],Table2[[#This Row],[Check]])</f>
        <v>1</v>
      </c>
      <c r="R3645" s="46"/>
      <c r="S3645" s="46" t="str">
        <f>IF(Table2[[#This Row],[SRO]]="EOU",VLOOKUP(Table2[[#This Row],[BE]],[2]GD.List!$C$3:$N$5014,12,0),IF(Table2[[#This Row],[SRO]]="Local","Polyester Staple Fibre","SRO 492"))</f>
        <v>SRO 492</v>
      </c>
    </row>
    <row r="3646" spans="1:19" x14ac:dyDescent="0.25">
      <c r="A3646" s="120" t="s">
        <v>2605</v>
      </c>
      <c r="B3646" s="116" t="s">
        <v>2595</v>
      </c>
      <c r="C3646" s="165">
        <v>11724</v>
      </c>
      <c r="D3646" s="117">
        <v>9606.2099999999991</v>
      </c>
      <c r="E3646" s="7" t="s">
        <v>2608</v>
      </c>
      <c r="F3646" s="116" t="s">
        <v>2610</v>
      </c>
      <c r="G3646" s="156">
        <v>44798</v>
      </c>
      <c r="H3646" s="82">
        <v>25383866.879999999</v>
      </c>
      <c r="I3646" s="50">
        <v>1</v>
      </c>
      <c r="J3646" s="15">
        <v>24613</v>
      </c>
      <c r="K3646" s="15">
        <v>24613</v>
      </c>
      <c r="L3646" s="15"/>
      <c r="M3646" s="66" t="str">
        <f>TEXT(Table2[[#This Row],[Gd.Dt]],"mmm-yy")</f>
        <v>Aug-22</v>
      </c>
      <c r="N3646" s="46" t="str">
        <f>MID(Table2[[#This Row],[BE]],6,2)</f>
        <v>TI</v>
      </c>
      <c r="O3646" s="46" t="str">
        <f>IF(Table2[[#This Row],[Type]]="IB","EOU",IF(Table2[[#This Row],[Type]]="MB","Local","492"))</f>
        <v>492</v>
      </c>
      <c r="P3646" s="46">
        <f>ROUND(Table2[[#This Row],[Cons]]/Table2[[#This Row],[Qty.]],5)</f>
        <v>1</v>
      </c>
      <c r="Q3646" s="46" t="b">
        <f>EXACT(Table2[[#This Row],[rate]],Table2[[#This Row],[Check]])</f>
        <v>1</v>
      </c>
      <c r="R3646" s="46"/>
      <c r="S3646" s="46" t="str">
        <f>IF(Table2[[#This Row],[SRO]]="EOU",VLOOKUP(Table2[[#This Row],[BE]],[2]GD.List!$C$3:$N$5014,12,0),IF(Table2[[#This Row],[SRO]]="Local","Polyester Staple Fibre","SRO 492"))</f>
        <v>SRO 492</v>
      </c>
    </row>
    <row r="3647" spans="1:19" x14ac:dyDescent="0.25">
      <c r="A3647" s="120" t="s">
        <v>2606</v>
      </c>
      <c r="B3647" s="116" t="s">
        <v>2595</v>
      </c>
      <c r="C3647" s="165">
        <v>11724</v>
      </c>
      <c r="D3647" s="117">
        <v>5807.1030000000001</v>
      </c>
      <c r="E3647" s="7" t="s">
        <v>2608</v>
      </c>
      <c r="F3647" s="116" t="s">
        <v>2610</v>
      </c>
      <c r="G3647" s="156">
        <v>44798</v>
      </c>
      <c r="H3647" s="82">
        <v>25383866.879999999</v>
      </c>
      <c r="I3647" s="50">
        <v>1</v>
      </c>
      <c r="J3647" s="15">
        <v>5</v>
      </c>
      <c r="K3647" s="15">
        <v>5</v>
      </c>
      <c r="L3647" s="15"/>
      <c r="M3647" s="66" t="str">
        <f>TEXT(Table2[[#This Row],[Gd.Dt]],"mmm-yy")</f>
        <v>Aug-22</v>
      </c>
      <c r="N3647" s="46" t="str">
        <f>MID(Table2[[#This Row],[BE]],6,2)</f>
        <v>TI</v>
      </c>
      <c r="O3647" s="46" t="str">
        <f>IF(Table2[[#This Row],[Type]]="IB","EOU",IF(Table2[[#This Row],[Type]]="MB","Local","492"))</f>
        <v>492</v>
      </c>
      <c r="P3647" s="46">
        <f>ROUND(Table2[[#This Row],[Cons]]/Table2[[#This Row],[Qty.]],5)</f>
        <v>1</v>
      </c>
      <c r="Q3647" s="46" t="b">
        <f>EXACT(Table2[[#This Row],[rate]],Table2[[#This Row],[Check]])</f>
        <v>1</v>
      </c>
      <c r="R3647" s="46"/>
      <c r="S3647" s="46" t="str">
        <f>IF(Table2[[#This Row],[SRO]]="EOU",VLOOKUP(Table2[[#This Row],[BE]],[2]GD.List!$C$3:$N$5014,12,0),IF(Table2[[#This Row],[SRO]]="Local","Polyester Staple Fibre","SRO 492"))</f>
        <v>SRO 492</v>
      </c>
    </row>
    <row r="3648" spans="1:19" x14ac:dyDescent="0.25">
      <c r="A3648" s="119" t="s">
        <v>2607</v>
      </c>
      <c r="B3648" s="119" t="s">
        <v>2595</v>
      </c>
      <c r="C3648" s="170">
        <v>11724</v>
      </c>
      <c r="D3648" s="171">
        <v>5807.1030000000001</v>
      </c>
      <c r="E3648" s="162" t="s">
        <v>2608</v>
      </c>
      <c r="F3648" s="119" t="s">
        <v>2610</v>
      </c>
      <c r="G3648" s="163">
        <v>44798</v>
      </c>
      <c r="H3648" s="172">
        <v>25383866.879999999</v>
      </c>
      <c r="I3648" s="53">
        <v>1</v>
      </c>
      <c r="J3648" s="30">
        <v>9</v>
      </c>
      <c r="K3648" s="30">
        <v>9</v>
      </c>
      <c r="L3648" s="30"/>
      <c r="M3648" s="67" t="str">
        <f>TEXT(Table2[[#This Row],[Gd.Dt]],"mmm-yy")</f>
        <v>Aug-22</v>
      </c>
      <c r="N3648" s="47" t="str">
        <f>MID(Table2[[#This Row],[BE]],6,2)</f>
        <v>TI</v>
      </c>
      <c r="O3648" s="47" t="str">
        <f>IF(Table2[[#This Row],[Type]]="IB","EOU",IF(Table2[[#This Row],[Type]]="MB","Local","492"))</f>
        <v>492</v>
      </c>
      <c r="P3648" s="47">
        <f>ROUND(Table2[[#This Row],[Cons]]/Table2[[#This Row],[Qty.]],5)</f>
        <v>1</v>
      </c>
      <c r="Q3648" s="47" t="b">
        <f>EXACT(Table2[[#This Row],[rate]],Table2[[#This Row],[Check]])</f>
        <v>1</v>
      </c>
      <c r="R3648" s="47"/>
      <c r="S3648" s="47" t="str">
        <f>IF(Table2[[#This Row],[SRO]]="EOU",VLOOKUP(Table2[[#This Row],[BE]],[2]GD.List!$C$3:$N$5014,12,0),IF(Table2[[#This Row],[SRO]]="Local","Polyester Staple Fibre","SRO 492"))</f>
        <v>SRO 492</v>
      </c>
    </row>
    <row r="3649" spans="1:19" x14ac:dyDescent="0.25">
      <c r="A3649" s="116" t="s">
        <v>2221</v>
      </c>
      <c r="B3649" s="116" t="s">
        <v>2637</v>
      </c>
      <c r="C3649" s="165">
        <v>972</v>
      </c>
      <c r="D3649" s="117">
        <v>5201.009</v>
      </c>
      <c r="E3649" s="7" t="s">
        <v>2640</v>
      </c>
      <c r="F3649" s="116" t="s">
        <v>2642</v>
      </c>
      <c r="G3649" s="156">
        <v>44799</v>
      </c>
      <c r="H3649" s="82">
        <v>21522366.059999999</v>
      </c>
      <c r="I3649" s="50">
        <v>0.624</v>
      </c>
      <c r="J3649" s="15">
        <v>4276.2700000000004</v>
      </c>
      <c r="K3649" s="15">
        <v>6853</v>
      </c>
      <c r="L3649" s="15"/>
      <c r="M3649" s="66" t="str">
        <f>TEXT(Table2[[#This Row],[Gd.Dt]],"mmm-yy")</f>
        <v>Aug-22</v>
      </c>
      <c r="N3649" s="46" t="str">
        <f>MID(Table2[[#This Row],[BE]],6,2)</f>
        <v>IB</v>
      </c>
      <c r="O3649" s="46" t="str">
        <f>IF(Table2[[#This Row],[Type]]="IB","EOU",IF(Table2[[#This Row],[Type]]="MB","Local","492"))</f>
        <v>EOU</v>
      </c>
      <c r="P3649" s="46">
        <f>ROUND(Table2[[#This Row],[Cons]]/Table2[[#This Row],[Qty.]],5)</f>
        <v>0.624</v>
      </c>
      <c r="Q3649" s="46" t="b">
        <f>EXACT(Table2[[#This Row],[rate]],Table2[[#This Row],[Check]])</f>
        <v>1</v>
      </c>
      <c r="R3649" s="46"/>
      <c r="S3649" s="46" t="str">
        <f>IF(Table2[[#This Row],[SRO]]="EOU",VLOOKUP(Table2[[#This Row],[BE]],[2]GD.List!$C$3:$N$5014,12,0),IF(Table2[[#This Row],[SRO]]="Local","Polyester Staple Fibre","SRO 492"))</f>
        <v>Raw Cotton</v>
      </c>
    </row>
    <row r="3650" spans="1:19" x14ac:dyDescent="0.25">
      <c r="A3650" s="120" t="s">
        <v>2221</v>
      </c>
      <c r="B3650" s="116" t="s">
        <v>2639</v>
      </c>
      <c r="C3650" s="165">
        <v>52016</v>
      </c>
      <c r="D3650" s="117">
        <v>5201.009</v>
      </c>
      <c r="E3650" s="7" t="s">
        <v>2641</v>
      </c>
      <c r="F3650" s="116" t="s">
        <v>2643</v>
      </c>
      <c r="G3650" s="156">
        <v>44799</v>
      </c>
      <c r="H3650" s="82">
        <v>61889220.32</v>
      </c>
      <c r="I3650" s="50">
        <v>0.48980000000000001</v>
      </c>
      <c r="J3650" s="15">
        <v>4429.75</v>
      </c>
      <c r="K3650" s="15">
        <v>9044</v>
      </c>
      <c r="L3650" s="15"/>
      <c r="M3650" s="66" t="str">
        <f>TEXT(Table2[[#This Row],[Gd.Dt]],"mmm-yy")</f>
        <v>Aug-22</v>
      </c>
      <c r="N3650" s="46" t="str">
        <f>MID(Table2[[#This Row],[BE]],6,2)</f>
        <v>IB</v>
      </c>
      <c r="O3650" s="46" t="str">
        <f>IF(Table2[[#This Row],[Type]]="IB","EOU",IF(Table2[[#This Row],[Type]]="MB","Local","492"))</f>
        <v>EOU</v>
      </c>
      <c r="P3650" s="46">
        <f>ROUND(Table2[[#This Row],[Cons]]/Table2[[#This Row],[Qty.]],5)</f>
        <v>0.48980000000000001</v>
      </c>
      <c r="Q3650" s="46" t="b">
        <f>EXACT(Table2[[#This Row],[rate]],Table2[[#This Row],[Check]])</f>
        <v>1</v>
      </c>
      <c r="R3650" s="46"/>
      <c r="S3650" s="46" t="str">
        <f>IF(Table2[[#This Row],[SRO]]="EOU",VLOOKUP(Table2[[#This Row],[BE]],[2]GD.List!$C$3:$N$5014,12,0),IF(Table2[[#This Row],[SRO]]="Local","Polyester Staple Fibre","SRO 492"))</f>
        <v>Raw Cotton</v>
      </c>
    </row>
    <row r="3651" spans="1:19" x14ac:dyDescent="0.25">
      <c r="A3651" s="119" t="s">
        <v>2418</v>
      </c>
      <c r="B3651" s="116" t="s">
        <v>2637</v>
      </c>
      <c r="C3651" s="165">
        <v>972</v>
      </c>
      <c r="D3651" s="117">
        <v>2847</v>
      </c>
      <c r="E3651" s="7" t="s">
        <v>2640</v>
      </c>
      <c r="F3651" s="116" t="s">
        <v>2642</v>
      </c>
      <c r="G3651" s="156">
        <v>44799</v>
      </c>
      <c r="H3651" s="82">
        <v>21522366.059999999</v>
      </c>
      <c r="I3651" s="50">
        <v>0.03</v>
      </c>
      <c r="J3651" s="15">
        <v>205.59</v>
      </c>
      <c r="K3651" s="15">
        <v>6853</v>
      </c>
      <c r="L3651" s="15"/>
      <c r="M3651" s="66" t="str">
        <f>TEXT(Table2[[#This Row],[Gd.Dt]],"mmm-yy")</f>
        <v>Aug-22</v>
      </c>
      <c r="N3651" s="46" t="str">
        <f>MID(Table2[[#This Row],[BE]],6,2)</f>
        <v>IB</v>
      </c>
      <c r="O3651" s="46" t="str">
        <f>IF(Table2[[#This Row],[Type]]="IB","EOU",IF(Table2[[#This Row],[Type]]="MB","Local","492"))</f>
        <v>EOU</v>
      </c>
      <c r="P3651" s="46">
        <f>ROUND(Table2[[#This Row],[Cons]]/Table2[[#This Row],[Qty.]],5)</f>
        <v>0.03</v>
      </c>
      <c r="Q3651" s="46" t="b">
        <f>EXACT(Table2[[#This Row],[rate]],Table2[[#This Row],[Check]])</f>
        <v>1</v>
      </c>
      <c r="R3651" s="46"/>
      <c r="S3651" s="46" t="str">
        <f>IF(Table2[[#This Row],[SRO]]="EOU",VLOOKUP(Table2[[#This Row],[BE]],[2]GD.List!$C$3:$N$5014,12,0),IF(Table2[[#This Row],[SRO]]="Local","Polyester Staple Fibre","SRO 492"))</f>
        <v>Textile Chemical</v>
      </c>
    </row>
    <row r="3652" spans="1:19" x14ac:dyDescent="0.25">
      <c r="A3652" s="119" t="s">
        <v>2418</v>
      </c>
      <c r="B3652" s="116" t="s">
        <v>2639</v>
      </c>
      <c r="C3652" s="165">
        <v>52016</v>
      </c>
      <c r="D3652" s="117">
        <v>2847</v>
      </c>
      <c r="E3652" s="7" t="s">
        <v>2641</v>
      </c>
      <c r="F3652" s="116" t="s">
        <v>2643</v>
      </c>
      <c r="G3652" s="156">
        <v>44799</v>
      </c>
      <c r="H3652" s="82">
        <v>61889220.32</v>
      </c>
      <c r="I3652" s="50">
        <v>0.03</v>
      </c>
      <c r="J3652" s="15">
        <v>1051.23</v>
      </c>
      <c r="K3652" s="15">
        <v>35041</v>
      </c>
      <c r="L3652" s="15"/>
      <c r="M3652" s="66" t="str">
        <f>TEXT(Table2[[#This Row],[Gd.Dt]],"mmm-yy")</f>
        <v>Aug-22</v>
      </c>
      <c r="N3652" s="46" t="str">
        <f>MID(Table2[[#This Row],[BE]],6,2)</f>
        <v>IB</v>
      </c>
      <c r="O3652" s="46" t="str">
        <f>IF(Table2[[#This Row],[Type]]="IB","EOU",IF(Table2[[#This Row],[Type]]="MB","Local","492"))</f>
        <v>EOU</v>
      </c>
      <c r="P3652" s="46">
        <f>ROUND(Table2[[#This Row],[Cons]]/Table2[[#This Row],[Qty.]],5)</f>
        <v>0.03</v>
      </c>
      <c r="Q3652" s="46" t="b">
        <f>EXACT(Table2[[#This Row],[rate]],Table2[[#This Row],[Check]])</f>
        <v>1</v>
      </c>
      <c r="R3652" s="46"/>
      <c r="S3652" s="46" t="str">
        <f>IF(Table2[[#This Row],[SRO]]="EOU",VLOOKUP(Table2[[#This Row],[BE]],[2]GD.List!$C$3:$N$5014,12,0),IF(Table2[[#This Row],[SRO]]="Local","Polyester Staple Fibre","SRO 492"))</f>
        <v>Textile Chemical</v>
      </c>
    </row>
    <row r="3653" spans="1:19" x14ac:dyDescent="0.25">
      <c r="A3653" s="120" t="s">
        <v>2418</v>
      </c>
      <c r="B3653" s="116" t="s">
        <v>2638</v>
      </c>
      <c r="C3653" s="165">
        <v>32825</v>
      </c>
      <c r="D3653" s="117">
        <v>2847</v>
      </c>
      <c r="E3653" s="7" t="s">
        <v>2641</v>
      </c>
      <c r="F3653" s="116" t="s">
        <v>2644</v>
      </c>
      <c r="G3653" s="156">
        <v>44799</v>
      </c>
      <c r="H3653" s="82">
        <v>36004995.100000001</v>
      </c>
      <c r="I3653" s="50">
        <v>0.03</v>
      </c>
      <c r="J3653" s="15">
        <v>399.09000000000003</v>
      </c>
      <c r="K3653" s="15">
        <v>13303</v>
      </c>
      <c r="L3653" s="15"/>
      <c r="M3653" s="66" t="str">
        <f>TEXT(Table2[[#This Row],[Gd.Dt]],"mmm-yy")</f>
        <v>Aug-22</v>
      </c>
      <c r="N3653" s="46" t="str">
        <f>MID(Table2[[#This Row],[BE]],6,2)</f>
        <v>IB</v>
      </c>
      <c r="O3653" s="46" t="str">
        <f>IF(Table2[[#This Row],[Type]]="IB","EOU",IF(Table2[[#This Row],[Type]]="MB","Local","492"))</f>
        <v>EOU</v>
      </c>
      <c r="P3653" s="46">
        <f>ROUND(Table2[[#This Row],[Cons]]/Table2[[#This Row],[Qty.]],5)</f>
        <v>0.03</v>
      </c>
      <c r="Q3653" s="46" t="b">
        <f>EXACT(Table2[[#This Row],[rate]],Table2[[#This Row],[Check]])</f>
        <v>1</v>
      </c>
      <c r="R3653" s="46"/>
      <c r="S3653" s="46" t="str">
        <f>IF(Table2[[#This Row],[SRO]]="EOU",VLOOKUP(Table2[[#This Row],[BE]],[2]GD.List!$C$3:$N$5014,12,0),IF(Table2[[#This Row],[SRO]]="Local","Polyester Staple Fibre","SRO 492"))</f>
        <v>Textile Chemical</v>
      </c>
    </row>
    <row r="3654" spans="1:19" x14ac:dyDescent="0.25">
      <c r="A3654" s="120" t="s">
        <v>2496</v>
      </c>
      <c r="B3654" s="116" t="s">
        <v>2639</v>
      </c>
      <c r="C3654" s="165">
        <v>52016</v>
      </c>
      <c r="D3654" s="117">
        <v>3906.9090000000001</v>
      </c>
      <c r="E3654" s="7" t="s">
        <v>2641</v>
      </c>
      <c r="F3654" s="116" t="s">
        <v>2643</v>
      </c>
      <c r="G3654" s="156">
        <v>44799</v>
      </c>
      <c r="H3654" s="82">
        <v>61889220.32</v>
      </c>
      <c r="I3654" s="50">
        <v>0.04</v>
      </c>
      <c r="J3654" s="15">
        <v>361.76</v>
      </c>
      <c r="K3654" s="15">
        <v>9044</v>
      </c>
      <c r="L3654" s="15"/>
      <c r="M3654" s="66" t="str">
        <f>TEXT(Table2[[#This Row],[Gd.Dt]],"mmm-yy")</f>
        <v>Aug-22</v>
      </c>
      <c r="N3654" s="46" t="str">
        <f>MID(Table2[[#This Row],[BE]],6,2)</f>
        <v>IB</v>
      </c>
      <c r="O3654" s="46" t="str">
        <f>IF(Table2[[#This Row],[Type]]="IB","EOU",IF(Table2[[#This Row],[Type]]="MB","Local","492"))</f>
        <v>EOU</v>
      </c>
      <c r="P3654" s="46">
        <f>ROUND(Table2[[#This Row],[Cons]]/Table2[[#This Row],[Qty.]],5)</f>
        <v>0.04</v>
      </c>
      <c r="Q3654" s="46" t="b">
        <f>EXACT(Table2[[#This Row],[rate]],Table2[[#This Row],[Check]])</f>
        <v>1</v>
      </c>
      <c r="R3654" s="46"/>
      <c r="S3654" s="46" t="str">
        <f>IF(Table2[[#This Row],[SRO]]="EOU",VLOOKUP(Table2[[#This Row],[BE]],[2]GD.List!$C$3:$N$5014,12,0),IF(Table2[[#This Row],[SRO]]="Local","Polyester Staple Fibre","SRO 492"))</f>
        <v>Textile Chemical</v>
      </c>
    </row>
    <row r="3655" spans="1:19" x14ac:dyDescent="0.25">
      <c r="A3655" s="119" t="s">
        <v>2517</v>
      </c>
      <c r="B3655" s="116" t="s">
        <v>2639</v>
      </c>
      <c r="C3655" s="165">
        <v>52016</v>
      </c>
      <c r="D3655" s="117">
        <v>3906.9090000000001</v>
      </c>
      <c r="E3655" s="7" t="s">
        <v>2641</v>
      </c>
      <c r="F3655" s="116" t="s">
        <v>2643</v>
      </c>
      <c r="G3655" s="156">
        <v>44799</v>
      </c>
      <c r="H3655" s="82">
        <v>61889220.32</v>
      </c>
      <c r="I3655" s="50">
        <v>0.04</v>
      </c>
      <c r="J3655" s="15">
        <v>1039.8799999999999</v>
      </c>
      <c r="K3655" s="15">
        <v>25997</v>
      </c>
      <c r="L3655" s="15"/>
      <c r="M3655" s="66" t="str">
        <f>TEXT(Table2[[#This Row],[Gd.Dt]],"mmm-yy")</f>
        <v>Aug-22</v>
      </c>
      <c r="N3655" s="46" t="str">
        <f>MID(Table2[[#This Row],[BE]],6,2)</f>
        <v>IB</v>
      </c>
      <c r="O3655" s="46" t="str">
        <f>IF(Table2[[#This Row],[Type]]="IB","EOU",IF(Table2[[#This Row],[Type]]="MB","Local","492"))</f>
        <v>EOU</v>
      </c>
      <c r="P3655" s="46">
        <f>ROUND(Table2[[#This Row],[Cons]]/Table2[[#This Row],[Qty.]],5)</f>
        <v>0.04</v>
      </c>
      <c r="Q3655" s="46" t="b">
        <f>EXACT(Table2[[#This Row],[rate]],Table2[[#This Row],[Check]])</f>
        <v>1</v>
      </c>
      <c r="R3655" s="46"/>
      <c r="S3655" s="46" t="str">
        <f>IF(Table2[[#This Row],[SRO]]="EOU",VLOOKUP(Table2[[#This Row],[BE]],[2]GD.List!$C$3:$N$5014,12,0),IF(Table2[[#This Row],[SRO]]="Local","Polyester Staple Fibre","SRO 492"))</f>
        <v>Textile Chemical</v>
      </c>
    </row>
    <row r="3656" spans="1:19" x14ac:dyDescent="0.25">
      <c r="A3656" s="120" t="s">
        <v>2517</v>
      </c>
      <c r="B3656" s="116" t="s">
        <v>2638</v>
      </c>
      <c r="C3656" s="165">
        <v>32825</v>
      </c>
      <c r="D3656" s="117">
        <v>3906.9090000000001</v>
      </c>
      <c r="E3656" s="7" t="s">
        <v>2641</v>
      </c>
      <c r="F3656" s="116" t="s">
        <v>2644</v>
      </c>
      <c r="G3656" s="156">
        <v>44799</v>
      </c>
      <c r="H3656" s="82">
        <v>36004995.100000001</v>
      </c>
      <c r="I3656" s="50">
        <v>0.04</v>
      </c>
      <c r="J3656" s="15">
        <v>532.12</v>
      </c>
      <c r="K3656" s="15">
        <v>13303</v>
      </c>
      <c r="L3656" s="15"/>
      <c r="M3656" s="66" t="str">
        <f>TEXT(Table2[[#This Row],[Gd.Dt]],"mmm-yy")</f>
        <v>Aug-22</v>
      </c>
      <c r="N3656" s="46" t="str">
        <f>MID(Table2[[#This Row],[BE]],6,2)</f>
        <v>IB</v>
      </c>
      <c r="O3656" s="46" t="str">
        <f>IF(Table2[[#This Row],[Type]]="IB","EOU",IF(Table2[[#This Row],[Type]]="MB","Local","492"))</f>
        <v>EOU</v>
      </c>
      <c r="P3656" s="46">
        <f>ROUND(Table2[[#This Row],[Cons]]/Table2[[#This Row],[Qty.]],5)</f>
        <v>0.04</v>
      </c>
      <c r="Q3656" s="46" t="b">
        <f>EXACT(Table2[[#This Row],[rate]],Table2[[#This Row],[Check]])</f>
        <v>1</v>
      </c>
      <c r="R3656" s="46"/>
      <c r="S3656" s="46" t="str">
        <f>IF(Table2[[#This Row],[SRO]]="EOU",VLOOKUP(Table2[[#This Row],[BE]],[2]GD.List!$C$3:$N$5014,12,0),IF(Table2[[#This Row],[SRO]]="Local","Polyester Staple Fibre","SRO 492"))</f>
        <v>Textile Chemical</v>
      </c>
    </row>
    <row r="3657" spans="1:19" x14ac:dyDescent="0.25">
      <c r="A3657" s="119" t="s">
        <v>2520</v>
      </c>
      <c r="B3657" s="116" t="s">
        <v>2639</v>
      </c>
      <c r="C3657" s="165">
        <v>52016</v>
      </c>
      <c r="D3657" s="117">
        <v>3809.9189999999999</v>
      </c>
      <c r="E3657" s="7" t="s">
        <v>2641</v>
      </c>
      <c r="F3657" s="116" t="s">
        <v>2643</v>
      </c>
      <c r="G3657" s="156">
        <v>44799</v>
      </c>
      <c r="H3657" s="82">
        <v>61889220.32</v>
      </c>
      <c r="I3657" s="50">
        <v>0.04</v>
      </c>
      <c r="J3657" s="15">
        <v>1401.6399999999999</v>
      </c>
      <c r="K3657" s="15">
        <v>35041</v>
      </c>
      <c r="L3657" s="15"/>
      <c r="M3657" s="66" t="str">
        <f>TEXT(Table2[[#This Row],[Gd.Dt]],"mmm-yy")</f>
        <v>Aug-22</v>
      </c>
      <c r="N3657" s="46" t="str">
        <f>MID(Table2[[#This Row],[BE]],6,2)</f>
        <v>IB</v>
      </c>
      <c r="O3657" s="46" t="str">
        <f>IF(Table2[[#This Row],[Type]]="IB","EOU",IF(Table2[[#This Row],[Type]]="MB","Local","492"))</f>
        <v>EOU</v>
      </c>
      <c r="P3657" s="46">
        <f>ROUND(Table2[[#This Row],[Cons]]/Table2[[#This Row],[Qty.]],5)</f>
        <v>0.04</v>
      </c>
      <c r="Q3657" s="46" t="b">
        <f>EXACT(Table2[[#This Row],[rate]],Table2[[#This Row],[Check]])</f>
        <v>1</v>
      </c>
      <c r="R3657" s="46"/>
      <c r="S3657" s="46" t="str">
        <f>IF(Table2[[#This Row],[SRO]]="EOU",VLOOKUP(Table2[[#This Row],[BE]],[2]GD.List!$C$3:$N$5014,12,0),IF(Table2[[#This Row],[SRO]]="Local","Polyester Staple Fibre","SRO 492"))</f>
        <v>Textile Chemical</v>
      </c>
    </row>
    <row r="3658" spans="1:19" x14ac:dyDescent="0.25">
      <c r="A3658" s="120" t="s">
        <v>2520</v>
      </c>
      <c r="B3658" s="116" t="s">
        <v>2638</v>
      </c>
      <c r="C3658" s="165">
        <v>32825</v>
      </c>
      <c r="D3658" s="117">
        <v>3809.9189999999999</v>
      </c>
      <c r="E3658" s="7" t="s">
        <v>2641</v>
      </c>
      <c r="F3658" s="116" t="s">
        <v>2644</v>
      </c>
      <c r="G3658" s="156">
        <v>44799</v>
      </c>
      <c r="H3658" s="82">
        <v>36004995.100000001</v>
      </c>
      <c r="I3658" s="50">
        <v>0.04</v>
      </c>
      <c r="J3658" s="15">
        <v>532.12</v>
      </c>
      <c r="K3658" s="15">
        <v>13303</v>
      </c>
      <c r="L3658" s="15"/>
      <c r="M3658" s="66" t="str">
        <f>TEXT(Table2[[#This Row],[Gd.Dt]],"mmm-yy")</f>
        <v>Aug-22</v>
      </c>
      <c r="N3658" s="46" t="str">
        <f>MID(Table2[[#This Row],[BE]],6,2)</f>
        <v>IB</v>
      </c>
      <c r="O3658" s="46" t="str">
        <f>IF(Table2[[#This Row],[Type]]="IB","EOU",IF(Table2[[#This Row],[Type]]="MB","Local","492"))</f>
        <v>EOU</v>
      </c>
      <c r="P3658" s="46">
        <f>ROUND(Table2[[#This Row],[Cons]]/Table2[[#This Row],[Qty.]],5)</f>
        <v>0.04</v>
      </c>
      <c r="Q3658" s="46" t="b">
        <f>EXACT(Table2[[#This Row],[rate]],Table2[[#This Row],[Check]])</f>
        <v>1</v>
      </c>
      <c r="R3658" s="46"/>
      <c r="S3658" s="46" t="str">
        <f>IF(Table2[[#This Row],[SRO]]="EOU",VLOOKUP(Table2[[#This Row],[BE]],[2]GD.List!$C$3:$N$5014,12,0),IF(Table2[[#This Row],[SRO]]="Local","Polyester Staple Fibre","SRO 492"))</f>
        <v>Textile Chemical</v>
      </c>
    </row>
    <row r="3659" spans="1:19" x14ac:dyDescent="0.25">
      <c r="A3659" s="119" t="s">
        <v>2576</v>
      </c>
      <c r="B3659" s="116" t="s">
        <v>2639</v>
      </c>
      <c r="C3659" s="165">
        <v>52016</v>
      </c>
      <c r="D3659" s="117">
        <v>3906.9029999999998</v>
      </c>
      <c r="E3659" s="7" t="s">
        <v>2641</v>
      </c>
      <c r="F3659" s="116" t="s">
        <v>2643</v>
      </c>
      <c r="G3659" s="156">
        <v>44799</v>
      </c>
      <c r="H3659" s="82">
        <v>61889220.32</v>
      </c>
      <c r="I3659" s="50">
        <v>0.04</v>
      </c>
      <c r="J3659" s="15">
        <v>1401.6399999999999</v>
      </c>
      <c r="K3659" s="15">
        <v>35041</v>
      </c>
      <c r="L3659" s="15"/>
      <c r="M3659" s="66" t="str">
        <f>TEXT(Table2[[#This Row],[Gd.Dt]],"mmm-yy")</f>
        <v>Aug-22</v>
      </c>
      <c r="N3659" s="46" t="str">
        <f>MID(Table2[[#This Row],[BE]],6,2)</f>
        <v>IB</v>
      </c>
      <c r="O3659" s="46" t="str">
        <f>IF(Table2[[#This Row],[Type]]="IB","EOU",IF(Table2[[#This Row],[Type]]="MB","Local","492"))</f>
        <v>EOU</v>
      </c>
      <c r="P3659" s="46">
        <f>ROUND(Table2[[#This Row],[Cons]]/Table2[[#This Row],[Qty.]],5)</f>
        <v>0.04</v>
      </c>
      <c r="Q3659" s="46" t="b">
        <f>EXACT(Table2[[#This Row],[rate]],Table2[[#This Row],[Check]])</f>
        <v>1</v>
      </c>
      <c r="R3659" s="46"/>
      <c r="S3659" s="46" t="str">
        <f>IF(Table2[[#This Row],[SRO]]="EOU",VLOOKUP(Table2[[#This Row],[BE]],[2]GD.List!$C$3:$N$5014,12,0),IF(Table2[[#This Row],[SRO]]="Local","Polyester Staple Fibre","SRO 492"))</f>
        <v>Textile Chemical</v>
      </c>
    </row>
    <row r="3660" spans="1:19" x14ac:dyDescent="0.25">
      <c r="A3660" s="120" t="s">
        <v>2576</v>
      </c>
      <c r="B3660" s="116" t="s">
        <v>2638</v>
      </c>
      <c r="C3660" s="165">
        <v>32825</v>
      </c>
      <c r="D3660" s="117">
        <v>3906.9029999999998</v>
      </c>
      <c r="E3660" s="7" t="s">
        <v>2641</v>
      </c>
      <c r="F3660" s="116" t="s">
        <v>2644</v>
      </c>
      <c r="G3660" s="156">
        <v>44799</v>
      </c>
      <c r="H3660" s="82">
        <v>36004995.100000001</v>
      </c>
      <c r="I3660" s="50">
        <v>0.04</v>
      </c>
      <c r="J3660" s="15">
        <v>532.12</v>
      </c>
      <c r="K3660" s="15">
        <v>13303</v>
      </c>
      <c r="L3660" s="15"/>
      <c r="M3660" s="66" t="str">
        <f>TEXT(Table2[[#This Row],[Gd.Dt]],"mmm-yy")</f>
        <v>Aug-22</v>
      </c>
      <c r="N3660" s="46" t="str">
        <f>MID(Table2[[#This Row],[BE]],6,2)</f>
        <v>IB</v>
      </c>
      <c r="O3660" s="46" t="str">
        <f>IF(Table2[[#This Row],[Type]]="IB","EOU",IF(Table2[[#This Row],[Type]]="MB","Local","492"))</f>
        <v>EOU</v>
      </c>
      <c r="P3660" s="46">
        <f>ROUND(Table2[[#This Row],[Cons]]/Table2[[#This Row],[Qty.]],5)</f>
        <v>0.04</v>
      </c>
      <c r="Q3660" s="46" t="b">
        <f>EXACT(Table2[[#This Row],[rate]],Table2[[#This Row],[Check]])</f>
        <v>1</v>
      </c>
      <c r="R3660" s="46"/>
      <c r="S3660" s="46" t="str">
        <f>IF(Table2[[#This Row],[SRO]]="EOU",VLOOKUP(Table2[[#This Row],[BE]],[2]GD.List!$C$3:$N$5014,12,0),IF(Table2[[#This Row],[SRO]]="Local","Polyester Staple Fibre","SRO 492"))</f>
        <v>Textile Chemical</v>
      </c>
    </row>
    <row r="3661" spans="1:19" x14ac:dyDescent="0.25">
      <c r="A3661" s="119" t="s">
        <v>2584</v>
      </c>
      <c r="B3661" s="119" t="s">
        <v>2638</v>
      </c>
      <c r="C3661" s="170">
        <v>32825</v>
      </c>
      <c r="D3661" s="171">
        <v>5208.1899999999996</v>
      </c>
      <c r="E3661" s="162" t="s">
        <v>2641</v>
      </c>
      <c r="F3661" s="119" t="s">
        <v>2644</v>
      </c>
      <c r="G3661" s="163">
        <v>44799</v>
      </c>
      <c r="H3661" s="172">
        <v>36004995.100000001</v>
      </c>
      <c r="I3661" s="53">
        <v>1.0202</v>
      </c>
      <c r="J3661" s="30">
        <v>13571.72</v>
      </c>
      <c r="K3661" s="30">
        <v>13303</v>
      </c>
      <c r="L3661" s="30"/>
      <c r="M3661" s="67" t="str">
        <f>TEXT(Table2[[#This Row],[Gd.Dt]],"mmm-yy")</f>
        <v>Aug-22</v>
      </c>
      <c r="N3661" s="47" t="str">
        <f>MID(Table2[[#This Row],[BE]],6,2)</f>
        <v>IB</v>
      </c>
      <c r="O3661" s="47" t="str">
        <f>IF(Table2[[#This Row],[Type]]="IB","EOU",IF(Table2[[#This Row],[Type]]="MB","Local","492"))</f>
        <v>EOU</v>
      </c>
      <c r="P3661" s="47">
        <f>ROUND(Table2[[#This Row],[Cons]]/Table2[[#This Row],[Qty.]],5)</f>
        <v>1.0202</v>
      </c>
      <c r="Q3661" s="47" t="b">
        <f>EXACT(Table2[[#This Row],[rate]],Table2[[#This Row],[Check]])</f>
        <v>1</v>
      </c>
      <c r="R3661" s="47"/>
      <c r="S3661" s="47" t="str">
        <f>IF(Table2[[#This Row],[SRO]]="EOU",VLOOKUP(Table2[[#This Row],[BE]],[2]GD.List!$C$3:$N$5014,12,0),IF(Table2[[#This Row],[SRO]]="Local","Polyester Staple Fibre","SRO 492"))</f>
        <v>Cotton Fabric</v>
      </c>
    </row>
    <row r="3662" spans="1:19" x14ac:dyDescent="0.25">
      <c r="A3662" s="116" t="s">
        <v>2221</v>
      </c>
      <c r="B3662" s="116" t="s">
        <v>2646</v>
      </c>
      <c r="C3662" s="165">
        <v>28906</v>
      </c>
      <c r="D3662" s="117">
        <v>5201.009</v>
      </c>
      <c r="E3662" s="7" t="s">
        <v>2647</v>
      </c>
      <c r="F3662" s="116" t="s">
        <v>2649</v>
      </c>
      <c r="G3662" s="156">
        <v>44799</v>
      </c>
      <c r="H3662" s="82">
        <v>24048155.48</v>
      </c>
      <c r="I3662" s="50">
        <v>0.48980000000000001</v>
      </c>
      <c r="J3662" s="15">
        <v>7136.88</v>
      </c>
      <c r="K3662" s="15">
        <v>14571</v>
      </c>
      <c r="L3662" s="15"/>
      <c r="M3662" s="66" t="str">
        <f>TEXT(Table2[[#This Row],[Gd.Dt]],"mmm-yy")</f>
        <v>Aug-22</v>
      </c>
      <c r="N3662" s="46" t="str">
        <f>MID(Table2[[#This Row],[BE]],6,2)</f>
        <v>IB</v>
      </c>
      <c r="O3662" s="46" t="str">
        <f>IF(Table2[[#This Row],[Type]]="IB","EOU",IF(Table2[[#This Row],[Type]]="MB","Local","492"))</f>
        <v>EOU</v>
      </c>
      <c r="P3662" s="46">
        <f>ROUND(Table2[[#This Row],[Cons]]/Table2[[#This Row],[Qty.]],5)</f>
        <v>0.48980000000000001</v>
      </c>
      <c r="Q3662" s="46" t="b">
        <f>EXACT(Table2[[#This Row],[rate]],Table2[[#This Row],[Check]])</f>
        <v>1</v>
      </c>
      <c r="R3662" s="46"/>
      <c r="S3662" s="46" t="str">
        <f>IF(Table2[[#This Row],[SRO]]="EOU",VLOOKUP(Table2[[#This Row],[BE]],[2]GD.List!$C$3:$N$5014,12,0),IF(Table2[[#This Row],[SRO]]="Local","Polyester Staple Fibre","SRO 492"))</f>
        <v>Raw Cotton</v>
      </c>
    </row>
    <row r="3663" spans="1:19" x14ac:dyDescent="0.25">
      <c r="A3663" s="120" t="s">
        <v>2221</v>
      </c>
      <c r="B3663" s="116" t="s">
        <v>2645</v>
      </c>
      <c r="C3663" s="165">
        <v>60800</v>
      </c>
      <c r="D3663" s="117">
        <v>5201.009</v>
      </c>
      <c r="E3663" s="7" t="s">
        <v>2648</v>
      </c>
      <c r="F3663" s="116" t="s">
        <v>2650</v>
      </c>
      <c r="G3663" s="156">
        <v>44800</v>
      </c>
      <c r="H3663" s="82">
        <v>40791208.920000002</v>
      </c>
      <c r="I3663" s="50">
        <v>0.48980000000000001</v>
      </c>
      <c r="J3663" s="15">
        <v>10156.98</v>
      </c>
      <c r="K3663" s="15">
        <v>20737</v>
      </c>
      <c r="L3663" s="15"/>
      <c r="M3663" s="66" t="str">
        <f>TEXT(Table2[[#This Row],[Gd.Dt]],"mmm-yy")</f>
        <v>Aug-22</v>
      </c>
      <c r="N3663" s="46" t="str">
        <f>MID(Table2[[#This Row],[BE]],6,2)</f>
        <v>IB</v>
      </c>
      <c r="O3663" s="46" t="str">
        <f>IF(Table2[[#This Row],[Type]]="IB","EOU",IF(Table2[[#This Row],[Type]]="MB","Local","492"))</f>
        <v>EOU</v>
      </c>
      <c r="P3663" s="46">
        <f>ROUND(Table2[[#This Row],[Cons]]/Table2[[#This Row],[Qty.]],5)</f>
        <v>0.48980000000000001</v>
      </c>
      <c r="Q3663" s="46" t="b">
        <f>EXACT(Table2[[#This Row],[rate]],Table2[[#This Row],[Check]])</f>
        <v>1</v>
      </c>
      <c r="R3663" s="46"/>
      <c r="S3663" s="46" t="str">
        <f>IF(Table2[[#This Row],[SRO]]="EOU",VLOOKUP(Table2[[#This Row],[BE]],[2]GD.List!$C$3:$N$5014,12,0),IF(Table2[[#This Row],[SRO]]="Local","Polyester Staple Fibre","SRO 492"))</f>
        <v>Raw Cotton</v>
      </c>
    </row>
    <row r="3664" spans="1:19" x14ac:dyDescent="0.25">
      <c r="A3664" s="119" t="s">
        <v>2418</v>
      </c>
      <c r="B3664" s="116" t="s">
        <v>2646</v>
      </c>
      <c r="C3664" s="165">
        <v>28906</v>
      </c>
      <c r="D3664" s="117">
        <v>2847</v>
      </c>
      <c r="E3664" s="7" t="s">
        <v>2647</v>
      </c>
      <c r="F3664" s="116" t="s">
        <v>2649</v>
      </c>
      <c r="G3664" s="156">
        <v>44799</v>
      </c>
      <c r="H3664" s="82">
        <v>24048155.48</v>
      </c>
      <c r="I3664" s="50">
        <v>0.03</v>
      </c>
      <c r="J3664" s="15">
        <v>437.13</v>
      </c>
      <c r="K3664" s="15">
        <v>14571</v>
      </c>
      <c r="L3664" s="15"/>
      <c r="M3664" s="66" t="str">
        <f>TEXT(Table2[[#This Row],[Gd.Dt]],"mmm-yy")</f>
        <v>Aug-22</v>
      </c>
      <c r="N3664" s="46" t="str">
        <f>MID(Table2[[#This Row],[BE]],6,2)</f>
        <v>IB</v>
      </c>
      <c r="O3664" s="46" t="str">
        <f>IF(Table2[[#This Row],[Type]]="IB","EOU",IF(Table2[[#This Row],[Type]]="MB","Local","492"))</f>
        <v>EOU</v>
      </c>
      <c r="P3664" s="46">
        <f>ROUND(Table2[[#This Row],[Cons]]/Table2[[#This Row],[Qty.]],5)</f>
        <v>0.03</v>
      </c>
      <c r="Q3664" s="46" t="b">
        <f>EXACT(Table2[[#This Row],[rate]],Table2[[#This Row],[Check]])</f>
        <v>1</v>
      </c>
      <c r="R3664" s="46"/>
      <c r="S3664" s="46" t="str">
        <f>IF(Table2[[#This Row],[SRO]]="EOU",VLOOKUP(Table2[[#This Row],[BE]],[2]GD.List!$C$3:$N$5014,12,0),IF(Table2[[#This Row],[SRO]]="Local","Polyester Staple Fibre","SRO 492"))</f>
        <v>Textile Chemical</v>
      </c>
    </row>
    <row r="3665" spans="1:19" x14ac:dyDescent="0.25">
      <c r="A3665" s="120" t="s">
        <v>2418</v>
      </c>
      <c r="B3665" s="116" t="s">
        <v>2645</v>
      </c>
      <c r="C3665" s="165">
        <v>60800</v>
      </c>
      <c r="D3665" s="117">
        <v>2847</v>
      </c>
      <c r="E3665" s="7" t="s">
        <v>2648</v>
      </c>
      <c r="F3665" s="116" t="s">
        <v>2650</v>
      </c>
      <c r="G3665" s="156">
        <v>44800</v>
      </c>
      <c r="H3665" s="82">
        <v>40791208.920000002</v>
      </c>
      <c r="I3665" s="50">
        <v>0.03</v>
      </c>
      <c r="J3665" s="15">
        <v>622.11</v>
      </c>
      <c r="K3665" s="15">
        <v>20737</v>
      </c>
      <c r="L3665" s="15"/>
      <c r="M3665" s="66" t="str">
        <f>TEXT(Table2[[#This Row],[Gd.Dt]],"mmm-yy")</f>
        <v>Aug-22</v>
      </c>
      <c r="N3665" s="46" t="str">
        <f>MID(Table2[[#This Row],[BE]],6,2)</f>
        <v>IB</v>
      </c>
      <c r="O3665" s="46" t="str">
        <f>IF(Table2[[#This Row],[Type]]="IB","EOU",IF(Table2[[#This Row],[Type]]="MB","Local","492"))</f>
        <v>EOU</v>
      </c>
      <c r="P3665" s="46">
        <f>ROUND(Table2[[#This Row],[Cons]]/Table2[[#This Row],[Qty.]],5)</f>
        <v>0.03</v>
      </c>
      <c r="Q3665" s="46" t="b">
        <f>EXACT(Table2[[#This Row],[rate]],Table2[[#This Row],[Check]])</f>
        <v>1</v>
      </c>
      <c r="R3665" s="46"/>
      <c r="S3665" s="46" t="str">
        <f>IF(Table2[[#This Row],[SRO]]="EOU",VLOOKUP(Table2[[#This Row],[BE]],[2]GD.List!$C$3:$N$5014,12,0),IF(Table2[[#This Row],[SRO]]="Local","Polyester Staple Fibre","SRO 492"))</f>
        <v>Textile Chemical</v>
      </c>
    </row>
    <row r="3666" spans="1:19" x14ac:dyDescent="0.25">
      <c r="A3666" s="120" t="s">
        <v>2496</v>
      </c>
      <c r="B3666" s="116" t="s">
        <v>2646</v>
      </c>
      <c r="C3666" s="165">
        <v>28906</v>
      </c>
      <c r="D3666" s="117">
        <v>3906.9090000000001</v>
      </c>
      <c r="E3666" s="7" t="s">
        <v>2647</v>
      </c>
      <c r="F3666" s="116" t="s">
        <v>2649</v>
      </c>
      <c r="G3666" s="156">
        <v>44799</v>
      </c>
      <c r="H3666" s="82">
        <v>24048155.48</v>
      </c>
      <c r="I3666" s="50">
        <v>0.04</v>
      </c>
      <c r="J3666" s="15">
        <v>137.35</v>
      </c>
      <c r="K3666" s="15">
        <v>3433.75</v>
      </c>
      <c r="L3666" s="15"/>
      <c r="M3666" s="66" t="str">
        <f>TEXT(Table2[[#This Row],[Gd.Dt]],"mmm-yy")</f>
        <v>Aug-22</v>
      </c>
      <c r="N3666" s="46" t="str">
        <f>MID(Table2[[#This Row],[BE]],6,2)</f>
        <v>IB</v>
      </c>
      <c r="O3666" s="46" t="str">
        <f>IF(Table2[[#This Row],[Type]]="IB","EOU",IF(Table2[[#This Row],[Type]]="MB","Local","492"))</f>
        <v>EOU</v>
      </c>
      <c r="P3666" s="46">
        <f>ROUND(Table2[[#This Row],[Cons]]/Table2[[#This Row],[Qty.]],5)</f>
        <v>0.04</v>
      </c>
      <c r="Q3666" s="46" t="b">
        <f>EXACT(Table2[[#This Row],[rate]],Table2[[#This Row],[Check]])</f>
        <v>1</v>
      </c>
      <c r="R3666" s="46"/>
      <c r="S3666" s="46" t="str">
        <f>IF(Table2[[#This Row],[SRO]]="EOU",VLOOKUP(Table2[[#This Row],[BE]],[2]GD.List!$C$3:$N$5014,12,0),IF(Table2[[#This Row],[SRO]]="Local","Polyester Staple Fibre","SRO 492"))</f>
        <v>Textile Chemical</v>
      </c>
    </row>
    <row r="3667" spans="1:19" x14ac:dyDescent="0.25">
      <c r="A3667" s="120" t="s">
        <v>2517</v>
      </c>
      <c r="B3667" s="116" t="s">
        <v>2646</v>
      </c>
      <c r="C3667" s="165">
        <v>28906</v>
      </c>
      <c r="D3667" s="117">
        <v>3906.9090000000001</v>
      </c>
      <c r="E3667" s="7" t="s">
        <v>2647</v>
      </c>
      <c r="F3667" s="116" t="s">
        <v>2649</v>
      </c>
      <c r="G3667" s="156">
        <v>44799</v>
      </c>
      <c r="H3667" s="82">
        <v>24048155.48</v>
      </c>
      <c r="I3667" s="50">
        <v>0.04</v>
      </c>
      <c r="J3667" s="15">
        <v>445.49</v>
      </c>
      <c r="K3667" s="15">
        <v>11137.25</v>
      </c>
      <c r="L3667" s="15"/>
      <c r="M3667" s="66" t="str">
        <f>TEXT(Table2[[#This Row],[Gd.Dt]],"mmm-yy")</f>
        <v>Aug-22</v>
      </c>
      <c r="N3667" s="46" t="str">
        <f>MID(Table2[[#This Row],[BE]],6,2)</f>
        <v>IB</v>
      </c>
      <c r="O3667" s="46" t="str">
        <f>IF(Table2[[#This Row],[Type]]="IB","EOU",IF(Table2[[#This Row],[Type]]="MB","Local","492"))</f>
        <v>EOU</v>
      </c>
      <c r="P3667" s="46">
        <f>ROUND(Table2[[#This Row],[Cons]]/Table2[[#This Row],[Qty.]],5)</f>
        <v>0.04</v>
      </c>
      <c r="Q3667" s="46" t="b">
        <f>EXACT(Table2[[#This Row],[rate]],Table2[[#This Row],[Check]])</f>
        <v>1</v>
      </c>
      <c r="R3667" s="46"/>
      <c r="S3667" s="46" t="str">
        <f>IF(Table2[[#This Row],[SRO]]="EOU",VLOOKUP(Table2[[#This Row],[BE]],[2]GD.List!$C$3:$N$5014,12,0),IF(Table2[[#This Row],[SRO]]="Local","Polyester Staple Fibre","SRO 492"))</f>
        <v>Textile Chemical</v>
      </c>
    </row>
    <row r="3668" spans="1:19" x14ac:dyDescent="0.25">
      <c r="A3668" s="120" t="s">
        <v>2520</v>
      </c>
      <c r="B3668" s="116" t="s">
        <v>2646</v>
      </c>
      <c r="C3668" s="165">
        <v>28906</v>
      </c>
      <c r="D3668" s="117">
        <v>3809.9189999999999</v>
      </c>
      <c r="E3668" s="7" t="s">
        <v>2647</v>
      </c>
      <c r="F3668" s="116" t="s">
        <v>2649</v>
      </c>
      <c r="G3668" s="156">
        <v>44799</v>
      </c>
      <c r="H3668" s="82">
        <v>24048155.48</v>
      </c>
      <c r="I3668" s="50">
        <v>0.04</v>
      </c>
      <c r="J3668" s="15">
        <v>582.84</v>
      </c>
      <c r="K3668" s="15">
        <v>14571</v>
      </c>
      <c r="L3668" s="15"/>
      <c r="M3668" s="66" t="str">
        <f>TEXT(Table2[[#This Row],[Gd.Dt]],"mmm-yy")</f>
        <v>Aug-22</v>
      </c>
      <c r="N3668" s="46" t="str">
        <f>MID(Table2[[#This Row],[BE]],6,2)</f>
        <v>IB</v>
      </c>
      <c r="O3668" s="46" t="str">
        <f>IF(Table2[[#This Row],[Type]]="IB","EOU",IF(Table2[[#This Row],[Type]]="MB","Local","492"))</f>
        <v>EOU</v>
      </c>
      <c r="P3668" s="46">
        <f>ROUND(Table2[[#This Row],[Cons]]/Table2[[#This Row],[Qty.]],5)</f>
        <v>0.04</v>
      </c>
      <c r="Q3668" s="46" t="b">
        <f>EXACT(Table2[[#This Row],[rate]],Table2[[#This Row],[Check]])</f>
        <v>1</v>
      </c>
      <c r="R3668" s="46"/>
      <c r="S3668" s="46" t="str">
        <f>IF(Table2[[#This Row],[SRO]]="EOU",VLOOKUP(Table2[[#This Row],[BE]],[2]GD.List!$C$3:$N$5014,12,0),IF(Table2[[#This Row],[SRO]]="Local","Polyester Staple Fibre","SRO 492"))</f>
        <v>Textile Chemical</v>
      </c>
    </row>
    <row r="3669" spans="1:19" x14ac:dyDescent="0.25">
      <c r="A3669" s="119" t="s">
        <v>2576</v>
      </c>
      <c r="B3669" s="119" t="s">
        <v>2646</v>
      </c>
      <c r="C3669" s="170">
        <v>28906</v>
      </c>
      <c r="D3669" s="171">
        <v>3906.9029999999998</v>
      </c>
      <c r="E3669" s="162" t="s">
        <v>2647</v>
      </c>
      <c r="F3669" s="119" t="s">
        <v>2649</v>
      </c>
      <c r="G3669" s="163">
        <v>44799</v>
      </c>
      <c r="H3669" s="172">
        <v>24048155.48</v>
      </c>
      <c r="I3669" s="53">
        <v>0.04</v>
      </c>
      <c r="J3669" s="30">
        <v>582.84</v>
      </c>
      <c r="K3669" s="30">
        <v>14571</v>
      </c>
      <c r="L3669" s="30"/>
      <c r="M3669" s="67" t="str">
        <f>TEXT(Table2[[#This Row],[Gd.Dt]],"mmm-yy")</f>
        <v>Aug-22</v>
      </c>
      <c r="N3669" s="47" t="str">
        <f>MID(Table2[[#This Row],[BE]],6,2)</f>
        <v>IB</v>
      </c>
      <c r="O3669" s="47" t="str">
        <f>IF(Table2[[#This Row],[Type]]="IB","EOU",IF(Table2[[#This Row],[Type]]="MB","Local","492"))</f>
        <v>EOU</v>
      </c>
      <c r="P3669" s="47">
        <f>ROUND(Table2[[#This Row],[Cons]]/Table2[[#This Row],[Qty.]],5)</f>
        <v>0.04</v>
      </c>
      <c r="Q3669" s="47" t="b">
        <f>EXACT(Table2[[#This Row],[rate]],Table2[[#This Row],[Check]])</f>
        <v>1</v>
      </c>
      <c r="R3669" s="47"/>
      <c r="S3669" s="47" t="str">
        <f>IF(Table2[[#This Row],[SRO]]="EOU",VLOOKUP(Table2[[#This Row],[BE]],[2]GD.List!$C$3:$N$5014,12,0),IF(Table2[[#This Row],[SRO]]="Local","Polyester Staple Fibre","SRO 492"))</f>
        <v>Textile Chemical</v>
      </c>
    </row>
    <row r="3670" spans="1:19" x14ac:dyDescent="0.25">
      <c r="A3670" s="120" t="s">
        <v>2221</v>
      </c>
      <c r="B3670" s="116" t="s">
        <v>2651</v>
      </c>
      <c r="C3670" s="165">
        <v>13126</v>
      </c>
      <c r="D3670" s="117">
        <v>5201.009</v>
      </c>
      <c r="E3670" s="7" t="s">
        <v>2656</v>
      </c>
      <c r="F3670" s="116" t="s">
        <v>2663</v>
      </c>
      <c r="G3670" s="156">
        <v>44801</v>
      </c>
      <c r="H3670" s="82">
        <v>23844697.41</v>
      </c>
      <c r="I3670" s="50">
        <v>0.48980000000000001</v>
      </c>
      <c r="J3670" s="15">
        <v>2963.7799999999997</v>
      </c>
      <c r="K3670" s="15">
        <v>6051</v>
      </c>
      <c r="L3670" s="15"/>
      <c r="M3670" s="66" t="str">
        <f>TEXT(Table2[[#This Row],[Gd.Dt]],"mmm-yy")</f>
        <v>Aug-22</v>
      </c>
      <c r="N3670" s="46" t="str">
        <f>MID(Table2[[#This Row],[BE]],6,2)</f>
        <v>IB</v>
      </c>
      <c r="O3670" s="46" t="str">
        <f>IF(Table2[[#This Row],[Type]]="IB","EOU",IF(Table2[[#This Row],[Type]]="MB","Local","492"))</f>
        <v>EOU</v>
      </c>
      <c r="P3670" s="46">
        <f>ROUND(Table2[[#This Row],[Cons]]/Table2[[#This Row],[Qty.]],5)</f>
        <v>0.48980000000000001</v>
      </c>
      <c r="Q3670" s="46" t="b">
        <f>EXACT(Table2[[#This Row],[rate]],Table2[[#This Row],[Check]])</f>
        <v>1</v>
      </c>
      <c r="R3670" s="46"/>
      <c r="S3670" s="46" t="str">
        <f>IF(Table2[[#This Row],[SRO]]="EOU",VLOOKUP(Table2[[#This Row],[BE]],[2]GD.List!$C$3:$N$5014,12,0),IF(Table2[[#This Row],[SRO]]="Local","Polyester Staple Fibre","SRO 492"))</f>
        <v>Raw Cotton</v>
      </c>
    </row>
    <row r="3671" spans="1:19" x14ac:dyDescent="0.25">
      <c r="A3671" s="119" t="s">
        <v>2281</v>
      </c>
      <c r="B3671" s="116" t="s">
        <v>2652</v>
      </c>
      <c r="C3671" s="165">
        <v>26426</v>
      </c>
      <c r="D3671" s="117">
        <v>4821.1090000000004</v>
      </c>
      <c r="E3671" s="7" t="s">
        <v>2658</v>
      </c>
      <c r="F3671" s="116" t="s">
        <v>2664</v>
      </c>
      <c r="G3671" s="156">
        <v>44801</v>
      </c>
      <c r="H3671" s="82">
        <v>32128637.309999999</v>
      </c>
      <c r="I3671" s="50">
        <v>1</v>
      </c>
      <c r="J3671" s="15">
        <v>15000</v>
      </c>
      <c r="K3671" s="15">
        <v>15000</v>
      </c>
      <c r="L3671" s="15"/>
      <c r="M3671" s="66" t="str">
        <f>TEXT(Table2[[#This Row],[Gd.Dt]],"mmm-yy")</f>
        <v>Aug-22</v>
      </c>
      <c r="N3671" s="46" t="str">
        <f>MID(Table2[[#This Row],[BE]],6,2)</f>
        <v>TI</v>
      </c>
      <c r="O3671" s="46" t="str">
        <f>IF(Table2[[#This Row],[Type]]="IB","EOU",IF(Table2[[#This Row],[Type]]="MB","Local","492"))</f>
        <v>492</v>
      </c>
      <c r="P3671" s="46">
        <f>ROUND(Table2[[#This Row],[Cons]]/Table2[[#This Row],[Qty.]],5)</f>
        <v>1</v>
      </c>
      <c r="Q3671" s="46" t="b">
        <f>EXACT(Table2[[#This Row],[rate]],Table2[[#This Row],[Check]])</f>
        <v>1</v>
      </c>
      <c r="R3671" s="46"/>
      <c r="S3671" s="46" t="str">
        <f>IF(Table2[[#This Row],[SRO]]="EOU",VLOOKUP(Table2[[#This Row],[BE]],[2]GD.List!$C$3:$N$5014,12,0),IF(Table2[[#This Row],[SRO]]="Local","Polyester Staple Fibre","SRO 492"))</f>
        <v>SRO 492</v>
      </c>
    </row>
    <row r="3672" spans="1:19" x14ac:dyDescent="0.25">
      <c r="A3672" s="119" t="s">
        <v>2281</v>
      </c>
      <c r="B3672" s="116" t="s">
        <v>2653</v>
      </c>
      <c r="C3672" s="165">
        <v>17680</v>
      </c>
      <c r="D3672" s="117">
        <v>4821.1090000000004</v>
      </c>
      <c r="E3672" s="7" t="s">
        <v>2659</v>
      </c>
      <c r="F3672" s="116" t="s">
        <v>2665</v>
      </c>
      <c r="G3672" s="156">
        <v>44801</v>
      </c>
      <c r="H3672" s="82">
        <v>29448258.84</v>
      </c>
      <c r="I3672" s="50">
        <v>1</v>
      </c>
      <c r="J3672" s="15">
        <v>10000</v>
      </c>
      <c r="K3672" s="15">
        <v>10000</v>
      </c>
      <c r="L3672" s="15"/>
      <c r="M3672" s="66" t="str">
        <f>TEXT(Table2[[#This Row],[Gd.Dt]],"mmm-yy")</f>
        <v>Aug-22</v>
      </c>
      <c r="N3672" s="46" t="str">
        <f>MID(Table2[[#This Row],[BE]],6,2)</f>
        <v>TI</v>
      </c>
      <c r="O3672" s="46" t="str">
        <f>IF(Table2[[#This Row],[Type]]="IB","EOU",IF(Table2[[#This Row],[Type]]="MB","Local","492"))</f>
        <v>492</v>
      </c>
      <c r="P3672" s="46">
        <f>ROUND(Table2[[#This Row],[Cons]]/Table2[[#This Row],[Qty.]],5)</f>
        <v>1</v>
      </c>
      <c r="Q3672" s="46" t="b">
        <f>EXACT(Table2[[#This Row],[rate]],Table2[[#This Row],[Check]])</f>
        <v>1</v>
      </c>
      <c r="R3672" s="46"/>
      <c r="S3672" s="46" t="str">
        <f>IF(Table2[[#This Row],[SRO]]="EOU",VLOOKUP(Table2[[#This Row],[BE]],[2]GD.List!$C$3:$N$5014,12,0),IF(Table2[[#This Row],[SRO]]="Local","Polyester Staple Fibre","SRO 492"))</f>
        <v>SRO 492</v>
      </c>
    </row>
    <row r="3673" spans="1:19" x14ac:dyDescent="0.25">
      <c r="A3673" s="120" t="s">
        <v>2281</v>
      </c>
      <c r="B3673" s="116" t="s">
        <v>2654</v>
      </c>
      <c r="C3673" s="165">
        <v>7280</v>
      </c>
      <c r="D3673" s="117">
        <v>4821.1090000000004</v>
      </c>
      <c r="E3673" s="7" t="s">
        <v>2661</v>
      </c>
      <c r="F3673" s="116" t="s">
        <v>2666</v>
      </c>
      <c r="G3673" s="156">
        <v>44801</v>
      </c>
      <c r="H3673" s="82">
        <v>12125753.640000001</v>
      </c>
      <c r="I3673" s="50">
        <v>1</v>
      </c>
      <c r="J3673" s="15">
        <v>3000</v>
      </c>
      <c r="K3673" s="15">
        <v>3000</v>
      </c>
      <c r="L3673" s="15"/>
      <c r="M3673" s="66" t="str">
        <f>TEXT(Table2[[#This Row],[Gd.Dt]],"mmm-yy")</f>
        <v>Aug-22</v>
      </c>
      <c r="N3673" s="46" t="str">
        <f>MID(Table2[[#This Row],[BE]],6,2)</f>
        <v>TI</v>
      </c>
      <c r="O3673" s="46" t="str">
        <f>IF(Table2[[#This Row],[Type]]="IB","EOU",IF(Table2[[#This Row],[Type]]="MB","Local","492"))</f>
        <v>492</v>
      </c>
      <c r="P3673" s="46">
        <f>ROUND(Table2[[#This Row],[Cons]]/Table2[[#This Row],[Qty.]],5)</f>
        <v>1</v>
      </c>
      <c r="Q3673" s="46" t="b">
        <f>EXACT(Table2[[#This Row],[rate]],Table2[[#This Row],[Check]])</f>
        <v>1</v>
      </c>
      <c r="R3673" s="46"/>
      <c r="S3673" s="46" t="str">
        <f>IF(Table2[[#This Row],[SRO]]="EOU",VLOOKUP(Table2[[#This Row],[BE]],[2]GD.List!$C$3:$N$5014,12,0),IF(Table2[[#This Row],[SRO]]="Local","Polyester Staple Fibre","SRO 492"))</f>
        <v>SRO 492</v>
      </c>
    </row>
    <row r="3674" spans="1:19" x14ac:dyDescent="0.25">
      <c r="A3674" s="120" t="s">
        <v>2355</v>
      </c>
      <c r="B3674" s="116" t="s">
        <v>2652</v>
      </c>
      <c r="C3674" s="165">
        <v>26426</v>
      </c>
      <c r="D3674" s="117">
        <v>9606.1</v>
      </c>
      <c r="E3674" s="7" t="s">
        <v>2658</v>
      </c>
      <c r="F3674" s="116" t="s">
        <v>2664</v>
      </c>
      <c r="G3674" s="156">
        <v>44801</v>
      </c>
      <c r="H3674" s="82">
        <v>32128637.309999999</v>
      </c>
      <c r="I3674" s="50">
        <v>1</v>
      </c>
      <c r="J3674" s="15">
        <v>3</v>
      </c>
      <c r="K3674" s="15">
        <v>3</v>
      </c>
      <c r="L3674" s="15"/>
      <c r="M3674" s="66" t="str">
        <f>TEXT(Table2[[#This Row],[Gd.Dt]],"mmm-yy")</f>
        <v>Aug-22</v>
      </c>
      <c r="N3674" s="46" t="str">
        <f>MID(Table2[[#This Row],[BE]],6,2)</f>
        <v>TI</v>
      </c>
      <c r="O3674" s="46" t="str">
        <f>IF(Table2[[#This Row],[Type]]="IB","EOU",IF(Table2[[#This Row],[Type]]="MB","Local","492"))</f>
        <v>492</v>
      </c>
      <c r="P3674" s="46">
        <f>ROUND(Table2[[#This Row],[Cons]]/Table2[[#This Row],[Qty.]],5)</f>
        <v>1</v>
      </c>
      <c r="Q3674" s="46" t="b">
        <f>EXACT(Table2[[#This Row],[rate]],Table2[[#This Row],[Check]])</f>
        <v>1</v>
      </c>
      <c r="R3674" s="46"/>
      <c r="S3674" s="46" t="str">
        <f>IF(Table2[[#This Row],[SRO]]="EOU",VLOOKUP(Table2[[#This Row],[BE]],[2]GD.List!$C$3:$N$5014,12,0),IF(Table2[[#This Row],[SRO]]="Local","Polyester Staple Fibre","SRO 492"))</f>
        <v>SRO 492</v>
      </c>
    </row>
    <row r="3675" spans="1:19" x14ac:dyDescent="0.25">
      <c r="A3675" s="119" t="s">
        <v>2410</v>
      </c>
      <c r="B3675" s="116" t="s">
        <v>2652</v>
      </c>
      <c r="C3675" s="165">
        <v>26426</v>
      </c>
      <c r="D3675" s="117">
        <v>4821.1090000000004</v>
      </c>
      <c r="E3675" s="7" t="s">
        <v>2658</v>
      </c>
      <c r="F3675" s="116" t="s">
        <v>2664</v>
      </c>
      <c r="G3675" s="156">
        <v>44801</v>
      </c>
      <c r="H3675" s="82">
        <v>32128637.309999999</v>
      </c>
      <c r="I3675" s="50">
        <v>1</v>
      </c>
      <c r="J3675" s="15">
        <v>22</v>
      </c>
      <c r="K3675" s="15">
        <v>22</v>
      </c>
      <c r="L3675" s="15"/>
      <c r="M3675" s="66" t="str">
        <f>TEXT(Table2[[#This Row],[Gd.Dt]],"mmm-yy")</f>
        <v>Aug-22</v>
      </c>
      <c r="N3675" s="46" t="str">
        <f>MID(Table2[[#This Row],[BE]],6,2)</f>
        <v>TI</v>
      </c>
      <c r="O3675" s="46" t="str">
        <f>IF(Table2[[#This Row],[Type]]="IB","EOU",IF(Table2[[#This Row],[Type]]="MB","Local","492"))</f>
        <v>492</v>
      </c>
      <c r="P3675" s="46">
        <f>ROUND(Table2[[#This Row],[Cons]]/Table2[[#This Row],[Qty.]],5)</f>
        <v>1</v>
      </c>
      <c r="Q3675" s="46" t="b">
        <f>EXACT(Table2[[#This Row],[rate]],Table2[[#This Row],[Check]])</f>
        <v>1</v>
      </c>
      <c r="R3675" s="46"/>
      <c r="S3675" s="46" t="str">
        <f>IF(Table2[[#This Row],[SRO]]="EOU",VLOOKUP(Table2[[#This Row],[BE]],[2]GD.List!$C$3:$N$5014,12,0),IF(Table2[[#This Row],[SRO]]="Local","Polyester Staple Fibre","SRO 492"))</f>
        <v>SRO 492</v>
      </c>
    </row>
    <row r="3676" spans="1:19" x14ac:dyDescent="0.25">
      <c r="A3676" s="119" t="s">
        <v>2410</v>
      </c>
      <c r="B3676" s="116" t="s">
        <v>2653</v>
      </c>
      <c r="C3676" s="165">
        <v>17680</v>
      </c>
      <c r="D3676" s="117">
        <v>4821.1090000000004</v>
      </c>
      <c r="E3676" s="7" t="s">
        <v>2659</v>
      </c>
      <c r="F3676" s="116" t="s">
        <v>2665</v>
      </c>
      <c r="G3676" s="156">
        <v>44801</v>
      </c>
      <c r="H3676" s="82">
        <v>29448258.84</v>
      </c>
      <c r="I3676" s="50">
        <v>1</v>
      </c>
      <c r="J3676" s="15">
        <v>10</v>
      </c>
      <c r="K3676" s="15">
        <v>10</v>
      </c>
      <c r="L3676" s="15"/>
      <c r="M3676" s="66" t="str">
        <f>TEXT(Table2[[#This Row],[Gd.Dt]],"mmm-yy")</f>
        <v>Aug-22</v>
      </c>
      <c r="N3676" s="46" t="str">
        <f>MID(Table2[[#This Row],[BE]],6,2)</f>
        <v>TI</v>
      </c>
      <c r="O3676" s="46" t="str">
        <f>IF(Table2[[#This Row],[Type]]="IB","EOU",IF(Table2[[#This Row],[Type]]="MB","Local","492"))</f>
        <v>492</v>
      </c>
      <c r="P3676" s="46">
        <f>ROUND(Table2[[#This Row],[Cons]]/Table2[[#This Row],[Qty.]],5)</f>
        <v>1</v>
      </c>
      <c r="Q3676" s="46" t="b">
        <f>EXACT(Table2[[#This Row],[rate]],Table2[[#This Row],[Check]])</f>
        <v>1</v>
      </c>
      <c r="R3676" s="46"/>
      <c r="S3676" s="46" t="str">
        <f>IF(Table2[[#This Row],[SRO]]="EOU",VLOOKUP(Table2[[#This Row],[BE]],[2]GD.List!$C$3:$N$5014,12,0),IF(Table2[[#This Row],[SRO]]="Local","Polyester Staple Fibre","SRO 492"))</f>
        <v>SRO 492</v>
      </c>
    </row>
    <row r="3677" spans="1:19" x14ac:dyDescent="0.25">
      <c r="A3677" s="120" t="s">
        <v>2410</v>
      </c>
      <c r="B3677" s="116" t="s">
        <v>2654</v>
      </c>
      <c r="C3677" s="165">
        <v>7280</v>
      </c>
      <c r="D3677" s="117">
        <v>4821.1090000000004</v>
      </c>
      <c r="E3677" s="7" t="s">
        <v>2661</v>
      </c>
      <c r="F3677" s="116" t="s">
        <v>2666</v>
      </c>
      <c r="G3677" s="156">
        <v>44801</v>
      </c>
      <c r="H3677" s="82">
        <v>12125753.640000001</v>
      </c>
      <c r="I3677" s="50">
        <v>1</v>
      </c>
      <c r="J3677" s="15">
        <v>3</v>
      </c>
      <c r="K3677" s="15">
        <v>3</v>
      </c>
      <c r="L3677" s="15"/>
      <c r="M3677" s="66" t="str">
        <f>TEXT(Table2[[#This Row],[Gd.Dt]],"mmm-yy")</f>
        <v>Aug-22</v>
      </c>
      <c r="N3677" s="46" t="str">
        <f>MID(Table2[[#This Row],[BE]],6,2)</f>
        <v>TI</v>
      </c>
      <c r="O3677" s="46" t="str">
        <f>IF(Table2[[#This Row],[Type]]="IB","EOU",IF(Table2[[#This Row],[Type]]="MB","Local","492"))</f>
        <v>492</v>
      </c>
      <c r="P3677" s="46">
        <f>ROUND(Table2[[#This Row],[Cons]]/Table2[[#This Row],[Qty.]],5)</f>
        <v>1</v>
      </c>
      <c r="Q3677" s="46" t="b">
        <f>EXACT(Table2[[#This Row],[rate]],Table2[[#This Row],[Check]])</f>
        <v>1</v>
      </c>
      <c r="R3677" s="46"/>
      <c r="S3677" s="46" t="str">
        <f>IF(Table2[[#This Row],[SRO]]="EOU",VLOOKUP(Table2[[#This Row],[BE]],[2]GD.List!$C$3:$N$5014,12,0),IF(Table2[[#This Row],[SRO]]="Local","Polyester Staple Fibre","SRO 492"))</f>
        <v>SRO 492</v>
      </c>
    </row>
    <row r="3678" spans="1:19" x14ac:dyDescent="0.25">
      <c r="A3678" s="119" t="s">
        <v>2418</v>
      </c>
      <c r="B3678" s="116" t="s">
        <v>2651</v>
      </c>
      <c r="C3678" s="165">
        <v>13126</v>
      </c>
      <c r="D3678" s="117">
        <v>2847</v>
      </c>
      <c r="E3678" s="7" t="s">
        <v>2656</v>
      </c>
      <c r="F3678" s="116" t="s">
        <v>2663</v>
      </c>
      <c r="G3678" s="156">
        <v>44801</v>
      </c>
      <c r="H3678" s="82">
        <v>23844697.41</v>
      </c>
      <c r="I3678" s="50">
        <v>0.03</v>
      </c>
      <c r="J3678" s="15">
        <v>181.53</v>
      </c>
      <c r="K3678" s="15">
        <v>6051</v>
      </c>
      <c r="L3678" s="15"/>
      <c r="M3678" s="66" t="str">
        <f>TEXT(Table2[[#This Row],[Gd.Dt]],"mmm-yy")</f>
        <v>Aug-22</v>
      </c>
      <c r="N3678" s="46" t="str">
        <f>MID(Table2[[#This Row],[BE]],6,2)</f>
        <v>IB</v>
      </c>
      <c r="O3678" s="46" t="str">
        <f>IF(Table2[[#This Row],[Type]]="IB","EOU",IF(Table2[[#This Row],[Type]]="MB","Local","492"))</f>
        <v>EOU</v>
      </c>
      <c r="P3678" s="46">
        <f>ROUND(Table2[[#This Row],[Cons]]/Table2[[#This Row],[Qty.]],5)</f>
        <v>0.03</v>
      </c>
      <c r="Q3678" s="46" t="b">
        <f>EXACT(Table2[[#This Row],[rate]],Table2[[#This Row],[Check]])</f>
        <v>1</v>
      </c>
      <c r="R3678" s="46"/>
      <c r="S3678" s="46" t="str">
        <f>IF(Table2[[#This Row],[SRO]]="EOU",VLOOKUP(Table2[[#This Row],[BE]],[2]GD.List!$C$3:$N$5014,12,0),IF(Table2[[#This Row],[SRO]]="Local","Polyester Staple Fibre","SRO 492"))</f>
        <v>Textile Chemical</v>
      </c>
    </row>
    <row r="3679" spans="1:19" x14ac:dyDescent="0.25">
      <c r="A3679" s="120" t="s">
        <v>2418</v>
      </c>
      <c r="B3679" s="116" t="s">
        <v>2655</v>
      </c>
      <c r="C3679" s="165">
        <v>24834</v>
      </c>
      <c r="D3679" s="117">
        <v>2847</v>
      </c>
      <c r="E3679" s="7" t="s">
        <v>2662</v>
      </c>
      <c r="F3679" s="116" t="s">
        <v>2667</v>
      </c>
      <c r="G3679" s="156">
        <v>44801</v>
      </c>
      <c r="H3679" s="82">
        <v>20582996.140000001</v>
      </c>
      <c r="I3679" s="50">
        <v>0.03</v>
      </c>
      <c r="J3679" s="15">
        <v>319.71000000000004</v>
      </c>
      <c r="K3679" s="15">
        <v>10657</v>
      </c>
      <c r="L3679" s="15"/>
      <c r="M3679" s="66" t="str">
        <f>TEXT(Table2[[#This Row],[Gd.Dt]],"mmm-yy")</f>
        <v>Aug-22</v>
      </c>
      <c r="N3679" s="46" t="str">
        <f>MID(Table2[[#This Row],[BE]],6,2)</f>
        <v>IB</v>
      </c>
      <c r="O3679" s="46" t="str">
        <f>IF(Table2[[#This Row],[Type]]="IB","EOU",IF(Table2[[#This Row],[Type]]="MB","Local","492"))</f>
        <v>EOU</v>
      </c>
      <c r="P3679" s="46">
        <f>ROUND(Table2[[#This Row],[Cons]]/Table2[[#This Row],[Qty.]],5)</f>
        <v>0.03</v>
      </c>
      <c r="Q3679" s="46" t="b">
        <f>EXACT(Table2[[#This Row],[rate]],Table2[[#This Row],[Check]])</f>
        <v>1</v>
      </c>
      <c r="R3679" s="46"/>
      <c r="S3679" s="46" t="str">
        <f>IF(Table2[[#This Row],[SRO]]="EOU",VLOOKUP(Table2[[#This Row],[BE]],[2]GD.List!$C$3:$N$5014,12,0),IF(Table2[[#This Row],[SRO]]="Local","Polyester Staple Fibre","SRO 492"))</f>
        <v>Textile Chemical</v>
      </c>
    </row>
    <row r="3680" spans="1:19" x14ac:dyDescent="0.25">
      <c r="A3680" s="120" t="s">
        <v>2520</v>
      </c>
      <c r="B3680" s="116" t="s">
        <v>2651</v>
      </c>
      <c r="C3680" s="165">
        <v>13126</v>
      </c>
      <c r="D3680" s="117">
        <v>3809.9189999999999</v>
      </c>
      <c r="E3680" s="7" t="s">
        <v>2656</v>
      </c>
      <c r="F3680" s="116" t="s">
        <v>2663</v>
      </c>
      <c r="G3680" s="156">
        <v>44801</v>
      </c>
      <c r="H3680" s="82">
        <v>23844697.41</v>
      </c>
      <c r="I3680" s="50">
        <v>0.04</v>
      </c>
      <c r="J3680" s="15">
        <v>242.04000000000002</v>
      </c>
      <c r="K3680" s="15">
        <v>6051</v>
      </c>
      <c r="L3680" s="15"/>
      <c r="M3680" s="66" t="str">
        <f>TEXT(Table2[[#This Row],[Gd.Dt]],"mmm-yy")</f>
        <v>Aug-22</v>
      </c>
      <c r="N3680" s="46" t="str">
        <f>MID(Table2[[#This Row],[BE]],6,2)</f>
        <v>IB</v>
      </c>
      <c r="O3680" s="46" t="str">
        <f>IF(Table2[[#This Row],[Type]]="IB","EOU",IF(Table2[[#This Row],[Type]]="MB","Local","492"))</f>
        <v>EOU</v>
      </c>
      <c r="P3680" s="46">
        <f>ROUND(Table2[[#This Row],[Cons]]/Table2[[#This Row],[Qty.]],5)</f>
        <v>0.04</v>
      </c>
      <c r="Q3680" s="46" t="b">
        <f>EXACT(Table2[[#This Row],[rate]],Table2[[#This Row],[Check]])</f>
        <v>1</v>
      </c>
      <c r="R3680" s="46"/>
      <c r="S3680" s="46" t="str">
        <f>IF(Table2[[#This Row],[SRO]]="EOU",VLOOKUP(Table2[[#This Row],[BE]],[2]GD.List!$C$3:$N$5014,12,0),IF(Table2[[#This Row],[SRO]]="Local","Polyester Staple Fibre","SRO 492"))</f>
        <v>Textile Chemical</v>
      </c>
    </row>
    <row r="3681" spans="1:19" x14ac:dyDescent="0.25">
      <c r="A3681" s="119" t="s">
        <v>2576</v>
      </c>
      <c r="B3681" s="116" t="s">
        <v>2651</v>
      </c>
      <c r="C3681" s="165">
        <v>13126</v>
      </c>
      <c r="D3681" s="117">
        <v>3906.9029999999998</v>
      </c>
      <c r="E3681" s="7" t="s">
        <v>2656</v>
      </c>
      <c r="F3681" s="116" t="s">
        <v>2663</v>
      </c>
      <c r="G3681" s="156">
        <v>44801</v>
      </c>
      <c r="H3681" s="82">
        <v>23844697.41</v>
      </c>
      <c r="I3681" s="50">
        <v>0.04</v>
      </c>
      <c r="J3681" s="15">
        <v>242.04000000000002</v>
      </c>
      <c r="K3681" s="15">
        <v>6051</v>
      </c>
      <c r="L3681" s="15"/>
      <c r="M3681" s="66" t="str">
        <f>TEXT(Table2[[#This Row],[Gd.Dt]],"mmm-yy")</f>
        <v>Aug-22</v>
      </c>
      <c r="N3681" s="46" t="str">
        <f>MID(Table2[[#This Row],[BE]],6,2)</f>
        <v>IB</v>
      </c>
      <c r="O3681" s="46" t="str">
        <f>IF(Table2[[#This Row],[Type]]="IB","EOU",IF(Table2[[#This Row],[Type]]="MB","Local","492"))</f>
        <v>EOU</v>
      </c>
      <c r="P3681" s="46">
        <f>ROUND(Table2[[#This Row],[Cons]]/Table2[[#This Row],[Qty.]],5)</f>
        <v>0.04</v>
      </c>
      <c r="Q3681" s="46" t="b">
        <f>EXACT(Table2[[#This Row],[rate]],Table2[[#This Row],[Check]])</f>
        <v>1</v>
      </c>
      <c r="R3681" s="46"/>
      <c r="S3681" s="46" t="str">
        <f>IF(Table2[[#This Row],[SRO]]="EOU",VLOOKUP(Table2[[#This Row],[BE]],[2]GD.List!$C$3:$N$5014,12,0),IF(Table2[[#This Row],[SRO]]="Local","Polyester Staple Fibre","SRO 492"))</f>
        <v>Textile Chemical</v>
      </c>
    </row>
    <row r="3682" spans="1:19" x14ac:dyDescent="0.25">
      <c r="A3682" s="120" t="s">
        <v>2576</v>
      </c>
      <c r="B3682" s="116" t="s">
        <v>2655</v>
      </c>
      <c r="C3682" s="165">
        <v>24834</v>
      </c>
      <c r="D3682" s="117">
        <v>3906.9029999999998</v>
      </c>
      <c r="E3682" s="7" t="s">
        <v>2662</v>
      </c>
      <c r="F3682" s="116" t="s">
        <v>2667</v>
      </c>
      <c r="G3682" s="156">
        <v>44801</v>
      </c>
      <c r="H3682" s="82">
        <v>20582996.140000001</v>
      </c>
      <c r="I3682" s="50">
        <v>0.04</v>
      </c>
      <c r="J3682" s="15">
        <v>426.28</v>
      </c>
      <c r="K3682" s="15">
        <v>10657</v>
      </c>
      <c r="L3682" s="15"/>
      <c r="M3682" s="66" t="str">
        <f>TEXT(Table2[[#This Row],[Gd.Dt]],"mmm-yy")</f>
        <v>Aug-22</v>
      </c>
      <c r="N3682" s="46" t="str">
        <f>MID(Table2[[#This Row],[BE]],6,2)</f>
        <v>IB</v>
      </c>
      <c r="O3682" s="46" t="str">
        <f>IF(Table2[[#This Row],[Type]]="IB","EOU",IF(Table2[[#This Row],[Type]]="MB","Local","492"))</f>
        <v>EOU</v>
      </c>
      <c r="P3682" s="46">
        <f>ROUND(Table2[[#This Row],[Cons]]/Table2[[#This Row],[Qty.]],5)</f>
        <v>0.04</v>
      </c>
      <c r="Q3682" s="46" t="b">
        <f>EXACT(Table2[[#This Row],[rate]],Table2[[#This Row],[Check]])</f>
        <v>1</v>
      </c>
      <c r="R3682" s="46"/>
      <c r="S3682" s="46" t="str">
        <f>IF(Table2[[#This Row],[SRO]]="EOU",VLOOKUP(Table2[[#This Row],[BE]],[2]GD.List!$C$3:$N$5014,12,0),IF(Table2[[#This Row],[SRO]]="Local","Polyester Staple Fibre","SRO 492"))</f>
        <v>Textile Chemical</v>
      </c>
    </row>
    <row r="3683" spans="1:19" x14ac:dyDescent="0.25">
      <c r="A3683" s="119" t="s">
        <v>2603</v>
      </c>
      <c r="B3683" s="116" t="s">
        <v>2652</v>
      </c>
      <c r="C3683" s="165">
        <v>26426</v>
      </c>
      <c r="D3683" s="117">
        <v>9607.11</v>
      </c>
      <c r="E3683" s="7" t="s">
        <v>2658</v>
      </c>
      <c r="F3683" s="116" t="s">
        <v>2664</v>
      </c>
      <c r="G3683" s="156">
        <v>44801</v>
      </c>
      <c r="H3683" s="82">
        <v>32128637.309999999</v>
      </c>
      <c r="I3683" s="50">
        <v>1</v>
      </c>
      <c r="J3683" s="15">
        <v>181</v>
      </c>
      <c r="K3683" s="15">
        <v>181</v>
      </c>
      <c r="L3683" s="15"/>
      <c r="M3683" s="66" t="str">
        <f>TEXT(Table2[[#This Row],[Gd.Dt]],"mmm-yy")</f>
        <v>Aug-22</v>
      </c>
      <c r="N3683" s="46" t="str">
        <f>MID(Table2[[#This Row],[BE]],6,2)</f>
        <v>EP</v>
      </c>
      <c r="O3683" s="46" t="str">
        <f>IF(Table2[[#This Row],[Type]]="IB","EOU",IF(Table2[[#This Row],[Type]]="MB","Local","492"))</f>
        <v>492</v>
      </c>
      <c r="P3683" s="46">
        <f>ROUND(Table2[[#This Row],[Cons]]/Table2[[#This Row],[Qty.]],5)</f>
        <v>1</v>
      </c>
      <c r="Q3683" s="46" t="b">
        <f>EXACT(Table2[[#This Row],[rate]],Table2[[#This Row],[Check]])</f>
        <v>1</v>
      </c>
      <c r="R3683" s="46"/>
      <c r="S3683" s="46" t="str">
        <f>IF(Table2[[#This Row],[SRO]]="EOU",VLOOKUP(Table2[[#This Row],[BE]],[2]GD.List!$C$3:$N$5014,12,0),IF(Table2[[#This Row],[SRO]]="Local","Polyester Staple Fibre","SRO 492"))</f>
        <v>SRO 492</v>
      </c>
    </row>
    <row r="3684" spans="1:19" x14ac:dyDescent="0.25">
      <c r="A3684" s="120" t="s">
        <v>2603</v>
      </c>
      <c r="B3684" s="116" t="s">
        <v>2653</v>
      </c>
      <c r="C3684" s="165">
        <v>17680</v>
      </c>
      <c r="D3684" s="117">
        <v>9607.11</v>
      </c>
      <c r="E3684" s="7" t="s">
        <v>2659</v>
      </c>
      <c r="F3684" s="116" t="s">
        <v>2665</v>
      </c>
      <c r="G3684" s="156">
        <v>44801</v>
      </c>
      <c r="H3684" s="82">
        <v>29448258.84</v>
      </c>
      <c r="I3684" s="50">
        <v>1</v>
      </c>
      <c r="J3684" s="15">
        <v>75</v>
      </c>
      <c r="K3684" s="15">
        <v>75</v>
      </c>
      <c r="L3684" s="15"/>
      <c r="M3684" s="66" t="str">
        <f>TEXT(Table2[[#This Row],[Gd.Dt]],"mmm-yy")</f>
        <v>Aug-22</v>
      </c>
      <c r="N3684" s="46" t="str">
        <f>MID(Table2[[#This Row],[BE]],6,2)</f>
        <v>EP</v>
      </c>
      <c r="O3684" s="46" t="str">
        <f>IF(Table2[[#This Row],[Type]]="IB","EOU",IF(Table2[[#This Row],[Type]]="MB","Local","492"))</f>
        <v>492</v>
      </c>
      <c r="P3684" s="46">
        <f>ROUND(Table2[[#This Row],[Cons]]/Table2[[#This Row],[Qty.]],5)</f>
        <v>1</v>
      </c>
      <c r="Q3684" s="46" t="b">
        <f>EXACT(Table2[[#This Row],[rate]],Table2[[#This Row],[Check]])</f>
        <v>1</v>
      </c>
      <c r="R3684" s="46"/>
      <c r="S3684" s="46" t="str">
        <f>IF(Table2[[#This Row],[SRO]]="EOU",VLOOKUP(Table2[[#This Row],[BE]],[2]GD.List!$C$3:$N$5014,12,0),IF(Table2[[#This Row],[SRO]]="Local","Polyester Staple Fibre","SRO 492"))</f>
        <v>SRO 492</v>
      </c>
    </row>
    <row r="3685" spans="1:19" x14ac:dyDescent="0.25">
      <c r="A3685" s="119" t="s">
        <v>2657</v>
      </c>
      <c r="B3685" s="116" t="s">
        <v>2651</v>
      </c>
      <c r="C3685" s="165">
        <v>13126</v>
      </c>
      <c r="D3685" s="117">
        <v>3906.9090000000001</v>
      </c>
      <c r="E3685" s="7" t="s">
        <v>2656</v>
      </c>
      <c r="F3685" s="116" t="s">
        <v>2663</v>
      </c>
      <c r="G3685" s="156">
        <v>44801</v>
      </c>
      <c r="H3685" s="82">
        <v>23844697.41</v>
      </c>
      <c r="I3685" s="50">
        <v>0.04</v>
      </c>
      <c r="J3685" s="15">
        <v>242.04000000000002</v>
      </c>
      <c r="K3685" s="15">
        <v>6051</v>
      </c>
      <c r="L3685" s="15"/>
      <c r="M3685" s="66" t="str">
        <f>TEXT(Table2[[#This Row],[Gd.Dt]],"mmm-yy")</f>
        <v>Aug-22</v>
      </c>
      <c r="N3685" s="46" t="str">
        <f>MID(Table2[[#This Row],[BE]],6,2)</f>
        <v>IB</v>
      </c>
      <c r="O3685" s="46" t="str">
        <f>IF(Table2[[#This Row],[Type]]="IB","EOU",IF(Table2[[#This Row],[Type]]="MB","Local","492"))</f>
        <v>EOU</v>
      </c>
      <c r="P3685" s="46">
        <f>ROUND(Table2[[#This Row],[Cons]]/Table2[[#This Row],[Qty.]],5)</f>
        <v>0.04</v>
      </c>
      <c r="Q3685" s="46" t="b">
        <f>EXACT(Table2[[#This Row],[rate]],Table2[[#This Row],[Check]])</f>
        <v>1</v>
      </c>
      <c r="R3685" s="46"/>
      <c r="S3685" s="46" t="str">
        <f>IF(Table2[[#This Row],[SRO]]="EOU",VLOOKUP(Table2[[#This Row],[BE]],[2]GD.List!$C$3:$N$5014,12,0),IF(Table2[[#This Row],[SRO]]="Local","Polyester Staple Fibre","SRO 492"))</f>
        <v>Textile Chemical</v>
      </c>
    </row>
    <row r="3686" spans="1:19" x14ac:dyDescent="0.25">
      <c r="A3686" s="120" t="s">
        <v>2657</v>
      </c>
      <c r="B3686" s="116" t="s">
        <v>2655</v>
      </c>
      <c r="C3686" s="165">
        <v>24834</v>
      </c>
      <c r="D3686" s="117">
        <v>3906.9090000000001</v>
      </c>
      <c r="E3686" s="7" t="s">
        <v>2662</v>
      </c>
      <c r="F3686" s="116" t="s">
        <v>2667</v>
      </c>
      <c r="G3686" s="156">
        <v>44801</v>
      </c>
      <c r="H3686" s="82">
        <v>20582996.140000001</v>
      </c>
      <c r="I3686" s="50">
        <v>0.04</v>
      </c>
      <c r="J3686" s="15">
        <v>426.28</v>
      </c>
      <c r="K3686" s="15">
        <v>10657</v>
      </c>
      <c r="L3686" s="15"/>
      <c r="M3686" s="66" t="str">
        <f>TEXT(Table2[[#This Row],[Gd.Dt]],"mmm-yy")</f>
        <v>Aug-22</v>
      </c>
      <c r="N3686" s="46" t="str">
        <f>MID(Table2[[#This Row],[BE]],6,2)</f>
        <v>IB</v>
      </c>
      <c r="O3686" s="46" t="str">
        <f>IF(Table2[[#This Row],[Type]]="IB","EOU",IF(Table2[[#This Row],[Type]]="MB","Local","492"))</f>
        <v>EOU</v>
      </c>
      <c r="P3686" s="46">
        <f>ROUND(Table2[[#This Row],[Cons]]/Table2[[#This Row],[Qty.]],5)</f>
        <v>0.04</v>
      </c>
      <c r="Q3686" s="46" t="b">
        <f>EXACT(Table2[[#This Row],[rate]],Table2[[#This Row],[Check]])</f>
        <v>1</v>
      </c>
      <c r="R3686" s="46"/>
      <c r="S3686" s="46" t="str">
        <f>IF(Table2[[#This Row],[SRO]]="EOU",VLOOKUP(Table2[[#This Row],[BE]],[2]GD.List!$C$3:$N$5014,12,0),IF(Table2[[#This Row],[SRO]]="Local","Polyester Staple Fibre","SRO 492"))</f>
        <v>Textile Chemical</v>
      </c>
    </row>
    <row r="3687" spans="1:19" x14ac:dyDescent="0.25">
      <c r="A3687" s="119" t="s">
        <v>2660</v>
      </c>
      <c r="B3687" s="116" t="s">
        <v>2653</v>
      </c>
      <c r="C3687" s="165">
        <v>17680</v>
      </c>
      <c r="D3687" s="117">
        <v>9607.11</v>
      </c>
      <c r="E3687" s="7" t="s">
        <v>2659</v>
      </c>
      <c r="F3687" s="116" t="s">
        <v>2665</v>
      </c>
      <c r="G3687" s="156">
        <v>44801</v>
      </c>
      <c r="H3687" s="82">
        <v>29448258.84</v>
      </c>
      <c r="I3687" s="50">
        <v>1</v>
      </c>
      <c r="J3687" s="15">
        <v>115</v>
      </c>
      <c r="K3687" s="15">
        <v>115</v>
      </c>
      <c r="L3687" s="15"/>
      <c r="M3687" s="66" t="str">
        <f>TEXT(Table2[[#This Row],[Gd.Dt]],"mmm-yy")</f>
        <v>Aug-22</v>
      </c>
      <c r="N3687" s="46" t="str">
        <f>MID(Table2[[#This Row],[BE]],6,2)</f>
        <v>EP</v>
      </c>
      <c r="O3687" s="46" t="str">
        <f>IF(Table2[[#This Row],[Type]]="IB","EOU",IF(Table2[[#This Row],[Type]]="MB","Local","492"))</f>
        <v>492</v>
      </c>
      <c r="P3687" s="46">
        <f>ROUND(Table2[[#This Row],[Cons]]/Table2[[#This Row],[Qty.]],5)</f>
        <v>1</v>
      </c>
      <c r="Q3687" s="46" t="b">
        <f>EXACT(Table2[[#This Row],[rate]],Table2[[#This Row],[Check]])</f>
        <v>1</v>
      </c>
      <c r="R3687" s="46"/>
      <c r="S3687" s="46" t="str">
        <f>IF(Table2[[#This Row],[SRO]]="EOU",VLOOKUP(Table2[[#This Row],[BE]],[2]GD.List!$C$3:$N$5014,12,0),IF(Table2[[#This Row],[SRO]]="Local","Polyester Staple Fibre","SRO 492"))</f>
        <v>SRO 492</v>
      </c>
    </row>
    <row r="3688" spans="1:19" x14ac:dyDescent="0.25">
      <c r="A3688" s="119" t="s">
        <v>2660</v>
      </c>
      <c r="B3688" s="119" t="s">
        <v>2654</v>
      </c>
      <c r="C3688" s="170">
        <v>7280</v>
      </c>
      <c r="D3688" s="171">
        <v>9607.11</v>
      </c>
      <c r="E3688" s="162" t="s">
        <v>2661</v>
      </c>
      <c r="F3688" s="119" t="s">
        <v>2666</v>
      </c>
      <c r="G3688" s="163">
        <v>44801</v>
      </c>
      <c r="H3688" s="172">
        <v>12125753.640000001</v>
      </c>
      <c r="I3688" s="53">
        <v>1</v>
      </c>
      <c r="J3688" s="30">
        <v>80</v>
      </c>
      <c r="K3688" s="30">
        <v>80</v>
      </c>
      <c r="L3688" s="30"/>
      <c r="M3688" s="67" t="str">
        <f>TEXT(Table2[[#This Row],[Gd.Dt]],"mmm-yy")</f>
        <v>Aug-22</v>
      </c>
      <c r="N3688" s="47" t="str">
        <f>MID(Table2[[#This Row],[BE]],6,2)</f>
        <v>EP</v>
      </c>
      <c r="O3688" s="47" t="str">
        <f>IF(Table2[[#This Row],[Type]]="IB","EOU",IF(Table2[[#This Row],[Type]]="MB","Local","492"))</f>
        <v>492</v>
      </c>
      <c r="P3688" s="47">
        <f>ROUND(Table2[[#This Row],[Cons]]/Table2[[#This Row],[Qty.]],5)</f>
        <v>1</v>
      </c>
      <c r="Q3688" s="47" t="b">
        <f>EXACT(Table2[[#This Row],[rate]],Table2[[#This Row],[Check]])</f>
        <v>1</v>
      </c>
      <c r="R3688" s="47"/>
      <c r="S3688" s="47" t="str">
        <f>IF(Table2[[#This Row],[SRO]]="EOU",VLOOKUP(Table2[[#This Row],[BE]],[2]GD.List!$C$3:$N$5014,12,0),IF(Table2[[#This Row],[SRO]]="Local","Polyester Staple Fibre","SRO 492"))</f>
        <v>SRO 492</v>
      </c>
    </row>
    <row r="3689" spans="1:19" x14ac:dyDescent="0.25">
      <c r="A3689" s="116" t="s">
        <v>2418</v>
      </c>
      <c r="B3689" s="116" t="s">
        <v>2669</v>
      </c>
      <c r="C3689" s="165">
        <v>197745</v>
      </c>
      <c r="D3689" s="117">
        <v>2847</v>
      </c>
      <c r="E3689" s="7" t="s">
        <v>2673</v>
      </c>
      <c r="F3689" s="116" t="s">
        <v>2675</v>
      </c>
      <c r="G3689" s="156">
        <v>44803</v>
      </c>
      <c r="H3689" s="82">
        <v>121652988.81999999</v>
      </c>
      <c r="I3689" s="50">
        <v>0.03</v>
      </c>
      <c r="J3689" s="15">
        <v>1365.2400000000002</v>
      </c>
      <c r="K3689" s="15">
        <v>45508</v>
      </c>
      <c r="L3689" s="15"/>
      <c r="M3689" s="66" t="str">
        <f>TEXT(Table2[[#This Row],[Gd.Dt]],"mmm-yy")</f>
        <v>Aug-22</v>
      </c>
      <c r="N3689" s="46" t="str">
        <f>MID(Table2[[#This Row],[BE]],6,2)</f>
        <v>IB</v>
      </c>
      <c r="O3689" s="46" t="str">
        <f>IF(Table2[[#This Row],[Type]]="IB","EOU",IF(Table2[[#This Row],[Type]]="MB","Local","492"))</f>
        <v>EOU</v>
      </c>
      <c r="P3689" s="46">
        <f>ROUND(Table2[[#This Row],[Cons]]/Table2[[#This Row],[Qty.]],5)</f>
        <v>0.03</v>
      </c>
      <c r="Q3689" s="46" t="b">
        <f>EXACT(Table2[[#This Row],[rate]],Table2[[#This Row],[Check]])</f>
        <v>1</v>
      </c>
      <c r="R3689" s="46"/>
      <c r="S3689" s="46" t="str">
        <f>IF(Table2[[#This Row],[SRO]]="EOU",VLOOKUP(Table2[[#This Row],[BE]],[2]GD.List!$C$3:$N$5014,12,0),IF(Table2[[#This Row],[SRO]]="Local","Polyester Staple Fibre","SRO 492"))</f>
        <v>Textile Chemical</v>
      </c>
    </row>
    <row r="3690" spans="1:19" x14ac:dyDescent="0.25">
      <c r="A3690" s="119" t="s">
        <v>2418</v>
      </c>
      <c r="B3690" s="116" t="s">
        <v>2670</v>
      </c>
      <c r="C3690" s="165">
        <v>90585</v>
      </c>
      <c r="D3690" s="117">
        <v>2847</v>
      </c>
      <c r="E3690" s="7" t="s">
        <v>2674</v>
      </c>
      <c r="F3690" s="116" t="s">
        <v>2676</v>
      </c>
      <c r="G3690" s="156">
        <v>44803</v>
      </c>
      <c r="H3690" s="82">
        <v>115745877.87</v>
      </c>
      <c r="I3690" s="50">
        <v>0.03</v>
      </c>
      <c r="J3690" s="15">
        <v>1384.1100000000001</v>
      </c>
      <c r="K3690" s="15">
        <v>46137</v>
      </c>
      <c r="L3690" s="15"/>
      <c r="M3690" s="66" t="str">
        <f>TEXT(Table2[[#This Row],[Gd.Dt]],"mmm-yy")</f>
        <v>Aug-22</v>
      </c>
      <c r="N3690" s="46" t="str">
        <f>MID(Table2[[#This Row],[BE]],6,2)</f>
        <v>IB</v>
      </c>
      <c r="O3690" s="46" t="str">
        <f>IF(Table2[[#This Row],[Type]]="IB","EOU",IF(Table2[[#This Row],[Type]]="MB","Local","492"))</f>
        <v>EOU</v>
      </c>
      <c r="P3690" s="46">
        <f>ROUND(Table2[[#This Row],[Cons]]/Table2[[#This Row],[Qty.]],5)</f>
        <v>0.03</v>
      </c>
      <c r="Q3690" s="46" t="b">
        <f>EXACT(Table2[[#This Row],[rate]],Table2[[#This Row],[Check]])</f>
        <v>1</v>
      </c>
      <c r="R3690" s="46"/>
      <c r="S3690" s="46" t="str">
        <f>IF(Table2[[#This Row],[SRO]]="EOU",VLOOKUP(Table2[[#This Row],[BE]],[2]GD.List!$C$3:$N$5014,12,0),IF(Table2[[#This Row],[SRO]]="Local","Polyester Staple Fibre","SRO 492"))</f>
        <v>Textile Chemical</v>
      </c>
    </row>
    <row r="3691" spans="1:19" x14ac:dyDescent="0.25">
      <c r="A3691" s="120" t="s">
        <v>2418</v>
      </c>
      <c r="B3691" s="116" t="s">
        <v>2668</v>
      </c>
      <c r="C3691" s="165">
        <v>10708</v>
      </c>
      <c r="D3691" s="117">
        <v>2847</v>
      </c>
      <c r="E3691" s="7" t="s">
        <v>2671</v>
      </c>
      <c r="F3691" s="116" t="s">
        <v>2677</v>
      </c>
      <c r="G3691" s="156">
        <v>44803</v>
      </c>
      <c r="H3691" s="82">
        <v>26869887</v>
      </c>
      <c r="I3691" s="50">
        <v>0.03</v>
      </c>
      <c r="J3691" s="15">
        <v>479.35</v>
      </c>
      <c r="K3691" s="15">
        <v>15978.33</v>
      </c>
      <c r="L3691" s="15"/>
      <c r="M3691" s="66" t="str">
        <f>TEXT(Table2[[#This Row],[Gd.Dt]],"mmm-yy")</f>
        <v>Aug-22</v>
      </c>
      <c r="N3691" s="46" t="str">
        <f>MID(Table2[[#This Row],[BE]],6,2)</f>
        <v>IB</v>
      </c>
      <c r="O3691" s="46" t="str">
        <f>IF(Table2[[#This Row],[Type]]="IB","EOU",IF(Table2[[#This Row],[Type]]="MB","Local","492"))</f>
        <v>EOU</v>
      </c>
      <c r="P3691" s="46">
        <f>ROUND(Table2[[#This Row],[Cons]]/Table2[[#This Row],[Qty.]],5)</f>
        <v>0.03</v>
      </c>
      <c r="Q3691" s="46" t="b">
        <f>EXACT(Table2[[#This Row],[rate]],Table2[[#This Row],[Check]])</f>
        <v>1</v>
      </c>
      <c r="R3691" s="46"/>
      <c r="S3691" s="46" t="str">
        <f>IF(Table2[[#This Row],[SRO]]="EOU",VLOOKUP(Table2[[#This Row],[BE]],[2]GD.List!$C$3:$N$5014,12,0),IF(Table2[[#This Row],[SRO]]="Local","Polyester Staple Fibre","SRO 492"))</f>
        <v>Textile Chemical</v>
      </c>
    </row>
    <row r="3692" spans="1:19" x14ac:dyDescent="0.25">
      <c r="A3692" s="120" t="s">
        <v>2496</v>
      </c>
      <c r="B3692" s="116" t="s">
        <v>2669</v>
      </c>
      <c r="C3692" s="165">
        <v>197745</v>
      </c>
      <c r="D3692" s="117">
        <v>3906.9090000000001</v>
      </c>
      <c r="E3692" s="7" t="s">
        <v>2673</v>
      </c>
      <c r="F3692" s="116" t="s">
        <v>2675</v>
      </c>
      <c r="G3692" s="156">
        <v>44803</v>
      </c>
      <c r="H3692" s="82">
        <v>121652988.81999999</v>
      </c>
      <c r="I3692" s="50">
        <v>0.04</v>
      </c>
      <c r="J3692" s="15">
        <v>1820.32</v>
      </c>
      <c r="K3692" s="15">
        <v>45508</v>
      </c>
      <c r="L3692" s="15"/>
      <c r="M3692" s="66" t="str">
        <f>TEXT(Table2[[#This Row],[Gd.Dt]],"mmm-yy")</f>
        <v>Aug-22</v>
      </c>
      <c r="N3692" s="46" t="str">
        <f>MID(Table2[[#This Row],[BE]],6,2)</f>
        <v>IB</v>
      </c>
      <c r="O3692" s="46" t="str">
        <f>IF(Table2[[#This Row],[Type]]="IB","EOU",IF(Table2[[#This Row],[Type]]="MB","Local","492"))</f>
        <v>EOU</v>
      </c>
      <c r="P3692" s="46">
        <f>ROUND(Table2[[#This Row],[Cons]]/Table2[[#This Row],[Qty.]],5)</f>
        <v>0.04</v>
      </c>
      <c r="Q3692" s="46" t="b">
        <f>EXACT(Table2[[#This Row],[rate]],Table2[[#This Row],[Check]])</f>
        <v>1</v>
      </c>
      <c r="R3692" s="46"/>
      <c r="S3692" s="46" t="str">
        <f>IF(Table2[[#This Row],[SRO]]="EOU",VLOOKUP(Table2[[#This Row],[BE]],[2]GD.List!$C$3:$N$5014,12,0),IF(Table2[[#This Row],[SRO]]="Local","Polyester Staple Fibre","SRO 492"))</f>
        <v>Textile Chemical</v>
      </c>
    </row>
    <row r="3693" spans="1:19" x14ac:dyDescent="0.25">
      <c r="A3693" s="119" t="s">
        <v>2520</v>
      </c>
      <c r="B3693" s="116" t="s">
        <v>2669</v>
      </c>
      <c r="C3693" s="165">
        <v>197745</v>
      </c>
      <c r="D3693" s="117">
        <v>3809.9189999999999</v>
      </c>
      <c r="E3693" s="7" t="s">
        <v>2673</v>
      </c>
      <c r="F3693" s="116" t="s">
        <v>2675</v>
      </c>
      <c r="G3693" s="156">
        <v>44803</v>
      </c>
      <c r="H3693" s="82">
        <v>121652988.81999999</v>
      </c>
      <c r="I3693" s="50">
        <v>0.04</v>
      </c>
      <c r="J3693" s="15">
        <v>1820.32</v>
      </c>
      <c r="K3693" s="15">
        <v>45508</v>
      </c>
      <c r="L3693" s="15"/>
      <c r="M3693" s="66" t="str">
        <f>TEXT(Table2[[#This Row],[Gd.Dt]],"mmm-yy")</f>
        <v>Aug-22</v>
      </c>
      <c r="N3693" s="46" t="str">
        <f>MID(Table2[[#This Row],[BE]],6,2)</f>
        <v>IB</v>
      </c>
      <c r="O3693" s="46" t="str">
        <f>IF(Table2[[#This Row],[Type]]="IB","EOU",IF(Table2[[#This Row],[Type]]="MB","Local","492"))</f>
        <v>EOU</v>
      </c>
      <c r="P3693" s="46">
        <f>ROUND(Table2[[#This Row],[Cons]]/Table2[[#This Row],[Qty.]],5)</f>
        <v>0.04</v>
      </c>
      <c r="Q3693" s="46" t="b">
        <f>EXACT(Table2[[#This Row],[rate]],Table2[[#This Row],[Check]])</f>
        <v>1</v>
      </c>
      <c r="R3693" s="46"/>
      <c r="S3693" s="46" t="str">
        <f>IF(Table2[[#This Row],[SRO]]="EOU",VLOOKUP(Table2[[#This Row],[BE]],[2]GD.List!$C$3:$N$5014,12,0),IF(Table2[[#This Row],[SRO]]="Local","Polyester Staple Fibre","SRO 492"))</f>
        <v>Textile Chemical</v>
      </c>
    </row>
    <row r="3694" spans="1:19" x14ac:dyDescent="0.25">
      <c r="A3694" s="120" t="s">
        <v>2520</v>
      </c>
      <c r="B3694" s="116" t="s">
        <v>2670</v>
      </c>
      <c r="C3694" s="165">
        <v>90585</v>
      </c>
      <c r="D3694" s="117">
        <v>3809.9189999999999</v>
      </c>
      <c r="E3694" s="7" t="s">
        <v>2674</v>
      </c>
      <c r="F3694" s="116" t="s">
        <v>2676</v>
      </c>
      <c r="G3694" s="156">
        <v>44803</v>
      </c>
      <c r="H3694" s="82">
        <v>115745877.87</v>
      </c>
      <c r="I3694" s="50">
        <v>0.04</v>
      </c>
      <c r="J3694" s="15">
        <v>222.89</v>
      </c>
      <c r="K3694" s="15">
        <v>5572.25</v>
      </c>
      <c r="L3694" s="15"/>
      <c r="M3694" s="66" t="str">
        <f>TEXT(Table2[[#This Row],[Gd.Dt]],"mmm-yy")</f>
        <v>Aug-22</v>
      </c>
      <c r="N3694" s="46" t="str">
        <f>MID(Table2[[#This Row],[BE]],6,2)</f>
        <v>IB</v>
      </c>
      <c r="O3694" s="46" t="str">
        <f>IF(Table2[[#This Row],[Type]]="IB","EOU",IF(Table2[[#This Row],[Type]]="MB","Local","492"))</f>
        <v>EOU</v>
      </c>
      <c r="P3694" s="46">
        <f>ROUND(Table2[[#This Row],[Cons]]/Table2[[#This Row],[Qty.]],5)</f>
        <v>0.04</v>
      </c>
      <c r="Q3694" s="46" t="b">
        <f>EXACT(Table2[[#This Row],[rate]],Table2[[#This Row],[Check]])</f>
        <v>1</v>
      </c>
      <c r="R3694" s="46"/>
      <c r="S3694" s="46" t="str">
        <f>IF(Table2[[#This Row],[SRO]]="EOU",VLOOKUP(Table2[[#This Row],[BE]],[2]GD.List!$C$3:$N$5014,12,0),IF(Table2[[#This Row],[SRO]]="Local","Polyester Staple Fibre","SRO 492"))</f>
        <v>Textile Chemical</v>
      </c>
    </row>
    <row r="3695" spans="1:19" x14ac:dyDescent="0.25">
      <c r="A3695" s="119" t="s">
        <v>2576</v>
      </c>
      <c r="B3695" s="116" t="s">
        <v>2669</v>
      </c>
      <c r="C3695" s="165">
        <v>197745</v>
      </c>
      <c r="D3695" s="117">
        <v>3906.9029999999998</v>
      </c>
      <c r="E3695" s="7" t="s">
        <v>2673</v>
      </c>
      <c r="F3695" s="116" t="s">
        <v>2675</v>
      </c>
      <c r="G3695" s="156">
        <v>44803</v>
      </c>
      <c r="H3695" s="82">
        <v>121652988.81999999</v>
      </c>
      <c r="I3695" s="50">
        <v>0.04</v>
      </c>
      <c r="J3695" s="15">
        <v>1820.32</v>
      </c>
      <c r="K3695" s="15">
        <v>45508</v>
      </c>
      <c r="L3695" s="15"/>
      <c r="M3695" s="66" t="str">
        <f>TEXT(Table2[[#This Row],[Gd.Dt]],"mmm-yy")</f>
        <v>Aug-22</v>
      </c>
      <c r="N3695" s="46" t="str">
        <f>MID(Table2[[#This Row],[BE]],6,2)</f>
        <v>IB</v>
      </c>
      <c r="O3695" s="46" t="str">
        <f>IF(Table2[[#This Row],[Type]]="IB","EOU",IF(Table2[[#This Row],[Type]]="MB","Local","492"))</f>
        <v>EOU</v>
      </c>
      <c r="P3695" s="46">
        <f>ROUND(Table2[[#This Row],[Cons]]/Table2[[#This Row],[Qty.]],5)</f>
        <v>0.04</v>
      </c>
      <c r="Q3695" s="46" t="b">
        <f>EXACT(Table2[[#This Row],[rate]],Table2[[#This Row],[Check]])</f>
        <v>1</v>
      </c>
      <c r="R3695" s="46"/>
      <c r="S3695" s="46" t="str">
        <f>IF(Table2[[#This Row],[SRO]]="EOU",VLOOKUP(Table2[[#This Row],[BE]],[2]GD.List!$C$3:$N$5014,12,0),IF(Table2[[#This Row],[SRO]]="Local","Polyester Staple Fibre","SRO 492"))</f>
        <v>Textile Chemical</v>
      </c>
    </row>
    <row r="3696" spans="1:19" x14ac:dyDescent="0.25">
      <c r="A3696" s="119" t="s">
        <v>2576</v>
      </c>
      <c r="B3696" s="116" t="s">
        <v>2670</v>
      </c>
      <c r="C3696" s="165">
        <v>90585</v>
      </c>
      <c r="D3696" s="117">
        <v>3906.9029999999998</v>
      </c>
      <c r="E3696" s="7" t="s">
        <v>2674</v>
      </c>
      <c r="F3696" s="116" t="s">
        <v>2676</v>
      </c>
      <c r="G3696" s="156">
        <v>44803</v>
      </c>
      <c r="H3696" s="82">
        <v>115745877.87</v>
      </c>
      <c r="I3696" s="50">
        <v>0.04</v>
      </c>
      <c r="J3696" s="15">
        <v>1845.48</v>
      </c>
      <c r="K3696" s="15">
        <v>46137</v>
      </c>
      <c r="L3696" s="15"/>
      <c r="M3696" s="66" t="str">
        <f>TEXT(Table2[[#This Row],[Gd.Dt]],"mmm-yy")</f>
        <v>Aug-22</v>
      </c>
      <c r="N3696" s="46" t="str">
        <f>MID(Table2[[#This Row],[BE]],6,2)</f>
        <v>IB</v>
      </c>
      <c r="O3696" s="46" t="str">
        <f>IF(Table2[[#This Row],[Type]]="IB","EOU",IF(Table2[[#This Row],[Type]]="MB","Local","492"))</f>
        <v>EOU</v>
      </c>
      <c r="P3696" s="46">
        <f>ROUND(Table2[[#This Row],[Cons]]/Table2[[#This Row],[Qty.]],5)</f>
        <v>0.04</v>
      </c>
      <c r="Q3696" s="46" t="b">
        <f>EXACT(Table2[[#This Row],[rate]],Table2[[#This Row],[Check]])</f>
        <v>1</v>
      </c>
      <c r="R3696" s="46"/>
      <c r="S3696" s="46" t="str">
        <f>IF(Table2[[#This Row],[SRO]]="EOU",VLOOKUP(Table2[[#This Row],[BE]],[2]GD.List!$C$3:$N$5014,12,0),IF(Table2[[#This Row],[SRO]]="Local","Polyester Staple Fibre","SRO 492"))</f>
        <v>Textile Chemical</v>
      </c>
    </row>
    <row r="3697" spans="1:19" x14ac:dyDescent="0.25">
      <c r="A3697" s="120" t="s">
        <v>2576</v>
      </c>
      <c r="B3697" s="116" t="s">
        <v>2668</v>
      </c>
      <c r="C3697" s="165">
        <v>10708</v>
      </c>
      <c r="D3697" s="117">
        <v>3906.9029999999998</v>
      </c>
      <c r="E3697" s="7" t="s">
        <v>2671</v>
      </c>
      <c r="F3697" s="116" t="s">
        <v>2677</v>
      </c>
      <c r="G3697" s="156">
        <v>44803</v>
      </c>
      <c r="H3697" s="82">
        <v>26869887</v>
      </c>
      <c r="I3697" s="50">
        <v>0.04</v>
      </c>
      <c r="J3697" s="15">
        <v>639.13</v>
      </c>
      <c r="K3697" s="15">
        <v>15978.25</v>
      </c>
      <c r="L3697" s="15"/>
      <c r="M3697" s="66" t="str">
        <f>TEXT(Table2[[#This Row],[Gd.Dt]],"mmm-yy")</f>
        <v>Aug-22</v>
      </c>
      <c r="N3697" s="46" t="str">
        <f>MID(Table2[[#This Row],[BE]],6,2)</f>
        <v>IB</v>
      </c>
      <c r="O3697" s="46" t="str">
        <f>IF(Table2[[#This Row],[Type]]="IB","EOU",IF(Table2[[#This Row],[Type]]="MB","Local","492"))</f>
        <v>EOU</v>
      </c>
      <c r="P3697" s="46">
        <f>ROUND(Table2[[#This Row],[Cons]]/Table2[[#This Row],[Qty.]],5)</f>
        <v>0.04</v>
      </c>
      <c r="Q3697" s="46" t="b">
        <f>EXACT(Table2[[#This Row],[rate]],Table2[[#This Row],[Check]])</f>
        <v>1</v>
      </c>
      <c r="R3697" s="46"/>
      <c r="S3697" s="46" t="str">
        <f>IF(Table2[[#This Row],[SRO]]="EOU",VLOOKUP(Table2[[#This Row],[BE]],[2]GD.List!$C$3:$N$5014,12,0),IF(Table2[[#This Row],[SRO]]="Local","Polyester Staple Fibre","SRO 492"))</f>
        <v>Textile Chemical</v>
      </c>
    </row>
    <row r="3698" spans="1:19" x14ac:dyDescent="0.25">
      <c r="A3698" s="120" t="s">
        <v>2584</v>
      </c>
      <c r="B3698" s="116" t="s">
        <v>2669</v>
      </c>
      <c r="C3698" s="165">
        <v>197745</v>
      </c>
      <c r="D3698" s="117">
        <v>5208.1899999999996</v>
      </c>
      <c r="E3698" s="7" t="s">
        <v>2673</v>
      </c>
      <c r="F3698" s="116" t="s">
        <v>2675</v>
      </c>
      <c r="G3698" s="156">
        <v>44803</v>
      </c>
      <c r="H3698" s="82">
        <v>121652988.81999999</v>
      </c>
      <c r="I3698" s="50">
        <v>1.0202</v>
      </c>
      <c r="J3698" s="15">
        <v>9521.1</v>
      </c>
      <c r="K3698" s="15">
        <v>9332.58</v>
      </c>
      <c r="L3698" s="15"/>
      <c r="M3698" s="66" t="str">
        <f>TEXT(Table2[[#This Row],[Gd.Dt]],"mmm-yy")</f>
        <v>Aug-22</v>
      </c>
      <c r="N3698" s="46" t="str">
        <f>MID(Table2[[#This Row],[BE]],6,2)</f>
        <v>IB</v>
      </c>
      <c r="O3698" s="46" t="str">
        <f>IF(Table2[[#This Row],[Type]]="IB","EOU",IF(Table2[[#This Row],[Type]]="MB","Local","492"))</f>
        <v>EOU</v>
      </c>
      <c r="P3698" s="46">
        <f>ROUND(Table2[[#This Row],[Cons]]/Table2[[#This Row],[Qty.]],5)</f>
        <v>1.0202</v>
      </c>
      <c r="Q3698" s="46" t="b">
        <f>EXACT(Table2[[#This Row],[rate]],Table2[[#This Row],[Check]])</f>
        <v>1</v>
      </c>
      <c r="R3698" s="46"/>
      <c r="S3698" s="46" t="str">
        <f>IF(Table2[[#This Row],[SRO]]="EOU",VLOOKUP(Table2[[#This Row],[BE]],[2]GD.List!$C$3:$N$5014,12,0),IF(Table2[[#This Row],[SRO]]="Local","Polyester Staple Fibre","SRO 492"))</f>
        <v>Cotton Fabric</v>
      </c>
    </row>
    <row r="3699" spans="1:19" x14ac:dyDescent="0.25">
      <c r="A3699" s="119" t="s">
        <v>2657</v>
      </c>
      <c r="B3699" s="116" t="s">
        <v>2670</v>
      </c>
      <c r="C3699" s="165">
        <v>90585</v>
      </c>
      <c r="D3699" s="117">
        <v>3906.9090000000001</v>
      </c>
      <c r="E3699" s="7" t="s">
        <v>2674</v>
      </c>
      <c r="F3699" s="116" t="s">
        <v>2676</v>
      </c>
      <c r="G3699" s="156">
        <v>44803</v>
      </c>
      <c r="H3699" s="82">
        <v>115745877.87</v>
      </c>
      <c r="I3699" s="50">
        <v>0.04</v>
      </c>
      <c r="J3699" s="15">
        <v>1845.48</v>
      </c>
      <c r="K3699" s="15">
        <v>46137</v>
      </c>
      <c r="L3699" s="15"/>
      <c r="M3699" s="66" t="str">
        <f>TEXT(Table2[[#This Row],[Gd.Dt]],"mmm-yy")</f>
        <v>Aug-22</v>
      </c>
      <c r="N3699" s="46" t="str">
        <f>MID(Table2[[#This Row],[BE]],6,2)</f>
        <v>IB</v>
      </c>
      <c r="O3699" s="46" t="str">
        <f>IF(Table2[[#This Row],[Type]]="IB","EOU",IF(Table2[[#This Row],[Type]]="MB","Local","492"))</f>
        <v>EOU</v>
      </c>
      <c r="P3699" s="46">
        <f>ROUND(Table2[[#This Row],[Cons]]/Table2[[#This Row],[Qty.]],5)</f>
        <v>0.04</v>
      </c>
      <c r="Q3699" s="46" t="b">
        <f>EXACT(Table2[[#This Row],[rate]],Table2[[#This Row],[Check]])</f>
        <v>1</v>
      </c>
      <c r="R3699" s="46"/>
      <c r="S3699" s="46" t="str">
        <f>IF(Table2[[#This Row],[SRO]]="EOU",VLOOKUP(Table2[[#This Row],[BE]],[2]GD.List!$C$3:$N$5014,12,0),IF(Table2[[#This Row],[SRO]]="Local","Polyester Staple Fibre","SRO 492"))</f>
        <v>Textile Chemical</v>
      </c>
    </row>
    <row r="3700" spans="1:19" x14ac:dyDescent="0.25">
      <c r="A3700" s="120" t="s">
        <v>2657</v>
      </c>
      <c r="B3700" s="116" t="s">
        <v>2668</v>
      </c>
      <c r="C3700" s="165">
        <v>10708</v>
      </c>
      <c r="D3700" s="117">
        <v>3906.9090000000001</v>
      </c>
      <c r="E3700" s="7" t="s">
        <v>2671</v>
      </c>
      <c r="F3700" s="116" t="s">
        <v>2677</v>
      </c>
      <c r="G3700" s="156">
        <v>44803</v>
      </c>
      <c r="H3700" s="82">
        <v>26869887</v>
      </c>
      <c r="I3700" s="50">
        <v>0.04</v>
      </c>
      <c r="J3700" s="15">
        <v>639.13</v>
      </c>
      <c r="K3700" s="15">
        <v>15978.25</v>
      </c>
      <c r="L3700" s="15"/>
      <c r="M3700" s="66" t="str">
        <f>TEXT(Table2[[#This Row],[Gd.Dt]],"mmm-yy")</f>
        <v>Aug-22</v>
      </c>
      <c r="N3700" s="46" t="str">
        <f>MID(Table2[[#This Row],[BE]],6,2)</f>
        <v>IB</v>
      </c>
      <c r="O3700" s="46" t="str">
        <f>IF(Table2[[#This Row],[Type]]="IB","EOU",IF(Table2[[#This Row],[Type]]="MB","Local","492"))</f>
        <v>EOU</v>
      </c>
      <c r="P3700" s="46">
        <f>ROUND(Table2[[#This Row],[Cons]]/Table2[[#This Row],[Qty.]],5)</f>
        <v>0.04</v>
      </c>
      <c r="Q3700" s="46" t="b">
        <f>EXACT(Table2[[#This Row],[rate]],Table2[[#This Row],[Check]])</f>
        <v>1</v>
      </c>
      <c r="R3700" s="46"/>
      <c r="S3700" s="46" t="str">
        <f>IF(Table2[[#This Row],[SRO]]="EOU",VLOOKUP(Table2[[#This Row],[BE]],[2]GD.List!$C$3:$N$5014,12,0),IF(Table2[[#This Row],[SRO]]="Local","Polyester Staple Fibre","SRO 492"))</f>
        <v>Textile Chemical</v>
      </c>
    </row>
    <row r="3701" spans="1:19" x14ac:dyDescent="0.25">
      <c r="A3701" s="119" t="s">
        <v>2672</v>
      </c>
      <c r="B3701" s="119" t="s">
        <v>2668</v>
      </c>
      <c r="C3701" s="170">
        <v>10708</v>
      </c>
      <c r="D3701" s="171">
        <v>3402.9</v>
      </c>
      <c r="E3701" s="162" t="s">
        <v>2671</v>
      </c>
      <c r="F3701" s="119" t="s">
        <v>2677</v>
      </c>
      <c r="G3701" s="163">
        <v>44803</v>
      </c>
      <c r="H3701" s="172">
        <v>26869887</v>
      </c>
      <c r="I3701" s="53">
        <v>7.0000000000000007E-2</v>
      </c>
      <c r="J3701" s="30">
        <v>1118.47</v>
      </c>
      <c r="K3701" s="30">
        <v>15978.14</v>
      </c>
      <c r="L3701" s="30"/>
      <c r="M3701" s="67" t="str">
        <f>TEXT(Table2[[#This Row],[Gd.Dt]],"mmm-yy")</f>
        <v>Aug-22</v>
      </c>
      <c r="N3701" s="47" t="str">
        <f>MID(Table2[[#This Row],[BE]],6,2)</f>
        <v>IB</v>
      </c>
      <c r="O3701" s="47" t="str">
        <f>IF(Table2[[#This Row],[Type]]="IB","EOU",IF(Table2[[#This Row],[Type]]="MB","Local","492"))</f>
        <v>EOU</v>
      </c>
      <c r="P3701" s="47">
        <f>ROUND(Table2[[#This Row],[Cons]]/Table2[[#This Row],[Qty.]],5)</f>
        <v>7.0000000000000007E-2</v>
      </c>
      <c r="Q3701" s="47" t="b">
        <f>EXACT(Table2[[#This Row],[rate]],Table2[[#This Row],[Check]])</f>
        <v>1</v>
      </c>
      <c r="R3701" s="47"/>
      <c r="S3701" s="47" t="str">
        <f>IF(Table2[[#This Row],[SRO]]="EOU",VLOOKUP(Table2[[#This Row],[BE]],[2]GD.List!$C$3:$N$5014,12,0),IF(Table2[[#This Row],[SRO]]="Local","Polyester Staple Fibre","SRO 492"))</f>
        <v>Textile Chemical</v>
      </c>
    </row>
    <row r="3702" spans="1:19" x14ac:dyDescent="0.25">
      <c r="A3702" s="120" t="s">
        <v>826</v>
      </c>
      <c r="B3702" s="116" t="s">
        <v>2678</v>
      </c>
      <c r="C3702" s="165">
        <v>25690</v>
      </c>
      <c r="D3702" s="117">
        <v>5407.52</v>
      </c>
      <c r="E3702" s="7" t="s">
        <v>2683</v>
      </c>
      <c r="F3702" s="116" t="s">
        <v>2690</v>
      </c>
      <c r="G3702" s="156">
        <v>44803</v>
      </c>
      <c r="H3702" s="82">
        <v>19808338.43</v>
      </c>
      <c r="I3702" s="50">
        <v>1.0101</v>
      </c>
      <c r="J3702" s="15">
        <v>1296.54</v>
      </c>
      <c r="K3702" s="15">
        <v>1283.58</v>
      </c>
      <c r="L3702" s="15"/>
      <c r="M3702" s="66" t="str">
        <f>TEXT(Table2[[#This Row],[Gd.Dt]],"mmm-yy")</f>
        <v>Aug-22</v>
      </c>
      <c r="N3702" s="46" t="str">
        <f>MID(Table2[[#This Row],[BE]],6,2)</f>
        <v>IB</v>
      </c>
      <c r="O3702" s="46" t="str">
        <f>IF(Table2[[#This Row],[Type]]="IB","EOU",IF(Table2[[#This Row],[Type]]="MB","Local","492"))</f>
        <v>EOU</v>
      </c>
      <c r="P3702" s="46">
        <f>ROUND(Table2[[#This Row],[Cons]]/Table2[[#This Row],[Qty.]],5)</f>
        <v>1.0101</v>
      </c>
      <c r="Q3702" s="46" t="b">
        <f>EXACT(Table2[[#This Row],[rate]],Table2[[#This Row],[Check]])</f>
        <v>1</v>
      </c>
      <c r="R3702" s="46"/>
      <c r="S3702" s="46" t="str">
        <f>IF(Table2[[#This Row],[SRO]]="EOU",VLOOKUP(Table2[[#This Row],[BE]],[2]GD.List!$C$3:$N$5014,12,0),IF(Table2[[#This Row],[SRO]]="Local","Polyester Staple Fibre","SRO 492"))</f>
        <v>Polyester Fabric</v>
      </c>
    </row>
    <row r="3703" spans="1:19" x14ac:dyDescent="0.25">
      <c r="A3703" s="119" t="s">
        <v>2418</v>
      </c>
      <c r="B3703" s="116" t="s">
        <v>2682</v>
      </c>
      <c r="C3703" s="165">
        <v>168535</v>
      </c>
      <c r="D3703" s="117">
        <v>2847</v>
      </c>
      <c r="E3703" s="7" t="s">
        <v>2278</v>
      </c>
      <c r="F3703" s="116" t="s">
        <v>2691</v>
      </c>
      <c r="G3703" s="156">
        <v>44804</v>
      </c>
      <c r="H3703" s="82">
        <v>125890095.83</v>
      </c>
      <c r="I3703" s="50">
        <v>0.03</v>
      </c>
      <c r="J3703" s="15">
        <v>1475.01</v>
      </c>
      <c r="K3703" s="15">
        <v>49167</v>
      </c>
      <c r="L3703" s="15"/>
      <c r="M3703" s="66" t="str">
        <f>TEXT(Table2[[#This Row],[Gd.Dt]],"mmm-yy")</f>
        <v>Aug-22</v>
      </c>
      <c r="N3703" s="46" t="str">
        <f>MID(Table2[[#This Row],[BE]],6,2)</f>
        <v>IB</v>
      </c>
      <c r="O3703" s="46" t="str">
        <f>IF(Table2[[#This Row],[Type]]="IB","EOU",IF(Table2[[#This Row],[Type]]="MB","Local","492"))</f>
        <v>EOU</v>
      </c>
      <c r="P3703" s="46">
        <f>ROUND(Table2[[#This Row],[Cons]]/Table2[[#This Row],[Qty.]],5)</f>
        <v>0.03</v>
      </c>
      <c r="Q3703" s="46" t="b">
        <f>EXACT(Table2[[#This Row],[rate]],Table2[[#This Row],[Check]])</f>
        <v>1</v>
      </c>
      <c r="R3703" s="46"/>
      <c r="S3703" s="46" t="str">
        <f>IF(Table2[[#This Row],[SRO]]="EOU",VLOOKUP(Table2[[#This Row],[BE]],[2]GD.List!$C$3:$N$5014,12,0),IF(Table2[[#This Row],[SRO]]="Local","Polyester Staple Fibre","SRO 492"))</f>
        <v>Textile Chemical</v>
      </c>
    </row>
    <row r="3704" spans="1:19" x14ac:dyDescent="0.25">
      <c r="A3704" s="119" t="s">
        <v>2418</v>
      </c>
      <c r="B3704" s="116" t="s">
        <v>2678</v>
      </c>
      <c r="C3704" s="165">
        <v>25690</v>
      </c>
      <c r="D3704" s="117">
        <v>2847</v>
      </c>
      <c r="E3704" s="7" t="s">
        <v>2683</v>
      </c>
      <c r="F3704" s="116" t="s">
        <v>2690</v>
      </c>
      <c r="G3704" s="156">
        <v>44803</v>
      </c>
      <c r="H3704" s="82">
        <v>19808338.43</v>
      </c>
      <c r="I3704" s="50">
        <v>0.03</v>
      </c>
      <c r="J3704" s="15">
        <v>352.89000000000004</v>
      </c>
      <c r="K3704" s="15">
        <v>11763</v>
      </c>
      <c r="L3704" s="15"/>
      <c r="M3704" s="66" t="str">
        <f>TEXT(Table2[[#This Row],[Gd.Dt]],"mmm-yy")</f>
        <v>Aug-22</v>
      </c>
      <c r="N3704" s="46" t="str">
        <f>MID(Table2[[#This Row],[BE]],6,2)</f>
        <v>IB</v>
      </c>
      <c r="O3704" s="46" t="str">
        <f>IF(Table2[[#This Row],[Type]]="IB","EOU",IF(Table2[[#This Row],[Type]]="MB","Local","492"))</f>
        <v>EOU</v>
      </c>
      <c r="P3704" s="46">
        <f>ROUND(Table2[[#This Row],[Cons]]/Table2[[#This Row],[Qty.]],5)</f>
        <v>0.03</v>
      </c>
      <c r="Q3704" s="46" t="b">
        <f>EXACT(Table2[[#This Row],[rate]],Table2[[#This Row],[Check]])</f>
        <v>1</v>
      </c>
      <c r="R3704" s="46"/>
      <c r="S3704" s="46" t="str">
        <f>IF(Table2[[#This Row],[SRO]]="EOU",VLOOKUP(Table2[[#This Row],[BE]],[2]GD.List!$C$3:$N$5014,12,0),IF(Table2[[#This Row],[SRO]]="Local","Polyester Staple Fibre","SRO 492"))</f>
        <v>Textile Chemical</v>
      </c>
    </row>
    <row r="3705" spans="1:19" x14ac:dyDescent="0.25">
      <c r="A3705" s="119" t="s">
        <v>2418</v>
      </c>
      <c r="B3705" s="116" t="s">
        <v>2680</v>
      </c>
      <c r="C3705" s="165">
        <v>14510</v>
      </c>
      <c r="D3705" s="117">
        <v>2847</v>
      </c>
      <c r="E3705" s="7" t="s">
        <v>2688</v>
      </c>
      <c r="F3705" s="116" t="s">
        <v>2694</v>
      </c>
      <c r="G3705" s="156">
        <v>44804</v>
      </c>
      <c r="H3705" s="82">
        <v>26579381.289999999</v>
      </c>
      <c r="I3705" s="50">
        <v>0.03</v>
      </c>
      <c r="J3705" s="15">
        <v>451.86</v>
      </c>
      <c r="K3705" s="15">
        <v>15062</v>
      </c>
      <c r="L3705" s="15"/>
      <c r="M3705" s="66" t="str">
        <f>TEXT(Table2[[#This Row],[Gd.Dt]],"mmm-yy")</f>
        <v>Aug-22</v>
      </c>
      <c r="N3705" s="46" t="str">
        <f>MID(Table2[[#This Row],[BE]],6,2)</f>
        <v>IB</v>
      </c>
      <c r="O3705" s="46" t="str">
        <f>IF(Table2[[#This Row],[Type]]="IB","EOU",IF(Table2[[#This Row],[Type]]="MB","Local","492"))</f>
        <v>EOU</v>
      </c>
      <c r="P3705" s="46">
        <f>ROUND(Table2[[#This Row],[Cons]]/Table2[[#This Row],[Qty.]],5)</f>
        <v>0.03</v>
      </c>
      <c r="Q3705" s="46" t="b">
        <f>EXACT(Table2[[#This Row],[rate]],Table2[[#This Row],[Check]])</f>
        <v>1</v>
      </c>
      <c r="R3705" s="46"/>
      <c r="S3705" s="46" t="str">
        <f>IF(Table2[[#This Row],[SRO]]="EOU",VLOOKUP(Table2[[#This Row],[BE]],[2]GD.List!$C$3:$N$5014,12,0),IF(Table2[[#This Row],[SRO]]="Local","Polyester Staple Fibre","SRO 492"))</f>
        <v>Textile Chemical</v>
      </c>
    </row>
    <row r="3706" spans="1:19" x14ac:dyDescent="0.25">
      <c r="A3706" s="119" t="s">
        <v>2418</v>
      </c>
      <c r="B3706" s="116" t="s">
        <v>2681</v>
      </c>
      <c r="C3706" s="165">
        <v>16000</v>
      </c>
      <c r="D3706" s="117">
        <v>2847</v>
      </c>
      <c r="E3706" s="7" t="s">
        <v>2689</v>
      </c>
      <c r="F3706" s="116" t="s">
        <v>2692</v>
      </c>
      <c r="G3706" s="156">
        <v>44804</v>
      </c>
      <c r="H3706" s="82">
        <v>22229092.280000001</v>
      </c>
      <c r="I3706" s="50">
        <v>0.03</v>
      </c>
      <c r="J3706" s="15">
        <v>391.41</v>
      </c>
      <c r="K3706" s="15">
        <v>13047</v>
      </c>
      <c r="L3706" s="15"/>
      <c r="M3706" s="66" t="str">
        <f>TEXT(Table2[[#This Row],[Gd.Dt]],"mmm-yy")</f>
        <v>Aug-22</v>
      </c>
      <c r="N3706" s="46" t="str">
        <f>MID(Table2[[#This Row],[BE]],6,2)</f>
        <v>IB</v>
      </c>
      <c r="O3706" s="46" t="str">
        <f>IF(Table2[[#This Row],[Type]]="IB","EOU",IF(Table2[[#This Row],[Type]]="MB","Local","492"))</f>
        <v>EOU</v>
      </c>
      <c r="P3706" s="46">
        <f>ROUND(Table2[[#This Row],[Cons]]/Table2[[#This Row],[Qty.]],5)</f>
        <v>0.03</v>
      </c>
      <c r="Q3706" s="46" t="b">
        <f>EXACT(Table2[[#This Row],[rate]],Table2[[#This Row],[Check]])</f>
        <v>1</v>
      </c>
      <c r="R3706" s="46"/>
      <c r="S3706" s="46" t="str">
        <f>IF(Table2[[#This Row],[SRO]]="EOU",VLOOKUP(Table2[[#This Row],[BE]],[2]GD.List!$C$3:$N$5014,12,0),IF(Table2[[#This Row],[SRO]]="Local","Polyester Staple Fibre","SRO 492"))</f>
        <v>Textile Chemical</v>
      </c>
    </row>
    <row r="3707" spans="1:19" x14ac:dyDescent="0.25">
      <c r="A3707" s="120" t="s">
        <v>2418</v>
      </c>
      <c r="B3707" s="116" t="s">
        <v>2679</v>
      </c>
      <c r="C3707" s="165">
        <v>9856</v>
      </c>
      <c r="D3707" s="117">
        <v>2847</v>
      </c>
      <c r="E3707" s="7" t="s">
        <v>2685</v>
      </c>
      <c r="F3707" s="116" t="s">
        <v>2693</v>
      </c>
      <c r="G3707" s="156">
        <v>44804</v>
      </c>
      <c r="H3707" s="82">
        <v>9311766.2699999996</v>
      </c>
      <c r="I3707" s="50">
        <v>0.03</v>
      </c>
      <c r="J3707" s="15">
        <v>97.92</v>
      </c>
      <c r="K3707" s="15">
        <v>3264</v>
      </c>
      <c r="L3707" s="15"/>
      <c r="M3707" s="66" t="str">
        <f>TEXT(Table2[[#This Row],[Gd.Dt]],"mmm-yy")</f>
        <v>Aug-22</v>
      </c>
      <c r="N3707" s="46" t="str">
        <f>MID(Table2[[#This Row],[BE]],6,2)</f>
        <v>IB</v>
      </c>
      <c r="O3707" s="46" t="str">
        <f>IF(Table2[[#This Row],[Type]]="IB","EOU",IF(Table2[[#This Row],[Type]]="MB","Local","492"))</f>
        <v>EOU</v>
      </c>
      <c r="P3707" s="46">
        <f>ROUND(Table2[[#This Row],[Cons]]/Table2[[#This Row],[Qty.]],5)</f>
        <v>0.03</v>
      </c>
      <c r="Q3707" s="46" t="b">
        <f>EXACT(Table2[[#This Row],[rate]],Table2[[#This Row],[Check]])</f>
        <v>1</v>
      </c>
      <c r="R3707" s="46"/>
      <c r="S3707" s="46" t="str">
        <f>IF(Table2[[#This Row],[SRO]]="EOU",VLOOKUP(Table2[[#This Row],[BE]],[2]GD.List!$C$3:$N$5014,12,0),IF(Table2[[#This Row],[SRO]]="Local","Polyester Staple Fibre","SRO 492"))</f>
        <v>Textile Chemical</v>
      </c>
    </row>
    <row r="3708" spans="1:19" x14ac:dyDescent="0.25">
      <c r="A3708" s="120" t="s">
        <v>2496</v>
      </c>
      <c r="B3708" s="116" t="s">
        <v>2682</v>
      </c>
      <c r="C3708" s="165">
        <v>168535</v>
      </c>
      <c r="D3708" s="117">
        <v>3906.9090000000001</v>
      </c>
      <c r="E3708" s="7" t="s">
        <v>2278</v>
      </c>
      <c r="F3708" s="116" t="s">
        <v>2691</v>
      </c>
      <c r="G3708" s="156">
        <v>44804</v>
      </c>
      <c r="H3708" s="82">
        <v>125890095.83</v>
      </c>
      <c r="I3708" s="50">
        <v>0.04</v>
      </c>
      <c r="J3708" s="15">
        <v>1489.09</v>
      </c>
      <c r="K3708" s="15">
        <v>37227.25</v>
      </c>
      <c r="L3708" s="15"/>
      <c r="M3708" s="66" t="str">
        <f>TEXT(Table2[[#This Row],[Gd.Dt]],"mmm-yy")</f>
        <v>Aug-22</v>
      </c>
      <c r="N3708" s="46" t="str">
        <f>MID(Table2[[#This Row],[BE]],6,2)</f>
        <v>IB</v>
      </c>
      <c r="O3708" s="46" t="str">
        <f>IF(Table2[[#This Row],[Type]]="IB","EOU",IF(Table2[[#This Row],[Type]]="MB","Local","492"))</f>
        <v>EOU</v>
      </c>
      <c r="P3708" s="46">
        <f>ROUND(Table2[[#This Row],[Cons]]/Table2[[#This Row],[Qty.]],5)</f>
        <v>0.04</v>
      </c>
      <c r="Q3708" s="46" t="b">
        <f>EXACT(Table2[[#This Row],[rate]],Table2[[#This Row],[Check]])</f>
        <v>1</v>
      </c>
      <c r="R3708" s="46"/>
      <c r="S3708" s="46" t="str">
        <f>IF(Table2[[#This Row],[SRO]]="EOU",VLOOKUP(Table2[[#This Row],[BE]],[2]GD.List!$C$3:$N$5014,12,0),IF(Table2[[#This Row],[SRO]]="Local","Polyester Staple Fibre","SRO 492"))</f>
        <v>Textile Chemical</v>
      </c>
    </row>
    <row r="3709" spans="1:19" x14ac:dyDescent="0.25">
      <c r="A3709" s="120" t="s">
        <v>2520</v>
      </c>
      <c r="B3709" s="116" t="s">
        <v>2682</v>
      </c>
      <c r="C3709" s="165">
        <v>168535</v>
      </c>
      <c r="D3709" s="117">
        <v>3809.9189999999999</v>
      </c>
      <c r="E3709" s="7" t="s">
        <v>2278</v>
      </c>
      <c r="F3709" s="116" t="s">
        <v>2691</v>
      </c>
      <c r="G3709" s="156">
        <v>44804</v>
      </c>
      <c r="H3709" s="82">
        <v>125890095.83</v>
      </c>
      <c r="I3709" s="50">
        <v>0.04</v>
      </c>
      <c r="J3709" s="15">
        <v>1966.6799999999998</v>
      </c>
      <c r="K3709" s="15">
        <v>49167</v>
      </c>
      <c r="L3709" s="15"/>
      <c r="M3709" s="66" t="str">
        <f>TEXT(Table2[[#This Row],[Gd.Dt]],"mmm-yy")</f>
        <v>Aug-22</v>
      </c>
      <c r="N3709" s="46" t="str">
        <f>MID(Table2[[#This Row],[BE]],6,2)</f>
        <v>IB</v>
      </c>
      <c r="O3709" s="46" t="str">
        <f>IF(Table2[[#This Row],[Type]]="IB","EOU",IF(Table2[[#This Row],[Type]]="MB","Local","492"))</f>
        <v>EOU</v>
      </c>
      <c r="P3709" s="46">
        <f>ROUND(Table2[[#This Row],[Cons]]/Table2[[#This Row],[Qty.]],5)</f>
        <v>0.04</v>
      </c>
      <c r="Q3709" s="46" t="b">
        <f>EXACT(Table2[[#This Row],[rate]],Table2[[#This Row],[Check]])</f>
        <v>1</v>
      </c>
      <c r="R3709" s="46"/>
      <c r="S3709" s="46" t="str">
        <f>IF(Table2[[#This Row],[SRO]]="EOU",VLOOKUP(Table2[[#This Row],[BE]],[2]GD.List!$C$3:$N$5014,12,0),IF(Table2[[#This Row],[SRO]]="Local","Polyester Staple Fibre","SRO 492"))</f>
        <v>Textile Chemical</v>
      </c>
    </row>
    <row r="3710" spans="1:19" x14ac:dyDescent="0.25">
      <c r="A3710" s="119" t="s">
        <v>2576</v>
      </c>
      <c r="B3710" s="116" t="s">
        <v>2682</v>
      </c>
      <c r="C3710" s="165">
        <v>168535</v>
      </c>
      <c r="D3710" s="117">
        <v>3906.9029999999998</v>
      </c>
      <c r="E3710" s="7" t="s">
        <v>2278</v>
      </c>
      <c r="F3710" s="116" t="s">
        <v>2691</v>
      </c>
      <c r="G3710" s="156">
        <v>44804</v>
      </c>
      <c r="H3710" s="82">
        <v>125890095.83</v>
      </c>
      <c r="I3710" s="50">
        <v>0.04</v>
      </c>
      <c r="J3710" s="15">
        <v>1966.6799999999998</v>
      </c>
      <c r="K3710" s="15">
        <v>49167</v>
      </c>
      <c r="L3710" s="15"/>
      <c r="M3710" s="66" t="str">
        <f>TEXT(Table2[[#This Row],[Gd.Dt]],"mmm-yy")</f>
        <v>Aug-22</v>
      </c>
      <c r="N3710" s="46" t="str">
        <f>MID(Table2[[#This Row],[BE]],6,2)</f>
        <v>IB</v>
      </c>
      <c r="O3710" s="46" t="str">
        <f>IF(Table2[[#This Row],[Type]]="IB","EOU",IF(Table2[[#This Row],[Type]]="MB","Local","492"))</f>
        <v>EOU</v>
      </c>
      <c r="P3710" s="46">
        <f>ROUND(Table2[[#This Row],[Cons]]/Table2[[#This Row],[Qty.]],5)</f>
        <v>0.04</v>
      </c>
      <c r="Q3710" s="46" t="b">
        <f>EXACT(Table2[[#This Row],[rate]],Table2[[#This Row],[Check]])</f>
        <v>1</v>
      </c>
      <c r="R3710" s="46"/>
      <c r="S3710" s="46" t="str">
        <f>IF(Table2[[#This Row],[SRO]]="EOU",VLOOKUP(Table2[[#This Row],[BE]],[2]GD.List!$C$3:$N$5014,12,0),IF(Table2[[#This Row],[SRO]]="Local","Polyester Staple Fibre","SRO 492"))</f>
        <v>Textile Chemical</v>
      </c>
    </row>
    <row r="3711" spans="1:19" x14ac:dyDescent="0.25">
      <c r="A3711" s="119" t="s">
        <v>2576</v>
      </c>
      <c r="B3711" s="116" t="s">
        <v>2678</v>
      </c>
      <c r="C3711" s="165">
        <v>25690</v>
      </c>
      <c r="D3711" s="117">
        <v>3906.9029999999998</v>
      </c>
      <c r="E3711" s="7" t="s">
        <v>2683</v>
      </c>
      <c r="F3711" s="116" t="s">
        <v>2690</v>
      </c>
      <c r="G3711" s="156">
        <v>44803</v>
      </c>
      <c r="H3711" s="82">
        <v>19808338.43</v>
      </c>
      <c r="I3711" s="50">
        <v>0.04</v>
      </c>
      <c r="J3711" s="15">
        <v>385.96000000000004</v>
      </c>
      <c r="K3711" s="15">
        <v>9649</v>
      </c>
      <c r="L3711" s="15"/>
      <c r="M3711" s="66" t="str">
        <f>TEXT(Table2[[#This Row],[Gd.Dt]],"mmm-yy")</f>
        <v>Aug-22</v>
      </c>
      <c r="N3711" s="46" t="str">
        <f>MID(Table2[[#This Row],[BE]],6,2)</f>
        <v>IB</v>
      </c>
      <c r="O3711" s="46" t="str">
        <f>IF(Table2[[#This Row],[Type]]="IB","EOU",IF(Table2[[#This Row],[Type]]="MB","Local","492"))</f>
        <v>EOU</v>
      </c>
      <c r="P3711" s="46">
        <f>ROUND(Table2[[#This Row],[Cons]]/Table2[[#This Row],[Qty.]],5)</f>
        <v>0.04</v>
      </c>
      <c r="Q3711" s="46" t="b">
        <f>EXACT(Table2[[#This Row],[rate]],Table2[[#This Row],[Check]])</f>
        <v>1</v>
      </c>
      <c r="R3711" s="46"/>
      <c r="S3711" s="46" t="str">
        <f>IF(Table2[[#This Row],[SRO]]="EOU",VLOOKUP(Table2[[#This Row],[BE]],[2]GD.List!$C$3:$N$5014,12,0),IF(Table2[[#This Row],[SRO]]="Local","Polyester Staple Fibre","SRO 492"))</f>
        <v>Textile Chemical</v>
      </c>
    </row>
    <row r="3712" spans="1:19" x14ac:dyDescent="0.25">
      <c r="A3712" s="119" t="s">
        <v>2576</v>
      </c>
      <c r="B3712" s="116" t="s">
        <v>2680</v>
      </c>
      <c r="C3712" s="165">
        <v>14510</v>
      </c>
      <c r="D3712" s="117">
        <v>3906.9029999999998</v>
      </c>
      <c r="E3712" s="7" t="s">
        <v>2688</v>
      </c>
      <c r="F3712" s="116" t="s">
        <v>2694</v>
      </c>
      <c r="G3712" s="156">
        <v>44804</v>
      </c>
      <c r="H3712" s="82">
        <v>26579381.289999999</v>
      </c>
      <c r="I3712" s="50">
        <v>0.04</v>
      </c>
      <c r="J3712" s="15">
        <v>488.64</v>
      </c>
      <c r="K3712" s="15">
        <v>12216</v>
      </c>
      <c r="L3712" s="15"/>
      <c r="M3712" s="66" t="str">
        <f>TEXT(Table2[[#This Row],[Gd.Dt]],"mmm-yy")</f>
        <v>Aug-22</v>
      </c>
      <c r="N3712" s="46" t="str">
        <f>MID(Table2[[#This Row],[BE]],6,2)</f>
        <v>IB</v>
      </c>
      <c r="O3712" s="46" t="str">
        <f>IF(Table2[[#This Row],[Type]]="IB","EOU",IF(Table2[[#This Row],[Type]]="MB","Local","492"))</f>
        <v>EOU</v>
      </c>
      <c r="P3712" s="46">
        <f>ROUND(Table2[[#This Row],[Cons]]/Table2[[#This Row],[Qty.]],5)</f>
        <v>0.04</v>
      </c>
      <c r="Q3712" s="46" t="b">
        <f>EXACT(Table2[[#This Row],[rate]],Table2[[#This Row],[Check]])</f>
        <v>1</v>
      </c>
      <c r="R3712" s="46"/>
      <c r="S3712" s="46" t="str">
        <f>IF(Table2[[#This Row],[SRO]]="EOU",VLOOKUP(Table2[[#This Row],[BE]],[2]GD.List!$C$3:$N$5014,12,0),IF(Table2[[#This Row],[SRO]]="Local","Polyester Staple Fibre","SRO 492"))</f>
        <v>Textile Chemical</v>
      </c>
    </row>
    <row r="3713" spans="1:19" x14ac:dyDescent="0.25">
      <c r="A3713" s="119" t="s">
        <v>2576</v>
      </c>
      <c r="B3713" s="116" t="s">
        <v>2681</v>
      </c>
      <c r="C3713" s="165">
        <v>16000</v>
      </c>
      <c r="D3713" s="117">
        <v>3906.9029999999998</v>
      </c>
      <c r="E3713" s="7" t="s">
        <v>2689</v>
      </c>
      <c r="F3713" s="116" t="s">
        <v>2692</v>
      </c>
      <c r="G3713" s="156">
        <v>44804</v>
      </c>
      <c r="H3713" s="82">
        <v>22229092.280000001</v>
      </c>
      <c r="I3713" s="50">
        <v>0.04</v>
      </c>
      <c r="J3713" s="15">
        <v>521.88</v>
      </c>
      <c r="K3713" s="15">
        <v>13047</v>
      </c>
      <c r="L3713" s="15"/>
      <c r="M3713" s="66" t="str">
        <f>TEXT(Table2[[#This Row],[Gd.Dt]],"mmm-yy")</f>
        <v>Aug-22</v>
      </c>
      <c r="N3713" s="46" t="str">
        <f>MID(Table2[[#This Row],[BE]],6,2)</f>
        <v>IB</v>
      </c>
      <c r="O3713" s="46" t="str">
        <f>IF(Table2[[#This Row],[Type]]="IB","EOU",IF(Table2[[#This Row],[Type]]="MB","Local","492"))</f>
        <v>EOU</v>
      </c>
      <c r="P3713" s="46">
        <f>ROUND(Table2[[#This Row],[Cons]]/Table2[[#This Row],[Qty.]],5)</f>
        <v>0.04</v>
      </c>
      <c r="Q3713" s="46" t="b">
        <f>EXACT(Table2[[#This Row],[rate]],Table2[[#This Row],[Check]])</f>
        <v>1</v>
      </c>
      <c r="R3713" s="46"/>
      <c r="S3713" s="46" t="str">
        <f>IF(Table2[[#This Row],[SRO]]="EOU",VLOOKUP(Table2[[#This Row],[BE]],[2]GD.List!$C$3:$N$5014,12,0),IF(Table2[[#This Row],[SRO]]="Local","Polyester Staple Fibre","SRO 492"))</f>
        <v>Textile Chemical</v>
      </c>
    </row>
    <row r="3714" spans="1:19" x14ac:dyDescent="0.25">
      <c r="A3714" s="120" t="s">
        <v>2576</v>
      </c>
      <c r="B3714" s="116" t="s">
        <v>2679</v>
      </c>
      <c r="C3714" s="165">
        <v>9856</v>
      </c>
      <c r="D3714" s="117">
        <v>3906.9029999999998</v>
      </c>
      <c r="E3714" s="7" t="s">
        <v>2685</v>
      </c>
      <c r="F3714" s="116" t="s">
        <v>2693</v>
      </c>
      <c r="G3714" s="156">
        <v>44804</v>
      </c>
      <c r="H3714" s="82">
        <v>9311766.2699999996</v>
      </c>
      <c r="I3714" s="50">
        <v>0.04</v>
      </c>
      <c r="J3714" s="15">
        <v>78.12</v>
      </c>
      <c r="K3714" s="15">
        <v>1953</v>
      </c>
      <c r="L3714" s="15"/>
      <c r="M3714" s="66" t="str">
        <f>TEXT(Table2[[#This Row],[Gd.Dt]],"mmm-yy")</f>
        <v>Aug-22</v>
      </c>
      <c r="N3714" s="46" t="str">
        <f>MID(Table2[[#This Row],[BE]],6,2)</f>
        <v>IB</v>
      </c>
      <c r="O3714" s="46" t="str">
        <f>IF(Table2[[#This Row],[Type]]="IB","EOU",IF(Table2[[#This Row],[Type]]="MB","Local","492"))</f>
        <v>EOU</v>
      </c>
      <c r="P3714" s="46">
        <f>ROUND(Table2[[#This Row],[Cons]]/Table2[[#This Row],[Qty.]],5)</f>
        <v>0.04</v>
      </c>
      <c r="Q3714" s="46" t="b">
        <f>EXACT(Table2[[#This Row],[rate]],Table2[[#This Row],[Check]])</f>
        <v>1</v>
      </c>
      <c r="R3714" s="46"/>
      <c r="S3714" s="46" t="str">
        <f>IF(Table2[[#This Row],[SRO]]="EOU",VLOOKUP(Table2[[#This Row],[BE]],[2]GD.List!$C$3:$N$5014,12,0),IF(Table2[[#This Row],[SRO]]="Local","Polyester Staple Fibre","SRO 492"))</f>
        <v>Textile Chemical</v>
      </c>
    </row>
    <row r="3715" spans="1:19" x14ac:dyDescent="0.25">
      <c r="A3715" s="119" t="s">
        <v>2657</v>
      </c>
      <c r="B3715" s="116" t="s">
        <v>2682</v>
      </c>
      <c r="C3715" s="165">
        <v>168535</v>
      </c>
      <c r="D3715" s="117">
        <v>3906.9090000000001</v>
      </c>
      <c r="E3715" s="7" t="s">
        <v>2278</v>
      </c>
      <c r="F3715" s="116" t="s">
        <v>2691</v>
      </c>
      <c r="G3715" s="156">
        <v>44804</v>
      </c>
      <c r="H3715" s="82">
        <v>125890095.83</v>
      </c>
      <c r="I3715" s="50">
        <v>0.04</v>
      </c>
      <c r="J3715" s="15">
        <v>477.59</v>
      </c>
      <c r="K3715" s="15">
        <v>11939.75</v>
      </c>
      <c r="L3715" s="15"/>
      <c r="M3715" s="66" t="str">
        <f>TEXT(Table2[[#This Row],[Gd.Dt]],"mmm-yy")</f>
        <v>Aug-22</v>
      </c>
      <c r="N3715" s="46" t="str">
        <f>MID(Table2[[#This Row],[BE]],6,2)</f>
        <v>IB</v>
      </c>
      <c r="O3715" s="46" t="str">
        <f>IF(Table2[[#This Row],[Type]]="IB","EOU",IF(Table2[[#This Row],[Type]]="MB","Local","492"))</f>
        <v>EOU</v>
      </c>
      <c r="P3715" s="46">
        <f>ROUND(Table2[[#This Row],[Cons]]/Table2[[#This Row],[Qty.]],5)</f>
        <v>0.04</v>
      </c>
      <c r="Q3715" s="46" t="b">
        <f>EXACT(Table2[[#This Row],[rate]],Table2[[#This Row],[Check]])</f>
        <v>1</v>
      </c>
      <c r="R3715" s="46"/>
      <c r="S3715" s="46" t="str">
        <f>IF(Table2[[#This Row],[SRO]]="EOU",VLOOKUP(Table2[[#This Row],[BE]],[2]GD.List!$C$3:$N$5014,12,0),IF(Table2[[#This Row],[SRO]]="Local","Polyester Staple Fibre","SRO 492"))</f>
        <v>Textile Chemical</v>
      </c>
    </row>
    <row r="3716" spans="1:19" x14ac:dyDescent="0.25">
      <c r="A3716" s="119" t="s">
        <v>2657</v>
      </c>
      <c r="B3716" s="116" t="s">
        <v>2678</v>
      </c>
      <c r="C3716" s="165">
        <v>25690</v>
      </c>
      <c r="D3716" s="117">
        <v>3906.9090000000001</v>
      </c>
      <c r="E3716" s="7" t="s">
        <v>2683</v>
      </c>
      <c r="F3716" s="116" t="s">
        <v>2690</v>
      </c>
      <c r="G3716" s="156">
        <v>44803</v>
      </c>
      <c r="H3716" s="82">
        <v>19808338.43</v>
      </c>
      <c r="I3716" s="50">
        <v>0.04</v>
      </c>
      <c r="J3716" s="15">
        <v>385.96000000000004</v>
      </c>
      <c r="K3716" s="15">
        <v>9649</v>
      </c>
      <c r="L3716" s="15"/>
      <c r="M3716" s="66" t="str">
        <f>TEXT(Table2[[#This Row],[Gd.Dt]],"mmm-yy")</f>
        <v>Aug-22</v>
      </c>
      <c r="N3716" s="46" t="str">
        <f>MID(Table2[[#This Row],[BE]],6,2)</f>
        <v>IB</v>
      </c>
      <c r="O3716" s="46" t="str">
        <f>IF(Table2[[#This Row],[Type]]="IB","EOU",IF(Table2[[#This Row],[Type]]="MB","Local","492"))</f>
        <v>EOU</v>
      </c>
      <c r="P3716" s="46">
        <f>ROUND(Table2[[#This Row],[Cons]]/Table2[[#This Row],[Qty.]],5)</f>
        <v>0.04</v>
      </c>
      <c r="Q3716" s="46" t="b">
        <f>EXACT(Table2[[#This Row],[rate]],Table2[[#This Row],[Check]])</f>
        <v>1</v>
      </c>
      <c r="R3716" s="46"/>
      <c r="S3716" s="46" t="str">
        <f>IF(Table2[[#This Row],[SRO]]="EOU",VLOOKUP(Table2[[#This Row],[BE]],[2]GD.List!$C$3:$N$5014,12,0),IF(Table2[[#This Row],[SRO]]="Local","Polyester Staple Fibre","SRO 492"))</f>
        <v>Textile Chemical</v>
      </c>
    </row>
    <row r="3717" spans="1:19" x14ac:dyDescent="0.25">
      <c r="A3717" s="119" t="s">
        <v>2657</v>
      </c>
      <c r="B3717" s="116" t="s">
        <v>2680</v>
      </c>
      <c r="C3717" s="165">
        <v>14510</v>
      </c>
      <c r="D3717" s="117">
        <v>3906.9090000000001</v>
      </c>
      <c r="E3717" s="7" t="s">
        <v>2688</v>
      </c>
      <c r="F3717" s="116" t="s">
        <v>2694</v>
      </c>
      <c r="G3717" s="156">
        <v>44804</v>
      </c>
      <c r="H3717" s="82">
        <v>26579381.289999999</v>
      </c>
      <c r="I3717" s="50">
        <v>0.04</v>
      </c>
      <c r="J3717" s="15">
        <v>488.64</v>
      </c>
      <c r="K3717" s="15">
        <v>12216</v>
      </c>
      <c r="L3717" s="15"/>
      <c r="M3717" s="66" t="str">
        <f>TEXT(Table2[[#This Row],[Gd.Dt]],"mmm-yy")</f>
        <v>Aug-22</v>
      </c>
      <c r="N3717" s="46" t="str">
        <f>MID(Table2[[#This Row],[BE]],6,2)</f>
        <v>IB</v>
      </c>
      <c r="O3717" s="46" t="str">
        <f>IF(Table2[[#This Row],[Type]]="IB","EOU",IF(Table2[[#This Row],[Type]]="MB","Local","492"))</f>
        <v>EOU</v>
      </c>
      <c r="P3717" s="46">
        <f>ROUND(Table2[[#This Row],[Cons]]/Table2[[#This Row],[Qty.]],5)</f>
        <v>0.04</v>
      </c>
      <c r="Q3717" s="46" t="b">
        <f>EXACT(Table2[[#This Row],[rate]],Table2[[#This Row],[Check]])</f>
        <v>1</v>
      </c>
      <c r="R3717" s="46"/>
      <c r="S3717" s="46" t="str">
        <f>IF(Table2[[#This Row],[SRO]]="EOU",VLOOKUP(Table2[[#This Row],[BE]],[2]GD.List!$C$3:$N$5014,12,0),IF(Table2[[#This Row],[SRO]]="Local","Polyester Staple Fibre","SRO 492"))</f>
        <v>Textile Chemical</v>
      </c>
    </row>
    <row r="3718" spans="1:19" x14ac:dyDescent="0.25">
      <c r="A3718" s="119" t="s">
        <v>2657</v>
      </c>
      <c r="B3718" s="116" t="s">
        <v>2681</v>
      </c>
      <c r="C3718" s="165">
        <v>16000</v>
      </c>
      <c r="D3718" s="117">
        <v>3906.9090000000001</v>
      </c>
      <c r="E3718" s="7" t="s">
        <v>2689</v>
      </c>
      <c r="F3718" s="116" t="s">
        <v>2692</v>
      </c>
      <c r="G3718" s="156">
        <v>44804</v>
      </c>
      <c r="H3718" s="82">
        <v>22229092.280000001</v>
      </c>
      <c r="I3718" s="50">
        <v>0.04</v>
      </c>
      <c r="J3718" s="15">
        <v>521.88</v>
      </c>
      <c r="K3718" s="15">
        <v>13047</v>
      </c>
      <c r="L3718" s="15"/>
      <c r="M3718" s="66" t="str">
        <f>TEXT(Table2[[#This Row],[Gd.Dt]],"mmm-yy")</f>
        <v>Aug-22</v>
      </c>
      <c r="N3718" s="46" t="str">
        <f>MID(Table2[[#This Row],[BE]],6,2)</f>
        <v>IB</v>
      </c>
      <c r="O3718" s="46" t="str">
        <f>IF(Table2[[#This Row],[Type]]="IB","EOU",IF(Table2[[#This Row],[Type]]="MB","Local","492"))</f>
        <v>EOU</v>
      </c>
      <c r="P3718" s="46">
        <f>ROUND(Table2[[#This Row],[Cons]]/Table2[[#This Row],[Qty.]],5)</f>
        <v>0.04</v>
      </c>
      <c r="Q3718" s="46" t="b">
        <f>EXACT(Table2[[#This Row],[rate]],Table2[[#This Row],[Check]])</f>
        <v>1</v>
      </c>
      <c r="R3718" s="46"/>
      <c r="S3718" s="46" t="str">
        <f>IF(Table2[[#This Row],[SRO]]="EOU",VLOOKUP(Table2[[#This Row],[BE]],[2]GD.List!$C$3:$N$5014,12,0),IF(Table2[[#This Row],[SRO]]="Local","Polyester Staple Fibre","SRO 492"))</f>
        <v>Textile Chemical</v>
      </c>
    </row>
    <row r="3719" spans="1:19" x14ac:dyDescent="0.25">
      <c r="A3719" s="120" t="s">
        <v>2657</v>
      </c>
      <c r="B3719" s="116" t="s">
        <v>2679</v>
      </c>
      <c r="C3719" s="165">
        <v>9856</v>
      </c>
      <c r="D3719" s="117">
        <v>3906.9090000000001</v>
      </c>
      <c r="E3719" s="7" t="s">
        <v>2685</v>
      </c>
      <c r="F3719" s="116" t="s">
        <v>2693</v>
      </c>
      <c r="G3719" s="156">
        <v>44804</v>
      </c>
      <c r="H3719" s="82">
        <v>9311766.2699999996</v>
      </c>
      <c r="I3719" s="50">
        <v>0.04</v>
      </c>
      <c r="J3719" s="15">
        <v>78.12</v>
      </c>
      <c r="K3719" s="15">
        <v>1953</v>
      </c>
      <c r="L3719" s="15"/>
      <c r="M3719" s="66" t="str">
        <f>TEXT(Table2[[#This Row],[Gd.Dt]],"mmm-yy")</f>
        <v>Aug-22</v>
      </c>
      <c r="N3719" s="46" t="str">
        <f>MID(Table2[[#This Row],[BE]],6,2)</f>
        <v>IB</v>
      </c>
      <c r="O3719" s="46" t="str">
        <f>IF(Table2[[#This Row],[Type]]="IB","EOU",IF(Table2[[#This Row],[Type]]="MB","Local","492"))</f>
        <v>EOU</v>
      </c>
      <c r="P3719" s="46">
        <f>ROUND(Table2[[#This Row],[Cons]]/Table2[[#This Row],[Qty.]],5)</f>
        <v>0.04</v>
      </c>
      <c r="Q3719" s="46" t="b">
        <f>EXACT(Table2[[#This Row],[rate]],Table2[[#This Row],[Check]])</f>
        <v>1</v>
      </c>
      <c r="R3719" s="46"/>
      <c r="S3719" s="46" t="str">
        <f>IF(Table2[[#This Row],[SRO]]="EOU",VLOOKUP(Table2[[#This Row],[BE]],[2]GD.List!$C$3:$N$5014,12,0),IF(Table2[[#This Row],[SRO]]="Local","Polyester Staple Fibre","SRO 492"))</f>
        <v>Textile Chemical</v>
      </c>
    </row>
    <row r="3720" spans="1:19" x14ac:dyDescent="0.25">
      <c r="A3720" s="119" t="s">
        <v>2672</v>
      </c>
      <c r="B3720" s="116" t="s">
        <v>2678</v>
      </c>
      <c r="C3720" s="165">
        <v>25690</v>
      </c>
      <c r="D3720" s="117">
        <v>3402.9</v>
      </c>
      <c r="E3720" s="7" t="s">
        <v>2683</v>
      </c>
      <c r="F3720" s="116" t="s">
        <v>2690</v>
      </c>
      <c r="G3720" s="156">
        <v>44803</v>
      </c>
      <c r="H3720" s="82">
        <v>19808338.43</v>
      </c>
      <c r="I3720" s="50">
        <v>7.0000000000000007E-2</v>
      </c>
      <c r="J3720" s="15">
        <v>641.34</v>
      </c>
      <c r="K3720" s="15">
        <v>9162</v>
      </c>
      <c r="L3720" s="15"/>
      <c r="M3720" s="66" t="str">
        <f>TEXT(Table2[[#This Row],[Gd.Dt]],"mmm-yy")</f>
        <v>Aug-22</v>
      </c>
      <c r="N3720" s="46" t="str">
        <f>MID(Table2[[#This Row],[BE]],6,2)</f>
        <v>IB</v>
      </c>
      <c r="O3720" s="46" t="str">
        <f>IF(Table2[[#This Row],[Type]]="IB","EOU",IF(Table2[[#This Row],[Type]]="MB","Local","492"))</f>
        <v>EOU</v>
      </c>
      <c r="P3720" s="46">
        <f>ROUND(Table2[[#This Row],[Cons]]/Table2[[#This Row],[Qty.]],5)</f>
        <v>7.0000000000000007E-2</v>
      </c>
      <c r="Q3720" s="46" t="b">
        <f>EXACT(Table2[[#This Row],[rate]],Table2[[#This Row],[Check]])</f>
        <v>1</v>
      </c>
      <c r="R3720" s="46"/>
      <c r="S3720" s="46" t="str">
        <f>IF(Table2[[#This Row],[SRO]]="EOU",VLOOKUP(Table2[[#This Row],[BE]],[2]GD.List!$C$3:$N$5014,12,0),IF(Table2[[#This Row],[SRO]]="Local","Polyester Staple Fibre","SRO 492"))</f>
        <v>Textile Chemical</v>
      </c>
    </row>
    <row r="3721" spans="1:19" x14ac:dyDescent="0.25">
      <c r="A3721" s="120" t="s">
        <v>2672</v>
      </c>
      <c r="B3721" s="116" t="s">
        <v>2680</v>
      </c>
      <c r="C3721" s="165">
        <v>14510</v>
      </c>
      <c r="D3721" s="117">
        <v>3402.9</v>
      </c>
      <c r="E3721" s="7" t="s">
        <v>2688</v>
      </c>
      <c r="F3721" s="116" t="s">
        <v>2694</v>
      </c>
      <c r="G3721" s="156">
        <v>44804</v>
      </c>
      <c r="H3721" s="82">
        <v>26579381.289999999</v>
      </c>
      <c r="I3721" s="50">
        <v>7.0000000000000007E-2</v>
      </c>
      <c r="J3721" s="15">
        <v>712.11</v>
      </c>
      <c r="K3721" s="15">
        <v>10173</v>
      </c>
      <c r="L3721" s="15"/>
      <c r="M3721" s="66" t="str">
        <f>TEXT(Table2[[#This Row],[Gd.Dt]],"mmm-yy")</f>
        <v>Aug-22</v>
      </c>
      <c r="N3721" s="46" t="str">
        <f>MID(Table2[[#This Row],[BE]],6,2)</f>
        <v>IB</v>
      </c>
      <c r="O3721" s="46" t="str">
        <f>IF(Table2[[#This Row],[Type]]="IB","EOU",IF(Table2[[#This Row],[Type]]="MB","Local","492"))</f>
        <v>EOU</v>
      </c>
      <c r="P3721" s="46">
        <f>ROUND(Table2[[#This Row],[Cons]]/Table2[[#This Row],[Qty.]],5)</f>
        <v>7.0000000000000007E-2</v>
      </c>
      <c r="Q3721" s="46" t="b">
        <f>EXACT(Table2[[#This Row],[rate]],Table2[[#This Row],[Check]])</f>
        <v>1</v>
      </c>
      <c r="R3721" s="46"/>
      <c r="S3721" s="46" t="str">
        <f>IF(Table2[[#This Row],[SRO]]="EOU",VLOOKUP(Table2[[#This Row],[BE]],[2]GD.List!$C$3:$N$5014,12,0),IF(Table2[[#This Row],[SRO]]="Local","Polyester Staple Fibre","SRO 492"))</f>
        <v>Textile Chemical</v>
      </c>
    </row>
    <row r="3722" spans="1:19" x14ac:dyDescent="0.25">
      <c r="A3722" s="120" t="s">
        <v>2684</v>
      </c>
      <c r="B3722" s="116" t="s">
        <v>2678</v>
      </c>
      <c r="C3722" s="165">
        <v>25690</v>
      </c>
      <c r="D3722" s="117">
        <v>5407.52</v>
      </c>
      <c r="E3722" s="7" t="s">
        <v>2683</v>
      </c>
      <c r="F3722" s="116" t="s">
        <v>2690</v>
      </c>
      <c r="G3722" s="156">
        <v>44803</v>
      </c>
      <c r="H3722" s="82">
        <v>19808338.43</v>
      </c>
      <c r="I3722" s="50">
        <v>1.0101</v>
      </c>
      <c r="J3722" s="15">
        <v>838.81</v>
      </c>
      <c r="K3722" s="15">
        <v>830.42</v>
      </c>
      <c r="L3722" s="15"/>
      <c r="M3722" s="66" t="str">
        <f>TEXT(Table2[[#This Row],[Gd.Dt]],"mmm-yy")</f>
        <v>Aug-22</v>
      </c>
      <c r="N3722" s="46" t="str">
        <f>MID(Table2[[#This Row],[BE]],6,2)</f>
        <v>IB</v>
      </c>
      <c r="O3722" s="46" t="str">
        <f>IF(Table2[[#This Row],[Type]]="IB","EOU",IF(Table2[[#This Row],[Type]]="MB","Local","492"))</f>
        <v>EOU</v>
      </c>
      <c r="P3722" s="46">
        <f>ROUND(Table2[[#This Row],[Cons]]/Table2[[#This Row],[Qty.]],5)</f>
        <v>1.0101</v>
      </c>
      <c r="Q3722" s="46" t="b">
        <f>EXACT(Table2[[#This Row],[rate]],Table2[[#This Row],[Check]])</f>
        <v>1</v>
      </c>
      <c r="R3722" s="46"/>
      <c r="S3722" s="46" t="str">
        <f>IF(Table2[[#This Row],[SRO]]="EOU",VLOOKUP(Table2[[#This Row],[BE]],[2]GD.List!$C$3:$N$5014,12,0),IF(Table2[[#This Row],[SRO]]="Local","Polyester Staple Fibre","SRO 492"))</f>
        <v>Polyester Fabric</v>
      </c>
    </row>
    <row r="3723" spans="1:19" x14ac:dyDescent="0.25">
      <c r="A3723" s="119" t="s">
        <v>2686</v>
      </c>
      <c r="B3723" s="116" t="s">
        <v>2680</v>
      </c>
      <c r="C3723" s="165">
        <v>14510</v>
      </c>
      <c r="D3723" s="117">
        <v>3204.1509999999998</v>
      </c>
      <c r="E3723" s="7" t="s">
        <v>2688</v>
      </c>
      <c r="F3723" s="116" t="s">
        <v>2694</v>
      </c>
      <c r="G3723" s="156">
        <v>44804</v>
      </c>
      <c r="H3723" s="82">
        <v>26579381.289999999</v>
      </c>
      <c r="I3723" s="50">
        <v>7.0000000000000007E-2</v>
      </c>
      <c r="J3723" s="15">
        <v>143.01</v>
      </c>
      <c r="K3723" s="15">
        <v>2043</v>
      </c>
      <c r="L3723" s="15"/>
      <c r="M3723" s="66" t="str">
        <f>TEXT(Table2[[#This Row],[Gd.Dt]],"mmm-yy")</f>
        <v>Aug-22</v>
      </c>
      <c r="N3723" s="46" t="str">
        <f>MID(Table2[[#This Row],[BE]],6,2)</f>
        <v>IB</v>
      </c>
      <c r="O3723" s="46" t="str">
        <f>IF(Table2[[#This Row],[Type]]="IB","EOU",IF(Table2[[#This Row],[Type]]="MB","Local","492"))</f>
        <v>EOU</v>
      </c>
      <c r="P3723" s="46">
        <f>ROUND(Table2[[#This Row],[Cons]]/Table2[[#This Row],[Qty.]],5)</f>
        <v>7.0000000000000007E-2</v>
      </c>
      <c r="Q3723" s="46" t="b">
        <f>EXACT(Table2[[#This Row],[rate]],Table2[[#This Row],[Check]])</f>
        <v>1</v>
      </c>
      <c r="R3723" s="46"/>
      <c r="S3723" s="46" t="str">
        <f>IF(Table2[[#This Row],[SRO]]="EOU",VLOOKUP(Table2[[#This Row],[BE]],[2]GD.List!$C$3:$N$5014,12,0),IF(Table2[[#This Row],[SRO]]="Local","Polyester Staple Fibre","SRO 492"))</f>
        <v>Textile Dyes</v>
      </c>
    </row>
    <row r="3724" spans="1:19" x14ac:dyDescent="0.25">
      <c r="A3724" s="120" t="s">
        <v>2686</v>
      </c>
      <c r="B3724" s="116" t="s">
        <v>2679</v>
      </c>
      <c r="C3724" s="165">
        <v>9856</v>
      </c>
      <c r="D3724" s="117">
        <v>3204.1509999999998</v>
      </c>
      <c r="E3724" s="7" t="s">
        <v>2685</v>
      </c>
      <c r="F3724" s="116" t="s">
        <v>2693</v>
      </c>
      <c r="G3724" s="156">
        <v>44804</v>
      </c>
      <c r="H3724" s="82">
        <v>9311766.2699999996</v>
      </c>
      <c r="I3724" s="50">
        <v>7.0000000000000007E-2</v>
      </c>
      <c r="J3724" s="15">
        <v>136.70999999999998</v>
      </c>
      <c r="K3724" s="15">
        <v>1953</v>
      </c>
      <c r="L3724" s="15"/>
      <c r="M3724" s="66" t="str">
        <f>TEXT(Table2[[#This Row],[Gd.Dt]],"mmm-yy")</f>
        <v>Aug-22</v>
      </c>
      <c r="N3724" s="46" t="str">
        <f>MID(Table2[[#This Row],[BE]],6,2)</f>
        <v>IB</v>
      </c>
      <c r="O3724" s="46" t="str">
        <f>IF(Table2[[#This Row],[Type]]="IB","EOU",IF(Table2[[#This Row],[Type]]="MB","Local","492"))</f>
        <v>EOU</v>
      </c>
      <c r="P3724" s="46">
        <f>ROUND(Table2[[#This Row],[Cons]]/Table2[[#This Row],[Qty.]],5)</f>
        <v>7.0000000000000007E-2</v>
      </c>
      <c r="Q3724" s="46" t="b">
        <f>EXACT(Table2[[#This Row],[rate]],Table2[[#This Row],[Check]])</f>
        <v>1</v>
      </c>
      <c r="R3724" s="46"/>
      <c r="S3724" s="46" t="str">
        <f>IF(Table2[[#This Row],[SRO]]="EOU",VLOOKUP(Table2[[#This Row],[BE]],[2]GD.List!$C$3:$N$5014,12,0),IF(Table2[[#This Row],[SRO]]="Local","Polyester Staple Fibre","SRO 492"))</f>
        <v>Textile Dyes</v>
      </c>
    </row>
    <row r="3725" spans="1:19" x14ac:dyDescent="0.25">
      <c r="A3725" s="119" t="s">
        <v>2687</v>
      </c>
      <c r="B3725" s="116" t="s">
        <v>2680</v>
      </c>
      <c r="C3725" s="165">
        <v>14510</v>
      </c>
      <c r="D3725" s="117">
        <v>3204.16</v>
      </c>
      <c r="E3725" s="7" t="s">
        <v>2688</v>
      </c>
      <c r="F3725" s="116" t="s">
        <v>2694</v>
      </c>
      <c r="G3725" s="156">
        <v>44804</v>
      </c>
      <c r="H3725" s="82">
        <v>26579381.289999999</v>
      </c>
      <c r="I3725" s="50">
        <v>7.0000000000000007E-2</v>
      </c>
      <c r="J3725" s="15">
        <v>143.01</v>
      </c>
      <c r="K3725" s="15">
        <v>2043</v>
      </c>
      <c r="L3725" s="15"/>
      <c r="M3725" s="66" t="str">
        <f>TEXT(Table2[[#This Row],[Gd.Dt]],"mmm-yy")</f>
        <v>Aug-22</v>
      </c>
      <c r="N3725" s="46" t="str">
        <f>MID(Table2[[#This Row],[BE]],6,2)</f>
        <v>IB</v>
      </c>
      <c r="O3725" s="46" t="str">
        <f>IF(Table2[[#This Row],[Type]]="IB","EOU",IF(Table2[[#This Row],[Type]]="MB","Local","492"))</f>
        <v>EOU</v>
      </c>
      <c r="P3725" s="46">
        <f>ROUND(Table2[[#This Row],[Cons]]/Table2[[#This Row],[Qty.]],5)</f>
        <v>7.0000000000000007E-2</v>
      </c>
      <c r="Q3725" s="46" t="b">
        <f>EXACT(Table2[[#This Row],[rate]],Table2[[#This Row],[Check]])</f>
        <v>1</v>
      </c>
      <c r="R3725" s="46"/>
      <c r="S3725" s="46" t="str">
        <f>IF(Table2[[#This Row],[SRO]]="EOU",VLOOKUP(Table2[[#This Row],[BE]],[2]GD.List!$C$3:$N$5014,12,0),IF(Table2[[#This Row],[SRO]]="Local","Polyester Staple Fibre","SRO 492"))</f>
        <v>Textile Dyes</v>
      </c>
    </row>
    <row r="3726" spans="1:19" x14ac:dyDescent="0.25">
      <c r="A3726" s="119" t="s">
        <v>2687</v>
      </c>
      <c r="B3726" s="119" t="s">
        <v>2679</v>
      </c>
      <c r="C3726" s="170">
        <v>9856</v>
      </c>
      <c r="D3726" s="171">
        <v>3204.16</v>
      </c>
      <c r="E3726" s="162" t="s">
        <v>2685</v>
      </c>
      <c r="F3726" s="119" t="s">
        <v>2693</v>
      </c>
      <c r="G3726" s="163">
        <v>44804</v>
      </c>
      <c r="H3726" s="172">
        <v>9311766.2699999996</v>
      </c>
      <c r="I3726" s="53">
        <v>7.0000000000000007E-2</v>
      </c>
      <c r="J3726" s="30">
        <v>136.70999999999998</v>
      </c>
      <c r="K3726" s="30">
        <v>1953</v>
      </c>
      <c r="L3726" s="30"/>
      <c r="M3726" s="67" t="str">
        <f>TEXT(Table2[[#This Row],[Gd.Dt]],"mmm-yy")</f>
        <v>Aug-22</v>
      </c>
      <c r="N3726" s="47" t="str">
        <f>MID(Table2[[#This Row],[BE]],6,2)</f>
        <v>IB</v>
      </c>
      <c r="O3726" s="47" t="str">
        <f>IF(Table2[[#This Row],[Type]]="IB","EOU",IF(Table2[[#This Row],[Type]]="MB","Local","492"))</f>
        <v>EOU</v>
      </c>
      <c r="P3726" s="47">
        <f>ROUND(Table2[[#This Row],[Cons]]/Table2[[#This Row],[Qty.]],5)</f>
        <v>7.0000000000000007E-2</v>
      </c>
      <c r="Q3726" s="47" t="b">
        <f>EXACT(Table2[[#This Row],[rate]],Table2[[#This Row],[Check]])</f>
        <v>1</v>
      </c>
      <c r="R3726" s="47"/>
      <c r="S3726" s="47" t="str">
        <f>IF(Table2[[#This Row],[SRO]]="EOU",VLOOKUP(Table2[[#This Row],[BE]],[2]GD.List!$C$3:$N$5014,12,0),IF(Table2[[#This Row],[SRO]]="Local","Polyester Staple Fibre","SRO 492"))</f>
        <v>Textile Dyes</v>
      </c>
    </row>
    <row r="3727" spans="1:19" x14ac:dyDescent="0.25">
      <c r="A3727" s="120" t="s">
        <v>2221</v>
      </c>
      <c r="B3727" s="116" t="s">
        <v>2696</v>
      </c>
      <c r="C3727" s="165">
        <v>32150</v>
      </c>
      <c r="D3727" s="117">
        <v>5201.009</v>
      </c>
      <c r="E3727" s="7" t="s">
        <v>2705</v>
      </c>
      <c r="F3727" s="116" t="s">
        <v>2711</v>
      </c>
      <c r="G3727" s="156">
        <v>44804</v>
      </c>
      <c r="H3727" s="82">
        <v>30644160</v>
      </c>
      <c r="I3727" s="50">
        <v>0.48980000000000001</v>
      </c>
      <c r="J3727" s="15">
        <v>2337.8200000000002</v>
      </c>
      <c r="K3727" s="15">
        <v>4773</v>
      </c>
      <c r="L3727" s="15"/>
      <c r="M3727" s="66" t="str">
        <f>TEXT(Table2[[#This Row],[Gd.Dt]],"mmm-yy")</f>
        <v>Aug-22</v>
      </c>
      <c r="N3727" s="46" t="str">
        <f>MID(Table2[[#This Row],[BE]],6,2)</f>
        <v>IB</v>
      </c>
      <c r="O3727" s="46" t="str">
        <f>IF(Table2[[#This Row],[Type]]="IB","EOU",IF(Table2[[#This Row],[Type]]="MB","Local","492"))</f>
        <v>EOU</v>
      </c>
      <c r="P3727" s="46">
        <f>ROUND(Table2[[#This Row],[Cons]]/Table2[[#This Row],[Qty.]],5)</f>
        <v>0.48980000000000001</v>
      </c>
      <c r="Q3727" s="46" t="b">
        <f>EXACT(Table2[[#This Row],[rate]],Table2[[#This Row],[Check]])</f>
        <v>1</v>
      </c>
      <c r="R3727" s="46"/>
      <c r="S3727" s="46" t="str">
        <f>IF(Table2[[#This Row],[SRO]]="EOU",VLOOKUP(Table2[[#This Row],[BE]],[2]GD.List!$C$3:$N$5014,12,0),IF(Table2[[#This Row],[SRO]]="Local","Polyester Staple Fibre","SRO 492"))</f>
        <v>Raw Cotton</v>
      </c>
    </row>
    <row r="3728" spans="1:19" x14ac:dyDescent="0.25">
      <c r="A3728" s="120" t="s">
        <v>2281</v>
      </c>
      <c r="B3728" s="116" t="s">
        <v>2695</v>
      </c>
      <c r="C3728" s="165">
        <v>20670</v>
      </c>
      <c r="D3728" s="117">
        <v>4821.1090000000004</v>
      </c>
      <c r="E3728" s="7" t="s">
        <v>2701</v>
      </c>
      <c r="F3728" s="116" t="s">
        <v>2712</v>
      </c>
      <c r="G3728" s="156">
        <v>44804</v>
      </c>
      <c r="H3728" s="82">
        <v>34812848.07</v>
      </c>
      <c r="I3728" s="50">
        <v>1</v>
      </c>
      <c r="J3728" s="15">
        <v>17000</v>
      </c>
      <c r="K3728" s="15">
        <v>17000</v>
      </c>
      <c r="L3728" s="15"/>
      <c r="M3728" s="66" t="str">
        <f>TEXT(Table2[[#This Row],[Gd.Dt]],"mmm-yy")</f>
        <v>Aug-22</v>
      </c>
      <c r="N3728" s="46" t="str">
        <f>MID(Table2[[#This Row],[BE]],6,2)</f>
        <v>TI</v>
      </c>
      <c r="O3728" s="46" t="str">
        <f>IF(Table2[[#This Row],[Type]]="IB","EOU",IF(Table2[[#This Row],[Type]]="MB","Local","492"))</f>
        <v>492</v>
      </c>
      <c r="P3728" s="46">
        <f>ROUND(Table2[[#This Row],[Cons]]/Table2[[#This Row],[Qty.]],5)</f>
        <v>1</v>
      </c>
      <c r="Q3728" s="46" t="b">
        <f>EXACT(Table2[[#This Row],[rate]],Table2[[#This Row],[Check]])</f>
        <v>1</v>
      </c>
      <c r="R3728" s="46"/>
      <c r="S3728" s="46" t="str">
        <f>IF(Table2[[#This Row],[SRO]]="EOU",VLOOKUP(Table2[[#This Row],[BE]],[2]GD.List!$C$3:$N$5014,12,0),IF(Table2[[#This Row],[SRO]]="Local","Polyester Staple Fibre","SRO 492"))</f>
        <v>SRO 492</v>
      </c>
    </row>
    <row r="3729" spans="1:19" x14ac:dyDescent="0.25">
      <c r="A3729" s="120" t="s">
        <v>2410</v>
      </c>
      <c r="B3729" s="116" t="s">
        <v>2695</v>
      </c>
      <c r="C3729" s="165">
        <v>20670</v>
      </c>
      <c r="D3729" s="117">
        <v>4821.1090000000004</v>
      </c>
      <c r="E3729" s="7" t="s">
        <v>2701</v>
      </c>
      <c r="F3729" s="116" t="s">
        <v>2712</v>
      </c>
      <c r="G3729" s="156">
        <v>44804</v>
      </c>
      <c r="H3729" s="82">
        <v>34812848.07</v>
      </c>
      <c r="I3729" s="50">
        <v>1</v>
      </c>
      <c r="J3729" s="15">
        <v>7</v>
      </c>
      <c r="K3729" s="15">
        <v>7</v>
      </c>
      <c r="L3729" s="15"/>
      <c r="M3729" s="66" t="str">
        <f>TEXT(Table2[[#This Row],[Gd.Dt]],"mmm-yy")</f>
        <v>Aug-22</v>
      </c>
      <c r="N3729" s="46" t="str">
        <f>MID(Table2[[#This Row],[BE]],6,2)</f>
        <v>TI</v>
      </c>
      <c r="O3729" s="46" t="str">
        <f>IF(Table2[[#This Row],[Type]]="IB","EOU",IF(Table2[[#This Row],[Type]]="MB","Local","492"))</f>
        <v>492</v>
      </c>
      <c r="P3729" s="46">
        <f>ROUND(Table2[[#This Row],[Cons]]/Table2[[#This Row],[Qty.]],5)</f>
        <v>1</v>
      </c>
      <c r="Q3729" s="46" t="b">
        <f>EXACT(Table2[[#This Row],[rate]],Table2[[#This Row],[Check]])</f>
        <v>1</v>
      </c>
      <c r="R3729" s="46"/>
      <c r="S3729" s="46" t="str">
        <f>IF(Table2[[#This Row],[SRO]]="EOU",VLOOKUP(Table2[[#This Row],[BE]],[2]GD.List!$C$3:$N$5014,12,0),IF(Table2[[#This Row],[SRO]]="Local","Polyester Staple Fibre","SRO 492"))</f>
        <v>SRO 492</v>
      </c>
    </row>
    <row r="3730" spans="1:19" x14ac:dyDescent="0.25">
      <c r="A3730" s="119" t="s">
        <v>2418</v>
      </c>
      <c r="B3730" s="116" t="s">
        <v>2698</v>
      </c>
      <c r="C3730" s="165">
        <v>1926</v>
      </c>
      <c r="D3730" s="117">
        <v>2847</v>
      </c>
      <c r="E3730" s="7" t="s">
        <v>2709</v>
      </c>
      <c r="F3730" s="116" t="s">
        <v>2713</v>
      </c>
      <c r="G3730" s="156">
        <v>44804</v>
      </c>
      <c r="H3730" s="82">
        <v>5453778.3200000003</v>
      </c>
      <c r="I3730" s="50">
        <v>0.03</v>
      </c>
      <c r="J3730" s="15">
        <v>114</v>
      </c>
      <c r="K3730" s="15">
        <v>3800</v>
      </c>
      <c r="L3730" s="15"/>
      <c r="M3730" s="66" t="str">
        <f>TEXT(Table2[[#This Row],[Gd.Dt]],"mmm-yy")</f>
        <v>Aug-22</v>
      </c>
      <c r="N3730" s="46" t="str">
        <f>MID(Table2[[#This Row],[BE]],6,2)</f>
        <v>IB</v>
      </c>
      <c r="O3730" s="46" t="str">
        <f>IF(Table2[[#This Row],[Type]]="IB","EOU",IF(Table2[[#This Row],[Type]]="MB","Local","492"))</f>
        <v>EOU</v>
      </c>
      <c r="P3730" s="46">
        <f>ROUND(Table2[[#This Row],[Cons]]/Table2[[#This Row],[Qty.]],5)</f>
        <v>0.03</v>
      </c>
      <c r="Q3730" s="46" t="b">
        <f>EXACT(Table2[[#This Row],[rate]],Table2[[#This Row],[Check]])</f>
        <v>1</v>
      </c>
      <c r="R3730" s="46"/>
      <c r="S3730" s="46" t="str">
        <f>IF(Table2[[#This Row],[SRO]]="EOU",VLOOKUP(Table2[[#This Row],[BE]],[2]GD.List!$C$3:$N$5014,12,0),IF(Table2[[#This Row],[SRO]]="Local","Polyester Staple Fibre","SRO 492"))</f>
        <v>Textile Chemical</v>
      </c>
    </row>
    <row r="3731" spans="1:19" x14ac:dyDescent="0.25">
      <c r="A3731" s="119" t="s">
        <v>2418</v>
      </c>
      <c r="B3731" s="116" t="s">
        <v>2697</v>
      </c>
      <c r="C3731" s="165">
        <v>4410</v>
      </c>
      <c r="D3731" s="117">
        <v>2847</v>
      </c>
      <c r="E3731" s="7" t="s">
        <v>2706</v>
      </c>
      <c r="F3731" s="116" t="s">
        <v>2714</v>
      </c>
      <c r="G3731" s="156">
        <v>44804</v>
      </c>
      <c r="H3731" s="82">
        <v>12504247.800000001</v>
      </c>
      <c r="I3731" s="50">
        <v>0.03</v>
      </c>
      <c r="J3731" s="15">
        <v>261.41999999999996</v>
      </c>
      <c r="K3731" s="15">
        <v>8714</v>
      </c>
      <c r="L3731" s="15"/>
      <c r="M3731" s="66" t="str">
        <f>TEXT(Table2[[#This Row],[Gd.Dt]],"mmm-yy")</f>
        <v>Aug-22</v>
      </c>
      <c r="N3731" s="46" t="str">
        <f>MID(Table2[[#This Row],[BE]],6,2)</f>
        <v>IB</v>
      </c>
      <c r="O3731" s="46" t="str">
        <f>IF(Table2[[#This Row],[Type]]="IB","EOU",IF(Table2[[#This Row],[Type]]="MB","Local","492"))</f>
        <v>EOU</v>
      </c>
      <c r="P3731" s="46">
        <f>ROUND(Table2[[#This Row],[Cons]]/Table2[[#This Row],[Qty.]],5)</f>
        <v>0.03</v>
      </c>
      <c r="Q3731" s="46" t="b">
        <f>EXACT(Table2[[#This Row],[rate]],Table2[[#This Row],[Check]])</f>
        <v>1</v>
      </c>
      <c r="R3731" s="46"/>
      <c r="S3731" s="46" t="str">
        <f>IF(Table2[[#This Row],[SRO]]="EOU",VLOOKUP(Table2[[#This Row],[BE]],[2]GD.List!$C$3:$N$5014,12,0),IF(Table2[[#This Row],[SRO]]="Local","Polyester Staple Fibre","SRO 492"))</f>
        <v>Textile Chemical</v>
      </c>
    </row>
    <row r="3732" spans="1:19" x14ac:dyDescent="0.25">
      <c r="A3732" s="119" t="s">
        <v>2418</v>
      </c>
      <c r="B3732" s="116" t="s">
        <v>2696</v>
      </c>
      <c r="C3732" s="165">
        <v>32150</v>
      </c>
      <c r="D3732" s="117">
        <v>2847</v>
      </c>
      <c r="E3732" s="7" t="s">
        <v>2705</v>
      </c>
      <c r="F3732" s="116" t="s">
        <v>2711</v>
      </c>
      <c r="G3732" s="156">
        <v>44804</v>
      </c>
      <c r="H3732" s="82">
        <v>30644160</v>
      </c>
      <c r="I3732" s="50">
        <v>0.03</v>
      </c>
      <c r="J3732" s="15">
        <v>601.92000000000007</v>
      </c>
      <c r="K3732" s="15">
        <v>20064</v>
      </c>
      <c r="L3732" s="15"/>
      <c r="M3732" s="66" t="str">
        <f>TEXT(Table2[[#This Row],[Gd.Dt]],"mmm-yy")</f>
        <v>Aug-22</v>
      </c>
      <c r="N3732" s="46" t="str">
        <f>MID(Table2[[#This Row],[BE]],6,2)</f>
        <v>IB</v>
      </c>
      <c r="O3732" s="46" t="str">
        <f>IF(Table2[[#This Row],[Type]]="IB","EOU",IF(Table2[[#This Row],[Type]]="MB","Local","492"))</f>
        <v>EOU</v>
      </c>
      <c r="P3732" s="46">
        <f>ROUND(Table2[[#This Row],[Cons]]/Table2[[#This Row],[Qty.]],5)</f>
        <v>0.03</v>
      </c>
      <c r="Q3732" s="46" t="b">
        <f>EXACT(Table2[[#This Row],[rate]],Table2[[#This Row],[Check]])</f>
        <v>1</v>
      </c>
      <c r="R3732" s="46"/>
      <c r="S3732" s="46" t="str">
        <f>IF(Table2[[#This Row],[SRO]]="EOU",VLOOKUP(Table2[[#This Row],[BE]],[2]GD.List!$C$3:$N$5014,12,0),IF(Table2[[#This Row],[SRO]]="Local","Polyester Staple Fibre","SRO 492"))</f>
        <v>Textile Chemical</v>
      </c>
    </row>
    <row r="3733" spans="1:19" x14ac:dyDescent="0.25">
      <c r="A3733" s="120" t="s">
        <v>2418</v>
      </c>
      <c r="B3733" s="116" t="s">
        <v>2702</v>
      </c>
      <c r="C3733" s="165">
        <v>13480</v>
      </c>
      <c r="D3733" s="117">
        <v>2847</v>
      </c>
      <c r="E3733" s="7" t="s">
        <v>2703</v>
      </c>
      <c r="F3733" s="116" t="s">
        <v>2715</v>
      </c>
      <c r="G3733" s="156">
        <v>44804</v>
      </c>
      <c r="H3733" s="82">
        <v>28753399</v>
      </c>
      <c r="I3733" s="50">
        <v>0.03</v>
      </c>
      <c r="J3733" s="15">
        <v>419.46</v>
      </c>
      <c r="K3733" s="15">
        <v>13982</v>
      </c>
      <c r="L3733" s="15"/>
      <c r="M3733" s="66" t="str">
        <f>TEXT(Table2[[#This Row],[Gd.Dt]],"mmm-yy")</f>
        <v>Aug-22</v>
      </c>
      <c r="N3733" s="46" t="str">
        <f>MID(Table2[[#This Row],[BE]],6,2)</f>
        <v>IB</v>
      </c>
      <c r="O3733" s="46" t="str">
        <f>IF(Table2[[#This Row],[Type]]="IB","EOU",IF(Table2[[#This Row],[Type]]="MB","Local","492"))</f>
        <v>EOU</v>
      </c>
      <c r="P3733" s="46">
        <f>ROUND(Table2[[#This Row],[Cons]]/Table2[[#This Row],[Qty.]],5)</f>
        <v>0.03</v>
      </c>
      <c r="Q3733" s="46" t="b">
        <f>EXACT(Table2[[#This Row],[rate]],Table2[[#This Row],[Check]])</f>
        <v>1</v>
      </c>
      <c r="R3733" s="46"/>
      <c r="S3733" s="46" t="str">
        <f>IF(Table2[[#This Row],[SRO]]="EOU",VLOOKUP(Table2[[#This Row],[BE]],[2]GD.List!$C$3:$N$5014,12,0),IF(Table2[[#This Row],[SRO]]="Local","Polyester Staple Fibre","SRO 492"))</f>
        <v>Textile Chemical</v>
      </c>
    </row>
    <row r="3734" spans="1:19" x14ac:dyDescent="0.25">
      <c r="A3734" s="119" t="s">
        <v>2496</v>
      </c>
      <c r="B3734" s="116" t="s">
        <v>2698</v>
      </c>
      <c r="C3734" s="165">
        <v>1926</v>
      </c>
      <c r="D3734" s="117">
        <v>3906.9090000000001</v>
      </c>
      <c r="E3734" s="7" t="s">
        <v>2709</v>
      </c>
      <c r="F3734" s="116" t="s">
        <v>2713</v>
      </c>
      <c r="G3734" s="156">
        <v>44804</v>
      </c>
      <c r="H3734" s="82">
        <v>5453778.3200000003</v>
      </c>
      <c r="I3734" s="50">
        <v>0.04</v>
      </c>
      <c r="J3734" s="15">
        <v>152</v>
      </c>
      <c r="K3734" s="15">
        <v>3800</v>
      </c>
      <c r="L3734" s="15"/>
      <c r="M3734" s="66" t="str">
        <f>TEXT(Table2[[#This Row],[Gd.Dt]],"mmm-yy")</f>
        <v>Aug-22</v>
      </c>
      <c r="N3734" s="46" t="str">
        <f>MID(Table2[[#This Row],[BE]],6,2)</f>
        <v>IB</v>
      </c>
      <c r="O3734" s="46" t="str">
        <f>IF(Table2[[#This Row],[Type]]="IB","EOU",IF(Table2[[#This Row],[Type]]="MB","Local","492"))</f>
        <v>EOU</v>
      </c>
      <c r="P3734" s="46">
        <f>ROUND(Table2[[#This Row],[Cons]]/Table2[[#This Row],[Qty.]],5)</f>
        <v>0.04</v>
      </c>
      <c r="Q3734" s="46" t="b">
        <f>EXACT(Table2[[#This Row],[rate]],Table2[[#This Row],[Check]])</f>
        <v>1</v>
      </c>
      <c r="R3734" s="46"/>
      <c r="S3734" s="46" t="str">
        <f>IF(Table2[[#This Row],[SRO]]="EOU",VLOOKUP(Table2[[#This Row],[BE]],[2]GD.List!$C$3:$N$5014,12,0),IF(Table2[[#This Row],[SRO]]="Local","Polyester Staple Fibre","SRO 492"))</f>
        <v>Textile Chemical</v>
      </c>
    </row>
    <row r="3735" spans="1:19" x14ac:dyDescent="0.25">
      <c r="A3735" s="120" t="s">
        <v>2496</v>
      </c>
      <c r="B3735" s="116" t="s">
        <v>2697</v>
      </c>
      <c r="C3735" s="165">
        <v>4410</v>
      </c>
      <c r="D3735" s="117">
        <v>3906.9090000000001</v>
      </c>
      <c r="E3735" s="7" t="s">
        <v>2706</v>
      </c>
      <c r="F3735" s="116" t="s">
        <v>2714</v>
      </c>
      <c r="G3735" s="156">
        <v>44804</v>
      </c>
      <c r="H3735" s="82">
        <v>12504247.800000001</v>
      </c>
      <c r="I3735" s="50">
        <v>0.04</v>
      </c>
      <c r="J3735" s="15">
        <v>348.56</v>
      </c>
      <c r="K3735" s="15">
        <v>8714</v>
      </c>
      <c r="L3735" s="15"/>
      <c r="M3735" s="66" t="str">
        <f>TEXT(Table2[[#This Row],[Gd.Dt]],"mmm-yy")</f>
        <v>Aug-22</v>
      </c>
      <c r="N3735" s="46" t="str">
        <f>MID(Table2[[#This Row],[BE]],6,2)</f>
        <v>IB</v>
      </c>
      <c r="O3735" s="46" t="str">
        <f>IF(Table2[[#This Row],[Type]]="IB","EOU",IF(Table2[[#This Row],[Type]]="MB","Local","492"))</f>
        <v>EOU</v>
      </c>
      <c r="P3735" s="46">
        <f>ROUND(Table2[[#This Row],[Cons]]/Table2[[#This Row],[Qty.]],5)</f>
        <v>0.04</v>
      </c>
      <c r="Q3735" s="46" t="b">
        <f>EXACT(Table2[[#This Row],[rate]],Table2[[#This Row],[Check]])</f>
        <v>1</v>
      </c>
      <c r="R3735" s="46"/>
      <c r="S3735" s="46" t="str">
        <f>IF(Table2[[#This Row],[SRO]]="EOU",VLOOKUP(Table2[[#This Row],[BE]],[2]GD.List!$C$3:$N$5014,12,0),IF(Table2[[#This Row],[SRO]]="Local","Polyester Staple Fibre","SRO 492"))</f>
        <v>Textile Chemical</v>
      </c>
    </row>
    <row r="3736" spans="1:19" x14ac:dyDescent="0.25">
      <c r="A3736" s="120" t="s">
        <v>2517</v>
      </c>
      <c r="B3736" s="116" t="s">
        <v>2697</v>
      </c>
      <c r="C3736" s="165">
        <v>4410</v>
      </c>
      <c r="D3736" s="117">
        <v>3402.9</v>
      </c>
      <c r="E3736" s="7" t="s">
        <v>2706</v>
      </c>
      <c r="F3736" s="116" t="s">
        <v>2714</v>
      </c>
      <c r="G3736" s="156">
        <v>44804</v>
      </c>
      <c r="H3736" s="82">
        <v>12504247.800000001</v>
      </c>
      <c r="I3736" s="50">
        <v>0.29261999999999999</v>
      </c>
      <c r="J3736" s="15">
        <v>442.94</v>
      </c>
      <c r="K3736" s="15">
        <v>1513.71</v>
      </c>
      <c r="L3736" s="15"/>
      <c r="M3736" s="66" t="str">
        <f>TEXT(Table2[[#This Row],[Gd.Dt]],"mmm-yy")</f>
        <v>Aug-22</v>
      </c>
      <c r="N3736" s="46" t="str">
        <f>MID(Table2[[#This Row],[BE]],6,2)</f>
        <v>IB</v>
      </c>
      <c r="O3736" s="46" t="str">
        <f>IF(Table2[[#This Row],[Type]]="IB","EOU",IF(Table2[[#This Row],[Type]]="MB","Local","492"))</f>
        <v>EOU</v>
      </c>
      <c r="P3736" s="461">
        <f>ROUND(Table2[[#This Row],[Cons]]/Table2[[#This Row],[Qty.]],5)</f>
        <v>0.29261999999999999</v>
      </c>
      <c r="Q3736" s="46" t="b">
        <f>EXACT(Table2[[#This Row],[rate]],Table2[[#This Row],[Check]])</f>
        <v>1</v>
      </c>
      <c r="R3736" s="46" t="s">
        <v>2718</v>
      </c>
      <c r="S3736" s="46" t="str">
        <f>IF(Table2[[#This Row],[SRO]]="EOU",VLOOKUP(Table2[[#This Row],[BE]],[2]GD.List!$C$3:$N$5014,12,0),IF(Table2[[#This Row],[SRO]]="Local","Polyester Staple Fibre","SRO 492"))</f>
        <v>Textile Chemical</v>
      </c>
    </row>
    <row r="3737" spans="1:19" x14ac:dyDescent="0.25">
      <c r="A3737" s="119" t="s">
        <v>2520</v>
      </c>
      <c r="B3737" s="116" t="s">
        <v>2698</v>
      </c>
      <c r="C3737" s="165">
        <v>1926</v>
      </c>
      <c r="D3737" s="117">
        <v>3809.9189999999999</v>
      </c>
      <c r="E3737" s="7" t="s">
        <v>2709</v>
      </c>
      <c r="F3737" s="116" t="s">
        <v>2713</v>
      </c>
      <c r="G3737" s="156">
        <v>44804</v>
      </c>
      <c r="H3737" s="82">
        <v>5453778.3200000003</v>
      </c>
      <c r="I3737" s="50">
        <v>0.04</v>
      </c>
      <c r="J3737" s="15">
        <v>152</v>
      </c>
      <c r="K3737" s="15">
        <v>3800</v>
      </c>
      <c r="L3737" s="15"/>
      <c r="M3737" s="66" t="str">
        <f>TEXT(Table2[[#This Row],[Gd.Dt]],"mmm-yy")</f>
        <v>Aug-22</v>
      </c>
      <c r="N3737" s="46" t="str">
        <f>MID(Table2[[#This Row],[BE]],6,2)</f>
        <v>IB</v>
      </c>
      <c r="O3737" s="46" t="str">
        <f>IF(Table2[[#This Row],[Type]]="IB","EOU",IF(Table2[[#This Row],[Type]]="MB","Local","492"))</f>
        <v>EOU</v>
      </c>
      <c r="P3737" s="46">
        <f>ROUND(Table2[[#This Row],[Cons]]/Table2[[#This Row],[Qty.]],5)</f>
        <v>0.04</v>
      </c>
      <c r="Q3737" s="46" t="b">
        <f>EXACT(Table2[[#This Row],[rate]],Table2[[#This Row],[Check]])</f>
        <v>1</v>
      </c>
      <c r="R3737" s="46"/>
      <c r="S3737" s="46" t="str">
        <f>IF(Table2[[#This Row],[SRO]]="EOU",VLOOKUP(Table2[[#This Row],[BE]],[2]GD.List!$C$3:$N$5014,12,0),IF(Table2[[#This Row],[SRO]]="Local","Polyester Staple Fibre","SRO 492"))</f>
        <v>Textile Chemical</v>
      </c>
    </row>
    <row r="3738" spans="1:19" x14ac:dyDescent="0.25">
      <c r="A3738" s="120" t="s">
        <v>2520</v>
      </c>
      <c r="B3738" s="116" t="s">
        <v>2697</v>
      </c>
      <c r="C3738" s="165">
        <v>4410</v>
      </c>
      <c r="D3738" s="117">
        <v>3809.9189999999999</v>
      </c>
      <c r="E3738" s="7" t="s">
        <v>2706</v>
      </c>
      <c r="F3738" s="116" t="s">
        <v>2714</v>
      </c>
      <c r="G3738" s="156">
        <v>44804</v>
      </c>
      <c r="H3738" s="82">
        <v>12504247.800000001</v>
      </c>
      <c r="I3738" s="50">
        <v>0.04</v>
      </c>
      <c r="J3738" s="15">
        <v>348.56</v>
      </c>
      <c r="K3738" s="15">
        <v>8714</v>
      </c>
      <c r="L3738" s="15"/>
      <c r="M3738" s="66" t="str">
        <f>TEXT(Table2[[#This Row],[Gd.Dt]],"mmm-yy")</f>
        <v>Aug-22</v>
      </c>
      <c r="N3738" s="46" t="str">
        <f>MID(Table2[[#This Row],[BE]],6,2)</f>
        <v>IB</v>
      </c>
      <c r="O3738" s="46" t="str">
        <f>IF(Table2[[#This Row],[Type]]="IB","EOU",IF(Table2[[#This Row],[Type]]="MB","Local","492"))</f>
        <v>EOU</v>
      </c>
      <c r="P3738" s="46">
        <f>ROUND(Table2[[#This Row],[Cons]]/Table2[[#This Row],[Qty.]],5)</f>
        <v>0.04</v>
      </c>
      <c r="Q3738" s="46" t="b">
        <f>EXACT(Table2[[#This Row],[rate]],Table2[[#This Row],[Check]])</f>
        <v>1</v>
      </c>
      <c r="R3738" s="46"/>
      <c r="S3738" s="46" t="str">
        <f>IF(Table2[[#This Row],[SRO]]="EOU",VLOOKUP(Table2[[#This Row],[BE]],[2]GD.List!$C$3:$N$5014,12,0),IF(Table2[[#This Row],[SRO]]="Local","Polyester Staple Fibre","SRO 492"))</f>
        <v>Textile Chemical</v>
      </c>
    </row>
    <row r="3739" spans="1:19" x14ac:dyDescent="0.25">
      <c r="A3739" s="119" t="s">
        <v>2576</v>
      </c>
      <c r="B3739" s="116" t="s">
        <v>2698</v>
      </c>
      <c r="C3739" s="165">
        <v>1926</v>
      </c>
      <c r="D3739" s="117">
        <v>3906.9029999999998</v>
      </c>
      <c r="E3739" s="7" t="s">
        <v>2709</v>
      </c>
      <c r="F3739" s="116" t="s">
        <v>2713</v>
      </c>
      <c r="G3739" s="156">
        <v>44804</v>
      </c>
      <c r="H3739" s="82">
        <v>5453778.3200000003</v>
      </c>
      <c r="I3739" s="50">
        <v>0.04</v>
      </c>
      <c r="J3739" s="15">
        <v>152</v>
      </c>
      <c r="K3739" s="15">
        <v>3800</v>
      </c>
      <c r="L3739" s="15"/>
      <c r="M3739" s="66" t="str">
        <f>TEXT(Table2[[#This Row],[Gd.Dt]],"mmm-yy")</f>
        <v>Aug-22</v>
      </c>
      <c r="N3739" s="46" t="str">
        <f>MID(Table2[[#This Row],[BE]],6,2)</f>
        <v>IB</v>
      </c>
      <c r="O3739" s="46" t="str">
        <f>IF(Table2[[#This Row],[Type]]="IB","EOU",IF(Table2[[#This Row],[Type]]="MB","Local","492"))</f>
        <v>EOU</v>
      </c>
      <c r="P3739" s="46">
        <f>ROUND(Table2[[#This Row],[Cons]]/Table2[[#This Row],[Qty.]],5)</f>
        <v>0.04</v>
      </c>
      <c r="Q3739" s="46" t="b">
        <f>EXACT(Table2[[#This Row],[rate]],Table2[[#This Row],[Check]])</f>
        <v>1</v>
      </c>
      <c r="R3739" s="46"/>
      <c r="S3739" s="46" t="str">
        <f>IF(Table2[[#This Row],[SRO]]="EOU",VLOOKUP(Table2[[#This Row],[BE]],[2]GD.List!$C$3:$N$5014,12,0),IF(Table2[[#This Row],[SRO]]="Local","Polyester Staple Fibre","SRO 492"))</f>
        <v>Textile Chemical</v>
      </c>
    </row>
    <row r="3740" spans="1:19" x14ac:dyDescent="0.25">
      <c r="A3740" s="120" t="s">
        <v>2576</v>
      </c>
      <c r="B3740" s="116" t="s">
        <v>2697</v>
      </c>
      <c r="C3740" s="165">
        <v>4410</v>
      </c>
      <c r="D3740" s="117">
        <v>3906.9029999999998</v>
      </c>
      <c r="E3740" s="7" t="s">
        <v>2706</v>
      </c>
      <c r="F3740" s="116" t="s">
        <v>2714</v>
      </c>
      <c r="G3740" s="156">
        <v>44804</v>
      </c>
      <c r="H3740" s="82">
        <v>12504247.800000001</v>
      </c>
      <c r="I3740" s="50">
        <v>0.04</v>
      </c>
      <c r="J3740" s="15">
        <v>348.56</v>
      </c>
      <c r="K3740" s="15">
        <v>8714</v>
      </c>
      <c r="L3740" s="15"/>
      <c r="M3740" s="66" t="str">
        <f>TEXT(Table2[[#This Row],[Gd.Dt]],"mmm-yy")</f>
        <v>Aug-22</v>
      </c>
      <c r="N3740" s="46" t="str">
        <f>MID(Table2[[#This Row],[BE]],6,2)</f>
        <v>IB</v>
      </c>
      <c r="O3740" s="46" t="str">
        <f>IF(Table2[[#This Row],[Type]]="IB","EOU",IF(Table2[[#This Row],[Type]]="MB","Local","492"))</f>
        <v>EOU</v>
      </c>
      <c r="P3740" s="46">
        <f>ROUND(Table2[[#This Row],[Cons]]/Table2[[#This Row],[Qty.]],5)</f>
        <v>0.04</v>
      </c>
      <c r="Q3740" s="46" t="b">
        <f>EXACT(Table2[[#This Row],[rate]],Table2[[#This Row],[Check]])</f>
        <v>1</v>
      </c>
      <c r="R3740" s="46"/>
      <c r="S3740" s="46" t="str">
        <f>IF(Table2[[#This Row],[SRO]]="EOU",VLOOKUP(Table2[[#This Row],[BE]],[2]GD.List!$C$3:$N$5014,12,0),IF(Table2[[#This Row],[SRO]]="Local","Polyester Staple Fibre","SRO 492"))</f>
        <v>Textile Chemical</v>
      </c>
    </row>
    <row r="3741" spans="1:19" x14ac:dyDescent="0.25">
      <c r="A3741" s="120" t="s">
        <v>2579</v>
      </c>
      <c r="B3741" s="116" t="s">
        <v>2695</v>
      </c>
      <c r="C3741" s="165">
        <v>20670</v>
      </c>
      <c r="D3741" s="117">
        <v>9606.1</v>
      </c>
      <c r="E3741" s="7" t="s">
        <v>2701</v>
      </c>
      <c r="F3741" s="116" t="s">
        <v>2712</v>
      </c>
      <c r="G3741" s="156">
        <v>44804</v>
      </c>
      <c r="H3741" s="82">
        <v>34812848.07</v>
      </c>
      <c r="I3741" s="50">
        <v>1</v>
      </c>
      <c r="J3741" s="15">
        <v>20</v>
      </c>
      <c r="K3741" s="15">
        <v>20</v>
      </c>
      <c r="L3741" s="15"/>
      <c r="M3741" s="66" t="str">
        <f>TEXT(Table2[[#This Row],[Gd.Dt]],"mmm-yy")</f>
        <v>Aug-22</v>
      </c>
      <c r="N3741" s="46" t="str">
        <f>MID(Table2[[#This Row],[BE]],6,2)</f>
        <v>TI</v>
      </c>
      <c r="O3741" s="46" t="str">
        <f>IF(Table2[[#This Row],[Type]]="IB","EOU",IF(Table2[[#This Row],[Type]]="MB","Local","492"))</f>
        <v>492</v>
      </c>
      <c r="P3741" s="46">
        <f>ROUND(Table2[[#This Row],[Cons]]/Table2[[#This Row],[Qty.]],5)</f>
        <v>1</v>
      </c>
      <c r="Q3741" s="46" t="b">
        <f>EXACT(Table2[[#This Row],[rate]],Table2[[#This Row],[Check]])</f>
        <v>1</v>
      </c>
      <c r="R3741" s="46"/>
      <c r="S3741" s="46" t="str">
        <f>IF(Table2[[#This Row],[SRO]]="EOU",VLOOKUP(Table2[[#This Row],[BE]],[2]GD.List!$C$3:$N$5014,12,0),IF(Table2[[#This Row],[SRO]]="Local","Polyester Staple Fibre","SRO 492"))</f>
        <v>SRO 492</v>
      </c>
    </row>
    <row r="3742" spans="1:19" x14ac:dyDescent="0.25">
      <c r="A3742" s="119" t="s">
        <v>2584</v>
      </c>
      <c r="B3742" s="116" t="s">
        <v>2698</v>
      </c>
      <c r="C3742" s="165">
        <v>1926</v>
      </c>
      <c r="D3742" s="117">
        <v>5208.1899999999996</v>
      </c>
      <c r="E3742" s="7" t="s">
        <v>2709</v>
      </c>
      <c r="F3742" s="116" t="s">
        <v>2713</v>
      </c>
      <c r="G3742" s="156">
        <v>44804</v>
      </c>
      <c r="H3742" s="82">
        <v>5453778.3200000003</v>
      </c>
      <c r="I3742" s="50">
        <v>1.0202</v>
      </c>
      <c r="J3742" s="15">
        <v>1353.28</v>
      </c>
      <c r="K3742" s="15">
        <v>1326.49</v>
      </c>
      <c r="L3742" s="15"/>
      <c r="M3742" s="66" t="str">
        <f>TEXT(Table2[[#This Row],[Gd.Dt]],"mmm-yy")</f>
        <v>Aug-22</v>
      </c>
      <c r="N3742" s="46" t="str">
        <f>MID(Table2[[#This Row],[BE]],6,2)</f>
        <v>IB</v>
      </c>
      <c r="O3742" s="46" t="str">
        <f>IF(Table2[[#This Row],[Type]]="IB","EOU",IF(Table2[[#This Row],[Type]]="MB","Local","492"))</f>
        <v>EOU</v>
      </c>
      <c r="P3742" s="46">
        <f>ROUND(Table2[[#This Row],[Cons]]/Table2[[#This Row],[Qty.]],5)</f>
        <v>1.0202</v>
      </c>
      <c r="Q3742" s="46" t="b">
        <f>EXACT(Table2[[#This Row],[rate]],Table2[[#This Row],[Check]])</f>
        <v>1</v>
      </c>
      <c r="R3742" s="46"/>
      <c r="S3742" s="46" t="str">
        <f>IF(Table2[[#This Row],[SRO]]="EOU",VLOOKUP(Table2[[#This Row],[BE]],[2]GD.List!$C$3:$N$5014,12,0),IF(Table2[[#This Row],[SRO]]="Local","Polyester Staple Fibre","SRO 492"))</f>
        <v>Cotton Fabric</v>
      </c>
    </row>
    <row r="3743" spans="1:19" x14ac:dyDescent="0.25">
      <c r="A3743" s="120" t="s">
        <v>2584</v>
      </c>
      <c r="B3743" s="116" t="s">
        <v>2697</v>
      </c>
      <c r="C3743" s="165">
        <v>4410</v>
      </c>
      <c r="D3743" s="117">
        <v>5208.1899999999996</v>
      </c>
      <c r="E3743" s="7" t="s">
        <v>2706</v>
      </c>
      <c r="F3743" s="116" t="s">
        <v>2714</v>
      </c>
      <c r="G3743" s="156">
        <v>44804</v>
      </c>
      <c r="H3743" s="82">
        <v>12504247.800000001</v>
      </c>
      <c r="I3743" s="50">
        <v>1.0202</v>
      </c>
      <c r="J3743" s="15">
        <v>3938.78</v>
      </c>
      <c r="K3743" s="15">
        <v>3860.79</v>
      </c>
      <c r="L3743" s="15"/>
      <c r="M3743" s="66" t="str">
        <f>TEXT(Table2[[#This Row],[Gd.Dt]],"mmm-yy")</f>
        <v>Aug-22</v>
      </c>
      <c r="N3743" s="46" t="str">
        <f>MID(Table2[[#This Row],[BE]],6,2)</f>
        <v>IB</v>
      </c>
      <c r="O3743" s="46" t="str">
        <f>IF(Table2[[#This Row],[Type]]="IB","EOU",IF(Table2[[#This Row],[Type]]="MB","Local","492"))</f>
        <v>EOU</v>
      </c>
      <c r="P3743" s="46">
        <f>ROUND(Table2[[#This Row],[Cons]]/Table2[[#This Row],[Qty.]],5)</f>
        <v>1.0202</v>
      </c>
      <c r="Q3743" s="46" t="b">
        <f>EXACT(Table2[[#This Row],[rate]],Table2[[#This Row],[Check]])</f>
        <v>1</v>
      </c>
      <c r="R3743" s="46"/>
      <c r="S3743" s="46" t="str">
        <f>IF(Table2[[#This Row],[SRO]]="EOU",VLOOKUP(Table2[[#This Row],[BE]],[2]GD.List!$C$3:$N$5014,12,0),IF(Table2[[#This Row],[SRO]]="Local","Polyester Staple Fibre","SRO 492"))</f>
        <v>Cotton Fabric</v>
      </c>
    </row>
    <row r="3744" spans="1:19" x14ac:dyDescent="0.25">
      <c r="A3744" s="120" t="s">
        <v>2604</v>
      </c>
      <c r="B3744" s="116" t="s">
        <v>2695</v>
      </c>
      <c r="C3744" s="165">
        <v>20670</v>
      </c>
      <c r="D3744" s="117">
        <v>5807.9</v>
      </c>
      <c r="E3744" s="7" t="s">
        <v>2701</v>
      </c>
      <c r="F3744" s="116" t="s">
        <v>2712</v>
      </c>
      <c r="G3744" s="156">
        <v>44804</v>
      </c>
      <c r="H3744" s="82">
        <v>34812848.07</v>
      </c>
      <c r="I3744" s="50">
        <v>1</v>
      </c>
      <c r="J3744" s="15">
        <v>500</v>
      </c>
      <c r="K3744" s="15">
        <v>500</v>
      </c>
      <c r="L3744" s="15"/>
      <c r="M3744" s="66" t="str">
        <f>TEXT(Table2[[#This Row],[Gd.Dt]],"mmm-yy")</f>
        <v>Aug-22</v>
      </c>
      <c r="N3744" s="46" t="str">
        <f>MID(Table2[[#This Row],[BE]],6,2)</f>
        <v>TI</v>
      </c>
      <c r="O3744" s="46" t="str">
        <f>IF(Table2[[#This Row],[Type]]="IB","EOU",IF(Table2[[#This Row],[Type]]="MB","Local","492"))</f>
        <v>492</v>
      </c>
      <c r="P3744" s="46">
        <f>ROUND(Table2[[#This Row],[Cons]]/Table2[[#This Row],[Qty.]],5)</f>
        <v>1</v>
      </c>
      <c r="Q3744" s="46" t="b">
        <f>EXACT(Table2[[#This Row],[rate]],Table2[[#This Row],[Check]])</f>
        <v>1</v>
      </c>
      <c r="R3744" s="46"/>
      <c r="S3744" s="46" t="str">
        <f>IF(Table2[[#This Row],[SRO]]="EOU",VLOOKUP(Table2[[#This Row],[BE]],[2]GD.List!$C$3:$N$5014,12,0),IF(Table2[[#This Row],[SRO]]="Local","Polyester Staple Fibre","SRO 492"))</f>
        <v>SRO 492</v>
      </c>
    </row>
    <row r="3745" spans="1:19" x14ac:dyDescent="0.25">
      <c r="A3745" s="120" t="s">
        <v>2657</v>
      </c>
      <c r="B3745" s="116" t="s">
        <v>2702</v>
      </c>
      <c r="C3745" s="165">
        <v>13480</v>
      </c>
      <c r="D3745" s="117">
        <v>3906.9090000000001</v>
      </c>
      <c r="E3745" s="7" t="s">
        <v>2703</v>
      </c>
      <c r="F3745" s="116" t="s">
        <v>2715</v>
      </c>
      <c r="G3745" s="156">
        <v>44804</v>
      </c>
      <c r="H3745" s="82">
        <v>28753399</v>
      </c>
      <c r="I3745" s="50">
        <v>0.04</v>
      </c>
      <c r="J3745" s="15">
        <v>559.28</v>
      </c>
      <c r="K3745" s="15">
        <v>13982</v>
      </c>
      <c r="L3745" s="15"/>
      <c r="M3745" s="66" t="str">
        <f>TEXT(Table2[[#This Row],[Gd.Dt]],"mmm-yy")</f>
        <v>Aug-22</v>
      </c>
      <c r="N3745" s="46" t="str">
        <f>MID(Table2[[#This Row],[BE]],6,2)</f>
        <v>IB</v>
      </c>
      <c r="O3745" s="46" t="str">
        <f>IF(Table2[[#This Row],[Type]]="IB","EOU",IF(Table2[[#This Row],[Type]]="MB","Local","492"))</f>
        <v>EOU</v>
      </c>
      <c r="P3745" s="46">
        <f>ROUND(Table2[[#This Row],[Cons]]/Table2[[#This Row],[Qty.]],5)</f>
        <v>0.04</v>
      </c>
      <c r="Q3745" s="46" t="b">
        <f>EXACT(Table2[[#This Row],[rate]],Table2[[#This Row],[Check]])</f>
        <v>1</v>
      </c>
      <c r="R3745" s="46"/>
      <c r="S3745" s="46" t="str">
        <f>IF(Table2[[#This Row],[SRO]]="EOU",VLOOKUP(Table2[[#This Row],[BE]],[2]GD.List!$C$3:$N$5014,12,0),IF(Table2[[#This Row],[SRO]]="Local","Polyester Staple Fibre","SRO 492"))</f>
        <v>Textile Chemical</v>
      </c>
    </row>
    <row r="3746" spans="1:19" x14ac:dyDescent="0.25">
      <c r="A3746" s="120" t="s">
        <v>2660</v>
      </c>
      <c r="B3746" s="116" t="s">
        <v>2695</v>
      </c>
      <c r="C3746" s="165">
        <v>20670</v>
      </c>
      <c r="D3746" s="117">
        <v>9607.11</v>
      </c>
      <c r="E3746" s="7" t="s">
        <v>2701</v>
      </c>
      <c r="F3746" s="116" t="s">
        <v>2712</v>
      </c>
      <c r="G3746" s="156">
        <v>44804</v>
      </c>
      <c r="H3746" s="82">
        <v>34812848.07</v>
      </c>
      <c r="I3746" s="50">
        <v>1</v>
      </c>
      <c r="J3746" s="15">
        <v>80</v>
      </c>
      <c r="K3746" s="15">
        <v>80</v>
      </c>
      <c r="L3746" s="15"/>
      <c r="M3746" s="66" t="str">
        <f>TEXT(Table2[[#This Row],[Gd.Dt]],"mmm-yy")</f>
        <v>Aug-22</v>
      </c>
      <c r="N3746" s="46" t="str">
        <f>MID(Table2[[#This Row],[BE]],6,2)</f>
        <v>EP</v>
      </c>
      <c r="O3746" s="46" t="str">
        <f>IF(Table2[[#This Row],[Type]]="IB","EOU",IF(Table2[[#This Row],[Type]]="MB","Local","492"))</f>
        <v>492</v>
      </c>
      <c r="P3746" s="46">
        <f>ROUND(Table2[[#This Row],[Cons]]/Table2[[#This Row],[Qty.]],5)</f>
        <v>1</v>
      </c>
      <c r="Q3746" s="46" t="b">
        <f>EXACT(Table2[[#This Row],[rate]],Table2[[#This Row],[Check]])</f>
        <v>1</v>
      </c>
      <c r="R3746" s="46"/>
      <c r="S3746" s="46" t="str">
        <f>IF(Table2[[#This Row],[SRO]]="EOU",VLOOKUP(Table2[[#This Row],[BE]],[2]GD.List!$C$3:$N$5014,12,0),IF(Table2[[#This Row],[SRO]]="Local","Polyester Staple Fibre","SRO 492"))</f>
        <v>SRO 492</v>
      </c>
    </row>
    <row r="3747" spans="1:19" x14ac:dyDescent="0.25">
      <c r="A3747" s="119" t="s">
        <v>2672</v>
      </c>
      <c r="B3747" s="116" t="s">
        <v>2698</v>
      </c>
      <c r="C3747" s="165">
        <v>1926</v>
      </c>
      <c r="D3747" s="117">
        <v>3402.9</v>
      </c>
      <c r="E3747" s="7" t="s">
        <v>2709</v>
      </c>
      <c r="F3747" s="116" t="s">
        <v>2713</v>
      </c>
      <c r="G3747" s="156">
        <v>44804</v>
      </c>
      <c r="H3747" s="82">
        <v>5453778.3200000003</v>
      </c>
      <c r="I3747" s="50">
        <v>7.0000000000000007E-2</v>
      </c>
      <c r="J3747" s="15">
        <v>266</v>
      </c>
      <c r="K3747" s="15">
        <v>3800</v>
      </c>
      <c r="L3747" s="15"/>
      <c r="M3747" s="66" t="str">
        <f>TEXT(Table2[[#This Row],[Gd.Dt]],"mmm-yy")</f>
        <v>Aug-22</v>
      </c>
      <c r="N3747" s="46" t="str">
        <f>MID(Table2[[#This Row],[BE]],6,2)</f>
        <v>IB</v>
      </c>
      <c r="O3747" s="46" t="str">
        <f>IF(Table2[[#This Row],[Type]]="IB","EOU",IF(Table2[[#This Row],[Type]]="MB","Local","492"))</f>
        <v>EOU</v>
      </c>
      <c r="P3747" s="46">
        <f>ROUND(Table2[[#This Row],[Cons]]/Table2[[#This Row],[Qty.]],5)</f>
        <v>7.0000000000000007E-2</v>
      </c>
      <c r="Q3747" s="46" t="b">
        <f>EXACT(Table2[[#This Row],[rate]],Table2[[#This Row],[Check]])</f>
        <v>1</v>
      </c>
      <c r="R3747" s="46"/>
      <c r="S3747" s="46" t="str">
        <f>IF(Table2[[#This Row],[SRO]]="EOU",VLOOKUP(Table2[[#This Row],[BE]],[2]GD.List!$C$3:$N$5014,12,0),IF(Table2[[#This Row],[SRO]]="Local","Polyester Staple Fibre","SRO 492"))</f>
        <v>Textile Chemical</v>
      </c>
    </row>
    <row r="3748" spans="1:19" x14ac:dyDescent="0.25">
      <c r="A3748" s="120" t="s">
        <v>2672</v>
      </c>
      <c r="B3748" s="116" t="s">
        <v>2697</v>
      </c>
      <c r="C3748" s="165">
        <v>4410</v>
      </c>
      <c r="D3748" s="117">
        <v>3402.9</v>
      </c>
      <c r="E3748" s="7" t="s">
        <v>2706</v>
      </c>
      <c r="F3748" s="116" t="s">
        <v>2714</v>
      </c>
      <c r="G3748" s="156">
        <v>44804</v>
      </c>
      <c r="H3748" s="82">
        <v>12504247.800000001</v>
      </c>
      <c r="I3748" s="50">
        <v>7.0000000000000007E-2</v>
      </c>
      <c r="J3748" s="15">
        <v>504.02</v>
      </c>
      <c r="K3748" s="15">
        <v>7200.29</v>
      </c>
      <c r="L3748" s="15"/>
      <c r="M3748" s="66" t="str">
        <f>TEXT(Table2[[#This Row],[Gd.Dt]],"mmm-yy")</f>
        <v>Aug-22</v>
      </c>
      <c r="N3748" s="46" t="str">
        <f>MID(Table2[[#This Row],[BE]],6,2)</f>
        <v>IB</v>
      </c>
      <c r="O3748" s="46" t="str">
        <f>IF(Table2[[#This Row],[Type]]="IB","EOU",IF(Table2[[#This Row],[Type]]="MB","Local","492"))</f>
        <v>EOU</v>
      </c>
      <c r="P3748" s="46">
        <f>ROUND(Table2[[#This Row],[Cons]]/Table2[[#This Row],[Qty.]],5)</f>
        <v>7.0000000000000007E-2</v>
      </c>
      <c r="Q3748" s="46" t="b">
        <f>EXACT(Table2[[#This Row],[rate]],Table2[[#This Row],[Check]])</f>
        <v>1</v>
      </c>
      <c r="R3748" s="46"/>
      <c r="S3748" s="46" t="str">
        <f>IF(Table2[[#This Row],[SRO]]="EOU",VLOOKUP(Table2[[#This Row],[BE]],[2]GD.List!$C$3:$N$5014,12,0),IF(Table2[[#This Row],[SRO]]="Local","Polyester Staple Fibre","SRO 492"))</f>
        <v>Textile Chemical</v>
      </c>
    </row>
    <row r="3749" spans="1:19" x14ac:dyDescent="0.25">
      <c r="A3749" s="120" t="s">
        <v>2699</v>
      </c>
      <c r="B3749" s="116" t="s">
        <v>2695</v>
      </c>
      <c r="C3749" s="165">
        <v>20670</v>
      </c>
      <c r="D3749" s="117">
        <v>9607.11</v>
      </c>
      <c r="E3749" s="7" t="s">
        <v>2701</v>
      </c>
      <c r="F3749" s="116" t="s">
        <v>2712</v>
      </c>
      <c r="G3749" s="156">
        <v>44804</v>
      </c>
      <c r="H3749" s="82">
        <v>34812848.07</v>
      </c>
      <c r="I3749" s="50">
        <v>1</v>
      </c>
      <c r="J3749" s="15">
        <v>22.3</v>
      </c>
      <c r="K3749" s="15">
        <v>22.3</v>
      </c>
      <c r="L3749" s="15"/>
      <c r="M3749" s="66" t="str">
        <f>TEXT(Table2[[#This Row],[Gd.Dt]],"mmm-yy")</f>
        <v>Aug-22</v>
      </c>
      <c r="N3749" s="46" t="str">
        <f>MID(Table2[[#This Row],[BE]],6,2)</f>
        <v>EP</v>
      </c>
      <c r="O3749" s="46" t="str">
        <f>IF(Table2[[#This Row],[Type]]="IB","EOU",IF(Table2[[#This Row],[Type]]="MB","Local","492"))</f>
        <v>492</v>
      </c>
      <c r="P3749" s="46">
        <f>ROUND(Table2[[#This Row],[Cons]]/Table2[[#This Row],[Qty.]],5)</f>
        <v>1</v>
      </c>
      <c r="Q3749" s="46" t="b">
        <f>EXACT(Table2[[#This Row],[rate]],Table2[[#This Row],[Check]])</f>
        <v>1</v>
      </c>
      <c r="R3749" s="46"/>
      <c r="S3749" s="46" t="str">
        <f>IF(Table2[[#This Row],[SRO]]="EOU",VLOOKUP(Table2[[#This Row],[BE]],[2]GD.List!$C$3:$N$5014,12,0),IF(Table2[[#This Row],[SRO]]="Local","Polyester Staple Fibre","SRO 492"))</f>
        <v>SRO 492</v>
      </c>
    </row>
    <row r="3750" spans="1:19" x14ac:dyDescent="0.25">
      <c r="A3750" s="120" t="s">
        <v>2700</v>
      </c>
      <c r="B3750" s="116" t="s">
        <v>2695</v>
      </c>
      <c r="C3750" s="165">
        <v>20670</v>
      </c>
      <c r="D3750" s="117">
        <v>9607.11</v>
      </c>
      <c r="E3750" s="7" t="s">
        <v>2701</v>
      </c>
      <c r="F3750" s="116" t="s">
        <v>2712</v>
      </c>
      <c r="G3750" s="156">
        <v>44804</v>
      </c>
      <c r="H3750" s="82">
        <v>34812848.07</v>
      </c>
      <c r="I3750" s="50">
        <v>1</v>
      </c>
      <c r="J3750" s="15">
        <v>93.35</v>
      </c>
      <c r="K3750" s="15">
        <v>93.35</v>
      </c>
      <c r="L3750" s="15"/>
      <c r="M3750" s="66" t="str">
        <f>TEXT(Table2[[#This Row],[Gd.Dt]],"mmm-yy")</f>
        <v>Aug-22</v>
      </c>
      <c r="N3750" s="46" t="str">
        <f>MID(Table2[[#This Row],[BE]],6,2)</f>
        <v>EP</v>
      </c>
      <c r="O3750" s="46" t="str">
        <f>IF(Table2[[#This Row],[Type]]="IB","EOU",IF(Table2[[#This Row],[Type]]="MB","Local","492"))</f>
        <v>492</v>
      </c>
      <c r="P3750" s="46">
        <f>ROUND(Table2[[#This Row],[Cons]]/Table2[[#This Row],[Qty.]],5)</f>
        <v>1</v>
      </c>
      <c r="Q3750" s="46" t="b">
        <f>EXACT(Table2[[#This Row],[rate]],Table2[[#This Row],[Check]])</f>
        <v>1</v>
      </c>
      <c r="R3750" s="46"/>
      <c r="S3750" s="46" t="str">
        <f>IF(Table2[[#This Row],[SRO]]="EOU",VLOOKUP(Table2[[#This Row],[BE]],[2]GD.List!$C$3:$N$5014,12,0),IF(Table2[[#This Row],[SRO]]="Local","Polyester Staple Fibre","SRO 492"))</f>
        <v>SRO 492</v>
      </c>
    </row>
    <row r="3751" spans="1:19" x14ac:dyDescent="0.25">
      <c r="A3751" s="120" t="s">
        <v>2704</v>
      </c>
      <c r="B3751" s="116" t="s">
        <v>2702</v>
      </c>
      <c r="C3751" s="165">
        <v>13480</v>
      </c>
      <c r="D3751" s="117">
        <v>3906.9029999999998</v>
      </c>
      <c r="E3751" s="7" t="s">
        <v>2703</v>
      </c>
      <c r="F3751" s="116" t="s">
        <v>2715</v>
      </c>
      <c r="G3751" s="156">
        <v>44804</v>
      </c>
      <c r="H3751" s="82">
        <v>28753399</v>
      </c>
      <c r="I3751" s="50">
        <v>0.04</v>
      </c>
      <c r="J3751" s="15">
        <v>559.28</v>
      </c>
      <c r="K3751" s="15">
        <v>13982</v>
      </c>
      <c r="L3751" s="15"/>
      <c r="M3751" s="66" t="str">
        <f>TEXT(Table2[[#This Row],[Gd.Dt]],"mmm-yy")</f>
        <v>Aug-22</v>
      </c>
      <c r="N3751" s="46" t="str">
        <f>MID(Table2[[#This Row],[BE]],6,2)</f>
        <v>IB</v>
      </c>
      <c r="O3751" s="46" t="str">
        <f>IF(Table2[[#This Row],[Type]]="IB","EOU",IF(Table2[[#This Row],[Type]]="MB","Local","492"))</f>
        <v>EOU</v>
      </c>
      <c r="P3751" s="46">
        <f>ROUND(Table2[[#This Row],[Cons]]/Table2[[#This Row],[Qty.]],5)</f>
        <v>0.04</v>
      </c>
      <c r="Q3751" s="46" t="b">
        <f>EXACT(Table2[[#This Row],[rate]],Table2[[#This Row],[Check]])</f>
        <v>1</v>
      </c>
      <c r="R3751" s="46"/>
      <c r="S3751" s="46" t="str">
        <f>IF(Table2[[#This Row],[SRO]]="EOU",VLOOKUP(Table2[[#This Row],[BE]],[2]GD.List!$C$3:$N$5014,12,0),IF(Table2[[#This Row],[SRO]]="Local","Polyester Staple Fibre","SRO 492"))</f>
        <v>Textile Chemical</v>
      </c>
    </row>
    <row r="3752" spans="1:19" x14ac:dyDescent="0.25">
      <c r="A3752" s="120" t="s">
        <v>2707</v>
      </c>
      <c r="B3752" s="116" t="s">
        <v>2697</v>
      </c>
      <c r="C3752" s="165">
        <v>4410</v>
      </c>
      <c r="D3752" s="117">
        <v>5208.1899999999996</v>
      </c>
      <c r="E3752" s="7" t="s">
        <v>2706</v>
      </c>
      <c r="F3752" s="116" t="s">
        <v>2714</v>
      </c>
      <c r="G3752" s="156">
        <v>44804</v>
      </c>
      <c r="H3752" s="82">
        <v>12504247.800000001</v>
      </c>
      <c r="I3752" s="50">
        <v>1.0202</v>
      </c>
      <c r="J3752" s="15">
        <v>40</v>
      </c>
      <c r="K3752" s="15">
        <v>39.21</v>
      </c>
      <c r="L3752" s="15"/>
      <c r="M3752" s="66" t="str">
        <f>TEXT(Table2[[#This Row],[Gd.Dt]],"mmm-yy")</f>
        <v>Aug-22</v>
      </c>
      <c r="N3752" s="46" t="str">
        <f>MID(Table2[[#This Row],[BE]],6,2)</f>
        <v>IB</v>
      </c>
      <c r="O3752" s="46" t="str">
        <f>IF(Table2[[#This Row],[Type]]="IB","EOU",IF(Table2[[#This Row],[Type]]="MB","Local","492"))</f>
        <v>EOU</v>
      </c>
      <c r="P3752" s="46">
        <f>ROUND(Table2[[#This Row],[Cons]]/Table2[[#This Row],[Qty.]],5)</f>
        <v>1.0201499999999999</v>
      </c>
      <c r="Q3752" s="46" t="b">
        <f>EXACT(Table2[[#This Row],[rate]],Table2[[#This Row],[Check]])</f>
        <v>0</v>
      </c>
      <c r="R3752" s="46"/>
      <c r="S3752" s="46" t="str">
        <f>IF(Table2[[#This Row],[SRO]]="EOU",VLOOKUP(Table2[[#This Row],[BE]],[2]GD.List!$C$3:$N$5014,12,0),IF(Table2[[#This Row],[SRO]]="Local","Polyester Staple Fibre","SRO 492"))</f>
        <v>Cotton Fabric</v>
      </c>
    </row>
    <row r="3753" spans="1:19" x14ac:dyDescent="0.25">
      <c r="A3753" s="119" t="s">
        <v>2710</v>
      </c>
      <c r="B3753" s="119" t="s">
        <v>2698</v>
      </c>
      <c r="C3753" s="170">
        <v>1926</v>
      </c>
      <c r="D3753" s="171">
        <v>5208.1899999999996</v>
      </c>
      <c r="E3753" s="162" t="s">
        <v>2709</v>
      </c>
      <c r="F3753" s="119" t="s">
        <v>2713</v>
      </c>
      <c r="G3753" s="163">
        <v>44804</v>
      </c>
      <c r="H3753" s="172">
        <v>5453778.3200000003</v>
      </c>
      <c r="I3753" s="53">
        <v>1.0202</v>
      </c>
      <c r="J3753" s="30">
        <v>75</v>
      </c>
      <c r="K3753" s="30">
        <v>73.510000000000005</v>
      </c>
      <c r="L3753" s="30"/>
      <c r="M3753" s="67" t="str">
        <f>TEXT(Table2[[#This Row],[Gd.Dt]],"mmm-yy")</f>
        <v>Aug-22</v>
      </c>
      <c r="N3753" s="47" t="str">
        <f>MID(Table2[[#This Row],[BE]],6,2)</f>
        <v>IB</v>
      </c>
      <c r="O3753" s="47" t="str">
        <f>IF(Table2[[#This Row],[Type]]="IB","EOU",IF(Table2[[#This Row],[Type]]="MB","Local","492"))</f>
        <v>EOU</v>
      </c>
      <c r="P3753" s="47">
        <f>ROUND(Table2[[#This Row],[Cons]]/Table2[[#This Row],[Qty.]],5)</f>
        <v>1.02027</v>
      </c>
      <c r="Q3753" s="47" t="b">
        <f>EXACT(Table2[[#This Row],[rate]],Table2[[#This Row],[Check]])</f>
        <v>0</v>
      </c>
      <c r="R3753" s="47"/>
      <c r="S3753" s="47" t="str">
        <f>IF(Table2[[#This Row],[SRO]]="EOU",VLOOKUP(Table2[[#This Row],[BE]],[2]GD.List!$C$3:$N$5014,12,0),IF(Table2[[#This Row],[SRO]]="Local","Polyester Staple Fibre","SRO 492"))</f>
        <v>Cotton Fabric</v>
      </c>
    </row>
    <row r="3754" spans="1:19" x14ac:dyDescent="0.25">
      <c r="A3754" s="120" t="s">
        <v>2418</v>
      </c>
      <c r="B3754" s="116" t="s">
        <v>2719</v>
      </c>
      <c r="C3754" s="165">
        <v>61947</v>
      </c>
      <c r="D3754" s="117">
        <v>2847</v>
      </c>
      <c r="E3754" s="7" t="s">
        <v>2720</v>
      </c>
      <c r="F3754" s="116" t="s">
        <v>2721</v>
      </c>
      <c r="G3754" s="156">
        <v>44805</v>
      </c>
      <c r="H3754" s="82">
        <v>105462469</v>
      </c>
      <c r="I3754" s="50">
        <v>0.03</v>
      </c>
      <c r="J3754" s="15">
        <v>1430.6999999999998</v>
      </c>
      <c r="K3754" s="15">
        <v>47690</v>
      </c>
      <c r="L3754" s="15"/>
      <c r="M3754" s="66" t="str">
        <f>TEXT(Table2[[#This Row],[Gd.Dt]],"mmm-yy")</f>
        <v>Sep-22</v>
      </c>
      <c r="N3754" s="46" t="str">
        <f>MID(Table2[[#This Row],[BE]],6,2)</f>
        <v>IB</v>
      </c>
      <c r="O3754" s="46" t="str">
        <f>IF(Table2[[#This Row],[Type]]="IB","EOU",IF(Table2[[#This Row],[Type]]="MB","Local","492"))</f>
        <v>EOU</v>
      </c>
      <c r="P3754" s="46">
        <f>ROUND(Table2[[#This Row],[Cons]]/Table2[[#This Row],[Qty.]],5)</f>
        <v>0.03</v>
      </c>
      <c r="Q3754" s="46" t="b">
        <f>EXACT(Table2[[#This Row],[rate]],Table2[[#This Row],[Check]])</f>
        <v>1</v>
      </c>
      <c r="R3754" s="46"/>
      <c r="S3754" s="46" t="str">
        <f>IF(Table2[[#This Row],[SRO]]="EOU",VLOOKUP(Table2[[#This Row],[BE]],[2]GD.List!$C$3:$N$5014,12,0),IF(Table2[[#This Row],[SRO]]="Local","Polyester Staple Fibre","SRO 492"))</f>
        <v>Textile Chemical</v>
      </c>
    </row>
    <row r="3755" spans="1:19" x14ac:dyDescent="0.25">
      <c r="A3755" s="119" t="s">
        <v>2657</v>
      </c>
      <c r="B3755" s="116" t="s">
        <v>2719</v>
      </c>
      <c r="C3755" s="165">
        <v>61947</v>
      </c>
      <c r="D3755" s="117">
        <v>3906.9090000000001</v>
      </c>
      <c r="E3755" s="7" t="s">
        <v>2720</v>
      </c>
      <c r="F3755" s="116" t="s">
        <v>2721</v>
      </c>
      <c r="G3755" s="156">
        <v>44805</v>
      </c>
      <c r="H3755" s="82">
        <v>105462469</v>
      </c>
      <c r="I3755" s="50">
        <v>0.04</v>
      </c>
      <c r="J3755" s="15">
        <v>1907.6</v>
      </c>
      <c r="K3755" s="15">
        <v>47690</v>
      </c>
      <c r="L3755" s="15"/>
      <c r="M3755" s="66" t="str">
        <f>TEXT(Table2[[#This Row],[Gd.Dt]],"mmm-yy")</f>
        <v>Sep-22</v>
      </c>
      <c r="N3755" s="46" t="str">
        <f>MID(Table2[[#This Row],[BE]],6,2)</f>
        <v>IB</v>
      </c>
      <c r="O3755" s="46" t="str">
        <f>IF(Table2[[#This Row],[Type]]="IB","EOU",IF(Table2[[#This Row],[Type]]="MB","Local","492"))</f>
        <v>EOU</v>
      </c>
      <c r="P3755" s="46">
        <f>ROUND(Table2[[#This Row],[Cons]]/Table2[[#This Row],[Qty.]],5)</f>
        <v>0.04</v>
      </c>
      <c r="Q3755" s="46" t="b">
        <f>EXACT(Table2[[#This Row],[rate]],Table2[[#This Row],[Check]])</f>
        <v>1</v>
      </c>
      <c r="R3755" s="46"/>
      <c r="S3755" s="46" t="str">
        <f>IF(Table2[[#This Row],[SRO]]="EOU",VLOOKUP(Table2[[#This Row],[BE]],[2]GD.List!$C$3:$N$5014,12,0),IF(Table2[[#This Row],[SRO]]="Local","Polyester Staple Fibre","SRO 492"))</f>
        <v>Textile Chemical</v>
      </c>
    </row>
    <row r="3756" spans="1:19" x14ac:dyDescent="0.25">
      <c r="A3756" s="120" t="s">
        <v>2657</v>
      </c>
      <c r="B3756" s="116" t="s">
        <v>2719</v>
      </c>
      <c r="C3756" s="165">
        <v>61947</v>
      </c>
      <c r="D3756" s="117">
        <v>3402.9</v>
      </c>
      <c r="E3756" s="7" t="s">
        <v>2720</v>
      </c>
      <c r="F3756" s="116" t="s">
        <v>2721</v>
      </c>
      <c r="G3756" s="156">
        <v>44805</v>
      </c>
      <c r="H3756" s="82">
        <v>105462469</v>
      </c>
      <c r="I3756" s="50">
        <v>7.0000000000000007E-2</v>
      </c>
      <c r="J3756" s="15">
        <v>1915.41</v>
      </c>
      <c r="K3756" s="15">
        <v>27363</v>
      </c>
      <c r="L3756" s="15"/>
      <c r="M3756" s="66" t="str">
        <f>TEXT(Table2[[#This Row],[Gd.Dt]],"mmm-yy")</f>
        <v>Sep-22</v>
      </c>
      <c r="N3756" s="46" t="str">
        <f>MID(Table2[[#This Row],[BE]],6,2)</f>
        <v>IB</v>
      </c>
      <c r="O3756" s="46" t="str">
        <f>IF(Table2[[#This Row],[Type]]="IB","EOU",IF(Table2[[#This Row],[Type]]="MB","Local","492"))</f>
        <v>EOU</v>
      </c>
      <c r="P3756" s="46">
        <f>ROUND(Table2[[#This Row],[Cons]]/Table2[[#This Row],[Qty.]],5)</f>
        <v>7.0000000000000007E-2</v>
      </c>
      <c r="Q3756" s="46" t="b">
        <f>EXACT(Table2[[#This Row],[rate]],Table2[[#This Row],[Check]])</f>
        <v>1</v>
      </c>
      <c r="R3756" s="46"/>
      <c r="S3756" s="46" t="str">
        <f>IF(Table2[[#This Row],[SRO]]="EOU",VLOOKUP(Table2[[#This Row],[BE]],[2]GD.List!$C$3:$N$5014,12,0),IF(Table2[[#This Row],[SRO]]="Local","Polyester Staple Fibre","SRO 492"))</f>
        <v>Textile Chemical</v>
      </c>
    </row>
    <row r="3757" spans="1:19" x14ac:dyDescent="0.25">
      <c r="A3757" s="119" t="s">
        <v>2704</v>
      </c>
      <c r="B3757" s="119" t="s">
        <v>2719</v>
      </c>
      <c r="C3757" s="170">
        <v>61947</v>
      </c>
      <c r="D3757" s="171">
        <v>3906.9029999999998</v>
      </c>
      <c r="E3757" s="162" t="s">
        <v>2720</v>
      </c>
      <c r="F3757" s="119" t="s">
        <v>2721</v>
      </c>
      <c r="G3757" s="163">
        <v>44805</v>
      </c>
      <c r="H3757" s="172">
        <v>105462469</v>
      </c>
      <c r="I3757" s="53">
        <v>0.04</v>
      </c>
      <c r="J3757" s="30">
        <v>1907.6</v>
      </c>
      <c r="K3757" s="30">
        <v>47690</v>
      </c>
      <c r="L3757" s="30"/>
      <c r="M3757" s="67" t="str">
        <f>TEXT(Table2[[#This Row],[Gd.Dt]],"mmm-yy")</f>
        <v>Sep-22</v>
      </c>
      <c r="N3757" s="47" t="str">
        <f>MID(Table2[[#This Row],[BE]],6,2)</f>
        <v>IB</v>
      </c>
      <c r="O3757" s="47" t="str">
        <f>IF(Table2[[#This Row],[Type]]="IB","EOU",IF(Table2[[#This Row],[Type]]="MB","Local","492"))</f>
        <v>EOU</v>
      </c>
      <c r="P3757" s="47">
        <f>ROUND(Table2[[#This Row],[Cons]]/Table2[[#This Row],[Qty.]],5)</f>
        <v>0.04</v>
      </c>
      <c r="Q3757" s="47" t="b">
        <f>EXACT(Table2[[#This Row],[rate]],Table2[[#This Row],[Check]])</f>
        <v>1</v>
      </c>
      <c r="R3757" s="47"/>
      <c r="S3757" s="47" t="str">
        <f>IF(Table2[[#This Row],[SRO]]="EOU",VLOOKUP(Table2[[#This Row],[BE]],[2]GD.List!$C$3:$N$5014,12,0),IF(Table2[[#This Row],[SRO]]="Local","Polyester Staple Fibre","SRO 492"))</f>
        <v>Textile Chemical</v>
      </c>
    </row>
    <row r="3758" spans="1:19" x14ac:dyDescent="0.25">
      <c r="A3758" s="120" t="s">
        <v>2159</v>
      </c>
      <c r="B3758" s="116" t="s">
        <v>2722</v>
      </c>
      <c r="C3758" s="165">
        <v>21687</v>
      </c>
      <c r="D3758" s="117">
        <v>5205.12</v>
      </c>
      <c r="E3758" s="7" t="s">
        <v>2725</v>
      </c>
      <c r="F3758" s="116" t="s">
        <v>2728</v>
      </c>
      <c r="G3758" s="156">
        <v>44807</v>
      </c>
      <c r="H3758" s="82">
        <v>40113142</v>
      </c>
      <c r="I3758" s="50">
        <v>1.0101</v>
      </c>
      <c r="J3758" s="15">
        <v>29398.959999999999</v>
      </c>
      <c r="K3758" s="15">
        <v>29105</v>
      </c>
      <c r="L3758" s="15"/>
      <c r="M3758" s="66" t="str">
        <f>TEXT(Table2[[#This Row],[Gd.Dt]],"mmm-yy")</f>
        <v>Sep-22</v>
      </c>
      <c r="N3758" s="46" t="str">
        <f>MID(Table2[[#This Row],[BE]],6,2)</f>
        <v>IB</v>
      </c>
      <c r="O3758" s="46" t="str">
        <f>IF(Table2[[#This Row],[Type]]="IB","EOU",IF(Table2[[#This Row],[Type]]="MB","Local","492"))</f>
        <v>EOU</v>
      </c>
      <c r="P3758" s="46">
        <f>ROUND(Table2[[#This Row],[Cons]]/Table2[[#This Row],[Qty.]],5)</f>
        <v>1.0101</v>
      </c>
      <c r="Q3758" s="46" t="b">
        <f>EXACT(Table2[[#This Row],[rate]],Table2[[#This Row],[Check]])</f>
        <v>1</v>
      </c>
      <c r="R3758" s="46"/>
      <c r="S3758" s="46" t="str">
        <f>IF(Table2[[#This Row],[SRO]]="EOU",VLOOKUP(Table2[[#This Row],[BE]],[2]GD.List!$C$3:$N$5014,12,0),IF(Table2[[#This Row],[SRO]]="Local","Polyester Staple Fibre","SRO 492"))</f>
        <v>Cotton Yarn</v>
      </c>
    </row>
    <row r="3759" spans="1:19" x14ac:dyDescent="0.25">
      <c r="A3759" s="120" t="s">
        <v>2221</v>
      </c>
      <c r="B3759" s="116" t="s">
        <v>2724</v>
      </c>
      <c r="C3759" s="165">
        <v>24340</v>
      </c>
      <c r="D3759" s="117">
        <v>5201.009</v>
      </c>
      <c r="E3759" s="7" t="s">
        <v>2727</v>
      </c>
      <c r="F3759" s="116" t="s">
        <v>2729</v>
      </c>
      <c r="G3759" s="156">
        <v>44807</v>
      </c>
      <c r="H3759" s="82">
        <v>59134212.189999998</v>
      </c>
      <c r="I3759" s="50">
        <v>0.48980000000000001</v>
      </c>
      <c r="J3759" s="15">
        <v>3144.52</v>
      </c>
      <c r="K3759" s="15">
        <v>6420</v>
      </c>
      <c r="L3759" s="15"/>
      <c r="M3759" s="66" t="str">
        <f>TEXT(Table2[[#This Row],[Gd.Dt]],"mmm-yy")</f>
        <v>Sep-22</v>
      </c>
      <c r="N3759" s="46" t="str">
        <f>MID(Table2[[#This Row],[BE]],6,2)</f>
        <v>IB</v>
      </c>
      <c r="O3759" s="46" t="str">
        <f>IF(Table2[[#This Row],[Type]]="IB","EOU",IF(Table2[[#This Row],[Type]]="MB","Local","492"))</f>
        <v>EOU</v>
      </c>
      <c r="P3759" s="46">
        <f>ROUND(Table2[[#This Row],[Cons]]/Table2[[#This Row],[Qty.]],5)</f>
        <v>0.48980000000000001</v>
      </c>
      <c r="Q3759" s="46" t="b">
        <f>EXACT(Table2[[#This Row],[rate]],Table2[[#This Row],[Check]])</f>
        <v>1</v>
      </c>
      <c r="R3759" s="46"/>
      <c r="S3759" s="46" t="str">
        <f>IF(Table2[[#This Row],[SRO]]="EOU",VLOOKUP(Table2[[#This Row],[BE]],[2]GD.List!$C$3:$N$5014,12,0),IF(Table2[[#This Row],[SRO]]="Local","Polyester Staple Fibre","SRO 492"))</f>
        <v>Raw Cotton</v>
      </c>
    </row>
    <row r="3760" spans="1:19" x14ac:dyDescent="0.25">
      <c r="A3760" s="120" t="s">
        <v>2355</v>
      </c>
      <c r="B3760" s="116" t="s">
        <v>2723</v>
      </c>
      <c r="C3760" s="165">
        <v>4961</v>
      </c>
      <c r="D3760" s="117">
        <v>9606.1</v>
      </c>
      <c r="E3760" s="7" t="s">
        <v>2725</v>
      </c>
      <c r="F3760" s="116" t="s">
        <v>2730</v>
      </c>
      <c r="G3760" s="156">
        <v>44807</v>
      </c>
      <c r="H3760" s="82">
        <v>40404480.469999999</v>
      </c>
      <c r="I3760" s="50">
        <v>1</v>
      </c>
      <c r="J3760" s="15">
        <v>3</v>
      </c>
      <c r="K3760" s="15">
        <v>3</v>
      </c>
      <c r="L3760" s="15"/>
      <c r="M3760" s="66" t="str">
        <f>TEXT(Table2[[#This Row],[Gd.Dt]],"mmm-yy")</f>
        <v>Sep-22</v>
      </c>
      <c r="N3760" s="46" t="str">
        <f>MID(Table2[[#This Row],[BE]],6,2)</f>
        <v>TI</v>
      </c>
      <c r="O3760" s="46" t="str">
        <f>IF(Table2[[#This Row],[Type]]="IB","EOU",IF(Table2[[#This Row],[Type]]="MB","Local","492"))</f>
        <v>492</v>
      </c>
      <c r="P3760" s="46">
        <f>ROUND(Table2[[#This Row],[Cons]]/Table2[[#This Row],[Qty.]],5)</f>
        <v>1</v>
      </c>
      <c r="Q3760" s="46" t="b">
        <f>EXACT(Table2[[#This Row],[rate]],Table2[[#This Row],[Check]])</f>
        <v>1</v>
      </c>
      <c r="R3760" s="46"/>
      <c r="S3760" s="46" t="str">
        <f>IF(Table2[[#This Row],[SRO]]="EOU",VLOOKUP(Table2[[#This Row],[BE]],[2]GD.List!$C$3:$N$5014,12,0),IF(Table2[[#This Row],[SRO]]="Local","Polyester Staple Fibre","SRO 492"))</f>
        <v>SRO 492</v>
      </c>
    </row>
    <row r="3761" spans="1:19" x14ac:dyDescent="0.25">
      <c r="A3761" s="119" t="s">
        <v>2418</v>
      </c>
      <c r="B3761" s="116" t="s">
        <v>2724</v>
      </c>
      <c r="C3761" s="165">
        <v>24340</v>
      </c>
      <c r="D3761" s="117">
        <v>2847</v>
      </c>
      <c r="E3761" s="7" t="s">
        <v>2727</v>
      </c>
      <c r="F3761" s="116" t="s">
        <v>2729</v>
      </c>
      <c r="G3761" s="156">
        <v>44807</v>
      </c>
      <c r="H3761" s="82">
        <v>59134212.189999998</v>
      </c>
      <c r="I3761" s="50">
        <v>0.03</v>
      </c>
      <c r="J3761" s="15">
        <v>964.49999999999989</v>
      </c>
      <c r="K3761" s="15">
        <v>32150</v>
      </c>
      <c r="L3761" s="15"/>
      <c r="M3761" s="66" t="str">
        <f>TEXT(Table2[[#This Row],[Gd.Dt]],"mmm-yy")</f>
        <v>Sep-22</v>
      </c>
      <c r="N3761" s="46" t="str">
        <f>MID(Table2[[#This Row],[BE]],6,2)</f>
        <v>IB</v>
      </c>
      <c r="O3761" s="46" t="str">
        <f>IF(Table2[[#This Row],[Type]]="IB","EOU",IF(Table2[[#This Row],[Type]]="MB","Local","492"))</f>
        <v>EOU</v>
      </c>
      <c r="P3761" s="46">
        <f>ROUND(Table2[[#This Row],[Cons]]/Table2[[#This Row],[Qty.]],5)</f>
        <v>0.03</v>
      </c>
      <c r="Q3761" s="46" t="b">
        <f>EXACT(Table2[[#This Row],[rate]],Table2[[#This Row],[Check]])</f>
        <v>1</v>
      </c>
      <c r="R3761" s="46"/>
      <c r="S3761" s="46" t="str">
        <f>IF(Table2[[#This Row],[SRO]]="EOU",VLOOKUP(Table2[[#This Row],[BE]],[2]GD.List!$C$3:$N$5014,12,0),IF(Table2[[#This Row],[SRO]]="Local","Polyester Staple Fibre","SRO 492"))</f>
        <v>Textile Chemical</v>
      </c>
    </row>
    <row r="3762" spans="1:19" x14ac:dyDescent="0.25">
      <c r="A3762" s="119" t="s">
        <v>2418</v>
      </c>
      <c r="B3762" s="116" t="s">
        <v>2723</v>
      </c>
      <c r="C3762" s="165">
        <v>4961</v>
      </c>
      <c r="D3762" s="117">
        <v>2847</v>
      </c>
      <c r="E3762" s="7" t="s">
        <v>2725</v>
      </c>
      <c r="F3762" s="116" t="s">
        <v>2730</v>
      </c>
      <c r="G3762" s="156">
        <v>44807</v>
      </c>
      <c r="H3762" s="82">
        <v>40404480.469999999</v>
      </c>
      <c r="I3762" s="50">
        <v>0.03</v>
      </c>
      <c r="J3762" s="15">
        <v>48.39</v>
      </c>
      <c r="K3762" s="15">
        <v>1613</v>
      </c>
      <c r="L3762" s="15"/>
      <c r="M3762" s="66" t="str">
        <f>TEXT(Table2[[#This Row],[Gd.Dt]],"mmm-yy")</f>
        <v>Sep-22</v>
      </c>
      <c r="N3762" s="46" t="str">
        <f>MID(Table2[[#This Row],[BE]],6,2)</f>
        <v>IB</v>
      </c>
      <c r="O3762" s="46" t="str">
        <f>IF(Table2[[#This Row],[Type]]="IB","EOU",IF(Table2[[#This Row],[Type]]="MB","Local","492"))</f>
        <v>EOU</v>
      </c>
      <c r="P3762" s="46">
        <f>ROUND(Table2[[#This Row],[Cons]]/Table2[[#This Row],[Qty.]],5)</f>
        <v>0.03</v>
      </c>
      <c r="Q3762" s="46" t="b">
        <f>EXACT(Table2[[#This Row],[rate]],Table2[[#This Row],[Check]])</f>
        <v>1</v>
      </c>
      <c r="R3762" s="46"/>
      <c r="S3762" s="46" t="str">
        <f>IF(Table2[[#This Row],[SRO]]="EOU",VLOOKUP(Table2[[#This Row],[BE]],[2]GD.List!$C$3:$N$5014,12,0),IF(Table2[[#This Row],[SRO]]="Local","Polyester Staple Fibre","SRO 492"))</f>
        <v>Textile Chemical</v>
      </c>
    </row>
    <row r="3763" spans="1:19" x14ac:dyDescent="0.25">
      <c r="A3763" s="120" t="s">
        <v>2418</v>
      </c>
      <c r="B3763" s="116" t="s">
        <v>2722</v>
      </c>
      <c r="C3763" s="165">
        <v>21687</v>
      </c>
      <c r="D3763" s="117">
        <v>2847</v>
      </c>
      <c r="E3763" s="7" t="s">
        <v>2725</v>
      </c>
      <c r="F3763" s="116" t="s">
        <v>2728</v>
      </c>
      <c r="G3763" s="156">
        <v>44807</v>
      </c>
      <c r="H3763" s="82">
        <v>40113142</v>
      </c>
      <c r="I3763" s="50">
        <v>0.03</v>
      </c>
      <c r="J3763" s="15">
        <v>873.15</v>
      </c>
      <c r="K3763" s="15">
        <v>29105</v>
      </c>
      <c r="L3763" s="15"/>
      <c r="M3763" s="66" t="str">
        <f>TEXT(Table2[[#This Row],[Gd.Dt]],"mmm-yy")</f>
        <v>Sep-22</v>
      </c>
      <c r="N3763" s="46" t="str">
        <f>MID(Table2[[#This Row],[BE]],6,2)</f>
        <v>IB</v>
      </c>
      <c r="O3763" s="46" t="str">
        <f>IF(Table2[[#This Row],[Type]]="IB","EOU",IF(Table2[[#This Row],[Type]]="MB","Local","492"))</f>
        <v>EOU</v>
      </c>
      <c r="P3763" s="46">
        <f>ROUND(Table2[[#This Row],[Cons]]/Table2[[#This Row],[Qty.]],5)</f>
        <v>0.03</v>
      </c>
      <c r="Q3763" s="46" t="b">
        <f>EXACT(Table2[[#This Row],[rate]],Table2[[#This Row],[Check]])</f>
        <v>1</v>
      </c>
      <c r="R3763" s="46"/>
      <c r="S3763" s="46" t="str">
        <f>IF(Table2[[#This Row],[SRO]]="EOU",VLOOKUP(Table2[[#This Row],[BE]],[2]GD.List!$C$3:$N$5014,12,0),IF(Table2[[#This Row],[SRO]]="Local","Polyester Staple Fibre","SRO 492"))</f>
        <v>Textile Chemical</v>
      </c>
    </row>
    <row r="3764" spans="1:19" x14ac:dyDescent="0.25">
      <c r="A3764" s="119" t="s">
        <v>2634</v>
      </c>
      <c r="B3764" s="116" t="s">
        <v>2723</v>
      </c>
      <c r="C3764" s="165">
        <v>4961</v>
      </c>
      <c r="D3764" s="117">
        <v>5402.33</v>
      </c>
      <c r="E3764" s="7" t="s">
        <v>2725</v>
      </c>
      <c r="F3764" s="116" t="s">
        <v>2730</v>
      </c>
      <c r="G3764" s="156">
        <v>44807</v>
      </c>
      <c r="H3764" s="82">
        <v>40404480.469999999</v>
      </c>
      <c r="I3764" s="50">
        <v>0.99009999999999998</v>
      </c>
      <c r="J3764" s="15">
        <v>8493.98</v>
      </c>
      <c r="K3764" s="15">
        <v>8578.91</v>
      </c>
      <c r="L3764" s="15"/>
      <c r="M3764" s="66" t="str">
        <f>TEXT(Table2[[#This Row],[Gd.Dt]],"mmm-yy")</f>
        <v>Sep-22</v>
      </c>
      <c r="N3764" s="46" t="str">
        <f>MID(Table2[[#This Row],[BE]],6,2)</f>
        <v>IB</v>
      </c>
      <c r="O3764" s="46" t="str">
        <f>IF(Table2[[#This Row],[Type]]="IB","EOU",IF(Table2[[#This Row],[Type]]="MB","Local","492"))</f>
        <v>EOU</v>
      </c>
      <c r="P3764" s="46">
        <f>ROUND(Table2[[#This Row],[Cons]]/Table2[[#This Row],[Qty.]],5)</f>
        <v>0.99009999999999998</v>
      </c>
      <c r="Q3764" s="46" t="b">
        <f>EXACT(Table2[[#This Row],[rate]],Table2[[#This Row],[Check]])</f>
        <v>1</v>
      </c>
      <c r="R3764" s="46"/>
      <c r="S3764" s="46" t="str">
        <f>IF(Table2[[#This Row],[SRO]]="EOU",VLOOKUP(Table2[[#This Row],[BE]],[2]GD.List!$C$3:$N$5014,12,0),IF(Table2[[#This Row],[SRO]]="Local","Polyester Staple Fibre","SRO 492"))</f>
        <v>Polyester Yarn</v>
      </c>
    </row>
    <row r="3765" spans="1:19" x14ac:dyDescent="0.25">
      <c r="A3765" s="120" t="s">
        <v>2634</v>
      </c>
      <c r="B3765" s="116" t="s">
        <v>2723</v>
      </c>
      <c r="C3765" s="165">
        <v>4961</v>
      </c>
      <c r="D3765" s="117">
        <v>5402.33</v>
      </c>
      <c r="E3765" s="7" t="s">
        <v>2725</v>
      </c>
      <c r="F3765" s="116" t="s">
        <v>2730</v>
      </c>
      <c r="G3765" s="156">
        <v>44807</v>
      </c>
      <c r="H3765" s="82">
        <v>40404480.469999999</v>
      </c>
      <c r="I3765" s="50">
        <v>1.0101</v>
      </c>
      <c r="J3765" s="15">
        <v>1629.29</v>
      </c>
      <c r="K3765" s="15">
        <v>1613</v>
      </c>
      <c r="L3765" s="15"/>
      <c r="M3765" s="66" t="str">
        <f>TEXT(Table2[[#This Row],[Gd.Dt]],"mmm-yy")</f>
        <v>Sep-22</v>
      </c>
      <c r="N3765" s="46" t="str">
        <f>MID(Table2[[#This Row],[BE]],6,2)</f>
        <v>IB</v>
      </c>
      <c r="O3765" s="46" t="str">
        <f>IF(Table2[[#This Row],[Type]]="IB","EOU",IF(Table2[[#This Row],[Type]]="MB","Local","492"))</f>
        <v>EOU</v>
      </c>
      <c r="P3765" s="46">
        <f>ROUND(Table2[[#This Row],[Cons]]/Table2[[#This Row],[Qty.]],5)</f>
        <v>1.0101</v>
      </c>
      <c r="Q3765" s="46" t="b">
        <f>EXACT(Table2[[#This Row],[rate]],Table2[[#This Row],[Check]])</f>
        <v>1</v>
      </c>
      <c r="R3765" s="46"/>
      <c r="S3765" s="46" t="str">
        <f>IF(Table2[[#This Row],[SRO]]="EOU",VLOOKUP(Table2[[#This Row],[BE]],[2]GD.List!$C$3:$N$5014,12,0),IF(Table2[[#This Row],[SRO]]="Local","Polyester Staple Fibre","SRO 492"))</f>
        <v>Polyester Yarn</v>
      </c>
    </row>
    <row r="3766" spans="1:19" x14ac:dyDescent="0.25">
      <c r="A3766" s="119" t="s">
        <v>2657</v>
      </c>
      <c r="B3766" s="116" t="s">
        <v>2724</v>
      </c>
      <c r="C3766" s="165">
        <v>24340</v>
      </c>
      <c r="D3766" s="117">
        <v>3906.9090000000001</v>
      </c>
      <c r="E3766" s="7" t="s">
        <v>2727</v>
      </c>
      <c r="F3766" s="116" t="s">
        <v>2729</v>
      </c>
      <c r="G3766" s="156">
        <v>44807</v>
      </c>
      <c r="H3766" s="82">
        <v>59134212.189999998</v>
      </c>
      <c r="I3766" s="50">
        <v>0.04</v>
      </c>
      <c r="J3766" s="15">
        <v>1127.1200000000001</v>
      </c>
      <c r="K3766" s="15">
        <v>28178</v>
      </c>
      <c r="L3766" s="15"/>
      <c r="M3766" s="66" t="str">
        <f>TEXT(Table2[[#This Row],[Gd.Dt]],"mmm-yy")</f>
        <v>Sep-22</v>
      </c>
      <c r="N3766" s="46" t="str">
        <f>MID(Table2[[#This Row],[BE]],6,2)</f>
        <v>IB</v>
      </c>
      <c r="O3766" s="46" t="str">
        <f>IF(Table2[[#This Row],[Type]]="IB","EOU",IF(Table2[[#This Row],[Type]]="MB","Local","492"))</f>
        <v>EOU</v>
      </c>
      <c r="P3766" s="46">
        <f>ROUND(Table2[[#This Row],[Cons]]/Table2[[#This Row],[Qty.]],5)</f>
        <v>0.04</v>
      </c>
      <c r="Q3766" s="46" t="b">
        <f>EXACT(Table2[[#This Row],[rate]],Table2[[#This Row],[Check]])</f>
        <v>1</v>
      </c>
      <c r="R3766" s="46"/>
      <c r="S3766" s="46" t="str">
        <f>IF(Table2[[#This Row],[SRO]]="EOU",VLOOKUP(Table2[[#This Row],[BE]],[2]GD.List!$C$3:$N$5014,12,0),IF(Table2[[#This Row],[SRO]]="Local","Polyester Staple Fibre","SRO 492"))</f>
        <v>Textile Chemical</v>
      </c>
    </row>
    <row r="3767" spans="1:19" x14ac:dyDescent="0.25">
      <c r="A3767" s="119" t="s">
        <v>2657</v>
      </c>
      <c r="B3767" s="116" t="s">
        <v>2724</v>
      </c>
      <c r="C3767" s="165">
        <v>24340</v>
      </c>
      <c r="D3767" s="117">
        <v>3402.9</v>
      </c>
      <c r="E3767" s="7" t="s">
        <v>2727</v>
      </c>
      <c r="F3767" s="116" t="s">
        <v>2729</v>
      </c>
      <c r="G3767" s="156">
        <v>44807</v>
      </c>
      <c r="H3767" s="82">
        <v>59134212.189999998</v>
      </c>
      <c r="I3767" s="50">
        <v>7.0000000000000007E-2</v>
      </c>
      <c r="J3767" s="15">
        <v>1801.1</v>
      </c>
      <c r="K3767" s="15">
        <v>25730</v>
      </c>
      <c r="L3767" s="15"/>
      <c r="M3767" s="66" t="str">
        <f>TEXT(Table2[[#This Row],[Gd.Dt]],"mmm-yy")</f>
        <v>Sep-22</v>
      </c>
      <c r="N3767" s="46" t="str">
        <f>MID(Table2[[#This Row],[BE]],6,2)</f>
        <v>IB</v>
      </c>
      <c r="O3767" s="46" t="str">
        <f>IF(Table2[[#This Row],[Type]]="IB","EOU",IF(Table2[[#This Row],[Type]]="MB","Local","492"))</f>
        <v>EOU</v>
      </c>
      <c r="P3767" s="46">
        <f>ROUND(Table2[[#This Row],[Cons]]/Table2[[#This Row],[Qty.]],5)</f>
        <v>7.0000000000000007E-2</v>
      </c>
      <c r="Q3767" s="46" t="b">
        <f>EXACT(Table2[[#This Row],[rate]],Table2[[#This Row],[Check]])</f>
        <v>1</v>
      </c>
      <c r="R3767" s="46"/>
      <c r="S3767" s="46" t="str">
        <f>IF(Table2[[#This Row],[SRO]]="EOU",VLOOKUP(Table2[[#This Row],[BE]],[2]GD.List!$C$3:$N$5014,12,0),IF(Table2[[#This Row],[SRO]]="Local","Polyester Staple Fibre","SRO 492"))</f>
        <v>Textile Chemical</v>
      </c>
    </row>
    <row r="3768" spans="1:19" x14ac:dyDescent="0.25">
      <c r="A3768" s="119" t="s">
        <v>2657</v>
      </c>
      <c r="B3768" s="116" t="s">
        <v>2722</v>
      </c>
      <c r="C3768" s="165">
        <v>21687</v>
      </c>
      <c r="D3768" s="117">
        <v>3906.9090000000001</v>
      </c>
      <c r="E3768" s="7" t="s">
        <v>2725</v>
      </c>
      <c r="F3768" s="116" t="s">
        <v>2728</v>
      </c>
      <c r="G3768" s="156">
        <v>44807</v>
      </c>
      <c r="H3768" s="82">
        <v>40113142</v>
      </c>
      <c r="I3768" s="50">
        <v>0.04</v>
      </c>
      <c r="J3768" s="15">
        <v>76.52</v>
      </c>
      <c r="K3768" s="15">
        <v>1913</v>
      </c>
      <c r="L3768" s="15"/>
      <c r="M3768" s="66" t="str">
        <f>TEXT(Table2[[#This Row],[Gd.Dt]],"mmm-yy")</f>
        <v>Sep-22</v>
      </c>
      <c r="N3768" s="46" t="str">
        <f>MID(Table2[[#This Row],[BE]],6,2)</f>
        <v>IB</v>
      </c>
      <c r="O3768" s="46" t="str">
        <f>IF(Table2[[#This Row],[Type]]="IB","EOU",IF(Table2[[#This Row],[Type]]="MB","Local","492"))</f>
        <v>EOU</v>
      </c>
      <c r="P3768" s="46">
        <f>ROUND(Table2[[#This Row],[Cons]]/Table2[[#This Row],[Qty.]],5)</f>
        <v>0.04</v>
      </c>
      <c r="Q3768" s="46" t="b">
        <f>EXACT(Table2[[#This Row],[rate]],Table2[[#This Row],[Check]])</f>
        <v>1</v>
      </c>
      <c r="R3768" s="46"/>
      <c r="S3768" s="46" t="str">
        <f>IF(Table2[[#This Row],[SRO]]="EOU",VLOOKUP(Table2[[#This Row],[BE]],[2]GD.List!$C$3:$N$5014,12,0),IF(Table2[[#This Row],[SRO]]="Local","Polyester Staple Fibre","SRO 492"))</f>
        <v>Textile Chemical</v>
      </c>
    </row>
    <row r="3769" spans="1:19" x14ac:dyDescent="0.25">
      <c r="A3769" s="120" t="s">
        <v>2657</v>
      </c>
      <c r="B3769" s="116" t="s">
        <v>2722</v>
      </c>
      <c r="C3769" s="165">
        <v>21687</v>
      </c>
      <c r="D3769" s="117">
        <v>3402.9</v>
      </c>
      <c r="E3769" s="7" t="s">
        <v>2725</v>
      </c>
      <c r="F3769" s="116" t="s">
        <v>2728</v>
      </c>
      <c r="G3769" s="156">
        <v>44807</v>
      </c>
      <c r="H3769" s="82">
        <v>40113142</v>
      </c>
      <c r="I3769" s="50">
        <v>7.0000000000000007E-2</v>
      </c>
      <c r="J3769" s="15">
        <v>1552.12</v>
      </c>
      <c r="K3769" s="15">
        <v>22173.14</v>
      </c>
      <c r="L3769" s="15"/>
      <c r="M3769" s="66" t="str">
        <f>TEXT(Table2[[#This Row],[Gd.Dt]],"mmm-yy")</f>
        <v>Sep-22</v>
      </c>
      <c r="N3769" s="46" t="str">
        <f>MID(Table2[[#This Row],[BE]],6,2)</f>
        <v>IB</v>
      </c>
      <c r="O3769" s="46" t="str">
        <f>IF(Table2[[#This Row],[Type]]="IB","EOU",IF(Table2[[#This Row],[Type]]="MB","Local","492"))</f>
        <v>EOU</v>
      </c>
      <c r="P3769" s="46">
        <f>ROUND(Table2[[#This Row],[Cons]]/Table2[[#This Row],[Qty.]],5)</f>
        <v>7.0000000000000007E-2</v>
      </c>
      <c r="Q3769" s="46" t="b">
        <f>EXACT(Table2[[#This Row],[rate]],Table2[[#This Row],[Check]])</f>
        <v>1</v>
      </c>
      <c r="R3769" s="46"/>
      <c r="S3769" s="46" t="str">
        <f>IF(Table2[[#This Row],[SRO]]="EOU",VLOOKUP(Table2[[#This Row],[BE]],[2]GD.List!$C$3:$N$5014,12,0),IF(Table2[[#This Row],[SRO]]="Local","Polyester Staple Fibre","SRO 492"))</f>
        <v>Textile Chemical</v>
      </c>
    </row>
    <row r="3770" spans="1:19" x14ac:dyDescent="0.25">
      <c r="A3770" s="120" t="s">
        <v>2672</v>
      </c>
      <c r="B3770" s="116" t="s">
        <v>2722</v>
      </c>
      <c r="C3770" s="165">
        <v>21687</v>
      </c>
      <c r="D3770" s="117">
        <v>3402.9</v>
      </c>
      <c r="E3770" s="7" t="s">
        <v>2725</v>
      </c>
      <c r="F3770" s="116" t="s">
        <v>2728</v>
      </c>
      <c r="G3770" s="156">
        <v>44807</v>
      </c>
      <c r="H3770" s="82">
        <v>40113142</v>
      </c>
      <c r="I3770" s="50">
        <v>7.0000000000000007E-2</v>
      </c>
      <c r="J3770" s="15">
        <v>351.32</v>
      </c>
      <c r="K3770" s="15">
        <v>5018.8599999999997</v>
      </c>
      <c r="L3770" s="15"/>
      <c r="M3770" s="66" t="str">
        <f>TEXT(Table2[[#This Row],[Gd.Dt]],"mmm-yy")</f>
        <v>Sep-22</v>
      </c>
      <c r="N3770" s="46" t="str">
        <f>MID(Table2[[#This Row],[BE]],6,2)</f>
        <v>IB</v>
      </c>
      <c r="O3770" s="46" t="str">
        <f>IF(Table2[[#This Row],[Type]]="IB","EOU",IF(Table2[[#This Row],[Type]]="MB","Local","492"))</f>
        <v>EOU</v>
      </c>
      <c r="P3770" s="46">
        <f>ROUND(Table2[[#This Row],[Cons]]/Table2[[#This Row],[Qty.]],5)</f>
        <v>7.0000000000000007E-2</v>
      </c>
      <c r="Q3770" s="46" t="b">
        <f>EXACT(Table2[[#This Row],[rate]],Table2[[#This Row],[Check]])</f>
        <v>1</v>
      </c>
      <c r="R3770" s="46"/>
      <c r="S3770" s="46" t="str">
        <f>IF(Table2[[#This Row],[SRO]]="EOU",VLOOKUP(Table2[[#This Row],[BE]],[2]GD.List!$C$3:$N$5014,12,0),IF(Table2[[#This Row],[SRO]]="Local","Polyester Staple Fibre","SRO 492"))</f>
        <v>Textile Chemical</v>
      </c>
    </row>
    <row r="3771" spans="1:19" x14ac:dyDescent="0.25">
      <c r="A3771" s="119" t="s">
        <v>2704</v>
      </c>
      <c r="B3771" s="116" t="s">
        <v>2724</v>
      </c>
      <c r="C3771" s="165">
        <v>24340</v>
      </c>
      <c r="D3771" s="117">
        <v>3906.9029999999998</v>
      </c>
      <c r="E3771" s="7" t="s">
        <v>2727</v>
      </c>
      <c r="F3771" s="116" t="s">
        <v>2729</v>
      </c>
      <c r="G3771" s="156">
        <v>44807</v>
      </c>
      <c r="H3771" s="82">
        <v>59134212.189999998</v>
      </c>
      <c r="I3771" s="50">
        <v>0.04</v>
      </c>
      <c r="J3771" s="15">
        <v>1127.1200000000001</v>
      </c>
      <c r="K3771" s="15">
        <v>28178</v>
      </c>
      <c r="L3771" s="15"/>
      <c r="M3771" s="66" t="str">
        <f>TEXT(Table2[[#This Row],[Gd.Dt]],"mmm-yy")</f>
        <v>Sep-22</v>
      </c>
      <c r="N3771" s="46" t="str">
        <f>MID(Table2[[#This Row],[BE]],6,2)</f>
        <v>IB</v>
      </c>
      <c r="O3771" s="46" t="str">
        <f>IF(Table2[[#This Row],[Type]]="IB","EOU",IF(Table2[[#This Row],[Type]]="MB","Local","492"))</f>
        <v>EOU</v>
      </c>
      <c r="P3771" s="46">
        <f>ROUND(Table2[[#This Row],[Cons]]/Table2[[#This Row],[Qty.]],5)</f>
        <v>0.04</v>
      </c>
      <c r="Q3771" s="46" t="b">
        <f>EXACT(Table2[[#This Row],[rate]],Table2[[#This Row],[Check]])</f>
        <v>1</v>
      </c>
      <c r="R3771" s="46"/>
      <c r="S3771" s="46" t="str">
        <f>IF(Table2[[#This Row],[SRO]]="EOU",VLOOKUP(Table2[[#This Row],[BE]],[2]GD.List!$C$3:$N$5014,12,0),IF(Table2[[#This Row],[SRO]]="Local","Polyester Staple Fibre","SRO 492"))</f>
        <v>Textile Chemical</v>
      </c>
    </row>
    <row r="3772" spans="1:19" x14ac:dyDescent="0.25">
      <c r="A3772" s="120" t="s">
        <v>2704</v>
      </c>
      <c r="B3772" s="116" t="s">
        <v>2722</v>
      </c>
      <c r="C3772" s="165">
        <v>21687</v>
      </c>
      <c r="D3772" s="117">
        <v>3906.9029999999998</v>
      </c>
      <c r="E3772" s="7" t="s">
        <v>2725</v>
      </c>
      <c r="F3772" s="116" t="s">
        <v>2728</v>
      </c>
      <c r="G3772" s="156">
        <v>44807</v>
      </c>
      <c r="H3772" s="82">
        <v>40113142</v>
      </c>
      <c r="I3772" s="50">
        <v>0.04</v>
      </c>
      <c r="J3772" s="15">
        <v>1164.2</v>
      </c>
      <c r="K3772" s="15">
        <v>29105</v>
      </c>
      <c r="L3772" s="15"/>
      <c r="M3772" s="66" t="str">
        <f>TEXT(Table2[[#This Row],[Gd.Dt]],"mmm-yy")</f>
        <v>Sep-22</v>
      </c>
      <c r="N3772" s="46" t="str">
        <f>MID(Table2[[#This Row],[BE]],6,2)</f>
        <v>IB</v>
      </c>
      <c r="O3772" s="46" t="str">
        <f>IF(Table2[[#This Row],[Type]]="IB","EOU",IF(Table2[[#This Row],[Type]]="MB","Local","492"))</f>
        <v>EOU</v>
      </c>
      <c r="P3772" s="46">
        <f>ROUND(Table2[[#This Row],[Cons]]/Table2[[#This Row],[Qty.]],5)</f>
        <v>0.04</v>
      </c>
      <c r="Q3772" s="46" t="b">
        <f>EXACT(Table2[[#This Row],[rate]],Table2[[#This Row],[Check]])</f>
        <v>1</v>
      </c>
      <c r="R3772" s="46"/>
      <c r="S3772" s="46" t="str">
        <f>IF(Table2[[#This Row],[SRO]]="EOU",VLOOKUP(Table2[[#This Row],[BE]],[2]GD.List!$C$3:$N$5014,12,0),IF(Table2[[#This Row],[SRO]]="Local","Polyester Staple Fibre","SRO 492"))</f>
        <v>Textile Chemical</v>
      </c>
    </row>
    <row r="3773" spans="1:19" x14ac:dyDescent="0.25">
      <c r="A3773" s="119" t="s">
        <v>2726</v>
      </c>
      <c r="B3773" s="119" t="s">
        <v>2723</v>
      </c>
      <c r="C3773" s="170">
        <v>4961</v>
      </c>
      <c r="D3773" s="171">
        <v>5402.33</v>
      </c>
      <c r="E3773" s="162" t="s">
        <v>2725</v>
      </c>
      <c r="F3773" s="119" t="s">
        <v>2730</v>
      </c>
      <c r="G3773" s="163">
        <v>44807</v>
      </c>
      <c r="H3773" s="172">
        <v>40404480.469999999</v>
      </c>
      <c r="I3773" s="53">
        <v>0.99009999999999998</v>
      </c>
      <c r="J3773" s="30">
        <v>3072</v>
      </c>
      <c r="K3773" s="30">
        <v>3102.72</v>
      </c>
      <c r="L3773" s="30"/>
      <c r="M3773" s="67" t="str">
        <f>TEXT(Table2[[#This Row],[Gd.Dt]],"mmm-yy")</f>
        <v>Sep-22</v>
      </c>
      <c r="N3773" s="47" t="str">
        <f>MID(Table2[[#This Row],[BE]],6,2)</f>
        <v>IB</v>
      </c>
      <c r="O3773" s="47" t="str">
        <f>IF(Table2[[#This Row],[Type]]="IB","EOU",IF(Table2[[#This Row],[Type]]="MB","Local","492"))</f>
        <v>EOU</v>
      </c>
      <c r="P3773" s="47">
        <f>ROUND(Table2[[#This Row],[Cons]]/Table2[[#This Row],[Qty.]],5)</f>
        <v>0.99009999999999998</v>
      </c>
      <c r="Q3773" s="47" t="b">
        <f>EXACT(Table2[[#This Row],[rate]],Table2[[#This Row],[Check]])</f>
        <v>1</v>
      </c>
      <c r="R3773" s="47"/>
      <c r="S3773" s="47" t="str">
        <f>IF(Table2[[#This Row],[SRO]]="EOU",VLOOKUP(Table2[[#This Row],[BE]],[2]GD.List!$C$3:$N$5014,12,0),IF(Table2[[#This Row],[SRO]]="Local","Polyester Staple Fibre","SRO 492"))</f>
        <v>Polyester Filament Yarn</v>
      </c>
    </row>
    <row r="3774" spans="1:19" x14ac:dyDescent="0.25">
      <c r="A3774" s="120" t="s">
        <v>2159</v>
      </c>
      <c r="B3774" s="116" t="s">
        <v>2737</v>
      </c>
      <c r="C3774" s="165">
        <v>6077</v>
      </c>
      <c r="D3774" s="117">
        <v>5205.12</v>
      </c>
      <c r="E3774" s="7" t="s">
        <v>2738</v>
      </c>
      <c r="F3774" s="116" t="s">
        <v>2740</v>
      </c>
      <c r="G3774" s="156">
        <v>44808</v>
      </c>
      <c r="H3774" s="82">
        <v>12516971.49</v>
      </c>
      <c r="I3774" s="50">
        <v>1.0101</v>
      </c>
      <c r="J3774" s="15">
        <v>6458.44</v>
      </c>
      <c r="K3774" s="15">
        <v>6393.87</v>
      </c>
      <c r="L3774" s="15"/>
      <c r="M3774" s="66" t="str">
        <f>TEXT(Table2[[#This Row],[Gd.Dt]],"mmm-yy")</f>
        <v>Sep-22</v>
      </c>
      <c r="N3774" s="46" t="str">
        <f>MID(Table2[[#This Row],[BE]],6,2)</f>
        <v>IB</v>
      </c>
      <c r="O3774" s="46" t="str">
        <f>IF(Table2[[#This Row],[Type]]="IB","EOU",IF(Table2[[#This Row],[Type]]="MB","Local","492"))</f>
        <v>EOU</v>
      </c>
      <c r="P3774" s="46">
        <f>ROUND(Table2[[#This Row],[Cons]]/Table2[[#This Row],[Qty.]],5)</f>
        <v>1.0101</v>
      </c>
      <c r="Q3774" s="46" t="b">
        <f>EXACT(Table2[[#This Row],[rate]],Table2[[#This Row],[Check]])</f>
        <v>1</v>
      </c>
      <c r="R3774" s="46"/>
      <c r="S3774" s="46" t="str">
        <f>IF(Table2[[#This Row],[SRO]]="EOU",VLOOKUP(Table2[[#This Row],[BE]],[2]GD.List!$C$3:$N$5014,12,0),IF(Table2[[#This Row],[SRO]]="Local","Polyester Staple Fibre","SRO 492"))</f>
        <v>Cotton Yarn</v>
      </c>
    </row>
    <row r="3775" spans="1:19" x14ac:dyDescent="0.25">
      <c r="A3775" s="120" t="s">
        <v>2221</v>
      </c>
      <c r="B3775" s="116" t="s">
        <v>2736</v>
      </c>
      <c r="C3775" s="165">
        <v>15951</v>
      </c>
      <c r="D3775" s="117">
        <v>5201.009</v>
      </c>
      <c r="E3775" s="7" t="s">
        <v>2732</v>
      </c>
      <c r="F3775" s="116" t="s">
        <v>2741</v>
      </c>
      <c r="G3775" s="156">
        <v>44808</v>
      </c>
      <c r="H3775" s="82">
        <v>40071749.630000003</v>
      </c>
      <c r="I3775" s="50">
        <v>0.48980000000000001</v>
      </c>
      <c r="J3775" s="15">
        <v>12177.880000000001</v>
      </c>
      <c r="K3775" s="15">
        <v>24863</v>
      </c>
      <c r="L3775" s="15"/>
      <c r="M3775" s="66" t="str">
        <f>TEXT(Table2[[#This Row],[Gd.Dt]],"mmm-yy")</f>
        <v>Sep-22</v>
      </c>
      <c r="N3775" s="46" t="str">
        <f>MID(Table2[[#This Row],[BE]],6,2)</f>
        <v>IB</v>
      </c>
      <c r="O3775" s="46" t="str">
        <f>IF(Table2[[#This Row],[Type]]="IB","EOU",IF(Table2[[#This Row],[Type]]="MB","Local","492"))</f>
        <v>EOU</v>
      </c>
      <c r="P3775" s="46">
        <f>ROUND(Table2[[#This Row],[Cons]]/Table2[[#This Row],[Qty.]],5)</f>
        <v>0.48980000000000001</v>
      </c>
      <c r="Q3775" s="46" t="b">
        <f>EXACT(Table2[[#This Row],[rate]],Table2[[#This Row],[Check]])</f>
        <v>1</v>
      </c>
      <c r="R3775" s="46"/>
      <c r="S3775" s="46" t="str">
        <f>IF(Table2[[#This Row],[SRO]]="EOU",VLOOKUP(Table2[[#This Row],[BE]],[2]GD.List!$C$3:$N$5014,12,0),IF(Table2[[#This Row],[SRO]]="Local","Polyester Staple Fibre","SRO 492"))</f>
        <v>Raw Cotton</v>
      </c>
    </row>
    <row r="3776" spans="1:19" x14ac:dyDescent="0.25">
      <c r="A3776" s="119" t="s">
        <v>2418</v>
      </c>
      <c r="B3776" s="116" t="s">
        <v>2736</v>
      </c>
      <c r="C3776" s="165">
        <v>15951</v>
      </c>
      <c r="D3776" s="117">
        <v>2847</v>
      </c>
      <c r="E3776" s="7" t="s">
        <v>2732</v>
      </c>
      <c r="F3776" s="116" t="s">
        <v>2741</v>
      </c>
      <c r="G3776" s="156">
        <v>44808</v>
      </c>
      <c r="H3776" s="82">
        <v>40071749.630000003</v>
      </c>
      <c r="I3776" s="50">
        <v>0.03</v>
      </c>
      <c r="J3776" s="15">
        <v>50.74</v>
      </c>
      <c r="K3776" s="15">
        <v>1691.33</v>
      </c>
      <c r="L3776" s="15"/>
      <c r="M3776" s="66" t="str">
        <f>TEXT(Table2[[#This Row],[Gd.Dt]],"mmm-yy")</f>
        <v>Sep-22</v>
      </c>
      <c r="N3776" s="46" t="str">
        <f>MID(Table2[[#This Row],[BE]],6,2)</f>
        <v>IB</v>
      </c>
      <c r="O3776" s="46" t="str">
        <f>IF(Table2[[#This Row],[Type]]="IB","EOU",IF(Table2[[#This Row],[Type]]="MB","Local","492"))</f>
        <v>EOU</v>
      </c>
      <c r="P3776" s="46">
        <f>ROUND(Table2[[#This Row],[Cons]]/Table2[[#This Row],[Qty.]],5)</f>
        <v>0.03</v>
      </c>
      <c r="Q3776" s="46" t="b">
        <f>EXACT(Table2[[#This Row],[rate]],Table2[[#This Row],[Check]])</f>
        <v>1</v>
      </c>
      <c r="R3776" s="46"/>
      <c r="S3776" s="46" t="str">
        <f>IF(Table2[[#This Row],[SRO]]="EOU",VLOOKUP(Table2[[#This Row],[BE]],[2]GD.List!$C$3:$N$5014,12,0),IF(Table2[[#This Row],[SRO]]="Local","Polyester Staple Fibre","SRO 492"))</f>
        <v>Textile Chemical</v>
      </c>
    </row>
    <row r="3777" spans="1:19" x14ac:dyDescent="0.25">
      <c r="A3777" s="119" t="s">
        <v>2418</v>
      </c>
      <c r="B3777" s="116" t="s">
        <v>2737</v>
      </c>
      <c r="C3777" s="165">
        <v>6077</v>
      </c>
      <c r="D3777" s="117">
        <v>2847</v>
      </c>
      <c r="E3777" s="7" t="s">
        <v>2738</v>
      </c>
      <c r="F3777" s="116" t="s">
        <v>2740</v>
      </c>
      <c r="G3777" s="156">
        <v>44808</v>
      </c>
      <c r="H3777" s="82">
        <v>12516971.49</v>
      </c>
      <c r="I3777" s="50">
        <v>0.03</v>
      </c>
      <c r="J3777" s="15">
        <v>255.66</v>
      </c>
      <c r="K3777" s="15">
        <v>8522</v>
      </c>
      <c r="L3777" s="15"/>
      <c r="M3777" s="66" t="str">
        <f>TEXT(Table2[[#This Row],[Gd.Dt]],"mmm-yy")</f>
        <v>Sep-22</v>
      </c>
      <c r="N3777" s="46" t="str">
        <f>MID(Table2[[#This Row],[BE]],6,2)</f>
        <v>IB</v>
      </c>
      <c r="O3777" s="46" t="str">
        <f>IF(Table2[[#This Row],[Type]]="IB","EOU",IF(Table2[[#This Row],[Type]]="MB","Local","492"))</f>
        <v>EOU</v>
      </c>
      <c r="P3777" s="46">
        <f>ROUND(Table2[[#This Row],[Cons]]/Table2[[#This Row],[Qty.]],5)</f>
        <v>0.03</v>
      </c>
      <c r="Q3777" s="46" t="b">
        <f>EXACT(Table2[[#This Row],[rate]],Table2[[#This Row],[Check]])</f>
        <v>1</v>
      </c>
      <c r="R3777" s="46"/>
      <c r="S3777" s="46" t="str">
        <f>IF(Table2[[#This Row],[SRO]]="EOU",VLOOKUP(Table2[[#This Row],[BE]],[2]GD.List!$C$3:$N$5014,12,0),IF(Table2[[#This Row],[SRO]]="Local","Polyester Staple Fibre","SRO 492"))</f>
        <v>Textile Chemical</v>
      </c>
    </row>
    <row r="3778" spans="1:19" x14ac:dyDescent="0.25">
      <c r="A3778" s="120" t="s">
        <v>2418</v>
      </c>
      <c r="B3778" s="116" t="s">
        <v>2735</v>
      </c>
      <c r="C3778" s="165">
        <v>25330</v>
      </c>
      <c r="D3778" s="117">
        <v>2847</v>
      </c>
      <c r="E3778" s="7" t="s">
        <v>2731</v>
      </c>
      <c r="F3778" s="116" t="s">
        <v>2742</v>
      </c>
      <c r="G3778" s="156">
        <v>44807</v>
      </c>
      <c r="H3778" s="82">
        <v>24988213.800000001</v>
      </c>
      <c r="I3778" s="50">
        <v>0.03</v>
      </c>
      <c r="J3778" s="15">
        <v>454.44</v>
      </c>
      <c r="K3778" s="15">
        <v>15148</v>
      </c>
      <c r="L3778" s="15"/>
      <c r="M3778" s="66" t="str">
        <f>TEXT(Table2[[#This Row],[Gd.Dt]],"mmm-yy")</f>
        <v>Sep-22</v>
      </c>
      <c r="N3778" s="46" t="str">
        <f>MID(Table2[[#This Row],[BE]],6,2)</f>
        <v>IB</v>
      </c>
      <c r="O3778" s="46" t="str">
        <f>IF(Table2[[#This Row],[Type]]="IB","EOU",IF(Table2[[#This Row],[Type]]="MB","Local","492"))</f>
        <v>EOU</v>
      </c>
      <c r="P3778" s="46">
        <f>ROUND(Table2[[#This Row],[Cons]]/Table2[[#This Row],[Qty.]],5)</f>
        <v>0.03</v>
      </c>
      <c r="Q3778" s="46" t="b">
        <f>EXACT(Table2[[#This Row],[rate]],Table2[[#This Row],[Check]])</f>
        <v>1</v>
      </c>
      <c r="R3778" s="46"/>
      <c r="S3778" s="46" t="str">
        <f>IF(Table2[[#This Row],[SRO]]="EOU",VLOOKUP(Table2[[#This Row],[BE]],[2]GD.List!$C$3:$N$5014,12,0),IF(Table2[[#This Row],[SRO]]="Local","Polyester Staple Fibre","SRO 492"))</f>
        <v>Textile Chemical</v>
      </c>
    </row>
    <row r="3779" spans="1:19" x14ac:dyDescent="0.25">
      <c r="A3779" s="119" t="s">
        <v>2657</v>
      </c>
      <c r="B3779" s="116" t="s">
        <v>2737</v>
      </c>
      <c r="C3779" s="165">
        <v>6077</v>
      </c>
      <c r="D3779" s="117">
        <v>3906.9090000000001</v>
      </c>
      <c r="E3779" s="7" t="s">
        <v>2738</v>
      </c>
      <c r="F3779" s="116" t="s">
        <v>2740</v>
      </c>
      <c r="G3779" s="156">
        <v>44808</v>
      </c>
      <c r="H3779" s="82">
        <v>12516971.49</v>
      </c>
      <c r="I3779" s="50">
        <v>0.04</v>
      </c>
      <c r="J3779" s="15">
        <v>340.88</v>
      </c>
      <c r="K3779" s="15">
        <v>8522</v>
      </c>
      <c r="L3779" s="15"/>
      <c r="M3779" s="66" t="str">
        <f>TEXT(Table2[[#This Row],[Gd.Dt]],"mmm-yy")</f>
        <v>Sep-22</v>
      </c>
      <c r="N3779" s="46" t="str">
        <f>MID(Table2[[#This Row],[BE]],6,2)</f>
        <v>IB</v>
      </c>
      <c r="O3779" s="46" t="str">
        <f>IF(Table2[[#This Row],[Type]]="IB","EOU",IF(Table2[[#This Row],[Type]]="MB","Local","492"))</f>
        <v>EOU</v>
      </c>
      <c r="P3779" s="46">
        <f>ROUND(Table2[[#This Row],[Cons]]/Table2[[#This Row],[Qty.]],5)</f>
        <v>0.04</v>
      </c>
      <c r="Q3779" s="46" t="b">
        <f>EXACT(Table2[[#This Row],[rate]],Table2[[#This Row],[Check]])</f>
        <v>1</v>
      </c>
      <c r="R3779" s="46"/>
      <c r="S3779" s="46" t="str">
        <f>IF(Table2[[#This Row],[SRO]]="EOU",VLOOKUP(Table2[[#This Row],[BE]],[2]GD.List!$C$3:$N$5014,12,0),IF(Table2[[#This Row],[SRO]]="Local","Polyester Staple Fibre","SRO 492"))</f>
        <v>Textile Chemical</v>
      </c>
    </row>
    <row r="3780" spans="1:19" x14ac:dyDescent="0.25">
      <c r="A3780" s="119" t="s">
        <v>2657</v>
      </c>
      <c r="B3780" s="116" t="s">
        <v>2735</v>
      </c>
      <c r="C3780" s="165">
        <v>25330</v>
      </c>
      <c r="D3780" s="117">
        <v>3906.9090000000001</v>
      </c>
      <c r="E3780" s="7" t="s">
        <v>2731</v>
      </c>
      <c r="F3780" s="116" t="s">
        <v>2742</v>
      </c>
      <c r="G3780" s="156">
        <v>44807</v>
      </c>
      <c r="H3780" s="82">
        <v>24988213.800000001</v>
      </c>
      <c r="I3780" s="50">
        <v>0.04</v>
      </c>
      <c r="J3780" s="15">
        <v>605.92000000000007</v>
      </c>
      <c r="K3780" s="15">
        <v>15148</v>
      </c>
      <c r="L3780" s="15"/>
      <c r="M3780" s="66" t="str">
        <f>TEXT(Table2[[#This Row],[Gd.Dt]],"mmm-yy")</f>
        <v>Sep-22</v>
      </c>
      <c r="N3780" s="46" t="str">
        <f>MID(Table2[[#This Row],[BE]],6,2)</f>
        <v>IB</v>
      </c>
      <c r="O3780" s="46" t="str">
        <f>IF(Table2[[#This Row],[Type]]="IB","EOU",IF(Table2[[#This Row],[Type]]="MB","Local","492"))</f>
        <v>EOU</v>
      </c>
      <c r="P3780" s="46">
        <f>ROUND(Table2[[#This Row],[Cons]]/Table2[[#This Row],[Qty.]],5)</f>
        <v>0.04</v>
      </c>
      <c r="Q3780" s="46" t="b">
        <f>EXACT(Table2[[#This Row],[rate]],Table2[[#This Row],[Check]])</f>
        <v>1</v>
      </c>
      <c r="R3780" s="46"/>
      <c r="S3780" s="46" t="str">
        <f>IF(Table2[[#This Row],[SRO]]="EOU",VLOOKUP(Table2[[#This Row],[BE]],[2]GD.List!$C$3:$N$5014,12,0),IF(Table2[[#This Row],[SRO]]="Local","Polyester Staple Fibre","SRO 492"))</f>
        <v>Textile Chemical</v>
      </c>
    </row>
    <row r="3781" spans="1:19" x14ac:dyDescent="0.25">
      <c r="A3781" s="120" t="s">
        <v>2657</v>
      </c>
      <c r="B3781" s="116" t="s">
        <v>2735</v>
      </c>
      <c r="C3781" s="165">
        <v>25330</v>
      </c>
      <c r="D3781" s="117">
        <v>3402.9</v>
      </c>
      <c r="E3781" s="7" t="s">
        <v>2731</v>
      </c>
      <c r="F3781" s="116" t="s">
        <v>2742</v>
      </c>
      <c r="G3781" s="156">
        <v>44807</v>
      </c>
      <c r="H3781" s="82">
        <v>24988213.800000001</v>
      </c>
      <c r="I3781" s="50">
        <v>7.0000000000000007E-2</v>
      </c>
      <c r="J3781" s="15">
        <v>961.52</v>
      </c>
      <c r="K3781" s="15">
        <v>13736</v>
      </c>
      <c r="L3781" s="15"/>
      <c r="M3781" s="66" t="str">
        <f>TEXT(Table2[[#This Row],[Gd.Dt]],"mmm-yy")</f>
        <v>Sep-22</v>
      </c>
      <c r="N3781" s="46" t="str">
        <f>MID(Table2[[#This Row],[BE]],6,2)</f>
        <v>IB</v>
      </c>
      <c r="O3781" s="46" t="str">
        <f>IF(Table2[[#This Row],[Type]]="IB","EOU",IF(Table2[[#This Row],[Type]]="MB","Local","492"))</f>
        <v>EOU</v>
      </c>
      <c r="P3781" s="46">
        <f>ROUND(Table2[[#This Row],[Cons]]/Table2[[#This Row],[Qty.]],5)</f>
        <v>7.0000000000000007E-2</v>
      </c>
      <c r="Q3781" s="46" t="b">
        <f>EXACT(Table2[[#This Row],[rate]],Table2[[#This Row],[Check]])</f>
        <v>1</v>
      </c>
      <c r="R3781" s="46"/>
      <c r="S3781" s="46" t="str">
        <f>IF(Table2[[#This Row],[SRO]]="EOU",VLOOKUP(Table2[[#This Row],[BE]],[2]GD.List!$C$3:$N$5014,12,0),IF(Table2[[#This Row],[SRO]]="Local","Polyester Staple Fibre","SRO 492"))</f>
        <v>Textile Chemical</v>
      </c>
    </row>
    <row r="3782" spans="1:19" x14ac:dyDescent="0.25">
      <c r="A3782" s="120" t="s">
        <v>2672</v>
      </c>
      <c r="B3782" s="116" t="s">
        <v>2737</v>
      </c>
      <c r="C3782" s="165">
        <v>6077</v>
      </c>
      <c r="D3782" s="117">
        <v>3402.9</v>
      </c>
      <c r="E3782" s="7" t="s">
        <v>2738</v>
      </c>
      <c r="F3782" s="116" t="s">
        <v>2740</v>
      </c>
      <c r="G3782" s="156">
        <v>44808</v>
      </c>
      <c r="H3782" s="82">
        <v>12516971.49</v>
      </c>
      <c r="I3782" s="50">
        <v>7.0000000000000007E-2</v>
      </c>
      <c r="J3782" s="15">
        <v>570.36</v>
      </c>
      <c r="K3782" s="15">
        <v>8148</v>
      </c>
      <c r="L3782" s="15"/>
      <c r="M3782" s="66" t="str">
        <f>TEXT(Table2[[#This Row],[Gd.Dt]],"mmm-yy")</f>
        <v>Sep-22</v>
      </c>
      <c r="N3782" s="46" t="str">
        <f>MID(Table2[[#This Row],[BE]],6,2)</f>
        <v>IB</v>
      </c>
      <c r="O3782" s="46" t="str">
        <f>IF(Table2[[#This Row],[Type]]="IB","EOU",IF(Table2[[#This Row],[Type]]="MB","Local","492"))</f>
        <v>EOU</v>
      </c>
      <c r="P3782" s="46">
        <f>ROUND(Table2[[#This Row],[Cons]]/Table2[[#This Row],[Qty.]],5)</f>
        <v>7.0000000000000007E-2</v>
      </c>
      <c r="Q3782" s="46" t="b">
        <f>EXACT(Table2[[#This Row],[rate]],Table2[[#This Row],[Check]])</f>
        <v>1</v>
      </c>
      <c r="R3782" s="46"/>
      <c r="S3782" s="46" t="str">
        <f>IF(Table2[[#This Row],[SRO]]="EOU",VLOOKUP(Table2[[#This Row],[BE]],[2]GD.List!$C$3:$N$5014,12,0),IF(Table2[[#This Row],[SRO]]="Local","Polyester Staple Fibre","SRO 492"))</f>
        <v>Textile Chemical</v>
      </c>
    </row>
    <row r="3783" spans="1:19" x14ac:dyDescent="0.25">
      <c r="A3783" s="119" t="s">
        <v>2704</v>
      </c>
      <c r="B3783" s="116" t="s">
        <v>2736</v>
      </c>
      <c r="C3783" s="165">
        <v>15951</v>
      </c>
      <c r="D3783" s="117">
        <v>3906.9029999999998</v>
      </c>
      <c r="E3783" s="7" t="s">
        <v>2732</v>
      </c>
      <c r="F3783" s="116" t="s">
        <v>2741</v>
      </c>
      <c r="G3783" s="156">
        <v>44808</v>
      </c>
      <c r="H3783" s="82">
        <v>40071749.630000003</v>
      </c>
      <c r="I3783" s="50">
        <v>0.04</v>
      </c>
      <c r="J3783" s="15">
        <v>768.64</v>
      </c>
      <c r="K3783" s="15">
        <v>19216</v>
      </c>
      <c r="L3783" s="15"/>
      <c r="M3783" s="66" t="str">
        <f>TEXT(Table2[[#This Row],[Gd.Dt]],"mmm-yy")</f>
        <v>Sep-22</v>
      </c>
      <c r="N3783" s="46" t="str">
        <f>MID(Table2[[#This Row],[BE]],6,2)</f>
        <v>IB</v>
      </c>
      <c r="O3783" s="46" t="str">
        <f>IF(Table2[[#This Row],[Type]]="IB","EOU",IF(Table2[[#This Row],[Type]]="MB","Local","492"))</f>
        <v>EOU</v>
      </c>
      <c r="P3783" s="46">
        <f>ROUND(Table2[[#This Row],[Cons]]/Table2[[#This Row],[Qty.]],5)</f>
        <v>0.04</v>
      </c>
      <c r="Q3783" s="46" t="b">
        <f>EXACT(Table2[[#This Row],[rate]],Table2[[#This Row],[Check]])</f>
        <v>1</v>
      </c>
      <c r="R3783" s="46"/>
      <c r="S3783" s="46" t="str">
        <f>IF(Table2[[#This Row],[SRO]]="EOU",VLOOKUP(Table2[[#This Row],[BE]],[2]GD.List!$C$3:$N$5014,12,0),IF(Table2[[#This Row],[SRO]]="Local","Polyester Staple Fibre","SRO 492"))</f>
        <v>Textile Chemical</v>
      </c>
    </row>
    <row r="3784" spans="1:19" x14ac:dyDescent="0.25">
      <c r="A3784" s="119" t="s">
        <v>2704</v>
      </c>
      <c r="B3784" s="116" t="s">
        <v>2737</v>
      </c>
      <c r="C3784" s="165">
        <v>6077</v>
      </c>
      <c r="D3784" s="117">
        <v>3906.9029999999998</v>
      </c>
      <c r="E3784" s="7" t="s">
        <v>2738</v>
      </c>
      <c r="F3784" s="116" t="s">
        <v>2740</v>
      </c>
      <c r="G3784" s="156">
        <v>44808</v>
      </c>
      <c r="H3784" s="82">
        <v>12516971.49</v>
      </c>
      <c r="I3784" s="50">
        <v>0.04</v>
      </c>
      <c r="J3784" s="15">
        <v>340.88</v>
      </c>
      <c r="K3784" s="15">
        <v>8522</v>
      </c>
      <c r="L3784" s="15"/>
      <c r="M3784" s="66" t="str">
        <f>TEXT(Table2[[#This Row],[Gd.Dt]],"mmm-yy")</f>
        <v>Sep-22</v>
      </c>
      <c r="N3784" s="46" t="str">
        <f>MID(Table2[[#This Row],[BE]],6,2)</f>
        <v>IB</v>
      </c>
      <c r="O3784" s="46" t="str">
        <f>IF(Table2[[#This Row],[Type]]="IB","EOU",IF(Table2[[#This Row],[Type]]="MB","Local","492"))</f>
        <v>EOU</v>
      </c>
      <c r="P3784" s="46">
        <f>ROUND(Table2[[#This Row],[Cons]]/Table2[[#This Row],[Qty.]],5)</f>
        <v>0.04</v>
      </c>
      <c r="Q3784" s="46" t="b">
        <f>EXACT(Table2[[#This Row],[rate]],Table2[[#This Row],[Check]])</f>
        <v>1</v>
      </c>
      <c r="R3784" s="46"/>
      <c r="S3784" s="46" t="str">
        <f>IF(Table2[[#This Row],[SRO]]="EOU",VLOOKUP(Table2[[#This Row],[BE]],[2]GD.List!$C$3:$N$5014,12,0),IF(Table2[[#This Row],[SRO]]="Local","Polyester Staple Fibre","SRO 492"))</f>
        <v>Textile Chemical</v>
      </c>
    </row>
    <row r="3785" spans="1:19" x14ac:dyDescent="0.25">
      <c r="A3785" s="120" t="s">
        <v>2704</v>
      </c>
      <c r="B3785" s="116" t="s">
        <v>2735</v>
      </c>
      <c r="C3785" s="165">
        <v>25330</v>
      </c>
      <c r="D3785" s="117">
        <v>3906.9029999999998</v>
      </c>
      <c r="E3785" s="7" t="s">
        <v>2731</v>
      </c>
      <c r="F3785" s="116" t="s">
        <v>2742</v>
      </c>
      <c r="G3785" s="156">
        <v>44807</v>
      </c>
      <c r="H3785" s="82">
        <v>24988213.800000001</v>
      </c>
      <c r="I3785" s="50">
        <v>0.04</v>
      </c>
      <c r="J3785" s="15">
        <v>605.92000000000007</v>
      </c>
      <c r="K3785" s="15">
        <v>15148</v>
      </c>
      <c r="L3785" s="15"/>
      <c r="M3785" s="66" t="str">
        <f>TEXT(Table2[[#This Row],[Gd.Dt]],"mmm-yy")</f>
        <v>Sep-22</v>
      </c>
      <c r="N3785" s="46" t="str">
        <f>MID(Table2[[#This Row],[BE]],6,2)</f>
        <v>IB</v>
      </c>
      <c r="O3785" s="46" t="str">
        <f>IF(Table2[[#This Row],[Type]]="IB","EOU",IF(Table2[[#This Row],[Type]]="MB","Local","492"))</f>
        <v>EOU</v>
      </c>
      <c r="P3785" s="46">
        <f>ROUND(Table2[[#This Row],[Cons]]/Table2[[#This Row],[Qty.]],5)</f>
        <v>0.04</v>
      </c>
      <c r="Q3785" s="46" t="b">
        <f>EXACT(Table2[[#This Row],[rate]],Table2[[#This Row],[Check]])</f>
        <v>1</v>
      </c>
      <c r="R3785" s="46"/>
      <c r="S3785" s="46" t="str">
        <f>IF(Table2[[#This Row],[SRO]]="EOU",VLOOKUP(Table2[[#This Row],[BE]],[2]GD.List!$C$3:$N$5014,12,0),IF(Table2[[#This Row],[SRO]]="Local","Polyester Staple Fibre","SRO 492"))</f>
        <v>Textile Chemical</v>
      </c>
    </row>
    <row r="3786" spans="1:19" x14ac:dyDescent="0.25">
      <c r="A3786" s="120" t="s">
        <v>2733</v>
      </c>
      <c r="B3786" s="116" t="s">
        <v>2736</v>
      </c>
      <c r="C3786" s="165">
        <v>15951</v>
      </c>
      <c r="D3786" s="117">
        <v>2847</v>
      </c>
      <c r="E3786" s="7" t="s">
        <v>2732</v>
      </c>
      <c r="F3786" s="116" t="s">
        <v>2741</v>
      </c>
      <c r="G3786" s="156">
        <v>44808</v>
      </c>
      <c r="H3786" s="82">
        <v>40071749.630000003</v>
      </c>
      <c r="I3786" s="50">
        <v>0.03</v>
      </c>
      <c r="J3786" s="15">
        <v>695.15</v>
      </c>
      <c r="K3786" s="15">
        <v>23171.67</v>
      </c>
      <c r="L3786" s="15"/>
      <c r="M3786" s="66" t="str">
        <f>TEXT(Table2[[#This Row],[Gd.Dt]],"mmm-yy")</f>
        <v>Sep-22</v>
      </c>
      <c r="N3786" s="46" t="str">
        <f>MID(Table2[[#This Row],[BE]],6,2)</f>
        <v>IB</v>
      </c>
      <c r="O3786" s="46" t="str">
        <f>IF(Table2[[#This Row],[Type]]="IB","EOU",IF(Table2[[#This Row],[Type]]="MB","Local","492"))</f>
        <v>EOU</v>
      </c>
      <c r="P3786" s="46">
        <f>ROUND(Table2[[#This Row],[Cons]]/Table2[[#This Row],[Qty.]],5)</f>
        <v>0.03</v>
      </c>
      <c r="Q3786" s="46" t="b">
        <f>EXACT(Table2[[#This Row],[rate]],Table2[[#This Row],[Check]])</f>
        <v>1</v>
      </c>
      <c r="R3786" s="46"/>
      <c r="S3786" s="46" t="str">
        <f>IF(Table2[[#This Row],[SRO]]="EOU",VLOOKUP(Table2[[#This Row],[BE]],[2]GD.List!$C$3:$N$5014,12,0),IF(Table2[[#This Row],[SRO]]="Local","Polyester Staple Fibre","SRO 492"))</f>
        <v>Textile Chemical</v>
      </c>
    </row>
    <row r="3787" spans="1:19" x14ac:dyDescent="0.25">
      <c r="A3787" s="120" t="s">
        <v>2734</v>
      </c>
      <c r="B3787" s="116" t="s">
        <v>2736</v>
      </c>
      <c r="C3787" s="165">
        <v>15951</v>
      </c>
      <c r="D3787" s="117">
        <v>3909.5</v>
      </c>
      <c r="E3787" s="7" t="s">
        <v>2732</v>
      </c>
      <c r="F3787" s="116" t="s">
        <v>2741</v>
      </c>
      <c r="G3787" s="156">
        <v>44808</v>
      </c>
      <c r="H3787" s="82">
        <v>40071749.630000003</v>
      </c>
      <c r="I3787" s="50">
        <v>0.04</v>
      </c>
      <c r="J3787" s="15">
        <v>768.64</v>
      </c>
      <c r="K3787" s="15">
        <v>19216</v>
      </c>
      <c r="L3787" s="15"/>
      <c r="M3787" s="66" t="str">
        <f>TEXT(Table2[[#This Row],[Gd.Dt]],"mmm-yy")</f>
        <v>Sep-22</v>
      </c>
      <c r="N3787" s="46" t="str">
        <f>MID(Table2[[#This Row],[BE]],6,2)</f>
        <v>IB</v>
      </c>
      <c r="O3787" s="46" t="str">
        <f>IF(Table2[[#This Row],[Type]]="IB","EOU",IF(Table2[[#This Row],[Type]]="MB","Local","492"))</f>
        <v>EOU</v>
      </c>
      <c r="P3787" s="46">
        <f>ROUND(Table2[[#This Row],[Cons]]/Table2[[#This Row],[Qty.]],5)</f>
        <v>0.04</v>
      </c>
      <c r="Q3787" s="46" t="b">
        <f>EXACT(Table2[[#This Row],[rate]],Table2[[#This Row],[Check]])</f>
        <v>1</v>
      </c>
      <c r="R3787" s="46"/>
      <c r="S3787" s="46" t="str">
        <f>IF(Table2[[#This Row],[SRO]]="EOU",VLOOKUP(Table2[[#This Row],[BE]],[2]GD.List!$C$3:$N$5014,12,0),IF(Table2[[#This Row],[SRO]]="Local","Polyester Staple Fibre","SRO 492"))</f>
        <v>Textile Chemical</v>
      </c>
    </row>
    <row r="3788" spans="1:19" x14ac:dyDescent="0.25">
      <c r="A3788" s="119" t="s">
        <v>2739</v>
      </c>
      <c r="B3788" s="119" t="s">
        <v>2737</v>
      </c>
      <c r="C3788" s="170">
        <v>6077</v>
      </c>
      <c r="D3788" s="171">
        <v>5205.12</v>
      </c>
      <c r="E3788" s="162" t="s">
        <v>2738</v>
      </c>
      <c r="F3788" s="119" t="s">
        <v>2740</v>
      </c>
      <c r="G3788" s="163">
        <v>44808</v>
      </c>
      <c r="H3788" s="172">
        <v>12516971.49</v>
      </c>
      <c r="I3788" s="53">
        <v>1.0101</v>
      </c>
      <c r="J3788" s="30">
        <v>2149.63</v>
      </c>
      <c r="K3788" s="30">
        <v>2128.13</v>
      </c>
      <c r="L3788" s="30"/>
      <c r="M3788" s="67" t="str">
        <f>TEXT(Table2[[#This Row],[Gd.Dt]],"mmm-yy")</f>
        <v>Sep-22</v>
      </c>
      <c r="N3788" s="47" t="str">
        <f>MID(Table2[[#This Row],[BE]],6,2)</f>
        <v>IB</v>
      </c>
      <c r="O3788" s="47" t="str">
        <f>IF(Table2[[#This Row],[Type]]="IB","EOU",IF(Table2[[#This Row],[Type]]="MB","Local","492"))</f>
        <v>EOU</v>
      </c>
      <c r="P3788" s="47">
        <f>ROUND(Table2[[#This Row],[Cons]]/Table2[[#This Row],[Qty.]],5)</f>
        <v>1.0101</v>
      </c>
      <c r="Q3788" s="47" t="b">
        <f>EXACT(Table2[[#This Row],[rate]],Table2[[#This Row],[Check]])</f>
        <v>1</v>
      </c>
      <c r="R3788" s="47"/>
      <c r="S3788" s="47" t="str">
        <f>IF(Table2[[#This Row],[SRO]]="EOU",VLOOKUP(Table2[[#This Row],[BE]],[2]GD.List!$C$3:$N$5014,12,0),IF(Table2[[#This Row],[SRO]]="Local","Polyester Staple Fibre","SRO 492"))</f>
        <v>Cotton Yarn</v>
      </c>
    </row>
    <row r="3789" spans="1:19" x14ac:dyDescent="0.25">
      <c r="A3789" s="119" t="s">
        <v>2221</v>
      </c>
      <c r="B3789" s="116" t="s">
        <v>2745</v>
      </c>
      <c r="C3789" s="165">
        <v>26944</v>
      </c>
      <c r="D3789" s="117">
        <v>5201.009</v>
      </c>
      <c r="E3789" s="7" t="s">
        <v>2749</v>
      </c>
      <c r="F3789" s="116" t="s">
        <v>2752</v>
      </c>
      <c r="G3789" s="156">
        <v>44810</v>
      </c>
      <c r="H3789" s="82">
        <v>27568401.149999999</v>
      </c>
      <c r="I3789" s="50">
        <v>0.48980000000000001</v>
      </c>
      <c r="J3789" s="15">
        <v>10303.43</v>
      </c>
      <c r="K3789" s="15">
        <v>21036</v>
      </c>
      <c r="L3789" s="15"/>
      <c r="M3789" s="66" t="str">
        <f>TEXT(Table2[[#This Row],[Gd.Dt]],"mmm-yy")</f>
        <v>Sep-22</v>
      </c>
      <c r="N3789" s="46" t="str">
        <f>MID(Table2[[#This Row],[BE]],6,2)</f>
        <v>IB</v>
      </c>
      <c r="O3789" s="46" t="str">
        <f>IF(Table2[[#This Row],[Type]]="IB","EOU",IF(Table2[[#This Row],[Type]]="MB","Local","492"))</f>
        <v>EOU</v>
      </c>
      <c r="P3789" s="46">
        <f>ROUND(Table2[[#This Row],[Cons]]/Table2[[#This Row],[Qty.]],5)</f>
        <v>0.48980000000000001</v>
      </c>
      <c r="Q3789" s="46" t="b">
        <f>EXACT(Table2[[#This Row],[rate]],Table2[[#This Row],[Check]])</f>
        <v>1</v>
      </c>
      <c r="R3789" s="46"/>
      <c r="S3789" s="46" t="str">
        <f>IF(Table2[[#This Row],[SRO]]="EOU",VLOOKUP(Table2[[#This Row],[BE]],[2]GD.List!$C$3:$N$5014,12,0),IF(Table2[[#This Row],[SRO]]="Local","Polyester Staple Fibre","SRO 492"))</f>
        <v>Raw Cotton</v>
      </c>
    </row>
    <row r="3790" spans="1:19" x14ac:dyDescent="0.25">
      <c r="A3790" s="119" t="s">
        <v>2221</v>
      </c>
      <c r="B3790" s="116" t="s">
        <v>2743</v>
      </c>
      <c r="C3790" s="165">
        <v>28240</v>
      </c>
      <c r="D3790" s="117">
        <v>5201.009</v>
      </c>
      <c r="E3790" s="7" t="s">
        <v>2747</v>
      </c>
      <c r="F3790" s="116" t="s">
        <v>2753</v>
      </c>
      <c r="G3790" s="156">
        <v>44810</v>
      </c>
      <c r="H3790" s="82">
        <v>33767923.979999997</v>
      </c>
      <c r="I3790" s="50">
        <v>0.624</v>
      </c>
      <c r="J3790" s="15">
        <v>6259.9699999999993</v>
      </c>
      <c r="K3790" s="15">
        <v>10032</v>
      </c>
      <c r="L3790" s="15"/>
      <c r="M3790" s="66" t="str">
        <f>TEXT(Table2[[#This Row],[Gd.Dt]],"mmm-yy")</f>
        <v>Sep-22</v>
      </c>
      <c r="N3790" s="46" t="str">
        <f>MID(Table2[[#This Row],[BE]],6,2)</f>
        <v>IB</v>
      </c>
      <c r="O3790" s="46" t="str">
        <f>IF(Table2[[#This Row],[Type]]="IB","EOU",IF(Table2[[#This Row],[Type]]="MB","Local","492"))</f>
        <v>EOU</v>
      </c>
      <c r="P3790" s="46">
        <f>ROUND(Table2[[#This Row],[Cons]]/Table2[[#This Row],[Qty.]],5)</f>
        <v>0.624</v>
      </c>
      <c r="Q3790" s="46" t="b">
        <f>EXACT(Table2[[#This Row],[rate]],Table2[[#This Row],[Check]])</f>
        <v>1</v>
      </c>
      <c r="R3790" s="46"/>
      <c r="S3790" s="46" t="str">
        <f>IF(Table2[[#This Row],[SRO]]="EOU",VLOOKUP(Table2[[#This Row],[BE]],[2]GD.List!$C$3:$N$5014,12,0),IF(Table2[[#This Row],[SRO]]="Local","Polyester Staple Fibre","SRO 492"))</f>
        <v>Raw Cotton</v>
      </c>
    </row>
    <row r="3791" spans="1:19" x14ac:dyDescent="0.25">
      <c r="A3791" s="120" t="s">
        <v>2221</v>
      </c>
      <c r="B3791" s="116" t="s">
        <v>2743</v>
      </c>
      <c r="C3791" s="165">
        <v>28240</v>
      </c>
      <c r="D3791" s="117">
        <v>5201.009</v>
      </c>
      <c r="E3791" s="7" t="s">
        <v>2747</v>
      </c>
      <c r="F3791" s="116" t="s">
        <v>2753</v>
      </c>
      <c r="G3791" s="156">
        <v>44810</v>
      </c>
      <c r="H3791" s="82">
        <v>33767923.979999997</v>
      </c>
      <c r="I3791" s="50">
        <v>0.48980000000000001</v>
      </c>
      <c r="J3791" s="15">
        <v>3427.1</v>
      </c>
      <c r="K3791" s="15">
        <v>6997</v>
      </c>
      <c r="L3791" s="15"/>
      <c r="M3791" s="66" t="str">
        <f>TEXT(Table2[[#This Row],[Gd.Dt]],"mmm-yy")</f>
        <v>Sep-22</v>
      </c>
      <c r="N3791" s="46" t="str">
        <f>MID(Table2[[#This Row],[BE]],6,2)</f>
        <v>IB</v>
      </c>
      <c r="O3791" s="46" t="str">
        <f>IF(Table2[[#This Row],[Type]]="IB","EOU",IF(Table2[[#This Row],[Type]]="MB","Local","492"))</f>
        <v>EOU</v>
      </c>
      <c r="P3791" s="46">
        <f>ROUND(Table2[[#This Row],[Cons]]/Table2[[#This Row],[Qty.]],5)</f>
        <v>0.48980000000000001</v>
      </c>
      <c r="Q3791" s="46" t="b">
        <f>EXACT(Table2[[#This Row],[rate]],Table2[[#This Row],[Check]])</f>
        <v>1</v>
      </c>
      <c r="R3791" s="46"/>
      <c r="S3791" s="46" t="str">
        <f>IF(Table2[[#This Row],[SRO]]="EOU",VLOOKUP(Table2[[#This Row],[BE]],[2]GD.List!$C$3:$N$5014,12,0),IF(Table2[[#This Row],[SRO]]="Local","Polyester Staple Fibre","SRO 492"))</f>
        <v>Raw Cotton</v>
      </c>
    </row>
    <row r="3792" spans="1:19" x14ac:dyDescent="0.25">
      <c r="A3792" s="120" t="s">
        <v>2418</v>
      </c>
      <c r="B3792" s="116" t="s">
        <v>2746</v>
      </c>
      <c r="C3792" s="165">
        <v>20970</v>
      </c>
      <c r="D3792" s="117">
        <v>2847</v>
      </c>
      <c r="E3792" s="7" t="s">
        <v>2750</v>
      </c>
      <c r="F3792" s="116" t="s">
        <v>2754</v>
      </c>
      <c r="G3792" s="156">
        <v>44810</v>
      </c>
      <c r="H3792" s="82">
        <v>70927932</v>
      </c>
      <c r="I3792" s="50">
        <v>0.03</v>
      </c>
      <c r="J3792" s="15">
        <v>1226.76</v>
      </c>
      <c r="K3792" s="15">
        <v>40892</v>
      </c>
      <c r="L3792" s="15"/>
      <c r="M3792" s="66" t="str">
        <f>TEXT(Table2[[#This Row],[Gd.Dt]],"mmm-yy")</f>
        <v>Sep-22</v>
      </c>
      <c r="N3792" s="46" t="str">
        <f>MID(Table2[[#This Row],[BE]],6,2)</f>
        <v>IB</v>
      </c>
      <c r="O3792" s="46" t="str">
        <f>IF(Table2[[#This Row],[Type]]="IB","EOU",IF(Table2[[#This Row],[Type]]="MB","Local","492"))</f>
        <v>EOU</v>
      </c>
      <c r="P3792" s="46">
        <f>ROUND(Table2[[#This Row],[Cons]]/Table2[[#This Row],[Qty.]],5)</f>
        <v>0.03</v>
      </c>
      <c r="Q3792" s="46" t="b">
        <f>EXACT(Table2[[#This Row],[rate]],Table2[[#This Row],[Check]])</f>
        <v>1</v>
      </c>
      <c r="R3792" s="46"/>
      <c r="S3792" s="46" t="str">
        <f>IF(Table2[[#This Row],[SRO]]="EOU",VLOOKUP(Table2[[#This Row],[BE]],[2]GD.List!$C$3:$N$5014,12,0),IF(Table2[[#This Row],[SRO]]="Local","Polyester Staple Fibre","SRO 492"))</f>
        <v>Textile Chemical</v>
      </c>
    </row>
    <row r="3793" spans="1:19" x14ac:dyDescent="0.25">
      <c r="A3793" s="120" t="s">
        <v>2576</v>
      </c>
      <c r="B3793" s="116" t="s">
        <v>2746</v>
      </c>
      <c r="C3793" s="165">
        <v>20970</v>
      </c>
      <c r="D3793" s="117">
        <v>3906.9029999999998</v>
      </c>
      <c r="E3793" s="7" t="s">
        <v>2750</v>
      </c>
      <c r="F3793" s="116" t="s">
        <v>2754</v>
      </c>
      <c r="G3793" s="156">
        <v>44810</v>
      </c>
      <c r="H3793" s="82">
        <v>70927932</v>
      </c>
      <c r="I3793" s="50">
        <v>0.04</v>
      </c>
      <c r="J3793" s="15">
        <v>1362.24</v>
      </c>
      <c r="K3793" s="15">
        <v>34055.94</v>
      </c>
      <c r="L3793" s="15"/>
      <c r="M3793" s="66" t="str">
        <f>TEXT(Table2[[#This Row],[Gd.Dt]],"mmm-yy")</f>
        <v>Sep-22</v>
      </c>
      <c r="N3793" s="46" t="str">
        <f>MID(Table2[[#This Row],[BE]],6,2)</f>
        <v>IB</v>
      </c>
      <c r="O3793" s="46" t="str">
        <f>IF(Table2[[#This Row],[Type]]="IB","EOU",IF(Table2[[#This Row],[Type]]="MB","Local","492"))</f>
        <v>EOU</v>
      </c>
      <c r="P3793" s="46">
        <f>ROUND(Table2[[#This Row],[Cons]]/Table2[[#This Row],[Qty.]],5)</f>
        <v>0.04</v>
      </c>
      <c r="Q3793" s="46" t="b">
        <f>EXACT(Table2[[#This Row],[rate]],Table2[[#This Row],[Check]])</f>
        <v>1</v>
      </c>
      <c r="R3793" s="46"/>
      <c r="S3793" s="46" t="str">
        <f>IF(Table2[[#This Row],[SRO]]="EOU",VLOOKUP(Table2[[#This Row],[BE]],[2]GD.List!$C$3:$N$5014,12,0),IF(Table2[[#This Row],[SRO]]="Local","Polyester Staple Fibre","SRO 492"))</f>
        <v>Textile Chemical</v>
      </c>
    </row>
    <row r="3794" spans="1:19" x14ac:dyDescent="0.25">
      <c r="A3794" s="120" t="s">
        <v>2657</v>
      </c>
      <c r="B3794" s="116" t="s">
        <v>2746</v>
      </c>
      <c r="C3794" s="165">
        <v>20970</v>
      </c>
      <c r="D3794" s="117">
        <v>3906.9090000000001</v>
      </c>
      <c r="E3794" s="7" t="s">
        <v>2750</v>
      </c>
      <c r="F3794" s="116" t="s">
        <v>2754</v>
      </c>
      <c r="G3794" s="156">
        <v>44810</v>
      </c>
      <c r="H3794" s="82">
        <v>70927932</v>
      </c>
      <c r="I3794" s="50">
        <v>0.04</v>
      </c>
      <c r="J3794" s="15">
        <v>1635.68</v>
      </c>
      <c r="K3794" s="15">
        <v>40892</v>
      </c>
      <c r="L3794" s="15"/>
      <c r="M3794" s="66" t="str">
        <f>TEXT(Table2[[#This Row],[Gd.Dt]],"mmm-yy")</f>
        <v>Sep-22</v>
      </c>
      <c r="N3794" s="46" t="str">
        <f>MID(Table2[[#This Row],[BE]],6,2)</f>
        <v>IB</v>
      </c>
      <c r="O3794" s="46" t="str">
        <f>IF(Table2[[#This Row],[Type]]="IB","EOU",IF(Table2[[#This Row],[Type]]="MB","Local","492"))</f>
        <v>EOU</v>
      </c>
      <c r="P3794" s="46">
        <f>ROUND(Table2[[#This Row],[Cons]]/Table2[[#This Row],[Qty.]],5)</f>
        <v>0.04</v>
      </c>
      <c r="Q3794" s="46" t="b">
        <f>EXACT(Table2[[#This Row],[rate]],Table2[[#This Row],[Check]])</f>
        <v>1</v>
      </c>
      <c r="R3794" s="46"/>
      <c r="S3794" s="46" t="str">
        <f>IF(Table2[[#This Row],[SRO]]="EOU",VLOOKUP(Table2[[#This Row],[BE]],[2]GD.List!$C$3:$N$5014,12,0),IF(Table2[[#This Row],[SRO]]="Local","Polyester Staple Fibre","SRO 492"))</f>
        <v>Textile Chemical</v>
      </c>
    </row>
    <row r="3795" spans="1:19" x14ac:dyDescent="0.25">
      <c r="A3795" s="120" t="s">
        <v>2672</v>
      </c>
      <c r="B3795" s="116" t="s">
        <v>2746</v>
      </c>
      <c r="C3795" s="165">
        <v>20970</v>
      </c>
      <c r="D3795" s="117">
        <v>3402.9</v>
      </c>
      <c r="E3795" s="7" t="s">
        <v>2750</v>
      </c>
      <c r="F3795" s="116" t="s">
        <v>2754</v>
      </c>
      <c r="G3795" s="156">
        <v>44810</v>
      </c>
      <c r="H3795" s="82">
        <v>70927932</v>
      </c>
      <c r="I3795" s="50">
        <v>7.0000000000000007E-2</v>
      </c>
      <c r="J3795" s="15">
        <v>2862.44</v>
      </c>
      <c r="K3795" s="15">
        <v>40892</v>
      </c>
      <c r="L3795" s="15"/>
      <c r="M3795" s="66" t="str">
        <f>TEXT(Table2[[#This Row],[Gd.Dt]],"mmm-yy")</f>
        <v>Sep-22</v>
      </c>
      <c r="N3795" s="46" t="str">
        <f>MID(Table2[[#This Row],[BE]],6,2)</f>
        <v>IB</v>
      </c>
      <c r="O3795" s="46" t="str">
        <f>IF(Table2[[#This Row],[Type]]="IB","EOU",IF(Table2[[#This Row],[Type]]="MB","Local","492"))</f>
        <v>EOU</v>
      </c>
      <c r="P3795" s="46">
        <f>ROUND(Table2[[#This Row],[Cons]]/Table2[[#This Row],[Qty.]],5)</f>
        <v>7.0000000000000007E-2</v>
      </c>
      <c r="Q3795" s="46" t="b">
        <f>EXACT(Table2[[#This Row],[rate]],Table2[[#This Row],[Check]])</f>
        <v>1</v>
      </c>
      <c r="R3795" s="46"/>
      <c r="S3795" s="46" t="str">
        <f>IF(Table2[[#This Row],[SRO]]="EOU",VLOOKUP(Table2[[#This Row],[BE]],[2]GD.List!$C$3:$N$5014,12,0),IF(Table2[[#This Row],[SRO]]="Local","Polyester Staple Fibre","SRO 492"))</f>
        <v>Textile Chemical</v>
      </c>
    </row>
    <row r="3796" spans="1:19" x14ac:dyDescent="0.25">
      <c r="A3796" s="120" t="s">
        <v>2686</v>
      </c>
      <c r="B3796" s="116" t="s">
        <v>2746</v>
      </c>
      <c r="C3796" s="165">
        <v>20970</v>
      </c>
      <c r="D3796" s="117">
        <v>3204.1509999999998</v>
      </c>
      <c r="E3796" s="7" t="s">
        <v>2750</v>
      </c>
      <c r="F3796" s="116" t="s">
        <v>2754</v>
      </c>
      <c r="G3796" s="156">
        <v>44810</v>
      </c>
      <c r="H3796" s="82">
        <v>70927932</v>
      </c>
      <c r="I3796" s="50">
        <v>7.0000000000000007E-2</v>
      </c>
      <c r="J3796" s="15">
        <v>80.28</v>
      </c>
      <c r="K3796" s="15">
        <v>1146.8599999999999</v>
      </c>
      <c r="L3796" s="15"/>
      <c r="M3796" s="66" t="str">
        <f>TEXT(Table2[[#This Row],[Gd.Dt]],"mmm-yy")</f>
        <v>Sep-22</v>
      </c>
      <c r="N3796" s="46" t="str">
        <f>MID(Table2[[#This Row],[BE]],6,2)</f>
        <v>IB</v>
      </c>
      <c r="O3796" s="46" t="str">
        <f>IF(Table2[[#This Row],[Type]]="IB","EOU",IF(Table2[[#This Row],[Type]]="MB","Local","492"))</f>
        <v>EOU</v>
      </c>
      <c r="P3796" s="46">
        <f>ROUND(Table2[[#This Row],[Cons]]/Table2[[#This Row],[Qty.]],5)</f>
        <v>7.0000000000000007E-2</v>
      </c>
      <c r="Q3796" s="46" t="b">
        <f>EXACT(Table2[[#This Row],[rate]],Table2[[#This Row],[Check]])</f>
        <v>1</v>
      </c>
      <c r="R3796" s="46"/>
      <c r="S3796" s="46" t="str">
        <f>IF(Table2[[#This Row],[SRO]]="EOU",VLOOKUP(Table2[[#This Row],[BE]],[2]GD.List!$C$3:$N$5014,12,0),IF(Table2[[#This Row],[SRO]]="Local","Polyester Staple Fibre","SRO 492"))</f>
        <v>Textile Dyes</v>
      </c>
    </row>
    <row r="3797" spans="1:19" x14ac:dyDescent="0.25">
      <c r="A3797" s="119" t="s">
        <v>2704</v>
      </c>
      <c r="B3797" s="116" t="s">
        <v>2745</v>
      </c>
      <c r="C3797" s="165">
        <v>26944</v>
      </c>
      <c r="D3797" s="117">
        <v>3906.9029999999998</v>
      </c>
      <c r="E3797" s="7" t="s">
        <v>2749</v>
      </c>
      <c r="F3797" s="116" t="s">
        <v>2752</v>
      </c>
      <c r="G3797" s="156">
        <v>44810</v>
      </c>
      <c r="H3797" s="82">
        <v>27568401.149999999</v>
      </c>
      <c r="I3797" s="50">
        <v>0.04</v>
      </c>
      <c r="J3797" s="15">
        <v>601.88</v>
      </c>
      <c r="K3797" s="15">
        <v>15047</v>
      </c>
      <c r="L3797" s="15"/>
      <c r="M3797" s="66" t="str">
        <f>TEXT(Table2[[#This Row],[Gd.Dt]],"mmm-yy")</f>
        <v>Sep-22</v>
      </c>
      <c r="N3797" s="46" t="str">
        <f>MID(Table2[[#This Row],[BE]],6,2)</f>
        <v>IB</v>
      </c>
      <c r="O3797" s="46" t="str">
        <f>IF(Table2[[#This Row],[Type]]="IB","EOU",IF(Table2[[#This Row],[Type]]="MB","Local","492"))</f>
        <v>EOU</v>
      </c>
      <c r="P3797" s="46">
        <f>ROUND(Table2[[#This Row],[Cons]]/Table2[[#This Row],[Qty.]],5)</f>
        <v>0.04</v>
      </c>
      <c r="Q3797" s="46" t="b">
        <f>EXACT(Table2[[#This Row],[rate]],Table2[[#This Row],[Check]])</f>
        <v>1</v>
      </c>
      <c r="R3797" s="46"/>
      <c r="S3797" s="46" t="str">
        <f>IF(Table2[[#This Row],[SRO]]="EOU",VLOOKUP(Table2[[#This Row],[BE]],[2]GD.List!$C$3:$N$5014,12,0),IF(Table2[[#This Row],[SRO]]="Local","Polyester Staple Fibre","SRO 492"))</f>
        <v>Textile Chemical</v>
      </c>
    </row>
    <row r="3798" spans="1:19" x14ac:dyDescent="0.25">
      <c r="A3798" s="119" t="s">
        <v>2704</v>
      </c>
      <c r="B3798" s="116" t="s">
        <v>2746</v>
      </c>
      <c r="C3798" s="165">
        <v>20970</v>
      </c>
      <c r="D3798" s="117">
        <v>3906.9029999999998</v>
      </c>
      <c r="E3798" s="7" t="s">
        <v>2750</v>
      </c>
      <c r="F3798" s="116" t="s">
        <v>2754</v>
      </c>
      <c r="G3798" s="156">
        <v>44810</v>
      </c>
      <c r="H3798" s="82">
        <v>70927932</v>
      </c>
      <c r="I3798" s="50">
        <v>0.04</v>
      </c>
      <c r="J3798" s="15">
        <v>273.44</v>
      </c>
      <c r="K3798" s="15">
        <v>6836.0599999999995</v>
      </c>
      <c r="L3798" s="15"/>
      <c r="M3798" s="66" t="str">
        <f>TEXT(Table2[[#This Row],[Gd.Dt]],"mmm-yy")</f>
        <v>Sep-22</v>
      </c>
      <c r="N3798" s="46" t="str">
        <f>MID(Table2[[#This Row],[BE]],6,2)</f>
        <v>IB</v>
      </c>
      <c r="O3798" s="46" t="str">
        <f>IF(Table2[[#This Row],[Type]]="IB","EOU",IF(Table2[[#This Row],[Type]]="MB","Local","492"))</f>
        <v>EOU</v>
      </c>
      <c r="P3798" s="46">
        <f>ROUND(Table2[[#This Row],[Cons]]/Table2[[#This Row],[Qty.]],5)</f>
        <v>0.04</v>
      </c>
      <c r="Q3798" s="46" t="b">
        <f>EXACT(Table2[[#This Row],[rate]],Table2[[#This Row],[Check]])</f>
        <v>1</v>
      </c>
      <c r="R3798" s="46"/>
      <c r="S3798" s="46" t="str">
        <f>IF(Table2[[#This Row],[SRO]]="EOU",VLOOKUP(Table2[[#This Row],[BE]],[2]GD.List!$C$3:$N$5014,12,0),IF(Table2[[#This Row],[SRO]]="Local","Polyester Staple Fibre","SRO 492"))</f>
        <v>Textile Chemical</v>
      </c>
    </row>
    <row r="3799" spans="1:19" x14ac:dyDescent="0.25">
      <c r="A3799" s="119" t="s">
        <v>2704</v>
      </c>
      <c r="B3799" s="116" t="s">
        <v>2744</v>
      </c>
      <c r="C3799" s="165">
        <v>30486</v>
      </c>
      <c r="D3799" s="117">
        <v>3906.9029999999998</v>
      </c>
      <c r="E3799" s="7" t="s">
        <v>2748</v>
      </c>
      <c r="F3799" s="116" t="s">
        <v>2755</v>
      </c>
      <c r="G3799" s="156">
        <v>44810</v>
      </c>
      <c r="H3799" s="82">
        <v>50060717.630000003</v>
      </c>
      <c r="I3799" s="50">
        <v>0.04</v>
      </c>
      <c r="J3799" s="15">
        <v>840.44</v>
      </c>
      <c r="K3799" s="15">
        <v>21011</v>
      </c>
      <c r="L3799" s="15"/>
      <c r="M3799" s="66" t="str">
        <f>TEXT(Table2[[#This Row],[Gd.Dt]],"mmm-yy")</f>
        <v>Sep-22</v>
      </c>
      <c r="N3799" s="46" t="str">
        <f>MID(Table2[[#This Row],[BE]],6,2)</f>
        <v>IB</v>
      </c>
      <c r="O3799" s="46" t="str">
        <f>IF(Table2[[#This Row],[Type]]="IB","EOU",IF(Table2[[#This Row],[Type]]="MB","Local","492"))</f>
        <v>EOU</v>
      </c>
      <c r="P3799" s="46">
        <f>ROUND(Table2[[#This Row],[Cons]]/Table2[[#This Row],[Qty.]],5)</f>
        <v>0.04</v>
      </c>
      <c r="Q3799" s="46" t="b">
        <f>EXACT(Table2[[#This Row],[rate]],Table2[[#This Row],[Check]])</f>
        <v>1</v>
      </c>
      <c r="R3799" s="46"/>
      <c r="S3799" s="46" t="str">
        <f>IF(Table2[[#This Row],[SRO]]="EOU",VLOOKUP(Table2[[#This Row],[BE]],[2]GD.List!$C$3:$N$5014,12,0),IF(Table2[[#This Row],[SRO]]="Local","Polyester Staple Fibre","SRO 492"))</f>
        <v>Textile Chemical</v>
      </c>
    </row>
    <row r="3800" spans="1:19" x14ac:dyDescent="0.25">
      <c r="A3800" s="120" t="s">
        <v>2704</v>
      </c>
      <c r="B3800" s="116" t="s">
        <v>2743</v>
      </c>
      <c r="C3800" s="165">
        <v>28240</v>
      </c>
      <c r="D3800" s="117">
        <v>3906.9029999999998</v>
      </c>
      <c r="E3800" s="7" t="s">
        <v>2747</v>
      </c>
      <c r="F3800" s="116" t="s">
        <v>2753</v>
      </c>
      <c r="G3800" s="156">
        <v>44810</v>
      </c>
      <c r="H3800" s="82">
        <v>33767923.979999997</v>
      </c>
      <c r="I3800" s="50">
        <v>0.04</v>
      </c>
      <c r="J3800" s="15">
        <v>401.28</v>
      </c>
      <c r="K3800" s="15">
        <v>10032</v>
      </c>
      <c r="L3800" s="15"/>
      <c r="M3800" s="66" t="str">
        <f>TEXT(Table2[[#This Row],[Gd.Dt]],"mmm-yy")</f>
        <v>Sep-22</v>
      </c>
      <c r="N3800" s="46" t="str">
        <f>MID(Table2[[#This Row],[BE]],6,2)</f>
        <v>IB</v>
      </c>
      <c r="O3800" s="46" t="str">
        <f>IF(Table2[[#This Row],[Type]]="IB","EOU",IF(Table2[[#This Row],[Type]]="MB","Local","492"))</f>
        <v>EOU</v>
      </c>
      <c r="P3800" s="46">
        <f>ROUND(Table2[[#This Row],[Cons]]/Table2[[#This Row],[Qty.]],5)</f>
        <v>0.04</v>
      </c>
      <c r="Q3800" s="46" t="b">
        <f>EXACT(Table2[[#This Row],[rate]],Table2[[#This Row],[Check]])</f>
        <v>1</v>
      </c>
      <c r="R3800" s="46"/>
      <c r="S3800" s="46" t="str">
        <f>IF(Table2[[#This Row],[SRO]]="EOU",VLOOKUP(Table2[[#This Row],[BE]],[2]GD.List!$C$3:$N$5014,12,0),IF(Table2[[#This Row],[SRO]]="Local","Polyester Staple Fibre","SRO 492"))</f>
        <v>Textile Chemical</v>
      </c>
    </row>
    <row r="3801" spans="1:19" x14ac:dyDescent="0.25">
      <c r="A3801" s="119" t="s">
        <v>2733</v>
      </c>
      <c r="B3801" s="116" t="s">
        <v>2745</v>
      </c>
      <c r="C3801" s="165">
        <v>26944</v>
      </c>
      <c r="D3801" s="117">
        <v>2847</v>
      </c>
      <c r="E3801" s="7" t="s">
        <v>2749</v>
      </c>
      <c r="F3801" s="116" t="s">
        <v>2752</v>
      </c>
      <c r="G3801" s="156">
        <v>44810</v>
      </c>
      <c r="H3801" s="82">
        <v>27568401.149999999</v>
      </c>
      <c r="I3801" s="50">
        <v>0.03</v>
      </c>
      <c r="J3801" s="15">
        <v>631.08000000000004</v>
      </c>
      <c r="K3801" s="15">
        <v>21036</v>
      </c>
      <c r="L3801" s="15"/>
      <c r="M3801" s="66" t="str">
        <f>TEXT(Table2[[#This Row],[Gd.Dt]],"mmm-yy")</f>
        <v>Sep-22</v>
      </c>
      <c r="N3801" s="46" t="str">
        <f>MID(Table2[[#This Row],[BE]],6,2)</f>
        <v>IB</v>
      </c>
      <c r="O3801" s="46" t="str">
        <f>IF(Table2[[#This Row],[Type]]="IB","EOU",IF(Table2[[#This Row],[Type]]="MB","Local","492"))</f>
        <v>EOU</v>
      </c>
      <c r="P3801" s="46">
        <f>ROUND(Table2[[#This Row],[Cons]]/Table2[[#This Row],[Qty.]],5)</f>
        <v>0.03</v>
      </c>
      <c r="Q3801" s="46" t="b">
        <f>EXACT(Table2[[#This Row],[rate]],Table2[[#This Row],[Check]])</f>
        <v>1</v>
      </c>
      <c r="R3801" s="46"/>
      <c r="S3801" s="46" t="str">
        <f>IF(Table2[[#This Row],[SRO]]="EOU",VLOOKUP(Table2[[#This Row],[BE]],[2]GD.List!$C$3:$N$5014,12,0),IF(Table2[[#This Row],[SRO]]="Local","Polyester Staple Fibre","SRO 492"))</f>
        <v>Textile Chemical</v>
      </c>
    </row>
    <row r="3802" spans="1:19" x14ac:dyDescent="0.25">
      <c r="A3802" s="119" t="s">
        <v>2733</v>
      </c>
      <c r="B3802" s="116" t="s">
        <v>2744</v>
      </c>
      <c r="C3802" s="165">
        <v>30486</v>
      </c>
      <c r="D3802" s="117">
        <v>2847</v>
      </c>
      <c r="E3802" s="7" t="s">
        <v>2748</v>
      </c>
      <c r="F3802" s="116" t="s">
        <v>2755</v>
      </c>
      <c r="G3802" s="156">
        <v>44810</v>
      </c>
      <c r="H3802" s="82">
        <v>50060717.630000003</v>
      </c>
      <c r="I3802" s="50">
        <v>0.03</v>
      </c>
      <c r="J3802" s="15">
        <v>630.33000000000004</v>
      </c>
      <c r="K3802" s="15">
        <v>21011</v>
      </c>
      <c r="L3802" s="15"/>
      <c r="M3802" s="66" t="str">
        <f>TEXT(Table2[[#This Row],[Gd.Dt]],"mmm-yy")</f>
        <v>Sep-22</v>
      </c>
      <c r="N3802" s="46" t="str">
        <f>MID(Table2[[#This Row],[BE]],6,2)</f>
        <v>IB</v>
      </c>
      <c r="O3802" s="46" t="str">
        <f>IF(Table2[[#This Row],[Type]]="IB","EOU",IF(Table2[[#This Row],[Type]]="MB","Local","492"))</f>
        <v>EOU</v>
      </c>
      <c r="P3802" s="46">
        <f>ROUND(Table2[[#This Row],[Cons]]/Table2[[#This Row],[Qty.]],5)</f>
        <v>0.03</v>
      </c>
      <c r="Q3802" s="46" t="b">
        <f>EXACT(Table2[[#This Row],[rate]],Table2[[#This Row],[Check]])</f>
        <v>1</v>
      </c>
      <c r="R3802" s="46"/>
      <c r="S3802" s="46" t="str">
        <f>IF(Table2[[#This Row],[SRO]]="EOU",VLOOKUP(Table2[[#This Row],[BE]],[2]GD.List!$C$3:$N$5014,12,0),IF(Table2[[#This Row],[SRO]]="Local","Polyester Staple Fibre","SRO 492"))</f>
        <v>Textile Chemical</v>
      </c>
    </row>
    <row r="3803" spans="1:19" x14ac:dyDescent="0.25">
      <c r="A3803" s="120" t="s">
        <v>2733</v>
      </c>
      <c r="B3803" s="116" t="s">
        <v>2743</v>
      </c>
      <c r="C3803" s="165">
        <v>28240</v>
      </c>
      <c r="D3803" s="117">
        <v>2847</v>
      </c>
      <c r="E3803" s="7" t="s">
        <v>2747</v>
      </c>
      <c r="F3803" s="116" t="s">
        <v>2753</v>
      </c>
      <c r="G3803" s="156">
        <v>44810</v>
      </c>
      <c r="H3803" s="82">
        <v>33767923.979999997</v>
      </c>
      <c r="I3803" s="50">
        <v>0.03</v>
      </c>
      <c r="J3803" s="15">
        <v>575.73</v>
      </c>
      <c r="K3803" s="15">
        <v>19191</v>
      </c>
      <c r="L3803" s="15"/>
      <c r="M3803" s="66" t="str">
        <f>TEXT(Table2[[#This Row],[Gd.Dt]],"mmm-yy")</f>
        <v>Sep-22</v>
      </c>
      <c r="N3803" s="46" t="str">
        <f>MID(Table2[[#This Row],[BE]],6,2)</f>
        <v>IB</v>
      </c>
      <c r="O3803" s="46" t="str">
        <f>IF(Table2[[#This Row],[Type]]="IB","EOU",IF(Table2[[#This Row],[Type]]="MB","Local","492"))</f>
        <v>EOU</v>
      </c>
      <c r="P3803" s="46">
        <f>ROUND(Table2[[#This Row],[Cons]]/Table2[[#This Row],[Qty.]],5)</f>
        <v>0.03</v>
      </c>
      <c r="Q3803" s="46" t="b">
        <f>EXACT(Table2[[#This Row],[rate]],Table2[[#This Row],[Check]])</f>
        <v>1</v>
      </c>
      <c r="R3803" s="46"/>
      <c r="S3803" s="46" t="str">
        <f>IF(Table2[[#This Row],[SRO]]="EOU",VLOOKUP(Table2[[#This Row],[BE]],[2]GD.List!$C$3:$N$5014,12,0),IF(Table2[[#This Row],[SRO]]="Local","Polyester Staple Fibre","SRO 492"))</f>
        <v>Textile Chemical</v>
      </c>
    </row>
    <row r="3804" spans="1:19" x14ac:dyDescent="0.25">
      <c r="A3804" s="119" t="s">
        <v>2734</v>
      </c>
      <c r="B3804" s="116" t="s">
        <v>2745</v>
      </c>
      <c r="C3804" s="165">
        <v>26944</v>
      </c>
      <c r="D3804" s="117">
        <v>3909.5</v>
      </c>
      <c r="E3804" s="7" t="s">
        <v>2749</v>
      </c>
      <c r="F3804" s="116" t="s">
        <v>2752</v>
      </c>
      <c r="G3804" s="156">
        <v>44810</v>
      </c>
      <c r="H3804" s="82">
        <v>27568401.149999999</v>
      </c>
      <c r="I3804" s="50">
        <v>0.04</v>
      </c>
      <c r="J3804" s="15">
        <v>601.88</v>
      </c>
      <c r="K3804" s="15">
        <v>15047</v>
      </c>
      <c r="L3804" s="15"/>
      <c r="M3804" s="66" t="str">
        <f>TEXT(Table2[[#This Row],[Gd.Dt]],"mmm-yy")</f>
        <v>Sep-22</v>
      </c>
      <c r="N3804" s="46" t="str">
        <f>MID(Table2[[#This Row],[BE]],6,2)</f>
        <v>IB</v>
      </c>
      <c r="O3804" s="46" t="str">
        <f>IF(Table2[[#This Row],[Type]]="IB","EOU",IF(Table2[[#This Row],[Type]]="MB","Local","492"))</f>
        <v>EOU</v>
      </c>
      <c r="P3804" s="46">
        <f>ROUND(Table2[[#This Row],[Cons]]/Table2[[#This Row],[Qty.]],5)</f>
        <v>0.04</v>
      </c>
      <c r="Q3804" s="46" t="b">
        <f>EXACT(Table2[[#This Row],[rate]],Table2[[#This Row],[Check]])</f>
        <v>1</v>
      </c>
      <c r="R3804" s="46"/>
      <c r="S3804" s="46" t="str">
        <f>IF(Table2[[#This Row],[SRO]]="EOU",VLOOKUP(Table2[[#This Row],[BE]],[2]GD.List!$C$3:$N$5014,12,0),IF(Table2[[#This Row],[SRO]]="Local","Polyester Staple Fibre","SRO 492"))</f>
        <v>Textile Chemical</v>
      </c>
    </row>
    <row r="3805" spans="1:19" x14ac:dyDescent="0.25">
      <c r="A3805" s="119" t="s">
        <v>2734</v>
      </c>
      <c r="B3805" s="116" t="s">
        <v>2744</v>
      </c>
      <c r="C3805" s="165">
        <v>30486</v>
      </c>
      <c r="D3805" s="117">
        <v>3909.5</v>
      </c>
      <c r="E3805" s="7" t="s">
        <v>2748</v>
      </c>
      <c r="F3805" s="116" t="s">
        <v>2755</v>
      </c>
      <c r="G3805" s="156">
        <v>44810</v>
      </c>
      <c r="H3805" s="82">
        <v>50060717.630000003</v>
      </c>
      <c r="I3805" s="50">
        <v>0.04</v>
      </c>
      <c r="J3805" s="15">
        <v>840.44</v>
      </c>
      <c r="K3805" s="15">
        <v>21011</v>
      </c>
      <c r="L3805" s="15"/>
      <c r="M3805" s="66" t="str">
        <f>TEXT(Table2[[#This Row],[Gd.Dt]],"mmm-yy")</f>
        <v>Sep-22</v>
      </c>
      <c r="N3805" s="46" t="str">
        <f>MID(Table2[[#This Row],[BE]],6,2)</f>
        <v>IB</v>
      </c>
      <c r="O3805" s="46" t="str">
        <f>IF(Table2[[#This Row],[Type]]="IB","EOU",IF(Table2[[#This Row],[Type]]="MB","Local","492"))</f>
        <v>EOU</v>
      </c>
      <c r="P3805" s="46">
        <f>ROUND(Table2[[#This Row],[Cons]]/Table2[[#This Row],[Qty.]],5)</f>
        <v>0.04</v>
      </c>
      <c r="Q3805" s="46" t="b">
        <f>EXACT(Table2[[#This Row],[rate]],Table2[[#This Row],[Check]])</f>
        <v>1</v>
      </c>
      <c r="R3805" s="46"/>
      <c r="S3805" s="46" t="str">
        <f>IF(Table2[[#This Row],[SRO]]="EOU",VLOOKUP(Table2[[#This Row],[BE]],[2]GD.List!$C$3:$N$5014,12,0),IF(Table2[[#This Row],[SRO]]="Local","Polyester Staple Fibre","SRO 492"))</f>
        <v>Textile Chemical</v>
      </c>
    </row>
    <row r="3806" spans="1:19" x14ac:dyDescent="0.25">
      <c r="A3806" s="120" t="s">
        <v>2734</v>
      </c>
      <c r="B3806" s="116" t="s">
        <v>2743</v>
      </c>
      <c r="C3806" s="165">
        <v>28240</v>
      </c>
      <c r="D3806" s="117">
        <v>3909.5</v>
      </c>
      <c r="E3806" s="7" t="s">
        <v>2747</v>
      </c>
      <c r="F3806" s="116" t="s">
        <v>2753</v>
      </c>
      <c r="G3806" s="156">
        <v>44810</v>
      </c>
      <c r="H3806" s="82">
        <v>33767923.979999997</v>
      </c>
      <c r="I3806" s="50">
        <v>0.04</v>
      </c>
      <c r="J3806" s="15">
        <v>401.28</v>
      </c>
      <c r="K3806" s="15">
        <v>10032</v>
      </c>
      <c r="L3806" s="15"/>
      <c r="M3806" s="66" t="str">
        <f>TEXT(Table2[[#This Row],[Gd.Dt]],"mmm-yy")</f>
        <v>Sep-22</v>
      </c>
      <c r="N3806" s="46" t="str">
        <f>MID(Table2[[#This Row],[BE]],6,2)</f>
        <v>IB</v>
      </c>
      <c r="O3806" s="46" t="str">
        <f>IF(Table2[[#This Row],[Type]]="IB","EOU",IF(Table2[[#This Row],[Type]]="MB","Local","492"))</f>
        <v>EOU</v>
      </c>
      <c r="P3806" s="46">
        <f>ROUND(Table2[[#This Row],[Cons]]/Table2[[#This Row],[Qty.]],5)</f>
        <v>0.04</v>
      </c>
      <c r="Q3806" s="46" t="b">
        <f>EXACT(Table2[[#This Row],[rate]],Table2[[#This Row],[Check]])</f>
        <v>1</v>
      </c>
      <c r="R3806" s="46"/>
      <c r="S3806" s="46" t="str">
        <f>IF(Table2[[#This Row],[SRO]]="EOU",VLOOKUP(Table2[[#This Row],[BE]],[2]GD.List!$C$3:$N$5014,12,0),IF(Table2[[#This Row],[SRO]]="Local","Polyester Staple Fibre","SRO 492"))</f>
        <v>Textile Chemical</v>
      </c>
    </row>
    <row r="3807" spans="1:19" x14ac:dyDescent="0.25">
      <c r="A3807" s="119" t="s">
        <v>2751</v>
      </c>
      <c r="B3807" s="119" t="s">
        <v>2746</v>
      </c>
      <c r="C3807" s="170">
        <v>20970</v>
      </c>
      <c r="D3807" s="171">
        <v>3204.1509999999998</v>
      </c>
      <c r="E3807" s="162" t="s">
        <v>2750</v>
      </c>
      <c r="F3807" s="119" t="s">
        <v>2754</v>
      </c>
      <c r="G3807" s="163">
        <v>44810</v>
      </c>
      <c r="H3807" s="172">
        <v>70927932</v>
      </c>
      <c r="I3807" s="53">
        <v>7.0000000000000007E-2</v>
      </c>
      <c r="J3807" s="30">
        <v>125</v>
      </c>
      <c r="K3807" s="30">
        <v>1785.71</v>
      </c>
      <c r="L3807" s="30"/>
      <c r="M3807" s="67" t="str">
        <f>TEXT(Table2[[#This Row],[Gd.Dt]],"mmm-yy")</f>
        <v>Sep-22</v>
      </c>
      <c r="N3807" s="47" t="str">
        <f>MID(Table2[[#This Row],[BE]],6,2)</f>
        <v>IB</v>
      </c>
      <c r="O3807" s="47" t="str">
        <f>IF(Table2[[#This Row],[Type]]="IB","EOU",IF(Table2[[#This Row],[Type]]="MB","Local","492"))</f>
        <v>EOU</v>
      </c>
      <c r="P3807" s="47">
        <f>ROUND(Table2[[#This Row],[Cons]]/Table2[[#This Row],[Qty.]],5)</f>
        <v>7.0000000000000007E-2</v>
      </c>
      <c r="Q3807" s="47" t="b">
        <f>EXACT(Table2[[#This Row],[rate]],Table2[[#This Row],[Check]])</f>
        <v>1</v>
      </c>
      <c r="R3807" s="47"/>
      <c r="S3807" s="47" t="str">
        <f>IF(Table2[[#This Row],[SRO]]="EOU",VLOOKUP(Table2[[#This Row],[BE]],[2]GD.List!$C$3:$N$5014,12,0),IF(Table2[[#This Row],[SRO]]="Local","Polyester Staple Fibre","SRO 492"))</f>
        <v>Textile Dyes</v>
      </c>
    </row>
    <row r="3808" spans="1:19" x14ac:dyDescent="0.25">
      <c r="A3808" s="116" t="s">
        <v>2418</v>
      </c>
      <c r="B3808" s="116" t="s">
        <v>2759</v>
      </c>
      <c r="C3808" s="165">
        <v>4974</v>
      </c>
      <c r="D3808" s="117">
        <v>2847</v>
      </c>
      <c r="E3808" s="7" t="s">
        <v>2764</v>
      </c>
      <c r="F3808" s="116" t="s">
        <v>2765</v>
      </c>
      <c r="G3808" s="156">
        <v>44811</v>
      </c>
      <c r="H3808" s="82">
        <v>16924013.09</v>
      </c>
      <c r="I3808" s="50">
        <v>0.03</v>
      </c>
      <c r="J3808" s="15">
        <v>234.81</v>
      </c>
      <c r="K3808" s="15">
        <v>7827</v>
      </c>
      <c r="L3808" s="15"/>
      <c r="M3808" s="66" t="str">
        <f>TEXT(Table2[[#This Row],[Gd.Dt]],"mmm-yy")</f>
        <v>Sep-22</v>
      </c>
      <c r="N3808" s="46" t="str">
        <f>MID(Table2[[#This Row],[BE]],6,2)</f>
        <v>IB</v>
      </c>
      <c r="O3808" s="46" t="str">
        <f>IF(Table2[[#This Row],[Type]]="IB","EOU",IF(Table2[[#This Row],[Type]]="MB","Local","492"))</f>
        <v>EOU</v>
      </c>
      <c r="P3808" s="46">
        <f>ROUND(Table2[[#This Row],[Cons]]/Table2[[#This Row],[Qty.]],5)</f>
        <v>0.03</v>
      </c>
      <c r="Q3808" s="46" t="b">
        <f>EXACT(Table2[[#This Row],[rate]],Table2[[#This Row],[Check]])</f>
        <v>1</v>
      </c>
      <c r="R3808" s="46"/>
      <c r="S3808" s="46" t="str">
        <f>IF(Table2[[#This Row],[SRO]]="EOU",VLOOKUP(Table2[[#This Row],[BE]],[2]GD.List!$C$3:$N$5014,12,0),IF(Table2[[#This Row],[SRO]]="Local","Polyester Staple Fibre","SRO 492"))</f>
        <v>Textile Chemical</v>
      </c>
    </row>
    <row r="3809" spans="1:19" x14ac:dyDescent="0.25">
      <c r="A3809" s="120" t="s">
        <v>2418</v>
      </c>
      <c r="B3809" s="116" t="s">
        <v>2757</v>
      </c>
      <c r="C3809" s="165">
        <v>29040</v>
      </c>
      <c r="D3809" s="117">
        <v>2847</v>
      </c>
      <c r="E3809" s="7" t="s">
        <v>2762</v>
      </c>
      <c r="F3809" s="116" t="s">
        <v>2766</v>
      </c>
      <c r="G3809" s="156">
        <v>44810</v>
      </c>
      <c r="H3809" s="82">
        <v>85851092</v>
      </c>
      <c r="I3809" s="50">
        <v>0.03</v>
      </c>
      <c r="J3809" s="15">
        <v>1515.9</v>
      </c>
      <c r="K3809" s="15">
        <v>50530</v>
      </c>
      <c r="L3809" s="15"/>
      <c r="M3809" s="66" t="str">
        <f>TEXT(Table2[[#This Row],[Gd.Dt]],"mmm-yy")</f>
        <v>Sep-22</v>
      </c>
      <c r="N3809" s="46" t="str">
        <f>MID(Table2[[#This Row],[BE]],6,2)</f>
        <v>IB</v>
      </c>
      <c r="O3809" s="46" t="str">
        <f>IF(Table2[[#This Row],[Type]]="IB","EOU",IF(Table2[[#This Row],[Type]]="MB","Local","492"))</f>
        <v>EOU</v>
      </c>
      <c r="P3809" s="46">
        <f>ROUND(Table2[[#This Row],[Cons]]/Table2[[#This Row],[Qty.]],5)</f>
        <v>0.03</v>
      </c>
      <c r="Q3809" s="46" t="b">
        <f>EXACT(Table2[[#This Row],[rate]],Table2[[#This Row],[Check]])</f>
        <v>1</v>
      </c>
      <c r="R3809" s="46"/>
      <c r="S3809" s="46" t="str">
        <f>IF(Table2[[#This Row],[SRO]]="EOU",VLOOKUP(Table2[[#This Row],[BE]],[2]GD.List!$C$3:$N$5014,12,0),IF(Table2[[#This Row],[SRO]]="Local","Polyester Staple Fibre","SRO 492"))</f>
        <v>Textile Chemical</v>
      </c>
    </row>
    <row r="3810" spans="1:19" x14ac:dyDescent="0.25">
      <c r="A3810" s="120" t="s">
        <v>2576</v>
      </c>
      <c r="B3810" s="116" t="s">
        <v>2759</v>
      </c>
      <c r="C3810" s="165">
        <v>4974</v>
      </c>
      <c r="D3810" s="117">
        <v>3906.9029999999998</v>
      </c>
      <c r="E3810" s="7" t="s">
        <v>2764</v>
      </c>
      <c r="F3810" s="116" t="s">
        <v>2765</v>
      </c>
      <c r="G3810" s="156">
        <v>44811</v>
      </c>
      <c r="H3810" s="82">
        <v>16924013.09</v>
      </c>
      <c r="I3810" s="50">
        <v>0.04</v>
      </c>
      <c r="J3810" s="15">
        <v>313.08</v>
      </c>
      <c r="K3810" s="15">
        <v>7827</v>
      </c>
      <c r="L3810" s="15"/>
      <c r="M3810" s="66" t="str">
        <f>TEXT(Table2[[#This Row],[Gd.Dt]],"mmm-yy")</f>
        <v>Sep-22</v>
      </c>
      <c r="N3810" s="46" t="str">
        <f>MID(Table2[[#This Row],[BE]],6,2)</f>
        <v>IB</v>
      </c>
      <c r="O3810" s="46" t="str">
        <f>IF(Table2[[#This Row],[Type]]="IB","EOU",IF(Table2[[#This Row],[Type]]="MB","Local","492"))</f>
        <v>EOU</v>
      </c>
      <c r="P3810" s="46">
        <f>ROUND(Table2[[#This Row],[Cons]]/Table2[[#This Row],[Qty.]],5)</f>
        <v>0.04</v>
      </c>
      <c r="Q3810" s="46" t="b">
        <f>EXACT(Table2[[#This Row],[rate]],Table2[[#This Row],[Check]])</f>
        <v>1</v>
      </c>
      <c r="R3810" s="46"/>
      <c r="S3810" s="46" t="str">
        <f>IF(Table2[[#This Row],[SRO]]="EOU",VLOOKUP(Table2[[#This Row],[BE]],[2]GD.List!$C$3:$N$5014,12,0),IF(Table2[[#This Row],[SRO]]="Local","Polyester Staple Fibre","SRO 492"))</f>
        <v>Textile Chemical</v>
      </c>
    </row>
    <row r="3811" spans="1:19" x14ac:dyDescent="0.25">
      <c r="A3811" s="119" t="s">
        <v>2657</v>
      </c>
      <c r="B3811" s="116" t="s">
        <v>2759</v>
      </c>
      <c r="C3811" s="165">
        <v>4974</v>
      </c>
      <c r="D3811" s="117">
        <v>3906.9090000000001</v>
      </c>
      <c r="E3811" s="7" t="s">
        <v>2764</v>
      </c>
      <c r="F3811" s="116" t="s">
        <v>2765</v>
      </c>
      <c r="G3811" s="156">
        <v>44811</v>
      </c>
      <c r="H3811" s="82">
        <v>16924013.09</v>
      </c>
      <c r="I3811" s="50">
        <v>0.04</v>
      </c>
      <c r="J3811" s="15">
        <v>313.08</v>
      </c>
      <c r="K3811" s="15">
        <v>7827</v>
      </c>
      <c r="L3811" s="15"/>
      <c r="M3811" s="66" t="str">
        <f>TEXT(Table2[[#This Row],[Gd.Dt]],"mmm-yy")</f>
        <v>Sep-22</v>
      </c>
      <c r="N3811" s="46" t="str">
        <f>MID(Table2[[#This Row],[BE]],6,2)</f>
        <v>IB</v>
      </c>
      <c r="O3811" s="46" t="str">
        <f>IF(Table2[[#This Row],[Type]]="IB","EOU",IF(Table2[[#This Row],[Type]]="MB","Local","492"))</f>
        <v>EOU</v>
      </c>
      <c r="P3811" s="46">
        <f>ROUND(Table2[[#This Row],[Cons]]/Table2[[#This Row],[Qty.]],5)</f>
        <v>0.04</v>
      </c>
      <c r="Q3811" s="46" t="b">
        <f>EXACT(Table2[[#This Row],[rate]],Table2[[#This Row],[Check]])</f>
        <v>1</v>
      </c>
      <c r="R3811" s="46"/>
      <c r="S3811" s="46" t="str">
        <f>IF(Table2[[#This Row],[SRO]]="EOU",VLOOKUP(Table2[[#This Row],[BE]],[2]GD.List!$C$3:$N$5014,12,0),IF(Table2[[#This Row],[SRO]]="Local","Polyester Staple Fibre","SRO 492"))</f>
        <v>Textile Chemical</v>
      </c>
    </row>
    <row r="3812" spans="1:19" x14ac:dyDescent="0.25">
      <c r="A3812" s="119" t="s">
        <v>2657</v>
      </c>
      <c r="B3812" s="116" t="s">
        <v>2757</v>
      </c>
      <c r="C3812" s="165">
        <v>29040</v>
      </c>
      <c r="D3812" s="117">
        <v>3906.9090000000001</v>
      </c>
      <c r="E3812" s="7" t="s">
        <v>2762</v>
      </c>
      <c r="F3812" s="116" t="s">
        <v>2766</v>
      </c>
      <c r="G3812" s="156">
        <v>44810</v>
      </c>
      <c r="H3812" s="82">
        <v>85851092</v>
      </c>
      <c r="I3812" s="50">
        <v>0.04</v>
      </c>
      <c r="J3812" s="15">
        <v>2021.2</v>
      </c>
      <c r="K3812" s="15">
        <v>50530</v>
      </c>
      <c r="L3812" s="15"/>
      <c r="M3812" s="66" t="str">
        <f>TEXT(Table2[[#This Row],[Gd.Dt]],"mmm-yy")</f>
        <v>Sep-22</v>
      </c>
      <c r="N3812" s="46" t="str">
        <f>MID(Table2[[#This Row],[BE]],6,2)</f>
        <v>IB</v>
      </c>
      <c r="O3812" s="46" t="str">
        <f>IF(Table2[[#This Row],[Type]]="IB","EOU",IF(Table2[[#This Row],[Type]]="MB","Local","492"))</f>
        <v>EOU</v>
      </c>
      <c r="P3812" s="46">
        <f>ROUND(Table2[[#This Row],[Cons]]/Table2[[#This Row],[Qty.]],5)</f>
        <v>0.04</v>
      </c>
      <c r="Q3812" s="46" t="b">
        <f>EXACT(Table2[[#This Row],[rate]],Table2[[#This Row],[Check]])</f>
        <v>1</v>
      </c>
      <c r="R3812" s="46"/>
      <c r="S3812" s="46" t="str">
        <f>IF(Table2[[#This Row],[SRO]]="EOU",VLOOKUP(Table2[[#This Row],[BE]],[2]GD.List!$C$3:$N$5014,12,0),IF(Table2[[#This Row],[SRO]]="Local","Polyester Staple Fibre","SRO 492"))</f>
        <v>Textile Chemical</v>
      </c>
    </row>
    <row r="3813" spans="1:19" x14ac:dyDescent="0.25">
      <c r="A3813" s="120" t="s">
        <v>2657</v>
      </c>
      <c r="B3813" s="116" t="s">
        <v>2757</v>
      </c>
      <c r="C3813" s="165">
        <v>29040</v>
      </c>
      <c r="D3813" s="117">
        <v>3402.9</v>
      </c>
      <c r="E3813" s="7" t="s">
        <v>2762</v>
      </c>
      <c r="F3813" s="116" t="s">
        <v>2766</v>
      </c>
      <c r="G3813" s="156">
        <v>44810</v>
      </c>
      <c r="H3813" s="82">
        <v>85851092</v>
      </c>
      <c r="I3813" s="50">
        <v>7.0000000000000007E-2</v>
      </c>
      <c r="J3813" s="15">
        <v>3537.1</v>
      </c>
      <c r="K3813" s="15">
        <v>50530</v>
      </c>
      <c r="L3813" s="15"/>
      <c r="M3813" s="66" t="str">
        <f>TEXT(Table2[[#This Row],[Gd.Dt]],"mmm-yy")</f>
        <v>Sep-22</v>
      </c>
      <c r="N3813" s="46" t="str">
        <f>MID(Table2[[#This Row],[BE]],6,2)</f>
        <v>IB</v>
      </c>
      <c r="O3813" s="46" t="str">
        <f>IF(Table2[[#This Row],[Type]]="IB","EOU",IF(Table2[[#This Row],[Type]]="MB","Local","492"))</f>
        <v>EOU</v>
      </c>
      <c r="P3813" s="46">
        <f>ROUND(Table2[[#This Row],[Cons]]/Table2[[#This Row],[Qty.]],5)</f>
        <v>7.0000000000000007E-2</v>
      </c>
      <c r="Q3813" s="46" t="b">
        <f>EXACT(Table2[[#This Row],[rate]],Table2[[#This Row],[Check]])</f>
        <v>1</v>
      </c>
      <c r="R3813" s="46"/>
      <c r="S3813" s="46" t="str">
        <f>IF(Table2[[#This Row],[SRO]]="EOU",VLOOKUP(Table2[[#This Row],[BE]],[2]GD.List!$C$3:$N$5014,12,0),IF(Table2[[#This Row],[SRO]]="Local","Polyester Staple Fibre","SRO 492"))</f>
        <v>Textile Chemical</v>
      </c>
    </row>
    <row r="3814" spans="1:19" x14ac:dyDescent="0.25">
      <c r="A3814" s="119" t="s">
        <v>2672</v>
      </c>
      <c r="B3814" s="116" t="s">
        <v>2759</v>
      </c>
      <c r="C3814" s="165">
        <v>4974</v>
      </c>
      <c r="D3814" s="117">
        <v>3402.9</v>
      </c>
      <c r="E3814" s="7" t="s">
        <v>2764</v>
      </c>
      <c r="F3814" s="116" t="s">
        <v>2765</v>
      </c>
      <c r="G3814" s="156">
        <v>44811</v>
      </c>
      <c r="H3814" s="82">
        <v>16924013.09</v>
      </c>
      <c r="I3814" s="50">
        <v>7.0000000000000007E-2</v>
      </c>
      <c r="J3814" s="15">
        <v>547.89</v>
      </c>
      <c r="K3814" s="15">
        <v>7827</v>
      </c>
      <c r="L3814" s="15"/>
      <c r="M3814" s="66" t="str">
        <f>TEXT(Table2[[#This Row],[Gd.Dt]],"mmm-yy")</f>
        <v>Sep-22</v>
      </c>
      <c r="N3814" s="46" t="str">
        <f>MID(Table2[[#This Row],[BE]],6,2)</f>
        <v>IB</v>
      </c>
      <c r="O3814" s="46" t="str">
        <f>IF(Table2[[#This Row],[Type]]="IB","EOU",IF(Table2[[#This Row],[Type]]="MB","Local","492"))</f>
        <v>EOU</v>
      </c>
      <c r="P3814" s="46">
        <f>ROUND(Table2[[#This Row],[Cons]]/Table2[[#This Row],[Qty.]],5)</f>
        <v>7.0000000000000007E-2</v>
      </c>
      <c r="Q3814" s="46" t="b">
        <f>EXACT(Table2[[#This Row],[rate]],Table2[[#This Row],[Check]])</f>
        <v>1</v>
      </c>
      <c r="R3814" s="46"/>
      <c r="S3814" s="46" t="str">
        <f>IF(Table2[[#This Row],[SRO]]="EOU",VLOOKUP(Table2[[#This Row],[BE]],[2]GD.List!$C$3:$N$5014,12,0),IF(Table2[[#This Row],[SRO]]="Local","Polyester Staple Fibre","SRO 492"))</f>
        <v>Textile Chemical</v>
      </c>
    </row>
    <row r="3815" spans="1:19" x14ac:dyDescent="0.25">
      <c r="A3815" s="120" t="s">
        <v>2672</v>
      </c>
      <c r="B3815" s="116" t="s">
        <v>2756</v>
      </c>
      <c r="C3815" s="165">
        <v>27164</v>
      </c>
      <c r="D3815" s="117">
        <v>3402.9</v>
      </c>
      <c r="E3815" s="7" t="s">
        <v>2760</v>
      </c>
      <c r="F3815" s="116" t="s">
        <v>2767</v>
      </c>
      <c r="G3815" s="156">
        <v>44810</v>
      </c>
      <c r="H3815" s="82">
        <v>18037746.280000001</v>
      </c>
      <c r="I3815" s="50">
        <v>7.0000000000000007E-2</v>
      </c>
      <c r="J3815" s="15">
        <v>594.79</v>
      </c>
      <c r="K3815" s="15">
        <v>8497</v>
      </c>
      <c r="L3815" s="15"/>
      <c r="M3815" s="66" t="str">
        <f>TEXT(Table2[[#This Row],[Gd.Dt]],"mmm-yy")</f>
        <v>Sep-22</v>
      </c>
      <c r="N3815" s="46" t="str">
        <f>MID(Table2[[#This Row],[BE]],6,2)</f>
        <v>IB</v>
      </c>
      <c r="O3815" s="46" t="str">
        <f>IF(Table2[[#This Row],[Type]]="IB","EOU",IF(Table2[[#This Row],[Type]]="MB","Local","492"))</f>
        <v>EOU</v>
      </c>
      <c r="P3815" s="46">
        <f>ROUND(Table2[[#This Row],[Cons]]/Table2[[#This Row],[Qty.]],5)</f>
        <v>7.0000000000000007E-2</v>
      </c>
      <c r="Q3815" s="46" t="b">
        <f>EXACT(Table2[[#This Row],[rate]],Table2[[#This Row],[Check]])</f>
        <v>1</v>
      </c>
      <c r="R3815" s="46"/>
      <c r="S3815" s="46" t="str">
        <f>IF(Table2[[#This Row],[SRO]]="EOU",VLOOKUP(Table2[[#This Row],[BE]],[2]GD.List!$C$3:$N$5014,12,0),IF(Table2[[#This Row],[SRO]]="Local","Polyester Staple Fibre","SRO 492"))</f>
        <v>Textile Chemical</v>
      </c>
    </row>
    <row r="3816" spans="1:19" x14ac:dyDescent="0.25">
      <c r="A3816" s="120" t="s">
        <v>2684</v>
      </c>
      <c r="B3816" s="116" t="s">
        <v>2756</v>
      </c>
      <c r="C3816" s="165">
        <v>27164</v>
      </c>
      <c r="D3816" s="117">
        <v>5407.52</v>
      </c>
      <c r="E3816" s="7" t="s">
        <v>2760</v>
      </c>
      <c r="F3816" s="116" t="s">
        <v>2767</v>
      </c>
      <c r="G3816" s="156">
        <v>44810</v>
      </c>
      <c r="H3816" s="82">
        <v>18037746.280000001</v>
      </c>
      <c r="I3816" s="50">
        <v>1.0101</v>
      </c>
      <c r="J3816" s="15">
        <v>321.17</v>
      </c>
      <c r="K3816" s="15">
        <v>317.95999999999998</v>
      </c>
      <c r="L3816" s="15"/>
      <c r="M3816" s="66" t="str">
        <f>TEXT(Table2[[#This Row],[Gd.Dt]],"mmm-yy")</f>
        <v>Sep-22</v>
      </c>
      <c r="N3816" s="46" t="str">
        <f>MID(Table2[[#This Row],[BE]],6,2)</f>
        <v>IB</v>
      </c>
      <c r="O3816" s="46" t="str">
        <f>IF(Table2[[#This Row],[Type]]="IB","EOU",IF(Table2[[#This Row],[Type]]="MB","Local","492"))</f>
        <v>EOU</v>
      </c>
      <c r="P3816" s="46">
        <f>ROUND(Table2[[#This Row],[Cons]]/Table2[[#This Row],[Qty.]],5)</f>
        <v>1.0101</v>
      </c>
      <c r="Q3816" s="46" t="b">
        <f>EXACT(Table2[[#This Row],[rate]],Table2[[#This Row],[Check]])</f>
        <v>1</v>
      </c>
      <c r="R3816" s="46"/>
      <c r="S3816" s="46" t="str">
        <f>IF(Table2[[#This Row],[SRO]]="EOU",VLOOKUP(Table2[[#This Row],[BE]],[2]GD.List!$C$3:$N$5014,12,0),IF(Table2[[#This Row],[SRO]]="Local","Polyester Staple Fibre","SRO 492"))</f>
        <v>Polyester Fabric</v>
      </c>
    </row>
    <row r="3817" spans="1:19" x14ac:dyDescent="0.25">
      <c r="A3817" s="120" t="s">
        <v>2687</v>
      </c>
      <c r="B3817" s="116" t="s">
        <v>2759</v>
      </c>
      <c r="C3817" s="165">
        <v>4974</v>
      </c>
      <c r="D3817" s="117">
        <v>3204.16</v>
      </c>
      <c r="E3817" s="7" t="s">
        <v>2764</v>
      </c>
      <c r="F3817" s="116" t="s">
        <v>2765</v>
      </c>
      <c r="G3817" s="156">
        <v>44811</v>
      </c>
      <c r="H3817" s="82">
        <v>16924013.09</v>
      </c>
      <c r="I3817" s="50">
        <v>7.0000000000000007E-2</v>
      </c>
      <c r="J3817" s="15">
        <v>370.28</v>
      </c>
      <c r="K3817" s="15">
        <v>5289.71</v>
      </c>
      <c r="L3817" s="15"/>
      <c r="M3817" s="66" t="str">
        <f>TEXT(Table2[[#This Row],[Gd.Dt]],"mmm-yy")</f>
        <v>Sep-22</v>
      </c>
      <c r="N3817" s="46" t="str">
        <f>MID(Table2[[#This Row],[BE]],6,2)</f>
        <v>IB</v>
      </c>
      <c r="O3817" s="46" t="str">
        <f>IF(Table2[[#This Row],[Type]]="IB","EOU",IF(Table2[[#This Row],[Type]]="MB","Local","492"))</f>
        <v>EOU</v>
      </c>
      <c r="P3817" s="46">
        <f>ROUND(Table2[[#This Row],[Cons]]/Table2[[#This Row],[Qty.]],5)</f>
        <v>7.0000000000000007E-2</v>
      </c>
      <c r="Q3817" s="46" t="b">
        <f>EXACT(Table2[[#This Row],[rate]],Table2[[#This Row],[Check]])</f>
        <v>1</v>
      </c>
      <c r="R3817" s="46"/>
      <c r="S3817" s="46" t="str">
        <f>IF(Table2[[#This Row],[SRO]]="EOU",VLOOKUP(Table2[[#This Row],[BE]],[2]GD.List!$C$3:$N$5014,12,0),IF(Table2[[#This Row],[SRO]]="Local","Polyester Staple Fibre","SRO 492"))</f>
        <v>Textile Dyes</v>
      </c>
    </row>
    <row r="3818" spans="1:19" x14ac:dyDescent="0.25">
      <c r="A3818" s="119" t="s">
        <v>2704</v>
      </c>
      <c r="B3818" s="116" t="s">
        <v>2757</v>
      </c>
      <c r="C3818" s="165">
        <v>29040</v>
      </c>
      <c r="D3818" s="117">
        <v>3906.9029999999998</v>
      </c>
      <c r="E3818" s="7" t="s">
        <v>2762</v>
      </c>
      <c r="F3818" s="116" t="s">
        <v>2766</v>
      </c>
      <c r="G3818" s="156">
        <v>44810</v>
      </c>
      <c r="H3818" s="82">
        <v>85851092</v>
      </c>
      <c r="I3818" s="50">
        <v>0.04</v>
      </c>
      <c r="J3818" s="15">
        <v>2021.2</v>
      </c>
      <c r="K3818" s="15">
        <v>50530</v>
      </c>
      <c r="L3818" s="15"/>
      <c r="M3818" s="66" t="str">
        <f>TEXT(Table2[[#This Row],[Gd.Dt]],"mmm-yy")</f>
        <v>Sep-22</v>
      </c>
      <c r="N3818" s="46" t="str">
        <f>MID(Table2[[#This Row],[BE]],6,2)</f>
        <v>IB</v>
      </c>
      <c r="O3818" s="46" t="str">
        <f>IF(Table2[[#This Row],[Type]]="IB","EOU",IF(Table2[[#This Row],[Type]]="MB","Local","492"))</f>
        <v>EOU</v>
      </c>
      <c r="P3818" s="46">
        <f>ROUND(Table2[[#This Row],[Cons]]/Table2[[#This Row],[Qty.]],5)</f>
        <v>0.04</v>
      </c>
      <c r="Q3818" s="46" t="b">
        <f>EXACT(Table2[[#This Row],[rate]],Table2[[#This Row],[Check]])</f>
        <v>1</v>
      </c>
      <c r="R3818" s="46"/>
      <c r="S3818" s="46" t="str">
        <f>IF(Table2[[#This Row],[SRO]]="EOU",VLOOKUP(Table2[[#This Row],[BE]],[2]GD.List!$C$3:$N$5014,12,0),IF(Table2[[#This Row],[SRO]]="Local","Polyester Staple Fibre","SRO 492"))</f>
        <v>Textile Chemical</v>
      </c>
    </row>
    <row r="3819" spans="1:19" x14ac:dyDescent="0.25">
      <c r="A3819" s="119" t="s">
        <v>2704</v>
      </c>
      <c r="B3819" s="116" t="s">
        <v>2758</v>
      </c>
      <c r="C3819" s="165">
        <v>34560</v>
      </c>
      <c r="D3819" s="117">
        <v>3906.9029999999998</v>
      </c>
      <c r="E3819" s="7" t="s">
        <v>2763</v>
      </c>
      <c r="F3819" s="116" t="s">
        <v>2768</v>
      </c>
      <c r="G3819" s="156">
        <v>44811</v>
      </c>
      <c r="H3819" s="82">
        <v>29854509.02</v>
      </c>
      <c r="I3819" s="50">
        <v>0.04</v>
      </c>
      <c r="J3819" s="15">
        <v>575.79999999999995</v>
      </c>
      <c r="K3819" s="15">
        <v>14395</v>
      </c>
      <c r="L3819" s="15"/>
      <c r="M3819" s="66" t="str">
        <f>TEXT(Table2[[#This Row],[Gd.Dt]],"mmm-yy")</f>
        <v>Sep-22</v>
      </c>
      <c r="N3819" s="46" t="str">
        <f>MID(Table2[[#This Row],[BE]],6,2)</f>
        <v>IB</v>
      </c>
      <c r="O3819" s="46" t="str">
        <f>IF(Table2[[#This Row],[Type]]="IB","EOU",IF(Table2[[#This Row],[Type]]="MB","Local","492"))</f>
        <v>EOU</v>
      </c>
      <c r="P3819" s="46">
        <f>ROUND(Table2[[#This Row],[Cons]]/Table2[[#This Row],[Qty.]],5)</f>
        <v>0.04</v>
      </c>
      <c r="Q3819" s="46" t="b">
        <f>EXACT(Table2[[#This Row],[rate]],Table2[[#This Row],[Check]])</f>
        <v>1</v>
      </c>
      <c r="R3819" s="46"/>
      <c r="S3819" s="46" t="str">
        <f>IF(Table2[[#This Row],[SRO]]="EOU",VLOOKUP(Table2[[#This Row],[BE]],[2]GD.List!$C$3:$N$5014,12,0),IF(Table2[[#This Row],[SRO]]="Local","Polyester Staple Fibre","SRO 492"))</f>
        <v>Textile Chemical</v>
      </c>
    </row>
    <row r="3820" spans="1:19" x14ac:dyDescent="0.25">
      <c r="A3820" s="120" t="s">
        <v>2704</v>
      </c>
      <c r="B3820" s="116" t="s">
        <v>2756</v>
      </c>
      <c r="C3820" s="165">
        <v>27164</v>
      </c>
      <c r="D3820" s="117">
        <v>3906.9029999999998</v>
      </c>
      <c r="E3820" s="7" t="s">
        <v>2760</v>
      </c>
      <c r="F3820" s="116" t="s">
        <v>2767</v>
      </c>
      <c r="G3820" s="156">
        <v>44810</v>
      </c>
      <c r="H3820" s="82">
        <v>18037746.280000001</v>
      </c>
      <c r="I3820" s="50">
        <v>0.04</v>
      </c>
      <c r="J3820" s="15">
        <v>384.08</v>
      </c>
      <c r="K3820" s="15">
        <v>9602</v>
      </c>
      <c r="L3820" s="15"/>
      <c r="M3820" s="66" t="str">
        <f>TEXT(Table2[[#This Row],[Gd.Dt]],"mmm-yy")</f>
        <v>Sep-22</v>
      </c>
      <c r="N3820" s="46" t="str">
        <f>MID(Table2[[#This Row],[BE]],6,2)</f>
        <v>IB</v>
      </c>
      <c r="O3820" s="46" t="str">
        <f>IF(Table2[[#This Row],[Type]]="IB","EOU",IF(Table2[[#This Row],[Type]]="MB","Local","492"))</f>
        <v>EOU</v>
      </c>
      <c r="P3820" s="46">
        <f>ROUND(Table2[[#This Row],[Cons]]/Table2[[#This Row],[Qty.]],5)</f>
        <v>0.04</v>
      </c>
      <c r="Q3820" s="46" t="b">
        <f>EXACT(Table2[[#This Row],[rate]],Table2[[#This Row],[Check]])</f>
        <v>1</v>
      </c>
      <c r="R3820" s="46"/>
      <c r="S3820" s="46" t="str">
        <f>IF(Table2[[#This Row],[SRO]]="EOU",VLOOKUP(Table2[[#This Row],[BE]],[2]GD.List!$C$3:$N$5014,12,0),IF(Table2[[#This Row],[SRO]]="Local","Polyester Staple Fibre","SRO 492"))</f>
        <v>Textile Chemical</v>
      </c>
    </row>
    <row r="3821" spans="1:19" x14ac:dyDescent="0.25">
      <c r="A3821" s="119" t="s">
        <v>2733</v>
      </c>
      <c r="B3821" s="116" t="s">
        <v>2758</v>
      </c>
      <c r="C3821" s="165">
        <v>34560</v>
      </c>
      <c r="D3821" s="117">
        <v>2847</v>
      </c>
      <c r="E3821" s="7" t="s">
        <v>2763</v>
      </c>
      <c r="F3821" s="116" t="s">
        <v>2768</v>
      </c>
      <c r="G3821" s="156">
        <v>44811</v>
      </c>
      <c r="H3821" s="82">
        <v>29854509.02</v>
      </c>
      <c r="I3821" s="50">
        <v>0.03</v>
      </c>
      <c r="J3821" s="15">
        <v>457.65000000000003</v>
      </c>
      <c r="K3821" s="15">
        <v>15255</v>
      </c>
      <c r="L3821" s="15"/>
      <c r="M3821" s="66" t="str">
        <f>TEXT(Table2[[#This Row],[Gd.Dt]],"mmm-yy")</f>
        <v>Sep-22</v>
      </c>
      <c r="N3821" s="46" t="str">
        <f>MID(Table2[[#This Row],[BE]],6,2)</f>
        <v>IB</v>
      </c>
      <c r="O3821" s="46" t="str">
        <f>IF(Table2[[#This Row],[Type]]="IB","EOU",IF(Table2[[#This Row],[Type]]="MB","Local","492"))</f>
        <v>EOU</v>
      </c>
      <c r="P3821" s="46">
        <f>ROUND(Table2[[#This Row],[Cons]]/Table2[[#This Row],[Qty.]],5)</f>
        <v>0.03</v>
      </c>
      <c r="Q3821" s="46" t="b">
        <f>EXACT(Table2[[#This Row],[rate]],Table2[[#This Row],[Check]])</f>
        <v>1</v>
      </c>
      <c r="R3821" s="46"/>
      <c r="S3821" s="46" t="str">
        <f>IF(Table2[[#This Row],[SRO]]="EOU",VLOOKUP(Table2[[#This Row],[BE]],[2]GD.List!$C$3:$N$5014,12,0),IF(Table2[[#This Row],[SRO]]="Local","Polyester Staple Fibre","SRO 492"))</f>
        <v>Textile Chemical</v>
      </c>
    </row>
    <row r="3822" spans="1:19" x14ac:dyDescent="0.25">
      <c r="A3822" s="120" t="s">
        <v>2733</v>
      </c>
      <c r="B3822" s="116" t="s">
        <v>2756</v>
      </c>
      <c r="C3822" s="165">
        <v>27164</v>
      </c>
      <c r="D3822" s="117">
        <v>2847</v>
      </c>
      <c r="E3822" s="7" t="s">
        <v>2760</v>
      </c>
      <c r="F3822" s="116" t="s">
        <v>2767</v>
      </c>
      <c r="G3822" s="156">
        <v>44810</v>
      </c>
      <c r="H3822" s="82">
        <v>18037746.280000001</v>
      </c>
      <c r="I3822" s="50">
        <v>0.03</v>
      </c>
      <c r="J3822" s="15">
        <v>313.89</v>
      </c>
      <c r="K3822" s="15">
        <v>10463</v>
      </c>
      <c r="L3822" s="15"/>
      <c r="M3822" s="66" t="str">
        <f>TEXT(Table2[[#This Row],[Gd.Dt]],"mmm-yy")</f>
        <v>Sep-22</v>
      </c>
      <c r="N3822" s="46" t="str">
        <f>MID(Table2[[#This Row],[BE]],6,2)</f>
        <v>IB</v>
      </c>
      <c r="O3822" s="46" t="str">
        <f>IF(Table2[[#This Row],[Type]]="IB","EOU",IF(Table2[[#This Row],[Type]]="MB","Local","492"))</f>
        <v>EOU</v>
      </c>
      <c r="P3822" s="46">
        <f>ROUND(Table2[[#This Row],[Cons]]/Table2[[#This Row],[Qty.]],5)</f>
        <v>0.03</v>
      </c>
      <c r="Q3822" s="46" t="b">
        <f>EXACT(Table2[[#This Row],[rate]],Table2[[#This Row],[Check]])</f>
        <v>1</v>
      </c>
      <c r="R3822" s="46"/>
      <c r="S3822" s="46" t="str">
        <f>IF(Table2[[#This Row],[SRO]]="EOU",VLOOKUP(Table2[[#This Row],[BE]],[2]GD.List!$C$3:$N$5014,12,0),IF(Table2[[#This Row],[SRO]]="Local","Polyester Staple Fibre","SRO 492"))</f>
        <v>Textile Chemical</v>
      </c>
    </row>
    <row r="3823" spans="1:19" x14ac:dyDescent="0.25">
      <c r="A3823" s="119" t="s">
        <v>2734</v>
      </c>
      <c r="B3823" s="116" t="s">
        <v>2758</v>
      </c>
      <c r="C3823" s="165">
        <v>34560</v>
      </c>
      <c r="D3823" s="117">
        <v>3909.5</v>
      </c>
      <c r="E3823" s="7" t="s">
        <v>2763</v>
      </c>
      <c r="F3823" s="116" t="s">
        <v>2768</v>
      </c>
      <c r="G3823" s="156">
        <v>44811</v>
      </c>
      <c r="H3823" s="82">
        <v>29854509.02</v>
      </c>
      <c r="I3823" s="50">
        <v>0.04</v>
      </c>
      <c r="J3823" s="15">
        <v>575.79999999999995</v>
      </c>
      <c r="K3823" s="15">
        <v>14395</v>
      </c>
      <c r="L3823" s="15"/>
      <c r="M3823" s="66" t="str">
        <f>TEXT(Table2[[#This Row],[Gd.Dt]],"mmm-yy")</f>
        <v>Sep-22</v>
      </c>
      <c r="N3823" s="46" t="str">
        <f>MID(Table2[[#This Row],[BE]],6,2)</f>
        <v>IB</v>
      </c>
      <c r="O3823" s="46" t="str">
        <f>IF(Table2[[#This Row],[Type]]="IB","EOU",IF(Table2[[#This Row],[Type]]="MB","Local","492"))</f>
        <v>EOU</v>
      </c>
      <c r="P3823" s="46">
        <f>ROUND(Table2[[#This Row],[Cons]]/Table2[[#This Row],[Qty.]],5)</f>
        <v>0.04</v>
      </c>
      <c r="Q3823" s="46" t="b">
        <f>EXACT(Table2[[#This Row],[rate]],Table2[[#This Row],[Check]])</f>
        <v>1</v>
      </c>
      <c r="R3823" s="46"/>
      <c r="S3823" s="46" t="str">
        <f>IF(Table2[[#This Row],[SRO]]="EOU",VLOOKUP(Table2[[#This Row],[BE]],[2]GD.List!$C$3:$N$5014,12,0),IF(Table2[[#This Row],[SRO]]="Local","Polyester Staple Fibre","SRO 492"))</f>
        <v>Textile Chemical</v>
      </c>
    </row>
    <row r="3824" spans="1:19" x14ac:dyDescent="0.25">
      <c r="A3824" s="120" t="s">
        <v>2734</v>
      </c>
      <c r="B3824" s="116" t="s">
        <v>2756</v>
      </c>
      <c r="C3824" s="165">
        <v>27164</v>
      </c>
      <c r="D3824" s="117">
        <v>3909.5</v>
      </c>
      <c r="E3824" s="7" t="s">
        <v>2760</v>
      </c>
      <c r="F3824" s="116" t="s">
        <v>2767</v>
      </c>
      <c r="G3824" s="156">
        <v>44810</v>
      </c>
      <c r="H3824" s="82">
        <v>18037746.280000001</v>
      </c>
      <c r="I3824" s="50">
        <v>0.04</v>
      </c>
      <c r="J3824" s="15">
        <v>384.08</v>
      </c>
      <c r="K3824" s="15">
        <v>9602</v>
      </c>
      <c r="L3824" s="15"/>
      <c r="M3824" s="66" t="str">
        <f>TEXT(Table2[[#This Row],[Gd.Dt]],"mmm-yy")</f>
        <v>Sep-22</v>
      </c>
      <c r="N3824" s="46" t="str">
        <f>MID(Table2[[#This Row],[BE]],6,2)</f>
        <v>IB</v>
      </c>
      <c r="O3824" s="46" t="str">
        <f>IF(Table2[[#This Row],[Type]]="IB","EOU",IF(Table2[[#This Row],[Type]]="MB","Local","492"))</f>
        <v>EOU</v>
      </c>
      <c r="P3824" s="46">
        <f>ROUND(Table2[[#This Row],[Cons]]/Table2[[#This Row],[Qty.]],5)</f>
        <v>0.04</v>
      </c>
      <c r="Q3824" s="46" t="b">
        <f>EXACT(Table2[[#This Row],[rate]],Table2[[#This Row],[Check]])</f>
        <v>1</v>
      </c>
      <c r="R3824" s="46"/>
      <c r="S3824" s="46" t="str">
        <f>IF(Table2[[#This Row],[SRO]]="EOU",VLOOKUP(Table2[[#This Row],[BE]],[2]GD.List!$C$3:$N$5014,12,0),IF(Table2[[#This Row],[SRO]]="Local","Polyester Staple Fibre","SRO 492"))</f>
        <v>Textile Chemical</v>
      </c>
    </row>
    <row r="3825" spans="1:19" x14ac:dyDescent="0.25">
      <c r="A3825" s="119" t="s">
        <v>2761</v>
      </c>
      <c r="B3825" s="119" t="s">
        <v>2756</v>
      </c>
      <c r="C3825" s="170">
        <v>27164</v>
      </c>
      <c r="D3825" s="171">
        <v>5407.52</v>
      </c>
      <c r="E3825" s="162" t="s">
        <v>2760</v>
      </c>
      <c r="F3825" s="119" t="s">
        <v>2767</v>
      </c>
      <c r="G3825" s="163">
        <v>44810</v>
      </c>
      <c r="H3825" s="172">
        <v>18037746.280000001</v>
      </c>
      <c r="I3825" s="53">
        <v>1.0101</v>
      </c>
      <c r="J3825" s="30">
        <v>548.53</v>
      </c>
      <c r="K3825" s="30">
        <v>543.04</v>
      </c>
      <c r="L3825" s="30"/>
      <c r="M3825" s="67" t="str">
        <f>TEXT(Table2[[#This Row],[Gd.Dt]],"mmm-yy")</f>
        <v>Sep-22</v>
      </c>
      <c r="N3825" s="47" t="str">
        <f>MID(Table2[[#This Row],[BE]],6,2)</f>
        <v>IB</v>
      </c>
      <c r="O3825" s="47" t="str">
        <f>IF(Table2[[#This Row],[Type]]="IB","EOU",IF(Table2[[#This Row],[Type]]="MB","Local","492"))</f>
        <v>EOU</v>
      </c>
      <c r="P3825" s="47">
        <f>ROUND(Table2[[#This Row],[Cons]]/Table2[[#This Row],[Qty.]],5)</f>
        <v>1.0101100000000001</v>
      </c>
      <c r="Q3825" s="47" t="b">
        <f>EXACT(Table2[[#This Row],[rate]],Table2[[#This Row],[Check]])</f>
        <v>0</v>
      </c>
      <c r="R3825" s="47"/>
      <c r="S3825" s="47" t="str">
        <f>IF(Table2[[#This Row],[SRO]]="EOU",VLOOKUP(Table2[[#This Row],[BE]],[2]GD.List!$C$3:$N$5014,12,0),IF(Table2[[#This Row],[SRO]]="Local","Polyester Staple Fibre","SRO 492"))</f>
        <v>Polyester Fabric</v>
      </c>
    </row>
    <row r="3826" spans="1:19" x14ac:dyDescent="0.25">
      <c r="A3826" s="120" t="s">
        <v>2418</v>
      </c>
      <c r="B3826" s="116" t="s">
        <v>2769</v>
      </c>
      <c r="C3826" s="165">
        <v>2656</v>
      </c>
      <c r="D3826" s="117">
        <v>2847</v>
      </c>
      <c r="E3826" s="147" t="s">
        <v>2770</v>
      </c>
      <c r="F3826" s="116" t="s">
        <v>2775</v>
      </c>
      <c r="G3826" s="471">
        <v>44811</v>
      </c>
      <c r="H3826" s="82">
        <v>7898645.4299999997</v>
      </c>
      <c r="I3826" s="197">
        <v>0.03</v>
      </c>
      <c r="J3826" s="15">
        <v>99.75</v>
      </c>
      <c r="K3826" s="15">
        <v>3325</v>
      </c>
      <c r="L3826" s="15"/>
      <c r="M3826" s="66" t="str">
        <f>TEXT(Table2[[#This Row],[Gd.Dt]],"mmm-yy")</f>
        <v>Sep-22</v>
      </c>
      <c r="N3826" s="46" t="str">
        <f>MID(Table2[[#This Row],[BE]],6,2)</f>
        <v>IB</v>
      </c>
      <c r="O3826" s="46" t="str">
        <f>IF(Table2[[#This Row],[Type]]="IB","EOU",IF(Table2[[#This Row],[Type]]="MB","Local","492"))</f>
        <v>EOU</v>
      </c>
      <c r="P3826" s="46">
        <f>ROUND(Table2[[#This Row],[Cons]]/Table2[[#This Row],[Qty.]],5)</f>
        <v>0.03</v>
      </c>
      <c r="Q3826" s="46" t="b">
        <f>EXACT(Table2[[#This Row],[rate]],Table2[[#This Row],[Check]])</f>
        <v>1</v>
      </c>
      <c r="R3826" s="46"/>
      <c r="S3826" s="46" t="str">
        <f>IF(Table2[[#This Row],[SRO]]="EOU",VLOOKUP(Table2[[#This Row],[BE]],[2]GD.List!$C$3:$N$5014,12,0),IF(Table2[[#This Row],[SRO]]="Local","Polyester Staple Fibre","SRO 492"))</f>
        <v>Textile Chemical</v>
      </c>
    </row>
    <row r="3827" spans="1:19" x14ac:dyDescent="0.25">
      <c r="A3827" s="119" t="s">
        <v>2657</v>
      </c>
      <c r="B3827" s="116" t="s">
        <v>2769</v>
      </c>
      <c r="C3827" s="165">
        <v>2656</v>
      </c>
      <c r="D3827" s="117">
        <v>3906.9090000000001</v>
      </c>
      <c r="E3827" s="147" t="s">
        <v>2770</v>
      </c>
      <c r="F3827" s="116" t="s">
        <v>2775</v>
      </c>
      <c r="G3827" s="471">
        <v>44811</v>
      </c>
      <c r="H3827" s="82">
        <v>7898645.4299999997</v>
      </c>
      <c r="I3827" s="197">
        <v>0.04</v>
      </c>
      <c r="J3827" s="15">
        <v>133</v>
      </c>
      <c r="K3827" s="15">
        <v>3325</v>
      </c>
      <c r="L3827" s="15"/>
      <c r="M3827" s="66" t="str">
        <f>TEXT(Table2[[#This Row],[Gd.Dt]],"mmm-yy")</f>
        <v>Sep-22</v>
      </c>
      <c r="N3827" s="46" t="str">
        <f>MID(Table2[[#This Row],[BE]],6,2)</f>
        <v>IB</v>
      </c>
      <c r="O3827" s="46" t="str">
        <f>IF(Table2[[#This Row],[Type]]="IB","EOU",IF(Table2[[#This Row],[Type]]="MB","Local","492"))</f>
        <v>EOU</v>
      </c>
      <c r="P3827" s="46">
        <f>ROUND(Table2[[#This Row],[Cons]]/Table2[[#This Row],[Qty.]],5)</f>
        <v>0.04</v>
      </c>
      <c r="Q3827" s="46" t="b">
        <f>EXACT(Table2[[#This Row],[rate]],Table2[[#This Row],[Check]])</f>
        <v>1</v>
      </c>
      <c r="R3827" s="46"/>
      <c r="S3827" s="46" t="str">
        <f>IF(Table2[[#This Row],[SRO]]="EOU",VLOOKUP(Table2[[#This Row],[BE]],[2]GD.List!$C$3:$N$5014,12,0),IF(Table2[[#This Row],[SRO]]="Local","Polyester Staple Fibre","SRO 492"))</f>
        <v>Textile Chemical</v>
      </c>
    </row>
    <row r="3828" spans="1:19" x14ac:dyDescent="0.25">
      <c r="A3828" s="120" t="s">
        <v>2657</v>
      </c>
      <c r="B3828" s="116" t="s">
        <v>2769</v>
      </c>
      <c r="C3828" s="165">
        <v>2656</v>
      </c>
      <c r="D3828" s="117">
        <v>3402.9</v>
      </c>
      <c r="E3828" s="147" t="s">
        <v>2770</v>
      </c>
      <c r="F3828" s="116" t="s">
        <v>2775</v>
      </c>
      <c r="G3828" s="471">
        <v>44811</v>
      </c>
      <c r="H3828" s="82">
        <v>7898645.4299999997</v>
      </c>
      <c r="I3828" s="197">
        <v>7.0000000000000007E-2</v>
      </c>
      <c r="J3828" s="15">
        <v>232.75</v>
      </c>
      <c r="K3828" s="15">
        <v>3325</v>
      </c>
      <c r="L3828" s="15"/>
      <c r="M3828" s="66" t="str">
        <f>TEXT(Table2[[#This Row],[Gd.Dt]],"mmm-yy")</f>
        <v>Sep-22</v>
      </c>
      <c r="N3828" s="46" t="str">
        <f>MID(Table2[[#This Row],[BE]],6,2)</f>
        <v>IB</v>
      </c>
      <c r="O3828" s="46" t="str">
        <f>IF(Table2[[#This Row],[Type]]="IB","EOU",IF(Table2[[#This Row],[Type]]="MB","Local","492"))</f>
        <v>EOU</v>
      </c>
      <c r="P3828" s="46">
        <f>ROUND(Table2[[#This Row],[Cons]]/Table2[[#This Row],[Qty.]],5)</f>
        <v>7.0000000000000007E-2</v>
      </c>
      <c r="Q3828" s="46" t="b">
        <f>EXACT(Table2[[#This Row],[rate]],Table2[[#This Row],[Check]])</f>
        <v>1</v>
      </c>
      <c r="R3828" s="46"/>
      <c r="S3828" s="46" t="str">
        <f>IF(Table2[[#This Row],[SRO]]="EOU",VLOOKUP(Table2[[#This Row],[BE]],[2]GD.List!$C$3:$N$5014,12,0),IF(Table2[[#This Row],[SRO]]="Local","Polyester Staple Fibre","SRO 492"))</f>
        <v>Textile Chemical</v>
      </c>
    </row>
    <row r="3829" spans="1:19" x14ac:dyDescent="0.25">
      <c r="A3829" s="120" t="s">
        <v>2704</v>
      </c>
      <c r="B3829" s="116" t="s">
        <v>2769</v>
      </c>
      <c r="C3829" s="165">
        <v>2656</v>
      </c>
      <c r="D3829" s="117">
        <v>3906.9029999999998</v>
      </c>
      <c r="E3829" s="147" t="s">
        <v>2770</v>
      </c>
      <c r="F3829" s="116" t="s">
        <v>2775</v>
      </c>
      <c r="G3829" s="471">
        <v>44811</v>
      </c>
      <c r="H3829" s="82">
        <v>7898645.4299999997</v>
      </c>
      <c r="I3829" s="197">
        <v>0.04</v>
      </c>
      <c r="J3829" s="15">
        <v>133</v>
      </c>
      <c r="K3829" s="15">
        <v>3325</v>
      </c>
      <c r="L3829" s="15"/>
      <c r="M3829" s="66" t="str">
        <f>TEXT(Table2[[#This Row],[Gd.Dt]],"mmm-yy")</f>
        <v>Sep-22</v>
      </c>
      <c r="N3829" s="46" t="str">
        <f>MID(Table2[[#This Row],[BE]],6,2)</f>
        <v>IB</v>
      </c>
      <c r="O3829" s="46" t="str">
        <f>IF(Table2[[#This Row],[Type]]="IB","EOU",IF(Table2[[#This Row],[Type]]="MB","Local","492"))</f>
        <v>EOU</v>
      </c>
      <c r="P3829" s="46">
        <f>ROUND(Table2[[#This Row],[Cons]]/Table2[[#This Row],[Qty.]],5)</f>
        <v>0.04</v>
      </c>
      <c r="Q3829" s="46" t="b">
        <f>EXACT(Table2[[#This Row],[rate]],Table2[[#This Row],[Check]])</f>
        <v>1</v>
      </c>
      <c r="R3829" s="46"/>
      <c r="S3829" s="46" t="str">
        <f>IF(Table2[[#This Row],[SRO]]="EOU",VLOOKUP(Table2[[#This Row],[BE]],[2]GD.List!$C$3:$N$5014,12,0),IF(Table2[[#This Row],[SRO]]="Local","Polyester Staple Fibre","SRO 492"))</f>
        <v>Textile Chemical</v>
      </c>
    </row>
    <row r="3830" spans="1:19" x14ac:dyDescent="0.25">
      <c r="A3830" s="119" t="s">
        <v>2733</v>
      </c>
      <c r="B3830" s="116" t="s">
        <v>2772</v>
      </c>
      <c r="C3830" s="165">
        <v>31674</v>
      </c>
      <c r="D3830" s="117">
        <v>2847</v>
      </c>
      <c r="E3830" s="147" t="s">
        <v>2774</v>
      </c>
      <c r="F3830" s="116" t="s">
        <v>2776</v>
      </c>
      <c r="G3830" s="471">
        <v>44814</v>
      </c>
      <c r="H3830" s="82">
        <v>28401325.399999999</v>
      </c>
      <c r="I3830" s="197">
        <v>0.03</v>
      </c>
      <c r="J3830" s="15">
        <v>234.96</v>
      </c>
      <c r="K3830" s="15">
        <v>7832</v>
      </c>
      <c r="L3830" s="15"/>
      <c r="M3830" s="66" t="str">
        <f>TEXT(Table2[[#This Row],[Gd.Dt]],"mmm-yy")</f>
        <v>Sep-22</v>
      </c>
      <c r="N3830" s="46" t="str">
        <f>MID(Table2[[#This Row],[BE]],6,2)</f>
        <v>IB</v>
      </c>
      <c r="O3830" s="46" t="str">
        <f>IF(Table2[[#This Row],[Type]]="IB","EOU",IF(Table2[[#This Row],[Type]]="MB","Local","492"))</f>
        <v>EOU</v>
      </c>
      <c r="P3830" s="46">
        <f>ROUND(Table2[[#This Row],[Cons]]/Table2[[#This Row],[Qty.]],5)</f>
        <v>0.03</v>
      </c>
      <c r="Q3830" s="46" t="b">
        <f>EXACT(Table2[[#This Row],[rate]],Table2[[#This Row],[Check]])</f>
        <v>1</v>
      </c>
      <c r="R3830" s="46"/>
      <c r="S3830" s="46" t="str">
        <f>IF(Table2[[#This Row],[SRO]]="EOU",VLOOKUP(Table2[[#This Row],[BE]],[2]GD.List!$C$3:$N$5014,12,0),IF(Table2[[#This Row],[SRO]]="Local","Polyester Staple Fibre","SRO 492"))</f>
        <v>Textile Chemical</v>
      </c>
    </row>
    <row r="3831" spans="1:19" x14ac:dyDescent="0.25">
      <c r="A3831" s="119" t="s">
        <v>2733</v>
      </c>
      <c r="B3831" s="116" t="s">
        <v>2772</v>
      </c>
      <c r="C3831" s="165">
        <v>31674</v>
      </c>
      <c r="D3831" s="117">
        <v>2847</v>
      </c>
      <c r="E3831" s="147" t="s">
        <v>2774</v>
      </c>
      <c r="F3831" s="116" t="s">
        <v>2776</v>
      </c>
      <c r="G3831" s="471">
        <v>44814</v>
      </c>
      <c r="H3831" s="82">
        <v>28401325.399999999</v>
      </c>
      <c r="I3831" s="197">
        <v>3.0000000000000002E-2</v>
      </c>
      <c r="J3831" s="15">
        <v>155.37</v>
      </c>
      <c r="K3831" s="15">
        <v>5179</v>
      </c>
      <c r="L3831" s="15"/>
      <c r="M3831" s="66" t="str">
        <f>TEXT(Table2[[#This Row],[Gd.Dt]],"mmm-yy")</f>
        <v>Sep-22</v>
      </c>
      <c r="N3831" s="46" t="str">
        <f>MID(Table2[[#This Row],[BE]],6,2)</f>
        <v>IB</v>
      </c>
      <c r="O3831" s="46" t="str">
        <f>IF(Table2[[#This Row],[Type]]="IB","EOU",IF(Table2[[#This Row],[Type]]="MB","Local","492"))</f>
        <v>EOU</v>
      </c>
      <c r="P3831" s="46">
        <f>ROUND(Table2[[#This Row],[Cons]]/Table2[[#This Row],[Qty.]],5)</f>
        <v>0.03</v>
      </c>
      <c r="Q3831" s="46" t="b">
        <f>EXACT(Table2[[#This Row],[rate]],Table2[[#This Row],[Check]])</f>
        <v>1</v>
      </c>
      <c r="R3831" s="46"/>
      <c r="S3831" s="46" t="str">
        <f>IF(Table2[[#This Row],[SRO]]="EOU",VLOOKUP(Table2[[#This Row],[BE]],[2]GD.List!$C$3:$N$5014,12,0),IF(Table2[[#This Row],[SRO]]="Local","Polyester Staple Fibre","SRO 492"))</f>
        <v>Textile Chemical</v>
      </c>
    </row>
    <row r="3832" spans="1:19" x14ac:dyDescent="0.25">
      <c r="A3832" s="119" t="s">
        <v>2733</v>
      </c>
      <c r="B3832" s="119" t="s">
        <v>2771</v>
      </c>
      <c r="C3832" s="170">
        <v>17530</v>
      </c>
      <c r="D3832" s="171">
        <v>2847</v>
      </c>
      <c r="E3832" s="27" t="s">
        <v>2773</v>
      </c>
      <c r="F3832" s="119" t="s">
        <v>2777</v>
      </c>
      <c r="G3832" s="28">
        <v>44814</v>
      </c>
      <c r="H3832" s="172">
        <v>27567033.27</v>
      </c>
      <c r="I3832" s="33">
        <v>0.03</v>
      </c>
      <c r="J3832" s="30">
        <v>610.74</v>
      </c>
      <c r="K3832" s="30">
        <v>20358</v>
      </c>
      <c r="L3832" s="30"/>
      <c r="M3832" s="67" t="str">
        <f>TEXT(Table2[[#This Row],[Gd.Dt]],"mmm-yy")</f>
        <v>Sep-22</v>
      </c>
      <c r="N3832" s="47" t="str">
        <f>MID(Table2[[#This Row],[BE]],6,2)</f>
        <v>IB</v>
      </c>
      <c r="O3832" s="47" t="str">
        <f>IF(Table2[[#This Row],[Type]]="IB","EOU",IF(Table2[[#This Row],[Type]]="MB","Local","492"))</f>
        <v>EOU</v>
      </c>
      <c r="P3832" s="47">
        <f>ROUND(Table2[[#This Row],[Cons]]/Table2[[#This Row],[Qty.]],5)</f>
        <v>0.03</v>
      </c>
      <c r="Q3832" s="47" t="b">
        <f>EXACT(Table2[[#This Row],[rate]],Table2[[#This Row],[Check]])</f>
        <v>1</v>
      </c>
      <c r="R3832" s="47"/>
      <c r="S3832" s="47" t="str">
        <f>IF(Table2[[#This Row],[SRO]]="EOU",VLOOKUP(Table2[[#This Row],[BE]],[2]GD.List!$C$3:$N$5014,12,0),IF(Table2[[#This Row],[SRO]]="Local","Polyester Staple Fibre","SRO 492"))</f>
        <v>Textile Chemical</v>
      </c>
    </row>
    <row r="3833" spans="1:19" x14ac:dyDescent="0.25">
      <c r="A3833" s="120" t="s">
        <v>2281</v>
      </c>
      <c r="B3833" s="116" t="s">
        <v>2780</v>
      </c>
      <c r="C3833" s="165">
        <v>6790</v>
      </c>
      <c r="D3833" s="117">
        <v>4821.1090000000004</v>
      </c>
      <c r="E3833" s="147" t="s">
        <v>2779</v>
      </c>
      <c r="F3833" s="116" t="s">
        <v>2783</v>
      </c>
      <c r="G3833" s="471">
        <v>44814</v>
      </c>
      <c r="H3833" s="82">
        <v>16710852.16</v>
      </c>
      <c r="I3833" s="197">
        <v>1</v>
      </c>
      <c r="J3833" s="15">
        <v>6800</v>
      </c>
      <c r="K3833" s="15">
        <v>6800</v>
      </c>
      <c r="L3833" s="15"/>
      <c r="M3833" s="66" t="str">
        <f>TEXT(Table2[[#This Row],[Gd.Dt]],"mmm-yy")</f>
        <v>Sep-22</v>
      </c>
      <c r="N3833" s="46" t="str">
        <f>MID(Table2[[#This Row],[BE]],6,2)</f>
        <v>TI</v>
      </c>
      <c r="O3833" s="46" t="str">
        <f>IF(Table2[[#This Row],[Type]]="IB","EOU",IF(Table2[[#This Row],[Type]]="MB","Local","492"))</f>
        <v>492</v>
      </c>
      <c r="P3833" s="46">
        <f>ROUND(Table2[[#This Row],[Cons]]/Table2[[#This Row],[Qty.]],5)</f>
        <v>1</v>
      </c>
      <c r="Q3833" s="46" t="b">
        <f>EXACT(Table2[[#This Row],[rate]],Table2[[#This Row],[Check]])</f>
        <v>1</v>
      </c>
      <c r="R3833" s="46"/>
      <c r="S3833" s="46" t="str">
        <f>IF(Table2[[#This Row],[SRO]]="EOU",VLOOKUP(Table2[[#This Row],[BE]],[2]GD.List!$C$3:$N$5014,12,0),IF(Table2[[#This Row],[SRO]]="Local","Polyester Staple Fibre","SRO 492"))</f>
        <v>SRO 492</v>
      </c>
    </row>
    <row r="3834" spans="1:19" x14ac:dyDescent="0.25">
      <c r="A3834" s="120" t="s">
        <v>2355</v>
      </c>
      <c r="B3834" s="116" t="s">
        <v>2781</v>
      </c>
      <c r="C3834" s="165">
        <v>4045</v>
      </c>
      <c r="D3834" s="117">
        <v>9606.1</v>
      </c>
      <c r="E3834" s="147" t="s">
        <v>2782</v>
      </c>
      <c r="F3834" s="116" t="s">
        <v>2784</v>
      </c>
      <c r="G3834" s="471">
        <v>44815</v>
      </c>
      <c r="H3834" s="82">
        <v>49806149.560000002</v>
      </c>
      <c r="I3834" s="197">
        <v>1</v>
      </c>
      <c r="J3834" s="15">
        <v>3</v>
      </c>
      <c r="K3834" s="15">
        <v>3</v>
      </c>
      <c r="L3834" s="15"/>
      <c r="M3834" s="66" t="str">
        <f>TEXT(Table2[[#This Row],[Gd.Dt]],"mmm-yy")</f>
        <v>Sep-22</v>
      </c>
      <c r="N3834" s="46" t="str">
        <f>MID(Table2[[#This Row],[BE]],6,2)</f>
        <v>TI</v>
      </c>
      <c r="O3834" s="46" t="str">
        <f>IF(Table2[[#This Row],[Type]]="IB","EOU",IF(Table2[[#This Row],[Type]]="MB","Local","492"))</f>
        <v>492</v>
      </c>
      <c r="P3834" s="46">
        <f>ROUND(Table2[[#This Row],[Cons]]/Table2[[#This Row],[Qty.]],5)</f>
        <v>1</v>
      </c>
      <c r="Q3834" s="46" t="b">
        <f>EXACT(Table2[[#This Row],[rate]],Table2[[#This Row],[Check]])</f>
        <v>1</v>
      </c>
      <c r="R3834" s="46"/>
      <c r="S3834" s="46" t="str">
        <f>IF(Table2[[#This Row],[SRO]]="EOU",VLOOKUP(Table2[[#This Row],[BE]],[2]GD.List!$C$3:$N$5014,12,0),IF(Table2[[#This Row],[SRO]]="Local","Polyester Staple Fibre","SRO 492"))</f>
        <v>SRO 492</v>
      </c>
    </row>
    <row r="3835" spans="1:19" x14ac:dyDescent="0.25">
      <c r="A3835" s="120" t="s">
        <v>2485</v>
      </c>
      <c r="B3835" s="116" t="s">
        <v>2780</v>
      </c>
      <c r="C3835" s="165">
        <v>6790</v>
      </c>
      <c r="D3835" s="117">
        <v>4821.1090000000004</v>
      </c>
      <c r="E3835" s="147" t="s">
        <v>2779</v>
      </c>
      <c r="F3835" s="116" t="s">
        <v>2783</v>
      </c>
      <c r="G3835" s="471">
        <v>44814</v>
      </c>
      <c r="H3835" s="82">
        <v>16710852.16</v>
      </c>
      <c r="I3835" s="197">
        <v>1</v>
      </c>
      <c r="J3835" s="15">
        <v>5</v>
      </c>
      <c r="K3835" s="15">
        <v>5</v>
      </c>
      <c r="L3835" s="15"/>
      <c r="M3835" s="66" t="str">
        <f>TEXT(Table2[[#This Row],[Gd.Dt]],"mmm-yy")</f>
        <v>Sep-22</v>
      </c>
      <c r="N3835" s="46" t="str">
        <f>MID(Table2[[#This Row],[BE]],6,2)</f>
        <v>TI</v>
      </c>
      <c r="O3835" s="46" t="str">
        <f>IF(Table2[[#This Row],[Type]]="IB","EOU",IF(Table2[[#This Row],[Type]]="MB","Local","492"))</f>
        <v>492</v>
      </c>
      <c r="P3835" s="46">
        <f>ROUND(Table2[[#This Row],[Cons]]/Table2[[#This Row],[Qty.]],5)</f>
        <v>1</v>
      </c>
      <c r="Q3835" s="46" t="b">
        <f>EXACT(Table2[[#This Row],[rate]],Table2[[#This Row],[Check]])</f>
        <v>1</v>
      </c>
      <c r="R3835" s="46"/>
      <c r="S3835" s="46" t="str">
        <f>IF(Table2[[#This Row],[SRO]]="EOU",VLOOKUP(Table2[[#This Row],[BE]],[2]GD.List!$C$3:$N$5014,12,0),IF(Table2[[#This Row],[SRO]]="Local","Polyester Staple Fibre","SRO 492"))</f>
        <v>SRO 492</v>
      </c>
    </row>
    <row r="3836" spans="1:19" x14ac:dyDescent="0.25">
      <c r="A3836" s="120" t="s">
        <v>2700</v>
      </c>
      <c r="B3836" s="116" t="s">
        <v>2780</v>
      </c>
      <c r="C3836" s="165">
        <v>6790</v>
      </c>
      <c r="D3836" s="117">
        <v>9607.11</v>
      </c>
      <c r="E3836" s="147" t="s">
        <v>2779</v>
      </c>
      <c r="F3836" s="116" t="s">
        <v>2783</v>
      </c>
      <c r="G3836" s="471">
        <v>44814</v>
      </c>
      <c r="H3836" s="82">
        <v>16710852.16</v>
      </c>
      <c r="I3836" s="197">
        <v>1</v>
      </c>
      <c r="J3836" s="15">
        <v>62</v>
      </c>
      <c r="K3836" s="15">
        <v>62</v>
      </c>
      <c r="L3836" s="15"/>
      <c r="M3836" s="66" t="str">
        <f>TEXT(Table2[[#This Row],[Gd.Dt]],"mmm-yy")</f>
        <v>Sep-22</v>
      </c>
      <c r="N3836" s="46" t="str">
        <f>MID(Table2[[#This Row],[BE]],6,2)</f>
        <v>EP</v>
      </c>
      <c r="O3836" s="46" t="str">
        <f>IF(Table2[[#This Row],[Type]]="IB","EOU",IF(Table2[[#This Row],[Type]]="MB","Local","492"))</f>
        <v>492</v>
      </c>
      <c r="P3836" s="46">
        <f>ROUND(Table2[[#This Row],[Cons]]/Table2[[#This Row],[Qty.]],5)</f>
        <v>1</v>
      </c>
      <c r="Q3836" s="46" t="b">
        <f>EXACT(Table2[[#This Row],[rate]],Table2[[#This Row],[Check]])</f>
        <v>1</v>
      </c>
      <c r="R3836" s="46"/>
      <c r="S3836" s="46" t="str">
        <f>IF(Table2[[#This Row],[SRO]]="EOU",VLOOKUP(Table2[[#This Row],[BE]],[2]GD.List!$C$3:$N$5014,12,0),IF(Table2[[#This Row],[SRO]]="Local","Polyester Staple Fibre","SRO 492"))</f>
        <v>SRO 492</v>
      </c>
    </row>
    <row r="3837" spans="1:19" x14ac:dyDescent="0.25">
      <c r="A3837" s="119" t="s">
        <v>2778</v>
      </c>
      <c r="B3837" s="116" t="s">
        <v>2780</v>
      </c>
      <c r="C3837" s="165">
        <v>6790</v>
      </c>
      <c r="D3837" s="117">
        <v>8308.2000000000007</v>
      </c>
      <c r="E3837" s="147" t="s">
        <v>2779</v>
      </c>
      <c r="F3837" s="116" t="s">
        <v>2783</v>
      </c>
      <c r="G3837" s="471">
        <v>44814</v>
      </c>
      <c r="H3837" s="82">
        <v>16710852.16</v>
      </c>
      <c r="I3837" s="197">
        <v>1</v>
      </c>
      <c r="J3837" s="15">
        <v>8</v>
      </c>
      <c r="K3837" s="15">
        <v>8</v>
      </c>
      <c r="L3837" s="15"/>
      <c r="M3837" s="66" t="str">
        <f>TEXT(Table2[[#This Row],[Gd.Dt]],"mmm-yy")</f>
        <v>Sep-22</v>
      </c>
      <c r="N3837" s="46" t="str">
        <f>MID(Table2[[#This Row],[BE]],6,2)</f>
        <v>TI</v>
      </c>
      <c r="O3837" s="46" t="str">
        <f>IF(Table2[[#This Row],[Type]]="IB","EOU",IF(Table2[[#This Row],[Type]]="MB","Local","492"))</f>
        <v>492</v>
      </c>
      <c r="P3837" s="46">
        <f>ROUND(Table2[[#This Row],[Cons]]/Table2[[#This Row],[Qty.]],5)</f>
        <v>1</v>
      </c>
      <c r="Q3837" s="46" t="b">
        <f>EXACT(Table2[[#This Row],[rate]],Table2[[#This Row],[Check]])</f>
        <v>1</v>
      </c>
      <c r="R3837" s="46"/>
      <c r="S3837" s="46" t="str">
        <f>IF(Table2[[#This Row],[SRO]]="EOU",VLOOKUP(Table2[[#This Row],[BE]],[2]GD.List!$C$3:$N$5014,12,0),IF(Table2[[#This Row],[SRO]]="Local","Polyester Staple Fibre","SRO 492"))</f>
        <v>SRO 492</v>
      </c>
    </row>
    <row r="3838" spans="1:19" x14ac:dyDescent="0.25">
      <c r="A3838" s="119" t="s">
        <v>2778</v>
      </c>
      <c r="B3838" s="119" t="s">
        <v>2780</v>
      </c>
      <c r="C3838" s="170">
        <v>6790</v>
      </c>
      <c r="D3838" s="171">
        <v>9606.2919999999995</v>
      </c>
      <c r="E3838" s="27" t="s">
        <v>2779</v>
      </c>
      <c r="F3838" s="119" t="s">
        <v>2783</v>
      </c>
      <c r="G3838" s="28">
        <v>44814</v>
      </c>
      <c r="H3838" s="172">
        <v>16710852.16</v>
      </c>
      <c r="I3838" s="33">
        <v>1</v>
      </c>
      <c r="J3838" s="30">
        <v>12</v>
      </c>
      <c r="K3838" s="30">
        <v>12</v>
      </c>
      <c r="L3838" s="30"/>
      <c r="M3838" s="67" t="str">
        <f>TEXT(Table2[[#This Row],[Gd.Dt]],"mmm-yy")</f>
        <v>Sep-22</v>
      </c>
      <c r="N3838" s="47" t="str">
        <f>MID(Table2[[#This Row],[BE]],6,2)</f>
        <v>TI</v>
      </c>
      <c r="O3838" s="47" t="str">
        <f>IF(Table2[[#This Row],[Type]]="IB","EOU",IF(Table2[[#This Row],[Type]]="MB","Local","492"))</f>
        <v>492</v>
      </c>
      <c r="P3838" s="47">
        <f>ROUND(Table2[[#This Row],[Cons]]/Table2[[#This Row],[Qty.]],5)</f>
        <v>1</v>
      </c>
      <c r="Q3838" s="47" t="b">
        <f>EXACT(Table2[[#This Row],[rate]],Table2[[#This Row],[Check]])</f>
        <v>1</v>
      </c>
      <c r="R3838" s="47"/>
      <c r="S3838" s="47" t="str">
        <f>IF(Table2[[#This Row],[SRO]]="EOU",VLOOKUP(Table2[[#This Row],[BE]],[2]GD.List!$C$3:$N$5014,12,0),IF(Table2[[#This Row],[SRO]]="Local","Polyester Staple Fibre","SRO 492"))</f>
        <v>SRO 492</v>
      </c>
    </row>
    <row r="3839" spans="1:19" x14ac:dyDescent="0.25">
      <c r="A3839" s="120" t="s">
        <v>1477</v>
      </c>
      <c r="B3839" s="116" t="s">
        <v>2788</v>
      </c>
      <c r="C3839" s="165">
        <v>36314</v>
      </c>
      <c r="D3839" s="117">
        <v>2513.1</v>
      </c>
      <c r="E3839" s="147" t="s">
        <v>2796</v>
      </c>
      <c r="F3839" s="116" t="s">
        <v>2805</v>
      </c>
      <c r="G3839" s="471">
        <v>44818</v>
      </c>
      <c r="H3839" s="82">
        <v>17450735.199999999</v>
      </c>
      <c r="I3839" s="197">
        <v>0.04</v>
      </c>
      <c r="J3839" s="15">
        <v>228.72</v>
      </c>
      <c r="K3839" s="15">
        <v>5718</v>
      </c>
      <c r="L3839" s="15"/>
      <c r="M3839" s="66" t="str">
        <f>TEXT(Table2[[#This Row],[Gd.Dt]],"mmm-yy")</f>
        <v>Sep-22</v>
      </c>
      <c r="N3839" s="46" t="str">
        <f>MID(Table2[[#This Row],[BE]],6,2)</f>
        <v>IB</v>
      </c>
      <c r="O3839" s="46" t="str">
        <f>IF(Table2[[#This Row],[Type]]="IB","EOU",IF(Table2[[#This Row],[Type]]="MB","Local","492"))</f>
        <v>EOU</v>
      </c>
      <c r="P3839" s="46">
        <f>ROUND(Table2[[#This Row],[Cons]]/Table2[[#This Row],[Qty.]],5)</f>
        <v>0.04</v>
      </c>
      <c r="Q3839" s="46" t="b">
        <f>EXACT(Table2[[#This Row],[rate]],Table2[[#This Row],[Check]])</f>
        <v>1</v>
      </c>
      <c r="R3839" s="46"/>
      <c r="S3839" s="46" t="str">
        <f>IF(Table2[[#This Row],[SRO]]="EOU",VLOOKUP(Table2[[#This Row],[BE]],[2]GD.List!$C$3:$N$5014,12,0),IF(Table2[[#This Row],[SRO]]="Local","Polyester Staple Fibre","SRO 492"))</f>
        <v>Textile Chemical</v>
      </c>
    </row>
    <row r="3840" spans="1:19" x14ac:dyDescent="0.25">
      <c r="A3840" s="120" t="s">
        <v>1564</v>
      </c>
      <c r="B3840" s="116" t="s">
        <v>2785</v>
      </c>
      <c r="C3840" s="165">
        <v>36037</v>
      </c>
      <c r="D3840" s="117">
        <v>5205.2700000000004</v>
      </c>
      <c r="E3840" s="147" t="s">
        <v>2793</v>
      </c>
      <c r="F3840" s="116" t="s">
        <v>2802</v>
      </c>
      <c r="G3840" s="471">
        <v>44817</v>
      </c>
      <c r="H3840" s="82">
        <v>60532275.530000001</v>
      </c>
      <c r="I3840" s="197">
        <v>1.0101</v>
      </c>
      <c r="J3840" s="15">
        <v>7860.6</v>
      </c>
      <c r="K3840" s="15">
        <v>7782</v>
      </c>
      <c r="L3840" s="15"/>
      <c r="M3840" s="66" t="str">
        <f>TEXT(Table2[[#This Row],[Gd.Dt]],"mmm-yy")</f>
        <v>Sep-22</v>
      </c>
      <c r="N3840" s="46" t="str">
        <f>MID(Table2[[#This Row],[BE]],6,2)</f>
        <v>IB</v>
      </c>
      <c r="O3840" s="46" t="str">
        <f>IF(Table2[[#This Row],[Type]]="IB","EOU",IF(Table2[[#This Row],[Type]]="MB","Local","492"))</f>
        <v>EOU</v>
      </c>
      <c r="P3840" s="46">
        <f>ROUND(Table2[[#This Row],[Cons]]/Table2[[#This Row],[Qty.]],5)</f>
        <v>1.0101</v>
      </c>
      <c r="Q3840" s="46" t="b">
        <f>EXACT(Table2[[#This Row],[rate]],Table2[[#This Row],[Check]])</f>
        <v>1</v>
      </c>
      <c r="R3840" s="46"/>
      <c r="S3840" s="46" t="str">
        <f>IF(Table2[[#This Row],[SRO]]="EOU",VLOOKUP(Table2[[#This Row],[BE]],[2]GD.List!$C$3:$N$5014,12,0),IF(Table2[[#This Row],[SRO]]="Local","Polyester Staple Fibre","SRO 492"))</f>
        <v>Cotton Yarn</v>
      </c>
    </row>
    <row r="3841" spans="1:19" x14ac:dyDescent="0.25">
      <c r="A3841" s="119" t="s">
        <v>2221</v>
      </c>
      <c r="B3841" s="116" t="s">
        <v>2789</v>
      </c>
      <c r="C3841" s="165">
        <v>9798</v>
      </c>
      <c r="D3841" s="117">
        <v>5201.009</v>
      </c>
      <c r="E3841" s="147" t="s">
        <v>2798</v>
      </c>
      <c r="F3841" s="116" t="s">
        <v>2806</v>
      </c>
      <c r="G3841" s="471">
        <v>44818</v>
      </c>
      <c r="H3841" s="82">
        <v>21961298.920000002</v>
      </c>
      <c r="I3841" s="197">
        <v>0.48980000000000001</v>
      </c>
      <c r="J3841" s="15">
        <v>1899.44</v>
      </c>
      <c r="K3841" s="15">
        <v>3878</v>
      </c>
      <c r="L3841" s="15"/>
      <c r="M3841" s="66" t="str">
        <f>TEXT(Table2[[#This Row],[Gd.Dt]],"mmm-yy")</f>
        <v>Sep-22</v>
      </c>
      <c r="N3841" s="46" t="str">
        <f>MID(Table2[[#This Row],[BE]],6,2)</f>
        <v>IB</v>
      </c>
      <c r="O3841" s="46" t="str">
        <f>IF(Table2[[#This Row],[Type]]="IB","EOU",IF(Table2[[#This Row],[Type]]="MB","Local","492"))</f>
        <v>EOU</v>
      </c>
      <c r="P3841" s="46">
        <f>ROUND(Table2[[#This Row],[Cons]]/Table2[[#This Row],[Qty.]],5)</f>
        <v>0.48980000000000001</v>
      </c>
      <c r="Q3841" s="46" t="b">
        <f>EXACT(Table2[[#This Row],[rate]],Table2[[#This Row],[Check]])</f>
        <v>1</v>
      </c>
      <c r="R3841" s="46"/>
      <c r="S3841" s="46" t="str">
        <f>IF(Table2[[#This Row],[SRO]]="EOU",VLOOKUP(Table2[[#This Row],[BE]],[2]GD.List!$C$3:$N$5014,12,0),IF(Table2[[#This Row],[SRO]]="Local","Polyester Staple Fibre","SRO 492"))</f>
        <v>Raw Cotton</v>
      </c>
    </row>
    <row r="3842" spans="1:19" x14ac:dyDescent="0.25">
      <c r="A3842" s="120" t="s">
        <v>2221</v>
      </c>
      <c r="B3842" s="116" t="s">
        <v>2787</v>
      </c>
      <c r="C3842" s="165">
        <v>27770</v>
      </c>
      <c r="D3842" s="117">
        <v>5201.009</v>
      </c>
      <c r="E3842" s="147" t="s">
        <v>2794</v>
      </c>
      <c r="F3842" s="116" t="s">
        <v>2804</v>
      </c>
      <c r="G3842" s="471">
        <v>44817</v>
      </c>
      <c r="H3842" s="82">
        <v>46285497.789999999</v>
      </c>
      <c r="I3842" s="197">
        <v>0.48980000000000001</v>
      </c>
      <c r="J3842" s="15">
        <v>359.02</v>
      </c>
      <c r="K3842" s="15">
        <v>733</v>
      </c>
      <c r="L3842" s="15"/>
      <c r="M3842" s="66" t="str">
        <f>TEXT(Table2[[#This Row],[Gd.Dt]],"mmm-yy")</f>
        <v>Sep-22</v>
      </c>
      <c r="N3842" s="46" t="str">
        <f>MID(Table2[[#This Row],[BE]],6,2)</f>
        <v>IB</v>
      </c>
      <c r="O3842" s="46" t="str">
        <f>IF(Table2[[#This Row],[Type]]="IB","EOU",IF(Table2[[#This Row],[Type]]="MB","Local","492"))</f>
        <v>EOU</v>
      </c>
      <c r="P3842" s="46">
        <f>ROUND(Table2[[#This Row],[Cons]]/Table2[[#This Row],[Qty.]],5)</f>
        <v>0.48980000000000001</v>
      </c>
      <c r="Q3842" s="46" t="b">
        <f>EXACT(Table2[[#This Row],[rate]],Table2[[#This Row],[Check]])</f>
        <v>1</v>
      </c>
      <c r="R3842" s="46"/>
      <c r="S3842" s="46" t="str">
        <f>IF(Table2[[#This Row],[SRO]]="EOU",VLOOKUP(Table2[[#This Row],[BE]],[2]GD.List!$C$3:$N$5014,12,0),IF(Table2[[#This Row],[SRO]]="Local","Polyester Staple Fibre","SRO 492"))</f>
        <v>Raw Cotton</v>
      </c>
    </row>
    <row r="3843" spans="1:19" x14ac:dyDescent="0.25">
      <c r="A3843" s="119" t="s">
        <v>2657</v>
      </c>
      <c r="B3843" s="116" t="s">
        <v>2786</v>
      </c>
      <c r="C3843" s="165">
        <v>24086</v>
      </c>
      <c r="D3843" s="117">
        <v>3906.9090000000001</v>
      </c>
      <c r="E3843" s="147" t="s">
        <v>2795</v>
      </c>
      <c r="F3843" s="116" t="s">
        <v>2803</v>
      </c>
      <c r="G3843" s="471">
        <v>44817</v>
      </c>
      <c r="H3843" s="82">
        <v>22124842.260000002</v>
      </c>
      <c r="I3843" s="197">
        <v>0.04</v>
      </c>
      <c r="J3843" s="15">
        <v>21.6</v>
      </c>
      <c r="K3843" s="15">
        <v>540</v>
      </c>
      <c r="L3843" s="15"/>
      <c r="M3843" s="66" t="str">
        <f>TEXT(Table2[[#This Row],[Gd.Dt]],"mmm-yy")</f>
        <v>Sep-22</v>
      </c>
      <c r="N3843" s="46" t="str">
        <f>MID(Table2[[#This Row],[BE]],6,2)</f>
        <v>IB</v>
      </c>
      <c r="O3843" s="46" t="str">
        <f>IF(Table2[[#This Row],[Type]]="IB","EOU",IF(Table2[[#This Row],[Type]]="MB","Local","492"))</f>
        <v>EOU</v>
      </c>
      <c r="P3843" s="46">
        <f>ROUND(Table2[[#This Row],[Cons]]/Table2[[#This Row],[Qty.]],5)</f>
        <v>0.04</v>
      </c>
      <c r="Q3843" s="46" t="b">
        <f>EXACT(Table2[[#This Row],[rate]],Table2[[#This Row],[Check]])</f>
        <v>1</v>
      </c>
      <c r="R3843" s="46"/>
      <c r="S3843" s="46" t="str">
        <f>IF(Table2[[#This Row],[SRO]]="EOU",VLOOKUP(Table2[[#This Row],[BE]],[2]GD.List!$C$3:$N$5014,12,0),IF(Table2[[#This Row],[SRO]]="Local","Polyester Staple Fibre","SRO 492"))</f>
        <v>Textile Chemical</v>
      </c>
    </row>
    <row r="3844" spans="1:19" x14ac:dyDescent="0.25">
      <c r="A3844" s="119" t="s">
        <v>2657</v>
      </c>
      <c r="B3844" s="116" t="s">
        <v>2787</v>
      </c>
      <c r="C3844" s="165">
        <v>27770</v>
      </c>
      <c r="D3844" s="117">
        <v>3906.9090000000001</v>
      </c>
      <c r="E3844" s="147" t="s">
        <v>2794</v>
      </c>
      <c r="F3844" s="116" t="s">
        <v>2804</v>
      </c>
      <c r="G3844" s="471">
        <v>44817</v>
      </c>
      <c r="H3844" s="82">
        <v>46285497.789999999</v>
      </c>
      <c r="I3844" s="197">
        <v>0.04</v>
      </c>
      <c r="J3844" s="15">
        <v>29.32</v>
      </c>
      <c r="K3844" s="15">
        <v>733</v>
      </c>
      <c r="L3844" s="15"/>
      <c r="M3844" s="66" t="str">
        <f>TEXT(Table2[[#This Row],[Gd.Dt]],"mmm-yy")</f>
        <v>Sep-22</v>
      </c>
      <c r="N3844" s="46" t="str">
        <f>MID(Table2[[#This Row],[BE]],6,2)</f>
        <v>IB</v>
      </c>
      <c r="O3844" s="46" t="str">
        <f>IF(Table2[[#This Row],[Type]]="IB","EOU",IF(Table2[[#This Row],[Type]]="MB","Local","492"))</f>
        <v>EOU</v>
      </c>
      <c r="P3844" s="46">
        <f>ROUND(Table2[[#This Row],[Cons]]/Table2[[#This Row],[Qty.]],5)</f>
        <v>0.04</v>
      </c>
      <c r="Q3844" s="46" t="b">
        <f>EXACT(Table2[[#This Row],[rate]],Table2[[#This Row],[Check]])</f>
        <v>1</v>
      </c>
      <c r="R3844" s="46"/>
      <c r="S3844" s="46" t="str">
        <f>IF(Table2[[#This Row],[SRO]]="EOU",VLOOKUP(Table2[[#This Row],[BE]],[2]GD.List!$C$3:$N$5014,12,0),IF(Table2[[#This Row],[SRO]]="Local","Polyester Staple Fibre","SRO 492"))</f>
        <v>Textile Chemical</v>
      </c>
    </row>
    <row r="3845" spans="1:19" x14ac:dyDescent="0.25">
      <c r="A3845" s="120" t="s">
        <v>2657</v>
      </c>
      <c r="B3845" s="116" t="s">
        <v>2785</v>
      </c>
      <c r="C3845" s="165">
        <v>36037</v>
      </c>
      <c r="D3845" s="117">
        <v>3906.9090000000001</v>
      </c>
      <c r="E3845" s="147" t="s">
        <v>2793</v>
      </c>
      <c r="F3845" s="116" t="s">
        <v>2802</v>
      </c>
      <c r="G3845" s="471">
        <v>44817</v>
      </c>
      <c r="H3845" s="82">
        <v>60532275.530000001</v>
      </c>
      <c r="I3845" s="197">
        <v>0.04</v>
      </c>
      <c r="J3845" s="15">
        <v>97.16</v>
      </c>
      <c r="K3845" s="15">
        <v>2429</v>
      </c>
      <c r="L3845" s="15"/>
      <c r="M3845" s="66" t="str">
        <f>TEXT(Table2[[#This Row],[Gd.Dt]],"mmm-yy")</f>
        <v>Sep-22</v>
      </c>
      <c r="N3845" s="46" t="str">
        <f>MID(Table2[[#This Row],[BE]],6,2)</f>
        <v>IB</v>
      </c>
      <c r="O3845" s="46" t="str">
        <f>IF(Table2[[#This Row],[Type]]="IB","EOU",IF(Table2[[#This Row],[Type]]="MB","Local","492"))</f>
        <v>EOU</v>
      </c>
      <c r="P3845" s="46">
        <f>ROUND(Table2[[#This Row],[Cons]]/Table2[[#This Row],[Qty.]],5)</f>
        <v>0.04</v>
      </c>
      <c r="Q3845" s="46" t="b">
        <f>EXACT(Table2[[#This Row],[rate]],Table2[[#This Row],[Check]])</f>
        <v>1</v>
      </c>
      <c r="R3845" s="46"/>
      <c r="S3845" s="46" t="str">
        <f>IF(Table2[[#This Row],[SRO]]="EOU",VLOOKUP(Table2[[#This Row],[BE]],[2]GD.List!$C$3:$N$5014,12,0),IF(Table2[[#This Row],[SRO]]="Local","Polyester Staple Fibre","SRO 492"))</f>
        <v>Textile Chemical</v>
      </c>
    </row>
    <row r="3846" spans="1:19" x14ac:dyDescent="0.25">
      <c r="A3846" s="119" t="s">
        <v>2672</v>
      </c>
      <c r="B3846" s="116" t="s">
        <v>2786</v>
      </c>
      <c r="C3846" s="165">
        <v>24086</v>
      </c>
      <c r="D3846" s="117">
        <v>3402.9</v>
      </c>
      <c r="E3846" s="147" t="s">
        <v>2795</v>
      </c>
      <c r="F3846" s="116" t="s">
        <v>2803</v>
      </c>
      <c r="G3846" s="471">
        <v>44817</v>
      </c>
      <c r="H3846" s="82">
        <v>22124842.260000002</v>
      </c>
      <c r="I3846" s="197">
        <v>7.0000000000000007E-2</v>
      </c>
      <c r="J3846" s="15">
        <v>477.4</v>
      </c>
      <c r="K3846" s="15">
        <v>6820</v>
      </c>
      <c r="L3846" s="15"/>
      <c r="M3846" s="66" t="str">
        <f>TEXT(Table2[[#This Row],[Gd.Dt]],"mmm-yy")</f>
        <v>Sep-22</v>
      </c>
      <c r="N3846" s="46" t="str">
        <f>MID(Table2[[#This Row],[BE]],6,2)</f>
        <v>IB</v>
      </c>
      <c r="O3846" s="46" t="str">
        <f>IF(Table2[[#This Row],[Type]]="IB","EOU",IF(Table2[[#This Row],[Type]]="MB","Local","492"))</f>
        <v>EOU</v>
      </c>
      <c r="P3846" s="46">
        <f>ROUND(Table2[[#This Row],[Cons]]/Table2[[#This Row],[Qty.]],5)</f>
        <v>7.0000000000000007E-2</v>
      </c>
      <c r="Q3846" s="46" t="b">
        <f>EXACT(Table2[[#This Row],[rate]],Table2[[#This Row],[Check]])</f>
        <v>1</v>
      </c>
      <c r="R3846" s="46"/>
      <c r="S3846" s="46" t="str">
        <f>IF(Table2[[#This Row],[SRO]]="EOU",VLOOKUP(Table2[[#This Row],[BE]],[2]GD.List!$C$3:$N$5014,12,0),IF(Table2[[#This Row],[SRO]]="Local","Polyester Staple Fibre","SRO 492"))</f>
        <v>Textile Chemical</v>
      </c>
    </row>
    <row r="3847" spans="1:19" x14ac:dyDescent="0.25">
      <c r="A3847" s="120" t="s">
        <v>2672</v>
      </c>
      <c r="B3847" s="116" t="s">
        <v>2785</v>
      </c>
      <c r="C3847" s="165">
        <v>36037</v>
      </c>
      <c r="D3847" s="117">
        <v>3402.9</v>
      </c>
      <c r="E3847" s="147" t="s">
        <v>2793</v>
      </c>
      <c r="F3847" s="116" t="s">
        <v>2802</v>
      </c>
      <c r="G3847" s="471">
        <v>44817</v>
      </c>
      <c r="H3847" s="82">
        <v>60532275.530000001</v>
      </c>
      <c r="I3847" s="197">
        <v>7.0000000000000007E-2</v>
      </c>
      <c r="J3847" s="15">
        <v>170.03</v>
      </c>
      <c r="K3847" s="15">
        <v>2429</v>
      </c>
      <c r="L3847" s="15"/>
      <c r="M3847" s="66" t="str">
        <f>TEXT(Table2[[#This Row],[Gd.Dt]],"mmm-yy")</f>
        <v>Sep-22</v>
      </c>
      <c r="N3847" s="46" t="str">
        <f>MID(Table2[[#This Row],[BE]],6,2)</f>
        <v>IB</v>
      </c>
      <c r="O3847" s="46" t="str">
        <f>IF(Table2[[#This Row],[Type]]="IB","EOU",IF(Table2[[#This Row],[Type]]="MB","Local","492"))</f>
        <v>EOU</v>
      </c>
      <c r="P3847" s="46">
        <f>ROUND(Table2[[#This Row],[Cons]]/Table2[[#This Row],[Qty.]],5)</f>
        <v>7.0000000000000007E-2</v>
      </c>
      <c r="Q3847" s="46" t="b">
        <f>EXACT(Table2[[#This Row],[rate]],Table2[[#This Row],[Check]])</f>
        <v>1</v>
      </c>
      <c r="R3847" s="46"/>
      <c r="S3847" s="46" t="str">
        <f>IF(Table2[[#This Row],[SRO]]="EOU",VLOOKUP(Table2[[#This Row],[BE]],[2]GD.List!$C$3:$N$5014,12,0),IF(Table2[[#This Row],[SRO]]="Local","Polyester Staple Fibre","SRO 492"))</f>
        <v>Textile Chemical</v>
      </c>
    </row>
    <row r="3848" spans="1:19" x14ac:dyDescent="0.25">
      <c r="A3848" s="119" t="s">
        <v>2704</v>
      </c>
      <c r="B3848" s="116" t="s">
        <v>2789</v>
      </c>
      <c r="C3848" s="165">
        <v>9798</v>
      </c>
      <c r="D3848" s="117">
        <v>3906.9029999999998</v>
      </c>
      <c r="E3848" s="147" t="s">
        <v>2798</v>
      </c>
      <c r="F3848" s="116" t="s">
        <v>2806</v>
      </c>
      <c r="G3848" s="471">
        <v>44818</v>
      </c>
      <c r="H3848" s="82">
        <v>21961298.920000002</v>
      </c>
      <c r="I3848" s="197">
        <v>0.04</v>
      </c>
      <c r="J3848" s="15">
        <v>155.12</v>
      </c>
      <c r="K3848" s="15">
        <v>3878</v>
      </c>
      <c r="L3848" s="15"/>
      <c r="M3848" s="66" t="str">
        <f>TEXT(Table2[[#This Row],[Gd.Dt]],"mmm-yy")</f>
        <v>Sep-22</v>
      </c>
      <c r="N3848" s="46" t="str">
        <f>MID(Table2[[#This Row],[BE]],6,2)</f>
        <v>IB</v>
      </c>
      <c r="O3848" s="46" t="str">
        <f>IF(Table2[[#This Row],[Type]]="IB","EOU",IF(Table2[[#This Row],[Type]]="MB","Local","492"))</f>
        <v>EOU</v>
      </c>
      <c r="P3848" s="46">
        <f>ROUND(Table2[[#This Row],[Cons]]/Table2[[#This Row],[Qty.]],5)</f>
        <v>0.04</v>
      </c>
      <c r="Q3848" s="46" t="b">
        <f>EXACT(Table2[[#This Row],[rate]],Table2[[#This Row],[Check]])</f>
        <v>1</v>
      </c>
      <c r="R3848" s="46"/>
      <c r="S3848" s="46" t="str">
        <f>IF(Table2[[#This Row],[SRO]]="EOU",VLOOKUP(Table2[[#This Row],[BE]],[2]GD.List!$C$3:$N$5014,12,0),IF(Table2[[#This Row],[SRO]]="Local","Polyester Staple Fibre","SRO 492"))</f>
        <v>Textile Chemical</v>
      </c>
    </row>
    <row r="3849" spans="1:19" x14ac:dyDescent="0.25">
      <c r="A3849" s="119" t="s">
        <v>2704</v>
      </c>
      <c r="B3849" s="116" t="s">
        <v>2786</v>
      </c>
      <c r="C3849" s="165">
        <v>24086</v>
      </c>
      <c r="D3849" s="117">
        <v>3906.9029999999998</v>
      </c>
      <c r="E3849" s="147" t="s">
        <v>2795</v>
      </c>
      <c r="F3849" s="116" t="s">
        <v>2803</v>
      </c>
      <c r="G3849" s="471">
        <v>44817</v>
      </c>
      <c r="H3849" s="82">
        <v>22124842.260000002</v>
      </c>
      <c r="I3849" s="197">
        <v>0.04</v>
      </c>
      <c r="J3849" s="15">
        <v>294.40000000000003</v>
      </c>
      <c r="K3849" s="15">
        <v>7360</v>
      </c>
      <c r="L3849" s="15"/>
      <c r="M3849" s="66" t="str">
        <f>TEXT(Table2[[#This Row],[Gd.Dt]],"mmm-yy")</f>
        <v>Sep-22</v>
      </c>
      <c r="N3849" s="46" t="str">
        <f>MID(Table2[[#This Row],[BE]],6,2)</f>
        <v>IB</v>
      </c>
      <c r="O3849" s="46" t="str">
        <f>IF(Table2[[#This Row],[Type]]="IB","EOU",IF(Table2[[#This Row],[Type]]="MB","Local","492"))</f>
        <v>EOU</v>
      </c>
      <c r="P3849" s="46">
        <f>ROUND(Table2[[#This Row],[Cons]]/Table2[[#This Row],[Qty.]],5)</f>
        <v>0.04</v>
      </c>
      <c r="Q3849" s="46" t="b">
        <f>EXACT(Table2[[#This Row],[rate]],Table2[[#This Row],[Check]])</f>
        <v>1</v>
      </c>
      <c r="R3849" s="46"/>
      <c r="S3849" s="46" t="str">
        <f>IF(Table2[[#This Row],[SRO]]="EOU",VLOOKUP(Table2[[#This Row],[BE]],[2]GD.List!$C$3:$N$5014,12,0),IF(Table2[[#This Row],[SRO]]="Local","Polyester Staple Fibre","SRO 492"))</f>
        <v>Textile Chemical</v>
      </c>
    </row>
    <row r="3850" spans="1:19" x14ac:dyDescent="0.25">
      <c r="A3850" s="119" t="s">
        <v>2704</v>
      </c>
      <c r="B3850" s="116" t="s">
        <v>2787</v>
      </c>
      <c r="C3850" s="165">
        <v>27770</v>
      </c>
      <c r="D3850" s="117">
        <v>3906.9029999999998</v>
      </c>
      <c r="E3850" s="147" t="s">
        <v>2794</v>
      </c>
      <c r="F3850" s="116" t="s">
        <v>2804</v>
      </c>
      <c r="G3850" s="471">
        <v>44817</v>
      </c>
      <c r="H3850" s="82">
        <v>46285497.789999999</v>
      </c>
      <c r="I3850" s="197">
        <v>0.04</v>
      </c>
      <c r="J3850" s="15">
        <v>29.32</v>
      </c>
      <c r="K3850" s="15">
        <v>733</v>
      </c>
      <c r="L3850" s="15"/>
      <c r="M3850" s="66" t="str">
        <f>TEXT(Table2[[#This Row],[Gd.Dt]],"mmm-yy")</f>
        <v>Sep-22</v>
      </c>
      <c r="N3850" s="46" t="str">
        <f>MID(Table2[[#This Row],[BE]],6,2)</f>
        <v>IB</v>
      </c>
      <c r="O3850" s="46" t="str">
        <f>IF(Table2[[#This Row],[Type]]="IB","EOU",IF(Table2[[#This Row],[Type]]="MB","Local","492"))</f>
        <v>EOU</v>
      </c>
      <c r="P3850" s="46">
        <f>ROUND(Table2[[#This Row],[Cons]]/Table2[[#This Row],[Qty.]],5)</f>
        <v>0.04</v>
      </c>
      <c r="Q3850" s="46" t="b">
        <f>EXACT(Table2[[#This Row],[rate]],Table2[[#This Row],[Check]])</f>
        <v>1</v>
      </c>
      <c r="R3850" s="46"/>
      <c r="S3850" s="46" t="str">
        <f>IF(Table2[[#This Row],[SRO]]="EOU",VLOOKUP(Table2[[#This Row],[BE]],[2]GD.List!$C$3:$N$5014,12,0),IF(Table2[[#This Row],[SRO]]="Local","Polyester Staple Fibre","SRO 492"))</f>
        <v>Textile Chemical</v>
      </c>
    </row>
    <row r="3851" spans="1:19" x14ac:dyDescent="0.25">
      <c r="A3851" s="119" t="s">
        <v>2704</v>
      </c>
      <c r="B3851" s="116" t="s">
        <v>2785</v>
      </c>
      <c r="C3851" s="165">
        <v>36037</v>
      </c>
      <c r="D3851" s="117">
        <v>3906.9029999999998</v>
      </c>
      <c r="E3851" s="147" t="s">
        <v>2793</v>
      </c>
      <c r="F3851" s="116" t="s">
        <v>2802</v>
      </c>
      <c r="G3851" s="471">
        <v>44817</v>
      </c>
      <c r="H3851" s="82">
        <v>60532275.530000001</v>
      </c>
      <c r="I3851" s="197">
        <v>0.04</v>
      </c>
      <c r="J3851" s="15">
        <v>500.07999999999993</v>
      </c>
      <c r="K3851" s="15">
        <v>12502</v>
      </c>
      <c r="L3851" s="15"/>
      <c r="M3851" s="66" t="str">
        <f>TEXT(Table2[[#This Row],[Gd.Dt]],"mmm-yy")</f>
        <v>Sep-22</v>
      </c>
      <c r="N3851" s="46" t="str">
        <f>MID(Table2[[#This Row],[BE]],6,2)</f>
        <v>IB</v>
      </c>
      <c r="O3851" s="46" t="str">
        <f>IF(Table2[[#This Row],[Type]]="IB","EOU",IF(Table2[[#This Row],[Type]]="MB","Local","492"))</f>
        <v>EOU</v>
      </c>
      <c r="P3851" s="46">
        <f>ROUND(Table2[[#This Row],[Cons]]/Table2[[#This Row],[Qty.]],5)</f>
        <v>0.04</v>
      </c>
      <c r="Q3851" s="46" t="b">
        <f>EXACT(Table2[[#This Row],[rate]],Table2[[#This Row],[Check]])</f>
        <v>1</v>
      </c>
      <c r="R3851" s="46"/>
      <c r="S3851" s="46" t="str">
        <f>IF(Table2[[#This Row],[SRO]]="EOU",VLOOKUP(Table2[[#This Row],[BE]],[2]GD.List!$C$3:$N$5014,12,0),IF(Table2[[#This Row],[SRO]]="Local","Polyester Staple Fibre","SRO 492"))</f>
        <v>Textile Chemical</v>
      </c>
    </row>
    <row r="3852" spans="1:19" x14ac:dyDescent="0.25">
      <c r="A3852" s="120" t="s">
        <v>2704</v>
      </c>
      <c r="B3852" s="116" t="s">
        <v>2788</v>
      </c>
      <c r="C3852" s="165">
        <v>36314</v>
      </c>
      <c r="D3852" s="117">
        <v>3906.9029999999998</v>
      </c>
      <c r="E3852" s="147" t="s">
        <v>2796</v>
      </c>
      <c r="F3852" s="116" t="s">
        <v>2805</v>
      </c>
      <c r="G3852" s="471">
        <v>44818</v>
      </c>
      <c r="H3852" s="82">
        <v>17450735.199999999</v>
      </c>
      <c r="I3852" s="197">
        <v>0.04</v>
      </c>
      <c r="J3852" s="15">
        <v>126.91999999999999</v>
      </c>
      <c r="K3852" s="15">
        <v>3173</v>
      </c>
      <c r="L3852" s="15"/>
      <c r="M3852" s="66" t="str">
        <f>TEXT(Table2[[#This Row],[Gd.Dt]],"mmm-yy")</f>
        <v>Sep-22</v>
      </c>
      <c r="N3852" s="46" t="str">
        <f>MID(Table2[[#This Row],[BE]],6,2)</f>
        <v>IB</v>
      </c>
      <c r="O3852" s="46" t="str">
        <f>IF(Table2[[#This Row],[Type]]="IB","EOU",IF(Table2[[#This Row],[Type]]="MB","Local","492"))</f>
        <v>EOU</v>
      </c>
      <c r="P3852" s="46">
        <f>ROUND(Table2[[#This Row],[Cons]]/Table2[[#This Row],[Qty.]],5)</f>
        <v>0.04</v>
      </c>
      <c r="Q3852" s="46" t="b">
        <f>EXACT(Table2[[#This Row],[rate]],Table2[[#This Row],[Check]])</f>
        <v>1</v>
      </c>
      <c r="R3852" s="46"/>
      <c r="S3852" s="46" t="str">
        <f>IF(Table2[[#This Row],[SRO]]="EOU",VLOOKUP(Table2[[#This Row],[BE]],[2]GD.List!$C$3:$N$5014,12,0),IF(Table2[[#This Row],[SRO]]="Local","Polyester Staple Fibre","SRO 492"))</f>
        <v>Textile Chemical</v>
      </c>
    </row>
    <row r="3853" spans="1:19" x14ac:dyDescent="0.25">
      <c r="A3853" s="119" t="s">
        <v>2733</v>
      </c>
      <c r="B3853" s="116" t="s">
        <v>2792</v>
      </c>
      <c r="C3853" s="165">
        <v>30420</v>
      </c>
      <c r="D3853" s="117">
        <v>2847</v>
      </c>
      <c r="E3853" s="147" t="s">
        <v>2801</v>
      </c>
      <c r="F3853" s="116" t="s">
        <v>2809</v>
      </c>
      <c r="G3853" s="471">
        <v>44819</v>
      </c>
      <c r="H3853" s="82">
        <v>39134726</v>
      </c>
      <c r="I3853" s="197">
        <v>0.03</v>
      </c>
      <c r="J3853" s="15">
        <v>755.16000000000008</v>
      </c>
      <c r="K3853" s="15">
        <v>25172</v>
      </c>
      <c r="L3853" s="15"/>
      <c r="M3853" s="66" t="str">
        <f>TEXT(Table2[[#This Row],[Gd.Dt]],"mmm-yy")</f>
        <v>Sep-22</v>
      </c>
      <c r="N3853" s="46" t="str">
        <f>MID(Table2[[#This Row],[BE]],6,2)</f>
        <v>IB</v>
      </c>
      <c r="O3853" s="46" t="str">
        <f>IF(Table2[[#This Row],[Type]]="IB","EOU",IF(Table2[[#This Row],[Type]]="MB","Local","492"))</f>
        <v>EOU</v>
      </c>
      <c r="P3853" s="46">
        <f>ROUND(Table2[[#This Row],[Cons]]/Table2[[#This Row],[Qty.]],5)</f>
        <v>0.03</v>
      </c>
      <c r="Q3853" s="46" t="b">
        <f>EXACT(Table2[[#This Row],[rate]],Table2[[#This Row],[Check]])</f>
        <v>1</v>
      </c>
      <c r="R3853" s="46"/>
      <c r="S3853" s="46" t="str">
        <f>IF(Table2[[#This Row],[SRO]]="EOU",VLOOKUP(Table2[[#This Row],[BE]],[2]GD.List!$C$3:$N$5014,12,0),IF(Table2[[#This Row],[SRO]]="Local","Polyester Staple Fibre","SRO 492"))</f>
        <v>Textile Chemical</v>
      </c>
    </row>
    <row r="3854" spans="1:19" x14ac:dyDescent="0.25">
      <c r="A3854" s="119" t="s">
        <v>2733</v>
      </c>
      <c r="B3854" s="116" t="s">
        <v>2789</v>
      </c>
      <c r="C3854" s="165">
        <v>9798</v>
      </c>
      <c r="D3854" s="117">
        <v>2847</v>
      </c>
      <c r="E3854" s="147" t="s">
        <v>2798</v>
      </c>
      <c r="F3854" s="116" t="s">
        <v>2806</v>
      </c>
      <c r="G3854" s="471">
        <v>44818</v>
      </c>
      <c r="H3854" s="82">
        <v>21961298.920000002</v>
      </c>
      <c r="I3854" s="197">
        <v>0.03</v>
      </c>
      <c r="J3854" s="15">
        <v>116.33999999999999</v>
      </c>
      <c r="K3854" s="15">
        <v>3878</v>
      </c>
      <c r="L3854" s="15"/>
      <c r="M3854" s="66" t="str">
        <f>TEXT(Table2[[#This Row],[Gd.Dt]],"mmm-yy")</f>
        <v>Sep-22</v>
      </c>
      <c r="N3854" s="46" t="str">
        <f>MID(Table2[[#This Row],[BE]],6,2)</f>
        <v>IB</v>
      </c>
      <c r="O3854" s="46" t="str">
        <f>IF(Table2[[#This Row],[Type]]="IB","EOU",IF(Table2[[#This Row],[Type]]="MB","Local","492"))</f>
        <v>EOU</v>
      </c>
      <c r="P3854" s="46">
        <f>ROUND(Table2[[#This Row],[Cons]]/Table2[[#This Row],[Qty.]],5)</f>
        <v>0.03</v>
      </c>
      <c r="Q3854" s="46" t="b">
        <f>EXACT(Table2[[#This Row],[rate]],Table2[[#This Row],[Check]])</f>
        <v>1</v>
      </c>
      <c r="R3854" s="46"/>
      <c r="S3854" s="46" t="str">
        <f>IF(Table2[[#This Row],[SRO]]="EOU",VLOOKUP(Table2[[#This Row],[BE]],[2]GD.List!$C$3:$N$5014,12,0),IF(Table2[[#This Row],[SRO]]="Local","Polyester Staple Fibre","SRO 492"))</f>
        <v>Textile Chemical</v>
      </c>
    </row>
    <row r="3855" spans="1:19" x14ac:dyDescent="0.25">
      <c r="A3855" s="119" t="s">
        <v>2733</v>
      </c>
      <c r="B3855" s="116" t="s">
        <v>2786</v>
      </c>
      <c r="C3855" s="165">
        <v>24086</v>
      </c>
      <c r="D3855" s="117">
        <v>2847</v>
      </c>
      <c r="E3855" s="147" t="s">
        <v>2795</v>
      </c>
      <c r="F3855" s="116" t="s">
        <v>2803</v>
      </c>
      <c r="G3855" s="471">
        <v>44817</v>
      </c>
      <c r="H3855" s="82">
        <v>22124842.260000002</v>
      </c>
      <c r="I3855" s="197">
        <v>0.03</v>
      </c>
      <c r="J3855" s="15">
        <v>322.56</v>
      </c>
      <c r="K3855" s="15">
        <v>10752</v>
      </c>
      <c r="L3855" s="15"/>
      <c r="M3855" s="66" t="str">
        <f>TEXT(Table2[[#This Row],[Gd.Dt]],"mmm-yy")</f>
        <v>Sep-22</v>
      </c>
      <c r="N3855" s="46" t="str">
        <f>MID(Table2[[#This Row],[BE]],6,2)</f>
        <v>IB</v>
      </c>
      <c r="O3855" s="46" t="str">
        <f>IF(Table2[[#This Row],[Type]]="IB","EOU",IF(Table2[[#This Row],[Type]]="MB","Local","492"))</f>
        <v>EOU</v>
      </c>
      <c r="P3855" s="46">
        <f>ROUND(Table2[[#This Row],[Cons]]/Table2[[#This Row],[Qty.]],5)</f>
        <v>0.03</v>
      </c>
      <c r="Q3855" s="46" t="b">
        <f>EXACT(Table2[[#This Row],[rate]],Table2[[#This Row],[Check]])</f>
        <v>1</v>
      </c>
      <c r="R3855" s="46"/>
      <c r="S3855" s="46" t="str">
        <f>IF(Table2[[#This Row],[SRO]]="EOU",VLOOKUP(Table2[[#This Row],[BE]],[2]GD.List!$C$3:$N$5014,12,0),IF(Table2[[#This Row],[SRO]]="Local","Polyester Staple Fibre","SRO 492"))</f>
        <v>Textile Chemical</v>
      </c>
    </row>
    <row r="3856" spans="1:19" x14ac:dyDescent="0.25">
      <c r="A3856" s="119" t="s">
        <v>2733</v>
      </c>
      <c r="B3856" s="116" t="s">
        <v>2791</v>
      </c>
      <c r="C3856" s="165">
        <v>21720</v>
      </c>
      <c r="D3856" s="117">
        <v>2847</v>
      </c>
      <c r="E3856" s="147" t="s">
        <v>2800</v>
      </c>
      <c r="F3856" s="116" t="s">
        <v>2808</v>
      </c>
      <c r="G3856" s="471">
        <v>44818</v>
      </c>
      <c r="H3856" s="82">
        <v>29357171.02</v>
      </c>
      <c r="I3856" s="197">
        <v>0.03</v>
      </c>
      <c r="J3856" s="15">
        <v>618.09</v>
      </c>
      <c r="K3856" s="15">
        <v>20603</v>
      </c>
      <c r="L3856" s="15"/>
      <c r="M3856" s="66" t="str">
        <f>TEXT(Table2[[#This Row],[Gd.Dt]],"mmm-yy")</f>
        <v>Sep-22</v>
      </c>
      <c r="N3856" s="46" t="str">
        <f>MID(Table2[[#This Row],[BE]],6,2)</f>
        <v>IB</v>
      </c>
      <c r="O3856" s="46" t="str">
        <f>IF(Table2[[#This Row],[Type]]="IB","EOU",IF(Table2[[#This Row],[Type]]="MB","Local","492"))</f>
        <v>EOU</v>
      </c>
      <c r="P3856" s="46">
        <f>ROUND(Table2[[#This Row],[Cons]]/Table2[[#This Row],[Qty.]],5)</f>
        <v>0.03</v>
      </c>
      <c r="Q3856" s="46" t="b">
        <f>EXACT(Table2[[#This Row],[rate]],Table2[[#This Row],[Check]])</f>
        <v>1</v>
      </c>
      <c r="R3856" s="46"/>
      <c r="S3856" s="46" t="str">
        <f>IF(Table2[[#This Row],[SRO]]="EOU",VLOOKUP(Table2[[#This Row],[BE]],[2]GD.List!$C$3:$N$5014,12,0),IF(Table2[[#This Row],[SRO]]="Local","Polyester Staple Fibre","SRO 492"))</f>
        <v>Textile Chemical</v>
      </c>
    </row>
    <row r="3857" spans="1:19" x14ac:dyDescent="0.25">
      <c r="A3857" s="119" t="s">
        <v>2733</v>
      </c>
      <c r="B3857" s="116" t="s">
        <v>2787</v>
      </c>
      <c r="C3857" s="165">
        <v>27770</v>
      </c>
      <c r="D3857" s="117">
        <v>2847</v>
      </c>
      <c r="E3857" s="147" t="s">
        <v>2794</v>
      </c>
      <c r="F3857" s="116" t="s">
        <v>2804</v>
      </c>
      <c r="G3857" s="471">
        <v>44817</v>
      </c>
      <c r="H3857" s="82">
        <v>46285497.789999999</v>
      </c>
      <c r="I3857" s="197">
        <v>0.03</v>
      </c>
      <c r="J3857" s="15">
        <v>635.1</v>
      </c>
      <c r="K3857" s="15">
        <v>21170</v>
      </c>
      <c r="L3857" s="15"/>
      <c r="M3857" s="66" t="str">
        <f>TEXT(Table2[[#This Row],[Gd.Dt]],"mmm-yy")</f>
        <v>Sep-22</v>
      </c>
      <c r="N3857" s="46" t="str">
        <f>MID(Table2[[#This Row],[BE]],6,2)</f>
        <v>IB</v>
      </c>
      <c r="O3857" s="46" t="str">
        <f>IF(Table2[[#This Row],[Type]]="IB","EOU",IF(Table2[[#This Row],[Type]]="MB","Local","492"))</f>
        <v>EOU</v>
      </c>
      <c r="P3857" s="46">
        <f>ROUND(Table2[[#This Row],[Cons]]/Table2[[#This Row],[Qty.]],5)</f>
        <v>0.03</v>
      </c>
      <c r="Q3857" s="46" t="b">
        <f>EXACT(Table2[[#This Row],[rate]],Table2[[#This Row],[Check]])</f>
        <v>1</v>
      </c>
      <c r="R3857" s="46"/>
      <c r="S3857" s="46" t="str">
        <f>IF(Table2[[#This Row],[SRO]]="EOU",VLOOKUP(Table2[[#This Row],[BE]],[2]GD.List!$C$3:$N$5014,12,0),IF(Table2[[#This Row],[SRO]]="Local","Polyester Staple Fibre","SRO 492"))</f>
        <v>Textile Chemical</v>
      </c>
    </row>
    <row r="3858" spans="1:19" x14ac:dyDescent="0.25">
      <c r="A3858" s="119" t="s">
        <v>2733</v>
      </c>
      <c r="B3858" s="116" t="s">
        <v>2785</v>
      </c>
      <c r="C3858" s="165">
        <v>36037</v>
      </c>
      <c r="D3858" s="117">
        <v>2847</v>
      </c>
      <c r="E3858" s="147" t="s">
        <v>2793</v>
      </c>
      <c r="F3858" s="116" t="s">
        <v>2802</v>
      </c>
      <c r="G3858" s="471">
        <v>44817</v>
      </c>
      <c r="H3858" s="82">
        <v>60532275.530000001</v>
      </c>
      <c r="I3858" s="197">
        <v>0.03</v>
      </c>
      <c r="J3858" s="15">
        <v>608.91</v>
      </c>
      <c r="K3858" s="15">
        <v>20297</v>
      </c>
      <c r="L3858" s="15"/>
      <c r="M3858" s="66" t="str">
        <f>TEXT(Table2[[#This Row],[Gd.Dt]],"mmm-yy")</f>
        <v>Sep-22</v>
      </c>
      <c r="N3858" s="46" t="str">
        <f>MID(Table2[[#This Row],[BE]],6,2)</f>
        <v>IB</v>
      </c>
      <c r="O3858" s="46" t="str">
        <f>IF(Table2[[#This Row],[Type]]="IB","EOU",IF(Table2[[#This Row],[Type]]="MB","Local","492"))</f>
        <v>EOU</v>
      </c>
      <c r="P3858" s="46">
        <f>ROUND(Table2[[#This Row],[Cons]]/Table2[[#This Row],[Qty.]],5)</f>
        <v>0.03</v>
      </c>
      <c r="Q3858" s="46" t="b">
        <f>EXACT(Table2[[#This Row],[rate]],Table2[[#This Row],[Check]])</f>
        <v>1</v>
      </c>
      <c r="R3858" s="46"/>
      <c r="S3858" s="46" t="str">
        <f>IF(Table2[[#This Row],[SRO]]="EOU",VLOOKUP(Table2[[#This Row],[BE]],[2]GD.List!$C$3:$N$5014,12,0),IF(Table2[[#This Row],[SRO]]="Local","Polyester Staple Fibre","SRO 492"))</f>
        <v>Textile Chemical</v>
      </c>
    </row>
    <row r="3859" spans="1:19" x14ac:dyDescent="0.25">
      <c r="A3859" s="119" t="s">
        <v>2733</v>
      </c>
      <c r="B3859" s="116" t="s">
        <v>2790</v>
      </c>
      <c r="C3859" s="165">
        <v>54874</v>
      </c>
      <c r="D3859" s="117">
        <v>2847</v>
      </c>
      <c r="E3859" s="147" t="s">
        <v>2799</v>
      </c>
      <c r="F3859" s="116" t="s">
        <v>2807</v>
      </c>
      <c r="G3859" s="471">
        <v>44818</v>
      </c>
      <c r="H3859" s="82">
        <v>40091631.659999996</v>
      </c>
      <c r="I3859" s="197">
        <v>0.03</v>
      </c>
      <c r="J3859" s="15">
        <v>363.57000000000005</v>
      </c>
      <c r="K3859" s="15">
        <v>12119</v>
      </c>
      <c r="L3859" s="15"/>
      <c r="M3859" s="66" t="str">
        <f>TEXT(Table2[[#This Row],[Gd.Dt]],"mmm-yy")</f>
        <v>Sep-22</v>
      </c>
      <c r="N3859" s="46" t="str">
        <f>MID(Table2[[#This Row],[BE]],6,2)</f>
        <v>IB</v>
      </c>
      <c r="O3859" s="46" t="str">
        <f>IF(Table2[[#This Row],[Type]]="IB","EOU",IF(Table2[[#This Row],[Type]]="MB","Local","492"))</f>
        <v>EOU</v>
      </c>
      <c r="P3859" s="46">
        <f>ROUND(Table2[[#This Row],[Cons]]/Table2[[#This Row],[Qty.]],5)</f>
        <v>0.03</v>
      </c>
      <c r="Q3859" s="46" t="b">
        <f>EXACT(Table2[[#This Row],[rate]],Table2[[#This Row],[Check]])</f>
        <v>1</v>
      </c>
      <c r="R3859" s="46"/>
      <c r="S3859" s="46" t="str">
        <f>IF(Table2[[#This Row],[SRO]]="EOU",VLOOKUP(Table2[[#This Row],[BE]],[2]GD.List!$C$3:$N$5014,12,0),IF(Table2[[#This Row],[SRO]]="Local","Polyester Staple Fibre","SRO 492"))</f>
        <v>Textile Chemical</v>
      </c>
    </row>
    <row r="3860" spans="1:19" x14ac:dyDescent="0.25">
      <c r="A3860" s="120" t="s">
        <v>2733</v>
      </c>
      <c r="B3860" s="116" t="s">
        <v>2788</v>
      </c>
      <c r="C3860" s="165">
        <v>36314</v>
      </c>
      <c r="D3860" s="117">
        <v>2847</v>
      </c>
      <c r="E3860" s="147" t="s">
        <v>2796</v>
      </c>
      <c r="F3860" s="116" t="s">
        <v>2805</v>
      </c>
      <c r="G3860" s="471">
        <v>44818</v>
      </c>
      <c r="H3860" s="82">
        <v>17450735.199999999</v>
      </c>
      <c r="I3860" s="197">
        <v>0.03</v>
      </c>
      <c r="J3860" s="15">
        <v>266.73</v>
      </c>
      <c r="K3860" s="15">
        <v>8891</v>
      </c>
      <c r="L3860" s="15"/>
      <c r="M3860" s="66" t="str">
        <f>TEXT(Table2[[#This Row],[Gd.Dt]],"mmm-yy")</f>
        <v>Sep-22</v>
      </c>
      <c r="N3860" s="46" t="str">
        <f>MID(Table2[[#This Row],[BE]],6,2)</f>
        <v>IB</v>
      </c>
      <c r="O3860" s="46" t="str">
        <f>IF(Table2[[#This Row],[Type]]="IB","EOU",IF(Table2[[#This Row],[Type]]="MB","Local","492"))</f>
        <v>EOU</v>
      </c>
      <c r="P3860" s="46">
        <f>ROUND(Table2[[#This Row],[Cons]]/Table2[[#This Row],[Qty.]],5)</f>
        <v>0.03</v>
      </c>
      <c r="Q3860" s="46" t="b">
        <f>EXACT(Table2[[#This Row],[rate]],Table2[[#This Row],[Check]])</f>
        <v>1</v>
      </c>
      <c r="R3860" s="46"/>
      <c r="S3860" s="46" t="str">
        <f>IF(Table2[[#This Row],[SRO]]="EOU",VLOOKUP(Table2[[#This Row],[BE]],[2]GD.List!$C$3:$N$5014,12,0),IF(Table2[[#This Row],[SRO]]="Local","Polyester Staple Fibre","SRO 492"))</f>
        <v>Textile Chemical</v>
      </c>
    </row>
    <row r="3861" spans="1:19" x14ac:dyDescent="0.25">
      <c r="A3861" s="119" t="s">
        <v>2734</v>
      </c>
      <c r="B3861" s="116" t="s">
        <v>2792</v>
      </c>
      <c r="C3861" s="165">
        <v>30420</v>
      </c>
      <c r="D3861" s="117">
        <v>3909.5</v>
      </c>
      <c r="E3861" s="147" t="s">
        <v>2801</v>
      </c>
      <c r="F3861" s="116" t="s">
        <v>2809</v>
      </c>
      <c r="G3861" s="471">
        <v>44819</v>
      </c>
      <c r="H3861" s="82">
        <v>39134726</v>
      </c>
      <c r="I3861" s="197">
        <v>0.04</v>
      </c>
      <c r="J3861" s="15">
        <v>673.64</v>
      </c>
      <c r="K3861" s="15">
        <v>16841</v>
      </c>
      <c r="L3861" s="15"/>
      <c r="M3861" s="66" t="str">
        <f>TEXT(Table2[[#This Row],[Gd.Dt]],"mmm-yy")</f>
        <v>Sep-22</v>
      </c>
      <c r="N3861" s="46" t="str">
        <f>MID(Table2[[#This Row],[BE]],6,2)</f>
        <v>IB</v>
      </c>
      <c r="O3861" s="46" t="str">
        <f>IF(Table2[[#This Row],[Type]]="IB","EOU",IF(Table2[[#This Row],[Type]]="MB","Local","492"))</f>
        <v>EOU</v>
      </c>
      <c r="P3861" s="46">
        <f>ROUND(Table2[[#This Row],[Cons]]/Table2[[#This Row],[Qty.]],5)</f>
        <v>0.04</v>
      </c>
      <c r="Q3861" s="46" t="b">
        <f>EXACT(Table2[[#This Row],[rate]],Table2[[#This Row],[Check]])</f>
        <v>1</v>
      </c>
      <c r="R3861" s="46"/>
      <c r="S3861" s="46" t="str">
        <f>IF(Table2[[#This Row],[SRO]]="EOU",VLOOKUP(Table2[[#This Row],[BE]],[2]GD.List!$C$3:$N$5014,12,0),IF(Table2[[#This Row],[SRO]]="Local","Polyester Staple Fibre","SRO 492"))</f>
        <v>Textile Chemical</v>
      </c>
    </row>
    <row r="3862" spans="1:19" x14ac:dyDescent="0.25">
      <c r="A3862" s="119" t="s">
        <v>2734</v>
      </c>
      <c r="B3862" s="116" t="s">
        <v>2789</v>
      </c>
      <c r="C3862" s="165">
        <v>9798</v>
      </c>
      <c r="D3862" s="117">
        <v>3909.5</v>
      </c>
      <c r="E3862" s="147" t="s">
        <v>2798</v>
      </c>
      <c r="F3862" s="116" t="s">
        <v>2806</v>
      </c>
      <c r="G3862" s="471">
        <v>44818</v>
      </c>
      <c r="H3862" s="82">
        <v>21961298.920000002</v>
      </c>
      <c r="I3862" s="197">
        <v>0.04</v>
      </c>
      <c r="J3862" s="15">
        <v>155.12</v>
      </c>
      <c r="K3862" s="15">
        <v>3878</v>
      </c>
      <c r="L3862" s="15"/>
      <c r="M3862" s="66" t="str">
        <f>TEXT(Table2[[#This Row],[Gd.Dt]],"mmm-yy")</f>
        <v>Sep-22</v>
      </c>
      <c r="N3862" s="46" t="str">
        <f>MID(Table2[[#This Row],[BE]],6,2)</f>
        <v>IB</v>
      </c>
      <c r="O3862" s="46" t="str">
        <f>IF(Table2[[#This Row],[Type]]="IB","EOU",IF(Table2[[#This Row],[Type]]="MB","Local","492"))</f>
        <v>EOU</v>
      </c>
      <c r="P3862" s="46">
        <f>ROUND(Table2[[#This Row],[Cons]]/Table2[[#This Row],[Qty.]],5)</f>
        <v>0.04</v>
      </c>
      <c r="Q3862" s="46" t="b">
        <f>EXACT(Table2[[#This Row],[rate]],Table2[[#This Row],[Check]])</f>
        <v>1</v>
      </c>
      <c r="R3862" s="46"/>
      <c r="S3862" s="46" t="str">
        <f>IF(Table2[[#This Row],[SRO]]="EOU",VLOOKUP(Table2[[#This Row],[BE]],[2]GD.List!$C$3:$N$5014,12,0),IF(Table2[[#This Row],[SRO]]="Local","Polyester Staple Fibre","SRO 492"))</f>
        <v>Textile Chemical</v>
      </c>
    </row>
    <row r="3863" spans="1:19" x14ac:dyDescent="0.25">
      <c r="A3863" s="119" t="s">
        <v>2734</v>
      </c>
      <c r="B3863" s="116" t="s">
        <v>2786</v>
      </c>
      <c r="C3863" s="165">
        <v>24086</v>
      </c>
      <c r="D3863" s="117">
        <v>3909.5</v>
      </c>
      <c r="E3863" s="147" t="s">
        <v>2795</v>
      </c>
      <c r="F3863" s="116" t="s">
        <v>2803</v>
      </c>
      <c r="G3863" s="471">
        <v>44817</v>
      </c>
      <c r="H3863" s="82">
        <v>22124842.260000002</v>
      </c>
      <c r="I3863" s="197">
        <v>0.04</v>
      </c>
      <c r="J3863" s="15">
        <v>294.40000000000003</v>
      </c>
      <c r="K3863" s="15">
        <v>7360</v>
      </c>
      <c r="L3863" s="15"/>
      <c r="M3863" s="66" t="str">
        <f>TEXT(Table2[[#This Row],[Gd.Dt]],"mmm-yy")</f>
        <v>Sep-22</v>
      </c>
      <c r="N3863" s="46" t="str">
        <f>MID(Table2[[#This Row],[BE]],6,2)</f>
        <v>IB</v>
      </c>
      <c r="O3863" s="46" t="str">
        <f>IF(Table2[[#This Row],[Type]]="IB","EOU",IF(Table2[[#This Row],[Type]]="MB","Local","492"))</f>
        <v>EOU</v>
      </c>
      <c r="P3863" s="46">
        <f>ROUND(Table2[[#This Row],[Cons]]/Table2[[#This Row],[Qty.]],5)</f>
        <v>0.04</v>
      </c>
      <c r="Q3863" s="46" t="b">
        <f>EXACT(Table2[[#This Row],[rate]],Table2[[#This Row],[Check]])</f>
        <v>1</v>
      </c>
      <c r="R3863" s="46"/>
      <c r="S3863" s="46" t="str">
        <f>IF(Table2[[#This Row],[SRO]]="EOU",VLOOKUP(Table2[[#This Row],[BE]],[2]GD.List!$C$3:$N$5014,12,0),IF(Table2[[#This Row],[SRO]]="Local","Polyester Staple Fibre","SRO 492"))</f>
        <v>Textile Chemical</v>
      </c>
    </row>
    <row r="3864" spans="1:19" x14ac:dyDescent="0.25">
      <c r="A3864" s="119" t="s">
        <v>2734</v>
      </c>
      <c r="B3864" s="116" t="s">
        <v>2787</v>
      </c>
      <c r="C3864" s="165">
        <v>27770</v>
      </c>
      <c r="D3864" s="117">
        <v>3909.5</v>
      </c>
      <c r="E3864" s="147" t="s">
        <v>2794</v>
      </c>
      <c r="F3864" s="116" t="s">
        <v>2804</v>
      </c>
      <c r="G3864" s="471">
        <v>44817</v>
      </c>
      <c r="H3864" s="82">
        <v>46285497.789999999</v>
      </c>
      <c r="I3864" s="197">
        <v>0.04</v>
      </c>
      <c r="J3864" s="15">
        <v>29.32</v>
      </c>
      <c r="K3864" s="15">
        <v>733</v>
      </c>
      <c r="L3864" s="15"/>
      <c r="M3864" s="66" t="str">
        <f>TEXT(Table2[[#This Row],[Gd.Dt]],"mmm-yy")</f>
        <v>Sep-22</v>
      </c>
      <c r="N3864" s="46" t="str">
        <f>MID(Table2[[#This Row],[BE]],6,2)</f>
        <v>IB</v>
      </c>
      <c r="O3864" s="46" t="str">
        <f>IF(Table2[[#This Row],[Type]]="IB","EOU",IF(Table2[[#This Row],[Type]]="MB","Local","492"))</f>
        <v>EOU</v>
      </c>
      <c r="P3864" s="46">
        <f>ROUND(Table2[[#This Row],[Cons]]/Table2[[#This Row],[Qty.]],5)</f>
        <v>0.04</v>
      </c>
      <c r="Q3864" s="46" t="b">
        <f>EXACT(Table2[[#This Row],[rate]],Table2[[#This Row],[Check]])</f>
        <v>1</v>
      </c>
      <c r="R3864" s="46"/>
      <c r="S3864" s="46" t="str">
        <f>IF(Table2[[#This Row],[SRO]]="EOU",VLOOKUP(Table2[[#This Row],[BE]],[2]GD.List!$C$3:$N$5014,12,0),IF(Table2[[#This Row],[SRO]]="Local","Polyester Staple Fibre","SRO 492"))</f>
        <v>Textile Chemical</v>
      </c>
    </row>
    <row r="3865" spans="1:19" x14ac:dyDescent="0.25">
      <c r="A3865" s="119" t="s">
        <v>2734</v>
      </c>
      <c r="B3865" s="116" t="s">
        <v>2785</v>
      </c>
      <c r="C3865" s="165">
        <v>36037</v>
      </c>
      <c r="D3865" s="117">
        <v>3909.5</v>
      </c>
      <c r="E3865" s="147" t="s">
        <v>2793</v>
      </c>
      <c r="F3865" s="116" t="s">
        <v>2802</v>
      </c>
      <c r="G3865" s="471">
        <v>44817</v>
      </c>
      <c r="H3865" s="82">
        <v>60532275.530000001</v>
      </c>
      <c r="I3865" s="197">
        <v>0.04</v>
      </c>
      <c r="J3865" s="15">
        <v>500.07999999999993</v>
      </c>
      <c r="K3865" s="15">
        <v>12502</v>
      </c>
      <c r="L3865" s="15"/>
      <c r="M3865" s="66" t="str">
        <f>TEXT(Table2[[#This Row],[Gd.Dt]],"mmm-yy")</f>
        <v>Sep-22</v>
      </c>
      <c r="N3865" s="46" t="str">
        <f>MID(Table2[[#This Row],[BE]],6,2)</f>
        <v>IB</v>
      </c>
      <c r="O3865" s="46" t="str">
        <f>IF(Table2[[#This Row],[Type]]="IB","EOU",IF(Table2[[#This Row],[Type]]="MB","Local","492"))</f>
        <v>EOU</v>
      </c>
      <c r="P3865" s="46">
        <f>ROUND(Table2[[#This Row],[Cons]]/Table2[[#This Row],[Qty.]],5)</f>
        <v>0.04</v>
      </c>
      <c r="Q3865" s="46" t="b">
        <f>EXACT(Table2[[#This Row],[rate]],Table2[[#This Row],[Check]])</f>
        <v>1</v>
      </c>
      <c r="R3865" s="46"/>
      <c r="S3865" s="46" t="str">
        <f>IF(Table2[[#This Row],[SRO]]="EOU",VLOOKUP(Table2[[#This Row],[BE]],[2]GD.List!$C$3:$N$5014,12,0),IF(Table2[[#This Row],[SRO]]="Local","Polyester Staple Fibre","SRO 492"))</f>
        <v>Textile Chemical</v>
      </c>
    </row>
    <row r="3866" spans="1:19" x14ac:dyDescent="0.25">
      <c r="A3866" s="120" t="s">
        <v>2734</v>
      </c>
      <c r="B3866" s="116" t="s">
        <v>2788</v>
      </c>
      <c r="C3866" s="165">
        <v>36314</v>
      </c>
      <c r="D3866" s="117">
        <v>3909.5</v>
      </c>
      <c r="E3866" s="147" t="s">
        <v>2796</v>
      </c>
      <c r="F3866" s="116" t="s">
        <v>2805</v>
      </c>
      <c r="G3866" s="471">
        <v>44818</v>
      </c>
      <c r="H3866" s="82">
        <v>17450735.199999999</v>
      </c>
      <c r="I3866" s="197">
        <v>0.04</v>
      </c>
      <c r="J3866" s="15">
        <v>126.91999999999999</v>
      </c>
      <c r="K3866" s="15">
        <v>3173</v>
      </c>
      <c r="L3866" s="15"/>
      <c r="M3866" s="66" t="str">
        <f>TEXT(Table2[[#This Row],[Gd.Dt]],"mmm-yy")</f>
        <v>Sep-22</v>
      </c>
      <c r="N3866" s="46" t="str">
        <f>MID(Table2[[#This Row],[BE]],6,2)</f>
        <v>IB</v>
      </c>
      <c r="O3866" s="46" t="str">
        <f>IF(Table2[[#This Row],[Type]]="IB","EOU",IF(Table2[[#This Row],[Type]]="MB","Local","492"))</f>
        <v>EOU</v>
      </c>
      <c r="P3866" s="46">
        <f>ROUND(Table2[[#This Row],[Cons]]/Table2[[#This Row],[Qty.]],5)</f>
        <v>0.04</v>
      </c>
      <c r="Q3866" s="46" t="b">
        <f>EXACT(Table2[[#This Row],[rate]],Table2[[#This Row],[Check]])</f>
        <v>1</v>
      </c>
      <c r="R3866" s="46"/>
      <c r="S3866" s="46" t="str">
        <f>IF(Table2[[#This Row],[SRO]]="EOU",VLOOKUP(Table2[[#This Row],[BE]],[2]GD.List!$C$3:$N$5014,12,0),IF(Table2[[#This Row],[SRO]]="Local","Polyester Staple Fibre","SRO 492"))</f>
        <v>Textile Chemical</v>
      </c>
    </row>
    <row r="3867" spans="1:19" x14ac:dyDescent="0.25">
      <c r="A3867" s="119" t="s">
        <v>2761</v>
      </c>
      <c r="B3867" s="116" t="s">
        <v>2786</v>
      </c>
      <c r="C3867" s="165">
        <v>24086</v>
      </c>
      <c r="D3867" s="117">
        <v>5407.52</v>
      </c>
      <c r="E3867" s="147" t="s">
        <v>2795</v>
      </c>
      <c r="F3867" s="116" t="s">
        <v>2803</v>
      </c>
      <c r="G3867" s="471">
        <v>44817</v>
      </c>
      <c r="H3867" s="82">
        <v>22124842.260000002</v>
      </c>
      <c r="I3867" s="197">
        <v>1.0101</v>
      </c>
      <c r="J3867" s="15">
        <v>3426.26</v>
      </c>
      <c r="K3867" s="15">
        <v>3392</v>
      </c>
      <c r="L3867" s="15"/>
      <c r="M3867" s="66" t="str">
        <f>TEXT(Table2[[#This Row],[Gd.Dt]],"mmm-yy")</f>
        <v>Sep-22</v>
      </c>
      <c r="N3867" s="46" t="str">
        <f>MID(Table2[[#This Row],[BE]],6,2)</f>
        <v>IB</v>
      </c>
      <c r="O3867" s="46" t="str">
        <f>IF(Table2[[#This Row],[Type]]="IB","EOU",IF(Table2[[#This Row],[Type]]="MB","Local","492"))</f>
        <v>EOU</v>
      </c>
      <c r="P3867" s="46">
        <f>ROUND(Table2[[#This Row],[Cons]]/Table2[[#This Row],[Qty.]],5)</f>
        <v>1.0101</v>
      </c>
      <c r="Q3867" s="46" t="b">
        <f>EXACT(Table2[[#This Row],[rate]],Table2[[#This Row],[Check]])</f>
        <v>1</v>
      </c>
      <c r="R3867" s="46"/>
      <c r="S3867" s="46" t="str">
        <f>IF(Table2[[#This Row],[SRO]]="EOU",VLOOKUP(Table2[[#This Row],[BE]],[2]GD.List!$C$3:$N$5014,12,0),IF(Table2[[#This Row],[SRO]]="Local","Polyester Staple Fibre","SRO 492"))</f>
        <v>Polyester Fabric</v>
      </c>
    </row>
    <row r="3868" spans="1:19" x14ac:dyDescent="0.25">
      <c r="A3868" s="120" t="s">
        <v>2761</v>
      </c>
      <c r="B3868" s="116" t="s">
        <v>2788</v>
      </c>
      <c r="C3868" s="165">
        <v>36314</v>
      </c>
      <c r="D3868" s="117">
        <v>5407.52</v>
      </c>
      <c r="E3868" s="147" t="s">
        <v>2796</v>
      </c>
      <c r="F3868" s="116" t="s">
        <v>2805</v>
      </c>
      <c r="G3868" s="471">
        <v>44818</v>
      </c>
      <c r="H3868" s="82">
        <v>17450735.199999999</v>
      </c>
      <c r="I3868" s="197">
        <v>1.0101</v>
      </c>
      <c r="J3868" s="15">
        <v>4481.21</v>
      </c>
      <c r="K3868" s="15">
        <v>4436.3999999999996</v>
      </c>
      <c r="L3868" s="15"/>
      <c r="M3868" s="66" t="str">
        <f>TEXT(Table2[[#This Row],[Gd.Dt]],"mmm-yy")</f>
        <v>Sep-22</v>
      </c>
      <c r="N3868" s="46" t="str">
        <f>MID(Table2[[#This Row],[BE]],6,2)</f>
        <v>IB</v>
      </c>
      <c r="O3868" s="46" t="str">
        <f>IF(Table2[[#This Row],[Type]]="IB","EOU",IF(Table2[[#This Row],[Type]]="MB","Local","492"))</f>
        <v>EOU</v>
      </c>
      <c r="P3868" s="46">
        <f>ROUND(Table2[[#This Row],[Cons]]/Table2[[#This Row],[Qty.]],5)</f>
        <v>1.0101</v>
      </c>
      <c r="Q3868" s="46" t="b">
        <f>EXACT(Table2[[#This Row],[rate]],Table2[[#This Row],[Check]])</f>
        <v>1</v>
      </c>
      <c r="R3868" s="46"/>
      <c r="S3868" s="46" t="str">
        <f>IF(Table2[[#This Row],[SRO]]="EOU",VLOOKUP(Table2[[#This Row],[BE]],[2]GD.List!$C$3:$N$5014,12,0),IF(Table2[[#This Row],[SRO]]="Local","Polyester Staple Fibre","SRO 492"))</f>
        <v>Polyester Fabric</v>
      </c>
    </row>
    <row r="3869" spans="1:19" x14ac:dyDescent="0.25">
      <c r="A3869" s="119" t="s">
        <v>2797</v>
      </c>
      <c r="B3869" s="119" t="s">
        <v>2788</v>
      </c>
      <c r="C3869" s="170">
        <v>36314</v>
      </c>
      <c r="D3869" s="171">
        <v>5407.52</v>
      </c>
      <c r="E3869" s="27" t="s">
        <v>2796</v>
      </c>
      <c r="F3869" s="119" t="s">
        <v>2805</v>
      </c>
      <c r="G3869" s="28">
        <v>44818</v>
      </c>
      <c r="H3869" s="172">
        <v>17450735.199999999</v>
      </c>
      <c r="I3869" s="33">
        <v>1.0101</v>
      </c>
      <c r="J3869" s="30">
        <v>1294.55</v>
      </c>
      <c r="K3869" s="30">
        <v>1281.5999999999999</v>
      </c>
      <c r="L3869" s="30"/>
      <c r="M3869" s="67" t="str">
        <f>TEXT(Table2[[#This Row],[Gd.Dt]],"mmm-yy")</f>
        <v>Sep-22</v>
      </c>
      <c r="N3869" s="47" t="str">
        <f>MID(Table2[[#This Row],[BE]],6,2)</f>
        <v>IB</v>
      </c>
      <c r="O3869" s="47" t="str">
        <f>IF(Table2[[#This Row],[Type]]="IB","EOU",IF(Table2[[#This Row],[Type]]="MB","Local","492"))</f>
        <v>EOU</v>
      </c>
      <c r="P3869" s="47">
        <f>ROUND(Table2[[#This Row],[Cons]]/Table2[[#This Row],[Qty.]],5)</f>
        <v>1.0101</v>
      </c>
      <c r="Q3869" s="47" t="b">
        <f>EXACT(Table2[[#This Row],[rate]],Table2[[#This Row],[Check]])</f>
        <v>1</v>
      </c>
      <c r="R3869" s="47"/>
      <c r="S3869" s="47" t="str">
        <f>IF(Table2[[#This Row],[SRO]]="EOU",VLOOKUP(Table2[[#This Row],[BE]],[2]GD.List!$C$3:$N$5014,12,0),IF(Table2[[#This Row],[SRO]]="Local","Polyester Staple Fibre","SRO 492"))</f>
        <v>Polyester Fabric</v>
      </c>
    </row>
    <row r="3870" spans="1:19" x14ac:dyDescent="0.25">
      <c r="A3870" s="120" t="s">
        <v>2672</v>
      </c>
      <c r="B3870" s="116" t="s">
        <v>2810</v>
      </c>
      <c r="C3870" s="165">
        <v>16920</v>
      </c>
      <c r="D3870" s="117">
        <v>3402.9</v>
      </c>
      <c r="E3870" s="147" t="s">
        <v>2814</v>
      </c>
      <c r="F3870" s="116" t="s">
        <v>2818</v>
      </c>
      <c r="G3870" s="471">
        <v>44820</v>
      </c>
      <c r="H3870" s="82">
        <v>52355649</v>
      </c>
      <c r="I3870" s="197">
        <v>7.0000000000000007E-2</v>
      </c>
      <c r="J3870" s="15">
        <v>2206.96</v>
      </c>
      <c r="K3870" s="15">
        <v>31528</v>
      </c>
      <c r="L3870" s="15"/>
      <c r="M3870" s="66" t="str">
        <f>TEXT(Table2[[#This Row],[Gd.Dt]],"mmm-yy")</f>
        <v>Sep-22</v>
      </c>
      <c r="N3870" s="46" t="str">
        <f>MID(Table2[[#This Row],[BE]],6,2)</f>
        <v>IB</v>
      </c>
      <c r="O3870" s="46" t="str">
        <f>IF(Table2[[#This Row],[Type]]="IB","EOU",IF(Table2[[#This Row],[Type]]="MB","Local","492"))</f>
        <v>EOU</v>
      </c>
      <c r="P3870" s="46">
        <f>ROUND(Table2[[#This Row],[Cons]]/Table2[[#This Row],[Qty.]],5)</f>
        <v>7.0000000000000007E-2</v>
      </c>
      <c r="Q3870" s="46" t="b">
        <f>EXACT(Table2[[#This Row],[rate]],Table2[[#This Row],[Check]])</f>
        <v>1</v>
      </c>
      <c r="R3870" s="46"/>
      <c r="S3870" s="46" t="str">
        <f>IF(Table2[[#This Row],[SRO]]="EOU",VLOOKUP(Table2[[#This Row],[BE]],[2]GD.List!$C$3:$N$5014,12,0),IF(Table2[[#This Row],[SRO]]="Local","Polyester Staple Fibre","SRO 492"))</f>
        <v>Textile Chemical</v>
      </c>
    </row>
    <row r="3871" spans="1:19" x14ac:dyDescent="0.25">
      <c r="A3871" s="119" t="s">
        <v>2704</v>
      </c>
      <c r="B3871" s="116" t="s">
        <v>2812</v>
      </c>
      <c r="C3871" s="165">
        <v>19176</v>
      </c>
      <c r="D3871" s="117">
        <v>3906.9029999999998</v>
      </c>
      <c r="E3871" s="147" t="s">
        <v>2816</v>
      </c>
      <c r="F3871" s="116" t="s">
        <v>2819</v>
      </c>
      <c r="G3871" s="471">
        <v>44820</v>
      </c>
      <c r="H3871" s="82">
        <v>17658925.66</v>
      </c>
      <c r="I3871" s="197">
        <v>0.04</v>
      </c>
      <c r="J3871" s="15">
        <v>514.88</v>
      </c>
      <c r="K3871" s="15">
        <v>12872</v>
      </c>
      <c r="L3871" s="15"/>
      <c r="M3871" s="66" t="str">
        <f>TEXT(Table2[[#This Row],[Gd.Dt]],"mmm-yy")</f>
        <v>Sep-22</v>
      </c>
      <c r="N3871" s="46" t="str">
        <f>MID(Table2[[#This Row],[BE]],6,2)</f>
        <v>IB</v>
      </c>
      <c r="O3871" s="46" t="str">
        <f>IF(Table2[[#This Row],[Type]]="IB","EOU",IF(Table2[[#This Row],[Type]]="MB","Local","492"))</f>
        <v>EOU</v>
      </c>
      <c r="P3871" s="46">
        <f>ROUND(Table2[[#This Row],[Cons]]/Table2[[#This Row],[Qty.]],5)</f>
        <v>0.04</v>
      </c>
      <c r="Q3871" s="46" t="b">
        <f>EXACT(Table2[[#This Row],[rate]],Table2[[#This Row],[Check]])</f>
        <v>1</v>
      </c>
      <c r="R3871" s="46"/>
      <c r="S3871" s="46" t="str">
        <f>IF(Table2[[#This Row],[SRO]]="EOU",VLOOKUP(Table2[[#This Row],[BE]],[2]GD.List!$C$3:$N$5014,12,0),IF(Table2[[#This Row],[SRO]]="Local","Polyester Staple Fibre","SRO 492"))</f>
        <v>Textile Chemical</v>
      </c>
    </row>
    <row r="3872" spans="1:19" x14ac:dyDescent="0.25">
      <c r="A3872" s="119" t="s">
        <v>2704</v>
      </c>
      <c r="B3872" s="116" t="s">
        <v>2813</v>
      </c>
      <c r="C3872" s="165">
        <v>22908</v>
      </c>
      <c r="D3872" s="117">
        <v>3906.9029999999998</v>
      </c>
      <c r="E3872" s="147" t="s">
        <v>2817</v>
      </c>
      <c r="F3872" s="116" t="s">
        <v>2820</v>
      </c>
      <c r="G3872" s="471">
        <v>44820</v>
      </c>
      <c r="H3872" s="82">
        <v>17637750.420000002</v>
      </c>
      <c r="I3872" s="197">
        <v>0.04</v>
      </c>
      <c r="J3872" s="15">
        <v>501.48</v>
      </c>
      <c r="K3872" s="15">
        <v>12537</v>
      </c>
      <c r="L3872" s="15"/>
      <c r="M3872" s="66" t="str">
        <f>TEXT(Table2[[#This Row],[Gd.Dt]],"mmm-yy")</f>
        <v>Sep-22</v>
      </c>
      <c r="N3872" s="46" t="str">
        <f>MID(Table2[[#This Row],[BE]],6,2)</f>
        <v>IB</v>
      </c>
      <c r="O3872" s="46" t="str">
        <f>IF(Table2[[#This Row],[Type]]="IB","EOU",IF(Table2[[#This Row],[Type]]="MB","Local","492"))</f>
        <v>EOU</v>
      </c>
      <c r="P3872" s="46">
        <f>ROUND(Table2[[#This Row],[Cons]]/Table2[[#This Row],[Qty.]],5)</f>
        <v>0.04</v>
      </c>
      <c r="Q3872" s="46" t="b">
        <f>EXACT(Table2[[#This Row],[rate]],Table2[[#This Row],[Check]])</f>
        <v>1</v>
      </c>
      <c r="R3872" s="46"/>
      <c r="S3872" s="46" t="str">
        <f>IF(Table2[[#This Row],[SRO]]="EOU",VLOOKUP(Table2[[#This Row],[BE]],[2]GD.List!$C$3:$N$5014,12,0),IF(Table2[[#This Row],[SRO]]="Local","Polyester Staple Fibre","SRO 492"))</f>
        <v>Textile Chemical</v>
      </c>
    </row>
    <row r="3873" spans="1:19" x14ac:dyDescent="0.25">
      <c r="A3873" s="119" t="s">
        <v>2704</v>
      </c>
      <c r="B3873" s="116" t="s">
        <v>2811</v>
      </c>
      <c r="C3873" s="165">
        <v>12810</v>
      </c>
      <c r="D3873" s="117">
        <v>3906.9029999999998</v>
      </c>
      <c r="E3873" s="147" t="s">
        <v>2815</v>
      </c>
      <c r="F3873" s="116" t="s">
        <v>2821</v>
      </c>
      <c r="G3873" s="471">
        <v>44820</v>
      </c>
      <c r="H3873" s="82">
        <v>28467413.52</v>
      </c>
      <c r="I3873" s="197">
        <v>0.04</v>
      </c>
      <c r="J3873" s="15">
        <v>726.12</v>
      </c>
      <c r="K3873" s="15">
        <v>18153</v>
      </c>
      <c r="L3873" s="15"/>
      <c r="M3873" s="66" t="str">
        <f>TEXT(Table2[[#This Row],[Gd.Dt]],"mmm-yy")</f>
        <v>Sep-22</v>
      </c>
      <c r="N3873" s="46" t="str">
        <f>MID(Table2[[#This Row],[BE]],6,2)</f>
        <v>IB</v>
      </c>
      <c r="O3873" s="46" t="str">
        <f>IF(Table2[[#This Row],[Type]]="IB","EOU",IF(Table2[[#This Row],[Type]]="MB","Local","492"))</f>
        <v>EOU</v>
      </c>
      <c r="P3873" s="46">
        <f>ROUND(Table2[[#This Row],[Cons]]/Table2[[#This Row],[Qty.]],5)</f>
        <v>0.04</v>
      </c>
      <c r="Q3873" s="46" t="b">
        <f>EXACT(Table2[[#This Row],[rate]],Table2[[#This Row],[Check]])</f>
        <v>1</v>
      </c>
      <c r="R3873" s="46"/>
      <c r="S3873" s="46" t="str">
        <f>IF(Table2[[#This Row],[SRO]]="EOU",VLOOKUP(Table2[[#This Row],[BE]],[2]GD.List!$C$3:$N$5014,12,0),IF(Table2[[#This Row],[SRO]]="Local","Polyester Staple Fibre","SRO 492"))</f>
        <v>Textile Chemical</v>
      </c>
    </row>
    <row r="3874" spans="1:19" x14ac:dyDescent="0.25">
      <c r="A3874" s="120" t="s">
        <v>2704</v>
      </c>
      <c r="B3874" s="116" t="s">
        <v>2810</v>
      </c>
      <c r="C3874" s="165">
        <v>16920</v>
      </c>
      <c r="D3874" s="117">
        <v>3906.9029999999998</v>
      </c>
      <c r="E3874" s="147" t="s">
        <v>2814</v>
      </c>
      <c r="F3874" s="116" t="s">
        <v>2818</v>
      </c>
      <c r="G3874" s="471">
        <v>44820</v>
      </c>
      <c r="H3874" s="82">
        <v>52355649</v>
      </c>
      <c r="I3874" s="197">
        <v>0.04</v>
      </c>
      <c r="J3874" s="15">
        <v>1360.1599999999999</v>
      </c>
      <c r="K3874" s="15">
        <v>34004</v>
      </c>
      <c r="L3874" s="15"/>
      <c r="M3874" s="66" t="str">
        <f>TEXT(Table2[[#This Row],[Gd.Dt]],"mmm-yy")</f>
        <v>Sep-22</v>
      </c>
      <c r="N3874" s="46" t="str">
        <f>MID(Table2[[#This Row],[BE]],6,2)</f>
        <v>IB</v>
      </c>
      <c r="O3874" s="46" t="str">
        <f>IF(Table2[[#This Row],[Type]]="IB","EOU",IF(Table2[[#This Row],[Type]]="MB","Local","492"))</f>
        <v>EOU</v>
      </c>
      <c r="P3874" s="46">
        <f>ROUND(Table2[[#This Row],[Cons]]/Table2[[#This Row],[Qty.]],5)</f>
        <v>0.04</v>
      </c>
      <c r="Q3874" s="46" t="b">
        <f>EXACT(Table2[[#This Row],[rate]],Table2[[#This Row],[Check]])</f>
        <v>1</v>
      </c>
      <c r="R3874" s="46"/>
      <c r="S3874" s="46" t="str">
        <f>IF(Table2[[#This Row],[SRO]]="EOU",VLOOKUP(Table2[[#This Row],[BE]],[2]GD.List!$C$3:$N$5014,12,0),IF(Table2[[#This Row],[SRO]]="Local","Polyester Staple Fibre","SRO 492"))</f>
        <v>Textile Chemical</v>
      </c>
    </row>
    <row r="3875" spans="1:19" x14ac:dyDescent="0.25">
      <c r="A3875" s="119" t="s">
        <v>2733</v>
      </c>
      <c r="B3875" s="116" t="s">
        <v>2812</v>
      </c>
      <c r="C3875" s="165">
        <v>19176</v>
      </c>
      <c r="D3875" s="117">
        <v>2847</v>
      </c>
      <c r="E3875" s="147" t="s">
        <v>2816</v>
      </c>
      <c r="F3875" s="116" t="s">
        <v>2819</v>
      </c>
      <c r="G3875" s="471">
        <v>44820</v>
      </c>
      <c r="H3875" s="82">
        <v>17658925.66</v>
      </c>
      <c r="I3875" s="197">
        <v>0.03</v>
      </c>
      <c r="J3875" s="15">
        <v>386.16</v>
      </c>
      <c r="K3875" s="15">
        <v>12872</v>
      </c>
      <c r="L3875" s="15"/>
      <c r="M3875" s="66" t="str">
        <f>TEXT(Table2[[#This Row],[Gd.Dt]],"mmm-yy")</f>
        <v>Sep-22</v>
      </c>
      <c r="N3875" s="46" t="str">
        <f>MID(Table2[[#This Row],[BE]],6,2)</f>
        <v>IB</v>
      </c>
      <c r="O3875" s="46" t="str">
        <f>IF(Table2[[#This Row],[Type]]="IB","EOU",IF(Table2[[#This Row],[Type]]="MB","Local","492"))</f>
        <v>EOU</v>
      </c>
      <c r="P3875" s="46">
        <f>ROUND(Table2[[#This Row],[Cons]]/Table2[[#This Row],[Qty.]],5)</f>
        <v>0.03</v>
      </c>
      <c r="Q3875" s="46" t="b">
        <f>EXACT(Table2[[#This Row],[rate]],Table2[[#This Row],[Check]])</f>
        <v>1</v>
      </c>
      <c r="R3875" s="46"/>
      <c r="S3875" s="46" t="str">
        <f>IF(Table2[[#This Row],[SRO]]="EOU",VLOOKUP(Table2[[#This Row],[BE]],[2]GD.List!$C$3:$N$5014,12,0),IF(Table2[[#This Row],[SRO]]="Local","Polyester Staple Fibre","SRO 492"))</f>
        <v>Textile Chemical</v>
      </c>
    </row>
    <row r="3876" spans="1:19" x14ac:dyDescent="0.25">
      <c r="A3876" s="119" t="s">
        <v>2733</v>
      </c>
      <c r="B3876" s="116" t="s">
        <v>2813</v>
      </c>
      <c r="C3876" s="165">
        <v>22908</v>
      </c>
      <c r="D3876" s="117">
        <v>2847</v>
      </c>
      <c r="E3876" s="147" t="s">
        <v>2817</v>
      </c>
      <c r="F3876" s="116" t="s">
        <v>2820</v>
      </c>
      <c r="G3876" s="471">
        <v>44820</v>
      </c>
      <c r="H3876" s="82">
        <v>17637750.420000002</v>
      </c>
      <c r="I3876" s="197">
        <v>0.03</v>
      </c>
      <c r="J3876" s="15">
        <v>376.11</v>
      </c>
      <c r="K3876" s="15">
        <v>12537</v>
      </c>
      <c r="L3876" s="15"/>
      <c r="M3876" s="66" t="str">
        <f>TEXT(Table2[[#This Row],[Gd.Dt]],"mmm-yy")</f>
        <v>Sep-22</v>
      </c>
      <c r="N3876" s="46" t="str">
        <f>MID(Table2[[#This Row],[BE]],6,2)</f>
        <v>IB</v>
      </c>
      <c r="O3876" s="46" t="str">
        <f>IF(Table2[[#This Row],[Type]]="IB","EOU",IF(Table2[[#This Row],[Type]]="MB","Local","492"))</f>
        <v>EOU</v>
      </c>
      <c r="P3876" s="46">
        <f>ROUND(Table2[[#This Row],[Cons]]/Table2[[#This Row],[Qty.]],5)</f>
        <v>0.03</v>
      </c>
      <c r="Q3876" s="46" t="b">
        <f>EXACT(Table2[[#This Row],[rate]],Table2[[#This Row],[Check]])</f>
        <v>1</v>
      </c>
      <c r="R3876" s="46"/>
      <c r="S3876" s="46" t="str">
        <f>IF(Table2[[#This Row],[SRO]]="EOU",VLOOKUP(Table2[[#This Row],[BE]],[2]GD.List!$C$3:$N$5014,12,0),IF(Table2[[#This Row],[SRO]]="Local","Polyester Staple Fibre","SRO 492"))</f>
        <v>Textile Chemical</v>
      </c>
    </row>
    <row r="3877" spans="1:19" x14ac:dyDescent="0.25">
      <c r="A3877" s="119" t="s">
        <v>2733</v>
      </c>
      <c r="B3877" s="116" t="s">
        <v>2811</v>
      </c>
      <c r="C3877" s="165">
        <v>12810</v>
      </c>
      <c r="D3877" s="117">
        <v>2847</v>
      </c>
      <c r="E3877" s="147" t="s">
        <v>2815</v>
      </c>
      <c r="F3877" s="116" t="s">
        <v>2821</v>
      </c>
      <c r="G3877" s="471">
        <v>44820</v>
      </c>
      <c r="H3877" s="82">
        <v>28467413.52</v>
      </c>
      <c r="I3877" s="197">
        <v>0.03</v>
      </c>
      <c r="J3877" s="15">
        <v>544.59</v>
      </c>
      <c r="K3877" s="15">
        <v>18153</v>
      </c>
      <c r="L3877" s="15"/>
      <c r="M3877" s="66" t="str">
        <f>TEXT(Table2[[#This Row],[Gd.Dt]],"mmm-yy")</f>
        <v>Sep-22</v>
      </c>
      <c r="N3877" s="46" t="str">
        <f>MID(Table2[[#This Row],[BE]],6,2)</f>
        <v>IB</v>
      </c>
      <c r="O3877" s="46" t="str">
        <f>IF(Table2[[#This Row],[Type]]="IB","EOU",IF(Table2[[#This Row],[Type]]="MB","Local","492"))</f>
        <v>EOU</v>
      </c>
      <c r="P3877" s="46">
        <f>ROUND(Table2[[#This Row],[Cons]]/Table2[[#This Row],[Qty.]],5)</f>
        <v>0.03</v>
      </c>
      <c r="Q3877" s="46" t="b">
        <f>EXACT(Table2[[#This Row],[rate]],Table2[[#This Row],[Check]])</f>
        <v>1</v>
      </c>
      <c r="R3877" s="46"/>
      <c r="S3877" s="46" t="str">
        <f>IF(Table2[[#This Row],[SRO]]="EOU",VLOOKUP(Table2[[#This Row],[BE]],[2]GD.List!$C$3:$N$5014,12,0),IF(Table2[[#This Row],[SRO]]="Local","Polyester Staple Fibre","SRO 492"))</f>
        <v>Textile Chemical</v>
      </c>
    </row>
    <row r="3878" spans="1:19" x14ac:dyDescent="0.25">
      <c r="A3878" s="120" t="s">
        <v>2733</v>
      </c>
      <c r="B3878" s="116" t="s">
        <v>2810</v>
      </c>
      <c r="C3878" s="165">
        <v>16920</v>
      </c>
      <c r="D3878" s="117">
        <v>2847</v>
      </c>
      <c r="E3878" s="147" t="s">
        <v>2814</v>
      </c>
      <c r="F3878" s="116" t="s">
        <v>2818</v>
      </c>
      <c r="G3878" s="471">
        <v>44820</v>
      </c>
      <c r="H3878" s="82">
        <v>52355649</v>
      </c>
      <c r="I3878" s="197">
        <v>0.03</v>
      </c>
      <c r="J3878" s="15">
        <v>1020.12</v>
      </c>
      <c r="K3878" s="15">
        <v>34004</v>
      </c>
      <c r="L3878" s="15"/>
      <c r="M3878" s="66" t="str">
        <f>TEXT(Table2[[#This Row],[Gd.Dt]],"mmm-yy")</f>
        <v>Sep-22</v>
      </c>
      <c r="N3878" s="46" t="str">
        <f>MID(Table2[[#This Row],[BE]],6,2)</f>
        <v>IB</v>
      </c>
      <c r="O3878" s="46" t="str">
        <f>IF(Table2[[#This Row],[Type]]="IB","EOU",IF(Table2[[#This Row],[Type]]="MB","Local","492"))</f>
        <v>EOU</v>
      </c>
      <c r="P3878" s="46">
        <f>ROUND(Table2[[#This Row],[Cons]]/Table2[[#This Row],[Qty.]],5)</f>
        <v>0.03</v>
      </c>
      <c r="Q3878" s="46" t="b">
        <f>EXACT(Table2[[#This Row],[rate]],Table2[[#This Row],[Check]])</f>
        <v>1</v>
      </c>
      <c r="R3878" s="46"/>
      <c r="S3878" s="46" t="str">
        <f>IF(Table2[[#This Row],[SRO]]="EOU",VLOOKUP(Table2[[#This Row],[BE]],[2]GD.List!$C$3:$N$5014,12,0),IF(Table2[[#This Row],[SRO]]="Local","Polyester Staple Fibre","SRO 492"))</f>
        <v>Textile Chemical</v>
      </c>
    </row>
    <row r="3879" spans="1:19" x14ac:dyDescent="0.25">
      <c r="A3879" s="119" t="s">
        <v>2734</v>
      </c>
      <c r="B3879" s="116" t="s">
        <v>2812</v>
      </c>
      <c r="C3879" s="165">
        <v>19176</v>
      </c>
      <c r="D3879" s="117">
        <v>3909.5</v>
      </c>
      <c r="E3879" s="147" t="s">
        <v>2816</v>
      </c>
      <c r="F3879" s="116" t="s">
        <v>2819</v>
      </c>
      <c r="G3879" s="471">
        <v>44820</v>
      </c>
      <c r="H3879" s="82">
        <v>17658925.66</v>
      </c>
      <c r="I3879" s="197">
        <v>0.04</v>
      </c>
      <c r="J3879" s="15">
        <v>514.88</v>
      </c>
      <c r="K3879" s="15">
        <v>12872</v>
      </c>
      <c r="L3879" s="15"/>
      <c r="M3879" s="66" t="str">
        <f>TEXT(Table2[[#This Row],[Gd.Dt]],"mmm-yy")</f>
        <v>Sep-22</v>
      </c>
      <c r="N3879" s="46" t="str">
        <f>MID(Table2[[#This Row],[BE]],6,2)</f>
        <v>IB</v>
      </c>
      <c r="O3879" s="46" t="str">
        <f>IF(Table2[[#This Row],[Type]]="IB","EOU",IF(Table2[[#This Row],[Type]]="MB","Local","492"))</f>
        <v>EOU</v>
      </c>
      <c r="P3879" s="46">
        <f>ROUND(Table2[[#This Row],[Cons]]/Table2[[#This Row],[Qty.]],5)</f>
        <v>0.04</v>
      </c>
      <c r="Q3879" s="46" t="b">
        <f>EXACT(Table2[[#This Row],[rate]],Table2[[#This Row],[Check]])</f>
        <v>1</v>
      </c>
      <c r="R3879" s="46"/>
      <c r="S3879" s="46" t="str">
        <f>IF(Table2[[#This Row],[SRO]]="EOU",VLOOKUP(Table2[[#This Row],[BE]],[2]GD.List!$C$3:$N$5014,12,0),IF(Table2[[#This Row],[SRO]]="Local","Polyester Staple Fibre","SRO 492"))</f>
        <v>Textile Chemical</v>
      </c>
    </row>
    <row r="3880" spans="1:19" x14ac:dyDescent="0.25">
      <c r="A3880" s="119" t="s">
        <v>2734</v>
      </c>
      <c r="B3880" s="116" t="s">
        <v>2813</v>
      </c>
      <c r="C3880" s="165">
        <v>22908</v>
      </c>
      <c r="D3880" s="117">
        <v>3909.5</v>
      </c>
      <c r="E3880" s="147" t="s">
        <v>2817</v>
      </c>
      <c r="F3880" s="116" t="s">
        <v>2820</v>
      </c>
      <c r="G3880" s="471">
        <v>44820</v>
      </c>
      <c r="H3880" s="82">
        <v>17637750.420000002</v>
      </c>
      <c r="I3880" s="197">
        <v>0.04</v>
      </c>
      <c r="J3880" s="15">
        <v>501.48</v>
      </c>
      <c r="K3880" s="15">
        <v>12537</v>
      </c>
      <c r="L3880" s="15"/>
      <c r="M3880" s="66" t="str">
        <f>TEXT(Table2[[#This Row],[Gd.Dt]],"mmm-yy")</f>
        <v>Sep-22</v>
      </c>
      <c r="N3880" s="46" t="str">
        <f>MID(Table2[[#This Row],[BE]],6,2)</f>
        <v>IB</v>
      </c>
      <c r="O3880" s="46" t="str">
        <f>IF(Table2[[#This Row],[Type]]="IB","EOU",IF(Table2[[#This Row],[Type]]="MB","Local","492"))</f>
        <v>EOU</v>
      </c>
      <c r="P3880" s="46">
        <f>ROUND(Table2[[#This Row],[Cons]]/Table2[[#This Row],[Qty.]],5)</f>
        <v>0.04</v>
      </c>
      <c r="Q3880" s="46" t="b">
        <f>EXACT(Table2[[#This Row],[rate]],Table2[[#This Row],[Check]])</f>
        <v>1</v>
      </c>
      <c r="R3880" s="46"/>
      <c r="S3880" s="46" t="str">
        <f>IF(Table2[[#This Row],[SRO]]="EOU",VLOOKUP(Table2[[#This Row],[BE]],[2]GD.List!$C$3:$N$5014,12,0),IF(Table2[[#This Row],[SRO]]="Local","Polyester Staple Fibre","SRO 492"))</f>
        <v>Textile Chemical</v>
      </c>
    </row>
    <row r="3881" spans="1:19" x14ac:dyDescent="0.25">
      <c r="A3881" s="119" t="s">
        <v>2734</v>
      </c>
      <c r="B3881" s="116" t="s">
        <v>2811</v>
      </c>
      <c r="C3881" s="165">
        <v>12810</v>
      </c>
      <c r="D3881" s="117">
        <v>3909.5</v>
      </c>
      <c r="E3881" s="147" t="s">
        <v>2815</v>
      </c>
      <c r="F3881" s="116" t="s">
        <v>2821</v>
      </c>
      <c r="G3881" s="471">
        <v>44820</v>
      </c>
      <c r="H3881" s="82">
        <v>28467413.52</v>
      </c>
      <c r="I3881" s="197">
        <v>0.04</v>
      </c>
      <c r="J3881" s="15">
        <v>726.12</v>
      </c>
      <c r="K3881" s="15">
        <v>18153</v>
      </c>
      <c r="L3881" s="15"/>
      <c r="M3881" s="66" t="str">
        <f>TEXT(Table2[[#This Row],[Gd.Dt]],"mmm-yy")</f>
        <v>Sep-22</v>
      </c>
      <c r="N3881" s="46" t="str">
        <f>MID(Table2[[#This Row],[BE]],6,2)</f>
        <v>IB</v>
      </c>
      <c r="O3881" s="46" t="str">
        <f>IF(Table2[[#This Row],[Type]]="IB","EOU",IF(Table2[[#This Row],[Type]]="MB","Local","492"))</f>
        <v>EOU</v>
      </c>
      <c r="P3881" s="46">
        <f>ROUND(Table2[[#This Row],[Cons]]/Table2[[#This Row],[Qty.]],5)</f>
        <v>0.04</v>
      </c>
      <c r="Q3881" s="46" t="b">
        <f>EXACT(Table2[[#This Row],[rate]],Table2[[#This Row],[Check]])</f>
        <v>1</v>
      </c>
      <c r="R3881" s="46"/>
      <c r="S3881" s="46" t="str">
        <f>IF(Table2[[#This Row],[SRO]]="EOU",VLOOKUP(Table2[[#This Row],[BE]],[2]GD.List!$C$3:$N$5014,12,0),IF(Table2[[#This Row],[SRO]]="Local","Polyester Staple Fibre","SRO 492"))</f>
        <v>Textile Chemical</v>
      </c>
    </row>
    <row r="3882" spans="1:19" x14ac:dyDescent="0.25">
      <c r="A3882" s="119" t="s">
        <v>2734</v>
      </c>
      <c r="B3882" s="119" t="s">
        <v>2810</v>
      </c>
      <c r="C3882" s="170">
        <v>16920</v>
      </c>
      <c r="D3882" s="171">
        <v>3909.5</v>
      </c>
      <c r="E3882" s="27" t="s">
        <v>2814</v>
      </c>
      <c r="F3882" s="119" t="s">
        <v>2818</v>
      </c>
      <c r="G3882" s="28">
        <v>44820</v>
      </c>
      <c r="H3882" s="172">
        <v>52355649</v>
      </c>
      <c r="I3882" s="33">
        <v>0.04</v>
      </c>
      <c r="J3882" s="30">
        <v>1360.1599999999999</v>
      </c>
      <c r="K3882" s="30">
        <v>34004</v>
      </c>
      <c r="L3882" s="30"/>
      <c r="M3882" s="67" t="str">
        <f>TEXT(Table2[[#This Row],[Gd.Dt]],"mmm-yy")</f>
        <v>Sep-22</v>
      </c>
      <c r="N3882" s="47" t="str">
        <f>MID(Table2[[#This Row],[BE]],6,2)</f>
        <v>IB</v>
      </c>
      <c r="O3882" s="47" t="str">
        <f>IF(Table2[[#This Row],[Type]]="IB","EOU",IF(Table2[[#This Row],[Type]]="MB","Local","492"))</f>
        <v>EOU</v>
      </c>
      <c r="P3882" s="47">
        <f>ROUND(Table2[[#This Row],[Cons]]/Table2[[#This Row],[Qty.]],5)</f>
        <v>0.04</v>
      </c>
      <c r="Q3882" s="47" t="b">
        <f>EXACT(Table2[[#This Row],[rate]],Table2[[#This Row],[Check]])</f>
        <v>1</v>
      </c>
      <c r="R3882" s="47"/>
      <c r="S3882" s="47" t="str">
        <f>IF(Table2[[#This Row],[SRO]]="EOU",VLOOKUP(Table2[[#This Row],[BE]],[2]GD.List!$C$3:$N$5014,12,0),IF(Table2[[#This Row],[SRO]]="Local","Polyester Staple Fibre","SRO 492"))</f>
        <v>Textile Chemical</v>
      </c>
    </row>
    <row r="3883" spans="1:19" x14ac:dyDescent="0.25">
      <c r="A3883" s="476" t="s">
        <v>2242</v>
      </c>
      <c r="B3883" s="477" t="s">
        <v>2826</v>
      </c>
      <c r="C3883" s="473">
        <v>3942</v>
      </c>
      <c r="D3883" s="478">
        <v>3906.9090000000001</v>
      </c>
      <c r="E3883" s="147" t="s">
        <v>2830</v>
      </c>
      <c r="F3883" s="477" t="s">
        <v>2833</v>
      </c>
      <c r="G3883" s="471">
        <v>44822</v>
      </c>
      <c r="H3883" s="479">
        <v>13068586.529999999</v>
      </c>
      <c r="I3883" s="197">
        <v>0.04</v>
      </c>
      <c r="J3883" s="480">
        <v>85.6</v>
      </c>
      <c r="K3883" s="480">
        <v>2140</v>
      </c>
      <c r="L3883" s="480"/>
      <c r="M3883" s="474" t="str">
        <f>TEXT(Table2[[#This Row],[Gd.Dt]],"mmm-yy")</f>
        <v>Sep-22</v>
      </c>
      <c r="N3883" s="46" t="str">
        <f>MID(Table2[[#This Row],[BE]],6,2)</f>
        <v>IB</v>
      </c>
      <c r="O3883" s="46" t="str">
        <f>IF(Table2[[#This Row],[Type]]="IB","EOU",IF(Table2[[#This Row],[Type]]="MB","Local","492"))</f>
        <v>EOU</v>
      </c>
      <c r="P3883" s="46">
        <f>ROUND(Table2[[#This Row],[Cons]]/Table2[[#This Row],[Qty.]],5)</f>
        <v>0.04</v>
      </c>
      <c r="Q3883" s="46" t="b">
        <f>EXACT(Table2[[#This Row],[rate]],Table2[[#This Row],[Check]])</f>
        <v>1</v>
      </c>
      <c r="R3883" s="46"/>
      <c r="S3883" s="46" t="str">
        <f>IF(Table2[[#This Row],[SRO]]="EOU",VLOOKUP(Table2[[#This Row],[BE]],[2]GD.List!$C$3:$N$5014,12,0),IF(Table2[[#This Row],[SRO]]="Local","Polyester Staple Fibre","SRO 492"))</f>
        <v>Textile Chemical</v>
      </c>
    </row>
    <row r="3884" spans="1:19" x14ac:dyDescent="0.25">
      <c r="A3884" s="476" t="s">
        <v>2309</v>
      </c>
      <c r="B3884" s="477" t="s">
        <v>2826</v>
      </c>
      <c r="C3884" s="473">
        <v>3942</v>
      </c>
      <c r="D3884" s="478">
        <v>3906.9029999999998</v>
      </c>
      <c r="E3884" s="147" t="s">
        <v>2830</v>
      </c>
      <c r="F3884" s="477" t="s">
        <v>2833</v>
      </c>
      <c r="G3884" s="471">
        <v>44822</v>
      </c>
      <c r="H3884" s="479">
        <v>13068586.529999999</v>
      </c>
      <c r="I3884" s="197">
        <v>0.04</v>
      </c>
      <c r="J3884" s="480">
        <v>85.6</v>
      </c>
      <c r="K3884" s="480">
        <v>2140</v>
      </c>
      <c r="L3884" s="480"/>
      <c r="M3884" s="474" t="str">
        <f>TEXT(Table2[[#This Row],[Gd.Dt]],"mmm-yy")</f>
        <v>Sep-22</v>
      </c>
      <c r="N3884" s="46" t="str">
        <f>MID(Table2[[#This Row],[BE]],6,2)</f>
        <v>IB</v>
      </c>
      <c r="O3884" s="46" t="str">
        <f>IF(Table2[[#This Row],[Type]]="IB","EOU",IF(Table2[[#This Row],[Type]]="MB","Local","492"))</f>
        <v>EOU</v>
      </c>
      <c r="P3884" s="46">
        <f>ROUND(Table2[[#This Row],[Cons]]/Table2[[#This Row],[Qty.]],5)</f>
        <v>0.04</v>
      </c>
      <c r="Q3884" s="46" t="b">
        <f>EXACT(Table2[[#This Row],[rate]],Table2[[#This Row],[Check]])</f>
        <v>1</v>
      </c>
      <c r="R3884" s="46"/>
      <c r="S3884" s="46" t="str">
        <f>IF(Table2[[#This Row],[SRO]]="EOU",VLOOKUP(Table2[[#This Row],[BE]],[2]GD.List!$C$3:$N$5014,12,0),IF(Table2[[#This Row],[SRO]]="Local","Polyester Staple Fibre","SRO 492"))</f>
        <v>Textile Chemical</v>
      </c>
    </row>
    <row r="3885" spans="1:19" x14ac:dyDescent="0.25">
      <c r="A3885" s="476" t="s">
        <v>2355</v>
      </c>
      <c r="B3885" s="477" t="s">
        <v>2828</v>
      </c>
      <c r="C3885" s="473">
        <v>13323</v>
      </c>
      <c r="D3885" s="478">
        <v>9606.1</v>
      </c>
      <c r="E3885" s="147" t="s">
        <v>2832</v>
      </c>
      <c r="F3885" s="477" t="s">
        <v>2834</v>
      </c>
      <c r="G3885" s="471">
        <v>44823</v>
      </c>
      <c r="H3885" s="479">
        <v>28721521.02</v>
      </c>
      <c r="I3885" s="197">
        <v>1</v>
      </c>
      <c r="J3885" s="480">
        <v>5</v>
      </c>
      <c r="K3885" s="480">
        <v>5</v>
      </c>
      <c r="L3885" s="480"/>
      <c r="M3885" s="474" t="str">
        <f>TEXT(Table2[[#This Row],[Gd.Dt]],"mmm-yy")</f>
        <v>Sep-22</v>
      </c>
      <c r="N3885" s="46" t="str">
        <f>MID(Table2[[#This Row],[BE]],6,2)</f>
        <v>TI</v>
      </c>
      <c r="O3885" s="46" t="str">
        <f>IF(Table2[[#This Row],[Type]]="IB","EOU",IF(Table2[[#This Row],[Type]]="MB","Local","492"))</f>
        <v>492</v>
      </c>
      <c r="P3885" s="46">
        <f>ROUND(Table2[[#This Row],[Cons]]/Table2[[#This Row],[Qty.]],5)</f>
        <v>1</v>
      </c>
      <c r="Q3885" s="46" t="b">
        <f>EXACT(Table2[[#This Row],[rate]],Table2[[#This Row],[Check]])</f>
        <v>1</v>
      </c>
      <c r="R3885" s="46"/>
      <c r="S3885" s="46" t="str">
        <f>IF(Table2[[#This Row],[SRO]]="EOU",VLOOKUP(Table2[[#This Row],[BE]],[2]GD.List!$C$3:$N$5014,12,0),IF(Table2[[#This Row],[SRO]]="Local","Polyester Staple Fibre","SRO 492"))</f>
        <v>SRO 492</v>
      </c>
    </row>
    <row r="3886" spans="1:19" x14ac:dyDescent="0.25">
      <c r="A3886" s="476" t="s">
        <v>2410</v>
      </c>
      <c r="B3886" s="477" t="s">
        <v>2828</v>
      </c>
      <c r="C3886" s="473">
        <v>13323</v>
      </c>
      <c r="D3886" s="478">
        <v>4821.1090000000004</v>
      </c>
      <c r="E3886" s="147" t="s">
        <v>2832</v>
      </c>
      <c r="F3886" s="477" t="s">
        <v>2834</v>
      </c>
      <c r="G3886" s="471">
        <v>44823</v>
      </c>
      <c r="H3886" s="479">
        <v>28721521.02</v>
      </c>
      <c r="I3886" s="197">
        <v>1</v>
      </c>
      <c r="J3886" s="480">
        <v>9</v>
      </c>
      <c r="K3886" s="480">
        <v>9</v>
      </c>
      <c r="L3886" s="480"/>
      <c r="M3886" s="474" t="str">
        <f>TEXT(Table2[[#This Row],[Gd.Dt]],"mmm-yy")</f>
        <v>Sep-22</v>
      </c>
      <c r="N3886" s="46" t="str">
        <f>MID(Table2[[#This Row],[BE]],6,2)</f>
        <v>TI</v>
      </c>
      <c r="O3886" s="46" t="str">
        <f>IF(Table2[[#This Row],[Type]]="IB","EOU",IF(Table2[[#This Row],[Type]]="MB","Local","492"))</f>
        <v>492</v>
      </c>
      <c r="P3886" s="46">
        <f>ROUND(Table2[[#This Row],[Cons]]/Table2[[#This Row],[Qty.]],5)</f>
        <v>1</v>
      </c>
      <c r="Q3886" s="46" t="b">
        <f>EXACT(Table2[[#This Row],[rate]],Table2[[#This Row],[Check]])</f>
        <v>1</v>
      </c>
      <c r="R3886" s="46"/>
      <c r="S3886" s="46" t="str">
        <f>IF(Table2[[#This Row],[SRO]]="EOU",VLOOKUP(Table2[[#This Row],[BE]],[2]GD.List!$C$3:$N$5014,12,0),IF(Table2[[#This Row],[SRO]]="Local","Polyester Staple Fibre","SRO 492"))</f>
        <v>SRO 492</v>
      </c>
    </row>
    <row r="3887" spans="1:19" x14ac:dyDescent="0.25">
      <c r="A3887" s="476" t="s">
        <v>2634</v>
      </c>
      <c r="B3887" s="477" t="s">
        <v>2822</v>
      </c>
      <c r="C3887" s="473">
        <v>4976</v>
      </c>
      <c r="D3887" s="478">
        <v>5402.33</v>
      </c>
      <c r="E3887" s="147" t="s">
        <v>2823</v>
      </c>
      <c r="F3887" s="477" t="s">
        <v>2824</v>
      </c>
      <c r="G3887" s="471">
        <v>44821</v>
      </c>
      <c r="H3887" s="479">
        <v>48599136.659999996</v>
      </c>
      <c r="I3887" s="197">
        <v>0.99009999999999998</v>
      </c>
      <c r="J3887" s="480">
        <v>14393.84</v>
      </c>
      <c r="K3887" s="480">
        <v>14537.76</v>
      </c>
      <c r="L3887" s="480"/>
      <c r="M3887" s="474" t="str">
        <f>TEXT(Table2[[#This Row],[Gd.Dt]],"mmm-yy")</f>
        <v>Sep-22</v>
      </c>
      <c r="N3887" s="46" t="str">
        <f>MID(Table2[[#This Row],[BE]],6,2)</f>
        <v>IB</v>
      </c>
      <c r="O3887" s="46" t="str">
        <f>IF(Table2[[#This Row],[Type]]="IB","EOU",IF(Table2[[#This Row],[Type]]="MB","Local","492"))</f>
        <v>EOU</v>
      </c>
      <c r="P3887" s="46">
        <f>ROUND(Table2[[#This Row],[Cons]]/Table2[[#This Row],[Qty.]],5)</f>
        <v>0.99009999999999998</v>
      </c>
      <c r="Q3887" s="46" t="b">
        <f>EXACT(Table2[[#This Row],[rate]],Table2[[#This Row],[Check]])</f>
        <v>1</v>
      </c>
      <c r="R3887" s="46"/>
      <c r="S3887" s="46" t="str">
        <f>IF(Table2[[#This Row],[SRO]]="EOU",VLOOKUP(Table2[[#This Row],[BE]],[2]GD.List!$C$3:$N$5014,12,0),IF(Table2[[#This Row],[SRO]]="Local","Polyester Staple Fibre","SRO 492"))</f>
        <v>Polyester Yarn</v>
      </c>
    </row>
    <row r="3888" spans="1:19" x14ac:dyDescent="0.25">
      <c r="A3888" s="476" t="s">
        <v>2657</v>
      </c>
      <c r="B3888" s="477" t="s">
        <v>2826</v>
      </c>
      <c r="C3888" s="473">
        <v>3942</v>
      </c>
      <c r="D3888" s="478">
        <v>3906.9090000000001</v>
      </c>
      <c r="E3888" s="147" t="s">
        <v>2830</v>
      </c>
      <c r="F3888" s="477" t="s">
        <v>2833</v>
      </c>
      <c r="G3888" s="471">
        <v>44822</v>
      </c>
      <c r="H3888" s="479">
        <v>13068586.529999999</v>
      </c>
      <c r="I3888" s="197">
        <v>0.04</v>
      </c>
      <c r="J3888" s="480">
        <v>26.52</v>
      </c>
      <c r="K3888" s="480">
        <v>663</v>
      </c>
      <c r="L3888" s="480"/>
      <c r="M3888" s="474" t="str">
        <f>TEXT(Table2[[#This Row],[Gd.Dt]],"mmm-yy")</f>
        <v>Sep-22</v>
      </c>
      <c r="N3888" s="46" t="str">
        <f>MID(Table2[[#This Row],[BE]],6,2)</f>
        <v>IB</v>
      </c>
      <c r="O3888" s="46" t="str">
        <f>IF(Table2[[#This Row],[Type]]="IB","EOU",IF(Table2[[#This Row],[Type]]="MB","Local","492"))</f>
        <v>EOU</v>
      </c>
      <c r="P3888" s="46">
        <f>ROUND(Table2[[#This Row],[Cons]]/Table2[[#This Row],[Qty.]],5)</f>
        <v>0.04</v>
      </c>
      <c r="Q3888" s="46" t="b">
        <f>EXACT(Table2[[#This Row],[rate]],Table2[[#This Row],[Check]])</f>
        <v>1</v>
      </c>
      <c r="R3888" s="46"/>
      <c r="S3888" s="46" t="str">
        <f>IF(Table2[[#This Row],[SRO]]="EOU",VLOOKUP(Table2[[#This Row],[BE]],[2]GD.List!$C$3:$N$5014,12,0),IF(Table2[[#This Row],[SRO]]="Local","Polyester Staple Fibre","SRO 492"))</f>
        <v>Textile Chemical</v>
      </c>
    </row>
    <row r="3889" spans="1:19" x14ac:dyDescent="0.25">
      <c r="A3889" s="476" t="s">
        <v>2672</v>
      </c>
      <c r="B3889" s="477" t="s">
        <v>2826</v>
      </c>
      <c r="C3889" s="473">
        <v>3942</v>
      </c>
      <c r="D3889" s="478">
        <v>3402.9</v>
      </c>
      <c r="E3889" s="147" t="s">
        <v>2830</v>
      </c>
      <c r="F3889" s="477" t="s">
        <v>2833</v>
      </c>
      <c r="G3889" s="471">
        <v>44822</v>
      </c>
      <c r="H3889" s="479">
        <v>13068586.529999999</v>
      </c>
      <c r="I3889" s="197">
        <v>7.0000000000000007E-2</v>
      </c>
      <c r="J3889" s="480">
        <v>196.21</v>
      </c>
      <c r="K3889" s="480">
        <v>2803</v>
      </c>
      <c r="L3889" s="480"/>
      <c r="M3889" s="474" t="str">
        <f>TEXT(Table2[[#This Row],[Gd.Dt]],"mmm-yy")</f>
        <v>Sep-22</v>
      </c>
      <c r="N3889" s="46" t="str">
        <f>MID(Table2[[#This Row],[BE]],6,2)</f>
        <v>IB</v>
      </c>
      <c r="O3889" s="46" t="str">
        <f>IF(Table2[[#This Row],[Type]]="IB","EOU",IF(Table2[[#This Row],[Type]]="MB","Local","492"))</f>
        <v>EOU</v>
      </c>
      <c r="P3889" s="46">
        <f>ROUND(Table2[[#This Row],[Cons]]/Table2[[#This Row],[Qty.]],5)</f>
        <v>7.0000000000000007E-2</v>
      </c>
      <c r="Q3889" s="46" t="b">
        <f>EXACT(Table2[[#This Row],[rate]],Table2[[#This Row],[Check]])</f>
        <v>1</v>
      </c>
      <c r="R3889" s="46"/>
      <c r="S3889" s="46" t="str">
        <f>IF(Table2[[#This Row],[SRO]]="EOU",VLOOKUP(Table2[[#This Row],[BE]],[2]GD.List!$C$3:$N$5014,12,0),IF(Table2[[#This Row],[SRO]]="Local","Polyester Staple Fibre","SRO 492"))</f>
        <v>Textile Chemical</v>
      </c>
    </row>
    <row r="3890" spans="1:19" x14ac:dyDescent="0.25">
      <c r="A3890" s="476" t="s">
        <v>2700</v>
      </c>
      <c r="B3890" s="477" t="s">
        <v>2828</v>
      </c>
      <c r="C3890" s="473">
        <v>13323</v>
      </c>
      <c r="D3890" s="478">
        <v>9607.11</v>
      </c>
      <c r="E3890" s="147" t="s">
        <v>2832</v>
      </c>
      <c r="F3890" s="477" t="s">
        <v>2834</v>
      </c>
      <c r="G3890" s="471">
        <v>44823</v>
      </c>
      <c r="H3890" s="479">
        <v>28721521.02</v>
      </c>
      <c r="I3890" s="197">
        <v>1</v>
      </c>
      <c r="J3890" s="480">
        <v>8</v>
      </c>
      <c r="K3890" s="480">
        <v>8</v>
      </c>
      <c r="L3890" s="480"/>
      <c r="M3890" s="474" t="str">
        <f>TEXT(Table2[[#This Row],[Gd.Dt]],"mmm-yy")</f>
        <v>Sep-22</v>
      </c>
      <c r="N3890" s="46" t="str">
        <f>MID(Table2[[#This Row],[BE]],6,2)</f>
        <v>EP</v>
      </c>
      <c r="O3890" s="46" t="str">
        <f>IF(Table2[[#This Row],[Type]]="IB","EOU",IF(Table2[[#This Row],[Type]]="MB","Local","492"))</f>
        <v>492</v>
      </c>
      <c r="P3890" s="46">
        <f>ROUND(Table2[[#This Row],[Cons]]/Table2[[#This Row],[Qty.]],5)</f>
        <v>1</v>
      </c>
      <c r="Q3890" s="46" t="b">
        <f>EXACT(Table2[[#This Row],[rate]],Table2[[#This Row],[Check]])</f>
        <v>1</v>
      </c>
      <c r="R3890" s="46"/>
      <c r="S3890" s="46" t="str">
        <f>IF(Table2[[#This Row],[SRO]]="EOU",VLOOKUP(Table2[[#This Row],[BE]],[2]GD.List!$C$3:$N$5014,12,0),IF(Table2[[#This Row],[SRO]]="Local","Polyester Staple Fibre","SRO 492"))</f>
        <v>SRO 492</v>
      </c>
    </row>
    <row r="3891" spans="1:19" x14ac:dyDescent="0.25">
      <c r="A3891" s="481" t="s">
        <v>2704</v>
      </c>
      <c r="B3891" s="477" t="s">
        <v>2827</v>
      </c>
      <c r="C3891" s="473">
        <v>6090</v>
      </c>
      <c r="D3891" s="478">
        <v>3906.9029999999998</v>
      </c>
      <c r="E3891" s="147" t="s">
        <v>2831</v>
      </c>
      <c r="F3891" s="477" t="s">
        <v>2835</v>
      </c>
      <c r="G3891" s="471">
        <v>44822</v>
      </c>
      <c r="H3891" s="479">
        <v>40446433.100000001</v>
      </c>
      <c r="I3891" s="197">
        <v>0.04</v>
      </c>
      <c r="J3891" s="480">
        <v>73.44</v>
      </c>
      <c r="K3891" s="480">
        <v>1836</v>
      </c>
      <c r="L3891" s="480"/>
      <c r="M3891" s="474" t="str">
        <f>TEXT(Table2[[#This Row],[Gd.Dt]],"mmm-yy")</f>
        <v>Sep-22</v>
      </c>
      <c r="N3891" s="46" t="str">
        <f>MID(Table2[[#This Row],[BE]],6,2)</f>
        <v>IB</v>
      </c>
      <c r="O3891" s="46" t="str">
        <f>IF(Table2[[#This Row],[Type]]="IB","EOU",IF(Table2[[#This Row],[Type]]="MB","Local","492"))</f>
        <v>EOU</v>
      </c>
      <c r="P3891" s="46">
        <f>ROUND(Table2[[#This Row],[Cons]]/Table2[[#This Row],[Qty.]],5)</f>
        <v>0.04</v>
      </c>
      <c r="Q3891" s="46" t="b">
        <f>EXACT(Table2[[#This Row],[rate]],Table2[[#This Row],[Check]])</f>
        <v>1</v>
      </c>
      <c r="R3891" s="46"/>
      <c r="S3891" s="46" t="str">
        <f>IF(Table2[[#This Row],[SRO]]="EOU",VLOOKUP(Table2[[#This Row],[BE]],[2]GD.List!$C$3:$N$5014,12,0),IF(Table2[[#This Row],[SRO]]="Local","Polyester Staple Fibre","SRO 492"))</f>
        <v>Textile Chemical</v>
      </c>
    </row>
    <row r="3892" spans="1:19" x14ac:dyDescent="0.25">
      <c r="A3892" s="476" t="s">
        <v>2704</v>
      </c>
      <c r="B3892" s="477" t="s">
        <v>2826</v>
      </c>
      <c r="C3892" s="473">
        <v>3942</v>
      </c>
      <c r="D3892" s="478">
        <v>3906.9029999999998</v>
      </c>
      <c r="E3892" s="147" t="s">
        <v>2830</v>
      </c>
      <c r="F3892" s="477" t="s">
        <v>2833</v>
      </c>
      <c r="G3892" s="471">
        <v>44822</v>
      </c>
      <c r="H3892" s="479">
        <v>13068586.529999999</v>
      </c>
      <c r="I3892" s="197">
        <v>0.04</v>
      </c>
      <c r="J3892" s="480">
        <v>246.20000000000002</v>
      </c>
      <c r="K3892" s="480">
        <v>6155</v>
      </c>
      <c r="L3892" s="480"/>
      <c r="M3892" s="474" t="str">
        <f>TEXT(Table2[[#This Row],[Gd.Dt]],"mmm-yy")</f>
        <v>Sep-22</v>
      </c>
      <c r="N3892" s="46" t="str">
        <f>MID(Table2[[#This Row],[BE]],6,2)</f>
        <v>IB</v>
      </c>
      <c r="O3892" s="46" t="str">
        <f>IF(Table2[[#This Row],[Type]]="IB","EOU",IF(Table2[[#This Row],[Type]]="MB","Local","492"))</f>
        <v>EOU</v>
      </c>
      <c r="P3892" s="46">
        <f>ROUND(Table2[[#This Row],[Cons]]/Table2[[#This Row],[Qty.]],5)</f>
        <v>0.04</v>
      </c>
      <c r="Q3892" s="46" t="b">
        <f>EXACT(Table2[[#This Row],[rate]],Table2[[#This Row],[Check]])</f>
        <v>1</v>
      </c>
      <c r="R3892" s="46"/>
      <c r="S3892" s="46" t="str">
        <f>IF(Table2[[#This Row],[SRO]]="EOU",VLOOKUP(Table2[[#This Row],[BE]],[2]GD.List!$C$3:$N$5014,12,0),IF(Table2[[#This Row],[SRO]]="Local","Polyester Staple Fibre","SRO 492"))</f>
        <v>Textile Chemical</v>
      </c>
    </row>
    <row r="3893" spans="1:19" x14ac:dyDescent="0.25">
      <c r="A3893" s="481" t="s">
        <v>2733</v>
      </c>
      <c r="B3893" s="477" t="s">
        <v>2827</v>
      </c>
      <c r="C3893" s="473">
        <v>6090</v>
      </c>
      <c r="D3893" s="478">
        <v>2847</v>
      </c>
      <c r="E3893" s="147" t="s">
        <v>2831</v>
      </c>
      <c r="F3893" s="477" t="s">
        <v>2835</v>
      </c>
      <c r="G3893" s="471">
        <v>44822</v>
      </c>
      <c r="H3893" s="479">
        <v>40446433.100000001</v>
      </c>
      <c r="I3893" s="197">
        <v>0.03</v>
      </c>
      <c r="J3893" s="480">
        <v>481.38</v>
      </c>
      <c r="K3893" s="480">
        <v>16046</v>
      </c>
      <c r="L3893" s="480"/>
      <c r="M3893" s="474" t="str">
        <f>TEXT(Table2[[#This Row],[Gd.Dt]],"mmm-yy")</f>
        <v>Sep-22</v>
      </c>
      <c r="N3893" s="46" t="str">
        <f>MID(Table2[[#This Row],[BE]],6,2)</f>
        <v>IB</v>
      </c>
      <c r="O3893" s="46" t="str">
        <f>IF(Table2[[#This Row],[Type]]="IB","EOU",IF(Table2[[#This Row],[Type]]="MB","Local","492"))</f>
        <v>EOU</v>
      </c>
      <c r="P3893" s="46">
        <f>ROUND(Table2[[#This Row],[Cons]]/Table2[[#This Row],[Qty.]],5)</f>
        <v>0.03</v>
      </c>
      <c r="Q3893" s="46" t="b">
        <f>EXACT(Table2[[#This Row],[rate]],Table2[[#This Row],[Check]])</f>
        <v>1</v>
      </c>
      <c r="R3893" s="46"/>
      <c r="S3893" s="46" t="str">
        <f>IF(Table2[[#This Row],[SRO]]="EOU",VLOOKUP(Table2[[#This Row],[BE]],[2]GD.List!$C$3:$N$5014,12,0),IF(Table2[[#This Row],[SRO]]="Local","Polyester Staple Fibre","SRO 492"))</f>
        <v>Textile Chemical</v>
      </c>
    </row>
    <row r="3894" spans="1:19" x14ac:dyDescent="0.25">
      <c r="A3894" s="481" t="s">
        <v>2733</v>
      </c>
      <c r="B3894" s="477" t="s">
        <v>2825</v>
      </c>
      <c r="C3894" s="473">
        <v>5994</v>
      </c>
      <c r="D3894" s="478">
        <v>2847</v>
      </c>
      <c r="E3894" s="147" t="s">
        <v>2823</v>
      </c>
      <c r="F3894" s="477" t="s">
        <v>2836</v>
      </c>
      <c r="G3894" s="471">
        <v>44822</v>
      </c>
      <c r="H3894" s="479">
        <v>11833345.83</v>
      </c>
      <c r="I3894" s="197">
        <v>0.03</v>
      </c>
      <c r="J3894" s="480">
        <v>200.67000000000002</v>
      </c>
      <c r="K3894" s="480">
        <v>6689</v>
      </c>
      <c r="L3894" s="480"/>
      <c r="M3894" s="474" t="str">
        <f>TEXT(Table2[[#This Row],[Gd.Dt]],"mmm-yy")</f>
        <v>Sep-22</v>
      </c>
      <c r="N3894" s="46" t="str">
        <f>MID(Table2[[#This Row],[BE]],6,2)</f>
        <v>IB</v>
      </c>
      <c r="O3894" s="46" t="str">
        <f>IF(Table2[[#This Row],[Type]]="IB","EOU",IF(Table2[[#This Row],[Type]]="MB","Local","492"))</f>
        <v>EOU</v>
      </c>
      <c r="P3894" s="46">
        <f>ROUND(Table2[[#This Row],[Cons]]/Table2[[#This Row],[Qty.]],5)</f>
        <v>0.03</v>
      </c>
      <c r="Q3894" s="46" t="b">
        <f>EXACT(Table2[[#This Row],[rate]],Table2[[#This Row],[Check]])</f>
        <v>1</v>
      </c>
      <c r="R3894" s="46"/>
      <c r="S3894" s="46" t="str">
        <f>IF(Table2[[#This Row],[SRO]]="EOU",VLOOKUP(Table2[[#This Row],[BE]],[2]GD.List!$C$3:$N$5014,12,0),IF(Table2[[#This Row],[SRO]]="Local","Polyester Staple Fibre","SRO 492"))</f>
        <v>Textile Chemical</v>
      </c>
    </row>
    <row r="3895" spans="1:19" x14ac:dyDescent="0.25">
      <c r="A3895" s="476" t="s">
        <v>2733</v>
      </c>
      <c r="B3895" s="477" t="s">
        <v>2826</v>
      </c>
      <c r="C3895" s="473">
        <v>3942</v>
      </c>
      <c r="D3895" s="478">
        <v>2847</v>
      </c>
      <c r="E3895" s="147" t="s">
        <v>2830</v>
      </c>
      <c r="F3895" s="477" t="s">
        <v>2833</v>
      </c>
      <c r="G3895" s="471">
        <v>44822</v>
      </c>
      <c r="H3895" s="479">
        <v>13068586.529999999</v>
      </c>
      <c r="I3895" s="197">
        <v>0.03</v>
      </c>
      <c r="J3895" s="480">
        <v>255.48</v>
      </c>
      <c r="K3895" s="480">
        <v>8516</v>
      </c>
      <c r="L3895" s="480"/>
      <c r="M3895" s="474" t="str">
        <f>TEXT(Table2[[#This Row],[Gd.Dt]],"mmm-yy")</f>
        <v>Sep-22</v>
      </c>
      <c r="N3895" s="46" t="str">
        <f>MID(Table2[[#This Row],[BE]],6,2)</f>
        <v>IB</v>
      </c>
      <c r="O3895" s="46" t="str">
        <f>IF(Table2[[#This Row],[Type]]="IB","EOU",IF(Table2[[#This Row],[Type]]="MB","Local","492"))</f>
        <v>EOU</v>
      </c>
      <c r="P3895" s="46">
        <f>ROUND(Table2[[#This Row],[Cons]]/Table2[[#This Row],[Qty.]],5)</f>
        <v>0.03</v>
      </c>
      <c r="Q3895" s="46" t="b">
        <f>EXACT(Table2[[#This Row],[rate]],Table2[[#This Row],[Check]])</f>
        <v>1</v>
      </c>
      <c r="R3895" s="46"/>
      <c r="S3895" s="46" t="str">
        <f>IF(Table2[[#This Row],[SRO]]="EOU",VLOOKUP(Table2[[#This Row],[BE]],[2]GD.List!$C$3:$N$5014,12,0),IF(Table2[[#This Row],[SRO]]="Local","Polyester Staple Fibre","SRO 492"))</f>
        <v>Textile Chemical</v>
      </c>
    </row>
    <row r="3896" spans="1:19" x14ac:dyDescent="0.25">
      <c r="A3896" s="481" t="s">
        <v>2734</v>
      </c>
      <c r="B3896" s="477" t="s">
        <v>2827</v>
      </c>
      <c r="C3896" s="473">
        <v>6090</v>
      </c>
      <c r="D3896" s="478">
        <v>3909.5</v>
      </c>
      <c r="E3896" s="147" t="s">
        <v>2831</v>
      </c>
      <c r="F3896" s="477" t="s">
        <v>2835</v>
      </c>
      <c r="G3896" s="471">
        <v>44822</v>
      </c>
      <c r="H3896" s="479">
        <v>40446433.100000001</v>
      </c>
      <c r="I3896" s="197">
        <v>0.04</v>
      </c>
      <c r="J3896" s="480">
        <v>73.44</v>
      </c>
      <c r="K3896" s="480">
        <v>1836</v>
      </c>
      <c r="L3896" s="480"/>
      <c r="M3896" s="474" t="str">
        <f>TEXT(Table2[[#This Row],[Gd.Dt]],"mmm-yy")</f>
        <v>Sep-22</v>
      </c>
      <c r="N3896" s="46" t="str">
        <f>MID(Table2[[#This Row],[BE]],6,2)</f>
        <v>IB</v>
      </c>
      <c r="O3896" s="46" t="str">
        <f>IF(Table2[[#This Row],[Type]]="IB","EOU",IF(Table2[[#This Row],[Type]]="MB","Local","492"))</f>
        <v>EOU</v>
      </c>
      <c r="P3896" s="46">
        <f>ROUND(Table2[[#This Row],[Cons]]/Table2[[#This Row],[Qty.]],5)</f>
        <v>0.04</v>
      </c>
      <c r="Q3896" s="46" t="b">
        <f>EXACT(Table2[[#This Row],[rate]],Table2[[#This Row],[Check]])</f>
        <v>1</v>
      </c>
      <c r="R3896" s="46"/>
      <c r="S3896" s="46" t="str">
        <f>IF(Table2[[#This Row],[SRO]]="EOU",VLOOKUP(Table2[[#This Row],[BE]],[2]GD.List!$C$3:$N$5014,12,0),IF(Table2[[#This Row],[SRO]]="Local","Polyester Staple Fibre","SRO 492"))</f>
        <v>Textile Chemical</v>
      </c>
    </row>
    <row r="3897" spans="1:19" x14ac:dyDescent="0.25">
      <c r="A3897" s="476" t="s">
        <v>2734</v>
      </c>
      <c r="B3897" s="477" t="s">
        <v>2826</v>
      </c>
      <c r="C3897" s="473">
        <v>3942</v>
      </c>
      <c r="D3897" s="478">
        <v>3909.5</v>
      </c>
      <c r="E3897" s="147" t="s">
        <v>2830</v>
      </c>
      <c r="F3897" s="477" t="s">
        <v>2833</v>
      </c>
      <c r="G3897" s="471">
        <v>44822</v>
      </c>
      <c r="H3897" s="479">
        <v>13068586.529999999</v>
      </c>
      <c r="I3897" s="197">
        <v>0.04</v>
      </c>
      <c r="J3897" s="480">
        <v>331.8</v>
      </c>
      <c r="K3897" s="480">
        <v>8295</v>
      </c>
      <c r="L3897" s="480"/>
      <c r="M3897" s="474" t="str">
        <f>TEXT(Table2[[#This Row],[Gd.Dt]],"mmm-yy")</f>
        <v>Sep-22</v>
      </c>
      <c r="N3897" s="46" t="str">
        <f>MID(Table2[[#This Row],[BE]],6,2)</f>
        <v>IB</v>
      </c>
      <c r="O3897" s="46" t="str">
        <f>IF(Table2[[#This Row],[Type]]="IB","EOU",IF(Table2[[#This Row],[Type]]="MB","Local","492"))</f>
        <v>EOU</v>
      </c>
      <c r="P3897" s="46">
        <f>ROUND(Table2[[#This Row],[Cons]]/Table2[[#This Row],[Qty.]],5)</f>
        <v>0.04</v>
      </c>
      <c r="Q3897" s="46" t="b">
        <f>EXACT(Table2[[#This Row],[rate]],Table2[[#This Row],[Check]])</f>
        <v>1</v>
      </c>
      <c r="R3897" s="46"/>
      <c r="S3897" s="46" t="str">
        <f>IF(Table2[[#This Row],[SRO]]="EOU",VLOOKUP(Table2[[#This Row],[BE]],[2]GD.List!$C$3:$N$5014,12,0),IF(Table2[[#This Row],[SRO]]="Local","Polyester Staple Fibre","SRO 492"))</f>
        <v>Textile Chemical</v>
      </c>
    </row>
    <row r="3898" spans="1:19" x14ac:dyDescent="0.25">
      <c r="A3898" s="476" t="s">
        <v>2797</v>
      </c>
      <c r="B3898" s="477" t="s">
        <v>2825</v>
      </c>
      <c r="C3898" s="473">
        <v>5994</v>
      </c>
      <c r="D3898" s="478">
        <v>5407.52</v>
      </c>
      <c r="E3898" s="147" t="s">
        <v>2823</v>
      </c>
      <c r="F3898" s="477" t="s">
        <v>2836</v>
      </c>
      <c r="G3898" s="471">
        <v>44822</v>
      </c>
      <c r="H3898" s="479">
        <v>11833345.83</v>
      </c>
      <c r="I3898" s="197">
        <v>1.0101</v>
      </c>
      <c r="J3898" s="480">
        <v>4996.5599999999995</v>
      </c>
      <c r="K3898" s="480">
        <v>4946.6000000000004</v>
      </c>
      <c r="L3898" s="480"/>
      <c r="M3898" s="474" t="str">
        <f>TEXT(Table2[[#This Row],[Gd.Dt]],"mmm-yy")</f>
        <v>Sep-22</v>
      </c>
      <c r="N3898" s="46" t="str">
        <f>MID(Table2[[#This Row],[BE]],6,2)</f>
        <v>IB</v>
      </c>
      <c r="O3898" s="46" t="str">
        <f>IF(Table2[[#This Row],[Type]]="IB","EOU",IF(Table2[[#This Row],[Type]]="MB","Local","492"))</f>
        <v>EOU</v>
      </c>
      <c r="P3898" s="46">
        <f>ROUND(Table2[[#This Row],[Cons]]/Table2[[#This Row],[Qty.]],5)</f>
        <v>1.0101</v>
      </c>
      <c r="Q3898" s="46" t="b">
        <f>EXACT(Table2[[#This Row],[rate]],Table2[[#This Row],[Check]])</f>
        <v>1</v>
      </c>
      <c r="R3898" s="46"/>
      <c r="S3898" s="46" t="str">
        <f>IF(Table2[[#This Row],[SRO]]="EOU",VLOOKUP(Table2[[#This Row],[BE]],[2]GD.List!$C$3:$N$5014,12,0),IF(Table2[[#This Row],[SRO]]="Local","Polyester Staple Fibre","SRO 492"))</f>
        <v>Polyester Fabric</v>
      </c>
    </row>
    <row r="3899" spans="1:19" x14ac:dyDescent="0.25">
      <c r="A3899" s="481" t="s">
        <v>2829</v>
      </c>
      <c r="B3899" s="481" t="s">
        <v>2825</v>
      </c>
      <c r="C3899" s="482">
        <v>5994</v>
      </c>
      <c r="D3899" s="483">
        <v>5407.51</v>
      </c>
      <c r="E3899" s="27" t="s">
        <v>2823</v>
      </c>
      <c r="F3899" s="481" t="s">
        <v>2836</v>
      </c>
      <c r="G3899" s="28">
        <v>44822</v>
      </c>
      <c r="H3899" s="484">
        <v>11833345.83</v>
      </c>
      <c r="I3899" s="33">
        <v>1.0101</v>
      </c>
      <c r="J3899" s="485">
        <v>1760</v>
      </c>
      <c r="K3899" s="485">
        <v>1742.4</v>
      </c>
      <c r="L3899" s="485"/>
      <c r="M3899" s="475" t="str">
        <f>TEXT(Table2[[#This Row],[Gd.Dt]],"mmm-yy")</f>
        <v>Sep-22</v>
      </c>
      <c r="N3899" s="47" t="str">
        <f>MID(Table2[[#This Row],[BE]],6,2)</f>
        <v>IB</v>
      </c>
      <c r="O3899" s="47" t="str">
        <f>IF(Table2[[#This Row],[Type]]="IB","EOU",IF(Table2[[#This Row],[Type]]="MB","Local","492"))</f>
        <v>EOU</v>
      </c>
      <c r="P3899" s="47">
        <f>ROUND(Table2[[#This Row],[Cons]]/Table2[[#This Row],[Qty.]],5)</f>
        <v>1.0101</v>
      </c>
      <c r="Q3899" s="47" t="b">
        <f>EXACT(Table2[[#This Row],[rate]],Table2[[#This Row],[Check]])</f>
        <v>1</v>
      </c>
      <c r="R3899" s="47"/>
      <c r="S3899" s="47" t="str">
        <f>IF(Table2[[#This Row],[SRO]]="EOU",VLOOKUP(Table2[[#This Row],[BE]],[2]GD.List!$C$3:$N$5014,12,0),IF(Table2[[#This Row],[SRO]]="Local","Polyester Staple Fibre","SRO 492"))</f>
        <v>Polyester Fabric</v>
      </c>
    </row>
    <row r="3900" spans="1:19" x14ac:dyDescent="0.25">
      <c r="A3900" s="120" t="s">
        <v>2281</v>
      </c>
      <c r="B3900" s="116" t="s">
        <v>2838</v>
      </c>
      <c r="C3900" s="165">
        <v>51696</v>
      </c>
      <c r="D3900" s="117">
        <v>4821.1090000000004</v>
      </c>
      <c r="E3900" s="147" t="s">
        <v>2840</v>
      </c>
      <c r="F3900" s="116" t="s">
        <v>2841</v>
      </c>
      <c r="G3900" s="471">
        <v>44824</v>
      </c>
      <c r="H3900" s="82">
        <v>41636553.090000004</v>
      </c>
      <c r="I3900" s="197">
        <v>1</v>
      </c>
      <c r="J3900" s="15">
        <v>31000</v>
      </c>
      <c r="K3900" s="15">
        <v>31000</v>
      </c>
      <c r="L3900" s="15"/>
      <c r="M3900" s="66" t="str">
        <f>TEXT(Table2[[#This Row],[Gd.Dt]],"mmm-yy")</f>
        <v>Sep-22</v>
      </c>
      <c r="N3900" s="46" t="str">
        <f>MID(Table2[[#This Row],[BE]],6,2)</f>
        <v>TI</v>
      </c>
      <c r="O3900" s="46" t="str">
        <f>IF(Table2[[#This Row],[Type]]="IB","EOU",IF(Table2[[#This Row],[Type]]="MB","Local","492"))</f>
        <v>492</v>
      </c>
      <c r="P3900" s="46">
        <f>ROUND(Table2[[#This Row],[Cons]]/Table2[[#This Row],[Qty.]],5)</f>
        <v>1</v>
      </c>
      <c r="Q3900" s="46" t="b">
        <f>EXACT(Table2[[#This Row],[rate]],Table2[[#This Row],[Check]])</f>
        <v>1</v>
      </c>
      <c r="R3900" s="46"/>
      <c r="S3900" s="46" t="str">
        <f>IF(Table2[[#This Row],[SRO]]="EOU",VLOOKUP(Table2[[#This Row],[BE]],[2]GD.List!$C$3:$N$5014,12,0),IF(Table2[[#This Row],[SRO]]="Local","Polyester Staple Fibre","SRO 492"))</f>
        <v>SRO 492</v>
      </c>
    </row>
    <row r="3901" spans="1:19" x14ac:dyDescent="0.25">
      <c r="A3901" s="120" t="s">
        <v>2355</v>
      </c>
      <c r="B3901" s="116" t="s">
        <v>2838</v>
      </c>
      <c r="C3901" s="165">
        <v>51696</v>
      </c>
      <c r="D3901" s="117">
        <v>9606.1</v>
      </c>
      <c r="E3901" s="147" t="s">
        <v>2840</v>
      </c>
      <c r="F3901" s="116" t="s">
        <v>2841</v>
      </c>
      <c r="G3901" s="471">
        <v>44824</v>
      </c>
      <c r="H3901" s="82">
        <v>41636553.090000004</v>
      </c>
      <c r="I3901" s="197">
        <v>1</v>
      </c>
      <c r="J3901" s="15">
        <v>20</v>
      </c>
      <c r="K3901" s="15">
        <v>20</v>
      </c>
      <c r="L3901" s="15"/>
      <c r="M3901" s="66" t="str">
        <f>TEXT(Table2[[#This Row],[Gd.Dt]],"mmm-yy")</f>
        <v>Sep-22</v>
      </c>
      <c r="N3901" s="46" t="str">
        <f>MID(Table2[[#This Row],[BE]],6,2)</f>
        <v>TI</v>
      </c>
      <c r="O3901" s="46" t="str">
        <f>IF(Table2[[#This Row],[Type]]="IB","EOU",IF(Table2[[#This Row],[Type]]="MB","Local","492"))</f>
        <v>492</v>
      </c>
      <c r="P3901" s="46">
        <f>ROUND(Table2[[#This Row],[Cons]]/Table2[[#This Row],[Qty.]],5)</f>
        <v>1</v>
      </c>
      <c r="Q3901" s="46" t="b">
        <f>EXACT(Table2[[#This Row],[rate]],Table2[[#This Row],[Check]])</f>
        <v>1</v>
      </c>
      <c r="R3901" s="46"/>
      <c r="S3901" s="46" t="str">
        <f>IF(Table2[[#This Row],[SRO]]="EOU",VLOOKUP(Table2[[#This Row],[BE]],[2]GD.List!$C$3:$N$5014,12,0),IF(Table2[[#This Row],[SRO]]="Local","Polyester Staple Fibre","SRO 492"))</f>
        <v>SRO 492</v>
      </c>
    </row>
    <row r="3902" spans="1:19" x14ac:dyDescent="0.25">
      <c r="A3902" s="120" t="s">
        <v>2357</v>
      </c>
      <c r="B3902" s="116" t="s">
        <v>2838</v>
      </c>
      <c r="C3902" s="165">
        <v>51696</v>
      </c>
      <c r="D3902" s="117">
        <v>9606.2919999999995</v>
      </c>
      <c r="E3902" s="147" t="s">
        <v>2840</v>
      </c>
      <c r="F3902" s="116" t="s">
        <v>2841</v>
      </c>
      <c r="G3902" s="471">
        <v>44824</v>
      </c>
      <c r="H3902" s="82">
        <v>41636553.090000004</v>
      </c>
      <c r="I3902" s="197">
        <v>1</v>
      </c>
      <c r="J3902" s="15">
        <v>2</v>
      </c>
      <c r="K3902" s="15">
        <v>2</v>
      </c>
      <c r="L3902" s="15"/>
      <c r="M3902" s="66" t="str">
        <f>TEXT(Table2[[#This Row],[Gd.Dt]],"mmm-yy")</f>
        <v>Sep-22</v>
      </c>
      <c r="N3902" s="46" t="str">
        <f>MID(Table2[[#This Row],[BE]],6,2)</f>
        <v>TI</v>
      </c>
      <c r="O3902" s="46" t="str">
        <f>IF(Table2[[#This Row],[Type]]="IB","EOU",IF(Table2[[#This Row],[Type]]="MB","Local","492"))</f>
        <v>492</v>
      </c>
      <c r="P3902" s="46">
        <f>ROUND(Table2[[#This Row],[Cons]]/Table2[[#This Row],[Qty.]],5)</f>
        <v>1</v>
      </c>
      <c r="Q3902" s="46" t="b">
        <f>EXACT(Table2[[#This Row],[rate]],Table2[[#This Row],[Check]])</f>
        <v>1</v>
      </c>
      <c r="R3902" s="46"/>
      <c r="S3902" s="46" t="str">
        <f>IF(Table2[[#This Row],[SRO]]="EOU",VLOOKUP(Table2[[#This Row],[BE]],[2]GD.List!$C$3:$N$5014,12,0),IF(Table2[[#This Row],[SRO]]="Local","Polyester Staple Fibre","SRO 492"))</f>
        <v>SRO 492</v>
      </c>
    </row>
    <row r="3903" spans="1:19" x14ac:dyDescent="0.25">
      <c r="A3903" s="120" t="s">
        <v>2704</v>
      </c>
      <c r="B3903" s="116" t="s">
        <v>2837</v>
      </c>
      <c r="C3903" s="165">
        <v>42733</v>
      </c>
      <c r="D3903" s="117">
        <v>3906.9029999999998</v>
      </c>
      <c r="E3903" s="147" t="s">
        <v>2839</v>
      </c>
      <c r="F3903" s="116" t="s">
        <v>2842</v>
      </c>
      <c r="G3903" s="471">
        <v>44824</v>
      </c>
      <c r="H3903" s="82">
        <v>58532698</v>
      </c>
      <c r="I3903" s="197">
        <v>0.04</v>
      </c>
      <c r="J3903" s="15">
        <v>749.59999999999991</v>
      </c>
      <c r="K3903" s="15">
        <v>18740</v>
      </c>
      <c r="L3903" s="15"/>
      <c r="M3903" s="66" t="str">
        <f>TEXT(Table2[[#This Row],[Gd.Dt]],"mmm-yy")</f>
        <v>Sep-22</v>
      </c>
      <c r="N3903" s="46" t="str">
        <f>MID(Table2[[#This Row],[BE]],6,2)</f>
        <v>IB</v>
      </c>
      <c r="O3903" s="46" t="str">
        <f>IF(Table2[[#This Row],[Type]]="IB","EOU",IF(Table2[[#This Row],[Type]]="MB","Local","492"))</f>
        <v>EOU</v>
      </c>
      <c r="P3903" s="46">
        <f>ROUND(Table2[[#This Row],[Cons]]/Table2[[#This Row],[Qty.]],5)</f>
        <v>0.04</v>
      </c>
      <c r="Q3903" s="46" t="b">
        <f>EXACT(Table2[[#This Row],[rate]],Table2[[#This Row],[Check]])</f>
        <v>1</v>
      </c>
      <c r="R3903" s="46"/>
      <c r="S3903" s="46" t="str">
        <f>IF(Table2[[#This Row],[SRO]]="EOU",VLOOKUP(Table2[[#This Row],[BE]],[2]GD.List!$C$3:$N$5014,12,0),IF(Table2[[#This Row],[SRO]]="Local","Polyester Staple Fibre","SRO 492"))</f>
        <v>Textile Chemical</v>
      </c>
    </row>
    <row r="3904" spans="1:19" x14ac:dyDescent="0.25">
      <c r="A3904" s="120" t="s">
        <v>2733</v>
      </c>
      <c r="B3904" s="116" t="s">
        <v>2837</v>
      </c>
      <c r="C3904" s="165">
        <v>42733</v>
      </c>
      <c r="D3904" s="117">
        <v>2847</v>
      </c>
      <c r="E3904" s="147" t="s">
        <v>2839</v>
      </c>
      <c r="F3904" s="116" t="s">
        <v>2842</v>
      </c>
      <c r="G3904" s="471">
        <v>44824</v>
      </c>
      <c r="H3904" s="82">
        <v>58532698</v>
      </c>
      <c r="I3904" s="197">
        <v>0.03</v>
      </c>
      <c r="J3904" s="15">
        <v>746.4</v>
      </c>
      <c r="K3904" s="15">
        <v>24880</v>
      </c>
      <c r="L3904" s="15"/>
      <c r="M3904" s="66" t="str">
        <f>TEXT(Table2[[#This Row],[Gd.Dt]],"mmm-yy")</f>
        <v>Sep-22</v>
      </c>
      <c r="N3904" s="46" t="str">
        <f>MID(Table2[[#This Row],[BE]],6,2)</f>
        <v>IB</v>
      </c>
      <c r="O3904" s="46" t="str">
        <f>IF(Table2[[#This Row],[Type]]="IB","EOU",IF(Table2[[#This Row],[Type]]="MB","Local","492"))</f>
        <v>EOU</v>
      </c>
      <c r="P3904" s="46">
        <f>ROUND(Table2[[#This Row],[Cons]]/Table2[[#This Row],[Qty.]],5)</f>
        <v>0.03</v>
      </c>
      <c r="Q3904" s="46" t="b">
        <f>EXACT(Table2[[#This Row],[rate]],Table2[[#This Row],[Check]])</f>
        <v>1</v>
      </c>
      <c r="R3904" s="46"/>
      <c r="S3904" s="46" t="str">
        <f>IF(Table2[[#This Row],[SRO]]="EOU",VLOOKUP(Table2[[#This Row],[BE]],[2]GD.List!$C$3:$N$5014,12,0),IF(Table2[[#This Row],[SRO]]="Local","Polyester Staple Fibre","SRO 492"))</f>
        <v>Textile Chemical</v>
      </c>
    </row>
    <row r="3905" spans="1:19" x14ac:dyDescent="0.25">
      <c r="A3905" s="119" t="s">
        <v>2734</v>
      </c>
      <c r="B3905" s="119" t="s">
        <v>2837</v>
      </c>
      <c r="C3905" s="170">
        <v>42733</v>
      </c>
      <c r="D3905" s="171">
        <v>3909.5</v>
      </c>
      <c r="E3905" s="27" t="s">
        <v>2839</v>
      </c>
      <c r="F3905" s="119" t="s">
        <v>2842</v>
      </c>
      <c r="G3905" s="28">
        <v>44824</v>
      </c>
      <c r="H3905" s="172">
        <v>58532698</v>
      </c>
      <c r="I3905" s="33">
        <v>0.04</v>
      </c>
      <c r="J3905" s="30">
        <v>749.59999999999991</v>
      </c>
      <c r="K3905" s="30">
        <v>18740</v>
      </c>
      <c r="L3905" s="30"/>
      <c r="M3905" s="67" t="str">
        <f>TEXT(Table2[[#This Row],[Gd.Dt]],"mmm-yy")</f>
        <v>Sep-22</v>
      </c>
      <c r="N3905" s="47" t="str">
        <f>MID(Table2[[#This Row],[BE]],6,2)</f>
        <v>IB</v>
      </c>
      <c r="O3905" s="47" t="str">
        <f>IF(Table2[[#This Row],[Type]]="IB","EOU",IF(Table2[[#This Row],[Type]]="MB","Local","492"))</f>
        <v>EOU</v>
      </c>
      <c r="P3905" s="47">
        <f>ROUND(Table2[[#This Row],[Cons]]/Table2[[#This Row],[Qty.]],5)</f>
        <v>0.04</v>
      </c>
      <c r="Q3905" s="47" t="b">
        <f>EXACT(Table2[[#This Row],[rate]],Table2[[#This Row],[Check]])</f>
        <v>1</v>
      </c>
      <c r="R3905" s="47"/>
      <c r="S3905" s="47" t="str">
        <f>IF(Table2[[#This Row],[SRO]]="EOU",VLOOKUP(Table2[[#This Row],[BE]],[2]GD.List!$C$3:$N$5014,12,0),IF(Table2[[#This Row],[SRO]]="Local","Polyester Staple Fibre","SRO 492"))</f>
        <v>Textile Chemical</v>
      </c>
    </row>
    <row r="3906" spans="1:19" x14ac:dyDescent="0.25">
      <c r="A3906" s="116" t="s">
        <v>2221</v>
      </c>
      <c r="B3906" s="116" t="s">
        <v>2847</v>
      </c>
      <c r="C3906" s="165">
        <v>31345</v>
      </c>
      <c r="D3906" s="117">
        <v>5201.009</v>
      </c>
      <c r="E3906" s="147" t="s">
        <v>2855</v>
      </c>
      <c r="F3906" s="116" t="s">
        <v>2856</v>
      </c>
      <c r="G3906" s="471">
        <v>44825</v>
      </c>
      <c r="H3906" s="82">
        <v>46687368.100000001</v>
      </c>
      <c r="I3906" s="197">
        <v>0.624</v>
      </c>
      <c r="J3906" s="15">
        <v>6371.04</v>
      </c>
      <c r="K3906" s="15">
        <v>10210</v>
      </c>
      <c r="L3906" s="15"/>
      <c r="M3906" s="66" t="str">
        <f>TEXT(Table2[[#This Row],[Gd.Dt]],"mmm-yy")</f>
        <v>Sep-22</v>
      </c>
      <c r="N3906" s="46" t="str">
        <f>MID(Table2[[#This Row],[BE]],6,2)</f>
        <v>IB</v>
      </c>
      <c r="O3906" s="46" t="str">
        <f>IF(Table2[[#This Row],[Type]]="IB","EOU",IF(Table2[[#This Row],[Type]]="MB","Local","492"))</f>
        <v>EOU</v>
      </c>
      <c r="P3906" s="46">
        <f>ROUND(Table2[[#This Row],[Cons]]/Table2[[#This Row],[Qty.]],5)</f>
        <v>0.624</v>
      </c>
      <c r="Q3906" s="46" t="b">
        <f>EXACT(Table2[[#This Row],[rate]],Table2[[#This Row],[Check]])</f>
        <v>1</v>
      </c>
      <c r="R3906" s="46"/>
      <c r="S3906" s="46" t="str">
        <f>IF(Table2[[#This Row],[SRO]]="EOU",VLOOKUP(Table2[[#This Row],[BE]],[2]GD.List!$C$3:$N$5014,12,0),IF(Table2[[#This Row],[SRO]]="Local","Polyester Staple Fibre","SRO 492"))</f>
        <v>Raw Cotton</v>
      </c>
    </row>
    <row r="3907" spans="1:19" x14ac:dyDescent="0.25">
      <c r="A3907" s="116" t="s">
        <v>2221</v>
      </c>
      <c r="B3907" s="116" t="s">
        <v>2845</v>
      </c>
      <c r="C3907" s="165">
        <v>55570</v>
      </c>
      <c r="D3907" s="117">
        <v>5201.009</v>
      </c>
      <c r="E3907" s="147" t="s">
        <v>2850</v>
      </c>
      <c r="F3907" s="116" t="s">
        <v>2853</v>
      </c>
      <c r="G3907" s="471">
        <v>44825</v>
      </c>
      <c r="H3907" s="82">
        <v>46006089.159999996</v>
      </c>
      <c r="I3907" s="197">
        <v>0.48980000000000001</v>
      </c>
      <c r="J3907" s="15">
        <v>10554.7</v>
      </c>
      <c r="K3907" s="15">
        <v>21549</v>
      </c>
      <c r="L3907" s="15"/>
      <c r="M3907" s="66" t="str">
        <f>TEXT(Table2[[#This Row],[Gd.Dt]],"mmm-yy")</f>
        <v>Sep-22</v>
      </c>
      <c r="N3907" s="46" t="str">
        <f>MID(Table2[[#This Row],[BE]],6,2)</f>
        <v>IB</v>
      </c>
      <c r="O3907" s="46" t="str">
        <f>IF(Table2[[#This Row],[Type]]="IB","EOU",IF(Table2[[#This Row],[Type]]="MB","Local","492"))</f>
        <v>EOU</v>
      </c>
      <c r="P3907" s="46">
        <f>ROUND(Table2[[#This Row],[Cons]]/Table2[[#This Row],[Qty.]],5)</f>
        <v>0.48980000000000001</v>
      </c>
      <c r="Q3907" s="46" t="b">
        <f>EXACT(Table2[[#This Row],[rate]],Table2[[#This Row],[Check]])</f>
        <v>1</v>
      </c>
      <c r="R3907" s="46"/>
      <c r="S3907" s="46" t="str">
        <f>IF(Table2[[#This Row],[SRO]]="EOU",VLOOKUP(Table2[[#This Row],[BE]],[2]GD.List!$C$3:$N$5014,12,0),IF(Table2[[#This Row],[SRO]]="Local","Polyester Staple Fibre","SRO 492"))</f>
        <v>Raw Cotton</v>
      </c>
    </row>
    <row r="3908" spans="1:19" x14ac:dyDescent="0.25">
      <c r="A3908" s="120" t="s">
        <v>2221</v>
      </c>
      <c r="B3908" s="116" t="s">
        <v>2844</v>
      </c>
      <c r="C3908" s="165">
        <v>1701</v>
      </c>
      <c r="D3908" s="117">
        <v>5201.009</v>
      </c>
      <c r="E3908" s="147" t="s">
        <v>2849</v>
      </c>
      <c r="F3908" s="116" t="s">
        <v>2852</v>
      </c>
      <c r="G3908" s="471">
        <v>44824</v>
      </c>
      <c r="H3908" s="82">
        <v>25076648.370000001</v>
      </c>
      <c r="I3908" s="197">
        <v>0.624</v>
      </c>
      <c r="J3908" s="15">
        <v>5253.46</v>
      </c>
      <c r="K3908" s="15">
        <v>8419</v>
      </c>
      <c r="L3908" s="15"/>
      <c r="M3908" s="66" t="str">
        <f>TEXT(Table2[[#This Row],[Gd.Dt]],"mmm-yy")</f>
        <v>Sep-22</v>
      </c>
      <c r="N3908" s="46" t="str">
        <f>MID(Table2[[#This Row],[BE]],6,2)</f>
        <v>IB</v>
      </c>
      <c r="O3908" s="46" t="str">
        <f>IF(Table2[[#This Row],[Type]]="IB","EOU",IF(Table2[[#This Row],[Type]]="MB","Local","492"))</f>
        <v>EOU</v>
      </c>
      <c r="P3908" s="46">
        <f>ROUND(Table2[[#This Row],[Cons]]/Table2[[#This Row],[Qty.]],5)</f>
        <v>0.624</v>
      </c>
      <c r="Q3908" s="46" t="b">
        <f>EXACT(Table2[[#This Row],[rate]],Table2[[#This Row],[Check]])</f>
        <v>1</v>
      </c>
      <c r="R3908" s="46"/>
      <c r="S3908" s="46" t="str">
        <f>IF(Table2[[#This Row],[SRO]]="EOU",VLOOKUP(Table2[[#This Row],[BE]],[2]GD.List!$C$3:$N$5014,12,0),IF(Table2[[#This Row],[SRO]]="Local","Polyester Staple Fibre","SRO 492"))</f>
        <v>Raw Cotton</v>
      </c>
    </row>
    <row r="3909" spans="1:19" x14ac:dyDescent="0.25">
      <c r="A3909" s="120" t="s">
        <v>2418</v>
      </c>
      <c r="B3909" s="116" t="s">
        <v>2847</v>
      </c>
      <c r="C3909" s="165">
        <v>31345</v>
      </c>
      <c r="D3909" s="117">
        <v>2847</v>
      </c>
      <c r="E3909" s="147" t="s">
        <v>2855</v>
      </c>
      <c r="F3909" s="116" t="s">
        <v>2856</v>
      </c>
      <c r="G3909" s="471">
        <v>44825</v>
      </c>
      <c r="H3909" s="82">
        <v>46687368.100000001</v>
      </c>
      <c r="I3909" s="197">
        <v>0.03</v>
      </c>
      <c r="J3909" s="15">
        <v>478.29</v>
      </c>
      <c r="K3909" s="15">
        <v>15943</v>
      </c>
      <c r="L3909" s="15"/>
      <c r="M3909" s="66" t="str">
        <f>TEXT(Table2[[#This Row],[Gd.Dt]],"mmm-yy")</f>
        <v>Sep-22</v>
      </c>
      <c r="N3909" s="46" t="str">
        <f>MID(Table2[[#This Row],[BE]],6,2)</f>
        <v>IB</v>
      </c>
      <c r="O3909" s="46" t="str">
        <f>IF(Table2[[#This Row],[Type]]="IB","EOU",IF(Table2[[#This Row],[Type]]="MB","Local","492"))</f>
        <v>EOU</v>
      </c>
      <c r="P3909" s="46">
        <f>ROUND(Table2[[#This Row],[Cons]]/Table2[[#This Row],[Qty.]],5)</f>
        <v>0.03</v>
      </c>
      <c r="Q3909" s="46" t="b">
        <f>EXACT(Table2[[#This Row],[rate]],Table2[[#This Row],[Check]])</f>
        <v>1</v>
      </c>
      <c r="R3909" s="46"/>
      <c r="S3909" s="46" t="str">
        <f>IF(Table2[[#This Row],[SRO]]="EOU",VLOOKUP(Table2[[#This Row],[BE]],[2]GD.List!$C$3:$N$5014,12,0),IF(Table2[[#This Row],[SRO]]="Local","Polyester Staple Fibre","SRO 492"))</f>
        <v>Textile Chemical</v>
      </c>
    </row>
    <row r="3910" spans="1:19" x14ac:dyDescent="0.25">
      <c r="A3910" s="119" t="s">
        <v>2704</v>
      </c>
      <c r="B3910" s="116" t="s">
        <v>2845</v>
      </c>
      <c r="C3910" s="165">
        <v>55570</v>
      </c>
      <c r="D3910" s="117">
        <v>3906.9029999999998</v>
      </c>
      <c r="E3910" s="147" t="s">
        <v>2850</v>
      </c>
      <c r="F3910" s="116" t="s">
        <v>2853</v>
      </c>
      <c r="G3910" s="471">
        <v>44825</v>
      </c>
      <c r="H3910" s="82">
        <v>46006089.159999996</v>
      </c>
      <c r="I3910" s="197">
        <v>0.04</v>
      </c>
      <c r="J3910" s="15">
        <v>225.2</v>
      </c>
      <c r="K3910" s="15">
        <v>5630</v>
      </c>
      <c r="L3910" s="15"/>
      <c r="M3910" s="66" t="str">
        <f>TEXT(Table2[[#This Row],[Gd.Dt]],"mmm-yy")</f>
        <v>Sep-22</v>
      </c>
      <c r="N3910" s="46" t="str">
        <f>MID(Table2[[#This Row],[BE]],6,2)</f>
        <v>IB</v>
      </c>
      <c r="O3910" s="46" t="str">
        <f>IF(Table2[[#This Row],[Type]]="IB","EOU",IF(Table2[[#This Row],[Type]]="MB","Local","492"))</f>
        <v>EOU</v>
      </c>
      <c r="P3910" s="46">
        <f>ROUND(Table2[[#This Row],[Cons]]/Table2[[#This Row],[Qty.]],5)</f>
        <v>0.04</v>
      </c>
      <c r="Q3910" s="46" t="b">
        <f>EXACT(Table2[[#This Row],[rate]],Table2[[#This Row],[Check]])</f>
        <v>1</v>
      </c>
      <c r="R3910" s="46"/>
      <c r="S3910" s="46" t="str">
        <f>IF(Table2[[#This Row],[SRO]]="EOU",VLOOKUP(Table2[[#This Row],[BE]],[2]GD.List!$C$3:$N$5014,12,0),IF(Table2[[#This Row],[SRO]]="Local","Polyester Staple Fibre","SRO 492"))</f>
        <v>Textile Chemical</v>
      </c>
    </row>
    <row r="3911" spans="1:19" x14ac:dyDescent="0.25">
      <c r="A3911" s="119" t="s">
        <v>2704</v>
      </c>
      <c r="B3911" s="116" t="s">
        <v>2843</v>
      </c>
      <c r="C3911" s="165">
        <v>38122</v>
      </c>
      <c r="D3911" s="117">
        <v>3906.9029999999998</v>
      </c>
      <c r="E3911" s="147" t="s">
        <v>2848</v>
      </c>
      <c r="F3911" s="116" t="s">
        <v>2851</v>
      </c>
      <c r="G3911" s="471">
        <v>44824</v>
      </c>
      <c r="H3911" s="82">
        <v>31610289.210000001</v>
      </c>
      <c r="I3911" s="197">
        <v>0.04</v>
      </c>
      <c r="J3911" s="15">
        <v>480.24</v>
      </c>
      <c r="K3911" s="15">
        <v>12006</v>
      </c>
      <c r="L3911" s="15"/>
      <c r="M3911" s="66" t="str">
        <f>TEXT(Table2[[#This Row],[Gd.Dt]],"mmm-yy")</f>
        <v>Sep-22</v>
      </c>
      <c r="N3911" s="46" t="str">
        <f>MID(Table2[[#This Row],[BE]],6,2)</f>
        <v>IB</v>
      </c>
      <c r="O3911" s="46" t="str">
        <f>IF(Table2[[#This Row],[Type]]="IB","EOU",IF(Table2[[#This Row],[Type]]="MB","Local","492"))</f>
        <v>EOU</v>
      </c>
      <c r="P3911" s="46">
        <f>ROUND(Table2[[#This Row],[Cons]]/Table2[[#This Row],[Qty.]],5)</f>
        <v>0.04</v>
      </c>
      <c r="Q3911" s="46" t="b">
        <f>EXACT(Table2[[#This Row],[rate]],Table2[[#This Row],[Check]])</f>
        <v>1</v>
      </c>
      <c r="R3911" s="46"/>
      <c r="S3911" s="46" t="str">
        <f>IF(Table2[[#This Row],[SRO]]="EOU",VLOOKUP(Table2[[#This Row],[BE]],[2]GD.List!$C$3:$N$5014,12,0),IF(Table2[[#This Row],[SRO]]="Local","Polyester Staple Fibre","SRO 492"))</f>
        <v>Textile Chemical</v>
      </c>
    </row>
    <row r="3912" spans="1:19" x14ac:dyDescent="0.25">
      <c r="A3912" s="120" t="s">
        <v>2704</v>
      </c>
      <c r="B3912" s="116" t="s">
        <v>2846</v>
      </c>
      <c r="C3912" s="165">
        <v>23935</v>
      </c>
      <c r="D3912" s="117">
        <v>3906.9029999999998</v>
      </c>
      <c r="E3912" s="147" t="s">
        <v>2854</v>
      </c>
      <c r="F3912" s="116" t="s">
        <v>2857</v>
      </c>
      <c r="G3912" s="471">
        <v>44825</v>
      </c>
      <c r="H3912" s="82">
        <v>33604169.68</v>
      </c>
      <c r="I3912" s="197">
        <v>0.04</v>
      </c>
      <c r="J3912" s="15">
        <v>208.32</v>
      </c>
      <c r="K3912" s="15">
        <v>5208</v>
      </c>
      <c r="L3912" s="15"/>
      <c r="M3912" s="66" t="str">
        <f>TEXT(Table2[[#This Row],[Gd.Dt]],"mmm-yy")</f>
        <v>Sep-22</v>
      </c>
      <c r="N3912" s="46" t="str">
        <f>MID(Table2[[#This Row],[BE]],6,2)</f>
        <v>IB</v>
      </c>
      <c r="O3912" s="46" t="str">
        <f>IF(Table2[[#This Row],[Type]]="IB","EOU",IF(Table2[[#This Row],[Type]]="MB","Local","492"))</f>
        <v>EOU</v>
      </c>
      <c r="P3912" s="46">
        <f>ROUND(Table2[[#This Row],[Cons]]/Table2[[#This Row],[Qty.]],5)</f>
        <v>0.04</v>
      </c>
      <c r="Q3912" s="46" t="b">
        <f>EXACT(Table2[[#This Row],[rate]],Table2[[#This Row],[Check]])</f>
        <v>1</v>
      </c>
      <c r="R3912" s="46"/>
      <c r="S3912" s="46" t="str">
        <f>IF(Table2[[#This Row],[SRO]]="EOU",VLOOKUP(Table2[[#This Row],[BE]],[2]GD.List!$C$3:$N$5014,12,0),IF(Table2[[#This Row],[SRO]]="Local","Polyester Staple Fibre","SRO 492"))</f>
        <v>Textile Chemical</v>
      </c>
    </row>
    <row r="3913" spans="1:19" x14ac:dyDescent="0.25">
      <c r="A3913" s="119" t="s">
        <v>2733</v>
      </c>
      <c r="B3913" s="116" t="s">
        <v>2847</v>
      </c>
      <c r="C3913" s="165">
        <v>31345</v>
      </c>
      <c r="D3913" s="117">
        <v>2847</v>
      </c>
      <c r="E3913" s="147" t="s">
        <v>2855</v>
      </c>
      <c r="F3913" s="116" t="s">
        <v>2856</v>
      </c>
      <c r="G3913" s="471">
        <v>44825</v>
      </c>
      <c r="H3913" s="82">
        <v>46687368.100000001</v>
      </c>
      <c r="I3913" s="197">
        <v>0.03</v>
      </c>
      <c r="J3913" s="15">
        <v>220.62</v>
      </c>
      <c r="K3913" s="15">
        <v>7354</v>
      </c>
      <c r="L3913" s="15"/>
      <c r="M3913" s="66" t="str">
        <f>TEXT(Table2[[#This Row],[Gd.Dt]],"mmm-yy")</f>
        <v>Sep-22</v>
      </c>
      <c r="N3913" s="46" t="str">
        <f>MID(Table2[[#This Row],[BE]],6,2)</f>
        <v>IB</v>
      </c>
      <c r="O3913" s="46" t="str">
        <f>IF(Table2[[#This Row],[Type]]="IB","EOU",IF(Table2[[#This Row],[Type]]="MB","Local","492"))</f>
        <v>EOU</v>
      </c>
      <c r="P3913" s="46">
        <f>ROUND(Table2[[#This Row],[Cons]]/Table2[[#This Row],[Qty.]],5)</f>
        <v>0.03</v>
      </c>
      <c r="Q3913" s="46" t="b">
        <f>EXACT(Table2[[#This Row],[rate]],Table2[[#This Row],[Check]])</f>
        <v>1</v>
      </c>
      <c r="R3913" s="46"/>
      <c r="S3913" s="46" t="str">
        <f>IF(Table2[[#This Row],[SRO]]="EOU",VLOOKUP(Table2[[#This Row],[BE]],[2]GD.List!$C$3:$N$5014,12,0),IF(Table2[[#This Row],[SRO]]="Local","Polyester Staple Fibre","SRO 492"))</f>
        <v>Textile Chemical</v>
      </c>
    </row>
    <row r="3914" spans="1:19" x14ac:dyDescent="0.25">
      <c r="A3914" s="119" t="s">
        <v>2733</v>
      </c>
      <c r="B3914" s="116" t="s">
        <v>2845</v>
      </c>
      <c r="C3914" s="165">
        <v>55570</v>
      </c>
      <c r="D3914" s="117">
        <v>2847</v>
      </c>
      <c r="E3914" s="147" t="s">
        <v>2850</v>
      </c>
      <c r="F3914" s="116" t="s">
        <v>2853</v>
      </c>
      <c r="G3914" s="471">
        <v>44825</v>
      </c>
      <c r="H3914" s="82">
        <v>46006089.159999996</v>
      </c>
      <c r="I3914" s="197">
        <v>0.03</v>
      </c>
      <c r="J3914" s="15">
        <v>646.47</v>
      </c>
      <c r="K3914" s="15">
        <v>21549</v>
      </c>
      <c r="L3914" s="15"/>
      <c r="M3914" s="66" t="str">
        <f>TEXT(Table2[[#This Row],[Gd.Dt]],"mmm-yy")</f>
        <v>Sep-22</v>
      </c>
      <c r="N3914" s="46" t="str">
        <f>MID(Table2[[#This Row],[BE]],6,2)</f>
        <v>IB</v>
      </c>
      <c r="O3914" s="46" t="str">
        <f>IF(Table2[[#This Row],[Type]]="IB","EOU",IF(Table2[[#This Row],[Type]]="MB","Local","492"))</f>
        <v>EOU</v>
      </c>
      <c r="P3914" s="46">
        <f>ROUND(Table2[[#This Row],[Cons]]/Table2[[#This Row],[Qty.]],5)</f>
        <v>0.03</v>
      </c>
      <c r="Q3914" s="46" t="b">
        <f>EXACT(Table2[[#This Row],[rate]],Table2[[#This Row],[Check]])</f>
        <v>1</v>
      </c>
      <c r="R3914" s="46"/>
      <c r="S3914" s="46" t="str">
        <f>IF(Table2[[#This Row],[SRO]]="EOU",VLOOKUP(Table2[[#This Row],[BE]],[2]GD.List!$C$3:$N$5014,12,0),IF(Table2[[#This Row],[SRO]]="Local","Polyester Staple Fibre","SRO 492"))</f>
        <v>Textile Chemical</v>
      </c>
    </row>
    <row r="3915" spans="1:19" x14ac:dyDescent="0.25">
      <c r="A3915" s="119" t="s">
        <v>2733</v>
      </c>
      <c r="B3915" s="116" t="s">
        <v>2843</v>
      </c>
      <c r="C3915" s="165">
        <v>38122</v>
      </c>
      <c r="D3915" s="117">
        <v>2847</v>
      </c>
      <c r="E3915" s="147" t="s">
        <v>2848</v>
      </c>
      <c r="F3915" s="116" t="s">
        <v>2851</v>
      </c>
      <c r="G3915" s="471">
        <v>44824</v>
      </c>
      <c r="H3915" s="82">
        <v>31610289.210000001</v>
      </c>
      <c r="I3915" s="197">
        <v>0.03</v>
      </c>
      <c r="J3915" s="15">
        <v>369.21</v>
      </c>
      <c r="K3915" s="15">
        <v>12307</v>
      </c>
      <c r="L3915" s="15"/>
      <c r="M3915" s="66" t="str">
        <f>TEXT(Table2[[#This Row],[Gd.Dt]],"mmm-yy")</f>
        <v>Sep-22</v>
      </c>
      <c r="N3915" s="46" t="str">
        <f>MID(Table2[[#This Row],[BE]],6,2)</f>
        <v>IB</v>
      </c>
      <c r="O3915" s="46" t="str">
        <f>IF(Table2[[#This Row],[Type]]="IB","EOU",IF(Table2[[#This Row],[Type]]="MB","Local","492"))</f>
        <v>EOU</v>
      </c>
      <c r="P3915" s="46">
        <f>ROUND(Table2[[#This Row],[Cons]]/Table2[[#This Row],[Qty.]],5)</f>
        <v>0.03</v>
      </c>
      <c r="Q3915" s="46" t="b">
        <f>EXACT(Table2[[#This Row],[rate]],Table2[[#This Row],[Check]])</f>
        <v>1</v>
      </c>
      <c r="R3915" s="46"/>
      <c r="S3915" s="46" t="str">
        <f>IF(Table2[[#This Row],[SRO]]="EOU",VLOOKUP(Table2[[#This Row],[BE]],[2]GD.List!$C$3:$N$5014,12,0),IF(Table2[[#This Row],[SRO]]="Local","Polyester Staple Fibre","SRO 492"))</f>
        <v>Textile Chemical</v>
      </c>
    </row>
    <row r="3916" spans="1:19" x14ac:dyDescent="0.25">
      <c r="A3916" s="119" t="s">
        <v>2733</v>
      </c>
      <c r="B3916" s="116" t="s">
        <v>2846</v>
      </c>
      <c r="C3916" s="165">
        <v>23935</v>
      </c>
      <c r="D3916" s="117">
        <v>2847</v>
      </c>
      <c r="E3916" s="147" t="s">
        <v>2854</v>
      </c>
      <c r="F3916" s="116" t="s">
        <v>2857</v>
      </c>
      <c r="G3916" s="471">
        <v>44825</v>
      </c>
      <c r="H3916" s="82">
        <v>33604169.68</v>
      </c>
      <c r="I3916" s="197">
        <v>0.03</v>
      </c>
      <c r="J3916" s="15">
        <v>419.16</v>
      </c>
      <c r="K3916" s="15">
        <v>13972</v>
      </c>
      <c r="L3916" s="15"/>
      <c r="M3916" s="66" t="str">
        <f>TEXT(Table2[[#This Row],[Gd.Dt]],"mmm-yy")</f>
        <v>Sep-22</v>
      </c>
      <c r="N3916" s="46" t="str">
        <f>MID(Table2[[#This Row],[BE]],6,2)</f>
        <v>IB</v>
      </c>
      <c r="O3916" s="46" t="str">
        <f>IF(Table2[[#This Row],[Type]]="IB","EOU",IF(Table2[[#This Row],[Type]]="MB","Local","492"))</f>
        <v>EOU</v>
      </c>
      <c r="P3916" s="46">
        <f>ROUND(Table2[[#This Row],[Cons]]/Table2[[#This Row],[Qty.]],5)</f>
        <v>0.03</v>
      </c>
      <c r="Q3916" s="46" t="b">
        <f>EXACT(Table2[[#This Row],[rate]],Table2[[#This Row],[Check]])</f>
        <v>1</v>
      </c>
      <c r="R3916" s="46"/>
      <c r="S3916" s="46" t="str">
        <f>IF(Table2[[#This Row],[SRO]]="EOU",VLOOKUP(Table2[[#This Row],[BE]],[2]GD.List!$C$3:$N$5014,12,0),IF(Table2[[#This Row],[SRO]]="Local","Polyester Staple Fibre","SRO 492"))</f>
        <v>Textile Chemical</v>
      </c>
    </row>
    <row r="3917" spans="1:19" x14ac:dyDescent="0.25">
      <c r="A3917" s="120" t="s">
        <v>2733</v>
      </c>
      <c r="B3917" s="116" t="s">
        <v>2844</v>
      </c>
      <c r="C3917" s="165">
        <v>1701</v>
      </c>
      <c r="D3917" s="117">
        <v>2847</v>
      </c>
      <c r="E3917" s="147" t="s">
        <v>2849</v>
      </c>
      <c r="F3917" s="116" t="s">
        <v>2852</v>
      </c>
      <c r="G3917" s="471">
        <v>44824</v>
      </c>
      <c r="H3917" s="82">
        <v>25076648.370000001</v>
      </c>
      <c r="I3917" s="197">
        <v>0.03</v>
      </c>
      <c r="J3917" s="15">
        <v>252.57</v>
      </c>
      <c r="K3917" s="15">
        <v>8419</v>
      </c>
      <c r="L3917" s="15"/>
      <c r="M3917" s="66" t="str">
        <f>TEXT(Table2[[#This Row],[Gd.Dt]],"mmm-yy")</f>
        <v>Sep-22</v>
      </c>
      <c r="N3917" s="46" t="str">
        <f>MID(Table2[[#This Row],[BE]],6,2)</f>
        <v>IB</v>
      </c>
      <c r="O3917" s="46" t="str">
        <f>IF(Table2[[#This Row],[Type]]="IB","EOU",IF(Table2[[#This Row],[Type]]="MB","Local","492"))</f>
        <v>EOU</v>
      </c>
      <c r="P3917" s="46">
        <f>ROUND(Table2[[#This Row],[Cons]]/Table2[[#This Row],[Qty.]],5)</f>
        <v>0.03</v>
      </c>
      <c r="Q3917" s="46" t="b">
        <f>EXACT(Table2[[#This Row],[rate]],Table2[[#This Row],[Check]])</f>
        <v>1</v>
      </c>
      <c r="R3917" s="46"/>
      <c r="S3917" s="46" t="str">
        <f>IF(Table2[[#This Row],[SRO]]="EOU",VLOOKUP(Table2[[#This Row],[BE]],[2]GD.List!$C$3:$N$5014,12,0),IF(Table2[[#This Row],[SRO]]="Local","Polyester Staple Fibre","SRO 492"))</f>
        <v>Textile Chemical</v>
      </c>
    </row>
    <row r="3918" spans="1:19" x14ac:dyDescent="0.25">
      <c r="A3918" s="119" t="s">
        <v>2734</v>
      </c>
      <c r="B3918" s="116" t="s">
        <v>2845</v>
      </c>
      <c r="C3918" s="165">
        <v>55570</v>
      </c>
      <c r="D3918" s="117">
        <v>3909.5</v>
      </c>
      <c r="E3918" s="147" t="s">
        <v>2850</v>
      </c>
      <c r="F3918" s="116" t="s">
        <v>2853</v>
      </c>
      <c r="G3918" s="471">
        <v>44825</v>
      </c>
      <c r="H3918" s="82">
        <v>46006089.159999996</v>
      </c>
      <c r="I3918" s="197">
        <v>0.04</v>
      </c>
      <c r="J3918" s="15">
        <v>225.2</v>
      </c>
      <c r="K3918" s="15">
        <v>5630</v>
      </c>
      <c r="L3918" s="15"/>
      <c r="M3918" s="66" t="str">
        <f>TEXT(Table2[[#This Row],[Gd.Dt]],"mmm-yy")</f>
        <v>Sep-22</v>
      </c>
      <c r="N3918" s="46" t="str">
        <f>MID(Table2[[#This Row],[BE]],6,2)</f>
        <v>IB</v>
      </c>
      <c r="O3918" s="46" t="str">
        <f>IF(Table2[[#This Row],[Type]]="IB","EOU",IF(Table2[[#This Row],[Type]]="MB","Local","492"))</f>
        <v>EOU</v>
      </c>
      <c r="P3918" s="46">
        <f>ROUND(Table2[[#This Row],[Cons]]/Table2[[#This Row],[Qty.]],5)</f>
        <v>0.04</v>
      </c>
      <c r="Q3918" s="46" t="b">
        <f>EXACT(Table2[[#This Row],[rate]],Table2[[#This Row],[Check]])</f>
        <v>1</v>
      </c>
      <c r="R3918" s="46"/>
      <c r="S3918" s="46" t="str">
        <f>IF(Table2[[#This Row],[SRO]]="EOU",VLOOKUP(Table2[[#This Row],[BE]],[2]GD.List!$C$3:$N$5014,12,0),IF(Table2[[#This Row],[SRO]]="Local","Polyester Staple Fibre","SRO 492"))</f>
        <v>Textile Chemical</v>
      </c>
    </row>
    <row r="3919" spans="1:19" x14ac:dyDescent="0.25">
      <c r="A3919" s="119" t="s">
        <v>2734</v>
      </c>
      <c r="B3919" s="116" t="s">
        <v>2843</v>
      </c>
      <c r="C3919" s="165">
        <v>38122</v>
      </c>
      <c r="D3919" s="117">
        <v>3909.5</v>
      </c>
      <c r="E3919" s="147" t="s">
        <v>2848</v>
      </c>
      <c r="F3919" s="116" t="s">
        <v>2851</v>
      </c>
      <c r="G3919" s="471">
        <v>44824</v>
      </c>
      <c r="H3919" s="82">
        <v>31610289.210000001</v>
      </c>
      <c r="I3919" s="197">
        <v>0.04</v>
      </c>
      <c r="J3919" s="15">
        <v>480.24</v>
      </c>
      <c r="K3919" s="15">
        <v>12006</v>
      </c>
      <c r="L3919" s="15"/>
      <c r="M3919" s="66" t="str">
        <f>TEXT(Table2[[#This Row],[Gd.Dt]],"mmm-yy")</f>
        <v>Sep-22</v>
      </c>
      <c r="N3919" s="46" t="str">
        <f>MID(Table2[[#This Row],[BE]],6,2)</f>
        <v>IB</v>
      </c>
      <c r="O3919" s="46" t="str">
        <f>IF(Table2[[#This Row],[Type]]="IB","EOU",IF(Table2[[#This Row],[Type]]="MB","Local","492"))</f>
        <v>EOU</v>
      </c>
      <c r="P3919" s="46">
        <f>ROUND(Table2[[#This Row],[Cons]]/Table2[[#This Row],[Qty.]],5)</f>
        <v>0.04</v>
      </c>
      <c r="Q3919" s="46" t="b">
        <f>EXACT(Table2[[#This Row],[rate]],Table2[[#This Row],[Check]])</f>
        <v>1</v>
      </c>
      <c r="R3919" s="46"/>
      <c r="S3919" s="46" t="str">
        <f>IF(Table2[[#This Row],[SRO]]="EOU",VLOOKUP(Table2[[#This Row],[BE]],[2]GD.List!$C$3:$N$5014,12,0),IF(Table2[[#This Row],[SRO]]="Local","Polyester Staple Fibre","SRO 492"))</f>
        <v>Textile Chemical</v>
      </c>
    </row>
    <row r="3920" spans="1:19" x14ac:dyDescent="0.25">
      <c r="A3920" s="120" t="s">
        <v>2734</v>
      </c>
      <c r="B3920" s="116" t="s">
        <v>2846</v>
      </c>
      <c r="C3920" s="165">
        <v>23935</v>
      </c>
      <c r="D3920" s="117">
        <v>3909.5</v>
      </c>
      <c r="E3920" s="147" t="s">
        <v>2854</v>
      </c>
      <c r="F3920" s="116" t="s">
        <v>2857</v>
      </c>
      <c r="G3920" s="471">
        <v>44825</v>
      </c>
      <c r="H3920" s="82">
        <v>33604169.68</v>
      </c>
      <c r="I3920" s="197">
        <v>0.04</v>
      </c>
      <c r="J3920" s="15">
        <v>208.32</v>
      </c>
      <c r="K3920" s="15">
        <v>5208</v>
      </c>
      <c r="L3920" s="15"/>
      <c r="M3920" s="66" t="str">
        <f>TEXT(Table2[[#This Row],[Gd.Dt]],"mmm-yy")</f>
        <v>Sep-22</v>
      </c>
      <c r="N3920" s="46" t="str">
        <f>MID(Table2[[#This Row],[BE]],6,2)</f>
        <v>IB</v>
      </c>
      <c r="O3920" s="46" t="str">
        <f>IF(Table2[[#This Row],[Type]]="IB","EOU",IF(Table2[[#This Row],[Type]]="MB","Local","492"))</f>
        <v>EOU</v>
      </c>
      <c r="P3920" s="46">
        <f>ROUND(Table2[[#This Row],[Cons]]/Table2[[#This Row],[Qty.]],5)</f>
        <v>0.04</v>
      </c>
      <c r="Q3920" s="46" t="b">
        <f>EXACT(Table2[[#This Row],[rate]],Table2[[#This Row],[Check]])</f>
        <v>1</v>
      </c>
      <c r="R3920" s="46"/>
      <c r="S3920" s="46" t="str">
        <f>IF(Table2[[#This Row],[SRO]]="EOU",VLOOKUP(Table2[[#This Row],[BE]],[2]GD.List!$C$3:$N$5014,12,0),IF(Table2[[#This Row],[SRO]]="Local","Polyester Staple Fibre","SRO 492"))</f>
        <v>Textile Chemical</v>
      </c>
    </row>
    <row r="3921" spans="1:19" x14ac:dyDescent="0.25">
      <c r="A3921" s="119" t="s">
        <v>2797</v>
      </c>
      <c r="B3921" s="119" t="s">
        <v>2843</v>
      </c>
      <c r="C3921" s="170">
        <v>38122</v>
      </c>
      <c r="D3921" s="171">
        <v>5407.52</v>
      </c>
      <c r="E3921" s="27" t="s">
        <v>2848</v>
      </c>
      <c r="F3921" s="119" t="s">
        <v>2851</v>
      </c>
      <c r="G3921" s="28">
        <v>44824</v>
      </c>
      <c r="H3921" s="172">
        <v>31610289.210000001</v>
      </c>
      <c r="I3921" s="33">
        <v>1.0101</v>
      </c>
      <c r="J3921" s="30">
        <v>304.04000000000002</v>
      </c>
      <c r="K3921" s="30">
        <v>301</v>
      </c>
      <c r="L3921" s="30"/>
      <c r="M3921" s="67" t="str">
        <f>TEXT(Table2[[#This Row],[Gd.Dt]],"mmm-yy")</f>
        <v>Sep-22</v>
      </c>
      <c r="N3921" s="47" t="str">
        <f>MID(Table2[[#This Row],[BE]],6,2)</f>
        <v>IB</v>
      </c>
      <c r="O3921" s="47" t="str">
        <f>IF(Table2[[#This Row],[Type]]="IB","EOU",IF(Table2[[#This Row],[Type]]="MB","Local","492"))</f>
        <v>EOU</v>
      </c>
      <c r="P3921" s="47">
        <f>ROUND(Table2[[#This Row],[Cons]]/Table2[[#This Row],[Qty.]],5)</f>
        <v>1.0101</v>
      </c>
      <c r="Q3921" s="47" t="b">
        <f>EXACT(Table2[[#This Row],[rate]],Table2[[#This Row],[Check]])</f>
        <v>1</v>
      </c>
      <c r="R3921" s="47"/>
      <c r="S3921" s="47" t="str">
        <f>IF(Table2[[#This Row],[SRO]]="EOU",VLOOKUP(Table2[[#This Row],[BE]],[2]GD.List!$C$3:$N$5014,12,0),IF(Table2[[#This Row],[SRO]]="Local","Polyester Staple Fibre","SRO 492"))</f>
        <v>Polyester Fabric</v>
      </c>
    </row>
    <row r="3922" spans="1:19" x14ac:dyDescent="0.25">
      <c r="A3922" s="116" t="s">
        <v>2221</v>
      </c>
      <c r="B3922" s="116" t="s">
        <v>2866</v>
      </c>
      <c r="C3922" s="165">
        <v>16210</v>
      </c>
      <c r="D3922" s="117">
        <v>5201.009</v>
      </c>
      <c r="E3922" s="147" t="s">
        <v>2873</v>
      </c>
      <c r="F3922" s="116" t="s">
        <v>2874</v>
      </c>
      <c r="G3922" s="471">
        <v>44828</v>
      </c>
      <c r="H3922" s="82">
        <v>33582811.960000001</v>
      </c>
      <c r="I3922" s="197">
        <v>0.48980000000000001</v>
      </c>
      <c r="J3922" s="15">
        <v>3769.9900000000002</v>
      </c>
      <c r="K3922" s="15">
        <v>7697</v>
      </c>
      <c r="L3922" s="15"/>
      <c r="M3922" s="66" t="str">
        <f>TEXT(Table2[[#This Row],[Gd.Dt]],"mmm-yy")</f>
        <v>Sep-22</v>
      </c>
      <c r="N3922" s="46" t="str">
        <f>MID(Table2[[#This Row],[BE]],6,2)</f>
        <v>IB</v>
      </c>
      <c r="O3922" s="46" t="str">
        <f>IF(Table2[[#This Row],[Type]]="IB","EOU",IF(Table2[[#This Row],[Type]]="MB","Local","492"))</f>
        <v>EOU</v>
      </c>
      <c r="P3922" s="46">
        <f>ROUND(Table2[[#This Row],[Cons]]/Table2[[#This Row],[Qty.]],5)</f>
        <v>0.48980000000000001</v>
      </c>
      <c r="Q3922" s="46" t="b">
        <f>EXACT(Table2[[#This Row],[rate]],Table2[[#This Row],[Check]])</f>
        <v>1</v>
      </c>
      <c r="R3922" s="46"/>
      <c r="S3922" s="46" t="str">
        <f>IF(Table2[[#This Row],[SRO]]="EOU",VLOOKUP(Table2[[#This Row],[BE]],[2]GD.List!$C$3:$N$5014,12,0),IF(Table2[[#This Row],[SRO]]="Local","Polyester Staple Fibre","SRO 492"))</f>
        <v>Raw Cotton</v>
      </c>
    </row>
    <row r="3923" spans="1:19" x14ac:dyDescent="0.25">
      <c r="A3923" s="116" t="s">
        <v>2221</v>
      </c>
      <c r="B3923" s="116" t="s">
        <v>2861</v>
      </c>
      <c r="C3923" s="165">
        <v>4014</v>
      </c>
      <c r="D3923" s="117">
        <v>5201.009</v>
      </c>
      <c r="E3923" s="147" t="s">
        <v>2867</v>
      </c>
      <c r="F3923" s="116" t="s">
        <v>2875</v>
      </c>
      <c r="G3923" s="471">
        <v>44827</v>
      </c>
      <c r="H3923" s="82">
        <v>71664118.099999994</v>
      </c>
      <c r="I3923" s="197">
        <v>0.624</v>
      </c>
      <c r="J3923" s="15">
        <v>19435.103999999999</v>
      </c>
      <c r="K3923" s="15">
        <v>31146</v>
      </c>
      <c r="L3923" s="15"/>
      <c r="M3923" s="66" t="str">
        <f>TEXT(Table2[[#This Row],[Gd.Dt]],"mmm-yy")</f>
        <v>Sep-22</v>
      </c>
      <c r="N3923" s="46" t="str">
        <f>MID(Table2[[#This Row],[BE]],6,2)</f>
        <v>IB</v>
      </c>
      <c r="O3923" s="46" t="str">
        <f>IF(Table2[[#This Row],[Type]]="IB","EOU",IF(Table2[[#This Row],[Type]]="MB","Local","492"))</f>
        <v>EOU</v>
      </c>
      <c r="P3923" s="46">
        <f>ROUND(Table2[[#This Row],[Cons]]/Table2[[#This Row],[Qty.]],5)</f>
        <v>0.624</v>
      </c>
      <c r="Q3923" s="46" t="b">
        <f>EXACT(Table2[[#This Row],[rate]],Table2[[#This Row],[Check]])</f>
        <v>1</v>
      </c>
      <c r="R3923" s="46"/>
      <c r="S3923" s="46" t="str">
        <f>IF(Table2[[#This Row],[SRO]]="EOU",VLOOKUP(Table2[[#This Row],[BE]],[2]GD.List!$C$3:$N$5014,12,0),IF(Table2[[#This Row],[SRO]]="Local","Polyester Staple Fibre","SRO 492"))</f>
        <v>Raw Cotton</v>
      </c>
    </row>
    <row r="3924" spans="1:19" x14ac:dyDescent="0.25">
      <c r="A3924" s="120" t="s">
        <v>2221</v>
      </c>
      <c r="B3924" s="116" t="s">
        <v>2863</v>
      </c>
      <c r="C3924" s="165">
        <v>4320</v>
      </c>
      <c r="D3924" s="117">
        <v>5201.009</v>
      </c>
      <c r="E3924" s="147" t="s">
        <v>2870</v>
      </c>
      <c r="F3924" s="116" t="s">
        <v>2876</v>
      </c>
      <c r="G3924" s="471">
        <v>44828</v>
      </c>
      <c r="H3924" s="82">
        <v>107056709.34</v>
      </c>
      <c r="I3924" s="197">
        <v>0.624</v>
      </c>
      <c r="J3924" s="15">
        <v>12531.17</v>
      </c>
      <c r="K3924" s="15">
        <v>20082</v>
      </c>
      <c r="L3924" s="15"/>
      <c r="M3924" s="66" t="str">
        <f>TEXT(Table2[[#This Row],[Gd.Dt]],"mmm-yy")</f>
        <v>Sep-22</v>
      </c>
      <c r="N3924" s="46" t="str">
        <f>MID(Table2[[#This Row],[BE]],6,2)</f>
        <v>IB</v>
      </c>
      <c r="O3924" s="46" t="str">
        <f>IF(Table2[[#This Row],[Type]]="IB","EOU",IF(Table2[[#This Row],[Type]]="MB","Local","492"))</f>
        <v>EOU</v>
      </c>
      <c r="P3924" s="46">
        <f>ROUND(Table2[[#This Row],[Cons]]/Table2[[#This Row],[Qty.]],5)</f>
        <v>0.624</v>
      </c>
      <c r="Q3924" s="46" t="b">
        <f>EXACT(Table2[[#This Row],[rate]],Table2[[#This Row],[Check]])</f>
        <v>1</v>
      </c>
      <c r="R3924" s="46"/>
      <c r="S3924" s="46" t="str">
        <f>IF(Table2[[#This Row],[SRO]]="EOU",VLOOKUP(Table2[[#This Row],[BE]],[2]GD.List!$C$3:$N$5014,12,0),IF(Table2[[#This Row],[SRO]]="Local","Polyester Staple Fibre","SRO 492"))</f>
        <v>Raw Cotton</v>
      </c>
    </row>
    <row r="3925" spans="1:19" x14ac:dyDescent="0.25">
      <c r="A3925" s="120" t="s">
        <v>2672</v>
      </c>
      <c r="B3925" s="116" t="s">
        <v>2858</v>
      </c>
      <c r="C3925" s="165">
        <v>3404</v>
      </c>
      <c r="D3925" s="117">
        <v>3402.9</v>
      </c>
      <c r="E3925" s="147" t="s">
        <v>2859</v>
      </c>
      <c r="F3925" s="116" t="s">
        <v>2860</v>
      </c>
      <c r="G3925" s="471">
        <v>44825</v>
      </c>
      <c r="H3925" s="82">
        <v>15555739.07</v>
      </c>
      <c r="I3925" s="197">
        <v>7.0000000000000007E-2</v>
      </c>
      <c r="J3925" s="15">
        <v>258.51</v>
      </c>
      <c r="K3925" s="15">
        <v>3693</v>
      </c>
      <c r="L3925" s="15"/>
      <c r="M3925" s="66" t="str">
        <f>TEXT(Table2[[#This Row],[Gd.Dt]],"mmm-yy")</f>
        <v>Sep-22</v>
      </c>
      <c r="N3925" s="46" t="str">
        <f>MID(Table2[[#This Row],[BE]],6,2)</f>
        <v>IB</v>
      </c>
      <c r="O3925" s="46" t="str">
        <f>IF(Table2[[#This Row],[Type]]="IB","EOU",IF(Table2[[#This Row],[Type]]="MB","Local","492"))</f>
        <v>EOU</v>
      </c>
      <c r="P3925" s="46">
        <f>ROUND(Table2[[#This Row],[Cons]]/Table2[[#This Row],[Qty.]],5)</f>
        <v>7.0000000000000007E-2</v>
      </c>
      <c r="Q3925" s="46" t="b">
        <f>EXACT(Table2[[#This Row],[rate]],Table2[[#This Row],[Check]])</f>
        <v>1</v>
      </c>
      <c r="R3925" s="46"/>
      <c r="S3925" s="46" t="str">
        <f>IF(Table2[[#This Row],[SRO]]="EOU",VLOOKUP(Table2[[#This Row],[BE]],[2]GD.List!$C$3:$N$5014,12,0),IF(Table2[[#This Row],[SRO]]="Local","Polyester Staple Fibre","SRO 492"))</f>
        <v>Textile Chemical</v>
      </c>
    </row>
    <row r="3926" spans="1:19" x14ac:dyDescent="0.25">
      <c r="A3926" s="119" t="s">
        <v>2704</v>
      </c>
      <c r="B3926" s="116" t="s">
        <v>2858</v>
      </c>
      <c r="C3926" s="165">
        <v>3404</v>
      </c>
      <c r="D3926" s="117">
        <v>3906.9029999999998</v>
      </c>
      <c r="E3926" s="147" t="s">
        <v>2859</v>
      </c>
      <c r="F3926" s="116" t="s">
        <v>2860</v>
      </c>
      <c r="G3926" s="471">
        <v>44825</v>
      </c>
      <c r="H3926" s="82">
        <v>15555739.07</v>
      </c>
      <c r="I3926" s="197">
        <v>0.04</v>
      </c>
      <c r="J3926" s="15">
        <v>174.72</v>
      </c>
      <c r="K3926" s="15">
        <v>4368</v>
      </c>
      <c r="L3926" s="15"/>
      <c r="M3926" s="66" t="str">
        <f>TEXT(Table2[[#This Row],[Gd.Dt]],"mmm-yy")</f>
        <v>Sep-22</v>
      </c>
      <c r="N3926" s="46" t="str">
        <f>MID(Table2[[#This Row],[BE]],6,2)</f>
        <v>IB</v>
      </c>
      <c r="O3926" s="46" t="str">
        <f>IF(Table2[[#This Row],[Type]]="IB","EOU",IF(Table2[[#This Row],[Type]]="MB","Local","492"))</f>
        <v>EOU</v>
      </c>
      <c r="P3926" s="46">
        <f>ROUND(Table2[[#This Row],[Cons]]/Table2[[#This Row],[Qty.]],5)</f>
        <v>0.04</v>
      </c>
      <c r="Q3926" s="46" t="b">
        <f>EXACT(Table2[[#This Row],[rate]],Table2[[#This Row],[Check]])</f>
        <v>1</v>
      </c>
      <c r="R3926" s="46"/>
      <c r="S3926" s="46" t="str">
        <f>IF(Table2[[#This Row],[SRO]]="EOU",VLOOKUP(Table2[[#This Row],[BE]],[2]GD.List!$C$3:$N$5014,12,0),IF(Table2[[#This Row],[SRO]]="Local","Polyester Staple Fibre","SRO 492"))</f>
        <v>Textile Chemical</v>
      </c>
    </row>
    <row r="3927" spans="1:19" x14ac:dyDescent="0.25">
      <c r="A3927" s="120" t="s">
        <v>2704</v>
      </c>
      <c r="B3927" s="116" t="s">
        <v>2861</v>
      </c>
      <c r="C3927" s="165">
        <v>4014</v>
      </c>
      <c r="D3927" s="117">
        <v>3906.9029999999998</v>
      </c>
      <c r="E3927" s="147" t="s">
        <v>2867</v>
      </c>
      <c r="F3927" s="116" t="s">
        <v>2875</v>
      </c>
      <c r="G3927" s="471">
        <v>44827</v>
      </c>
      <c r="H3927" s="82">
        <v>71664118.099999994</v>
      </c>
      <c r="I3927" s="197">
        <v>0.04</v>
      </c>
      <c r="J3927" s="15">
        <v>112.24</v>
      </c>
      <c r="K3927" s="15">
        <v>2806</v>
      </c>
      <c r="L3927" s="15"/>
      <c r="M3927" s="66" t="str">
        <f>TEXT(Table2[[#This Row],[Gd.Dt]],"mmm-yy")</f>
        <v>Sep-22</v>
      </c>
      <c r="N3927" s="46" t="str">
        <f>MID(Table2[[#This Row],[BE]],6,2)</f>
        <v>IB</v>
      </c>
      <c r="O3927" s="46" t="str">
        <f>IF(Table2[[#This Row],[Type]]="IB","EOU",IF(Table2[[#This Row],[Type]]="MB","Local","492"))</f>
        <v>EOU</v>
      </c>
      <c r="P3927" s="46">
        <f>ROUND(Table2[[#This Row],[Cons]]/Table2[[#This Row],[Qty.]],5)</f>
        <v>0.04</v>
      </c>
      <c r="Q3927" s="46" t="b">
        <f>EXACT(Table2[[#This Row],[rate]],Table2[[#This Row],[Check]])</f>
        <v>1</v>
      </c>
      <c r="R3927" s="46"/>
      <c r="S3927" s="46" t="str">
        <f>IF(Table2[[#This Row],[SRO]]="EOU",VLOOKUP(Table2[[#This Row],[BE]],[2]GD.List!$C$3:$N$5014,12,0),IF(Table2[[#This Row],[SRO]]="Local","Polyester Staple Fibre","SRO 492"))</f>
        <v>Textile Chemical</v>
      </c>
    </row>
    <row r="3928" spans="1:19" x14ac:dyDescent="0.25">
      <c r="A3928" s="119" t="s">
        <v>2733</v>
      </c>
      <c r="B3928" s="116" t="s">
        <v>2858</v>
      </c>
      <c r="C3928" s="165">
        <v>3404</v>
      </c>
      <c r="D3928" s="117">
        <v>2847</v>
      </c>
      <c r="E3928" s="147" t="s">
        <v>2859</v>
      </c>
      <c r="F3928" s="116" t="s">
        <v>2860</v>
      </c>
      <c r="G3928" s="471">
        <v>44825</v>
      </c>
      <c r="H3928" s="82">
        <v>15555739.07</v>
      </c>
      <c r="I3928" s="197">
        <v>0.03</v>
      </c>
      <c r="J3928" s="15">
        <v>131.04000000000002</v>
      </c>
      <c r="K3928" s="15">
        <v>4368</v>
      </c>
      <c r="L3928" s="15"/>
      <c r="M3928" s="66" t="str">
        <f>TEXT(Table2[[#This Row],[Gd.Dt]],"mmm-yy")</f>
        <v>Sep-22</v>
      </c>
      <c r="N3928" s="46" t="str">
        <f>MID(Table2[[#This Row],[BE]],6,2)</f>
        <v>IB</v>
      </c>
      <c r="O3928" s="46" t="str">
        <f>IF(Table2[[#This Row],[Type]]="IB","EOU",IF(Table2[[#This Row],[Type]]="MB","Local","492"))</f>
        <v>EOU</v>
      </c>
      <c r="P3928" s="46">
        <f>ROUND(Table2[[#This Row],[Cons]]/Table2[[#This Row],[Qty.]],5)</f>
        <v>0.03</v>
      </c>
      <c r="Q3928" s="46" t="b">
        <f>EXACT(Table2[[#This Row],[rate]],Table2[[#This Row],[Check]])</f>
        <v>1</v>
      </c>
      <c r="R3928" s="46"/>
      <c r="S3928" s="46" t="str">
        <f>IF(Table2[[#This Row],[SRO]]="EOU",VLOOKUP(Table2[[#This Row],[BE]],[2]GD.List!$C$3:$N$5014,12,0),IF(Table2[[#This Row],[SRO]]="Local","Polyester Staple Fibre","SRO 492"))</f>
        <v>Textile Chemical</v>
      </c>
    </row>
    <row r="3929" spans="1:19" x14ac:dyDescent="0.25">
      <c r="A3929" s="119" t="s">
        <v>2733</v>
      </c>
      <c r="B3929" s="116" t="s">
        <v>2862</v>
      </c>
      <c r="C3929" s="165">
        <v>28230</v>
      </c>
      <c r="D3929" s="117">
        <v>2847</v>
      </c>
      <c r="E3929" s="147" t="s">
        <v>2868</v>
      </c>
      <c r="F3929" s="116" t="s">
        <v>2877</v>
      </c>
      <c r="G3929" s="471">
        <v>44827</v>
      </c>
      <c r="H3929" s="82">
        <v>18331724.859999999</v>
      </c>
      <c r="I3929" s="197">
        <v>0.03</v>
      </c>
      <c r="J3929" s="15">
        <v>328.71000000000004</v>
      </c>
      <c r="K3929" s="15">
        <v>10957</v>
      </c>
      <c r="L3929" s="15"/>
      <c r="M3929" s="66" t="str">
        <f>TEXT(Table2[[#This Row],[Gd.Dt]],"mmm-yy")</f>
        <v>Sep-22</v>
      </c>
      <c r="N3929" s="46" t="str">
        <f>MID(Table2[[#This Row],[BE]],6,2)</f>
        <v>IB</v>
      </c>
      <c r="O3929" s="46" t="str">
        <f>IF(Table2[[#This Row],[Type]]="IB","EOU",IF(Table2[[#This Row],[Type]]="MB","Local","492"))</f>
        <v>EOU</v>
      </c>
      <c r="P3929" s="46">
        <f>ROUND(Table2[[#This Row],[Cons]]/Table2[[#This Row],[Qty.]],5)</f>
        <v>0.03</v>
      </c>
      <c r="Q3929" s="46" t="b">
        <f>EXACT(Table2[[#This Row],[rate]],Table2[[#This Row],[Check]])</f>
        <v>1</v>
      </c>
      <c r="R3929" s="46"/>
      <c r="S3929" s="46" t="str">
        <f>IF(Table2[[#This Row],[SRO]]="EOU",VLOOKUP(Table2[[#This Row],[BE]],[2]GD.List!$C$3:$N$5014,12,0),IF(Table2[[#This Row],[SRO]]="Local","Polyester Staple Fibre","SRO 492"))</f>
        <v>Textile Chemical</v>
      </c>
    </row>
    <row r="3930" spans="1:19" x14ac:dyDescent="0.25">
      <c r="A3930" s="119" t="s">
        <v>2733</v>
      </c>
      <c r="B3930" s="116" t="s">
        <v>2866</v>
      </c>
      <c r="C3930" s="165">
        <v>16210</v>
      </c>
      <c r="D3930" s="117">
        <v>2847</v>
      </c>
      <c r="E3930" s="147" t="s">
        <v>2873</v>
      </c>
      <c r="F3930" s="116" t="s">
        <v>2874</v>
      </c>
      <c r="G3930" s="471">
        <v>44828</v>
      </c>
      <c r="H3930" s="82">
        <v>33582811.960000001</v>
      </c>
      <c r="I3930" s="197">
        <v>0.03</v>
      </c>
      <c r="J3930" s="15">
        <v>468.99</v>
      </c>
      <c r="K3930" s="15">
        <v>15633</v>
      </c>
      <c r="L3930" s="15"/>
      <c r="M3930" s="66" t="str">
        <f>TEXT(Table2[[#This Row],[Gd.Dt]],"mmm-yy")</f>
        <v>Sep-22</v>
      </c>
      <c r="N3930" s="46" t="str">
        <f>MID(Table2[[#This Row],[BE]],6,2)</f>
        <v>IB</v>
      </c>
      <c r="O3930" s="46" t="str">
        <f>IF(Table2[[#This Row],[Type]]="IB","EOU",IF(Table2[[#This Row],[Type]]="MB","Local","492"))</f>
        <v>EOU</v>
      </c>
      <c r="P3930" s="46">
        <f>ROUND(Table2[[#This Row],[Cons]]/Table2[[#This Row],[Qty.]],5)</f>
        <v>0.03</v>
      </c>
      <c r="Q3930" s="46" t="b">
        <f>EXACT(Table2[[#This Row],[rate]],Table2[[#This Row],[Check]])</f>
        <v>1</v>
      </c>
      <c r="R3930" s="46"/>
      <c r="S3930" s="46" t="str">
        <f>IF(Table2[[#This Row],[SRO]]="EOU",VLOOKUP(Table2[[#This Row],[BE]],[2]GD.List!$C$3:$N$5014,12,0),IF(Table2[[#This Row],[SRO]]="Local","Polyester Staple Fibre","SRO 492"))</f>
        <v>Textile Chemical</v>
      </c>
    </row>
    <row r="3931" spans="1:19" x14ac:dyDescent="0.25">
      <c r="A3931" s="119" t="s">
        <v>2733</v>
      </c>
      <c r="B3931" s="116" t="s">
        <v>2865</v>
      </c>
      <c r="C3931" s="165">
        <v>16825</v>
      </c>
      <c r="D3931" s="117">
        <v>2847</v>
      </c>
      <c r="E3931" s="147" t="s">
        <v>2872</v>
      </c>
      <c r="F3931" s="116" t="s">
        <v>2878</v>
      </c>
      <c r="G3931" s="471">
        <v>44828</v>
      </c>
      <c r="H3931" s="82">
        <v>15197366.109999999</v>
      </c>
      <c r="I3931" s="197">
        <v>0.03</v>
      </c>
      <c r="J3931" s="15">
        <v>285.60000000000002</v>
      </c>
      <c r="K3931" s="15">
        <v>9520</v>
      </c>
      <c r="L3931" s="15"/>
      <c r="M3931" s="66" t="str">
        <f>TEXT(Table2[[#This Row],[Gd.Dt]],"mmm-yy")</f>
        <v>Sep-22</v>
      </c>
      <c r="N3931" s="46" t="str">
        <f>MID(Table2[[#This Row],[BE]],6,2)</f>
        <v>IB</v>
      </c>
      <c r="O3931" s="46" t="str">
        <f>IF(Table2[[#This Row],[Type]]="IB","EOU",IF(Table2[[#This Row],[Type]]="MB","Local","492"))</f>
        <v>EOU</v>
      </c>
      <c r="P3931" s="46">
        <f>ROUND(Table2[[#This Row],[Cons]]/Table2[[#This Row],[Qty.]],5)</f>
        <v>0.03</v>
      </c>
      <c r="Q3931" s="46" t="b">
        <f>EXACT(Table2[[#This Row],[rate]],Table2[[#This Row],[Check]])</f>
        <v>1</v>
      </c>
      <c r="R3931" s="46"/>
      <c r="S3931" s="46" t="str">
        <f>IF(Table2[[#This Row],[SRO]]="EOU",VLOOKUP(Table2[[#This Row],[BE]],[2]GD.List!$C$3:$N$5014,12,0),IF(Table2[[#This Row],[SRO]]="Local","Polyester Staple Fibre","SRO 492"))</f>
        <v>Textile Chemical</v>
      </c>
    </row>
    <row r="3932" spans="1:19" x14ac:dyDescent="0.25">
      <c r="A3932" s="119" t="s">
        <v>2733</v>
      </c>
      <c r="B3932" s="116" t="s">
        <v>2864</v>
      </c>
      <c r="C3932" s="165">
        <v>21060</v>
      </c>
      <c r="D3932" s="117">
        <v>2847</v>
      </c>
      <c r="E3932" s="147" t="s">
        <v>2871</v>
      </c>
      <c r="F3932" s="116" t="s">
        <v>2879</v>
      </c>
      <c r="G3932" s="471">
        <v>44828</v>
      </c>
      <c r="H3932" s="82">
        <v>52690754.57</v>
      </c>
      <c r="I3932" s="197">
        <v>0.03</v>
      </c>
      <c r="J3932" s="15">
        <v>619.35</v>
      </c>
      <c r="K3932" s="15">
        <v>20646</v>
      </c>
      <c r="L3932" s="15"/>
      <c r="M3932" s="66" t="str">
        <f>TEXT(Table2[[#This Row],[Gd.Dt]],"mmm-yy")</f>
        <v>Sep-22</v>
      </c>
      <c r="N3932" s="46" t="str">
        <f>MID(Table2[[#This Row],[BE]],6,2)</f>
        <v>IB</v>
      </c>
      <c r="O3932" s="46" t="str">
        <f>IF(Table2[[#This Row],[Type]]="IB","EOU",IF(Table2[[#This Row],[Type]]="MB","Local","492"))</f>
        <v>EOU</v>
      </c>
      <c r="P3932" s="46">
        <f>ROUND(Table2[[#This Row],[Cons]]/Table2[[#This Row],[Qty.]],5)</f>
        <v>0.03</v>
      </c>
      <c r="Q3932" s="46" t="b">
        <f>EXACT(Table2[[#This Row],[rate]],Table2[[#This Row],[Check]])</f>
        <v>1</v>
      </c>
      <c r="R3932" s="46"/>
      <c r="S3932" s="46" t="str">
        <f>IF(Table2[[#This Row],[SRO]]="EOU",VLOOKUP(Table2[[#This Row],[BE]],[2]GD.List!$C$3:$N$5014,12,0),IF(Table2[[#This Row],[SRO]]="Local","Polyester Staple Fibre","SRO 492"))</f>
        <v>Textile Chemical</v>
      </c>
    </row>
    <row r="3933" spans="1:19" x14ac:dyDescent="0.25">
      <c r="A3933" s="119" t="s">
        <v>2733</v>
      </c>
      <c r="B3933" s="116" t="s">
        <v>2861</v>
      </c>
      <c r="C3933" s="165">
        <v>4014</v>
      </c>
      <c r="D3933" s="117">
        <v>2847</v>
      </c>
      <c r="E3933" s="147" t="s">
        <v>2867</v>
      </c>
      <c r="F3933" s="116" t="s">
        <v>2875</v>
      </c>
      <c r="G3933" s="471">
        <v>44827</v>
      </c>
      <c r="H3933" s="82">
        <v>71664118.099999994</v>
      </c>
      <c r="I3933" s="197">
        <v>0.03</v>
      </c>
      <c r="J3933" s="15">
        <v>934.38000000000011</v>
      </c>
      <c r="K3933" s="15">
        <v>31146</v>
      </c>
      <c r="L3933" s="15"/>
      <c r="M3933" s="66" t="str">
        <f>TEXT(Table2[[#This Row],[Gd.Dt]],"mmm-yy")</f>
        <v>Sep-22</v>
      </c>
      <c r="N3933" s="46" t="str">
        <f>MID(Table2[[#This Row],[BE]],6,2)</f>
        <v>IB</v>
      </c>
      <c r="O3933" s="46" t="str">
        <f>IF(Table2[[#This Row],[Type]]="IB","EOU",IF(Table2[[#This Row],[Type]]="MB","Local","492"))</f>
        <v>EOU</v>
      </c>
      <c r="P3933" s="46">
        <f>ROUND(Table2[[#This Row],[Cons]]/Table2[[#This Row],[Qty.]],5)</f>
        <v>0.03</v>
      </c>
      <c r="Q3933" s="46" t="b">
        <f>EXACT(Table2[[#This Row],[rate]],Table2[[#This Row],[Check]])</f>
        <v>1</v>
      </c>
      <c r="R3933" s="46"/>
      <c r="S3933" s="46" t="str">
        <f>IF(Table2[[#This Row],[SRO]]="EOU",VLOOKUP(Table2[[#This Row],[BE]],[2]GD.List!$C$3:$N$5014,12,0),IF(Table2[[#This Row],[SRO]]="Local","Polyester Staple Fibre","SRO 492"))</f>
        <v>Textile Chemical</v>
      </c>
    </row>
    <row r="3934" spans="1:19" x14ac:dyDescent="0.25">
      <c r="A3934" s="120" t="s">
        <v>2733</v>
      </c>
      <c r="B3934" s="116" t="s">
        <v>2863</v>
      </c>
      <c r="C3934" s="165">
        <v>4320</v>
      </c>
      <c r="D3934" s="117">
        <v>2847</v>
      </c>
      <c r="E3934" s="147" t="s">
        <v>2870</v>
      </c>
      <c r="F3934" s="116" t="s">
        <v>2876</v>
      </c>
      <c r="G3934" s="471">
        <v>44828</v>
      </c>
      <c r="H3934" s="82">
        <v>107056709.34</v>
      </c>
      <c r="I3934" s="197">
        <v>0.03</v>
      </c>
      <c r="J3934" s="15">
        <v>839.4899999999999</v>
      </c>
      <c r="K3934" s="15">
        <v>27983</v>
      </c>
      <c r="L3934" s="15"/>
      <c r="M3934" s="66" t="str">
        <f>TEXT(Table2[[#This Row],[Gd.Dt]],"mmm-yy")</f>
        <v>Sep-22</v>
      </c>
      <c r="N3934" s="46" t="str">
        <f>MID(Table2[[#This Row],[BE]],6,2)</f>
        <v>IB</v>
      </c>
      <c r="O3934" s="46" t="str">
        <f>IF(Table2[[#This Row],[Type]]="IB","EOU",IF(Table2[[#This Row],[Type]]="MB","Local","492"))</f>
        <v>EOU</v>
      </c>
      <c r="P3934" s="46">
        <f>ROUND(Table2[[#This Row],[Cons]]/Table2[[#This Row],[Qty.]],5)</f>
        <v>0.03</v>
      </c>
      <c r="Q3934" s="46" t="b">
        <f>EXACT(Table2[[#This Row],[rate]],Table2[[#This Row],[Check]])</f>
        <v>1</v>
      </c>
      <c r="R3934" s="46"/>
      <c r="S3934" s="46" t="str">
        <f>IF(Table2[[#This Row],[SRO]]="EOU",VLOOKUP(Table2[[#This Row],[BE]],[2]GD.List!$C$3:$N$5014,12,0),IF(Table2[[#This Row],[SRO]]="Local","Polyester Staple Fibre","SRO 492"))</f>
        <v>Textile Chemical</v>
      </c>
    </row>
    <row r="3935" spans="1:19" x14ac:dyDescent="0.25">
      <c r="A3935" s="119" t="s">
        <v>2734</v>
      </c>
      <c r="B3935" s="116" t="s">
        <v>2858</v>
      </c>
      <c r="C3935" s="165">
        <v>3404</v>
      </c>
      <c r="D3935" s="117">
        <v>3909.5</v>
      </c>
      <c r="E3935" s="147" t="s">
        <v>2859</v>
      </c>
      <c r="F3935" s="116" t="s">
        <v>2860</v>
      </c>
      <c r="G3935" s="471">
        <v>44825</v>
      </c>
      <c r="H3935" s="82">
        <v>15555739.07</v>
      </c>
      <c r="I3935" s="197">
        <v>0.04</v>
      </c>
      <c r="J3935" s="15">
        <v>174.72</v>
      </c>
      <c r="K3935" s="15">
        <v>4368</v>
      </c>
      <c r="L3935" s="15"/>
      <c r="M3935" s="66" t="str">
        <f>TEXT(Table2[[#This Row],[Gd.Dt]],"mmm-yy")</f>
        <v>Sep-22</v>
      </c>
      <c r="N3935" s="46" t="str">
        <f>MID(Table2[[#This Row],[BE]],6,2)</f>
        <v>IB</v>
      </c>
      <c r="O3935" s="46" t="str">
        <f>IF(Table2[[#This Row],[Type]]="IB","EOU",IF(Table2[[#This Row],[Type]]="MB","Local","492"))</f>
        <v>EOU</v>
      </c>
      <c r="P3935" s="46">
        <f>ROUND(Table2[[#This Row],[Cons]]/Table2[[#This Row],[Qty.]],5)</f>
        <v>0.04</v>
      </c>
      <c r="Q3935" s="46" t="b">
        <f>EXACT(Table2[[#This Row],[rate]],Table2[[#This Row],[Check]])</f>
        <v>1</v>
      </c>
      <c r="R3935" s="46"/>
      <c r="S3935" s="46" t="str">
        <f>IF(Table2[[#This Row],[SRO]]="EOU",VLOOKUP(Table2[[#This Row],[BE]],[2]GD.List!$C$3:$N$5014,12,0),IF(Table2[[#This Row],[SRO]]="Local","Polyester Staple Fibre","SRO 492"))</f>
        <v>Textile Chemical</v>
      </c>
    </row>
    <row r="3936" spans="1:19" x14ac:dyDescent="0.25">
      <c r="A3936" s="119" t="s">
        <v>2734</v>
      </c>
      <c r="B3936" s="116" t="s">
        <v>2862</v>
      </c>
      <c r="C3936" s="165">
        <v>28230</v>
      </c>
      <c r="D3936" s="117">
        <v>3909.5</v>
      </c>
      <c r="E3936" s="147" t="s">
        <v>2868</v>
      </c>
      <c r="F3936" s="116" t="s">
        <v>2877</v>
      </c>
      <c r="G3936" s="471">
        <v>44827</v>
      </c>
      <c r="H3936" s="82">
        <v>18331724.859999999</v>
      </c>
      <c r="I3936" s="197">
        <v>0.04</v>
      </c>
      <c r="J3936" s="15">
        <v>438.28000000000003</v>
      </c>
      <c r="K3936" s="15">
        <v>10957</v>
      </c>
      <c r="L3936" s="15"/>
      <c r="M3936" s="66" t="str">
        <f>TEXT(Table2[[#This Row],[Gd.Dt]],"mmm-yy")</f>
        <v>Sep-22</v>
      </c>
      <c r="N3936" s="46" t="str">
        <f>MID(Table2[[#This Row],[BE]],6,2)</f>
        <v>IB</v>
      </c>
      <c r="O3936" s="46" t="str">
        <f>IF(Table2[[#This Row],[Type]]="IB","EOU",IF(Table2[[#This Row],[Type]]="MB","Local","492"))</f>
        <v>EOU</v>
      </c>
      <c r="P3936" s="46">
        <f>ROUND(Table2[[#This Row],[Cons]]/Table2[[#This Row],[Qty.]],5)</f>
        <v>0.04</v>
      </c>
      <c r="Q3936" s="46" t="b">
        <f>EXACT(Table2[[#This Row],[rate]],Table2[[#This Row],[Check]])</f>
        <v>1</v>
      </c>
      <c r="R3936" s="46"/>
      <c r="S3936" s="46" t="str">
        <f>IF(Table2[[#This Row],[SRO]]="EOU",VLOOKUP(Table2[[#This Row],[BE]],[2]GD.List!$C$3:$N$5014,12,0),IF(Table2[[#This Row],[SRO]]="Local","Polyester Staple Fibre","SRO 492"))</f>
        <v>Textile Chemical</v>
      </c>
    </row>
    <row r="3937" spans="1:19" x14ac:dyDescent="0.25">
      <c r="A3937" s="119" t="s">
        <v>2734</v>
      </c>
      <c r="B3937" s="116" t="s">
        <v>2866</v>
      </c>
      <c r="C3937" s="165">
        <v>16210</v>
      </c>
      <c r="D3937" s="117">
        <v>3909.5</v>
      </c>
      <c r="E3937" s="147" t="s">
        <v>2873</v>
      </c>
      <c r="F3937" s="116" t="s">
        <v>2874</v>
      </c>
      <c r="G3937" s="471">
        <v>44828</v>
      </c>
      <c r="H3937" s="82">
        <v>33582811.960000001</v>
      </c>
      <c r="I3937" s="197">
        <v>0.04</v>
      </c>
      <c r="J3937" s="15">
        <v>625.32000000000005</v>
      </c>
      <c r="K3937" s="15">
        <v>15633</v>
      </c>
      <c r="L3937" s="15"/>
      <c r="M3937" s="66" t="str">
        <f>TEXT(Table2[[#This Row],[Gd.Dt]],"mmm-yy")</f>
        <v>Sep-22</v>
      </c>
      <c r="N3937" s="46" t="str">
        <f>MID(Table2[[#This Row],[BE]],6,2)</f>
        <v>IB</v>
      </c>
      <c r="O3937" s="46" t="str">
        <f>IF(Table2[[#This Row],[Type]]="IB","EOU",IF(Table2[[#This Row],[Type]]="MB","Local","492"))</f>
        <v>EOU</v>
      </c>
      <c r="P3937" s="46">
        <f>ROUND(Table2[[#This Row],[Cons]]/Table2[[#This Row],[Qty.]],5)</f>
        <v>0.04</v>
      </c>
      <c r="Q3937" s="46" t="b">
        <f>EXACT(Table2[[#This Row],[rate]],Table2[[#This Row],[Check]])</f>
        <v>1</v>
      </c>
      <c r="R3937" s="46"/>
      <c r="S3937" s="46" t="str">
        <f>IF(Table2[[#This Row],[SRO]]="EOU",VLOOKUP(Table2[[#This Row],[BE]],[2]GD.List!$C$3:$N$5014,12,0),IF(Table2[[#This Row],[SRO]]="Local","Polyester Staple Fibre","SRO 492"))</f>
        <v>Textile Chemical</v>
      </c>
    </row>
    <row r="3938" spans="1:19" x14ac:dyDescent="0.25">
      <c r="A3938" s="119" t="s">
        <v>2734</v>
      </c>
      <c r="B3938" s="116" t="s">
        <v>2861</v>
      </c>
      <c r="C3938" s="165">
        <v>4014</v>
      </c>
      <c r="D3938" s="117">
        <v>3909.5</v>
      </c>
      <c r="E3938" s="147" t="s">
        <v>2867</v>
      </c>
      <c r="F3938" s="116" t="s">
        <v>2875</v>
      </c>
      <c r="G3938" s="471">
        <v>44827</v>
      </c>
      <c r="H3938" s="82">
        <v>71664118.099999994</v>
      </c>
      <c r="I3938" s="197">
        <v>0.04</v>
      </c>
      <c r="J3938" s="15">
        <v>112.24</v>
      </c>
      <c r="K3938" s="15">
        <v>2806</v>
      </c>
      <c r="L3938" s="15"/>
      <c r="M3938" s="66" t="str">
        <f>TEXT(Table2[[#This Row],[Gd.Dt]],"mmm-yy")</f>
        <v>Sep-22</v>
      </c>
      <c r="N3938" s="46" t="str">
        <f>MID(Table2[[#This Row],[BE]],6,2)</f>
        <v>IB</v>
      </c>
      <c r="O3938" s="46" t="str">
        <f>IF(Table2[[#This Row],[Type]]="IB","EOU",IF(Table2[[#This Row],[Type]]="MB","Local","492"))</f>
        <v>EOU</v>
      </c>
      <c r="P3938" s="46">
        <f>ROUND(Table2[[#This Row],[Cons]]/Table2[[#This Row],[Qty.]],5)</f>
        <v>0.04</v>
      </c>
      <c r="Q3938" s="46" t="b">
        <f>EXACT(Table2[[#This Row],[rate]],Table2[[#This Row],[Check]])</f>
        <v>1</v>
      </c>
      <c r="R3938" s="46"/>
      <c r="S3938" s="46" t="str">
        <f>IF(Table2[[#This Row],[SRO]]="EOU",VLOOKUP(Table2[[#This Row],[BE]],[2]GD.List!$C$3:$N$5014,12,0),IF(Table2[[#This Row],[SRO]]="Local","Polyester Staple Fibre","SRO 492"))</f>
        <v>Textile Chemical</v>
      </c>
    </row>
    <row r="3939" spans="1:19" x14ac:dyDescent="0.25">
      <c r="A3939" s="120" t="s">
        <v>2734</v>
      </c>
      <c r="B3939" s="116" t="s">
        <v>2863</v>
      </c>
      <c r="C3939" s="165">
        <v>4320</v>
      </c>
      <c r="D3939" s="117">
        <v>3909.5</v>
      </c>
      <c r="E3939" s="147" t="s">
        <v>2870</v>
      </c>
      <c r="F3939" s="116" t="s">
        <v>2876</v>
      </c>
      <c r="G3939" s="471">
        <v>44828</v>
      </c>
      <c r="H3939" s="82">
        <v>107056709.34</v>
      </c>
      <c r="I3939" s="197">
        <v>0.04</v>
      </c>
      <c r="J3939" s="15">
        <v>39.4</v>
      </c>
      <c r="K3939" s="15">
        <v>985</v>
      </c>
      <c r="L3939" s="15"/>
      <c r="M3939" s="66" t="str">
        <f>TEXT(Table2[[#This Row],[Gd.Dt]],"mmm-yy")</f>
        <v>Sep-22</v>
      </c>
      <c r="N3939" s="46" t="str">
        <f>MID(Table2[[#This Row],[BE]],6,2)</f>
        <v>IB</v>
      </c>
      <c r="O3939" s="46" t="str">
        <f>IF(Table2[[#This Row],[Type]]="IB","EOU",IF(Table2[[#This Row],[Type]]="MB","Local","492"))</f>
        <v>EOU</v>
      </c>
      <c r="P3939" s="46">
        <f>ROUND(Table2[[#This Row],[Cons]]/Table2[[#This Row],[Qty.]],5)</f>
        <v>0.04</v>
      </c>
      <c r="Q3939" s="46" t="b">
        <f>EXACT(Table2[[#This Row],[rate]],Table2[[#This Row],[Check]])</f>
        <v>1</v>
      </c>
      <c r="R3939" s="46"/>
      <c r="S3939" s="46" t="str">
        <f>IF(Table2[[#This Row],[SRO]]="EOU",VLOOKUP(Table2[[#This Row],[BE]],[2]GD.List!$C$3:$N$5014,12,0),IF(Table2[[#This Row],[SRO]]="Local","Polyester Staple Fibre","SRO 492"))</f>
        <v>Textile Chemical</v>
      </c>
    </row>
    <row r="3940" spans="1:19" x14ac:dyDescent="0.25">
      <c r="A3940" s="119" t="s">
        <v>2869</v>
      </c>
      <c r="B3940" s="119" t="s">
        <v>2862</v>
      </c>
      <c r="C3940" s="170">
        <v>28230</v>
      </c>
      <c r="D3940" s="171">
        <v>3204.16</v>
      </c>
      <c r="E3940" s="27" t="s">
        <v>2868</v>
      </c>
      <c r="F3940" s="119" t="s">
        <v>2877</v>
      </c>
      <c r="G3940" s="28">
        <v>44827</v>
      </c>
      <c r="H3940" s="172">
        <v>18331724.859999999</v>
      </c>
      <c r="I3940" s="33">
        <v>7.0000000000000007E-2</v>
      </c>
      <c r="J3940" s="30">
        <v>766.99</v>
      </c>
      <c r="K3940" s="30">
        <v>10957</v>
      </c>
      <c r="L3940" s="30"/>
      <c r="M3940" s="67" t="str">
        <f>TEXT(Table2[[#This Row],[Gd.Dt]],"mmm-yy")</f>
        <v>Sep-22</v>
      </c>
      <c r="N3940" s="47" t="str">
        <f>MID(Table2[[#This Row],[BE]],6,2)</f>
        <v>IB</v>
      </c>
      <c r="O3940" s="47" t="str">
        <f>IF(Table2[[#This Row],[Type]]="IB","EOU",IF(Table2[[#This Row],[Type]]="MB","Local","492"))</f>
        <v>EOU</v>
      </c>
      <c r="P3940" s="47">
        <f>ROUND(Table2[[#This Row],[Cons]]/Table2[[#This Row],[Qty.]],5)</f>
        <v>7.0000000000000007E-2</v>
      </c>
      <c r="Q3940" s="47" t="b">
        <f>EXACT(Table2[[#This Row],[rate]],Table2[[#This Row],[Check]])</f>
        <v>1</v>
      </c>
      <c r="R3940" s="47"/>
      <c r="S3940" s="47" t="str">
        <f>IF(Table2[[#This Row],[SRO]]="EOU",VLOOKUP(Table2[[#This Row],[BE]],[2]GD.List!$C$3:$N$5014,12,0),IF(Table2[[#This Row],[SRO]]="Local","Polyester Staple Fibre","SRO 492"))</f>
        <v>Textile Dyes</v>
      </c>
    </row>
    <row r="3941" spans="1:19" x14ac:dyDescent="0.25">
      <c r="A3941" s="120" t="s">
        <v>2281</v>
      </c>
      <c r="B3941" s="116" t="s">
        <v>2880</v>
      </c>
      <c r="C3941" s="165">
        <v>37344</v>
      </c>
      <c r="D3941" s="117">
        <v>4821.1090000000004</v>
      </c>
      <c r="E3941" s="147" t="s">
        <v>2884</v>
      </c>
      <c r="F3941" s="116" t="s">
        <v>2889</v>
      </c>
      <c r="G3941" s="471">
        <v>44828</v>
      </c>
      <c r="H3941" s="82">
        <v>33700995.210000001</v>
      </c>
      <c r="I3941" s="197">
        <v>1</v>
      </c>
      <c r="J3941" s="15">
        <v>22200</v>
      </c>
      <c r="K3941" s="15">
        <v>22200</v>
      </c>
      <c r="L3941" s="15"/>
      <c r="M3941" s="66" t="str">
        <f>TEXT(Table2[[#This Row],[Gd.Dt]],"mmm-yy")</f>
        <v>Sep-22</v>
      </c>
      <c r="N3941" s="46" t="str">
        <f>MID(Table2[[#This Row],[BE]],6,2)</f>
        <v>TI</v>
      </c>
      <c r="O3941" s="46" t="str">
        <f>IF(Table2[[#This Row],[Type]]="IB","EOU",IF(Table2[[#This Row],[Type]]="MB","Local","492"))</f>
        <v>492</v>
      </c>
      <c r="P3941" s="46">
        <f>ROUND(Table2[[#This Row],[Cons]]/Table2[[#This Row],[Qty.]],5)</f>
        <v>1</v>
      </c>
      <c r="Q3941" s="46" t="b">
        <f>EXACT(Table2[[#This Row],[rate]],Table2[[#This Row],[Check]])</f>
        <v>1</v>
      </c>
      <c r="R3941" s="46"/>
      <c r="S3941" s="46" t="str">
        <f>IF(Table2[[#This Row],[SRO]]="EOU",VLOOKUP(Table2[[#This Row],[BE]],[2]GD.List!$C$3:$N$5014,12,0),IF(Table2[[#This Row],[SRO]]="Local","Polyester Staple Fibre","SRO 492"))</f>
        <v>SRO 492</v>
      </c>
    </row>
    <row r="3942" spans="1:19" x14ac:dyDescent="0.25">
      <c r="A3942" s="120" t="s">
        <v>2355</v>
      </c>
      <c r="B3942" s="116" t="s">
        <v>2880</v>
      </c>
      <c r="C3942" s="165">
        <v>37344</v>
      </c>
      <c r="D3942" s="117">
        <v>9606.1</v>
      </c>
      <c r="E3942" s="147" t="s">
        <v>2884</v>
      </c>
      <c r="F3942" s="116" t="s">
        <v>2889</v>
      </c>
      <c r="G3942" s="471">
        <v>44828</v>
      </c>
      <c r="H3942" s="82">
        <v>33700995.210000001</v>
      </c>
      <c r="I3942" s="197">
        <v>1</v>
      </c>
      <c r="J3942" s="15">
        <v>10</v>
      </c>
      <c r="K3942" s="15">
        <v>10</v>
      </c>
      <c r="L3942" s="15"/>
      <c r="M3942" s="66" t="str">
        <f>TEXT(Table2[[#This Row],[Gd.Dt]],"mmm-yy")</f>
        <v>Sep-22</v>
      </c>
      <c r="N3942" s="46" t="str">
        <f>MID(Table2[[#This Row],[BE]],6,2)</f>
        <v>TI</v>
      </c>
      <c r="O3942" s="46" t="str">
        <f>IF(Table2[[#This Row],[Type]]="IB","EOU",IF(Table2[[#This Row],[Type]]="MB","Local","492"))</f>
        <v>492</v>
      </c>
      <c r="P3942" s="46">
        <f>ROUND(Table2[[#This Row],[Cons]]/Table2[[#This Row],[Qty.]],5)</f>
        <v>1</v>
      </c>
      <c r="Q3942" s="46" t="b">
        <f>EXACT(Table2[[#This Row],[rate]],Table2[[#This Row],[Check]])</f>
        <v>1</v>
      </c>
      <c r="R3942" s="46"/>
      <c r="S3942" s="46" t="str">
        <f>IF(Table2[[#This Row],[SRO]]="EOU",VLOOKUP(Table2[[#This Row],[BE]],[2]GD.List!$C$3:$N$5014,12,0),IF(Table2[[#This Row],[SRO]]="Local","Polyester Staple Fibre","SRO 492"))</f>
        <v>SRO 492</v>
      </c>
    </row>
    <row r="3943" spans="1:19" x14ac:dyDescent="0.25">
      <c r="A3943" s="119" t="s">
        <v>2634</v>
      </c>
      <c r="B3943" s="116" t="s">
        <v>2882</v>
      </c>
      <c r="C3943" s="165">
        <v>3101</v>
      </c>
      <c r="D3943" s="117">
        <v>5402.33</v>
      </c>
      <c r="E3943" s="147" t="s">
        <v>2887</v>
      </c>
      <c r="F3943" s="116" t="s">
        <v>2890</v>
      </c>
      <c r="G3943" s="471">
        <v>44829</v>
      </c>
      <c r="H3943" s="82">
        <v>36182379.100000001</v>
      </c>
      <c r="I3943" s="197">
        <v>0.99009999999999998</v>
      </c>
      <c r="J3943" s="15">
        <v>10831.7</v>
      </c>
      <c r="K3943" s="15">
        <v>10940</v>
      </c>
      <c r="L3943" s="15"/>
      <c r="M3943" s="66" t="str">
        <f>TEXT(Table2[[#This Row],[Gd.Dt]],"mmm-yy")</f>
        <v>Sep-22</v>
      </c>
      <c r="N3943" s="46" t="str">
        <f>MID(Table2[[#This Row],[BE]],6,2)</f>
        <v>IB</v>
      </c>
      <c r="O3943" s="46" t="str">
        <f>IF(Table2[[#This Row],[Type]]="IB","EOU",IF(Table2[[#This Row],[Type]]="MB","Local","492"))</f>
        <v>EOU</v>
      </c>
      <c r="P3943" s="46">
        <f>ROUND(Table2[[#This Row],[Cons]]/Table2[[#This Row],[Qty.]],5)</f>
        <v>0.99009999999999998</v>
      </c>
      <c r="Q3943" s="46" t="b">
        <f>EXACT(Table2[[#This Row],[rate]],Table2[[#This Row],[Check]])</f>
        <v>1</v>
      </c>
      <c r="R3943" s="46"/>
      <c r="S3943" s="46" t="str">
        <f>IF(Table2[[#This Row],[SRO]]="EOU",VLOOKUP(Table2[[#This Row],[BE]],[2]GD.List!$C$3:$N$5014,12,0),IF(Table2[[#This Row],[SRO]]="Local","Polyester Staple Fibre","SRO 492"))</f>
        <v>Polyester Yarn</v>
      </c>
    </row>
    <row r="3944" spans="1:19" x14ac:dyDescent="0.25">
      <c r="A3944" s="120" t="s">
        <v>2634</v>
      </c>
      <c r="B3944" s="116" t="s">
        <v>2882</v>
      </c>
      <c r="C3944" s="165">
        <v>3101</v>
      </c>
      <c r="D3944" s="117">
        <v>5402.33</v>
      </c>
      <c r="E3944" s="147" t="s">
        <v>2887</v>
      </c>
      <c r="F3944" s="116" t="s">
        <v>2890</v>
      </c>
      <c r="G3944" s="471">
        <v>44829</v>
      </c>
      <c r="H3944" s="82">
        <v>36182379.100000001</v>
      </c>
      <c r="I3944" s="197">
        <v>1.0101</v>
      </c>
      <c r="J3944" s="15">
        <v>725.25</v>
      </c>
      <c r="K3944" s="15">
        <v>718</v>
      </c>
      <c r="L3944" s="15"/>
      <c r="M3944" s="66" t="str">
        <f>TEXT(Table2[[#This Row],[Gd.Dt]],"mmm-yy")</f>
        <v>Sep-22</v>
      </c>
      <c r="N3944" s="46" t="str">
        <f>MID(Table2[[#This Row],[BE]],6,2)</f>
        <v>IB</v>
      </c>
      <c r="O3944" s="46" t="str">
        <f>IF(Table2[[#This Row],[Type]]="IB","EOU",IF(Table2[[#This Row],[Type]]="MB","Local","492"))</f>
        <v>EOU</v>
      </c>
      <c r="P3944" s="46">
        <f>ROUND(Table2[[#This Row],[Cons]]/Table2[[#This Row],[Qty.]],5)</f>
        <v>1.0101</v>
      </c>
      <c r="Q3944" s="46" t="b">
        <f>EXACT(Table2[[#This Row],[rate]],Table2[[#This Row],[Check]])</f>
        <v>1</v>
      </c>
      <c r="R3944" s="46"/>
      <c r="S3944" s="46" t="str">
        <f>IF(Table2[[#This Row],[SRO]]="EOU",VLOOKUP(Table2[[#This Row],[BE]],[2]GD.List!$C$3:$N$5014,12,0),IF(Table2[[#This Row],[SRO]]="Local","Polyester Staple Fibre","SRO 492"))</f>
        <v>Polyester Yarn</v>
      </c>
    </row>
    <row r="3945" spans="1:19" x14ac:dyDescent="0.25">
      <c r="A3945" s="120" t="s">
        <v>2700</v>
      </c>
      <c r="B3945" s="116" t="s">
        <v>2880</v>
      </c>
      <c r="C3945" s="165">
        <v>37344</v>
      </c>
      <c r="D3945" s="117">
        <v>9607.11</v>
      </c>
      <c r="E3945" s="147" t="s">
        <v>2884</v>
      </c>
      <c r="F3945" s="116" t="s">
        <v>2889</v>
      </c>
      <c r="G3945" s="471">
        <v>44828</v>
      </c>
      <c r="H3945" s="82">
        <v>33700995.210000001</v>
      </c>
      <c r="I3945" s="197">
        <v>1</v>
      </c>
      <c r="J3945" s="15">
        <v>227</v>
      </c>
      <c r="K3945" s="15">
        <v>227</v>
      </c>
      <c r="L3945" s="15"/>
      <c r="M3945" s="66" t="str">
        <f>TEXT(Table2[[#This Row],[Gd.Dt]],"mmm-yy")</f>
        <v>Sep-22</v>
      </c>
      <c r="N3945" s="46" t="str">
        <f>MID(Table2[[#This Row],[BE]],6,2)</f>
        <v>EP</v>
      </c>
      <c r="O3945" s="46" t="str">
        <f>IF(Table2[[#This Row],[Type]]="IB","EOU",IF(Table2[[#This Row],[Type]]="MB","Local","492"))</f>
        <v>492</v>
      </c>
      <c r="P3945" s="46">
        <f>ROUND(Table2[[#This Row],[Cons]]/Table2[[#This Row],[Qty.]],5)</f>
        <v>1</v>
      </c>
      <c r="Q3945" s="46" t="b">
        <f>EXACT(Table2[[#This Row],[rate]],Table2[[#This Row],[Check]])</f>
        <v>1</v>
      </c>
      <c r="R3945" s="46"/>
      <c r="S3945" s="46" t="str">
        <f>IF(Table2[[#This Row],[SRO]]="EOU",VLOOKUP(Table2[[#This Row],[BE]],[2]GD.List!$C$3:$N$5014,12,0),IF(Table2[[#This Row],[SRO]]="Local","Polyester Staple Fibre","SRO 492"))</f>
        <v>SRO 492</v>
      </c>
    </row>
    <row r="3946" spans="1:19" x14ac:dyDescent="0.25">
      <c r="A3946" s="119" t="s">
        <v>2733</v>
      </c>
      <c r="B3946" s="116" t="s">
        <v>2882</v>
      </c>
      <c r="C3946" s="165">
        <v>3101</v>
      </c>
      <c r="D3946" s="117">
        <v>2847</v>
      </c>
      <c r="E3946" s="147" t="s">
        <v>2887</v>
      </c>
      <c r="F3946" s="116" t="s">
        <v>2890</v>
      </c>
      <c r="G3946" s="471">
        <v>44829</v>
      </c>
      <c r="H3946" s="82">
        <v>36182379.100000001</v>
      </c>
      <c r="I3946" s="197">
        <v>0.03</v>
      </c>
      <c r="J3946" s="15">
        <v>21.54</v>
      </c>
      <c r="K3946" s="15">
        <v>718</v>
      </c>
      <c r="L3946" s="15"/>
      <c r="M3946" s="66" t="str">
        <f>TEXT(Table2[[#This Row],[Gd.Dt]],"mmm-yy")</f>
        <v>Sep-22</v>
      </c>
      <c r="N3946" s="46" t="str">
        <f>MID(Table2[[#This Row],[BE]],6,2)</f>
        <v>IB</v>
      </c>
      <c r="O3946" s="46" t="str">
        <f>IF(Table2[[#This Row],[Type]]="IB","EOU",IF(Table2[[#This Row],[Type]]="MB","Local","492"))</f>
        <v>EOU</v>
      </c>
      <c r="P3946" s="46">
        <f>ROUND(Table2[[#This Row],[Cons]]/Table2[[#This Row],[Qty.]],5)</f>
        <v>0.03</v>
      </c>
      <c r="Q3946" s="46" t="b">
        <f>EXACT(Table2[[#This Row],[rate]],Table2[[#This Row],[Check]])</f>
        <v>1</v>
      </c>
      <c r="R3946" s="46"/>
      <c r="S3946" s="46" t="str">
        <f>IF(Table2[[#This Row],[SRO]]="EOU",VLOOKUP(Table2[[#This Row],[BE]],[2]GD.List!$C$3:$N$5014,12,0),IF(Table2[[#This Row],[SRO]]="Local","Polyester Staple Fibre","SRO 492"))</f>
        <v>Textile Chemical</v>
      </c>
    </row>
    <row r="3947" spans="1:19" x14ac:dyDescent="0.25">
      <c r="A3947" s="120" t="s">
        <v>2733</v>
      </c>
      <c r="B3947" s="116" t="s">
        <v>2883</v>
      </c>
      <c r="C3947" s="165">
        <v>19930</v>
      </c>
      <c r="D3947" s="117">
        <v>2847</v>
      </c>
      <c r="E3947" s="147" t="s">
        <v>2888</v>
      </c>
      <c r="F3947" s="116" t="s">
        <v>2891</v>
      </c>
      <c r="G3947" s="471">
        <v>44829</v>
      </c>
      <c r="H3947" s="82">
        <v>18387564.260000002</v>
      </c>
      <c r="I3947" s="197">
        <v>0.03</v>
      </c>
      <c r="J3947" s="15">
        <v>316.89</v>
      </c>
      <c r="K3947" s="15">
        <v>10563</v>
      </c>
      <c r="L3947" s="15"/>
      <c r="M3947" s="66" t="str">
        <f>TEXT(Table2[[#This Row],[Gd.Dt]],"mmm-yy")</f>
        <v>Sep-22</v>
      </c>
      <c r="N3947" s="46" t="str">
        <f>MID(Table2[[#This Row],[BE]],6,2)</f>
        <v>IB</v>
      </c>
      <c r="O3947" s="46" t="str">
        <f>IF(Table2[[#This Row],[Type]]="IB","EOU",IF(Table2[[#This Row],[Type]]="MB","Local","492"))</f>
        <v>EOU</v>
      </c>
      <c r="P3947" s="46">
        <f>ROUND(Table2[[#This Row],[Cons]]/Table2[[#This Row],[Qty.]],5)</f>
        <v>0.03</v>
      </c>
      <c r="Q3947" s="46" t="b">
        <f>EXACT(Table2[[#This Row],[rate]],Table2[[#This Row],[Check]])</f>
        <v>1</v>
      </c>
      <c r="R3947" s="46"/>
      <c r="S3947" s="46" t="str">
        <f>IF(Table2[[#This Row],[SRO]]="EOU",VLOOKUP(Table2[[#This Row],[BE]],[2]GD.List!$C$3:$N$5014,12,0),IF(Table2[[#This Row],[SRO]]="Local","Polyester Staple Fibre","SRO 492"))</f>
        <v>Textile Chemical</v>
      </c>
    </row>
    <row r="3948" spans="1:19" x14ac:dyDescent="0.25">
      <c r="A3948" s="119" t="s">
        <v>2778</v>
      </c>
      <c r="B3948" s="116" t="s">
        <v>2880</v>
      </c>
      <c r="C3948" s="165">
        <v>37344</v>
      </c>
      <c r="D3948" s="117">
        <v>8308.2000000000007</v>
      </c>
      <c r="E3948" s="147" t="s">
        <v>2884</v>
      </c>
      <c r="F3948" s="116" t="s">
        <v>2889</v>
      </c>
      <c r="G3948" s="471">
        <v>44828</v>
      </c>
      <c r="H3948" s="82">
        <v>33700995.210000001</v>
      </c>
      <c r="I3948" s="197">
        <v>1</v>
      </c>
      <c r="J3948" s="15">
        <v>5</v>
      </c>
      <c r="K3948" s="15">
        <v>5</v>
      </c>
      <c r="L3948" s="15"/>
      <c r="M3948" s="66" t="str">
        <f>TEXT(Table2[[#This Row],[Gd.Dt]],"mmm-yy")</f>
        <v>Sep-22</v>
      </c>
      <c r="N3948" s="46" t="str">
        <f>MID(Table2[[#This Row],[BE]],6,2)</f>
        <v>TI</v>
      </c>
      <c r="O3948" s="46" t="str">
        <f>IF(Table2[[#This Row],[Type]]="IB","EOU",IF(Table2[[#This Row],[Type]]="MB","Local","492"))</f>
        <v>492</v>
      </c>
      <c r="P3948" s="46">
        <f>ROUND(Table2[[#This Row],[Cons]]/Table2[[#This Row],[Qty.]],5)</f>
        <v>1</v>
      </c>
      <c r="Q3948" s="46" t="b">
        <f>EXACT(Table2[[#This Row],[rate]],Table2[[#This Row],[Check]])</f>
        <v>1</v>
      </c>
      <c r="R3948" s="46"/>
      <c r="S3948" s="46" t="str">
        <f>IF(Table2[[#This Row],[SRO]]="EOU",VLOOKUP(Table2[[#This Row],[BE]],[2]GD.List!$C$3:$N$5014,12,0),IF(Table2[[#This Row],[SRO]]="Local","Polyester Staple Fibre","SRO 492"))</f>
        <v>SRO 492</v>
      </c>
    </row>
    <row r="3949" spans="1:19" x14ac:dyDescent="0.25">
      <c r="A3949" s="120" t="s">
        <v>2778</v>
      </c>
      <c r="B3949" s="116" t="s">
        <v>2880</v>
      </c>
      <c r="C3949" s="165">
        <v>37344</v>
      </c>
      <c r="D3949" s="117">
        <v>9606.2919999999995</v>
      </c>
      <c r="E3949" s="147" t="s">
        <v>2884</v>
      </c>
      <c r="F3949" s="116" t="s">
        <v>2889</v>
      </c>
      <c r="G3949" s="471">
        <v>44828</v>
      </c>
      <c r="H3949" s="82">
        <v>33700995.210000001</v>
      </c>
      <c r="I3949" s="197">
        <v>1</v>
      </c>
      <c r="J3949" s="15">
        <v>8</v>
      </c>
      <c r="K3949" s="15">
        <v>8</v>
      </c>
      <c r="L3949" s="15"/>
      <c r="M3949" s="66" t="str">
        <f>TEXT(Table2[[#This Row],[Gd.Dt]],"mmm-yy")</f>
        <v>Sep-22</v>
      </c>
      <c r="N3949" s="46" t="str">
        <f>MID(Table2[[#This Row],[BE]],6,2)</f>
        <v>TI</v>
      </c>
      <c r="O3949" s="46" t="str">
        <f>IF(Table2[[#This Row],[Type]]="IB","EOU",IF(Table2[[#This Row],[Type]]="MB","Local","492"))</f>
        <v>492</v>
      </c>
      <c r="P3949" s="46">
        <f>ROUND(Table2[[#This Row],[Cons]]/Table2[[#This Row],[Qty.]],5)</f>
        <v>1</v>
      </c>
      <c r="Q3949" s="46" t="b">
        <f>EXACT(Table2[[#This Row],[rate]],Table2[[#This Row],[Check]])</f>
        <v>1</v>
      </c>
      <c r="R3949" s="46"/>
      <c r="S3949" s="46" t="str">
        <f>IF(Table2[[#This Row],[SRO]]="EOU",VLOOKUP(Table2[[#This Row],[BE]],[2]GD.List!$C$3:$N$5014,12,0),IF(Table2[[#This Row],[SRO]]="Local","Polyester Staple Fibre","SRO 492"))</f>
        <v>SRO 492</v>
      </c>
    </row>
    <row r="3950" spans="1:19" x14ac:dyDescent="0.25">
      <c r="A3950" s="119" t="s">
        <v>2885</v>
      </c>
      <c r="B3950" s="116" t="s">
        <v>2881</v>
      </c>
      <c r="C3950" s="165">
        <v>82649</v>
      </c>
      <c r="D3950" s="117">
        <v>8308.2000000000007</v>
      </c>
      <c r="E3950" s="147" t="s">
        <v>46</v>
      </c>
      <c r="F3950" s="116" t="s">
        <v>2892</v>
      </c>
      <c r="G3950" s="471">
        <v>44829</v>
      </c>
      <c r="H3950" s="82">
        <v>96756450.799999997</v>
      </c>
      <c r="I3950" s="197">
        <v>1</v>
      </c>
      <c r="J3950" s="15">
        <v>20</v>
      </c>
      <c r="K3950" s="15">
        <v>20</v>
      </c>
      <c r="L3950" s="15"/>
      <c r="M3950" s="66" t="str">
        <f>TEXT(Table2[[#This Row],[Gd.Dt]],"mmm-yy")</f>
        <v>Sep-22</v>
      </c>
      <c r="N3950" s="46" t="str">
        <f>MID(Table2[[#This Row],[BE]],6,2)</f>
        <v>TI</v>
      </c>
      <c r="O3950" s="46" t="str">
        <f>IF(Table2[[#This Row],[Type]]="IB","EOU",IF(Table2[[#This Row],[Type]]="MB","Local","492"))</f>
        <v>492</v>
      </c>
      <c r="P3950" s="46">
        <f>ROUND(Table2[[#This Row],[Cons]]/Table2[[#This Row],[Qty.]],5)</f>
        <v>1</v>
      </c>
      <c r="Q3950" s="46" t="b">
        <f>EXACT(Table2[[#This Row],[rate]],Table2[[#This Row],[Check]])</f>
        <v>1</v>
      </c>
      <c r="R3950" s="46"/>
      <c r="S3950" s="46" t="str">
        <f>IF(Table2[[#This Row],[SRO]]="EOU",VLOOKUP(Table2[[#This Row],[BE]],[2]GD.List!$C$3:$N$5014,12,0),IF(Table2[[#This Row],[SRO]]="Local","Polyester Staple Fibre","SRO 492"))</f>
        <v>SRO 492</v>
      </c>
    </row>
    <row r="3951" spans="1:19" x14ac:dyDescent="0.25">
      <c r="A3951" s="120" t="s">
        <v>2885</v>
      </c>
      <c r="B3951" s="116" t="s">
        <v>2881</v>
      </c>
      <c r="C3951" s="165">
        <v>82649</v>
      </c>
      <c r="D3951" s="117">
        <v>9606.2919999999995</v>
      </c>
      <c r="E3951" s="147" t="s">
        <v>46</v>
      </c>
      <c r="F3951" s="116" t="s">
        <v>2892</v>
      </c>
      <c r="G3951" s="471">
        <v>44829</v>
      </c>
      <c r="H3951" s="82">
        <v>96756450.799999997</v>
      </c>
      <c r="I3951" s="197">
        <v>1</v>
      </c>
      <c r="J3951" s="15">
        <v>30</v>
      </c>
      <c r="K3951" s="15">
        <v>30</v>
      </c>
      <c r="L3951" s="15"/>
      <c r="M3951" s="66" t="str">
        <f>TEXT(Table2[[#This Row],[Gd.Dt]],"mmm-yy")</f>
        <v>Sep-22</v>
      </c>
      <c r="N3951" s="46" t="str">
        <f>MID(Table2[[#This Row],[BE]],6,2)</f>
        <v>TI</v>
      </c>
      <c r="O3951" s="46" t="str">
        <f>IF(Table2[[#This Row],[Type]]="IB","EOU",IF(Table2[[#This Row],[Type]]="MB","Local","492"))</f>
        <v>492</v>
      </c>
      <c r="P3951" s="46">
        <f>ROUND(Table2[[#This Row],[Cons]]/Table2[[#This Row],[Qty.]],5)</f>
        <v>1</v>
      </c>
      <c r="Q3951" s="46" t="b">
        <f>EXACT(Table2[[#This Row],[rate]],Table2[[#This Row],[Check]])</f>
        <v>1</v>
      </c>
      <c r="R3951" s="46"/>
      <c r="S3951" s="46" t="str">
        <f>IF(Table2[[#This Row],[SRO]]="EOU",VLOOKUP(Table2[[#This Row],[BE]],[2]GD.List!$C$3:$N$5014,12,0),IF(Table2[[#This Row],[SRO]]="Local","Polyester Staple Fibre","SRO 492"))</f>
        <v>SRO 492</v>
      </c>
    </row>
    <row r="3952" spans="1:19" x14ac:dyDescent="0.25">
      <c r="A3952" s="119" t="s">
        <v>2886</v>
      </c>
      <c r="B3952" s="119" t="s">
        <v>2881</v>
      </c>
      <c r="C3952" s="170">
        <v>82649</v>
      </c>
      <c r="D3952" s="171">
        <v>3923.29</v>
      </c>
      <c r="E3952" s="27" t="s">
        <v>46</v>
      </c>
      <c r="F3952" s="119" t="s">
        <v>2892</v>
      </c>
      <c r="G3952" s="28">
        <v>44829</v>
      </c>
      <c r="H3952" s="172">
        <v>96756450.799999997</v>
      </c>
      <c r="I3952" s="33">
        <v>1</v>
      </c>
      <c r="J3952" s="30">
        <v>36.74</v>
      </c>
      <c r="K3952" s="30">
        <v>36.74</v>
      </c>
      <c r="L3952" s="30"/>
      <c r="M3952" s="67" t="str">
        <f>TEXT(Table2[[#This Row],[Gd.Dt]],"mmm-yy")</f>
        <v>Sep-22</v>
      </c>
      <c r="N3952" s="47" t="str">
        <f>MID(Table2[[#This Row],[BE]],6,2)</f>
        <v>EP</v>
      </c>
      <c r="O3952" s="47" t="str">
        <f>IF(Table2[[#This Row],[Type]]="IB","EOU",IF(Table2[[#This Row],[Type]]="MB","Local","492"))</f>
        <v>492</v>
      </c>
      <c r="P3952" s="47">
        <f>ROUND(Table2[[#This Row],[Cons]]/Table2[[#This Row],[Qty.]],5)</f>
        <v>1</v>
      </c>
      <c r="Q3952" s="47" t="b">
        <f>EXACT(Table2[[#This Row],[rate]],Table2[[#This Row],[Check]])</f>
        <v>1</v>
      </c>
      <c r="R3952" s="47"/>
      <c r="S3952" s="47" t="str">
        <f>IF(Table2[[#This Row],[SRO]]="EOU",VLOOKUP(Table2[[#This Row],[BE]],[2]GD.List!$C$3:$N$5014,12,0),IF(Table2[[#This Row],[SRO]]="Local","Polyester Staple Fibre","SRO 492"))</f>
        <v>SRO 492</v>
      </c>
    </row>
    <row r="3953" spans="1:19" x14ac:dyDescent="0.25">
      <c r="A3953" s="342" t="s">
        <v>1</v>
      </c>
      <c r="B3953" s="342" t="s">
        <v>2894</v>
      </c>
      <c r="C3953" s="343">
        <v>30360</v>
      </c>
      <c r="D3953" s="344">
        <v>2701.12</v>
      </c>
      <c r="E3953" s="345" t="s">
        <v>2897</v>
      </c>
      <c r="F3953" s="342" t="s">
        <v>2898</v>
      </c>
      <c r="G3953" s="346">
        <v>44831</v>
      </c>
      <c r="H3953" s="347">
        <v>28441839.140000001</v>
      </c>
      <c r="I3953" s="348">
        <v>0.4</v>
      </c>
      <c r="J3953" s="349">
        <v>8452.4</v>
      </c>
      <c r="K3953" s="349">
        <v>21131</v>
      </c>
      <c r="L3953" s="349"/>
      <c r="M3953" s="66" t="str">
        <f>TEXT(Table2[[#This Row],[Gd.Dt]],"mmm-yy")</f>
        <v>Sep-22</v>
      </c>
      <c r="N3953" s="46" t="str">
        <f>MID(Table2[[#This Row],[BE]],6,2)</f>
        <v>IB</v>
      </c>
      <c r="O3953" s="46" t="str">
        <f>IF(Table2[[#This Row],[Type]]="IB","EOU",IF(Table2[[#This Row],[Type]]="MB","Local","492"))</f>
        <v>EOU</v>
      </c>
      <c r="P3953" s="46">
        <f>ROUND(Table2[[#This Row],[Cons]]/Table2[[#This Row],[Qty.]],5)</f>
        <v>0.4</v>
      </c>
      <c r="Q3953" s="46" t="b">
        <f>EXACT(Table2[[#This Row],[rate]],Table2[[#This Row],[Check]])</f>
        <v>1</v>
      </c>
      <c r="R3953" s="46"/>
      <c r="S3953" s="46" t="str">
        <f>IF(Table2[[#This Row],[SRO]]="EOU",VLOOKUP(Table2[[#This Row],[BE]],[2]GD.List!$C$3:$N$5014,12,0),IF(Table2[[#This Row],[SRO]]="Local","Polyester Staple Fibre","SRO 492"))</f>
        <v>Textile Coal</v>
      </c>
    </row>
    <row r="3954" spans="1:19" x14ac:dyDescent="0.25">
      <c r="A3954" s="350" t="s">
        <v>1</v>
      </c>
      <c r="B3954" s="342" t="s">
        <v>2893</v>
      </c>
      <c r="C3954" s="343">
        <v>49600</v>
      </c>
      <c r="D3954" s="344">
        <v>2701.12</v>
      </c>
      <c r="E3954" s="345" t="s">
        <v>2895</v>
      </c>
      <c r="F3954" s="342" t="s">
        <v>2899</v>
      </c>
      <c r="G3954" s="346">
        <v>44831</v>
      </c>
      <c r="H3954" s="347">
        <v>52900973.210000001</v>
      </c>
      <c r="I3954" s="348">
        <v>0.4</v>
      </c>
      <c r="J3954" s="349">
        <v>11570</v>
      </c>
      <c r="K3954" s="349">
        <v>28925</v>
      </c>
      <c r="L3954" s="349"/>
      <c r="M3954" s="66" t="str">
        <f>TEXT(Table2[[#This Row],[Gd.Dt]],"mmm-yy")</f>
        <v>Sep-22</v>
      </c>
      <c r="N3954" s="46" t="str">
        <f>MID(Table2[[#This Row],[BE]],6,2)</f>
        <v>IB</v>
      </c>
      <c r="O3954" s="46" t="str">
        <f>IF(Table2[[#This Row],[Type]]="IB","EOU",IF(Table2[[#This Row],[Type]]="MB","Local","492"))</f>
        <v>EOU</v>
      </c>
      <c r="P3954" s="46">
        <f>ROUND(Table2[[#This Row],[Cons]]/Table2[[#This Row],[Qty.]],5)</f>
        <v>0.4</v>
      </c>
      <c r="Q3954" s="46" t="b">
        <f>EXACT(Table2[[#This Row],[rate]],Table2[[#This Row],[Check]])</f>
        <v>1</v>
      </c>
      <c r="R3954" s="46"/>
      <c r="S3954" s="46" t="str">
        <f>IF(Table2[[#This Row],[SRO]]="EOU",VLOOKUP(Table2[[#This Row],[BE]],[2]GD.List!$C$3:$N$5014,12,0),IF(Table2[[#This Row],[SRO]]="Local","Polyester Staple Fibre","SRO 492"))</f>
        <v>Textile Coal</v>
      </c>
    </row>
    <row r="3955" spans="1:19" x14ac:dyDescent="0.25">
      <c r="A3955" s="350" t="s">
        <v>1477</v>
      </c>
      <c r="B3955" s="342" t="s">
        <v>2894</v>
      </c>
      <c r="C3955" s="343">
        <v>30360</v>
      </c>
      <c r="D3955" s="344">
        <v>2513.1</v>
      </c>
      <c r="E3955" s="345" t="s">
        <v>2897</v>
      </c>
      <c r="F3955" s="342" t="s">
        <v>2898</v>
      </c>
      <c r="G3955" s="346">
        <v>44831</v>
      </c>
      <c r="H3955" s="347">
        <v>28441839.140000001</v>
      </c>
      <c r="I3955" s="348">
        <v>0.04</v>
      </c>
      <c r="J3955" s="349">
        <v>845.24</v>
      </c>
      <c r="K3955" s="349">
        <v>21131</v>
      </c>
      <c r="L3955" s="349"/>
      <c r="M3955" s="66" t="str">
        <f>TEXT(Table2[[#This Row],[Gd.Dt]],"mmm-yy")</f>
        <v>Sep-22</v>
      </c>
      <c r="N3955" s="46" t="str">
        <f>MID(Table2[[#This Row],[BE]],6,2)</f>
        <v>IB</v>
      </c>
      <c r="O3955" s="46" t="str">
        <f>IF(Table2[[#This Row],[Type]]="IB","EOU",IF(Table2[[#This Row],[Type]]="MB","Local","492"))</f>
        <v>EOU</v>
      </c>
      <c r="P3955" s="46">
        <f>ROUND(Table2[[#This Row],[Cons]]/Table2[[#This Row],[Qty.]],5)</f>
        <v>0.04</v>
      </c>
      <c r="Q3955" s="46" t="b">
        <f>EXACT(Table2[[#This Row],[rate]],Table2[[#This Row],[Check]])</f>
        <v>1</v>
      </c>
      <c r="R3955" s="46"/>
      <c r="S3955" s="46" t="str">
        <f>IF(Table2[[#This Row],[SRO]]="EOU",VLOOKUP(Table2[[#This Row],[BE]],[2]GD.List!$C$3:$N$5014,12,0),IF(Table2[[#This Row],[SRO]]="Local","Polyester Staple Fibre","SRO 492"))</f>
        <v>Textile Chemical</v>
      </c>
    </row>
    <row r="3956" spans="1:19" x14ac:dyDescent="0.25">
      <c r="A3956" s="351" t="s">
        <v>2733</v>
      </c>
      <c r="B3956" s="342" t="s">
        <v>2894</v>
      </c>
      <c r="C3956" s="343">
        <v>30360</v>
      </c>
      <c r="D3956" s="344">
        <v>2847</v>
      </c>
      <c r="E3956" s="345" t="s">
        <v>2897</v>
      </c>
      <c r="F3956" s="342" t="s">
        <v>2898</v>
      </c>
      <c r="G3956" s="346">
        <v>44831</v>
      </c>
      <c r="H3956" s="347">
        <v>28441839.140000001</v>
      </c>
      <c r="I3956" s="348">
        <v>0.03</v>
      </c>
      <c r="J3956" s="349">
        <v>633.92999999999995</v>
      </c>
      <c r="K3956" s="349">
        <v>21131</v>
      </c>
      <c r="L3956" s="349"/>
      <c r="M3956" s="66" t="str">
        <f>TEXT(Table2[[#This Row],[Gd.Dt]],"mmm-yy")</f>
        <v>Sep-22</v>
      </c>
      <c r="N3956" s="46" t="str">
        <f>MID(Table2[[#This Row],[BE]],6,2)</f>
        <v>IB</v>
      </c>
      <c r="O3956" s="46" t="str">
        <f>IF(Table2[[#This Row],[Type]]="IB","EOU",IF(Table2[[#This Row],[Type]]="MB","Local","492"))</f>
        <v>EOU</v>
      </c>
      <c r="P3956" s="46">
        <f>ROUND(Table2[[#This Row],[Cons]]/Table2[[#This Row],[Qty.]],5)</f>
        <v>0.03</v>
      </c>
      <c r="Q3956" s="46" t="b">
        <f>EXACT(Table2[[#This Row],[rate]],Table2[[#This Row],[Check]])</f>
        <v>1</v>
      </c>
      <c r="R3956" s="46"/>
      <c r="S3956" s="46" t="str">
        <f>IF(Table2[[#This Row],[SRO]]="EOU",VLOOKUP(Table2[[#This Row],[BE]],[2]GD.List!$C$3:$N$5014,12,0),IF(Table2[[#This Row],[SRO]]="Local","Polyester Staple Fibre","SRO 492"))</f>
        <v>Textile Chemical</v>
      </c>
    </row>
    <row r="3957" spans="1:19" x14ac:dyDescent="0.25">
      <c r="A3957" s="350" t="s">
        <v>2733</v>
      </c>
      <c r="B3957" s="342" t="s">
        <v>2893</v>
      </c>
      <c r="C3957" s="343">
        <v>49600</v>
      </c>
      <c r="D3957" s="344">
        <v>2847</v>
      </c>
      <c r="E3957" s="345" t="s">
        <v>2895</v>
      </c>
      <c r="F3957" s="342" t="s">
        <v>2899</v>
      </c>
      <c r="G3957" s="346">
        <v>44831</v>
      </c>
      <c r="H3957" s="347">
        <v>52900973.210000001</v>
      </c>
      <c r="I3957" s="348">
        <v>0.03</v>
      </c>
      <c r="J3957" s="349">
        <v>867.75</v>
      </c>
      <c r="K3957" s="349">
        <v>28925</v>
      </c>
      <c r="L3957" s="349"/>
      <c r="M3957" s="66" t="str">
        <f>TEXT(Table2[[#This Row],[Gd.Dt]],"mmm-yy")</f>
        <v>Sep-22</v>
      </c>
      <c r="N3957" s="46" t="str">
        <f>MID(Table2[[#This Row],[BE]],6,2)</f>
        <v>IB</v>
      </c>
      <c r="O3957" s="46" t="str">
        <f>IF(Table2[[#This Row],[Type]]="IB","EOU",IF(Table2[[#This Row],[Type]]="MB","Local","492"))</f>
        <v>EOU</v>
      </c>
      <c r="P3957" s="46">
        <f>ROUND(Table2[[#This Row],[Cons]]/Table2[[#This Row],[Qty.]],5)</f>
        <v>0.03</v>
      </c>
      <c r="Q3957" s="46" t="b">
        <f>EXACT(Table2[[#This Row],[rate]],Table2[[#This Row],[Check]])</f>
        <v>1</v>
      </c>
      <c r="R3957" s="46"/>
      <c r="S3957" s="46" t="str">
        <f>IF(Table2[[#This Row],[SRO]]="EOU",VLOOKUP(Table2[[#This Row],[BE]],[2]GD.List!$C$3:$N$5014,12,0),IF(Table2[[#This Row],[SRO]]="Local","Polyester Staple Fibre","SRO 492"))</f>
        <v>Textile Chemical</v>
      </c>
    </row>
    <row r="3958" spans="1:19" x14ac:dyDescent="0.25">
      <c r="A3958" s="351" t="s">
        <v>2896</v>
      </c>
      <c r="B3958" s="351" t="s">
        <v>2893</v>
      </c>
      <c r="C3958" s="352">
        <v>49600</v>
      </c>
      <c r="D3958" s="353">
        <v>3204.16</v>
      </c>
      <c r="E3958" s="354" t="s">
        <v>2895</v>
      </c>
      <c r="F3958" s="351" t="s">
        <v>2899</v>
      </c>
      <c r="G3958" s="355">
        <v>44831</v>
      </c>
      <c r="H3958" s="356">
        <v>52900973.210000001</v>
      </c>
      <c r="I3958" s="357">
        <v>7.0000000000000007E-2</v>
      </c>
      <c r="J3958" s="358">
        <v>868.35</v>
      </c>
      <c r="K3958" s="358">
        <v>12405</v>
      </c>
      <c r="L3958" s="358"/>
      <c r="M3958" s="67" t="str">
        <f>TEXT(Table2[[#This Row],[Gd.Dt]],"mmm-yy")</f>
        <v>Sep-22</v>
      </c>
      <c r="N3958" s="47" t="str">
        <f>MID(Table2[[#This Row],[BE]],6,2)</f>
        <v>IB</v>
      </c>
      <c r="O3958" s="47" t="str">
        <f>IF(Table2[[#This Row],[Type]]="IB","EOU",IF(Table2[[#This Row],[Type]]="MB","Local","492"))</f>
        <v>EOU</v>
      </c>
      <c r="P3958" s="47">
        <f>ROUND(Table2[[#This Row],[Cons]]/Table2[[#This Row],[Qty.]],5)</f>
        <v>7.0000000000000007E-2</v>
      </c>
      <c r="Q3958" s="47" t="b">
        <f>EXACT(Table2[[#This Row],[rate]],Table2[[#This Row],[Check]])</f>
        <v>1</v>
      </c>
      <c r="R3958" s="47"/>
      <c r="S3958" s="47" t="str">
        <f>IF(Table2[[#This Row],[SRO]]="EOU",VLOOKUP(Table2[[#This Row],[BE]],[2]GD.List!$C$3:$N$5014,12,0),IF(Table2[[#This Row],[SRO]]="Local","Polyester Staple Fibre","SRO 492"))</f>
        <v>Textile Dyes</v>
      </c>
    </row>
    <row r="3959" spans="1:19" x14ac:dyDescent="0.25">
      <c r="A3959" s="116" t="s">
        <v>1</v>
      </c>
      <c r="B3959" s="116" t="s">
        <v>2906</v>
      </c>
      <c r="C3959" s="165">
        <v>66230</v>
      </c>
      <c r="D3959" s="117">
        <v>2701.12</v>
      </c>
      <c r="E3959" s="147" t="s">
        <v>2909</v>
      </c>
      <c r="F3959" s="116" t="s">
        <v>2913</v>
      </c>
      <c r="G3959" s="471">
        <v>44832</v>
      </c>
      <c r="H3959" s="82">
        <v>71518565.739999995</v>
      </c>
      <c r="I3959" s="197">
        <v>0.4</v>
      </c>
      <c r="J3959" s="15">
        <v>13722.4</v>
      </c>
      <c r="K3959" s="15">
        <v>34306</v>
      </c>
      <c r="L3959" s="15"/>
      <c r="M3959" s="66" t="str">
        <f>TEXT(Table2[[#This Row],[Gd.Dt]],"mmm-yy")</f>
        <v>Sep-22</v>
      </c>
      <c r="N3959" s="46" t="str">
        <f>MID(Table2[[#This Row],[BE]],6,2)</f>
        <v>IB</v>
      </c>
      <c r="O3959" s="46" t="str">
        <f>IF(Table2[[#This Row],[Type]]="IB","EOU",IF(Table2[[#This Row],[Type]]="MB","Local","492"))</f>
        <v>EOU</v>
      </c>
      <c r="P3959" s="46">
        <f>ROUND(Table2[[#This Row],[Cons]]/Table2[[#This Row],[Qty.]],5)</f>
        <v>0.4</v>
      </c>
      <c r="Q3959" s="46" t="b">
        <f>EXACT(Table2[[#This Row],[rate]],Table2[[#This Row],[Check]])</f>
        <v>1</v>
      </c>
      <c r="R3959" s="46"/>
      <c r="S3959" s="46" t="str">
        <f>IF(Table2[[#This Row],[SRO]]="EOU",VLOOKUP(Table2[[#This Row],[BE]],[2]GD.List!$C$3:$N$5014,12,0),IF(Table2[[#This Row],[SRO]]="Local","Polyester Staple Fibre","SRO 492"))</f>
        <v>Textile Coal</v>
      </c>
    </row>
    <row r="3960" spans="1:19" x14ac:dyDescent="0.25">
      <c r="A3960" s="116" t="s">
        <v>1</v>
      </c>
      <c r="B3960" s="116" t="s">
        <v>2900</v>
      </c>
      <c r="C3960" s="165">
        <v>13960</v>
      </c>
      <c r="D3960" s="117">
        <v>2701.12</v>
      </c>
      <c r="E3960" s="147" t="s">
        <v>2902</v>
      </c>
      <c r="F3960" s="116" t="s">
        <v>2914</v>
      </c>
      <c r="G3960" s="471">
        <v>44831</v>
      </c>
      <c r="H3960" s="82">
        <v>17775890.050000001</v>
      </c>
      <c r="I3960" s="197">
        <v>0.1</v>
      </c>
      <c r="J3960" s="15">
        <v>894.3</v>
      </c>
      <c r="K3960" s="15">
        <v>8943</v>
      </c>
      <c r="L3960" s="15"/>
      <c r="M3960" s="66" t="str">
        <f>TEXT(Table2[[#This Row],[Gd.Dt]],"mmm-yy")</f>
        <v>Sep-22</v>
      </c>
      <c r="N3960" s="46" t="str">
        <f>MID(Table2[[#This Row],[BE]],6,2)</f>
        <v>IB</v>
      </c>
      <c r="O3960" s="46" t="str">
        <f>IF(Table2[[#This Row],[Type]]="IB","EOU",IF(Table2[[#This Row],[Type]]="MB","Local","492"))</f>
        <v>EOU</v>
      </c>
      <c r="P3960" s="46">
        <f>ROUND(Table2[[#This Row],[Cons]]/Table2[[#This Row],[Qty.]],5)</f>
        <v>0.1</v>
      </c>
      <c r="Q3960" s="46" t="b">
        <f>EXACT(Table2[[#This Row],[rate]],Table2[[#This Row],[Check]])</f>
        <v>1</v>
      </c>
      <c r="R3960" s="46"/>
      <c r="S3960" s="46" t="str">
        <f>IF(Table2[[#This Row],[SRO]]="EOU",VLOOKUP(Table2[[#This Row],[BE]],[2]GD.List!$C$3:$N$5014,12,0),IF(Table2[[#This Row],[SRO]]="Local","Polyester Staple Fibre","SRO 492"))</f>
        <v>Textile Coal</v>
      </c>
    </row>
    <row r="3961" spans="1:19" x14ac:dyDescent="0.25">
      <c r="A3961" s="116" t="s">
        <v>1</v>
      </c>
      <c r="B3961" s="116" t="s">
        <v>2901</v>
      </c>
      <c r="C3961" s="165">
        <v>49494</v>
      </c>
      <c r="D3961" s="117">
        <v>2701.12</v>
      </c>
      <c r="E3961" s="147" t="s">
        <v>2905</v>
      </c>
      <c r="F3961" s="116" t="s">
        <v>2915</v>
      </c>
      <c r="G3961" s="471">
        <v>44831</v>
      </c>
      <c r="H3961" s="82">
        <v>27153459.780000001</v>
      </c>
      <c r="I3961" s="197">
        <v>0.1</v>
      </c>
      <c r="J3961" s="15">
        <v>1467.5</v>
      </c>
      <c r="K3961" s="15">
        <v>14675</v>
      </c>
      <c r="L3961" s="15"/>
      <c r="M3961" s="66" t="str">
        <f>TEXT(Table2[[#This Row],[Gd.Dt]],"mmm-yy")</f>
        <v>Sep-22</v>
      </c>
      <c r="N3961" s="46" t="str">
        <f>MID(Table2[[#This Row],[BE]],6,2)</f>
        <v>IB</v>
      </c>
      <c r="O3961" s="46" t="str">
        <f>IF(Table2[[#This Row],[Type]]="IB","EOU",IF(Table2[[#This Row],[Type]]="MB","Local","492"))</f>
        <v>EOU</v>
      </c>
      <c r="P3961" s="46">
        <f>ROUND(Table2[[#This Row],[Cons]]/Table2[[#This Row],[Qty.]],5)</f>
        <v>0.1</v>
      </c>
      <c r="Q3961" s="46" t="b">
        <f>EXACT(Table2[[#This Row],[rate]],Table2[[#This Row],[Check]])</f>
        <v>1</v>
      </c>
      <c r="R3961" s="46"/>
      <c r="S3961" s="46" t="str">
        <f>IF(Table2[[#This Row],[SRO]]="EOU",VLOOKUP(Table2[[#This Row],[BE]],[2]GD.List!$C$3:$N$5014,12,0),IF(Table2[[#This Row],[SRO]]="Local","Polyester Staple Fibre","SRO 492"))</f>
        <v>Textile Coal</v>
      </c>
    </row>
    <row r="3962" spans="1:19" x14ac:dyDescent="0.25">
      <c r="A3962" s="119" t="s">
        <v>1</v>
      </c>
      <c r="B3962" s="116" t="s">
        <v>2908</v>
      </c>
      <c r="C3962" s="165">
        <v>5857</v>
      </c>
      <c r="D3962" s="117">
        <v>2701.12</v>
      </c>
      <c r="E3962" s="147" t="s">
        <v>2911</v>
      </c>
      <c r="F3962" s="116" t="s">
        <v>2912</v>
      </c>
      <c r="G3962" s="471">
        <v>44832</v>
      </c>
      <c r="H3962" s="82">
        <v>87517061.469999999</v>
      </c>
      <c r="I3962" s="197">
        <v>0.4</v>
      </c>
      <c r="J3962" s="15">
        <v>13526.8</v>
      </c>
      <c r="K3962" s="15">
        <v>33817</v>
      </c>
      <c r="L3962" s="15"/>
      <c r="M3962" s="66" t="str">
        <f>TEXT(Table2[[#This Row],[Gd.Dt]],"mmm-yy")</f>
        <v>Sep-22</v>
      </c>
      <c r="N3962" s="46" t="str">
        <f>MID(Table2[[#This Row],[BE]],6,2)</f>
        <v>IB</v>
      </c>
      <c r="O3962" s="46" t="str">
        <f>IF(Table2[[#This Row],[Type]]="IB","EOU",IF(Table2[[#This Row],[Type]]="MB","Local","492"))</f>
        <v>EOU</v>
      </c>
      <c r="P3962" s="46">
        <f>ROUND(Table2[[#This Row],[Cons]]/Table2[[#This Row],[Qty.]],5)</f>
        <v>0.4</v>
      </c>
      <c r="Q3962" s="46" t="b">
        <f>EXACT(Table2[[#This Row],[rate]],Table2[[#This Row],[Check]])</f>
        <v>1</v>
      </c>
      <c r="R3962" s="46"/>
      <c r="S3962" s="46" t="str">
        <f>IF(Table2[[#This Row],[SRO]]="EOU",VLOOKUP(Table2[[#This Row],[BE]],[2]GD.List!$C$3:$N$5014,12,0),IF(Table2[[#This Row],[SRO]]="Local","Polyester Staple Fibre","SRO 492"))</f>
        <v>Textile Coal</v>
      </c>
    </row>
    <row r="3963" spans="1:19" x14ac:dyDescent="0.25">
      <c r="A3963" s="120" t="s">
        <v>1</v>
      </c>
      <c r="B3963" s="116" t="s">
        <v>2907</v>
      </c>
      <c r="C3963" s="165">
        <v>53042</v>
      </c>
      <c r="D3963" s="117">
        <v>2701.12</v>
      </c>
      <c r="E3963" s="147" t="s">
        <v>2910</v>
      </c>
      <c r="F3963" s="116" t="s">
        <v>2916</v>
      </c>
      <c r="G3963" s="471">
        <v>44832</v>
      </c>
      <c r="H3963" s="82">
        <v>63844145.659999996</v>
      </c>
      <c r="I3963" s="197">
        <v>0.4</v>
      </c>
      <c r="J3963" s="15">
        <v>15124.4</v>
      </c>
      <c r="K3963" s="15">
        <v>37811</v>
      </c>
      <c r="L3963" s="15"/>
      <c r="M3963" s="66" t="str">
        <f>TEXT(Table2[[#This Row],[Gd.Dt]],"mmm-yy")</f>
        <v>Sep-22</v>
      </c>
      <c r="N3963" s="46" t="str">
        <f>MID(Table2[[#This Row],[BE]],6,2)</f>
        <v>IB</v>
      </c>
      <c r="O3963" s="46" t="str">
        <f>IF(Table2[[#This Row],[Type]]="IB","EOU",IF(Table2[[#This Row],[Type]]="MB","Local","492"))</f>
        <v>EOU</v>
      </c>
      <c r="P3963" s="46">
        <f>ROUND(Table2[[#This Row],[Cons]]/Table2[[#This Row],[Qty.]],5)</f>
        <v>0.4</v>
      </c>
      <c r="Q3963" s="46" t="b">
        <f>EXACT(Table2[[#This Row],[rate]],Table2[[#This Row],[Check]])</f>
        <v>1</v>
      </c>
      <c r="R3963" s="46"/>
      <c r="S3963" s="46" t="str">
        <f>IF(Table2[[#This Row],[SRO]]="EOU",VLOOKUP(Table2[[#This Row],[BE]],[2]GD.List!$C$3:$N$5014,12,0),IF(Table2[[#This Row],[SRO]]="Local","Polyester Staple Fibre","SRO 492"))</f>
        <v>Textile Coal</v>
      </c>
    </row>
    <row r="3964" spans="1:19" x14ac:dyDescent="0.25">
      <c r="A3964" s="120" t="s">
        <v>2221</v>
      </c>
      <c r="B3964" s="116" t="s">
        <v>2906</v>
      </c>
      <c r="C3964" s="165">
        <v>66230</v>
      </c>
      <c r="D3964" s="117">
        <v>5201.009</v>
      </c>
      <c r="E3964" s="147" t="s">
        <v>2909</v>
      </c>
      <c r="F3964" s="116" t="s">
        <v>2913</v>
      </c>
      <c r="G3964" s="471">
        <v>44832</v>
      </c>
      <c r="H3964" s="82">
        <v>71518565.739999995</v>
      </c>
      <c r="I3964" s="197">
        <v>0.48980000000000001</v>
      </c>
      <c r="J3964" s="15">
        <v>1817.1599999999999</v>
      </c>
      <c r="K3964" s="15">
        <v>3710</v>
      </c>
      <c r="L3964" s="15"/>
      <c r="M3964" s="66" t="str">
        <f>TEXT(Table2[[#This Row],[Gd.Dt]],"mmm-yy")</f>
        <v>Sep-22</v>
      </c>
      <c r="N3964" s="46" t="str">
        <f>MID(Table2[[#This Row],[BE]],6,2)</f>
        <v>IB</v>
      </c>
      <c r="O3964" s="46" t="str">
        <f>IF(Table2[[#This Row],[Type]]="IB","EOU",IF(Table2[[#This Row],[Type]]="MB","Local","492"))</f>
        <v>EOU</v>
      </c>
      <c r="P3964" s="46">
        <f>ROUND(Table2[[#This Row],[Cons]]/Table2[[#This Row],[Qty.]],5)</f>
        <v>0.48980000000000001</v>
      </c>
      <c r="Q3964" s="46" t="b">
        <f>EXACT(Table2[[#This Row],[rate]],Table2[[#This Row],[Check]])</f>
        <v>1</v>
      </c>
      <c r="R3964" s="46"/>
      <c r="S3964" s="46" t="str">
        <f>IF(Table2[[#This Row],[SRO]]="EOU",VLOOKUP(Table2[[#This Row],[BE]],[2]GD.List!$C$3:$N$5014,12,0),IF(Table2[[#This Row],[SRO]]="Local","Polyester Staple Fibre","SRO 492"))</f>
        <v>Raw Cotton</v>
      </c>
    </row>
    <row r="3965" spans="1:19" x14ac:dyDescent="0.25">
      <c r="A3965" s="120" t="s">
        <v>2672</v>
      </c>
      <c r="B3965" s="116" t="s">
        <v>2900</v>
      </c>
      <c r="C3965" s="165">
        <v>13960</v>
      </c>
      <c r="D3965" s="117">
        <v>3402.9</v>
      </c>
      <c r="E3965" s="147" t="s">
        <v>2902</v>
      </c>
      <c r="F3965" s="116" t="s">
        <v>2914</v>
      </c>
      <c r="G3965" s="471">
        <v>44831</v>
      </c>
      <c r="H3965" s="82">
        <v>17775890.050000001</v>
      </c>
      <c r="I3965" s="197">
        <v>7.0000000000000007E-2</v>
      </c>
      <c r="J3965" s="15">
        <v>626.01</v>
      </c>
      <c r="K3965" s="15">
        <v>8943</v>
      </c>
      <c r="L3965" s="15"/>
      <c r="M3965" s="66" t="str">
        <f>TEXT(Table2[[#This Row],[Gd.Dt]],"mmm-yy")</f>
        <v>Sep-22</v>
      </c>
      <c r="N3965" s="46" t="str">
        <f>MID(Table2[[#This Row],[BE]],6,2)</f>
        <v>IB</v>
      </c>
      <c r="O3965" s="46" t="str">
        <f>IF(Table2[[#This Row],[Type]]="IB","EOU",IF(Table2[[#This Row],[Type]]="MB","Local","492"))</f>
        <v>EOU</v>
      </c>
      <c r="P3965" s="46">
        <f>ROUND(Table2[[#This Row],[Cons]]/Table2[[#This Row],[Qty.]],5)</f>
        <v>7.0000000000000007E-2</v>
      </c>
      <c r="Q3965" s="46" t="b">
        <f>EXACT(Table2[[#This Row],[rate]],Table2[[#This Row],[Check]])</f>
        <v>1</v>
      </c>
      <c r="R3965" s="46"/>
      <c r="S3965" s="46" t="str">
        <f>IF(Table2[[#This Row],[SRO]]="EOU",VLOOKUP(Table2[[#This Row],[BE]],[2]GD.List!$C$3:$N$5014,12,0),IF(Table2[[#This Row],[SRO]]="Local","Polyester Staple Fibre","SRO 492"))</f>
        <v>Textile Chemical</v>
      </c>
    </row>
    <row r="3966" spans="1:19" x14ac:dyDescent="0.25">
      <c r="A3966" s="119" t="s">
        <v>2733</v>
      </c>
      <c r="B3966" s="116" t="s">
        <v>2906</v>
      </c>
      <c r="C3966" s="165">
        <v>66230</v>
      </c>
      <c r="D3966" s="117">
        <v>2847</v>
      </c>
      <c r="E3966" s="147" t="s">
        <v>2909</v>
      </c>
      <c r="F3966" s="116" t="s">
        <v>2913</v>
      </c>
      <c r="G3966" s="471">
        <v>44832</v>
      </c>
      <c r="H3966" s="82">
        <v>71518565.739999995</v>
      </c>
      <c r="I3966" s="197">
        <v>0.03</v>
      </c>
      <c r="J3966" s="15">
        <v>1029.1799999999998</v>
      </c>
      <c r="K3966" s="15">
        <v>34306</v>
      </c>
      <c r="L3966" s="15"/>
      <c r="M3966" s="66" t="str">
        <f>TEXT(Table2[[#This Row],[Gd.Dt]],"mmm-yy")</f>
        <v>Sep-22</v>
      </c>
      <c r="N3966" s="46" t="str">
        <f>MID(Table2[[#This Row],[BE]],6,2)</f>
        <v>IB</v>
      </c>
      <c r="O3966" s="46" t="str">
        <f>IF(Table2[[#This Row],[Type]]="IB","EOU",IF(Table2[[#This Row],[Type]]="MB","Local","492"))</f>
        <v>EOU</v>
      </c>
      <c r="P3966" s="46">
        <f>ROUND(Table2[[#This Row],[Cons]]/Table2[[#This Row],[Qty.]],5)</f>
        <v>0.03</v>
      </c>
      <c r="Q3966" s="46" t="b">
        <f>EXACT(Table2[[#This Row],[rate]],Table2[[#This Row],[Check]])</f>
        <v>1</v>
      </c>
      <c r="R3966" s="46"/>
      <c r="S3966" s="46" t="str">
        <f>IF(Table2[[#This Row],[SRO]]="EOU",VLOOKUP(Table2[[#This Row],[BE]],[2]GD.List!$C$3:$N$5014,12,0),IF(Table2[[#This Row],[SRO]]="Local","Polyester Staple Fibre","SRO 492"))</f>
        <v>Textile Chemical</v>
      </c>
    </row>
    <row r="3967" spans="1:19" x14ac:dyDescent="0.25">
      <c r="A3967" s="119" t="s">
        <v>2733</v>
      </c>
      <c r="B3967" s="116" t="s">
        <v>2900</v>
      </c>
      <c r="C3967" s="165">
        <v>13960</v>
      </c>
      <c r="D3967" s="117">
        <v>2847</v>
      </c>
      <c r="E3967" s="147" t="s">
        <v>2902</v>
      </c>
      <c r="F3967" s="116" t="s">
        <v>2914</v>
      </c>
      <c r="G3967" s="471">
        <v>44831</v>
      </c>
      <c r="H3967" s="82">
        <v>17775890.050000001</v>
      </c>
      <c r="I3967" s="197">
        <v>0.03</v>
      </c>
      <c r="J3967" s="15">
        <v>268.29000000000002</v>
      </c>
      <c r="K3967" s="15">
        <v>8943</v>
      </c>
      <c r="L3967" s="15"/>
      <c r="M3967" s="66" t="str">
        <f>TEXT(Table2[[#This Row],[Gd.Dt]],"mmm-yy")</f>
        <v>Sep-22</v>
      </c>
      <c r="N3967" s="46" t="str">
        <f>MID(Table2[[#This Row],[BE]],6,2)</f>
        <v>IB</v>
      </c>
      <c r="O3967" s="46" t="str">
        <f>IF(Table2[[#This Row],[Type]]="IB","EOU",IF(Table2[[#This Row],[Type]]="MB","Local","492"))</f>
        <v>EOU</v>
      </c>
      <c r="P3967" s="46">
        <f>ROUND(Table2[[#This Row],[Cons]]/Table2[[#This Row],[Qty.]],5)</f>
        <v>0.03</v>
      </c>
      <c r="Q3967" s="46" t="b">
        <f>EXACT(Table2[[#This Row],[rate]],Table2[[#This Row],[Check]])</f>
        <v>1</v>
      </c>
      <c r="R3967" s="46"/>
      <c r="S3967" s="46" t="str">
        <f>IF(Table2[[#This Row],[SRO]]="EOU",VLOOKUP(Table2[[#This Row],[BE]],[2]GD.List!$C$3:$N$5014,12,0),IF(Table2[[#This Row],[SRO]]="Local","Polyester Staple Fibre","SRO 492"))</f>
        <v>Textile Chemical</v>
      </c>
    </row>
    <row r="3968" spans="1:19" x14ac:dyDescent="0.25">
      <c r="A3968" s="119" t="s">
        <v>2733</v>
      </c>
      <c r="B3968" s="116" t="s">
        <v>2901</v>
      </c>
      <c r="C3968" s="165">
        <v>49494</v>
      </c>
      <c r="D3968" s="117">
        <v>2847</v>
      </c>
      <c r="E3968" s="147" t="s">
        <v>2905</v>
      </c>
      <c r="F3968" s="116" t="s">
        <v>2915</v>
      </c>
      <c r="G3968" s="471">
        <v>44831</v>
      </c>
      <c r="H3968" s="82">
        <v>27153459.780000001</v>
      </c>
      <c r="I3968" s="197">
        <v>0.03</v>
      </c>
      <c r="J3968" s="15">
        <v>440.25</v>
      </c>
      <c r="K3968" s="15">
        <v>14675</v>
      </c>
      <c r="L3968" s="15"/>
      <c r="M3968" s="66" t="str">
        <f>TEXT(Table2[[#This Row],[Gd.Dt]],"mmm-yy")</f>
        <v>Sep-22</v>
      </c>
      <c r="N3968" s="46" t="str">
        <f>MID(Table2[[#This Row],[BE]],6,2)</f>
        <v>IB</v>
      </c>
      <c r="O3968" s="46" t="str">
        <f>IF(Table2[[#This Row],[Type]]="IB","EOU",IF(Table2[[#This Row],[Type]]="MB","Local","492"))</f>
        <v>EOU</v>
      </c>
      <c r="P3968" s="46">
        <f>ROUND(Table2[[#This Row],[Cons]]/Table2[[#This Row],[Qty.]],5)</f>
        <v>0.03</v>
      </c>
      <c r="Q3968" s="46" t="b">
        <f>EXACT(Table2[[#This Row],[rate]],Table2[[#This Row],[Check]])</f>
        <v>1</v>
      </c>
      <c r="R3968" s="46"/>
      <c r="S3968" s="46" t="str">
        <f>IF(Table2[[#This Row],[SRO]]="EOU",VLOOKUP(Table2[[#This Row],[BE]],[2]GD.List!$C$3:$N$5014,12,0),IF(Table2[[#This Row],[SRO]]="Local","Polyester Staple Fibre","SRO 492"))</f>
        <v>Textile Chemical</v>
      </c>
    </row>
    <row r="3969" spans="1:19" x14ac:dyDescent="0.25">
      <c r="A3969" s="119" t="s">
        <v>2733</v>
      </c>
      <c r="B3969" s="116" t="s">
        <v>2908</v>
      </c>
      <c r="C3969" s="165">
        <v>5857</v>
      </c>
      <c r="D3969" s="117">
        <v>2847</v>
      </c>
      <c r="E3969" s="147" t="s">
        <v>2911</v>
      </c>
      <c r="F3969" s="116" t="s">
        <v>2912</v>
      </c>
      <c r="G3969" s="471">
        <v>44832</v>
      </c>
      <c r="H3969" s="82">
        <v>87517061.469999999</v>
      </c>
      <c r="I3969" s="197">
        <v>0.03</v>
      </c>
      <c r="J3969" s="15">
        <v>1014.5100000000001</v>
      </c>
      <c r="K3969" s="15">
        <v>33817</v>
      </c>
      <c r="L3969" s="15"/>
      <c r="M3969" s="66" t="str">
        <f>TEXT(Table2[[#This Row],[Gd.Dt]],"mmm-yy")</f>
        <v>Sep-22</v>
      </c>
      <c r="N3969" s="46" t="str">
        <f>MID(Table2[[#This Row],[BE]],6,2)</f>
        <v>IB</v>
      </c>
      <c r="O3969" s="46" t="str">
        <f>IF(Table2[[#This Row],[Type]]="IB","EOU",IF(Table2[[#This Row],[Type]]="MB","Local","492"))</f>
        <v>EOU</v>
      </c>
      <c r="P3969" s="46">
        <f>ROUND(Table2[[#This Row],[Cons]]/Table2[[#This Row],[Qty.]],5)</f>
        <v>0.03</v>
      </c>
      <c r="Q3969" s="46" t="b">
        <f>EXACT(Table2[[#This Row],[rate]],Table2[[#This Row],[Check]])</f>
        <v>1</v>
      </c>
      <c r="R3969" s="46"/>
      <c r="S3969" s="46" t="str">
        <f>IF(Table2[[#This Row],[SRO]]="EOU",VLOOKUP(Table2[[#This Row],[BE]],[2]GD.List!$C$3:$N$5014,12,0),IF(Table2[[#This Row],[SRO]]="Local","Polyester Staple Fibre","SRO 492"))</f>
        <v>Textile Chemical</v>
      </c>
    </row>
    <row r="3970" spans="1:19" x14ac:dyDescent="0.25">
      <c r="A3970" s="120" t="s">
        <v>2733</v>
      </c>
      <c r="B3970" s="116" t="s">
        <v>2907</v>
      </c>
      <c r="C3970" s="165">
        <v>53042</v>
      </c>
      <c r="D3970" s="117">
        <v>2847</v>
      </c>
      <c r="E3970" s="147" t="s">
        <v>2910</v>
      </c>
      <c r="F3970" s="116" t="s">
        <v>2916</v>
      </c>
      <c r="G3970" s="471">
        <v>44832</v>
      </c>
      <c r="H3970" s="82">
        <v>63844145.659999996</v>
      </c>
      <c r="I3970" s="197">
        <v>0.03</v>
      </c>
      <c r="J3970" s="15">
        <v>1134.33</v>
      </c>
      <c r="K3970" s="15">
        <v>37811</v>
      </c>
      <c r="L3970" s="15"/>
      <c r="M3970" s="66" t="str">
        <f>TEXT(Table2[[#This Row],[Gd.Dt]],"mmm-yy")</f>
        <v>Sep-22</v>
      </c>
      <c r="N3970" s="46" t="str">
        <f>MID(Table2[[#This Row],[BE]],6,2)</f>
        <v>IB</v>
      </c>
      <c r="O3970" s="46" t="str">
        <f>IF(Table2[[#This Row],[Type]]="IB","EOU",IF(Table2[[#This Row],[Type]]="MB","Local","492"))</f>
        <v>EOU</v>
      </c>
      <c r="P3970" s="46">
        <f>ROUND(Table2[[#This Row],[Cons]]/Table2[[#This Row],[Qty.]],5)</f>
        <v>0.03</v>
      </c>
      <c r="Q3970" s="46" t="b">
        <f>EXACT(Table2[[#This Row],[rate]],Table2[[#This Row],[Check]])</f>
        <v>1</v>
      </c>
      <c r="R3970" s="46"/>
      <c r="S3970" s="46" t="str">
        <f>IF(Table2[[#This Row],[SRO]]="EOU",VLOOKUP(Table2[[#This Row],[BE]],[2]GD.List!$C$3:$N$5014,12,0),IF(Table2[[#This Row],[SRO]]="Local","Polyester Staple Fibre","SRO 492"))</f>
        <v>Textile Chemical</v>
      </c>
    </row>
    <row r="3971" spans="1:19" x14ac:dyDescent="0.25">
      <c r="A3971" s="120" t="s">
        <v>2739</v>
      </c>
      <c r="B3971" s="116" t="s">
        <v>2900</v>
      </c>
      <c r="C3971" s="165">
        <v>13960</v>
      </c>
      <c r="D3971" s="117">
        <v>5205.12</v>
      </c>
      <c r="E3971" s="147" t="s">
        <v>2902</v>
      </c>
      <c r="F3971" s="116" t="s">
        <v>2914</v>
      </c>
      <c r="G3971" s="471">
        <v>44831</v>
      </c>
      <c r="H3971" s="82">
        <v>17775890.050000001</v>
      </c>
      <c r="I3971" s="197">
        <v>1.0101</v>
      </c>
      <c r="J3971" s="15">
        <v>9033.32</v>
      </c>
      <c r="K3971" s="15">
        <v>8943</v>
      </c>
      <c r="L3971" s="15"/>
      <c r="M3971" s="66" t="str">
        <f>TEXT(Table2[[#This Row],[Gd.Dt]],"mmm-yy")</f>
        <v>Sep-22</v>
      </c>
      <c r="N3971" s="46" t="str">
        <f>MID(Table2[[#This Row],[BE]],6,2)</f>
        <v>IB</v>
      </c>
      <c r="O3971" s="46" t="str">
        <f>IF(Table2[[#This Row],[Type]]="IB","EOU",IF(Table2[[#This Row],[Type]]="MB","Local","492"))</f>
        <v>EOU</v>
      </c>
      <c r="P3971" s="46">
        <f>ROUND(Table2[[#This Row],[Cons]]/Table2[[#This Row],[Qty.]],5)</f>
        <v>1.0101</v>
      </c>
      <c r="Q3971" s="46" t="b">
        <f>EXACT(Table2[[#This Row],[rate]],Table2[[#This Row],[Check]])</f>
        <v>1</v>
      </c>
      <c r="R3971" s="46"/>
      <c r="S3971" s="46" t="str">
        <f>IF(Table2[[#This Row],[SRO]]="EOU",VLOOKUP(Table2[[#This Row],[BE]],[2]GD.List!$C$3:$N$5014,12,0),IF(Table2[[#This Row],[SRO]]="Local","Polyester Staple Fibre","SRO 492"))</f>
        <v>Cotton Yarn</v>
      </c>
    </row>
    <row r="3972" spans="1:19" x14ac:dyDescent="0.25">
      <c r="A3972" s="119" t="s">
        <v>2903</v>
      </c>
      <c r="B3972" s="116" t="s">
        <v>2900</v>
      </c>
      <c r="C3972" s="165">
        <v>13960</v>
      </c>
      <c r="D3972" s="117">
        <v>3215.1990000000001</v>
      </c>
      <c r="E3972" s="147" t="s">
        <v>2902</v>
      </c>
      <c r="F3972" s="116" t="s">
        <v>2914</v>
      </c>
      <c r="G3972" s="471">
        <v>44831</v>
      </c>
      <c r="H3972" s="82">
        <v>17775890.050000001</v>
      </c>
      <c r="I3972" s="197">
        <v>7.0000000000000007E-2</v>
      </c>
      <c r="J3972" s="15">
        <v>626.01</v>
      </c>
      <c r="K3972" s="15">
        <v>8943</v>
      </c>
      <c r="L3972" s="15"/>
      <c r="M3972" s="66" t="str">
        <f>TEXT(Table2[[#This Row],[Gd.Dt]],"mmm-yy")</f>
        <v>Sep-22</v>
      </c>
      <c r="N3972" s="46" t="str">
        <f>MID(Table2[[#This Row],[BE]],6,2)</f>
        <v>IB</v>
      </c>
      <c r="O3972" s="46" t="str">
        <f>IF(Table2[[#This Row],[Type]]="IB","EOU",IF(Table2[[#This Row],[Type]]="MB","Local","492"))</f>
        <v>EOU</v>
      </c>
      <c r="P3972" s="46">
        <f>ROUND(Table2[[#This Row],[Cons]]/Table2[[#This Row],[Qty.]],5)</f>
        <v>7.0000000000000007E-2</v>
      </c>
      <c r="Q3972" s="46" t="b">
        <f>EXACT(Table2[[#This Row],[rate]],Table2[[#This Row],[Check]])</f>
        <v>1</v>
      </c>
      <c r="R3972" s="46"/>
      <c r="S3972" s="46" t="str">
        <f>IF(Table2[[#This Row],[SRO]]="EOU",VLOOKUP(Table2[[#This Row],[BE]],[2]GD.List!$C$3:$N$5014,12,0),IF(Table2[[#This Row],[SRO]]="Local","Polyester Staple Fibre","SRO 492"))</f>
        <v>Textile Dyes</v>
      </c>
    </row>
    <row r="3973" spans="1:19" x14ac:dyDescent="0.25">
      <c r="A3973" s="119" t="s">
        <v>2903</v>
      </c>
      <c r="B3973" s="116" t="s">
        <v>2901</v>
      </c>
      <c r="C3973" s="165">
        <v>49494</v>
      </c>
      <c r="D3973" s="117">
        <v>3215.1990000000001</v>
      </c>
      <c r="E3973" s="147" t="s">
        <v>2905</v>
      </c>
      <c r="F3973" s="116" t="s">
        <v>2915</v>
      </c>
      <c r="G3973" s="471">
        <v>44831</v>
      </c>
      <c r="H3973" s="82">
        <v>27153459.780000001</v>
      </c>
      <c r="I3973" s="197">
        <v>7.0000000000000007E-2</v>
      </c>
      <c r="J3973" s="15">
        <v>972.65</v>
      </c>
      <c r="K3973" s="15">
        <v>13895</v>
      </c>
      <c r="L3973" s="15"/>
      <c r="M3973" s="66" t="str">
        <f>TEXT(Table2[[#This Row],[Gd.Dt]],"mmm-yy")</f>
        <v>Sep-22</v>
      </c>
      <c r="N3973" s="46" t="str">
        <f>MID(Table2[[#This Row],[BE]],6,2)</f>
        <v>IB</v>
      </c>
      <c r="O3973" s="46" t="str">
        <f>IF(Table2[[#This Row],[Type]]="IB","EOU",IF(Table2[[#This Row],[Type]]="MB","Local","492"))</f>
        <v>EOU</v>
      </c>
      <c r="P3973" s="46">
        <f>ROUND(Table2[[#This Row],[Cons]]/Table2[[#This Row],[Qty.]],5)</f>
        <v>7.0000000000000007E-2</v>
      </c>
      <c r="Q3973" s="46" t="b">
        <f>EXACT(Table2[[#This Row],[rate]],Table2[[#This Row],[Check]])</f>
        <v>1</v>
      </c>
      <c r="R3973" s="46"/>
      <c r="S3973" s="46" t="str">
        <f>IF(Table2[[#This Row],[SRO]]="EOU",VLOOKUP(Table2[[#This Row],[BE]],[2]GD.List!$C$3:$N$5014,12,0),IF(Table2[[#This Row],[SRO]]="Local","Polyester Staple Fibre","SRO 492"))</f>
        <v>Textile Dyes</v>
      </c>
    </row>
    <row r="3974" spans="1:19" x14ac:dyDescent="0.25">
      <c r="A3974" s="120" t="s">
        <v>2903</v>
      </c>
      <c r="B3974" s="116" t="s">
        <v>2908</v>
      </c>
      <c r="C3974" s="165">
        <v>5857</v>
      </c>
      <c r="D3974" s="117">
        <v>3215.1990000000001</v>
      </c>
      <c r="E3974" s="147" t="s">
        <v>2911</v>
      </c>
      <c r="F3974" s="116" t="s">
        <v>2912</v>
      </c>
      <c r="G3974" s="471">
        <v>44832</v>
      </c>
      <c r="H3974" s="82">
        <v>87517061.469999999</v>
      </c>
      <c r="I3974" s="197">
        <v>7.0000000000000007E-2</v>
      </c>
      <c r="J3974" s="15">
        <v>246.4</v>
      </c>
      <c r="K3974" s="15">
        <v>3520</v>
      </c>
      <c r="L3974" s="15"/>
      <c r="M3974" s="66" t="str">
        <f>TEXT(Table2[[#This Row],[Gd.Dt]],"mmm-yy")</f>
        <v>Sep-22</v>
      </c>
      <c r="N3974" s="46" t="str">
        <f>MID(Table2[[#This Row],[BE]],6,2)</f>
        <v>IB</v>
      </c>
      <c r="O3974" s="46" t="str">
        <f>IF(Table2[[#This Row],[Type]]="IB","EOU",IF(Table2[[#This Row],[Type]]="MB","Local","492"))</f>
        <v>EOU</v>
      </c>
      <c r="P3974" s="46">
        <f>ROUND(Table2[[#This Row],[Cons]]/Table2[[#This Row],[Qty.]],5)</f>
        <v>7.0000000000000007E-2</v>
      </c>
      <c r="Q3974" s="46" t="b">
        <f>EXACT(Table2[[#This Row],[rate]],Table2[[#This Row],[Check]])</f>
        <v>1</v>
      </c>
      <c r="R3974" s="46"/>
      <c r="S3974" s="46" t="str">
        <f>IF(Table2[[#This Row],[SRO]]="EOU",VLOOKUP(Table2[[#This Row],[BE]],[2]GD.List!$C$3:$N$5014,12,0),IF(Table2[[#This Row],[SRO]]="Local","Polyester Staple Fibre","SRO 492"))</f>
        <v>Textile Dyes</v>
      </c>
    </row>
    <row r="3975" spans="1:19" x14ac:dyDescent="0.25">
      <c r="A3975" s="119" t="s">
        <v>2904</v>
      </c>
      <c r="B3975" s="116" t="s">
        <v>2900</v>
      </c>
      <c r="C3975" s="165">
        <v>13960</v>
      </c>
      <c r="D3975" s="117">
        <v>4810.29</v>
      </c>
      <c r="E3975" s="147" t="s">
        <v>2902</v>
      </c>
      <c r="F3975" s="116" t="s">
        <v>2914</v>
      </c>
      <c r="G3975" s="471">
        <v>44831</v>
      </c>
      <c r="H3975" s="82">
        <v>17775890.050000001</v>
      </c>
      <c r="I3975" s="197">
        <v>0.06</v>
      </c>
      <c r="J3975" s="15">
        <v>536.58000000000004</v>
      </c>
      <c r="K3975" s="15">
        <v>8943</v>
      </c>
      <c r="L3975" s="15"/>
      <c r="M3975" s="66" t="str">
        <f>TEXT(Table2[[#This Row],[Gd.Dt]],"mmm-yy")</f>
        <v>Sep-22</v>
      </c>
      <c r="N3975" s="46" t="str">
        <f>MID(Table2[[#This Row],[BE]],6,2)</f>
        <v>IB</v>
      </c>
      <c r="O3975" s="46" t="str">
        <f>IF(Table2[[#This Row],[Type]]="IB","EOU",IF(Table2[[#This Row],[Type]]="MB","Local","492"))</f>
        <v>EOU</v>
      </c>
      <c r="P3975" s="46">
        <f>ROUND(Table2[[#This Row],[Cons]]/Table2[[#This Row],[Qty.]],5)</f>
        <v>0.06</v>
      </c>
      <c r="Q3975" s="46" t="b">
        <f>EXACT(Table2[[#This Row],[rate]],Table2[[#This Row],[Check]])</f>
        <v>1</v>
      </c>
      <c r="R3975" s="46"/>
      <c r="S3975" s="46" t="str">
        <f>IF(Table2[[#This Row],[SRO]]="EOU",VLOOKUP(Table2[[#This Row],[BE]],[2]GD.List!$C$3:$N$5014,12,0),IF(Table2[[#This Row],[SRO]]="Local","Polyester Staple Fibre","SRO 492"))</f>
        <v>Packing Material</v>
      </c>
    </row>
    <row r="3976" spans="1:19" x14ac:dyDescent="0.25">
      <c r="A3976" s="119" t="s">
        <v>2904</v>
      </c>
      <c r="B3976" s="116" t="s">
        <v>2901</v>
      </c>
      <c r="C3976" s="165">
        <v>49494</v>
      </c>
      <c r="D3976" s="117">
        <v>4810.29</v>
      </c>
      <c r="E3976" s="147" t="s">
        <v>2905</v>
      </c>
      <c r="F3976" s="116" t="s">
        <v>2915</v>
      </c>
      <c r="G3976" s="471">
        <v>44831</v>
      </c>
      <c r="H3976" s="82">
        <v>27153459.780000001</v>
      </c>
      <c r="I3976" s="197">
        <v>0.06</v>
      </c>
      <c r="J3976" s="15">
        <v>880.5</v>
      </c>
      <c r="K3976" s="15">
        <v>14675</v>
      </c>
      <c r="L3976" s="15"/>
      <c r="M3976" s="66" t="str">
        <f>TEXT(Table2[[#This Row],[Gd.Dt]],"mmm-yy")</f>
        <v>Sep-22</v>
      </c>
      <c r="N3976" s="46" t="str">
        <f>MID(Table2[[#This Row],[BE]],6,2)</f>
        <v>IB</v>
      </c>
      <c r="O3976" s="46" t="str">
        <f>IF(Table2[[#This Row],[Type]]="IB","EOU",IF(Table2[[#This Row],[Type]]="MB","Local","492"))</f>
        <v>EOU</v>
      </c>
      <c r="P3976" s="46">
        <f>ROUND(Table2[[#This Row],[Cons]]/Table2[[#This Row],[Qty.]],5)</f>
        <v>0.06</v>
      </c>
      <c r="Q3976" s="46" t="b">
        <f>EXACT(Table2[[#This Row],[rate]],Table2[[#This Row],[Check]])</f>
        <v>1</v>
      </c>
      <c r="R3976" s="46"/>
      <c r="S3976" s="46" t="str">
        <f>IF(Table2[[#This Row],[SRO]]="EOU",VLOOKUP(Table2[[#This Row],[BE]],[2]GD.List!$C$3:$N$5014,12,0),IF(Table2[[#This Row],[SRO]]="Local","Polyester Staple Fibre","SRO 492"))</f>
        <v>Packing Material</v>
      </c>
    </row>
    <row r="3977" spans="1:19" x14ac:dyDescent="0.25">
      <c r="A3977" s="119" t="s">
        <v>2904</v>
      </c>
      <c r="B3977" s="116" t="s">
        <v>2908</v>
      </c>
      <c r="C3977" s="165">
        <v>5857</v>
      </c>
      <c r="D3977" s="117">
        <v>4810.29</v>
      </c>
      <c r="E3977" s="147" t="s">
        <v>2911</v>
      </c>
      <c r="F3977" s="116" t="s">
        <v>2912</v>
      </c>
      <c r="G3977" s="471">
        <v>44832</v>
      </c>
      <c r="H3977" s="82">
        <v>87517061.469999999</v>
      </c>
      <c r="I3977" s="197">
        <v>0.06</v>
      </c>
      <c r="J3977" s="15">
        <v>2029.0200000000002</v>
      </c>
      <c r="K3977" s="15">
        <v>33817</v>
      </c>
      <c r="L3977" s="15"/>
      <c r="M3977" s="66" t="str">
        <f>TEXT(Table2[[#This Row],[Gd.Dt]],"mmm-yy")</f>
        <v>Sep-22</v>
      </c>
      <c r="N3977" s="46" t="str">
        <f>MID(Table2[[#This Row],[BE]],6,2)</f>
        <v>IB</v>
      </c>
      <c r="O3977" s="46" t="str">
        <f>IF(Table2[[#This Row],[Type]]="IB","EOU",IF(Table2[[#This Row],[Type]]="MB","Local","492"))</f>
        <v>EOU</v>
      </c>
      <c r="P3977" s="46">
        <f>ROUND(Table2[[#This Row],[Cons]]/Table2[[#This Row],[Qty.]],5)</f>
        <v>0.06</v>
      </c>
      <c r="Q3977" s="46" t="b">
        <f>EXACT(Table2[[#This Row],[rate]],Table2[[#This Row],[Check]])</f>
        <v>1</v>
      </c>
      <c r="R3977" s="46"/>
      <c r="S3977" s="46" t="str">
        <f>IF(Table2[[#This Row],[SRO]]="EOU",VLOOKUP(Table2[[#This Row],[BE]],[2]GD.List!$C$3:$N$5014,12,0),IF(Table2[[#This Row],[SRO]]="Local","Polyester Staple Fibre","SRO 492"))</f>
        <v>Packing Material</v>
      </c>
    </row>
    <row r="3978" spans="1:19" x14ac:dyDescent="0.25">
      <c r="A3978" s="119" t="s">
        <v>2904</v>
      </c>
      <c r="B3978" s="119" t="s">
        <v>2907</v>
      </c>
      <c r="C3978" s="170">
        <v>53042</v>
      </c>
      <c r="D3978" s="171">
        <v>4810.29</v>
      </c>
      <c r="E3978" s="27" t="s">
        <v>2910</v>
      </c>
      <c r="F3978" s="119" t="s">
        <v>2916</v>
      </c>
      <c r="G3978" s="28">
        <v>44832</v>
      </c>
      <c r="H3978" s="172">
        <v>63844145.659999996</v>
      </c>
      <c r="I3978" s="33">
        <v>0.06</v>
      </c>
      <c r="J3978" s="30">
        <v>2268.66</v>
      </c>
      <c r="K3978" s="30">
        <v>37811</v>
      </c>
      <c r="L3978" s="30"/>
      <c r="M3978" s="67" t="str">
        <f>TEXT(Table2[[#This Row],[Gd.Dt]],"mmm-yy")</f>
        <v>Sep-22</v>
      </c>
      <c r="N3978" s="47" t="str">
        <f>MID(Table2[[#This Row],[BE]],6,2)</f>
        <v>IB</v>
      </c>
      <c r="O3978" s="47" t="str">
        <f>IF(Table2[[#This Row],[Type]]="IB","EOU",IF(Table2[[#This Row],[Type]]="MB","Local","492"))</f>
        <v>EOU</v>
      </c>
      <c r="P3978" s="47">
        <f>ROUND(Table2[[#This Row],[Cons]]/Table2[[#This Row],[Qty.]],5)</f>
        <v>0.06</v>
      </c>
      <c r="Q3978" s="47" t="b">
        <f>EXACT(Table2[[#This Row],[rate]],Table2[[#This Row],[Check]])</f>
        <v>1</v>
      </c>
      <c r="R3978" s="47"/>
      <c r="S3978" s="47" t="str">
        <f>IF(Table2[[#This Row],[SRO]]="EOU",VLOOKUP(Table2[[#This Row],[BE]],[2]GD.List!$C$3:$N$5014,12,0),IF(Table2[[#This Row],[SRO]]="Local","Polyester Staple Fibre","SRO 492"))</f>
        <v>Packing Material</v>
      </c>
    </row>
    <row r="3979" spans="1:19" x14ac:dyDescent="0.25">
      <c r="A3979" s="116" t="s">
        <v>1</v>
      </c>
      <c r="B3979" s="116" t="s">
        <v>2917</v>
      </c>
      <c r="C3979" s="165">
        <v>23140</v>
      </c>
      <c r="D3979" s="117">
        <v>2701.12</v>
      </c>
      <c r="E3979" s="147" t="s">
        <v>2919</v>
      </c>
      <c r="F3979" s="116" t="s">
        <v>2922</v>
      </c>
      <c r="G3979" s="471">
        <v>44833</v>
      </c>
      <c r="H3979" s="82">
        <v>43073902.560000002</v>
      </c>
      <c r="I3979" s="197">
        <v>0.1</v>
      </c>
      <c r="J3979" s="15">
        <v>1948.1000000000001</v>
      </c>
      <c r="K3979" s="15">
        <v>19481</v>
      </c>
      <c r="L3979" s="15"/>
      <c r="M3979" s="66" t="str">
        <f>TEXT(Table2[[#This Row],[Gd.Dt]],"mmm-yy")</f>
        <v>Sep-22</v>
      </c>
      <c r="N3979" s="46" t="str">
        <f>MID(Table2[[#This Row],[BE]],6,2)</f>
        <v>IB</v>
      </c>
      <c r="O3979" s="46" t="str">
        <f>IF(Table2[[#This Row],[Type]]="IB","EOU",IF(Table2[[#This Row],[Type]]="MB","Local","492"))</f>
        <v>EOU</v>
      </c>
      <c r="P3979" s="46">
        <f>ROUND(Table2[[#This Row],[Cons]]/Table2[[#This Row],[Qty.]],5)</f>
        <v>0.1</v>
      </c>
      <c r="Q3979" s="46" t="b">
        <f>EXACT(Table2[[#This Row],[rate]],Table2[[#This Row],[Check]])</f>
        <v>1</v>
      </c>
      <c r="R3979" s="46"/>
      <c r="S3979" s="46" t="str">
        <f>IF(Table2[[#This Row],[SRO]]="EOU",VLOOKUP(Table2[[#This Row],[BE]],[2]GD.List!$C$3:$N$5014,12,0),IF(Table2[[#This Row],[SRO]]="Local","Polyester Staple Fibre","SRO 492"))</f>
        <v>Textile Coal</v>
      </c>
    </row>
    <row r="3980" spans="1:19" x14ac:dyDescent="0.25">
      <c r="A3980" s="120" t="s">
        <v>1</v>
      </c>
      <c r="B3980" s="116" t="s">
        <v>2918</v>
      </c>
      <c r="C3980" s="165">
        <v>23230</v>
      </c>
      <c r="D3980" s="117">
        <v>2701.12</v>
      </c>
      <c r="E3980" s="147" t="s">
        <v>2920</v>
      </c>
      <c r="F3980" s="116" t="s">
        <v>2923</v>
      </c>
      <c r="G3980" s="471">
        <v>44833</v>
      </c>
      <c r="H3980" s="82">
        <v>30682309.949999999</v>
      </c>
      <c r="I3980" s="197">
        <v>0.1</v>
      </c>
      <c r="J3980" s="15">
        <v>1660.9</v>
      </c>
      <c r="K3980" s="15">
        <v>16609</v>
      </c>
      <c r="L3980" s="15"/>
      <c r="M3980" s="66" t="str">
        <f>TEXT(Table2[[#This Row],[Gd.Dt]],"mmm-yy")</f>
        <v>Sep-22</v>
      </c>
      <c r="N3980" s="46" t="str">
        <f>MID(Table2[[#This Row],[BE]],6,2)</f>
        <v>IB</v>
      </c>
      <c r="O3980" s="46" t="str">
        <f>IF(Table2[[#This Row],[Type]]="IB","EOU",IF(Table2[[#This Row],[Type]]="MB","Local","492"))</f>
        <v>EOU</v>
      </c>
      <c r="P3980" s="46">
        <f>ROUND(Table2[[#This Row],[Cons]]/Table2[[#This Row],[Qty.]],5)</f>
        <v>0.1</v>
      </c>
      <c r="Q3980" s="46" t="b">
        <f>EXACT(Table2[[#This Row],[rate]],Table2[[#This Row],[Check]])</f>
        <v>1</v>
      </c>
      <c r="R3980" s="46"/>
      <c r="S3980" s="46" t="str">
        <f>IF(Table2[[#This Row],[SRO]]="EOU",VLOOKUP(Table2[[#This Row],[BE]],[2]GD.List!$C$3:$N$5014,12,0),IF(Table2[[#This Row],[SRO]]="Local","Polyester Staple Fibre","SRO 492"))</f>
        <v>Textile Coal</v>
      </c>
    </row>
    <row r="3981" spans="1:19" x14ac:dyDescent="0.25">
      <c r="A3981" s="120" t="s">
        <v>2485</v>
      </c>
      <c r="B3981" s="116" t="s">
        <v>2918</v>
      </c>
      <c r="C3981" s="165">
        <v>23230</v>
      </c>
      <c r="D3981" s="117">
        <v>4821.1090000000004</v>
      </c>
      <c r="E3981" s="147" t="s">
        <v>2920</v>
      </c>
      <c r="F3981" s="116" t="s">
        <v>2923</v>
      </c>
      <c r="G3981" s="471">
        <v>44833</v>
      </c>
      <c r="H3981" s="82">
        <v>30682309.949999999</v>
      </c>
      <c r="I3981" s="197">
        <v>1</v>
      </c>
      <c r="J3981" s="15">
        <v>8</v>
      </c>
      <c r="K3981" s="15">
        <v>8</v>
      </c>
      <c r="L3981" s="15"/>
      <c r="M3981" s="66" t="str">
        <f>TEXT(Table2[[#This Row],[Gd.Dt]],"mmm-yy")</f>
        <v>Sep-22</v>
      </c>
      <c r="N3981" s="46" t="str">
        <f>MID(Table2[[#This Row],[BE]],6,2)</f>
        <v>TI</v>
      </c>
      <c r="O3981" s="46" t="str">
        <f>IF(Table2[[#This Row],[Type]]="IB","EOU",IF(Table2[[#This Row],[Type]]="MB","Local","492"))</f>
        <v>492</v>
      </c>
      <c r="P3981" s="46">
        <f>ROUND(Table2[[#This Row],[Cons]]/Table2[[#This Row],[Qty.]],5)</f>
        <v>1</v>
      </c>
      <c r="Q3981" s="46" t="b">
        <f>EXACT(Table2[[#This Row],[rate]],Table2[[#This Row],[Check]])</f>
        <v>1</v>
      </c>
      <c r="R3981" s="46"/>
      <c r="S3981" s="46" t="str">
        <f>IF(Table2[[#This Row],[SRO]]="EOU",VLOOKUP(Table2[[#This Row],[BE]],[2]GD.List!$C$3:$N$5014,12,0),IF(Table2[[#This Row],[SRO]]="Local","Polyester Staple Fibre","SRO 492"))</f>
        <v>SRO 492</v>
      </c>
    </row>
    <row r="3982" spans="1:19" x14ac:dyDescent="0.25">
      <c r="A3982" s="119" t="s">
        <v>2672</v>
      </c>
      <c r="B3982" s="116" t="s">
        <v>2917</v>
      </c>
      <c r="C3982" s="165">
        <v>23140</v>
      </c>
      <c r="D3982" s="117">
        <v>3402.9</v>
      </c>
      <c r="E3982" s="147" t="s">
        <v>2919</v>
      </c>
      <c r="F3982" s="116" t="s">
        <v>2922</v>
      </c>
      <c r="G3982" s="471">
        <v>44833</v>
      </c>
      <c r="H3982" s="82">
        <v>43073902.560000002</v>
      </c>
      <c r="I3982" s="197">
        <v>0.04</v>
      </c>
      <c r="J3982" s="15">
        <v>50.28</v>
      </c>
      <c r="K3982" s="15">
        <v>1257</v>
      </c>
      <c r="L3982" s="15"/>
      <c r="M3982" s="66" t="str">
        <f>TEXT(Table2[[#This Row],[Gd.Dt]],"mmm-yy")</f>
        <v>Sep-22</v>
      </c>
      <c r="N3982" s="46" t="str">
        <f>MID(Table2[[#This Row],[BE]],6,2)</f>
        <v>IB</v>
      </c>
      <c r="O3982" s="46" t="str">
        <f>IF(Table2[[#This Row],[Type]]="IB","EOU",IF(Table2[[#This Row],[Type]]="MB","Local","492"))</f>
        <v>EOU</v>
      </c>
      <c r="P3982" s="46">
        <f>ROUND(Table2[[#This Row],[Cons]]/Table2[[#This Row],[Qty.]],5)</f>
        <v>0.04</v>
      </c>
      <c r="Q3982" s="46" t="b">
        <f>EXACT(Table2[[#This Row],[rate]],Table2[[#This Row],[Check]])</f>
        <v>1</v>
      </c>
      <c r="R3982" s="46"/>
      <c r="S3982" s="46" t="str">
        <f>IF(Table2[[#This Row],[SRO]]="EOU",VLOOKUP(Table2[[#This Row],[BE]],[2]GD.List!$C$3:$N$5014,12,0),IF(Table2[[#This Row],[SRO]]="Local","Polyester Staple Fibre","SRO 492"))</f>
        <v>Textile Chemical</v>
      </c>
    </row>
    <row r="3983" spans="1:19" x14ac:dyDescent="0.25">
      <c r="A3983" s="119" t="s">
        <v>2672</v>
      </c>
      <c r="B3983" s="116" t="s">
        <v>2917</v>
      </c>
      <c r="C3983" s="165">
        <v>23140</v>
      </c>
      <c r="D3983" s="117">
        <v>3402.9</v>
      </c>
      <c r="E3983" s="147" t="s">
        <v>2919</v>
      </c>
      <c r="F3983" s="116" t="s">
        <v>2922</v>
      </c>
      <c r="G3983" s="471">
        <v>44833</v>
      </c>
      <c r="H3983" s="82">
        <v>43073902.560000002</v>
      </c>
      <c r="I3983" s="197">
        <v>7.0000000000000007E-2</v>
      </c>
      <c r="J3983" s="15">
        <v>1275.68</v>
      </c>
      <c r="K3983" s="15">
        <v>18224</v>
      </c>
      <c r="L3983" s="15"/>
      <c r="M3983" s="66" t="str">
        <f>TEXT(Table2[[#This Row],[Gd.Dt]],"mmm-yy")</f>
        <v>Sep-22</v>
      </c>
      <c r="N3983" s="46" t="str">
        <f>MID(Table2[[#This Row],[BE]],6,2)</f>
        <v>IB</v>
      </c>
      <c r="O3983" s="46" t="str">
        <f>IF(Table2[[#This Row],[Type]]="IB","EOU",IF(Table2[[#This Row],[Type]]="MB","Local","492"))</f>
        <v>EOU</v>
      </c>
      <c r="P3983" s="46">
        <f>ROUND(Table2[[#This Row],[Cons]]/Table2[[#This Row],[Qty.]],5)</f>
        <v>7.0000000000000007E-2</v>
      </c>
      <c r="Q3983" s="46" t="b">
        <f>EXACT(Table2[[#This Row],[rate]],Table2[[#This Row],[Check]])</f>
        <v>1</v>
      </c>
      <c r="R3983" s="46"/>
      <c r="S3983" s="46" t="str">
        <f>IF(Table2[[#This Row],[SRO]]="EOU",VLOOKUP(Table2[[#This Row],[BE]],[2]GD.List!$C$3:$N$5014,12,0),IF(Table2[[#This Row],[SRO]]="Local","Polyester Staple Fibre","SRO 492"))</f>
        <v>Textile Chemical</v>
      </c>
    </row>
    <row r="3984" spans="1:19" x14ac:dyDescent="0.25">
      <c r="A3984" s="120" t="s">
        <v>2672</v>
      </c>
      <c r="B3984" s="116" t="s">
        <v>2918</v>
      </c>
      <c r="C3984" s="165">
        <v>23230</v>
      </c>
      <c r="D3984" s="117">
        <v>3402.9</v>
      </c>
      <c r="E3984" s="147" t="s">
        <v>2920</v>
      </c>
      <c r="F3984" s="116" t="s">
        <v>2923</v>
      </c>
      <c r="G3984" s="471">
        <v>44833</v>
      </c>
      <c r="H3984" s="82">
        <v>30682309.949999999</v>
      </c>
      <c r="I3984" s="197">
        <v>7.0000000000000007E-2</v>
      </c>
      <c r="J3984" s="15">
        <v>1162.6300000000001</v>
      </c>
      <c r="K3984" s="15">
        <v>16609</v>
      </c>
      <c r="L3984" s="15"/>
      <c r="M3984" s="66" t="str">
        <f>TEXT(Table2[[#This Row],[Gd.Dt]],"mmm-yy")</f>
        <v>Sep-22</v>
      </c>
      <c r="N3984" s="46" t="str">
        <f>MID(Table2[[#This Row],[BE]],6,2)</f>
        <v>IB</v>
      </c>
      <c r="O3984" s="46" t="str">
        <f>IF(Table2[[#This Row],[Type]]="IB","EOU",IF(Table2[[#This Row],[Type]]="MB","Local","492"))</f>
        <v>EOU</v>
      </c>
      <c r="P3984" s="46">
        <f>ROUND(Table2[[#This Row],[Cons]]/Table2[[#This Row],[Qty.]],5)</f>
        <v>7.0000000000000007E-2</v>
      </c>
      <c r="Q3984" s="46" t="b">
        <f>EXACT(Table2[[#This Row],[rate]],Table2[[#This Row],[Check]])</f>
        <v>1</v>
      </c>
      <c r="R3984" s="46"/>
      <c r="S3984" s="46" t="str">
        <f>IF(Table2[[#This Row],[SRO]]="EOU",VLOOKUP(Table2[[#This Row],[BE]],[2]GD.List!$C$3:$N$5014,12,0),IF(Table2[[#This Row],[SRO]]="Local","Polyester Staple Fibre","SRO 492"))</f>
        <v>Textile Chemical</v>
      </c>
    </row>
    <row r="3985" spans="1:19" x14ac:dyDescent="0.25">
      <c r="A3985" s="119" t="s">
        <v>2733</v>
      </c>
      <c r="B3985" s="116" t="s">
        <v>2917</v>
      </c>
      <c r="C3985" s="165">
        <v>23140</v>
      </c>
      <c r="D3985" s="117">
        <v>2847</v>
      </c>
      <c r="E3985" s="147" t="s">
        <v>2919</v>
      </c>
      <c r="F3985" s="116" t="s">
        <v>2922</v>
      </c>
      <c r="G3985" s="471">
        <v>44833</v>
      </c>
      <c r="H3985" s="82">
        <v>43073902.560000002</v>
      </c>
      <c r="I3985" s="197">
        <v>0.03</v>
      </c>
      <c r="J3985" s="15">
        <v>584.43000000000006</v>
      </c>
      <c r="K3985" s="15">
        <v>19481</v>
      </c>
      <c r="L3985" s="15"/>
      <c r="M3985" s="66" t="str">
        <f>TEXT(Table2[[#This Row],[Gd.Dt]],"mmm-yy")</f>
        <v>Sep-22</v>
      </c>
      <c r="N3985" s="46" t="str">
        <f>MID(Table2[[#This Row],[BE]],6,2)</f>
        <v>IB</v>
      </c>
      <c r="O3985" s="46" t="str">
        <f>IF(Table2[[#This Row],[Type]]="IB","EOU",IF(Table2[[#This Row],[Type]]="MB","Local","492"))</f>
        <v>EOU</v>
      </c>
      <c r="P3985" s="46">
        <f>ROUND(Table2[[#This Row],[Cons]]/Table2[[#This Row],[Qty.]],5)</f>
        <v>0.03</v>
      </c>
      <c r="Q3985" s="46" t="b">
        <f>EXACT(Table2[[#This Row],[rate]],Table2[[#This Row],[Check]])</f>
        <v>1</v>
      </c>
      <c r="R3985" s="46"/>
      <c r="S3985" s="46" t="str">
        <f>IF(Table2[[#This Row],[SRO]]="EOU",VLOOKUP(Table2[[#This Row],[BE]],[2]GD.List!$C$3:$N$5014,12,0),IF(Table2[[#This Row],[SRO]]="Local","Polyester Staple Fibre","SRO 492"))</f>
        <v>Textile Chemical</v>
      </c>
    </row>
    <row r="3986" spans="1:19" x14ac:dyDescent="0.25">
      <c r="A3986" s="120" t="s">
        <v>2733</v>
      </c>
      <c r="B3986" s="116" t="s">
        <v>2918</v>
      </c>
      <c r="C3986" s="165">
        <v>23230</v>
      </c>
      <c r="D3986" s="117">
        <v>2847</v>
      </c>
      <c r="E3986" s="147" t="s">
        <v>2920</v>
      </c>
      <c r="F3986" s="116" t="s">
        <v>2923</v>
      </c>
      <c r="G3986" s="471">
        <v>44833</v>
      </c>
      <c r="H3986" s="82">
        <v>30682309.949999999</v>
      </c>
      <c r="I3986" s="197">
        <v>0.03</v>
      </c>
      <c r="J3986" s="15">
        <v>498.27</v>
      </c>
      <c r="K3986" s="15">
        <v>16609</v>
      </c>
      <c r="L3986" s="15"/>
      <c r="M3986" s="66" t="str">
        <f>TEXT(Table2[[#This Row],[Gd.Dt]],"mmm-yy")</f>
        <v>Sep-22</v>
      </c>
      <c r="N3986" s="46" t="str">
        <f>MID(Table2[[#This Row],[BE]],6,2)</f>
        <v>IB</v>
      </c>
      <c r="O3986" s="46" t="str">
        <f>IF(Table2[[#This Row],[Type]]="IB","EOU",IF(Table2[[#This Row],[Type]]="MB","Local","492"))</f>
        <v>EOU</v>
      </c>
      <c r="P3986" s="46">
        <f>ROUND(Table2[[#This Row],[Cons]]/Table2[[#This Row],[Qty.]],5)</f>
        <v>0.03</v>
      </c>
      <c r="Q3986" s="46" t="b">
        <f>EXACT(Table2[[#This Row],[rate]],Table2[[#This Row],[Check]])</f>
        <v>1</v>
      </c>
      <c r="R3986" s="46"/>
      <c r="S3986" s="46" t="str">
        <f>IF(Table2[[#This Row],[SRO]]="EOU",VLOOKUP(Table2[[#This Row],[BE]],[2]GD.List!$C$3:$N$5014,12,0),IF(Table2[[#This Row],[SRO]]="Local","Polyester Staple Fibre","SRO 492"))</f>
        <v>Textile Chemical</v>
      </c>
    </row>
    <row r="3987" spans="1:19" x14ac:dyDescent="0.25">
      <c r="A3987" s="120" t="s">
        <v>2739</v>
      </c>
      <c r="B3987" s="116" t="s">
        <v>2918</v>
      </c>
      <c r="C3987" s="165">
        <v>23230</v>
      </c>
      <c r="D3987" s="117">
        <v>5205.12</v>
      </c>
      <c r="E3987" s="147" t="s">
        <v>2920</v>
      </c>
      <c r="F3987" s="116" t="s">
        <v>2923</v>
      </c>
      <c r="G3987" s="471">
        <v>44833</v>
      </c>
      <c r="H3987" s="82">
        <v>30682309.949999999</v>
      </c>
      <c r="I3987" s="197">
        <v>1.0101</v>
      </c>
      <c r="J3987" s="15">
        <v>6794.85</v>
      </c>
      <c r="K3987" s="15">
        <v>6726.91</v>
      </c>
      <c r="L3987" s="15"/>
      <c r="M3987" s="66" t="str">
        <f>TEXT(Table2[[#This Row],[Gd.Dt]],"mmm-yy")</f>
        <v>Sep-22</v>
      </c>
      <c r="N3987" s="46" t="str">
        <f>MID(Table2[[#This Row],[BE]],6,2)</f>
        <v>IB</v>
      </c>
      <c r="O3987" s="46" t="str">
        <f>IF(Table2[[#This Row],[Type]]="IB","EOU",IF(Table2[[#This Row],[Type]]="MB","Local","492"))</f>
        <v>EOU</v>
      </c>
      <c r="P3987" s="46">
        <f>ROUND(Table2[[#This Row],[Cons]]/Table2[[#This Row],[Qty.]],5)</f>
        <v>1.0101</v>
      </c>
      <c r="Q3987" s="46" t="b">
        <f>EXACT(Table2[[#This Row],[rate]],Table2[[#This Row],[Check]])</f>
        <v>1</v>
      </c>
      <c r="R3987" s="46"/>
      <c r="S3987" s="46" t="str">
        <f>IF(Table2[[#This Row],[SRO]]="EOU",VLOOKUP(Table2[[#This Row],[BE]],[2]GD.List!$C$3:$N$5014,12,0),IF(Table2[[#This Row],[SRO]]="Local","Polyester Staple Fibre","SRO 492"))</f>
        <v>Cotton Yarn</v>
      </c>
    </row>
    <row r="3988" spans="1:19" x14ac:dyDescent="0.25">
      <c r="A3988" s="119" t="s">
        <v>2903</v>
      </c>
      <c r="B3988" s="116" t="s">
        <v>2917</v>
      </c>
      <c r="C3988" s="165">
        <v>23140</v>
      </c>
      <c r="D3988" s="117">
        <v>3215.1990000000001</v>
      </c>
      <c r="E3988" s="147" t="s">
        <v>2919</v>
      </c>
      <c r="F3988" s="116" t="s">
        <v>2922</v>
      </c>
      <c r="G3988" s="471">
        <v>44833</v>
      </c>
      <c r="H3988" s="82">
        <v>43073902.560000002</v>
      </c>
      <c r="I3988" s="197">
        <v>7.0000000000000007E-2</v>
      </c>
      <c r="J3988" s="15">
        <v>1363.67</v>
      </c>
      <c r="K3988" s="15">
        <v>19481</v>
      </c>
      <c r="L3988" s="15"/>
      <c r="M3988" s="66" t="str">
        <f>TEXT(Table2[[#This Row],[Gd.Dt]],"mmm-yy")</f>
        <v>Sep-22</v>
      </c>
      <c r="N3988" s="46" t="str">
        <f>MID(Table2[[#This Row],[BE]],6,2)</f>
        <v>IB</v>
      </c>
      <c r="O3988" s="46" t="str">
        <f>IF(Table2[[#This Row],[Type]]="IB","EOU",IF(Table2[[#This Row],[Type]]="MB","Local","492"))</f>
        <v>EOU</v>
      </c>
      <c r="P3988" s="46">
        <f>ROUND(Table2[[#This Row],[Cons]]/Table2[[#This Row],[Qty.]],5)</f>
        <v>7.0000000000000007E-2</v>
      </c>
      <c r="Q3988" s="46" t="b">
        <f>EXACT(Table2[[#This Row],[rate]],Table2[[#This Row],[Check]])</f>
        <v>1</v>
      </c>
      <c r="R3988" s="46"/>
      <c r="S3988" s="46" t="str">
        <f>IF(Table2[[#This Row],[SRO]]="EOU",VLOOKUP(Table2[[#This Row],[BE]],[2]GD.List!$C$3:$N$5014,12,0),IF(Table2[[#This Row],[SRO]]="Local","Polyester Staple Fibre","SRO 492"))</f>
        <v>Textile Dyes</v>
      </c>
    </row>
    <row r="3989" spans="1:19" x14ac:dyDescent="0.25">
      <c r="A3989" s="120" t="s">
        <v>2903</v>
      </c>
      <c r="B3989" s="116" t="s">
        <v>2918</v>
      </c>
      <c r="C3989" s="165">
        <v>23230</v>
      </c>
      <c r="D3989" s="117">
        <v>3215.1990000000001</v>
      </c>
      <c r="E3989" s="147" t="s">
        <v>2920</v>
      </c>
      <c r="F3989" s="116" t="s">
        <v>2923</v>
      </c>
      <c r="G3989" s="471">
        <v>44833</v>
      </c>
      <c r="H3989" s="82">
        <v>30682309.949999999</v>
      </c>
      <c r="I3989" s="197">
        <v>7.0000000000000007E-2</v>
      </c>
      <c r="J3989" s="15">
        <v>1162.6300000000001</v>
      </c>
      <c r="K3989" s="15">
        <v>16609</v>
      </c>
      <c r="L3989" s="15"/>
      <c r="M3989" s="66" t="str">
        <f>TEXT(Table2[[#This Row],[Gd.Dt]],"mmm-yy")</f>
        <v>Sep-22</v>
      </c>
      <c r="N3989" s="46" t="str">
        <f>MID(Table2[[#This Row],[BE]],6,2)</f>
        <v>IB</v>
      </c>
      <c r="O3989" s="46" t="str">
        <f>IF(Table2[[#This Row],[Type]]="IB","EOU",IF(Table2[[#This Row],[Type]]="MB","Local","492"))</f>
        <v>EOU</v>
      </c>
      <c r="P3989" s="46">
        <f>ROUND(Table2[[#This Row],[Cons]]/Table2[[#This Row],[Qty.]],5)</f>
        <v>7.0000000000000007E-2</v>
      </c>
      <c r="Q3989" s="46" t="b">
        <f>EXACT(Table2[[#This Row],[rate]],Table2[[#This Row],[Check]])</f>
        <v>1</v>
      </c>
      <c r="R3989" s="46"/>
      <c r="S3989" s="46" t="str">
        <f>IF(Table2[[#This Row],[SRO]]="EOU",VLOOKUP(Table2[[#This Row],[BE]],[2]GD.List!$C$3:$N$5014,12,0),IF(Table2[[#This Row],[SRO]]="Local","Polyester Staple Fibre","SRO 492"))</f>
        <v>Textile Dyes</v>
      </c>
    </row>
    <row r="3990" spans="1:19" x14ac:dyDescent="0.25">
      <c r="A3990" s="119" t="s">
        <v>2904</v>
      </c>
      <c r="B3990" s="116" t="s">
        <v>2917</v>
      </c>
      <c r="C3990" s="165">
        <v>23140</v>
      </c>
      <c r="D3990" s="117">
        <v>4810.29</v>
      </c>
      <c r="E3990" s="147" t="s">
        <v>2919</v>
      </c>
      <c r="F3990" s="116" t="s">
        <v>2922</v>
      </c>
      <c r="G3990" s="471">
        <v>44833</v>
      </c>
      <c r="H3990" s="82">
        <v>43073902.560000002</v>
      </c>
      <c r="I3990" s="197">
        <v>0.06</v>
      </c>
      <c r="J3990" s="15">
        <v>1093.44</v>
      </c>
      <c r="K3990" s="15">
        <v>18224</v>
      </c>
      <c r="L3990" s="15"/>
      <c r="M3990" s="66" t="str">
        <f>TEXT(Table2[[#This Row],[Gd.Dt]],"mmm-yy")</f>
        <v>Sep-22</v>
      </c>
      <c r="N3990" s="46" t="str">
        <f>MID(Table2[[#This Row],[BE]],6,2)</f>
        <v>IB</v>
      </c>
      <c r="O3990" s="46" t="str">
        <f>IF(Table2[[#This Row],[Type]]="IB","EOU",IF(Table2[[#This Row],[Type]]="MB","Local","492"))</f>
        <v>EOU</v>
      </c>
      <c r="P3990" s="46">
        <f>ROUND(Table2[[#This Row],[Cons]]/Table2[[#This Row],[Qty.]],5)</f>
        <v>0.06</v>
      </c>
      <c r="Q3990" s="46" t="b">
        <f>EXACT(Table2[[#This Row],[rate]],Table2[[#This Row],[Check]])</f>
        <v>1</v>
      </c>
      <c r="R3990" s="46"/>
      <c r="S3990" s="46" t="str">
        <f>IF(Table2[[#This Row],[SRO]]="EOU",VLOOKUP(Table2[[#This Row],[BE]],[2]GD.List!$C$3:$N$5014,12,0),IF(Table2[[#This Row],[SRO]]="Local","Polyester Staple Fibre","SRO 492"))</f>
        <v>Packing Material</v>
      </c>
    </row>
    <row r="3991" spans="1:19" x14ac:dyDescent="0.25">
      <c r="A3991" s="120" t="s">
        <v>2904</v>
      </c>
      <c r="B3991" s="116" t="s">
        <v>2918</v>
      </c>
      <c r="C3991" s="165">
        <v>23230</v>
      </c>
      <c r="D3991" s="117">
        <v>4810.29</v>
      </c>
      <c r="E3991" s="147" t="s">
        <v>2920</v>
      </c>
      <c r="F3991" s="116" t="s">
        <v>2923</v>
      </c>
      <c r="G3991" s="471">
        <v>44833</v>
      </c>
      <c r="H3991" s="82">
        <v>30682309.949999999</v>
      </c>
      <c r="I3991" s="197">
        <v>0.06</v>
      </c>
      <c r="J3991" s="15">
        <v>996.54</v>
      </c>
      <c r="K3991" s="15">
        <v>16609</v>
      </c>
      <c r="L3991" s="15"/>
      <c r="M3991" s="66" t="str">
        <f>TEXT(Table2[[#This Row],[Gd.Dt]],"mmm-yy")</f>
        <v>Sep-22</v>
      </c>
      <c r="N3991" s="46" t="str">
        <f>MID(Table2[[#This Row],[BE]],6,2)</f>
        <v>IB</v>
      </c>
      <c r="O3991" s="46" t="str">
        <f>IF(Table2[[#This Row],[Type]]="IB","EOU",IF(Table2[[#This Row],[Type]]="MB","Local","492"))</f>
        <v>EOU</v>
      </c>
      <c r="P3991" s="46">
        <f>ROUND(Table2[[#This Row],[Cons]]/Table2[[#This Row],[Qty.]],5)</f>
        <v>0.06</v>
      </c>
      <c r="Q3991" s="46" t="b">
        <f>EXACT(Table2[[#This Row],[rate]],Table2[[#This Row],[Check]])</f>
        <v>1</v>
      </c>
      <c r="R3991" s="46"/>
      <c r="S3991" s="46" t="str">
        <f>IF(Table2[[#This Row],[SRO]]="EOU",VLOOKUP(Table2[[#This Row],[BE]],[2]GD.List!$C$3:$N$5014,12,0),IF(Table2[[#This Row],[SRO]]="Local","Polyester Staple Fibre","SRO 492"))</f>
        <v>Packing Material</v>
      </c>
    </row>
    <row r="3992" spans="1:19" x14ac:dyDescent="0.25">
      <c r="A3992" s="119" t="s">
        <v>2921</v>
      </c>
      <c r="B3992" s="119" t="s">
        <v>2918</v>
      </c>
      <c r="C3992" s="170">
        <v>23230</v>
      </c>
      <c r="D3992" s="171">
        <v>5205.12</v>
      </c>
      <c r="E3992" s="27" t="s">
        <v>2920</v>
      </c>
      <c r="F3992" s="119" t="s">
        <v>2923</v>
      </c>
      <c r="G3992" s="28">
        <v>44833</v>
      </c>
      <c r="H3992" s="172">
        <v>30682309.949999999</v>
      </c>
      <c r="I3992" s="33">
        <v>1.0101</v>
      </c>
      <c r="J3992" s="30">
        <v>9981.9</v>
      </c>
      <c r="K3992" s="30">
        <v>9882.09</v>
      </c>
      <c r="L3992" s="30"/>
      <c r="M3992" s="67" t="str">
        <f>TEXT(Table2[[#This Row],[Gd.Dt]],"mmm-yy")</f>
        <v>Sep-22</v>
      </c>
      <c r="N3992" s="47" t="str">
        <f>MID(Table2[[#This Row],[BE]],6,2)</f>
        <v>IB</v>
      </c>
      <c r="O3992" s="47" t="str">
        <f>IF(Table2[[#This Row],[Type]]="IB","EOU",IF(Table2[[#This Row],[Type]]="MB","Local","492"))</f>
        <v>EOU</v>
      </c>
      <c r="P3992" s="47">
        <f>ROUND(Table2[[#This Row],[Cons]]/Table2[[#This Row],[Qty.]],5)</f>
        <v>1.0101</v>
      </c>
      <c r="Q3992" s="47" t="b">
        <f>EXACT(Table2[[#This Row],[rate]],Table2[[#This Row],[Check]])</f>
        <v>1</v>
      </c>
      <c r="R3992" s="47"/>
      <c r="S3992" s="47" t="str">
        <f>IF(Table2[[#This Row],[SRO]]="EOU",VLOOKUP(Table2[[#This Row],[BE]],[2]GD.List!$C$3:$N$5014,12,0),IF(Table2[[#This Row],[SRO]]="Local","Polyester Staple Fibre","SRO 492"))</f>
        <v>Cotton Yarn</v>
      </c>
    </row>
    <row r="3993" spans="1:19" x14ac:dyDescent="0.25">
      <c r="A3993" s="116" t="s">
        <v>1</v>
      </c>
      <c r="B3993" s="116" t="s">
        <v>2926</v>
      </c>
      <c r="C3993" s="165">
        <v>43445</v>
      </c>
      <c r="D3993" s="117">
        <v>2701.12</v>
      </c>
      <c r="E3993" s="147" t="s">
        <v>2930</v>
      </c>
      <c r="F3993" s="116" t="s">
        <v>2933</v>
      </c>
      <c r="G3993" s="471">
        <v>44834</v>
      </c>
      <c r="H3993" s="82">
        <v>44089602.219999999</v>
      </c>
      <c r="I3993" s="197">
        <v>0.4</v>
      </c>
      <c r="J3993" s="15">
        <v>8290.7999999999993</v>
      </c>
      <c r="K3993" s="15">
        <v>20727</v>
      </c>
      <c r="L3993" s="15"/>
      <c r="M3993" s="66" t="str">
        <f>TEXT(Table2[[#This Row],[Gd.Dt]],"mmm-yy")</f>
        <v>Sep-22</v>
      </c>
      <c r="N3993" s="46" t="str">
        <f>MID(Table2[[#This Row],[BE]],6,2)</f>
        <v>IB</v>
      </c>
      <c r="O3993" s="46" t="str">
        <f>IF(Table2[[#This Row],[Type]]="IB","EOU",IF(Table2[[#This Row],[Type]]="MB","Local","492"))</f>
        <v>EOU</v>
      </c>
      <c r="P3993" s="46">
        <f>ROUND(Table2[[#This Row],[Cons]]/Table2[[#This Row],[Qty.]],5)</f>
        <v>0.4</v>
      </c>
      <c r="Q3993" s="46" t="b">
        <f>EXACT(Table2[[#This Row],[rate]],Table2[[#This Row],[Check]])</f>
        <v>1</v>
      </c>
      <c r="R3993" s="46"/>
      <c r="S3993" s="46" t="str">
        <f>IF(Table2[[#This Row],[SRO]]="EOU",VLOOKUP(Table2[[#This Row],[BE]],[2]GD.List!$C$3:$N$5014,12,0),IF(Table2[[#This Row],[SRO]]="Local","Polyester Staple Fibre","SRO 492"))</f>
        <v>Textile Coal</v>
      </c>
    </row>
    <row r="3994" spans="1:19" x14ac:dyDescent="0.25">
      <c r="A3994" s="116" t="s">
        <v>1</v>
      </c>
      <c r="B3994" s="116" t="s">
        <v>2924</v>
      </c>
      <c r="C3994" s="165">
        <v>36288</v>
      </c>
      <c r="D3994" s="117">
        <v>2701.12</v>
      </c>
      <c r="E3994" s="147" t="s">
        <v>2928</v>
      </c>
      <c r="F3994" s="116" t="s">
        <v>2931</v>
      </c>
      <c r="G3994" s="471">
        <v>44833</v>
      </c>
      <c r="H3994" s="82">
        <v>71558543</v>
      </c>
      <c r="I3994" s="197">
        <v>0.1</v>
      </c>
      <c r="J3994" s="15">
        <v>3177.6</v>
      </c>
      <c r="K3994" s="15">
        <v>31776</v>
      </c>
      <c r="L3994" s="15"/>
      <c r="M3994" s="66" t="str">
        <f>TEXT(Table2[[#This Row],[Gd.Dt]],"mmm-yy")</f>
        <v>Sep-22</v>
      </c>
      <c r="N3994" s="46" t="str">
        <f>MID(Table2[[#This Row],[BE]],6,2)</f>
        <v>IB</v>
      </c>
      <c r="O3994" s="46" t="str">
        <f>IF(Table2[[#This Row],[Type]]="IB","EOU",IF(Table2[[#This Row],[Type]]="MB","Local","492"))</f>
        <v>EOU</v>
      </c>
      <c r="P3994" s="46">
        <f>ROUND(Table2[[#This Row],[Cons]]/Table2[[#This Row],[Qty.]],5)</f>
        <v>0.1</v>
      </c>
      <c r="Q3994" s="46" t="b">
        <f>EXACT(Table2[[#This Row],[rate]],Table2[[#This Row],[Check]])</f>
        <v>1</v>
      </c>
      <c r="R3994" s="46"/>
      <c r="S3994" s="46" t="str">
        <f>IF(Table2[[#This Row],[SRO]]="EOU",VLOOKUP(Table2[[#This Row],[BE]],[2]GD.List!$C$3:$N$5014,12,0),IF(Table2[[#This Row],[SRO]]="Local","Polyester Staple Fibre","SRO 492"))</f>
        <v>Textile Coal</v>
      </c>
    </row>
    <row r="3995" spans="1:19" x14ac:dyDescent="0.25">
      <c r="A3995" s="116" t="s">
        <v>1</v>
      </c>
      <c r="B3995" s="116" t="s">
        <v>2927</v>
      </c>
      <c r="C3995" s="165">
        <v>24612</v>
      </c>
      <c r="D3995" s="117">
        <v>2701.12</v>
      </c>
      <c r="E3995" s="147" t="s">
        <v>2934</v>
      </c>
      <c r="F3995" s="116" t="s">
        <v>2936</v>
      </c>
      <c r="G3995" s="471">
        <v>44834</v>
      </c>
      <c r="H3995" s="82">
        <v>29745281.280000001</v>
      </c>
      <c r="I3995" s="197">
        <v>0.4</v>
      </c>
      <c r="J3995" s="15">
        <v>4556</v>
      </c>
      <c r="K3995" s="15">
        <v>11390</v>
      </c>
      <c r="L3995" s="15"/>
      <c r="M3995" s="66" t="str">
        <f>TEXT(Table2[[#This Row],[Gd.Dt]],"mmm-yy")</f>
        <v>Sep-22</v>
      </c>
      <c r="N3995" s="46" t="str">
        <f>MID(Table2[[#This Row],[BE]],6,2)</f>
        <v>IB</v>
      </c>
      <c r="O3995" s="46" t="str">
        <f>IF(Table2[[#This Row],[Type]]="IB","EOU",IF(Table2[[#This Row],[Type]]="MB","Local","492"))</f>
        <v>EOU</v>
      </c>
      <c r="P3995" s="46">
        <f>ROUND(Table2[[#This Row],[Cons]]/Table2[[#This Row],[Qty.]],5)</f>
        <v>0.4</v>
      </c>
      <c r="Q3995" s="46" t="b">
        <f>EXACT(Table2[[#This Row],[rate]],Table2[[#This Row],[Check]])</f>
        <v>1</v>
      </c>
      <c r="R3995" s="46"/>
      <c r="S3995" s="46" t="str">
        <f>IF(Table2[[#This Row],[SRO]]="EOU",VLOOKUP(Table2[[#This Row],[BE]],[2]GD.List!$C$3:$N$5014,12,0),IF(Table2[[#This Row],[SRO]]="Local","Polyester Staple Fibre","SRO 492"))</f>
        <v>Textile Coal</v>
      </c>
    </row>
    <row r="3996" spans="1:19" x14ac:dyDescent="0.25">
      <c r="A3996" s="120" t="s">
        <v>1</v>
      </c>
      <c r="B3996" s="116" t="s">
        <v>2925</v>
      </c>
      <c r="C3996" s="165">
        <v>26611</v>
      </c>
      <c r="D3996" s="117">
        <v>2701.12</v>
      </c>
      <c r="E3996" s="147" t="s">
        <v>2929</v>
      </c>
      <c r="F3996" s="116" t="s">
        <v>2932</v>
      </c>
      <c r="G3996" s="471">
        <v>44834</v>
      </c>
      <c r="H3996" s="82">
        <v>22239721.800000001</v>
      </c>
      <c r="I3996" s="197">
        <v>0.4</v>
      </c>
      <c r="J3996" s="15">
        <v>5197.2</v>
      </c>
      <c r="K3996" s="15">
        <v>12992</v>
      </c>
      <c r="L3996" s="15"/>
      <c r="M3996" s="66" t="str">
        <f>TEXT(Table2[[#This Row],[Gd.Dt]],"mmm-yy")</f>
        <v>Sep-22</v>
      </c>
      <c r="N3996" s="46" t="str">
        <f>MID(Table2[[#This Row],[BE]],6,2)</f>
        <v>IB</v>
      </c>
      <c r="O3996" s="46" t="str">
        <f>IF(Table2[[#This Row],[Type]]="IB","EOU",IF(Table2[[#This Row],[Type]]="MB","Local","492"))</f>
        <v>EOU</v>
      </c>
      <c r="P3996" s="46">
        <f>ROUND(Table2[[#This Row],[Cons]]/Table2[[#This Row],[Qty.]],5)</f>
        <v>0.40003</v>
      </c>
      <c r="Q3996" s="46" t="b">
        <f>EXACT(Table2[[#This Row],[rate]],Table2[[#This Row],[Check]])</f>
        <v>0</v>
      </c>
      <c r="R3996" s="46"/>
      <c r="S3996" s="46" t="str">
        <f>IF(Table2[[#This Row],[SRO]]="EOU",VLOOKUP(Table2[[#This Row],[BE]],[2]GD.List!$C$3:$N$5014,12,0),IF(Table2[[#This Row],[SRO]]="Local","Polyester Staple Fibre","SRO 492"))</f>
        <v>Textile Coal</v>
      </c>
    </row>
    <row r="3997" spans="1:19" x14ac:dyDescent="0.25">
      <c r="A3997" s="120" t="s">
        <v>2281</v>
      </c>
      <c r="B3997" s="116" t="s">
        <v>2926</v>
      </c>
      <c r="C3997" s="165">
        <v>43445</v>
      </c>
      <c r="D3997" s="117">
        <v>4821.1090000000004</v>
      </c>
      <c r="E3997" s="147" t="s">
        <v>2930</v>
      </c>
      <c r="F3997" s="116" t="s">
        <v>2933</v>
      </c>
      <c r="G3997" s="471">
        <v>44834</v>
      </c>
      <c r="H3997" s="82">
        <v>44089602.219999999</v>
      </c>
      <c r="I3997" s="197">
        <v>1</v>
      </c>
      <c r="J3997" s="15">
        <v>20000</v>
      </c>
      <c r="K3997" s="15">
        <v>20000</v>
      </c>
      <c r="L3997" s="15"/>
      <c r="M3997" s="66" t="str">
        <f>TEXT(Table2[[#This Row],[Gd.Dt]],"mmm-yy")</f>
        <v>Sep-22</v>
      </c>
      <c r="N3997" s="46" t="str">
        <f>MID(Table2[[#This Row],[BE]],6,2)</f>
        <v>TI</v>
      </c>
      <c r="O3997" s="46" t="str">
        <f>IF(Table2[[#This Row],[Type]]="IB","EOU",IF(Table2[[#This Row],[Type]]="MB","Local","492"))</f>
        <v>492</v>
      </c>
      <c r="P3997" s="46">
        <f>ROUND(Table2[[#This Row],[Cons]]/Table2[[#This Row],[Qty.]],5)</f>
        <v>1</v>
      </c>
      <c r="Q3997" s="46" t="b">
        <f>EXACT(Table2[[#This Row],[rate]],Table2[[#This Row],[Check]])</f>
        <v>1</v>
      </c>
      <c r="R3997" s="46"/>
      <c r="S3997" s="46" t="str">
        <f>IF(Table2[[#This Row],[SRO]]="EOU",VLOOKUP(Table2[[#This Row],[BE]],[2]GD.List!$C$3:$N$5014,12,0),IF(Table2[[#This Row],[SRO]]="Local","Polyester Staple Fibre","SRO 492"))</f>
        <v>SRO 492</v>
      </c>
    </row>
    <row r="3998" spans="1:19" x14ac:dyDescent="0.25">
      <c r="A3998" s="120" t="s">
        <v>2485</v>
      </c>
      <c r="B3998" s="116" t="s">
        <v>2926</v>
      </c>
      <c r="C3998" s="165">
        <v>43445</v>
      </c>
      <c r="D3998" s="117">
        <v>4821.1090000000004</v>
      </c>
      <c r="E3998" s="147" t="s">
        <v>2930</v>
      </c>
      <c r="F3998" s="116" t="s">
        <v>2933</v>
      </c>
      <c r="G3998" s="471">
        <v>44834</v>
      </c>
      <c r="H3998" s="82">
        <v>44089602.219999999</v>
      </c>
      <c r="I3998" s="197">
        <v>1</v>
      </c>
      <c r="J3998" s="15">
        <v>10</v>
      </c>
      <c r="K3998" s="15">
        <v>10</v>
      </c>
      <c r="L3998" s="15"/>
      <c r="M3998" s="66" t="str">
        <f>TEXT(Table2[[#This Row],[Gd.Dt]],"mmm-yy")</f>
        <v>Sep-22</v>
      </c>
      <c r="N3998" s="46" t="str">
        <f>MID(Table2[[#This Row],[BE]],6,2)</f>
        <v>TI</v>
      </c>
      <c r="O3998" s="46" t="str">
        <f>IF(Table2[[#This Row],[Type]]="IB","EOU",IF(Table2[[#This Row],[Type]]="MB","Local","492"))</f>
        <v>492</v>
      </c>
      <c r="P3998" s="46">
        <f>ROUND(Table2[[#This Row],[Cons]]/Table2[[#This Row],[Qty.]],5)</f>
        <v>1</v>
      </c>
      <c r="Q3998" s="46" t="b">
        <f>EXACT(Table2[[#This Row],[rate]],Table2[[#This Row],[Check]])</f>
        <v>1</v>
      </c>
      <c r="R3998" s="46"/>
      <c r="S3998" s="46" t="str">
        <f>IF(Table2[[#This Row],[SRO]]="EOU",VLOOKUP(Table2[[#This Row],[BE]],[2]GD.List!$C$3:$N$5014,12,0),IF(Table2[[#This Row],[SRO]]="Local","Polyester Staple Fibre","SRO 492"))</f>
        <v>SRO 492</v>
      </c>
    </row>
    <row r="3999" spans="1:19" x14ac:dyDescent="0.25">
      <c r="A3999" s="119" t="s">
        <v>2672</v>
      </c>
      <c r="B3999" s="116" t="s">
        <v>2924</v>
      </c>
      <c r="C3999" s="165">
        <v>36288</v>
      </c>
      <c r="D3999" s="117">
        <v>3402.9</v>
      </c>
      <c r="E3999" s="147" t="s">
        <v>2928</v>
      </c>
      <c r="F3999" s="116" t="s">
        <v>2931</v>
      </c>
      <c r="G3999" s="471">
        <v>44833</v>
      </c>
      <c r="H3999" s="82">
        <v>71558543</v>
      </c>
      <c r="I3999" s="197">
        <v>0.04</v>
      </c>
      <c r="J3999" s="15">
        <v>69.040000000000006</v>
      </c>
      <c r="K3999" s="15">
        <v>1726</v>
      </c>
      <c r="L3999" s="15"/>
      <c r="M3999" s="66" t="str">
        <f>TEXT(Table2[[#This Row],[Gd.Dt]],"mmm-yy")</f>
        <v>Sep-22</v>
      </c>
      <c r="N3999" s="46" t="str">
        <f>MID(Table2[[#This Row],[BE]],6,2)</f>
        <v>IB</v>
      </c>
      <c r="O3999" s="46" t="str">
        <f>IF(Table2[[#This Row],[Type]]="IB","EOU",IF(Table2[[#This Row],[Type]]="MB","Local","492"))</f>
        <v>EOU</v>
      </c>
      <c r="P3999" s="46">
        <f>ROUND(Table2[[#This Row],[Cons]]/Table2[[#This Row],[Qty.]],5)</f>
        <v>0.04</v>
      </c>
      <c r="Q3999" s="46" t="b">
        <f>EXACT(Table2[[#This Row],[rate]],Table2[[#This Row],[Check]])</f>
        <v>1</v>
      </c>
      <c r="R3999" s="46"/>
      <c r="S3999" s="46" t="str">
        <f>IF(Table2[[#This Row],[SRO]]="EOU",VLOOKUP(Table2[[#This Row],[BE]],[2]GD.List!$C$3:$N$5014,12,0),IF(Table2[[#This Row],[SRO]]="Local","Polyester Staple Fibre","SRO 492"))</f>
        <v>Textile Chemical</v>
      </c>
    </row>
    <row r="4000" spans="1:19" x14ac:dyDescent="0.25">
      <c r="A4000" s="120" t="s">
        <v>2672</v>
      </c>
      <c r="B4000" s="116" t="s">
        <v>2924</v>
      </c>
      <c r="C4000" s="165">
        <v>36288</v>
      </c>
      <c r="D4000" s="117">
        <v>3402.9</v>
      </c>
      <c r="E4000" s="147" t="s">
        <v>2928</v>
      </c>
      <c r="F4000" s="116" t="s">
        <v>2931</v>
      </c>
      <c r="G4000" s="471">
        <v>44833</v>
      </c>
      <c r="H4000" s="82">
        <v>71558543</v>
      </c>
      <c r="I4000" s="197">
        <v>7.0000000000000007E-2</v>
      </c>
      <c r="J4000" s="15">
        <v>2103.5</v>
      </c>
      <c r="K4000" s="15">
        <v>30050</v>
      </c>
      <c r="L4000" s="15"/>
      <c r="M4000" s="66" t="str">
        <f>TEXT(Table2[[#This Row],[Gd.Dt]],"mmm-yy")</f>
        <v>Sep-22</v>
      </c>
      <c r="N4000" s="46" t="str">
        <f>MID(Table2[[#This Row],[BE]],6,2)</f>
        <v>IB</v>
      </c>
      <c r="O4000" s="46" t="str">
        <f>IF(Table2[[#This Row],[Type]]="IB","EOU",IF(Table2[[#This Row],[Type]]="MB","Local","492"))</f>
        <v>EOU</v>
      </c>
      <c r="P4000" s="46">
        <f>ROUND(Table2[[#This Row],[Cons]]/Table2[[#This Row],[Qty.]],5)</f>
        <v>7.0000000000000007E-2</v>
      </c>
      <c r="Q4000" s="46" t="b">
        <f>EXACT(Table2[[#This Row],[rate]],Table2[[#This Row],[Check]])</f>
        <v>1</v>
      </c>
      <c r="R4000" s="46"/>
      <c r="S4000" s="46" t="str">
        <f>IF(Table2[[#This Row],[SRO]]="EOU",VLOOKUP(Table2[[#This Row],[BE]],[2]GD.List!$C$3:$N$5014,12,0),IF(Table2[[#This Row],[SRO]]="Local","Polyester Staple Fibre","SRO 492"))</f>
        <v>Textile Chemical</v>
      </c>
    </row>
    <row r="4001" spans="1:19" x14ac:dyDescent="0.25">
      <c r="A4001" s="119" t="s">
        <v>2733</v>
      </c>
      <c r="B4001" s="116" t="s">
        <v>2926</v>
      </c>
      <c r="C4001" s="165">
        <v>43445</v>
      </c>
      <c r="D4001" s="117">
        <v>2847</v>
      </c>
      <c r="E4001" s="147" t="s">
        <v>2930</v>
      </c>
      <c r="F4001" s="116" t="s">
        <v>2933</v>
      </c>
      <c r="G4001" s="471">
        <v>44834</v>
      </c>
      <c r="H4001" s="82">
        <v>44089602.219999999</v>
      </c>
      <c r="I4001" s="197">
        <v>0.03</v>
      </c>
      <c r="J4001" s="15">
        <v>621.80999999999995</v>
      </c>
      <c r="K4001" s="15">
        <v>20727</v>
      </c>
      <c r="L4001" s="15"/>
      <c r="M4001" s="66" t="str">
        <f>TEXT(Table2[[#This Row],[Gd.Dt]],"mmm-yy")</f>
        <v>Sep-22</v>
      </c>
      <c r="N4001" s="46" t="str">
        <f>MID(Table2[[#This Row],[BE]],6,2)</f>
        <v>IB</v>
      </c>
      <c r="O4001" s="46" t="str">
        <f>IF(Table2[[#This Row],[Type]]="IB","EOU",IF(Table2[[#This Row],[Type]]="MB","Local","492"))</f>
        <v>EOU</v>
      </c>
      <c r="P4001" s="46">
        <f>ROUND(Table2[[#This Row],[Cons]]/Table2[[#This Row],[Qty.]],5)</f>
        <v>0.03</v>
      </c>
      <c r="Q4001" s="46" t="b">
        <f>EXACT(Table2[[#This Row],[rate]],Table2[[#This Row],[Check]])</f>
        <v>1</v>
      </c>
      <c r="R4001" s="46"/>
      <c r="S4001" s="46" t="str">
        <f>IF(Table2[[#This Row],[SRO]]="EOU",VLOOKUP(Table2[[#This Row],[BE]],[2]GD.List!$C$3:$N$5014,12,0),IF(Table2[[#This Row],[SRO]]="Local","Polyester Staple Fibre","SRO 492"))</f>
        <v>Textile Chemical</v>
      </c>
    </row>
    <row r="4002" spans="1:19" x14ac:dyDescent="0.25">
      <c r="A4002" s="119" t="s">
        <v>2733</v>
      </c>
      <c r="B4002" s="116" t="s">
        <v>2924</v>
      </c>
      <c r="C4002" s="165">
        <v>36288</v>
      </c>
      <c r="D4002" s="117">
        <v>2847</v>
      </c>
      <c r="E4002" s="147" t="s">
        <v>2928</v>
      </c>
      <c r="F4002" s="116" t="s">
        <v>2931</v>
      </c>
      <c r="G4002" s="471">
        <v>44833</v>
      </c>
      <c r="H4002" s="82">
        <v>71558543</v>
      </c>
      <c r="I4002" s="197">
        <v>0.03</v>
      </c>
      <c r="J4002" s="15">
        <v>953.28</v>
      </c>
      <c r="K4002" s="15">
        <v>31776</v>
      </c>
      <c r="L4002" s="15"/>
      <c r="M4002" s="66" t="str">
        <f>TEXT(Table2[[#This Row],[Gd.Dt]],"mmm-yy")</f>
        <v>Sep-22</v>
      </c>
      <c r="N4002" s="46" t="str">
        <f>MID(Table2[[#This Row],[BE]],6,2)</f>
        <v>IB</v>
      </c>
      <c r="O4002" s="46" t="str">
        <f>IF(Table2[[#This Row],[Type]]="IB","EOU",IF(Table2[[#This Row],[Type]]="MB","Local","492"))</f>
        <v>EOU</v>
      </c>
      <c r="P4002" s="46">
        <f>ROUND(Table2[[#This Row],[Cons]]/Table2[[#This Row],[Qty.]],5)</f>
        <v>0.03</v>
      </c>
      <c r="Q4002" s="46" t="b">
        <f>EXACT(Table2[[#This Row],[rate]],Table2[[#This Row],[Check]])</f>
        <v>1</v>
      </c>
      <c r="R4002" s="46"/>
      <c r="S4002" s="46" t="str">
        <f>IF(Table2[[#This Row],[SRO]]="EOU",VLOOKUP(Table2[[#This Row],[BE]],[2]GD.List!$C$3:$N$5014,12,0),IF(Table2[[#This Row],[SRO]]="Local","Polyester Staple Fibre","SRO 492"))</f>
        <v>Textile Chemical</v>
      </c>
    </row>
    <row r="4003" spans="1:19" x14ac:dyDescent="0.25">
      <c r="A4003" s="119" t="s">
        <v>2733</v>
      </c>
      <c r="B4003" s="116" t="s">
        <v>2927</v>
      </c>
      <c r="C4003" s="165">
        <v>24612</v>
      </c>
      <c r="D4003" s="117">
        <v>2847</v>
      </c>
      <c r="E4003" s="147" t="s">
        <v>2934</v>
      </c>
      <c r="F4003" s="116" t="s">
        <v>2936</v>
      </c>
      <c r="G4003" s="471">
        <v>44834</v>
      </c>
      <c r="H4003" s="82">
        <v>29745281.280000001</v>
      </c>
      <c r="I4003" s="197">
        <v>0.03</v>
      </c>
      <c r="J4003" s="15">
        <v>341.7</v>
      </c>
      <c r="K4003" s="15">
        <v>11390</v>
      </c>
      <c r="L4003" s="15"/>
      <c r="M4003" s="66" t="str">
        <f>TEXT(Table2[[#This Row],[Gd.Dt]],"mmm-yy")</f>
        <v>Sep-22</v>
      </c>
      <c r="N4003" s="46" t="str">
        <f>MID(Table2[[#This Row],[BE]],6,2)</f>
        <v>IB</v>
      </c>
      <c r="O4003" s="46" t="str">
        <f>IF(Table2[[#This Row],[Type]]="IB","EOU",IF(Table2[[#This Row],[Type]]="MB","Local","492"))</f>
        <v>EOU</v>
      </c>
      <c r="P4003" s="46">
        <f>ROUND(Table2[[#This Row],[Cons]]/Table2[[#This Row],[Qty.]],5)</f>
        <v>0.03</v>
      </c>
      <c r="Q4003" s="46" t="b">
        <f>EXACT(Table2[[#This Row],[rate]],Table2[[#This Row],[Check]])</f>
        <v>1</v>
      </c>
      <c r="R4003" s="46"/>
      <c r="S4003" s="46" t="str">
        <f>IF(Table2[[#This Row],[SRO]]="EOU",VLOOKUP(Table2[[#This Row],[BE]],[2]GD.List!$C$3:$N$5014,12,0),IF(Table2[[#This Row],[SRO]]="Local","Polyester Staple Fibre","SRO 492"))</f>
        <v>Textile Chemical</v>
      </c>
    </row>
    <row r="4004" spans="1:19" x14ac:dyDescent="0.25">
      <c r="A4004" s="120" t="s">
        <v>2733</v>
      </c>
      <c r="B4004" s="116" t="s">
        <v>2925</v>
      </c>
      <c r="C4004" s="165">
        <v>26611</v>
      </c>
      <c r="D4004" s="117">
        <v>2847</v>
      </c>
      <c r="E4004" s="147" t="s">
        <v>2929</v>
      </c>
      <c r="F4004" s="116" t="s">
        <v>2932</v>
      </c>
      <c r="G4004" s="471">
        <v>44834</v>
      </c>
      <c r="H4004" s="82">
        <v>22239721.800000001</v>
      </c>
      <c r="I4004" s="197">
        <v>0.03</v>
      </c>
      <c r="J4004" s="15">
        <v>389.78999999999996</v>
      </c>
      <c r="K4004" s="15">
        <v>12992</v>
      </c>
      <c r="L4004" s="15"/>
      <c r="M4004" s="66" t="str">
        <f>TEXT(Table2[[#This Row],[Gd.Dt]],"mmm-yy")</f>
        <v>Sep-22</v>
      </c>
      <c r="N4004" s="46" t="str">
        <f>MID(Table2[[#This Row],[BE]],6,2)</f>
        <v>IB</v>
      </c>
      <c r="O4004" s="46" t="str">
        <f>IF(Table2[[#This Row],[Type]]="IB","EOU",IF(Table2[[#This Row],[Type]]="MB","Local","492"))</f>
        <v>EOU</v>
      </c>
      <c r="P4004" s="46">
        <f>ROUND(Table2[[#This Row],[Cons]]/Table2[[#This Row],[Qty.]],5)</f>
        <v>0.03</v>
      </c>
      <c r="Q4004" s="46" t="b">
        <f>EXACT(Table2[[#This Row],[rate]],Table2[[#This Row],[Check]])</f>
        <v>1</v>
      </c>
      <c r="R4004" s="46"/>
      <c r="S4004" s="46" t="str">
        <f>IF(Table2[[#This Row],[SRO]]="EOU",VLOOKUP(Table2[[#This Row],[BE]],[2]GD.List!$C$3:$N$5014,12,0),IF(Table2[[#This Row],[SRO]]="Local","Polyester Staple Fibre","SRO 492"))</f>
        <v>Textile Chemical</v>
      </c>
    </row>
    <row r="4005" spans="1:19" x14ac:dyDescent="0.25">
      <c r="A4005" s="119" t="s">
        <v>2903</v>
      </c>
      <c r="B4005" s="116" t="s">
        <v>2924</v>
      </c>
      <c r="C4005" s="165">
        <v>36288</v>
      </c>
      <c r="D4005" s="117">
        <v>3215.1990000000001</v>
      </c>
      <c r="E4005" s="147" t="s">
        <v>2928</v>
      </c>
      <c r="F4005" s="116" t="s">
        <v>2931</v>
      </c>
      <c r="G4005" s="471">
        <v>44833</v>
      </c>
      <c r="H4005" s="82">
        <v>71558543</v>
      </c>
      <c r="I4005" s="197">
        <v>7.0000000000000007E-2</v>
      </c>
      <c r="J4005" s="15">
        <v>2224.3200000000002</v>
      </c>
      <c r="K4005" s="15">
        <v>31776</v>
      </c>
      <c r="L4005" s="15"/>
      <c r="M4005" s="66" t="str">
        <f>TEXT(Table2[[#This Row],[Gd.Dt]],"mmm-yy")</f>
        <v>Sep-22</v>
      </c>
      <c r="N4005" s="46" t="str">
        <f>MID(Table2[[#This Row],[BE]],6,2)</f>
        <v>IB</v>
      </c>
      <c r="O4005" s="46" t="str">
        <f>IF(Table2[[#This Row],[Type]]="IB","EOU",IF(Table2[[#This Row],[Type]]="MB","Local","492"))</f>
        <v>EOU</v>
      </c>
      <c r="P4005" s="46">
        <f>ROUND(Table2[[#This Row],[Cons]]/Table2[[#This Row],[Qty.]],5)</f>
        <v>7.0000000000000007E-2</v>
      </c>
      <c r="Q4005" s="46" t="b">
        <f>EXACT(Table2[[#This Row],[rate]],Table2[[#This Row],[Check]])</f>
        <v>1</v>
      </c>
      <c r="R4005" s="46"/>
      <c r="S4005" s="46" t="str">
        <f>IF(Table2[[#This Row],[SRO]]="EOU",VLOOKUP(Table2[[#This Row],[BE]],[2]GD.List!$C$3:$N$5014,12,0),IF(Table2[[#This Row],[SRO]]="Local","Polyester Staple Fibre","SRO 492"))</f>
        <v>Textile Dyes</v>
      </c>
    </row>
    <row r="4006" spans="1:19" x14ac:dyDescent="0.25">
      <c r="A4006" s="120" t="s">
        <v>2903</v>
      </c>
      <c r="B4006" s="116" t="s">
        <v>2925</v>
      </c>
      <c r="C4006" s="165">
        <v>26611</v>
      </c>
      <c r="D4006" s="117">
        <v>3215.1990000000001</v>
      </c>
      <c r="E4006" s="147" t="s">
        <v>2929</v>
      </c>
      <c r="F4006" s="116" t="s">
        <v>2932</v>
      </c>
      <c r="G4006" s="471">
        <v>44834</v>
      </c>
      <c r="H4006" s="82">
        <v>22239721.800000001</v>
      </c>
      <c r="I4006" s="197">
        <v>7.0000000000000007E-2</v>
      </c>
      <c r="J4006" s="15">
        <v>909.51</v>
      </c>
      <c r="K4006" s="15">
        <v>12992</v>
      </c>
      <c r="L4006" s="15"/>
      <c r="M4006" s="66" t="str">
        <f>TEXT(Table2[[#This Row],[Gd.Dt]],"mmm-yy")</f>
        <v>Sep-22</v>
      </c>
      <c r="N4006" s="46" t="str">
        <f>MID(Table2[[#This Row],[BE]],6,2)</f>
        <v>IB</v>
      </c>
      <c r="O4006" s="46" t="str">
        <f>IF(Table2[[#This Row],[Type]]="IB","EOU",IF(Table2[[#This Row],[Type]]="MB","Local","492"))</f>
        <v>EOU</v>
      </c>
      <c r="P4006" s="46">
        <f>ROUND(Table2[[#This Row],[Cons]]/Table2[[#This Row],[Qty.]],5)</f>
        <v>7.0010000000000003E-2</v>
      </c>
      <c r="Q4006" s="46" t="b">
        <f>EXACT(Table2[[#This Row],[rate]],Table2[[#This Row],[Check]])</f>
        <v>0</v>
      </c>
      <c r="R4006" s="46"/>
      <c r="S4006" s="46" t="str">
        <f>IF(Table2[[#This Row],[SRO]]="EOU",VLOOKUP(Table2[[#This Row],[BE]],[2]GD.List!$C$3:$N$5014,12,0),IF(Table2[[#This Row],[SRO]]="Local","Polyester Staple Fibre","SRO 492"))</f>
        <v>Textile Dyes</v>
      </c>
    </row>
    <row r="4007" spans="1:19" x14ac:dyDescent="0.25">
      <c r="A4007" s="119" t="s">
        <v>2904</v>
      </c>
      <c r="B4007" s="116" t="s">
        <v>2926</v>
      </c>
      <c r="C4007" s="165">
        <v>43445</v>
      </c>
      <c r="D4007" s="117">
        <v>4810.29</v>
      </c>
      <c r="E4007" s="147" t="s">
        <v>2930</v>
      </c>
      <c r="F4007" s="116" t="s">
        <v>2933</v>
      </c>
      <c r="G4007" s="471">
        <v>44834</v>
      </c>
      <c r="H4007" s="82">
        <v>44089602.219999999</v>
      </c>
      <c r="I4007" s="197">
        <v>0.06</v>
      </c>
      <c r="J4007" s="15">
        <v>900.24</v>
      </c>
      <c r="K4007" s="15">
        <v>15004</v>
      </c>
      <c r="L4007" s="15"/>
      <c r="M4007" s="66" t="str">
        <f>TEXT(Table2[[#This Row],[Gd.Dt]],"mmm-yy")</f>
        <v>Sep-22</v>
      </c>
      <c r="N4007" s="46" t="str">
        <f>MID(Table2[[#This Row],[BE]],6,2)</f>
        <v>IB</v>
      </c>
      <c r="O4007" s="46" t="str">
        <f>IF(Table2[[#This Row],[Type]]="IB","EOU",IF(Table2[[#This Row],[Type]]="MB","Local","492"))</f>
        <v>EOU</v>
      </c>
      <c r="P4007" s="46">
        <f>ROUND(Table2[[#This Row],[Cons]]/Table2[[#This Row],[Qty.]],5)</f>
        <v>0.06</v>
      </c>
      <c r="Q4007" s="46" t="b">
        <f>EXACT(Table2[[#This Row],[rate]],Table2[[#This Row],[Check]])</f>
        <v>1</v>
      </c>
      <c r="R4007" s="46"/>
      <c r="S4007" s="46" t="str">
        <f>IF(Table2[[#This Row],[SRO]]="EOU",VLOOKUP(Table2[[#This Row],[BE]],[2]GD.List!$C$3:$N$5014,12,0),IF(Table2[[#This Row],[SRO]]="Local","Polyester Staple Fibre","SRO 492"))</f>
        <v>Packing Material</v>
      </c>
    </row>
    <row r="4008" spans="1:19" x14ac:dyDescent="0.25">
      <c r="A4008" s="119" t="s">
        <v>2904</v>
      </c>
      <c r="B4008" s="116" t="s">
        <v>2924</v>
      </c>
      <c r="C4008" s="165">
        <v>36288</v>
      </c>
      <c r="D4008" s="117">
        <v>4810.29</v>
      </c>
      <c r="E4008" s="147" t="s">
        <v>2928</v>
      </c>
      <c r="F4008" s="116" t="s">
        <v>2931</v>
      </c>
      <c r="G4008" s="471">
        <v>44833</v>
      </c>
      <c r="H4008" s="82">
        <v>71558543</v>
      </c>
      <c r="I4008" s="197">
        <v>0.06</v>
      </c>
      <c r="J4008" s="15">
        <v>1803</v>
      </c>
      <c r="K4008" s="15">
        <v>30050</v>
      </c>
      <c r="L4008" s="15"/>
      <c r="M4008" s="66" t="str">
        <f>TEXT(Table2[[#This Row],[Gd.Dt]],"mmm-yy")</f>
        <v>Sep-22</v>
      </c>
      <c r="N4008" s="46" t="str">
        <f>MID(Table2[[#This Row],[BE]],6,2)</f>
        <v>IB</v>
      </c>
      <c r="O4008" s="46" t="str">
        <f>IF(Table2[[#This Row],[Type]]="IB","EOU",IF(Table2[[#This Row],[Type]]="MB","Local","492"))</f>
        <v>EOU</v>
      </c>
      <c r="P4008" s="46">
        <f>ROUND(Table2[[#This Row],[Cons]]/Table2[[#This Row],[Qty.]],5)</f>
        <v>0.06</v>
      </c>
      <c r="Q4008" s="46" t="b">
        <f>EXACT(Table2[[#This Row],[rate]],Table2[[#This Row],[Check]])</f>
        <v>1</v>
      </c>
      <c r="R4008" s="46"/>
      <c r="S4008" s="46" t="str">
        <f>IF(Table2[[#This Row],[SRO]]="EOU",VLOOKUP(Table2[[#This Row],[BE]],[2]GD.List!$C$3:$N$5014,12,0),IF(Table2[[#This Row],[SRO]]="Local","Polyester Staple Fibre","SRO 492"))</f>
        <v>Packing Material</v>
      </c>
    </row>
    <row r="4009" spans="1:19" x14ac:dyDescent="0.25">
      <c r="A4009" s="120" t="s">
        <v>2904</v>
      </c>
      <c r="B4009" s="116" t="s">
        <v>2925</v>
      </c>
      <c r="C4009" s="165">
        <v>26611</v>
      </c>
      <c r="D4009" s="117">
        <v>4810.29</v>
      </c>
      <c r="E4009" s="147" t="s">
        <v>2929</v>
      </c>
      <c r="F4009" s="116" t="s">
        <v>2932</v>
      </c>
      <c r="G4009" s="471">
        <v>44834</v>
      </c>
      <c r="H4009" s="82">
        <v>22239721.800000001</v>
      </c>
      <c r="I4009" s="197">
        <v>0.06</v>
      </c>
      <c r="J4009" s="15">
        <v>779.57999999999993</v>
      </c>
      <c r="K4009" s="15">
        <v>12992</v>
      </c>
      <c r="L4009" s="15"/>
      <c r="M4009" s="66" t="str">
        <f>TEXT(Table2[[#This Row],[Gd.Dt]],"mmm-yy")</f>
        <v>Sep-22</v>
      </c>
      <c r="N4009" s="46" t="str">
        <f>MID(Table2[[#This Row],[BE]],6,2)</f>
        <v>IB</v>
      </c>
      <c r="O4009" s="46" t="str">
        <f>IF(Table2[[#This Row],[Type]]="IB","EOU",IF(Table2[[#This Row],[Type]]="MB","Local","492"))</f>
        <v>EOU</v>
      </c>
      <c r="P4009" s="46">
        <f>ROUND(Table2[[#This Row],[Cons]]/Table2[[#This Row],[Qty.]],5)</f>
        <v>0.06</v>
      </c>
      <c r="Q4009" s="46" t="b">
        <f>EXACT(Table2[[#This Row],[rate]],Table2[[#This Row],[Check]])</f>
        <v>1</v>
      </c>
      <c r="R4009" s="46"/>
      <c r="S4009" s="46" t="str">
        <f>IF(Table2[[#This Row],[SRO]]="EOU",VLOOKUP(Table2[[#This Row],[BE]],[2]GD.List!$C$3:$N$5014,12,0),IF(Table2[[#This Row],[SRO]]="Local","Polyester Staple Fibre","SRO 492"))</f>
        <v>Packing Material</v>
      </c>
    </row>
    <row r="4010" spans="1:19" x14ac:dyDescent="0.25">
      <c r="A4010" s="119" t="s">
        <v>2935</v>
      </c>
      <c r="B4010" s="119" t="s">
        <v>2927</v>
      </c>
      <c r="C4010" s="170">
        <v>24612</v>
      </c>
      <c r="D4010" s="171">
        <v>5509.21</v>
      </c>
      <c r="E4010" s="27" t="s">
        <v>2934</v>
      </c>
      <c r="F4010" s="119" t="s">
        <v>2936</v>
      </c>
      <c r="G4010" s="28">
        <v>44834</v>
      </c>
      <c r="H4010" s="172">
        <v>29745281.280000001</v>
      </c>
      <c r="I4010" s="33">
        <v>1.0101</v>
      </c>
      <c r="J4010" s="30">
        <v>11505.039999999999</v>
      </c>
      <c r="K4010" s="30">
        <v>11390</v>
      </c>
      <c r="L4010" s="30"/>
      <c r="M4010" s="67" t="str">
        <f>TEXT(Table2[[#This Row],[Gd.Dt]],"mmm-yy")</f>
        <v>Sep-22</v>
      </c>
      <c r="N4010" s="47" t="str">
        <f>MID(Table2[[#This Row],[BE]],6,2)</f>
        <v>IB</v>
      </c>
      <c r="O4010" s="47" t="str">
        <f>IF(Table2[[#This Row],[Type]]="IB","EOU",IF(Table2[[#This Row],[Type]]="MB","Local","492"))</f>
        <v>EOU</v>
      </c>
      <c r="P4010" s="47">
        <f>ROUND(Table2[[#This Row],[Cons]]/Table2[[#This Row],[Qty.]],5)</f>
        <v>1.0101</v>
      </c>
      <c r="Q4010" s="47" t="b">
        <f>EXACT(Table2[[#This Row],[rate]],Table2[[#This Row],[Check]])</f>
        <v>1</v>
      </c>
      <c r="R4010" s="47"/>
      <c r="S4010" s="47" t="str">
        <f>IF(Table2[[#This Row],[SRO]]="EOU",VLOOKUP(Table2[[#This Row],[BE]],[2]GD.List!$C$3:$N$5014,12,0),IF(Table2[[#This Row],[SRO]]="Local","Polyester Staple Fibre","SRO 492"))</f>
        <v>Blended Yarn</v>
      </c>
    </row>
    <row r="4011" spans="1:19" x14ac:dyDescent="0.25">
      <c r="A4011" s="116" t="s">
        <v>1</v>
      </c>
      <c r="B4011" s="116" t="s">
        <v>2938</v>
      </c>
      <c r="C4011" s="165">
        <v>10562</v>
      </c>
      <c r="D4011" s="117">
        <v>2701.12</v>
      </c>
      <c r="E4011" s="147" t="s">
        <v>2943</v>
      </c>
      <c r="F4011" s="116" t="s">
        <v>2947</v>
      </c>
      <c r="G4011" s="471">
        <v>44835</v>
      </c>
      <c r="H4011" s="82">
        <v>20603236.719999999</v>
      </c>
      <c r="I4011" s="197">
        <v>0.1</v>
      </c>
      <c r="J4011" s="15">
        <v>899.59999999999991</v>
      </c>
      <c r="K4011" s="15">
        <v>8996</v>
      </c>
      <c r="L4011" s="15"/>
      <c r="M4011" s="66" t="str">
        <f>TEXT(Table2[[#This Row],[Gd.Dt]],"mmm-yy")</f>
        <v>Oct-22</v>
      </c>
      <c r="N4011" s="46" t="str">
        <f>MID(Table2[[#This Row],[BE]],6,2)</f>
        <v>IB</v>
      </c>
      <c r="O4011" s="46" t="str">
        <f>IF(Table2[[#This Row],[Type]]="IB","EOU",IF(Table2[[#This Row],[Type]]="MB","Local","492"))</f>
        <v>EOU</v>
      </c>
      <c r="P4011" s="46">
        <f>ROUND(Table2[[#This Row],[Cons]]/Table2[[#This Row],[Qty.]],5)</f>
        <v>0.1</v>
      </c>
      <c r="Q4011" s="46" t="b">
        <f>EXACT(Table2[[#This Row],[rate]],Table2[[#This Row],[Check]])</f>
        <v>1</v>
      </c>
      <c r="R4011" s="46"/>
      <c r="S4011" s="46" t="str">
        <f>IF(Table2[[#This Row],[SRO]]="EOU",VLOOKUP(Table2[[#This Row],[BE]],[2]GD.List!$C$3:$N$5014,12,0),IF(Table2[[#This Row],[SRO]]="Local","Polyester Staple Fibre","SRO 492"))</f>
        <v>Textile Coal</v>
      </c>
    </row>
    <row r="4012" spans="1:19" x14ac:dyDescent="0.25">
      <c r="A4012" s="119" t="s">
        <v>1</v>
      </c>
      <c r="B4012" s="116" t="s">
        <v>2941</v>
      </c>
      <c r="C4012" s="165">
        <v>2296</v>
      </c>
      <c r="D4012" s="117">
        <v>2701.12</v>
      </c>
      <c r="E4012" s="147" t="s">
        <v>2946</v>
      </c>
      <c r="F4012" s="116" t="s">
        <v>2948</v>
      </c>
      <c r="G4012" s="471">
        <v>44835</v>
      </c>
      <c r="H4012" s="82">
        <v>33767377.859999999</v>
      </c>
      <c r="I4012" s="197">
        <v>0.4</v>
      </c>
      <c r="J4012" s="15">
        <v>7218</v>
      </c>
      <c r="K4012" s="15">
        <v>18045</v>
      </c>
      <c r="L4012" s="15"/>
      <c r="M4012" s="66" t="str">
        <f>TEXT(Table2[[#This Row],[Gd.Dt]],"mmm-yy")</f>
        <v>Oct-22</v>
      </c>
      <c r="N4012" s="46" t="str">
        <f>MID(Table2[[#This Row],[BE]],6,2)</f>
        <v>IB</v>
      </c>
      <c r="O4012" s="46" t="str">
        <f>IF(Table2[[#This Row],[Type]]="IB","EOU",IF(Table2[[#This Row],[Type]]="MB","Local","492"))</f>
        <v>EOU</v>
      </c>
      <c r="P4012" s="46">
        <f>ROUND(Table2[[#This Row],[Cons]]/Table2[[#This Row],[Qty.]],5)</f>
        <v>0.4</v>
      </c>
      <c r="Q4012" s="46" t="b">
        <f>EXACT(Table2[[#This Row],[rate]],Table2[[#This Row],[Check]])</f>
        <v>1</v>
      </c>
      <c r="R4012" s="46"/>
      <c r="S4012" s="46" t="str">
        <f>IF(Table2[[#This Row],[SRO]]="EOU",VLOOKUP(Table2[[#This Row],[BE]],[2]GD.List!$C$3:$N$5014,12,0),IF(Table2[[#This Row],[SRO]]="Local","Polyester Staple Fibre","SRO 492"))</f>
        <v>Textile Coal</v>
      </c>
    </row>
    <row r="4013" spans="1:19" x14ac:dyDescent="0.25">
      <c r="A4013" s="116" t="s">
        <v>1</v>
      </c>
      <c r="B4013" s="116" t="s">
        <v>2940</v>
      </c>
      <c r="C4013" s="165">
        <v>3008</v>
      </c>
      <c r="D4013" s="117">
        <v>2701.12</v>
      </c>
      <c r="E4013" s="147" t="s">
        <v>2945</v>
      </c>
      <c r="F4013" s="116" t="s">
        <v>2949</v>
      </c>
      <c r="G4013" s="471">
        <v>44835</v>
      </c>
      <c r="H4013" s="82">
        <v>34091060.659999996</v>
      </c>
      <c r="I4013" s="197">
        <v>0.4</v>
      </c>
      <c r="J4013" s="15">
        <v>6812</v>
      </c>
      <c r="K4013" s="15">
        <v>17030</v>
      </c>
      <c r="L4013" s="15"/>
      <c r="M4013" s="66" t="str">
        <f>TEXT(Table2[[#This Row],[Gd.Dt]],"mmm-yy")</f>
        <v>Oct-22</v>
      </c>
      <c r="N4013" s="46" t="str">
        <f>MID(Table2[[#This Row],[BE]],6,2)</f>
        <v>IB</v>
      </c>
      <c r="O4013" s="46" t="str">
        <f>IF(Table2[[#This Row],[Type]]="IB","EOU",IF(Table2[[#This Row],[Type]]="MB","Local","492"))</f>
        <v>EOU</v>
      </c>
      <c r="P4013" s="46">
        <f>ROUND(Table2[[#This Row],[Cons]]/Table2[[#This Row],[Qty.]],5)</f>
        <v>0.4</v>
      </c>
      <c r="Q4013" s="46" t="b">
        <f>EXACT(Table2[[#This Row],[rate]],Table2[[#This Row],[Check]])</f>
        <v>1</v>
      </c>
      <c r="R4013" s="46"/>
      <c r="S4013" s="46" t="str">
        <f>IF(Table2[[#This Row],[SRO]]="EOU",VLOOKUP(Table2[[#This Row],[BE]],[2]GD.List!$C$3:$N$5014,12,0),IF(Table2[[#This Row],[SRO]]="Local","Polyester Staple Fibre","SRO 492"))</f>
        <v>Textile Coal</v>
      </c>
    </row>
    <row r="4014" spans="1:19" x14ac:dyDescent="0.25">
      <c r="A4014" s="119" t="s">
        <v>1</v>
      </c>
      <c r="B4014" s="116" t="s">
        <v>2939</v>
      </c>
      <c r="C4014" s="165">
        <v>3775</v>
      </c>
      <c r="D4014" s="117">
        <v>2701.12</v>
      </c>
      <c r="E4014" s="147" t="s">
        <v>2944</v>
      </c>
      <c r="F4014" s="116" t="s">
        <v>2950</v>
      </c>
      <c r="G4014" s="471">
        <v>44835</v>
      </c>
      <c r="H4014" s="82">
        <v>40338841.5</v>
      </c>
      <c r="I4014" s="197">
        <v>0.1</v>
      </c>
      <c r="J4014" s="15">
        <v>1323.78</v>
      </c>
      <c r="K4014" s="15">
        <v>13237.76</v>
      </c>
      <c r="L4014" s="15"/>
      <c r="M4014" s="66" t="str">
        <f>TEXT(Table2[[#This Row],[Gd.Dt]],"mmm-yy")</f>
        <v>Oct-22</v>
      </c>
      <c r="N4014" s="46" t="str">
        <f>MID(Table2[[#This Row],[BE]],6,2)</f>
        <v>IB</v>
      </c>
      <c r="O4014" s="46" t="str">
        <f>IF(Table2[[#This Row],[Type]]="IB","EOU",IF(Table2[[#This Row],[Type]]="MB","Local","492"))</f>
        <v>EOU</v>
      </c>
      <c r="P4014" s="46">
        <f>ROUND(Table2[[#This Row],[Cons]]/Table2[[#This Row],[Qty.]],5)</f>
        <v>0.1</v>
      </c>
      <c r="Q4014" s="46" t="b">
        <f>EXACT(Table2[[#This Row],[rate]],Table2[[#This Row],[Check]])</f>
        <v>1</v>
      </c>
      <c r="R4014" s="46"/>
      <c r="S4014" s="46" t="str">
        <f>IF(Table2[[#This Row],[SRO]]="EOU",VLOOKUP(Table2[[#This Row],[BE]],[2]GD.List!$C$3:$N$5014,12,0),IF(Table2[[#This Row],[SRO]]="Local","Polyester Staple Fibre","SRO 492"))</f>
        <v>Textile Coal</v>
      </c>
    </row>
    <row r="4015" spans="1:19" x14ac:dyDescent="0.25">
      <c r="A4015" s="116" t="s">
        <v>1</v>
      </c>
      <c r="B4015" s="116" t="s">
        <v>2939</v>
      </c>
      <c r="C4015" s="165">
        <v>3775</v>
      </c>
      <c r="D4015" s="117">
        <v>2701.12</v>
      </c>
      <c r="E4015" s="147" t="s">
        <v>2944</v>
      </c>
      <c r="F4015" s="116" t="s">
        <v>2950</v>
      </c>
      <c r="G4015" s="471">
        <v>44835</v>
      </c>
      <c r="H4015" s="82">
        <v>40338841.5</v>
      </c>
      <c r="I4015" s="197">
        <v>0.4</v>
      </c>
      <c r="J4015" s="15">
        <v>932.4</v>
      </c>
      <c r="K4015" s="15">
        <v>2331</v>
      </c>
      <c r="L4015" s="15"/>
      <c r="M4015" s="66" t="str">
        <f>TEXT(Table2[[#This Row],[Gd.Dt]],"mmm-yy")</f>
        <v>Oct-22</v>
      </c>
      <c r="N4015" s="46" t="str">
        <f>MID(Table2[[#This Row],[BE]],6,2)</f>
        <v>IB</v>
      </c>
      <c r="O4015" s="46" t="str">
        <f>IF(Table2[[#This Row],[Type]]="IB","EOU",IF(Table2[[#This Row],[Type]]="MB","Local","492"))</f>
        <v>EOU</v>
      </c>
      <c r="P4015" s="46">
        <f>ROUND(Table2[[#This Row],[Cons]]/Table2[[#This Row],[Qty.]],5)</f>
        <v>0.4</v>
      </c>
      <c r="Q4015" s="46" t="b">
        <f>EXACT(Table2[[#This Row],[rate]],Table2[[#This Row],[Check]])</f>
        <v>1</v>
      </c>
      <c r="R4015" s="46"/>
      <c r="S4015" s="46" t="str">
        <f>IF(Table2[[#This Row],[SRO]]="EOU",VLOOKUP(Table2[[#This Row],[BE]],[2]GD.List!$C$3:$N$5014,12,0),IF(Table2[[#This Row],[SRO]]="Local","Polyester Staple Fibre","SRO 492"))</f>
        <v>Textile Coal</v>
      </c>
    </row>
    <row r="4016" spans="1:19" x14ac:dyDescent="0.25">
      <c r="A4016" s="120" t="s">
        <v>1</v>
      </c>
      <c r="B4016" s="116" t="s">
        <v>2937</v>
      </c>
      <c r="C4016" s="165">
        <v>20085</v>
      </c>
      <c r="D4016" s="117">
        <v>2701.12</v>
      </c>
      <c r="E4016" s="147" t="s">
        <v>2942</v>
      </c>
      <c r="F4016" s="116" t="s">
        <v>2951</v>
      </c>
      <c r="G4016" s="471">
        <v>44835</v>
      </c>
      <c r="H4016" s="82">
        <v>42411194.149999999</v>
      </c>
      <c r="I4016" s="197">
        <v>0.4</v>
      </c>
      <c r="J4016" s="15">
        <v>7288.8</v>
      </c>
      <c r="K4016" s="15">
        <v>18222</v>
      </c>
      <c r="L4016" s="15"/>
      <c r="M4016" s="66" t="str">
        <f>TEXT(Table2[[#This Row],[Gd.Dt]],"mmm-yy")</f>
        <v>Oct-22</v>
      </c>
      <c r="N4016" s="46" t="str">
        <f>MID(Table2[[#This Row],[BE]],6,2)</f>
        <v>IB</v>
      </c>
      <c r="O4016" s="46" t="str">
        <f>IF(Table2[[#This Row],[Type]]="IB","EOU",IF(Table2[[#This Row],[Type]]="MB","Local","492"))</f>
        <v>EOU</v>
      </c>
      <c r="P4016" s="46">
        <f>ROUND(Table2[[#This Row],[Cons]]/Table2[[#This Row],[Qty.]],5)</f>
        <v>0.4</v>
      </c>
      <c r="Q4016" s="46" t="b">
        <f>EXACT(Table2[[#This Row],[rate]],Table2[[#This Row],[Check]])</f>
        <v>1</v>
      </c>
      <c r="R4016" s="46"/>
      <c r="S4016" s="46" t="str">
        <f>IF(Table2[[#This Row],[SRO]]="EOU",VLOOKUP(Table2[[#This Row],[BE]],[2]GD.List!$C$3:$N$5014,12,0),IF(Table2[[#This Row],[SRO]]="Local","Polyester Staple Fibre","SRO 492"))</f>
        <v>Textile Coal</v>
      </c>
    </row>
    <row r="4017" spans="1:19" x14ac:dyDescent="0.25">
      <c r="A4017" s="120" t="s">
        <v>2355</v>
      </c>
      <c r="B4017" s="116" t="s">
        <v>2939</v>
      </c>
      <c r="C4017" s="165">
        <v>3775</v>
      </c>
      <c r="D4017" s="117">
        <v>9606.1</v>
      </c>
      <c r="E4017" s="147" t="s">
        <v>2944</v>
      </c>
      <c r="F4017" s="116" t="s">
        <v>2950</v>
      </c>
      <c r="G4017" s="471">
        <v>44835</v>
      </c>
      <c r="H4017" s="82">
        <v>40338841.5</v>
      </c>
      <c r="I4017" s="197">
        <v>1</v>
      </c>
      <c r="J4017" s="15">
        <v>5</v>
      </c>
      <c r="K4017" s="15">
        <v>5</v>
      </c>
      <c r="L4017" s="15"/>
      <c r="M4017" s="66" t="str">
        <f>TEXT(Table2[[#This Row],[Gd.Dt]],"mmm-yy")</f>
        <v>Oct-22</v>
      </c>
      <c r="N4017" s="46" t="str">
        <f>MID(Table2[[#This Row],[BE]],6,2)</f>
        <v>TI</v>
      </c>
      <c r="O4017" s="46" t="str">
        <f>IF(Table2[[#This Row],[Type]]="IB","EOU",IF(Table2[[#This Row],[Type]]="MB","Local","492"))</f>
        <v>492</v>
      </c>
      <c r="P4017" s="46">
        <f>ROUND(Table2[[#This Row],[Cons]]/Table2[[#This Row],[Qty.]],5)</f>
        <v>1</v>
      </c>
      <c r="Q4017" s="46" t="b">
        <f>EXACT(Table2[[#This Row],[rate]],Table2[[#This Row],[Check]])</f>
        <v>1</v>
      </c>
      <c r="R4017" s="46"/>
      <c r="S4017" s="46" t="str">
        <f>IF(Table2[[#This Row],[SRO]]="EOU",VLOOKUP(Table2[[#This Row],[BE]],[2]GD.List!$C$3:$N$5014,12,0),IF(Table2[[#This Row],[SRO]]="Local","Polyester Staple Fibre","SRO 492"))</f>
        <v>SRO 492</v>
      </c>
    </row>
    <row r="4018" spans="1:19" x14ac:dyDescent="0.25">
      <c r="A4018" s="119" t="s">
        <v>2634</v>
      </c>
      <c r="B4018" s="116" t="s">
        <v>2939</v>
      </c>
      <c r="C4018" s="165">
        <v>3775</v>
      </c>
      <c r="D4018" s="117">
        <v>5402.33</v>
      </c>
      <c r="E4018" s="147" t="s">
        <v>2944</v>
      </c>
      <c r="F4018" s="116" t="s">
        <v>2950</v>
      </c>
      <c r="G4018" s="471">
        <v>44835</v>
      </c>
      <c r="H4018" s="82">
        <v>40338841.5</v>
      </c>
      <c r="I4018" s="197">
        <v>0.99009999999999998</v>
      </c>
      <c r="J4018" s="15">
        <v>13106.71</v>
      </c>
      <c r="K4018" s="15">
        <v>13237.76</v>
      </c>
      <c r="L4018" s="15"/>
      <c r="M4018" s="66" t="str">
        <f>TEXT(Table2[[#This Row],[Gd.Dt]],"mmm-yy")</f>
        <v>Oct-22</v>
      </c>
      <c r="N4018" s="46" t="str">
        <f>MID(Table2[[#This Row],[BE]],6,2)</f>
        <v>IB</v>
      </c>
      <c r="O4018" s="46" t="str">
        <f>IF(Table2[[#This Row],[Type]]="IB","EOU",IF(Table2[[#This Row],[Type]]="MB","Local","492"))</f>
        <v>EOU</v>
      </c>
      <c r="P4018" s="46">
        <f>ROUND(Table2[[#This Row],[Cons]]/Table2[[#This Row],[Qty.]],5)</f>
        <v>0.99009999999999998</v>
      </c>
      <c r="Q4018" s="46" t="b">
        <f>EXACT(Table2[[#This Row],[rate]],Table2[[#This Row],[Check]])</f>
        <v>1</v>
      </c>
      <c r="R4018" s="46"/>
      <c r="S4018" s="46" t="str">
        <f>IF(Table2[[#This Row],[SRO]]="EOU",VLOOKUP(Table2[[#This Row],[BE]],[2]GD.List!$C$3:$N$5014,12,0),IF(Table2[[#This Row],[SRO]]="Local","Polyester Staple Fibre","SRO 492"))</f>
        <v>Polyester Yarn</v>
      </c>
    </row>
    <row r="4019" spans="1:19" x14ac:dyDescent="0.25">
      <c r="A4019" s="120" t="s">
        <v>2634</v>
      </c>
      <c r="B4019" s="116" t="s">
        <v>2939</v>
      </c>
      <c r="C4019" s="165">
        <v>3775</v>
      </c>
      <c r="D4019" s="117">
        <v>5402.33</v>
      </c>
      <c r="E4019" s="147" t="s">
        <v>2944</v>
      </c>
      <c r="F4019" s="116" t="s">
        <v>2950</v>
      </c>
      <c r="G4019" s="471">
        <v>44835</v>
      </c>
      <c r="H4019" s="82">
        <v>40338841.5</v>
      </c>
      <c r="I4019" s="197">
        <v>1.0101</v>
      </c>
      <c r="J4019" s="15">
        <v>2354.54</v>
      </c>
      <c r="K4019" s="15">
        <v>2331</v>
      </c>
      <c r="L4019" s="15"/>
      <c r="M4019" s="66" t="str">
        <f>TEXT(Table2[[#This Row],[Gd.Dt]],"mmm-yy")</f>
        <v>Oct-22</v>
      </c>
      <c r="N4019" s="46" t="str">
        <f>MID(Table2[[#This Row],[BE]],6,2)</f>
        <v>IB</v>
      </c>
      <c r="O4019" s="46" t="str">
        <f>IF(Table2[[#This Row],[Type]]="IB","EOU",IF(Table2[[#This Row],[Type]]="MB","Local","492"))</f>
        <v>EOU</v>
      </c>
      <c r="P4019" s="46">
        <f>ROUND(Table2[[#This Row],[Cons]]/Table2[[#This Row],[Qty.]],5)</f>
        <v>1.0101</v>
      </c>
      <c r="Q4019" s="46" t="b">
        <f>EXACT(Table2[[#This Row],[rate]],Table2[[#This Row],[Check]])</f>
        <v>1</v>
      </c>
      <c r="R4019" s="46"/>
      <c r="S4019" s="46" t="str">
        <f>IF(Table2[[#This Row],[SRO]]="EOU",VLOOKUP(Table2[[#This Row],[BE]],[2]GD.List!$C$3:$N$5014,12,0),IF(Table2[[#This Row],[SRO]]="Local","Polyester Staple Fibre","SRO 492"))</f>
        <v>Polyester Yarn</v>
      </c>
    </row>
    <row r="4020" spans="1:19" x14ac:dyDescent="0.25">
      <c r="A4020" s="119" t="s">
        <v>2672</v>
      </c>
      <c r="B4020" s="116" t="s">
        <v>2938</v>
      </c>
      <c r="C4020" s="165">
        <v>10562</v>
      </c>
      <c r="D4020" s="117">
        <v>3402.9</v>
      </c>
      <c r="E4020" s="147" t="s">
        <v>2943</v>
      </c>
      <c r="F4020" s="116" t="s">
        <v>2947</v>
      </c>
      <c r="G4020" s="471">
        <v>44835</v>
      </c>
      <c r="H4020" s="82">
        <v>20603236.719999999</v>
      </c>
      <c r="I4020" s="197">
        <v>0.04</v>
      </c>
      <c r="J4020" s="15">
        <v>26.92</v>
      </c>
      <c r="K4020" s="15">
        <v>673</v>
      </c>
      <c r="L4020" s="15"/>
      <c r="M4020" s="66" t="str">
        <f>TEXT(Table2[[#This Row],[Gd.Dt]],"mmm-yy")</f>
        <v>Oct-22</v>
      </c>
      <c r="N4020" s="46" t="str">
        <f>MID(Table2[[#This Row],[BE]],6,2)</f>
        <v>IB</v>
      </c>
      <c r="O4020" s="46" t="str">
        <f>IF(Table2[[#This Row],[Type]]="IB","EOU",IF(Table2[[#This Row],[Type]]="MB","Local","492"))</f>
        <v>EOU</v>
      </c>
      <c r="P4020" s="46">
        <f>ROUND(Table2[[#This Row],[Cons]]/Table2[[#This Row],[Qty.]],5)</f>
        <v>0.04</v>
      </c>
      <c r="Q4020" s="46" t="b">
        <f>EXACT(Table2[[#This Row],[rate]],Table2[[#This Row],[Check]])</f>
        <v>1</v>
      </c>
      <c r="R4020" s="46"/>
      <c r="S4020" s="46" t="str">
        <f>IF(Table2[[#This Row],[SRO]]="EOU",VLOOKUP(Table2[[#This Row],[BE]],[2]GD.List!$C$3:$N$5014,12,0),IF(Table2[[#This Row],[SRO]]="Local","Polyester Staple Fibre","SRO 492"))</f>
        <v>Textile Chemical</v>
      </c>
    </row>
    <row r="4021" spans="1:19" x14ac:dyDescent="0.25">
      <c r="A4021" s="120" t="s">
        <v>2672</v>
      </c>
      <c r="B4021" s="116" t="s">
        <v>2938</v>
      </c>
      <c r="C4021" s="165">
        <v>10562</v>
      </c>
      <c r="D4021" s="117">
        <v>3402.9</v>
      </c>
      <c r="E4021" s="147" t="s">
        <v>2943</v>
      </c>
      <c r="F4021" s="116" t="s">
        <v>2947</v>
      </c>
      <c r="G4021" s="471">
        <v>44835</v>
      </c>
      <c r="H4021" s="82">
        <v>20603236.719999999</v>
      </c>
      <c r="I4021" s="197">
        <v>7.0000000000000007E-2</v>
      </c>
      <c r="J4021" s="15">
        <v>582.61</v>
      </c>
      <c r="K4021" s="15">
        <v>8323</v>
      </c>
      <c r="L4021" s="15"/>
      <c r="M4021" s="66" t="str">
        <f>TEXT(Table2[[#This Row],[Gd.Dt]],"mmm-yy")</f>
        <v>Oct-22</v>
      </c>
      <c r="N4021" s="46" t="str">
        <f>MID(Table2[[#This Row],[BE]],6,2)</f>
        <v>IB</v>
      </c>
      <c r="O4021" s="46" t="str">
        <f>IF(Table2[[#This Row],[Type]]="IB","EOU",IF(Table2[[#This Row],[Type]]="MB","Local","492"))</f>
        <v>EOU</v>
      </c>
      <c r="P4021" s="46">
        <f>ROUND(Table2[[#This Row],[Cons]]/Table2[[#This Row],[Qty.]],5)</f>
        <v>7.0000000000000007E-2</v>
      </c>
      <c r="Q4021" s="46" t="b">
        <f>EXACT(Table2[[#This Row],[rate]],Table2[[#This Row],[Check]])</f>
        <v>1</v>
      </c>
      <c r="R4021" s="46"/>
      <c r="S4021" s="46" t="str">
        <f>IF(Table2[[#This Row],[SRO]]="EOU",VLOOKUP(Table2[[#This Row],[BE]],[2]GD.List!$C$3:$N$5014,12,0),IF(Table2[[#This Row],[SRO]]="Local","Polyester Staple Fibre","SRO 492"))</f>
        <v>Textile Chemical</v>
      </c>
    </row>
    <row r="4022" spans="1:19" x14ac:dyDescent="0.25">
      <c r="A4022" s="119" t="s">
        <v>2733</v>
      </c>
      <c r="B4022" s="116" t="s">
        <v>2938</v>
      </c>
      <c r="C4022" s="165">
        <v>10562</v>
      </c>
      <c r="D4022" s="117">
        <v>2847</v>
      </c>
      <c r="E4022" s="147" t="s">
        <v>2943</v>
      </c>
      <c r="F4022" s="116" t="s">
        <v>2947</v>
      </c>
      <c r="G4022" s="471">
        <v>44835</v>
      </c>
      <c r="H4022" s="82">
        <v>20603236.719999999</v>
      </c>
      <c r="I4022" s="197">
        <v>0.03</v>
      </c>
      <c r="J4022" s="15">
        <v>269.88</v>
      </c>
      <c r="K4022" s="15">
        <v>8996</v>
      </c>
      <c r="L4022" s="15"/>
      <c r="M4022" s="66" t="str">
        <f>TEXT(Table2[[#This Row],[Gd.Dt]],"mmm-yy")</f>
        <v>Oct-22</v>
      </c>
      <c r="N4022" s="46" t="str">
        <f>MID(Table2[[#This Row],[BE]],6,2)</f>
        <v>IB</v>
      </c>
      <c r="O4022" s="46" t="str">
        <f>IF(Table2[[#This Row],[Type]]="IB","EOU",IF(Table2[[#This Row],[Type]]="MB","Local","492"))</f>
        <v>EOU</v>
      </c>
      <c r="P4022" s="46">
        <f>ROUND(Table2[[#This Row],[Cons]]/Table2[[#This Row],[Qty.]],5)</f>
        <v>0.03</v>
      </c>
      <c r="Q4022" s="46" t="b">
        <f>EXACT(Table2[[#This Row],[rate]],Table2[[#This Row],[Check]])</f>
        <v>1</v>
      </c>
      <c r="R4022" s="46"/>
      <c r="S4022" s="46" t="str">
        <f>IF(Table2[[#This Row],[SRO]]="EOU",VLOOKUP(Table2[[#This Row],[BE]],[2]GD.List!$C$3:$N$5014,12,0),IF(Table2[[#This Row],[SRO]]="Local","Polyester Staple Fibre","SRO 492"))</f>
        <v>Textile Chemical</v>
      </c>
    </row>
    <row r="4023" spans="1:19" x14ac:dyDescent="0.25">
      <c r="A4023" s="119" t="s">
        <v>2733</v>
      </c>
      <c r="B4023" s="116" t="s">
        <v>2941</v>
      </c>
      <c r="C4023" s="165">
        <v>2296</v>
      </c>
      <c r="D4023" s="117">
        <v>2847</v>
      </c>
      <c r="E4023" s="147" t="s">
        <v>2946</v>
      </c>
      <c r="F4023" s="116" t="s">
        <v>2948</v>
      </c>
      <c r="G4023" s="471">
        <v>44835</v>
      </c>
      <c r="H4023" s="82">
        <v>33767377.859999999</v>
      </c>
      <c r="I4023" s="197">
        <v>0.03</v>
      </c>
      <c r="J4023" s="15">
        <v>541.34999999999991</v>
      </c>
      <c r="K4023" s="15">
        <v>18045</v>
      </c>
      <c r="L4023" s="15"/>
      <c r="M4023" s="66" t="str">
        <f>TEXT(Table2[[#This Row],[Gd.Dt]],"mmm-yy")</f>
        <v>Oct-22</v>
      </c>
      <c r="N4023" s="46" t="str">
        <f>MID(Table2[[#This Row],[BE]],6,2)</f>
        <v>IB</v>
      </c>
      <c r="O4023" s="46" t="str">
        <f>IF(Table2[[#This Row],[Type]]="IB","EOU",IF(Table2[[#This Row],[Type]]="MB","Local","492"))</f>
        <v>EOU</v>
      </c>
      <c r="P4023" s="46">
        <f>ROUND(Table2[[#This Row],[Cons]]/Table2[[#This Row],[Qty.]],5)</f>
        <v>0.03</v>
      </c>
      <c r="Q4023" s="46" t="b">
        <f>EXACT(Table2[[#This Row],[rate]],Table2[[#This Row],[Check]])</f>
        <v>1</v>
      </c>
      <c r="R4023" s="46"/>
      <c r="S4023" s="46" t="str">
        <f>IF(Table2[[#This Row],[SRO]]="EOU",VLOOKUP(Table2[[#This Row],[BE]],[2]GD.List!$C$3:$N$5014,12,0),IF(Table2[[#This Row],[SRO]]="Local","Polyester Staple Fibre","SRO 492"))</f>
        <v>Textile Chemical</v>
      </c>
    </row>
    <row r="4024" spans="1:19" x14ac:dyDescent="0.25">
      <c r="A4024" s="119" t="s">
        <v>2733</v>
      </c>
      <c r="B4024" s="116" t="s">
        <v>2940</v>
      </c>
      <c r="C4024" s="165">
        <v>3008</v>
      </c>
      <c r="D4024" s="117">
        <v>2847</v>
      </c>
      <c r="E4024" s="147" t="s">
        <v>2945</v>
      </c>
      <c r="F4024" s="116" t="s">
        <v>2949</v>
      </c>
      <c r="G4024" s="471">
        <v>44835</v>
      </c>
      <c r="H4024" s="82">
        <v>34091060.659999996</v>
      </c>
      <c r="I4024" s="197">
        <v>0.03</v>
      </c>
      <c r="J4024" s="15">
        <v>510.9</v>
      </c>
      <c r="K4024" s="15">
        <v>17030</v>
      </c>
      <c r="L4024" s="15"/>
      <c r="M4024" s="66" t="str">
        <f>TEXT(Table2[[#This Row],[Gd.Dt]],"mmm-yy")</f>
        <v>Oct-22</v>
      </c>
      <c r="N4024" s="46" t="str">
        <f>MID(Table2[[#This Row],[BE]],6,2)</f>
        <v>IB</v>
      </c>
      <c r="O4024" s="46" t="str">
        <f>IF(Table2[[#This Row],[Type]]="IB","EOU",IF(Table2[[#This Row],[Type]]="MB","Local","492"))</f>
        <v>EOU</v>
      </c>
      <c r="P4024" s="46">
        <f>ROUND(Table2[[#This Row],[Cons]]/Table2[[#This Row],[Qty.]],5)</f>
        <v>0.03</v>
      </c>
      <c r="Q4024" s="46" t="b">
        <f>EXACT(Table2[[#This Row],[rate]],Table2[[#This Row],[Check]])</f>
        <v>1</v>
      </c>
      <c r="R4024" s="46"/>
      <c r="S4024" s="46" t="str">
        <f>IF(Table2[[#This Row],[SRO]]="EOU",VLOOKUP(Table2[[#This Row],[BE]],[2]GD.List!$C$3:$N$5014,12,0),IF(Table2[[#This Row],[SRO]]="Local","Polyester Staple Fibre","SRO 492"))</f>
        <v>Textile Chemical</v>
      </c>
    </row>
    <row r="4025" spans="1:19" x14ac:dyDescent="0.25">
      <c r="A4025" s="119" t="s">
        <v>2733</v>
      </c>
      <c r="B4025" s="116" t="s">
        <v>2939</v>
      </c>
      <c r="C4025" s="165">
        <v>3775</v>
      </c>
      <c r="D4025" s="117">
        <v>2847</v>
      </c>
      <c r="E4025" s="147" t="s">
        <v>2944</v>
      </c>
      <c r="F4025" s="116" t="s">
        <v>2950</v>
      </c>
      <c r="G4025" s="471">
        <v>44835</v>
      </c>
      <c r="H4025" s="82">
        <v>40338841.5</v>
      </c>
      <c r="I4025" s="197">
        <v>0.03</v>
      </c>
      <c r="J4025" s="15">
        <v>69.930000000000007</v>
      </c>
      <c r="K4025" s="15">
        <v>2331</v>
      </c>
      <c r="L4025" s="15"/>
      <c r="M4025" s="66" t="str">
        <f>TEXT(Table2[[#This Row],[Gd.Dt]],"mmm-yy")</f>
        <v>Oct-22</v>
      </c>
      <c r="N4025" s="46" t="str">
        <f>MID(Table2[[#This Row],[BE]],6,2)</f>
        <v>IB</v>
      </c>
      <c r="O4025" s="46" t="str">
        <f>IF(Table2[[#This Row],[Type]]="IB","EOU",IF(Table2[[#This Row],[Type]]="MB","Local","492"))</f>
        <v>EOU</v>
      </c>
      <c r="P4025" s="46">
        <f>ROUND(Table2[[#This Row],[Cons]]/Table2[[#This Row],[Qty.]],5)</f>
        <v>0.03</v>
      </c>
      <c r="Q4025" s="46" t="b">
        <f>EXACT(Table2[[#This Row],[rate]],Table2[[#This Row],[Check]])</f>
        <v>1</v>
      </c>
      <c r="R4025" s="46"/>
      <c r="S4025" s="46" t="str">
        <f>IF(Table2[[#This Row],[SRO]]="EOU",VLOOKUP(Table2[[#This Row],[BE]],[2]GD.List!$C$3:$N$5014,12,0),IF(Table2[[#This Row],[SRO]]="Local","Polyester Staple Fibre","SRO 492"))</f>
        <v>Textile Chemical</v>
      </c>
    </row>
    <row r="4026" spans="1:19" x14ac:dyDescent="0.25">
      <c r="A4026" s="120" t="s">
        <v>2733</v>
      </c>
      <c r="B4026" s="116" t="s">
        <v>2937</v>
      </c>
      <c r="C4026" s="165">
        <v>20085</v>
      </c>
      <c r="D4026" s="117">
        <v>2847</v>
      </c>
      <c r="E4026" s="147" t="s">
        <v>2942</v>
      </c>
      <c r="F4026" s="116" t="s">
        <v>2951</v>
      </c>
      <c r="G4026" s="471">
        <v>44835</v>
      </c>
      <c r="H4026" s="82">
        <v>42411194.149999999</v>
      </c>
      <c r="I4026" s="197">
        <v>0.03</v>
      </c>
      <c r="J4026" s="15">
        <v>546.66</v>
      </c>
      <c r="K4026" s="15">
        <v>18222</v>
      </c>
      <c r="L4026" s="15"/>
      <c r="M4026" s="66" t="str">
        <f>TEXT(Table2[[#This Row],[Gd.Dt]],"mmm-yy")</f>
        <v>Oct-22</v>
      </c>
      <c r="N4026" s="46" t="str">
        <f>MID(Table2[[#This Row],[BE]],6,2)</f>
        <v>IB</v>
      </c>
      <c r="O4026" s="46" t="str">
        <f>IF(Table2[[#This Row],[Type]]="IB","EOU",IF(Table2[[#This Row],[Type]]="MB","Local","492"))</f>
        <v>EOU</v>
      </c>
      <c r="P4026" s="46">
        <f>ROUND(Table2[[#This Row],[Cons]]/Table2[[#This Row],[Qty.]],5)</f>
        <v>0.03</v>
      </c>
      <c r="Q4026" s="46" t="b">
        <f>EXACT(Table2[[#This Row],[rate]],Table2[[#This Row],[Check]])</f>
        <v>1</v>
      </c>
      <c r="R4026" s="46"/>
      <c r="S4026" s="46" t="str">
        <f>IF(Table2[[#This Row],[SRO]]="EOU",VLOOKUP(Table2[[#This Row],[BE]],[2]GD.List!$C$3:$N$5014,12,0),IF(Table2[[#This Row],[SRO]]="Local","Polyester Staple Fibre","SRO 492"))</f>
        <v>Textile Chemical</v>
      </c>
    </row>
    <row r="4027" spans="1:19" x14ac:dyDescent="0.25">
      <c r="A4027" s="119" t="s">
        <v>2904</v>
      </c>
      <c r="B4027" s="116" t="s">
        <v>2938</v>
      </c>
      <c r="C4027" s="165">
        <v>10562</v>
      </c>
      <c r="D4027" s="117">
        <v>4810.29</v>
      </c>
      <c r="E4027" s="147" t="s">
        <v>2943</v>
      </c>
      <c r="F4027" s="116" t="s">
        <v>2947</v>
      </c>
      <c r="G4027" s="471">
        <v>44835</v>
      </c>
      <c r="H4027" s="82">
        <v>20603236.719999999</v>
      </c>
      <c r="I4027" s="197">
        <v>0.06</v>
      </c>
      <c r="J4027" s="15">
        <v>499.38</v>
      </c>
      <c r="K4027" s="15">
        <v>8323</v>
      </c>
      <c r="L4027" s="15"/>
      <c r="M4027" s="66" t="str">
        <f>TEXT(Table2[[#This Row],[Gd.Dt]],"mmm-yy")</f>
        <v>Oct-22</v>
      </c>
      <c r="N4027" s="46" t="str">
        <f>MID(Table2[[#This Row],[BE]],6,2)</f>
        <v>IB</v>
      </c>
      <c r="O4027" s="46" t="str">
        <f>IF(Table2[[#This Row],[Type]]="IB","EOU",IF(Table2[[#This Row],[Type]]="MB","Local","492"))</f>
        <v>EOU</v>
      </c>
      <c r="P4027" s="46">
        <f>ROUND(Table2[[#This Row],[Cons]]/Table2[[#This Row],[Qty.]],5)</f>
        <v>0.06</v>
      </c>
      <c r="Q4027" s="46" t="b">
        <f>EXACT(Table2[[#This Row],[rate]],Table2[[#This Row],[Check]])</f>
        <v>1</v>
      </c>
      <c r="R4027" s="46"/>
      <c r="S4027" s="46" t="str">
        <f>IF(Table2[[#This Row],[SRO]]="EOU",VLOOKUP(Table2[[#This Row],[BE]],[2]GD.List!$C$3:$N$5014,12,0),IF(Table2[[#This Row],[SRO]]="Local","Polyester Staple Fibre","SRO 492"))</f>
        <v>Packing Material</v>
      </c>
    </row>
    <row r="4028" spans="1:19" x14ac:dyDescent="0.25">
      <c r="A4028" s="119" t="s">
        <v>2904</v>
      </c>
      <c r="B4028" s="116" t="s">
        <v>2941</v>
      </c>
      <c r="C4028" s="165">
        <v>2296</v>
      </c>
      <c r="D4028" s="117">
        <v>4810.29</v>
      </c>
      <c r="E4028" s="147" t="s">
        <v>2946</v>
      </c>
      <c r="F4028" s="116" t="s">
        <v>2948</v>
      </c>
      <c r="G4028" s="471">
        <v>44835</v>
      </c>
      <c r="H4028" s="82">
        <v>33767377.859999999</v>
      </c>
      <c r="I4028" s="197">
        <v>0.06</v>
      </c>
      <c r="J4028" s="15">
        <v>1028.0999999999999</v>
      </c>
      <c r="K4028" s="15">
        <v>17135</v>
      </c>
      <c r="L4028" s="15"/>
      <c r="M4028" s="66" t="str">
        <f>TEXT(Table2[[#This Row],[Gd.Dt]],"mmm-yy")</f>
        <v>Oct-22</v>
      </c>
      <c r="N4028" s="46" t="str">
        <f>MID(Table2[[#This Row],[BE]],6,2)</f>
        <v>IB</v>
      </c>
      <c r="O4028" s="46" t="str">
        <f>IF(Table2[[#This Row],[Type]]="IB","EOU",IF(Table2[[#This Row],[Type]]="MB","Local","492"))</f>
        <v>EOU</v>
      </c>
      <c r="P4028" s="46">
        <f>ROUND(Table2[[#This Row],[Cons]]/Table2[[#This Row],[Qty.]],5)</f>
        <v>0.06</v>
      </c>
      <c r="Q4028" s="46" t="b">
        <f>EXACT(Table2[[#This Row],[rate]],Table2[[#This Row],[Check]])</f>
        <v>1</v>
      </c>
      <c r="R4028" s="46"/>
      <c r="S4028" s="46" t="str">
        <f>IF(Table2[[#This Row],[SRO]]="EOU",VLOOKUP(Table2[[#This Row],[BE]],[2]GD.List!$C$3:$N$5014,12,0),IF(Table2[[#This Row],[SRO]]="Local","Polyester Staple Fibre","SRO 492"))</f>
        <v>Packing Material</v>
      </c>
    </row>
    <row r="4029" spans="1:19" x14ac:dyDescent="0.25">
      <c r="A4029" s="119" t="s">
        <v>2904</v>
      </c>
      <c r="B4029" s="116" t="s">
        <v>2940</v>
      </c>
      <c r="C4029" s="165">
        <v>3008</v>
      </c>
      <c r="D4029" s="117">
        <v>4810.29</v>
      </c>
      <c r="E4029" s="147" t="s">
        <v>2945</v>
      </c>
      <c r="F4029" s="116" t="s">
        <v>2949</v>
      </c>
      <c r="G4029" s="471">
        <v>44835</v>
      </c>
      <c r="H4029" s="82">
        <v>34091060.659999996</v>
      </c>
      <c r="I4029" s="197">
        <v>0.06</v>
      </c>
      <c r="J4029" s="15">
        <v>914.16</v>
      </c>
      <c r="K4029" s="15">
        <v>15236</v>
      </c>
      <c r="L4029" s="15"/>
      <c r="M4029" s="66" t="str">
        <f>TEXT(Table2[[#This Row],[Gd.Dt]],"mmm-yy")</f>
        <v>Oct-22</v>
      </c>
      <c r="N4029" s="46" t="str">
        <f>MID(Table2[[#This Row],[BE]],6,2)</f>
        <v>IB</v>
      </c>
      <c r="O4029" s="46" t="str">
        <f>IF(Table2[[#This Row],[Type]]="IB","EOU",IF(Table2[[#This Row],[Type]]="MB","Local","492"))</f>
        <v>EOU</v>
      </c>
      <c r="P4029" s="46">
        <f>ROUND(Table2[[#This Row],[Cons]]/Table2[[#This Row],[Qty.]],5)</f>
        <v>0.06</v>
      </c>
      <c r="Q4029" s="46" t="b">
        <f>EXACT(Table2[[#This Row],[rate]],Table2[[#This Row],[Check]])</f>
        <v>1</v>
      </c>
      <c r="R4029" s="46"/>
      <c r="S4029" s="46" t="str">
        <f>IF(Table2[[#This Row],[SRO]]="EOU",VLOOKUP(Table2[[#This Row],[BE]],[2]GD.List!$C$3:$N$5014,12,0),IF(Table2[[#This Row],[SRO]]="Local","Polyester Staple Fibre","SRO 492"))</f>
        <v>Packing Material</v>
      </c>
    </row>
    <row r="4030" spans="1:19" x14ac:dyDescent="0.25">
      <c r="A4030" s="119" t="s">
        <v>2904</v>
      </c>
      <c r="B4030" s="119" t="s">
        <v>2939</v>
      </c>
      <c r="C4030" s="170">
        <v>3775</v>
      </c>
      <c r="D4030" s="171">
        <v>4810.29</v>
      </c>
      <c r="E4030" s="27" t="s">
        <v>2944</v>
      </c>
      <c r="F4030" s="119" t="s">
        <v>2950</v>
      </c>
      <c r="G4030" s="28">
        <v>44835</v>
      </c>
      <c r="H4030" s="172">
        <v>40338841.5</v>
      </c>
      <c r="I4030" s="33">
        <v>0.05</v>
      </c>
      <c r="J4030" s="30">
        <v>116.55</v>
      </c>
      <c r="K4030" s="30">
        <v>2331</v>
      </c>
      <c r="L4030" s="30"/>
      <c r="M4030" s="67" t="str">
        <f>TEXT(Table2[[#This Row],[Gd.Dt]],"mmm-yy")</f>
        <v>Oct-22</v>
      </c>
      <c r="N4030" s="47" t="str">
        <f>MID(Table2[[#This Row],[BE]],6,2)</f>
        <v>IB</v>
      </c>
      <c r="O4030" s="47" t="str">
        <f>IF(Table2[[#This Row],[Type]]="IB","EOU",IF(Table2[[#This Row],[Type]]="MB","Local","492"))</f>
        <v>EOU</v>
      </c>
      <c r="P4030" s="47">
        <f>ROUND(Table2[[#This Row],[Cons]]/Table2[[#This Row],[Qty.]],5)</f>
        <v>0.05</v>
      </c>
      <c r="Q4030" s="47" t="b">
        <f>EXACT(Table2[[#This Row],[rate]],Table2[[#This Row],[Check]])</f>
        <v>1</v>
      </c>
      <c r="R4030" s="47"/>
      <c r="S4030" s="47" t="str">
        <f>IF(Table2[[#This Row],[SRO]]="EOU",VLOOKUP(Table2[[#This Row],[BE]],[2]GD.List!$C$3:$N$5014,12,0),IF(Table2[[#This Row],[SRO]]="Local","Polyester Staple Fibre","SRO 492"))</f>
        <v>Packing Material</v>
      </c>
    </row>
    <row r="4031" spans="1:19" x14ac:dyDescent="0.25">
      <c r="A4031" s="119" t="s">
        <v>1</v>
      </c>
      <c r="B4031" s="116" t="s">
        <v>2957</v>
      </c>
      <c r="C4031" s="165">
        <v>2432</v>
      </c>
      <c r="D4031" s="117">
        <v>2701.12</v>
      </c>
      <c r="E4031" s="147" t="s">
        <v>2960</v>
      </c>
      <c r="F4031" s="116" t="s">
        <v>2961</v>
      </c>
      <c r="G4031" s="471">
        <v>44838</v>
      </c>
      <c r="H4031" s="82">
        <v>34822812.380000003</v>
      </c>
      <c r="I4031" s="197">
        <v>0.4</v>
      </c>
      <c r="J4031" s="15">
        <v>7064.4</v>
      </c>
      <c r="K4031" s="15">
        <v>17661</v>
      </c>
      <c r="L4031" s="15"/>
      <c r="M4031" s="66" t="str">
        <f>TEXT(Table2[[#This Row],[Gd.Dt]],"mmm-yy")</f>
        <v>Oct-22</v>
      </c>
      <c r="N4031" s="46" t="str">
        <f>MID(Table2[[#This Row],[BE]],6,2)</f>
        <v>IB</v>
      </c>
      <c r="O4031" s="46" t="str">
        <f>IF(Table2[[#This Row],[Type]]="IB","EOU",IF(Table2[[#This Row],[Type]]="MB","Local","492"))</f>
        <v>EOU</v>
      </c>
      <c r="P4031" s="46">
        <f>ROUND(Table2[[#This Row],[Cons]]/Table2[[#This Row],[Qty.]],5)</f>
        <v>0.4</v>
      </c>
      <c r="Q4031" s="46" t="b">
        <f>EXACT(Table2[[#This Row],[rate]],Table2[[#This Row],[Check]])</f>
        <v>1</v>
      </c>
      <c r="R4031" s="46"/>
      <c r="S4031" s="46" t="str">
        <f>IF(Table2[[#This Row],[SRO]]="EOU",VLOOKUP(Table2[[#This Row],[BE]],[2]GD.List!$C$3:$N$5014,12,0),IF(Table2[[#This Row],[SRO]]="Local","Polyester Staple Fibre","SRO 492"))</f>
        <v>Textile Coal</v>
      </c>
    </row>
    <row r="4032" spans="1:19" x14ac:dyDescent="0.25">
      <c r="A4032" s="116" t="s">
        <v>1</v>
      </c>
      <c r="B4032" s="116" t="s">
        <v>2956</v>
      </c>
      <c r="C4032" s="165">
        <v>17820</v>
      </c>
      <c r="D4032" s="117">
        <v>2701.12</v>
      </c>
      <c r="E4032" s="147" t="s">
        <v>2959</v>
      </c>
      <c r="F4032" s="116" t="s">
        <v>2962</v>
      </c>
      <c r="G4032" s="471">
        <v>44838</v>
      </c>
      <c r="H4032" s="82">
        <v>20767776.629999999</v>
      </c>
      <c r="I4032" s="197">
        <v>0.1</v>
      </c>
      <c r="J4032" s="15">
        <v>596.79999999999995</v>
      </c>
      <c r="K4032" s="15">
        <v>5968</v>
      </c>
      <c r="L4032" s="15"/>
      <c r="M4032" s="66" t="str">
        <f>TEXT(Table2[[#This Row],[Gd.Dt]],"mmm-yy")</f>
        <v>Oct-22</v>
      </c>
      <c r="N4032" s="46" t="str">
        <f>MID(Table2[[#This Row],[BE]],6,2)</f>
        <v>IB</v>
      </c>
      <c r="O4032" s="46" t="str">
        <f>IF(Table2[[#This Row],[Type]]="IB","EOU",IF(Table2[[#This Row],[Type]]="MB","Local","492"))</f>
        <v>EOU</v>
      </c>
      <c r="P4032" s="46">
        <f>ROUND(Table2[[#This Row],[Cons]]/Table2[[#This Row],[Qty.]],5)</f>
        <v>0.1</v>
      </c>
      <c r="Q4032" s="46" t="b">
        <f>EXACT(Table2[[#This Row],[rate]],Table2[[#This Row],[Check]])</f>
        <v>1</v>
      </c>
      <c r="R4032" s="46"/>
      <c r="S4032" s="46" t="str">
        <f>IF(Table2[[#This Row],[SRO]]="EOU",VLOOKUP(Table2[[#This Row],[BE]],[2]GD.List!$C$3:$N$5014,12,0),IF(Table2[[#This Row],[SRO]]="Local","Polyester Staple Fibre","SRO 492"))</f>
        <v>Textile Coal</v>
      </c>
    </row>
    <row r="4033" spans="1:19" x14ac:dyDescent="0.25">
      <c r="A4033" s="116" t="s">
        <v>1</v>
      </c>
      <c r="B4033" s="116" t="s">
        <v>2956</v>
      </c>
      <c r="C4033" s="165">
        <v>17820</v>
      </c>
      <c r="D4033" s="117">
        <v>2701.12</v>
      </c>
      <c r="E4033" s="147" t="s">
        <v>2959</v>
      </c>
      <c r="F4033" s="116" t="s">
        <v>2962</v>
      </c>
      <c r="G4033" s="471">
        <v>44838</v>
      </c>
      <c r="H4033" s="82">
        <v>20767776.629999999</v>
      </c>
      <c r="I4033" s="197">
        <v>0.4</v>
      </c>
      <c r="J4033" s="15">
        <v>3042.8</v>
      </c>
      <c r="K4033" s="15">
        <v>7607</v>
      </c>
      <c r="L4033" s="15"/>
      <c r="M4033" s="66" t="str">
        <f>TEXT(Table2[[#This Row],[Gd.Dt]],"mmm-yy")</f>
        <v>Oct-22</v>
      </c>
      <c r="N4033" s="46" t="str">
        <f>MID(Table2[[#This Row],[BE]],6,2)</f>
        <v>IB</v>
      </c>
      <c r="O4033" s="46" t="str">
        <f>IF(Table2[[#This Row],[Type]]="IB","EOU",IF(Table2[[#This Row],[Type]]="MB","Local","492"))</f>
        <v>EOU</v>
      </c>
      <c r="P4033" s="46">
        <f>ROUND(Table2[[#This Row],[Cons]]/Table2[[#This Row],[Qty.]],5)</f>
        <v>0.4</v>
      </c>
      <c r="Q4033" s="46" t="b">
        <f>EXACT(Table2[[#This Row],[rate]],Table2[[#This Row],[Check]])</f>
        <v>1</v>
      </c>
      <c r="R4033" s="46"/>
      <c r="S4033" s="46" t="str">
        <f>IF(Table2[[#This Row],[SRO]]="EOU",VLOOKUP(Table2[[#This Row],[BE]],[2]GD.List!$C$3:$N$5014,12,0),IF(Table2[[#This Row],[SRO]]="Local","Polyester Staple Fibre","SRO 492"))</f>
        <v>Textile Coal</v>
      </c>
    </row>
    <row r="4034" spans="1:19" x14ac:dyDescent="0.25">
      <c r="A4034" s="120" t="s">
        <v>1</v>
      </c>
      <c r="B4034" s="116" t="s">
        <v>2955</v>
      </c>
      <c r="C4034" s="165">
        <v>48117</v>
      </c>
      <c r="D4034" s="117">
        <v>2701.12</v>
      </c>
      <c r="E4034" s="147" t="s">
        <v>2958</v>
      </c>
      <c r="F4034" s="116" t="s">
        <v>2963</v>
      </c>
      <c r="G4034" s="471">
        <v>44838</v>
      </c>
      <c r="H4034" s="82">
        <v>43584099.770000003</v>
      </c>
      <c r="I4034" s="197">
        <v>0.4</v>
      </c>
      <c r="J4034" s="15">
        <v>6451.2000000000007</v>
      </c>
      <c r="K4034" s="15">
        <v>16129</v>
      </c>
      <c r="L4034" s="15"/>
      <c r="M4034" s="66" t="str">
        <f>TEXT(Table2[[#This Row],[Gd.Dt]],"mmm-yy")</f>
        <v>Oct-22</v>
      </c>
      <c r="N4034" s="46" t="str">
        <f>MID(Table2[[#This Row],[BE]],6,2)</f>
        <v>IB</v>
      </c>
      <c r="O4034" s="46" t="str">
        <f>IF(Table2[[#This Row],[Type]]="IB","EOU",IF(Table2[[#This Row],[Type]]="MB","Local","492"))</f>
        <v>EOU</v>
      </c>
      <c r="P4034" s="46">
        <f>ROUND(Table2[[#This Row],[Cons]]/Table2[[#This Row],[Qty.]],5)</f>
        <v>0.39998</v>
      </c>
      <c r="Q4034" s="46" t="b">
        <f>EXACT(Table2[[#This Row],[rate]],Table2[[#This Row],[Check]])</f>
        <v>0</v>
      </c>
      <c r="R4034" s="46"/>
      <c r="S4034" s="46" t="str">
        <f>IF(Table2[[#This Row],[SRO]]="EOU",VLOOKUP(Table2[[#This Row],[BE]],[2]GD.List!$C$3:$N$5014,12,0),IF(Table2[[#This Row],[SRO]]="Local","Polyester Staple Fibre","SRO 492"))</f>
        <v>Textile Coal</v>
      </c>
    </row>
    <row r="4035" spans="1:19" x14ac:dyDescent="0.25">
      <c r="A4035" s="120" t="s">
        <v>2307</v>
      </c>
      <c r="B4035" s="116" t="s">
        <v>2952</v>
      </c>
      <c r="C4035" s="165">
        <v>32202</v>
      </c>
      <c r="D4035" s="117">
        <v>9607.11</v>
      </c>
      <c r="E4035" s="147" t="s">
        <v>2953</v>
      </c>
      <c r="F4035" s="116" t="s">
        <v>2954</v>
      </c>
      <c r="G4035" s="471">
        <v>44835</v>
      </c>
      <c r="H4035" s="82">
        <v>50398356.590000004</v>
      </c>
      <c r="I4035" s="197">
        <v>1</v>
      </c>
      <c r="J4035" s="15">
        <v>82</v>
      </c>
      <c r="K4035" s="15">
        <v>82</v>
      </c>
      <c r="L4035" s="15"/>
      <c r="M4035" s="66" t="str">
        <f>TEXT(Table2[[#This Row],[Gd.Dt]],"mmm-yy")</f>
        <v>Oct-22</v>
      </c>
      <c r="N4035" s="46" t="str">
        <f>MID(Table2[[#This Row],[BE]],6,2)</f>
        <v>EP</v>
      </c>
      <c r="O4035" s="46" t="str">
        <f>IF(Table2[[#This Row],[Type]]="IB","EOU",IF(Table2[[#This Row],[Type]]="MB","Local","492"))</f>
        <v>492</v>
      </c>
      <c r="P4035" s="46">
        <f>ROUND(Table2[[#This Row],[Cons]]/Table2[[#This Row],[Qty.]],5)</f>
        <v>1</v>
      </c>
      <c r="Q4035" s="46" t="b">
        <f>EXACT(Table2[[#This Row],[rate]],Table2[[#This Row],[Check]])</f>
        <v>1</v>
      </c>
      <c r="R4035" s="46"/>
      <c r="S4035" s="46" t="str">
        <f>IF(Table2[[#This Row],[SRO]]="EOU",VLOOKUP(Table2[[#This Row],[BE]],[2]GD.List!$C$3:$N$5014,12,0),IF(Table2[[#This Row],[SRO]]="Local","Polyester Staple Fibre","SRO 492"))</f>
        <v>SRO 492</v>
      </c>
    </row>
    <row r="4036" spans="1:19" x14ac:dyDescent="0.25">
      <c r="A4036" s="120" t="s">
        <v>2355</v>
      </c>
      <c r="B4036" s="116" t="s">
        <v>2952</v>
      </c>
      <c r="C4036" s="165">
        <v>32202</v>
      </c>
      <c r="D4036" s="117">
        <v>9606.1</v>
      </c>
      <c r="E4036" s="147" t="s">
        <v>2953</v>
      </c>
      <c r="F4036" s="116" t="s">
        <v>2954</v>
      </c>
      <c r="G4036" s="471">
        <v>44835</v>
      </c>
      <c r="H4036" s="82">
        <v>50398356.590000004</v>
      </c>
      <c r="I4036" s="197">
        <v>1</v>
      </c>
      <c r="J4036" s="15">
        <v>8</v>
      </c>
      <c r="K4036" s="15">
        <v>8</v>
      </c>
      <c r="L4036" s="15"/>
      <c r="M4036" s="66" t="str">
        <f>TEXT(Table2[[#This Row],[Gd.Dt]],"mmm-yy")</f>
        <v>Oct-22</v>
      </c>
      <c r="N4036" s="46" t="str">
        <f>MID(Table2[[#This Row],[BE]],6,2)</f>
        <v>TI</v>
      </c>
      <c r="O4036" s="46" t="str">
        <f>IF(Table2[[#This Row],[Type]]="IB","EOU",IF(Table2[[#This Row],[Type]]="MB","Local","492"))</f>
        <v>492</v>
      </c>
      <c r="P4036" s="46">
        <f>ROUND(Table2[[#This Row],[Cons]]/Table2[[#This Row],[Qty.]],5)</f>
        <v>1</v>
      </c>
      <c r="Q4036" s="46" t="b">
        <f>EXACT(Table2[[#This Row],[rate]],Table2[[#This Row],[Check]])</f>
        <v>1</v>
      </c>
      <c r="R4036" s="46"/>
      <c r="S4036" s="46" t="str">
        <f>IF(Table2[[#This Row],[SRO]]="EOU",VLOOKUP(Table2[[#This Row],[BE]],[2]GD.List!$C$3:$N$5014,12,0),IF(Table2[[#This Row],[SRO]]="Local","Polyester Staple Fibre","SRO 492"))</f>
        <v>SRO 492</v>
      </c>
    </row>
    <row r="4037" spans="1:19" x14ac:dyDescent="0.25">
      <c r="A4037" s="120" t="s">
        <v>2485</v>
      </c>
      <c r="B4037" s="116" t="s">
        <v>2952</v>
      </c>
      <c r="C4037" s="165">
        <v>32202</v>
      </c>
      <c r="D4037" s="117">
        <v>4821.1090000000004</v>
      </c>
      <c r="E4037" s="147" t="s">
        <v>2953</v>
      </c>
      <c r="F4037" s="116" t="s">
        <v>2954</v>
      </c>
      <c r="G4037" s="471">
        <v>44835</v>
      </c>
      <c r="H4037" s="82">
        <v>50398356.590000004</v>
      </c>
      <c r="I4037" s="197">
        <v>1</v>
      </c>
      <c r="J4037" s="15">
        <v>10</v>
      </c>
      <c r="K4037" s="15">
        <v>10</v>
      </c>
      <c r="L4037" s="15"/>
      <c r="M4037" s="66" t="str">
        <f>TEXT(Table2[[#This Row],[Gd.Dt]],"mmm-yy")</f>
        <v>Oct-22</v>
      </c>
      <c r="N4037" s="46" t="str">
        <f>MID(Table2[[#This Row],[BE]],6,2)</f>
        <v>TI</v>
      </c>
      <c r="O4037" s="46" t="str">
        <f>IF(Table2[[#This Row],[Type]]="IB","EOU",IF(Table2[[#This Row],[Type]]="MB","Local","492"))</f>
        <v>492</v>
      </c>
      <c r="P4037" s="46">
        <f>ROUND(Table2[[#This Row],[Cons]]/Table2[[#This Row],[Qty.]],5)</f>
        <v>1</v>
      </c>
      <c r="Q4037" s="46" t="b">
        <f>EXACT(Table2[[#This Row],[rate]],Table2[[#This Row],[Check]])</f>
        <v>1</v>
      </c>
      <c r="R4037" s="46"/>
      <c r="S4037" s="46" t="str">
        <f>IF(Table2[[#This Row],[SRO]]="EOU",VLOOKUP(Table2[[#This Row],[BE]],[2]GD.List!$C$3:$N$5014,12,0),IF(Table2[[#This Row],[SRO]]="Local","Polyester Staple Fibre","SRO 492"))</f>
        <v>SRO 492</v>
      </c>
    </row>
    <row r="4038" spans="1:19" x14ac:dyDescent="0.25">
      <c r="A4038" s="119" t="s">
        <v>2672</v>
      </c>
      <c r="B4038" s="116" t="s">
        <v>2956</v>
      </c>
      <c r="C4038" s="165">
        <v>17820</v>
      </c>
      <c r="D4038" s="117">
        <v>3402.9</v>
      </c>
      <c r="E4038" s="147" t="s">
        <v>2959</v>
      </c>
      <c r="F4038" s="116" t="s">
        <v>2962</v>
      </c>
      <c r="G4038" s="471">
        <v>44838</v>
      </c>
      <c r="H4038" s="82">
        <v>20767776.629999999</v>
      </c>
      <c r="I4038" s="197">
        <v>0.04</v>
      </c>
      <c r="J4038" s="15">
        <v>31.8</v>
      </c>
      <c r="K4038" s="15">
        <v>795</v>
      </c>
      <c r="L4038" s="15"/>
      <c r="M4038" s="66" t="str">
        <f>TEXT(Table2[[#This Row],[Gd.Dt]],"mmm-yy")</f>
        <v>Oct-22</v>
      </c>
      <c r="N4038" s="46" t="str">
        <f>MID(Table2[[#This Row],[BE]],6,2)</f>
        <v>IB</v>
      </c>
      <c r="O4038" s="46" t="str">
        <f>IF(Table2[[#This Row],[Type]]="IB","EOU",IF(Table2[[#This Row],[Type]]="MB","Local","492"))</f>
        <v>EOU</v>
      </c>
      <c r="P4038" s="46">
        <f>ROUND(Table2[[#This Row],[Cons]]/Table2[[#This Row],[Qty.]],5)</f>
        <v>0.04</v>
      </c>
      <c r="Q4038" s="46" t="b">
        <f>EXACT(Table2[[#This Row],[rate]],Table2[[#This Row],[Check]])</f>
        <v>1</v>
      </c>
      <c r="R4038" s="46"/>
      <c r="S4038" s="46" t="str">
        <f>IF(Table2[[#This Row],[SRO]]="EOU",VLOOKUP(Table2[[#This Row],[BE]],[2]GD.List!$C$3:$N$5014,12,0),IF(Table2[[#This Row],[SRO]]="Local","Polyester Staple Fibre","SRO 492"))</f>
        <v>Textile Chemical</v>
      </c>
    </row>
    <row r="4039" spans="1:19" x14ac:dyDescent="0.25">
      <c r="A4039" s="120" t="s">
        <v>2672</v>
      </c>
      <c r="B4039" s="116" t="s">
        <v>2956</v>
      </c>
      <c r="C4039" s="165">
        <v>17820</v>
      </c>
      <c r="D4039" s="117">
        <v>3402.9</v>
      </c>
      <c r="E4039" s="147" t="s">
        <v>2959</v>
      </c>
      <c r="F4039" s="116" t="s">
        <v>2962</v>
      </c>
      <c r="G4039" s="471">
        <v>44838</v>
      </c>
      <c r="H4039" s="82">
        <v>20767776.629999999</v>
      </c>
      <c r="I4039" s="197">
        <v>7.0000000000000007E-2</v>
      </c>
      <c r="J4039" s="15">
        <v>362.11</v>
      </c>
      <c r="K4039" s="15">
        <v>5173</v>
      </c>
      <c r="L4039" s="15"/>
      <c r="M4039" s="66" t="str">
        <f>TEXT(Table2[[#This Row],[Gd.Dt]],"mmm-yy")</f>
        <v>Oct-22</v>
      </c>
      <c r="N4039" s="46" t="str">
        <f>MID(Table2[[#This Row],[BE]],6,2)</f>
        <v>IB</v>
      </c>
      <c r="O4039" s="46" t="str">
        <f>IF(Table2[[#This Row],[Type]]="IB","EOU",IF(Table2[[#This Row],[Type]]="MB","Local","492"))</f>
        <v>EOU</v>
      </c>
      <c r="P4039" s="46">
        <f>ROUND(Table2[[#This Row],[Cons]]/Table2[[#This Row],[Qty.]],5)</f>
        <v>7.0000000000000007E-2</v>
      </c>
      <c r="Q4039" s="46" t="b">
        <f>EXACT(Table2[[#This Row],[rate]],Table2[[#This Row],[Check]])</f>
        <v>1</v>
      </c>
      <c r="R4039" s="46"/>
      <c r="S4039" s="46" t="str">
        <f>IF(Table2[[#This Row],[SRO]]="EOU",VLOOKUP(Table2[[#This Row],[BE]],[2]GD.List!$C$3:$N$5014,12,0),IF(Table2[[#This Row],[SRO]]="Local","Polyester Staple Fibre","SRO 492"))</f>
        <v>Textile Chemical</v>
      </c>
    </row>
    <row r="4040" spans="1:19" x14ac:dyDescent="0.25">
      <c r="A4040" s="119" t="s">
        <v>2733</v>
      </c>
      <c r="B4040" s="116" t="s">
        <v>2957</v>
      </c>
      <c r="C4040" s="165">
        <v>2432</v>
      </c>
      <c r="D4040" s="117">
        <v>2847</v>
      </c>
      <c r="E4040" s="147" t="s">
        <v>2960</v>
      </c>
      <c r="F4040" s="116" t="s">
        <v>2961</v>
      </c>
      <c r="G4040" s="471">
        <v>44838</v>
      </c>
      <c r="H4040" s="82">
        <v>34822812.380000003</v>
      </c>
      <c r="I4040" s="197">
        <v>0.03</v>
      </c>
      <c r="J4040" s="15">
        <v>529.82999999999993</v>
      </c>
      <c r="K4040" s="15">
        <v>17661</v>
      </c>
      <c r="L4040" s="15"/>
      <c r="M4040" s="66" t="str">
        <f>TEXT(Table2[[#This Row],[Gd.Dt]],"mmm-yy")</f>
        <v>Oct-22</v>
      </c>
      <c r="N4040" s="46" t="str">
        <f>MID(Table2[[#This Row],[BE]],6,2)</f>
        <v>IB</v>
      </c>
      <c r="O4040" s="46" t="str">
        <f>IF(Table2[[#This Row],[Type]]="IB","EOU",IF(Table2[[#This Row],[Type]]="MB","Local","492"))</f>
        <v>EOU</v>
      </c>
      <c r="P4040" s="46">
        <f>ROUND(Table2[[#This Row],[Cons]]/Table2[[#This Row],[Qty.]],5)</f>
        <v>0.03</v>
      </c>
      <c r="Q4040" s="46" t="b">
        <f>EXACT(Table2[[#This Row],[rate]],Table2[[#This Row],[Check]])</f>
        <v>1</v>
      </c>
      <c r="R4040" s="46"/>
      <c r="S4040" s="46" t="str">
        <f>IF(Table2[[#This Row],[SRO]]="EOU",VLOOKUP(Table2[[#This Row],[BE]],[2]GD.List!$C$3:$N$5014,12,0),IF(Table2[[#This Row],[SRO]]="Local","Polyester Staple Fibre","SRO 492"))</f>
        <v>Textile Chemical</v>
      </c>
    </row>
    <row r="4041" spans="1:19" x14ac:dyDescent="0.25">
      <c r="A4041" s="119" t="s">
        <v>2733</v>
      </c>
      <c r="B4041" s="116" t="s">
        <v>2956</v>
      </c>
      <c r="C4041" s="165">
        <v>17820</v>
      </c>
      <c r="D4041" s="117">
        <v>2847</v>
      </c>
      <c r="E4041" s="147" t="s">
        <v>2959</v>
      </c>
      <c r="F4041" s="116" t="s">
        <v>2962</v>
      </c>
      <c r="G4041" s="471">
        <v>44838</v>
      </c>
      <c r="H4041" s="82">
        <v>20767776.629999999</v>
      </c>
      <c r="I4041" s="197">
        <v>0.03</v>
      </c>
      <c r="J4041" s="15">
        <v>407.25</v>
      </c>
      <c r="K4041" s="15">
        <v>13575</v>
      </c>
      <c r="L4041" s="15"/>
      <c r="M4041" s="66" t="str">
        <f>TEXT(Table2[[#This Row],[Gd.Dt]],"mmm-yy")</f>
        <v>Oct-22</v>
      </c>
      <c r="N4041" s="46" t="str">
        <f>MID(Table2[[#This Row],[BE]],6,2)</f>
        <v>IB</v>
      </c>
      <c r="O4041" s="46" t="str">
        <f>IF(Table2[[#This Row],[Type]]="IB","EOU",IF(Table2[[#This Row],[Type]]="MB","Local","492"))</f>
        <v>EOU</v>
      </c>
      <c r="P4041" s="46">
        <f>ROUND(Table2[[#This Row],[Cons]]/Table2[[#This Row],[Qty.]],5)</f>
        <v>0.03</v>
      </c>
      <c r="Q4041" s="46" t="b">
        <f>EXACT(Table2[[#This Row],[rate]],Table2[[#This Row],[Check]])</f>
        <v>1</v>
      </c>
      <c r="R4041" s="46"/>
      <c r="S4041" s="46" t="str">
        <f>IF(Table2[[#This Row],[SRO]]="EOU",VLOOKUP(Table2[[#This Row],[BE]],[2]GD.List!$C$3:$N$5014,12,0),IF(Table2[[#This Row],[SRO]]="Local","Polyester Staple Fibre","SRO 492"))</f>
        <v>Textile Chemical</v>
      </c>
    </row>
    <row r="4042" spans="1:19" x14ac:dyDescent="0.25">
      <c r="A4042" s="120" t="s">
        <v>2733</v>
      </c>
      <c r="B4042" s="116" t="s">
        <v>2955</v>
      </c>
      <c r="C4042" s="165">
        <v>48117</v>
      </c>
      <c r="D4042" s="117">
        <v>2847</v>
      </c>
      <c r="E4042" s="147" t="s">
        <v>2958</v>
      </c>
      <c r="F4042" s="116" t="s">
        <v>2963</v>
      </c>
      <c r="G4042" s="471">
        <v>44838</v>
      </c>
      <c r="H4042" s="82">
        <v>43584099.770000003</v>
      </c>
      <c r="I4042" s="197">
        <v>0.03</v>
      </c>
      <c r="J4042" s="15">
        <v>483.84000000000003</v>
      </c>
      <c r="K4042" s="15">
        <v>16129</v>
      </c>
      <c r="L4042" s="15"/>
      <c r="M4042" s="66" t="str">
        <f>TEXT(Table2[[#This Row],[Gd.Dt]],"mmm-yy")</f>
        <v>Oct-22</v>
      </c>
      <c r="N4042" s="46" t="str">
        <f>MID(Table2[[#This Row],[BE]],6,2)</f>
        <v>IB</v>
      </c>
      <c r="O4042" s="46" t="str">
        <f>IF(Table2[[#This Row],[Type]]="IB","EOU",IF(Table2[[#This Row],[Type]]="MB","Local","492"))</f>
        <v>EOU</v>
      </c>
      <c r="P4042" s="46">
        <f>ROUND(Table2[[#This Row],[Cons]]/Table2[[#This Row],[Qty.]],5)</f>
        <v>0.03</v>
      </c>
      <c r="Q4042" s="46" t="b">
        <f>EXACT(Table2[[#This Row],[rate]],Table2[[#This Row],[Check]])</f>
        <v>1</v>
      </c>
      <c r="R4042" s="46"/>
      <c r="S4042" s="46" t="str">
        <f>IF(Table2[[#This Row],[SRO]]="EOU",VLOOKUP(Table2[[#This Row],[BE]],[2]GD.List!$C$3:$N$5014,12,0),IF(Table2[[#This Row],[SRO]]="Local","Polyester Staple Fibre","SRO 492"))</f>
        <v>Textile Chemical</v>
      </c>
    </row>
    <row r="4043" spans="1:19" x14ac:dyDescent="0.25">
      <c r="A4043" s="120" t="s">
        <v>2896</v>
      </c>
      <c r="B4043" s="116" t="s">
        <v>2956</v>
      </c>
      <c r="C4043" s="165">
        <v>17820</v>
      </c>
      <c r="D4043" s="117">
        <v>3204.16</v>
      </c>
      <c r="E4043" s="147" t="s">
        <v>2959</v>
      </c>
      <c r="F4043" s="116" t="s">
        <v>2962</v>
      </c>
      <c r="G4043" s="471">
        <v>44838</v>
      </c>
      <c r="H4043" s="82">
        <v>20767776.629999999</v>
      </c>
      <c r="I4043" s="197">
        <v>7.0000000000000007E-2</v>
      </c>
      <c r="J4043" s="15">
        <v>55.65</v>
      </c>
      <c r="K4043" s="15">
        <v>795</v>
      </c>
      <c r="L4043" s="15"/>
      <c r="M4043" s="66" t="str">
        <f>TEXT(Table2[[#This Row],[Gd.Dt]],"mmm-yy")</f>
        <v>Oct-22</v>
      </c>
      <c r="N4043" s="46" t="str">
        <f>MID(Table2[[#This Row],[BE]],6,2)</f>
        <v>IB</v>
      </c>
      <c r="O4043" s="46" t="str">
        <f>IF(Table2[[#This Row],[Type]]="IB","EOU",IF(Table2[[#This Row],[Type]]="MB","Local","492"))</f>
        <v>EOU</v>
      </c>
      <c r="P4043" s="46">
        <f>ROUND(Table2[[#This Row],[Cons]]/Table2[[#This Row],[Qty.]],5)</f>
        <v>7.0000000000000007E-2</v>
      </c>
      <c r="Q4043" s="46" t="b">
        <f>EXACT(Table2[[#This Row],[rate]],Table2[[#This Row],[Check]])</f>
        <v>1</v>
      </c>
      <c r="R4043" s="46"/>
      <c r="S4043" s="46" t="str">
        <f>IF(Table2[[#This Row],[SRO]]="EOU",VLOOKUP(Table2[[#This Row],[BE]],[2]GD.List!$C$3:$N$5014,12,0),IF(Table2[[#This Row],[SRO]]="Local","Polyester Staple Fibre","SRO 492"))</f>
        <v>Textile Dyes</v>
      </c>
    </row>
    <row r="4044" spans="1:19" x14ac:dyDescent="0.25">
      <c r="A4044" s="120" t="s">
        <v>2903</v>
      </c>
      <c r="B4044" s="116" t="s">
        <v>2956</v>
      </c>
      <c r="C4044" s="165">
        <v>17820</v>
      </c>
      <c r="D4044" s="117">
        <v>3215.1990000000001</v>
      </c>
      <c r="E4044" s="147" t="s">
        <v>2959</v>
      </c>
      <c r="F4044" s="116" t="s">
        <v>2962</v>
      </c>
      <c r="G4044" s="471">
        <v>44838</v>
      </c>
      <c r="H4044" s="82">
        <v>20767776.629999999</v>
      </c>
      <c r="I4044" s="197">
        <v>7.0000000000000007E-2</v>
      </c>
      <c r="J4044" s="15">
        <v>55.65</v>
      </c>
      <c r="K4044" s="15">
        <v>795</v>
      </c>
      <c r="L4044" s="15"/>
      <c r="M4044" s="66" t="str">
        <f>TEXT(Table2[[#This Row],[Gd.Dt]],"mmm-yy")</f>
        <v>Oct-22</v>
      </c>
      <c r="N4044" s="46" t="str">
        <f>MID(Table2[[#This Row],[BE]],6,2)</f>
        <v>IB</v>
      </c>
      <c r="O4044" s="46" t="str">
        <f>IF(Table2[[#This Row],[Type]]="IB","EOU",IF(Table2[[#This Row],[Type]]="MB","Local","492"))</f>
        <v>EOU</v>
      </c>
      <c r="P4044" s="46">
        <f>ROUND(Table2[[#This Row],[Cons]]/Table2[[#This Row],[Qty.]],5)</f>
        <v>7.0000000000000007E-2</v>
      </c>
      <c r="Q4044" s="46" t="b">
        <f>EXACT(Table2[[#This Row],[rate]],Table2[[#This Row],[Check]])</f>
        <v>1</v>
      </c>
      <c r="R4044" s="46"/>
      <c r="S4044" s="46" t="str">
        <f>IF(Table2[[#This Row],[SRO]]="EOU",VLOOKUP(Table2[[#This Row],[BE]],[2]GD.List!$C$3:$N$5014,12,0),IF(Table2[[#This Row],[SRO]]="Local","Polyester Staple Fibre","SRO 492"))</f>
        <v>Textile Dyes</v>
      </c>
    </row>
    <row r="4045" spans="1:19" x14ac:dyDescent="0.25">
      <c r="A4045" s="119" t="s">
        <v>2904</v>
      </c>
      <c r="B4045" s="116" t="s">
        <v>2957</v>
      </c>
      <c r="C4045" s="165">
        <v>2432</v>
      </c>
      <c r="D4045" s="117">
        <v>4810.29</v>
      </c>
      <c r="E4045" s="147" t="s">
        <v>2960</v>
      </c>
      <c r="F4045" s="116" t="s">
        <v>2961</v>
      </c>
      <c r="G4045" s="471">
        <v>44838</v>
      </c>
      <c r="H4045" s="82">
        <v>34822812.380000003</v>
      </c>
      <c r="I4045" s="197">
        <v>0.06</v>
      </c>
      <c r="J4045" s="15">
        <v>1023.66</v>
      </c>
      <c r="K4045" s="15">
        <v>17061</v>
      </c>
      <c r="L4045" s="15"/>
      <c r="M4045" s="66" t="str">
        <f>TEXT(Table2[[#This Row],[Gd.Dt]],"mmm-yy")</f>
        <v>Oct-22</v>
      </c>
      <c r="N4045" s="46" t="str">
        <f>MID(Table2[[#This Row],[BE]],6,2)</f>
        <v>IB</v>
      </c>
      <c r="O4045" s="46" t="str">
        <f>IF(Table2[[#This Row],[Type]]="IB","EOU",IF(Table2[[#This Row],[Type]]="MB","Local","492"))</f>
        <v>EOU</v>
      </c>
      <c r="P4045" s="46">
        <f>ROUND(Table2[[#This Row],[Cons]]/Table2[[#This Row],[Qty.]],5)</f>
        <v>0.06</v>
      </c>
      <c r="Q4045" s="46" t="b">
        <f>EXACT(Table2[[#This Row],[rate]],Table2[[#This Row],[Check]])</f>
        <v>1</v>
      </c>
      <c r="R4045" s="46"/>
      <c r="S4045" s="46" t="str">
        <f>IF(Table2[[#This Row],[SRO]]="EOU",VLOOKUP(Table2[[#This Row],[BE]],[2]GD.List!$C$3:$N$5014,12,0),IF(Table2[[#This Row],[SRO]]="Local","Polyester Staple Fibre","SRO 492"))</f>
        <v>Packing Material</v>
      </c>
    </row>
    <row r="4046" spans="1:19" x14ac:dyDescent="0.25">
      <c r="A4046" s="119" t="s">
        <v>2904</v>
      </c>
      <c r="B4046" s="116" t="s">
        <v>2956</v>
      </c>
      <c r="C4046" s="165">
        <v>17820</v>
      </c>
      <c r="D4046" s="117">
        <v>4810.29</v>
      </c>
      <c r="E4046" s="147" t="s">
        <v>2959</v>
      </c>
      <c r="F4046" s="116" t="s">
        <v>2962</v>
      </c>
      <c r="G4046" s="471">
        <v>44838</v>
      </c>
      <c r="H4046" s="82">
        <v>20767776.629999999</v>
      </c>
      <c r="I4046" s="197">
        <v>0.06</v>
      </c>
      <c r="J4046" s="15">
        <v>766.8</v>
      </c>
      <c r="K4046" s="15">
        <v>12780</v>
      </c>
      <c r="L4046" s="15"/>
      <c r="M4046" s="66" t="str">
        <f>TEXT(Table2[[#This Row],[Gd.Dt]],"mmm-yy")</f>
        <v>Oct-22</v>
      </c>
      <c r="N4046" s="46" t="str">
        <f>MID(Table2[[#This Row],[BE]],6,2)</f>
        <v>IB</v>
      </c>
      <c r="O4046" s="46" t="str">
        <f>IF(Table2[[#This Row],[Type]]="IB","EOU",IF(Table2[[#This Row],[Type]]="MB","Local","492"))</f>
        <v>EOU</v>
      </c>
      <c r="P4046" s="46">
        <f>ROUND(Table2[[#This Row],[Cons]]/Table2[[#This Row],[Qty.]],5)</f>
        <v>0.06</v>
      </c>
      <c r="Q4046" s="46" t="b">
        <f>EXACT(Table2[[#This Row],[rate]],Table2[[#This Row],[Check]])</f>
        <v>1</v>
      </c>
      <c r="R4046" s="46"/>
      <c r="S4046" s="46" t="str">
        <f>IF(Table2[[#This Row],[SRO]]="EOU",VLOOKUP(Table2[[#This Row],[BE]],[2]GD.List!$C$3:$N$5014,12,0),IF(Table2[[#This Row],[SRO]]="Local","Polyester Staple Fibre","SRO 492"))</f>
        <v>Packing Material</v>
      </c>
    </row>
    <row r="4047" spans="1:19" x14ac:dyDescent="0.25">
      <c r="A4047" s="119" t="s">
        <v>2904</v>
      </c>
      <c r="B4047" s="119" t="s">
        <v>2955</v>
      </c>
      <c r="C4047" s="170">
        <v>48117</v>
      </c>
      <c r="D4047" s="171">
        <v>4810.29</v>
      </c>
      <c r="E4047" s="27" t="s">
        <v>2958</v>
      </c>
      <c r="F4047" s="119" t="s">
        <v>2963</v>
      </c>
      <c r="G4047" s="28">
        <v>44838</v>
      </c>
      <c r="H4047" s="172">
        <v>43584099.770000003</v>
      </c>
      <c r="I4047" s="33">
        <v>0.06</v>
      </c>
      <c r="J4047" s="30">
        <v>967.68000000000006</v>
      </c>
      <c r="K4047" s="30">
        <v>16129</v>
      </c>
      <c r="L4047" s="30"/>
      <c r="M4047" s="67" t="str">
        <f>TEXT(Table2[[#This Row],[Gd.Dt]],"mmm-yy")</f>
        <v>Oct-22</v>
      </c>
      <c r="N4047" s="47" t="str">
        <f>MID(Table2[[#This Row],[BE]],6,2)</f>
        <v>IB</v>
      </c>
      <c r="O4047" s="47" t="str">
        <f>IF(Table2[[#This Row],[Type]]="IB","EOU",IF(Table2[[#This Row],[Type]]="MB","Local","492"))</f>
        <v>EOU</v>
      </c>
      <c r="P4047" s="47">
        <f>ROUND(Table2[[#This Row],[Cons]]/Table2[[#This Row],[Qty.]],5)</f>
        <v>0.06</v>
      </c>
      <c r="Q4047" s="47" t="b">
        <f>EXACT(Table2[[#This Row],[rate]],Table2[[#This Row],[Check]])</f>
        <v>1</v>
      </c>
      <c r="R4047" s="47"/>
      <c r="S4047" s="47" t="str">
        <f>IF(Table2[[#This Row],[SRO]]="EOU",VLOOKUP(Table2[[#This Row],[BE]],[2]GD.List!$C$3:$N$5014,12,0),IF(Table2[[#This Row],[SRO]]="Local","Polyester Staple Fibre","SRO 492"))</f>
        <v>Packing Material</v>
      </c>
    </row>
    <row r="4048" spans="1:19" x14ac:dyDescent="0.25">
      <c r="A4048" s="119" t="s">
        <v>1</v>
      </c>
      <c r="B4048" s="116" t="s">
        <v>2964</v>
      </c>
      <c r="C4048" s="165">
        <v>2308</v>
      </c>
      <c r="D4048" s="117">
        <v>2701.12</v>
      </c>
      <c r="E4048" s="147" t="s">
        <v>2965</v>
      </c>
      <c r="F4048" s="116" t="s">
        <v>2966</v>
      </c>
      <c r="G4048" s="471">
        <v>44838</v>
      </c>
      <c r="H4048" s="82">
        <v>39336794.369999997</v>
      </c>
      <c r="I4048" s="197">
        <v>0.4</v>
      </c>
      <c r="J4048" s="15">
        <v>6994</v>
      </c>
      <c r="K4048" s="15">
        <v>17485</v>
      </c>
      <c r="L4048" s="15"/>
      <c r="M4048" s="66" t="str">
        <f>TEXT(Table2[[#This Row],[Gd.Dt]],"mmm-yy")</f>
        <v>Oct-22</v>
      </c>
      <c r="N4048" s="46" t="str">
        <f>MID(Table2[[#This Row],[BE]],6,2)</f>
        <v>IB</v>
      </c>
      <c r="O4048" s="46" t="str">
        <f>IF(Table2[[#This Row],[Type]]="IB","EOU",IF(Table2[[#This Row],[Type]]="MB","Local","492"))</f>
        <v>EOU</v>
      </c>
      <c r="P4048" s="46">
        <f>ROUND(Table2[[#This Row],[Cons]]/Table2[[#This Row],[Qty.]],5)</f>
        <v>0.4</v>
      </c>
      <c r="Q4048" s="46" t="b">
        <f>EXACT(Table2[[#This Row],[rate]],Table2[[#This Row],[Check]])</f>
        <v>1</v>
      </c>
      <c r="R4048" s="46"/>
      <c r="S4048" s="46" t="str">
        <f>IF(Table2[[#This Row],[SRO]]="EOU",VLOOKUP(Table2[[#This Row],[BE]],[2]GD.List!$C$3:$N$5014,12,0),IF(Table2[[#This Row],[SRO]]="Local","Polyester Staple Fibre","SRO 492"))</f>
        <v>Textile Coal</v>
      </c>
    </row>
    <row r="4049" spans="1:19" x14ac:dyDescent="0.25">
      <c r="A4049" s="116" t="s">
        <v>1</v>
      </c>
      <c r="B4049" s="116" t="s">
        <v>2968</v>
      </c>
      <c r="C4049" s="165">
        <v>21437</v>
      </c>
      <c r="D4049" s="117">
        <v>2701.12</v>
      </c>
      <c r="E4049" s="147" t="s">
        <v>2971</v>
      </c>
      <c r="F4049" s="116" t="s">
        <v>2972</v>
      </c>
      <c r="G4049" s="471">
        <v>44839</v>
      </c>
      <c r="H4049" s="82">
        <v>44219573</v>
      </c>
      <c r="I4049" s="197">
        <v>0.4</v>
      </c>
      <c r="J4049" s="15">
        <v>8228.4</v>
      </c>
      <c r="K4049" s="15">
        <v>20571</v>
      </c>
      <c r="L4049" s="15"/>
      <c r="M4049" s="66" t="str">
        <f>TEXT(Table2[[#This Row],[Gd.Dt]],"mmm-yy")</f>
        <v>Oct-22</v>
      </c>
      <c r="N4049" s="46" t="str">
        <f>MID(Table2[[#This Row],[BE]],6,2)</f>
        <v>IB</v>
      </c>
      <c r="O4049" s="46" t="str">
        <f>IF(Table2[[#This Row],[Type]]="IB","EOU",IF(Table2[[#This Row],[Type]]="MB","Local","492"))</f>
        <v>EOU</v>
      </c>
      <c r="P4049" s="46">
        <f>ROUND(Table2[[#This Row],[Cons]]/Table2[[#This Row],[Qty.]],5)</f>
        <v>0.4</v>
      </c>
      <c r="Q4049" s="46" t="b">
        <f>EXACT(Table2[[#This Row],[rate]],Table2[[#This Row],[Check]])</f>
        <v>1</v>
      </c>
      <c r="R4049" s="46"/>
      <c r="S4049" s="46" t="str">
        <f>IF(Table2[[#This Row],[SRO]]="EOU",VLOOKUP(Table2[[#This Row],[BE]],[2]GD.List!$C$3:$N$5014,12,0),IF(Table2[[#This Row],[SRO]]="Local","Polyester Staple Fibre","SRO 492"))</f>
        <v>Textile Coal</v>
      </c>
    </row>
    <row r="4050" spans="1:19" x14ac:dyDescent="0.25">
      <c r="A4050" s="119" t="s">
        <v>1</v>
      </c>
      <c r="B4050" s="116" t="s">
        <v>2967</v>
      </c>
      <c r="C4050" s="165">
        <v>14296</v>
      </c>
      <c r="D4050" s="117">
        <v>2701.12</v>
      </c>
      <c r="E4050" s="147" t="s">
        <v>2969</v>
      </c>
      <c r="F4050" s="116" t="s">
        <v>2973</v>
      </c>
      <c r="G4050" s="471">
        <v>44839</v>
      </c>
      <c r="H4050" s="82">
        <v>25530075.059999999</v>
      </c>
      <c r="I4050" s="197">
        <v>0.1</v>
      </c>
      <c r="J4050" s="15">
        <v>84.3</v>
      </c>
      <c r="K4050" s="15">
        <v>843</v>
      </c>
      <c r="L4050" s="15"/>
      <c r="M4050" s="66" t="str">
        <f>TEXT(Table2[[#This Row],[Gd.Dt]],"mmm-yy")</f>
        <v>Oct-22</v>
      </c>
      <c r="N4050" s="46" t="str">
        <f>MID(Table2[[#This Row],[BE]],6,2)</f>
        <v>IB</v>
      </c>
      <c r="O4050" s="46" t="str">
        <f>IF(Table2[[#This Row],[Type]]="IB","EOU",IF(Table2[[#This Row],[Type]]="MB","Local","492"))</f>
        <v>EOU</v>
      </c>
      <c r="P4050" s="46">
        <f>ROUND(Table2[[#This Row],[Cons]]/Table2[[#This Row],[Qty.]],5)</f>
        <v>0.1</v>
      </c>
      <c r="Q4050" s="46" t="b">
        <f>EXACT(Table2[[#This Row],[rate]],Table2[[#This Row],[Check]])</f>
        <v>1</v>
      </c>
      <c r="R4050" s="46"/>
      <c r="S4050" s="46" t="str">
        <f>IF(Table2[[#This Row],[SRO]]="EOU",VLOOKUP(Table2[[#This Row],[BE]],[2]GD.List!$C$3:$N$5014,12,0),IF(Table2[[#This Row],[SRO]]="Local","Polyester Staple Fibre","SRO 492"))</f>
        <v>Textile Coal</v>
      </c>
    </row>
    <row r="4051" spans="1:19" x14ac:dyDescent="0.25">
      <c r="A4051" s="120" t="s">
        <v>1</v>
      </c>
      <c r="B4051" s="116" t="s">
        <v>2967</v>
      </c>
      <c r="C4051" s="165">
        <v>14296</v>
      </c>
      <c r="D4051" s="117">
        <v>2701.12</v>
      </c>
      <c r="E4051" s="147" t="s">
        <v>2969</v>
      </c>
      <c r="F4051" s="116" t="s">
        <v>2973</v>
      </c>
      <c r="G4051" s="471">
        <v>44839</v>
      </c>
      <c r="H4051" s="82">
        <v>25530075.059999999</v>
      </c>
      <c r="I4051" s="197">
        <v>0.4</v>
      </c>
      <c r="J4051" s="15">
        <v>7043.2</v>
      </c>
      <c r="K4051" s="15">
        <v>17608</v>
      </c>
      <c r="L4051" s="15"/>
      <c r="M4051" s="66" t="str">
        <f>TEXT(Table2[[#This Row],[Gd.Dt]],"mmm-yy")</f>
        <v>Oct-22</v>
      </c>
      <c r="N4051" s="46" t="str">
        <f>MID(Table2[[#This Row],[BE]],6,2)</f>
        <v>IB</v>
      </c>
      <c r="O4051" s="46" t="str">
        <f>IF(Table2[[#This Row],[Type]]="IB","EOU",IF(Table2[[#This Row],[Type]]="MB","Local","492"))</f>
        <v>EOU</v>
      </c>
      <c r="P4051" s="46">
        <f>ROUND(Table2[[#This Row],[Cons]]/Table2[[#This Row],[Qty.]],5)</f>
        <v>0.4</v>
      </c>
      <c r="Q4051" s="46" t="b">
        <f>EXACT(Table2[[#This Row],[rate]],Table2[[#This Row],[Check]])</f>
        <v>1</v>
      </c>
      <c r="R4051" s="46"/>
      <c r="S4051" s="46" t="str">
        <f>IF(Table2[[#This Row],[SRO]]="EOU",VLOOKUP(Table2[[#This Row],[BE]],[2]GD.List!$C$3:$N$5014,12,0),IF(Table2[[#This Row],[SRO]]="Local","Polyester Staple Fibre","SRO 492"))</f>
        <v>Textile Coal</v>
      </c>
    </row>
    <row r="4052" spans="1:19" x14ac:dyDescent="0.25">
      <c r="A4052" s="120" t="s">
        <v>2672</v>
      </c>
      <c r="B4052" s="116" t="s">
        <v>2967</v>
      </c>
      <c r="C4052" s="165">
        <v>14296</v>
      </c>
      <c r="D4052" s="117">
        <v>3402.9</v>
      </c>
      <c r="E4052" s="147" t="s">
        <v>2969</v>
      </c>
      <c r="F4052" s="116" t="s">
        <v>2973</v>
      </c>
      <c r="G4052" s="471">
        <v>44839</v>
      </c>
      <c r="H4052" s="82">
        <v>25530075.059999999</v>
      </c>
      <c r="I4052" s="197">
        <v>7.0000000000000007E-2</v>
      </c>
      <c r="J4052" s="15">
        <v>59.01</v>
      </c>
      <c r="K4052" s="15">
        <v>843</v>
      </c>
      <c r="L4052" s="15"/>
      <c r="M4052" s="66" t="str">
        <f>TEXT(Table2[[#This Row],[Gd.Dt]],"mmm-yy")</f>
        <v>Oct-22</v>
      </c>
      <c r="N4052" s="46" t="str">
        <f>MID(Table2[[#This Row],[BE]],6,2)</f>
        <v>IB</v>
      </c>
      <c r="O4052" s="46" t="str">
        <f>IF(Table2[[#This Row],[Type]]="IB","EOU",IF(Table2[[#This Row],[Type]]="MB","Local","492"))</f>
        <v>EOU</v>
      </c>
      <c r="P4052" s="46">
        <f>ROUND(Table2[[#This Row],[Cons]]/Table2[[#This Row],[Qty.]],5)</f>
        <v>7.0000000000000007E-2</v>
      </c>
      <c r="Q4052" s="46" t="b">
        <f>EXACT(Table2[[#This Row],[rate]],Table2[[#This Row],[Check]])</f>
        <v>1</v>
      </c>
      <c r="R4052" s="46"/>
      <c r="S4052" s="46" t="str">
        <f>IF(Table2[[#This Row],[SRO]]="EOU",VLOOKUP(Table2[[#This Row],[BE]],[2]GD.List!$C$3:$N$5014,12,0),IF(Table2[[#This Row],[SRO]]="Local","Polyester Staple Fibre","SRO 492"))</f>
        <v>Textile Chemical</v>
      </c>
    </row>
    <row r="4053" spans="1:19" x14ac:dyDescent="0.25">
      <c r="A4053" s="119" t="s">
        <v>2733</v>
      </c>
      <c r="B4053" s="116" t="s">
        <v>2964</v>
      </c>
      <c r="C4053" s="165">
        <v>2308</v>
      </c>
      <c r="D4053" s="117">
        <v>2847</v>
      </c>
      <c r="E4053" s="147" t="s">
        <v>2965</v>
      </c>
      <c r="F4053" s="116" t="s">
        <v>2966</v>
      </c>
      <c r="G4053" s="471">
        <v>44838</v>
      </c>
      <c r="H4053" s="82">
        <v>39336794.369999997</v>
      </c>
      <c r="I4053" s="197">
        <v>0.03</v>
      </c>
      <c r="J4053" s="15">
        <v>524.54999999999995</v>
      </c>
      <c r="K4053" s="15">
        <v>17485</v>
      </c>
      <c r="L4053" s="15"/>
      <c r="M4053" s="66" t="str">
        <f>TEXT(Table2[[#This Row],[Gd.Dt]],"mmm-yy")</f>
        <v>Oct-22</v>
      </c>
      <c r="N4053" s="46" t="str">
        <f>MID(Table2[[#This Row],[BE]],6,2)</f>
        <v>IB</v>
      </c>
      <c r="O4053" s="46" t="str">
        <f>IF(Table2[[#This Row],[Type]]="IB","EOU",IF(Table2[[#This Row],[Type]]="MB","Local","492"))</f>
        <v>EOU</v>
      </c>
      <c r="P4053" s="46">
        <f>ROUND(Table2[[#This Row],[Cons]]/Table2[[#This Row],[Qty.]],5)</f>
        <v>0.03</v>
      </c>
      <c r="Q4053" s="46" t="b">
        <f>EXACT(Table2[[#This Row],[rate]],Table2[[#This Row],[Check]])</f>
        <v>1</v>
      </c>
      <c r="R4053" s="46"/>
      <c r="S4053" s="46" t="str">
        <f>IF(Table2[[#This Row],[SRO]]="EOU",VLOOKUP(Table2[[#This Row],[BE]],[2]GD.List!$C$3:$N$5014,12,0),IF(Table2[[#This Row],[SRO]]="Local","Polyester Staple Fibre","SRO 492"))</f>
        <v>Textile Chemical</v>
      </c>
    </row>
    <row r="4054" spans="1:19" x14ac:dyDescent="0.25">
      <c r="A4054" s="119" t="s">
        <v>2733</v>
      </c>
      <c r="B4054" s="116" t="s">
        <v>2968</v>
      </c>
      <c r="C4054" s="165">
        <v>21437</v>
      </c>
      <c r="D4054" s="117">
        <v>2847</v>
      </c>
      <c r="E4054" s="147" t="s">
        <v>2971</v>
      </c>
      <c r="F4054" s="116" t="s">
        <v>2972</v>
      </c>
      <c r="G4054" s="471">
        <v>44839</v>
      </c>
      <c r="H4054" s="82">
        <v>44219573</v>
      </c>
      <c r="I4054" s="197">
        <v>0.03</v>
      </c>
      <c r="J4054" s="15">
        <v>617.13</v>
      </c>
      <c r="K4054" s="15">
        <v>20571</v>
      </c>
      <c r="L4054" s="15"/>
      <c r="M4054" s="66" t="str">
        <f>TEXT(Table2[[#This Row],[Gd.Dt]],"mmm-yy")</f>
        <v>Oct-22</v>
      </c>
      <c r="N4054" s="46" t="str">
        <f>MID(Table2[[#This Row],[BE]],6,2)</f>
        <v>IB</v>
      </c>
      <c r="O4054" s="46" t="str">
        <f>IF(Table2[[#This Row],[Type]]="IB","EOU",IF(Table2[[#This Row],[Type]]="MB","Local","492"))</f>
        <v>EOU</v>
      </c>
      <c r="P4054" s="46">
        <f>ROUND(Table2[[#This Row],[Cons]]/Table2[[#This Row],[Qty.]],5)</f>
        <v>0.03</v>
      </c>
      <c r="Q4054" s="46" t="b">
        <f>EXACT(Table2[[#This Row],[rate]],Table2[[#This Row],[Check]])</f>
        <v>1</v>
      </c>
      <c r="R4054" s="46"/>
      <c r="S4054" s="46" t="str">
        <f>IF(Table2[[#This Row],[SRO]]="EOU",VLOOKUP(Table2[[#This Row],[BE]],[2]GD.List!$C$3:$N$5014,12,0),IF(Table2[[#This Row],[SRO]]="Local","Polyester Staple Fibre","SRO 492"))</f>
        <v>Textile Chemical</v>
      </c>
    </row>
    <row r="4055" spans="1:19" x14ac:dyDescent="0.25">
      <c r="A4055" s="120" t="s">
        <v>2733</v>
      </c>
      <c r="B4055" s="116" t="s">
        <v>2967</v>
      </c>
      <c r="C4055" s="165">
        <v>14296</v>
      </c>
      <c r="D4055" s="117">
        <v>2847</v>
      </c>
      <c r="E4055" s="147" t="s">
        <v>2969</v>
      </c>
      <c r="F4055" s="116" t="s">
        <v>2973</v>
      </c>
      <c r="G4055" s="471">
        <v>44839</v>
      </c>
      <c r="H4055" s="82">
        <v>25530075.059999999</v>
      </c>
      <c r="I4055" s="197">
        <v>0.03</v>
      </c>
      <c r="J4055" s="15">
        <v>553.53</v>
      </c>
      <c r="K4055" s="15">
        <v>18451</v>
      </c>
      <c r="L4055" s="15"/>
      <c r="M4055" s="66" t="str">
        <f>TEXT(Table2[[#This Row],[Gd.Dt]],"mmm-yy")</f>
        <v>Oct-22</v>
      </c>
      <c r="N4055" s="46" t="str">
        <f>MID(Table2[[#This Row],[BE]],6,2)</f>
        <v>IB</v>
      </c>
      <c r="O4055" s="46" t="str">
        <f>IF(Table2[[#This Row],[Type]]="IB","EOU",IF(Table2[[#This Row],[Type]]="MB","Local","492"))</f>
        <v>EOU</v>
      </c>
      <c r="P4055" s="46">
        <f>ROUND(Table2[[#This Row],[Cons]]/Table2[[#This Row],[Qty.]],5)</f>
        <v>0.03</v>
      </c>
      <c r="Q4055" s="46" t="b">
        <f>EXACT(Table2[[#This Row],[rate]],Table2[[#This Row],[Check]])</f>
        <v>1</v>
      </c>
      <c r="R4055" s="46"/>
      <c r="S4055" s="46" t="str">
        <f>IF(Table2[[#This Row],[SRO]]="EOU",VLOOKUP(Table2[[#This Row],[BE]],[2]GD.List!$C$3:$N$5014,12,0),IF(Table2[[#This Row],[SRO]]="Local","Polyester Staple Fibre","SRO 492"))</f>
        <v>Textile Chemical</v>
      </c>
    </row>
    <row r="4056" spans="1:19" x14ac:dyDescent="0.25">
      <c r="A4056" s="119" t="s">
        <v>2896</v>
      </c>
      <c r="B4056" s="116" t="s">
        <v>2964</v>
      </c>
      <c r="C4056" s="165">
        <v>2308</v>
      </c>
      <c r="D4056" s="117">
        <v>3204.16</v>
      </c>
      <c r="E4056" s="147" t="s">
        <v>2965</v>
      </c>
      <c r="F4056" s="116" t="s">
        <v>2966</v>
      </c>
      <c r="G4056" s="471">
        <v>44838</v>
      </c>
      <c r="H4056" s="82">
        <v>39336794.369999997</v>
      </c>
      <c r="I4056" s="197">
        <v>7.0000000000000007E-2</v>
      </c>
      <c r="J4056" s="15">
        <v>70.350000000000009</v>
      </c>
      <c r="K4056" s="15">
        <v>1005</v>
      </c>
      <c r="L4056" s="15"/>
      <c r="M4056" s="66" t="str">
        <f>TEXT(Table2[[#This Row],[Gd.Dt]],"mmm-yy")</f>
        <v>Oct-22</v>
      </c>
      <c r="N4056" s="46" t="str">
        <f>MID(Table2[[#This Row],[BE]],6,2)</f>
        <v>IB</v>
      </c>
      <c r="O4056" s="46" t="str">
        <f>IF(Table2[[#This Row],[Type]]="IB","EOU",IF(Table2[[#This Row],[Type]]="MB","Local","492"))</f>
        <v>EOU</v>
      </c>
      <c r="P4056" s="46">
        <f>ROUND(Table2[[#This Row],[Cons]]/Table2[[#This Row],[Qty.]],5)</f>
        <v>7.0000000000000007E-2</v>
      </c>
      <c r="Q4056" s="46" t="b">
        <f>EXACT(Table2[[#This Row],[rate]],Table2[[#This Row],[Check]])</f>
        <v>1</v>
      </c>
      <c r="R4056" s="46"/>
      <c r="S4056" s="46" t="str">
        <f>IF(Table2[[#This Row],[SRO]]="EOU",VLOOKUP(Table2[[#This Row],[BE]],[2]GD.List!$C$3:$N$5014,12,0),IF(Table2[[#This Row],[SRO]]="Local","Polyester Staple Fibre","SRO 492"))</f>
        <v>Textile Dyes</v>
      </c>
    </row>
    <row r="4057" spans="1:19" x14ac:dyDescent="0.25">
      <c r="A4057" s="120" t="s">
        <v>2896</v>
      </c>
      <c r="B4057" s="116" t="s">
        <v>2967</v>
      </c>
      <c r="C4057" s="165">
        <v>14296</v>
      </c>
      <c r="D4057" s="117">
        <v>3204.16</v>
      </c>
      <c r="E4057" s="147" t="s">
        <v>2969</v>
      </c>
      <c r="F4057" s="116" t="s">
        <v>2973</v>
      </c>
      <c r="G4057" s="471">
        <v>44839</v>
      </c>
      <c r="H4057" s="82">
        <v>25530075.059999999</v>
      </c>
      <c r="I4057" s="197">
        <v>7.0000000000000007E-2</v>
      </c>
      <c r="J4057" s="15">
        <v>171.24</v>
      </c>
      <c r="K4057" s="15">
        <v>2446.29</v>
      </c>
      <c r="L4057" s="15"/>
      <c r="M4057" s="66" t="str">
        <f>TEXT(Table2[[#This Row],[Gd.Dt]],"mmm-yy")</f>
        <v>Oct-22</v>
      </c>
      <c r="N4057" s="46" t="str">
        <f>MID(Table2[[#This Row],[BE]],6,2)</f>
        <v>IB</v>
      </c>
      <c r="O4057" s="46" t="str">
        <f>IF(Table2[[#This Row],[Type]]="IB","EOU",IF(Table2[[#This Row],[Type]]="MB","Local","492"))</f>
        <v>EOU</v>
      </c>
      <c r="P4057" s="46">
        <f>ROUND(Table2[[#This Row],[Cons]]/Table2[[#This Row],[Qty.]],5)</f>
        <v>7.0000000000000007E-2</v>
      </c>
      <c r="Q4057" s="46" t="b">
        <f>EXACT(Table2[[#This Row],[rate]],Table2[[#This Row],[Check]])</f>
        <v>1</v>
      </c>
      <c r="R4057" s="46"/>
      <c r="S4057" s="46" t="str">
        <f>IF(Table2[[#This Row],[SRO]]="EOU",VLOOKUP(Table2[[#This Row],[BE]],[2]GD.List!$C$3:$N$5014,12,0),IF(Table2[[#This Row],[SRO]]="Local","Polyester Staple Fibre","SRO 492"))</f>
        <v>Textile Dyes</v>
      </c>
    </row>
    <row r="4058" spans="1:19" x14ac:dyDescent="0.25">
      <c r="A4058" s="119" t="s">
        <v>2904</v>
      </c>
      <c r="B4058" s="116" t="s">
        <v>2964</v>
      </c>
      <c r="C4058" s="165">
        <v>2308</v>
      </c>
      <c r="D4058" s="117">
        <v>4810.29</v>
      </c>
      <c r="E4058" s="147" t="s">
        <v>2965</v>
      </c>
      <c r="F4058" s="116" t="s">
        <v>2966</v>
      </c>
      <c r="G4058" s="471">
        <v>44838</v>
      </c>
      <c r="H4058" s="82">
        <v>39336794.369999997</v>
      </c>
      <c r="I4058" s="197">
        <v>0.06</v>
      </c>
      <c r="J4058" s="15">
        <v>988.80000000000007</v>
      </c>
      <c r="K4058" s="15">
        <v>16480</v>
      </c>
      <c r="L4058" s="15"/>
      <c r="M4058" s="66" t="str">
        <f>TEXT(Table2[[#This Row],[Gd.Dt]],"mmm-yy")</f>
        <v>Oct-22</v>
      </c>
      <c r="N4058" s="46" t="str">
        <f>MID(Table2[[#This Row],[BE]],6,2)</f>
        <v>IB</v>
      </c>
      <c r="O4058" s="46" t="str">
        <f>IF(Table2[[#This Row],[Type]]="IB","EOU",IF(Table2[[#This Row],[Type]]="MB","Local","492"))</f>
        <v>EOU</v>
      </c>
      <c r="P4058" s="46">
        <f>ROUND(Table2[[#This Row],[Cons]]/Table2[[#This Row],[Qty.]],5)</f>
        <v>0.06</v>
      </c>
      <c r="Q4058" s="46" t="b">
        <f>EXACT(Table2[[#This Row],[rate]],Table2[[#This Row],[Check]])</f>
        <v>1</v>
      </c>
      <c r="R4058" s="46"/>
      <c r="S4058" s="46" t="str">
        <f>IF(Table2[[#This Row],[SRO]]="EOU",VLOOKUP(Table2[[#This Row],[BE]],[2]GD.List!$C$3:$N$5014,12,0),IF(Table2[[#This Row],[SRO]]="Local","Polyester Staple Fibre","SRO 492"))</f>
        <v>Packing Material</v>
      </c>
    </row>
    <row r="4059" spans="1:19" x14ac:dyDescent="0.25">
      <c r="A4059" s="119" t="s">
        <v>2904</v>
      </c>
      <c r="B4059" s="116" t="s">
        <v>2968</v>
      </c>
      <c r="C4059" s="165">
        <v>21437</v>
      </c>
      <c r="D4059" s="117">
        <v>4810.29</v>
      </c>
      <c r="E4059" s="147" t="s">
        <v>2971</v>
      </c>
      <c r="F4059" s="116" t="s">
        <v>2972</v>
      </c>
      <c r="G4059" s="471">
        <v>44839</v>
      </c>
      <c r="H4059" s="82">
        <v>44219573</v>
      </c>
      <c r="I4059" s="197">
        <v>0.06</v>
      </c>
      <c r="J4059" s="15">
        <v>1234.26</v>
      </c>
      <c r="K4059" s="15">
        <v>20571</v>
      </c>
      <c r="L4059" s="15"/>
      <c r="M4059" s="66" t="str">
        <f>TEXT(Table2[[#This Row],[Gd.Dt]],"mmm-yy")</f>
        <v>Oct-22</v>
      </c>
      <c r="N4059" s="46" t="str">
        <f>MID(Table2[[#This Row],[BE]],6,2)</f>
        <v>IB</v>
      </c>
      <c r="O4059" s="46" t="str">
        <f>IF(Table2[[#This Row],[Type]]="IB","EOU",IF(Table2[[#This Row],[Type]]="MB","Local","492"))</f>
        <v>EOU</v>
      </c>
      <c r="P4059" s="46">
        <f>ROUND(Table2[[#This Row],[Cons]]/Table2[[#This Row],[Qty.]],5)</f>
        <v>0.06</v>
      </c>
      <c r="Q4059" s="46" t="b">
        <f>EXACT(Table2[[#This Row],[rate]],Table2[[#This Row],[Check]])</f>
        <v>1</v>
      </c>
      <c r="R4059" s="46"/>
      <c r="S4059" s="46" t="str">
        <f>IF(Table2[[#This Row],[SRO]]="EOU",VLOOKUP(Table2[[#This Row],[BE]],[2]GD.List!$C$3:$N$5014,12,0),IF(Table2[[#This Row],[SRO]]="Local","Polyester Staple Fibre","SRO 492"))</f>
        <v>Packing Material</v>
      </c>
    </row>
    <row r="4060" spans="1:19" x14ac:dyDescent="0.25">
      <c r="A4060" s="120" t="s">
        <v>2904</v>
      </c>
      <c r="B4060" s="116" t="s">
        <v>2967</v>
      </c>
      <c r="C4060" s="165">
        <v>14296</v>
      </c>
      <c r="D4060" s="117">
        <v>4810.29</v>
      </c>
      <c r="E4060" s="147" t="s">
        <v>2969</v>
      </c>
      <c r="F4060" s="116" t="s">
        <v>2973</v>
      </c>
      <c r="G4060" s="471">
        <v>44839</v>
      </c>
      <c r="H4060" s="82">
        <v>25530075.059999999</v>
      </c>
      <c r="I4060" s="197">
        <v>0.06</v>
      </c>
      <c r="J4060" s="15">
        <v>1107.06</v>
      </c>
      <c r="K4060" s="15">
        <v>18451</v>
      </c>
      <c r="L4060" s="15"/>
      <c r="M4060" s="66" t="str">
        <f>TEXT(Table2[[#This Row],[Gd.Dt]],"mmm-yy")</f>
        <v>Oct-22</v>
      </c>
      <c r="N4060" s="46" t="str">
        <f>MID(Table2[[#This Row],[BE]],6,2)</f>
        <v>IB</v>
      </c>
      <c r="O4060" s="46" t="str">
        <f>IF(Table2[[#This Row],[Type]]="IB","EOU",IF(Table2[[#This Row],[Type]]="MB","Local","492"))</f>
        <v>EOU</v>
      </c>
      <c r="P4060" s="46">
        <f>ROUND(Table2[[#This Row],[Cons]]/Table2[[#This Row],[Qty.]],5)</f>
        <v>0.06</v>
      </c>
      <c r="Q4060" s="46" t="b">
        <f>EXACT(Table2[[#This Row],[rate]],Table2[[#This Row],[Check]])</f>
        <v>1</v>
      </c>
      <c r="R4060" s="46"/>
      <c r="S4060" s="46" t="str">
        <f>IF(Table2[[#This Row],[SRO]]="EOU",VLOOKUP(Table2[[#This Row],[BE]],[2]GD.List!$C$3:$N$5014,12,0),IF(Table2[[#This Row],[SRO]]="Local","Polyester Staple Fibre","SRO 492"))</f>
        <v>Packing Material</v>
      </c>
    </row>
    <row r="4061" spans="1:19" x14ac:dyDescent="0.25">
      <c r="A4061" s="119" t="s">
        <v>2970</v>
      </c>
      <c r="B4061" s="119" t="s">
        <v>2967</v>
      </c>
      <c r="C4061" s="170">
        <v>14296</v>
      </c>
      <c r="D4061" s="171">
        <v>3204.16</v>
      </c>
      <c r="E4061" s="27" t="s">
        <v>2969</v>
      </c>
      <c r="F4061" s="119" t="s">
        <v>2973</v>
      </c>
      <c r="G4061" s="28">
        <v>44839</v>
      </c>
      <c r="H4061" s="172">
        <v>25530075.059999999</v>
      </c>
      <c r="I4061" s="33">
        <v>7.0000000000000007E-2</v>
      </c>
      <c r="J4061" s="30">
        <v>1061.32</v>
      </c>
      <c r="K4061" s="30">
        <v>15161.71</v>
      </c>
      <c r="L4061" s="30"/>
      <c r="M4061" s="67" t="str">
        <f>TEXT(Table2[[#This Row],[Gd.Dt]],"mmm-yy")</f>
        <v>Oct-22</v>
      </c>
      <c r="N4061" s="47" t="str">
        <f>MID(Table2[[#This Row],[BE]],6,2)</f>
        <v>IB</v>
      </c>
      <c r="O4061" s="47" t="str">
        <f>IF(Table2[[#This Row],[Type]]="IB","EOU",IF(Table2[[#This Row],[Type]]="MB","Local","492"))</f>
        <v>EOU</v>
      </c>
      <c r="P4061" s="47">
        <f>ROUND(Table2[[#This Row],[Cons]]/Table2[[#This Row],[Qty.]],5)</f>
        <v>7.0000000000000007E-2</v>
      </c>
      <c r="Q4061" s="47" t="b">
        <f>EXACT(Table2[[#This Row],[rate]],Table2[[#This Row],[Check]])</f>
        <v>1</v>
      </c>
      <c r="R4061" s="47"/>
      <c r="S4061" s="47" t="str">
        <f>IF(Table2[[#This Row],[SRO]]="EOU",VLOOKUP(Table2[[#This Row],[BE]],[2]GD.List!$C$3:$N$5014,12,0),IF(Table2[[#This Row],[SRO]]="Local","Polyester Staple Fibre","SRO 492"))</f>
        <v>Textile Dyes</v>
      </c>
    </row>
    <row r="4062" spans="1:19" x14ac:dyDescent="0.25">
      <c r="A4062" s="495" t="s">
        <v>1</v>
      </c>
      <c r="B4062" s="490" t="s">
        <v>2975</v>
      </c>
      <c r="C4062" s="487">
        <v>2723</v>
      </c>
      <c r="D4062" s="491">
        <v>2701.12</v>
      </c>
      <c r="E4062" s="147" t="s">
        <v>2979</v>
      </c>
      <c r="F4062" s="490" t="s">
        <v>2985</v>
      </c>
      <c r="G4062" s="471">
        <v>44840</v>
      </c>
      <c r="H4062" s="492">
        <v>44736628.25</v>
      </c>
      <c r="I4062" s="197">
        <v>0.1</v>
      </c>
      <c r="J4062" s="493">
        <v>271.3</v>
      </c>
      <c r="K4062" s="493">
        <v>2713</v>
      </c>
      <c r="L4062" s="493"/>
      <c r="M4062" s="488" t="str">
        <f>TEXT(Table2[[#This Row],[Gd.Dt]],"mmm-yy")</f>
        <v>Oct-22</v>
      </c>
      <c r="N4062" s="46" t="str">
        <f>MID(Table2[[#This Row],[BE]],6,2)</f>
        <v>IB</v>
      </c>
      <c r="O4062" s="46" t="str">
        <f>IF(Table2[[#This Row],[Type]]="IB","EOU",IF(Table2[[#This Row],[Type]]="MB","Local","492"))</f>
        <v>EOU</v>
      </c>
      <c r="P4062" s="46">
        <f>ROUND(Table2[[#This Row],[Cons]]/Table2[[#This Row],[Qty.]],5)</f>
        <v>0.1</v>
      </c>
      <c r="Q4062" s="46" t="b">
        <f>EXACT(Table2[[#This Row],[rate]],Table2[[#This Row],[Check]])</f>
        <v>1</v>
      </c>
      <c r="R4062" s="46"/>
      <c r="S4062" s="46" t="str">
        <f>IF(Table2[[#This Row],[SRO]]="EOU",VLOOKUP(Table2[[#This Row],[BE]],[2]GD.List!$C$3:$N$5014,12,0),IF(Table2[[#This Row],[SRO]]="Local","Polyester Staple Fibre","SRO 492"))</f>
        <v>Textile Coal</v>
      </c>
    </row>
    <row r="4063" spans="1:19" x14ac:dyDescent="0.25">
      <c r="A4063" s="495" t="s">
        <v>1</v>
      </c>
      <c r="B4063" s="490" t="s">
        <v>2975</v>
      </c>
      <c r="C4063" s="487">
        <v>2723</v>
      </c>
      <c r="D4063" s="491">
        <v>2701.12</v>
      </c>
      <c r="E4063" s="147" t="s">
        <v>2979</v>
      </c>
      <c r="F4063" s="490" t="s">
        <v>2985</v>
      </c>
      <c r="G4063" s="471">
        <v>44840</v>
      </c>
      <c r="H4063" s="492">
        <v>44736628.25</v>
      </c>
      <c r="I4063" s="197">
        <v>0.4</v>
      </c>
      <c r="J4063" s="493">
        <v>4619.2</v>
      </c>
      <c r="K4063" s="493">
        <v>11548</v>
      </c>
      <c r="L4063" s="493"/>
      <c r="M4063" s="488" t="str">
        <f>TEXT(Table2[[#This Row],[Gd.Dt]],"mmm-yy")</f>
        <v>Oct-22</v>
      </c>
      <c r="N4063" s="46" t="str">
        <f>MID(Table2[[#This Row],[BE]],6,2)</f>
        <v>IB</v>
      </c>
      <c r="O4063" s="46" t="str">
        <f>IF(Table2[[#This Row],[Type]]="IB","EOU",IF(Table2[[#This Row],[Type]]="MB","Local","492"))</f>
        <v>EOU</v>
      </c>
      <c r="P4063" s="46">
        <f>ROUND(Table2[[#This Row],[Cons]]/Table2[[#This Row],[Qty.]],5)</f>
        <v>0.4</v>
      </c>
      <c r="Q4063" s="46" t="b">
        <f>EXACT(Table2[[#This Row],[rate]],Table2[[#This Row],[Check]])</f>
        <v>1</v>
      </c>
      <c r="R4063" s="46"/>
      <c r="S4063" s="46" t="str">
        <f>IF(Table2[[#This Row],[SRO]]="EOU",VLOOKUP(Table2[[#This Row],[BE]],[2]GD.List!$C$3:$N$5014,12,0),IF(Table2[[#This Row],[SRO]]="Local","Polyester Staple Fibre","SRO 492"))</f>
        <v>Textile Coal</v>
      </c>
    </row>
    <row r="4064" spans="1:19" x14ac:dyDescent="0.25">
      <c r="A4064" s="490" t="s">
        <v>1</v>
      </c>
      <c r="B4064" s="490" t="s">
        <v>2974</v>
      </c>
      <c r="C4064" s="487">
        <v>18940</v>
      </c>
      <c r="D4064" s="491">
        <v>2701.12</v>
      </c>
      <c r="E4064" s="147" t="s">
        <v>2978</v>
      </c>
      <c r="F4064" s="490" t="s">
        <v>2986</v>
      </c>
      <c r="G4064" s="471">
        <v>44840</v>
      </c>
      <c r="H4064" s="492">
        <v>25804670.719999999</v>
      </c>
      <c r="I4064" s="197">
        <v>0.1</v>
      </c>
      <c r="J4064" s="493">
        <v>1443.2</v>
      </c>
      <c r="K4064" s="493">
        <v>14432</v>
      </c>
      <c r="L4064" s="493"/>
      <c r="M4064" s="488" t="str">
        <f>TEXT(Table2[[#This Row],[Gd.Dt]],"mmm-yy")</f>
        <v>Oct-22</v>
      </c>
      <c r="N4064" s="46" t="str">
        <f>MID(Table2[[#This Row],[BE]],6,2)</f>
        <v>IB</v>
      </c>
      <c r="O4064" s="46" t="str">
        <f>IF(Table2[[#This Row],[Type]]="IB","EOU",IF(Table2[[#This Row],[Type]]="MB","Local","492"))</f>
        <v>EOU</v>
      </c>
      <c r="P4064" s="46">
        <f>ROUND(Table2[[#This Row],[Cons]]/Table2[[#This Row],[Qty.]],5)</f>
        <v>0.1</v>
      </c>
      <c r="Q4064" s="46" t="b">
        <f>EXACT(Table2[[#This Row],[rate]],Table2[[#This Row],[Check]])</f>
        <v>1</v>
      </c>
      <c r="R4064" s="46"/>
      <c r="S4064" s="46" t="str">
        <f>IF(Table2[[#This Row],[SRO]]="EOU",VLOOKUP(Table2[[#This Row],[BE]],[2]GD.List!$C$3:$N$5014,12,0),IF(Table2[[#This Row],[SRO]]="Local","Polyester Staple Fibre","SRO 492"))</f>
        <v>Textile Coal</v>
      </c>
    </row>
    <row r="4065" spans="1:19" x14ac:dyDescent="0.25">
      <c r="A4065" s="494" t="s">
        <v>1</v>
      </c>
      <c r="B4065" s="490" t="s">
        <v>2977</v>
      </c>
      <c r="C4065" s="487">
        <v>23980</v>
      </c>
      <c r="D4065" s="491">
        <v>2701.12</v>
      </c>
      <c r="E4065" s="147" t="s">
        <v>2983</v>
      </c>
      <c r="F4065" s="490" t="s">
        <v>2987</v>
      </c>
      <c r="G4065" s="471">
        <v>44841</v>
      </c>
      <c r="H4065" s="492">
        <v>51942228.43</v>
      </c>
      <c r="I4065" s="197">
        <v>0.1</v>
      </c>
      <c r="J4065" s="493">
        <v>2649.9</v>
      </c>
      <c r="K4065" s="493">
        <v>26499</v>
      </c>
      <c r="L4065" s="493"/>
      <c r="M4065" s="488" t="str">
        <f>TEXT(Table2[[#This Row],[Gd.Dt]],"mmm-yy")</f>
        <v>Oct-22</v>
      </c>
      <c r="N4065" s="46" t="str">
        <f>MID(Table2[[#This Row],[BE]],6,2)</f>
        <v>IB</v>
      </c>
      <c r="O4065" s="46" t="str">
        <f>IF(Table2[[#This Row],[Type]]="IB","EOU",IF(Table2[[#This Row],[Type]]="MB","Local","492"))</f>
        <v>EOU</v>
      </c>
      <c r="P4065" s="46">
        <f>ROUND(Table2[[#This Row],[Cons]]/Table2[[#This Row],[Qty.]],5)</f>
        <v>0.1</v>
      </c>
      <c r="Q4065" s="46" t="b">
        <f>EXACT(Table2[[#This Row],[rate]],Table2[[#This Row],[Check]])</f>
        <v>1</v>
      </c>
      <c r="R4065" s="46"/>
      <c r="S4065" s="46" t="str">
        <f>IF(Table2[[#This Row],[SRO]]="EOU",VLOOKUP(Table2[[#This Row],[BE]],[2]GD.List!$C$3:$N$5014,12,0),IF(Table2[[#This Row],[SRO]]="Local","Polyester Staple Fibre","SRO 492"))</f>
        <v>Textile Coal</v>
      </c>
    </row>
    <row r="4066" spans="1:19" x14ac:dyDescent="0.25">
      <c r="A4066" s="494" t="s">
        <v>2281</v>
      </c>
      <c r="B4066" s="490" t="s">
        <v>2976</v>
      </c>
      <c r="C4066" s="487">
        <v>30960</v>
      </c>
      <c r="D4066" s="491">
        <v>4821.1090000000004</v>
      </c>
      <c r="E4066" s="147" t="s">
        <v>2980</v>
      </c>
      <c r="F4066" s="490" t="s">
        <v>2988</v>
      </c>
      <c r="G4066" s="471">
        <v>44840</v>
      </c>
      <c r="H4066" s="492">
        <v>49906513.799999997</v>
      </c>
      <c r="I4066" s="197">
        <v>1</v>
      </c>
      <c r="J4066" s="493">
        <v>25000</v>
      </c>
      <c r="K4066" s="493">
        <v>25000</v>
      </c>
      <c r="L4066" s="493"/>
      <c r="M4066" s="488" t="str">
        <f>TEXT(Table2[[#This Row],[Gd.Dt]],"mmm-yy")</f>
        <v>Oct-22</v>
      </c>
      <c r="N4066" s="46" t="str">
        <f>MID(Table2[[#This Row],[BE]],6,2)</f>
        <v>TI</v>
      </c>
      <c r="O4066" s="46" t="str">
        <f>IF(Table2[[#This Row],[Type]]="IB","EOU",IF(Table2[[#This Row],[Type]]="MB","Local","492"))</f>
        <v>492</v>
      </c>
      <c r="P4066" s="46">
        <f>ROUND(Table2[[#This Row],[Cons]]/Table2[[#This Row],[Qty.]],5)</f>
        <v>1</v>
      </c>
      <c r="Q4066" s="46" t="b">
        <f>EXACT(Table2[[#This Row],[rate]],Table2[[#This Row],[Check]])</f>
        <v>1</v>
      </c>
      <c r="R4066" s="46"/>
      <c r="S4066" s="46" t="str">
        <f>IF(Table2[[#This Row],[SRO]]="EOU",VLOOKUP(Table2[[#This Row],[BE]],[2]GD.List!$C$3:$N$5014,12,0),IF(Table2[[#This Row],[SRO]]="Local","Polyester Staple Fibre","SRO 492"))</f>
        <v>SRO 492</v>
      </c>
    </row>
    <row r="4067" spans="1:19" x14ac:dyDescent="0.25">
      <c r="A4067" s="494" t="s">
        <v>2307</v>
      </c>
      <c r="B4067" s="490" t="s">
        <v>2976</v>
      </c>
      <c r="C4067" s="487">
        <v>30960</v>
      </c>
      <c r="D4067" s="491">
        <v>9607.11</v>
      </c>
      <c r="E4067" s="147" t="s">
        <v>2980</v>
      </c>
      <c r="F4067" s="490" t="s">
        <v>2988</v>
      </c>
      <c r="G4067" s="471">
        <v>44840</v>
      </c>
      <c r="H4067" s="492">
        <v>49906513.799999997</v>
      </c>
      <c r="I4067" s="197">
        <v>1</v>
      </c>
      <c r="J4067" s="493">
        <v>100</v>
      </c>
      <c r="K4067" s="493">
        <v>100</v>
      </c>
      <c r="L4067" s="493"/>
      <c r="M4067" s="488" t="str">
        <f>TEXT(Table2[[#This Row],[Gd.Dt]],"mmm-yy")</f>
        <v>Oct-22</v>
      </c>
      <c r="N4067" s="46" t="str">
        <f>MID(Table2[[#This Row],[BE]],6,2)</f>
        <v>EP</v>
      </c>
      <c r="O4067" s="46" t="str">
        <f>IF(Table2[[#This Row],[Type]]="IB","EOU",IF(Table2[[#This Row],[Type]]="MB","Local","492"))</f>
        <v>492</v>
      </c>
      <c r="P4067" s="46">
        <f>ROUND(Table2[[#This Row],[Cons]]/Table2[[#This Row],[Qty.]],5)</f>
        <v>1</v>
      </c>
      <c r="Q4067" s="46" t="b">
        <f>EXACT(Table2[[#This Row],[rate]],Table2[[#This Row],[Check]])</f>
        <v>1</v>
      </c>
      <c r="R4067" s="46"/>
      <c r="S4067" s="46" t="str">
        <f>IF(Table2[[#This Row],[SRO]]="EOU",VLOOKUP(Table2[[#This Row],[BE]],[2]GD.List!$C$3:$N$5014,12,0),IF(Table2[[#This Row],[SRO]]="Local","Polyester Staple Fibre","SRO 492"))</f>
        <v>SRO 492</v>
      </c>
    </row>
    <row r="4068" spans="1:19" x14ac:dyDescent="0.25">
      <c r="A4068" s="494" t="s">
        <v>2672</v>
      </c>
      <c r="B4068" s="490" t="s">
        <v>2974</v>
      </c>
      <c r="C4068" s="487">
        <v>18940</v>
      </c>
      <c r="D4068" s="491">
        <v>3402.9</v>
      </c>
      <c r="E4068" s="147" t="s">
        <v>2978</v>
      </c>
      <c r="F4068" s="490" t="s">
        <v>2986</v>
      </c>
      <c r="G4068" s="471">
        <v>44840</v>
      </c>
      <c r="H4068" s="492">
        <v>25804670.719999999</v>
      </c>
      <c r="I4068" s="197">
        <v>7.0000000000000007E-2</v>
      </c>
      <c r="J4068" s="493">
        <v>529.20000000000005</v>
      </c>
      <c r="K4068" s="493">
        <v>7560</v>
      </c>
      <c r="L4068" s="493"/>
      <c r="M4068" s="488" t="str">
        <f>TEXT(Table2[[#This Row],[Gd.Dt]],"mmm-yy")</f>
        <v>Oct-22</v>
      </c>
      <c r="N4068" s="46" t="str">
        <f>MID(Table2[[#This Row],[BE]],6,2)</f>
        <v>IB</v>
      </c>
      <c r="O4068" s="46" t="str">
        <f>IF(Table2[[#This Row],[Type]]="IB","EOU",IF(Table2[[#This Row],[Type]]="MB","Local","492"))</f>
        <v>EOU</v>
      </c>
      <c r="P4068" s="46">
        <f>ROUND(Table2[[#This Row],[Cons]]/Table2[[#This Row],[Qty.]],5)</f>
        <v>7.0000000000000007E-2</v>
      </c>
      <c r="Q4068" s="46" t="b">
        <f>EXACT(Table2[[#This Row],[rate]],Table2[[#This Row],[Check]])</f>
        <v>1</v>
      </c>
      <c r="R4068" s="46"/>
      <c r="S4068" s="46" t="str">
        <f>IF(Table2[[#This Row],[SRO]]="EOU",VLOOKUP(Table2[[#This Row],[BE]],[2]GD.List!$C$3:$N$5014,12,0),IF(Table2[[#This Row],[SRO]]="Local","Polyester Staple Fibre","SRO 492"))</f>
        <v>Textile Chemical</v>
      </c>
    </row>
    <row r="4069" spans="1:19" x14ac:dyDescent="0.25">
      <c r="A4069" s="494" t="s">
        <v>2700</v>
      </c>
      <c r="B4069" s="490" t="s">
        <v>2976</v>
      </c>
      <c r="C4069" s="487">
        <v>30960</v>
      </c>
      <c r="D4069" s="491">
        <v>9607.11</v>
      </c>
      <c r="E4069" s="147" t="s">
        <v>2980</v>
      </c>
      <c r="F4069" s="490" t="s">
        <v>2988</v>
      </c>
      <c r="G4069" s="471">
        <v>44840</v>
      </c>
      <c r="H4069" s="492">
        <v>49906513.799999997</v>
      </c>
      <c r="I4069" s="197">
        <v>1</v>
      </c>
      <c r="J4069" s="493">
        <v>133</v>
      </c>
      <c r="K4069" s="493">
        <v>133</v>
      </c>
      <c r="L4069" s="493"/>
      <c r="M4069" s="488" t="str">
        <f>TEXT(Table2[[#This Row],[Gd.Dt]],"mmm-yy")</f>
        <v>Oct-22</v>
      </c>
      <c r="N4069" s="46" t="str">
        <f>MID(Table2[[#This Row],[BE]],6,2)</f>
        <v>EP</v>
      </c>
      <c r="O4069" s="46" t="str">
        <f>IF(Table2[[#This Row],[Type]]="IB","EOU",IF(Table2[[#This Row],[Type]]="MB","Local","492"))</f>
        <v>492</v>
      </c>
      <c r="P4069" s="46">
        <f>ROUND(Table2[[#This Row],[Cons]]/Table2[[#This Row],[Qty.]],5)</f>
        <v>1</v>
      </c>
      <c r="Q4069" s="46" t="b">
        <f>EXACT(Table2[[#This Row],[rate]],Table2[[#This Row],[Check]])</f>
        <v>1</v>
      </c>
      <c r="R4069" s="46"/>
      <c r="S4069" s="46" t="str">
        <f>IF(Table2[[#This Row],[SRO]]="EOU",VLOOKUP(Table2[[#This Row],[BE]],[2]GD.List!$C$3:$N$5014,12,0),IF(Table2[[#This Row],[SRO]]="Local","Polyester Staple Fibre","SRO 492"))</f>
        <v>SRO 492</v>
      </c>
    </row>
    <row r="4070" spans="1:19" x14ac:dyDescent="0.25">
      <c r="A4070" s="495" t="s">
        <v>2733</v>
      </c>
      <c r="B4070" s="490" t="s">
        <v>2975</v>
      </c>
      <c r="C4070" s="487">
        <v>2723</v>
      </c>
      <c r="D4070" s="491">
        <v>2847</v>
      </c>
      <c r="E4070" s="147" t="s">
        <v>2979</v>
      </c>
      <c r="F4070" s="490" t="s">
        <v>2985</v>
      </c>
      <c r="G4070" s="471">
        <v>44840</v>
      </c>
      <c r="H4070" s="492">
        <v>44736628.25</v>
      </c>
      <c r="I4070" s="197">
        <v>0.03</v>
      </c>
      <c r="J4070" s="493">
        <v>427.83000000000004</v>
      </c>
      <c r="K4070" s="493">
        <v>14261</v>
      </c>
      <c r="L4070" s="493"/>
      <c r="M4070" s="488" t="str">
        <f>TEXT(Table2[[#This Row],[Gd.Dt]],"mmm-yy")</f>
        <v>Oct-22</v>
      </c>
      <c r="N4070" s="46" t="str">
        <f>MID(Table2[[#This Row],[BE]],6,2)</f>
        <v>IB</v>
      </c>
      <c r="O4070" s="46" t="str">
        <f>IF(Table2[[#This Row],[Type]]="IB","EOU",IF(Table2[[#This Row],[Type]]="MB","Local","492"))</f>
        <v>EOU</v>
      </c>
      <c r="P4070" s="46">
        <f>ROUND(Table2[[#This Row],[Cons]]/Table2[[#This Row],[Qty.]],5)</f>
        <v>0.03</v>
      </c>
      <c r="Q4070" s="46" t="b">
        <f>EXACT(Table2[[#This Row],[rate]],Table2[[#This Row],[Check]])</f>
        <v>1</v>
      </c>
      <c r="R4070" s="46"/>
      <c r="S4070" s="46" t="str">
        <f>IF(Table2[[#This Row],[SRO]]="EOU",VLOOKUP(Table2[[#This Row],[BE]],[2]GD.List!$C$3:$N$5014,12,0),IF(Table2[[#This Row],[SRO]]="Local","Polyester Staple Fibre","SRO 492"))</f>
        <v>Textile Chemical</v>
      </c>
    </row>
    <row r="4071" spans="1:19" x14ac:dyDescent="0.25">
      <c r="A4071" s="495" t="s">
        <v>2733</v>
      </c>
      <c r="B4071" s="490" t="s">
        <v>2974</v>
      </c>
      <c r="C4071" s="487">
        <v>18940</v>
      </c>
      <c r="D4071" s="491">
        <v>2847</v>
      </c>
      <c r="E4071" s="147" t="s">
        <v>2978</v>
      </c>
      <c r="F4071" s="490" t="s">
        <v>2986</v>
      </c>
      <c r="G4071" s="471">
        <v>44840</v>
      </c>
      <c r="H4071" s="492">
        <v>25804670.719999999</v>
      </c>
      <c r="I4071" s="197">
        <v>0.03</v>
      </c>
      <c r="J4071" s="493">
        <v>432.96</v>
      </c>
      <c r="K4071" s="493">
        <v>14432</v>
      </c>
      <c r="L4071" s="493"/>
      <c r="M4071" s="488" t="str">
        <f>TEXT(Table2[[#This Row],[Gd.Dt]],"mmm-yy")</f>
        <v>Oct-22</v>
      </c>
      <c r="N4071" s="46" t="str">
        <f>MID(Table2[[#This Row],[BE]],6,2)</f>
        <v>IB</v>
      </c>
      <c r="O4071" s="46" t="str">
        <f>IF(Table2[[#This Row],[Type]]="IB","EOU",IF(Table2[[#This Row],[Type]]="MB","Local","492"))</f>
        <v>EOU</v>
      </c>
      <c r="P4071" s="46">
        <f>ROUND(Table2[[#This Row],[Cons]]/Table2[[#This Row],[Qty.]],5)</f>
        <v>0.03</v>
      </c>
      <c r="Q4071" s="46" t="b">
        <f>EXACT(Table2[[#This Row],[rate]],Table2[[#This Row],[Check]])</f>
        <v>1</v>
      </c>
      <c r="R4071" s="46"/>
      <c r="S4071" s="46" t="str">
        <f>IF(Table2[[#This Row],[SRO]]="EOU",VLOOKUP(Table2[[#This Row],[BE]],[2]GD.List!$C$3:$N$5014,12,0),IF(Table2[[#This Row],[SRO]]="Local","Polyester Staple Fibre","SRO 492"))</f>
        <v>Textile Chemical</v>
      </c>
    </row>
    <row r="4072" spans="1:19" x14ac:dyDescent="0.25">
      <c r="A4072" s="494" t="s">
        <v>2733</v>
      </c>
      <c r="B4072" s="490" t="s">
        <v>2977</v>
      </c>
      <c r="C4072" s="487">
        <v>23980</v>
      </c>
      <c r="D4072" s="491">
        <v>2847</v>
      </c>
      <c r="E4072" s="147" t="s">
        <v>2983</v>
      </c>
      <c r="F4072" s="490" t="s">
        <v>2987</v>
      </c>
      <c r="G4072" s="471">
        <v>44841</v>
      </c>
      <c r="H4072" s="492">
        <v>51942228.43</v>
      </c>
      <c r="I4072" s="197">
        <v>0.03</v>
      </c>
      <c r="J4072" s="493">
        <v>794.97</v>
      </c>
      <c r="K4072" s="493">
        <v>26499</v>
      </c>
      <c r="L4072" s="493"/>
      <c r="M4072" s="488" t="str">
        <f>TEXT(Table2[[#This Row],[Gd.Dt]],"mmm-yy")</f>
        <v>Oct-22</v>
      </c>
      <c r="N4072" s="46" t="str">
        <f>MID(Table2[[#This Row],[BE]],6,2)</f>
        <v>IB</v>
      </c>
      <c r="O4072" s="46" t="str">
        <f>IF(Table2[[#This Row],[Type]]="IB","EOU",IF(Table2[[#This Row],[Type]]="MB","Local","492"))</f>
        <v>EOU</v>
      </c>
      <c r="P4072" s="46">
        <f>ROUND(Table2[[#This Row],[Cons]]/Table2[[#This Row],[Qty.]],5)</f>
        <v>0.03</v>
      </c>
      <c r="Q4072" s="46" t="b">
        <f>EXACT(Table2[[#This Row],[rate]],Table2[[#This Row],[Check]])</f>
        <v>1</v>
      </c>
      <c r="R4072" s="46"/>
      <c r="S4072" s="46" t="str">
        <f>IF(Table2[[#This Row],[SRO]]="EOU",VLOOKUP(Table2[[#This Row],[BE]],[2]GD.List!$C$3:$N$5014,12,0),IF(Table2[[#This Row],[SRO]]="Local","Polyester Staple Fibre","SRO 492"))</f>
        <v>Textile Chemical</v>
      </c>
    </row>
    <row r="4073" spans="1:19" x14ac:dyDescent="0.25">
      <c r="A4073" s="495" t="s">
        <v>2904</v>
      </c>
      <c r="B4073" s="490" t="s">
        <v>2974</v>
      </c>
      <c r="C4073" s="487">
        <v>18940</v>
      </c>
      <c r="D4073" s="491">
        <v>4810.29</v>
      </c>
      <c r="E4073" s="147" t="s">
        <v>2978</v>
      </c>
      <c r="F4073" s="490" t="s">
        <v>2986</v>
      </c>
      <c r="G4073" s="471">
        <v>44840</v>
      </c>
      <c r="H4073" s="492">
        <v>25804670.719999999</v>
      </c>
      <c r="I4073" s="197">
        <v>0.06</v>
      </c>
      <c r="J4073" s="493">
        <v>836.88</v>
      </c>
      <c r="K4073" s="493">
        <v>13948</v>
      </c>
      <c r="L4073" s="493"/>
      <c r="M4073" s="488" t="str">
        <f>TEXT(Table2[[#This Row],[Gd.Dt]],"mmm-yy")</f>
        <v>Oct-22</v>
      </c>
      <c r="N4073" s="46" t="str">
        <f>MID(Table2[[#This Row],[BE]],6,2)</f>
        <v>IB</v>
      </c>
      <c r="O4073" s="46" t="str">
        <f>IF(Table2[[#This Row],[Type]]="IB","EOU",IF(Table2[[#This Row],[Type]]="MB","Local","492"))</f>
        <v>EOU</v>
      </c>
      <c r="P4073" s="46">
        <f>ROUND(Table2[[#This Row],[Cons]]/Table2[[#This Row],[Qty.]],5)</f>
        <v>0.06</v>
      </c>
      <c r="Q4073" s="46" t="b">
        <f>EXACT(Table2[[#This Row],[rate]],Table2[[#This Row],[Check]])</f>
        <v>1</v>
      </c>
      <c r="R4073" s="46"/>
      <c r="S4073" s="46" t="str">
        <f>IF(Table2[[#This Row],[SRO]]="EOU",VLOOKUP(Table2[[#This Row],[BE]],[2]GD.List!$C$3:$N$5014,12,0),IF(Table2[[#This Row],[SRO]]="Local","Polyester Staple Fibre","SRO 492"))</f>
        <v>Packing Material</v>
      </c>
    </row>
    <row r="4074" spans="1:19" x14ac:dyDescent="0.25">
      <c r="A4074" s="494" t="s">
        <v>2904</v>
      </c>
      <c r="B4074" s="490" t="s">
        <v>2977</v>
      </c>
      <c r="C4074" s="487">
        <v>23980</v>
      </c>
      <c r="D4074" s="491">
        <v>4810.29</v>
      </c>
      <c r="E4074" s="147" t="s">
        <v>2983</v>
      </c>
      <c r="F4074" s="490" t="s">
        <v>2987</v>
      </c>
      <c r="G4074" s="471">
        <v>44841</v>
      </c>
      <c r="H4074" s="492">
        <v>51942228.43</v>
      </c>
      <c r="I4074" s="197">
        <v>0.06</v>
      </c>
      <c r="J4074" s="493">
        <v>1589.94</v>
      </c>
      <c r="K4074" s="493">
        <v>26499</v>
      </c>
      <c r="L4074" s="493"/>
      <c r="M4074" s="488" t="str">
        <f>TEXT(Table2[[#This Row],[Gd.Dt]],"mmm-yy")</f>
        <v>Oct-22</v>
      </c>
      <c r="N4074" s="46" t="str">
        <f>MID(Table2[[#This Row],[BE]],6,2)</f>
        <v>IB</v>
      </c>
      <c r="O4074" s="46" t="str">
        <f>IF(Table2[[#This Row],[Type]]="IB","EOU",IF(Table2[[#This Row],[Type]]="MB","Local","492"))</f>
        <v>EOU</v>
      </c>
      <c r="P4074" s="46">
        <f>ROUND(Table2[[#This Row],[Cons]]/Table2[[#This Row],[Qty.]],5)</f>
        <v>0.06</v>
      </c>
      <c r="Q4074" s="46" t="b">
        <f>EXACT(Table2[[#This Row],[rate]],Table2[[#This Row],[Check]])</f>
        <v>1</v>
      </c>
      <c r="R4074" s="46"/>
      <c r="S4074" s="46" t="str">
        <f>IF(Table2[[#This Row],[SRO]]="EOU",VLOOKUP(Table2[[#This Row],[BE]],[2]GD.List!$C$3:$N$5014,12,0),IF(Table2[[#This Row],[SRO]]="Local","Polyester Staple Fibre","SRO 492"))</f>
        <v>Packing Material</v>
      </c>
    </row>
    <row r="4075" spans="1:19" x14ac:dyDescent="0.25">
      <c r="A4075" s="495" t="s">
        <v>2970</v>
      </c>
      <c r="B4075" s="490" t="s">
        <v>2975</v>
      </c>
      <c r="C4075" s="487">
        <v>2723</v>
      </c>
      <c r="D4075" s="491">
        <v>3204.16</v>
      </c>
      <c r="E4075" s="147" t="s">
        <v>2979</v>
      </c>
      <c r="F4075" s="490" t="s">
        <v>2985</v>
      </c>
      <c r="G4075" s="471">
        <v>44840</v>
      </c>
      <c r="H4075" s="492">
        <v>44736628.25</v>
      </c>
      <c r="I4075" s="197">
        <v>7.0000000000000007E-2</v>
      </c>
      <c r="J4075" s="493">
        <v>144.47999999999999</v>
      </c>
      <c r="K4075" s="493">
        <v>2064</v>
      </c>
      <c r="L4075" s="493"/>
      <c r="M4075" s="488" t="str">
        <f>TEXT(Table2[[#This Row],[Gd.Dt]],"mmm-yy")</f>
        <v>Oct-22</v>
      </c>
      <c r="N4075" s="46" t="str">
        <f>MID(Table2[[#This Row],[BE]],6,2)</f>
        <v>IB</v>
      </c>
      <c r="O4075" s="46" t="str">
        <f>IF(Table2[[#This Row],[Type]]="IB","EOU",IF(Table2[[#This Row],[Type]]="MB","Local","492"))</f>
        <v>EOU</v>
      </c>
      <c r="P4075" s="46">
        <f>ROUND(Table2[[#This Row],[Cons]]/Table2[[#This Row],[Qty.]],5)</f>
        <v>7.0000000000000007E-2</v>
      </c>
      <c r="Q4075" s="46" t="b">
        <f>EXACT(Table2[[#This Row],[rate]],Table2[[#This Row],[Check]])</f>
        <v>1</v>
      </c>
      <c r="R4075" s="46"/>
      <c r="S4075" s="46" t="str">
        <f>IF(Table2[[#This Row],[SRO]]="EOU",VLOOKUP(Table2[[#This Row],[BE]],[2]GD.List!$C$3:$N$5014,12,0),IF(Table2[[#This Row],[SRO]]="Local","Polyester Staple Fibre","SRO 492"))</f>
        <v>Textile Dyes</v>
      </c>
    </row>
    <row r="4076" spans="1:19" x14ac:dyDescent="0.25">
      <c r="A4076" s="495" t="s">
        <v>2970</v>
      </c>
      <c r="B4076" s="490" t="s">
        <v>2974</v>
      </c>
      <c r="C4076" s="487">
        <v>18940</v>
      </c>
      <c r="D4076" s="491">
        <v>3204.16</v>
      </c>
      <c r="E4076" s="147" t="s">
        <v>2978</v>
      </c>
      <c r="F4076" s="490" t="s">
        <v>2986</v>
      </c>
      <c r="G4076" s="471">
        <v>44840</v>
      </c>
      <c r="H4076" s="492">
        <v>25804670.719999999</v>
      </c>
      <c r="I4076" s="197">
        <v>7.0000000000000007E-2</v>
      </c>
      <c r="J4076" s="493">
        <v>1010.2400000000001</v>
      </c>
      <c r="K4076" s="493">
        <v>14432</v>
      </c>
      <c r="L4076" s="493"/>
      <c r="M4076" s="488" t="str">
        <f>TEXT(Table2[[#This Row],[Gd.Dt]],"mmm-yy")</f>
        <v>Oct-22</v>
      </c>
      <c r="N4076" s="46" t="str">
        <f>MID(Table2[[#This Row],[BE]],6,2)</f>
        <v>IB</v>
      </c>
      <c r="O4076" s="46" t="str">
        <f>IF(Table2[[#This Row],[Type]]="IB","EOU",IF(Table2[[#This Row],[Type]]="MB","Local","492"))</f>
        <v>EOU</v>
      </c>
      <c r="P4076" s="46">
        <f>ROUND(Table2[[#This Row],[Cons]]/Table2[[#This Row],[Qty.]],5)</f>
        <v>7.0000000000000007E-2</v>
      </c>
      <c r="Q4076" s="46" t="b">
        <f>EXACT(Table2[[#This Row],[rate]],Table2[[#This Row],[Check]])</f>
        <v>1</v>
      </c>
      <c r="R4076" s="46"/>
      <c r="S4076" s="46" t="str">
        <f>IF(Table2[[#This Row],[SRO]]="EOU",VLOOKUP(Table2[[#This Row],[BE]],[2]GD.List!$C$3:$N$5014,12,0),IF(Table2[[#This Row],[SRO]]="Local","Polyester Staple Fibre","SRO 492"))</f>
        <v>Textile Dyes</v>
      </c>
    </row>
    <row r="4077" spans="1:19" x14ac:dyDescent="0.25">
      <c r="A4077" s="494" t="s">
        <v>2970</v>
      </c>
      <c r="B4077" s="490" t="s">
        <v>2977</v>
      </c>
      <c r="C4077" s="487">
        <v>23980</v>
      </c>
      <c r="D4077" s="491">
        <v>3204.16</v>
      </c>
      <c r="E4077" s="147" t="s">
        <v>2983</v>
      </c>
      <c r="F4077" s="490" t="s">
        <v>2987</v>
      </c>
      <c r="G4077" s="471">
        <v>44841</v>
      </c>
      <c r="H4077" s="492">
        <v>51942228.43</v>
      </c>
      <c r="I4077" s="197">
        <v>7.0000000000000007E-2</v>
      </c>
      <c r="J4077" s="493">
        <v>39.159999999999997</v>
      </c>
      <c r="K4077" s="493">
        <v>559.42999999999995</v>
      </c>
      <c r="L4077" s="493"/>
      <c r="M4077" s="488" t="str">
        <f>TEXT(Table2[[#This Row],[Gd.Dt]],"mmm-yy")</f>
        <v>Oct-22</v>
      </c>
      <c r="N4077" s="46" t="str">
        <f>MID(Table2[[#This Row],[BE]],6,2)</f>
        <v>IB</v>
      </c>
      <c r="O4077" s="46" t="str">
        <f>IF(Table2[[#This Row],[Type]]="IB","EOU",IF(Table2[[#This Row],[Type]]="MB","Local","492"))</f>
        <v>EOU</v>
      </c>
      <c r="P4077" s="46">
        <f>ROUND(Table2[[#This Row],[Cons]]/Table2[[#This Row],[Qty.]],5)</f>
        <v>7.0000000000000007E-2</v>
      </c>
      <c r="Q4077" s="46" t="b">
        <f>EXACT(Table2[[#This Row],[rate]],Table2[[#This Row],[Check]])</f>
        <v>1</v>
      </c>
      <c r="R4077" s="46"/>
      <c r="S4077" s="46" t="str">
        <f>IF(Table2[[#This Row],[SRO]]="EOU",VLOOKUP(Table2[[#This Row],[BE]],[2]GD.List!$C$3:$N$5014,12,0),IF(Table2[[#This Row],[SRO]]="Local","Polyester Staple Fibre","SRO 492"))</f>
        <v>Textile Dyes</v>
      </c>
    </row>
    <row r="4078" spans="1:19" x14ac:dyDescent="0.25">
      <c r="A4078" s="494" t="s">
        <v>2981</v>
      </c>
      <c r="B4078" s="490" t="s">
        <v>2976</v>
      </c>
      <c r="C4078" s="487">
        <v>30960</v>
      </c>
      <c r="D4078" s="491">
        <v>9607.11</v>
      </c>
      <c r="E4078" s="147" t="s">
        <v>2980</v>
      </c>
      <c r="F4078" s="490" t="s">
        <v>2988</v>
      </c>
      <c r="G4078" s="471">
        <v>44840</v>
      </c>
      <c r="H4078" s="492">
        <v>49906513.799999997</v>
      </c>
      <c r="I4078" s="197">
        <v>1</v>
      </c>
      <c r="J4078" s="493">
        <v>32.659999999999997</v>
      </c>
      <c r="K4078" s="493">
        <v>32.659999999999997</v>
      </c>
      <c r="L4078" s="493"/>
      <c r="M4078" s="488" t="str">
        <f>TEXT(Table2[[#This Row],[Gd.Dt]],"mmm-yy")</f>
        <v>Oct-22</v>
      </c>
      <c r="N4078" s="46" t="str">
        <f>MID(Table2[[#This Row],[BE]],6,2)</f>
        <v>EP</v>
      </c>
      <c r="O4078" s="46" t="str">
        <f>IF(Table2[[#This Row],[Type]]="IB","EOU",IF(Table2[[#This Row],[Type]]="MB","Local","492"))</f>
        <v>492</v>
      </c>
      <c r="P4078" s="46">
        <f>ROUND(Table2[[#This Row],[Cons]]/Table2[[#This Row],[Qty.]],5)</f>
        <v>1</v>
      </c>
      <c r="Q4078" s="46" t="b">
        <f>EXACT(Table2[[#This Row],[rate]],Table2[[#This Row],[Check]])</f>
        <v>1</v>
      </c>
      <c r="R4078" s="46"/>
      <c r="S4078" s="46" t="str">
        <f>IF(Table2[[#This Row],[SRO]]="EOU",VLOOKUP(Table2[[#This Row],[BE]],[2]GD.List!$C$3:$N$5014,12,0),IF(Table2[[#This Row],[SRO]]="Local","Polyester Staple Fibre","SRO 492"))</f>
        <v>SRO 492</v>
      </c>
    </row>
    <row r="4079" spans="1:19" x14ac:dyDescent="0.25">
      <c r="A4079" s="495" t="s">
        <v>2982</v>
      </c>
      <c r="B4079" s="490" t="s">
        <v>2976</v>
      </c>
      <c r="C4079" s="487">
        <v>30960</v>
      </c>
      <c r="D4079" s="491">
        <v>8308.2000000000007</v>
      </c>
      <c r="E4079" s="147" t="s">
        <v>2980</v>
      </c>
      <c r="F4079" s="490" t="s">
        <v>2988</v>
      </c>
      <c r="G4079" s="471">
        <v>44840</v>
      </c>
      <c r="H4079" s="492">
        <v>49906513.799999997</v>
      </c>
      <c r="I4079" s="197">
        <v>1</v>
      </c>
      <c r="J4079" s="493">
        <v>91</v>
      </c>
      <c r="K4079" s="493">
        <v>91</v>
      </c>
      <c r="L4079" s="493"/>
      <c r="M4079" s="488" t="str">
        <f>TEXT(Table2[[#This Row],[Gd.Dt]],"mmm-yy")</f>
        <v>Oct-22</v>
      </c>
      <c r="N4079" s="46" t="str">
        <f>MID(Table2[[#This Row],[BE]],6,2)</f>
        <v>TI</v>
      </c>
      <c r="O4079" s="46" t="str">
        <f>IF(Table2[[#This Row],[Type]]="IB","EOU",IF(Table2[[#This Row],[Type]]="MB","Local","492"))</f>
        <v>492</v>
      </c>
      <c r="P4079" s="46">
        <f>ROUND(Table2[[#This Row],[Cons]]/Table2[[#This Row],[Qty.]],5)</f>
        <v>1</v>
      </c>
      <c r="Q4079" s="46" t="b">
        <f>EXACT(Table2[[#This Row],[rate]],Table2[[#This Row],[Check]])</f>
        <v>1</v>
      </c>
      <c r="R4079" s="46"/>
      <c r="S4079" s="46" t="str">
        <f>IF(Table2[[#This Row],[SRO]]="EOU",VLOOKUP(Table2[[#This Row],[BE]],[2]GD.List!$C$3:$N$5014,12,0),IF(Table2[[#This Row],[SRO]]="Local","Polyester Staple Fibre","SRO 492"))</f>
        <v>SRO 492</v>
      </c>
    </row>
    <row r="4080" spans="1:19" x14ac:dyDescent="0.25">
      <c r="A4080" s="494" t="s">
        <v>2982</v>
      </c>
      <c r="B4080" s="490" t="s">
        <v>2976</v>
      </c>
      <c r="C4080" s="487">
        <v>30960</v>
      </c>
      <c r="D4080" s="491">
        <v>9606.2919999999995</v>
      </c>
      <c r="E4080" s="147" t="s">
        <v>2980</v>
      </c>
      <c r="F4080" s="490" t="s">
        <v>2988</v>
      </c>
      <c r="G4080" s="471">
        <v>44840</v>
      </c>
      <c r="H4080" s="492">
        <v>49906513.799999997</v>
      </c>
      <c r="I4080" s="197">
        <v>1</v>
      </c>
      <c r="J4080" s="493">
        <v>100</v>
      </c>
      <c r="K4080" s="493">
        <v>100</v>
      </c>
      <c r="L4080" s="493"/>
      <c r="M4080" s="488" t="str">
        <f>TEXT(Table2[[#This Row],[Gd.Dt]],"mmm-yy")</f>
        <v>Oct-22</v>
      </c>
      <c r="N4080" s="46" t="str">
        <f>MID(Table2[[#This Row],[BE]],6,2)</f>
        <v>TI</v>
      </c>
      <c r="O4080" s="46" t="str">
        <f>IF(Table2[[#This Row],[Type]]="IB","EOU",IF(Table2[[#This Row],[Type]]="MB","Local","492"))</f>
        <v>492</v>
      </c>
      <c r="P4080" s="46">
        <f>ROUND(Table2[[#This Row],[Cons]]/Table2[[#This Row],[Qty.]],5)</f>
        <v>1</v>
      </c>
      <c r="Q4080" s="46" t="b">
        <f>EXACT(Table2[[#This Row],[rate]],Table2[[#This Row],[Check]])</f>
        <v>1</v>
      </c>
      <c r="R4080" s="46"/>
      <c r="S4080" s="46" t="str">
        <f>IF(Table2[[#This Row],[SRO]]="EOU",VLOOKUP(Table2[[#This Row],[BE]],[2]GD.List!$C$3:$N$5014,12,0),IF(Table2[[#This Row],[SRO]]="Local","Polyester Staple Fibre","SRO 492"))</f>
        <v>SRO 492</v>
      </c>
    </row>
    <row r="4081" spans="1:19" x14ac:dyDescent="0.25">
      <c r="A4081" s="495" t="s">
        <v>2984</v>
      </c>
      <c r="B4081" s="495" t="s">
        <v>2977</v>
      </c>
      <c r="C4081" s="496">
        <v>23980</v>
      </c>
      <c r="D4081" s="497">
        <v>3204.16</v>
      </c>
      <c r="E4081" s="27" t="s">
        <v>2983</v>
      </c>
      <c r="F4081" s="495" t="s">
        <v>2987</v>
      </c>
      <c r="G4081" s="28">
        <v>44841</v>
      </c>
      <c r="H4081" s="498">
        <v>51942228.43</v>
      </c>
      <c r="I4081" s="33">
        <v>7.0000000000000007E-2</v>
      </c>
      <c r="J4081" s="499">
        <v>1815.77</v>
      </c>
      <c r="K4081" s="499">
        <v>25939.57</v>
      </c>
      <c r="L4081" s="499"/>
      <c r="M4081" s="489" t="str">
        <f>TEXT(Table2[[#This Row],[Gd.Dt]],"mmm-yy")</f>
        <v>Oct-22</v>
      </c>
      <c r="N4081" s="47" t="str">
        <f>MID(Table2[[#This Row],[BE]],6,2)</f>
        <v>IB</v>
      </c>
      <c r="O4081" s="47" t="str">
        <f>IF(Table2[[#This Row],[Type]]="IB","EOU",IF(Table2[[#This Row],[Type]]="MB","Local","492"))</f>
        <v>EOU</v>
      </c>
      <c r="P4081" s="47">
        <f>ROUND(Table2[[#This Row],[Cons]]/Table2[[#This Row],[Qty.]],5)</f>
        <v>7.0000000000000007E-2</v>
      </c>
      <c r="Q4081" s="47" t="b">
        <f>EXACT(Table2[[#This Row],[rate]],Table2[[#This Row],[Check]])</f>
        <v>1</v>
      </c>
      <c r="R4081" s="47"/>
      <c r="S4081" s="47" t="str">
        <f>IF(Table2[[#This Row],[SRO]]="EOU",VLOOKUP(Table2[[#This Row],[BE]],[2]GD.List!$C$3:$N$5014,12,0),IF(Table2[[#This Row],[SRO]]="Local","Polyester Staple Fibre","SRO 492"))</f>
        <v>Textile Dyes</v>
      </c>
    </row>
    <row r="4082" spans="1:19" x14ac:dyDescent="0.25">
      <c r="A4082" s="116" t="s">
        <v>1</v>
      </c>
      <c r="B4082" s="116" t="s">
        <v>2990</v>
      </c>
      <c r="C4082" s="165">
        <v>15509</v>
      </c>
      <c r="D4082" s="117">
        <v>2701.12</v>
      </c>
      <c r="E4082" s="147" t="s">
        <v>2994</v>
      </c>
      <c r="F4082" s="116" t="s">
        <v>2995</v>
      </c>
      <c r="G4082" s="471">
        <v>44842</v>
      </c>
      <c r="H4082" s="82">
        <v>30994342.77</v>
      </c>
      <c r="I4082" s="197">
        <v>0.4</v>
      </c>
      <c r="J4082" s="15">
        <v>4256</v>
      </c>
      <c r="K4082" s="15">
        <v>10640</v>
      </c>
      <c r="L4082" s="15"/>
      <c r="M4082" s="66" t="str">
        <f>TEXT(Table2[[#This Row],[Gd.Dt]],"mmm-yy")</f>
        <v>Oct-22</v>
      </c>
      <c r="N4082" s="46" t="str">
        <f>MID(Table2[[#This Row],[BE]],6,2)</f>
        <v>IB</v>
      </c>
      <c r="O4082" s="46" t="str">
        <f>IF(Table2[[#This Row],[Type]]="IB","EOU",IF(Table2[[#This Row],[Type]]="MB","Local","492"))</f>
        <v>EOU</v>
      </c>
      <c r="P4082" s="46">
        <f>ROUND(Table2[[#This Row],[Cons]]/Table2[[#This Row],[Qty.]],5)</f>
        <v>0.4</v>
      </c>
      <c r="Q4082" s="46" t="b">
        <f>EXACT(Table2[[#This Row],[rate]],Table2[[#This Row],[Check]])</f>
        <v>1</v>
      </c>
      <c r="R4082" s="46"/>
      <c r="S4082" s="46" t="str">
        <f>IF(Table2[[#This Row],[SRO]]="EOU",VLOOKUP(Table2[[#This Row],[BE]],[2]GD.List!$C$3:$N$5014,12,0),IF(Table2[[#This Row],[SRO]]="Local","Polyester Staple Fibre","SRO 492"))</f>
        <v>Textile Coal</v>
      </c>
    </row>
    <row r="4083" spans="1:19" x14ac:dyDescent="0.25">
      <c r="A4083" s="120" t="s">
        <v>1</v>
      </c>
      <c r="B4083" s="116" t="s">
        <v>2989</v>
      </c>
      <c r="C4083" s="165">
        <v>654</v>
      </c>
      <c r="D4083" s="117">
        <v>2701.12</v>
      </c>
      <c r="E4083" s="147" t="s">
        <v>2991</v>
      </c>
      <c r="F4083" s="116" t="s">
        <v>2996</v>
      </c>
      <c r="G4083" s="471">
        <v>44841</v>
      </c>
      <c r="H4083" s="82">
        <v>6236778.7199999997</v>
      </c>
      <c r="I4083" s="197">
        <v>0.1</v>
      </c>
      <c r="J4083" s="15">
        <v>257.55</v>
      </c>
      <c r="K4083" s="15">
        <v>2575.5100000000002</v>
      </c>
      <c r="L4083" s="15"/>
      <c r="M4083" s="66" t="str">
        <f>TEXT(Table2[[#This Row],[Gd.Dt]],"mmm-yy")</f>
        <v>Oct-22</v>
      </c>
      <c r="N4083" s="46" t="str">
        <f>MID(Table2[[#This Row],[BE]],6,2)</f>
        <v>IB</v>
      </c>
      <c r="O4083" s="46" t="str">
        <f>IF(Table2[[#This Row],[Type]]="IB","EOU",IF(Table2[[#This Row],[Type]]="MB","Local","492"))</f>
        <v>EOU</v>
      </c>
      <c r="P4083" s="46">
        <f>ROUND(Table2[[#This Row],[Cons]]/Table2[[#This Row],[Qty.]],5)</f>
        <v>0.1</v>
      </c>
      <c r="Q4083" s="46" t="b">
        <f>EXACT(Table2[[#This Row],[rate]],Table2[[#This Row],[Check]])</f>
        <v>1</v>
      </c>
      <c r="R4083" s="46"/>
      <c r="S4083" s="46" t="str">
        <f>IF(Table2[[#This Row],[SRO]]="EOU",VLOOKUP(Table2[[#This Row],[BE]],[2]GD.List!$C$3:$N$5014,12,0),IF(Table2[[#This Row],[SRO]]="Local","Polyester Staple Fibre","SRO 492"))</f>
        <v>Textile Coal</v>
      </c>
    </row>
    <row r="4084" spans="1:19" x14ac:dyDescent="0.25">
      <c r="A4084" s="120" t="s">
        <v>2634</v>
      </c>
      <c r="B4084" s="116" t="s">
        <v>2989</v>
      </c>
      <c r="C4084" s="165">
        <v>654</v>
      </c>
      <c r="D4084" s="117">
        <v>5402.33</v>
      </c>
      <c r="E4084" s="147" t="s">
        <v>2991</v>
      </c>
      <c r="F4084" s="116" t="s">
        <v>2996</v>
      </c>
      <c r="G4084" s="471">
        <v>44841</v>
      </c>
      <c r="H4084" s="82">
        <v>6236778.7199999997</v>
      </c>
      <c r="I4084" s="197">
        <v>0.99009999999999998</v>
      </c>
      <c r="J4084" s="15">
        <v>1784.66</v>
      </c>
      <c r="K4084" s="15">
        <v>1802.51</v>
      </c>
      <c r="L4084" s="15"/>
      <c r="M4084" s="66" t="str">
        <f>TEXT(Table2[[#This Row],[Gd.Dt]],"mmm-yy")</f>
        <v>Oct-22</v>
      </c>
      <c r="N4084" s="46" t="str">
        <f>MID(Table2[[#This Row],[BE]],6,2)</f>
        <v>IB</v>
      </c>
      <c r="O4084" s="46" t="str">
        <f>IF(Table2[[#This Row],[Type]]="IB","EOU",IF(Table2[[#This Row],[Type]]="MB","Local","492"))</f>
        <v>EOU</v>
      </c>
      <c r="P4084" s="46">
        <f>ROUND(Table2[[#This Row],[Cons]]/Table2[[#This Row],[Qty.]],5)</f>
        <v>0.99009999999999998</v>
      </c>
      <c r="Q4084" s="46" t="b">
        <f>EXACT(Table2[[#This Row],[rate]],Table2[[#This Row],[Check]])</f>
        <v>1</v>
      </c>
      <c r="R4084" s="46"/>
      <c r="S4084" s="46" t="str">
        <f>IF(Table2[[#This Row],[SRO]]="EOU",VLOOKUP(Table2[[#This Row],[BE]],[2]GD.List!$C$3:$N$5014,12,0),IF(Table2[[#This Row],[SRO]]="Local","Polyester Staple Fibre","SRO 492"))</f>
        <v>Polyester Yarn</v>
      </c>
    </row>
    <row r="4085" spans="1:19" x14ac:dyDescent="0.25">
      <c r="A4085" s="120" t="s">
        <v>2636</v>
      </c>
      <c r="B4085" s="116" t="s">
        <v>2989</v>
      </c>
      <c r="C4085" s="165">
        <v>654</v>
      </c>
      <c r="D4085" s="117">
        <v>9606.1</v>
      </c>
      <c r="E4085" s="147" t="s">
        <v>2991</v>
      </c>
      <c r="F4085" s="116" t="s">
        <v>2996</v>
      </c>
      <c r="G4085" s="471">
        <v>44841</v>
      </c>
      <c r="H4085" s="82">
        <v>6236778.7199999997</v>
      </c>
      <c r="I4085" s="197">
        <v>1</v>
      </c>
      <c r="J4085" s="15">
        <v>5</v>
      </c>
      <c r="K4085" s="15">
        <v>5</v>
      </c>
      <c r="L4085" s="15"/>
      <c r="M4085" s="66" t="str">
        <f>TEXT(Table2[[#This Row],[Gd.Dt]],"mmm-yy")</f>
        <v>Oct-22</v>
      </c>
      <c r="N4085" s="46" t="str">
        <f>MID(Table2[[#This Row],[BE]],6,2)</f>
        <v>TI</v>
      </c>
      <c r="O4085" s="46" t="str">
        <f>IF(Table2[[#This Row],[Type]]="IB","EOU",IF(Table2[[#This Row],[Type]]="MB","Local","492"))</f>
        <v>492</v>
      </c>
      <c r="P4085" s="46">
        <f>ROUND(Table2[[#This Row],[Cons]]/Table2[[#This Row],[Qty.]],5)</f>
        <v>1</v>
      </c>
      <c r="Q4085" s="46" t="b">
        <f>EXACT(Table2[[#This Row],[rate]],Table2[[#This Row],[Check]])</f>
        <v>1</v>
      </c>
      <c r="R4085" s="46"/>
      <c r="S4085" s="46" t="str">
        <f>IF(Table2[[#This Row],[SRO]]="EOU",VLOOKUP(Table2[[#This Row],[BE]],[2]GD.List!$C$3:$N$5014,12,0),IF(Table2[[#This Row],[SRO]]="Local","Polyester Staple Fibre","SRO 492"))</f>
        <v>SRO 492</v>
      </c>
    </row>
    <row r="4086" spans="1:19" x14ac:dyDescent="0.25">
      <c r="A4086" s="120" t="s">
        <v>2733</v>
      </c>
      <c r="B4086" s="116" t="s">
        <v>2990</v>
      </c>
      <c r="C4086" s="165">
        <v>15509</v>
      </c>
      <c r="D4086" s="117">
        <v>2847</v>
      </c>
      <c r="E4086" s="147" t="s">
        <v>2994</v>
      </c>
      <c r="F4086" s="116" t="s">
        <v>2995</v>
      </c>
      <c r="G4086" s="471">
        <v>44842</v>
      </c>
      <c r="H4086" s="82">
        <v>30994342.77</v>
      </c>
      <c r="I4086" s="197">
        <v>0.03</v>
      </c>
      <c r="J4086" s="15">
        <v>319.2</v>
      </c>
      <c r="K4086" s="15">
        <v>10640</v>
      </c>
      <c r="L4086" s="15"/>
      <c r="M4086" s="66" t="str">
        <f>TEXT(Table2[[#This Row],[Gd.Dt]],"mmm-yy")</f>
        <v>Oct-22</v>
      </c>
      <c r="N4086" s="46" t="str">
        <f>MID(Table2[[#This Row],[BE]],6,2)</f>
        <v>IB</v>
      </c>
      <c r="O4086" s="46" t="str">
        <f>IF(Table2[[#This Row],[Type]]="IB","EOU",IF(Table2[[#This Row],[Type]]="MB","Local","492"))</f>
        <v>EOU</v>
      </c>
      <c r="P4086" s="46">
        <f>ROUND(Table2[[#This Row],[Cons]]/Table2[[#This Row],[Qty.]],5)</f>
        <v>0.03</v>
      </c>
      <c r="Q4086" s="46" t="b">
        <f>EXACT(Table2[[#This Row],[rate]],Table2[[#This Row],[Check]])</f>
        <v>1</v>
      </c>
      <c r="R4086" s="46"/>
      <c r="S4086" s="46" t="str">
        <f>IF(Table2[[#This Row],[SRO]]="EOU",VLOOKUP(Table2[[#This Row],[BE]],[2]GD.List!$C$3:$N$5014,12,0),IF(Table2[[#This Row],[SRO]]="Local","Polyester Staple Fibre","SRO 492"))</f>
        <v>Textile Chemical</v>
      </c>
    </row>
    <row r="4087" spans="1:19" x14ac:dyDescent="0.25">
      <c r="A4087" s="120" t="s">
        <v>2904</v>
      </c>
      <c r="B4087" s="116" t="s">
        <v>2990</v>
      </c>
      <c r="C4087" s="165">
        <v>15509</v>
      </c>
      <c r="D4087" s="117">
        <v>4810.29</v>
      </c>
      <c r="E4087" s="147" t="s">
        <v>2994</v>
      </c>
      <c r="F4087" s="116" t="s">
        <v>2995</v>
      </c>
      <c r="G4087" s="471">
        <v>44842</v>
      </c>
      <c r="H4087" s="82">
        <v>30994342.77</v>
      </c>
      <c r="I4087" s="197">
        <v>0.06</v>
      </c>
      <c r="J4087" s="15">
        <v>624.17999999999995</v>
      </c>
      <c r="K4087" s="15">
        <v>10403</v>
      </c>
      <c r="L4087" s="15"/>
      <c r="M4087" s="66" t="str">
        <f>TEXT(Table2[[#This Row],[Gd.Dt]],"mmm-yy")</f>
        <v>Oct-22</v>
      </c>
      <c r="N4087" s="46" t="str">
        <f>MID(Table2[[#This Row],[BE]],6,2)</f>
        <v>IB</v>
      </c>
      <c r="O4087" s="46" t="str">
        <f>IF(Table2[[#This Row],[Type]]="IB","EOU",IF(Table2[[#This Row],[Type]]="MB","Local","492"))</f>
        <v>EOU</v>
      </c>
      <c r="P4087" s="46">
        <f>ROUND(Table2[[#This Row],[Cons]]/Table2[[#This Row],[Qty.]],5)</f>
        <v>0.06</v>
      </c>
      <c r="Q4087" s="46" t="b">
        <f>EXACT(Table2[[#This Row],[rate]],Table2[[#This Row],[Check]])</f>
        <v>1</v>
      </c>
      <c r="R4087" s="46"/>
      <c r="S4087" s="46" t="str">
        <f>IF(Table2[[#This Row],[SRO]]="EOU",VLOOKUP(Table2[[#This Row],[BE]],[2]GD.List!$C$3:$N$5014,12,0),IF(Table2[[#This Row],[SRO]]="Local","Polyester Staple Fibre","SRO 492"))</f>
        <v>Packing Material</v>
      </c>
    </row>
    <row r="4088" spans="1:19" x14ac:dyDescent="0.25">
      <c r="A4088" s="120" t="s">
        <v>2970</v>
      </c>
      <c r="B4088" s="116" t="s">
        <v>2990</v>
      </c>
      <c r="C4088" s="165">
        <v>15509</v>
      </c>
      <c r="D4088" s="117">
        <v>3204.16</v>
      </c>
      <c r="E4088" s="147" t="s">
        <v>2994</v>
      </c>
      <c r="F4088" s="116" t="s">
        <v>2995</v>
      </c>
      <c r="G4088" s="471">
        <v>44842</v>
      </c>
      <c r="H4088" s="82">
        <v>30994342.77</v>
      </c>
      <c r="I4088" s="197">
        <v>7.0000000000000007E-2</v>
      </c>
      <c r="J4088" s="15">
        <v>744.80000000000007</v>
      </c>
      <c r="K4088" s="15">
        <v>10640.01</v>
      </c>
      <c r="L4088" s="15"/>
      <c r="M4088" s="66" t="str">
        <f>TEXT(Table2[[#This Row],[Gd.Dt]],"mmm-yy")</f>
        <v>Oct-22</v>
      </c>
      <c r="N4088" s="46" t="str">
        <f>MID(Table2[[#This Row],[BE]],6,2)</f>
        <v>IB</v>
      </c>
      <c r="O4088" s="46" t="str">
        <f>IF(Table2[[#This Row],[Type]]="IB","EOU",IF(Table2[[#This Row],[Type]]="MB","Local","492"))</f>
        <v>EOU</v>
      </c>
      <c r="P4088" s="46">
        <f>ROUND(Table2[[#This Row],[Cons]]/Table2[[#This Row],[Qty.]],5)</f>
        <v>7.0000000000000007E-2</v>
      </c>
      <c r="Q4088" s="46" t="b">
        <f>EXACT(Table2[[#This Row],[rate]],Table2[[#This Row],[Check]])</f>
        <v>1</v>
      </c>
      <c r="R4088" s="46"/>
      <c r="S4088" s="46" t="str">
        <f>IF(Table2[[#This Row],[SRO]]="EOU",VLOOKUP(Table2[[#This Row],[BE]],[2]GD.List!$C$3:$N$5014,12,0),IF(Table2[[#This Row],[SRO]]="Local","Polyester Staple Fibre","SRO 492"))</f>
        <v>Textile Dyes</v>
      </c>
    </row>
    <row r="4089" spans="1:19" x14ac:dyDescent="0.25">
      <c r="A4089" s="120" t="s">
        <v>2992</v>
      </c>
      <c r="B4089" s="116" t="s">
        <v>2989</v>
      </c>
      <c r="C4089" s="165">
        <v>654</v>
      </c>
      <c r="D4089" s="117">
        <v>5402.33</v>
      </c>
      <c r="E4089" s="147" t="s">
        <v>2991</v>
      </c>
      <c r="F4089" s="116" t="s">
        <v>2996</v>
      </c>
      <c r="G4089" s="471">
        <v>44841</v>
      </c>
      <c r="H4089" s="82">
        <v>6236778.7199999997</v>
      </c>
      <c r="I4089" s="197">
        <v>0.99009999999999998</v>
      </c>
      <c r="J4089" s="15">
        <v>384</v>
      </c>
      <c r="K4089" s="15">
        <v>387.84</v>
      </c>
      <c r="L4089" s="15"/>
      <c r="M4089" s="66" t="str">
        <f>TEXT(Table2[[#This Row],[Gd.Dt]],"mmm-yy")</f>
        <v>Oct-22</v>
      </c>
      <c r="N4089" s="46" t="str">
        <f>MID(Table2[[#This Row],[BE]],6,2)</f>
        <v>IB</v>
      </c>
      <c r="O4089" s="46" t="str">
        <f>IF(Table2[[#This Row],[Type]]="IB","EOU",IF(Table2[[#This Row],[Type]]="MB","Local","492"))</f>
        <v>EOU</v>
      </c>
      <c r="P4089" s="46">
        <f>ROUND(Table2[[#This Row],[Cons]]/Table2[[#This Row],[Qty.]],5)</f>
        <v>0.99009999999999998</v>
      </c>
      <c r="Q4089" s="46" t="b">
        <f>EXACT(Table2[[#This Row],[rate]],Table2[[#This Row],[Check]])</f>
        <v>1</v>
      </c>
      <c r="R4089" s="46"/>
      <c r="S4089" s="46" t="str">
        <f>IF(Table2[[#This Row],[SRO]]="EOU",VLOOKUP(Table2[[#This Row],[BE]],[2]GD.List!$C$3:$N$5014,12,0),IF(Table2[[#This Row],[SRO]]="Local","Polyester Staple Fibre","SRO 492"))</f>
        <v>Polyester Filament Yarn</v>
      </c>
    </row>
    <row r="4090" spans="1:19" x14ac:dyDescent="0.25">
      <c r="A4090" s="119" t="s">
        <v>2993</v>
      </c>
      <c r="B4090" s="119" t="s">
        <v>2989</v>
      </c>
      <c r="C4090" s="170">
        <v>654</v>
      </c>
      <c r="D4090" s="171">
        <v>5402.33</v>
      </c>
      <c r="E4090" s="27" t="s">
        <v>2991</v>
      </c>
      <c r="F4090" s="119" t="s">
        <v>2996</v>
      </c>
      <c r="G4090" s="28">
        <v>44841</v>
      </c>
      <c r="H4090" s="172">
        <v>6236778.7199999997</v>
      </c>
      <c r="I4090" s="33">
        <v>0.99009999999999998</v>
      </c>
      <c r="J4090" s="30">
        <v>381.35</v>
      </c>
      <c r="K4090" s="30">
        <v>385.16</v>
      </c>
      <c r="L4090" s="30"/>
      <c r="M4090" s="67" t="str">
        <f>TEXT(Table2[[#This Row],[Gd.Dt]],"mmm-yy")</f>
        <v>Oct-22</v>
      </c>
      <c r="N4090" s="47" t="str">
        <f>MID(Table2[[#This Row],[BE]],6,2)</f>
        <v>IB</v>
      </c>
      <c r="O4090" s="47" t="str">
        <f>IF(Table2[[#This Row],[Type]]="IB","EOU",IF(Table2[[#This Row],[Type]]="MB","Local","492"))</f>
        <v>EOU</v>
      </c>
      <c r="P4090" s="47">
        <f>ROUND(Table2[[#This Row],[Cons]]/Table2[[#This Row],[Qty.]],5)</f>
        <v>0.99011000000000005</v>
      </c>
      <c r="Q4090" s="47" t="b">
        <f>EXACT(Table2[[#This Row],[rate]],Table2[[#This Row],[Check]])</f>
        <v>0</v>
      </c>
      <c r="R4090" s="47"/>
      <c r="S4090" s="47" t="str">
        <f>IF(Table2[[#This Row],[SRO]]="EOU",VLOOKUP(Table2[[#This Row],[BE]],[2]GD.List!$C$3:$N$5014,12,0),IF(Table2[[#This Row],[SRO]]="Local","Polyester Staple Fibre","SRO 492"))</f>
        <v>Polyester Yarn</v>
      </c>
    </row>
    <row r="4091" spans="1:19" x14ac:dyDescent="0.25">
      <c r="A4091" s="116" t="s">
        <v>1</v>
      </c>
      <c r="B4091" s="116" t="s">
        <v>2998</v>
      </c>
      <c r="C4091" s="165">
        <v>2532</v>
      </c>
      <c r="D4091" s="117">
        <v>2701.12</v>
      </c>
      <c r="E4091" s="147" t="s">
        <v>3000</v>
      </c>
      <c r="F4091" s="116" t="s">
        <v>3002</v>
      </c>
      <c r="G4091" s="471">
        <v>44843</v>
      </c>
      <c r="H4091" s="82">
        <v>35004174.469999999</v>
      </c>
      <c r="I4091" s="197">
        <v>0.4</v>
      </c>
      <c r="J4091" s="15">
        <v>6830.8</v>
      </c>
      <c r="K4091" s="15">
        <v>17077</v>
      </c>
      <c r="L4091" s="15"/>
      <c r="M4091" s="66" t="str">
        <f>TEXT(Table2[[#This Row],[Gd.Dt]],"mmm-yy")</f>
        <v>Oct-22</v>
      </c>
      <c r="N4091" s="46" t="str">
        <f>MID(Table2[[#This Row],[BE]],6,2)</f>
        <v>IB</v>
      </c>
      <c r="O4091" s="46" t="str">
        <f>IF(Table2[[#This Row],[Type]]="IB","EOU",IF(Table2[[#This Row],[Type]]="MB","Local","492"))</f>
        <v>EOU</v>
      </c>
      <c r="P4091" s="46">
        <f>ROUND(Table2[[#This Row],[Cons]]/Table2[[#This Row],[Qty.]],5)</f>
        <v>0.4</v>
      </c>
      <c r="Q4091" s="46" t="b">
        <f>EXACT(Table2[[#This Row],[rate]],Table2[[#This Row],[Check]])</f>
        <v>1</v>
      </c>
      <c r="R4091" s="46"/>
      <c r="S4091" s="46" t="str">
        <f>IF(Table2[[#This Row],[SRO]]="EOU",VLOOKUP(Table2[[#This Row],[BE]],[2]GD.List!$C$3:$N$5014,12,0),IF(Table2[[#This Row],[SRO]]="Local","Polyester Staple Fibre","SRO 492"))</f>
        <v>Textile Coal</v>
      </c>
    </row>
    <row r="4092" spans="1:19" x14ac:dyDescent="0.25">
      <c r="A4092" s="116" t="s">
        <v>1</v>
      </c>
      <c r="B4092" s="116" t="s">
        <v>2998</v>
      </c>
      <c r="C4092" s="165">
        <v>2532</v>
      </c>
      <c r="D4092" s="117">
        <v>2701.12</v>
      </c>
      <c r="E4092" s="147" t="s">
        <v>3000</v>
      </c>
      <c r="F4092" s="116" t="s">
        <v>3002</v>
      </c>
      <c r="G4092" s="471">
        <v>44843</v>
      </c>
      <c r="H4092" s="82">
        <v>35004174.469999999</v>
      </c>
      <c r="I4092" s="197">
        <v>0.39999999999999997</v>
      </c>
      <c r="J4092" s="15">
        <v>241.2</v>
      </c>
      <c r="K4092" s="15">
        <v>603</v>
      </c>
      <c r="L4092" s="15"/>
      <c r="M4092" s="66" t="str">
        <f>TEXT(Table2[[#This Row],[Gd.Dt]],"mmm-yy")</f>
        <v>Oct-22</v>
      </c>
      <c r="N4092" s="46" t="str">
        <f>MID(Table2[[#This Row],[BE]],6,2)</f>
        <v>IB</v>
      </c>
      <c r="O4092" s="46" t="str">
        <f>IF(Table2[[#This Row],[Type]]="IB","EOU",IF(Table2[[#This Row],[Type]]="MB","Local","492"))</f>
        <v>EOU</v>
      </c>
      <c r="P4092" s="46">
        <f>ROUND(Table2[[#This Row],[Cons]]/Table2[[#This Row],[Qty.]],5)</f>
        <v>0.4</v>
      </c>
      <c r="Q4092" s="46" t="b">
        <f>EXACT(Table2[[#This Row],[rate]],Table2[[#This Row],[Check]])</f>
        <v>1</v>
      </c>
      <c r="R4092" s="46"/>
      <c r="S4092" s="46" t="str">
        <f>IF(Table2[[#This Row],[SRO]]="EOU",VLOOKUP(Table2[[#This Row],[BE]],[2]GD.List!$C$3:$N$5014,12,0),IF(Table2[[#This Row],[SRO]]="Local","Polyester Staple Fibre","SRO 492"))</f>
        <v>Textile Coal</v>
      </c>
    </row>
    <row r="4093" spans="1:19" x14ac:dyDescent="0.25">
      <c r="A4093" s="120" t="s">
        <v>1</v>
      </c>
      <c r="B4093" s="116" t="s">
        <v>2997</v>
      </c>
      <c r="C4093" s="165">
        <v>41745</v>
      </c>
      <c r="D4093" s="117">
        <v>2701.12</v>
      </c>
      <c r="E4093" s="147" t="s">
        <v>2999</v>
      </c>
      <c r="F4093" s="116" t="s">
        <v>3001</v>
      </c>
      <c r="G4093" s="471">
        <v>44842</v>
      </c>
      <c r="H4093" s="82">
        <v>37176694.619999997</v>
      </c>
      <c r="I4093" s="197">
        <v>0.39999999999999997</v>
      </c>
      <c r="J4093" s="15">
        <v>3829.2</v>
      </c>
      <c r="K4093" s="15">
        <v>9573</v>
      </c>
      <c r="L4093" s="15"/>
      <c r="M4093" s="66" t="str">
        <f>TEXT(Table2[[#This Row],[Gd.Dt]],"mmm-yy")</f>
        <v>Oct-22</v>
      </c>
      <c r="N4093" s="46" t="str">
        <f>MID(Table2[[#This Row],[BE]],6,2)</f>
        <v>IB</v>
      </c>
      <c r="O4093" s="46" t="str">
        <f>IF(Table2[[#This Row],[Type]]="IB","EOU",IF(Table2[[#This Row],[Type]]="MB","Local","492"))</f>
        <v>EOU</v>
      </c>
      <c r="P4093" s="46">
        <f>ROUND(Table2[[#This Row],[Cons]]/Table2[[#This Row],[Qty.]],5)</f>
        <v>0.4</v>
      </c>
      <c r="Q4093" s="46" t="b">
        <f>EXACT(Table2[[#This Row],[rate]],Table2[[#This Row],[Check]])</f>
        <v>1</v>
      </c>
      <c r="R4093" s="46"/>
      <c r="S4093" s="46" t="str">
        <f>IF(Table2[[#This Row],[SRO]]="EOU",VLOOKUP(Table2[[#This Row],[BE]],[2]GD.List!$C$3:$N$5014,12,0),IF(Table2[[#This Row],[SRO]]="Local","Polyester Staple Fibre","SRO 492"))</f>
        <v>Textile Coal</v>
      </c>
    </row>
    <row r="4094" spans="1:19" x14ac:dyDescent="0.25">
      <c r="A4094" s="120" t="s">
        <v>1477</v>
      </c>
      <c r="B4094" s="116" t="s">
        <v>2997</v>
      </c>
      <c r="C4094" s="165">
        <v>41745</v>
      </c>
      <c r="D4094" s="117">
        <v>2513.1</v>
      </c>
      <c r="E4094" s="147" t="s">
        <v>2999</v>
      </c>
      <c r="F4094" s="116" t="s">
        <v>3001</v>
      </c>
      <c r="G4094" s="471">
        <v>44842</v>
      </c>
      <c r="H4094" s="82">
        <v>37176694.619999997</v>
      </c>
      <c r="I4094" s="197">
        <v>0.04</v>
      </c>
      <c r="J4094" s="15">
        <v>382.92</v>
      </c>
      <c r="K4094" s="15">
        <v>9573</v>
      </c>
      <c r="L4094" s="15"/>
      <c r="M4094" s="66" t="str">
        <f>TEXT(Table2[[#This Row],[Gd.Dt]],"mmm-yy")</f>
        <v>Oct-22</v>
      </c>
      <c r="N4094" s="46" t="str">
        <f>MID(Table2[[#This Row],[BE]],6,2)</f>
        <v>IB</v>
      </c>
      <c r="O4094" s="46" t="str">
        <f>IF(Table2[[#This Row],[Type]]="IB","EOU",IF(Table2[[#This Row],[Type]]="MB","Local","492"))</f>
        <v>EOU</v>
      </c>
      <c r="P4094" s="46">
        <f>ROUND(Table2[[#This Row],[Cons]]/Table2[[#This Row],[Qty.]],5)</f>
        <v>0.04</v>
      </c>
      <c r="Q4094" s="46" t="b">
        <f>EXACT(Table2[[#This Row],[rate]],Table2[[#This Row],[Check]])</f>
        <v>1</v>
      </c>
      <c r="R4094" s="46"/>
      <c r="S4094" s="46" t="str">
        <f>IF(Table2[[#This Row],[SRO]]="EOU",VLOOKUP(Table2[[#This Row],[BE]],[2]GD.List!$C$3:$N$5014,12,0),IF(Table2[[#This Row],[SRO]]="Local","Polyester Staple Fibre","SRO 492"))</f>
        <v>Textile Chemical</v>
      </c>
    </row>
    <row r="4095" spans="1:19" x14ac:dyDescent="0.25">
      <c r="A4095" s="119" t="s">
        <v>2733</v>
      </c>
      <c r="B4095" s="116" t="s">
        <v>2998</v>
      </c>
      <c r="C4095" s="165">
        <v>2532</v>
      </c>
      <c r="D4095" s="117">
        <v>2847</v>
      </c>
      <c r="E4095" s="147" t="s">
        <v>3000</v>
      </c>
      <c r="F4095" s="116" t="s">
        <v>3002</v>
      </c>
      <c r="G4095" s="471">
        <v>44843</v>
      </c>
      <c r="H4095" s="82">
        <v>35004174.469999999</v>
      </c>
      <c r="I4095" s="197">
        <v>0.03</v>
      </c>
      <c r="J4095" s="15">
        <v>18.09</v>
      </c>
      <c r="K4095" s="15">
        <v>603</v>
      </c>
      <c r="L4095" s="15"/>
      <c r="M4095" s="66" t="str">
        <f>TEXT(Table2[[#This Row],[Gd.Dt]],"mmm-yy")</f>
        <v>Oct-22</v>
      </c>
      <c r="N4095" s="46" t="str">
        <f>MID(Table2[[#This Row],[BE]],6,2)</f>
        <v>IB</v>
      </c>
      <c r="O4095" s="46" t="str">
        <f>IF(Table2[[#This Row],[Type]]="IB","EOU",IF(Table2[[#This Row],[Type]]="MB","Local","492"))</f>
        <v>EOU</v>
      </c>
      <c r="P4095" s="46">
        <f>ROUND(Table2[[#This Row],[Cons]]/Table2[[#This Row],[Qty.]],5)</f>
        <v>0.03</v>
      </c>
      <c r="Q4095" s="46" t="b">
        <f>EXACT(Table2[[#This Row],[rate]],Table2[[#This Row],[Check]])</f>
        <v>1</v>
      </c>
      <c r="R4095" s="46"/>
      <c r="S4095" s="46" t="str">
        <f>IF(Table2[[#This Row],[SRO]]="EOU",VLOOKUP(Table2[[#This Row],[BE]],[2]GD.List!$C$3:$N$5014,12,0),IF(Table2[[#This Row],[SRO]]="Local","Polyester Staple Fibre","SRO 492"))</f>
        <v>Textile Chemical</v>
      </c>
    </row>
    <row r="4096" spans="1:19" x14ac:dyDescent="0.25">
      <c r="A4096" s="119" t="s">
        <v>2733</v>
      </c>
      <c r="B4096" s="116" t="s">
        <v>2998</v>
      </c>
      <c r="C4096" s="165">
        <v>2532</v>
      </c>
      <c r="D4096" s="117">
        <v>2847</v>
      </c>
      <c r="E4096" s="147" t="s">
        <v>3000</v>
      </c>
      <c r="F4096" s="116" t="s">
        <v>3002</v>
      </c>
      <c r="G4096" s="471">
        <v>44843</v>
      </c>
      <c r="H4096" s="82">
        <v>35004174.469999999</v>
      </c>
      <c r="I4096" s="197">
        <v>2.9999999999999995E-2</v>
      </c>
      <c r="J4096" s="15">
        <v>512.30999999999995</v>
      </c>
      <c r="K4096" s="15">
        <v>17077</v>
      </c>
      <c r="L4096" s="15"/>
      <c r="M4096" s="66" t="str">
        <f>TEXT(Table2[[#This Row],[Gd.Dt]],"mmm-yy")</f>
        <v>Oct-22</v>
      </c>
      <c r="N4096" s="46" t="str">
        <f>MID(Table2[[#This Row],[BE]],6,2)</f>
        <v>IB</v>
      </c>
      <c r="O4096" s="46" t="str">
        <f>IF(Table2[[#This Row],[Type]]="IB","EOU",IF(Table2[[#This Row],[Type]]="MB","Local","492"))</f>
        <v>EOU</v>
      </c>
      <c r="P4096" s="46">
        <f>ROUND(Table2[[#This Row],[Cons]]/Table2[[#This Row],[Qty.]],5)</f>
        <v>0.03</v>
      </c>
      <c r="Q4096" s="46" t="b">
        <f>EXACT(Table2[[#This Row],[rate]],Table2[[#This Row],[Check]])</f>
        <v>1</v>
      </c>
      <c r="R4096" s="46"/>
      <c r="S4096" s="46" t="str">
        <f>IF(Table2[[#This Row],[SRO]]="EOU",VLOOKUP(Table2[[#This Row],[BE]],[2]GD.List!$C$3:$N$5014,12,0),IF(Table2[[#This Row],[SRO]]="Local","Polyester Staple Fibre","SRO 492"))</f>
        <v>Textile Chemical</v>
      </c>
    </row>
    <row r="4097" spans="1:19" x14ac:dyDescent="0.25">
      <c r="A4097" s="120" t="s">
        <v>2733</v>
      </c>
      <c r="B4097" s="116" t="s">
        <v>2997</v>
      </c>
      <c r="C4097" s="165">
        <v>41745</v>
      </c>
      <c r="D4097" s="117">
        <v>2847</v>
      </c>
      <c r="E4097" s="147" t="s">
        <v>2999</v>
      </c>
      <c r="F4097" s="116" t="s">
        <v>3001</v>
      </c>
      <c r="G4097" s="471">
        <v>44842</v>
      </c>
      <c r="H4097" s="82">
        <v>37176694.619999997</v>
      </c>
      <c r="I4097" s="197">
        <v>0.03</v>
      </c>
      <c r="J4097" s="15">
        <v>287.19</v>
      </c>
      <c r="K4097" s="15">
        <v>9573</v>
      </c>
      <c r="L4097" s="15"/>
      <c r="M4097" s="66" t="str">
        <f>TEXT(Table2[[#This Row],[Gd.Dt]],"mmm-yy")</f>
        <v>Oct-22</v>
      </c>
      <c r="N4097" s="46" t="str">
        <f>MID(Table2[[#This Row],[BE]],6,2)</f>
        <v>IB</v>
      </c>
      <c r="O4097" s="46" t="str">
        <f>IF(Table2[[#This Row],[Type]]="IB","EOU",IF(Table2[[#This Row],[Type]]="MB","Local","492"))</f>
        <v>EOU</v>
      </c>
      <c r="P4097" s="46">
        <f>ROUND(Table2[[#This Row],[Cons]]/Table2[[#This Row],[Qty.]],5)</f>
        <v>0.03</v>
      </c>
      <c r="Q4097" s="46" t="b">
        <f>EXACT(Table2[[#This Row],[rate]],Table2[[#This Row],[Check]])</f>
        <v>1</v>
      </c>
      <c r="R4097" s="46"/>
      <c r="S4097" s="46" t="str">
        <f>IF(Table2[[#This Row],[SRO]]="EOU",VLOOKUP(Table2[[#This Row],[BE]],[2]GD.List!$C$3:$N$5014,12,0),IF(Table2[[#This Row],[SRO]]="Local","Polyester Staple Fibre","SRO 492"))</f>
        <v>Textile Chemical</v>
      </c>
    </row>
    <row r="4098" spans="1:19" x14ac:dyDescent="0.25">
      <c r="A4098" s="119" t="s">
        <v>2904</v>
      </c>
      <c r="B4098" s="116" t="s">
        <v>2998</v>
      </c>
      <c r="C4098" s="165">
        <v>2532</v>
      </c>
      <c r="D4098" s="117">
        <v>4810.29</v>
      </c>
      <c r="E4098" s="147" t="s">
        <v>3000</v>
      </c>
      <c r="F4098" s="116" t="s">
        <v>3002</v>
      </c>
      <c r="G4098" s="471">
        <v>44843</v>
      </c>
      <c r="H4098" s="82">
        <v>35004174.469999999</v>
      </c>
      <c r="I4098" s="197">
        <v>5.9999999999999991E-2</v>
      </c>
      <c r="J4098" s="15">
        <v>1024.6199999999999</v>
      </c>
      <c r="K4098" s="15">
        <v>17077</v>
      </c>
      <c r="L4098" s="15"/>
      <c r="M4098" s="66" t="str">
        <f>TEXT(Table2[[#This Row],[Gd.Dt]],"mmm-yy")</f>
        <v>Oct-22</v>
      </c>
      <c r="N4098" s="46" t="str">
        <f>MID(Table2[[#This Row],[BE]],6,2)</f>
        <v>IB</v>
      </c>
      <c r="O4098" s="46" t="str">
        <f>IF(Table2[[#This Row],[Type]]="IB","EOU",IF(Table2[[#This Row],[Type]]="MB","Local","492"))</f>
        <v>EOU</v>
      </c>
      <c r="P4098" s="46">
        <f>ROUND(Table2[[#This Row],[Cons]]/Table2[[#This Row],[Qty.]],5)</f>
        <v>0.06</v>
      </c>
      <c r="Q4098" s="46" t="b">
        <f>EXACT(Table2[[#This Row],[rate]],Table2[[#This Row],[Check]])</f>
        <v>1</v>
      </c>
      <c r="R4098" s="46"/>
      <c r="S4098" s="46" t="str">
        <f>IF(Table2[[#This Row],[SRO]]="EOU",VLOOKUP(Table2[[#This Row],[BE]],[2]GD.List!$C$3:$N$5014,12,0),IF(Table2[[#This Row],[SRO]]="Local","Polyester Staple Fibre","SRO 492"))</f>
        <v>Packing Material</v>
      </c>
    </row>
    <row r="4099" spans="1:19" x14ac:dyDescent="0.25">
      <c r="A4099" s="119" t="s">
        <v>2904</v>
      </c>
      <c r="B4099" s="119" t="s">
        <v>2997</v>
      </c>
      <c r="C4099" s="170">
        <v>41745</v>
      </c>
      <c r="D4099" s="171">
        <v>4810.29</v>
      </c>
      <c r="E4099" s="27" t="s">
        <v>2999</v>
      </c>
      <c r="F4099" s="119" t="s">
        <v>3001</v>
      </c>
      <c r="G4099" s="28">
        <v>44842</v>
      </c>
      <c r="H4099" s="172">
        <v>37176694.619999997</v>
      </c>
      <c r="I4099" s="33">
        <v>0.06</v>
      </c>
      <c r="J4099" s="30">
        <v>574.38</v>
      </c>
      <c r="K4099" s="30">
        <v>9573</v>
      </c>
      <c r="L4099" s="30"/>
      <c r="M4099" s="67" t="str">
        <f>TEXT(Table2[[#This Row],[Gd.Dt]],"mmm-yy")</f>
        <v>Oct-22</v>
      </c>
      <c r="N4099" s="47" t="str">
        <f>MID(Table2[[#This Row],[BE]],6,2)</f>
        <v>IB</v>
      </c>
      <c r="O4099" s="47" t="str">
        <f>IF(Table2[[#This Row],[Type]]="IB","EOU",IF(Table2[[#This Row],[Type]]="MB","Local","492"))</f>
        <v>EOU</v>
      </c>
      <c r="P4099" s="47">
        <f>ROUND(Table2[[#This Row],[Cons]]/Table2[[#This Row],[Qty.]],5)</f>
        <v>0.06</v>
      </c>
      <c r="Q4099" s="47" t="b">
        <f>EXACT(Table2[[#This Row],[rate]],Table2[[#This Row],[Check]])</f>
        <v>1</v>
      </c>
      <c r="R4099" s="47"/>
      <c r="S4099" s="47" t="str">
        <f>IF(Table2[[#This Row],[SRO]]="EOU",VLOOKUP(Table2[[#This Row],[BE]],[2]GD.List!$C$3:$N$5014,12,0),IF(Table2[[#This Row],[SRO]]="Local","Polyester Staple Fibre","SRO 492"))</f>
        <v>Packing Material</v>
      </c>
    </row>
    <row r="4100" spans="1:19" x14ac:dyDescent="0.25">
      <c r="A4100" s="504" t="s">
        <v>1</v>
      </c>
      <c r="B4100" s="504" t="s">
        <v>3004</v>
      </c>
      <c r="C4100" s="507">
        <v>48216</v>
      </c>
      <c r="D4100" s="509">
        <v>2701.12</v>
      </c>
      <c r="E4100" s="147" t="s">
        <v>3005</v>
      </c>
      <c r="F4100" s="504" t="s">
        <v>3006</v>
      </c>
      <c r="G4100" s="471">
        <v>44845</v>
      </c>
      <c r="H4100" s="511">
        <v>59969599</v>
      </c>
      <c r="I4100" s="197">
        <v>0.4</v>
      </c>
      <c r="J4100" s="513">
        <v>18900.8</v>
      </c>
      <c r="K4100" s="513">
        <v>47252</v>
      </c>
      <c r="L4100" s="513"/>
      <c r="M4100" s="515" t="str">
        <f>TEXT(Table2[[#This Row],[Gd.Dt]],"mmm-yy")</f>
        <v>Oct-22</v>
      </c>
      <c r="N4100" s="46" t="str">
        <f>MID(Table2[[#This Row],[BE]],6,2)</f>
        <v>IB</v>
      </c>
      <c r="O4100" s="46" t="str">
        <f>IF(Table2[[#This Row],[Type]]="IB","EOU",IF(Table2[[#This Row],[Type]]="MB","Local","492"))</f>
        <v>EOU</v>
      </c>
      <c r="P4100" s="46">
        <f>ROUND(Table2[[#This Row],[Cons]]/Table2[[#This Row],[Qty.]],5)</f>
        <v>0.4</v>
      </c>
      <c r="Q4100" s="46" t="b">
        <f>EXACT(Table2[[#This Row],[rate]],Table2[[#This Row],[Check]])</f>
        <v>1</v>
      </c>
      <c r="R4100" s="46"/>
      <c r="S4100" s="46" t="str">
        <f>IF(Table2[[#This Row],[SRO]]="EOU",VLOOKUP(Table2[[#This Row],[BE]],[2]GD.List!$C$3:$N$5014,12,0),IF(Table2[[#This Row],[SRO]]="Local","Polyester Staple Fibre","SRO 492"))</f>
        <v>Textile Coal</v>
      </c>
    </row>
    <row r="4101" spans="1:19" x14ac:dyDescent="0.25">
      <c r="A4101" s="504" t="s">
        <v>1</v>
      </c>
      <c r="B4101" s="504" t="s">
        <v>3007</v>
      </c>
      <c r="C4101" s="507">
        <v>20154</v>
      </c>
      <c r="D4101" s="509">
        <v>2701.12</v>
      </c>
      <c r="E4101" s="147" t="s">
        <v>3008</v>
      </c>
      <c r="F4101" s="504" t="s">
        <v>3009</v>
      </c>
      <c r="G4101" s="471">
        <v>44844</v>
      </c>
      <c r="H4101" s="511">
        <v>17821605.949999999</v>
      </c>
      <c r="I4101" s="197">
        <v>0.4</v>
      </c>
      <c r="J4101" s="513">
        <v>3444</v>
      </c>
      <c r="K4101" s="513">
        <v>8610</v>
      </c>
      <c r="L4101" s="513"/>
      <c r="M4101" s="515" t="str">
        <f>TEXT(Table2[[#This Row],[Gd.Dt]],"mmm-yy")</f>
        <v>Oct-22</v>
      </c>
      <c r="N4101" s="46" t="str">
        <f>MID(Table2[[#This Row],[BE]],6,2)</f>
        <v>IB</v>
      </c>
      <c r="O4101" s="46" t="str">
        <f>IF(Table2[[#This Row],[Type]]="IB","EOU",IF(Table2[[#This Row],[Type]]="MB","Local","492"))</f>
        <v>EOU</v>
      </c>
      <c r="P4101" s="46">
        <f>ROUND(Table2[[#This Row],[Cons]]/Table2[[#This Row],[Qty.]],5)</f>
        <v>0.4</v>
      </c>
      <c r="Q4101" s="46" t="b">
        <f>EXACT(Table2[[#This Row],[rate]],Table2[[#This Row],[Check]])</f>
        <v>1</v>
      </c>
      <c r="R4101" s="46"/>
      <c r="S4101" s="46" t="str">
        <f>IF(Table2[[#This Row],[SRO]]="EOU",VLOOKUP(Table2[[#This Row],[BE]],[2]GD.List!$C$3:$N$5014,12,0),IF(Table2[[#This Row],[SRO]]="Local","Polyester Staple Fibre","SRO 492"))</f>
        <v>Textile Coal</v>
      </c>
    </row>
    <row r="4102" spans="1:19" x14ac:dyDescent="0.25">
      <c r="A4102" s="505" t="s">
        <v>1</v>
      </c>
      <c r="B4102" s="504" t="s">
        <v>3010</v>
      </c>
      <c r="C4102" s="507">
        <v>32840</v>
      </c>
      <c r="D4102" s="509">
        <v>2701.12</v>
      </c>
      <c r="E4102" s="147" t="s">
        <v>3011</v>
      </c>
      <c r="F4102" s="504" t="s">
        <v>3012</v>
      </c>
      <c r="G4102" s="471">
        <v>44845</v>
      </c>
      <c r="H4102" s="511">
        <v>24673404.59</v>
      </c>
      <c r="I4102" s="197">
        <v>0.4</v>
      </c>
      <c r="J4102" s="513">
        <v>6310</v>
      </c>
      <c r="K4102" s="513">
        <v>15775</v>
      </c>
      <c r="L4102" s="513"/>
      <c r="M4102" s="515" t="str">
        <f>TEXT(Table2[[#This Row],[Gd.Dt]],"mmm-yy")</f>
        <v>Oct-22</v>
      </c>
      <c r="N4102" s="46" t="str">
        <f>MID(Table2[[#This Row],[BE]],6,2)</f>
        <v>IB</v>
      </c>
      <c r="O4102" s="46" t="str">
        <f>IF(Table2[[#This Row],[Type]]="IB","EOU",IF(Table2[[#This Row],[Type]]="MB","Local","492"))</f>
        <v>EOU</v>
      </c>
      <c r="P4102" s="46">
        <f>ROUND(Table2[[#This Row],[Cons]]/Table2[[#This Row],[Qty.]],5)</f>
        <v>0.4</v>
      </c>
      <c r="Q4102" s="46" t="b">
        <f>EXACT(Table2[[#This Row],[rate]],Table2[[#This Row],[Check]])</f>
        <v>1</v>
      </c>
      <c r="R4102" s="46"/>
      <c r="S4102" s="46" t="str">
        <f>IF(Table2[[#This Row],[SRO]]="EOU",VLOOKUP(Table2[[#This Row],[BE]],[2]GD.List!$C$3:$N$5014,12,0),IF(Table2[[#This Row],[SRO]]="Local","Polyester Staple Fibre","SRO 492"))</f>
        <v>Textile Coal</v>
      </c>
    </row>
    <row r="4103" spans="1:19" x14ac:dyDescent="0.25">
      <c r="A4103" s="506" t="s">
        <v>2733</v>
      </c>
      <c r="B4103" s="504" t="s">
        <v>3004</v>
      </c>
      <c r="C4103" s="507">
        <v>48216</v>
      </c>
      <c r="D4103" s="509">
        <v>2847</v>
      </c>
      <c r="E4103" s="147" t="s">
        <v>3005</v>
      </c>
      <c r="F4103" s="504" t="s">
        <v>3006</v>
      </c>
      <c r="G4103" s="471">
        <v>44845</v>
      </c>
      <c r="H4103" s="511">
        <v>59969599</v>
      </c>
      <c r="I4103" s="197">
        <v>0.03</v>
      </c>
      <c r="J4103" s="513">
        <v>1417.56</v>
      </c>
      <c r="K4103" s="513">
        <v>47252</v>
      </c>
      <c r="L4103" s="513"/>
      <c r="M4103" s="515" t="str">
        <f>TEXT(Table2[[#This Row],[Gd.Dt]],"mmm-yy")</f>
        <v>Oct-22</v>
      </c>
      <c r="N4103" s="46" t="str">
        <f>MID(Table2[[#This Row],[BE]],6,2)</f>
        <v>IB</v>
      </c>
      <c r="O4103" s="46" t="str">
        <f>IF(Table2[[#This Row],[Type]]="IB","EOU",IF(Table2[[#This Row],[Type]]="MB","Local","492"))</f>
        <v>EOU</v>
      </c>
      <c r="P4103" s="46">
        <f>ROUND(Table2[[#This Row],[Cons]]/Table2[[#This Row],[Qty.]],5)</f>
        <v>0.03</v>
      </c>
      <c r="Q4103" s="46" t="b">
        <f>EXACT(Table2[[#This Row],[rate]],Table2[[#This Row],[Check]])</f>
        <v>1</v>
      </c>
      <c r="R4103" s="46"/>
      <c r="S4103" s="46" t="str">
        <f>IF(Table2[[#This Row],[SRO]]="EOU",VLOOKUP(Table2[[#This Row],[BE]],[2]GD.List!$C$3:$N$5014,12,0),IF(Table2[[#This Row],[SRO]]="Local","Polyester Staple Fibre","SRO 492"))</f>
        <v>Textile Chemical</v>
      </c>
    </row>
    <row r="4104" spans="1:19" x14ac:dyDescent="0.25">
      <c r="A4104" s="506" t="s">
        <v>2733</v>
      </c>
      <c r="B4104" s="504" t="s">
        <v>3007</v>
      </c>
      <c r="C4104" s="507">
        <v>20154</v>
      </c>
      <c r="D4104" s="509">
        <v>2847</v>
      </c>
      <c r="E4104" s="147" t="s">
        <v>3008</v>
      </c>
      <c r="F4104" s="504" t="s">
        <v>3009</v>
      </c>
      <c r="G4104" s="471">
        <v>44844</v>
      </c>
      <c r="H4104" s="511">
        <v>17821605.949999999</v>
      </c>
      <c r="I4104" s="197">
        <v>0.03</v>
      </c>
      <c r="J4104" s="513">
        <v>258.3</v>
      </c>
      <c r="K4104" s="513">
        <v>8610</v>
      </c>
      <c r="L4104" s="513"/>
      <c r="M4104" s="515" t="str">
        <f>TEXT(Table2[[#This Row],[Gd.Dt]],"mmm-yy")</f>
        <v>Oct-22</v>
      </c>
      <c r="N4104" s="46" t="str">
        <f>MID(Table2[[#This Row],[BE]],6,2)</f>
        <v>IB</v>
      </c>
      <c r="O4104" s="46" t="str">
        <f>IF(Table2[[#This Row],[Type]]="IB","EOU",IF(Table2[[#This Row],[Type]]="MB","Local","492"))</f>
        <v>EOU</v>
      </c>
      <c r="P4104" s="46">
        <f>ROUND(Table2[[#This Row],[Cons]]/Table2[[#This Row],[Qty.]],5)</f>
        <v>0.03</v>
      </c>
      <c r="Q4104" s="46" t="b">
        <f>EXACT(Table2[[#This Row],[rate]],Table2[[#This Row],[Check]])</f>
        <v>1</v>
      </c>
      <c r="R4104" s="46"/>
      <c r="S4104" s="46" t="str">
        <f>IF(Table2[[#This Row],[SRO]]="EOU",VLOOKUP(Table2[[#This Row],[BE]],[2]GD.List!$C$3:$N$5014,12,0),IF(Table2[[#This Row],[SRO]]="Local","Polyester Staple Fibre","SRO 492"))</f>
        <v>Textile Chemical</v>
      </c>
    </row>
    <row r="4105" spans="1:19" x14ac:dyDescent="0.25">
      <c r="A4105" s="505" t="s">
        <v>2733</v>
      </c>
      <c r="B4105" s="504" t="s">
        <v>3010</v>
      </c>
      <c r="C4105" s="507">
        <v>32840</v>
      </c>
      <c r="D4105" s="509">
        <v>2847</v>
      </c>
      <c r="E4105" s="147" t="s">
        <v>3011</v>
      </c>
      <c r="F4105" s="504" t="s">
        <v>3012</v>
      </c>
      <c r="G4105" s="471">
        <v>44845</v>
      </c>
      <c r="H4105" s="511">
        <v>24673404.59</v>
      </c>
      <c r="I4105" s="197">
        <v>0.03</v>
      </c>
      <c r="J4105" s="513">
        <v>473.25</v>
      </c>
      <c r="K4105" s="513">
        <v>15775</v>
      </c>
      <c r="L4105" s="513"/>
      <c r="M4105" s="515" t="str">
        <f>TEXT(Table2[[#This Row],[Gd.Dt]],"mmm-yy")</f>
        <v>Oct-22</v>
      </c>
      <c r="N4105" s="46" t="str">
        <f>MID(Table2[[#This Row],[BE]],6,2)</f>
        <v>IB</v>
      </c>
      <c r="O4105" s="46" t="str">
        <f>IF(Table2[[#This Row],[Type]]="IB","EOU",IF(Table2[[#This Row],[Type]]="MB","Local","492"))</f>
        <v>EOU</v>
      </c>
      <c r="P4105" s="46">
        <f>ROUND(Table2[[#This Row],[Cons]]/Table2[[#This Row],[Qty.]],5)</f>
        <v>0.03</v>
      </c>
      <c r="Q4105" s="46" t="b">
        <f>EXACT(Table2[[#This Row],[rate]],Table2[[#This Row],[Check]])</f>
        <v>1</v>
      </c>
      <c r="R4105" s="46"/>
      <c r="S4105" s="46" t="str">
        <f>IF(Table2[[#This Row],[SRO]]="EOU",VLOOKUP(Table2[[#This Row],[BE]],[2]GD.List!$C$3:$N$5014,12,0),IF(Table2[[#This Row],[SRO]]="Local","Polyester Staple Fibre","SRO 492"))</f>
        <v>Textile Chemical</v>
      </c>
    </row>
    <row r="4106" spans="1:19" x14ac:dyDescent="0.25">
      <c r="A4106" s="505" t="s">
        <v>2903</v>
      </c>
      <c r="B4106" s="504" t="s">
        <v>3004</v>
      </c>
      <c r="C4106" s="507">
        <v>48216</v>
      </c>
      <c r="D4106" s="509">
        <v>3215.1990000000001</v>
      </c>
      <c r="E4106" s="147" t="s">
        <v>3005</v>
      </c>
      <c r="F4106" s="504" t="s">
        <v>3006</v>
      </c>
      <c r="G4106" s="471">
        <v>44845</v>
      </c>
      <c r="H4106" s="511">
        <v>59969599</v>
      </c>
      <c r="I4106" s="197">
        <v>7.0000000000000007E-2</v>
      </c>
      <c r="J4106" s="513">
        <v>3307.64</v>
      </c>
      <c r="K4106" s="513">
        <v>47252</v>
      </c>
      <c r="L4106" s="513"/>
      <c r="M4106" s="515" t="str">
        <f>TEXT(Table2[[#This Row],[Gd.Dt]],"mmm-yy")</f>
        <v>Oct-22</v>
      </c>
      <c r="N4106" s="46" t="str">
        <f>MID(Table2[[#This Row],[BE]],6,2)</f>
        <v>IB</v>
      </c>
      <c r="O4106" s="46" t="str">
        <f>IF(Table2[[#This Row],[Type]]="IB","EOU",IF(Table2[[#This Row],[Type]]="MB","Local","492"))</f>
        <v>EOU</v>
      </c>
      <c r="P4106" s="46">
        <f>ROUND(Table2[[#This Row],[Cons]]/Table2[[#This Row],[Qty.]],5)</f>
        <v>7.0000000000000007E-2</v>
      </c>
      <c r="Q4106" s="46" t="b">
        <f>EXACT(Table2[[#This Row],[rate]],Table2[[#This Row],[Check]])</f>
        <v>1</v>
      </c>
      <c r="R4106" s="46"/>
      <c r="S4106" s="46" t="str">
        <f>IF(Table2[[#This Row],[SRO]]="EOU",VLOOKUP(Table2[[#This Row],[BE]],[2]GD.List!$C$3:$N$5014,12,0),IF(Table2[[#This Row],[SRO]]="Local","Polyester Staple Fibre","SRO 492"))</f>
        <v>Textile Dyes</v>
      </c>
    </row>
    <row r="4107" spans="1:19" x14ac:dyDescent="0.25">
      <c r="A4107" s="506" t="s">
        <v>2904</v>
      </c>
      <c r="B4107" s="504" t="s">
        <v>3004</v>
      </c>
      <c r="C4107" s="507">
        <v>48216</v>
      </c>
      <c r="D4107" s="509">
        <v>4810.29</v>
      </c>
      <c r="E4107" s="147" t="s">
        <v>3005</v>
      </c>
      <c r="F4107" s="504" t="s">
        <v>3006</v>
      </c>
      <c r="G4107" s="471">
        <v>44845</v>
      </c>
      <c r="H4107" s="511">
        <v>59969599</v>
      </c>
      <c r="I4107" s="197">
        <v>0.06</v>
      </c>
      <c r="J4107" s="513">
        <v>2835.12</v>
      </c>
      <c r="K4107" s="513">
        <v>47252</v>
      </c>
      <c r="L4107" s="513"/>
      <c r="M4107" s="515" t="str">
        <f>TEXT(Table2[[#This Row],[Gd.Dt]],"mmm-yy")</f>
        <v>Oct-22</v>
      </c>
      <c r="N4107" s="46" t="str">
        <f>MID(Table2[[#This Row],[BE]],6,2)</f>
        <v>IB</v>
      </c>
      <c r="O4107" s="46" t="str">
        <f>IF(Table2[[#This Row],[Type]]="IB","EOU",IF(Table2[[#This Row],[Type]]="MB","Local","492"))</f>
        <v>EOU</v>
      </c>
      <c r="P4107" s="46">
        <f>ROUND(Table2[[#This Row],[Cons]]/Table2[[#This Row],[Qty.]],5)</f>
        <v>0.06</v>
      </c>
      <c r="Q4107" s="46" t="b">
        <f>EXACT(Table2[[#This Row],[rate]],Table2[[#This Row],[Check]])</f>
        <v>1</v>
      </c>
      <c r="R4107" s="46"/>
      <c r="S4107" s="46" t="str">
        <f>IF(Table2[[#This Row],[SRO]]="EOU",VLOOKUP(Table2[[#This Row],[BE]],[2]GD.List!$C$3:$N$5014,12,0),IF(Table2[[#This Row],[SRO]]="Local","Polyester Staple Fibre","SRO 492"))</f>
        <v>Packing Material</v>
      </c>
    </row>
    <row r="4108" spans="1:19" x14ac:dyDescent="0.25">
      <c r="A4108" s="506" t="s">
        <v>2904</v>
      </c>
      <c r="B4108" s="504" t="s">
        <v>3007</v>
      </c>
      <c r="C4108" s="507">
        <v>20154</v>
      </c>
      <c r="D4108" s="509">
        <v>4810.29</v>
      </c>
      <c r="E4108" s="147" t="s">
        <v>3008</v>
      </c>
      <c r="F4108" s="504" t="s">
        <v>3009</v>
      </c>
      <c r="G4108" s="471">
        <v>44844</v>
      </c>
      <c r="H4108" s="511">
        <v>17821605.949999999</v>
      </c>
      <c r="I4108" s="197">
        <v>0.06</v>
      </c>
      <c r="J4108" s="513">
        <v>421.68</v>
      </c>
      <c r="K4108" s="513">
        <v>7028</v>
      </c>
      <c r="L4108" s="513"/>
      <c r="M4108" s="515" t="str">
        <f>TEXT(Table2[[#This Row],[Gd.Dt]],"mmm-yy")</f>
        <v>Oct-22</v>
      </c>
      <c r="N4108" s="46" t="str">
        <f>MID(Table2[[#This Row],[BE]],6,2)</f>
        <v>IB</v>
      </c>
      <c r="O4108" s="46" t="str">
        <f>IF(Table2[[#This Row],[Type]]="IB","EOU",IF(Table2[[#This Row],[Type]]="MB","Local","492"))</f>
        <v>EOU</v>
      </c>
      <c r="P4108" s="46">
        <f>ROUND(Table2[[#This Row],[Cons]]/Table2[[#This Row],[Qty.]],5)</f>
        <v>0.06</v>
      </c>
      <c r="Q4108" s="46" t="b">
        <f>EXACT(Table2[[#This Row],[rate]],Table2[[#This Row],[Check]])</f>
        <v>1</v>
      </c>
      <c r="R4108" s="46"/>
      <c r="S4108" s="46" t="str">
        <f>IF(Table2[[#This Row],[SRO]]="EOU",VLOOKUP(Table2[[#This Row],[BE]],[2]GD.List!$C$3:$N$5014,12,0),IF(Table2[[#This Row],[SRO]]="Local","Polyester Staple Fibre","SRO 492"))</f>
        <v>Packing Material</v>
      </c>
    </row>
    <row r="4109" spans="1:19" x14ac:dyDescent="0.25">
      <c r="A4109" s="505" t="s">
        <v>2904</v>
      </c>
      <c r="B4109" s="504" t="s">
        <v>3010</v>
      </c>
      <c r="C4109" s="507">
        <v>32840</v>
      </c>
      <c r="D4109" s="509">
        <v>4810.29</v>
      </c>
      <c r="E4109" s="147" t="s">
        <v>3011</v>
      </c>
      <c r="F4109" s="504" t="s">
        <v>3012</v>
      </c>
      <c r="G4109" s="471">
        <v>44845</v>
      </c>
      <c r="H4109" s="511">
        <v>24673404.59</v>
      </c>
      <c r="I4109" s="197">
        <v>0.06</v>
      </c>
      <c r="J4109" s="513">
        <v>946.5</v>
      </c>
      <c r="K4109" s="513">
        <v>15775</v>
      </c>
      <c r="L4109" s="513"/>
      <c r="M4109" s="515" t="str">
        <f>TEXT(Table2[[#This Row],[Gd.Dt]],"mmm-yy")</f>
        <v>Oct-22</v>
      </c>
      <c r="N4109" s="46" t="str">
        <f>MID(Table2[[#This Row],[BE]],6,2)</f>
        <v>IB</v>
      </c>
      <c r="O4109" s="46" t="str">
        <f>IF(Table2[[#This Row],[Type]]="IB","EOU",IF(Table2[[#This Row],[Type]]="MB","Local","492"))</f>
        <v>EOU</v>
      </c>
      <c r="P4109" s="46">
        <f>ROUND(Table2[[#This Row],[Cons]]/Table2[[#This Row],[Qty.]],5)</f>
        <v>0.06</v>
      </c>
      <c r="Q4109" s="46" t="b">
        <f>EXACT(Table2[[#This Row],[rate]],Table2[[#This Row],[Check]])</f>
        <v>1</v>
      </c>
      <c r="R4109" s="46"/>
      <c r="S4109" s="46" t="str">
        <f>IF(Table2[[#This Row],[SRO]]="EOU",VLOOKUP(Table2[[#This Row],[BE]],[2]GD.List!$C$3:$N$5014,12,0),IF(Table2[[#This Row],[SRO]]="Local","Polyester Staple Fibre","SRO 492"))</f>
        <v>Packing Material</v>
      </c>
    </row>
    <row r="4110" spans="1:19" x14ac:dyDescent="0.25">
      <c r="A4110" s="505" t="s">
        <v>2935</v>
      </c>
      <c r="B4110" s="504" t="s">
        <v>3007</v>
      </c>
      <c r="C4110" s="507">
        <v>20154</v>
      </c>
      <c r="D4110" s="509">
        <v>5509.21</v>
      </c>
      <c r="E4110" s="147" t="s">
        <v>3008</v>
      </c>
      <c r="F4110" s="504" t="s">
        <v>3009</v>
      </c>
      <c r="G4110" s="471">
        <v>44844</v>
      </c>
      <c r="H4110" s="511">
        <v>17821605.949999999</v>
      </c>
      <c r="I4110" s="197">
        <v>1.0101</v>
      </c>
      <c r="J4110" s="513">
        <v>7984.8399999999992</v>
      </c>
      <c r="K4110" s="513">
        <v>7905</v>
      </c>
      <c r="L4110" s="513"/>
      <c r="M4110" s="515" t="str">
        <f>TEXT(Table2[[#This Row],[Gd.Dt]],"mmm-yy")</f>
        <v>Oct-22</v>
      </c>
      <c r="N4110" s="46" t="str">
        <f>MID(Table2[[#This Row],[BE]],6,2)</f>
        <v>IB</v>
      </c>
      <c r="O4110" s="46" t="str">
        <f>IF(Table2[[#This Row],[Type]]="IB","EOU",IF(Table2[[#This Row],[Type]]="MB","Local","492"))</f>
        <v>EOU</v>
      </c>
      <c r="P4110" s="46">
        <f>ROUND(Table2[[#This Row],[Cons]]/Table2[[#This Row],[Qty.]],5)</f>
        <v>1.0101</v>
      </c>
      <c r="Q4110" s="46" t="b">
        <f>EXACT(Table2[[#This Row],[rate]],Table2[[#This Row],[Check]])</f>
        <v>1</v>
      </c>
      <c r="R4110" s="46"/>
      <c r="S4110" s="46" t="str">
        <f>IF(Table2[[#This Row],[SRO]]="EOU",VLOOKUP(Table2[[#This Row],[BE]],[2]GD.List!$C$3:$N$5014,12,0),IF(Table2[[#This Row],[SRO]]="Local","Polyester Staple Fibre","SRO 492"))</f>
        <v>Blended Yarn</v>
      </c>
    </row>
    <row r="4111" spans="1:19" x14ac:dyDescent="0.25">
      <c r="A4111" s="506" t="s">
        <v>2984</v>
      </c>
      <c r="B4111" s="504" t="s">
        <v>3007</v>
      </c>
      <c r="C4111" s="507">
        <v>20154</v>
      </c>
      <c r="D4111" s="509">
        <v>3204.16</v>
      </c>
      <c r="E4111" s="147" t="s">
        <v>3008</v>
      </c>
      <c r="F4111" s="504" t="s">
        <v>3009</v>
      </c>
      <c r="G4111" s="471">
        <v>44844</v>
      </c>
      <c r="H4111" s="511">
        <v>17821605.949999999</v>
      </c>
      <c r="I4111" s="197">
        <v>7.0000000000000007E-2</v>
      </c>
      <c r="J4111" s="513">
        <v>335.93</v>
      </c>
      <c r="K4111" s="513">
        <v>4799</v>
      </c>
      <c r="L4111" s="513"/>
      <c r="M4111" s="515" t="str">
        <f>TEXT(Table2[[#This Row],[Gd.Dt]],"mmm-yy")</f>
        <v>Oct-22</v>
      </c>
      <c r="N4111" s="46" t="str">
        <f>MID(Table2[[#This Row],[BE]],6,2)</f>
        <v>IB</v>
      </c>
      <c r="O4111" s="46" t="str">
        <f>IF(Table2[[#This Row],[Type]]="IB","EOU",IF(Table2[[#This Row],[Type]]="MB","Local","492"))</f>
        <v>EOU</v>
      </c>
      <c r="P4111" s="46">
        <f>ROUND(Table2[[#This Row],[Cons]]/Table2[[#This Row],[Qty.]],5)</f>
        <v>7.0000000000000007E-2</v>
      </c>
      <c r="Q4111" s="46" t="b">
        <f>EXACT(Table2[[#This Row],[rate]],Table2[[#This Row],[Check]])</f>
        <v>1</v>
      </c>
      <c r="R4111" s="46"/>
      <c r="S4111" s="46" t="str">
        <f>IF(Table2[[#This Row],[SRO]]="EOU",VLOOKUP(Table2[[#This Row],[BE]],[2]GD.List!$C$3:$N$5014,12,0),IF(Table2[[#This Row],[SRO]]="Local","Polyester Staple Fibre","SRO 492"))</f>
        <v>Textile Dyes</v>
      </c>
    </row>
    <row r="4112" spans="1:19" x14ac:dyDescent="0.25">
      <c r="A4112" s="506" t="s">
        <v>2984</v>
      </c>
      <c r="B4112" s="506" t="s">
        <v>3010</v>
      </c>
      <c r="C4112" s="508">
        <v>32840</v>
      </c>
      <c r="D4112" s="510">
        <v>3204.16</v>
      </c>
      <c r="E4112" s="27" t="s">
        <v>3011</v>
      </c>
      <c r="F4112" s="506" t="s">
        <v>3012</v>
      </c>
      <c r="G4112" s="28">
        <v>44845</v>
      </c>
      <c r="H4112" s="512">
        <v>24673404.59</v>
      </c>
      <c r="I4112" s="33">
        <v>7.0000000000000007E-2</v>
      </c>
      <c r="J4112" s="514">
        <v>467.66999999999996</v>
      </c>
      <c r="K4112" s="514">
        <v>6681</v>
      </c>
      <c r="L4112" s="514"/>
      <c r="M4112" s="515" t="str">
        <f>TEXT(Table2[[#This Row],[Gd.Dt]],"mmm-yy")</f>
        <v>Oct-22</v>
      </c>
      <c r="N4112" s="46" t="str">
        <f>MID(Table2[[#This Row],[BE]],6,2)</f>
        <v>IB</v>
      </c>
      <c r="O4112" s="46" t="str">
        <f>IF(Table2[[#This Row],[Type]]="IB","EOU",IF(Table2[[#This Row],[Type]]="MB","Local","492"))</f>
        <v>EOU</v>
      </c>
      <c r="P4112" s="46">
        <f>ROUND(Table2[[#This Row],[Cons]]/Table2[[#This Row],[Qty.]],5)</f>
        <v>7.0000000000000007E-2</v>
      </c>
      <c r="Q4112" s="46" t="b">
        <f>EXACT(Table2[[#This Row],[rate]],Table2[[#This Row],[Check]])</f>
        <v>1</v>
      </c>
      <c r="R4112" s="46"/>
      <c r="S4112" s="46" t="str">
        <f>IF(Table2[[#This Row],[SRO]]="EOU",VLOOKUP(Table2[[#This Row],[BE]],[2]GD.List!$C$3:$N$5014,12,0),IF(Table2[[#This Row],[SRO]]="Local","Polyester Staple Fibre","SRO 492"))</f>
        <v>Textile Dyes</v>
      </c>
    </row>
    <row r="4113" spans="1:19" x14ac:dyDescent="0.25">
      <c r="A4113" s="120" t="s">
        <v>1</v>
      </c>
      <c r="B4113" s="116" t="s">
        <v>3014</v>
      </c>
      <c r="C4113" s="165">
        <v>13170</v>
      </c>
      <c r="D4113" s="117">
        <v>2701.12</v>
      </c>
      <c r="E4113" s="147" t="s">
        <v>3017</v>
      </c>
      <c r="F4113" s="116" t="s">
        <v>3020</v>
      </c>
      <c r="G4113" s="471">
        <v>44846</v>
      </c>
      <c r="H4113" s="82">
        <v>20270898.710000001</v>
      </c>
      <c r="I4113" s="197">
        <v>0.4</v>
      </c>
      <c r="J4113" s="15">
        <v>4376.3999999999996</v>
      </c>
      <c r="K4113" s="15">
        <v>10941</v>
      </c>
      <c r="L4113" s="15"/>
      <c r="M4113" s="66" t="str">
        <f>TEXT(Table2[[#This Row],[Gd.Dt]],"mmm-yy")</f>
        <v>Oct-22</v>
      </c>
      <c r="N4113" s="46" t="str">
        <f>MID(Table2[[#This Row],[BE]],6,2)</f>
        <v>IB</v>
      </c>
      <c r="O4113" s="46" t="str">
        <f>IF(Table2[[#This Row],[Type]]="IB","EOU",IF(Table2[[#This Row],[Type]]="MB","Local","492"))</f>
        <v>EOU</v>
      </c>
      <c r="P4113" s="46">
        <f>ROUND(Table2[[#This Row],[Cons]]/Table2[[#This Row],[Qty.]],5)</f>
        <v>0.4</v>
      </c>
      <c r="Q4113" s="46" t="b">
        <f>EXACT(Table2[[#This Row],[rate]],Table2[[#This Row],[Check]])</f>
        <v>1</v>
      </c>
      <c r="R4113" s="46"/>
      <c r="S4113" s="46" t="str">
        <f>IF(Table2[[#This Row],[SRO]]="EOU",VLOOKUP(Table2[[#This Row],[BE]],[2]GD.List!$C$3:$N$5014,12,0),IF(Table2[[#This Row],[SRO]]="Local","Polyester Staple Fibre","SRO 492"))</f>
        <v>Textile Coal</v>
      </c>
    </row>
    <row r="4114" spans="1:19" x14ac:dyDescent="0.25">
      <c r="A4114" s="120" t="s">
        <v>2221</v>
      </c>
      <c r="B4114" s="116" t="s">
        <v>3013</v>
      </c>
      <c r="C4114" s="165">
        <v>89544</v>
      </c>
      <c r="D4114" s="117">
        <v>5201.009</v>
      </c>
      <c r="E4114" s="147" t="s">
        <v>3016</v>
      </c>
      <c r="F4114" s="116" t="s">
        <v>3021</v>
      </c>
      <c r="G4114" s="471">
        <v>44845</v>
      </c>
      <c r="H4114" s="82">
        <v>72397301</v>
      </c>
      <c r="I4114" s="197">
        <v>0.624</v>
      </c>
      <c r="J4114" s="15">
        <v>14665.995999999999</v>
      </c>
      <c r="K4114" s="15">
        <v>23503.200000000001</v>
      </c>
      <c r="L4114" s="15"/>
      <c r="M4114" s="66" t="str">
        <f>TEXT(Table2[[#This Row],[Gd.Dt]],"mmm-yy")</f>
        <v>Oct-22</v>
      </c>
      <c r="N4114" s="46" t="str">
        <f>MID(Table2[[#This Row],[BE]],6,2)</f>
        <v>IB</v>
      </c>
      <c r="O4114" s="46" t="str">
        <f>IF(Table2[[#This Row],[Type]]="IB","EOU",IF(Table2[[#This Row],[Type]]="MB","Local","492"))</f>
        <v>EOU</v>
      </c>
      <c r="P4114" s="46">
        <f>ROUND(Table2[[#This Row],[Cons]]/Table2[[#This Row],[Qty.]],5)</f>
        <v>0.624</v>
      </c>
      <c r="Q4114" s="46" t="b">
        <f>EXACT(Table2[[#This Row],[rate]],Table2[[#This Row],[Check]])</f>
        <v>1</v>
      </c>
      <c r="R4114" s="46"/>
      <c r="S4114" s="46" t="str">
        <f>IF(Table2[[#This Row],[SRO]]="EOU",VLOOKUP(Table2[[#This Row],[BE]],[2]GD.List!$C$3:$N$5014,12,0),IF(Table2[[#This Row],[SRO]]="Local","Polyester Staple Fibre","SRO 492"))</f>
        <v>Raw Cotton</v>
      </c>
    </row>
    <row r="4115" spans="1:19" x14ac:dyDescent="0.25">
      <c r="A4115" s="120" t="s">
        <v>2672</v>
      </c>
      <c r="B4115" s="116" t="s">
        <v>3014</v>
      </c>
      <c r="C4115" s="165">
        <v>13170</v>
      </c>
      <c r="D4115" s="117">
        <v>3402.9</v>
      </c>
      <c r="E4115" s="147" t="s">
        <v>3017</v>
      </c>
      <c r="F4115" s="116" t="s">
        <v>3020</v>
      </c>
      <c r="G4115" s="471">
        <v>44846</v>
      </c>
      <c r="H4115" s="82">
        <v>20270898.710000001</v>
      </c>
      <c r="I4115" s="197">
        <v>7.0000000000000007E-2</v>
      </c>
      <c r="J4115" s="15">
        <v>299.04000000000002</v>
      </c>
      <c r="K4115" s="15">
        <v>4272</v>
      </c>
      <c r="L4115" s="15"/>
      <c r="M4115" s="66" t="str">
        <f>TEXT(Table2[[#This Row],[Gd.Dt]],"mmm-yy")</f>
        <v>Oct-22</v>
      </c>
      <c r="N4115" s="46" t="str">
        <f>MID(Table2[[#This Row],[BE]],6,2)</f>
        <v>IB</v>
      </c>
      <c r="O4115" s="46" t="str">
        <f>IF(Table2[[#This Row],[Type]]="IB","EOU",IF(Table2[[#This Row],[Type]]="MB","Local","492"))</f>
        <v>EOU</v>
      </c>
      <c r="P4115" s="46">
        <f>ROUND(Table2[[#This Row],[Cons]]/Table2[[#This Row],[Qty.]],5)</f>
        <v>7.0000000000000007E-2</v>
      </c>
      <c r="Q4115" s="46" t="b">
        <f>EXACT(Table2[[#This Row],[rate]],Table2[[#This Row],[Check]])</f>
        <v>1</v>
      </c>
      <c r="R4115" s="46"/>
      <c r="S4115" s="46" t="str">
        <f>IF(Table2[[#This Row],[SRO]]="EOU",VLOOKUP(Table2[[#This Row],[BE]],[2]GD.List!$C$3:$N$5014,12,0),IF(Table2[[#This Row],[SRO]]="Local","Polyester Staple Fibre","SRO 492"))</f>
        <v>Textile Chemical</v>
      </c>
    </row>
    <row r="4116" spans="1:19" x14ac:dyDescent="0.25">
      <c r="A4116" s="119" t="s">
        <v>2733</v>
      </c>
      <c r="B4116" s="116" t="s">
        <v>3013</v>
      </c>
      <c r="C4116" s="165">
        <v>89544</v>
      </c>
      <c r="D4116" s="117">
        <v>2847</v>
      </c>
      <c r="E4116" s="147" t="s">
        <v>3016</v>
      </c>
      <c r="F4116" s="116" t="s">
        <v>3021</v>
      </c>
      <c r="G4116" s="471">
        <v>44845</v>
      </c>
      <c r="H4116" s="82">
        <v>72397301</v>
      </c>
      <c r="I4116" s="197">
        <v>0.03</v>
      </c>
      <c r="J4116" s="15">
        <v>1613.85</v>
      </c>
      <c r="K4116" s="15">
        <v>53795</v>
      </c>
      <c r="L4116" s="15"/>
      <c r="M4116" s="66" t="str">
        <f>TEXT(Table2[[#This Row],[Gd.Dt]],"mmm-yy")</f>
        <v>Oct-22</v>
      </c>
      <c r="N4116" s="46" t="str">
        <f>MID(Table2[[#This Row],[BE]],6,2)</f>
        <v>IB</v>
      </c>
      <c r="O4116" s="46" t="str">
        <f>IF(Table2[[#This Row],[Type]]="IB","EOU",IF(Table2[[#This Row],[Type]]="MB","Local","492"))</f>
        <v>EOU</v>
      </c>
      <c r="P4116" s="46">
        <f>ROUND(Table2[[#This Row],[Cons]]/Table2[[#This Row],[Qty.]],5)</f>
        <v>0.03</v>
      </c>
      <c r="Q4116" s="46" t="b">
        <f>EXACT(Table2[[#This Row],[rate]],Table2[[#This Row],[Check]])</f>
        <v>1</v>
      </c>
      <c r="R4116" s="46"/>
      <c r="S4116" s="46" t="str">
        <f>IF(Table2[[#This Row],[SRO]]="EOU",VLOOKUP(Table2[[#This Row],[BE]],[2]GD.List!$C$3:$N$5014,12,0),IF(Table2[[#This Row],[SRO]]="Local","Polyester Staple Fibre","SRO 492"))</f>
        <v>Textile Chemical</v>
      </c>
    </row>
    <row r="4117" spans="1:19" x14ac:dyDescent="0.25">
      <c r="A4117" s="119" t="s">
        <v>2733</v>
      </c>
      <c r="B4117" s="116" t="s">
        <v>3015</v>
      </c>
      <c r="C4117" s="165">
        <v>5964</v>
      </c>
      <c r="D4117" s="117">
        <v>2847</v>
      </c>
      <c r="E4117" s="147" t="s">
        <v>3019</v>
      </c>
      <c r="F4117" s="116" t="s">
        <v>3022</v>
      </c>
      <c r="G4117" s="471">
        <v>44846</v>
      </c>
      <c r="H4117" s="82">
        <v>5254157.43</v>
      </c>
      <c r="I4117" s="197">
        <v>0.03</v>
      </c>
      <c r="J4117" s="15">
        <v>129.33000000000001</v>
      </c>
      <c r="K4117" s="15">
        <v>4311</v>
      </c>
      <c r="L4117" s="15"/>
      <c r="M4117" s="66" t="str">
        <f>TEXT(Table2[[#This Row],[Gd.Dt]],"mmm-yy")</f>
        <v>Oct-22</v>
      </c>
      <c r="N4117" s="46" t="str">
        <f>MID(Table2[[#This Row],[BE]],6,2)</f>
        <v>IB</v>
      </c>
      <c r="O4117" s="46" t="str">
        <f>IF(Table2[[#This Row],[Type]]="IB","EOU",IF(Table2[[#This Row],[Type]]="MB","Local","492"))</f>
        <v>EOU</v>
      </c>
      <c r="P4117" s="46">
        <f>ROUND(Table2[[#This Row],[Cons]]/Table2[[#This Row],[Qty.]],5)</f>
        <v>0.03</v>
      </c>
      <c r="Q4117" s="46" t="b">
        <f>EXACT(Table2[[#This Row],[rate]],Table2[[#This Row],[Check]])</f>
        <v>1</v>
      </c>
      <c r="R4117" s="46"/>
      <c r="S4117" s="46" t="str">
        <f>IF(Table2[[#This Row],[SRO]]="EOU",VLOOKUP(Table2[[#This Row],[BE]],[2]GD.List!$C$3:$N$5014,12,0),IF(Table2[[#This Row],[SRO]]="Local","Polyester Staple Fibre","SRO 492"))</f>
        <v>Textile Chemical</v>
      </c>
    </row>
    <row r="4118" spans="1:19" x14ac:dyDescent="0.25">
      <c r="A4118" s="120" t="s">
        <v>2733</v>
      </c>
      <c r="B4118" s="116" t="s">
        <v>3014</v>
      </c>
      <c r="C4118" s="165">
        <v>13170</v>
      </c>
      <c r="D4118" s="117">
        <v>2847</v>
      </c>
      <c r="E4118" s="147" t="s">
        <v>3017</v>
      </c>
      <c r="F4118" s="116" t="s">
        <v>3020</v>
      </c>
      <c r="G4118" s="471">
        <v>44846</v>
      </c>
      <c r="H4118" s="82">
        <v>20270898.710000001</v>
      </c>
      <c r="I4118" s="197">
        <v>0.03</v>
      </c>
      <c r="J4118" s="15">
        <v>26.5</v>
      </c>
      <c r="K4118" s="15">
        <v>883.29</v>
      </c>
      <c r="L4118" s="15"/>
      <c r="M4118" s="66" t="str">
        <f>TEXT(Table2[[#This Row],[Gd.Dt]],"mmm-yy")</f>
        <v>Oct-22</v>
      </c>
      <c r="N4118" s="46" t="str">
        <f>MID(Table2[[#This Row],[BE]],6,2)</f>
        <v>IB</v>
      </c>
      <c r="O4118" s="46" t="str">
        <f>IF(Table2[[#This Row],[Type]]="IB","EOU",IF(Table2[[#This Row],[Type]]="MB","Local","492"))</f>
        <v>EOU</v>
      </c>
      <c r="P4118" s="46">
        <f>ROUND(Table2[[#This Row],[Cons]]/Table2[[#This Row],[Qty.]],5)</f>
        <v>0.03</v>
      </c>
      <c r="Q4118" s="46" t="b">
        <f>EXACT(Table2[[#This Row],[rate]],Table2[[#This Row],[Check]])</f>
        <v>1</v>
      </c>
      <c r="R4118" s="46"/>
      <c r="S4118" s="46" t="str">
        <f>IF(Table2[[#This Row],[SRO]]="EOU",VLOOKUP(Table2[[#This Row],[BE]],[2]GD.List!$C$3:$N$5014,12,0),IF(Table2[[#This Row],[SRO]]="Local","Polyester Staple Fibre","SRO 492"))</f>
        <v>Textile Chemical</v>
      </c>
    </row>
    <row r="4119" spans="1:19" x14ac:dyDescent="0.25">
      <c r="A4119" s="120" t="s">
        <v>2734</v>
      </c>
      <c r="B4119" s="116" t="s">
        <v>3015</v>
      </c>
      <c r="C4119" s="165">
        <v>5964</v>
      </c>
      <c r="D4119" s="117">
        <v>3909.5</v>
      </c>
      <c r="E4119" s="147" t="s">
        <v>3019</v>
      </c>
      <c r="F4119" s="116" t="s">
        <v>3022</v>
      </c>
      <c r="G4119" s="471">
        <v>44846</v>
      </c>
      <c r="H4119" s="82">
        <v>5254157.43</v>
      </c>
      <c r="I4119" s="197">
        <v>0.04</v>
      </c>
      <c r="J4119" s="15">
        <v>87.2</v>
      </c>
      <c r="K4119" s="15">
        <v>2180</v>
      </c>
      <c r="L4119" s="15"/>
      <c r="M4119" s="66" t="str">
        <f>TEXT(Table2[[#This Row],[Gd.Dt]],"mmm-yy")</f>
        <v>Oct-22</v>
      </c>
      <c r="N4119" s="46" t="str">
        <f>MID(Table2[[#This Row],[BE]],6,2)</f>
        <v>IB</v>
      </c>
      <c r="O4119" s="46" t="str">
        <f>IF(Table2[[#This Row],[Type]]="IB","EOU",IF(Table2[[#This Row],[Type]]="MB","Local","492"))</f>
        <v>EOU</v>
      </c>
      <c r="P4119" s="46">
        <f>ROUND(Table2[[#This Row],[Cons]]/Table2[[#This Row],[Qty.]],5)</f>
        <v>0.04</v>
      </c>
      <c r="Q4119" s="46" t="b">
        <f>EXACT(Table2[[#This Row],[rate]],Table2[[#This Row],[Check]])</f>
        <v>1</v>
      </c>
      <c r="R4119" s="46"/>
      <c r="S4119" s="46" t="str">
        <f>IF(Table2[[#This Row],[SRO]]="EOU",VLOOKUP(Table2[[#This Row],[BE]],[2]GD.List!$C$3:$N$5014,12,0),IF(Table2[[#This Row],[SRO]]="Local","Polyester Staple Fibre","SRO 492"))</f>
        <v>Textile Chemical</v>
      </c>
    </row>
    <row r="4120" spans="1:19" x14ac:dyDescent="0.25">
      <c r="A4120" s="120" t="s">
        <v>2869</v>
      </c>
      <c r="B4120" s="116" t="s">
        <v>3013</v>
      </c>
      <c r="C4120" s="165">
        <v>89544</v>
      </c>
      <c r="D4120" s="117">
        <v>3204.16</v>
      </c>
      <c r="E4120" s="147" t="s">
        <v>3016</v>
      </c>
      <c r="F4120" s="116" t="s">
        <v>3021</v>
      </c>
      <c r="G4120" s="471">
        <v>44845</v>
      </c>
      <c r="H4120" s="82">
        <v>72397301</v>
      </c>
      <c r="I4120" s="197">
        <v>7.0000000000000007E-2</v>
      </c>
      <c r="J4120" s="15">
        <v>233.01</v>
      </c>
      <c r="K4120" s="15">
        <v>3328.72</v>
      </c>
      <c r="L4120" s="15"/>
      <c r="M4120" s="66" t="str">
        <f>TEXT(Table2[[#This Row],[Gd.Dt]],"mmm-yy")</f>
        <v>Oct-22</v>
      </c>
      <c r="N4120" s="46" t="str">
        <f>MID(Table2[[#This Row],[BE]],6,2)</f>
        <v>IB</v>
      </c>
      <c r="O4120" s="46" t="str">
        <f>IF(Table2[[#This Row],[Type]]="IB","EOU",IF(Table2[[#This Row],[Type]]="MB","Local","492"))</f>
        <v>EOU</v>
      </c>
      <c r="P4120" s="46">
        <f>ROUND(Table2[[#This Row],[Cons]]/Table2[[#This Row],[Qty.]],5)</f>
        <v>7.0000000000000007E-2</v>
      </c>
      <c r="Q4120" s="46" t="b">
        <f>EXACT(Table2[[#This Row],[rate]],Table2[[#This Row],[Check]])</f>
        <v>1</v>
      </c>
      <c r="R4120" s="46"/>
      <c r="S4120" s="46" t="str">
        <f>IF(Table2[[#This Row],[SRO]]="EOU",VLOOKUP(Table2[[#This Row],[BE]],[2]GD.List!$C$3:$N$5014,12,0),IF(Table2[[#This Row],[SRO]]="Local","Polyester Staple Fibre","SRO 492"))</f>
        <v>Textile Dyes</v>
      </c>
    </row>
    <row r="4121" spans="1:19" x14ac:dyDescent="0.25">
      <c r="A4121" s="119" t="s">
        <v>2896</v>
      </c>
      <c r="B4121" s="116" t="s">
        <v>3013</v>
      </c>
      <c r="C4121" s="165">
        <v>89544</v>
      </c>
      <c r="D4121" s="117">
        <v>3204.16</v>
      </c>
      <c r="E4121" s="147" t="s">
        <v>3016</v>
      </c>
      <c r="F4121" s="116" t="s">
        <v>3021</v>
      </c>
      <c r="G4121" s="471">
        <v>44845</v>
      </c>
      <c r="H4121" s="82">
        <v>72397301</v>
      </c>
      <c r="I4121" s="197">
        <v>7.0000000000000007E-2</v>
      </c>
      <c r="J4121" s="15">
        <v>3532.64</v>
      </c>
      <c r="K4121" s="15">
        <v>50466.28</v>
      </c>
      <c r="L4121" s="15"/>
      <c r="M4121" s="66" t="str">
        <f>TEXT(Table2[[#This Row],[Gd.Dt]],"mmm-yy")</f>
        <v>Oct-22</v>
      </c>
      <c r="N4121" s="46" t="str">
        <f>MID(Table2[[#This Row],[BE]],6,2)</f>
        <v>IB</v>
      </c>
      <c r="O4121" s="46" t="str">
        <f>IF(Table2[[#This Row],[Type]]="IB","EOU",IF(Table2[[#This Row],[Type]]="MB","Local","492"))</f>
        <v>EOU</v>
      </c>
      <c r="P4121" s="46">
        <f>ROUND(Table2[[#This Row],[Cons]]/Table2[[#This Row],[Qty.]],5)</f>
        <v>7.0000000000000007E-2</v>
      </c>
      <c r="Q4121" s="46" t="b">
        <f>EXACT(Table2[[#This Row],[rate]],Table2[[#This Row],[Check]])</f>
        <v>1</v>
      </c>
      <c r="R4121" s="46"/>
      <c r="S4121" s="46" t="str">
        <f>IF(Table2[[#This Row],[SRO]]="EOU",VLOOKUP(Table2[[#This Row],[BE]],[2]GD.List!$C$3:$N$5014,12,0),IF(Table2[[#This Row],[SRO]]="Local","Polyester Staple Fibre","SRO 492"))</f>
        <v>Textile Dyes</v>
      </c>
    </row>
    <row r="4122" spans="1:19" x14ac:dyDescent="0.25">
      <c r="A4122" s="120" t="s">
        <v>2896</v>
      </c>
      <c r="B4122" s="116" t="s">
        <v>3015</v>
      </c>
      <c r="C4122" s="165">
        <v>5964</v>
      </c>
      <c r="D4122" s="117">
        <v>3204.16</v>
      </c>
      <c r="E4122" s="147" t="s">
        <v>3019</v>
      </c>
      <c r="F4122" s="116" t="s">
        <v>3022</v>
      </c>
      <c r="G4122" s="471">
        <v>44846</v>
      </c>
      <c r="H4122" s="82">
        <v>5254157.43</v>
      </c>
      <c r="I4122" s="197">
        <v>7.0000000000000007E-2</v>
      </c>
      <c r="J4122" s="15">
        <v>301.77</v>
      </c>
      <c r="K4122" s="15">
        <v>4311</v>
      </c>
      <c r="L4122" s="15"/>
      <c r="M4122" s="66" t="str">
        <f>TEXT(Table2[[#This Row],[Gd.Dt]],"mmm-yy")</f>
        <v>Oct-22</v>
      </c>
      <c r="N4122" s="46" t="str">
        <f>MID(Table2[[#This Row],[BE]],6,2)</f>
        <v>IB</v>
      </c>
      <c r="O4122" s="46" t="str">
        <f>IF(Table2[[#This Row],[Type]]="IB","EOU",IF(Table2[[#This Row],[Type]]="MB","Local","492"))</f>
        <v>EOU</v>
      </c>
      <c r="P4122" s="46">
        <f>ROUND(Table2[[#This Row],[Cons]]/Table2[[#This Row],[Qty.]],5)</f>
        <v>7.0000000000000007E-2</v>
      </c>
      <c r="Q4122" s="46" t="b">
        <f>EXACT(Table2[[#This Row],[rate]],Table2[[#This Row],[Check]])</f>
        <v>1</v>
      </c>
      <c r="R4122" s="46"/>
      <c r="S4122" s="46" t="str">
        <f>IF(Table2[[#This Row],[SRO]]="EOU",VLOOKUP(Table2[[#This Row],[BE]],[2]GD.List!$C$3:$N$5014,12,0),IF(Table2[[#This Row],[SRO]]="Local","Polyester Staple Fibre","SRO 492"))</f>
        <v>Textile Dyes</v>
      </c>
    </row>
    <row r="4123" spans="1:19" x14ac:dyDescent="0.25">
      <c r="A4123" s="120" t="s">
        <v>2903</v>
      </c>
      <c r="B4123" s="116" t="s">
        <v>3014</v>
      </c>
      <c r="C4123" s="165">
        <v>13170</v>
      </c>
      <c r="D4123" s="117">
        <v>3215.1990000000001</v>
      </c>
      <c r="E4123" s="147" t="s">
        <v>3017</v>
      </c>
      <c r="F4123" s="116" t="s">
        <v>3020</v>
      </c>
      <c r="G4123" s="471">
        <v>44846</v>
      </c>
      <c r="H4123" s="82">
        <v>20270898.710000001</v>
      </c>
      <c r="I4123" s="197">
        <v>7.0000000000000007E-2</v>
      </c>
      <c r="J4123" s="15">
        <v>201.52</v>
      </c>
      <c r="K4123" s="15">
        <v>2878.85</v>
      </c>
      <c r="L4123" s="15"/>
      <c r="M4123" s="66" t="str">
        <f>TEXT(Table2[[#This Row],[Gd.Dt]],"mmm-yy")</f>
        <v>Oct-22</v>
      </c>
      <c r="N4123" s="46" t="str">
        <f>MID(Table2[[#This Row],[BE]],6,2)</f>
        <v>IB</v>
      </c>
      <c r="O4123" s="46" t="str">
        <f>IF(Table2[[#This Row],[Type]]="IB","EOU",IF(Table2[[#This Row],[Type]]="MB","Local","492"))</f>
        <v>EOU</v>
      </c>
      <c r="P4123" s="46">
        <f>ROUND(Table2[[#This Row],[Cons]]/Table2[[#This Row],[Qty.]],5)</f>
        <v>7.0000000000000007E-2</v>
      </c>
      <c r="Q4123" s="46" t="b">
        <f>EXACT(Table2[[#This Row],[rate]],Table2[[#This Row],[Check]])</f>
        <v>1</v>
      </c>
      <c r="R4123" s="46"/>
      <c r="S4123" s="46" t="str">
        <f>IF(Table2[[#This Row],[SRO]]="EOU",VLOOKUP(Table2[[#This Row],[BE]],[2]GD.List!$C$3:$N$5014,12,0),IF(Table2[[#This Row],[SRO]]="Local","Polyester Staple Fibre","SRO 492"))</f>
        <v>Textile Dyes</v>
      </c>
    </row>
    <row r="4124" spans="1:19" x14ac:dyDescent="0.25">
      <c r="A4124" s="120" t="s">
        <v>2904</v>
      </c>
      <c r="B4124" s="116" t="s">
        <v>3014</v>
      </c>
      <c r="C4124" s="165">
        <v>13170</v>
      </c>
      <c r="D4124" s="117">
        <v>4810.29</v>
      </c>
      <c r="E4124" s="147" t="s">
        <v>3017</v>
      </c>
      <c r="F4124" s="116" t="s">
        <v>3020</v>
      </c>
      <c r="G4124" s="471">
        <v>44846</v>
      </c>
      <c r="H4124" s="82">
        <v>20270898.710000001</v>
      </c>
      <c r="I4124" s="197">
        <v>0.06</v>
      </c>
      <c r="J4124" s="15">
        <v>656.46</v>
      </c>
      <c r="K4124" s="15">
        <v>10941</v>
      </c>
      <c r="L4124" s="15"/>
      <c r="M4124" s="66" t="str">
        <f>TEXT(Table2[[#This Row],[Gd.Dt]],"mmm-yy")</f>
        <v>Oct-22</v>
      </c>
      <c r="N4124" s="46" t="str">
        <f>MID(Table2[[#This Row],[BE]],6,2)</f>
        <v>IB</v>
      </c>
      <c r="O4124" s="46" t="str">
        <f>IF(Table2[[#This Row],[Type]]="IB","EOU",IF(Table2[[#This Row],[Type]]="MB","Local","492"))</f>
        <v>EOU</v>
      </c>
      <c r="P4124" s="46">
        <f>ROUND(Table2[[#This Row],[Cons]]/Table2[[#This Row],[Qty.]],5)</f>
        <v>0.06</v>
      </c>
      <c r="Q4124" s="46" t="b">
        <f>EXACT(Table2[[#This Row],[rate]],Table2[[#This Row],[Check]])</f>
        <v>1</v>
      </c>
      <c r="R4124" s="46"/>
      <c r="S4124" s="46" t="str">
        <f>IF(Table2[[#This Row],[SRO]]="EOU",VLOOKUP(Table2[[#This Row],[BE]],[2]GD.List!$C$3:$N$5014,12,0),IF(Table2[[#This Row],[SRO]]="Local","Polyester Staple Fibre","SRO 492"))</f>
        <v>Packing Material</v>
      </c>
    </row>
    <row r="4125" spans="1:19" x14ac:dyDescent="0.25">
      <c r="A4125" s="120" t="s">
        <v>2984</v>
      </c>
      <c r="B4125" s="116" t="s">
        <v>3014</v>
      </c>
      <c r="C4125" s="165">
        <v>13170</v>
      </c>
      <c r="D4125" s="117">
        <v>3204.16</v>
      </c>
      <c r="E4125" s="147" t="s">
        <v>3017</v>
      </c>
      <c r="F4125" s="116" t="s">
        <v>3020</v>
      </c>
      <c r="G4125" s="471">
        <v>44846</v>
      </c>
      <c r="H4125" s="82">
        <v>20270898.710000001</v>
      </c>
      <c r="I4125" s="197">
        <v>7.0000000000000007E-2</v>
      </c>
      <c r="J4125" s="15">
        <v>97.52</v>
      </c>
      <c r="K4125" s="15">
        <v>1393.15</v>
      </c>
      <c r="L4125" s="15"/>
      <c r="M4125" s="66" t="str">
        <f>TEXT(Table2[[#This Row],[Gd.Dt]],"mmm-yy")</f>
        <v>Oct-22</v>
      </c>
      <c r="N4125" s="46" t="str">
        <f>MID(Table2[[#This Row],[BE]],6,2)</f>
        <v>IB</v>
      </c>
      <c r="O4125" s="46" t="str">
        <f>IF(Table2[[#This Row],[Type]]="IB","EOU",IF(Table2[[#This Row],[Type]]="MB","Local","492"))</f>
        <v>EOU</v>
      </c>
      <c r="P4125" s="46">
        <f>ROUND(Table2[[#This Row],[Cons]]/Table2[[#This Row],[Qty.]],5)</f>
        <v>7.0000000000000007E-2</v>
      </c>
      <c r="Q4125" s="46" t="b">
        <f>EXACT(Table2[[#This Row],[rate]],Table2[[#This Row],[Check]])</f>
        <v>1</v>
      </c>
      <c r="R4125" s="46"/>
      <c r="S4125" s="46" t="str">
        <f>IF(Table2[[#This Row],[SRO]]="EOU",VLOOKUP(Table2[[#This Row],[BE]],[2]GD.List!$C$3:$N$5014,12,0),IF(Table2[[#This Row],[SRO]]="Local","Polyester Staple Fibre","SRO 492"))</f>
        <v>Textile Dyes</v>
      </c>
    </row>
    <row r="4126" spans="1:19" x14ac:dyDescent="0.25">
      <c r="A4126" s="119" t="s">
        <v>3018</v>
      </c>
      <c r="B4126" s="119" t="s">
        <v>3014</v>
      </c>
      <c r="C4126" s="170">
        <v>13170</v>
      </c>
      <c r="D4126" s="171">
        <v>2847</v>
      </c>
      <c r="E4126" s="27" t="s">
        <v>3017</v>
      </c>
      <c r="F4126" s="119" t="s">
        <v>3020</v>
      </c>
      <c r="G4126" s="28">
        <v>44846</v>
      </c>
      <c r="H4126" s="172">
        <v>20270898.710000001</v>
      </c>
      <c r="I4126" s="33">
        <v>0.03</v>
      </c>
      <c r="J4126" s="30">
        <v>301.73</v>
      </c>
      <c r="K4126" s="30">
        <v>10057.709999999999</v>
      </c>
      <c r="L4126" s="30"/>
      <c r="M4126" s="67" t="str">
        <f>TEXT(Table2[[#This Row],[Gd.Dt]],"mmm-yy")</f>
        <v>Oct-22</v>
      </c>
      <c r="N4126" s="47" t="str">
        <f>MID(Table2[[#This Row],[BE]],6,2)</f>
        <v>IB</v>
      </c>
      <c r="O4126" s="47" t="str">
        <f>IF(Table2[[#This Row],[Type]]="IB","EOU",IF(Table2[[#This Row],[Type]]="MB","Local","492"))</f>
        <v>EOU</v>
      </c>
      <c r="P4126" s="47">
        <f>ROUND(Table2[[#This Row],[Cons]]/Table2[[#This Row],[Qty.]],5)</f>
        <v>0.03</v>
      </c>
      <c r="Q4126" s="47" t="b">
        <f>EXACT(Table2[[#This Row],[rate]],Table2[[#This Row],[Check]])</f>
        <v>1</v>
      </c>
      <c r="R4126" s="47"/>
      <c r="S4126" s="47" t="str">
        <f>IF(Table2[[#This Row],[SRO]]="EOU",VLOOKUP(Table2[[#This Row],[BE]],[2]GD.List!$C$3:$N$5014,12,0),IF(Table2[[#This Row],[SRO]]="Local","Polyester Staple Fibre","SRO 492"))</f>
        <v>Textile Chemical</v>
      </c>
    </row>
    <row r="4127" spans="1:19" x14ac:dyDescent="0.25">
      <c r="A4127" s="116" t="s">
        <v>1</v>
      </c>
      <c r="B4127" s="116" t="s">
        <v>3027</v>
      </c>
      <c r="C4127" s="165">
        <v>228640</v>
      </c>
      <c r="D4127" s="117">
        <v>2701.12</v>
      </c>
      <c r="E4127" s="147" t="s">
        <v>3031</v>
      </c>
      <c r="F4127" s="116" t="s">
        <v>3032</v>
      </c>
      <c r="G4127" s="471">
        <v>44848</v>
      </c>
      <c r="H4127" s="82">
        <v>257117264</v>
      </c>
      <c r="I4127" s="197">
        <v>0.1</v>
      </c>
      <c r="J4127" s="15">
        <v>1923.9</v>
      </c>
      <c r="K4127" s="15">
        <v>19239</v>
      </c>
      <c r="L4127" s="15"/>
      <c r="M4127" s="66" t="str">
        <f>TEXT(Table2[[#This Row],[Gd.Dt]],"mmm-yy")</f>
        <v>Oct-22</v>
      </c>
      <c r="N4127" s="46" t="str">
        <f>MID(Table2[[#This Row],[BE]],6,2)</f>
        <v>IB</v>
      </c>
      <c r="O4127" s="46" t="str">
        <f>IF(Table2[[#This Row],[Type]]="IB","EOU",IF(Table2[[#This Row],[Type]]="MB","Local","492"))</f>
        <v>EOU</v>
      </c>
      <c r="P4127" s="46">
        <f>ROUND(Table2[[#This Row],[Cons]]/Table2[[#This Row],[Qty.]],5)</f>
        <v>0.1</v>
      </c>
      <c r="Q4127" s="46" t="b">
        <f>EXACT(Table2[[#This Row],[rate]],Table2[[#This Row],[Check]])</f>
        <v>1</v>
      </c>
      <c r="R4127" s="46"/>
      <c r="S4127" s="46" t="str">
        <f>IF(Table2[[#This Row],[SRO]]="EOU",VLOOKUP(Table2[[#This Row],[BE]],[2]GD.List!$C$3:$N$5014,12,0),IF(Table2[[#This Row],[SRO]]="Local","Polyester Staple Fibre","SRO 492"))</f>
        <v>Textile Coal</v>
      </c>
    </row>
    <row r="4128" spans="1:19" x14ac:dyDescent="0.25">
      <c r="A4128" s="119" t="s">
        <v>1</v>
      </c>
      <c r="B4128" s="116" t="s">
        <v>3027</v>
      </c>
      <c r="C4128" s="165">
        <v>228640</v>
      </c>
      <c r="D4128" s="117">
        <v>2701.12</v>
      </c>
      <c r="E4128" s="147" t="s">
        <v>3031</v>
      </c>
      <c r="F4128" s="116" t="s">
        <v>3032</v>
      </c>
      <c r="G4128" s="471">
        <v>44848</v>
      </c>
      <c r="H4128" s="82">
        <v>257117264</v>
      </c>
      <c r="I4128" s="197">
        <v>0.8</v>
      </c>
      <c r="J4128" s="15">
        <v>91037.6</v>
      </c>
      <c r="K4128" s="15">
        <v>113797</v>
      </c>
      <c r="L4128" s="15"/>
      <c r="M4128" s="66" t="str">
        <f>TEXT(Table2[[#This Row],[Gd.Dt]],"mmm-yy")</f>
        <v>Oct-22</v>
      </c>
      <c r="N4128" s="46" t="str">
        <f>MID(Table2[[#This Row],[BE]],6,2)</f>
        <v>IB</v>
      </c>
      <c r="O4128" s="46" t="str">
        <f>IF(Table2[[#This Row],[Type]]="IB","EOU",IF(Table2[[#This Row],[Type]]="MB","Local","492"))</f>
        <v>EOU</v>
      </c>
      <c r="P4128" s="46">
        <f>ROUND(Table2[[#This Row],[Cons]]/Table2[[#This Row],[Qty.]],5)</f>
        <v>0.8</v>
      </c>
      <c r="Q4128" s="46" t="b">
        <f>EXACT(Table2[[#This Row],[rate]],Table2[[#This Row],[Check]])</f>
        <v>1</v>
      </c>
      <c r="R4128" s="46"/>
      <c r="S4128" s="46" t="str">
        <f>IF(Table2[[#This Row],[SRO]]="EOU",VLOOKUP(Table2[[#This Row],[BE]],[2]GD.List!$C$3:$N$5014,12,0),IF(Table2[[#This Row],[SRO]]="Local","Polyester Staple Fibre","SRO 492"))</f>
        <v>Textile Coal</v>
      </c>
    </row>
    <row r="4129" spans="1:19" x14ac:dyDescent="0.25">
      <c r="A4129" s="116" t="s">
        <v>1</v>
      </c>
      <c r="B4129" s="116" t="s">
        <v>3023</v>
      </c>
      <c r="C4129" s="165">
        <v>57830</v>
      </c>
      <c r="D4129" s="117">
        <v>2701.12</v>
      </c>
      <c r="E4129" s="147" t="s">
        <v>3028</v>
      </c>
      <c r="F4129" s="116" t="s">
        <v>3033</v>
      </c>
      <c r="G4129" s="471">
        <v>44847</v>
      </c>
      <c r="H4129" s="82">
        <v>46687139.280000001</v>
      </c>
      <c r="I4129" s="197">
        <v>0.4</v>
      </c>
      <c r="J4129" s="15">
        <v>2724</v>
      </c>
      <c r="K4129" s="15">
        <v>6810</v>
      </c>
      <c r="L4129" s="15"/>
      <c r="M4129" s="66" t="str">
        <f>TEXT(Table2[[#This Row],[Gd.Dt]],"mmm-yy")</f>
        <v>Oct-22</v>
      </c>
      <c r="N4129" s="46" t="str">
        <f>MID(Table2[[#This Row],[BE]],6,2)</f>
        <v>IB</v>
      </c>
      <c r="O4129" s="46" t="str">
        <f>IF(Table2[[#This Row],[Type]]="IB","EOU",IF(Table2[[#This Row],[Type]]="MB","Local","492"))</f>
        <v>EOU</v>
      </c>
      <c r="P4129" s="46">
        <f>ROUND(Table2[[#This Row],[Cons]]/Table2[[#This Row],[Qty.]],5)</f>
        <v>0.4</v>
      </c>
      <c r="Q4129" s="46" t="b">
        <f>EXACT(Table2[[#This Row],[rate]],Table2[[#This Row],[Check]])</f>
        <v>1</v>
      </c>
      <c r="R4129" s="46"/>
      <c r="S4129" s="46" t="str">
        <f>IF(Table2[[#This Row],[SRO]]="EOU",VLOOKUP(Table2[[#This Row],[BE]],[2]GD.List!$C$3:$N$5014,12,0),IF(Table2[[#This Row],[SRO]]="Local","Polyester Staple Fibre","SRO 492"))</f>
        <v>Textile Coal</v>
      </c>
    </row>
    <row r="4130" spans="1:19" x14ac:dyDescent="0.25">
      <c r="A4130" s="116" t="s">
        <v>1</v>
      </c>
      <c r="B4130" s="116" t="s">
        <v>3023</v>
      </c>
      <c r="C4130" s="165">
        <v>57830</v>
      </c>
      <c r="D4130" s="117">
        <v>2701.12</v>
      </c>
      <c r="E4130" s="147" t="s">
        <v>3028</v>
      </c>
      <c r="F4130" s="116" t="s">
        <v>3033</v>
      </c>
      <c r="G4130" s="471">
        <v>44847</v>
      </c>
      <c r="H4130" s="82">
        <v>46687139.280000001</v>
      </c>
      <c r="I4130" s="197">
        <v>0.8</v>
      </c>
      <c r="J4130" s="15">
        <v>11480.800000000001</v>
      </c>
      <c r="K4130" s="15">
        <v>14351</v>
      </c>
      <c r="L4130" s="15"/>
      <c r="M4130" s="66" t="str">
        <f>TEXT(Table2[[#This Row],[Gd.Dt]],"mmm-yy")</f>
        <v>Oct-22</v>
      </c>
      <c r="N4130" s="46" t="str">
        <f>MID(Table2[[#This Row],[BE]],6,2)</f>
        <v>IB</v>
      </c>
      <c r="O4130" s="46" t="str">
        <f>IF(Table2[[#This Row],[Type]]="IB","EOU",IF(Table2[[#This Row],[Type]]="MB","Local","492"))</f>
        <v>EOU</v>
      </c>
      <c r="P4130" s="46">
        <f>ROUND(Table2[[#This Row],[Cons]]/Table2[[#This Row],[Qty.]],5)</f>
        <v>0.8</v>
      </c>
      <c r="Q4130" s="46" t="b">
        <f>EXACT(Table2[[#This Row],[rate]],Table2[[#This Row],[Check]])</f>
        <v>1</v>
      </c>
      <c r="R4130" s="46"/>
      <c r="S4130" s="46" t="str">
        <f>IF(Table2[[#This Row],[SRO]]="EOU",VLOOKUP(Table2[[#This Row],[BE]],[2]GD.List!$C$3:$N$5014,12,0),IF(Table2[[#This Row],[SRO]]="Local","Polyester Staple Fibre","SRO 492"))</f>
        <v>Textile Coal</v>
      </c>
    </row>
    <row r="4131" spans="1:19" x14ac:dyDescent="0.25">
      <c r="A4131" s="116" t="s">
        <v>1</v>
      </c>
      <c r="B4131" s="116" t="s">
        <v>3026</v>
      </c>
      <c r="C4131" s="165">
        <v>29899</v>
      </c>
      <c r="D4131" s="117">
        <v>2701.12</v>
      </c>
      <c r="E4131" s="147" t="s">
        <v>3030</v>
      </c>
      <c r="F4131" s="116" t="s">
        <v>3035</v>
      </c>
      <c r="G4131" s="471">
        <v>44848</v>
      </c>
      <c r="H4131" s="82">
        <v>25461428.699999999</v>
      </c>
      <c r="I4131" s="197">
        <v>0.4</v>
      </c>
      <c r="J4131" s="15">
        <v>478</v>
      </c>
      <c r="K4131" s="15">
        <v>1195</v>
      </c>
      <c r="L4131" s="15"/>
      <c r="M4131" s="66" t="str">
        <f>TEXT(Table2[[#This Row],[Gd.Dt]],"mmm-yy")</f>
        <v>Oct-22</v>
      </c>
      <c r="N4131" s="46" t="str">
        <f>MID(Table2[[#This Row],[BE]],6,2)</f>
        <v>IB</v>
      </c>
      <c r="O4131" s="46" t="str">
        <f>IF(Table2[[#This Row],[Type]]="IB","EOU",IF(Table2[[#This Row],[Type]]="MB","Local","492"))</f>
        <v>EOU</v>
      </c>
      <c r="P4131" s="46">
        <f>ROUND(Table2[[#This Row],[Cons]]/Table2[[#This Row],[Qty.]],5)</f>
        <v>0.4</v>
      </c>
      <c r="Q4131" s="46" t="b">
        <f>EXACT(Table2[[#This Row],[rate]],Table2[[#This Row],[Check]])</f>
        <v>1</v>
      </c>
      <c r="R4131" s="46"/>
      <c r="S4131" s="46" t="str">
        <f>IF(Table2[[#This Row],[SRO]]="EOU",VLOOKUP(Table2[[#This Row],[BE]],[2]GD.List!$C$3:$N$5014,12,0),IF(Table2[[#This Row],[SRO]]="Local","Polyester Staple Fibre","SRO 492"))</f>
        <v>Textile Coal</v>
      </c>
    </row>
    <row r="4132" spans="1:19" x14ac:dyDescent="0.25">
      <c r="A4132" s="116" t="s">
        <v>1</v>
      </c>
      <c r="B4132" s="116" t="s">
        <v>3026</v>
      </c>
      <c r="C4132" s="165">
        <v>29899</v>
      </c>
      <c r="D4132" s="117">
        <v>2701.12</v>
      </c>
      <c r="E4132" s="147" t="s">
        <v>3030</v>
      </c>
      <c r="F4132" s="116" t="s">
        <v>3035</v>
      </c>
      <c r="G4132" s="471">
        <v>44848</v>
      </c>
      <c r="H4132" s="82">
        <v>25461428.699999999</v>
      </c>
      <c r="I4132" s="197">
        <v>0.8</v>
      </c>
      <c r="J4132" s="15">
        <v>12187.2</v>
      </c>
      <c r="K4132" s="15">
        <v>15234</v>
      </c>
      <c r="L4132" s="15"/>
      <c r="M4132" s="66" t="str">
        <f>TEXT(Table2[[#This Row],[Gd.Dt]],"mmm-yy")</f>
        <v>Oct-22</v>
      </c>
      <c r="N4132" s="46" t="str">
        <f>MID(Table2[[#This Row],[BE]],6,2)</f>
        <v>IB</v>
      </c>
      <c r="O4132" s="46" t="str">
        <f>IF(Table2[[#This Row],[Type]]="IB","EOU",IF(Table2[[#This Row],[Type]]="MB","Local","492"))</f>
        <v>EOU</v>
      </c>
      <c r="P4132" s="46">
        <f>ROUND(Table2[[#This Row],[Cons]]/Table2[[#This Row],[Qty.]],5)</f>
        <v>0.8</v>
      </c>
      <c r="Q4132" s="46" t="b">
        <f>EXACT(Table2[[#This Row],[rate]],Table2[[#This Row],[Check]])</f>
        <v>1</v>
      </c>
      <c r="R4132" s="46"/>
      <c r="S4132" s="46" t="str">
        <f>IF(Table2[[#This Row],[SRO]]="EOU",VLOOKUP(Table2[[#This Row],[BE]],[2]GD.List!$C$3:$N$5014,12,0),IF(Table2[[#This Row],[SRO]]="Local","Polyester Staple Fibre","SRO 492"))</f>
        <v>Textile Coal</v>
      </c>
    </row>
    <row r="4133" spans="1:19" x14ac:dyDescent="0.25">
      <c r="A4133" s="119" t="s">
        <v>1</v>
      </c>
      <c r="B4133" s="116" t="s">
        <v>3025</v>
      </c>
      <c r="C4133" s="165">
        <v>10100</v>
      </c>
      <c r="D4133" s="117">
        <v>2701.12</v>
      </c>
      <c r="E4133" s="147" t="s">
        <v>46</v>
      </c>
      <c r="F4133" s="116" t="s">
        <v>3036</v>
      </c>
      <c r="G4133" s="471">
        <v>44848</v>
      </c>
      <c r="H4133" s="82">
        <v>17958637.239999998</v>
      </c>
      <c r="I4133" s="197">
        <v>0.8</v>
      </c>
      <c r="J4133" s="15">
        <v>11861.6</v>
      </c>
      <c r="K4133" s="15">
        <v>14827</v>
      </c>
      <c r="L4133" s="15"/>
      <c r="M4133" s="66" t="str">
        <f>TEXT(Table2[[#This Row],[Gd.Dt]],"mmm-yy")</f>
        <v>Oct-22</v>
      </c>
      <c r="N4133" s="46" t="str">
        <f>MID(Table2[[#This Row],[BE]],6,2)</f>
        <v>IB</v>
      </c>
      <c r="O4133" s="46" t="str">
        <f>IF(Table2[[#This Row],[Type]]="IB","EOU",IF(Table2[[#This Row],[Type]]="MB","Local","492"))</f>
        <v>EOU</v>
      </c>
      <c r="P4133" s="46">
        <f>ROUND(Table2[[#This Row],[Cons]]/Table2[[#This Row],[Qty.]],5)</f>
        <v>0.8</v>
      </c>
      <c r="Q4133" s="46" t="b">
        <f>EXACT(Table2[[#This Row],[rate]],Table2[[#This Row],[Check]])</f>
        <v>1</v>
      </c>
      <c r="R4133" s="46"/>
      <c r="S4133" s="46" t="str">
        <f>IF(Table2[[#This Row],[SRO]]="EOU",VLOOKUP(Table2[[#This Row],[BE]],[2]GD.List!$C$3:$N$5014,12,0),IF(Table2[[#This Row],[SRO]]="Local","Polyester Staple Fibre","SRO 492"))</f>
        <v>Textile Coal</v>
      </c>
    </row>
    <row r="4134" spans="1:19" x14ac:dyDescent="0.25">
      <c r="A4134" s="120" t="s">
        <v>1</v>
      </c>
      <c r="B4134" s="116" t="s">
        <v>3024</v>
      </c>
      <c r="C4134" s="165">
        <v>11798</v>
      </c>
      <c r="D4134" s="117">
        <v>2701.12</v>
      </c>
      <c r="E4134" s="147" t="s">
        <v>46</v>
      </c>
      <c r="F4134" s="116" t="s">
        <v>3034</v>
      </c>
      <c r="G4134" s="471">
        <v>44848</v>
      </c>
      <c r="H4134" s="82">
        <v>19012816.68</v>
      </c>
      <c r="I4134" s="197">
        <v>0.8</v>
      </c>
      <c r="J4134" s="15">
        <v>11172</v>
      </c>
      <c r="K4134" s="15">
        <v>13965</v>
      </c>
      <c r="L4134" s="15"/>
      <c r="M4134" s="66" t="str">
        <f>TEXT(Table2[[#This Row],[Gd.Dt]],"mmm-yy")</f>
        <v>Oct-22</v>
      </c>
      <c r="N4134" s="46" t="str">
        <f>MID(Table2[[#This Row],[BE]],6,2)</f>
        <v>IB</v>
      </c>
      <c r="O4134" s="46" t="str">
        <f>IF(Table2[[#This Row],[Type]]="IB","EOU",IF(Table2[[#This Row],[Type]]="MB","Local","492"))</f>
        <v>EOU</v>
      </c>
      <c r="P4134" s="46">
        <f>ROUND(Table2[[#This Row],[Cons]]/Table2[[#This Row],[Qty.]],5)</f>
        <v>0.8</v>
      </c>
      <c r="Q4134" s="46" t="b">
        <f>EXACT(Table2[[#This Row],[rate]],Table2[[#This Row],[Check]])</f>
        <v>1</v>
      </c>
      <c r="R4134" s="46"/>
      <c r="S4134" s="46" t="str">
        <f>IF(Table2[[#This Row],[SRO]]="EOU",VLOOKUP(Table2[[#This Row],[BE]],[2]GD.List!$C$3:$N$5014,12,0),IF(Table2[[#This Row],[SRO]]="Local","Polyester Staple Fibre","SRO 492"))</f>
        <v>Textile Coal</v>
      </c>
    </row>
    <row r="4135" spans="1:19" x14ac:dyDescent="0.25">
      <c r="A4135" s="119" t="s">
        <v>2084</v>
      </c>
      <c r="B4135" s="116" t="s">
        <v>3027</v>
      </c>
      <c r="C4135" s="165">
        <v>228640</v>
      </c>
      <c r="D4135" s="117">
        <v>3402.42</v>
      </c>
      <c r="E4135" s="147" t="s">
        <v>3031</v>
      </c>
      <c r="F4135" s="116" t="s">
        <v>3032</v>
      </c>
      <c r="G4135" s="471">
        <v>44848</v>
      </c>
      <c r="H4135" s="82">
        <v>257117264</v>
      </c>
      <c r="I4135" s="197">
        <v>0.04</v>
      </c>
      <c r="J4135" s="15">
        <v>4551.88</v>
      </c>
      <c r="K4135" s="15">
        <v>113797</v>
      </c>
      <c r="L4135" s="15"/>
      <c r="M4135" s="66" t="str">
        <f>TEXT(Table2[[#This Row],[Gd.Dt]],"mmm-yy")</f>
        <v>Oct-22</v>
      </c>
      <c r="N4135" s="46" t="str">
        <f>MID(Table2[[#This Row],[BE]],6,2)</f>
        <v>IB</v>
      </c>
      <c r="O4135" s="46" t="str">
        <f>IF(Table2[[#This Row],[Type]]="IB","EOU",IF(Table2[[#This Row],[Type]]="MB","Local","492"))</f>
        <v>EOU</v>
      </c>
      <c r="P4135" s="46">
        <f>ROUND(Table2[[#This Row],[Cons]]/Table2[[#This Row],[Qty.]],5)</f>
        <v>0.04</v>
      </c>
      <c r="Q4135" s="46" t="b">
        <f>EXACT(Table2[[#This Row],[rate]],Table2[[#This Row],[Check]])</f>
        <v>1</v>
      </c>
      <c r="R4135" s="46"/>
      <c r="S4135" s="46" t="str">
        <f>IF(Table2[[#This Row],[SRO]]="EOU",VLOOKUP(Table2[[#This Row],[BE]],[2]GD.List!$C$3:$N$5014,12,0),IF(Table2[[#This Row],[SRO]]="Local","Polyester Staple Fibre","SRO 492"))</f>
        <v>Textile Chemical</v>
      </c>
    </row>
    <row r="4136" spans="1:19" x14ac:dyDescent="0.25">
      <c r="A4136" s="120" t="s">
        <v>2084</v>
      </c>
      <c r="B4136" s="116" t="s">
        <v>3023</v>
      </c>
      <c r="C4136" s="165">
        <v>57830</v>
      </c>
      <c r="D4136" s="117">
        <v>3402.42</v>
      </c>
      <c r="E4136" s="147" t="s">
        <v>3028</v>
      </c>
      <c r="F4136" s="116" t="s">
        <v>3033</v>
      </c>
      <c r="G4136" s="471">
        <v>44847</v>
      </c>
      <c r="H4136" s="82">
        <v>46687139.280000001</v>
      </c>
      <c r="I4136" s="197">
        <v>0.04</v>
      </c>
      <c r="J4136" s="15">
        <v>574.04</v>
      </c>
      <c r="K4136" s="15">
        <v>14351</v>
      </c>
      <c r="L4136" s="15"/>
      <c r="M4136" s="66" t="str">
        <f>TEXT(Table2[[#This Row],[Gd.Dt]],"mmm-yy")</f>
        <v>Oct-22</v>
      </c>
      <c r="N4136" s="46" t="str">
        <f>MID(Table2[[#This Row],[BE]],6,2)</f>
        <v>IB</v>
      </c>
      <c r="O4136" s="46" t="str">
        <f>IF(Table2[[#This Row],[Type]]="IB","EOU",IF(Table2[[#This Row],[Type]]="MB","Local","492"))</f>
        <v>EOU</v>
      </c>
      <c r="P4136" s="46">
        <f>ROUND(Table2[[#This Row],[Cons]]/Table2[[#This Row],[Qty.]],5)</f>
        <v>0.04</v>
      </c>
      <c r="Q4136" s="46" t="b">
        <f>EXACT(Table2[[#This Row],[rate]],Table2[[#This Row],[Check]])</f>
        <v>1</v>
      </c>
      <c r="R4136" s="46"/>
      <c r="S4136" s="46" t="str">
        <f>IF(Table2[[#This Row],[SRO]]="EOU",VLOOKUP(Table2[[#This Row],[BE]],[2]GD.List!$C$3:$N$5014,12,0),IF(Table2[[#This Row],[SRO]]="Local","Polyester Staple Fibre","SRO 492"))</f>
        <v>Textile Chemical</v>
      </c>
    </row>
    <row r="4137" spans="1:19" x14ac:dyDescent="0.25">
      <c r="A4137" s="119" t="s">
        <v>2904</v>
      </c>
      <c r="B4137" s="116" t="s">
        <v>3027</v>
      </c>
      <c r="C4137" s="165">
        <v>228640</v>
      </c>
      <c r="D4137" s="117">
        <v>4810.29</v>
      </c>
      <c r="E4137" s="147" t="s">
        <v>3031</v>
      </c>
      <c r="F4137" s="116" t="s">
        <v>3032</v>
      </c>
      <c r="G4137" s="471">
        <v>44848</v>
      </c>
      <c r="H4137" s="82">
        <v>257117264</v>
      </c>
      <c r="I4137" s="197">
        <v>0.06</v>
      </c>
      <c r="J4137" s="15">
        <v>7982.16</v>
      </c>
      <c r="K4137" s="15">
        <v>133036</v>
      </c>
      <c r="L4137" s="15"/>
      <c r="M4137" s="66" t="str">
        <f>TEXT(Table2[[#This Row],[Gd.Dt]],"mmm-yy")</f>
        <v>Oct-22</v>
      </c>
      <c r="N4137" s="46" t="str">
        <f>MID(Table2[[#This Row],[BE]],6,2)</f>
        <v>IB</v>
      </c>
      <c r="O4137" s="46" t="str">
        <f>IF(Table2[[#This Row],[Type]]="IB","EOU",IF(Table2[[#This Row],[Type]]="MB","Local","492"))</f>
        <v>EOU</v>
      </c>
      <c r="P4137" s="46">
        <f>ROUND(Table2[[#This Row],[Cons]]/Table2[[#This Row],[Qty.]],5)</f>
        <v>0.06</v>
      </c>
      <c r="Q4137" s="46" t="b">
        <f>EXACT(Table2[[#This Row],[rate]],Table2[[#This Row],[Check]])</f>
        <v>1</v>
      </c>
      <c r="R4137" s="46"/>
      <c r="S4137" s="46" t="str">
        <f>IF(Table2[[#This Row],[SRO]]="EOU",VLOOKUP(Table2[[#This Row],[BE]],[2]GD.List!$C$3:$N$5014,12,0),IF(Table2[[#This Row],[SRO]]="Local","Polyester Staple Fibre","SRO 492"))</f>
        <v>Packing Material</v>
      </c>
    </row>
    <row r="4138" spans="1:19" x14ac:dyDescent="0.25">
      <c r="A4138" s="119" t="s">
        <v>2904</v>
      </c>
      <c r="B4138" s="116" t="s">
        <v>3023</v>
      </c>
      <c r="C4138" s="165">
        <v>57830</v>
      </c>
      <c r="D4138" s="117">
        <v>4810.29</v>
      </c>
      <c r="E4138" s="147" t="s">
        <v>3028</v>
      </c>
      <c r="F4138" s="116" t="s">
        <v>3033</v>
      </c>
      <c r="G4138" s="471">
        <v>44847</v>
      </c>
      <c r="H4138" s="82">
        <v>46687139.280000001</v>
      </c>
      <c r="I4138" s="197">
        <v>0.06</v>
      </c>
      <c r="J4138" s="15">
        <v>861.06</v>
      </c>
      <c r="K4138" s="15">
        <v>14351</v>
      </c>
      <c r="L4138" s="15"/>
      <c r="M4138" s="66" t="str">
        <f>TEXT(Table2[[#This Row],[Gd.Dt]],"mmm-yy")</f>
        <v>Oct-22</v>
      </c>
      <c r="N4138" s="46" t="str">
        <f>MID(Table2[[#This Row],[BE]],6,2)</f>
        <v>IB</v>
      </c>
      <c r="O4138" s="46" t="str">
        <f>IF(Table2[[#This Row],[Type]]="IB","EOU",IF(Table2[[#This Row],[Type]]="MB","Local","492"))</f>
        <v>EOU</v>
      </c>
      <c r="P4138" s="46">
        <f>ROUND(Table2[[#This Row],[Cons]]/Table2[[#This Row],[Qty.]],5)</f>
        <v>0.06</v>
      </c>
      <c r="Q4138" s="46" t="b">
        <f>EXACT(Table2[[#This Row],[rate]],Table2[[#This Row],[Check]])</f>
        <v>1</v>
      </c>
      <c r="R4138" s="46"/>
      <c r="S4138" s="46" t="str">
        <f>IF(Table2[[#This Row],[SRO]]="EOU",VLOOKUP(Table2[[#This Row],[BE]],[2]GD.List!$C$3:$N$5014,12,0),IF(Table2[[#This Row],[SRO]]="Local","Polyester Staple Fibre","SRO 492"))</f>
        <v>Packing Material</v>
      </c>
    </row>
    <row r="4139" spans="1:19" x14ac:dyDescent="0.25">
      <c r="A4139" s="119" t="s">
        <v>2904</v>
      </c>
      <c r="B4139" s="116" t="s">
        <v>3026</v>
      </c>
      <c r="C4139" s="165">
        <v>29899</v>
      </c>
      <c r="D4139" s="117">
        <v>4810.29</v>
      </c>
      <c r="E4139" s="147" t="s">
        <v>3030</v>
      </c>
      <c r="F4139" s="116" t="s">
        <v>3035</v>
      </c>
      <c r="G4139" s="471">
        <v>44848</v>
      </c>
      <c r="H4139" s="82">
        <v>25461428.699999999</v>
      </c>
      <c r="I4139" s="197">
        <v>0.06</v>
      </c>
      <c r="J4139" s="15">
        <v>914.04</v>
      </c>
      <c r="K4139" s="15">
        <v>15234</v>
      </c>
      <c r="L4139" s="15"/>
      <c r="M4139" s="66" t="str">
        <f>TEXT(Table2[[#This Row],[Gd.Dt]],"mmm-yy")</f>
        <v>Oct-22</v>
      </c>
      <c r="N4139" s="46" t="str">
        <f>MID(Table2[[#This Row],[BE]],6,2)</f>
        <v>IB</v>
      </c>
      <c r="O4139" s="46" t="str">
        <f>IF(Table2[[#This Row],[Type]]="IB","EOU",IF(Table2[[#This Row],[Type]]="MB","Local","492"))</f>
        <v>EOU</v>
      </c>
      <c r="P4139" s="46">
        <f>ROUND(Table2[[#This Row],[Cons]]/Table2[[#This Row],[Qty.]],5)</f>
        <v>0.06</v>
      </c>
      <c r="Q4139" s="46" t="b">
        <f>EXACT(Table2[[#This Row],[rate]],Table2[[#This Row],[Check]])</f>
        <v>1</v>
      </c>
      <c r="R4139" s="46"/>
      <c r="S4139" s="46" t="str">
        <f>IF(Table2[[#This Row],[SRO]]="EOU",VLOOKUP(Table2[[#This Row],[BE]],[2]GD.List!$C$3:$N$5014,12,0),IF(Table2[[#This Row],[SRO]]="Local","Polyester Staple Fibre","SRO 492"))</f>
        <v>Packing Material</v>
      </c>
    </row>
    <row r="4140" spans="1:19" x14ac:dyDescent="0.25">
      <c r="A4140" s="119" t="s">
        <v>2904</v>
      </c>
      <c r="B4140" s="116" t="s">
        <v>3025</v>
      </c>
      <c r="C4140" s="165">
        <v>10100</v>
      </c>
      <c r="D4140" s="117">
        <v>4810.29</v>
      </c>
      <c r="E4140" s="147" t="s">
        <v>46</v>
      </c>
      <c r="F4140" s="116" t="s">
        <v>3036</v>
      </c>
      <c r="G4140" s="471">
        <v>44848</v>
      </c>
      <c r="H4140" s="82">
        <v>17958637.239999998</v>
      </c>
      <c r="I4140" s="197">
        <v>0.06</v>
      </c>
      <c r="J4140" s="15">
        <v>889.62</v>
      </c>
      <c r="K4140" s="15">
        <v>14827</v>
      </c>
      <c r="L4140" s="15"/>
      <c r="M4140" s="66" t="str">
        <f>TEXT(Table2[[#This Row],[Gd.Dt]],"mmm-yy")</f>
        <v>Oct-22</v>
      </c>
      <c r="N4140" s="46" t="str">
        <f>MID(Table2[[#This Row],[BE]],6,2)</f>
        <v>IB</v>
      </c>
      <c r="O4140" s="46" t="str">
        <f>IF(Table2[[#This Row],[Type]]="IB","EOU",IF(Table2[[#This Row],[Type]]="MB","Local","492"))</f>
        <v>EOU</v>
      </c>
      <c r="P4140" s="46">
        <f>ROUND(Table2[[#This Row],[Cons]]/Table2[[#This Row],[Qty.]],5)</f>
        <v>0.06</v>
      </c>
      <c r="Q4140" s="46" t="b">
        <f>EXACT(Table2[[#This Row],[rate]],Table2[[#This Row],[Check]])</f>
        <v>1</v>
      </c>
      <c r="R4140" s="46"/>
      <c r="S4140" s="46" t="str">
        <f>IF(Table2[[#This Row],[SRO]]="EOU",VLOOKUP(Table2[[#This Row],[BE]],[2]GD.List!$C$3:$N$5014,12,0),IF(Table2[[#This Row],[SRO]]="Local","Polyester Staple Fibre","SRO 492"))</f>
        <v>Packing Material</v>
      </c>
    </row>
    <row r="4141" spans="1:19" x14ac:dyDescent="0.25">
      <c r="A4141" s="120" t="s">
        <v>2904</v>
      </c>
      <c r="B4141" s="116" t="s">
        <v>3024</v>
      </c>
      <c r="C4141" s="165">
        <v>11798</v>
      </c>
      <c r="D4141" s="117">
        <v>4810.29</v>
      </c>
      <c r="E4141" s="147" t="s">
        <v>46</v>
      </c>
      <c r="F4141" s="116" t="s">
        <v>3034</v>
      </c>
      <c r="G4141" s="471">
        <v>44848</v>
      </c>
      <c r="H4141" s="82">
        <v>19012816.68</v>
      </c>
      <c r="I4141" s="197">
        <v>0.06</v>
      </c>
      <c r="J4141" s="15">
        <v>776.64</v>
      </c>
      <c r="K4141" s="15">
        <v>12944</v>
      </c>
      <c r="L4141" s="15"/>
      <c r="M4141" s="66" t="str">
        <f>TEXT(Table2[[#This Row],[Gd.Dt]],"mmm-yy")</f>
        <v>Oct-22</v>
      </c>
      <c r="N4141" s="46" t="str">
        <f>MID(Table2[[#This Row],[BE]],6,2)</f>
        <v>IB</v>
      </c>
      <c r="O4141" s="46" t="str">
        <f>IF(Table2[[#This Row],[Type]]="IB","EOU",IF(Table2[[#This Row],[Type]]="MB","Local","492"))</f>
        <v>EOU</v>
      </c>
      <c r="P4141" s="46">
        <f>ROUND(Table2[[#This Row],[Cons]]/Table2[[#This Row],[Qty.]],5)</f>
        <v>0.06</v>
      </c>
      <c r="Q4141" s="46" t="b">
        <f>EXACT(Table2[[#This Row],[rate]],Table2[[#This Row],[Check]])</f>
        <v>1</v>
      </c>
      <c r="R4141" s="46"/>
      <c r="S4141" s="46" t="str">
        <f>IF(Table2[[#This Row],[SRO]]="EOU",VLOOKUP(Table2[[#This Row],[BE]],[2]GD.List!$C$3:$N$5014,12,0),IF(Table2[[#This Row],[SRO]]="Local","Polyester Staple Fibre","SRO 492"))</f>
        <v>Packing Material</v>
      </c>
    </row>
    <row r="4142" spans="1:19" x14ac:dyDescent="0.25">
      <c r="A4142" s="119" t="s">
        <v>2984</v>
      </c>
      <c r="B4142" s="116" t="s">
        <v>3027</v>
      </c>
      <c r="C4142" s="165">
        <v>228640</v>
      </c>
      <c r="D4142" s="117">
        <v>3204.16</v>
      </c>
      <c r="E4142" s="147" t="s">
        <v>3031</v>
      </c>
      <c r="F4142" s="116" t="s">
        <v>3032</v>
      </c>
      <c r="G4142" s="471">
        <v>44848</v>
      </c>
      <c r="H4142" s="82">
        <v>257117264</v>
      </c>
      <c r="I4142" s="197">
        <v>7.0000000000000007E-2</v>
      </c>
      <c r="J4142" s="15">
        <v>1346.73</v>
      </c>
      <c r="K4142" s="15">
        <v>19239</v>
      </c>
      <c r="L4142" s="15"/>
      <c r="M4142" s="66" t="str">
        <f>TEXT(Table2[[#This Row],[Gd.Dt]],"mmm-yy")</f>
        <v>Oct-22</v>
      </c>
      <c r="N4142" s="46" t="str">
        <f>MID(Table2[[#This Row],[BE]],6,2)</f>
        <v>IB</v>
      </c>
      <c r="O4142" s="46" t="str">
        <f>IF(Table2[[#This Row],[Type]]="IB","EOU",IF(Table2[[#This Row],[Type]]="MB","Local","492"))</f>
        <v>EOU</v>
      </c>
      <c r="P4142" s="46">
        <f>ROUND(Table2[[#This Row],[Cons]]/Table2[[#This Row],[Qty.]],5)</f>
        <v>7.0000000000000007E-2</v>
      </c>
      <c r="Q4142" s="46" t="b">
        <f>EXACT(Table2[[#This Row],[rate]],Table2[[#This Row],[Check]])</f>
        <v>1</v>
      </c>
      <c r="R4142" s="46"/>
      <c r="S4142" s="46" t="str">
        <f>IF(Table2[[#This Row],[SRO]]="EOU",VLOOKUP(Table2[[#This Row],[BE]],[2]GD.List!$C$3:$N$5014,12,0),IF(Table2[[#This Row],[SRO]]="Local","Polyester Staple Fibre","SRO 492"))</f>
        <v>Textile Dyes</v>
      </c>
    </row>
    <row r="4143" spans="1:19" x14ac:dyDescent="0.25">
      <c r="A4143" s="120" t="s">
        <v>2984</v>
      </c>
      <c r="B4143" s="116" t="s">
        <v>3023</v>
      </c>
      <c r="C4143" s="165">
        <v>57830</v>
      </c>
      <c r="D4143" s="117">
        <v>3204.16</v>
      </c>
      <c r="E4143" s="147" t="s">
        <v>3028</v>
      </c>
      <c r="F4143" s="116" t="s">
        <v>3033</v>
      </c>
      <c r="G4143" s="471">
        <v>44847</v>
      </c>
      <c r="H4143" s="82">
        <v>46687139.280000001</v>
      </c>
      <c r="I4143" s="197">
        <v>7.0000000000000007E-2</v>
      </c>
      <c r="J4143" s="15">
        <v>24.64</v>
      </c>
      <c r="K4143" s="15">
        <v>352</v>
      </c>
      <c r="L4143" s="15"/>
      <c r="M4143" s="66" t="str">
        <f>TEXT(Table2[[#This Row],[Gd.Dt]],"mmm-yy")</f>
        <v>Oct-22</v>
      </c>
      <c r="N4143" s="46" t="str">
        <f>MID(Table2[[#This Row],[BE]],6,2)</f>
        <v>IB</v>
      </c>
      <c r="O4143" s="46" t="str">
        <f>IF(Table2[[#This Row],[Type]]="IB","EOU",IF(Table2[[#This Row],[Type]]="MB","Local","492"))</f>
        <v>EOU</v>
      </c>
      <c r="P4143" s="46">
        <f>ROUND(Table2[[#This Row],[Cons]]/Table2[[#This Row],[Qty.]],5)</f>
        <v>7.0000000000000007E-2</v>
      </c>
      <c r="Q4143" s="46" t="b">
        <f>EXACT(Table2[[#This Row],[rate]],Table2[[#This Row],[Check]])</f>
        <v>1</v>
      </c>
      <c r="R4143" s="46"/>
      <c r="S4143" s="46" t="str">
        <f>IF(Table2[[#This Row],[SRO]]="EOU",VLOOKUP(Table2[[#This Row],[BE]],[2]GD.List!$C$3:$N$5014,12,0),IF(Table2[[#This Row],[SRO]]="Local","Polyester Staple Fibre","SRO 492"))</f>
        <v>Textile Dyes</v>
      </c>
    </row>
    <row r="4144" spans="1:19" x14ac:dyDescent="0.25">
      <c r="A4144" s="119" t="s">
        <v>3018</v>
      </c>
      <c r="B4144" s="116" t="s">
        <v>3027</v>
      </c>
      <c r="C4144" s="165">
        <v>228640</v>
      </c>
      <c r="D4144" s="117">
        <v>2847</v>
      </c>
      <c r="E4144" s="147" t="s">
        <v>3031</v>
      </c>
      <c r="F4144" s="116" t="s">
        <v>3032</v>
      </c>
      <c r="G4144" s="471">
        <v>44848</v>
      </c>
      <c r="H4144" s="82">
        <v>257117264</v>
      </c>
      <c r="I4144" s="197">
        <v>0.03</v>
      </c>
      <c r="J4144" s="15">
        <v>3991.08</v>
      </c>
      <c r="K4144" s="15">
        <v>133036</v>
      </c>
      <c r="L4144" s="15"/>
      <c r="M4144" s="66" t="str">
        <f>TEXT(Table2[[#This Row],[Gd.Dt]],"mmm-yy")</f>
        <v>Oct-22</v>
      </c>
      <c r="N4144" s="46" t="str">
        <f>MID(Table2[[#This Row],[BE]],6,2)</f>
        <v>IB</v>
      </c>
      <c r="O4144" s="46" t="str">
        <f>IF(Table2[[#This Row],[Type]]="IB","EOU",IF(Table2[[#This Row],[Type]]="MB","Local","492"))</f>
        <v>EOU</v>
      </c>
      <c r="P4144" s="46">
        <f>ROUND(Table2[[#This Row],[Cons]]/Table2[[#This Row],[Qty.]],5)</f>
        <v>0.03</v>
      </c>
      <c r="Q4144" s="46" t="b">
        <f>EXACT(Table2[[#This Row],[rate]],Table2[[#This Row],[Check]])</f>
        <v>1</v>
      </c>
      <c r="R4144" s="46"/>
      <c r="S4144" s="46" t="str">
        <f>IF(Table2[[#This Row],[SRO]]="EOU",VLOOKUP(Table2[[#This Row],[BE]],[2]GD.List!$C$3:$N$5014,12,0),IF(Table2[[#This Row],[SRO]]="Local","Polyester Staple Fibre","SRO 492"))</f>
        <v>Textile Chemical</v>
      </c>
    </row>
    <row r="4145" spans="1:19" x14ac:dyDescent="0.25">
      <c r="A4145" s="119" t="s">
        <v>3018</v>
      </c>
      <c r="B4145" s="116" t="s">
        <v>3023</v>
      </c>
      <c r="C4145" s="165">
        <v>57830</v>
      </c>
      <c r="D4145" s="117">
        <v>2847</v>
      </c>
      <c r="E4145" s="147" t="s">
        <v>3028</v>
      </c>
      <c r="F4145" s="116" t="s">
        <v>3033</v>
      </c>
      <c r="G4145" s="471">
        <v>44847</v>
      </c>
      <c r="H4145" s="82">
        <v>46687139.280000001</v>
      </c>
      <c r="I4145" s="197">
        <v>0.03</v>
      </c>
      <c r="J4145" s="15">
        <v>634.82999999999993</v>
      </c>
      <c r="K4145" s="15">
        <v>21161</v>
      </c>
      <c r="L4145" s="15"/>
      <c r="M4145" s="66" t="str">
        <f>TEXT(Table2[[#This Row],[Gd.Dt]],"mmm-yy")</f>
        <v>Oct-22</v>
      </c>
      <c r="N4145" s="46" t="str">
        <f>MID(Table2[[#This Row],[BE]],6,2)</f>
        <v>IB</v>
      </c>
      <c r="O4145" s="46" t="str">
        <f>IF(Table2[[#This Row],[Type]]="IB","EOU",IF(Table2[[#This Row],[Type]]="MB","Local","492"))</f>
        <v>EOU</v>
      </c>
      <c r="P4145" s="46">
        <f>ROUND(Table2[[#This Row],[Cons]]/Table2[[#This Row],[Qty.]],5)</f>
        <v>0.03</v>
      </c>
      <c r="Q4145" s="46" t="b">
        <f>EXACT(Table2[[#This Row],[rate]],Table2[[#This Row],[Check]])</f>
        <v>1</v>
      </c>
      <c r="R4145" s="46"/>
      <c r="S4145" s="46" t="str">
        <f>IF(Table2[[#This Row],[SRO]]="EOU",VLOOKUP(Table2[[#This Row],[BE]],[2]GD.List!$C$3:$N$5014,12,0),IF(Table2[[#This Row],[SRO]]="Local","Polyester Staple Fibre","SRO 492"))</f>
        <v>Textile Chemical</v>
      </c>
    </row>
    <row r="4146" spans="1:19" x14ac:dyDescent="0.25">
      <c r="A4146" s="119" t="s">
        <v>3018</v>
      </c>
      <c r="B4146" s="116" t="s">
        <v>3026</v>
      </c>
      <c r="C4146" s="165">
        <v>29899</v>
      </c>
      <c r="D4146" s="117">
        <v>2847</v>
      </c>
      <c r="E4146" s="147" t="s">
        <v>3030</v>
      </c>
      <c r="F4146" s="116" t="s">
        <v>3035</v>
      </c>
      <c r="G4146" s="471">
        <v>44848</v>
      </c>
      <c r="H4146" s="82">
        <v>25461428.699999999</v>
      </c>
      <c r="I4146" s="197">
        <v>0.03</v>
      </c>
      <c r="J4146" s="15">
        <v>492.87</v>
      </c>
      <c r="K4146" s="15">
        <v>16429</v>
      </c>
      <c r="L4146" s="15"/>
      <c r="M4146" s="66" t="str">
        <f>TEXT(Table2[[#This Row],[Gd.Dt]],"mmm-yy")</f>
        <v>Oct-22</v>
      </c>
      <c r="N4146" s="46" t="str">
        <f>MID(Table2[[#This Row],[BE]],6,2)</f>
        <v>IB</v>
      </c>
      <c r="O4146" s="46" t="str">
        <f>IF(Table2[[#This Row],[Type]]="IB","EOU",IF(Table2[[#This Row],[Type]]="MB","Local","492"))</f>
        <v>EOU</v>
      </c>
      <c r="P4146" s="46">
        <f>ROUND(Table2[[#This Row],[Cons]]/Table2[[#This Row],[Qty.]],5)</f>
        <v>0.03</v>
      </c>
      <c r="Q4146" s="46" t="b">
        <f>EXACT(Table2[[#This Row],[rate]],Table2[[#This Row],[Check]])</f>
        <v>1</v>
      </c>
      <c r="R4146" s="46"/>
      <c r="S4146" s="46" t="str">
        <f>IF(Table2[[#This Row],[SRO]]="EOU",VLOOKUP(Table2[[#This Row],[BE]],[2]GD.List!$C$3:$N$5014,12,0),IF(Table2[[#This Row],[SRO]]="Local","Polyester Staple Fibre","SRO 492"))</f>
        <v>Textile Chemical</v>
      </c>
    </row>
    <row r="4147" spans="1:19" x14ac:dyDescent="0.25">
      <c r="A4147" s="119" t="s">
        <v>3018</v>
      </c>
      <c r="B4147" s="116" t="s">
        <v>3025</v>
      </c>
      <c r="C4147" s="165">
        <v>10100</v>
      </c>
      <c r="D4147" s="117">
        <v>2847</v>
      </c>
      <c r="E4147" s="147" t="s">
        <v>46</v>
      </c>
      <c r="F4147" s="116" t="s">
        <v>3036</v>
      </c>
      <c r="G4147" s="471">
        <v>44848</v>
      </c>
      <c r="H4147" s="82">
        <v>17958637.239999998</v>
      </c>
      <c r="I4147" s="197">
        <v>0.03</v>
      </c>
      <c r="J4147" s="15">
        <v>444.81</v>
      </c>
      <c r="K4147" s="15">
        <v>14827</v>
      </c>
      <c r="L4147" s="15"/>
      <c r="M4147" s="66" t="str">
        <f>TEXT(Table2[[#This Row],[Gd.Dt]],"mmm-yy")</f>
        <v>Oct-22</v>
      </c>
      <c r="N4147" s="46" t="str">
        <f>MID(Table2[[#This Row],[BE]],6,2)</f>
        <v>IB</v>
      </c>
      <c r="O4147" s="46" t="str">
        <f>IF(Table2[[#This Row],[Type]]="IB","EOU",IF(Table2[[#This Row],[Type]]="MB","Local","492"))</f>
        <v>EOU</v>
      </c>
      <c r="P4147" s="46">
        <f>ROUND(Table2[[#This Row],[Cons]]/Table2[[#This Row],[Qty.]],5)</f>
        <v>0.03</v>
      </c>
      <c r="Q4147" s="46" t="b">
        <f>EXACT(Table2[[#This Row],[rate]],Table2[[#This Row],[Check]])</f>
        <v>1</v>
      </c>
      <c r="R4147" s="46"/>
      <c r="S4147" s="46" t="str">
        <f>IF(Table2[[#This Row],[SRO]]="EOU",VLOOKUP(Table2[[#This Row],[BE]],[2]GD.List!$C$3:$N$5014,12,0),IF(Table2[[#This Row],[SRO]]="Local","Polyester Staple Fibre","SRO 492"))</f>
        <v>Textile Chemical</v>
      </c>
    </row>
    <row r="4148" spans="1:19" x14ac:dyDescent="0.25">
      <c r="A4148" s="120" t="s">
        <v>3018</v>
      </c>
      <c r="B4148" s="116" t="s">
        <v>3024</v>
      </c>
      <c r="C4148" s="165">
        <v>11798</v>
      </c>
      <c r="D4148" s="117">
        <v>2847</v>
      </c>
      <c r="E4148" s="147" t="s">
        <v>46</v>
      </c>
      <c r="F4148" s="116" t="s">
        <v>3034</v>
      </c>
      <c r="G4148" s="471">
        <v>44848</v>
      </c>
      <c r="H4148" s="82">
        <v>19012816.68</v>
      </c>
      <c r="I4148" s="197">
        <v>0.03</v>
      </c>
      <c r="J4148" s="15">
        <v>418.95</v>
      </c>
      <c r="K4148" s="15">
        <v>13965</v>
      </c>
      <c r="L4148" s="15"/>
      <c r="M4148" s="66" t="str">
        <f>TEXT(Table2[[#This Row],[Gd.Dt]],"mmm-yy")</f>
        <v>Oct-22</v>
      </c>
      <c r="N4148" s="46" t="str">
        <f>MID(Table2[[#This Row],[BE]],6,2)</f>
        <v>IB</v>
      </c>
      <c r="O4148" s="46" t="str">
        <f>IF(Table2[[#This Row],[Type]]="IB","EOU",IF(Table2[[#This Row],[Type]]="MB","Local","492"))</f>
        <v>EOU</v>
      </c>
      <c r="P4148" s="46">
        <f>ROUND(Table2[[#This Row],[Cons]]/Table2[[#This Row],[Qty.]],5)</f>
        <v>0.03</v>
      </c>
      <c r="Q4148" s="46" t="b">
        <f>EXACT(Table2[[#This Row],[rate]],Table2[[#This Row],[Check]])</f>
        <v>1</v>
      </c>
      <c r="R4148" s="46"/>
      <c r="S4148" s="46" t="str">
        <f>IF(Table2[[#This Row],[SRO]]="EOU",VLOOKUP(Table2[[#This Row],[BE]],[2]GD.List!$C$3:$N$5014,12,0),IF(Table2[[#This Row],[SRO]]="Local","Polyester Staple Fibre","SRO 492"))</f>
        <v>Textile Chemical</v>
      </c>
    </row>
    <row r="4149" spans="1:19" x14ac:dyDescent="0.25">
      <c r="A4149" s="119" t="s">
        <v>3029</v>
      </c>
      <c r="B4149" s="116" t="s">
        <v>3027</v>
      </c>
      <c r="C4149" s="165">
        <v>228640</v>
      </c>
      <c r="D4149" s="117">
        <v>3204.1109999999999</v>
      </c>
      <c r="E4149" s="147" t="s">
        <v>3031</v>
      </c>
      <c r="F4149" s="116" t="s">
        <v>3032</v>
      </c>
      <c r="G4149" s="471">
        <v>44848</v>
      </c>
      <c r="H4149" s="82">
        <v>257117264</v>
      </c>
      <c r="I4149" s="197">
        <v>7.0000000000000007E-2</v>
      </c>
      <c r="J4149" s="15">
        <v>7965.79</v>
      </c>
      <c r="K4149" s="15">
        <v>113797</v>
      </c>
      <c r="L4149" s="15"/>
      <c r="M4149" s="66" t="str">
        <f>TEXT(Table2[[#This Row],[Gd.Dt]],"mmm-yy")</f>
        <v>Oct-22</v>
      </c>
      <c r="N4149" s="46" t="str">
        <f>MID(Table2[[#This Row],[BE]],6,2)</f>
        <v>IB</v>
      </c>
      <c r="O4149" s="46" t="str">
        <f>IF(Table2[[#This Row],[Type]]="IB","EOU",IF(Table2[[#This Row],[Type]]="MB","Local","492"))</f>
        <v>EOU</v>
      </c>
      <c r="P4149" s="46">
        <f>ROUND(Table2[[#This Row],[Cons]]/Table2[[#This Row],[Qty.]],5)</f>
        <v>7.0000000000000007E-2</v>
      </c>
      <c r="Q4149" s="46" t="b">
        <f>EXACT(Table2[[#This Row],[rate]],Table2[[#This Row],[Check]])</f>
        <v>1</v>
      </c>
      <c r="R4149" s="46"/>
      <c r="S4149" s="46" t="str">
        <f>IF(Table2[[#This Row],[SRO]]="EOU",VLOOKUP(Table2[[#This Row],[BE]],[2]GD.List!$C$3:$N$5014,12,0),IF(Table2[[#This Row],[SRO]]="Local","Polyester Staple Fibre","SRO 492"))</f>
        <v>Textile Dyes</v>
      </c>
    </row>
    <row r="4150" spans="1:19" x14ac:dyDescent="0.25">
      <c r="A4150" s="119" t="s">
        <v>3029</v>
      </c>
      <c r="B4150" s="116" t="s">
        <v>3023</v>
      </c>
      <c r="C4150" s="165">
        <v>57830</v>
      </c>
      <c r="D4150" s="117">
        <v>3204.1109999999999</v>
      </c>
      <c r="E4150" s="147" t="s">
        <v>3028</v>
      </c>
      <c r="F4150" s="116" t="s">
        <v>3033</v>
      </c>
      <c r="G4150" s="471">
        <v>44847</v>
      </c>
      <c r="H4150" s="82">
        <v>46687139.280000001</v>
      </c>
      <c r="I4150" s="197">
        <v>7.0000000000000007E-2</v>
      </c>
      <c r="J4150" s="15">
        <v>79.239999999999995</v>
      </c>
      <c r="K4150" s="15">
        <v>1132</v>
      </c>
      <c r="L4150" s="15"/>
      <c r="M4150" s="66" t="str">
        <f>TEXT(Table2[[#This Row],[Gd.Dt]],"mmm-yy")</f>
        <v>Oct-22</v>
      </c>
      <c r="N4150" s="46" t="str">
        <f>MID(Table2[[#This Row],[BE]],6,2)</f>
        <v>IB</v>
      </c>
      <c r="O4150" s="46" t="str">
        <f>IF(Table2[[#This Row],[Type]]="IB","EOU",IF(Table2[[#This Row],[Type]]="MB","Local","492"))</f>
        <v>EOU</v>
      </c>
      <c r="P4150" s="46">
        <f>ROUND(Table2[[#This Row],[Cons]]/Table2[[#This Row],[Qty.]],5)</f>
        <v>7.0000000000000007E-2</v>
      </c>
      <c r="Q4150" s="46" t="b">
        <f>EXACT(Table2[[#This Row],[rate]],Table2[[#This Row],[Check]])</f>
        <v>1</v>
      </c>
      <c r="R4150" s="46"/>
      <c r="S4150" s="46" t="str">
        <f>IF(Table2[[#This Row],[SRO]]="EOU",VLOOKUP(Table2[[#This Row],[BE]],[2]GD.List!$C$3:$N$5014,12,0),IF(Table2[[#This Row],[SRO]]="Local","Polyester Staple Fibre","SRO 492"))</f>
        <v>Textile Dyes</v>
      </c>
    </row>
    <row r="4151" spans="1:19" x14ac:dyDescent="0.25">
      <c r="A4151" s="119" t="s">
        <v>3029</v>
      </c>
      <c r="B4151" s="116" t="s">
        <v>3026</v>
      </c>
      <c r="C4151" s="165">
        <v>29899</v>
      </c>
      <c r="D4151" s="117">
        <v>3204.1109999999999</v>
      </c>
      <c r="E4151" s="147" t="s">
        <v>3030</v>
      </c>
      <c r="F4151" s="116" t="s">
        <v>3035</v>
      </c>
      <c r="G4151" s="471">
        <v>44848</v>
      </c>
      <c r="H4151" s="82">
        <v>25461428.699999999</v>
      </c>
      <c r="I4151" s="197">
        <v>7.0000000000000007E-2</v>
      </c>
      <c r="J4151" s="15">
        <v>1066.3800000000001</v>
      </c>
      <c r="K4151" s="15">
        <v>15234</v>
      </c>
      <c r="L4151" s="15"/>
      <c r="M4151" s="66" t="str">
        <f>TEXT(Table2[[#This Row],[Gd.Dt]],"mmm-yy")</f>
        <v>Oct-22</v>
      </c>
      <c r="N4151" s="46" t="str">
        <f>MID(Table2[[#This Row],[BE]],6,2)</f>
        <v>IB</v>
      </c>
      <c r="O4151" s="46" t="str">
        <f>IF(Table2[[#This Row],[Type]]="IB","EOU",IF(Table2[[#This Row],[Type]]="MB","Local","492"))</f>
        <v>EOU</v>
      </c>
      <c r="P4151" s="46">
        <f>ROUND(Table2[[#This Row],[Cons]]/Table2[[#This Row],[Qty.]],5)</f>
        <v>7.0000000000000007E-2</v>
      </c>
      <c r="Q4151" s="46" t="b">
        <f>EXACT(Table2[[#This Row],[rate]],Table2[[#This Row],[Check]])</f>
        <v>1</v>
      </c>
      <c r="R4151" s="46"/>
      <c r="S4151" s="46" t="str">
        <f>IF(Table2[[#This Row],[SRO]]="EOU",VLOOKUP(Table2[[#This Row],[BE]],[2]GD.List!$C$3:$N$5014,12,0),IF(Table2[[#This Row],[SRO]]="Local","Polyester Staple Fibre","SRO 492"))</f>
        <v>Textile Dyes</v>
      </c>
    </row>
    <row r="4152" spans="1:19" x14ac:dyDescent="0.25">
      <c r="A4152" s="119" t="s">
        <v>3029</v>
      </c>
      <c r="B4152" s="116" t="s">
        <v>3025</v>
      </c>
      <c r="C4152" s="165">
        <v>10100</v>
      </c>
      <c r="D4152" s="117">
        <v>3204.1109999999999</v>
      </c>
      <c r="E4152" s="147" t="s">
        <v>46</v>
      </c>
      <c r="F4152" s="116" t="s">
        <v>3036</v>
      </c>
      <c r="G4152" s="471">
        <v>44848</v>
      </c>
      <c r="H4152" s="82">
        <v>17958637.239999998</v>
      </c>
      <c r="I4152" s="197">
        <v>7.0000000000000007E-2</v>
      </c>
      <c r="J4152" s="15">
        <v>1037.8900000000001</v>
      </c>
      <c r="K4152" s="15">
        <v>14827</v>
      </c>
      <c r="L4152" s="15"/>
      <c r="M4152" s="66" t="str">
        <f>TEXT(Table2[[#This Row],[Gd.Dt]],"mmm-yy")</f>
        <v>Oct-22</v>
      </c>
      <c r="N4152" s="46" t="str">
        <f>MID(Table2[[#This Row],[BE]],6,2)</f>
        <v>IB</v>
      </c>
      <c r="O4152" s="46" t="str">
        <f>IF(Table2[[#This Row],[Type]]="IB","EOU",IF(Table2[[#This Row],[Type]]="MB","Local","492"))</f>
        <v>EOU</v>
      </c>
      <c r="P4152" s="46">
        <f>ROUND(Table2[[#This Row],[Cons]]/Table2[[#This Row],[Qty.]],5)</f>
        <v>7.0000000000000007E-2</v>
      </c>
      <c r="Q4152" s="46" t="b">
        <f>EXACT(Table2[[#This Row],[rate]],Table2[[#This Row],[Check]])</f>
        <v>1</v>
      </c>
      <c r="R4152" s="46"/>
      <c r="S4152" s="46" t="str">
        <f>IF(Table2[[#This Row],[SRO]]="EOU",VLOOKUP(Table2[[#This Row],[BE]],[2]GD.List!$C$3:$N$5014,12,0),IF(Table2[[#This Row],[SRO]]="Local","Polyester Staple Fibre","SRO 492"))</f>
        <v>Textile Dyes</v>
      </c>
    </row>
    <row r="4153" spans="1:19" x14ac:dyDescent="0.25">
      <c r="A4153" s="119" t="s">
        <v>3029</v>
      </c>
      <c r="B4153" s="119" t="s">
        <v>3024</v>
      </c>
      <c r="C4153" s="170">
        <v>11798</v>
      </c>
      <c r="D4153" s="171">
        <v>3204.1109999999999</v>
      </c>
      <c r="E4153" s="27" t="s">
        <v>46</v>
      </c>
      <c r="F4153" s="119" t="s">
        <v>3034</v>
      </c>
      <c r="G4153" s="28">
        <v>44848</v>
      </c>
      <c r="H4153" s="172">
        <v>19012816.68</v>
      </c>
      <c r="I4153" s="33">
        <v>7.0000000000000007E-2</v>
      </c>
      <c r="J4153" s="30">
        <v>961.87</v>
      </c>
      <c r="K4153" s="30">
        <v>13741</v>
      </c>
      <c r="L4153" s="30"/>
      <c r="M4153" s="67" t="str">
        <f>TEXT(Table2[[#This Row],[Gd.Dt]],"mmm-yy")</f>
        <v>Oct-22</v>
      </c>
      <c r="N4153" s="47" t="str">
        <f>MID(Table2[[#This Row],[BE]],6,2)</f>
        <v>IB</v>
      </c>
      <c r="O4153" s="47" t="str">
        <f>IF(Table2[[#This Row],[Type]]="IB","EOU",IF(Table2[[#This Row],[Type]]="MB","Local","492"))</f>
        <v>EOU</v>
      </c>
      <c r="P4153" s="47">
        <f>ROUND(Table2[[#This Row],[Cons]]/Table2[[#This Row],[Qty.]],5)</f>
        <v>7.0000000000000007E-2</v>
      </c>
      <c r="Q4153" s="47" t="b">
        <f>EXACT(Table2[[#This Row],[rate]],Table2[[#This Row],[Check]])</f>
        <v>1</v>
      </c>
      <c r="R4153" s="47"/>
      <c r="S4153" s="47" t="str">
        <f>IF(Table2[[#This Row],[SRO]]="EOU",VLOOKUP(Table2[[#This Row],[BE]],[2]GD.List!$C$3:$N$5014,12,0),IF(Table2[[#This Row],[SRO]]="Local","Polyester Staple Fibre","SRO 492"))</f>
        <v>Textile Dyes</v>
      </c>
    </row>
    <row r="4154" spans="1:19" x14ac:dyDescent="0.25">
      <c r="A4154" s="116" t="s">
        <v>1</v>
      </c>
      <c r="B4154" s="116" t="s">
        <v>3038</v>
      </c>
      <c r="C4154" s="165">
        <v>2970</v>
      </c>
      <c r="D4154" s="117">
        <v>2701.12</v>
      </c>
      <c r="E4154" s="147" t="s">
        <v>46</v>
      </c>
      <c r="F4154" s="116" t="s">
        <v>3040</v>
      </c>
      <c r="G4154" s="471">
        <v>44849</v>
      </c>
      <c r="H4154" s="82">
        <v>19866089.010000002</v>
      </c>
      <c r="I4154" s="197">
        <v>0.8</v>
      </c>
      <c r="J4154" s="15">
        <v>2314.4</v>
      </c>
      <c r="K4154" s="15">
        <v>2893</v>
      </c>
      <c r="L4154" s="15"/>
      <c r="M4154" s="66" t="str">
        <f>TEXT(Table2[[#This Row],[Gd.Dt]],"mmm-yy")</f>
        <v>Oct-22</v>
      </c>
      <c r="N4154" s="46" t="str">
        <f>MID(Table2[[#This Row],[BE]],6,2)</f>
        <v>IB</v>
      </c>
      <c r="O4154" s="46" t="str">
        <f>IF(Table2[[#This Row],[Type]]="IB","EOU",IF(Table2[[#This Row],[Type]]="MB","Local","492"))</f>
        <v>EOU</v>
      </c>
      <c r="P4154" s="46">
        <f>ROUND(Table2[[#This Row],[Cons]]/Table2[[#This Row],[Qty.]],5)</f>
        <v>0.8</v>
      </c>
      <c r="Q4154" s="46" t="b">
        <f>EXACT(Table2[[#This Row],[rate]],Table2[[#This Row],[Check]])</f>
        <v>1</v>
      </c>
      <c r="R4154" s="46"/>
      <c r="S4154" s="46" t="str">
        <f>IF(Table2[[#This Row],[SRO]]="EOU",VLOOKUP(Table2[[#This Row],[BE]],[2]GD.List!$C$3:$N$5014,12,0),IF(Table2[[#This Row],[SRO]]="Local","Polyester Staple Fibre","SRO 492"))</f>
        <v>Textile Coal</v>
      </c>
    </row>
    <row r="4155" spans="1:19" x14ac:dyDescent="0.25">
      <c r="A4155" s="116" t="s">
        <v>1</v>
      </c>
      <c r="B4155" s="116" t="s">
        <v>3038</v>
      </c>
      <c r="C4155" s="165">
        <v>2970</v>
      </c>
      <c r="D4155" s="117">
        <v>2701.12</v>
      </c>
      <c r="E4155" s="147" t="s">
        <v>46</v>
      </c>
      <c r="F4155" s="116" t="s">
        <v>3040</v>
      </c>
      <c r="G4155" s="471">
        <v>44849</v>
      </c>
      <c r="H4155" s="82">
        <v>19866089.010000002</v>
      </c>
      <c r="I4155" s="197">
        <v>0.79999999999999993</v>
      </c>
      <c r="J4155" s="15">
        <v>3885.6</v>
      </c>
      <c r="K4155" s="15">
        <v>4857</v>
      </c>
      <c r="L4155" s="15"/>
      <c r="M4155" s="66" t="str">
        <f>TEXT(Table2[[#This Row],[Gd.Dt]],"mmm-yy")</f>
        <v>Oct-22</v>
      </c>
      <c r="N4155" s="46" t="str">
        <f>MID(Table2[[#This Row],[BE]],6,2)</f>
        <v>IB</v>
      </c>
      <c r="O4155" s="46" t="str">
        <f>IF(Table2[[#This Row],[Type]]="IB","EOU",IF(Table2[[#This Row],[Type]]="MB","Local","492"))</f>
        <v>EOU</v>
      </c>
      <c r="P4155" s="46">
        <f>ROUND(Table2[[#This Row],[Cons]]/Table2[[#This Row],[Qty.]],5)</f>
        <v>0.8</v>
      </c>
      <c r="Q4155" s="46" t="b">
        <f>EXACT(Table2[[#This Row],[rate]],Table2[[#This Row],[Check]])</f>
        <v>1</v>
      </c>
      <c r="R4155" s="46"/>
      <c r="S4155" s="46" t="str">
        <f>IF(Table2[[#This Row],[SRO]]="EOU",VLOOKUP(Table2[[#This Row],[BE]],[2]GD.List!$C$3:$N$5014,12,0),IF(Table2[[#This Row],[SRO]]="Local","Polyester Staple Fibre","SRO 492"))</f>
        <v>Textile Coal</v>
      </c>
    </row>
    <row r="4156" spans="1:19" x14ac:dyDescent="0.25">
      <c r="A4156" s="116" t="s">
        <v>1</v>
      </c>
      <c r="B4156" s="116" t="s">
        <v>3037</v>
      </c>
      <c r="C4156" s="165">
        <v>48831</v>
      </c>
      <c r="D4156" s="117">
        <v>2701.12</v>
      </c>
      <c r="E4156" s="147" t="s">
        <v>3039</v>
      </c>
      <c r="F4156" s="116" t="s">
        <v>3041</v>
      </c>
      <c r="G4156" s="471">
        <v>44849</v>
      </c>
      <c r="H4156" s="82">
        <v>29859601.68</v>
      </c>
      <c r="I4156" s="197">
        <v>0.8</v>
      </c>
      <c r="J4156" s="15">
        <v>783.2</v>
      </c>
      <c r="K4156" s="15">
        <v>979</v>
      </c>
      <c r="L4156" s="15"/>
      <c r="M4156" s="66" t="str">
        <f>TEXT(Table2[[#This Row],[Gd.Dt]],"mmm-yy")</f>
        <v>Oct-22</v>
      </c>
      <c r="N4156" s="46" t="str">
        <f>MID(Table2[[#This Row],[BE]],6,2)</f>
        <v>IB</v>
      </c>
      <c r="O4156" s="46" t="str">
        <f>IF(Table2[[#This Row],[Type]]="IB","EOU",IF(Table2[[#This Row],[Type]]="MB","Local","492"))</f>
        <v>EOU</v>
      </c>
      <c r="P4156" s="46">
        <f>ROUND(Table2[[#This Row],[Cons]]/Table2[[#This Row],[Qty.]],5)</f>
        <v>0.8</v>
      </c>
      <c r="Q4156" s="46" t="b">
        <f>EXACT(Table2[[#This Row],[rate]],Table2[[#This Row],[Check]])</f>
        <v>1</v>
      </c>
      <c r="R4156" s="46"/>
      <c r="S4156" s="46" t="str">
        <f>IF(Table2[[#This Row],[SRO]]="EOU",VLOOKUP(Table2[[#This Row],[BE]],[2]GD.List!$C$3:$N$5014,12,0),IF(Table2[[#This Row],[SRO]]="Local","Polyester Staple Fibre","SRO 492"))</f>
        <v>Textile Coal</v>
      </c>
    </row>
    <row r="4157" spans="1:19" x14ac:dyDescent="0.25">
      <c r="A4157" s="120" t="s">
        <v>1</v>
      </c>
      <c r="B4157" s="116" t="s">
        <v>3037</v>
      </c>
      <c r="C4157" s="165">
        <v>48831</v>
      </c>
      <c r="D4157" s="117">
        <v>2701.12</v>
      </c>
      <c r="E4157" s="147" t="s">
        <v>3039</v>
      </c>
      <c r="F4157" s="116" t="s">
        <v>3041</v>
      </c>
      <c r="G4157" s="471">
        <v>44849</v>
      </c>
      <c r="H4157" s="82">
        <v>29859601.68</v>
      </c>
      <c r="I4157" s="197">
        <v>0.79999999999999993</v>
      </c>
      <c r="J4157" s="15">
        <v>85.6</v>
      </c>
      <c r="K4157" s="15">
        <v>107</v>
      </c>
      <c r="L4157" s="15"/>
      <c r="M4157" s="66" t="str">
        <f>TEXT(Table2[[#This Row],[Gd.Dt]],"mmm-yy")</f>
        <v>Oct-22</v>
      </c>
      <c r="N4157" s="46" t="str">
        <f>MID(Table2[[#This Row],[BE]],6,2)</f>
        <v>IB</v>
      </c>
      <c r="O4157" s="46" t="str">
        <f>IF(Table2[[#This Row],[Type]]="IB","EOU",IF(Table2[[#This Row],[Type]]="MB","Local","492"))</f>
        <v>EOU</v>
      </c>
      <c r="P4157" s="46">
        <f>ROUND(Table2[[#This Row],[Cons]]/Table2[[#This Row],[Qty.]],5)</f>
        <v>0.8</v>
      </c>
      <c r="Q4157" s="46" t="b">
        <f>EXACT(Table2[[#This Row],[rate]],Table2[[#This Row],[Check]])</f>
        <v>1</v>
      </c>
      <c r="R4157" s="46"/>
      <c r="S4157" s="46" t="str">
        <f>IF(Table2[[#This Row],[SRO]]="EOU",VLOOKUP(Table2[[#This Row],[BE]],[2]GD.List!$C$3:$N$5014,12,0),IF(Table2[[#This Row],[SRO]]="Local","Polyester Staple Fibre","SRO 492"))</f>
        <v>Textile Coal</v>
      </c>
    </row>
    <row r="4158" spans="1:19" x14ac:dyDescent="0.25">
      <c r="A4158" s="119" t="s">
        <v>2904</v>
      </c>
      <c r="B4158" s="116" t="s">
        <v>3038</v>
      </c>
      <c r="C4158" s="165">
        <v>2970</v>
      </c>
      <c r="D4158" s="117">
        <v>4810.29</v>
      </c>
      <c r="E4158" s="147" t="s">
        <v>46</v>
      </c>
      <c r="F4158" s="116" t="s">
        <v>3040</v>
      </c>
      <c r="G4158" s="471">
        <v>44849</v>
      </c>
      <c r="H4158" s="82">
        <v>19866089.010000002</v>
      </c>
      <c r="I4158" s="197">
        <v>6.0000000000000005E-2</v>
      </c>
      <c r="J4158" s="15">
        <v>291.42</v>
      </c>
      <c r="K4158" s="15">
        <v>4857</v>
      </c>
      <c r="L4158" s="15"/>
      <c r="M4158" s="66" t="str">
        <f>TEXT(Table2[[#This Row],[Gd.Dt]],"mmm-yy")</f>
        <v>Oct-22</v>
      </c>
      <c r="N4158" s="46" t="str">
        <f>MID(Table2[[#This Row],[BE]],6,2)</f>
        <v>IB</v>
      </c>
      <c r="O4158" s="46" t="str">
        <f>IF(Table2[[#This Row],[Type]]="IB","EOU",IF(Table2[[#This Row],[Type]]="MB","Local","492"))</f>
        <v>EOU</v>
      </c>
      <c r="P4158" s="46">
        <f>ROUND(Table2[[#This Row],[Cons]]/Table2[[#This Row],[Qty.]],5)</f>
        <v>0.06</v>
      </c>
      <c r="Q4158" s="46" t="b">
        <f>EXACT(Table2[[#This Row],[rate]],Table2[[#This Row],[Check]])</f>
        <v>1</v>
      </c>
      <c r="R4158" s="46"/>
      <c r="S4158" s="46" t="str">
        <f>IF(Table2[[#This Row],[SRO]]="EOU",VLOOKUP(Table2[[#This Row],[BE]],[2]GD.List!$C$3:$N$5014,12,0),IF(Table2[[#This Row],[SRO]]="Local","Polyester Staple Fibre","SRO 492"))</f>
        <v>Packing Material</v>
      </c>
    </row>
    <row r="4159" spans="1:19" x14ac:dyDescent="0.25">
      <c r="A4159" s="120" t="s">
        <v>2904</v>
      </c>
      <c r="B4159" s="116" t="s">
        <v>3037</v>
      </c>
      <c r="C4159" s="165">
        <v>48831</v>
      </c>
      <c r="D4159" s="117">
        <v>4810.29</v>
      </c>
      <c r="E4159" s="147" t="s">
        <v>3039</v>
      </c>
      <c r="F4159" s="116" t="s">
        <v>3041</v>
      </c>
      <c r="G4159" s="471">
        <v>44849</v>
      </c>
      <c r="H4159" s="82">
        <v>29859601.68</v>
      </c>
      <c r="I4159" s="197">
        <v>6.0000000000000005E-2</v>
      </c>
      <c r="J4159" s="15">
        <v>58.74</v>
      </c>
      <c r="K4159" s="15">
        <v>979</v>
      </c>
      <c r="L4159" s="15"/>
      <c r="M4159" s="66" t="str">
        <f>TEXT(Table2[[#This Row],[Gd.Dt]],"mmm-yy")</f>
        <v>Oct-22</v>
      </c>
      <c r="N4159" s="46" t="str">
        <f>MID(Table2[[#This Row],[BE]],6,2)</f>
        <v>IB</v>
      </c>
      <c r="O4159" s="46" t="str">
        <f>IF(Table2[[#This Row],[Type]]="IB","EOU",IF(Table2[[#This Row],[Type]]="MB","Local","492"))</f>
        <v>EOU</v>
      </c>
      <c r="P4159" s="46">
        <f>ROUND(Table2[[#This Row],[Cons]]/Table2[[#This Row],[Qty.]],5)</f>
        <v>0.06</v>
      </c>
      <c r="Q4159" s="46" t="b">
        <f>EXACT(Table2[[#This Row],[rate]],Table2[[#This Row],[Check]])</f>
        <v>1</v>
      </c>
      <c r="R4159" s="46"/>
      <c r="S4159" s="46" t="str">
        <f>IF(Table2[[#This Row],[SRO]]="EOU",VLOOKUP(Table2[[#This Row],[BE]],[2]GD.List!$C$3:$N$5014,12,0),IF(Table2[[#This Row],[SRO]]="Local","Polyester Staple Fibre","SRO 492"))</f>
        <v>Packing Material</v>
      </c>
    </row>
    <row r="4160" spans="1:19" x14ac:dyDescent="0.25">
      <c r="A4160" s="119" t="s">
        <v>3018</v>
      </c>
      <c r="B4160" s="116" t="s">
        <v>3038</v>
      </c>
      <c r="C4160" s="165">
        <v>2970</v>
      </c>
      <c r="D4160" s="117">
        <v>2847</v>
      </c>
      <c r="E4160" s="147" t="s">
        <v>46</v>
      </c>
      <c r="F4160" s="116" t="s">
        <v>3040</v>
      </c>
      <c r="G4160" s="471">
        <v>44849</v>
      </c>
      <c r="H4160" s="82">
        <v>19866089.010000002</v>
      </c>
      <c r="I4160" s="197">
        <v>3.0000000000000002E-2</v>
      </c>
      <c r="J4160" s="15">
        <v>232.5</v>
      </c>
      <c r="K4160" s="15">
        <v>7750</v>
      </c>
      <c r="L4160" s="15"/>
      <c r="M4160" s="66" t="str">
        <f>TEXT(Table2[[#This Row],[Gd.Dt]],"mmm-yy")</f>
        <v>Oct-22</v>
      </c>
      <c r="N4160" s="46" t="str">
        <f>MID(Table2[[#This Row],[BE]],6,2)</f>
        <v>IB</v>
      </c>
      <c r="O4160" s="46" t="str">
        <f>IF(Table2[[#This Row],[Type]]="IB","EOU",IF(Table2[[#This Row],[Type]]="MB","Local","492"))</f>
        <v>EOU</v>
      </c>
      <c r="P4160" s="46">
        <f>ROUND(Table2[[#This Row],[Cons]]/Table2[[#This Row],[Qty.]],5)</f>
        <v>0.03</v>
      </c>
      <c r="Q4160" s="46" t="b">
        <f>EXACT(Table2[[#This Row],[rate]],Table2[[#This Row],[Check]])</f>
        <v>1</v>
      </c>
      <c r="R4160" s="46"/>
      <c r="S4160" s="46" t="str">
        <f>IF(Table2[[#This Row],[SRO]]="EOU",VLOOKUP(Table2[[#This Row],[BE]],[2]GD.List!$C$3:$N$5014,12,0),IF(Table2[[#This Row],[SRO]]="Local","Polyester Staple Fibre","SRO 492"))</f>
        <v>Textile Chemical</v>
      </c>
    </row>
    <row r="4161" spans="1:19" x14ac:dyDescent="0.25">
      <c r="A4161" s="119" t="s">
        <v>3018</v>
      </c>
      <c r="B4161" s="119" t="s">
        <v>3037</v>
      </c>
      <c r="C4161" s="170">
        <v>48831</v>
      </c>
      <c r="D4161" s="171">
        <v>2847</v>
      </c>
      <c r="E4161" s="27" t="s">
        <v>3039</v>
      </c>
      <c r="F4161" s="119" t="s">
        <v>3041</v>
      </c>
      <c r="G4161" s="28">
        <v>44849</v>
      </c>
      <c r="H4161" s="172">
        <v>29859601.68</v>
      </c>
      <c r="I4161" s="33">
        <v>3.0000000000000002E-2</v>
      </c>
      <c r="J4161" s="30">
        <v>29.37</v>
      </c>
      <c r="K4161" s="30">
        <v>979</v>
      </c>
      <c r="L4161" s="30"/>
      <c r="M4161" s="67" t="str">
        <f>TEXT(Table2[[#This Row],[Gd.Dt]],"mmm-yy")</f>
        <v>Oct-22</v>
      </c>
      <c r="N4161" s="47" t="str">
        <f>MID(Table2[[#This Row],[BE]],6,2)</f>
        <v>IB</v>
      </c>
      <c r="O4161" s="47" t="str">
        <f>IF(Table2[[#This Row],[Type]]="IB","EOU",IF(Table2[[#This Row],[Type]]="MB","Local","492"))</f>
        <v>EOU</v>
      </c>
      <c r="P4161" s="47">
        <f>ROUND(Table2[[#This Row],[Cons]]/Table2[[#This Row],[Qty.]],5)</f>
        <v>0.03</v>
      </c>
      <c r="Q4161" s="47" t="b">
        <f>EXACT(Table2[[#This Row],[rate]],Table2[[#This Row],[Check]])</f>
        <v>1</v>
      </c>
      <c r="R4161" s="47"/>
      <c r="S4161" s="47" t="str">
        <f>IF(Table2[[#This Row],[SRO]]="EOU",VLOOKUP(Table2[[#This Row],[BE]],[2]GD.List!$C$3:$N$5014,12,0),IF(Table2[[#This Row],[SRO]]="Local","Polyester Staple Fibre","SRO 492"))</f>
        <v>Textile Chemical</v>
      </c>
    </row>
    <row r="4162" spans="1:19" x14ac:dyDescent="0.25">
      <c r="A4162" s="116" t="s">
        <v>1</v>
      </c>
      <c r="B4162" s="116" t="s">
        <v>3044</v>
      </c>
      <c r="C4162" s="165">
        <v>38334</v>
      </c>
      <c r="D4162" s="117">
        <v>2701.12</v>
      </c>
      <c r="E4162" s="147" t="s">
        <v>3047</v>
      </c>
      <c r="F4162" s="116" t="s">
        <v>3048</v>
      </c>
      <c r="G4162" s="471">
        <v>44850</v>
      </c>
      <c r="H4162" s="82">
        <v>66417799.210000001</v>
      </c>
      <c r="I4162" s="197">
        <v>0.8</v>
      </c>
      <c r="J4162" s="15">
        <v>27816.799999999999</v>
      </c>
      <c r="K4162" s="15">
        <v>34771</v>
      </c>
      <c r="L4162" s="15"/>
      <c r="M4162" s="66" t="str">
        <f>TEXT(Table2[[#This Row],[Gd.Dt]],"mmm-yy")</f>
        <v>Oct-22</v>
      </c>
      <c r="N4162" s="46" t="str">
        <f>MID(Table2[[#This Row],[BE]],6,2)</f>
        <v>IB</v>
      </c>
      <c r="O4162" s="46" t="str">
        <f>IF(Table2[[#This Row],[Type]]="IB","EOU",IF(Table2[[#This Row],[Type]]="MB","Local","492"))</f>
        <v>EOU</v>
      </c>
      <c r="P4162" s="46">
        <f>ROUND(Table2[[#This Row],[Cons]]/Table2[[#This Row],[Qty.]],5)</f>
        <v>0.8</v>
      </c>
      <c r="Q4162" s="46" t="b">
        <f>EXACT(Table2[[#This Row],[rate]],Table2[[#This Row],[Check]])</f>
        <v>1</v>
      </c>
      <c r="R4162" s="46"/>
      <c r="S4162" s="46" t="str">
        <f>IF(Table2[[#This Row],[SRO]]="EOU",VLOOKUP(Table2[[#This Row],[BE]],[2]GD.List!$C$3:$N$5014,12,0),IF(Table2[[#This Row],[SRO]]="Local","Polyester Staple Fibre","SRO 492"))</f>
        <v>Textile Coal</v>
      </c>
    </row>
    <row r="4163" spans="1:19" x14ac:dyDescent="0.25">
      <c r="A4163" s="116" t="s">
        <v>1</v>
      </c>
      <c r="B4163" s="116" t="s">
        <v>3042</v>
      </c>
      <c r="C4163" s="165">
        <v>4982</v>
      </c>
      <c r="D4163" s="117">
        <v>2701.12</v>
      </c>
      <c r="E4163" s="147" t="s">
        <v>3045</v>
      </c>
      <c r="F4163" s="116" t="s">
        <v>3049</v>
      </c>
      <c r="G4163" s="471">
        <v>44849</v>
      </c>
      <c r="H4163" s="82">
        <v>47820599.759999998</v>
      </c>
      <c r="I4163" s="197">
        <v>0.8</v>
      </c>
      <c r="J4163" s="15">
        <v>13752.47</v>
      </c>
      <c r="K4163" s="15">
        <v>17190.59</v>
      </c>
      <c r="L4163" s="15"/>
      <c r="M4163" s="66" t="str">
        <f>TEXT(Table2[[#This Row],[Gd.Dt]],"mmm-yy")</f>
        <v>Oct-22</v>
      </c>
      <c r="N4163" s="46" t="str">
        <f>MID(Table2[[#This Row],[BE]],6,2)</f>
        <v>IB</v>
      </c>
      <c r="O4163" s="46" t="str">
        <f>IF(Table2[[#This Row],[Type]]="IB","EOU",IF(Table2[[#This Row],[Type]]="MB","Local","492"))</f>
        <v>EOU</v>
      </c>
      <c r="P4163" s="46">
        <f>ROUND(Table2[[#This Row],[Cons]]/Table2[[#This Row],[Qty.]],5)</f>
        <v>0.8</v>
      </c>
      <c r="Q4163" s="46" t="b">
        <f>EXACT(Table2[[#This Row],[rate]],Table2[[#This Row],[Check]])</f>
        <v>1</v>
      </c>
      <c r="R4163" s="46"/>
      <c r="S4163" s="46" t="str">
        <f>IF(Table2[[#This Row],[SRO]]="EOU",VLOOKUP(Table2[[#This Row],[BE]],[2]GD.List!$C$3:$N$5014,12,0),IF(Table2[[#This Row],[SRO]]="Local","Polyester Staple Fibre","SRO 492"))</f>
        <v>Textile Coal</v>
      </c>
    </row>
    <row r="4164" spans="1:19" x14ac:dyDescent="0.25">
      <c r="A4164" s="120" t="s">
        <v>1</v>
      </c>
      <c r="B4164" s="116" t="s">
        <v>3043</v>
      </c>
      <c r="C4164" s="165">
        <v>7952</v>
      </c>
      <c r="D4164" s="117">
        <v>2701.12</v>
      </c>
      <c r="E4164" s="147" t="s">
        <v>46</v>
      </c>
      <c r="F4164" s="116" t="s">
        <v>3050</v>
      </c>
      <c r="G4164" s="471">
        <v>44850</v>
      </c>
      <c r="H4164" s="82">
        <v>23083068.690000001</v>
      </c>
      <c r="I4164" s="197">
        <v>0.8</v>
      </c>
      <c r="J4164" s="15">
        <v>11676.8</v>
      </c>
      <c r="K4164" s="15">
        <v>14596</v>
      </c>
      <c r="L4164" s="15"/>
      <c r="M4164" s="66" t="str">
        <f>TEXT(Table2[[#This Row],[Gd.Dt]],"mmm-yy")</f>
        <v>Oct-22</v>
      </c>
      <c r="N4164" s="46" t="str">
        <f>MID(Table2[[#This Row],[BE]],6,2)</f>
        <v>IB</v>
      </c>
      <c r="O4164" s="46" t="str">
        <f>IF(Table2[[#This Row],[Type]]="IB","EOU",IF(Table2[[#This Row],[Type]]="MB","Local","492"))</f>
        <v>EOU</v>
      </c>
      <c r="P4164" s="46">
        <f>ROUND(Table2[[#This Row],[Cons]]/Table2[[#This Row],[Qty.]],5)</f>
        <v>0.8</v>
      </c>
      <c r="Q4164" s="46" t="b">
        <f>EXACT(Table2[[#This Row],[rate]],Table2[[#This Row],[Check]])</f>
        <v>1</v>
      </c>
      <c r="R4164" s="46"/>
      <c r="S4164" s="46" t="str">
        <f>IF(Table2[[#This Row],[SRO]]="EOU",VLOOKUP(Table2[[#This Row],[BE]],[2]GD.List!$C$3:$N$5014,12,0),IF(Table2[[#This Row],[SRO]]="Local","Polyester Staple Fibre","SRO 492"))</f>
        <v>Textile Coal</v>
      </c>
    </row>
    <row r="4165" spans="1:19" x14ac:dyDescent="0.25">
      <c r="A4165" s="120" t="s">
        <v>1477</v>
      </c>
      <c r="B4165" s="116" t="s">
        <v>3042</v>
      </c>
      <c r="C4165" s="165">
        <v>4982</v>
      </c>
      <c r="D4165" s="117">
        <v>2513.1</v>
      </c>
      <c r="E4165" s="147" t="s">
        <v>3045</v>
      </c>
      <c r="F4165" s="116" t="s">
        <v>3049</v>
      </c>
      <c r="G4165" s="471">
        <v>44849</v>
      </c>
      <c r="H4165" s="82">
        <v>47820599.759999998</v>
      </c>
      <c r="I4165" s="197">
        <v>0.04</v>
      </c>
      <c r="J4165" s="15">
        <v>651.17999999999995</v>
      </c>
      <c r="K4165" s="15">
        <v>16279.59</v>
      </c>
      <c r="L4165" s="15"/>
      <c r="M4165" s="66" t="str">
        <f>TEXT(Table2[[#This Row],[Gd.Dt]],"mmm-yy")</f>
        <v>Oct-22</v>
      </c>
      <c r="N4165" s="46" t="str">
        <f>MID(Table2[[#This Row],[BE]],6,2)</f>
        <v>IB</v>
      </c>
      <c r="O4165" s="46" t="str">
        <f>IF(Table2[[#This Row],[Type]]="IB","EOU",IF(Table2[[#This Row],[Type]]="MB","Local","492"))</f>
        <v>EOU</v>
      </c>
      <c r="P4165" s="46">
        <f>ROUND(Table2[[#This Row],[Cons]]/Table2[[#This Row],[Qty.]],5)</f>
        <v>0.04</v>
      </c>
      <c r="Q4165" s="46" t="b">
        <f>EXACT(Table2[[#This Row],[rate]],Table2[[#This Row],[Check]])</f>
        <v>1</v>
      </c>
      <c r="R4165" s="46"/>
      <c r="S4165" s="46" t="str">
        <f>IF(Table2[[#This Row],[SRO]]="EOU",VLOOKUP(Table2[[#This Row],[BE]],[2]GD.List!$C$3:$N$5014,12,0),IF(Table2[[#This Row],[SRO]]="Local","Polyester Staple Fibre","SRO 492"))</f>
        <v>Textile Chemical</v>
      </c>
    </row>
    <row r="4166" spans="1:19" x14ac:dyDescent="0.25">
      <c r="A4166" s="119" t="s">
        <v>2084</v>
      </c>
      <c r="B4166" s="116" t="s">
        <v>3044</v>
      </c>
      <c r="C4166" s="165">
        <v>38334</v>
      </c>
      <c r="D4166" s="117">
        <v>3402.42</v>
      </c>
      <c r="E4166" s="147" t="s">
        <v>3047</v>
      </c>
      <c r="F4166" s="116" t="s">
        <v>3048</v>
      </c>
      <c r="G4166" s="471">
        <v>44850</v>
      </c>
      <c r="H4166" s="82">
        <v>66417799.210000001</v>
      </c>
      <c r="I4166" s="197">
        <v>0.04</v>
      </c>
      <c r="J4166" s="15">
        <v>1365.68</v>
      </c>
      <c r="K4166" s="15">
        <v>34142</v>
      </c>
      <c r="L4166" s="15"/>
      <c r="M4166" s="66" t="str">
        <f>TEXT(Table2[[#This Row],[Gd.Dt]],"mmm-yy")</f>
        <v>Oct-22</v>
      </c>
      <c r="N4166" s="46" t="str">
        <f>MID(Table2[[#This Row],[BE]],6,2)</f>
        <v>IB</v>
      </c>
      <c r="O4166" s="46" t="str">
        <f>IF(Table2[[#This Row],[Type]]="IB","EOU",IF(Table2[[#This Row],[Type]]="MB","Local","492"))</f>
        <v>EOU</v>
      </c>
      <c r="P4166" s="46">
        <f>ROUND(Table2[[#This Row],[Cons]]/Table2[[#This Row],[Qty.]],5)</f>
        <v>0.04</v>
      </c>
      <c r="Q4166" s="46" t="b">
        <f>EXACT(Table2[[#This Row],[rate]],Table2[[#This Row],[Check]])</f>
        <v>1</v>
      </c>
      <c r="R4166" s="46"/>
      <c r="S4166" s="46" t="str">
        <f>IF(Table2[[#This Row],[SRO]]="EOU",VLOOKUP(Table2[[#This Row],[BE]],[2]GD.List!$C$3:$N$5014,12,0),IF(Table2[[#This Row],[SRO]]="Local","Polyester Staple Fibre","SRO 492"))</f>
        <v>Textile Chemical</v>
      </c>
    </row>
    <row r="4167" spans="1:19" x14ac:dyDescent="0.25">
      <c r="A4167" s="119" t="s">
        <v>2084</v>
      </c>
      <c r="B4167" s="116" t="s">
        <v>3042</v>
      </c>
      <c r="C4167" s="165">
        <v>4982</v>
      </c>
      <c r="D4167" s="117">
        <v>3402.42</v>
      </c>
      <c r="E4167" s="147" t="s">
        <v>3045</v>
      </c>
      <c r="F4167" s="116" t="s">
        <v>3049</v>
      </c>
      <c r="G4167" s="471">
        <v>44849</v>
      </c>
      <c r="H4167" s="82">
        <v>47820599.759999998</v>
      </c>
      <c r="I4167" s="197">
        <v>0.04</v>
      </c>
      <c r="J4167" s="15">
        <v>687.61999999999989</v>
      </c>
      <c r="K4167" s="15">
        <v>17190.59</v>
      </c>
      <c r="L4167" s="15"/>
      <c r="M4167" s="66" t="str">
        <f>TEXT(Table2[[#This Row],[Gd.Dt]],"mmm-yy")</f>
        <v>Oct-22</v>
      </c>
      <c r="N4167" s="46" t="str">
        <f>MID(Table2[[#This Row],[BE]],6,2)</f>
        <v>IB</v>
      </c>
      <c r="O4167" s="46" t="str">
        <f>IF(Table2[[#This Row],[Type]]="IB","EOU",IF(Table2[[#This Row],[Type]]="MB","Local","492"))</f>
        <v>EOU</v>
      </c>
      <c r="P4167" s="46">
        <f>ROUND(Table2[[#This Row],[Cons]]/Table2[[#This Row],[Qty.]],5)</f>
        <v>0.04</v>
      </c>
      <c r="Q4167" s="46" t="b">
        <f>EXACT(Table2[[#This Row],[rate]],Table2[[#This Row],[Check]])</f>
        <v>1</v>
      </c>
      <c r="R4167" s="46"/>
      <c r="S4167" s="46" t="str">
        <f>IF(Table2[[#This Row],[SRO]]="EOU",VLOOKUP(Table2[[#This Row],[BE]],[2]GD.List!$C$3:$N$5014,12,0),IF(Table2[[#This Row],[SRO]]="Local","Polyester Staple Fibre","SRO 492"))</f>
        <v>Textile Chemical</v>
      </c>
    </row>
    <row r="4168" spans="1:19" x14ac:dyDescent="0.25">
      <c r="A4168" s="120" t="s">
        <v>2084</v>
      </c>
      <c r="B4168" s="116" t="s">
        <v>3043</v>
      </c>
      <c r="C4168" s="165">
        <v>7952</v>
      </c>
      <c r="D4168" s="117">
        <v>3402.42</v>
      </c>
      <c r="E4168" s="147" t="s">
        <v>46</v>
      </c>
      <c r="F4168" s="116" t="s">
        <v>3050</v>
      </c>
      <c r="G4168" s="471">
        <v>44850</v>
      </c>
      <c r="H4168" s="82">
        <v>23083068.690000001</v>
      </c>
      <c r="I4168" s="197">
        <v>0.04</v>
      </c>
      <c r="J4168" s="15">
        <v>583.83999999999992</v>
      </c>
      <c r="K4168" s="15">
        <v>14596</v>
      </c>
      <c r="L4168" s="15"/>
      <c r="M4168" s="66" t="str">
        <f>TEXT(Table2[[#This Row],[Gd.Dt]],"mmm-yy")</f>
        <v>Oct-22</v>
      </c>
      <c r="N4168" s="46" t="str">
        <f>MID(Table2[[#This Row],[BE]],6,2)</f>
        <v>IB</v>
      </c>
      <c r="O4168" s="46" t="str">
        <f>IF(Table2[[#This Row],[Type]]="IB","EOU",IF(Table2[[#This Row],[Type]]="MB","Local","492"))</f>
        <v>EOU</v>
      </c>
      <c r="P4168" s="46">
        <f>ROUND(Table2[[#This Row],[Cons]]/Table2[[#This Row],[Qty.]],5)</f>
        <v>0.04</v>
      </c>
      <c r="Q4168" s="46" t="b">
        <f>EXACT(Table2[[#This Row],[rate]],Table2[[#This Row],[Check]])</f>
        <v>1</v>
      </c>
      <c r="R4168" s="46"/>
      <c r="S4168" s="46" t="str">
        <f>IF(Table2[[#This Row],[SRO]]="EOU",VLOOKUP(Table2[[#This Row],[BE]],[2]GD.List!$C$3:$N$5014,12,0),IF(Table2[[#This Row],[SRO]]="Local","Polyester Staple Fibre","SRO 492"))</f>
        <v>Textile Chemical</v>
      </c>
    </row>
    <row r="4169" spans="1:19" x14ac:dyDescent="0.25">
      <c r="A4169" s="120" t="s">
        <v>2281</v>
      </c>
      <c r="B4169" s="116" t="s">
        <v>3042</v>
      </c>
      <c r="C4169" s="165">
        <v>4982</v>
      </c>
      <c r="D4169" s="117">
        <v>4821.1090000000004</v>
      </c>
      <c r="E4169" s="147" t="s">
        <v>3045</v>
      </c>
      <c r="F4169" s="116" t="s">
        <v>3049</v>
      </c>
      <c r="G4169" s="471">
        <v>44849</v>
      </c>
      <c r="H4169" s="82">
        <v>47820599.759999998</v>
      </c>
      <c r="I4169" s="197">
        <v>1</v>
      </c>
      <c r="J4169" s="15">
        <v>25000</v>
      </c>
      <c r="K4169" s="15">
        <v>25000</v>
      </c>
      <c r="L4169" s="15"/>
      <c r="M4169" s="66" t="str">
        <f>TEXT(Table2[[#This Row],[Gd.Dt]],"mmm-yy")</f>
        <v>Oct-22</v>
      </c>
      <c r="N4169" s="46" t="str">
        <f>MID(Table2[[#This Row],[BE]],6,2)</f>
        <v>TI</v>
      </c>
      <c r="O4169" s="46" t="str">
        <f>IF(Table2[[#This Row],[Type]]="IB","EOU",IF(Table2[[#This Row],[Type]]="MB","Local","492"))</f>
        <v>492</v>
      </c>
      <c r="P4169" s="46">
        <f>ROUND(Table2[[#This Row],[Cons]]/Table2[[#This Row],[Qty.]],5)</f>
        <v>1</v>
      </c>
      <c r="Q4169" s="46" t="b">
        <f>EXACT(Table2[[#This Row],[rate]],Table2[[#This Row],[Check]])</f>
        <v>1</v>
      </c>
      <c r="R4169" s="46"/>
      <c r="S4169" s="46" t="str">
        <f>IF(Table2[[#This Row],[SRO]]="EOU",VLOOKUP(Table2[[#This Row],[BE]],[2]GD.List!$C$3:$N$5014,12,0),IF(Table2[[#This Row],[SRO]]="Local","Polyester Staple Fibre","SRO 492"))</f>
        <v>SRO 492</v>
      </c>
    </row>
    <row r="4170" spans="1:19" x14ac:dyDescent="0.25">
      <c r="A4170" s="120" t="s">
        <v>2355</v>
      </c>
      <c r="B4170" s="116" t="s">
        <v>3042</v>
      </c>
      <c r="C4170" s="165">
        <v>4982</v>
      </c>
      <c r="D4170" s="117">
        <v>9606.1</v>
      </c>
      <c r="E4170" s="147" t="s">
        <v>3045</v>
      </c>
      <c r="F4170" s="116" t="s">
        <v>3049</v>
      </c>
      <c r="G4170" s="471">
        <v>44849</v>
      </c>
      <c r="H4170" s="82">
        <v>47820599.759999998</v>
      </c>
      <c r="I4170" s="197">
        <v>1</v>
      </c>
      <c r="J4170" s="15">
        <v>9</v>
      </c>
      <c r="K4170" s="15">
        <v>9</v>
      </c>
      <c r="L4170" s="15"/>
      <c r="M4170" s="66" t="str">
        <f>TEXT(Table2[[#This Row],[Gd.Dt]],"mmm-yy")</f>
        <v>Oct-22</v>
      </c>
      <c r="N4170" s="46" t="str">
        <f>MID(Table2[[#This Row],[BE]],6,2)</f>
        <v>TI</v>
      </c>
      <c r="O4170" s="46" t="str">
        <f>IF(Table2[[#This Row],[Type]]="IB","EOU",IF(Table2[[#This Row],[Type]]="MB","Local","492"))</f>
        <v>492</v>
      </c>
      <c r="P4170" s="46">
        <f>ROUND(Table2[[#This Row],[Cons]]/Table2[[#This Row],[Qty.]],5)</f>
        <v>1</v>
      </c>
      <c r="Q4170" s="46" t="b">
        <f>EXACT(Table2[[#This Row],[rate]],Table2[[#This Row],[Check]])</f>
        <v>1</v>
      </c>
      <c r="R4170" s="46"/>
      <c r="S4170" s="46" t="str">
        <f>IF(Table2[[#This Row],[SRO]]="EOU",VLOOKUP(Table2[[#This Row],[BE]],[2]GD.List!$C$3:$N$5014,12,0),IF(Table2[[#This Row],[SRO]]="Local","Polyester Staple Fibre","SRO 492"))</f>
        <v>SRO 492</v>
      </c>
    </row>
    <row r="4171" spans="1:19" x14ac:dyDescent="0.25">
      <c r="A4171" s="120" t="s">
        <v>2672</v>
      </c>
      <c r="B4171" s="116" t="s">
        <v>3043</v>
      </c>
      <c r="C4171" s="165">
        <v>7952</v>
      </c>
      <c r="D4171" s="117">
        <v>3402.9</v>
      </c>
      <c r="E4171" s="147" t="s">
        <v>46</v>
      </c>
      <c r="F4171" s="116" t="s">
        <v>3050</v>
      </c>
      <c r="G4171" s="471">
        <v>44850</v>
      </c>
      <c r="H4171" s="82">
        <v>23083068.690000001</v>
      </c>
      <c r="I4171" s="197">
        <v>7.0000000000000007E-2</v>
      </c>
      <c r="J4171" s="15">
        <v>1021.72</v>
      </c>
      <c r="K4171" s="15">
        <v>14596</v>
      </c>
      <c r="L4171" s="15"/>
      <c r="M4171" s="66" t="str">
        <f>TEXT(Table2[[#This Row],[Gd.Dt]],"mmm-yy")</f>
        <v>Oct-22</v>
      </c>
      <c r="N4171" s="46" t="str">
        <f>MID(Table2[[#This Row],[BE]],6,2)</f>
        <v>IB</v>
      </c>
      <c r="O4171" s="46" t="str">
        <f>IF(Table2[[#This Row],[Type]]="IB","EOU",IF(Table2[[#This Row],[Type]]="MB","Local","492"))</f>
        <v>EOU</v>
      </c>
      <c r="P4171" s="46">
        <f>ROUND(Table2[[#This Row],[Cons]]/Table2[[#This Row],[Qty.]],5)</f>
        <v>7.0000000000000007E-2</v>
      </c>
      <c r="Q4171" s="46" t="b">
        <f>EXACT(Table2[[#This Row],[rate]],Table2[[#This Row],[Check]])</f>
        <v>1</v>
      </c>
      <c r="R4171" s="46"/>
      <c r="S4171" s="46" t="str">
        <f>IF(Table2[[#This Row],[SRO]]="EOU",VLOOKUP(Table2[[#This Row],[BE]],[2]GD.List!$C$3:$N$5014,12,0),IF(Table2[[#This Row],[SRO]]="Local","Polyester Staple Fibre","SRO 492"))</f>
        <v>Textile Chemical</v>
      </c>
    </row>
    <row r="4172" spans="1:19" x14ac:dyDescent="0.25">
      <c r="A4172" s="119" t="s">
        <v>2904</v>
      </c>
      <c r="B4172" s="116" t="s">
        <v>3044</v>
      </c>
      <c r="C4172" s="165">
        <v>38334</v>
      </c>
      <c r="D4172" s="117">
        <v>4810.29</v>
      </c>
      <c r="E4172" s="147" t="s">
        <v>3047</v>
      </c>
      <c r="F4172" s="116" t="s">
        <v>3048</v>
      </c>
      <c r="G4172" s="471">
        <v>44850</v>
      </c>
      <c r="H4172" s="82">
        <v>66417799.210000001</v>
      </c>
      <c r="I4172" s="197">
        <v>0.06</v>
      </c>
      <c r="J4172" s="15">
        <v>2048.52</v>
      </c>
      <c r="K4172" s="15">
        <v>34142</v>
      </c>
      <c r="L4172" s="15"/>
      <c r="M4172" s="66" t="str">
        <f>TEXT(Table2[[#This Row],[Gd.Dt]],"mmm-yy")</f>
        <v>Oct-22</v>
      </c>
      <c r="N4172" s="46" t="str">
        <f>MID(Table2[[#This Row],[BE]],6,2)</f>
        <v>IB</v>
      </c>
      <c r="O4172" s="46" t="str">
        <f>IF(Table2[[#This Row],[Type]]="IB","EOU",IF(Table2[[#This Row],[Type]]="MB","Local","492"))</f>
        <v>EOU</v>
      </c>
      <c r="P4172" s="46">
        <f>ROUND(Table2[[#This Row],[Cons]]/Table2[[#This Row],[Qty.]],5)</f>
        <v>0.06</v>
      </c>
      <c r="Q4172" s="46" t="b">
        <f>EXACT(Table2[[#This Row],[rate]],Table2[[#This Row],[Check]])</f>
        <v>1</v>
      </c>
      <c r="R4172" s="46"/>
      <c r="S4172" s="46" t="str">
        <f>IF(Table2[[#This Row],[SRO]]="EOU",VLOOKUP(Table2[[#This Row],[BE]],[2]GD.List!$C$3:$N$5014,12,0),IF(Table2[[#This Row],[SRO]]="Local","Polyester Staple Fibre","SRO 492"))</f>
        <v>Packing Material</v>
      </c>
    </row>
    <row r="4173" spans="1:19" x14ac:dyDescent="0.25">
      <c r="A4173" s="120" t="s">
        <v>2904</v>
      </c>
      <c r="B4173" s="116" t="s">
        <v>3043</v>
      </c>
      <c r="C4173" s="165">
        <v>7952</v>
      </c>
      <c r="D4173" s="117">
        <v>4810.29</v>
      </c>
      <c r="E4173" s="147" t="s">
        <v>46</v>
      </c>
      <c r="F4173" s="116" t="s">
        <v>3050</v>
      </c>
      <c r="G4173" s="471">
        <v>44850</v>
      </c>
      <c r="H4173" s="82">
        <v>23083068.690000001</v>
      </c>
      <c r="I4173" s="197">
        <v>0.06</v>
      </c>
      <c r="J4173" s="15">
        <v>875.76</v>
      </c>
      <c r="K4173" s="15">
        <v>14596</v>
      </c>
      <c r="L4173" s="15"/>
      <c r="M4173" s="66" t="str">
        <f>TEXT(Table2[[#This Row],[Gd.Dt]],"mmm-yy")</f>
        <v>Oct-22</v>
      </c>
      <c r="N4173" s="46" t="str">
        <f>MID(Table2[[#This Row],[BE]],6,2)</f>
        <v>IB</v>
      </c>
      <c r="O4173" s="46" t="str">
        <f>IF(Table2[[#This Row],[Type]]="IB","EOU",IF(Table2[[#This Row],[Type]]="MB","Local","492"))</f>
        <v>EOU</v>
      </c>
      <c r="P4173" s="46">
        <f>ROUND(Table2[[#This Row],[Cons]]/Table2[[#This Row],[Qty.]],5)</f>
        <v>0.06</v>
      </c>
      <c r="Q4173" s="46" t="b">
        <f>EXACT(Table2[[#This Row],[rate]],Table2[[#This Row],[Check]])</f>
        <v>1</v>
      </c>
      <c r="R4173" s="46"/>
      <c r="S4173" s="46" t="str">
        <f>IF(Table2[[#This Row],[SRO]]="EOU",VLOOKUP(Table2[[#This Row],[BE]],[2]GD.List!$C$3:$N$5014,12,0),IF(Table2[[#This Row],[SRO]]="Local","Polyester Staple Fibre","SRO 492"))</f>
        <v>Packing Material</v>
      </c>
    </row>
    <row r="4174" spans="1:19" x14ac:dyDescent="0.25">
      <c r="A4174" s="119" t="s">
        <v>2984</v>
      </c>
      <c r="B4174" s="116" t="s">
        <v>3044</v>
      </c>
      <c r="C4174" s="165">
        <v>38334</v>
      </c>
      <c r="D4174" s="117">
        <v>3204.16</v>
      </c>
      <c r="E4174" s="147" t="s">
        <v>3047</v>
      </c>
      <c r="F4174" s="116" t="s">
        <v>3048</v>
      </c>
      <c r="G4174" s="471">
        <v>44850</v>
      </c>
      <c r="H4174" s="82">
        <v>66417799.210000001</v>
      </c>
      <c r="I4174" s="197">
        <v>7.0000000000000007E-2</v>
      </c>
      <c r="J4174" s="15">
        <v>2433.9700000000003</v>
      </c>
      <c r="K4174" s="15">
        <v>34771</v>
      </c>
      <c r="L4174" s="15"/>
      <c r="M4174" s="66" t="str">
        <f>TEXT(Table2[[#This Row],[Gd.Dt]],"mmm-yy")</f>
        <v>Oct-22</v>
      </c>
      <c r="N4174" s="46" t="str">
        <f>MID(Table2[[#This Row],[BE]],6,2)</f>
        <v>IB</v>
      </c>
      <c r="O4174" s="46" t="str">
        <f>IF(Table2[[#This Row],[Type]]="IB","EOU",IF(Table2[[#This Row],[Type]]="MB","Local","492"))</f>
        <v>EOU</v>
      </c>
      <c r="P4174" s="46">
        <f>ROUND(Table2[[#This Row],[Cons]]/Table2[[#This Row],[Qty.]],5)</f>
        <v>7.0000000000000007E-2</v>
      </c>
      <c r="Q4174" s="46" t="b">
        <f>EXACT(Table2[[#This Row],[rate]],Table2[[#This Row],[Check]])</f>
        <v>1</v>
      </c>
      <c r="R4174" s="46"/>
      <c r="S4174" s="46" t="str">
        <f>IF(Table2[[#This Row],[SRO]]="EOU",VLOOKUP(Table2[[#This Row],[BE]],[2]GD.List!$C$3:$N$5014,12,0),IF(Table2[[#This Row],[SRO]]="Local","Polyester Staple Fibre","SRO 492"))</f>
        <v>Textile Dyes</v>
      </c>
    </row>
    <row r="4175" spans="1:19" x14ac:dyDescent="0.25">
      <c r="A4175" s="120" t="s">
        <v>2984</v>
      </c>
      <c r="B4175" s="116" t="s">
        <v>3043</v>
      </c>
      <c r="C4175" s="165">
        <v>7952</v>
      </c>
      <c r="D4175" s="117">
        <v>3204.16</v>
      </c>
      <c r="E4175" s="147" t="s">
        <v>46</v>
      </c>
      <c r="F4175" s="116" t="s">
        <v>3050</v>
      </c>
      <c r="G4175" s="471">
        <v>44850</v>
      </c>
      <c r="H4175" s="82">
        <v>23083068.690000001</v>
      </c>
      <c r="I4175" s="197">
        <v>7.0000000000000007E-2</v>
      </c>
      <c r="J4175" s="15">
        <v>427.55</v>
      </c>
      <c r="K4175" s="15">
        <v>6107.86</v>
      </c>
      <c r="L4175" s="15"/>
      <c r="M4175" s="66" t="str">
        <f>TEXT(Table2[[#This Row],[Gd.Dt]],"mmm-yy")</f>
        <v>Oct-22</v>
      </c>
      <c r="N4175" s="46" t="str">
        <f>MID(Table2[[#This Row],[BE]],6,2)</f>
        <v>IB</v>
      </c>
      <c r="O4175" s="46" t="str">
        <f>IF(Table2[[#This Row],[Type]]="IB","EOU",IF(Table2[[#This Row],[Type]]="MB","Local","492"))</f>
        <v>EOU</v>
      </c>
      <c r="P4175" s="46">
        <f>ROUND(Table2[[#This Row],[Cons]]/Table2[[#This Row],[Qty.]],5)</f>
        <v>7.0000000000000007E-2</v>
      </c>
      <c r="Q4175" s="46" t="b">
        <f>EXACT(Table2[[#This Row],[rate]],Table2[[#This Row],[Check]])</f>
        <v>1</v>
      </c>
      <c r="R4175" s="46"/>
      <c r="S4175" s="46" t="str">
        <f>IF(Table2[[#This Row],[SRO]]="EOU",VLOOKUP(Table2[[#This Row],[BE]],[2]GD.List!$C$3:$N$5014,12,0),IF(Table2[[#This Row],[SRO]]="Local","Polyester Staple Fibre","SRO 492"))</f>
        <v>Textile Dyes</v>
      </c>
    </row>
    <row r="4176" spans="1:19" x14ac:dyDescent="0.25">
      <c r="A4176" s="120" t="s">
        <v>2993</v>
      </c>
      <c r="B4176" s="116" t="s">
        <v>3042</v>
      </c>
      <c r="C4176" s="165">
        <v>4982</v>
      </c>
      <c r="D4176" s="117">
        <v>5402.33</v>
      </c>
      <c r="E4176" s="147" t="s">
        <v>3045</v>
      </c>
      <c r="F4176" s="116" t="s">
        <v>3049</v>
      </c>
      <c r="G4176" s="471">
        <v>44849</v>
      </c>
      <c r="H4176" s="82">
        <v>47820599.759999998</v>
      </c>
      <c r="I4176" s="197">
        <v>1.0101</v>
      </c>
      <c r="J4176" s="15">
        <v>17364.21</v>
      </c>
      <c r="K4176" s="15">
        <v>17190.59</v>
      </c>
      <c r="L4176" s="15"/>
      <c r="M4176" s="66" t="str">
        <f>TEXT(Table2[[#This Row],[Gd.Dt]],"mmm-yy")</f>
        <v>Oct-22</v>
      </c>
      <c r="N4176" s="46" t="str">
        <f>MID(Table2[[#This Row],[BE]],6,2)</f>
        <v>IB</v>
      </c>
      <c r="O4176" s="46" t="str">
        <f>IF(Table2[[#This Row],[Type]]="IB","EOU",IF(Table2[[#This Row],[Type]]="MB","Local","492"))</f>
        <v>EOU</v>
      </c>
      <c r="P4176" s="46">
        <f>ROUND(Table2[[#This Row],[Cons]]/Table2[[#This Row],[Qty.]],5)</f>
        <v>1.0101</v>
      </c>
      <c r="Q4176" s="46" t="b">
        <f>EXACT(Table2[[#This Row],[rate]],Table2[[#This Row],[Check]])</f>
        <v>1</v>
      </c>
      <c r="R4176" s="46"/>
      <c r="S4176" s="46" t="str">
        <f>IF(Table2[[#This Row],[SRO]]="EOU",VLOOKUP(Table2[[#This Row],[BE]],[2]GD.List!$C$3:$N$5014,12,0),IF(Table2[[#This Row],[SRO]]="Local","Polyester Staple Fibre","SRO 492"))</f>
        <v>Polyester Yarn</v>
      </c>
    </row>
    <row r="4177" spans="1:19" x14ac:dyDescent="0.25">
      <c r="A4177" s="119" t="s">
        <v>3018</v>
      </c>
      <c r="B4177" s="116" t="s">
        <v>3044</v>
      </c>
      <c r="C4177" s="165">
        <v>38334</v>
      </c>
      <c r="D4177" s="117">
        <v>2847</v>
      </c>
      <c r="E4177" s="147" t="s">
        <v>3047</v>
      </c>
      <c r="F4177" s="116" t="s">
        <v>3048</v>
      </c>
      <c r="G4177" s="471">
        <v>44850</v>
      </c>
      <c r="H4177" s="82">
        <v>66417799.210000001</v>
      </c>
      <c r="I4177" s="197">
        <v>0.03</v>
      </c>
      <c r="J4177" s="15">
        <v>1043.1299999999999</v>
      </c>
      <c r="K4177" s="15">
        <v>34771</v>
      </c>
      <c r="L4177" s="15"/>
      <c r="M4177" s="66" t="str">
        <f>TEXT(Table2[[#This Row],[Gd.Dt]],"mmm-yy")</f>
        <v>Oct-22</v>
      </c>
      <c r="N4177" s="46" t="str">
        <f>MID(Table2[[#This Row],[BE]],6,2)</f>
        <v>IB</v>
      </c>
      <c r="O4177" s="46" t="str">
        <f>IF(Table2[[#This Row],[Type]]="IB","EOU",IF(Table2[[#This Row],[Type]]="MB","Local","492"))</f>
        <v>EOU</v>
      </c>
      <c r="P4177" s="46">
        <f>ROUND(Table2[[#This Row],[Cons]]/Table2[[#This Row],[Qty.]],5)</f>
        <v>0.03</v>
      </c>
      <c r="Q4177" s="46" t="b">
        <f>EXACT(Table2[[#This Row],[rate]],Table2[[#This Row],[Check]])</f>
        <v>1</v>
      </c>
      <c r="R4177" s="46"/>
      <c r="S4177" s="46" t="str">
        <f>IF(Table2[[#This Row],[SRO]]="EOU",VLOOKUP(Table2[[#This Row],[BE]],[2]GD.List!$C$3:$N$5014,12,0),IF(Table2[[#This Row],[SRO]]="Local","Polyester Staple Fibre","SRO 492"))</f>
        <v>Textile Chemical</v>
      </c>
    </row>
    <row r="4178" spans="1:19" x14ac:dyDescent="0.25">
      <c r="A4178" s="119" t="s">
        <v>3018</v>
      </c>
      <c r="B4178" s="116" t="s">
        <v>3042</v>
      </c>
      <c r="C4178" s="165">
        <v>4982</v>
      </c>
      <c r="D4178" s="117">
        <v>2847</v>
      </c>
      <c r="E4178" s="147" t="s">
        <v>3045</v>
      </c>
      <c r="F4178" s="116" t="s">
        <v>3049</v>
      </c>
      <c r="G4178" s="471">
        <v>44849</v>
      </c>
      <c r="H4178" s="82">
        <v>47820599.759999998</v>
      </c>
      <c r="I4178" s="197">
        <v>0.03</v>
      </c>
      <c r="J4178" s="15">
        <v>515.72</v>
      </c>
      <c r="K4178" s="15">
        <v>17190.59</v>
      </c>
      <c r="L4178" s="15"/>
      <c r="M4178" s="66" t="str">
        <f>TEXT(Table2[[#This Row],[Gd.Dt]],"mmm-yy")</f>
        <v>Oct-22</v>
      </c>
      <c r="N4178" s="46" t="str">
        <f>MID(Table2[[#This Row],[BE]],6,2)</f>
        <v>IB</v>
      </c>
      <c r="O4178" s="46" t="str">
        <f>IF(Table2[[#This Row],[Type]]="IB","EOU",IF(Table2[[#This Row],[Type]]="MB","Local","492"))</f>
        <v>EOU</v>
      </c>
      <c r="P4178" s="46">
        <f>ROUND(Table2[[#This Row],[Cons]]/Table2[[#This Row],[Qty.]],5)</f>
        <v>0.03</v>
      </c>
      <c r="Q4178" s="46" t="b">
        <f>EXACT(Table2[[#This Row],[rate]],Table2[[#This Row],[Check]])</f>
        <v>1</v>
      </c>
      <c r="R4178" s="46"/>
      <c r="S4178" s="46" t="str">
        <f>IF(Table2[[#This Row],[SRO]]="EOU",VLOOKUP(Table2[[#This Row],[BE]],[2]GD.List!$C$3:$N$5014,12,0),IF(Table2[[#This Row],[SRO]]="Local","Polyester Staple Fibre","SRO 492"))</f>
        <v>Textile Chemical</v>
      </c>
    </row>
    <row r="4179" spans="1:19" x14ac:dyDescent="0.25">
      <c r="A4179" s="120" t="s">
        <v>3018</v>
      </c>
      <c r="B4179" s="116" t="s">
        <v>3043</v>
      </c>
      <c r="C4179" s="165">
        <v>7952</v>
      </c>
      <c r="D4179" s="117">
        <v>2847</v>
      </c>
      <c r="E4179" s="147" t="s">
        <v>46</v>
      </c>
      <c r="F4179" s="116" t="s">
        <v>3050</v>
      </c>
      <c r="G4179" s="471">
        <v>44850</v>
      </c>
      <c r="H4179" s="82">
        <v>23083068.690000001</v>
      </c>
      <c r="I4179" s="197">
        <v>0.03</v>
      </c>
      <c r="J4179" s="15">
        <v>437.88</v>
      </c>
      <c r="K4179" s="15">
        <v>14596</v>
      </c>
      <c r="L4179" s="15"/>
      <c r="M4179" s="66" t="str">
        <f>TEXT(Table2[[#This Row],[Gd.Dt]],"mmm-yy")</f>
        <v>Oct-22</v>
      </c>
      <c r="N4179" s="46" t="str">
        <f>MID(Table2[[#This Row],[BE]],6,2)</f>
        <v>IB</v>
      </c>
      <c r="O4179" s="46" t="str">
        <f>IF(Table2[[#This Row],[Type]]="IB","EOU",IF(Table2[[#This Row],[Type]]="MB","Local","492"))</f>
        <v>EOU</v>
      </c>
      <c r="P4179" s="46">
        <f>ROUND(Table2[[#This Row],[Cons]]/Table2[[#This Row],[Qty.]],5)</f>
        <v>0.03</v>
      </c>
      <c r="Q4179" s="46" t="b">
        <f>EXACT(Table2[[#This Row],[rate]],Table2[[#This Row],[Check]])</f>
        <v>1</v>
      </c>
      <c r="R4179" s="46"/>
      <c r="S4179" s="46" t="str">
        <f>IF(Table2[[#This Row],[SRO]]="EOU",VLOOKUP(Table2[[#This Row],[BE]],[2]GD.List!$C$3:$N$5014,12,0),IF(Table2[[#This Row],[SRO]]="Local","Polyester Staple Fibre","SRO 492"))</f>
        <v>Textile Chemical</v>
      </c>
    </row>
    <row r="4180" spans="1:19" x14ac:dyDescent="0.25">
      <c r="A4180" s="120" t="s">
        <v>3029</v>
      </c>
      <c r="B4180" s="116" t="s">
        <v>3043</v>
      </c>
      <c r="C4180" s="165">
        <v>7952</v>
      </c>
      <c r="D4180" s="117">
        <v>3204.1109999999999</v>
      </c>
      <c r="E4180" s="147" t="s">
        <v>46</v>
      </c>
      <c r="F4180" s="116" t="s">
        <v>3050</v>
      </c>
      <c r="G4180" s="471">
        <v>44850</v>
      </c>
      <c r="H4180" s="82">
        <v>23083068.690000001</v>
      </c>
      <c r="I4180" s="197">
        <v>7.0000000000000007E-2</v>
      </c>
      <c r="J4180" s="15">
        <v>357.11</v>
      </c>
      <c r="K4180" s="15">
        <v>5101.57</v>
      </c>
      <c r="L4180" s="15"/>
      <c r="M4180" s="66" t="str">
        <f>TEXT(Table2[[#This Row],[Gd.Dt]],"mmm-yy")</f>
        <v>Oct-22</v>
      </c>
      <c r="N4180" s="46" t="str">
        <f>MID(Table2[[#This Row],[BE]],6,2)</f>
        <v>IB</v>
      </c>
      <c r="O4180" s="46" t="str">
        <f>IF(Table2[[#This Row],[Type]]="IB","EOU",IF(Table2[[#This Row],[Type]]="MB","Local","492"))</f>
        <v>EOU</v>
      </c>
      <c r="P4180" s="46">
        <f>ROUND(Table2[[#This Row],[Cons]]/Table2[[#This Row],[Qty.]],5)</f>
        <v>7.0000000000000007E-2</v>
      </c>
      <c r="Q4180" s="46" t="b">
        <f>EXACT(Table2[[#This Row],[rate]],Table2[[#This Row],[Check]])</f>
        <v>1</v>
      </c>
      <c r="R4180" s="46"/>
      <c r="S4180" s="46" t="str">
        <f>IF(Table2[[#This Row],[SRO]]="EOU",VLOOKUP(Table2[[#This Row],[BE]],[2]GD.List!$C$3:$N$5014,12,0),IF(Table2[[#This Row],[SRO]]="Local","Polyester Staple Fibre","SRO 492"))</f>
        <v>Textile Dyes</v>
      </c>
    </row>
    <row r="4181" spans="1:19" x14ac:dyDescent="0.25">
      <c r="A4181" s="119" t="s">
        <v>3046</v>
      </c>
      <c r="B4181" s="119" t="s">
        <v>3043</v>
      </c>
      <c r="C4181" s="170">
        <v>7952</v>
      </c>
      <c r="D4181" s="171">
        <v>3204.16</v>
      </c>
      <c r="E4181" s="27" t="s">
        <v>46</v>
      </c>
      <c r="F4181" s="119" t="s">
        <v>3050</v>
      </c>
      <c r="G4181" s="28">
        <v>44850</v>
      </c>
      <c r="H4181" s="172">
        <v>23083068.690000001</v>
      </c>
      <c r="I4181" s="33">
        <v>7.0000000000000007E-2</v>
      </c>
      <c r="J4181" s="30">
        <v>237.06</v>
      </c>
      <c r="K4181" s="30">
        <v>3386.57</v>
      </c>
      <c r="L4181" s="30"/>
      <c r="M4181" s="67" t="str">
        <f>TEXT(Table2[[#This Row],[Gd.Dt]],"mmm-yy")</f>
        <v>Oct-22</v>
      </c>
      <c r="N4181" s="47" t="str">
        <f>MID(Table2[[#This Row],[BE]],6,2)</f>
        <v>IB</v>
      </c>
      <c r="O4181" s="47" t="str">
        <f>IF(Table2[[#This Row],[Type]]="IB","EOU",IF(Table2[[#This Row],[Type]]="MB","Local","492"))</f>
        <v>EOU</v>
      </c>
      <c r="P4181" s="47">
        <f>ROUND(Table2[[#This Row],[Cons]]/Table2[[#This Row],[Qty.]],5)</f>
        <v>7.0000000000000007E-2</v>
      </c>
      <c r="Q4181" s="47" t="b">
        <f>EXACT(Table2[[#This Row],[rate]],Table2[[#This Row],[Check]])</f>
        <v>1</v>
      </c>
      <c r="R4181" s="47"/>
      <c r="S4181" s="47" t="str">
        <f>IF(Table2[[#This Row],[SRO]]="EOU",VLOOKUP(Table2[[#This Row],[BE]],[2]GD.List!$C$3:$N$5014,12,0),IF(Table2[[#This Row],[SRO]]="Local","Polyester Staple Fibre","SRO 492"))</f>
        <v>Textile Dyes</v>
      </c>
    </row>
    <row r="4182" spans="1:19" x14ac:dyDescent="0.25">
      <c r="A4182" s="120" t="s">
        <v>1</v>
      </c>
      <c r="B4182" s="116" t="s">
        <v>3051</v>
      </c>
      <c r="C4182" s="165">
        <v>1024</v>
      </c>
      <c r="D4182" s="117">
        <v>2701.12</v>
      </c>
      <c r="E4182" s="147" t="s">
        <v>3052</v>
      </c>
      <c r="F4182" s="116" t="s">
        <v>3053</v>
      </c>
      <c r="G4182" s="471">
        <v>44852</v>
      </c>
      <c r="H4182" s="82">
        <v>1800716.2</v>
      </c>
      <c r="I4182" s="197">
        <v>0.8</v>
      </c>
      <c r="J4182" s="15">
        <v>966.4</v>
      </c>
      <c r="K4182" s="15">
        <v>1208</v>
      </c>
      <c r="L4182" s="15"/>
      <c r="M4182" s="66" t="str">
        <f>TEXT(Table2[[#This Row],[Gd.Dt]],"mmm-yy")</f>
        <v>Oct-22</v>
      </c>
      <c r="N4182" s="46" t="str">
        <f>MID(Table2[[#This Row],[BE]],6,2)</f>
        <v>IB</v>
      </c>
      <c r="O4182" s="46" t="str">
        <f>IF(Table2[[#This Row],[Type]]="IB","EOU",IF(Table2[[#This Row],[Type]]="MB","Local","492"))</f>
        <v>EOU</v>
      </c>
      <c r="P4182" s="46">
        <f>ROUND(Table2[[#This Row],[Cons]]/Table2[[#This Row],[Qty.]],5)</f>
        <v>0.8</v>
      </c>
      <c r="Q4182" s="46" t="b">
        <f>EXACT(Table2[[#This Row],[rate]],Table2[[#This Row],[Check]])</f>
        <v>1</v>
      </c>
      <c r="R4182" s="46"/>
      <c r="S4182" s="46" t="str">
        <f>IF(Table2[[#This Row],[SRO]]="EOU",VLOOKUP(Table2[[#This Row],[BE]],[2]GD.List!$C$3:$N$5014,12,0),IF(Table2[[#This Row],[SRO]]="Local","Polyester Staple Fibre","SRO 492"))</f>
        <v>Textile Coal</v>
      </c>
    </row>
    <row r="4183" spans="1:19" x14ac:dyDescent="0.25">
      <c r="A4183" s="120" t="s">
        <v>1882</v>
      </c>
      <c r="B4183" s="116" t="s">
        <v>3051</v>
      </c>
      <c r="C4183" s="165">
        <v>1024</v>
      </c>
      <c r="D4183" s="117">
        <v>3402.42</v>
      </c>
      <c r="E4183" s="147" t="s">
        <v>3052</v>
      </c>
      <c r="F4183" s="116" t="s">
        <v>3053</v>
      </c>
      <c r="G4183" s="471">
        <v>44852</v>
      </c>
      <c r="H4183" s="82">
        <v>1800716.2</v>
      </c>
      <c r="I4183" s="197">
        <v>0.04</v>
      </c>
      <c r="J4183" s="15">
        <v>48.32</v>
      </c>
      <c r="K4183" s="15">
        <v>1208</v>
      </c>
      <c r="L4183" s="15"/>
      <c r="M4183" s="66" t="str">
        <f>TEXT(Table2[[#This Row],[Gd.Dt]],"mmm-yy")</f>
        <v>Oct-22</v>
      </c>
      <c r="N4183" s="46" t="str">
        <f>MID(Table2[[#This Row],[BE]],6,2)</f>
        <v>IB</v>
      </c>
      <c r="O4183" s="46" t="str">
        <f>IF(Table2[[#This Row],[Type]]="IB","EOU",IF(Table2[[#This Row],[Type]]="MB","Local","492"))</f>
        <v>EOU</v>
      </c>
      <c r="P4183" s="46">
        <f>ROUND(Table2[[#This Row],[Cons]]/Table2[[#This Row],[Qty.]],5)</f>
        <v>0.04</v>
      </c>
      <c r="Q4183" s="46" t="b">
        <f>EXACT(Table2[[#This Row],[rate]],Table2[[#This Row],[Check]])</f>
        <v>1</v>
      </c>
      <c r="R4183" s="46"/>
      <c r="S4183" s="46" t="str">
        <f>IF(Table2[[#This Row],[SRO]]="EOU",VLOOKUP(Table2[[#This Row],[BE]],[2]GD.List!$C$3:$N$5014,12,0),IF(Table2[[#This Row],[SRO]]="Local","Polyester Staple Fibre","SRO 492"))</f>
        <v>Textile Chemical</v>
      </c>
    </row>
    <row r="4184" spans="1:19" x14ac:dyDescent="0.25">
      <c r="A4184" s="120" t="s">
        <v>2904</v>
      </c>
      <c r="B4184" s="116" t="s">
        <v>3051</v>
      </c>
      <c r="C4184" s="165">
        <v>1024</v>
      </c>
      <c r="D4184" s="117">
        <v>4810.29</v>
      </c>
      <c r="E4184" s="147" t="s">
        <v>3052</v>
      </c>
      <c r="F4184" s="116" t="s">
        <v>3053</v>
      </c>
      <c r="G4184" s="471">
        <v>44852</v>
      </c>
      <c r="H4184" s="82">
        <v>1800716.2</v>
      </c>
      <c r="I4184" s="197">
        <v>0.06</v>
      </c>
      <c r="J4184" s="15">
        <v>72.48</v>
      </c>
      <c r="K4184" s="15">
        <v>1208</v>
      </c>
      <c r="L4184" s="15"/>
      <c r="M4184" s="66" t="str">
        <f>TEXT(Table2[[#This Row],[Gd.Dt]],"mmm-yy")</f>
        <v>Oct-22</v>
      </c>
      <c r="N4184" s="46" t="str">
        <f>MID(Table2[[#This Row],[BE]],6,2)</f>
        <v>IB</v>
      </c>
      <c r="O4184" s="46" t="str">
        <f>IF(Table2[[#This Row],[Type]]="IB","EOU",IF(Table2[[#This Row],[Type]]="MB","Local","492"))</f>
        <v>EOU</v>
      </c>
      <c r="P4184" s="46">
        <f>ROUND(Table2[[#This Row],[Cons]]/Table2[[#This Row],[Qty.]],5)</f>
        <v>0.06</v>
      </c>
      <c r="Q4184" s="46" t="b">
        <f>EXACT(Table2[[#This Row],[rate]],Table2[[#This Row],[Check]])</f>
        <v>1</v>
      </c>
      <c r="R4184" s="46"/>
      <c r="S4184" s="46" t="str">
        <f>IF(Table2[[#This Row],[SRO]]="EOU",VLOOKUP(Table2[[#This Row],[BE]],[2]GD.List!$C$3:$N$5014,12,0),IF(Table2[[#This Row],[SRO]]="Local","Polyester Staple Fibre","SRO 492"))</f>
        <v>Packing Material</v>
      </c>
    </row>
    <row r="4185" spans="1:19" x14ac:dyDescent="0.25">
      <c r="A4185" s="120" t="s">
        <v>2984</v>
      </c>
      <c r="B4185" s="116" t="s">
        <v>3051</v>
      </c>
      <c r="C4185" s="165">
        <v>1024</v>
      </c>
      <c r="D4185" s="117">
        <v>3204.16</v>
      </c>
      <c r="E4185" s="147" t="s">
        <v>3052</v>
      </c>
      <c r="F4185" s="116" t="s">
        <v>3053</v>
      </c>
      <c r="G4185" s="471">
        <v>44852</v>
      </c>
      <c r="H4185" s="82">
        <v>1800716.2</v>
      </c>
      <c r="I4185" s="197">
        <v>7.0000000000000007E-2</v>
      </c>
      <c r="J4185" s="15">
        <v>84.56</v>
      </c>
      <c r="K4185" s="15">
        <v>1208</v>
      </c>
      <c r="L4185" s="15"/>
      <c r="M4185" s="66" t="str">
        <f>TEXT(Table2[[#This Row],[Gd.Dt]],"mmm-yy")</f>
        <v>Oct-22</v>
      </c>
      <c r="N4185" s="46" t="str">
        <f>MID(Table2[[#This Row],[BE]],6,2)</f>
        <v>IB</v>
      </c>
      <c r="O4185" s="46" t="str">
        <f>IF(Table2[[#This Row],[Type]]="IB","EOU",IF(Table2[[#This Row],[Type]]="MB","Local","492"))</f>
        <v>EOU</v>
      </c>
      <c r="P4185" s="46">
        <f>ROUND(Table2[[#This Row],[Cons]]/Table2[[#This Row],[Qty.]],5)</f>
        <v>7.0000000000000007E-2</v>
      </c>
      <c r="Q4185" s="46" t="b">
        <f>EXACT(Table2[[#This Row],[rate]],Table2[[#This Row],[Check]])</f>
        <v>1</v>
      </c>
      <c r="R4185" s="46"/>
      <c r="S4185" s="46" t="str">
        <f>IF(Table2[[#This Row],[SRO]]="EOU",VLOOKUP(Table2[[#This Row],[BE]],[2]GD.List!$C$3:$N$5014,12,0),IF(Table2[[#This Row],[SRO]]="Local","Polyester Staple Fibre","SRO 492"))</f>
        <v>Textile Dyes</v>
      </c>
    </row>
    <row r="4186" spans="1:19" x14ac:dyDescent="0.25">
      <c r="A4186" s="119" t="s">
        <v>3018</v>
      </c>
      <c r="B4186" s="119" t="s">
        <v>3051</v>
      </c>
      <c r="C4186" s="170">
        <v>1024</v>
      </c>
      <c r="D4186" s="171">
        <v>2847</v>
      </c>
      <c r="E4186" s="27" t="s">
        <v>3052</v>
      </c>
      <c r="F4186" s="119" t="s">
        <v>3053</v>
      </c>
      <c r="G4186" s="28">
        <v>44852</v>
      </c>
      <c r="H4186" s="172">
        <v>1800716.2</v>
      </c>
      <c r="I4186" s="33">
        <v>0.03</v>
      </c>
      <c r="J4186" s="30">
        <v>36.24</v>
      </c>
      <c r="K4186" s="30">
        <v>1208</v>
      </c>
      <c r="L4186" s="30"/>
      <c r="M4186" s="67" t="str">
        <f>TEXT(Table2[[#This Row],[Gd.Dt]],"mmm-yy")</f>
        <v>Oct-22</v>
      </c>
      <c r="N4186" s="47" t="str">
        <f>MID(Table2[[#This Row],[BE]],6,2)</f>
        <v>IB</v>
      </c>
      <c r="O4186" s="47" t="str">
        <f>IF(Table2[[#This Row],[Type]]="IB","EOU",IF(Table2[[#This Row],[Type]]="MB","Local","492"))</f>
        <v>EOU</v>
      </c>
      <c r="P4186" s="47">
        <f>ROUND(Table2[[#This Row],[Cons]]/Table2[[#This Row],[Qty.]],5)</f>
        <v>0.03</v>
      </c>
      <c r="Q4186" s="47" t="b">
        <f>EXACT(Table2[[#This Row],[rate]],Table2[[#This Row],[Check]])</f>
        <v>1</v>
      </c>
      <c r="R4186" s="47"/>
      <c r="S4186" s="47" t="str">
        <f>IF(Table2[[#This Row],[SRO]]="EOU",VLOOKUP(Table2[[#This Row],[BE]],[2]GD.List!$C$3:$N$5014,12,0),IF(Table2[[#This Row],[SRO]]="Local","Polyester Staple Fibre","SRO 492"))</f>
        <v>Textile Chemical</v>
      </c>
    </row>
    <row r="4187" spans="1:19" x14ac:dyDescent="0.25">
      <c r="A4187" s="116" t="s">
        <v>1</v>
      </c>
      <c r="B4187" s="116" t="s">
        <v>3055</v>
      </c>
      <c r="C4187" s="165">
        <v>10529</v>
      </c>
      <c r="D4187" s="117">
        <v>2701.12</v>
      </c>
      <c r="E4187" s="147" t="s">
        <v>3059</v>
      </c>
      <c r="F4187" s="116" t="s">
        <v>3060</v>
      </c>
      <c r="G4187" s="471">
        <v>44853</v>
      </c>
      <c r="H4187" s="82">
        <v>22429825.309999999</v>
      </c>
      <c r="I4187" s="197">
        <v>0.8</v>
      </c>
      <c r="J4187" s="15">
        <v>7808.8</v>
      </c>
      <c r="K4187" s="15">
        <v>9761</v>
      </c>
      <c r="L4187" s="15"/>
      <c r="M4187" s="66" t="str">
        <f>TEXT(Table2[[#This Row],[Gd.Dt]],"mmm-yy")</f>
        <v>Oct-22</v>
      </c>
      <c r="N4187" s="46" t="str">
        <f>MID(Table2[[#This Row],[BE]],6,2)</f>
        <v>IB</v>
      </c>
      <c r="O4187" s="46" t="str">
        <f>IF(Table2[[#This Row],[Type]]="IB","EOU",IF(Table2[[#This Row],[Type]]="MB","Local","492"))</f>
        <v>EOU</v>
      </c>
      <c r="P4187" s="46">
        <f>ROUND(Table2[[#This Row],[Cons]]/Table2[[#This Row],[Qty.]],5)</f>
        <v>0.8</v>
      </c>
      <c r="Q4187" s="46" t="b">
        <f>EXACT(Table2[[#This Row],[rate]],Table2[[#This Row],[Check]])</f>
        <v>1</v>
      </c>
      <c r="R4187" s="46"/>
      <c r="S4187" s="46" t="str">
        <f>IF(Table2[[#This Row],[SRO]]="EOU",VLOOKUP(Table2[[#This Row],[BE]],[2]GD.List!$C$3:$N$5014,12,0),IF(Table2[[#This Row],[SRO]]="Local","Polyester Staple Fibre","SRO 492"))</f>
        <v>Textile Coal</v>
      </c>
    </row>
    <row r="4188" spans="1:19" x14ac:dyDescent="0.25">
      <c r="A4188" s="120" t="s">
        <v>1</v>
      </c>
      <c r="B4188" s="116" t="s">
        <v>3054</v>
      </c>
      <c r="C4188" s="165">
        <v>10115</v>
      </c>
      <c r="D4188" s="117">
        <v>2701.12</v>
      </c>
      <c r="E4188" s="147" t="s">
        <v>46</v>
      </c>
      <c r="F4188" s="116" t="s">
        <v>3061</v>
      </c>
      <c r="G4188" s="471">
        <v>44853</v>
      </c>
      <c r="H4188" s="82">
        <v>20285520.940000001</v>
      </c>
      <c r="I4188" s="197">
        <v>0.8</v>
      </c>
      <c r="J4188" s="15">
        <v>11399.2</v>
      </c>
      <c r="K4188" s="15">
        <v>14249</v>
      </c>
      <c r="L4188" s="15"/>
      <c r="M4188" s="66" t="str">
        <f>TEXT(Table2[[#This Row],[Gd.Dt]],"mmm-yy")</f>
        <v>Oct-22</v>
      </c>
      <c r="N4188" s="46" t="str">
        <f>MID(Table2[[#This Row],[BE]],6,2)</f>
        <v>IB</v>
      </c>
      <c r="O4188" s="46" t="str">
        <f>IF(Table2[[#This Row],[Type]]="IB","EOU",IF(Table2[[#This Row],[Type]]="MB","Local","492"))</f>
        <v>EOU</v>
      </c>
      <c r="P4188" s="46">
        <f>ROUND(Table2[[#This Row],[Cons]]/Table2[[#This Row],[Qty.]],5)</f>
        <v>0.8</v>
      </c>
      <c r="Q4188" s="46" t="b">
        <f>EXACT(Table2[[#This Row],[rate]],Table2[[#This Row],[Check]])</f>
        <v>1</v>
      </c>
      <c r="R4188" s="46"/>
      <c r="S4188" s="46" t="str">
        <f>IF(Table2[[#This Row],[SRO]]="EOU",VLOOKUP(Table2[[#This Row],[BE]],[2]GD.List!$C$3:$N$5014,12,0),IF(Table2[[#This Row],[SRO]]="Local","Polyester Staple Fibre","SRO 492"))</f>
        <v>Textile Coal</v>
      </c>
    </row>
    <row r="4189" spans="1:19" x14ac:dyDescent="0.25">
      <c r="A4189" s="119" t="s">
        <v>2084</v>
      </c>
      <c r="B4189" s="116" t="s">
        <v>3055</v>
      </c>
      <c r="C4189" s="165">
        <v>10529</v>
      </c>
      <c r="D4189" s="117">
        <v>3402.42</v>
      </c>
      <c r="E4189" s="147" t="s">
        <v>3059</v>
      </c>
      <c r="F4189" s="116" t="s">
        <v>3060</v>
      </c>
      <c r="G4189" s="471">
        <v>44853</v>
      </c>
      <c r="H4189" s="82">
        <v>22429825.309999999</v>
      </c>
      <c r="I4189" s="197">
        <v>0.04</v>
      </c>
      <c r="J4189" s="15">
        <v>303.83999999999997</v>
      </c>
      <c r="K4189" s="15">
        <v>7596</v>
      </c>
      <c r="L4189" s="15"/>
      <c r="M4189" s="66" t="str">
        <f>TEXT(Table2[[#This Row],[Gd.Dt]],"mmm-yy")</f>
        <v>Oct-22</v>
      </c>
      <c r="N4189" s="46" t="str">
        <f>MID(Table2[[#This Row],[BE]],6,2)</f>
        <v>IB</v>
      </c>
      <c r="O4189" s="46" t="str">
        <f>IF(Table2[[#This Row],[Type]]="IB","EOU",IF(Table2[[#This Row],[Type]]="MB","Local","492"))</f>
        <v>EOU</v>
      </c>
      <c r="P4189" s="46">
        <f>ROUND(Table2[[#This Row],[Cons]]/Table2[[#This Row],[Qty.]],5)</f>
        <v>0.04</v>
      </c>
      <c r="Q4189" s="46" t="b">
        <f>EXACT(Table2[[#This Row],[rate]],Table2[[#This Row],[Check]])</f>
        <v>1</v>
      </c>
      <c r="R4189" s="46"/>
      <c r="S4189" s="46" t="str">
        <f>IF(Table2[[#This Row],[SRO]]="EOU",VLOOKUP(Table2[[#This Row],[BE]],[2]GD.List!$C$3:$N$5014,12,0),IF(Table2[[#This Row],[SRO]]="Local","Polyester Staple Fibre","SRO 492"))</f>
        <v>Textile Chemical</v>
      </c>
    </row>
    <row r="4190" spans="1:19" x14ac:dyDescent="0.25">
      <c r="A4190" s="120" t="s">
        <v>2084</v>
      </c>
      <c r="B4190" s="116" t="s">
        <v>3054</v>
      </c>
      <c r="C4190" s="165">
        <v>10115</v>
      </c>
      <c r="D4190" s="117">
        <v>3402.42</v>
      </c>
      <c r="E4190" s="147" t="s">
        <v>46</v>
      </c>
      <c r="F4190" s="116" t="s">
        <v>3061</v>
      </c>
      <c r="G4190" s="471">
        <v>44853</v>
      </c>
      <c r="H4190" s="82">
        <v>20285520.940000001</v>
      </c>
      <c r="I4190" s="197">
        <v>0.04</v>
      </c>
      <c r="J4190" s="15">
        <v>530.52</v>
      </c>
      <c r="K4190" s="15">
        <v>13263</v>
      </c>
      <c r="L4190" s="15"/>
      <c r="M4190" s="66" t="str">
        <f>TEXT(Table2[[#This Row],[Gd.Dt]],"mmm-yy")</f>
        <v>Oct-22</v>
      </c>
      <c r="N4190" s="46" t="str">
        <f>MID(Table2[[#This Row],[BE]],6,2)</f>
        <v>IB</v>
      </c>
      <c r="O4190" s="46" t="str">
        <f>IF(Table2[[#This Row],[Type]]="IB","EOU",IF(Table2[[#This Row],[Type]]="MB","Local","492"))</f>
        <v>EOU</v>
      </c>
      <c r="P4190" s="46">
        <f>ROUND(Table2[[#This Row],[Cons]]/Table2[[#This Row],[Qty.]],5)</f>
        <v>0.04</v>
      </c>
      <c r="Q4190" s="46" t="b">
        <f>EXACT(Table2[[#This Row],[rate]],Table2[[#This Row],[Check]])</f>
        <v>1</v>
      </c>
      <c r="R4190" s="46"/>
      <c r="S4190" s="46" t="str">
        <f>IF(Table2[[#This Row],[SRO]]="EOU",VLOOKUP(Table2[[#This Row],[BE]],[2]GD.List!$C$3:$N$5014,12,0),IF(Table2[[#This Row],[SRO]]="Local","Polyester Staple Fibre","SRO 492"))</f>
        <v>Textile Chemical</v>
      </c>
    </row>
    <row r="4191" spans="1:19" x14ac:dyDescent="0.25">
      <c r="A4191" s="119" t="s">
        <v>2904</v>
      </c>
      <c r="B4191" s="116" t="s">
        <v>3055</v>
      </c>
      <c r="C4191" s="165">
        <v>10529</v>
      </c>
      <c r="D4191" s="117">
        <v>4810.29</v>
      </c>
      <c r="E4191" s="147" t="s">
        <v>3059</v>
      </c>
      <c r="F4191" s="116" t="s">
        <v>3060</v>
      </c>
      <c r="G4191" s="471">
        <v>44853</v>
      </c>
      <c r="H4191" s="82">
        <v>22429825.309999999</v>
      </c>
      <c r="I4191" s="197">
        <v>0.06</v>
      </c>
      <c r="J4191" s="15">
        <v>585.66</v>
      </c>
      <c r="K4191" s="15">
        <v>9761</v>
      </c>
      <c r="L4191" s="15"/>
      <c r="M4191" s="66" t="str">
        <f>TEXT(Table2[[#This Row],[Gd.Dt]],"mmm-yy")</f>
        <v>Oct-22</v>
      </c>
      <c r="N4191" s="46" t="str">
        <f>MID(Table2[[#This Row],[BE]],6,2)</f>
        <v>IB</v>
      </c>
      <c r="O4191" s="46" t="str">
        <f>IF(Table2[[#This Row],[Type]]="IB","EOU",IF(Table2[[#This Row],[Type]]="MB","Local","492"))</f>
        <v>EOU</v>
      </c>
      <c r="P4191" s="46">
        <f>ROUND(Table2[[#This Row],[Cons]]/Table2[[#This Row],[Qty.]],5)</f>
        <v>0.06</v>
      </c>
      <c r="Q4191" s="46" t="b">
        <f>EXACT(Table2[[#This Row],[rate]],Table2[[#This Row],[Check]])</f>
        <v>1</v>
      </c>
      <c r="R4191" s="46"/>
      <c r="S4191" s="46" t="str">
        <f>IF(Table2[[#This Row],[SRO]]="EOU",VLOOKUP(Table2[[#This Row],[BE]],[2]GD.List!$C$3:$N$5014,12,0),IF(Table2[[#This Row],[SRO]]="Local","Polyester Staple Fibre","SRO 492"))</f>
        <v>Packing Material</v>
      </c>
    </row>
    <row r="4192" spans="1:19" x14ac:dyDescent="0.25">
      <c r="A4192" s="120" t="s">
        <v>2904</v>
      </c>
      <c r="B4192" s="116" t="s">
        <v>3054</v>
      </c>
      <c r="C4192" s="165">
        <v>10115</v>
      </c>
      <c r="D4192" s="117">
        <v>4810.29</v>
      </c>
      <c r="E4192" s="147" t="s">
        <v>46</v>
      </c>
      <c r="F4192" s="116" t="s">
        <v>3061</v>
      </c>
      <c r="G4192" s="471">
        <v>44853</v>
      </c>
      <c r="H4192" s="82">
        <v>20285520.940000001</v>
      </c>
      <c r="I4192" s="197">
        <v>0.06</v>
      </c>
      <c r="J4192" s="15">
        <v>795.78000000000009</v>
      </c>
      <c r="K4192" s="15">
        <v>13263</v>
      </c>
      <c r="L4192" s="15"/>
      <c r="M4192" s="66" t="str">
        <f>TEXT(Table2[[#This Row],[Gd.Dt]],"mmm-yy")</f>
        <v>Oct-22</v>
      </c>
      <c r="N4192" s="46" t="str">
        <f>MID(Table2[[#This Row],[BE]],6,2)</f>
        <v>IB</v>
      </c>
      <c r="O4192" s="46" t="str">
        <f>IF(Table2[[#This Row],[Type]]="IB","EOU",IF(Table2[[#This Row],[Type]]="MB","Local","492"))</f>
        <v>EOU</v>
      </c>
      <c r="P4192" s="46">
        <f>ROUND(Table2[[#This Row],[Cons]]/Table2[[#This Row],[Qty.]],5)</f>
        <v>0.06</v>
      </c>
      <c r="Q4192" s="46" t="b">
        <f>EXACT(Table2[[#This Row],[rate]],Table2[[#This Row],[Check]])</f>
        <v>1</v>
      </c>
      <c r="R4192" s="46"/>
      <c r="S4192" s="46" t="str">
        <f>IF(Table2[[#This Row],[SRO]]="EOU",VLOOKUP(Table2[[#This Row],[BE]],[2]GD.List!$C$3:$N$5014,12,0),IF(Table2[[#This Row],[SRO]]="Local","Polyester Staple Fibre","SRO 492"))</f>
        <v>Packing Material</v>
      </c>
    </row>
    <row r="4193" spans="1:19" x14ac:dyDescent="0.25">
      <c r="A4193" s="119" t="s">
        <v>3018</v>
      </c>
      <c r="B4193" s="116" t="s">
        <v>3055</v>
      </c>
      <c r="C4193" s="165">
        <v>10529</v>
      </c>
      <c r="D4193" s="117">
        <v>2847</v>
      </c>
      <c r="E4193" s="147" t="s">
        <v>3059</v>
      </c>
      <c r="F4193" s="116" t="s">
        <v>3060</v>
      </c>
      <c r="G4193" s="471">
        <v>44853</v>
      </c>
      <c r="H4193" s="82">
        <v>22429825.309999999</v>
      </c>
      <c r="I4193" s="197">
        <v>0.03</v>
      </c>
      <c r="J4193" s="15">
        <v>292.83</v>
      </c>
      <c r="K4193" s="15">
        <v>9761</v>
      </c>
      <c r="L4193" s="15"/>
      <c r="M4193" s="66" t="str">
        <f>TEXT(Table2[[#This Row],[Gd.Dt]],"mmm-yy")</f>
        <v>Oct-22</v>
      </c>
      <c r="N4193" s="46" t="str">
        <f>MID(Table2[[#This Row],[BE]],6,2)</f>
        <v>IB</v>
      </c>
      <c r="O4193" s="46" t="str">
        <f>IF(Table2[[#This Row],[Type]]="IB","EOU",IF(Table2[[#This Row],[Type]]="MB","Local","492"))</f>
        <v>EOU</v>
      </c>
      <c r="P4193" s="46">
        <f>ROUND(Table2[[#This Row],[Cons]]/Table2[[#This Row],[Qty.]],5)</f>
        <v>0.03</v>
      </c>
      <c r="Q4193" s="46" t="b">
        <f>EXACT(Table2[[#This Row],[rate]],Table2[[#This Row],[Check]])</f>
        <v>1</v>
      </c>
      <c r="R4193" s="46"/>
      <c r="S4193" s="46" t="str">
        <f>IF(Table2[[#This Row],[SRO]]="EOU",VLOOKUP(Table2[[#This Row],[BE]],[2]GD.List!$C$3:$N$5014,12,0),IF(Table2[[#This Row],[SRO]]="Local","Polyester Staple Fibre","SRO 492"))</f>
        <v>Textile Chemical</v>
      </c>
    </row>
    <row r="4194" spans="1:19" x14ac:dyDescent="0.25">
      <c r="A4194" s="120" t="s">
        <v>3018</v>
      </c>
      <c r="B4194" s="116" t="s">
        <v>3054</v>
      </c>
      <c r="C4194" s="165">
        <v>10115</v>
      </c>
      <c r="D4194" s="117">
        <v>2847</v>
      </c>
      <c r="E4194" s="147" t="s">
        <v>46</v>
      </c>
      <c r="F4194" s="116" t="s">
        <v>3061</v>
      </c>
      <c r="G4194" s="471">
        <v>44853</v>
      </c>
      <c r="H4194" s="82">
        <v>20285520.940000001</v>
      </c>
      <c r="I4194" s="197">
        <v>0.03</v>
      </c>
      <c r="J4194" s="15">
        <v>386.67</v>
      </c>
      <c r="K4194" s="15">
        <v>12889</v>
      </c>
      <c r="L4194" s="15"/>
      <c r="M4194" s="66" t="str">
        <f>TEXT(Table2[[#This Row],[Gd.Dt]],"mmm-yy")</f>
        <v>Oct-22</v>
      </c>
      <c r="N4194" s="46" t="str">
        <f>MID(Table2[[#This Row],[BE]],6,2)</f>
        <v>IB</v>
      </c>
      <c r="O4194" s="46" t="str">
        <f>IF(Table2[[#This Row],[Type]]="IB","EOU",IF(Table2[[#This Row],[Type]]="MB","Local","492"))</f>
        <v>EOU</v>
      </c>
      <c r="P4194" s="46">
        <f>ROUND(Table2[[#This Row],[Cons]]/Table2[[#This Row],[Qty.]],5)</f>
        <v>0.03</v>
      </c>
      <c r="Q4194" s="46" t="b">
        <f>EXACT(Table2[[#This Row],[rate]],Table2[[#This Row],[Check]])</f>
        <v>1</v>
      </c>
      <c r="R4194" s="46"/>
      <c r="S4194" s="46" t="str">
        <f>IF(Table2[[#This Row],[SRO]]="EOU",VLOOKUP(Table2[[#This Row],[BE]],[2]GD.List!$C$3:$N$5014,12,0),IF(Table2[[#This Row],[SRO]]="Local","Polyester Staple Fibre","SRO 492"))</f>
        <v>Textile Chemical</v>
      </c>
    </row>
    <row r="4195" spans="1:19" x14ac:dyDescent="0.25">
      <c r="A4195" s="120" t="s">
        <v>3029</v>
      </c>
      <c r="B4195" s="116" t="s">
        <v>3055</v>
      </c>
      <c r="C4195" s="165">
        <v>10529</v>
      </c>
      <c r="D4195" s="117">
        <v>3204.1109999999999</v>
      </c>
      <c r="E4195" s="147" t="s">
        <v>3059</v>
      </c>
      <c r="F4195" s="116" t="s">
        <v>3060</v>
      </c>
      <c r="G4195" s="471">
        <v>44853</v>
      </c>
      <c r="H4195" s="82">
        <v>22429825.309999999</v>
      </c>
      <c r="I4195" s="197">
        <v>7.0000000000000007E-2</v>
      </c>
      <c r="J4195" s="15">
        <v>531.72</v>
      </c>
      <c r="K4195" s="15">
        <v>7596</v>
      </c>
      <c r="L4195" s="15"/>
      <c r="M4195" s="66" t="str">
        <f>TEXT(Table2[[#This Row],[Gd.Dt]],"mmm-yy")</f>
        <v>Oct-22</v>
      </c>
      <c r="N4195" s="46" t="str">
        <f>MID(Table2[[#This Row],[BE]],6,2)</f>
        <v>IB</v>
      </c>
      <c r="O4195" s="46" t="str">
        <f>IF(Table2[[#This Row],[Type]]="IB","EOU",IF(Table2[[#This Row],[Type]]="MB","Local","492"))</f>
        <v>EOU</v>
      </c>
      <c r="P4195" s="46">
        <f>ROUND(Table2[[#This Row],[Cons]]/Table2[[#This Row],[Qty.]],5)</f>
        <v>7.0000000000000007E-2</v>
      </c>
      <c r="Q4195" s="46" t="b">
        <f>EXACT(Table2[[#This Row],[rate]],Table2[[#This Row],[Check]])</f>
        <v>1</v>
      </c>
      <c r="R4195" s="46"/>
      <c r="S4195" s="46" t="str">
        <f>IF(Table2[[#This Row],[SRO]]="EOU",VLOOKUP(Table2[[#This Row],[BE]],[2]GD.List!$C$3:$N$5014,12,0),IF(Table2[[#This Row],[SRO]]="Local","Polyester Staple Fibre","SRO 492"))</f>
        <v>Textile Dyes</v>
      </c>
    </row>
    <row r="4196" spans="1:19" x14ac:dyDescent="0.25">
      <c r="A4196" s="120" t="s">
        <v>3056</v>
      </c>
      <c r="B4196" s="116" t="s">
        <v>3054</v>
      </c>
      <c r="C4196" s="165">
        <v>10115</v>
      </c>
      <c r="D4196" s="117">
        <v>3204.16</v>
      </c>
      <c r="E4196" s="147" t="s">
        <v>46</v>
      </c>
      <c r="F4196" s="116" t="s">
        <v>3061</v>
      </c>
      <c r="G4196" s="471">
        <v>44853</v>
      </c>
      <c r="H4196" s="82">
        <v>20285520.940000001</v>
      </c>
      <c r="I4196" s="197">
        <v>7.0000000000000007E-2</v>
      </c>
      <c r="J4196" s="15">
        <v>928.41</v>
      </c>
      <c r="K4196" s="15">
        <v>13263</v>
      </c>
      <c r="L4196" s="15"/>
      <c r="M4196" s="66" t="str">
        <f>TEXT(Table2[[#This Row],[Gd.Dt]],"mmm-yy")</f>
        <v>Oct-22</v>
      </c>
      <c r="N4196" s="46" t="str">
        <f>MID(Table2[[#This Row],[BE]],6,2)</f>
        <v>IB</v>
      </c>
      <c r="O4196" s="46" t="str">
        <f>IF(Table2[[#This Row],[Type]]="IB","EOU",IF(Table2[[#This Row],[Type]]="MB","Local","492"))</f>
        <v>EOU</v>
      </c>
      <c r="P4196" s="46">
        <f>ROUND(Table2[[#This Row],[Cons]]/Table2[[#This Row],[Qty.]],5)</f>
        <v>7.0000000000000007E-2</v>
      </c>
      <c r="Q4196" s="46" t="b">
        <f>EXACT(Table2[[#This Row],[rate]],Table2[[#This Row],[Check]])</f>
        <v>1</v>
      </c>
      <c r="R4196" s="46"/>
      <c r="S4196" s="46" t="str">
        <f>IF(Table2[[#This Row],[SRO]]="EOU",VLOOKUP(Table2[[#This Row],[BE]],[2]GD.List!$C$3:$N$5014,12,0),IF(Table2[[#This Row],[SRO]]="Local","Polyester Staple Fibre","SRO 492"))</f>
        <v>Textile Dyes</v>
      </c>
    </row>
    <row r="4197" spans="1:19" x14ac:dyDescent="0.25">
      <c r="A4197" s="120" t="s">
        <v>3057</v>
      </c>
      <c r="B4197" s="116" t="s">
        <v>3054</v>
      </c>
      <c r="C4197" s="165">
        <v>10115</v>
      </c>
      <c r="D4197" s="117">
        <v>5401.2089999999998</v>
      </c>
      <c r="E4197" s="147" t="s">
        <v>46</v>
      </c>
      <c r="F4197" s="116" t="s">
        <v>3061</v>
      </c>
      <c r="G4197" s="471">
        <v>44853</v>
      </c>
      <c r="H4197" s="82">
        <v>20285520.940000001</v>
      </c>
      <c r="I4197" s="197">
        <v>0.2</v>
      </c>
      <c r="J4197" s="15">
        <v>2652.6000000000004</v>
      </c>
      <c r="K4197" s="15">
        <v>13263</v>
      </c>
      <c r="L4197" s="15"/>
      <c r="M4197" s="66" t="str">
        <f>TEXT(Table2[[#This Row],[Gd.Dt]],"mmm-yy")</f>
        <v>Oct-22</v>
      </c>
      <c r="N4197" s="46" t="str">
        <f>MID(Table2[[#This Row],[BE]],6,2)</f>
        <v>IB</v>
      </c>
      <c r="O4197" s="46" t="str">
        <f>IF(Table2[[#This Row],[Type]]="IB","EOU",IF(Table2[[#This Row],[Type]]="MB","Local","492"))</f>
        <v>EOU</v>
      </c>
      <c r="P4197" s="46">
        <f>ROUND(Table2[[#This Row],[Cons]]/Table2[[#This Row],[Qty.]],5)</f>
        <v>0.2</v>
      </c>
      <c r="Q4197" s="46" t="b">
        <f>EXACT(Table2[[#This Row],[rate]],Table2[[#This Row],[Check]])</f>
        <v>1</v>
      </c>
      <c r="R4197" s="46"/>
      <c r="S4197" s="46" t="str">
        <f>IF(Table2[[#This Row],[SRO]]="EOU",VLOOKUP(Table2[[#This Row],[BE]],[2]GD.List!$C$3:$N$5014,12,0),IF(Table2[[#This Row],[SRO]]="Local","Polyester Staple Fibre","SRO 492"))</f>
        <v>Sewing Thread</v>
      </c>
    </row>
    <row r="4198" spans="1:19" x14ac:dyDescent="0.25">
      <c r="A4198" s="119" t="s">
        <v>3058</v>
      </c>
      <c r="B4198" s="119" t="s">
        <v>3054</v>
      </c>
      <c r="C4198" s="170">
        <v>10115</v>
      </c>
      <c r="D4198" s="171">
        <v>2915.11</v>
      </c>
      <c r="E4198" s="27" t="s">
        <v>46</v>
      </c>
      <c r="F4198" s="119" t="s">
        <v>3061</v>
      </c>
      <c r="G4198" s="28">
        <v>44853</v>
      </c>
      <c r="H4198" s="172">
        <v>20285520.940000001</v>
      </c>
      <c r="I4198" s="33">
        <v>0.04</v>
      </c>
      <c r="J4198" s="30">
        <v>515.55999999999995</v>
      </c>
      <c r="K4198" s="30">
        <v>12889</v>
      </c>
      <c r="L4198" s="30"/>
      <c r="M4198" s="67" t="str">
        <f>TEXT(Table2[[#This Row],[Gd.Dt]],"mmm-yy")</f>
        <v>Oct-22</v>
      </c>
      <c r="N4198" s="47" t="str">
        <f>MID(Table2[[#This Row],[BE]],6,2)</f>
        <v>IB</v>
      </c>
      <c r="O4198" s="47" t="str">
        <f>IF(Table2[[#This Row],[Type]]="IB","EOU",IF(Table2[[#This Row],[Type]]="MB","Local","492"))</f>
        <v>EOU</v>
      </c>
      <c r="P4198" s="47">
        <f>ROUND(Table2[[#This Row],[Cons]]/Table2[[#This Row],[Qty.]],5)</f>
        <v>0.04</v>
      </c>
      <c r="Q4198" s="47" t="b">
        <f>EXACT(Table2[[#This Row],[rate]],Table2[[#This Row],[Check]])</f>
        <v>1</v>
      </c>
      <c r="R4198" s="47"/>
      <c r="S4198" s="47" t="str">
        <f>IF(Table2[[#This Row],[SRO]]="EOU",VLOOKUP(Table2[[#This Row],[BE]],[2]GD.List!$C$3:$N$5014,12,0),IF(Table2[[#This Row],[SRO]]="Local","Polyester Staple Fibre","SRO 492"))</f>
        <v>Textile Chemical</v>
      </c>
    </row>
    <row r="4199" spans="1:19" x14ac:dyDescent="0.25">
      <c r="A4199" s="116" t="s">
        <v>1</v>
      </c>
      <c r="B4199" s="116" t="s">
        <v>3064</v>
      </c>
      <c r="C4199" s="165">
        <v>52256</v>
      </c>
      <c r="D4199" s="117">
        <v>2701.12</v>
      </c>
      <c r="E4199" s="147" t="s">
        <v>3068</v>
      </c>
      <c r="F4199" s="116" t="s">
        <v>3070</v>
      </c>
      <c r="G4199" s="471">
        <v>44855</v>
      </c>
      <c r="H4199" s="82">
        <v>87016654.540000007</v>
      </c>
      <c r="I4199" s="197">
        <v>0.8</v>
      </c>
      <c r="J4199" s="15">
        <v>33444</v>
      </c>
      <c r="K4199" s="15">
        <v>41805</v>
      </c>
      <c r="L4199" s="15">
        <v>58011103.030000001</v>
      </c>
      <c r="M4199" s="66" t="str">
        <f>TEXT(Table2[[#This Row],[Gd.Dt]],"mmm-yy")</f>
        <v>Oct-22</v>
      </c>
      <c r="N4199" s="46" t="str">
        <f>MID(Table2[[#This Row],[BE]],6,2)</f>
        <v>IB</v>
      </c>
      <c r="O4199" s="46" t="str">
        <f>IF(Table2[[#This Row],[Type]]="IB","EOU",IF(Table2[[#This Row],[Type]]="MB","Local","492"))</f>
        <v>EOU</v>
      </c>
      <c r="P4199" s="46">
        <f>ROUND(Table2[[#This Row],[Cons]]/Table2[[#This Row],[Qty.]],5)</f>
        <v>0.8</v>
      </c>
      <c r="Q4199" s="46" t="b">
        <f>EXACT(Table2[[#This Row],[rate]],Table2[[#This Row],[Check]])</f>
        <v>1</v>
      </c>
      <c r="R4199" s="46"/>
      <c r="S4199" s="46" t="str">
        <f>IF(Table2[[#This Row],[SRO]]="EOU",VLOOKUP(Table2[[#This Row],[BE]],[2]GD.List!$C$3:$N$5014,12,0),IF(Table2[[#This Row],[SRO]]="Local","Polyester Staple Fibre","SRO 492"))</f>
        <v>Textile Coal</v>
      </c>
    </row>
    <row r="4200" spans="1:19" x14ac:dyDescent="0.25">
      <c r="A4200" s="119" t="s">
        <v>1</v>
      </c>
      <c r="B4200" s="116" t="s">
        <v>3063</v>
      </c>
      <c r="C4200" s="165">
        <v>26611</v>
      </c>
      <c r="D4200" s="117">
        <v>2701.12</v>
      </c>
      <c r="E4200" s="147" t="s">
        <v>3067</v>
      </c>
      <c r="F4200" s="116" t="s">
        <v>3071</v>
      </c>
      <c r="G4200" s="471">
        <v>44855</v>
      </c>
      <c r="H4200" s="82">
        <v>24928650.059999999</v>
      </c>
      <c r="I4200" s="197">
        <v>0.8</v>
      </c>
      <c r="J4200" s="15">
        <v>9064.8000000000011</v>
      </c>
      <c r="K4200" s="15">
        <v>11331</v>
      </c>
      <c r="L4200" s="15">
        <v>16581939.59</v>
      </c>
      <c r="M4200" s="66" t="str">
        <f>TEXT(Table2[[#This Row],[Gd.Dt]],"mmm-yy")</f>
        <v>Oct-22</v>
      </c>
      <c r="N4200" s="46" t="str">
        <f>MID(Table2[[#This Row],[BE]],6,2)</f>
        <v>IB</v>
      </c>
      <c r="O4200" s="46" t="str">
        <f>IF(Table2[[#This Row],[Type]]="IB","EOU",IF(Table2[[#This Row],[Type]]="MB","Local","492"))</f>
        <v>EOU</v>
      </c>
      <c r="P4200" s="46">
        <f>ROUND(Table2[[#This Row],[Cons]]/Table2[[#This Row],[Qty.]],5)</f>
        <v>0.8</v>
      </c>
      <c r="Q4200" s="46" t="b">
        <f>EXACT(Table2[[#This Row],[rate]],Table2[[#This Row],[Check]])</f>
        <v>1</v>
      </c>
      <c r="R4200" s="46"/>
      <c r="S4200" s="46" t="str">
        <f>IF(Table2[[#This Row],[SRO]]="EOU",VLOOKUP(Table2[[#This Row],[BE]],[2]GD.List!$C$3:$N$5014,12,0),IF(Table2[[#This Row],[SRO]]="Local","Polyester Staple Fibre","SRO 492"))</f>
        <v>Textile Coal</v>
      </c>
    </row>
    <row r="4201" spans="1:19" x14ac:dyDescent="0.25">
      <c r="A4201" s="120" t="s">
        <v>1</v>
      </c>
      <c r="B4201" s="116" t="s">
        <v>3062</v>
      </c>
      <c r="C4201" s="165">
        <v>11265</v>
      </c>
      <c r="D4201" s="117">
        <v>2701.12</v>
      </c>
      <c r="E4201" s="147" t="s">
        <v>3065</v>
      </c>
      <c r="F4201" s="116" t="s">
        <v>3072</v>
      </c>
      <c r="G4201" s="471">
        <v>44855</v>
      </c>
      <c r="H4201" s="82">
        <v>14235057.91</v>
      </c>
      <c r="I4201" s="197">
        <v>0.8</v>
      </c>
      <c r="J4201" s="15">
        <v>4600</v>
      </c>
      <c r="K4201" s="15">
        <v>5750</v>
      </c>
      <c r="L4201" s="15">
        <v>9503348.620000001</v>
      </c>
      <c r="M4201" s="66" t="str">
        <f>TEXT(Table2[[#This Row],[Gd.Dt]],"mmm-yy")</f>
        <v>Oct-22</v>
      </c>
      <c r="N4201" s="46" t="str">
        <f>MID(Table2[[#This Row],[BE]],6,2)</f>
        <v>IB</v>
      </c>
      <c r="O4201" s="46" t="str">
        <f>IF(Table2[[#This Row],[Type]]="IB","EOU",IF(Table2[[#This Row],[Type]]="MB","Local","492"))</f>
        <v>EOU</v>
      </c>
      <c r="P4201" s="46">
        <f>ROUND(Table2[[#This Row],[Cons]]/Table2[[#This Row],[Qty.]],5)</f>
        <v>0.8</v>
      </c>
      <c r="Q4201" s="46" t="b">
        <f>EXACT(Table2[[#This Row],[rate]],Table2[[#This Row],[Check]])</f>
        <v>1</v>
      </c>
      <c r="R4201" s="46"/>
      <c r="S4201" s="46" t="str">
        <f>IF(Table2[[#This Row],[SRO]]="EOU",VLOOKUP(Table2[[#This Row],[BE]],[2]GD.List!$C$3:$N$5014,12,0),IF(Table2[[#This Row],[SRO]]="Local","Polyester Staple Fibre","SRO 492"))</f>
        <v>Textile Coal</v>
      </c>
    </row>
    <row r="4202" spans="1:19" x14ac:dyDescent="0.25">
      <c r="A4202" s="119" t="s">
        <v>2084</v>
      </c>
      <c r="B4202" s="116" t="s">
        <v>3063</v>
      </c>
      <c r="C4202" s="165">
        <v>26611</v>
      </c>
      <c r="D4202" s="117">
        <v>3402.42</v>
      </c>
      <c r="E4202" s="147" t="s">
        <v>3067</v>
      </c>
      <c r="F4202" s="116" t="s">
        <v>3071</v>
      </c>
      <c r="G4202" s="471">
        <v>44855</v>
      </c>
      <c r="H4202" s="82">
        <v>24928650.059999999</v>
      </c>
      <c r="I4202" s="197">
        <v>0.04</v>
      </c>
      <c r="J4202" s="15">
        <v>302.60000000000002</v>
      </c>
      <c r="K4202" s="15">
        <v>7565</v>
      </c>
      <c r="L4202" s="15">
        <v>547876.51</v>
      </c>
      <c r="M4202" s="66" t="str">
        <f>TEXT(Table2[[#This Row],[Gd.Dt]],"mmm-yy")</f>
        <v>Oct-22</v>
      </c>
      <c r="N4202" s="46" t="str">
        <f>MID(Table2[[#This Row],[BE]],6,2)</f>
        <v>IB</v>
      </c>
      <c r="O4202" s="46" t="str">
        <f>IF(Table2[[#This Row],[Type]]="IB","EOU",IF(Table2[[#This Row],[Type]]="MB","Local","492"))</f>
        <v>EOU</v>
      </c>
      <c r="P4202" s="46">
        <f>ROUND(Table2[[#This Row],[Cons]]/Table2[[#This Row],[Qty.]],5)</f>
        <v>0.04</v>
      </c>
      <c r="Q4202" s="46" t="b">
        <f>EXACT(Table2[[#This Row],[rate]],Table2[[#This Row],[Check]])</f>
        <v>1</v>
      </c>
      <c r="R4202" s="46"/>
      <c r="S4202" s="46" t="str">
        <f>IF(Table2[[#This Row],[SRO]]="EOU",VLOOKUP(Table2[[#This Row],[BE]],[2]GD.List!$C$3:$N$5014,12,0),IF(Table2[[#This Row],[SRO]]="Local","Polyester Staple Fibre","SRO 492"))</f>
        <v>Textile Chemical</v>
      </c>
    </row>
    <row r="4203" spans="1:19" x14ac:dyDescent="0.25">
      <c r="A4203" s="120" t="s">
        <v>2084</v>
      </c>
      <c r="B4203" s="116" t="s">
        <v>3062</v>
      </c>
      <c r="C4203" s="165">
        <v>11265</v>
      </c>
      <c r="D4203" s="117">
        <v>3402.42</v>
      </c>
      <c r="E4203" s="147" t="s">
        <v>3065</v>
      </c>
      <c r="F4203" s="116" t="s">
        <v>3072</v>
      </c>
      <c r="G4203" s="471">
        <v>44855</v>
      </c>
      <c r="H4203" s="82">
        <v>14235057.91</v>
      </c>
      <c r="I4203" s="197">
        <v>0.04</v>
      </c>
      <c r="J4203" s="15">
        <v>213.2</v>
      </c>
      <c r="K4203" s="15">
        <v>5330</v>
      </c>
      <c r="L4203" s="15">
        <v>425654.19</v>
      </c>
      <c r="M4203" s="66" t="str">
        <f>TEXT(Table2[[#This Row],[Gd.Dt]],"mmm-yy")</f>
        <v>Oct-22</v>
      </c>
      <c r="N4203" s="46" t="str">
        <f>MID(Table2[[#This Row],[BE]],6,2)</f>
        <v>IB</v>
      </c>
      <c r="O4203" s="46" t="str">
        <f>IF(Table2[[#This Row],[Type]]="IB","EOU",IF(Table2[[#This Row],[Type]]="MB","Local","492"))</f>
        <v>EOU</v>
      </c>
      <c r="P4203" s="46">
        <f>ROUND(Table2[[#This Row],[Cons]]/Table2[[#This Row],[Qty.]],5)</f>
        <v>0.04</v>
      </c>
      <c r="Q4203" s="46" t="b">
        <f>EXACT(Table2[[#This Row],[rate]],Table2[[#This Row],[Check]])</f>
        <v>1</v>
      </c>
      <c r="R4203" s="46"/>
      <c r="S4203" s="46" t="str">
        <f>IF(Table2[[#This Row],[SRO]]="EOU",VLOOKUP(Table2[[#This Row],[BE]],[2]GD.List!$C$3:$N$5014,12,0),IF(Table2[[#This Row],[SRO]]="Local","Polyester Staple Fibre","SRO 492"))</f>
        <v>Textile Chemical</v>
      </c>
    </row>
    <row r="4204" spans="1:19" x14ac:dyDescent="0.25">
      <c r="A4204" s="120" t="s">
        <v>2704</v>
      </c>
      <c r="B4204" s="116" t="s">
        <v>3062</v>
      </c>
      <c r="C4204" s="165">
        <v>11265</v>
      </c>
      <c r="D4204" s="117">
        <v>3906.9029999999998</v>
      </c>
      <c r="E4204" s="147" t="s">
        <v>3065</v>
      </c>
      <c r="F4204" s="116" t="s">
        <v>3072</v>
      </c>
      <c r="G4204" s="471">
        <v>44855</v>
      </c>
      <c r="H4204" s="82">
        <v>14235057.91</v>
      </c>
      <c r="I4204" s="197">
        <v>0.04</v>
      </c>
      <c r="J4204" s="15">
        <v>16.8</v>
      </c>
      <c r="K4204" s="15">
        <v>420</v>
      </c>
      <c r="L4204" s="15">
        <v>49513.24</v>
      </c>
      <c r="M4204" s="66" t="str">
        <f>TEXT(Table2[[#This Row],[Gd.Dt]],"mmm-yy")</f>
        <v>Oct-22</v>
      </c>
      <c r="N4204" s="46" t="str">
        <f>MID(Table2[[#This Row],[BE]],6,2)</f>
        <v>IB</v>
      </c>
      <c r="O4204" s="46" t="str">
        <f>IF(Table2[[#This Row],[Type]]="IB","EOU",IF(Table2[[#This Row],[Type]]="MB","Local","492"))</f>
        <v>EOU</v>
      </c>
      <c r="P4204" s="46">
        <f>ROUND(Table2[[#This Row],[Cons]]/Table2[[#This Row],[Qty.]],5)</f>
        <v>0.04</v>
      </c>
      <c r="Q4204" s="46" t="b">
        <f>EXACT(Table2[[#This Row],[rate]],Table2[[#This Row],[Check]])</f>
        <v>1</v>
      </c>
      <c r="R4204" s="46"/>
      <c r="S4204" s="46" t="str">
        <f>IF(Table2[[#This Row],[SRO]]="EOU",VLOOKUP(Table2[[#This Row],[BE]],[2]GD.List!$C$3:$N$5014,12,0),IF(Table2[[#This Row],[SRO]]="Local","Polyester Staple Fibre","SRO 492"))</f>
        <v>Textile Chemical</v>
      </c>
    </row>
    <row r="4205" spans="1:19" x14ac:dyDescent="0.25">
      <c r="A4205" s="119" t="s">
        <v>2904</v>
      </c>
      <c r="B4205" s="116" t="s">
        <v>3064</v>
      </c>
      <c r="C4205" s="165">
        <v>52256</v>
      </c>
      <c r="D4205" s="117">
        <v>4810.29</v>
      </c>
      <c r="E4205" s="147" t="s">
        <v>3068</v>
      </c>
      <c r="F4205" s="116" t="s">
        <v>3070</v>
      </c>
      <c r="G4205" s="471">
        <v>44855</v>
      </c>
      <c r="H4205" s="82">
        <v>87016654.540000007</v>
      </c>
      <c r="I4205" s="197">
        <v>0.06</v>
      </c>
      <c r="J4205" s="15">
        <v>2508.3000000000002</v>
      </c>
      <c r="K4205" s="15">
        <v>41805</v>
      </c>
      <c r="L4205" s="15">
        <v>4350832.7300000004</v>
      </c>
      <c r="M4205" s="66" t="str">
        <f>TEXT(Table2[[#This Row],[Gd.Dt]],"mmm-yy")</f>
        <v>Oct-22</v>
      </c>
      <c r="N4205" s="46" t="str">
        <f>MID(Table2[[#This Row],[BE]],6,2)</f>
        <v>IB</v>
      </c>
      <c r="O4205" s="46" t="str">
        <f>IF(Table2[[#This Row],[Type]]="IB","EOU",IF(Table2[[#This Row],[Type]]="MB","Local","492"))</f>
        <v>EOU</v>
      </c>
      <c r="P4205" s="46">
        <f>ROUND(Table2[[#This Row],[Cons]]/Table2[[#This Row],[Qty.]],5)</f>
        <v>0.06</v>
      </c>
      <c r="Q4205" s="46" t="b">
        <f>EXACT(Table2[[#This Row],[rate]],Table2[[#This Row],[Check]])</f>
        <v>1</v>
      </c>
      <c r="R4205" s="46"/>
      <c r="S4205" s="46" t="str">
        <f>IF(Table2[[#This Row],[SRO]]="EOU",VLOOKUP(Table2[[#This Row],[BE]],[2]GD.List!$C$3:$N$5014,12,0),IF(Table2[[#This Row],[SRO]]="Local","Polyester Staple Fibre","SRO 492"))</f>
        <v>Packing Material</v>
      </c>
    </row>
    <row r="4206" spans="1:19" x14ac:dyDescent="0.25">
      <c r="A4206" s="119" t="s">
        <v>2904</v>
      </c>
      <c r="B4206" s="116" t="s">
        <v>3063</v>
      </c>
      <c r="C4206" s="165">
        <v>26611</v>
      </c>
      <c r="D4206" s="117">
        <v>4810.29</v>
      </c>
      <c r="E4206" s="147" t="s">
        <v>3067</v>
      </c>
      <c r="F4206" s="116" t="s">
        <v>3071</v>
      </c>
      <c r="G4206" s="471">
        <v>44855</v>
      </c>
      <c r="H4206" s="82">
        <v>24928650.059999999</v>
      </c>
      <c r="I4206" s="197">
        <v>0.06</v>
      </c>
      <c r="J4206" s="15">
        <v>679.86</v>
      </c>
      <c r="K4206" s="15">
        <v>11331</v>
      </c>
      <c r="L4206" s="15">
        <v>1243645.47</v>
      </c>
      <c r="M4206" s="66" t="str">
        <f>TEXT(Table2[[#This Row],[Gd.Dt]],"mmm-yy")</f>
        <v>Oct-22</v>
      </c>
      <c r="N4206" s="46" t="str">
        <f>MID(Table2[[#This Row],[BE]],6,2)</f>
        <v>IB</v>
      </c>
      <c r="O4206" s="46" t="str">
        <f>IF(Table2[[#This Row],[Type]]="IB","EOU",IF(Table2[[#This Row],[Type]]="MB","Local","492"))</f>
        <v>EOU</v>
      </c>
      <c r="P4206" s="46">
        <f>ROUND(Table2[[#This Row],[Cons]]/Table2[[#This Row],[Qty.]],5)</f>
        <v>0.06</v>
      </c>
      <c r="Q4206" s="46" t="b">
        <f>EXACT(Table2[[#This Row],[rate]],Table2[[#This Row],[Check]])</f>
        <v>1</v>
      </c>
      <c r="R4206" s="46"/>
      <c r="S4206" s="46" t="str">
        <f>IF(Table2[[#This Row],[SRO]]="EOU",VLOOKUP(Table2[[#This Row],[BE]],[2]GD.List!$C$3:$N$5014,12,0),IF(Table2[[#This Row],[SRO]]="Local","Polyester Staple Fibre","SRO 492"))</f>
        <v>Packing Material</v>
      </c>
    </row>
    <row r="4207" spans="1:19" x14ac:dyDescent="0.25">
      <c r="A4207" s="120" t="s">
        <v>2904</v>
      </c>
      <c r="B4207" s="116" t="s">
        <v>3062</v>
      </c>
      <c r="C4207" s="165">
        <v>11265</v>
      </c>
      <c r="D4207" s="117">
        <v>4810.29</v>
      </c>
      <c r="E4207" s="147" t="s">
        <v>3065</v>
      </c>
      <c r="F4207" s="116" t="s">
        <v>3072</v>
      </c>
      <c r="G4207" s="471">
        <v>44855</v>
      </c>
      <c r="H4207" s="82">
        <v>14235057.91</v>
      </c>
      <c r="I4207" s="197">
        <v>0.06</v>
      </c>
      <c r="J4207" s="15">
        <v>319.8</v>
      </c>
      <c r="K4207" s="15">
        <v>5330</v>
      </c>
      <c r="L4207" s="15">
        <v>638481.28</v>
      </c>
      <c r="M4207" s="66" t="str">
        <f>TEXT(Table2[[#This Row],[Gd.Dt]],"mmm-yy")</f>
        <v>Oct-22</v>
      </c>
      <c r="N4207" s="46" t="str">
        <f>MID(Table2[[#This Row],[BE]],6,2)</f>
        <v>IB</v>
      </c>
      <c r="O4207" s="46" t="str">
        <f>IF(Table2[[#This Row],[Type]]="IB","EOU",IF(Table2[[#This Row],[Type]]="MB","Local","492"))</f>
        <v>EOU</v>
      </c>
      <c r="P4207" s="46">
        <f>ROUND(Table2[[#This Row],[Cons]]/Table2[[#This Row],[Qty.]],5)</f>
        <v>0.06</v>
      </c>
      <c r="Q4207" s="46" t="b">
        <f>EXACT(Table2[[#This Row],[rate]],Table2[[#This Row],[Check]])</f>
        <v>1</v>
      </c>
      <c r="R4207" s="46"/>
      <c r="S4207" s="46" t="str">
        <f>IF(Table2[[#This Row],[SRO]]="EOU",VLOOKUP(Table2[[#This Row],[BE]],[2]GD.List!$C$3:$N$5014,12,0),IF(Table2[[#This Row],[SRO]]="Local","Polyester Staple Fibre","SRO 492"))</f>
        <v>Packing Material</v>
      </c>
    </row>
    <row r="4208" spans="1:19" x14ac:dyDescent="0.25">
      <c r="A4208" s="119" t="s">
        <v>3018</v>
      </c>
      <c r="B4208" s="116" t="s">
        <v>3064</v>
      </c>
      <c r="C4208" s="165">
        <v>52256</v>
      </c>
      <c r="D4208" s="117">
        <v>2847</v>
      </c>
      <c r="E4208" s="147" t="s">
        <v>3068</v>
      </c>
      <c r="F4208" s="116" t="s">
        <v>3070</v>
      </c>
      <c r="G4208" s="471">
        <v>44855</v>
      </c>
      <c r="H4208" s="82">
        <v>87016654.540000007</v>
      </c>
      <c r="I4208" s="197">
        <v>0.03</v>
      </c>
      <c r="J4208" s="15">
        <v>1254.1500000000001</v>
      </c>
      <c r="K4208" s="15">
        <v>41805</v>
      </c>
      <c r="L4208" s="15">
        <v>2175416.36</v>
      </c>
      <c r="M4208" s="66" t="str">
        <f>TEXT(Table2[[#This Row],[Gd.Dt]],"mmm-yy")</f>
        <v>Oct-22</v>
      </c>
      <c r="N4208" s="46" t="str">
        <f>MID(Table2[[#This Row],[BE]],6,2)</f>
        <v>IB</v>
      </c>
      <c r="O4208" s="46" t="str">
        <f>IF(Table2[[#This Row],[Type]]="IB","EOU",IF(Table2[[#This Row],[Type]]="MB","Local","492"))</f>
        <v>EOU</v>
      </c>
      <c r="P4208" s="46">
        <f>ROUND(Table2[[#This Row],[Cons]]/Table2[[#This Row],[Qty.]],5)</f>
        <v>0.03</v>
      </c>
      <c r="Q4208" s="46" t="b">
        <f>EXACT(Table2[[#This Row],[rate]],Table2[[#This Row],[Check]])</f>
        <v>1</v>
      </c>
      <c r="R4208" s="46"/>
      <c r="S4208" s="46" t="str">
        <f>IF(Table2[[#This Row],[SRO]]="EOU",VLOOKUP(Table2[[#This Row],[BE]],[2]GD.List!$C$3:$N$5014,12,0),IF(Table2[[#This Row],[SRO]]="Local","Polyester Staple Fibre","SRO 492"))</f>
        <v>Textile Chemical</v>
      </c>
    </row>
    <row r="4209" spans="1:19" x14ac:dyDescent="0.25">
      <c r="A4209" s="119" t="s">
        <v>3018</v>
      </c>
      <c r="B4209" s="116" t="s">
        <v>3063</v>
      </c>
      <c r="C4209" s="165">
        <v>26611</v>
      </c>
      <c r="D4209" s="117">
        <v>2847</v>
      </c>
      <c r="E4209" s="147" t="s">
        <v>3067</v>
      </c>
      <c r="F4209" s="116" t="s">
        <v>3071</v>
      </c>
      <c r="G4209" s="471">
        <v>44855</v>
      </c>
      <c r="H4209" s="82">
        <v>24928650.059999999</v>
      </c>
      <c r="I4209" s="197">
        <v>0.03</v>
      </c>
      <c r="J4209" s="15">
        <v>339.93</v>
      </c>
      <c r="K4209" s="15">
        <v>11331</v>
      </c>
      <c r="L4209" s="15">
        <v>621822.73</v>
      </c>
      <c r="M4209" s="66" t="str">
        <f>TEXT(Table2[[#This Row],[Gd.Dt]],"mmm-yy")</f>
        <v>Oct-22</v>
      </c>
      <c r="N4209" s="46" t="str">
        <f>MID(Table2[[#This Row],[BE]],6,2)</f>
        <v>IB</v>
      </c>
      <c r="O4209" s="46" t="str">
        <f>IF(Table2[[#This Row],[Type]]="IB","EOU",IF(Table2[[#This Row],[Type]]="MB","Local","492"))</f>
        <v>EOU</v>
      </c>
      <c r="P4209" s="46">
        <f>ROUND(Table2[[#This Row],[Cons]]/Table2[[#This Row],[Qty.]],5)</f>
        <v>0.03</v>
      </c>
      <c r="Q4209" s="46" t="b">
        <f>EXACT(Table2[[#This Row],[rate]],Table2[[#This Row],[Check]])</f>
        <v>1</v>
      </c>
      <c r="R4209" s="46"/>
      <c r="S4209" s="46" t="str">
        <f>IF(Table2[[#This Row],[SRO]]="EOU",VLOOKUP(Table2[[#This Row],[BE]],[2]GD.List!$C$3:$N$5014,12,0),IF(Table2[[#This Row],[SRO]]="Local","Polyester Staple Fibre","SRO 492"))</f>
        <v>Textile Chemical</v>
      </c>
    </row>
    <row r="4210" spans="1:19" x14ac:dyDescent="0.25">
      <c r="A4210" s="120" t="s">
        <v>3018</v>
      </c>
      <c r="B4210" s="116" t="s">
        <v>3062</v>
      </c>
      <c r="C4210" s="165">
        <v>11265</v>
      </c>
      <c r="D4210" s="117">
        <v>2847</v>
      </c>
      <c r="E4210" s="147" t="s">
        <v>3065</v>
      </c>
      <c r="F4210" s="116" t="s">
        <v>3072</v>
      </c>
      <c r="G4210" s="471">
        <v>44855</v>
      </c>
      <c r="H4210" s="82">
        <v>14235057.91</v>
      </c>
      <c r="I4210" s="197">
        <v>0.03</v>
      </c>
      <c r="J4210" s="15">
        <v>159.9</v>
      </c>
      <c r="K4210" s="15">
        <v>5330</v>
      </c>
      <c r="L4210" s="15">
        <v>319240.64</v>
      </c>
      <c r="M4210" s="66" t="str">
        <f>TEXT(Table2[[#This Row],[Gd.Dt]],"mmm-yy")</f>
        <v>Oct-22</v>
      </c>
      <c r="N4210" s="46" t="str">
        <f>MID(Table2[[#This Row],[BE]],6,2)</f>
        <v>IB</v>
      </c>
      <c r="O4210" s="46" t="str">
        <f>IF(Table2[[#This Row],[Type]]="IB","EOU",IF(Table2[[#This Row],[Type]]="MB","Local","492"))</f>
        <v>EOU</v>
      </c>
      <c r="P4210" s="46">
        <f>ROUND(Table2[[#This Row],[Cons]]/Table2[[#This Row],[Qty.]],5)</f>
        <v>0.03</v>
      </c>
      <c r="Q4210" s="46" t="b">
        <f>EXACT(Table2[[#This Row],[rate]],Table2[[#This Row],[Check]])</f>
        <v>1</v>
      </c>
      <c r="R4210" s="46"/>
      <c r="S4210" s="46" t="str">
        <f>IF(Table2[[#This Row],[SRO]]="EOU",VLOOKUP(Table2[[#This Row],[BE]],[2]GD.List!$C$3:$N$5014,12,0),IF(Table2[[#This Row],[SRO]]="Local","Polyester Staple Fibre","SRO 492"))</f>
        <v>Textile Chemical</v>
      </c>
    </row>
    <row r="4211" spans="1:19" x14ac:dyDescent="0.25">
      <c r="A4211" s="120" t="s">
        <v>3046</v>
      </c>
      <c r="B4211" s="116" t="s">
        <v>3064</v>
      </c>
      <c r="C4211" s="165">
        <v>52256</v>
      </c>
      <c r="D4211" s="117">
        <v>3204.16</v>
      </c>
      <c r="E4211" s="147" t="s">
        <v>3068</v>
      </c>
      <c r="F4211" s="116" t="s">
        <v>3070</v>
      </c>
      <c r="G4211" s="471">
        <v>44855</v>
      </c>
      <c r="H4211" s="82">
        <v>87016654.540000007</v>
      </c>
      <c r="I4211" s="197">
        <v>7.0000000000000007E-2</v>
      </c>
      <c r="J4211" s="15">
        <v>1762.94</v>
      </c>
      <c r="K4211" s="15">
        <v>25184.86</v>
      </c>
      <c r="L4211" s="15">
        <v>3057950.42</v>
      </c>
      <c r="M4211" s="66" t="str">
        <f>TEXT(Table2[[#This Row],[Gd.Dt]],"mmm-yy")</f>
        <v>Oct-22</v>
      </c>
      <c r="N4211" s="46" t="str">
        <f>MID(Table2[[#This Row],[BE]],6,2)</f>
        <v>IB</v>
      </c>
      <c r="O4211" s="46" t="str">
        <f>IF(Table2[[#This Row],[Type]]="IB","EOU",IF(Table2[[#This Row],[Type]]="MB","Local","492"))</f>
        <v>EOU</v>
      </c>
      <c r="P4211" s="46">
        <f>ROUND(Table2[[#This Row],[Cons]]/Table2[[#This Row],[Qty.]],5)</f>
        <v>7.0000000000000007E-2</v>
      </c>
      <c r="Q4211" s="46" t="b">
        <f>EXACT(Table2[[#This Row],[rate]],Table2[[#This Row],[Check]])</f>
        <v>1</v>
      </c>
      <c r="R4211" s="46"/>
      <c r="S4211" s="46" t="str">
        <f>IF(Table2[[#This Row],[SRO]]="EOU",VLOOKUP(Table2[[#This Row],[BE]],[2]GD.List!$C$3:$N$5014,12,0),IF(Table2[[#This Row],[SRO]]="Local","Polyester Staple Fibre","SRO 492"))</f>
        <v>Textile Dyes</v>
      </c>
    </row>
    <row r="4212" spans="1:19" x14ac:dyDescent="0.25">
      <c r="A4212" s="119" t="s">
        <v>3056</v>
      </c>
      <c r="B4212" s="116" t="s">
        <v>3064</v>
      </c>
      <c r="C4212" s="165">
        <v>52256</v>
      </c>
      <c r="D4212" s="117">
        <v>3204.16</v>
      </c>
      <c r="E4212" s="147" t="s">
        <v>3068</v>
      </c>
      <c r="F4212" s="116" t="s">
        <v>3070</v>
      </c>
      <c r="G4212" s="471">
        <v>44855</v>
      </c>
      <c r="H4212" s="82">
        <v>87016654.540000007</v>
      </c>
      <c r="I4212" s="197">
        <v>7.0000000000000007E-2</v>
      </c>
      <c r="J4212" s="15">
        <v>1163.4100000000001</v>
      </c>
      <c r="K4212" s="15">
        <v>16620.14</v>
      </c>
      <c r="L4212" s="15">
        <v>2018021.09</v>
      </c>
      <c r="M4212" s="66" t="str">
        <f>TEXT(Table2[[#This Row],[Gd.Dt]],"mmm-yy")</f>
        <v>Oct-22</v>
      </c>
      <c r="N4212" s="46" t="str">
        <f>MID(Table2[[#This Row],[BE]],6,2)</f>
        <v>IB</v>
      </c>
      <c r="O4212" s="46" t="str">
        <f>IF(Table2[[#This Row],[Type]]="IB","EOU",IF(Table2[[#This Row],[Type]]="MB","Local","492"))</f>
        <v>EOU</v>
      </c>
      <c r="P4212" s="46">
        <f>ROUND(Table2[[#This Row],[Cons]]/Table2[[#This Row],[Qty.]],5)</f>
        <v>7.0000000000000007E-2</v>
      </c>
      <c r="Q4212" s="46" t="b">
        <f>EXACT(Table2[[#This Row],[rate]],Table2[[#This Row],[Check]])</f>
        <v>1</v>
      </c>
      <c r="R4212" s="46"/>
      <c r="S4212" s="46" t="str">
        <f>IF(Table2[[#This Row],[SRO]]="EOU",VLOOKUP(Table2[[#This Row],[BE]],[2]GD.List!$C$3:$N$5014,12,0),IF(Table2[[#This Row],[SRO]]="Local","Polyester Staple Fibre","SRO 492"))</f>
        <v>Textile Dyes</v>
      </c>
    </row>
    <row r="4213" spans="1:19" x14ac:dyDescent="0.25">
      <c r="A4213" s="119" t="s">
        <v>3056</v>
      </c>
      <c r="B4213" s="116" t="s">
        <v>3063</v>
      </c>
      <c r="C4213" s="165">
        <v>26611</v>
      </c>
      <c r="D4213" s="117">
        <v>3204.16</v>
      </c>
      <c r="E4213" s="147" t="s">
        <v>3067</v>
      </c>
      <c r="F4213" s="116" t="s">
        <v>3071</v>
      </c>
      <c r="G4213" s="471">
        <v>44855</v>
      </c>
      <c r="H4213" s="82">
        <v>24928650.059999999</v>
      </c>
      <c r="I4213" s="197">
        <v>7.0000000000000007E-2</v>
      </c>
      <c r="J4213" s="15">
        <v>529.55000000000007</v>
      </c>
      <c r="K4213" s="15">
        <v>7565</v>
      </c>
      <c r="L4213" s="15">
        <v>958783.88</v>
      </c>
      <c r="M4213" s="66" t="str">
        <f>TEXT(Table2[[#This Row],[Gd.Dt]],"mmm-yy")</f>
        <v>Oct-22</v>
      </c>
      <c r="N4213" s="46" t="str">
        <f>MID(Table2[[#This Row],[BE]],6,2)</f>
        <v>IB</v>
      </c>
      <c r="O4213" s="46" t="str">
        <f>IF(Table2[[#This Row],[Type]]="IB","EOU",IF(Table2[[#This Row],[Type]]="MB","Local","492"))</f>
        <v>EOU</v>
      </c>
      <c r="P4213" s="46">
        <f>ROUND(Table2[[#This Row],[Cons]]/Table2[[#This Row],[Qty.]],5)</f>
        <v>7.0000000000000007E-2</v>
      </c>
      <c r="Q4213" s="46" t="b">
        <f>EXACT(Table2[[#This Row],[rate]],Table2[[#This Row],[Check]])</f>
        <v>1</v>
      </c>
      <c r="R4213" s="46"/>
      <c r="S4213" s="46" t="str">
        <f>IF(Table2[[#This Row],[SRO]]="EOU",VLOOKUP(Table2[[#This Row],[BE]],[2]GD.List!$C$3:$N$5014,12,0),IF(Table2[[#This Row],[SRO]]="Local","Polyester Staple Fibre","SRO 492"))</f>
        <v>Textile Dyes</v>
      </c>
    </row>
    <row r="4214" spans="1:19" x14ac:dyDescent="0.25">
      <c r="A4214" s="120" t="s">
        <v>3056</v>
      </c>
      <c r="B4214" s="116" t="s">
        <v>3062</v>
      </c>
      <c r="C4214" s="165">
        <v>11265</v>
      </c>
      <c r="D4214" s="117">
        <v>3204.16</v>
      </c>
      <c r="E4214" s="147" t="s">
        <v>3065</v>
      </c>
      <c r="F4214" s="116" t="s">
        <v>3072</v>
      </c>
      <c r="G4214" s="471">
        <v>44855</v>
      </c>
      <c r="H4214" s="82">
        <v>14235057.91</v>
      </c>
      <c r="I4214" s="197">
        <v>7.0000000000000007E-2</v>
      </c>
      <c r="J4214" s="15">
        <v>373.1</v>
      </c>
      <c r="K4214" s="15">
        <v>5330</v>
      </c>
      <c r="L4214" s="15">
        <v>744894.83</v>
      </c>
      <c r="M4214" s="66" t="str">
        <f>TEXT(Table2[[#This Row],[Gd.Dt]],"mmm-yy")</f>
        <v>Oct-22</v>
      </c>
      <c r="N4214" s="46" t="str">
        <f>MID(Table2[[#This Row],[BE]],6,2)</f>
        <v>IB</v>
      </c>
      <c r="O4214" s="46" t="str">
        <f>IF(Table2[[#This Row],[Type]]="IB","EOU",IF(Table2[[#This Row],[Type]]="MB","Local","492"))</f>
        <v>EOU</v>
      </c>
      <c r="P4214" s="46">
        <f>ROUND(Table2[[#This Row],[Cons]]/Table2[[#This Row],[Qty.]],5)</f>
        <v>7.0000000000000007E-2</v>
      </c>
      <c r="Q4214" s="46" t="b">
        <f>EXACT(Table2[[#This Row],[rate]],Table2[[#This Row],[Check]])</f>
        <v>1</v>
      </c>
      <c r="R4214" s="46"/>
      <c r="S4214" s="46" t="str">
        <f>IF(Table2[[#This Row],[SRO]]="EOU",VLOOKUP(Table2[[#This Row],[BE]],[2]GD.List!$C$3:$N$5014,12,0),IF(Table2[[#This Row],[SRO]]="Local","Polyester Staple Fibre","SRO 492"))</f>
        <v>Textile Dyes</v>
      </c>
    </row>
    <row r="4215" spans="1:19" x14ac:dyDescent="0.25">
      <c r="A4215" s="119" t="s">
        <v>3057</v>
      </c>
      <c r="B4215" s="116" t="s">
        <v>3064</v>
      </c>
      <c r="C4215" s="165">
        <v>52256</v>
      </c>
      <c r="D4215" s="117">
        <v>5401.2089999999998</v>
      </c>
      <c r="E4215" s="147" t="s">
        <v>3068</v>
      </c>
      <c r="F4215" s="116" t="s">
        <v>3070</v>
      </c>
      <c r="G4215" s="471">
        <v>44855</v>
      </c>
      <c r="H4215" s="82">
        <v>87016654.540000007</v>
      </c>
      <c r="I4215" s="197">
        <v>0.2</v>
      </c>
      <c r="J4215" s="15">
        <v>8321.64</v>
      </c>
      <c r="K4215" s="15">
        <v>41608.199999999997</v>
      </c>
      <c r="L4215" s="15">
        <v>14434502.91</v>
      </c>
      <c r="M4215" s="66" t="str">
        <f>TEXT(Table2[[#This Row],[Gd.Dt]],"mmm-yy")</f>
        <v>Oct-22</v>
      </c>
      <c r="N4215" s="46" t="str">
        <f>MID(Table2[[#This Row],[BE]],6,2)</f>
        <v>IB</v>
      </c>
      <c r="O4215" s="46" t="str">
        <f>IF(Table2[[#This Row],[Type]]="IB","EOU",IF(Table2[[#This Row],[Type]]="MB","Local","492"))</f>
        <v>EOU</v>
      </c>
      <c r="P4215" s="46">
        <f>ROUND(Table2[[#This Row],[Cons]]/Table2[[#This Row],[Qty.]],5)</f>
        <v>0.2</v>
      </c>
      <c r="Q4215" s="46" t="b">
        <f>EXACT(Table2[[#This Row],[rate]],Table2[[#This Row],[Check]])</f>
        <v>1</v>
      </c>
      <c r="R4215" s="46"/>
      <c r="S4215" s="46" t="str">
        <f>IF(Table2[[#This Row],[SRO]]="EOU",VLOOKUP(Table2[[#This Row],[BE]],[2]GD.List!$C$3:$N$5014,12,0),IF(Table2[[#This Row],[SRO]]="Local","Polyester Staple Fibre","SRO 492"))</f>
        <v>Sewing Thread</v>
      </c>
    </row>
    <row r="4216" spans="1:19" x14ac:dyDescent="0.25">
      <c r="A4216" s="119" t="s">
        <v>3057</v>
      </c>
      <c r="B4216" s="116" t="s">
        <v>3063</v>
      </c>
      <c r="C4216" s="165">
        <v>26611</v>
      </c>
      <c r="D4216" s="117">
        <v>5401.2089999999998</v>
      </c>
      <c r="E4216" s="147" t="s">
        <v>3067</v>
      </c>
      <c r="F4216" s="116" t="s">
        <v>3071</v>
      </c>
      <c r="G4216" s="471">
        <v>44855</v>
      </c>
      <c r="H4216" s="82">
        <v>24928650.059999999</v>
      </c>
      <c r="I4216" s="197">
        <v>0.2</v>
      </c>
      <c r="J4216" s="15">
        <v>2266.2000000000003</v>
      </c>
      <c r="K4216" s="15">
        <v>11331</v>
      </c>
      <c r="L4216" s="15">
        <v>4145484.91</v>
      </c>
      <c r="M4216" s="66" t="str">
        <f>TEXT(Table2[[#This Row],[Gd.Dt]],"mmm-yy")</f>
        <v>Oct-22</v>
      </c>
      <c r="N4216" s="46" t="str">
        <f>MID(Table2[[#This Row],[BE]],6,2)</f>
        <v>IB</v>
      </c>
      <c r="O4216" s="46" t="str">
        <f>IF(Table2[[#This Row],[Type]]="IB","EOU",IF(Table2[[#This Row],[Type]]="MB","Local","492"))</f>
        <v>EOU</v>
      </c>
      <c r="P4216" s="46">
        <f>ROUND(Table2[[#This Row],[Cons]]/Table2[[#This Row],[Qty.]],5)</f>
        <v>0.2</v>
      </c>
      <c r="Q4216" s="46" t="b">
        <f>EXACT(Table2[[#This Row],[rate]],Table2[[#This Row],[Check]])</f>
        <v>1</v>
      </c>
      <c r="R4216" s="46"/>
      <c r="S4216" s="46" t="str">
        <f>IF(Table2[[#This Row],[SRO]]="EOU",VLOOKUP(Table2[[#This Row],[BE]],[2]GD.List!$C$3:$N$5014,12,0),IF(Table2[[#This Row],[SRO]]="Local","Polyester Staple Fibre","SRO 492"))</f>
        <v>Sewing Thread</v>
      </c>
    </row>
    <row r="4217" spans="1:19" x14ac:dyDescent="0.25">
      <c r="A4217" s="120" t="s">
        <v>3057</v>
      </c>
      <c r="B4217" s="116" t="s">
        <v>3062</v>
      </c>
      <c r="C4217" s="165">
        <v>11265</v>
      </c>
      <c r="D4217" s="117">
        <v>5401.2089999999998</v>
      </c>
      <c r="E4217" s="147" t="s">
        <v>3065</v>
      </c>
      <c r="F4217" s="116" t="s">
        <v>3072</v>
      </c>
      <c r="G4217" s="471">
        <v>44855</v>
      </c>
      <c r="H4217" s="82">
        <v>14235057.91</v>
      </c>
      <c r="I4217" s="197">
        <v>0.2</v>
      </c>
      <c r="J4217" s="15">
        <v>1066</v>
      </c>
      <c r="K4217" s="15">
        <v>5330</v>
      </c>
      <c r="L4217" s="15">
        <v>2128270.9300000002</v>
      </c>
      <c r="M4217" s="66" t="str">
        <f>TEXT(Table2[[#This Row],[Gd.Dt]],"mmm-yy")</f>
        <v>Oct-22</v>
      </c>
      <c r="N4217" s="46" t="str">
        <f>MID(Table2[[#This Row],[BE]],6,2)</f>
        <v>IB</v>
      </c>
      <c r="O4217" s="46" t="str">
        <f>IF(Table2[[#This Row],[Type]]="IB","EOU",IF(Table2[[#This Row],[Type]]="MB","Local","492"))</f>
        <v>EOU</v>
      </c>
      <c r="P4217" s="46">
        <f>ROUND(Table2[[#This Row],[Cons]]/Table2[[#This Row],[Qty.]],5)</f>
        <v>0.2</v>
      </c>
      <c r="Q4217" s="46" t="b">
        <f>EXACT(Table2[[#This Row],[rate]],Table2[[#This Row],[Check]])</f>
        <v>1</v>
      </c>
      <c r="R4217" s="46"/>
      <c r="S4217" s="46" t="str">
        <f>IF(Table2[[#This Row],[SRO]]="EOU",VLOOKUP(Table2[[#This Row],[BE]],[2]GD.List!$C$3:$N$5014,12,0),IF(Table2[[#This Row],[SRO]]="Local","Polyester Staple Fibre","SRO 492"))</f>
        <v>Sewing Thread</v>
      </c>
    </row>
    <row r="4218" spans="1:19" x14ac:dyDescent="0.25">
      <c r="A4218" s="119" t="s">
        <v>3058</v>
      </c>
      <c r="B4218" s="116" t="s">
        <v>3064</v>
      </c>
      <c r="C4218" s="165">
        <v>52256</v>
      </c>
      <c r="D4218" s="117">
        <v>2915.11</v>
      </c>
      <c r="E4218" s="147" t="s">
        <v>3068</v>
      </c>
      <c r="F4218" s="116" t="s">
        <v>3070</v>
      </c>
      <c r="G4218" s="471">
        <v>44855</v>
      </c>
      <c r="H4218" s="82">
        <v>87016654.540000007</v>
      </c>
      <c r="I4218" s="197">
        <v>0.04</v>
      </c>
      <c r="J4218" s="15">
        <v>1672.2</v>
      </c>
      <c r="K4218" s="15">
        <v>41805</v>
      </c>
      <c r="L4218" s="15">
        <v>2900555.15</v>
      </c>
      <c r="M4218" s="66" t="str">
        <f>TEXT(Table2[[#This Row],[Gd.Dt]],"mmm-yy")</f>
        <v>Oct-22</v>
      </c>
      <c r="N4218" s="46" t="str">
        <f>MID(Table2[[#This Row],[BE]],6,2)</f>
        <v>IB</v>
      </c>
      <c r="O4218" s="46" t="str">
        <f>IF(Table2[[#This Row],[Type]]="IB","EOU",IF(Table2[[#This Row],[Type]]="MB","Local","492"))</f>
        <v>EOU</v>
      </c>
      <c r="P4218" s="46">
        <f>ROUND(Table2[[#This Row],[Cons]]/Table2[[#This Row],[Qty.]],5)</f>
        <v>0.04</v>
      </c>
      <c r="Q4218" s="46" t="b">
        <f>EXACT(Table2[[#This Row],[rate]],Table2[[#This Row],[Check]])</f>
        <v>1</v>
      </c>
      <c r="R4218" s="46"/>
      <c r="S4218" s="46" t="str">
        <f>IF(Table2[[#This Row],[SRO]]="EOU",VLOOKUP(Table2[[#This Row],[BE]],[2]GD.List!$C$3:$N$5014,12,0),IF(Table2[[#This Row],[SRO]]="Local","Polyester Staple Fibre","SRO 492"))</f>
        <v>Textile Chemical</v>
      </c>
    </row>
    <row r="4219" spans="1:19" x14ac:dyDescent="0.25">
      <c r="A4219" s="119" t="s">
        <v>3058</v>
      </c>
      <c r="B4219" s="116" t="s">
        <v>3063</v>
      </c>
      <c r="C4219" s="165">
        <v>26611</v>
      </c>
      <c r="D4219" s="117">
        <v>2915.11</v>
      </c>
      <c r="E4219" s="147" t="s">
        <v>3067</v>
      </c>
      <c r="F4219" s="116" t="s">
        <v>3071</v>
      </c>
      <c r="G4219" s="471">
        <v>44855</v>
      </c>
      <c r="H4219" s="82">
        <v>24928650.059999999</v>
      </c>
      <c r="I4219" s="197">
        <v>0.04</v>
      </c>
      <c r="J4219" s="15">
        <v>453.24000000000007</v>
      </c>
      <c r="K4219" s="15">
        <v>11331</v>
      </c>
      <c r="L4219" s="15">
        <v>829096.98999999987</v>
      </c>
      <c r="M4219" s="66" t="str">
        <f>TEXT(Table2[[#This Row],[Gd.Dt]],"mmm-yy")</f>
        <v>Oct-22</v>
      </c>
      <c r="N4219" s="46" t="str">
        <f>MID(Table2[[#This Row],[BE]],6,2)</f>
        <v>IB</v>
      </c>
      <c r="O4219" s="46" t="str">
        <f>IF(Table2[[#This Row],[Type]]="IB","EOU",IF(Table2[[#This Row],[Type]]="MB","Local","492"))</f>
        <v>EOU</v>
      </c>
      <c r="P4219" s="46">
        <f>ROUND(Table2[[#This Row],[Cons]]/Table2[[#This Row],[Qty.]],5)</f>
        <v>0.04</v>
      </c>
      <c r="Q4219" s="46" t="b">
        <f>EXACT(Table2[[#This Row],[rate]],Table2[[#This Row],[Check]])</f>
        <v>1</v>
      </c>
      <c r="R4219" s="46"/>
      <c r="S4219" s="46" t="str">
        <f>IF(Table2[[#This Row],[SRO]]="EOU",VLOOKUP(Table2[[#This Row],[BE]],[2]GD.List!$C$3:$N$5014,12,0),IF(Table2[[#This Row],[SRO]]="Local","Polyester Staple Fibre","SRO 492"))</f>
        <v>Textile Chemical</v>
      </c>
    </row>
    <row r="4220" spans="1:19" x14ac:dyDescent="0.25">
      <c r="A4220" s="120" t="s">
        <v>3058</v>
      </c>
      <c r="B4220" s="116" t="s">
        <v>3062</v>
      </c>
      <c r="C4220" s="165">
        <v>11265</v>
      </c>
      <c r="D4220" s="117">
        <v>2915.11</v>
      </c>
      <c r="E4220" s="147" t="s">
        <v>3065</v>
      </c>
      <c r="F4220" s="116" t="s">
        <v>3072</v>
      </c>
      <c r="G4220" s="471">
        <v>44855</v>
      </c>
      <c r="H4220" s="82">
        <v>14235057.91</v>
      </c>
      <c r="I4220" s="197">
        <v>0.04</v>
      </c>
      <c r="J4220" s="15">
        <v>213.2</v>
      </c>
      <c r="K4220" s="15">
        <v>5330</v>
      </c>
      <c r="L4220" s="15">
        <v>425654.19</v>
      </c>
      <c r="M4220" s="66" t="str">
        <f>TEXT(Table2[[#This Row],[Gd.Dt]],"mmm-yy")</f>
        <v>Oct-22</v>
      </c>
      <c r="N4220" s="46" t="str">
        <f>MID(Table2[[#This Row],[BE]],6,2)</f>
        <v>IB</v>
      </c>
      <c r="O4220" s="46" t="str">
        <f>IF(Table2[[#This Row],[Type]]="IB","EOU",IF(Table2[[#This Row],[Type]]="MB","Local","492"))</f>
        <v>EOU</v>
      </c>
      <c r="P4220" s="46">
        <f>ROUND(Table2[[#This Row],[Cons]]/Table2[[#This Row],[Qty.]],5)</f>
        <v>0.04</v>
      </c>
      <c r="Q4220" s="46" t="b">
        <f>EXACT(Table2[[#This Row],[rate]],Table2[[#This Row],[Check]])</f>
        <v>1</v>
      </c>
      <c r="R4220" s="46"/>
      <c r="S4220" s="46" t="str">
        <f>IF(Table2[[#This Row],[SRO]]="EOU",VLOOKUP(Table2[[#This Row],[BE]],[2]GD.List!$C$3:$N$5014,12,0),IF(Table2[[#This Row],[SRO]]="Local","Polyester Staple Fibre","SRO 492"))</f>
        <v>Textile Chemical</v>
      </c>
    </row>
    <row r="4221" spans="1:19" x14ac:dyDescent="0.25">
      <c r="A4221" s="119" t="s">
        <v>3069</v>
      </c>
      <c r="B4221" s="119" t="s">
        <v>3064</v>
      </c>
      <c r="C4221" s="170">
        <v>52256</v>
      </c>
      <c r="D4221" s="171">
        <v>5401.2089999999998</v>
      </c>
      <c r="E4221" s="27" t="s">
        <v>3068</v>
      </c>
      <c r="F4221" s="119" t="s">
        <v>3070</v>
      </c>
      <c r="G4221" s="28">
        <v>44855</v>
      </c>
      <c r="H4221" s="172">
        <v>87016654.540000007</v>
      </c>
      <c r="I4221" s="33">
        <v>0.2</v>
      </c>
      <c r="J4221" s="30">
        <v>39.36</v>
      </c>
      <c r="K4221" s="30">
        <v>196.8</v>
      </c>
      <c r="L4221" s="30">
        <v>68272.84</v>
      </c>
      <c r="M4221" s="67" t="str">
        <f>TEXT(Table2[[#This Row],[Gd.Dt]],"mmm-yy")</f>
        <v>Oct-22</v>
      </c>
      <c r="N4221" s="47" t="str">
        <f>MID(Table2[[#This Row],[BE]],6,2)</f>
        <v>IB</v>
      </c>
      <c r="O4221" s="47" t="str">
        <f>IF(Table2[[#This Row],[Type]]="IB","EOU",IF(Table2[[#This Row],[Type]]="MB","Local","492"))</f>
        <v>EOU</v>
      </c>
      <c r="P4221" s="47">
        <f>ROUND(Table2[[#This Row],[Cons]]/Table2[[#This Row],[Qty.]],5)</f>
        <v>0.2</v>
      </c>
      <c r="Q4221" s="47" t="b">
        <f>EXACT(Table2[[#This Row],[rate]],Table2[[#This Row],[Check]])</f>
        <v>1</v>
      </c>
      <c r="R4221" s="47"/>
      <c r="S4221" s="47" t="str">
        <f>IF(Table2[[#This Row],[SRO]]="EOU",VLOOKUP(Table2[[#This Row],[BE]],[2]GD.List!$C$3:$N$5014,12,0),IF(Table2[[#This Row],[SRO]]="Local","Polyester Staple Fibre","SRO 492"))</f>
        <v>Packing Material</v>
      </c>
    </row>
    <row r="4222" spans="1:19" x14ac:dyDescent="0.25">
      <c r="A4222" s="521" t="s">
        <v>1</v>
      </c>
      <c r="B4222" s="522" t="s">
        <v>3074</v>
      </c>
      <c r="C4222" s="523">
        <v>40368</v>
      </c>
      <c r="D4222" s="524">
        <v>2701.12</v>
      </c>
      <c r="E4222" s="147" t="s">
        <v>46</v>
      </c>
      <c r="F4222" s="522" t="s">
        <v>3079</v>
      </c>
      <c r="G4222" s="471">
        <v>44856</v>
      </c>
      <c r="H4222" s="525">
        <v>59299986.039999999</v>
      </c>
      <c r="I4222" s="197">
        <v>0.8</v>
      </c>
      <c r="J4222" s="517">
        <v>22737.96</v>
      </c>
      <c r="K4222" s="517">
        <v>28422.45</v>
      </c>
      <c r="L4222" s="517">
        <v>52037294.369999997</v>
      </c>
      <c r="M4222" s="518" t="str">
        <f>TEXT(Table2[[#This Row],[Gd.Dt]],"mmm-yy")</f>
        <v>Oct-22</v>
      </c>
      <c r="N4222" s="46" t="str">
        <f>MID(Table2[[#This Row],[BE]],6,2)</f>
        <v>IB</v>
      </c>
      <c r="O4222" s="46" t="str">
        <f>IF(Table2[[#This Row],[Type]]="IB","EOU",IF(Table2[[#This Row],[Type]]="MB","Local","492"))</f>
        <v>EOU</v>
      </c>
      <c r="P4222" s="46">
        <f>ROUND(Table2[[#This Row],[Cons]]/Table2[[#This Row],[Qty.]],5)</f>
        <v>0.8</v>
      </c>
      <c r="Q4222" s="46" t="b">
        <f>EXACT(Table2[[#This Row],[rate]],Table2[[#This Row],[Check]])</f>
        <v>1</v>
      </c>
      <c r="R4222" s="46"/>
      <c r="S4222" s="46" t="str">
        <f>IF(Table2[[#This Row],[SRO]]="EOU",VLOOKUP(Table2[[#This Row],[BE]],[2]GD.List!$C$3:$N$5014,12,0),IF(Table2[[#This Row],[SRO]]="Local","Polyester Staple Fibre","SRO 492"))</f>
        <v>Textile Coal</v>
      </c>
    </row>
    <row r="4223" spans="1:19" x14ac:dyDescent="0.25">
      <c r="A4223" s="521" t="s">
        <v>1477</v>
      </c>
      <c r="B4223" s="522" t="s">
        <v>3074</v>
      </c>
      <c r="C4223" s="523">
        <v>40368</v>
      </c>
      <c r="D4223" s="524">
        <v>2513.1</v>
      </c>
      <c r="E4223" s="147" t="s">
        <v>46</v>
      </c>
      <c r="F4223" s="522" t="s">
        <v>3079</v>
      </c>
      <c r="G4223" s="471">
        <v>44856</v>
      </c>
      <c r="H4223" s="525">
        <v>59299986.039999999</v>
      </c>
      <c r="I4223" s="197">
        <v>0.04</v>
      </c>
      <c r="J4223" s="517">
        <v>1136.9000000000001</v>
      </c>
      <c r="K4223" s="517">
        <v>28422.45</v>
      </c>
      <c r="L4223" s="517">
        <v>2601869.2999999998</v>
      </c>
      <c r="M4223" s="518" t="str">
        <f>TEXT(Table2[[#This Row],[Gd.Dt]],"mmm-yy")</f>
        <v>Oct-22</v>
      </c>
      <c r="N4223" s="46" t="str">
        <f>MID(Table2[[#This Row],[BE]],6,2)</f>
        <v>IB</v>
      </c>
      <c r="O4223" s="46" t="str">
        <f>IF(Table2[[#This Row],[Type]]="IB","EOU",IF(Table2[[#This Row],[Type]]="MB","Local","492"))</f>
        <v>EOU</v>
      </c>
      <c r="P4223" s="46">
        <f>ROUND(Table2[[#This Row],[Cons]]/Table2[[#This Row],[Qty.]],5)</f>
        <v>0.04</v>
      </c>
      <c r="Q4223" s="46" t="b">
        <f>EXACT(Table2[[#This Row],[rate]],Table2[[#This Row],[Check]])</f>
        <v>1</v>
      </c>
      <c r="R4223" s="46"/>
      <c r="S4223" s="46" t="str">
        <f>IF(Table2[[#This Row],[SRO]]="EOU",VLOOKUP(Table2[[#This Row],[BE]],[2]GD.List!$C$3:$N$5014,12,0),IF(Table2[[#This Row],[SRO]]="Local","Polyester Staple Fibre","SRO 492"))</f>
        <v>Textile Chemical</v>
      </c>
    </row>
    <row r="4224" spans="1:19" x14ac:dyDescent="0.25">
      <c r="A4224" s="521" t="s">
        <v>2084</v>
      </c>
      <c r="B4224" s="522" t="s">
        <v>3074</v>
      </c>
      <c r="C4224" s="523">
        <v>40368</v>
      </c>
      <c r="D4224" s="524">
        <v>3402.42</v>
      </c>
      <c r="E4224" s="147" t="s">
        <v>46</v>
      </c>
      <c r="F4224" s="522" t="s">
        <v>3079</v>
      </c>
      <c r="G4224" s="471">
        <v>44856</v>
      </c>
      <c r="H4224" s="525">
        <v>59299986.039999999</v>
      </c>
      <c r="I4224" s="197">
        <v>0.04</v>
      </c>
      <c r="J4224" s="517">
        <v>1136.9000000000001</v>
      </c>
      <c r="K4224" s="517">
        <v>28422.45</v>
      </c>
      <c r="L4224" s="517">
        <v>2601869.2999999998</v>
      </c>
      <c r="M4224" s="518" t="str">
        <f>TEXT(Table2[[#This Row],[Gd.Dt]],"mmm-yy")</f>
        <v>Oct-22</v>
      </c>
      <c r="N4224" s="46" t="str">
        <f>MID(Table2[[#This Row],[BE]],6,2)</f>
        <v>IB</v>
      </c>
      <c r="O4224" s="46" t="str">
        <f>IF(Table2[[#This Row],[Type]]="IB","EOU",IF(Table2[[#This Row],[Type]]="MB","Local","492"))</f>
        <v>EOU</v>
      </c>
      <c r="P4224" s="46">
        <f>ROUND(Table2[[#This Row],[Cons]]/Table2[[#This Row],[Qty.]],5)</f>
        <v>0.04</v>
      </c>
      <c r="Q4224" s="46" t="b">
        <f>EXACT(Table2[[#This Row],[rate]],Table2[[#This Row],[Check]])</f>
        <v>1</v>
      </c>
      <c r="R4224" s="46"/>
      <c r="S4224" s="46" t="str">
        <f>IF(Table2[[#This Row],[SRO]]="EOU",VLOOKUP(Table2[[#This Row],[BE]],[2]GD.List!$C$3:$N$5014,12,0),IF(Table2[[#This Row],[SRO]]="Local","Polyester Staple Fibre","SRO 492"))</f>
        <v>Textile Chemical</v>
      </c>
    </row>
    <row r="4225" spans="1:19" x14ac:dyDescent="0.25">
      <c r="A4225" s="521" t="s">
        <v>2281</v>
      </c>
      <c r="B4225" s="522" t="s">
        <v>3073</v>
      </c>
      <c r="C4225" s="523">
        <v>34599</v>
      </c>
      <c r="D4225" s="524">
        <v>4821.1090000000004</v>
      </c>
      <c r="E4225" s="147" t="s">
        <v>3075</v>
      </c>
      <c r="F4225" s="522" t="s">
        <v>3077</v>
      </c>
      <c r="G4225" s="471">
        <v>44855</v>
      </c>
      <c r="H4225" s="525">
        <v>49900782.119999997</v>
      </c>
      <c r="I4225" s="197">
        <v>1</v>
      </c>
      <c r="J4225" s="517">
        <v>32000</v>
      </c>
      <c r="K4225" s="517">
        <v>32000</v>
      </c>
      <c r="L4225" s="517">
        <v>17593284.989999998</v>
      </c>
      <c r="M4225" s="518" t="str">
        <f>TEXT(Table2[[#This Row],[Gd.Dt]],"mmm-yy")</f>
        <v>Oct-22</v>
      </c>
      <c r="N4225" s="46" t="str">
        <f>MID(Table2[[#This Row],[BE]],6,2)</f>
        <v>TI</v>
      </c>
      <c r="O4225" s="46" t="str">
        <f>IF(Table2[[#This Row],[Type]]="IB","EOU",IF(Table2[[#This Row],[Type]]="MB","Local","492"))</f>
        <v>492</v>
      </c>
      <c r="P4225" s="46">
        <f>ROUND(Table2[[#This Row],[Cons]]/Table2[[#This Row],[Qty.]],5)</f>
        <v>1</v>
      </c>
      <c r="Q4225" s="46" t="b">
        <f>EXACT(Table2[[#This Row],[rate]],Table2[[#This Row],[Check]])</f>
        <v>1</v>
      </c>
      <c r="R4225" s="46"/>
      <c r="S4225" s="46" t="str">
        <f>IF(Table2[[#This Row],[SRO]]="EOU",VLOOKUP(Table2[[#This Row],[BE]],[2]GD.List!$C$3:$N$5014,12,0),IF(Table2[[#This Row],[SRO]]="Local","Polyester Staple Fibre","SRO 492"))</f>
        <v>SRO 492</v>
      </c>
    </row>
    <row r="4226" spans="1:19" x14ac:dyDescent="0.25">
      <c r="A4226" s="521" t="s">
        <v>2355</v>
      </c>
      <c r="B4226" s="522" t="s">
        <v>3073</v>
      </c>
      <c r="C4226" s="523">
        <v>34599</v>
      </c>
      <c r="D4226" s="524">
        <v>9606.1</v>
      </c>
      <c r="E4226" s="147" t="s">
        <v>3075</v>
      </c>
      <c r="F4226" s="522" t="s">
        <v>3077</v>
      </c>
      <c r="G4226" s="471">
        <v>44855</v>
      </c>
      <c r="H4226" s="525">
        <v>49900782.119999997</v>
      </c>
      <c r="I4226" s="197">
        <v>1</v>
      </c>
      <c r="J4226" s="517">
        <v>27</v>
      </c>
      <c r="K4226" s="517">
        <v>27</v>
      </c>
      <c r="L4226" s="517">
        <v>15250.61</v>
      </c>
      <c r="M4226" s="518" t="str">
        <f>TEXT(Table2[[#This Row],[Gd.Dt]],"mmm-yy")</f>
        <v>Oct-22</v>
      </c>
      <c r="N4226" s="46" t="str">
        <f>MID(Table2[[#This Row],[BE]],6,2)</f>
        <v>TI</v>
      </c>
      <c r="O4226" s="46" t="str">
        <f>IF(Table2[[#This Row],[Type]]="IB","EOU",IF(Table2[[#This Row],[Type]]="MB","Local","492"))</f>
        <v>492</v>
      </c>
      <c r="P4226" s="46">
        <f>ROUND(Table2[[#This Row],[Cons]]/Table2[[#This Row],[Qty.]],5)</f>
        <v>1</v>
      </c>
      <c r="Q4226" s="46" t="b">
        <f>EXACT(Table2[[#This Row],[rate]],Table2[[#This Row],[Check]])</f>
        <v>1</v>
      </c>
      <c r="R4226" s="46"/>
      <c r="S4226" s="46" t="str">
        <f>IF(Table2[[#This Row],[SRO]]="EOU",VLOOKUP(Table2[[#This Row],[BE]],[2]GD.List!$C$3:$N$5014,12,0),IF(Table2[[#This Row],[SRO]]="Local","Polyester Staple Fibre","SRO 492"))</f>
        <v>SRO 492</v>
      </c>
    </row>
    <row r="4227" spans="1:19" x14ac:dyDescent="0.25">
      <c r="A4227" s="521" t="s">
        <v>2636</v>
      </c>
      <c r="B4227" s="522" t="s">
        <v>3074</v>
      </c>
      <c r="C4227" s="523">
        <v>40368</v>
      </c>
      <c r="D4227" s="524">
        <v>9606.1</v>
      </c>
      <c r="E4227" s="147" t="s">
        <v>46</v>
      </c>
      <c r="F4227" s="522" t="s">
        <v>3079</v>
      </c>
      <c r="G4227" s="471">
        <v>44856</v>
      </c>
      <c r="H4227" s="525">
        <v>59299986.039999999</v>
      </c>
      <c r="I4227" s="197">
        <v>1</v>
      </c>
      <c r="J4227" s="517">
        <v>30</v>
      </c>
      <c r="K4227" s="517">
        <v>30</v>
      </c>
      <c r="L4227" s="517">
        <v>68656.94</v>
      </c>
      <c r="M4227" s="518" t="str">
        <f>TEXT(Table2[[#This Row],[Gd.Dt]],"mmm-yy")</f>
        <v>Oct-22</v>
      </c>
      <c r="N4227" s="46" t="str">
        <f>MID(Table2[[#This Row],[BE]],6,2)</f>
        <v>TI</v>
      </c>
      <c r="O4227" s="46" t="str">
        <f>IF(Table2[[#This Row],[Type]]="IB","EOU",IF(Table2[[#This Row],[Type]]="MB","Local","492"))</f>
        <v>492</v>
      </c>
      <c r="P4227" s="46">
        <f>ROUND(Table2[[#This Row],[Cons]]/Table2[[#This Row],[Qty.]],5)</f>
        <v>1</v>
      </c>
      <c r="Q4227" s="46" t="b">
        <f>EXACT(Table2[[#This Row],[rate]],Table2[[#This Row],[Check]])</f>
        <v>1</v>
      </c>
      <c r="R4227" s="46"/>
      <c r="S4227" s="46" t="str">
        <f>IF(Table2[[#This Row],[SRO]]="EOU",VLOOKUP(Table2[[#This Row],[BE]],[2]GD.List!$C$3:$N$5014,12,0),IF(Table2[[#This Row],[SRO]]="Local","Polyester Staple Fibre","SRO 492"))</f>
        <v>SRO 492</v>
      </c>
    </row>
    <row r="4228" spans="1:19" x14ac:dyDescent="0.25">
      <c r="A4228" s="521" t="s">
        <v>3018</v>
      </c>
      <c r="B4228" s="522" t="s">
        <v>3074</v>
      </c>
      <c r="C4228" s="523">
        <v>40368</v>
      </c>
      <c r="D4228" s="524">
        <v>2847</v>
      </c>
      <c r="E4228" s="147" t="s">
        <v>46</v>
      </c>
      <c r="F4228" s="522" t="s">
        <v>3079</v>
      </c>
      <c r="G4228" s="471">
        <v>44856</v>
      </c>
      <c r="H4228" s="525">
        <v>59299986.039999999</v>
      </c>
      <c r="I4228" s="197">
        <v>0.03</v>
      </c>
      <c r="J4228" s="517">
        <v>852.67</v>
      </c>
      <c r="K4228" s="517">
        <v>28422.45</v>
      </c>
      <c r="L4228" s="517">
        <v>1951390.53</v>
      </c>
      <c r="M4228" s="518" t="str">
        <f>TEXT(Table2[[#This Row],[Gd.Dt]],"mmm-yy")</f>
        <v>Oct-22</v>
      </c>
      <c r="N4228" s="46" t="str">
        <f>MID(Table2[[#This Row],[BE]],6,2)</f>
        <v>IB</v>
      </c>
      <c r="O4228" s="46" t="str">
        <f>IF(Table2[[#This Row],[Type]]="IB","EOU",IF(Table2[[#This Row],[Type]]="MB","Local","492"))</f>
        <v>EOU</v>
      </c>
      <c r="P4228" s="46">
        <f>ROUND(Table2[[#This Row],[Cons]]/Table2[[#This Row],[Qty.]],5)</f>
        <v>0.03</v>
      </c>
      <c r="Q4228" s="46" t="b">
        <f>EXACT(Table2[[#This Row],[rate]],Table2[[#This Row],[Check]])</f>
        <v>1</v>
      </c>
      <c r="R4228" s="46"/>
      <c r="S4228" s="46" t="str">
        <f>IF(Table2[[#This Row],[SRO]]="EOU",VLOOKUP(Table2[[#This Row],[BE]],[2]GD.List!$C$3:$N$5014,12,0),IF(Table2[[#This Row],[SRO]]="Local","Polyester Staple Fibre","SRO 492"))</f>
        <v>Textile Chemical</v>
      </c>
    </row>
    <row r="4229" spans="1:19" x14ac:dyDescent="0.25">
      <c r="A4229" s="521" t="s">
        <v>3076</v>
      </c>
      <c r="B4229" s="522" t="s">
        <v>3073</v>
      </c>
      <c r="C4229" s="523">
        <v>34599</v>
      </c>
      <c r="D4229" s="524">
        <v>8308.1020000000008</v>
      </c>
      <c r="E4229" s="147" t="s">
        <v>3075</v>
      </c>
      <c r="F4229" s="522" t="s">
        <v>3077</v>
      </c>
      <c r="G4229" s="471">
        <v>44855</v>
      </c>
      <c r="H4229" s="525">
        <v>49900782.119999997</v>
      </c>
      <c r="I4229" s="197">
        <v>1</v>
      </c>
      <c r="J4229" s="517">
        <v>14690</v>
      </c>
      <c r="K4229" s="517">
        <v>14690</v>
      </c>
      <c r="L4229" s="517">
        <v>6882776.5099999998</v>
      </c>
      <c r="M4229" s="518" t="str">
        <f>TEXT(Table2[[#This Row],[Gd.Dt]],"mmm-yy")</f>
        <v>Oct-22</v>
      </c>
      <c r="N4229" s="46" t="str">
        <f>MID(Table2[[#This Row],[BE]],6,2)</f>
        <v>TI</v>
      </c>
      <c r="O4229" s="46" t="str">
        <f>IF(Table2[[#This Row],[Type]]="IB","EOU",IF(Table2[[#This Row],[Type]]="MB","Local","492"))</f>
        <v>492</v>
      </c>
      <c r="P4229" s="46">
        <f>ROUND(Table2[[#This Row],[Cons]]/Table2[[#This Row],[Qty.]],5)</f>
        <v>1</v>
      </c>
      <c r="Q4229" s="46" t="b">
        <f>EXACT(Table2[[#This Row],[rate]],Table2[[#This Row],[Check]])</f>
        <v>1</v>
      </c>
      <c r="R4229" s="46"/>
      <c r="S4229" s="46" t="str">
        <f>IF(Table2[[#This Row],[SRO]]="EOU",VLOOKUP(Table2[[#This Row],[BE]],[2]GD.List!$C$3:$N$5014,12,0),IF(Table2[[#This Row],[SRO]]="Local","Polyester Staple Fibre","SRO 492"))</f>
        <v>SRO 492</v>
      </c>
    </row>
    <row r="4230" spans="1:19" x14ac:dyDescent="0.25">
      <c r="A4230" s="526" t="s">
        <v>3078</v>
      </c>
      <c r="B4230" s="526" t="s">
        <v>3074</v>
      </c>
      <c r="C4230" s="527">
        <v>40368</v>
      </c>
      <c r="D4230" s="528">
        <v>8308.2000000000007</v>
      </c>
      <c r="E4230" s="27" t="s">
        <v>46</v>
      </c>
      <c r="F4230" s="526" t="s">
        <v>3079</v>
      </c>
      <c r="G4230" s="28">
        <v>44856</v>
      </c>
      <c r="H4230" s="529">
        <v>59299986.039999999</v>
      </c>
      <c r="I4230" s="33">
        <v>1</v>
      </c>
      <c r="J4230" s="519">
        <v>17</v>
      </c>
      <c r="K4230" s="519">
        <v>17</v>
      </c>
      <c r="L4230" s="519">
        <v>38905.599999999999</v>
      </c>
      <c r="M4230" s="520" t="str">
        <f>TEXT(Table2[[#This Row],[Gd.Dt]],"mmm-yy")</f>
        <v>Oct-22</v>
      </c>
      <c r="N4230" s="47" t="str">
        <f>MID(Table2[[#This Row],[BE]],6,2)</f>
        <v>TI</v>
      </c>
      <c r="O4230" s="47" t="str">
        <f>IF(Table2[[#This Row],[Type]]="IB","EOU",IF(Table2[[#This Row],[Type]]="MB","Local","492"))</f>
        <v>492</v>
      </c>
      <c r="P4230" s="47">
        <f>ROUND(Table2[[#This Row],[Cons]]/Table2[[#This Row],[Qty.]],5)</f>
        <v>1</v>
      </c>
      <c r="Q4230" s="47" t="b">
        <f>EXACT(Table2[[#This Row],[rate]],Table2[[#This Row],[Check]])</f>
        <v>1</v>
      </c>
      <c r="R4230" s="47"/>
      <c r="S4230" s="47" t="str">
        <f>IF(Table2[[#This Row],[SRO]]="EOU",VLOOKUP(Table2[[#This Row],[BE]],[2]GD.List!$C$3:$N$5014,12,0),IF(Table2[[#This Row],[SRO]]="Local","Polyester Staple Fibre","SRO 492"))</f>
        <v>SRO 492</v>
      </c>
    </row>
    <row r="4231" spans="1:19" x14ac:dyDescent="0.25">
      <c r="A4231" s="522" t="s">
        <v>1</v>
      </c>
      <c r="B4231" s="522" t="s">
        <v>3081</v>
      </c>
      <c r="C4231" s="523">
        <v>10100</v>
      </c>
      <c r="D4231" s="524">
        <v>2701.12</v>
      </c>
      <c r="E4231" s="147" t="s">
        <v>3083</v>
      </c>
      <c r="F4231" s="522" t="s">
        <v>3086</v>
      </c>
      <c r="G4231" s="471">
        <v>44857</v>
      </c>
      <c r="H4231" s="525">
        <v>18348894.850000001</v>
      </c>
      <c r="I4231" s="197">
        <v>0.8</v>
      </c>
      <c r="J4231" s="517">
        <v>11861.6</v>
      </c>
      <c r="K4231" s="517">
        <v>14827</v>
      </c>
      <c r="L4231" s="517">
        <v>11468059.279999999</v>
      </c>
      <c r="M4231" s="518" t="str">
        <f>TEXT(Table2[[#This Row],[Gd.Dt]],"mmm-yy")</f>
        <v>Oct-22</v>
      </c>
      <c r="N4231" s="46" t="str">
        <f>MID(Table2[[#This Row],[BE]],6,2)</f>
        <v>IB</v>
      </c>
      <c r="O4231" s="46" t="str">
        <f>IF(Table2[[#This Row],[Type]]="IB","EOU",IF(Table2[[#This Row],[Type]]="MB","Local","492"))</f>
        <v>EOU</v>
      </c>
      <c r="P4231" s="46">
        <f>ROUND(Table2[[#This Row],[Cons]]/Table2[[#This Row],[Qty.]],5)</f>
        <v>0.8</v>
      </c>
      <c r="Q4231" s="46" t="b">
        <f>EXACT(Table2[[#This Row],[rate]],Table2[[#This Row],[Check]])</f>
        <v>1</v>
      </c>
      <c r="R4231" s="46"/>
      <c r="S4231" s="46" t="str">
        <f>IF(Table2[[#This Row],[SRO]]="EOU",VLOOKUP(Table2[[#This Row],[BE]],[2]GD.List!$C$3:$N$5014,12,0),IF(Table2[[#This Row],[SRO]]="Local","Polyester Staple Fibre","SRO 492"))</f>
        <v>Textile Coal</v>
      </c>
    </row>
    <row r="4232" spans="1:19" x14ac:dyDescent="0.25">
      <c r="A4232" s="521" t="s">
        <v>1</v>
      </c>
      <c r="B4232" s="522" t="s">
        <v>3080</v>
      </c>
      <c r="C4232" s="523">
        <v>10150</v>
      </c>
      <c r="D4232" s="524">
        <v>2701.12</v>
      </c>
      <c r="E4232" s="147" t="s">
        <v>3082</v>
      </c>
      <c r="F4232" s="522" t="s">
        <v>3087</v>
      </c>
      <c r="G4232" s="471">
        <v>44857</v>
      </c>
      <c r="H4232" s="525">
        <v>18439879.239999998</v>
      </c>
      <c r="I4232" s="197">
        <v>0.8</v>
      </c>
      <c r="J4232" s="517">
        <v>11920</v>
      </c>
      <c r="K4232" s="517">
        <v>14900</v>
      </c>
      <c r="L4232" s="517">
        <v>13659169.810000001</v>
      </c>
      <c r="M4232" s="518" t="str">
        <f>TEXT(Table2[[#This Row],[Gd.Dt]],"mmm-yy")</f>
        <v>Oct-22</v>
      </c>
      <c r="N4232" s="46" t="str">
        <f>MID(Table2[[#This Row],[BE]],6,2)</f>
        <v>IB</v>
      </c>
      <c r="O4232" s="46" t="str">
        <f>IF(Table2[[#This Row],[Type]]="IB","EOU",IF(Table2[[#This Row],[Type]]="MB","Local","492"))</f>
        <v>EOU</v>
      </c>
      <c r="P4232" s="46">
        <f>ROUND(Table2[[#This Row],[Cons]]/Table2[[#This Row],[Qty.]],5)</f>
        <v>0.8</v>
      </c>
      <c r="Q4232" s="46" t="b">
        <f>EXACT(Table2[[#This Row],[rate]],Table2[[#This Row],[Check]])</f>
        <v>1</v>
      </c>
      <c r="R4232" s="46"/>
      <c r="S4232" s="46" t="str">
        <f>IF(Table2[[#This Row],[SRO]]="EOU",VLOOKUP(Table2[[#This Row],[BE]],[2]GD.List!$C$3:$N$5014,12,0),IF(Table2[[#This Row],[SRO]]="Local","Polyester Staple Fibre","SRO 492"))</f>
        <v>Textile Coal</v>
      </c>
    </row>
    <row r="4233" spans="1:19" x14ac:dyDescent="0.25">
      <c r="A4233" s="521" t="s">
        <v>2084</v>
      </c>
      <c r="B4233" s="522" t="s">
        <v>3080</v>
      </c>
      <c r="C4233" s="523">
        <v>10150</v>
      </c>
      <c r="D4233" s="524">
        <v>3402.42</v>
      </c>
      <c r="E4233" s="147" t="s">
        <v>3082</v>
      </c>
      <c r="F4233" s="522" t="s">
        <v>3087</v>
      </c>
      <c r="G4233" s="471">
        <v>44857</v>
      </c>
      <c r="H4233" s="525">
        <v>18439879.239999998</v>
      </c>
      <c r="I4233" s="197">
        <v>0.04</v>
      </c>
      <c r="J4233" s="517">
        <v>596</v>
      </c>
      <c r="K4233" s="517">
        <v>14900</v>
      </c>
      <c r="L4233" s="517">
        <v>682958.49</v>
      </c>
      <c r="M4233" s="518" t="str">
        <f>TEXT(Table2[[#This Row],[Gd.Dt]],"mmm-yy")</f>
        <v>Oct-22</v>
      </c>
      <c r="N4233" s="46" t="str">
        <f>MID(Table2[[#This Row],[BE]],6,2)</f>
        <v>IB</v>
      </c>
      <c r="O4233" s="46" t="str">
        <f>IF(Table2[[#This Row],[Type]]="IB","EOU",IF(Table2[[#This Row],[Type]]="MB","Local","492"))</f>
        <v>EOU</v>
      </c>
      <c r="P4233" s="46">
        <f>ROUND(Table2[[#This Row],[Cons]]/Table2[[#This Row],[Qty.]],5)</f>
        <v>0.04</v>
      </c>
      <c r="Q4233" s="46" t="b">
        <f>EXACT(Table2[[#This Row],[rate]],Table2[[#This Row],[Check]])</f>
        <v>1</v>
      </c>
      <c r="R4233" s="46"/>
      <c r="S4233" s="46" t="str">
        <f>IF(Table2[[#This Row],[SRO]]="EOU",VLOOKUP(Table2[[#This Row],[BE]],[2]GD.List!$C$3:$N$5014,12,0),IF(Table2[[#This Row],[SRO]]="Local","Polyester Staple Fibre","SRO 492"))</f>
        <v>Textile Chemical</v>
      </c>
    </row>
    <row r="4234" spans="1:19" x14ac:dyDescent="0.25">
      <c r="A4234" s="526" t="s">
        <v>2904</v>
      </c>
      <c r="B4234" s="522" t="s">
        <v>3081</v>
      </c>
      <c r="C4234" s="523">
        <v>10100</v>
      </c>
      <c r="D4234" s="524">
        <v>4810.29</v>
      </c>
      <c r="E4234" s="147" t="s">
        <v>3083</v>
      </c>
      <c r="F4234" s="522" t="s">
        <v>3086</v>
      </c>
      <c r="G4234" s="471">
        <v>44857</v>
      </c>
      <c r="H4234" s="525">
        <v>18348894.850000001</v>
      </c>
      <c r="I4234" s="197">
        <v>0.06</v>
      </c>
      <c r="J4234" s="517">
        <v>889.62</v>
      </c>
      <c r="K4234" s="517">
        <v>14827</v>
      </c>
      <c r="L4234" s="517">
        <v>860104.45</v>
      </c>
      <c r="M4234" s="518" t="str">
        <f>TEXT(Table2[[#This Row],[Gd.Dt]],"mmm-yy")</f>
        <v>Oct-22</v>
      </c>
      <c r="N4234" s="46" t="str">
        <f>MID(Table2[[#This Row],[BE]],6,2)</f>
        <v>IB</v>
      </c>
      <c r="O4234" s="46" t="str">
        <f>IF(Table2[[#This Row],[Type]]="IB","EOU",IF(Table2[[#This Row],[Type]]="MB","Local","492"))</f>
        <v>EOU</v>
      </c>
      <c r="P4234" s="46">
        <f>ROUND(Table2[[#This Row],[Cons]]/Table2[[#This Row],[Qty.]],5)</f>
        <v>0.06</v>
      </c>
      <c r="Q4234" s="46" t="b">
        <f>EXACT(Table2[[#This Row],[rate]],Table2[[#This Row],[Check]])</f>
        <v>1</v>
      </c>
      <c r="R4234" s="46"/>
      <c r="S4234" s="46" t="str">
        <f>IF(Table2[[#This Row],[SRO]]="EOU",VLOOKUP(Table2[[#This Row],[BE]],[2]GD.List!$C$3:$N$5014,12,0),IF(Table2[[#This Row],[SRO]]="Local","Polyester Staple Fibre","SRO 492"))</f>
        <v>Packing Material</v>
      </c>
    </row>
    <row r="4235" spans="1:19" x14ac:dyDescent="0.25">
      <c r="A4235" s="521" t="s">
        <v>2904</v>
      </c>
      <c r="B4235" s="522" t="s">
        <v>3080</v>
      </c>
      <c r="C4235" s="523">
        <v>10150</v>
      </c>
      <c r="D4235" s="524">
        <v>4810.29</v>
      </c>
      <c r="E4235" s="147" t="s">
        <v>3082</v>
      </c>
      <c r="F4235" s="522" t="s">
        <v>3087</v>
      </c>
      <c r="G4235" s="471">
        <v>44857</v>
      </c>
      <c r="H4235" s="525">
        <v>18439879.239999998</v>
      </c>
      <c r="I4235" s="197">
        <v>0.06</v>
      </c>
      <c r="J4235" s="517">
        <v>894</v>
      </c>
      <c r="K4235" s="517">
        <v>14900</v>
      </c>
      <c r="L4235" s="517">
        <v>1024437.74</v>
      </c>
      <c r="M4235" s="518" t="str">
        <f>TEXT(Table2[[#This Row],[Gd.Dt]],"mmm-yy")</f>
        <v>Oct-22</v>
      </c>
      <c r="N4235" s="46" t="str">
        <f>MID(Table2[[#This Row],[BE]],6,2)</f>
        <v>IB</v>
      </c>
      <c r="O4235" s="46" t="str">
        <f>IF(Table2[[#This Row],[Type]]="IB","EOU",IF(Table2[[#This Row],[Type]]="MB","Local","492"))</f>
        <v>EOU</v>
      </c>
      <c r="P4235" s="46">
        <f>ROUND(Table2[[#This Row],[Cons]]/Table2[[#This Row],[Qty.]],5)</f>
        <v>0.06</v>
      </c>
      <c r="Q4235" s="46" t="b">
        <f>EXACT(Table2[[#This Row],[rate]],Table2[[#This Row],[Check]])</f>
        <v>1</v>
      </c>
      <c r="R4235" s="46"/>
      <c r="S4235" s="46" t="str">
        <f>IF(Table2[[#This Row],[SRO]]="EOU",VLOOKUP(Table2[[#This Row],[BE]],[2]GD.List!$C$3:$N$5014,12,0),IF(Table2[[#This Row],[SRO]]="Local","Polyester Staple Fibre","SRO 492"))</f>
        <v>Packing Material</v>
      </c>
    </row>
    <row r="4236" spans="1:19" x14ac:dyDescent="0.25">
      <c r="A4236" s="526" t="s">
        <v>3018</v>
      </c>
      <c r="B4236" s="522" t="s">
        <v>3081</v>
      </c>
      <c r="C4236" s="523">
        <v>10100</v>
      </c>
      <c r="D4236" s="524">
        <v>2847</v>
      </c>
      <c r="E4236" s="147" t="s">
        <v>3083</v>
      </c>
      <c r="F4236" s="522" t="s">
        <v>3086</v>
      </c>
      <c r="G4236" s="471">
        <v>44857</v>
      </c>
      <c r="H4236" s="525">
        <v>18348894.850000001</v>
      </c>
      <c r="I4236" s="197">
        <v>0.03</v>
      </c>
      <c r="J4236" s="517">
        <v>444.81</v>
      </c>
      <c r="K4236" s="517">
        <v>14827</v>
      </c>
      <c r="L4236" s="517">
        <v>430052.22</v>
      </c>
      <c r="M4236" s="518" t="str">
        <f>TEXT(Table2[[#This Row],[Gd.Dt]],"mmm-yy")</f>
        <v>Oct-22</v>
      </c>
      <c r="N4236" s="46" t="str">
        <f>MID(Table2[[#This Row],[BE]],6,2)</f>
        <v>IB</v>
      </c>
      <c r="O4236" s="46" t="str">
        <f>IF(Table2[[#This Row],[Type]]="IB","EOU",IF(Table2[[#This Row],[Type]]="MB","Local","492"))</f>
        <v>EOU</v>
      </c>
      <c r="P4236" s="46">
        <f>ROUND(Table2[[#This Row],[Cons]]/Table2[[#This Row],[Qty.]],5)</f>
        <v>0.03</v>
      </c>
      <c r="Q4236" s="46" t="b">
        <f>EXACT(Table2[[#This Row],[rate]],Table2[[#This Row],[Check]])</f>
        <v>1</v>
      </c>
      <c r="R4236" s="46"/>
      <c r="S4236" s="46" t="str">
        <f>IF(Table2[[#This Row],[SRO]]="EOU",VLOOKUP(Table2[[#This Row],[BE]],[2]GD.List!$C$3:$N$5014,12,0),IF(Table2[[#This Row],[SRO]]="Local","Polyester Staple Fibre","SRO 492"))</f>
        <v>Textile Chemical</v>
      </c>
    </row>
    <row r="4237" spans="1:19" x14ac:dyDescent="0.25">
      <c r="A4237" s="521" t="s">
        <v>3018</v>
      </c>
      <c r="B4237" s="522" t="s">
        <v>3080</v>
      </c>
      <c r="C4237" s="523">
        <v>10150</v>
      </c>
      <c r="D4237" s="524">
        <v>2847</v>
      </c>
      <c r="E4237" s="147" t="s">
        <v>3082</v>
      </c>
      <c r="F4237" s="522" t="s">
        <v>3087</v>
      </c>
      <c r="G4237" s="471">
        <v>44857</v>
      </c>
      <c r="H4237" s="525">
        <v>18439879.239999998</v>
      </c>
      <c r="I4237" s="197">
        <v>0.03</v>
      </c>
      <c r="J4237" s="517">
        <v>447</v>
      </c>
      <c r="K4237" s="517">
        <v>14900</v>
      </c>
      <c r="L4237" s="517">
        <v>512218.87</v>
      </c>
      <c r="M4237" s="518" t="str">
        <f>TEXT(Table2[[#This Row],[Gd.Dt]],"mmm-yy")</f>
        <v>Oct-22</v>
      </c>
      <c r="N4237" s="46" t="str">
        <f>MID(Table2[[#This Row],[BE]],6,2)</f>
        <v>IB</v>
      </c>
      <c r="O4237" s="46" t="str">
        <f>IF(Table2[[#This Row],[Type]]="IB","EOU",IF(Table2[[#This Row],[Type]]="MB","Local","492"))</f>
        <v>EOU</v>
      </c>
      <c r="P4237" s="46">
        <f>ROUND(Table2[[#This Row],[Cons]]/Table2[[#This Row],[Qty.]],5)</f>
        <v>0.03</v>
      </c>
      <c r="Q4237" s="46" t="b">
        <f>EXACT(Table2[[#This Row],[rate]],Table2[[#This Row],[Check]])</f>
        <v>1</v>
      </c>
      <c r="R4237" s="46"/>
      <c r="S4237" s="46" t="str">
        <f>IF(Table2[[#This Row],[SRO]]="EOU",VLOOKUP(Table2[[#This Row],[BE]],[2]GD.List!$C$3:$N$5014,12,0),IF(Table2[[#This Row],[SRO]]="Local","Polyester Staple Fibre","SRO 492"))</f>
        <v>Textile Chemical</v>
      </c>
    </row>
    <row r="4238" spans="1:19" x14ac:dyDescent="0.25">
      <c r="A4238" s="526" t="s">
        <v>3056</v>
      </c>
      <c r="B4238" s="522" t="s">
        <v>3081</v>
      </c>
      <c r="C4238" s="523">
        <v>10100</v>
      </c>
      <c r="D4238" s="524">
        <v>3204.16</v>
      </c>
      <c r="E4238" s="147" t="s">
        <v>3083</v>
      </c>
      <c r="F4238" s="522" t="s">
        <v>3086</v>
      </c>
      <c r="G4238" s="471">
        <v>44857</v>
      </c>
      <c r="H4238" s="525">
        <v>18348894.850000001</v>
      </c>
      <c r="I4238" s="197">
        <v>7.0000000000000007E-2</v>
      </c>
      <c r="J4238" s="517">
        <v>1037.8900000000001</v>
      </c>
      <c r="K4238" s="517">
        <v>14827</v>
      </c>
      <c r="L4238" s="517">
        <v>1003455.19</v>
      </c>
      <c r="M4238" s="518" t="str">
        <f>TEXT(Table2[[#This Row],[Gd.Dt]],"mmm-yy")</f>
        <v>Oct-22</v>
      </c>
      <c r="N4238" s="46" t="str">
        <f>MID(Table2[[#This Row],[BE]],6,2)</f>
        <v>IB</v>
      </c>
      <c r="O4238" s="46" t="str">
        <f>IF(Table2[[#This Row],[Type]]="IB","EOU",IF(Table2[[#This Row],[Type]]="MB","Local","492"))</f>
        <v>EOU</v>
      </c>
      <c r="P4238" s="46">
        <f>ROUND(Table2[[#This Row],[Cons]]/Table2[[#This Row],[Qty.]],5)</f>
        <v>7.0000000000000007E-2</v>
      </c>
      <c r="Q4238" s="46" t="b">
        <f>EXACT(Table2[[#This Row],[rate]],Table2[[#This Row],[Check]])</f>
        <v>1</v>
      </c>
      <c r="R4238" s="46"/>
      <c r="S4238" s="46" t="str">
        <f>IF(Table2[[#This Row],[SRO]]="EOU",VLOOKUP(Table2[[#This Row],[BE]],[2]GD.List!$C$3:$N$5014,12,0),IF(Table2[[#This Row],[SRO]]="Local","Polyester Staple Fibre","SRO 492"))</f>
        <v>Textile Dyes</v>
      </c>
    </row>
    <row r="4239" spans="1:19" x14ac:dyDescent="0.25">
      <c r="A4239" s="521" t="s">
        <v>3056</v>
      </c>
      <c r="B4239" s="522" t="s">
        <v>3080</v>
      </c>
      <c r="C4239" s="523">
        <v>10150</v>
      </c>
      <c r="D4239" s="524">
        <v>3204.16</v>
      </c>
      <c r="E4239" s="147" t="s">
        <v>3082</v>
      </c>
      <c r="F4239" s="522" t="s">
        <v>3087</v>
      </c>
      <c r="G4239" s="471">
        <v>44857</v>
      </c>
      <c r="H4239" s="525">
        <v>18439879.239999998</v>
      </c>
      <c r="I4239" s="197">
        <v>7.0000000000000007E-2</v>
      </c>
      <c r="J4239" s="517">
        <v>1043</v>
      </c>
      <c r="K4239" s="517">
        <v>14900</v>
      </c>
      <c r="L4239" s="517">
        <v>1195177.3600000001</v>
      </c>
      <c r="M4239" s="518" t="str">
        <f>TEXT(Table2[[#This Row],[Gd.Dt]],"mmm-yy")</f>
        <v>Oct-22</v>
      </c>
      <c r="N4239" s="46" t="str">
        <f>MID(Table2[[#This Row],[BE]],6,2)</f>
        <v>IB</v>
      </c>
      <c r="O4239" s="46" t="str">
        <f>IF(Table2[[#This Row],[Type]]="IB","EOU",IF(Table2[[#This Row],[Type]]="MB","Local","492"))</f>
        <v>EOU</v>
      </c>
      <c r="P4239" s="46">
        <f>ROUND(Table2[[#This Row],[Cons]]/Table2[[#This Row],[Qty.]],5)</f>
        <v>7.0000000000000007E-2</v>
      </c>
      <c r="Q4239" s="46" t="b">
        <f>EXACT(Table2[[#This Row],[rate]],Table2[[#This Row],[Check]])</f>
        <v>1</v>
      </c>
      <c r="R4239" s="46"/>
      <c r="S4239" s="46" t="str">
        <f>IF(Table2[[#This Row],[SRO]]="EOU",VLOOKUP(Table2[[#This Row],[BE]],[2]GD.List!$C$3:$N$5014,12,0),IF(Table2[[#This Row],[SRO]]="Local","Polyester Staple Fibre","SRO 492"))</f>
        <v>Textile Dyes</v>
      </c>
    </row>
    <row r="4240" spans="1:19" x14ac:dyDescent="0.25">
      <c r="A4240" s="521" t="s">
        <v>3057</v>
      </c>
      <c r="B4240" s="522" t="s">
        <v>3081</v>
      </c>
      <c r="C4240" s="523">
        <v>10100</v>
      </c>
      <c r="D4240" s="524">
        <v>5401.2089999999998</v>
      </c>
      <c r="E4240" s="147" t="s">
        <v>3083</v>
      </c>
      <c r="F4240" s="522" t="s">
        <v>3086</v>
      </c>
      <c r="G4240" s="471">
        <v>44857</v>
      </c>
      <c r="H4240" s="525">
        <v>18348894.850000001</v>
      </c>
      <c r="I4240" s="197">
        <v>0.2</v>
      </c>
      <c r="J4240" s="517">
        <v>2965.4</v>
      </c>
      <c r="K4240" s="517">
        <v>14827</v>
      </c>
      <c r="L4240" s="517">
        <v>2867014.82</v>
      </c>
      <c r="M4240" s="518" t="str">
        <f>TEXT(Table2[[#This Row],[Gd.Dt]],"mmm-yy")</f>
        <v>Oct-22</v>
      </c>
      <c r="N4240" s="46" t="str">
        <f>MID(Table2[[#This Row],[BE]],6,2)</f>
        <v>IB</v>
      </c>
      <c r="O4240" s="46" t="str">
        <f>IF(Table2[[#This Row],[Type]]="IB","EOU",IF(Table2[[#This Row],[Type]]="MB","Local","492"))</f>
        <v>EOU</v>
      </c>
      <c r="P4240" s="46">
        <f>ROUND(Table2[[#This Row],[Cons]]/Table2[[#This Row],[Qty.]],5)</f>
        <v>0.2</v>
      </c>
      <c r="Q4240" s="46" t="b">
        <f>EXACT(Table2[[#This Row],[rate]],Table2[[#This Row],[Check]])</f>
        <v>1</v>
      </c>
      <c r="R4240" s="46"/>
      <c r="S4240" s="46" t="str">
        <f>IF(Table2[[#This Row],[SRO]]="EOU",VLOOKUP(Table2[[#This Row],[BE]],[2]GD.List!$C$3:$N$5014,12,0),IF(Table2[[#This Row],[SRO]]="Local","Polyester Staple Fibre","SRO 492"))</f>
        <v>Sewing Thread</v>
      </c>
    </row>
    <row r="4241" spans="1:19" x14ac:dyDescent="0.25">
      <c r="A4241" s="526" t="s">
        <v>3058</v>
      </c>
      <c r="B4241" s="522" t="s">
        <v>3081</v>
      </c>
      <c r="C4241" s="523">
        <v>10100</v>
      </c>
      <c r="D4241" s="524">
        <v>2915.11</v>
      </c>
      <c r="E4241" s="147" t="s">
        <v>3083</v>
      </c>
      <c r="F4241" s="522" t="s">
        <v>3086</v>
      </c>
      <c r="G4241" s="471">
        <v>44857</v>
      </c>
      <c r="H4241" s="525">
        <v>18348894.850000001</v>
      </c>
      <c r="I4241" s="197">
        <v>0.04</v>
      </c>
      <c r="J4241" s="517">
        <v>593.08000000000004</v>
      </c>
      <c r="K4241" s="517">
        <v>14827</v>
      </c>
      <c r="L4241" s="517">
        <v>573402.96</v>
      </c>
      <c r="M4241" s="518" t="str">
        <f>TEXT(Table2[[#This Row],[Gd.Dt]],"mmm-yy")</f>
        <v>Oct-22</v>
      </c>
      <c r="N4241" s="46" t="str">
        <f>MID(Table2[[#This Row],[BE]],6,2)</f>
        <v>IB</v>
      </c>
      <c r="O4241" s="46" t="str">
        <f>IF(Table2[[#This Row],[Type]]="IB","EOU",IF(Table2[[#This Row],[Type]]="MB","Local","492"))</f>
        <v>EOU</v>
      </c>
      <c r="P4241" s="46">
        <f>ROUND(Table2[[#This Row],[Cons]]/Table2[[#This Row],[Qty.]],5)</f>
        <v>0.04</v>
      </c>
      <c r="Q4241" s="46" t="b">
        <f>EXACT(Table2[[#This Row],[rate]],Table2[[#This Row],[Check]])</f>
        <v>1</v>
      </c>
      <c r="R4241" s="46"/>
      <c r="S4241" s="46" t="str">
        <f>IF(Table2[[#This Row],[SRO]]="EOU",VLOOKUP(Table2[[#This Row],[BE]],[2]GD.List!$C$3:$N$5014,12,0),IF(Table2[[#This Row],[SRO]]="Local","Polyester Staple Fibre","SRO 492"))</f>
        <v>Textile Chemical</v>
      </c>
    </row>
    <row r="4242" spans="1:19" x14ac:dyDescent="0.25">
      <c r="A4242" s="521" t="s">
        <v>3058</v>
      </c>
      <c r="B4242" s="522" t="s">
        <v>3080</v>
      </c>
      <c r="C4242" s="523">
        <v>10150</v>
      </c>
      <c r="D4242" s="524">
        <v>2915.11</v>
      </c>
      <c r="E4242" s="147" t="s">
        <v>3082</v>
      </c>
      <c r="F4242" s="522" t="s">
        <v>3087</v>
      </c>
      <c r="G4242" s="471">
        <v>44857</v>
      </c>
      <c r="H4242" s="525">
        <v>18439879.239999998</v>
      </c>
      <c r="I4242" s="197">
        <v>0.04</v>
      </c>
      <c r="J4242" s="517">
        <v>596</v>
      </c>
      <c r="K4242" s="517">
        <v>14900</v>
      </c>
      <c r="L4242" s="517">
        <v>682958.49</v>
      </c>
      <c r="M4242" s="518" t="str">
        <f>TEXT(Table2[[#This Row],[Gd.Dt]],"mmm-yy")</f>
        <v>Oct-22</v>
      </c>
      <c r="N4242" s="46" t="str">
        <f>MID(Table2[[#This Row],[BE]],6,2)</f>
        <v>IB</v>
      </c>
      <c r="O4242" s="46" t="str">
        <f>IF(Table2[[#This Row],[Type]]="IB","EOU",IF(Table2[[#This Row],[Type]]="MB","Local","492"))</f>
        <v>EOU</v>
      </c>
      <c r="P4242" s="46">
        <f>ROUND(Table2[[#This Row],[Cons]]/Table2[[#This Row],[Qty.]],5)</f>
        <v>0.04</v>
      </c>
      <c r="Q4242" s="46" t="b">
        <f>EXACT(Table2[[#This Row],[rate]],Table2[[#This Row],[Check]])</f>
        <v>1</v>
      </c>
      <c r="R4242" s="46"/>
      <c r="S4242" s="46" t="str">
        <f>IF(Table2[[#This Row],[SRO]]="EOU",VLOOKUP(Table2[[#This Row],[BE]],[2]GD.List!$C$3:$N$5014,12,0),IF(Table2[[#This Row],[SRO]]="Local","Polyester Staple Fibre","SRO 492"))</f>
        <v>Textile Chemical</v>
      </c>
    </row>
    <row r="4243" spans="1:19" x14ac:dyDescent="0.25">
      <c r="A4243" s="526" t="s">
        <v>3084</v>
      </c>
      <c r="B4243" s="522" t="s">
        <v>3081</v>
      </c>
      <c r="C4243" s="523">
        <v>10100</v>
      </c>
      <c r="D4243" s="524">
        <v>2832.1089999999999</v>
      </c>
      <c r="E4243" s="147" t="s">
        <v>3083</v>
      </c>
      <c r="F4243" s="522" t="s">
        <v>3086</v>
      </c>
      <c r="G4243" s="471">
        <v>44857</v>
      </c>
      <c r="H4243" s="525">
        <v>18348894.850000001</v>
      </c>
      <c r="I4243" s="197">
        <v>0.04</v>
      </c>
      <c r="J4243" s="517">
        <v>593.08000000000004</v>
      </c>
      <c r="K4243" s="517">
        <v>14827</v>
      </c>
      <c r="L4243" s="517">
        <v>573402.96</v>
      </c>
      <c r="M4243" s="518" t="str">
        <f>TEXT(Table2[[#This Row],[Gd.Dt]],"mmm-yy")</f>
        <v>Oct-22</v>
      </c>
      <c r="N4243" s="46" t="str">
        <f>MID(Table2[[#This Row],[BE]],6,2)</f>
        <v>IB</v>
      </c>
      <c r="O4243" s="46" t="str">
        <f>IF(Table2[[#This Row],[Type]]="IB","EOU",IF(Table2[[#This Row],[Type]]="MB","Local","492"))</f>
        <v>EOU</v>
      </c>
      <c r="P4243" s="46">
        <f>ROUND(Table2[[#This Row],[Cons]]/Table2[[#This Row],[Qty.]],5)</f>
        <v>0.04</v>
      </c>
      <c r="Q4243" s="46" t="b">
        <f>EXACT(Table2[[#This Row],[rate]],Table2[[#This Row],[Check]])</f>
        <v>1</v>
      </c>
      <c r="R4243" s="46"/>
      <c r="S4243" s="46" t="str">
        <f>IF(Table2[[#This Row],[SRO]]="EOU",VLOOKUP(Table2[[#This Row],[BE]],[2]GD.List!$C$3:$N$5014,12,0),IF(Table2[[#This Row],[SRO]]="Local","Polyester Staple Fibre","SRO 492"))</f>
        <v>Textile Chemical</v>
      </c>
    </row>
    <row r="4244" spans="1:19" x14ac:dyDescent="0.25">
      <c r="A4244" s="521" t="s">
        <v>3084</v>
      </c>
      <c r="B4244" s="522" t="s">
        <v>3080</v>
      </c>
      <c r="C4244" s="523">
        <v>10150</v>
      </c>
      <c r="D4244" s="524">
        <v>2832.1089999999999</v>
      </c>
      <c r="E4244" s="147" t="s">
        <v>3082</v>
      </c>
      <c r="F4244" s="522" t="s">
        <v>3087</v>
      </c>
      <c r="G4244" s="471">
        <v>44857</v>
      </c>
      <c r="H4244" s="525">
        <v>18439879.239999998</v>
      </c>
      <c r="I4244" s="197">
        <v>0.04</v>
      </c>
      <c r="J4244" s="517">
        <v>596</v>
      </c>
      <c r="K4244" s="517">
        <v>14900</v>
      </c>
      <c r="L4244" s="517">
        <v>682958.49</v>
      </c>
      <c r="M4244" s="518" t="str">
        <f>TEXT(Table2[[#This Row],[Gd.Dt]],"mmm-yy")</f>
        <v>Oct-22</v>
      </c>
      <c r="N4244" s="46" t="str">
        <f>MID(Table2[[#This Row],[BE]],6,2)</f>
        <v>IB</v>
      </c>
      <c r="O4244" s="46" t="str">
        <f>IF(Table2[[#This Row],[Type]]="IB","EOU",IF(Table2[[#This Row],[Type]]="MB","Local","492"))</f>
        <v>EOU</v>
      </c>
      <c r="P4244" s="46">
        <f>ROUND(Table2[[#This Row],[Cons]]/Table2[[#This Row],[Qty.]],5)</f>
        <v>0.04</v>
      </c>
      <c r="Q4244" s="46" t="b">
        <f>EXACT(Table2[[#This Row],[rate]],Table2[[#This Row],[Check]])</f>
        <v>1</v>
      </c>
      <c r="R4244" s="46"/>
      <c r="S4244" s="46" t="str">
        <f>IF(Table2[[#This Row],[SRO]]="EOU",VLOOKUP(Table2[[#This Row],[BE]],[2]GD.List!$C$3:$N$5014,12,0),IF(Table2[[#This Row],[SRO]]="Local","Polyester Staple Fibre","SRO 492"))</f>
        <v>Textile Chemical</v>
      </c>
    </row>
    <row r="4245" spans="1:19" x14ac:dyDescent="0.25">
      <c r="A4245" s="526" t="s">
        <v>3085</v>
      </c>
      <c r="B4245" s="526" t="s">
        <v>3081</v>
      </c>
      <c r="C4245" s="527">
        <v>10100</v>
      </c>
      <c r="D4245" s="528">
        <v>3707.1</v>
      </c>
      <c r="E4245" s="27" t="s">
        <v>3083</v>
      </c>
      <c r="F4245" s="526" t="s">
        <v>3086</v>
      </c>
      <c r="G4245" s="28">
        <v>44857</v>
      </c>
      <c r="H4245" s="529">
        <v>18348894.850000001</v>
      </c>
      <c r="I4245" s="33">
        <v>0.04</v>
      </c>
      <c r="J4245" s="519">
        <v>593.08000000000004</v>
      </c>
      <c r="K4245" s="519">
        <v>14827</v>
      </c>
      <c r="L4245" s="519">
        <v>573402.96</v>
      </c>
      <c r="M4245" s="520" t="str">
        <f>TEXT(Table2[[#This Row],[Gd.Dt]],"mmm-yy")</f>
        <v>Oct-22</v>
      </c>
      <c r="N4245" s="47" t="str">
        <f>MID(Table2[[#This Row],[BE]],6,2)</f>
        <v>IB</v>
      </c>
      <c r="O4245" s="47" t="str">
        <f>IF(Table2[[#This Row],[Type]]="IB","EOU",IF(Table2[[#This Row],[Type]]="MB","Local","492"))</f>
        <v>EOU</v>
      </c>
      <c r="P4245" s="47">
        <f>ROUND(Table2[[#This Row],[Cons]]/Table2[[#This Row],[Qty.]],5)</f>
        <v>0.04</v>
      </c>
      <c r="Q4245" s="47" t="b">
        <f>EXACT(Table2[[#This Row],[rate]],Table2[[#This Row],[Check]])</f>
        <v>1</v>
      </c>
      <c r="R4245" s="47"/>
      <c r="S4245" s="47" t="str">
        <f>IF(Table2[[#This Row],[SRO]]="EOU",VLOOKUP(Table2[[#This Row],[BE]],[2]GD.List!$C$3:$N$5014,12,0),IF(Table2[[#This Row],[SRO]]="Local","Polyester Staple Fibre","SRO 492"))</f>
        <v>Textile Chemical</v>
      </c>
    </row>
    <row r="4246" spans="1:19" x14ac:dyDescent="0.25">
      <c r="A4246" s="116" t="s">
        <v>1</v>
      </c>
      <c r="B4246" s="116" t="s">
        <v>3090</v>
      </c>
      <c r="C4246" s="165">
        <v>7072</v>
      </c>
      <c r="D4246" s="117">
        <v>2701.12</v>
      </c>
      <c r="E4246" s="147" t="s">
        <v>3095</v>
      </c>
      <c r="F4246" s="116" t="s">
        <v>3097</v>
      </c>
      <c r="G4246" s="471">
        <v>44859</v>
      </c>
      <c r="H4246" s="82">
        <v>11773654.74</v>
      </c>
      <c r="I4246" s="197">
        <v>0.8</v>
      </c>
      <c r="J4246" s="15">
        <v>4424.8</v>
      </c>
      <c r="K4246" s="15">
        <v>5531</v>
      </c>
      <c r="L4246" s="15">
        <v>8802732.5199999996</v>
      </c>
      <c r="M4246" s="66" t="str">
        <f>TEXT(Table2[[#This Row],[Gd.Dt]],"mmm-yy")</f>
        <v>Oct-22</v>
      </c>
      <c r="N4246" s="46" t="str">
        <f>MID(Table2[[#This Row],[BE]],6,2)</f>
        <v>IB</v>
      </c>
      <c r="O4246" s="46" t="str">
        <f>IF(Table2[[#This Row],[Type]]="IB","EOU",IF(Table2[[#This Row],[Type]]="MB","Local","492"))</f>
        <v>EOU</v>
      </c>
      <c r="P4246" s="46">
        <f>ROUND(Table2[[#This Row],[Cons]]/Table2[[#This Row],[Qty.]],5)</f>
        <v>0.8</v>
      </c>
      <c r="Q4246" s="46" t="b">
        <f>EXACT(Table2[[#This Row],[rate]],Table2[[#This Row],[Check]])</f>
        <v>1</v>
      </c>
      <c r="R4246" s="46"/>
      <c r="S4246" s="46" t="str">
        <f>IF(Table2[[#This Row],[SRO]]="EOU",VLOOKUP(Table2[[#This Row],[BE]],[2]GD.List!$C$3:$N$5014,12,0),IF(Table2[[#This Row],[SRO]]="Local","Polyester Staple Fibre","SRO 492"))</f>
        <v>Textile Coal</v>
      </c>
    </row>
    <row r="4247" spans="1:19" x14ac:dyDescent="0.25">
      <c r="A4247" s="116" t="s">
        <v>1</v>
      </c>
      <c r="B4247" s="116" t="s">
        <v>3091</v>
      </c>
      <c r="C4247" s="165">
        <v>9264</v>
      </c>
      <c r="D4247" s="117">
        <v>2701.12</v>
      </c>
      <c r="E4247" s="147" t="s">
        <v>3096</v>
      </c>
      <c r="F4247" s="116" t="s">
        <v>3098</v>
      </c>
      <c r="G4247" s="471">
        <v>44859</v>
      </c>
      <c r="H4247" s="82">
        <v>15422984.109999999</v>
      </c>
      <c r="I4247" s="197">
        <v>0.8</v>
      </c>
      <c r="J4247" s="15">
        <v>5868</v>
      </c>
      <c r="K4247" s="15">
        <v>7335</v>
      </c>
      <c r="L4247" s="15">
        <v>11531203.07</v>
      </c>
      <c r="M4247" s="66" t="str">
        <f>TEXT(Table2[[#This Row],[Gd.Dt]],"mmm-yy")</f>
        <v>Oct-22</v>
      </c>
      <c r="N4247" s="46" t="str">
        <f>MID(Table2[[#This Row],[BE]],6,2)</f>
        <v>IB</v>
      </c>
      <c r="O4247" s="46" t="str">
        <f>IF(Table2[[#This Row],[Type]]="IB","EOU",IF(Table2[[#This Row],[Type]]="MB","Local","492"))</f>
        <v>EOU</v>
      </c>
      <c r="P4247" s="46">
        <f>ROUND(Table2[[#This Row],[Cons]]/Table2[[#This Row],[Qty.]],5)</f>
        <v>0.8</v>
      </c>
      <c r="Q4247" s="46" t="b">
        <f>EXACT(Table2[[#This Row],[rate]],Table2[[#This Row],[Check]])</f>
        <v>1</v>
      </c>
      <c r="R4247" s="46"/>
      <c r="S4247" s="46" t="str">
        <f>IF(Table2[[#This Row],[SRO]]="EOU",VLOOKUP(Table2[[#This Row],[BE]],[2]GD.List!$C$3:$N$5014,12,0),IF(Table2[[#This Row],[SRO]]="Local","Polyester Staple Fibre","SRO 492"))</f>
        <v>Textile Coal</v>
      </c>
    </row>
    <row r="4248" spans="1:19" x14ac:dyDescent="0.25">
      <c r="A4248" s="116" t="s">
        <v>1</v>
      </c>
      <c r="B4248" s="116" t="s">
        <v>3089</v>
      </c>
      <c r="C4248" s="165">
        <v>8280</v>
      </c>
      <c r="D4248" s="117">
        <v>2701.12</v>
      </c>
      <c r="E4248" s="147" t="s">
        <v>3094</v>
      </c>
      <c r="F4248" s="116" t="s">
        <v>3099</v>
      </c>
      <c r="G4248" s="471">
        <v>44859</v>
      </c>
      <c r="H4248" s="82">
        <v>7654384.6500000004</v>
      </c>
      <c r="I4248" s="197">
        <v>0.8</v>
      </c>
      <c r="J4248" s="15">
        <v>2798.3999999999996</v>
      </c>
      <c r="K4248" s="15">
        <v>3498</v>
      </c>
      <c r="L4248" s="15">
        <v>5149685.53</v>
      </c>
      <c r="M4248" s="66" t="str">
        <f>TEXT(Table2[[#This Row],[Gd.Dt]],"mmm-yy")</f>
        <v>Oct-22</v>
      </c>
      <c r="N4248" s="46" t="str">
        <f>MID(Table2[[#This Row],[BE]],6,2)</f>
        <v>IB</v>
      </c>
      <c r="O4248" s="46" t="str">
        <f>IF(Table2[[#This Row],[Type]]="IB","EOU",IF(Table2[[#This Row],[Type]]="MB","Local","492"))</f>
        <v>EOU</v>
      </c>
      <c r="P4248" s="46">
        <f>ROUND(Table2[[#This Row],[Cons]]/Table2[[#This Row],[Qty.]],5)</f>
        <v>0.8</v>
      </c>
      <c r="Q4248" s="46" t="b">
        <f>EXACT(Table2[[#This Row],[rate]],Table2[[#This Row],[Check]])</f>
        <v>1</v>
      </c>
      <c r="R4248" s="46"/>
      <c r="S4248" s="46" t="str">
        <f>IF(Table2[[#This Row],[SRO]]="EOU",VLOOKUP(Table2[[#This Row],[BE]],[2]GD.List!$C$3:$N$5014,12,0),IF(Table2[[#This Row],[SRO]]="Local","Polyester Staple Fibre","SRO 492"))</f>
        <v>Textile Coal</v>
      </c>
    </row>
    <row r="4249" spans="1:19" x14ac:dyDescent="0.25">
      <c r="A4249" s="120" t="s">
        <v>1</v>
      </c>
      <c r="B4249" s="116" t="s">
        <v>3088</v>
      </c>
      <c r="C4249" s="165">
        <v>21464</v>
      </c>
      <c r="D4249" s="117">
        <v>2701.12</v>
      </c>
      <c r="E4249" s="147" t="s">
        <v>3092</v>
      </c>
      <c r="F4249" s="116" t="s">
        <v>3100</v>
      </c>
      <c r="G4249" s="471">
        <v>44859</v>
      </c>
      <c r="H4249" s="82">
        <v>26625753.390000001</v>
      </c>
      <c r="I4249" s="197">
        <v>0.8</v>
      </c>
      <c r="J4249" s="15">
        <v>7422.4</v>
      </c>
      <c r="K4249" s="15">
        <v>9278</v>
      </c>
      <c r="L4249" s="15">
        <v>8560504.1600000001</v>
      </c>
      <c r="M4249" s="66" t="str">
        <f>TEXT(Table2[[#This Row],[Gd.Dt]],"mmm-yy")</f>
        <v>Oct-22</v>
      </c>
      <c r="N4249" s="46" t="str">
        <f>MID(Table2[[#This Row],[BE]],6,2)</f>
        <v>IB</v>
      </c>
      <c r="O4249" s="46" t="str">
        <f>IF(Table2[[#This Row],[Type]]="IB","EOU",IF(Table2[[#This Row],[Type]]="MB","Local","492"))</f>
        <v>EOU</v>
      </c>
      <c r="P4249" s="46">
        <f>ROUND(Table2[[#This Row],[Cons]]/Table2[[#This Row],[Qty.]],5)</f>
        <v>0.8</v>
      </c>
      <c r="Q4249" s="46" t="b">
        <f>EXACT(Table2[[#This Row],[rate]],Table2[[#This Row],[Check]])</f>
        <v>1</v>
      </c>
      <c r="R4249" s="46"/>
      <c r="S4249" s="46" t="str">
        <f>IF(Table2[[#This Row],[SRO]]="EOU",VLOOKUP(Table2[[#This Row],[BE]],[2]GD.List!$C$3:$N$5014,12,0),IF(Table2[[#This Row],[SRO]]="Local","Polyester Staple Fibre","SRO 492"))</f>
        <v>Textile Coal</v>
      </c>
    </row>
    <row r="4250" spans="1:19" x14ac:dyDescent="0.25">
      <c r="A4250" s="119" t="s">
        <v>1882</v>
      </c>
      <c r="B4250" s="116" t="s">
        <v>3090</v>
      </c>
      <c r="C4250" s="165">
        <v>7072</v>
      </c>
      <c r="D4250" s="117">
        <v>3402.42</v>
      </c>
      <c r="E4250" s="147" t="s">
        <v>3095</v>
      </c>
      <c r="F4250" s="116" t="s">
        <v>3097</v>
      </c>
      <c r="G4250" s="471">
        <v>44859</v>
      </c>
      <c r="H4250" s="82">
        <v>11773654.74</v>
      </c>
      <c r="I4250" s="197">
        <v>0.04</v>
      </c>
      <c r="J4250" s="15">
        <v>221.24</v>
      </c>
      <c r="K4250" s="15">
        <v>5531</v>
      </c>
      <c r="L4250" s="15">
        <v>440136.63</v>
      </c>
      <c r="M4250" s="66" t="str">
        <f>TEXT(Table2[[#This Row],[Gd.Dt]],"mmm-yy")</f>
        <v>Oct-22</v>
      </c>
      <c r="N4250" s="46" t="str">
        <f>MID(Table2[[#This Row],[BE]],6,2)</f>
        <v>IB</v>
      </c>
      <c r="O4250" s="46" t="str">
        <f>IF(Table2[[#This Row],[Type]]="IB","EOU",IF(Table2[[#This Row],[Type]]="MB","Local","492"))</f>
        <v>EOU</v>
      </c>
      <c r="P4250" s="46">
        <f>ROUND(Table2[[#This Row],[Cons]]/Table2[[#This Row],[Qty.]],5)</f>
        <v>0.04</v>
      </c>
      <c r="Q4250" s="46" t="b">
        <f>EXACT(Table2[[#This Row],[rate]],Table2[[#This Row],[Check]])</f>
        <v>1</v>
      </c>
      <c r="R4250" s="46"/>
      <c r="S4250" s="46" t="str">
        <f>IF(Table2[[#This Row],[SRO]]="EOU",VLOOKUP(Table2[[#This Row],[BE]],[2]GD.List!$C$3:$N$5014,12,0),IF(Table2[[#This Row],[SRO]]="Local","Polyester Staple Fibre","SRO 492"))</f>
        <v>Textile Chemical</v>
      </c>
    </row>
    <row r="4251" spans="1:19" x14ac:dyDescent="0.25">
      <c r="A4251" s="120" t="s">
        <v>1882</v>
      </c>
      <c r="B4251" s="116" t="s">
        <v>3091</v>
      </c>
      <c r="C4251" s="165">
        <v>9264</v>
      </c>
      <c r="D4251" s="117">
        <v>3402.42</v>
      </c>
      <c r="E4251" s="147" t="s">
        <v>3096</v>
      </c>
      <c r="F4251" s="116" t="s">
        <v>3098</v>
      </c>
      <c r="G4251" s="471">
        <v>44859</v>
      </c>
      <c r="H4251" s="82">
        <v>15422984.109999999</v>
      </c>
      <c r="I4251" s="197">
        <v>0.04</v>
      </c>
      <c r="J4251" s="15">
        <v>293.39999999999998</v>
      </c>
      <c r="K4251" s="15">
        <v>7335</v>
      </c>
      <c r="L4251" s="15">
        <v>576560.15</v>
      </c>
      <c r="M4251" s="66" t="str">
        <f>TEXT(Table2[[#This Row],[Gd.Dt]],"mmm-yy")</f>
        <v>Oct-22</v>
      </c>
      <c r="N4251" s="46" t="str">
        <f>MID(Table2[[#This Row],[BE]],6,2)</f>
        <v>IB</v>
      </c>
      <c r="O4251" s="46" t="str">
        <f>IF(Table2[[#This Row],[Type]]="IB","EOU",IF(Table2[[#This Row],[Type]]="MB","Local","492"))</f>
        <v>EOU</v>
      </c>
      <c r="P4251" s="46">
        <f>ROUND(Table2[[#This Row],[Cons]]/Table2[[#This Row],[Qty.]],5)</f>
        <v>0.04</v>
      </c>
      <c r="Q4251" s="46" t="b">
        <f>EXACT(Table2[[#This Row],[rate]],Table2[[#This Row],[Check]])</f>
        <v>1</v>
      </c>
      <c r="R4251" s="46"/>
      <c r="S4251" s="46" t="str">
        <f>IF(Table2[[#This Row],[SRO]]="EOU",VLOOKUP(Table2[[#This Row],[BE]],[2]GD.List!$C$3:$N$5014,12,0),IF(Table2[[#This Row],[SRO]]="Local","Polyester Staple Fibre","SRO 492"))</f>
        <v>Textile Chemical</v>
      </c>
    </row>
    <row r="4252" spans="1:19" x14ac:dyDescent="0.25">
      <c r="A4252" s="119" t="s">
        <v>2084</v>
      </c>
      <c r="B4252" s="116" t="s">
        <v>3089</v>
      </c>
      <c r="C4252" s="165">
        <v>8280</v>
      </c>
      <c r="D4252" s="117">
        <v>3402.42</v>
      </c>
      <c r="E4252" s="147" t="s">
        <v>3094</v>
      </c>
      <c r="F4252" s="116" t="s">
        <v>3099</v>
      </c>
      <c r="G4252" s="471">
        <v>44859</v>
      </c>
      <c r="H4252" s="82">
        <v>7654384.6500000004</v>
      </c>
      <c r="I4252" s="197">
        <v>0.04</v>
      </c>
      <c r="J4252" s="15">
        <v>78.92</v>
      </c>
      <c r="K4252" s="15">
        <v>1973</v>
      </c>
      <c r="L4252" s="15">
        <v>138346.84</v>
      </c>
      <c r="M4252" s="66" t="str">
        <f>TEXT(Table2[[#This Row],[Gd.Dt]],"mmm-yy")</f>
        <v>Oct-22</v>
      </c>
      <c r="N4252" s="46" t="str">
        <f>MID(Table2[[#This Row],[BE]],6,2)</f>
        <v>IB</v>
      </c>
      <c r="O4252" s="46" t="str">
        <f>IF(Table2[[#This Row],[Type]]="IB","EOU",IF(Table2[[#This Row],[Type]]="MB","Local","492"))</f>
        <v>EOU</v>
      </c>
      <c r="P4252" s="46">
        <f>ROUND(Table2[[#This Row],[Cons]]/Table2[[#This Row],[Qty.]],5)</f>
        <v>0.04</v>
      </c>
      <c r="Q4252" s="46" t="b">
        <f>EXACT(Table2[[#This Row],[rate]],Table2[[#This Row],[Check]])</f>
        <v>1</v>
      </c>
      <c r="R4252" s="46"/>
      <c r="S4252" s="46" t="str">
        <f>IF(Table2[[#This Row],[SRO]]="EOU",VLOOKUP(Table2[[#This Row],[BE]],[2]GD.List!$C$3:$N$5014,12,0),IF(Table2[[#This Row],[SRO]]="Local","Polyester Staple Fibre","SRO 492"))</f>
        <v>Textile Chemical</v>
      </c>
    </row>
    <row r="4253" spans="1:19" x14ac:dyDescent="0.25">
      <c r="A4253" s="120" t="s">
        <v>2084</v>
      </c>
      <c r="B4253" s="116" t="s">
        <v>3088</v>
      </c>
      <c r="C4253" s="165">
        <v>21464</v>
      </c>
      <c r="D4253" s="117">
        <v>3402.42</v>
      </c>
      <c r="E4253" s="147" t="s">
        <v>3092</v>
      </c>
      <c r="F4253" s="116" t="s">
        <v>3100</v>
      </c>
      <c r="G4253" s="471">
        <v>44859</v>
      </c>
      <c r="H4253" s="82">
        <v>26625753.390000001</v>
      </c>
      <c r="I4253" s="197">
        <v>0.04</v>
      </c>
      <c r="J4253" s="15">
        <v>371.12</v>
      </c>
      <c r="K4253" s="15">
        <v>9278</v>
      </c>
      <c r="L4253" s="15">
        <v>428025.21</v>
      </c>
      <c r="M4253" s="66" t="str">
        <f>TEXT(Table2[[#This Row],[Gd.Dt]],"mmm-yy")</f>
        <v>Oct-22</v>
      </c>
      <c r="N4253" s="46" t="str">
        <f>MID(Table2[[#This Row],[BE]],6,2)</f>
        <v>IB</v>
      </c>
      <c r="O4253" s="46" t="str">
        <f>IF(Table2[[#This Row],[Type]]="IB","EOU",IF(Table2[[#This Row],[Type]]="MB","Local","492"))</f>
        <v>EOU</v>
      </c>
      <c r="P4253" s="46">
        <f>ROUND(Table2[[#This Row],[Cons]]/Table2[[#This Row],[Qty.]],5)</f>
        <v>0.04</v>
      </c>
      <c r="Q4253" s="46" t="b">
        <f>EXACT(Table2[[#This Row],[rate]],Table2[[#This Row],[Check]])</f>
        <v>1</v>
      </c>
      <c r="R4253" s="46"/>
      <c r="S4253" s="46" t="str">
        <f>IF(Table2[[#This Row],[SRO]]="EOU",VLOOKUP(Table2[[#This Row],[BE]],[2]GD.List!$C$3:$N$5014,12,0),IF(Table2[[#This Row],[SRO]]="Local","Polyester Staple Fibre","SRO 492"))</f>
        <v>Textile Chemical</v>
      </c>
    </row>
    <row r="4254" spans="1:19" x14ac:dyDescent="0.25">
      <c r="A4254" s="120" t="s">
        <v>2355</v>
      </c>
      <c r="B4254" s="116" t="s">
        <v>3088</v>
      </c>
      <c r="C4254" s="165">
        <v>21464</v>
      </c>
      <c r="D4254" s="117">
        <v>9606.1</v>
      </c>
      <c r="E4254" s="147" t="s">
        <v>3092</v>
      </c>
      <c r="F4254" s="116" t="s">
        <v>3100</v>
      </c>
      <c r="G4254" s="471">
        <v>44859</v>
      </c>
      <c r="H4254" s="82">
        <v>26625753.390000001</v>
      </c>
      <c r="I4254" s="197">
        <v>1</v>
      </c>
      <c r="J4254" s="15">
        <v>5</v>
      </c>
      <c r="K4254" s="15">
        <v>5</v>
      </c>
      <c r="L4254" s="15">
        <v>4425919.3690999998</v>
      </c>
      <c r="M4254" s="66" t="str">
        <f>TEXT(Table2[[#This Row],[Gd.Dt]],"mmm-yy")</f>
        <v>Oct-22</v>
      </c>
      <c r="N4254" s="46" t="str">
        <f>MID(Table2[[#This Row],[BE]],6,2)</f>
        <v>TI</v>
      </c>
      <c r="O4254" s="46" t="str">
        <f>IF(Table2[[#This Row],[Type]]="IB","EOU",IF(Table2[[#This Row],[Type]]="MB","Local","492"))</f>
        <v>492</v>
      </c>
      <c r="P4254" s="46">
        <f>ROUND(Table2[[#This Row],[Cons]]/Table2[[#This Row],[Qty.]],5)</f>
        <v>1</v>
      </c>
      <c r="Q4254" s="46" t="b">
        <f>EXACT(Table2[[#This Row],[rate]],Table2[[#This Row],[Check]])</f>
        <v>1</v>
      </c>
      <c r="R4254" s="46"/>
      <c r="S4254" s="46" t="str">
        <f>IF(Table2[[#This Row],[SRO]]="EOU",VLOOKUP(Table2[[#This Row],[BE]],[2]GD.List!$C$3:$N$5014,12,0),IF(Table2[[#This Row],[SRO]]="Local","Polyester Staple Fibre","SRO 492"))</f>
        <v>SRO 492</v>
      </c>
    </row>
    <row r="4255" spans="1:19" x14ac:dyDescent="0.25">
      <c r="A4255" s="119" t="s">
        <v>2672</v>
      </c>
      <c r="B4255" s="116" t="s">
        <v>3090</v>
      </c>
      <c r="C4255" s="165">
        <v>7072</v>
      </c>
      <c r="D4255" s="117">
        <v>3402.9</v>
      </c>
      <c r="E4255" s="147" t="s">
        <v>3095</v>
      </c>
      <c r="F4255" s="116" t="s">
        <v>3097</v>
      </c>
      <c r="G4255" s="471">
        <v>44859</v>
      </c>
      <c r="H4255" s="82">
        <v>11773654.74</v>
      </c>
      <c r="I4255" s="197">
        <v>7.0000000000000007E-2</v>
      </c>
      <c r="J4255" s="15">
        <v>387.17</v>
      </c>
      <c r="K4255" s="15">
        <v>5531</v>
      </c>
      <c r="L4255" s="15">
        <v>770239.1</v>
      </c>
      <c r="M4255" s="66" t="str">
        <f>TEXT(Table2[[#This Row],[Gd.Dt]],"mmm-yy")</f>
        <v>Oct-22</v>
      </c>
      <c r="N4255" s="46" t="str">
        <f>MID(Table2[[#This Row],[BE]],6,2)</f>
        <v>IB</v>
      </c>
      <c r="O4255" s="46" t="str">
        <f>IF(Table2[[#This Row],[Type]]="IB","EOU",IF(Table2[[#This Row],[Type]]="MB","Local","492"))</f>
        <v>EOU</v>
      </c>
      <c r="P4255" s="46">
        <f>ROUND(Table2[[#This Row],[Cons]]/Table2[[#This Row],[Qty.]],5)</f>
        <v>7.0000000000000007E-2</v>
      </c>
      <c r="Q4255" s="46" t="b">
        <f>EXACT(Table2[[#This Row],[rate]],Table2[[#This Row],[Check]])</f>
        <v>1</v>
      </c>
      <c r="R4255" s="46"/>
      <c r="S4255" s="46" t="str">
        <f>IF(Table2[[#This Row],[SRO]]="EOU",VLOOKUP(Table2[[#This Row],[BE]],[2]GD.List!$C$3:$N$5014,12,0),IF(Table2[[#This Row],[SRO]]="Local","Polyester Staple Fibre","SRO 492"))</f>
        <v>Textile Chemical</v>
      </c>
    </row>
    <row r="4256" spans="1:19" x14ac:dyDescent="0.25">
      <c r="A4256" s="120" t="s">
        <v>2672</v>
      </c>
      <c r="B4256" s="116" t="s">
        <v>3091</v>
      </c>
      <c r="C4256" s="165">
        <v>9264</v>
      </c>
      <c r="D4256" s="117">
        <v>3402.9</v>
      </c>
      <c r="E4256" s="147" t="s">
        <v>3096</v>
      </c>
      <c r="F4256" s="116" t="s">
        <v>3098</v>
      </c>
      <c r="G4256" s="471">
        <v>44859</v>
      </c>
      <c r="H4256" s="82">
        <v>15422984.109999999</v>
      </c>
      <c r="I4256" s="197">
        <v>7.0000000000000007E-2</v>
      </c>
      <c r="J4256" s="15">
        <v>513.45000000000005</v>
      </c>
      <c r="K4256" s="15">
        <v>7335</v>
      </c>
      <c r="L4256" s="15">
        <v>1008980.27</v>
      </c>
      <c r="M4256" s="66" t="str">
        <f>TEXT(Table2[[#This Row],[Gd.Dt]],"mmm-yy")</f>
        <v>Oct-22</v>
      </c>
      <c r="N4256" s="46" t="str">
        <f>MID(Table2[[#This Row],[BE]],6,2)</f>
        <v>IB</v>
      </c>
      <c r="O4256" s="46" t="str">
        <f>IF(Table2[[#This Row],[Type]]="IB","EOU",IF(Table2[[#This Row],[Type]]="MB","Local","492"))</f>
        <v>EOU</v>
      </c>
      <c r="P4256" s="46">
        <f>ROUND(Table2[[#This Row],[Cons]]/Table2[[#This Row],[Qty.]],5)</f>
        <v>7.0000000000000007E-2</v>
      </c>
      <c r="Q4256" s="46" t="b">
        <f>EXACT(Table2[[#This Row],[rate]],Table2[[#This Row],[Check]])</f>
        <v>1</v>
      </c>
      <c r="R4256" s="46"/>
      <c r="S4256" s="46" t="str">
        <f>IF(Table2[[#This Row],[SRO]]="EOU",VLOOKUP(Table2[[#This Row],[BE]],[2]GD.List!$C$3:$N$5014,12,0),IF(Table2[[#This Row],[SRO]]="Local","Polyester Staple Fibre","SRO 492"))</f>
        <v>Textile Chemical</v>
      </c>
    </row>
    <row r="4257" spans="1:19" x14ac:dyDescent="0.25">
      <c r="A4257" s="119" t="s">
        <v>2904</v>
      </c>
      <c r="B4257" s="116" t="s">
        <v>3090</v>
      </c>
      <c r="C4257" s="165">
        <v>7072</v>
      </c>
      <c r="D4257" s="117">
        <v>4810.29</v>
      </c>
      <c r="E4257" s="147" t="s">
        <v>3095</v>
      </c>
      <c r="F4257" s="116" t="s">
        <v>3097</v>
      </c>
      <c r="G4257" s="471">
        <v>44859</v>
      </c>
      <c r="H4257" s="82">
        <v>11773654.74</v>
      </c>
      <c r="I4257" s="197">
        <v>0.06</v>
      </c>
      <c r="J4257" s="15">
        <v>331.86</v>
      </c>
      <c r="K4257" s="15">
        <v>5531</v>
      </c>
      <c r="L4257" s="15">
        <v>660204.93999999994</v>
      </c>
      <c r="M4257" s="66" t="str">
        <f>TEXT(Table2[[#This Row],[Gd.Dt]],"mmm-yy")</f>
        <v>Oct-22</v>
      </c>
      <c r="N4257" s="46" t="str">
        <f>MID(Table2[[#This Row],[BE]],6,2)</f>
        <v>IB</v>
      </c>
      <c r="O4257" s="46" t="str">
        <f>IF(Table2[[#This Row],[Type]]="IB","EOU",IF(Table2[[#This Row],[Type]]="MB","Local","492"))</f>
        <v>EOU</v>
      </c>
      <c r="P4257" s="46">
        <f>ROUND(Table2[[#This Row],[Cons]]/Table2[[#This Row],[Qty.]],5)</f>
        <v>0.06</v>
      </c>
      <c r="Q4257" s="46" t="b">
        <f>EXACT(Table2[[#This Row],[rate]],Table2[[#This Row],[Check]])</f>
        <v>1</v>
      </c>
      <c r="R4257" s="46"/>
      <c r="S4257" s="46" t="str">
        <f>IF(Table2[[#This Row],[SRO]]="EOU",VLOOKUP(Table2[[#This Row],[BE]],[2]GD.List!$C$3:$N$5014,12,0),IF(Table2[[#This Row],[SRO]]="Local","Polyester Staple Fibre","SRO 492"))</f>
        <v>Packing Material</v>
      </c>
    </row>
    <row r="4258" spans="1:19" x14ac:dyDescent="0.25">
      <c r="A4258" s="119" t="s">
        <v>2904</v>
      </c>
      <c r="B4258" s="116" t="s">
        <v>3091</v>
      </c>
      <c r="C4258" s="165">
        <v>9264</v>
      </c>
      <c r="D4258" s="117">
        <v>4810.29</v>
      </c>
      <c r="E4258" s="147" t="s">
        <v>3096</v>
      </c>
      <c r="F4258" s="116" t="s">
        <v>3098</v>
      </c>
      <c r="G4258" s="471">
        <v>44859</v>
      </c>
      <c r="H4258" s="82">
        <v>15422984.109999999</v>
      </c>
      <c r="I4258" s="197">
        <v>0.06</v>
      </c>
      <c r="J4258" s="15">
        <v>440.1</v>
      </c>
      <c r="K4258" s="15">
        <v>7335</v>
      </c>
      <c r="L4258" s="15">
        <v>864840.23</v>
      </c>
      <c r="M4258" s="66" t="str">
        <f>TEXT(Table2[[#This Row],[Gd.Dt]],"mmm-yy")</f>
        <v>Oct-22</v>
      </c>
      <c r="N4258" s="46" t="str">
        <f>MID(Table2[[#This Row],[BE]],6,2)</f>
        <v>IB</v>
      </c>
      <c r="O4258" s="46" t="str">
        <f>IF(Table2[[#This Row],[Type]]="IB","EOU",IF(Table2[[#This Row],[Type]]="MB","Local","492"))</f>
        <v>EOU</v>
      </c>
      <c r="P4258" s="46">
        <f>ROUND(Table2[[#This Row],[Cons]]/Table2[[#This Row],[Qty.]],5)</f>
        <v>0.06</v>
      </c>
      <c r="Q4258" s="46" t="b">
        <f>EXACT(Table2[[#This Row],[rate]],Table2[[#This Row],[Check]])</f>
        <v>1</v>
      </c>
      <c r="R4258" s="46"/>
      <c r="S4258" s="46" t="str">
        <f>IF(Table2[[#This Row],[SRO]]="EOU",VLOOKUP(Table2[[#This Row],[BE]],[2]GD.List!$C$3:$N$5014,12,0),IF(Table2[[#This Row],[SRO]]="Local","Polyester Staple Fibre","SRO 492"))</f>
        <v>Packing Material</v>
      </c>
    </row>
    <row r="4259" spans="1:19" x14ac:dyDescent="0.25">
      <c r="A4259" s="119" t="s">
        <v>2904</v>
      </c>
      <c r="B4259" s="116" t="s">
        <v>3089</v>
      </c>
      <c r="C4259" s="165">
        <v>8280</v>
      </c>
      <c r="D4259" s="117">
        <v>4810.29</v>
      </c>
      <c r="E4259" s="147" t="s">
        <v>3094</v>
      </c>
      <c r="F4259" s="116" t="s">
        <v>3099</v>
      </c>
      <c r="G4259" s="471">
        <v>44859</v>
      </c>
      <c r="H4259" s="82">
        <v>7654384.6500000004</v>
      </c>
      <c r="I4259" s="197">
        <v>0.06</v>
      </c>
      <c r="J4259" s="15">
        <v>209.88</v>
      </c>
      <c r="K4259" s="15">
        <v>3498</v>
      </c>
      <c r="L4259" s="15">
        <v>386226.41000000003</v>
      </c>
      <c r="M4259" s="66" t="str">
        <f>TEXT(Table2[[#This Row],[Gd.Dt]],"mmm-yy")</f>
        <v>Oct-22</v>
      </c>
      <c r="N4259" s="46" t="str">
        <f>MID(Table2[[#This Row],[BE]],6,2)</f>
        <v>IB</v>
      </c>
      <c r="O4259" s="46" t="str">
        <f>IF(Table2[[#This Row],[Type]]="IB","EOU",IF(Table2[[#This Row],[Type]]="MB","Local","492"))</f>
        <v>EOU</v>
      </c>
      <c r="P4259" s="46">
        <f>ROUND(Table2[[#This Row],[Cons]]/Table2[[#This Row],[Qty.]],5)</f>
        <v>0.06</v>
      </c>
      <c r="Q4259" s="46" t="b">
        <f>EXACT(Table2[[#This Row],[rate]],Table2[[#This Row],[Check]])</f>
        <v>1</v>
      </c>
      <c r="R4259" s="46"/>
      <c r="S4259" s="46" t="str">
        <f>IF(Table2[[#This Row],[SRO]]="EOU",VLOOKUP(Table2[[#This Row],[BE]],[2]GD.List!$C$3:$N$5014,12,0),IF(Table2[[#This Row],[SRO]]="Local","Polyester Staple Fibre","SRO 492"))</f>
        <v>Packing Material</v>
      </c>
    </row>
    <row r="4260" spans="1:19" x14ac:dyDescent="0.25">
      <c r="A4260" s="120" t="s">
        <v>2904</v>
      </c>
      <c r="B4260" s="116" t="s">
        <v>3088</v>
      </c>
      <c r="C4260" s="165">
        <v>21464</v>
      </c>
      <c r="D4260" s="117">
        <v>4810.29</v>
      </c>
      <c r="E4260" s="147" t="s">
        <v>3092</v>
      </c>
      <c r="F4260" s="116" t="s">
        <v>3100</v>
      </c>
      <c r="G4260" s="471">
        <v>44859</v>
      </c>
      <c r="H4260" s="82">
        <v>26625753.390000001</v>
      </c>
      <c r="I4260" s="197">
        <v>0.06</v>
      </c>
      <c r="J4260" s="15">
        <v>556.67999999999995</v>
      </c>
      <c r="K4260" s="15">
        <v>9278</v>
      </c>
      <c r="L4260" s="15">
        <v>642037.81000000006</v>
      </c>
      <c r="M4260" s="66" t="str">
        <f>TEXT(Table2[[#This Row],[Gd.Dt]],"mmm-yy")</f>
        <v>Oct-22</v>
      </c>
      <c r="N4260" s="46" t="str">
        <f>MID(Table2[[#This Row],[BE]],6,2)</f>
        <v>IB</v>
      </c>
      <c r="O4260" s="46" t="str">
        <f>IF(Table2[[#This Row],[Type]]="IB","EOU",IF(Table2[[#This Row],[Type]]="MB","Local","492"))</f>
        <v>EOU</v>
      </c>
      <c r="P4260" s="46">
        <f>ROUND(Table2[[#This Row],[Cons]]/Table2[[#This Row],[Qty.]],5)</f>
        <v>0.06</v>
      </c>
      <c r="Q4260" s="46" t="b">
        <f>EXACT(Table2[[#This Row],[rate]],Table2[[#This Row],[Check]])</f>
        <v>1</v>
      </c>
      <c r="R4260" s="46"/>
      <c r="S4260" s="46" t="str">
        <f>IF(Table2[[#This Row],[SRO]]="EOU",VLOOKUP(Table2[[#This Row],[BE]],[2]GD.List!$C$3:$N$5014,12,0),IF(Table2[[#This Row],[SRO]]="Local","Polyester Staple Fibre","SRO 492"))</f>
        <v>Packing Material</v>
      </c>
    </row>
    <row r="4261" spans="1:19" x14ac:dyDescent="0.25">
      <c r="A4261" s="119" t="s">
        <v>2984</v>
      </c>
      <c r="B4261" s="116" t="s">
        <v>3090</v>
      </c>
      <c r="C4261" s="165">
        <v>7072</v>
      </c>
      <c r="D4261" s="117">
        <v>3204.16</v>
      </c>
      <c r="E4261" s="147" t="s">
        <v>3095</v>
      </c>
      <c r="F4261" s="116" t="s">
        <v>3097</v>
      </c>
      <c r="G4261" s="471">
        <v>44859</v>
      </c>
      <c r="H4261" s="82">
        <v>11773654.74</v>
      </c>
      <c r="I4261" s="197">
        <v>7.0000000000000007E-2</v>
      </c>
      <c r="J4261" s="15">
        <v>387.17</v>
      </c>
      <c r="K4261" s="15">
        <v>5531</v>
      </c>
      <c r="L4261" s="15">
        <v>770239.1</v>
      </c>
      <c r="M4261" s="66" t="str">
        <f>TEXT(Table2[[#This Row],[Gd.Dt]],"mmm-yy")</f>
        <v>Oct-22</v>
      </c>
      <c r="N4261" s="46" t="str">
        <f>MID(Table2[[#This Row],[BE]],6,2)</f>
        <v>IB</v>
      </c>
      <c r="O4261" s="46" t="str">
        <f>IF(Table2[[#This Row],[Type]]="IB","EOU",IF(Table2[[#This Row],[Type]]="MB","Local","492"))</f>
        <v>EOU</v>
      </c>
      <c r="P4261" s="46">
        <f>ROUND(Table2[[#This Row],[Cons]]/Table2[[#This Row],[Qty.]],5)</f>
        <v>7.0000000000000007E-2</v>
      </c>
      <c r="Q4261" s="46" t="b">
        <f>EXACT(Table2[[#This Row],[rate]],Table2[[#This Row],[Check]])</f>
        <v>1</v>
      </c>
      <c r="R4261" s="46"/>
      <c r="S4261" s="46" t="str">
        <f>IF(Table2[[#This Row],[SRO]]="EOU",VLOOKUP(Table2[[#This Row],[BE]],[2]GD.List!$C$3:$N$5014,12,0),IF(Table2[[#This Row],[SRO]]="Local","Polyester Staple Fibre","SRO 492"))</f>
        <v>Textile Dyes</v>
      </c>
    </row>
    <row r="4262" spans="1:19" x14ac:dyDescent="0.25">
      <c r="A4262" s="120" t="s">
        <v>2984</v>
      </c>
      <c r="B4262" s="116" t="s">
        <v>3091</v>
      </c>
      <c r="C4262" s="165">
        <v>9264</v>
      </c>
      <c r="D4262" s="117">
        <v>3204.16</v>
      </c>
      <c r="E4262" s="147" t="s">
        <v>3096</v>
      </c>
      <c r="F4262" s="116" t="s">
        <v>3098</v>
      </c>
      <c r="G4262" s="471">
        <v>44859</v>
      </c>
      <c r="H4262" s="82">
        <v>15422984.109999999</v>
      </c>
      <c r="I4262" s="197">
        <v>7.0000000000000007E-2</v>
      </c>
      <c r="J4262" s="15">
        <v>513.45000000000005</v>
      </c>
      <c r="K4262" s="15">
        <v>7335</v>
      </c>
      <c r="L4262" s="15">
        <v>1008980.27</v>
      </c>
      <c r="M4262" s="66" t="str">
        <f>TEXT(Table2[[#This Row],[Gd.Dt]],"mmm-yy")</f>
        <v>Oct-22</v>
      </c>
      <c r="N4262" s="46" t="str">
        <f>MID(Table2[[#This Row],[BE]],6,2)</f>
        <v>IB</v>
      </c>
      <c r="O4262" s="46" t="str">
        <f>IF(Table2[[#This Row],[Type]]="IB","EOU",IF(Table2[[#This Row],[Type]]="MB","Local","492"))</f>
        <v>EOU</v>
      </c>
      <c r="P4262" s="46">
        <f>ROUND(Table2[[#This Row],[Cons]]/Table2[[#This Row],[Qty.]],5)</f>
        <v>7.0000000000000007E-2</v>
      </c>
      <c r="Q4262" s="46" t="b">
        <f>EXACT(Table2[[#This Row],[rate]],Table2[[#This Row],[Check]])</f>
        <v>1</v>
      </c>
      <c r="R4262" s="46"/>
      <c r="S4262" s="46" t="str">
        <f>IF(Table2[[#This Row],[SRO]]="EOU",VLOOKUP(Table2[[#This Row],[BE]],[2]GD.List!$C$3:$N$5014,12,0),IF(Table2[[#This Row],[SRO]]="Local","Polyester Staple Fibre","SRO 492"))</f>
        <v>Textile Dyes</v>
      </c>
    </row>
    <row r="4263" spans="1:19" x14ac:dyDescent="0.25">
      <c r="A4263" s="119" t="s">
        <v>3018</v>
      </c>
      <c r="B4263" s="116" t="s">
        <v>3090</v>
      </c>
      <c r="C4263" s="165">
        <v>7072</v>
      </c>
      <c r="D4263" s="117">
        <v>2847</v>
      </c>
      <c r="E4263" s="147" t="s">
        <v>3095</v>
      </c>
      <c r="F4263" s="116" t="s">
        <v>3097</v>
      </c>
      <c r="G4263" s="471">
        <v>44859</v>
      </c>
      <c r="H4263" s="82">
        <v>11773654.74</v>
      </c>
      <c r="I4263" s="197">
        <v>0.03</v>
      </c>
      <c r="J4263" s="15">
        <v>165.93</v>
      </c>
      <c r="K4263" s="15">
        <v>5531</v>
      </c>
      <c r="L4263" s="15">
        <v>330102.46999999997</v>
      </c>
      <c r="M4263" s="66" t="str">
        <f>TEXT(Table2[[#This Row],[Gd.Dt]],"mmm-yy")</f>
        <v>Oct-22</v>
      </c>
      <c r="N4263" s="46" t="str">
        <f>MID(Table2[[#This Row],[BE]],6,2)</f>
        <v>IB</v>
      </c>
      <c r="O4263" s="46" t="str">
        <f>IF(Table2[[#This Row],[Type]]="IB","EOU",IF(Table2[[#This Row],[Type]]="MB","Local","492"))</f>
        <v>EOU</v>
      </c>
      <c r="P4263" s="46">
        <f>ROUND(Table2[[#This Row],[Cons]]/Table2[[#This Row],[Qty.]],5)</f>
        <v>0.03</v>
      </c>
      <c r="Q4263" s="46" t="b">
        <f>EXACT(Table2[[#This Row],[rate]],Table2[[#This Row],[Check]])</f>
        <v>1</v>
      </c>
      <c r="R4263" s="46"/>
      <c r="S4263" s="46" t="str">
        <f>IF(Table2[[#This Row],[SRO]]="EOU",VLOOKUP(Table2[[#This Row],[BE]],[2]GD.List!$C$3:$N$5014,12,0),IF(Table2[[#This Row],[SRO]]="Local","Polyester Staple Fibre","SRO 492"))</f>
        <v>Textile Chemical</v>
      </c>
    </row>
    <row r="4264" spans="1:19" x14ac:dyDescent="0.25">
      <c r="A4264" s="119" t="s">
        <v>3018</v>
      </c>
      <c r="B4264" s="116" t="s">
        <v>3091</v>
      </c>
      <c r="C4264" s="165">
        <v>9264</v>
      </c>
      <c r="D4264" s="117">
        <v>2847</v>
      </c>
      <c r="E4264" s="147" t="s">
        <v>3096</v>
      </c>
      <c r="F4264" s="116" t="s">
        <v>3098</v>
      </c>
      <c r="G4264" s="471">
        <v>44859</v>
      </c>
      <c r="H4264" s="82">
        <v>15422984.109999999</v>
      </c>
      <c r="I4264" s="197">
        <v>0.03</v>
      </c>
      <c r="J4264" s="15">
        <v>220.05</v>
      </c>
      <c r="K4264" s="15">
        <v>7335</v>
      </c>
      <c r="L4264" s="15">
        <v>432420.12</v>
      </c>
      <c r="M4264" s="66" t="str">
        <f>TEXT(Table2[[#This Row],[Gd.Dt]],"mmm-yy")</f>
        <v>Oct-22</v>
      </c>
      <c r="N4264" s="46" t="str">
        <f>MID(Table2[[#This Row],[BE]],6,2)</f>
        <v>IB</v>
      </c>
      <c r="O4264" s="46" t="str">
        <f>IF(Table2[[#This Row],[Type]]="IB","EOU",IF(Table2[[#This Row],[Type]]="MB","Local","492"))</f>
        <v>EOU</v>
      </c>
      <c r="P4264" s="46">
        <f>ROUND(Table2[[#This Row],[Cons]]/Table2[[#This Row],[Qty.]],5)</f>
        <v>0.03</v>
      </c>
      <c r="Q4264" s="46" t="b">
        <f>EXACT(Table2[[#This Row],[rate]],Table2[[#This Row],[Check]])</f>
        <v>1</v>
      </c>
      <c r="R4264" s="46"/>
      <c r="S4264" s="46" t="str">
        <f>IF(Table2[[#This Row],[SRO]]="EOU",VLOOKUP(Table2[[#This Row],[BE]],[2]GD.List!$C$3:$N$5014,12,0),IF(Table2[[#This Row],[SRO]]="Local","Polyester Staple Fibre","SRO 492"))</f>
        <v>Textile Chemical</v>
      </c>
    </row>
    <row r="4265" spans="1:19" x14ac:dyDescent="0.25">
      <c r="A4265" s="119" t="s">
        <v>3018</v>
      </c>
      <c r="B4265" s="116" t="s">
        <v>3089</v>
      </c>
      <c r="C4265" s="165">
        <v>8280</v>
      </c>
      <c r="D4265" s="117">
        <v>2847</v>
      </c>
      <c r="E4265" s="147" t="s">
        <v>3094</v>
      </c>
      <c r="F4265" s="116" t="s">
        <v>3099</v>
      </c>
      <c r="G4265" s="471">
        <v>44859</v>
      </c>
      <c r="H4265" s="82">
        <v>7654384.6500000004</v>
      </c>
      <c r="I4265" s="197">
        <v>0.03</v>
      </c>
      <c r="J4265" s="15">
        <v>104.94</v>
      </c>
      <c r="K4265" s="15">
        <v>3498</v>
      </c>
      <c r="L4265" s="15">
        <v>193113.21</v>
      </c>
      <c r="M4265" s="66" t="str">
        <f>TEXT(Table2[[#This Row],[Gd.Dt]],"mmm-yy")</f>
        <v>Oct-22</v>
      </c>
      <c r="N4265" s="46" t="str">
        <f>MID(Table2[[#This Row],[BE]],6,2)</f>
        <v>IB</v>
      </c>
      <c r="O4265" s="46" t="str">
        <f>IF(Table2[[#This Row],[Type]]="IB","EOU",IF(Table2[[#This Row],[Type]]="MB","Local","492"))</f>
        <v>EOU</v>
      </c>
      <c r="P4265" s="46">
        <f>ROUND(Table2[[#This Row],[Cons]]/Table2[[#This Row],[Qty.]],5)</f>
        <v>0.03</v>
      </c>
      <c r="Q4265" s="46" t="b">
        <f>EXACT(Table2[[#This Row],[rate]],Table2[[#This Row],[Check]])</f>
        <v>1</v>
      </c>
      <c r="R4265" s="46"/>
      <c r="S4265" s="46" t="str">
        <f>IF(Table2[[#This Row],[SRO]]="EOU",VLOOKUP(Table2[[#This Row],[BE]],[2]GD.List!$C$3:$N$5014,12,0),IF(Table2[[#This Row],[SRO]]="Local","Polyester Staple Fibre","SRO 492"))</f>
        <v>Textile Chemical</v>
      </c>
    </row>
    <row r="4266" spans="1:19" x14ac:dyDescent="0.25">
      <c r="A4266" s="120" t="s">
        <v>3018</v>
      </c>
      <c r="B4266" s="116" t="s">
        <v>3088</v>
      </c>
      <c r="C4266" s="165">
        <v>21464</v>
      </c>
      <c r="D4266" s="117">
        <v>2847</v>
      </c>
      <c r="E4266" s="147" t="s">
        <v>3092</v>
      </c>
      <c r="F4266" s="116" t="s">
        <v>3100</v>
      </c>
      <c r="G4266" s="471">
        <v>44859</v>
      </c>
      <c r="H4266" s="82">
        <v>26625753.390000001</v>
      </c>
      <c r="I4266" s="197">
        <v>0.03</v>
      </c>
      <c r="J4266" s="15">
        <v>278.33999999999997</v>
      </c>
      <c r="K4266" s="15">
        <v>9278</v>
      </c>
      <c r="L4266" s="15">
        <v>321018.90999999997</v>
      </c>
      <c r="M4266" s="66" t="str">
        <f>TEXT(Table2[[#This Row],[Gd.Dt]],"mmm-yy")</f>
        <v>Oct-22</v>
      </c>
      <c r="N4266" s="46" t="str">
        <f>MID(Table2[[#This Row],[BE]],6,2)</f>
        <v>IB</v>
      </c>
      <c r="O4266" s="46" t="str">
        <f>IF(Table2[[#This Row],[Type]]="IB","EOU",IF(Table2[[#This Row],[Type]]="MB","Local","492"))</f>
        <v>EOU</v>
      </c>
      <c r="P4266" s="46">
        <f>ROUND(Table2[[#This Row],[Cons]]/Table2[[#This Row],[Qty.]],5)</f>
        <v>0.03</v>
      </c>
      <c r="Q4266" s="46" t="b">
        <f>EXACT(Table2[[#This Row],[rate]],Table2[[#This Row],[Check]])</f>
        <v>1</v>
      </c>
      <c r="R4266" s="46"/>
      <c r="S4266" s="46" t="str">
        <f>IF(Table2[[#This Row],[SRO]]="EOU",VLOOKUP(Table2[[#This Row],[BE]],[2]GD.List!$C$3:$N$5014,12,0),IF(Table2[[#This Row],[SRO]]="Local","Polyester Staple Fibre","SRO 492"))</f>
        <v>Textile Chemical</v>
      </c>
    </row>
    <row r="4267" spans="1:19" x14ac:dyDescent="0.25">
      <c r="A4267" s="119" t="s">
        <v>3056</v>
      </c>
      <c r="B4267" s="116" t="s">
        <v>3089</v>
      </c>
      <c r="C4267" s="165">
        <v>8280</v>
      </c>
      <c r="D4267" s="117">
        <v>3204.16</v>
      </c>
      <c r="E4267" s="147" t="s">
        <v>3094</v>
      </c>
      <c r="F4267" s="116" t="s">
        <v>3099</v>
      </c>
      <c r="G4267" s="471">
        <v>44859</v>
      </c>
      <c r="H4267" s="82">
        <v>7654384.6500000004</v>
      </c>
      <c r="I4267" s="197">
        <v>7.0000000000000007E-2</v>
      </c>
      <c r="J4267" s="15">
        <v>138.11000000000001</v>
      </c>
      <c r="K4267" s="15">
        <v>1973</v>
      </c>
      <c r="L4267" s="15">
        <v>242106.98</v>
      </c>
      <c r="M4267" s="66" t="str">
        <f>TEXT(Table2[[#This Row],[Gd.Dt]],"mmm-yy")</f>
        <v>Oct-22</v>
      </c>
      <c r="N4267" s="46" t="str">
        <f>MID(Table2[[#This Row],[BE]],6,2)</f>
        <v>IB</v>
      </c>
      <c r="O4267" s="46" t="str">
        <f>IF(Table2[[#This Row],[Type]]="IB","EOU",IF(Table2[[#This Row],[Type]]="MB","Local","492"))</f>
        <v>EOU</v>
      </c>
      <c r="P4267" s="46">
        <f>ROUND(Table2[[#This Row],[Cons]]/Table2[[#This Row],[Qty.]],5)</f>
        <v>7.0000000000000007E-2</v>
      </c>
      <c r="Q4267" s="46" t="b">
        <f>EXACT(Table2[[#This Row],[rate]],Table2[[#This Row],[Check]])</f>
        <v>1</v>
      </c>
      <c r="R4267" s="46"/>
      <c r="S4267" s="46" t="str">
        <f>IF(Table2[[#This Row],[SRO]]="EOU",VLOOKUP(Table2[[#This Row],[BE]],[2]GD.List!$C$3:$N$5014,12,0),IF(Table2[[#This Row],[SRO]]="Local","Polyester Staple Fibre","SRO 492"))</f>
        <v>Textile Dyes</v>
      </c>
    </row>
    <row r="4268" spans="1:19" x14ac:dyDescent="0.25">
      <c r="A4268" s="120" t="s">
        <v>3056</v>
      </c>
      <c r="B4268" s="116" t="s">
        <v>3088</v>
      </c>
      <c r="C4268" s="165">
        <v>21464</v>
      </c>
      <c r="D4268" s="117">
        <v>3204.16</v>
      </c>
      <c r="E4268" s="147" t="s">
        <v>3092</v>
      </c>
      <c r="F4268" s="116" t="s">
        <v>3100</v>
      </c>
      <c r="G4268" s="471">
        <v>44859</v>
      </c>
      <c r="H4268" s="82">
        <v>26625753.390000001</v>
      </c>
      <c r="I4268" s="197">
        <v>7.0000000000000007E-2</v>
      </c>
      <c r="J4268" s="15">
        <v>649.46</v>
      </c>
      <c r="K4268" s="15">
        <v>9278</v>
      </c>
      <c r="L4268" s="15">
        <v>749044.11</v>
      </c>
      <c r="M4268" s="66" t="str">
        <f>TEXT(Table2[[#This Row],[Gd.Dt]],"mmm-yy")</f>
        <v>Oct-22</v>
      </c>
      <c r="N4268" s="46" t="str">
        <f>MID(Table2[[#This Row],[BE]],6,2)</f>
        <v>IB</v>
      </c>
      <c r="O4268" s="46" t="str">
        <f>IF(Table2[[#This Row],[Type]]="IB","EOU",IF(Table2[[#This Row],[Type]]="MB","Local","492"))</f>
        <v>EOU</v>
      </c>
      <c r="P4268" s="46">
        <f>ROUND(Table2[[#This Row],[Cons]]/Table2[[#This Row],[Qty.]],5)</f>
        <v>7.0000000000000007E-2</v>
      </c>
      <c r="Q4268" s="46" t="b">
        <f>EXACT(Table2[[#This Row],[rate]],Table2[[#This Row],[Check]])</f>
        <v>1</v>
      </c>
      <c r="R4268" s="46"/>
      <c r="S4268" s="46" t="str">
        <f>IF(Table2[[#This Row],[SRO]]="EOU",VLOOKUP(Table2[[#This Row],[BE]],[2]GD.List!$C$3:$N$5014,12,0),IF(Table2[[#This Row],[SRO]]="Local","Polyester Staple Fibre","SRO 492"))</f>
        <v>Textile Dyes</v>
      </c>
    </row>
    <row r="4269" spans="1:19" x14ac:dyDescent="0.25">
      <c r="A4269" s="120" t="s">
        <v>3057</v>
      </c>
      <c r="B4269" s="116" t="s">
        <v>3089</v>
      </c>
      <c r="C4269" s="165">
        <v>8280</v>
      </c>
      <c r="D4269" s="117">
        <v>5401.2089999999998</v>
      </c>
      <c r="E4269" s="147" t="s">
        <v>3094</v>
      </c>
      <c r="F4269" s="116" t="s">
        <v>3099</v>
      </c>
      <c r="G4269" s="471">
        <v>44859</v>
      </c>
      <c r="H4269" s="82">
        <v>7654384.6500000004</v>
      </c>
      <c r="I4269" s="197">
        <v>0.2</v>
      </c>
      <c r="J4269" s="15">
        <v>699.59999999999991</v>
      </c>
      <c r="K4269" s="15">
        <v>3498</v>
      </c>
      <c r="L4269" s="15">
        <v>1287421.3999999997</v>
      </c>
      <c r="M4269" s="66" t="str">
        <f>TEXT(Table2[[#This Row],[Gd.Dt]],"mmm-yy")</f>
        <v>Oct-22</v>
      </c>
      <c r="N4269" s="46" t="str">
        <f>MID(Table2[[#This Row],[BE]],6,2)</f>
        <v>IB</v>
      </c>
      <c r="O4269" s="46" t="str">
        <f>IF(Table2[[#This Row],[Type]]="IB","EOU",IF(Table2[[#This Row],[Type]]="MB","Local","492"))</f>
        <v>EOU</v>
      </c>
      <c r="P4269" s="46">
        <f>ROUND(Table2[[#This Row],[Cons]]/Table2[[#This Row],[Qty.]],5)</f>
        <v>0.2</v>
      </c>
      <c r="Q4269" s="46" t="b">
        <f>EXACT(Table2[[#This Row],[rate]],Table2[[#This Row],[Check]])</f>
        <v>1</v>
      </c>
      <c r="R4269" s="46"/>
      <c r="S4269" s="46" t="str">
        <f>IF(Table2[[#This Row],[SRO]]="EOU",VLOOKUP(Table2[[#This Row],[BE]],[2]GD.List!$C$3:$N$5014,12,0),IF(Table2[[#This Row],[SRO]]="Local","Polyester Staple Fibre","SRO 492"))</f>
        <v>Sewing Thread</v>
      </c>
    </row>
    <row r="4270" spans="1:19" x14ac:dyDescent="0.25">
      <c r="A4270" s="119" t="s">
        <v>3058</v>
      </c>
      <c r="B4270" s="116" t="s">
        <v>3089</v>
      </c>
      <c r="C4270" s="165">
        <v>8280</v>
      </c>
      <c r="D4270" s="117">
        <v>2915.11</v>
      </c>
      <c r="E4270" s="147" t="s">
        <v>3094</v>
      </c>
      <c r="F4270" s="116" t="s">
        <v>3099</v>
      </c>
      <c r="G4270" s="471">
        <v>44859</v>
      </c>
      <c r="H4270" s="82">
        <v>7654384.6500000004</v>
      </c>
      <c r="I4270" s="197">
        <v>0.04</v>
      </c>
      <c r="J4270" s="15">
        <v>139.92000000000002</v>
      </c>
      <c r="K4270" s="15">
        <v>3498</v>
      </c>
      <c r="L4270" s="15">
        <v>257484.27999999997</v>
      </c>
      <c r="M4270" s="66" t="str">
        <f>TEXT(Table2[[#This Row],[Gd.Dt]],"mmm-yy")</f>
        <v>Oct-22</v>
      </c>
      <c r="N4270" s="46" t="str">
        <f>MID(Table2[[#This Row],[BE]],6,2)</f>
        <v>IB</v>
      </c>
      <c r="O4270" s="46" t="str">
        <f>IF(Table2[[#This Row],[Type]]="IB","EOU",IF(Table2[[#This Row],[Type]]="MB","Local","492"))</f>
        <v>EOU</v>
      </c>
      <c r="P4270" s="46">
        <f>ROUND(Table2[[#This Row],[Cons]]/Table2[[#This Row],[Qty.]],5)</f>
        <v>0.04</v>
      </c>
      <c r="Q4270" s="46" t="b">
        <f>EXACT(Table2[[#This Row],[rate]],Table2[[#This Row],[Check]])</f>
        <v>1</v>
      </c>
      <c r="R4270" s="46"/>
      <c r="S4270" s="46" t="str">
        <f>IF(Table2[[#This Row],[SRO]]="EOU",VLOOKUP(Table2[[#This Row],[BE]],[2]GD.List!$C$3:$N$5014,12,0),IF(Table2[[#This Row],[SRO]]="Local","Polyester Staple Fibre","SRO 492"))</f>
        <v>Textile Chemical</v>
      </c>
    </row>
    <row r="4271" spans="1:19" x14ac:dyDescent="0.25">
      <c r="A4271" s="120" t="s">
        <v>3058</v>
      </c>
      <c r="B4271" s="116" t="s">
        <v>3088</v>
      </c>
      <c r="C4271" s="165">
        <v>21464</v>
      </c>
      <c r="D4271" s="117">
        <v>2915.11</v>
      </c>
      <c r="E4271" s="147" t="s">
        <v>3092</v>
      </c>
      <c r="F4271" s="116" t="s">
        <v>3100</v>
      </c>
      <c r="G4271" s="471">
        <v>44859</v>
      </c>
      <c r="H4271" s="82">
        <v>26625753.390000001</v>
      </c>
      <c r="I4271" s="197">
        <v>0.04</v>
      </c>
      <c r="J4271" s="15">
        <v>371.12</v>
      </c>
      <c r="K4271" s="15">
        <v>9278</v>
      </c>
      <c r="L4271" s="15">
        <v>428025.21</v>
      </c>
      <c r="M4271" s="66" t="str">
        <f>TEXT(Table2[[#This Row],[Gd.Dt]],"mmm-yy")</f>
        <v>Oct-22</v>
      </c>
      <c r="N4271" s="46" t="str">
        <f>MID(Table2[[#This Row],[BE]],6,2)</f>
        <v>IB</v>
      </c>
      <c r="O4271" s="46" t="str">
        <f>IF(Table2[[#This Row],[Type]]="IB","EOU",IF(Table2[[#This Row],[Type]]="MB","Local","492"))</f>
        <v>EOU</v>
      </c>
      <c r="P4271" s="46">
        <f>ROUND(Table2[[#This Row],[Cons]]/Table2[[#This Row],[Qty.]],5)</f>
        <v>0.04</v>
      </c>
      <c r="Q4271" s="46" t="b">
        <f>EXACT(Table2[[#This Row],[rate]],Table2[[#This Row],[Check]])</f>
        <v>1</v>
      </c>
      <c r="R4271" s="46"/>
      <c r="S4271" s="46" t="str">
        <f>IF(Table2[[#This Row],[SRO]]="EOU",VLOOKUP(Table2[[#This Row],[BE]],[2]GD.List!$C$3:$N$5014,12,0),IF(Table2[[#This Row],[SRO]]="Local","Polyester Staple Fibre","SRO 492"))</f>
        <v>Textile Chemical</v>
      </c>
    </row>
    <row r="4272" spans="1:19" x14ac:dyDescent="0.25">
      <c r="A4272" s="120" t="s">
        <v>3084</v>
      </c>
      <c r="B4272" s="116" t="s">
        <v>3088</v>
      </c>
      <c r="C4272" s="165">
        <v>21464</v>
      </c>
      <c r="D4272" s="117">
        <v>2832.1089999999999</v>
      </c>
      <c r="E4272" s="147" t="s">
        <v>3092</v>
      </c>
      <c r="F4272" s="116" t="s">
        <v>3100</v>
      </c>
      <c r="G4272" s="471">
        <v>44859</v>
      </c>
      <c r="H4272" s="82">
        <v>26625753.390000001</v>
      </c>
      <c r="I4272" s="197">
        <v>0.04</v>
      </c>
      <c r="J4272" s="15">
        <v>371.12</v>
      </c>
      <c r="K4272" s="15">
        <v>9278</v>
      </c>
      <c r="L4272" s="15">
        <v>428025.21</v>
      </c>
      <c r="M4272" s="66" t="str">
        <f>TEXT(Table2[[#This Row],[Gd.Dt]],"mmm-yy")</f>
        <v>Oct-22</v>
      </c>
      <c r="N4272" s="46" t="str">
        <f>MID(Table2[[#This Row],[BE]],6,2)</f>
        <v>IB</v>
      </c>
      <c r="O4272" s="46" t="str">
        <f>IF(Table2[[#This Row],[Type]]="IB","EOU",IF(Table2[[#This Row],[Type]]="MB","Local","492"))</f>
        <v>EOU</v>
      </c>
      <c r="P4272" s="46">
        <f>ROUND(Table2[[#This Row],[Cons]]/Table2[[#This Row],[Qty.]],5)</f>
        <v>0.04</v>
      </c>
      <c r="Q4272" s="46" t="b">
        <f>EXACT(Table2[[#This Row],[rate]],Table2[[#This Row],[Check]])</f>
        <v>1</v>
      </c>
      <c r="R4272" s="46"/>
      <c r="S4272" s="46" t="str">
        <f>IF(Table2[[#This Row],[SRO]]="EOU",VLOOKUP(Table2[[#This Row],[BE]],[2]GD.List!$C$3:$N$5014,12,0),IF(Table2[[#This Row],[SRO]]="Local","Polyester Staple Fibre","SRO 492"))</f>
        <v>Textile Chemical</v>
      </c>
    </row>
    <row r="4273" spans="1:19" x14ac:dyDescent="0.25">
      <c r="A4273" s="119" t="s">
        <v>3093</v>
      </c>
      <c r="B4273" s="119" t="s">
        <v>3088</v>
      </c>
      <c r="C4273" s="170">
        <v>21464</v>
      </c>
      <c r="D4273" s="171">
        <v>8523.5990000000002</v>
      </c>
      <c r="E4273" s="27" t="s">
        <v>3092</v>
      </c>
      <c r="F4273" s="119" t="s">
        <v>3100</v>
      </c>
      <c r="G4273" s="28">
        <v>44859</v>
      </c>
      <c r="H4273" s="172">
        <v>26625753.390000001</v>
      </c>
      <c r="I4273" s="33">
        <v>1</v>
      </c>
      <c r="J4273" s="30">
        <v>7870</v>
      </c>
      <c r="K4273" s="30">
        <v>7870</v>
      </c>
      <c r="L4273" s="30">
        <v>6792928.4378999993</v>
      </c>
      <c r="M4273" s="67" t="str">
        <f>TEXT(Table2[[#This Row],[Gd.Dt]],"mmm-yy")</f>
        <v>Oct-22</v>
      </c>
      <c r="N4273" s="47" t="str">
        <f>MID(Table2[[#This Row],[BE]],6,2)</f>
        <v>TI</v>
      </c>
      <c r="O4273" s="47" t="str">
        <f>IF(Table2[[#This Row],[Type]]="IB","EOU",IF(Table2[[#This Row],[Type]]="MB","Local","492"))</f>
        <v>492</v>
      </c>
      <c r="P4273" s="47">
        <f>ROUND(Table2[[#This Row],[Cons]]/Table2[[#This Row],[Qty.]],5)</f>
        <v>1</v>
      </c>
      <c r="Q4273" s="47" t="b">
        <f>EXACT(Table2[[#This Row],[rate]],Table2[[#This Row],[Check]])</f>
        <v>1</v>
      </c>
      <c r="R4273" s="47"/>
      <c r="S4273" s="47" t="str">
        <f>IF(Table2[[#This Row],[SRO]]="EOU",VLOOKUP(Table2[[#This Row],[BE]],[2]GD.List!$C$3:$N$5014,12,0),IF(Table2[[#This Row],[SRO]]="Local","Polyester Staple Fibre","SRO 492"))</f>
        <v>SRO 492</v>
      </c>
    </row>
    <row r="4274" spans="1:19" x14ac:dyDescent="0.25">
      <c r="A4274" s="119" t="s">
        <v>1</v>
      </c>
      <c r="B4274" s="116" t="s">
        <v>3102</v>
      </c>
      <c r="C4274" s="165">
        <v>31588</v>
      </c>
      <c r="D4274" s="117">
        <v>2701.12</v>
      </c>
      <c r="E4274" s="147" t="s">
        <v>3107</v>
      </c>
      <c r="F4274" s="116" t="s">
        <v>3111</v>
      </c>
      <c r="G4274" s="471">
        <v>44860</v>
      </c>
      <c r="H4274" s="82">
        <v>24725976.550000001</v>
      </c>
      <c r="I4274" s="197">
        <v>0.8</v>
      </c>
      <c r="J4274" s="15">
        <v>13634.4</v>
      </c>
      <c r="K4274" s="15">
        <v>17043</v>
      </c>
      <c r="L4274" s="15">
        <v>18835382.940000001</v>
      </c>
      <c r="M4274" s="66" t="str">
        <f>TEXT(Table2[[#This Row],[Gd.Dt]],"mmm-yy")</f>
        <v>Oct-22</v>
      </c>
      <c r="N4274" s="46" t="str">
        <f>MID(Table2[[#This Row],[BE]],6,2)</f>
        <v>IB</v>
      </c>
      <c r="O4274" s="46" t="str">
        <f>IF(Table2[[#This Row],[Type]]="IB","EOU",IF(Table2[[#This Row],[Type]]="MB","Local","492"))</f>
        <v>EOU</v>
      </c>
      <c r="P4274" s="46">
        <f>ROUND(Table2[[#This Row],[Cons]]/Table2[[#This Row],[Qty.]],5)</f>
        <v>0.8</v>
      </c>
      <c r="Q4274" s="46" t="b">
        <f>EXACT(Table2[[#This Row],[rate]],Table2[[#This Row],[Check]])</f>
        <v>1</v>
      </c>
      <c r="R4274" s="46"/>
      <c r="S4274" s="46" t="str">
        <f>IF(Table2[[#This Row],[SRO]]="EOU",VLOOKUP(Table2[[#This Row],[BE]],[2]GD.List!$C$3:$N$5014,12,0),IF(Table2[[#This Row],[SRO]]="Local","Polyester Staple Fibre","SRO 492"))</f>
        <v>Textile Coal</v>
      </c>
    </row>
    <row r="4275" spans="1:19" x14ac:dyDescent="0.25">
      <c r="A4275" s="119" t="s">
        <v>1</v>
      </c>
      <c r="B4275" s="116" t="s">
        <v>3101</v>
      </c>
      <c r="C4275" s="165">
        <v>84096</v>
      </c>
      <c r="D4275" s="117">
        <v>2701.12</v>
      </c>
      <c r="E4275" s="147" t="s">
        <v>3106</v>
      </c>
      <c r="F4275" s="116" t="s">
        <v>3112</v>
      </c>
      <c r="G4275" s="471">
        <v>44859</v>
      </c>
      <c r="H4275" s="82">
        <v>101904209</v>
      </c>
      <c r="I4275" s="197">
        <v>0.8</v>
      </c>
      <c r="J4275" s="15">
        <v>46457.599999999999</v>
      </c>
      <c r="K4275" s="15">
        <v>58072</v>
      </c>
      <c r="L4275" s="15">
        <v>82820442.039999992</v>
      </c>
      <c r="M4275" s="66" t="str">
        <f>TEXT(Table2[[#This Row],[Gd.Dt]],"mmm-yy")</f>
        <v>Oct-22</v>
      </c>
      <c r="N4275" s="46" t="str">
        <f>MID(Table2[[#This Row],[BE]],6,2)</f>
        <v>IB</v>
      </c>
      <c r="O4275" s="46" t="str">
        <f>IF(Table2[[#This Row],[Type]]="IB","EOU",IF(Table2[[#This Row],[Type]]="MB","Local","492"))</f>
        <v>EOU</v>
      </c>
      <c r="P4275" s="46">
        <f>ROUND(Table2[[#This Row],[Cons]]/Table2[[#This Row],[Qty.]],5)</f>
        <v>0.8</v>
      </c>
      <c r="Q4275" s="46" t="b">
        <f>EXACT(Table2[[#This Row],[rate]],Table2[[#This Row],[Check]])</f>
        <v>1</v>
      </c>
      <c r="R4275" s="46"/>
      <c r="S4275" s="46" t="str">
        <f>IF(Table2[[#This Row],[SRO]]="EOU",VLOOKUP(Table2[[#This Row],[BE]],[2]GD.List!$C$3:$N$5014,12,0),IF(Table2[[#This Row],[SRO]]="Local","Polyester Staple Fibre","SRO 492"))</f>
        <v>Textile Coal</v>
      </c>
    </row>
    <row r="4276" spans="1:19" x14ac:dyDescent="0.25">
      <c r="A4276" s="116" t="s">
        <v>1</v>
      </c>
      <c r="B4276" s="116" t="s">
        <v>3104</v>
      </c>
      <c r="C4276" s="165">
        <v>16703</v>
      </c>
      <c r="D4276" s="117">
        <v>2701.12</v>
      </c>
      <c r="E4276" s="147" t="s">
        <v>3109</v>
      </c>
      <c r="F4276" s="116" t="s">
        <v>3113</v>
      </c>
      <c r="G4276" s="471">
        <v>44860</v>
      </c>
      <c r="H4276" s="82">
        <v>36701227.810000002</v>
      </c>
      <c r="I4276" s="197">
        <v>0.8</v>
      </c>
      <c r="J4276" s="15">
        <v>17003.2</v>
      </c>
      <c r="K4276" s="15">
        <v>21254</v>
      </c>
      <c r="L4276" s="15">
        <v>28445502.259999998</v>
      </c>
      <c r="M4276" s="66" t="str">
        <f>TEXT(Table2[[#This Row],[Gd.Dt]],"mmm-yy")</f>
        <v>Oct-22</v>
      </c>
      <c r="N4276" s="46" t="str">
        <f>MID(Table2[[#This Row],[BE]],6,2)</f>
        <v>IB</v>
      </c>
      <c r="O4276" s="46" t="str">
        <f>IF(Table2[[#This Row],[Type]]="IB","EOU",IF(Table2[[#This Row],[Type]]="MB","Local","492"))</f>
        <v>EOU</v>
      </c>
      <c r="P4276" s="46">
        <f>ROUND(Table2[[#This Row],[Cons]]/Table2[[#This Row],[Qty.]],5)</f>
        <v>0.8</v>
      </c>
      <c r="Q4276" s="46" t="b">
        <f>EXACT(Table2[[#This Row],[rate]],Table2[[#This Row],[Check]])</f>
        <v>1</v>
      </c>
      <c r="R4276" s="46"/>
      <c r="S4276" s="46" t="str">
        <f>IF(Table2[[#This Row],[SRO]]="EOU",VLOOKUP(Table2[[#This Row],[BE]],[2]GD.List!$C$3:$N$5014,12,0),IF(Table2[[#This Row],[SRO]]="Local","Polyester Staple Fibre","SRO 492"))</f>
        <v>Textile Coal</v>
      </c>
    </row>
    <row r="4277" spans="1:19" x14ac:dyDescent="0.25">
      <c r="A4277" s="116" t="s">
        <v>1</v>
      </c>
      <c r="B4277" s="116" t="s">
        <v>3103</v>
      </c>
      <c r="C4277" s="165">
        <v>15041</v>
      </c>
      <c r="D4277" s="117">
        <v>2701.12</v>
      </c>
      <c r="E4277" s="147" t="s">
        <v>3108</v>
      </c>
      <c r="F4277" s="116" t="s">
        <v>3114</v>
      </c>
      <c r="G4277" s="471">
        <v>44860</v>
      </c>
      <c r="H4277" s="82">
        <v>27891401.09</v>
      </c>
      <c r="I4277" s="197">
        <v>0.8</v>
      </c>
      <c r="J4277" s="15">
        <v>13424</v>
      </c>
      <c r="K4277" s="15">
        <v>16780</v>
      </c>
      <c r="L4277" s="15">
        <v>18349480.300000004</v>
      </c>
      <c r="M4277" s="66" t="str">
        <f>TEXT(Table2[[#This Row],[Gd.Dt]],"mmm-yy")</f>
        <v>Oct-22</v>
      </c>
      <c r="N4277" s="46" t="str">
        <f>MID(Table2[[#This Row],[BE]],6,2)</f>
        <v>IB</v>
      </c>
      <c r="O4277" s="46" t="str">
        <f>IF(Table2[[#This Row],[Type]]="IB","EOU",IF(Table2[[#This Row],[Type]]="MB","Local","492"))</f>
        <v>EOU</v>
      </c>
      <c r="P4277" s="46">
        <f>ROUND(Table2[[#This Row],[Cons]]/Table2[[#This Row],[Qty.]],5)</f>
        <v>0.8</v>
      </c>
      <c r="Q4277" s="46" t="b">
        <f>EXACT(Table2[[#This Row],[rate]],Table2[[#This Row],[Check]])</f>
        <v>1</v>
      </c>
      <c r="R4277" s="46"/>
      <c r="S4277" s="46" t="str">
        <f>IF(Table2[[#This Row],[SRO]]="EOU",VLOOKUP(Table2[[#This Row],[BE]],[2]GD.List!$C$3:$N$5014,12,0),IF(Table2[[#This Row],[SRO]]="Local","Polyester Staple Fibre","SRO 492"))</f>
        <v>Textile Coal</v>
      </c>
    </row>
    <row r="4278" spans="1:19" x14ac:dyDescent="0.25">
      <c r="A4278" s="120" t="s">
        <v>1</v>
      </c>
      <c r="B4278" s="116" t="s">
        <v>3105</v>
      </c>
      <c r="C4278" s="165">
        <v>22870</v>
      </c>
      <c r="D4278" s="117">
        <v>2701.12</v>
      </c>
      <c r="E4278" s="147" t="s">
        <v>3110</v>
      </c>
      <c r="F4278" s="116" t="s">
        <v>3115</v>
      </c>
      <c r="G4278" s="471">
        <v>44860</v>
      </c>
      <c r="H4278" s="82">
        <v>23425428.829999998</v>
      </c>
      <c r="I4278" s="197">
        <v>0.8</v>
      </c>
      <c r="J4278" s="15">
        <v>9152.8000000000011</v>
      </c>
      <c r="K4278" s="15">
        <v>11441</v>
      </c>
      <c r="L4278" s="15">
        <v>18108660.469999995</v>
      </c>
      <c r="M4278" s="66" t="str">
        <f>TEXT(Table2[[#This Row],[Gd.Dt]],"mmm-yy")</f>
        <v>Oct-22</v>
      </c>
      <c r="N4278" s="46" t="str">
        <f>MID(Table2[[#This Row],[BE]],6,2)</f>
        <v>IB</v>
      </c>
      <c r="O4278" s="46" t="str">
        <f>IF(Table2[[#This Row],[Type]]="IB","EOU",IF(Table2[[#This Row],[Type]]="MB","Local","492"))</f>
        <v>EOU</v>
      </c>
      <c r="P4278" s="46">
        <f>ROUND(Table2[[#This Row],[Cons]]/Table2[[#This Row],[Qty.]],5)</f>
        <v>0.8</v>
      </c>
      <c r="Q4278" s="46" t="b">
        <f>EXACT(Table2[[#This Row],[rate]],Table2[[#This Row],[Check]])</f>
        <v>1</v>
      </c>
      <c r="R4278" s="46"/>
      <c r="S4278" s="46" t="str">
        <f>IF(Table2[[#This Row],[SRO]]="EOU",VLOOKUP(Table2[[#This Row],[BE]],[2]GD.List!$C$3:$N$5014,12,0),IF(Table2[[#This Row],[SRO]]="Local","Polyester Staple Fibre","SRO 492"))</f>
        <v>Textile Coal</v>
      </c>
    </row>
    <row r="4279" spans="1:19" x14ac:dyDescent="0.25">
      <c r="A4279" s="120" t="s">
        <v>1882</v>
      </c>
      <c r="B4279" s="116" t="s">
        <v>3101</v>
      </c>
      <c r="C4279" s="165">
        <v>84096</v>
      </c>
      <c r="D4279" s="117">
        <v>3402.42</v>
      </c>
      <c r="E4279" s="147" t="s">
        <v>3106</v>
      </c>
      <c r="F4279" s="116" t="s">
        <v>3112</v>
      </c>
      <c r="G4279" s="471">
        <v>44859</v>
      </c>
      <c r="H4279" s="82">
        <v>101904209</v>
      </c>
      <c r="I4279" s="197">
        <v>0.04</v>
      </c>
      <c r="J4279" s="15">
        <v>977.96</v>
      </c>
      <c r="K4279" s="15">
        <v>24449</v>
      </c>
      <c r="L4279" s="15">
        <v>1651632.6800000002</v>
      </c>
      <c r="M4279" s="66" t="str">
        <f>TEXT(Table2[[#This Row],[Gd.Dt]],"mmm-yy")</f>
        <v>Oct-22</v>
      </c>
      <c r="N4279" s="46" t="str">
        <f>MID(Table2[[#This Row],[BE]],6,2)</f>
        <v>IB</v>
      </c>
      <c r="O4279" s="46" t="str">
        <f>IF(Table2[[#This Row],[Type]]="IB","EOU",IF(Table2[[#This Row],[Type]]="MB","Local","492"))</f>
        <v>EOU</v>
      </c>
      <c r="P4279" s="46">
        <f>ROUND(Table2[[#This Row],[Cons]]/Table2[[#This Row],[Qty.]],5)</f>
        <v>0.04</v>
      </c>
      <c r="Q4279" s="46" t="b">
        <f>EXACT(Table2[[#This Row],[rate]],Table2[[#This Row],[Check]])</f>
        <v>1</v>
      </c>
      <c r="R4279" s="46"/>
      <c r="S4279" s="46" t="str">
        <f>IF(Table2[[#This Row],[SRO]]="EOU",VLOOKUP(Table2[[#This Row],[BE]],[2]GD.List!$C$3:$N$5014,12,0),IF(Table2[[#This Row],[SRO]]="Local","Polyester Staple Fibre","SRO 492"))</f>
        <v>Textile Chemical</v>
      </c>
    </row>
    <row r="4280" spans="1:19" x14ac:dyDescent="0.25">
      <c r="A4280" s="119" t="s">
        <v>2084</v>
      </c>
      <c r="B4280" s="116" t="s">
        <v>3102</v>
      </c>
      <c r="C4280" s="165">
        <v>31588</v>
      </c>
      <c r="D4280" s="117">
        <v>3402.42</v>
      </c>
      <c r="E4280" s="147" t="s">
        <v>3107</v>
      </c>
      <c r="F4280" s="116" t="s">
        <v>3111</v>
      </c>
      <c r="G4280" s="471">
        <v>44860</v>
      </c>
      <c r="H4280" s="82">
        <v>24725976.550000001</v>
      </c>
      <c r="I4280" s="197">
        <v>0.04</v>
      </c>
      <c r="J4280" s="15">
        <v>531.79999999999995</v>
      </c>
      <c r="K4280" s="15">
        <v>13295</v>
      </c>
      <c r="L4280" s="15">
        <v>733274.47</v>
      </c>
      <c r="M4280" s="66" t="str">
        <f>TEXT(Table2[[#This Row],[Gd.Dt]],"mmm-yy")</f>
        <v>Oct-22</v>
      </c>
      <c r="N4280" s="46" t="str">
        <f>MID(Table2[[#This Row],[BE]],6,2)</f>
        <v>IB</v>
      </c>
      <c r="O4280" s="46" t="str">
        <f>IF(Table2[[#This Row],[Type]]="IB","EOU",IF(Table2[[#This Row],[Type]]="MB","Local","492"))</f>
        <v>EOU</v>
      </c>
      <c r="P4280" s="46">
        <f>ROUND(Table2[[#This Row],[Cons]]/Table2[[#This Row],[Qty.]],5)</f>
        <v>0.04</v>
      </c>
      <c r="Q4280" s="46" t="b">
        <f>EXACT(Table2[[#This Row],[rate]],Table2[[#This Row],[Check]])</f>
        <v>1</v>
      </c>
      <c r="R4280" s="46"/>
      <c r="S4280" s="46" t="str">
        <f>IF(Table2[[#This Row],[SRO]]="EOU",VLOOKUP(Table2[[#This Row],[BE]],[2]GD.List!$C$3:$N$5014,12,0),IF(Table2[[#This Row],[SRO]]="Local","Polyester Staple Fibre","SRO 492"))</f>
        <v>Textile Chemical</v>
      </c>
    </row>
    <row r="4281" spans="1:19" x14ac:dyDescent="0.25">
      <c r="A4281" s="119" t="s">
        <v>2084</v>
      </c>
      <c r="B4281" s="116" t="s">
        <v>3101</v>
      </c>
      <c r="C4281" s="165">
        <v>84096</v>
      </c>
      <c r="D4281" s="117">
        <v>3402.42</v>
      </c>
      <c r="E4281" s="147" t="s">
        <v>3106</v>
      </c>
      <c r="F4281" s="116" t="s">
        <v>3112</v>
      </c>
      <c r="G4281" s="471">
        <v>44859</v>
      </c>
      <c r="H4281" s="82">
        <v>101904209</v>
      </c>
      <c r="I4281" s="197">
        <v>0.04</v>
      </c>
      <c r="J4281" s="15">
        <v>1090</v>
      </c>
      <c r="K4281" s="15">
        <v>27250</v>
      </c>
      <c r="L4281" s="15">
        <v>1840852</v>
      </c>
      <c r="M4281" s="66" t="str">
        <f>TEXT(Table2[[#This Row],[Gd.Dt]],"mmm-yy")</f>
        <v>Oct-22</v>
      </c>
      <c r="N4281" s="46" t="str">
        <f>MID(Table2[[#This Row],[BE]],6,2)</f>
        <v>IB</v>
      </c>
      <c r="O4281" s="46" t="str">
        <f>IF(Table2[[#This Row],[Type]]="IB","EOU",IF(Table2[[#This Row],[Type]]="MB","Local","492"))</f>
        <v>EOU</v>
      </c>
      <c r="P4281" s="46">
        <f>ROUND(Table2[[#This Row],[Cons]]/Table2[[#This Row],[Qty.]],5)</f>
        <v>0.04</v>
      </c>
      <c r="Q4281" s="46" t="b">
        <f>EXACT(Table2[[#This Row],[rate]],Table2[[#This Row],[Check]])</f>
        <v>1</v>
      </c>
      <c r="R4281" s="46"/>
      <c r="S4281" s="46" t="str">
        <f>IF(Table2[[#This Row],[SRO]]="EOU",VLOOKUP(Table2[[#This Row],[BE]],[2]GD.List!$C$3:$N$5014,12,0),IF(Table2[[#This Row],[SRO]]="Local","Polyester Staple Fibre","SRO 492"))</f>
        <v>Textile Chemical</v>
      </c>
    </row>
    <row r="4282" spans="1:19" x14ac:dyDescent="0.25">
      <c r="A4282" s="119" t="s">
        <v>2084</v>
      </c>
      <c r="B4282" s="116" t="s">
        <v>3104</v>
      </c>
      <c r="C4282" s="165">
        <v>16703</v>
      </c>
      <c r="D4282" s="117">
        <v>3402.42</v>
      </c>
      <c r="E4282" s="147" t="s">
        <v>3109</v>
      </c>
      <c r="F4282" s="116" t="s">
        <v>3113</v>
      </c>
      <c r="G4282" s="471">
        <v>44860</v>
      </c>
      <c r="H4282" s="82">
        <v>36701227.810000002</v>
      </c>
      <c r="I4282" s="197">
        <v>0.04</v>
      </c>
      <c r="J4282" s="15">
        <v>495.56</v>
      </c>
      <c r="K4282" s="15">
        <v>12389</v>
      </c>
      <c r="L4282" s="15">
        <v>804020.48</v>
      </c>
      <c r="M4282" s="66" t="str">
        <f>TEXT(Table2[[#This Row],[Gd.Dt]],"mmm-yy")</f>
        <v>Oct-22</v>
      </c>
      <c r="N4282" s="46" t="str">
        <f>MID(Table2[[#This Row],[BE]],6,2)</f>
        <v>IB</v>
      </c>
      <c r="O4282" s="46" t="str">
        <f>IF(Table2[[#This Row],[Type]]="IB","EOU",IF(Table2[[#This Row],[Type]]="MB","Local","492"))</f>
        <v>EOU</v>
      </c>
      <c r="P4282" s="46">
        <f>ROUND(Table2[[#This Row],[Cons]]/Table2[[#This Row],[Qty.]],5)</f>
        <v>0.04</v>
      </c>
      <c r="Q4282" s="46" t="b">
        <f>EXACT(Table2[[#This Row],[rate]],Table2[[#This Row],[Check]])</f>
        <v>1</v>
      </c>
      <c r="R4282" s="46"/>
      <c r="S4282" s="46" t="str">
        <f>IF(Table2[[#This Row],[SRO]]="EOU",VLOOKUP(Table2[[#This Row],[BE]],[2]GD.List!$C$3:$N$5014,12,0),IF(Table2[[#This Row],[SRO]]="Local","Polyester Staple Fibre","SRO 492"))</f>
        <v>Textile Chemical</v>
      </c>
    </row>
    <row r="4283" spans="1:19" x14ac:dyDescent="0.25">
      <c r="A4283" s="119" t="s">
        <v>2084</v>
      </c>
      <c r="B4283" s="116" t="s">
        <v>3103</v>
      </c>
      <c r="C4283" s="165">
        <v>15041</v>
      </c>
      <c r="D4283" s="117">
        <v>3402.42</v>
      </c>
      <c r="E4283" s="147" t="s">
        <v>3108</v>
      </c>
      <c r="F4283" s="116" t="s">
        <v>3114</v>
      </c>
      <c r="G4283" s="471">
        <v>44860</v>
      </c>
      <c r="H4283" s="82">
        <v>27891401.09</v>
      </c>
      <c r="I4283" s="197">
        <v>0.04</v>
      </c>
      <c r="J4283" s="15">
        <v>212.48000000000002</v>
      </c>
      <c r="K4283" s="15">
        <v>5312</v>
      </c>
      <c r="L4283" s="15">
        <v>355201.98</v>
      </c>
      <c r="M4283" s="66" t="str">
        <f>TEXT(Table2[[#This Row],[Gd.Dt]],"mmm-yy")</f>
        <v>Oct-22</v>
      </c>
      <c r="N4283" s="46" t="str">
        <f>MID(Table2[[#This Row],[BE]],6,2)</f>
        <v>IB</v>
      </c>
      <c r="O4283" s="46" t="str">
        <f>IF(Table2[[#This Row],[Type]]="IB","EOU",IF(Table2[[#This Row],[Type]]="MB","Local","492"))</f>
        <v>EOU</v>
      </c>
      <c r="P4283" s="46">
        <f>ROUND(Table2[[#This Row],[Cons]]/Table2[[#This Row],[Qty.]],5)</f>
        <v>0.04</v>
      </c>
      <c r="Q4283" s="46" t="b">
        <f>EXACT(Table2[[#This Row],[rate]],Table2[[#This Row],[Check]])</f>
        <v>1</v>
      </c>
      <c r="R4283" s="46"/>
      <c r="S4283" s="46" t="str">
        <f>IF(Table2[[#This Row],[SRO]]="EOU",VLOOKUP(Table2[[#This Row],[BE]],[2]GD.List!$C$3:$N$5014,12,0),IF(Table2[[#This Row],[SRO]]="Local","Polyester Staple Fibre","SRO 492"))</f>
        <v>Textile Chemical</v>
      </c>
    </row>
    <row r="4284" spans="1:19" x14ac:dyDescent="0.25">
      <c r="A4284" s="120" t="s">
        <v>2084</v>
      </c>
      <c r="B4284" s="116" t="s">
        <v>3105</v>
      </c>
      <c r="C4284" s="165">
        <v>22870</v>
      </c>
      <c r="D4284" s="117">
        <v>3402.42</v>
      </c>
      <c r="E4284" s="147" t="s">
        <v>3110</v>
      </c>
      <c r="F4284" s="116" t="s">
        <v>3115</v>
      </c>
      <c r="G4284" s="471">
        <v>44860</v>
      </c>
      <c r="H4284" s="82">
        <v>23425428.829999998</v>
      </c>
      <c r="I4284" s="197">
        <v>0.04</v>
      </c>
      <c r="J4284" s="15">
        <v>309</v>
      </c>
      <c r="K4284" s="15">
        <v>7725</v>
      </c>
      <c r="L4284" s="15">
        <v>582412.41999999993</v>
      </c>
      <c r="M4284" s="66" t="str">
        <f>TEXT(Table2[[#This Row],[Gd.Dt]],"mmm-yy")</f>
        <v>Oct-22</v>
      </c>
      <c r="N4284" s="46" t="str">
        <f>MID(Table2[[#This Row],[BE]],6,2)</f>
        <v>IB</v>
      </c>
      <c r="O4284" s="46" t="str">
        <f>IF(Table2[[#This Row],[Type]]="IB","EOU",IF(Table2[[#This Row],[Type]]="MB","Local","492"))</f>
        <v>EOU</v>
      </c>
      <c r="P4284" s="46">
        <f>ROUND(Table2[[#This Row],[Cons]]/Table2[[#This Row],[Qty.]],5)</f>
        <v>0.04</v>
      </c>
      <c r="Q4284" s="46" t="b">
        <f>EXACT(Table2[[#This Row],[rate]],Table2[[#This Row],[Check]])</f>
        <v>1</v>
      </c>
      <c r="R4284" s="46"/>
      <c r="S4284" s="46" t="str">
        <f>IF(Table2[[#This Row],[SRO]]="EOU",VLOOKUP(Table2[[#This Row],[BE]],[2]GD.List!$C$3:$N$5014,12,0),IF(Table2[[#This Row],[SRO]]="Local","Polyester Staple Fibre","SRO 492"))</f>
        <v>Textile Chemical</v>
      </c>
    </row>
    <row r="4285" spans="1:19" x14ac:dyDescent="0.25">
      <c r="A4285" s="120" t="s">
        <v>2672</v>
      </c>
      <c r="B4285" s="116" t="s">
        <v>3103</v>
      </c>
      <c r="C4285" s="165">
        <v>15041</v>
      </c>
      <c r="D4285" s="117">
        <v>3402.9</v>
      </c>
      <c r="E4285" s="147" t="s">
        <v>3108</v>
      </c>
      <c r="F4285" s="116" t="s">
        <v>3114</v>
      </c>
      <c r="G4285" s="471">
        <v>44860</v>
      </c>
      <c r="H4285" s="82">
        <v>27891401.09</v>
      </c>
      <c r="I4285" s="197">
        <v>7.0000000000000007E-2</v>
      </c>
      <c r="J4285" s="15">
        <v>802.76</v>
      </c>
      <c r="K4285" s="15">
        <v>11468</v>
      </c>
      <c r="L4285" s="15">
        <v>983976.05</v>
      </c>
      <c r="M4285" s="66" t="str">
        <f>TEXT(Table2[[#This Row],[Gd.Dt]],"mmm-yy")</f>
        <v>Oct-22</v>
      </c>
      <c r="N4285" s="46" t="str">
        <f>MID(Table2[[#This Row],[BE]],6,2)</f>
        <v>IB</v>
      </c>
      <c r="O4285" s="46" t="str">
        <f>IF(Table2[[#This Row],[Type]]="IB","EOU",IF(Table2[[#This Row],[Type]]="MB","Local","492"))</f>
        <v>EOU</v>
      </c>
      <c r="P4285" s="46">
        <f>ROUND(Table2[[#This Row],[Cons]]/Table2[[#This Row],[Qty.]],5)</f>
        <v>7.0000000000000007E-2</v>
      </c>
      <c r="Q4285" s="46" t="b">
        <f>EXACT(Table2[[#This Row],[rate]],Table2[[#This Row],[Check]])</f>
        <v>1</v>
      </c>
      <c r="R4285" s="46"/>
      <c r="S4285" s="46" t="str">
        <f>IF(Table2[[#This Row],[SRO]]="EOU",VLOOKUP(Table2[[#This Row],[BE]],[2]GD.List!$C$3:$N$5014,12,0),IF(Table2[[#This Row],[SRO]]="Local","Polyester Staple Fibre","SRO 492"))</f>
        <v>Textile Chemical</v>
      </c>
    </row>
    <row r="4286" spans="1:19" x14ac:dyDescent="0.25">
      <c r="A4286" s="119" t="s">
        <v>2904</v>
      </c>
      <c r="B4286" s="116" t="s">
        <v>3102</v>
      </c>
      <c r="C4286" s="165">
        <v>31588</v>
      </c>
      <c r="D4286" s="117">
        <v>4810.29</v>
      </c>
      <c r="E4286" s="147" t="s">
        <v>3107</v>
      </c>
      <c r="F4286" s="116" t="s">
        <v>3111</v>
      </c>
      <c r="G4286" s="471">
        <v>44860</v>
      </c>
      <c r="H4286" s="82">
        <v>24725976.550000001</v>
      </c>
      <c r="I4286" s="197">
        <v>0.06</v>
      </c>
      <c r="J4286" s="15">
        <v>1022.58</v>
      </c>
      <c r="K4286" s="15">
        <v>17043</v>
      </c>
      <c r="L4286" s="15">
        <v>1412653.72</v>
      </c>
      <c r="M4286" s="66" t="str">
        <f>TEXT(Table2[[#This Row],[Gd.Dt]],"mmm-yy")</f>
        <v>Oct-22</v>
      </c>
      <c r="N4286" s="46" t="str">
        <f>MID(Table2[[#This Row],[BE]],6,2)</f>
        <v>IB</v>
      </c>
      <c r="O4286" s="46" t="str">
        <f>IF(Table2[[#This Row],[Type]]="IB","EOU",IF(Table2[[#This Row],[Type]]="MB","Local","492"))</f>
        <v>EOU</v>
      </c>
      <c r="P4286" s="46">
        <f>ROUND(Table2[[#This Row],[Cons]]/Table2[[#This Row],[Qty.]],5)</f>
        <v>0.06</v>
      </c>
      <c r="Q4286" s="46" t="b">
        <f>EXACT(Table2[[#This Row],[rate]],Table2[[#This Row],[Check]])</f>
        <v>1</v>
      </c>
      <c r="R4286" s="46"/>
      <c r="S4286" s="46" t="str">
        <f>IF(Table2[[#This Row],[SRO]]="EOU",VLOOKUP(Table2[[#This Row],[BE]],[2]GD.List!$C$3:$N$5014,12,0),IF(Table2[[#This Row],[SRO]]="Local","Polyester Staple Fibre","SRO 492"))</f>
        <v>Packing Material</v>
      </c>
    </row>
    <row r="4287" spans="1:19" x14ac:dyDescent="0.25">
      <c r="A4287" s="119" t="s">
        <v>2904</v>
      </c>
      <c r="B4287" s="116" t="s">
        <v>3101</v>
      </c>
      <c r="C4287" s="165">
        <v>84096</v>
      </c>
      <c r="D4287" s="117">
        <v>4810.29</v>
      </c>
      <c r="E4287" s="147" t="s">
        <v>3106</v>
      </c>
      <c r="F4287" s="116" t="s">
        <v>3112</v>
      </c>
      <c r="G4287" s="471">
        <v>44859</v>
      </c>
      <c r="H4287" s="82">
        <v>101904209</v>
      </c>
      <c r="I4287" s="197">
        <v>0.06</v>
      </c>
      <c r="J4287" s="15">
        <v>3101.94</v>
      </c>
      <c r="K4287" s="15">
        <v>51699</v>
      </c>
      <c r="L4287" s="15">
        <v>5238727.0199999996</v>
      </c>
      <c r="M4287" s="66" t="str">
        <f>TEXT(Table2[[#This Row],[Gd.Dt]],"mmm-yy")</f>
        <v>Oct-22</v>
      </c>
      <c r="N4287" s="46" t="str">
        <f>MID(Table2[[#This Row],[BE]],6,2)</f>
        <v>IB</v>
      </c>
      <c r="O4287" s="46" t="str">
        <f>IF(Table2[[#This Row],[Type]]="IB","EOU",IF(Table2[[#This Row],[Type]]="MB","Local","492"))</f>
        <v>EOU</v>
      </c>
      <c r="P4287" s="46">
        <f>ROUND(Table2[[#This Row],[Cons]]/Table2[[#This Row],[Qty.]],5)</f>
        <v>0.06</v>
      </c>
      <c r="Q4287" s="46" t="b">
        <f>EXACT(Table2[[#This Row],[rate]],Table2[[#This Row],[Check]])</f>
        <v>1</v>
      </c>
      <c r="R4287" s="46"/>
      <c r="S4287" s="46" t="str">
        <f>IF(Table2[[#This Row],[SRO]]="EOU",VLOOKUP(Table2[[#This Row],[BE]],[2]GD.List!$C$3:$N$5014,12,0),IF(Table2[[#This Row],[SRO]]="Local","Polyester Staple Fibre","SRO 492"))</f>
        <v>Packing Material</v>
      </c>
    </row>
    <row r="4288" spans="1:19" x14ac:dyDescent="0.25">
      <c r="A4288" s="119" t="s">
        <v>2904</v>
      </c>
      <c r="B4288" s="116" t="s">
        <v>3104</v>
      </c>
      <c r="C4288" s="165">
        <v>16703</v>
      </c>
      <c r="D4288" s="117">
        <v>4810.29</v>
      </c>
      <c r="E4288" s="147" t="s">
        <v>3109</v>
      </c>
      <c r="F4288" s="116" t="s">
        <v>3113</v>
      </c>
      <c r="G4288" s="471">
        <v>44860</v>
      </c>
      <c r="H4288" s="82">
        <v>36701227.810000002</v>
      </c>
      <c r="I4288" s="197">
        <v>0.06</v>
      </c>
      <c r="J4288" s="15">
        <v>1275.24</v>
      </c>
      <c r="K4288" s="15">
        <v>21254</v>
      </c>
      <c r="L4288" s="15">
        <v>2133412.67</v>
      </c>
      <c r="M4288" s="66" t="str">
        <f>TEXT(Table2[[#This Row],[Gd.Dt]],"mmm-yy")</f>
        <v>Oct-22</v>
      </c>
      <c r="N4288" s="46" t="str">
        <f>MID(Table2[[#This Row],[BE]],6,2)</f>
        <v>IB</v>
      </c>
      <c r="O4288" s="46" t="str">
        <f>IF(Table2[[#This Row],[Type]]="IB","EOU",IF(Table2[[#This Row],[Type]]="MB","Local","492"))</f>
        <v>EOU</v>
      </c>
      <c r="P4288" s="46">
        <f>ROUND(Table2[[#This Row],[Cons]]/Table2[[#This Row],[Qty.]],5)</f>
        <v>0.06</v>
      </c>
      <c r="Q4288" s="46" t="b">
        <f>EXACT(Table2[[#This Row],[rate]],Table2[[#This Row],[Check]])</f>
        <v>1</v>
      </c>
      <c r="R4288" s="46"/>
      <c r="S4288" s="46" t="str">
        <f>IF(Table2[[#This Row],[SRO]]="EOU",VLOOKUP(Table2[[#This Row],[BE]],[2]GD.List!$C$3:$N$5014,12,0),IF(Table2[[#This Row],[SRO]]="Local","Polyester Staple Fibre","SRO 492"))</f>
        <v>Packing Material</v>
      </c>
    </row>
    <row r="4289" spans="1:19" x14ac:dyDescent="0.25">
      <c r="A4289" s="119" t="s">
        <v>2904</v>
      </c>
      <c r="B4289" s="116" t="s">
        <v>3103</v>
      </c>
      <c r="C4289" s="165">
        <v>15041</v>
      </c>
      <c r="D4289" s="117">
        <v>4810.29</v>
      </c>
      <c r="E4289" s="147" t="s">
        <v>3108</v>
      </c>
      <c r="F4289" s="116" t="s">
        <v>3114</v>
      </c>
      <c r="G4289" s="471">
        <v>44860</v>
      </c>
      <c r="H4289" s="82">
        <v>27891401.09</v>
      </c>
      <c r="I4289" s="197">
        <v>0.06</v>
      </c>
      <c r="J4289" s="15">
        <v>1006.8000000000001</v>
      </c>
      <c r="K4289" s="15">
        <v>16780</v>
      </c>
      <c r="L4289" s="15">
        <v>1376211.0200000003</v>
      </c>
      <c r="M4289" s="66" t="str">
        <f>TEXT(Table2[[#This Row],[Gd.Dt]],"mmm-yy")</f>
        <v>Oct-22</v>
      </c>
      <c r="N4289" s="46" t="str">
        <f>MID(Table2[[#This Row],[BE]],6,2)</f>
        <v>IB</v>
      </c>
      <c r="O4289" s="46" t="str">
        <f>IF(Table2[[#This Row],[Type]]="IB","EOU",IF(Table2[[#This Row],[Type]]="MB","Local","492"))</f>
        <v>EOU</v>
      </c>
      <c r="P4289" s="46">
        <f>ROUND(Table2[[#This Row],[Cons]]/Table2[[#This Row],[Qty.]],5)</f>
        <v>0.06</v>
      </c>
      <c r="Q4289" s="46" t="b">
        <f>EXACT(Table2[[#This Row],[rate]],Table2[[#This Row],[Check]])</f>
        <v>1</v>
      </c>
      <c r="R4289" s="46"/>
      <c r="S4289" s="46" t="str">
        <f>IF(Table2[[#This Row],[SRO]]="EOU",VLOOKUP(Table2[[#This Row],[BE]],[2]GD.List!$C$3:$N$5014,12,0),IF(Table2[[#This Row],[SRO]]="Local","Polyester Staple Fibre","SRO 492"))</f>
        <v>Packing Material</v>
      </c>
    </row>
    <row r="4290" spans="1:19" x14ac:dyDescent="0.25">
      <c r="A4290" s="120" t="s">
        <v>2904</v>
      </c>
      <c r="B4290" s="116" t="s">
        <v>3105</v>
      </c>
      <c r="C4290" s="165">
        <v>22870</v>
      </c>
      <c r="D4290" s="117">
        <v>4810.29</v>
      </c>
      <c r="E4290" s="147" t="s">
        <v>3110</v>
      </c>
      <c r="F4290" s="116" t="s">
        <v>3115</v>
      </c>
      <c r="G4290" s="471">
        <v>44860</v>
      </c>
      <c r="H4290" s="82">
        <v>23425428.829999998</v>
      </c>
      <c r="I4290" s="197">
        <v>0.06</v>
      </c>
      <c r="J4290" s="15">
        <v>686.45999999999992</v>
      </c>
      <c r="K4290" s="15">
        <v>11441</v>
      </c>
      <c r="L4290" s="15">
        <v>1358149.53</v>
      </c>
      <c r="M4290" s="66" t="str">
        <f>TEXT(Table2[[#This Row],[Gd.Dt]],"mmm-yy")</f>
        <v>Oct-22</v>
      </c>
      <c r="N4290" s="46" t="str">
        <f>MID(Table2[[#This Row],[BE]],6,2)</f>
        <v>IB</v>
      </c>
      <c r="O4290" s="46" t="str">
        <f>IF(Table2[[#This Row],[Type]]="IB","EOU",IF(Table2[[#This Row],[Type]]="MB","Local","492"))</f>
        <v>EOU</v>
      </c>
      <c r="P4290" s="46">
        <f>ROUND(Table2[[#This Row],[Cons]]/Table2[[#This Row],[Qty.]],5)</f>
        <v>0.06</v>
      </c>
      <c r="Q4290" s="46" t="b">
        <f>EXACT(Table2[[#This Row],[rate]],Table2[[#This Row],[Check]])</f>
        <v>1</v>
      </c>
      <c r="R4290" s="46"/>
      <c r="S4290" s="46" t="str">
        <f>IF(Table2[[#This Row],[SRO]]="EOU",VLOOKUP(Table2[[#This Row],[BE]],[2]GD.List!$C$3:$N$5014,12,0),IF(Table2[[#This Row],[SRO]]="Local","Polyester Staple Fibre","SRO 492"))</f>
        <v>Packing Material</v>
      </c>
    </row>
    <row r="4291" spans="1:19" x14ac:dyDescent="0.25">
      <c r="A4291" s="120" t="s">
        <v>2984</v>
      </c>
      <c r="B4291" s="116" t="s">
        <v>3101</v>
      </c>
      <c r="C4291" s="165">
        <v>84096</v>
      </c>
      <c r="D4291" s="117">
        <v>3204.16</v>
      </c>
      <c r="E4291" s="147" t="s">
        <v>3106</v>
      </c>
      <c r="F4291" s="116" t="s">
        <v>3112</v>
      </c>
      <c r="G4291" s="471">
        <v>44859</v>
      </c>
      <c r="H4291" s="82">
        <v>101904209</v>
      </c>
      <c r="I4291" s="197">
        <v>7.0000000000000007E-2</v>
      </c>
      <c r="J4291" s="15">
        <v>4065.04</v>
      </c>
      <c r="K4291" s="15">
        <v>58072</v>
      </c>
      <c r="L4291" s="15">
        <v>7246788.6800000006</v>
      </c>
      <c r="M4291" s="66" t="str">
        <f>TEXT(Table2[[#This Row],[Gd.Dt]],"mmm-yy")</f>
        <v>Oct-22</v>
      </c>
      <c r="N4291" s="46" t="str">
        <f>MID(Table2[[#This Row],[BE]],6,2)</f>
        <v>IB</v>
      </c>
      <c r="O4291" s="46" t="str">
        <f>IF(Table2[[#This Row],[Type]]="IB","EOU",IF(Table2[[#This Row],[Type]]="MB","Local","492"))</f>
        <v>EOU</v>
      </c>
      <c r="P4291" s="46">
        <f>ROUND(Table2[[#This Row],[Cons]]/Table2[[#This Row],[Qty.]],5)</f>
        <v>7.0000000000000007E-2</v>
      </c>
      <c r="Q4291" s="46" t="b">
        <f>EXACT(Table2[[#This Row],[rate]],Table2[[#This Row],[Check]])</f>
        <v>1</v>
      </c>
      <c r="R4291" s="46"/>
      <c r="S4291" s="46" t="str">
        <f>IF(Table2[[#This Row],[SRO]]="EOU",VLOOKUP(Table2[[#This Row],[BE]],[2]GD.List!$C$3:$N$5014,12,0),IF(Table2[[#This Row],[SRO]]="Local","Polyester Staple Fibre","SRO 492"))</f>
        <v>Textile Dyes</v>
      </c>
    </row>
    <row r="4292" spans="1:19" x14ac:dyDescent="0.25">
      <c r="A4292" s="119" t="s">
        <v>3018</v>
      </c>
      <c r="B4292" s="116" t="s">
        <v>3102</v>
      </c>
      <c r="C4292" s="165">
        <v>31588</v>
      </c>
      <c r="D4292" s="117">
        <v>2847</v>
      </c>
      <c r="E4292" s="147" t="s">
        <v>3107</v>
      </c>
      <c r="F4292" s="116" t="s">
        <v>3111</v>
      </c>
      <c r="G4292" s="471">
        <v>44860</v>
      </c>
      <c r="H4292" s="82">
        <v>24725976.550000001</v>
      </c>
      <c r="I4292" s="197">
        <v>0.03</v>
      </c>
      <c r="J4292" s="15">
        <v>511.29</v>
      </c>
      <c r="K4292" s="15">
        <v>17043</v>
      </c>
      <c r="L4292" s="15">
        <v>706326.87000000011</v>
      </c>
      <c r="M4292" s="66" t="str">
        <f>TEXT(Table2[[#This Row],[Gd.Dt]],"mmm-yy")</f>
        <v>Oct-22</v>
      </c>
      <c r="N4292" s="46" t="str">
        <f>MID(Table2[[#This Row],[BE]],6,2)</f>
        <v>IB</v>
      </c>
      <c r="O4292" s="46" t="str">
        <f>IF(Table2[[#This Row],[Type]]="IB","EOU",IF(Table2[[#This Row],[Type]]="MB","Local","492"))</f>
        <v>EOU</v>
      </c>
      <c r="P4292" s="46">
        <f>ROUND(Table2[[#This Row],[Cons]]/Table2[[#This Row],[Qty.]],5)</f>
        <v>0.03</v>
      </c>
      <c r="Q4292" s="46" t="b">
        <f>EXACT(Table2[[#This Row],[rate]],Table2[[#This Row],[Check]])</f>
        <v>1</v>
      </c>
      <c r="R4292" s="46"/>
      <c r="S4292" s="46" t="str">
        <f>IF(Table2[[#This Row],[SRO]]="EOU",VLOOKUP(Table2[[#This Row],[BE]],[2]GD.List!$C$3:$N$5014,12,0),IF(Table2[[#This Row],[SRO]]="Local","Polyester Staple Fibre","SRO 492"))</f>
        <v>Textile Chemical</v>
      </c>
    </row>
    <row r="4293" spans="1:19" x14ac:dyDescent="0.25">
      <c r="A4293" s="119" t="s">
        <v>3018</v>
      </c>
      <c r="B4293" s="116" t="s">
        <v>3101</v>
      </c>
      <c r="C4293" s="165">
        <v>84096</v>
      </c>
      <c r="D4293" s="117">
        <v>2847</v>
      </c>
      <c r="E4293" s="147" t="s">
        <v>3106</v>
      </c>
      <c r="F4293" s="116" t="s">
        <v>3112</v>
      </c>
      <c r="G4293" s="471">
        <v>44859</v>
      </c>
      <c r="H4293" s="82">
        <v>101904209</v>
      </c>
      <c r="I4293" s="197">
        <v>0.03</v>
      </c>
      <c r="J4293" s="15">
        <v>1742.16</v>
      </c>
      <c r="K4293" s="15">
        <v>58072</v>
      </c>
      <c r="L4293" s="15">
        <v>3105766.5799999996</v>
      </c>
      <c r="M4293" s="66" t="str">
        <f>TEXT(Table2[[#This Row],[Gd.Dt]],"mmm-yy")</f>
        <v>Oct-22</v>
      </c>
      <c r="N4293" s="46" t="str">
        <f>MID(Table2[[#This Row],[BE]],6,2)</f>
        <v>IB</v>
      </c>
      <c r="O4293" s="46" t="str">
        <f>IF(Table2[[#This Row],[Type]]="IB","EOU",IF(Table2[[#This Row],[Type]]="MB","Local","492"))</f>
        <v>EOU</v>
      </c>
      <c r="P4293" s="46">
        <f>ROUND(Table2[[#This Row],[Cons]]/Table2[[#This Row],[Qty.]],5)</f>
        <v>0.03</v>
      </c>
      <c r="Q4293" s="46" t="b">
        <f>EXACT(Table2[[#This Row],[rate]],Table2[[#This Row],[Check]])</f>
        <v>1</v>
      </c>
      <c r="R4293" s="46"/>
      <c r="S4293" s="46" t="str">
        <f>IF(Table2[[#This Row],[SRO]]="EOU",VLOOKUP(Table2[[#This Row],[BE]],[2]GD.List!$C$3:$N$5014,12,0),IF(Table2[[#This Row],[SRO]]="Local","Polyester Staple Fibre","SRO 492"))</f>
        <v>Textile Chemical</v>
      </c>
    </row>
    <row r="4294" spans="1:19" x14ac:dyDescent="0.25">
      <c r="A4294" s="119" t="s">
        <v>3018</v>
      </c>
      <c r="B4294" s="116" t="s">
        <v>3104</v>
      </c>
      <c r="C4294" s="165">
        <v>16703</v>
      </c>
      <c r="D4294" s="117">
        <v>2847</v>
      </c>
      <c r="E4294" s="147" t="s">
        <v>3109</v>
      </c>
      <c r="F4294" s="116" t="s">
        <v>3113</v>
      </c>
      <c r="G4294" s="471">
        <v>44860</v>
      </c>
      <c r="H4294" s="82">
        <v>36701227.810000002</v>
      </c>
      <c r="I4294" s="197">
        <v>0.03</v>
      </c>
      <c r="J4294" s="15">
        <v>637.62</v>
      </c>
      <c r="K4294" s="15">
        <v>21254</v>
      </c>
      <c r="L4294" s="15">
        <v>1066706.33</v>
      </c>
      <c r="M4294" s="66" t="str">
        <f>TEXT(Table2[[#This Row],[Gd.Dt]],"mmm-yy")</f>
        <v>Oct-22</v>
      </c>
      <c r="N4294" s="46" t="str">
        <f>MID(Table2[[#This Row],[BE]],6,2)</f>
        <v>IB</v>
      </c>
      <c r="O4294" s="46" t="str">
        <f>IF(Table2[[#This Row],[Type]]="IB","EOU",IF(Table2[[#This Row],[Type]]="MB","Local","492"))</f>
        <v>EOU</v>
      </c>
      <c r="P4294" s="46">
        <f>ROUND(Table2[[#This Row],[Cons]]/Table2[[#This Row],[Qty.]],5)</f>
        <v>0.03</v>
      </c>
      <c r="Q4294" s="46" t="b">
        <f>EXACT(Table2[[#This Row],[rate]],Table2[[#This Row],[Check]])</f>
        <v>1</v>
      </c>
      <c r="R4294" s="46"/>
      <c r="S4294" s="46" t="str">
        <f>IF(Table2[[#This Row],[SRO]]="EOU",VLOOKUP(Table2[[#This Row],[BE]],[2]GD.List!$C$3:$N$5014,12,0),IF(Table2[[#This Row],[SRO]]="Local","Polyester Staple Fibre","SRO 492"))</f>
        <v>Textile Chemical</v>
      </c>
    </row>
    <row r="4295" spans="1:19" x14ac:dyDescent="0.25">
      <c r="A4295" s="119" t="s">
        <v>3018</v>
      </c>
      <c r="B4295" s="116" t="s">
        <v>3103</v>
      </c>
      <c r="C4295" s="165">
        <v>15041</v>
      </c>
      <c r="D4295" s="117">
        <v>2847</v>
      </c>
      <c r="E4295" s="147" t="s">
        <v>3108</v>
      </c>
      <c r="F4295" s="116" t="s">
        <v>3114</v>
      </c>
      <c r="G4295" s="471">
        <v>44860</v>
      </c>
      <c r="H4295" s="82">
        <v>27891401.09</v>
      </c>
      <c r="I4295" s="197">
        <v>0.03</v>
      </c>
      <c r="J4295" s="15">
        <v>503.40000000000003</v>
      </c>
      <c r="K4295" s="15">
        <v>16780</v>
      </c>
      <c r="L4295" s="15">
        <v>688105.51</v>
      </c>
      <c r="M4295" s="66" t="str">
        <f>TEXT(Table2[[#This Row],[Gd.Dt]],"mmm-yy")</f>
        <v>Oct-22</v>
      </c>
      <c r="N4295" s="46" t="str">
        <f>MID(Table2[[#This Row],[BE]],6,2)</f>
        <v>IB</v>
      </c>
      <c r="O4295" s="46" t="str">
        <f>IF(Table2[[#This Row],[Type]]="IB","EOU",IF(Table2[[#This Row],[Type]]="MB","Local","492"))</f>
        <v>EOU</v>
      </c>
      <c r="P4295" s="46">
        <f>ROUND(Table2[[#This Row],[Cons]]/Table2[[#This Row],[Qty.]],5)</f>
        <v>0.03</v>
      </c>
      <c r="Q4295" s="46" t="b">
        <f>EXACT(Table2[[#This Row],[rate]],Table2[[#This Row],[Check]])</f>
        <v>1</v>
      </c>
      <c r="R4295" s="46"/>
      <c r="S4295" s="46" t="str">
        <f>IF(Table2[[#This Row],[SRO]]="EOU",VLOOKUP(Table2[[#This Row],[BE]],[2]GD.List!$C$3:$N$5014,12,0),IF(Table2[[#This Row],[SRO]]="Local","Polyester Staple Fibre","SRO 492"))</f>
        <v>Textile Chemical</v>
      </c>
    </row>
    <row r="4296" spans="1:19" x14ac:dyDescent="0.25">
      <c r="A4296" s="120" t="s">
        <v>3018</v>
      </c>
      <c r="B4296" s="116" t="s">
        <v>3105</v>
      </c>
      <c r="C4296" s="165">
        <v>22870</v>
      </c>
      <c r="D4296" s="117">
        <v>2847</v>
      </c>
      <c r="E4296" s="147" t="s">
        <v>3110</v>
      </c>
      <c r="F4296" s="116" t="s">
        <v>3115</v>
      </c>
      <c r="G4296" s="471">
        <v>44860</v>
      </c>
      <c r="H4296" s="82">
        <v>23425428.829999998</v>
      </c>
      <c r="I4296" s="197">
        <v>0.03</v>
      </c>
      <c r="J4296" s="15">
        <v>343.22999999999996</v>
      </c>
      <c r="K4296" s="15">
        <v>11441</v>
      </c>
      <c r="L4296" s="15">
        <v>679074.76999999979</v>
      </c>
      <c r="M4296" s="66" t="str">
        <f>TEXT(Table2[[#This Row],[Gd.Dt]],"mmm-yy")</f>
        <v>Oct-22</v>
      </c>
      <c r="N4296" s="46" t="str">
        <f>MID(Table2[[#This Row],[BE]],6,2)</f>
        <v>IB</v>
      </c>
      <c r="O4296" s="46" t="str">
        <f>IF(Table2[[#This Row],[Type]]="IB","EOU",IF(Table2[[#This Row],[Type]]="MB","Local","492"))</f>
        <v>EOU</v>
      </c>
      <c r="P4296" s="46">
        <f>ROUND(Table2[[#This Row],[Cons]]/Table2[[#This Row],[Qty.]],5)</f>
        <v>0.03</v>
      </c>
      <c r="Q4296" s="46" t="b">
        <f>EXACT(Table2[[#This Row],[rate]],Table2[[#This Row],[Check]])</f>
        <v>1</v>
      </c>
      <c r="R4296" s="46"/>
      <c r="S4296" s="46" t="str">
        <f>IF(Table2[[#This Row],[SRO]]="EOU",VLOOKUP(Table2[[#This Row],[BE]],[2]GD.List!$C$3:$N$5014,12,0),IF(Table2[[#This Row],[SRO]]="Local","Polyester Staple Fibre","SRO 492"))</f>
        <v>Textile Chemical</v>
      </c>
    </row>
    <row r="4297" spans="1:19" x14ac:dyDescent="0.25">
      <c r="A4297" s="119" t="s">
        <v>3056</v>
      </c>
      <c r="B4297" s="116" t="s">
        <v>3102</v>
      </c>
      <c r="C4297" s="165">
        <v>31588</v>
      </c>
      <c r="D4297" s="117">
        <v>3204.16</v>
      </c>
      <c r="E4297" s="147" t="s">
        <v>3107</v>
      </c>
      <c r="F4297" s="116" t="s">
        <v>3111</v>
      </c>
      <c r="G4297" s="471">
        <v>44860</v>
      </c>
      <c r="H4297" s="82">
        <v>24725976.550000001</v>
      </c>
      <c r="I4297" s="197">
        <v>7.0000000000000007E-2</v>
      </c>
      <c r="J4297" s="15">
        <v>930.65</v>
      </c>
      <c r="K4297" s="15">
        <v>13295</v>
      </c>
      <c r="L4297" s="15">
        <v>1283230.33</v>
      </c>
      <c r="M4297" s="66" t="str">
        <f>TEXT(Table2[[#This Row],[Gd.Dt]],"mmm-yy")</f>
        <v>Oct-22</v>
      </c>
      <c r="N4297" s="46" t="str">
        <f>MID(Table2[[#This Row],[BE]],6,2)</f>
        <v>IB</v>
      </c>
      <c r="O4297" s="46" t="str">
        <f>IF(Table2[[#This Row],[Type]]="IB","EOU",IF(Table2[[#This Row],[Type]]="MB","Local","492"))</f>
        <v>EOU</v>
      </c>
      <c r="P4297" s="46">
        <f>ROUND(Table2[[#This Row],[Cons]]/Table2[[#This Row],[Qty.]],5)</f>
        <v>7.0000000000000007E-2</v>
      </c>
      <c r="Q4297" s="46" t="b">
        <f>EXACT(Table2[[#This Row],[rate]],Table2[[#This Row],[Check]])</f>
        <v>1</v>
      </c>
      <c r="R4297" s="46"/>
      <c r="S4297" s="46" t="str">
        <f>IF(Table2[[#This Row],[SRO]]="EOU",VLOOKUP(Table2[[#This Row],[BE]],[2]GD.List!$C$3:$N$5014,12,0),IF(Table2[[#This Row],[SRO]]="Local","Polyester Staple Fibre","SRO 492"))</f>
        <v>Textile Dyes</v>
      </c>
    </row>
    <row r="4298" spans="1:19" x14ac:dyDescent="0.25">
      <c r="A4298" s="119" t="s">
        <v>3056</v>
      </c>
      <c r="B4298" s="116" t="s">
        <v>3104</v>
      </c>
      <c r="C4298" s="165">
        <v>16703</v>
      </c>
      <c r="D4298" s="117">
        <v>3204.16</v>
      </c>
      <c r="E4298" s="147" t="s">
        <v>3109</v>
      </c>
      <c r="F4298" s="116" t="s">
        <v>3113</v>
      </c>
      <c r="G4298" s="471">
        <v>44860</v>
      </c>
      <c r="H4298" s="82">
        <v>36701227.810000002</v>
      </c>
      <c r="I4298" s="197">
        <v>7.0000000000000007E-2</v>
      </c>
      <c r="J4298" s="15">
        <v>867.23</v>
      </c>
      <c r="K4298" s="15">
        <v>12389</v>
      </c>
      <c r="L4298" s="15">
        <v>1407035.84</v>
      </c>
      <c r="M4298" s="66" t="str">
        <f>TEXT(Table2[[#This Row],[Gd.Dt]],"mmm-yy")</f>
        <v>Oct-22</v>
      </c>
      <c r="N4298" s="46" t="str">
        <f>MID(Table2[[#This Row],[BE]],6,2)</f>
        <v>IB</v>
      </c>
      <c r="O4298" s="46" t="str">
        <f>IF(Table2[[#This Row],[Type]]="IB","EOU",IF(Table2[[#This Row],[Type]]="MB","Local","492"))</f>
        <v>EOU</v>
      </c>
      <c r="P4298" s="46">
        <f>ROUND(Table2[[#This Row],[Cons]]/Table2[[#This Row],[Qty.]],5)</f>
        <v>7.0000000000000007E-2</v>
      </c>
      <c r="Q4298" s="46" t="b">
        <f>EXACT(Table2[[#This Row],[rate]],Table2[[#This Row],[Check]])</f>
        <v>1</v>
      </c>
      <c r="R4298" s="46"/>
      <c r="S4298" s="46" t="str">
        <f>IF(Table2[[#This Row],[SRO]]="EOU",VLOOKUP(Table2[[#This Row],[BE]],[2]GD.List!$C$3:$N$5014,12,0),IF(Table2[[#This Row],[SRO]]="Local","Polyester Staple Fibre","SRO 492"))</f>
        <v>Textile Dyes</v>
      </c>
    </row>
    <row r="4299" spans="1:19" x14ac:dyDescent="0.25">
      <c r="A4299" s="119" t="s">
        <v>3056</v>
      </c>
      <c r="B4299" s="116" t="s">
        <v>3103</v>
      </c>
      <c r="C4299" s="165">
        <v>15041</v>
      </c>
      <c r="D4299" s="117">
        <v>3204.16</v>
      </c>
      <c r="E4299" s="147" t="s">
        <v>3108</v>
      </c>
      <c r="F4299" s="116" t="s">
        <v>3114</v>
      </c>
      <c r="G4299" s="471">
        <v>44860</v>
      </c>
      <c r="H4299" s="82">
        <v>27891401.09</v>
      </c>
      <c r="I4299" s="197">
        <v>7.0000000000000007E-2</v>
      </c>
      <c r="J4299" s="15">
        <v>1174.6000000000001</v>
      </c>
      <c r="K4299" s="15">
        <v>16780</v>
      </c>
      <c r="L4299" s="15">
        <v>1605579.5200000003</v>
      </c>
      <c r="M4299" s="66" t="str">
        <f>TEXT(Table2[[#This Row],[Gd.Dt]],"mmm-yy")</f>
        <v>Oct-22</v>
      </c>
      <c r="N4299" s="46" t="str">
        <f>MID(Table2[[#This Row],[BE]],6,2)</f>
        <v>IB</v>
      </c>
      <c r="O4299" s="46" t="str">
        <f>IF(Table2[[#This Row],[Type]]="IB","EOU",IF(Table2[[#This Row],[Type]]="MB","Local","492"))</f>
        <v>EOU</v>
      </c>
      <c r="P4299" s="46">
        <f>ROUND(Table2[[#This Row],[Cons]]/Table2[[#This Row],[Qty.]],5)</f>
        <v>7.0000000000000007E-2</v>
      </c>
      <c r="Q4299" s="46" t="b">
        <f>EXACT(Table2[[#This Row],[rate]],Table2[[#This Row],[Check]])</f>
        <v>1</v>
      </c>
      <c r="R4299" s="46"/>
      <c r="S4299" s="46" t="str">
        <f>IF(Table2[[#This Row],[SRO]]="EOU",VLOOKUP(Table2[[#This Row],[BE]],[2]GD.List!$C$3:$N$5014,12,0),IF(Table2[[#This Row],[SRO]]="Local","Polyester Staple Fibre","SRO 492"))</f>
        <v>Textile Dyes</v>
      </c>
    </row>
    <row r="4300" spans="1:19" x14ac:dyDescent="0.25">
      <c r="A4300" s="120" t="s">
        <v>3056</v>
      </c>
      <c r="B4300" s="116" t="s">
        <v>3105</v>
      </c>
      <c r="C4300" s="165">
        <v>22870</v>
      </c>
      <c r="D4300" s="117">
        <v>3204.16</v>
      </c>
      <c r="E4300" s="147" t="s">
        <v>3110</v>
      </c>
      <c r="F4300" s="116" t="s">
        <v>3115</v>
      </c>
      <c r="G4300" s="471">
        <v>44860</v>
      </c>
      <c r="H4300" s="82">
        <v>23425428.829999998</v>
      </c>
      <c r="I4300" s="197">
        <v>7.0000000000000007E-2</v>
      </c>
      <c r="J4300" s="15">
        <v>540.75</v>
      </c>
      <c r="K4300" s="15">
        <v>7725</v>
      </c>
      <c r="L4300" s="15">
        <v>1019221.75</v>
      </c>
      <c r="M4300" s="66" t="str">
        <f>TEXT(Table2[[#This Row],[Gd.Dt]],"mmm-yy")</f>
        <v>Oct-22</v>
      </c>
      <c r="N4300" s="46" t="str">
        <f>MID(Table2[[#This Row],[BE]],6,2)</f>
        <v>IB</v>
      </c>
      <c r="O4300" s="46" t="str">
        <f>IF(Table2[[#This Row],[Type]]="IB","EOU",IF(Table2[[#This Row],[Type]]="MB","Local","492"))</f>
        <v>EOU</v>
      </c>
      <c r="P4300" s="46">
        <f>ROUND(Table2[[#This Row],[Cons]]/Table2[[#This Row],[Qty.]],5)</f>
        <v>7.0000000000000007E-2</v>
      </c>
      <c r="Q4300" s="46" t="b">
        <f>EXACT(Table2[[#This Row],[rate]],Table2[[#This Row],[Check]])</f>
        <v>1</v>
      </c>
      <c r="R4300" s="46"/>
      <c r="S4300" s="46" t="str">
        <f>IF(Table2[[#This Row],[SRO]]="EOU",VLOOKUP(Table2[[#This Row],[BE]],[2]GD.List!$C$3:$N$5014,12,0),IF(Table2[[#This Row],[SRO]]="Local","Polyester Staple Fibre","SRO 492"))</f>
        <v>Textile Dyes</v>
      </c>
    </row>
    <row r="4301" spans="1:19" x14ac:dyDescent="0.25">
      <c r="A4301" s="119" t="s">
        <v>3058</v>
      </c>
      <c r="B4301" s="116" t="s">
        <v>3102</v>
      </c>
      <c r="C4301" s="165">
        <v>31588</v>
      </c>
      <c r="D4301" s="117">
        <v>2915.11</v>
      </c>
      <c r="E4301" s="147" t="s">
        <v>3107</v>
      </c>
      <c r="F4301" s="116" t="s">
        <v>3111</v>
      </c>
      <c r="G4301" s="471">
        <v>44860</v>
      </c>
      <c r="H4301" s="82">
        <v>24725976.550000001</v>
      </c>
      <c r="I4301" s="197">
        <v>0.04</v>
      </c>
      <c r="J4301" s="15">
        <v>681.72</v>
      </c>
      <c r="K4301" s="15">
        <v>17043</v>
      </c>
      <c r="L4301" s="15">
        <v>941769.14000000013</v>
      </c>
      <c r="M4301" s="66" t="str">
        <f>TEXT(Table2[[#This Row],[Gd.Dt]],"mmm-yy")</f>
        <v>Oct-22</v>
      </c>
      <c r="N4301" s="46" t="str">
        <f>MID(Table2[[#This Row],[BE]],6,2)</f>
        <v>IB</v>
      </c>
      <c r="O4301" s="46" t="str">
        <f>IF(Table2[[#This Row],[Type]]="IB","EOU",IF(Table2[[#This Row],[Type]]="MB","Local","492"))</f>
        <v>EOU</v>
      </c>
      <c r="P4301" s="46">
        <f>ROUND(Table2[[#This Row],[Cons]]/Table2[[#This Row],[Qty.]],5)</f>
        <v>0.04</v>
      </c>
      <c r="Q4301" s="46" t="b">
        <f>EXACT(Table2[[#This Row],[rate]],Table2[[#This Row],[Check]])</f>
        <v>1</v>
      </c>
      <c r="R4301" s="46"/>
      <c r="S4301" s="46" t="str">
        <f>IF(Table2[[#This Row],[SRO]]="EOU",VLOOKUP(Table2[[#This Row],[BE]],[2]GD.List!$C$3:$N$5014,12,0),IF(Table2[[#This Row],[SRO]]="Local","Polyester Staple Fibre","SRO 492"))</f>
        <v>Textile Chemical</v>
      </c>
    </row>
    <row r="4302" spans="1:19" x14ac:dyDescent="0.25">
      <c r="A4302" s="119" t="s">
        <v>3058</v>
      </c>
      <c r="B4302" s="116" t="s">
        <v>3104</v>
      </c>
      <c r="C4302" s="165">
        <v>16703</v>
      </c>
      <c r="D4302" s="117">
        <v>2915.11</v>
      </c>
      <c r="E4302" s="147" t="s">
        <v>3109</v>
      </c>
      <c r="F4302" s="116" t="s">
        <v>3113</v>
      </c>
      <c r="G4302" s="471">
        <v>44860</v>
      </c>
      <c r="H4302" s="82">
        <v>36701227.810000002</v>
      </c>
      <c r="I4302" s="197">
        <v>0.04</v>
      </c>
      <c r="J4302" s="15">
        <v>850.16000000000008</v>
      </c>
      <c r="K4302" s="15">
        <v>21254</v>
      </c>
      <c r="L4302" s="15">
        <v>1422275.1099999999</v>
      </c>
      <c r="M4302" s="66" t="str">
        <f>TEXT(Table2[[#This Row],[Gd.Dt]],"mmm-yy")</f>
        <v>Oct-22</v>
      </c>
      <c r="N4302" s="46" t="str">
        <f>MID(Table2[[#This Row],[BE]],6,2)</f>
        <v>IB</v>
      </c>
      <c r="O4302" s="46" t="str">
        <f>IF(Table2[[#This Row],[Type]]="IB","EOU",IF(Table2[[#This Row],[Type]]="MB","Local","492"))</f>
        <v>EOU</v>
      </c>
      <c r="P4302" s="46">
        <f>ROUND(Table2[[#This Row],[Cons]]/Table2[[#This Row],[Qty.]],5)</f>
        <v>0.04</v>
      </c>
      <c r="Q4302" s="46" t="b">
        <f>EXACT(Table2[[#This Row],[rate]],Table2[[#This Row],[Check]])</f>
        <v>1</v>
      </c>
      <c r="R4302" s="46"/>
      <c r="S4302" s="46" t="str">
        <f>IF(Table2[[#This Row],[SRO]]="EOU",VLOOKUP(Table2[[#This Row],[BE]],[2]GD.List!$C$3:$N$5014,12,0),IF(Table2[[#This Row],[SRO]]="Local","Polyester Staple Fibre","SRO 492"))</f>
        <v>Textile Chemical</v>
      </c>
    </row>
    <row r="4303" spans="1:19" x14ac:dyDescent="0.25">
      <c r="A4303" s="119" t="s">
        <v>3058</v>
      </c>
      <c r="B4303" s="116" t="s">
        <v>3103</v>
      </c>
      <c r="C4303" s="165">
        <v>15041</v>
      </c>
      <c r="D4303" s="117">
        <v>2915.11</v>
      </c>
      <c r="E4303" s="147" t="s">
        <v>3108</v>
      </c>
      <c r="F4303" s="116" t="s">
        <v>3114</v>
      </c>
      <c r="G4303" s="471">
        <v>44860</v>
      </c>
      <c r="H4303" s="82">
        <v>27891401.09</v>
      </c>
      <c r="I4303" s="197">
        <v>0.04</v>
      </c>
      <c r="J4303" s="15">
        <v>671.2</v>
      </c>
      <c r="K4303" s="15">
        <v>16780</v>
      </c>
      <c r="L4303" s="15">
        <v>917474.01</v>
      </c>
      <c r="M4303" s="66" t="str">
        <f>TEXT(Table2[[#This Row],[Gd.Dt]],"mmm-yy")</f>
        <v>Oct-22</v>
      </c>
      <c r="N4303" s="46" t="str">
        <f>MID(Table2[[#This Row],[BE]],6,2)</f>
        <v>IB</v>
      </c>
      <c r="O4303" s="46" t="str">
        <f>IF(Table2[[#This Row],[Type]]="IB","EOU",IF(Table2[[#This Row],[Type]]="MB","Local","492"))</f>
        <v>EOU</v>
      </c>
      <c r="P4303" s="46">
        <f>ROUND(Table2[[#This Row],[Cons]]/Table2[[#This Row],[Qty.]],5)</f>
        <v>0.04</v>
      </c>
      <c r="Q4303" s="46" t="b">
        <f>EXACT(Table2[[#This Row],[rate]],Table2[[#This Row],[Check]])</f>
        <v>1</v>
      </c>
      <c r="R4303" s="46"/>
      <c r="S4303" s="46" t="str">
        <f>IF(Table2[[#This Row],[SRO]]="EOU",VLOOKUP(Table2[[#This Row],[BE]],[2]GD.List!$C$3:$N$5014,12,0),IF(Table2[[#This Row],[SRO]]="Local","Polyester Staple Fibre","SRO 492"))</f>
        <v>Textile Chemical</v>
      </c>
    </row>
    <row r="4304" spans="1:19" x14ac:dyDescent="0.25">
      <c r="A4304" s="120" t="s">
        <v>3058</v>
      </c>
      <c r="B4304" s="116" t="s">
        <v>3105</v>
      </c>
      <c r="C4304" s="165">
        <v>22870</v>
      </c>
      <c r="D4304" s="117">
        <v>2915.11</v>
      </c>
      <c r="E4304" s="147" t="s">
        <v>3110</v>
      </c>
      <c r="F4304" s="116" t="s">
        <v>3115</v>
      </c>
      <c r="G4304" s="471">
        <v>44860</v>
      </c>
      <c r="H4304" s="82">
        <v>23425428.829999998</v>
      </c>
      <c r="I4304" s="197">
        <v>0.04</v>
      </c>
      <c r="J4304" s="15">
        <v>457.64000000000004</v>
      </c>
      <c r="K4304" s="15">
        <v>11441</v>
      </c>
      <c r="L4304" s="15">
        <v>905433.0199999999</v>
      </c>
      <c r="M4304" s="66" t="str">
        <f>TEXT(Table2[[#This Row],[Gd.Dt]],"mmm-yy")</f>
        <v>Oct-22</v>
      </c>
      <c r="N4304" s="46" t="str">
        <f>MID(Table2[[#This Row],[BE]],6,2)</f>
        <v>IB</v>
      </c>
      <c r="O4304" s="46" t="str">
        <f>IF(Table2[[#This Row],[Type]]="IB","EOU",IF(Table2[[#This Row],[Type]]="MB","Local","492"))</f>
        <v>EOU</v>
      </c>
      <c r="P4304" s="46">
        <f>ROUND(Table2[[#This Row],[Cons]]/Table2[[#This Row],[Qty.]],5)</f>
        <v>0.04</v>
      </c>
      <c r="Q4304" s="46" t="b">
        <f>EXACT(Table2[[#This Row],[rate]],Table2[[#This Row],[Check]])</f>
        <v>1</v>
      </c>
      <c r="R4304" s="46"/>
      <c r="S4304" s="46" t="str">
        <f>IF(Table2[[#This Row],[SRO]]="EOU",VLOOKUP(Table2[[#This Row],[BE]],[2]GD.List!$C$3:$N$5014,12,0),IF(Table2[[#This Row],[SRO]]="Local","Polyester Staple Fibre","SRO 492"))</f>
        <v>Textile Chemical</v>
      </c>
    </row>
    <row r="4305" spans="1:19" x14ac:dyDescent="0.25">
      <c r="A4305" s="119" t="s">
        <v>3084</v>
      </c>
      <c r="B4305" s="116" t="s">
        <v>3102</v>
      </c>
      <c r="C4305" s="165">
        <v>31588</v>
      </c>
      <c r="D4305" s="117">
        <v>2832.1089999999999</v>
      </c>
      <c r="E4305" s="147" t="s">
        <v>3107</v>
      </c>
      <c r="F4305" s="116" t="s">
        <v>3111</v>
      </c>
      <c r="G4305" s="471">
        <v>44860</v>
      </c>
      <c r="H4305" s="82">
        <v>24725976.550000001</v>
      </c>
      <c r="I4305" s="197">
        <v>0.04</v>
      </c>
      <c r="J4305" s="15">
        <v>614</v>
      </c>
      <c r="K4305" s="15">
        <v>15350</v>
      </c>
      <c r="L4305" s="15">
        <v>813339.08000000007</v>
      </c>
      <c r="M4305" s="66" t="str">
        <f>TEXT(Table2[[#This Row],[Gd.Dt]],"mmm-yy")</f>
        <v>Oct-22</v>
      </c>
      <c r="N4305" s="46" t="str">
        <f>MID(Table2[[#This Row],[BE]],6,2)</f>
        <v>IB</v>
      </c>
      <c r="O4305" s="46" t="str">
        <f>IF(Table2[[#This Row],[Type]]="IB","EOU",IF(Table2[[#This Row],[Type]]="MB","Local","492"))</f>
        <v>EOU</v>
      </c>
      <c r="P4305" s="46">
        <f>ROUND(Table2[[#This Row],[Cons]]/Table2[[#This Row],[Qty.]],5)</f>
        <v>0.04</v>
      </c>
      <c r="Q4305" s="46" t="b">
        <f>EXACT(Table2[[#This Row],[rate]],Table2[[#This Row],[Check]])</f>
        <v>1</v>
      </c>
      <c r="R4305" s="46"/>
      <c r="S4305" s="46" t="str">
        <f>IF(Table2[[#This Row],[SRO]]="EOU",VLOOKUP(Table2[[#This Row],[BE]],[2]GD.List!$C$3:$N$5014,12,0),IF(Table2[[#This Row],[SRO]]="Local","Polyester Staple Fibre","SRO 492"))</f>
        <v>Textile Chemical</v>
      </c>
    </row>
    <row r="4306" spans="1:19" x14ac:dyDescent="0.25">
      <c r="A4306" s="119" t="s">
        <v>3084</v>
      </c>
      <c r="B4306" s="116" t="s">
        <v>3104</v>
      </c>
      <c r="C4306" s="165">
        <v>16703</v>
      </c>
      <c r="D4306" s="117">
        <v>2832.1089999999999</v>
      </c>
      <c r="E4306" s="147" t="s">
        <v>3109</v>
      </c>
      <c r="F4306" s="116" t="s">
        <v>3113</v>
      </c>
      <c r="G4306" s="471">
        <v>44860</v>
      </c>
      <c r="H4306" s="82">
        <v>36701227.810000002</v>
      </c>
      <c r="I4306" s="197">
        <v>0.04</v>
      </c>
      <c r="J4306" s="15">
        <v>850.16000000000008</v>
      </c>
      <c r="K4306" s="15">
        <v>21254</v>
      </c>
      <c r="L4306" s="15">
        <v>1422275.1099999999</v>
      </c>
      <c r="M4306" s="66" t="str">
        <f>TEXT(Table2[[#This Row],[Gd.Dt]],"mmm-yy")</f>
        <v>Oct-22</v>
      </c>
      <c r="N4306" s="46" t="str">
        <f>MID(Table2[[#This Row],[BE]],6,2)</f>
        <v>IB</v>
      </c>
      <c r="O4306" s="46" t="str">
        <f>IF(Table2[[#This Row],[Type]]="IB","EOU",IF(Table2[[#This Row],[Type]]="MB","Local","492"))</f>
        <v>EOU</v>
      </c>
      <c r="P4306" s="46">
        <f>ROUND(Table2[[#This Row],[Cons]]/Table2[[#This Row],[Qty.]],5)</f>
        <v>0.04</v>
      </c>
      <c r="Q4306" s="46" t="b">
        <f>EXACT(Table2[[#This Row],[rate]],Table2[[#This Row],[Check]])</f>
        <v>1</v>
      </c>
      <c r="R4306" s="46"/>
      <c r="S4306" s="46" t="str">
        <f>IF(Table2[[#This Row],[SRO]]="EOU",VLOOKUP(Table2[[#This Row],[BE]],[2]GD.List!$C$3:$N$5014,12,0),IF(Table2[[#This Row],[SRO]]="Local","Polyester Staple Fibre","SRO 492"))</f>
        <v>Textile Chemical</v>
      </c>
    </row>
    <row r="4307" spans="1:19" x14ac:dyDescent="0.25">
      <c r="A4307" s="119" t="s">
        <v>3084</v>
      </c>
      <c r="B4307" s="116" t="s">
        <v>3103</v>
      </c>
      <c r="C4307" s="165">
        <v>15041</v>
      </c>
      <c r="D4307" s="117">
        <v>2832.1089999999999</v>
      </c>
      <c r="E4307" s="147" t="s">
        <v>3108</v>
      </c>
      <c r="F4307" s="116" t="s">
        <v>3114</v>
      </c>
      <c r="G4307" s="471">
        <v>44860</v>
      </c>
      <c r="H4307" s="82">
        <v>27891401.09</v>
      </c>
      <c r="I4307" s="197">
        <v>0.04</v>
      </c>
      <c r="J4307" s="15">
        <v>458.72</v>
      </c>
      <c r="K4307" s="15">
        <v>11468</v>
      </c>
      <c r="L4307" s="15">
        <v>562272.03</v>
      </c>
      <c r="M4307" s="66" t="str">
        <f>TEXT(Table2[[#This Row],[Gd.Dt]],"mmm-yy")</f>
        <v>Oct-22</v>
      </c>
      <c r="N4307" s="46" t="str">
        <f>MID(Table2[[#This Row],[BE]],6,2)</f>
        <v>IB</v>
      </c>
      <c r="O4307" s="46" t="str">
        <f>IF(Table2[[#This Row],[Type]]="IB","EOU",IF(Table2[[#This Row],[Type]]="MB","Local","492"))</f>
        <v>EOU</v>
      </c>
      <c r="P4307" s="46">
        <f>ROUND(Table2[[#This Row],[Cons]]/Table2[[#This Row],[Qty.]],5)</f>
        <v>0.04</v>
      </c>
      <c r="Q4307" s="46" t="b">
        <f>EXACT(Table2[[#This Row],[rate]],Table2[[#This Row],[Check]])</f>
        <v>1</v>
      </c>
      <c r="R4307" s="46"/>
      <c r="S4307" s="46" t="str">
        <f>IF(Table2[[#This Row],[SRO]]="EOU",VLOOKUP(Table2[[#This Row],[BE]],[2]GD.List!$C$3:$N$5014,12,0),IF(Table2[[#This Row],[SRO]]="Local","Polyester Staple Fibre","SRO 492"))</f>
        <v>Textile Chemical</v>
      </c>
    </row>
    <row r="4308" spans="1:19" x14ac:dyDescent="0.25">
      <c r="A4308" s="120" t="s">
        <v>3084</v>
      </c>
      <c r="B4308" s="116" t="s">
        <v>3105</v>
      </c>
      <c r="C4308" s="165">
        <v>22870</v>
      </c>
      <c r="D4308" s="117">
        <v>2832.1089999999999</v>
      </c>
      <c r="E4308" s="147" t="s">
        <v>3110</v>
      </c>
      <c r="F4308" s="116" t="s">
        <v>3115</v>
      </c>
      <c r="G4308" s="471">
        <v>44860</v>
      </c>
      <c r="H4308" s="82">
        <v>23425428.829999998</v>
      </c>
      <c r="I4308" s="197">
        <v>0.04</v>
      </c>
      <c r="J4308" s="15">
        <v>344.28000000000003</v>
      </c>
      <c r="K4308" s="15">
        <v>8607</v>
      </c>
      <c r="L4308" s="15">
        <v>647653.02</v>
      </c>
      <c r="M4308" s="66" t="str">
        <f>TEXT(Table2[[#This Row],[Gd.Dt]],"mmm-yy")</f>
        <v>Oct-22</v>
      </c>
      <c r="N4308" s="46" t="str">
        <f>MID(Table2[[#This Row],[BE]],6,2)</f>
        <v>IB</v>
      </c>
      <c r="O4308" s="46" t="str">
        <f>IF(Table2[[#This Row],[Type]]="IB","EOU",IF(Table2[[#This Row],[Type]]="MB","Local","492"))</f>
        <v>EOU</v>
      </c>
      <c r="P4308" s="46">
        <f>ROUND(Table2[[#This Row],[Cons]]/Table2[[#This Row],[Qty.]],5)</f>
        <v>0.04</v>
      </c>
      <c r="Q4308" s="46" t="b">
        <f>EXACT(Table2[[#This Row],[rate]],Table2[[#This Row],[Check]])</f>
        <v>1</v>
      </c>
      <c r="R4308" s="46"/>
      <c r="S4308" s="46" t="str">
        <f>IF(Table2[[#This Row],[SRO]]="EOU",VLOOKUP(Table2[[#This Row],[BE]],[2]GD.List!$C$3:$N$5014,12,0),IF(Table2[[#This Row],[SRO]]="Local","Polyester Staple Fibre","SRO 492"))</f>
        <v>Textile Chemical</v>
      </c>
    </row>
    <row r="4309" spans="1:19" x14ac:dyDescent="0.25">
      <c r="A4309" s="119" t="s">
        <v>3085</v>
      </c>
      <c r="B4309" s="119" t="s">
        <v>3105</v>
      </c>
      <c r="C4309" s="170">
        <v>22870</v>
      </c>
      <c r="D4309" s="171">
        <v>3707.1</v>
      </c>
      <c r="E4309" s="27" t="s">
        <v>3110</v>
      </c>
      <c r="F4309" s="119" t="s">
        <v>3115</v>
      </c>
      <c r="G4309" s="28">
        <v>44860</v>
      </c>
      <c r="H4309" s="172">
        <v>23425428.829999998</v>
      </c>
      <c r="I4309" s="33">
        <v>0.04</v>
      </c>
      <c r="J4309" s="30">
        <v>56.84</v>
      </c>
      <c r="K4309" s="30">
        <v>1421</v>
      </c>
      <c r="L4309" s="30">
        <v>124823.84</v>
      </c>
      <c r="M4309" s="67" t="str">
        <f>TEXT(Table2[[#This Row],[Gd.Dt]],"mmm-yy")</f>
        <v>Oct-22</v>
      </c>
      <c r="N4309" s="47" t="str">
        <f>MID(Table2[[#This Row],[BE]],6,2)</f>
        <v>IB</v>
      </c>
      <c r="O4309" s="47" t="str">
        <f>IF(Table2[[#This Row],[Type]]="IB","EOU",IF(Table2[[#This Row],[Type]]="MB","Local","492"))</f>
        <v>EOU</v>
      </c>
      <c r="P4309" s="47">
        <f>ROUND(Table2[[#This Row],[Cons]]/Table2[[#This Row],[Qty.]],5)</f>
        <v>0.04</v>
      </c>
      <c r="Q4309" s="47" t="b">
        <f>EXACT(Table2[[#This Row],[rate]],Table2[[#This Row],[Check]])</f>
        <v>1</v>
      </c>
      <c r="R4309" s="47"/>
      <c r="S4309" s="47" t="str">
        <f>IF(Table2[[#This Row],[SRO]]="EOU",VLOOKUP(Table2[[#This Row],[BE]],[2]GD.List!$C$3:$N$5014,12,0),IF(Table2[[#This Row],[SRO]]="Local","Polyester Staple Fibre","SRO 492"))</f>
        <v>Textile Chemical</v>
      </c>
    </row>
    <row r="4310" spans="1:19" x14ac:dyDescent="0.25">
      <c r="A4310" s="116" t="s">
        <v>1</v>
      </c>
      <c r="B4310" s="116" t="s">
        <v>3122</v>
      </c>
      <c r="C4310" s="165">
        <v>88438</v>
      </c>
      <c r="D4310" s="117">
        <v>2701.12</v>
      </c>
      <c r="E4310" s="147" t="s">
        <v>3138</v>
      </c>
      <c r="F4310" s="116" t="s">
        <v>3143</v>
      </c>
      <c r="G4310" s="471">
        <v>44861</v>
      </c>
      <c r="H4310" s="82">
        <v>67586803.519999996</v>
      </c>
      <c r="I4310" s="197">
        <v>0.8</v>
      </c>
      <c r="J4310" s="15">
        <v>22048.799999999999</v>
      </c>
      <c r="K4310" s="15">
        <v>27561</v>
      </c>
      <c r="L4310" s="15">
        <v>51795651.469999999</v>
      </c>
      <c r="M4310" s="66" t="str">
        <f>TEXT(Table2[[#This Row],[Gd.Dt]],"mmm-yy")</f>
        <v>Oct-22</v>
      </c>
      <c r="N4310" s="46" t="str">
        <f>MID(Table2[[#This Row],[BE]],6,2)</f>
        <v>IB</v>
      </c>
      <c r="O4310" s="46" t="str">
        <f>IF(Table2[[#This Row],[Type]]="IB","EOU",IF(Table2[[#This Row],[Type]]="MB","Local","492"))</f>
        <v>EOU</v>
      </c>
      <c r="P4310" s="46">
        <f>ROUND(Table2[[#This Row],[Cons]]/Table2[[#This Row],[Qty.]],5)</f>
        <v>0.8</v>
      </c>
      <c r="Q4310" s="46" t="b">
        <f>EXACT(Table2[[#This Row],[rate]],Table2[[#This Row],[Check]])</f>
        <v>1</v>
      </c>
      <c r="R4310" s="46"/>
      <c r="S4310" s="46" t="str">
        <f>IF(Table2[[#This Row],[SRO]]="EOU",VLOOKUP(Table2[[#This Row],[BE]],[2]GD.List!$C$3:$N$5014,12,0),IF(Table2[[#This Row],[SRO]]="Local","Polyester Staple Fibre","SRO 492"))</f>
        <v>Textile Coal</v>
      </c>
    </row>
    <row r="4311" spans="1:19" x14ac:dyDescent="0.25">
      <c r="A4311" s="120" t="s">
        <v>1</v>
      </c>
      <c r="B4311" s="116" t="s">
        <v>3116</v>
      </c>
      <c r="C4311" s="165">
        <v>15336</v>
      </c>
      <c r="D4311" s="117">
        <v>2701.12</v>
      </c>
      <c r="E4311" s="147" t="s">
        <v>3123</v>
      </c>
      <c r="F4311" s="116" t="s">
        <v>3144</v>
      </c>
      <c r="G4311" s="471">
        <v>44860</v>
      </c>
      <c r="H4311" s="82">
        <v>31989250.34</v>
      </c>
      <c r="I4311" s="197">
        <v>0.8</v>
      </c>
      <c r="J4311" s="15">
        <v>9460</v>
      </c>
      <c r="K4311" s="15">
        <v>11825</v>
      </c>
      <c r="L4311" s="15">
        <v>26308751.25</v>
      </c>
      <c r="M4311" s="66" t="str">
        <f>TEXT(Table2[[#This Row],[Gd.Dt]],"mmm-yy")</f>
        <v>Oct-22</v>
      </c>
      <c r="N4311" s="46" t="str">
        <f>MID(Table2[[#This Row],[BE]],6,2)</f>
        <v>IB</v>
      </c>
      <c r="O4311" s="46" t="str">
        <f>IF(Table2[[#This Row],[Type]]="IB","EOU",IF(Table2[[#This Row],[Type]]="MB","Local","492"))</f>
        <v>EOU</v>
      </c>
      <c r="P4311" s="46">
        <f>ROUND(Table2[[#This Row],[Cons]]/Table2[[#This Row],[Qty.]],5)</f>
        <v>0.8</v>
      </c>
      <c r="Q4311" s="46" t="b">
        <f>EXACT(Table2[[#This Row],[rate]],Table2[[#This Row],[Check]])</f>
        <v>1</v>
      </c>
      <c r="R4311" s="46"/>
      <c r="S4311" s="46" t="str">
        <f>IF(Table2[[#This Row],[SRO]]="EOU",VLOOKUP(Table2[[#This Row],[BE]],[2]GD.List!$C$3:$N$5014,12,0),IF(Table2[[#This Row],[SRO]]="Local","Polyester Staple Fibre","SRO 492"))</f>
        <v>Textile Coal</v>
      </c>
    </row>
    <row r="4312" spans="1:19" x14ac:dyDescent="0.25">
      <c r="A4312" s="119" t="s">
        <v>2084</v>
      </c>
      <c r="B4312" s="116" t="s">
        <v>3122</v>
      </c>
      <c r="C4312" s="165">
        <v>88438</v>
      </c>
      <c r="D4312" s="117">
        <v>3402.42</v>
      </c>
      <c r="E4312" s="147" t="s">
        <v>3138</v>
      </c>
      <c r="F4312" s="116" t="s">
        <v>3143</v>
      </c>
      <c r="G4312" s="471">
        <v>44861</v>
      </c>
      <c r="H4312" s="82">
        <v>67586803.519999996</v>
      </c>
      <c r="I4312" s="197">
        <v>0.04</v>
      </c>
      <c r="J4312" s="15">
        <v>1002.1600000000001</v>
      </c>
      <c r="K4312" s="15">
        <v>25054</v>
      </c>
      <c r="L4312" s="15">
        <v>2445521.66</v>
      </c>
      <c r="M4312" s="66" t="str">
        <f>TEXT(Table2[[#This Row],[Gd.Dt]],"mmm-yy")</f>
        <v>Oct-22</v>
      </c>
      <c r="N4312" s="46" t="str">
        <f>MID(Table2[[#This Row],[BE]],6,2)</f>
        <v>IB</v>
      </c>
      <c r="O4312" s="46" t="str">
        <f>IF(Table2[[#This Row],[Type]]="IB","EOU",IF(Table2[[#This Row],[Type]]="MB","Local","492"))</f>
        <v>EOU</v>
      </c>
      <c r="P4312" s="46">
        <f>ROUND(Table2[[#This Row],[Cons]]/Table2[[#This Row],[Qty.]],5)</f>
        <v>0.04</v>
      </c>
      <c r="Q4312" s="46" t="b">
        <f>EXACT(Table2[[#This Row],[rate]],Table2[[#This Row],[Check]])</f>
        <v>1</v>
      </c>
      <c r="R4312" s="46"/>
      <c r="S4312" s="46" t="str">
        <f>IF(Table2[[#This Row],[SRO]]="EOU",VLOOKUP(Table2[[#This Row],[BE]],[2]GD.List!$C$3:$N$5014,12,0),IF(Table2[[#This Row],[SRO]]="Local","Polyester Staple Fibre","SRO 492"))</f>
        <v>Textile Chemical</v>
      </c>
    </row>
    <row r="4313" spans="1:19" x14ac:dyDescent="0.25">
      <c r="A4313" s="120" t="s">
        <v>2084</v>
      </c>
      <c r="B4313" s="116" t="s">
        <v>3116</v>
      </c>
      <c r="C4313" s="165">
        <v>15336</v>
      </c>
      <c r="D4313" s="117">
        <v>3402.42</v>
      </c>
      <c r="E4313" s="147" t="s">
        <v>3123</v>
      </c>
      <c r="F4313" s="116" t="s">
        <v>3144</v>
      </c>
      <c r="G4313" s="471">
        <v>44860</v>
      </c>
      <c r="H4313" s="82">
        <v>31989250.34</v>
      </c>
      <c r="I4313" s="197">
        <v>0.04</v>
      </c>
      <c r="J4313" s="15">
        <v>130.07999999999998</v>
      </c>
      <c r="K4313" s="15">
        <v>3252</v>
      </c>
      <c r="L4313" s="15">
        <v>313069.87</v>
      </c>
      <c r="M4313" s="66" t="str">
        <f>TEXT(Table2[[#This Row],[Gd.Dt]],"mmm-yy")</f>
        <v>Oct-22</v>
      </c>
      <c r="N4313" s="46" t="str">
        <f>MID(Table2[[#This Row],[BE]],6,2)</f>
        <v>IB</v>
      </c>
      <c r="O4313" s="46" t="str">
        <f>IF(Table2[[#This Row],[Type]]="IB","EOU",IF(Table2[[#This Row],[Type]]="MB","Local","492"))</f>
        <v>EOU</v>
      </c>
      <c r="P4313" s="46">
        <f>ROUND(Table2[[#This Row],[Cons]]/Table2[[#This Row],[Qty.]],5)</f>
        <v>0.04</v>
      </c>
      <c r="Q4313" s="46" t="b">
        <f>EXACT(Table2[[#This Row],[rate]],Table2[[#This Row],[Check]])</f>
        <v>1</v>
      </c>
      <c r="R4313" s="46"/>
      <c r="S4313" s="46" t="str">
        <f>IF(Table2[[#This Row],[SRO]]="EOU",VLOOKUP(Table2[[#This Row],[BE]],[2]GD.List!$C$3:$N$5014,12,0),IF(Table2[[#This Row],[SRO]]="Local","Polyester Staple Fibre","SRO 492"))</f>
        <v>Textile Chemical</v>
      </c>
    </row>
    <row r="4314" spans="1:19" x14ac:dyDescent="0.25">
      <c r="A4314" s="119" t="s">
        <v>2355</v>
      </c>
      <c r="B4314" s="116" t="s">
        <v>3139</v>
      </c>
      <c r="C4314" s="165">
        <v>16100</v>
      </c>
      <c r="D4314" s="117">
        <v>9606.1</v>
      </c>
      <c r="E4314" s="147" t="s">
        <v>3140</v>
      </c>
      <c r="F4314" s="116" t="s">
        <v>3145</v>
      </c>
      <c r="G4314" s="471">
        <v>44861</v>
      </c>
      <c r="H4314" s="82">
        <v>35387800</v>
      </c>
      <c r="I4314" s="197">
        <v>1</v>
      </c>
      <c r="J4314" s="15">
        <v>8</v>
      </c>
      <c r="K4314" s="15">
        <v>8</v>
      </c>
      <c r="L4314" s="15">
        <v>1344873.06</v>
      </c>
      <c r="M4314" s="66" t="str">
        <f>TEXT(Table2[[#This Row],[Gd.Dt]],"mmm-yy")</f>
        <v>Oct-22</v>
      </c>
      <c r="N4314" s="46" t="str">
        <f>MID(Table2[[#This Row],[BE]],6,2)</f>
        <v>TI</v>
      </c>
      <c r="O4314" s="46" t="str">
        <f>IF(Table2[[#This Row],[Type]]="IB","EOU",IF(Table2[[#This Row],[Type]]="MB","Local","492"))</f>
        <v>492</v>
      </c>
      <c r="P4314" s="46">
        <f>ROUND(Table2[[#This Row],[Cons]]/Table2[[#This Row],[Qty.]],5)</f>
        <v>1</v>
      </c>
      <c r="Q4314" s="46" t="b">
        <f>EXACT(Table2[[#This Row],[rate]],Table2[[#This Row],[Check]])</f>
        <v>1</v>
      </c>
      <c r="R4314" s="46"/>
      <c r="S4314" s="46" t="str">
        <f>IF(Table2[[#This Row],[SRO]]="EOU",VLOOKUP(Table2[[#This Row],[BE]],[2]GD.List!$C$3:$N$5014,12,0),IF(Table2[[#This Row],[SRO]]="Local","Polyester Staple Fibre","SRO 492"))</f>
        <v>SRO 492</v>
      </c>
    </row>
    <row r="4315" spans="1:19" x14ac:dyDescent="0.25">
      <c r="A4315" s="119" t="s">
        <v>2355</v>
      </c>
      <c r="B4315" s="116" t="s">
        <v>3121</v>
      </c>
      <c r="C4315" s="165">
        <v>15344</v>
      </c>
      <c r="D4315" s="117">
        <v>9606.1</v>
      </c>
      <c r="E4315" s="147" t="s">
        <v>3134</v>
      </c>
      <c r="F4315" s="116" t="s">
        <v>3146</v>
      </c>
      <c r="G4315" s="471">
        <v>44861</v>
      </c>
      <c r="H4315" s="82">
        <v>33726112</v>
      </c>
      <c r="I4315" s="197">
        <v>1</v>
      </c>
      <c r="J4315" s="15">
        <v>10</v>
      </c>
      <c r="K4315" s="15">
        <v>10</v>
      </c>
      <c r="L4315" s="15">
        <v>3962787.49</v>
      </c>
      <c r="M4315" s="66" t="str">
        <f>TEXT(Table2[[#This Row],[Gd.Dt]],"mmm-yy")</f>
        <v>Oct-22</v>
      </c>
      <c r="N4315" s="46" t="str">
        <f>MID(Table2[[#This Row],[BE]],6,2)</f>
        <v>TI</v>
      </c>
      <c r="O4315" s="46" t="str">
        <f>IF(Table2[[#This Row],[Type]]="IB","EOU",IF(Table2[[#This Row],[Type]]="MB","Local","492"))</f>
        <v>492</v>
      </c>
      <c r="P4315" s="46">
        <f>ROUND(Table2[[#This Row],[Cons]]/Table2[[#This Row],[Qty.]],5)</f>
        <v>1</v>
      </c>
      <c r="Q4315" s="46" t="b">
        <f>EXACT(Table2[[#This Row],[rate]],Table2[[#This Row],[Check]])</f>
        <v>1</v>
      </c>
      <c r="R4315" s="46"/>
      <c r="S4315" s="46" t="str">
        <f>IF(Table2[[#This Row],[SRO]]="EOU",VLOOKUP(Table2[[#This Row],[BE]],[2]GD.List!$C$3:$N$5014,12,0),IF(Table2[[#This Row],[SRO]]="Local","Polyester Staple Fibre","SRO 492"))</f>
        <v>SRO 492</v>
      </c>
    </row>
    <row r="4316" spans="1:19" x14ac:dyDescent="0.25">
      <c r="A4316" s="120" t="s">
        <v>2355</v>
      </c>
      <c r="B4316" s="116" t="s">
        <v>3120</v>
      </c>
      <c r="C4316" s="165">
        <v>12516</v>
      </c>
      <c r="D4316" s="117">
        <v>9606.1</v>
      </c>
      <c r="E4316" s="147" t="s">
        <v>3129</v>
      </c>
      <c r="F4316" s="116" t="s">
        <v>3147</v>
      </c>
      <c r="G4316" s="471">
        <v>44861</v>
      </c>
      <c r="H4316" s="82">
        <v>27510168</v>
      </c>
      <c r="I4316" s="197">
        <v>1</v>
      </c>
      <c r="J4316" s="15">
        <v>8</v>
      </c>
      <c r="K4316" s="15">
        <v>8</v>
      </c>
      <c r="L4316" s="15">
        <v>3122100.78</v>
      </c>
      <c r="M4316" s="66" t="str">
        <f>TEXT(Table2[[#This Row],[Gd.Dt]],"mmm-yy")</f>
        <v>Oct-22</v>
      </c>
      <c r="N4316" s="46" t="str">
        <f>MID(Table2[[#This Row],[BE]],6,2)</f>
        <v>TI</v>
      </c>
      <c r="O4316" s="46" t="str">
        <f>IF(Table2[[#This Row],[Type]]="IB","EOU",IF(Table2[[#This Row],[Type]]="MB","Local","492"))</f>
        <v>492</v>
      </c>
      <c r="P4316" s="46">
        <f>ROUND(Table2[[#This Row],[Cons]]/Table2[[#This Row],[Qty.]],5)</f>
        <v>1</v>
      </c>
      <c r="Q4316" s="46" t="b">
        <f>EXACT(Table2[[#This Row],[rate]],Table2[[#This Row],[Check]])</f>
        <v>1</v>
      </c>
      <c r="R4316" s="46"/>
      <c r="S4316" s="46" t="str">
        <f>IF(Table2[[#This Row],[SRO]]="EOU",VLOOKUP(Table2[[#This Row],[BE]],[2]GD.List!$C$3:$N$5014,12,0),IF(Table2[[#This Row],[SRO]]="Local","Polyester Staple Fibre","SRO 492"))</f>
        <v>SRO 492</v>
      </c>
    </row>
    <row r="4317" spans="1:19" x14ac:dyDescent="0.25">
      <c r="A4317" s="120" t="s">
        <v>2672</v>
      </c>
      <c r="B4317" s="116" t="s">
        <v>3122</v>
      </c>
      <c r="C4317" s="165">
        <v>88438</v>
      </c>
      <c r="D4317" s="117">
        <v>3402.9</v>
      </c>
      <c r="E4317" s="147" t="s">
        <v>3138</v>
      </c>
      <c r="F4317" s="116" t="s">
        <v>3143</v>
      </c>
      <c r="G4317" s="471">
        <v>44861</v>
      </c>
      <c r="H4317" s="82">
        <v>67586803.519999996</v>
      </c>
      <c r="I4317" s="197">
        <v>7.0000000000000007E-2</v>
      </c>
      <c r="J4317" s="15">
        <v>175.49</v>
      </c>
      <c r="K4317" s="15">
        <v>2507</v>
      </c>
      <c r="L4317" s="15">
        <v>252456.6</v>
      </c>
      <c r="M4317" s="66" t="str">
        <f>TEXT(Table2[[#This Row],[Gd.Dt]],"mmm-yy")</f>
        <v>Oct-22</v>
      </c>
      <c r="N4317" s="46" t="str">
        <f>MID(Table2[[#This Row],[BE]],6,2)</f>
        <v>IB</v>
      </c>
      <c r="O4317" s="46" t="str">
        <f>IF(Table2[[#This Row],[Type]]="IB","EOU",IF(Table2[[#This Row],[Type]]="MB","Local","492"))</f>
        <v>EOU</v>
      </c>
      <c r="P4317" s="46">
        <f>ROUND(Table2[[#This Row],[Cons]]/Table2[[#This Row],[Qty.]],5)</f>
        <v>7.0000000000000007E-2</v>
      </c>
      <c r="Q4317" s="46" t="b">
        <f>EXACT(Table2[[#This Row],[rate]],Table2[[#This Row],[Check]])</f>
        <v>1</v>
      </c>
      <c r="R4317" s="46"/>
      <c r="S4317" s="46" t="str">
        <f>IF(Table2[[#This Row],[SRO]]="EOU",VLOOKUP(Table2[[#This Row],[BE]],[2]GD.List!$C$3:$N$5014,12,0),IF(Table2[[#This Row],[SRO]]="Local","Polyester Staple Fibre","SRO 492"))</f>
        <v>Textile Chemical</v>
      </c>
    </row>
    <row r="4318" spans="1:19" x14ac:dyDescent="0.25">
      <c r="A4318" s="119" t="s">
        <v>2904</v>
      </c>
      <c r="B4318" s="116" t="s">
        <v>3122</v>
      </c>
      <c r="C4318" s="165">
        <v>88438</v>
      </c>
      <c r="D4318" s="117">
        <v>4810.29</v>
      </c>
      <c r="E4318" s="147" t="s">
        <v>3138</v>
      </c>
      <c r="F4318" s="116" t="s">
        <v>3143</v>
      </c>
      <c r="G4318" s="471">
        <v>44861</v>
      </c>
      <c r="H4318" s="82">
        <v>67586803.519999996</v>
      </c>
      <c r="I4318" s="197">
        <v>0.06</v>
      </c>
      <c r="J4318" s="15">
        <v>1653.66</v>
      </c>
      <c r="K4318" s="15">
        <v>27561</v>
      </c>
      <c r="L4318" s="15">
        <v>3884673.86</v>
      </c>
      <c r="M4318" s="66" t="str">
        <f>TEXT(Table2[[#This Row],[Gd.Dt]],"mmm-yy")</f>
        <v>Oct-22</v>
      </c>
      <c r="N4318" s="46" t="str">
        <f>MID(Table2[[#This Row],[BE]],6,2)</f>
        <v>IB</v>
      </c>
      <c r="O4318" s="46" t="str">
        <f>IF(Table2[[#This Row],[Type]]="IB","EOU",IF(Table2[[#This Row],[Type]]="MB","Local","492"))</f>
        <v>EOU</v>
      </c>
      <c r="P4318" s="46">
        <f>ROUND(Table2[[#This Row],[Cons]]/Table2[[#This Row],[Qty.]],5)</f>
        <v>0.06</v>
      </c>
      <c r="Q4318" s="46" t="b">
        <f>EXACT(Table2[[#This Row],[rate]],Table2[[#This Row],[Check]])</f>
        <v>1</v>
      </c>
      <c r="R4318" s="46"/>
      <c r="S4318" s="46" t="str">
        <f>IF(Table2[[#This Row],[SRO]]="EOU",VLOOKUP(Table2[[#This Row],[BE]],[2]GD.List!$C$3:$N$5014,12,0),IF(Table2[[#This Row],[SRO]]="Local","Polyester Staple Fibre","SRO 492"))</f>
        <v>Packing Material</v>
      </c>
    </row>
    <row r="4319" spans="1:19" x14ac:dyDescent="0.25">
      <c r="A4319" s="120" t="s">
        <v>2904</v>
      </c>
      <c r="B4319" s="116" t="s">
        <v>3116</v>
      </c>
      <c r="C4319" s="165">
        <v>15336</v>
      </c>
      <c r="D4319" s="117">
        <v>4810.29</v>
      </c>
      <c r="E4319" s="147" t="s">
        <v>3123</v>
      </c>
      <c r="F4319" s="116" t="s">
        <v>3144</v>
      </c>
      <c r="G4319" s="471">
        <v>44860</v>
      </c>
      <c r="H4319" s="82">
        <v>31989250.34</v>
      </c>
      <c r="I4319" s="197">
        <v>0.06</v>
      </c>
      <c r="J4319" s="15">
        <v>709.5</v>
      </c>
      <c r="K4319" s="15">
        <v>11825</v>
      </c>
      <c r="L4319" s="15">
        <v>1973156.34</v>
      </c>
      <c r="M4319" s="66" t="str">
        <f>TEXT(Table2[[#This Row],[Gd.Dt]],"mmm-yy")</f>
        <v>Oct-22</v>
      </c>
      <c r="N4319" s="46" t="str">
        <f>MID(Table2[[#This Row],[BE]],6,2)</f>
        <v>IB</v>
      </c>
      <c r="O4319" s="46" t="str">
        <f>IF(Table2[[#This Row],[Type]]="IB","EOU",IF(Table2[[#This Row],[Type]]="MB","Local","492"))</f>
        <v>EOU</v>
      </c>
      <c r="P4319" s="46">
        <f>ROUND(Table2[[#This Row],[Cons]]/Table2[[#This Row],[Qty.]],5)</f>
        <v>0.06</v>
      </c>
      <c r="Q4319" s="46" t="b">
        <f>EXACT(Table2[[#This Row],[rate]],Table2[[#This Row],[Check]])</f>
        <v>1</v>
      </c>
      <c r="R4319" s="46"/>
      <c r="S4319" s="46" t="str">
        <f>IF(Table2[[#This Row],[SRO]]="EOU",VLOOKUP(Table2[[#This Row],[BE]],[2]GD.List!$C$3:$N$5014,12,0),IF(Table2[[#This Row],[SRO]]="Local","Polyester Staple Fibre","SRO 492"))</f>
        <v>Packing Material</v>
      </c>
    </row>
    <row r="4320" spans="1:19" x14ac:dyDescent="0.25">
      <c r="A4320" s="120" t="s">
        <v>2981</v>
      </c>
      <c r="B4320" s="116" t="s">
        <v>3139</v>
      </c>
      <c r="C4320" s="165">
        <v>16100</v>
      </c>
      <c r="D4320" s="117">
        <v>9607.11</v>
      </c>
      <c r="E4320" s="147" t="s">
        <v>3140</v>
      </c>
      <c r="F4320" s="116" t="s">
        <v>3145</v>
      </c>
      <c r="G4320" s="471">
        <v>44861</v>
      </c>
      <c r="H4320" s="82">
        <v>35387800</v>
      </c>
      <c r="I4320" s="197">
        <v>1</v>
      </c>
      <c r="J4320" s="15">
        <v>20</v>
      </c>
      <c r="K4320" s="15">
        <v>20</v>
      </c>
      <c r="L4320" s="15">
        <v>756633.61</v>
      </c>
      <c r="M4320" s="66" t="str">
        <f>TEXT(Table2[[#This Row],[Gd.Dt]],"mmm-yy")</f>
        <v>Oct-22</v>
      </c>
      <c r="N4320" s="46" t="str">
        <f>MID(Table2[[#This Row],[BE]],6,2)</f>
        <v>EP</v>
      </c>
      <c r="O4320" s="46" t="str">
        <f>IF(Table2[[#This Row],[Type]]="IB","EOU",IF(Table2[[#This Row],[Type]]="MB","Local","492"))</f>
        <v>492</v>
      </c>
      <c r="P4320" s="46">
        <f>ROUND(Table2[[#This Row],[Cons]]/Table2[[#This Row],[Qty.]],5)</f>
        <v>1</v>
      </c>
      <c r="Q4320" s="46" t="b">
        <f>EXACT(Table2[[#This Row],[rate]],Table2[[#This Row],[Check]])</f>
        <v>1</v>
      </c>
      <c r="R4320" s="46"/>
      <c r="S4320" s="46" t="str">
        <f>IF(Table2[[#This Row],[SRO]]="EOU",VLOOKUP(Table2[[#This Row],[BE]],[2]GD.List!$C$3:$N$5014,12,0),IF(Table2[[#This Row],[SRO]]="Local","Polyester Staple Fibre","SRO 492"))</f>
        <v>SRO 492</v>
      </c>
    </row>
    <row r="4321" spans="1:19" x14ac:dyDescent="0.25">
      <c r="A4321" s="119" t="s">
        <v>2982</v>
      </c>
      <c r="B4321" s="116" t="s">
        <v>3119</v>
      </c>
      <c r="C4321" s="165">
        <v>22500</v>
      </c>
      <c r="D4321" s="117">
        <v>8308.2000000000007</v>
      </c>
      <c r="E4321" s="147" t="s">
        <v>3127</v>
      </c>
      <c r="F4321" s="116" t="s">
        <v>3148</v>
      </c>
      <c r="G4321" s="471">
        <v>44861</v>
      </c>
      <c r="H4321" s="82">
        <v>32887575</v>
      </c>
      <c r="I4321" s="197">
        <v>1</v>
      </c>
      <c r="J4321" s="15">
        <v>35</v>
      </c>
      <c r="K4321" s="15">
        <v>35</v>
      </c>
      <c r="L4321" s="15">
        <v>9193456.1199999992</v>
      </c>
      <c r="M4321" s="66" t="str">
        <f>TEXT(Table2[[#This Row],[Gd.Dt]],"mmm-yy")</f>
        <v>Oct-22</v>
      </c>
      <c r="N4321" s="46" t="str">
        <f>MID(Table2[[#This Row],[BE]],6,2)</f>
        <v>TI</v>
      </c>
      <c r="O4321" s="46" t="str">
        <f>IF(Table2[[#This Row],[Type]]="IB","EOU",IF(Table2[[#This Row],[Type]]="MB","Local","492"))</f>
        <v>492</v>
      </c>
      <c r="P4321" s="46">
        <f>ROUND(Table2[[#This Row],[Cons]]/Table2[[#This Row],[Qty.]],5)</f>
        <v>1</v>
      </c>
      <c r="Q4321" s="46" t="b">
        <f>EXACT(Table2[[#This Row],[rate]],Table2[[#This Row],[Check]])</f>
        <v>1</v>
      </c>
      <c r="R4321" s="46"/>
      <c r="S4321" s="46" t="str">
        <f>IF(Table2[[#This Row],[SRO]]="EOU",VLOOKUP(Table2[[#This Row],[BE]],[2]GD.List!$C$3:$N$5014,12,0),IF(Table2[[#This Row],[SRO]]="Local","Polyester Staple Fibre","SRO 492"))</f>
        <v>SRO 492</v>
      </c>
    </row>
    <row r="4322" spans="1:19" x14ac:dyDescent="0.25">
      <c r="A4322" s="119" t="s">
        <v>2982</v>
      </c>
      <c r="B4322" s="116" t="s">
        <v>3119</v>
      </c>
      <c r="C4322" s="165">
        <v>22500</v>
      </c>
      <c r="D4322" s="117">
        <v>9606.2919999999995</v>
      </c>
      <c r="E4322" s="147" t="s">
        <v>3127</v>
      </c>
      <c r="F4322" s="116" t="s">
        <v>3148</v>
      </c>
      <c r="G4322" s="471">
        <v>44861</v>
      </c>
      <c r="H4322" s="82">
        <v>32887575</v>
      </c>
      <c r="I4322" s="197">
        <v>1</v>
      </c>
      <c r="J4322" s="15">
        <v>40</v>
      </c>
      <c r="K4322" s="15">
        <v>40</v>
      </c>
      <c r="L4322" s="15">
        <v>4393972.08</v>
      </c>
      <c r="M4322" s="66" t="str">
        <f>TEXT(Table2[[#This Row],[Gd.Dt]],"mmm-yy")</f>
        <v>Oct-22</v>
      </c>
      <c r="N4322" s="46" t="str">
        <f>MID(Table2[[#This Row],[BE]],6,2)</f>
        <v>TI</v>
      </c>
      <c r="O4322" s="46" t="str">
        <f>IF(Table2[[#This Row],[Type]]="IB","EOU",IF(Table2[[#This Row],[Type]]="MB","Local","492"))</f>
        <v>492</v>
      </c>
      <c r="P4322" s="46">
        <f>ROUND(Table2[[#This Row],[Cons]]/Table2[[#This Row],[Qty.]],5)</f>
        <v>1</v>
      </c>
      <c r="Q4322" s="46" t="b">
        <f>EXACT(Table2[[#This Row],[rate]],Table2[[#This Row],[Check]])</f>
        <v>1</v>
      </c>
      <c r="R4322" s="46"/>
      <c r="S4322" s="46" t="str">
        <f>IF(Table2[[#This Row],[SRO]]="EOU",VLOOKUP(Table2[[#This Row],[BE]],[2]GD.List!$C$3:$N$5014,12,0),IF(Table2[[#This Row],[SRO]]="Local","Polyester Staple Fibre","SRO 492"))</f>
        <v>SRO 492</v>
      </c>
    </row>
    <row r="4323" spans="1:19" x14ac:dyDescent="0.25">
      <c r="A4323" s="119" t="s">
        <v>2982</v>
      </c>
      <c r="B4323" s="116" t="s">
        <v>3118</v>
      </c>
      <c r="C4323" s="165">
        <v>22500</v>
      </c>
      <c r="D4323" s="117">
        <v>8308.2000000000007</v>
      </c>
      <c r="E4323" s="147" t="s">
        <v>3126</v>
      </c>
      <c r="F4323" s="116" t="s">
        <v>3149</v>
      </c>
      <c r="G4323" s="471">
        <v>44861</v>
      </c>
      <c r="H4323" s="82">
        <v>32887575</v>
      </c>
      <c r="I4323" s="197">
        <v>1</v>
      </c>
      <c r="J4323" s="15">
        <v>35</v>
      </c>
      <c r="K4323" s="15">
        <v>35</v>
      </c>
      <c r="L4323" s="15">
        <v>8746443.6300000008</v>
      </c>
      <c r="M4323" s="66" t="str">
        <f>TEXT(Table2[[#This Row],[Gd.Dt]],"mmm-yy")</f>
        <v>Oct-22</v>
      </c>
      <c r="N4323" s="46" t="str">
        <f>MID(Table2[[#This Row],[BE]],6,2)</f>
        <v>TI</v>
      </c>
      <c r="O4323" s="46" t="str">
        <f>IF(Table2[[#This Row],[Type]]="IB","EOU",IF(Table2[[#This Row],[Type]]="MB","Local","492"))</f>
        <v>492</v>
      </c>
      <c r="P4323" s="46">
        <f>ROUND(Table2[[#This Row],[Cons]]/Table2[[#This Row],[Qty.]],5)</f>
        <v>1</v>
      </c>
      <c r="Q4323" s="46" t="b">
        <f>EXACT(Table2[[#This Row],[rate]],Table2[[#This Row],[Check]])</f>
        <v>1</v>
      </c>
      <c r="R4323" s="46"/>
      <c r="S4323" s="46" t="str">
        <f>IF(Table2[[#This Row],[SRO]]="EOU",VLOOKUP(Table2[[#This Row],[BE]],[2]GD.List!$C$3:$N$5014,12,0),IF(Table2[[#This Row],[SRO]]="Local","Polyester Staple Fibre","SRO 492"))</f>
        <v>SRO 492</v>
      </c>
    </row>
    <row r="4324" spans="1:19" x14ac:dyDescent="0.25">
      <c r="A4324" s="119" t="s">
        <v>2982</v>
      </c>
      <c r="B4324" s="116" t="s">
        <v>3118</v>
      </c>
      <c r="C4324" s="165">
        <v>22500</v>
      </c>
      <c r="D4324" s="117">
        <v>9606.2919999999995</v>
      </c>
      <c r="E4324" s="147" t="s">
        <v>3126</v>
      </c>
      <c r="F4324" s="116" t="s">
        <v>3149</v>
      </c>
      <c r="G4324" s="471">
        <v>44861</v>
      </c>
      <c r="H4324" s="82">
        <v>32887575</v>
      </c>
      <c r="I4324" s="197">
        <v>1</v>
      </c>
      <c r="J4324" s="15">
        <v>40</v>
      </c>
      <c r="K4324" s="15">
        <v>40</v>
      </c>
      <c r="L4324" s="15">
        <v>4180324.42</v>
      </c>
      <c r="M4324" s="66" t="str">
        <f>TEXT(Table2[[#This Row],[Gd.Dt]],"mmm-yy")</f>
        <v>Oct-22</v>
      </c>
      <c r="N4324" s="46" t="str">
        <f>MID(Table2[[#This Row],[BE]],6,2)</f>
        <v>TI</v>
      </c>
      <c r="O4324" s="46" t="str">
        <f>IF(Table2[[#This Row],[Type]]="IB","EOU",IF(Table2[[#This Row],[Type]]="MB","Local","492"))</f>
        <v>492</v>
      </c>
      <c r="P4324" s="46">
        <f>ROUND(Table2[[#This Row],[Cons]]/Table2[[#This Row],[Qty.]],5)</f>
        <v>1</v>
      </c>
      <c r="Q4324" s="46" t="b">
        <f>EXACT(Table2[[#This Row],[rate]],Table2[[#This Row],[Check]])</f>
        <v>1</v>
      </c>
      <c r="R4324" s="46"/>
      <c r="S4324" s="46" t="str">
        <f>IF(Table2[[#This Row],[SRO]]="EOU",VLOOKUP(Table2[[#This Row],[BE]],[2]GD.List!$C$3:$N$5014,12,0),IF(Table2[[#This Row],[SRO]]="Local","Polyester Staple Fibre","SRO 492"))</f>
        <v>SRO 492</v>
      </c>
    </row>
    <row r="4325" spans="1:19" x14ac:dyDescent="0.25">
      <c r="A4325" s="119" t="s">
        <v>2982</v>
      </c>
      <c r="B4325" s="116" t="s">
        <v>3117</v>
      </c>
      <c r="C4325" s="165">
        <v>16772</v>
      </c>
      <c r="D4325" s="117">
        <v>8308.2000000000007</v>
      </c>
      <c r="E4325" s="147" t="s">
        <v>3124</v>
      </c>
      <c r="F4325" s="116" t="s">
        <v>3150</v>
      </c>
      <c r="G4325" s="471">
        <v>44861</v>
      </c>
      <c r="H4325" s="82">
        <v>24515129.239999998</v>
      </c>
      <c r="I4325" s="197">
        <v>1</v>
      </c>
      <c r="J4325" s="15">
        <v>25</v>
      </c>
      <c r="K4325" s="15">
        <v>25</v>
      </c>
      <c r="L4325" s="15">
        <v>6337065.6699999999</v>
      </c>
      <c r="M4325" s="66" t="str">
        <f>TEXT(Table2[[#This Row],[Gd.Dt]],"mmm-yy")</f>
        <v>Oct-22</v>
      </c>
      <c r="N4325" s="46" t="str">
        <f>MID(Table2[[#This Row],[BE]],6,2)</f>
        <v>TI</v>
      </c>
      <c r="O4325" s="46" t="str">
        <f>IF(Table2[[#This Row],[Type]]="IB","EOU",IF(Table2[[#This Row],[Type]]="MB","Local","492"))</f>
        <v>492</v>
      </c>
      <c r="P4325" s="46">
        <f>ROUND(Table2[[#This Row],[Cons]]/Table2[[#This Row],[Qty.]],5)</f>
        <v>1</v>
      </c>
      <c r="Q4325" s="46" t="b">
        <f>EXACT(Table2[[#This Row],[rate]],Table2[[#This Row],[Check]])</f>
        <v>1</v>
      </c>
      <c r="R4325" s="46"/>
      <c r="S4325" s="46" t="str">
        <f>IF(Table2[[#This Row],[SRO]]="EOU",VLOOKUP(Table2[[#This Row],[BE]],[2]GD.List!$C$3:$N$5014,12,0),IF(Table2[[#This Row],[SRO]]="Local","Polyester Staple Fibre","SRO 492"))</f>
        <v>SRO 492</v>
      </c>
    </row>
    <row r="4326" spans="1:19" x14ac:dyDescent="0.25">
      <c r="A4326" s="120" t="s">
        <v>2982</v>
      </c>
      <c r="B4326" s="116" t="s">
        <v>3117</v>
      </c>
      <c r="C4326" s="165">
        <v>16772</v>
      </c>
      <c r="D4326" s="117">
        <v>9606.2919999999995</v>
      </c>
      <c r="E4326" s="147" t="s">
        <v>3124</v>
      </c>
      <c r="F4326" s="116" t="s">
        <v>3150</v>
      </c>
      <c r="G4326" s="471">
        <v>44861</v>
      </c>
      <c r="H4326" s="82">
        <v>24515129.239999998</v>
      </c>
      <c r="I4326" s="197">
        <v>1</v>
      </c>
      <c r="J4326" s="15">
        <v>30</v>
      </c>
      <c r="K4326" s="15">
        <v>30</v>
      </c>
      <c r="L4326" s="15">
        <v>3180211.42</v>
      </c>
      <c r="M4326" s="66" t="str">
        <f>TEXT(Table2[[#This Row],[Gd.Dt]],"mmm-yy")</f>
        <v>Oct-22</v>
      </c>
      <c r="N4326" s="46" t="str">
        <f>MID(Table2[[#This Row],[BE]],6,2)</f>
        <v>TI</v>
      </c>
      <c r="O4326" s="46" t="str">
        <f>IF(Table2[[#This Row],[Type]]="IB","EOU",IF(Table2[[#This Row],[Type]]="MB","Local","492"))</f>
        <v>492</v>
      </c>
      <c r="P4326" s="46">
        <f>ROUND(Table2[[#This Row],[Cons]]/Table2[[#This Row],[Qty.]],5)</f>
        <v>1</v>
      </c>
      <c r="Q4326" s="46" t="b">
        <f>EXACT(Table2[[#This Row],[rate]],Table2[[#This Row],[Check]])</f>
        <v>1</v>
      </c>
      <c r="R4326" s="46"/>
      <c r="S4326" s="46" t="str">
        <f>IF(Table2[[#This Row],[SRO]]="EOU",VLOOKUP(Table2[[#This Row],[BE]],[2]GD.List!$C$3:$N$5014,12,0),IF(Table2[[#This Row],[SRO]]="Local","Polyester Staple Fibre","SRO 492"))</f>
        <v>SRO 492</v>
      </c>
    </row>
    <row r="4327" spans="1:19" x14ac:dyDescent="0.25">
      <c r="A4327" s="119" t="s">
        <v>3018</v>
      </c>
      <c r="B4327" s="116" t="s">
        <v>3122</v>
      </c>
      <c r="C4327" s="165">
        <v>88438</v>
      </c>
      <c r="D4327" s="117">
        <v>2847</v>
      </c>
      <c r="E4327" s="147" t="s">
        <v>3138</v>
      </c>
      <c r="F4327" s="116" t="s">
        <v>3143</v>
      </c>
      <c r="G4327" s="471">
        <v>44861</v>
      </c>
      <c r="H4327" s="82">
        <v>67586803.519999996</v>
      </c>
      <c r="I4327" s="197">
        <v>0.03</v>
      </c>
      <c r="J4327" s="15">
        <v>826.83</v>
      </c>
      <c r="K4327" s="15">
        <v>27561</v>
      </c>
      <c r="L4327" s="15">
        <v>1942336.92</v>
      </c>
      <c r="M4327" s="66" t="str">
        <f>TEXT(Table2[[#This Row],[Gd.Dt]],"mmm-yy")</f>
        <v>Oct-22</v>
      </c>
      <c r="N4327" s="46" t="str">
        <f>MID(Table2[[#This Row],[BE]],6,2)</f>
        <v>IB</v>
      </c>
      <c r="O4327" s="46" t="str">
        <f>IF(Table2[[#This Row],[Type]]="IB","EOU",IF(Table2[[#This Row],[Type]]="MB","Local","492"))</f>
        <v>EOU</v>
      </c>
      <c r="P4327" s="46">
        <f>ROUND(Table2[[#This Row],[Cons]]/Table2[[#This Row],[Qty.]],5)</f>
        <v>0.03</v>
      </c>
      <c r="Q4327" s="46" t="b">
        <f>EXACT(Table2[[#This Row],[rate]],Table2[[#This Row],[Check]])</f>
        <v>1</v>
      </c>
      <c r="R4327" s="46"/>
      <c r="S4327" s="46" t="str">
        <f>IF(Table2[[#This Row],[SRO]]="EOU",VLOOKUP(Table2[[#This Row],[BE]],[2]GD.List!$C$3:$N$5014,12,0),IF(Table2[[#This Row],[SRO]]="Local","Polyester Staple Fibre","SRO 492"))</f>
        <v>Textile Chemical</v>
      </c>
    </row>
    <row r="4328" spans="1:19" x14ac:dyDescent="0.25">
      <c r="A4328" s="120" t="s">
        <v>3018</v>
      </c>
      <c r="B4328" s="116" t="s">
        <v>3116</v>
      </c>
      <c r="C4328" s="165">
        <v>15336</v>
      </c>
      <c r="D4328" s="117">
        <v>2847</v>
      </c>
      <c r="E4328" s="147" t="s">
        <v>3123</v>
      </c>
      <c r="F4328" s="116" t="s">
        <v>3144</v>
      </c>
      <c r="G4328" s="471">
        <v>44860</v>
      </c>
      <c r="H4328" s="82">
        <v>31989250.34</v>
      </c>
      <c r="I4328" s="197">
        <v>0.03</v>
      </c>
      <c r="J4328" s="15">
        <v>354.75</v>
      </c>
      <c r="K4328" s="15">
        <v>11825</v>
      </c>
      <c r="L4328" s="15">
        <v>986578.17</v>
      </c>
      <c r="M4328" s="66" t="str">
        <f>TEXT(Table2[[#This Row],[Gd.Dt]],"mmm-yy")</f>
        <v>Oct-22</v>
      </c>
      <c r="N4328" s="46" t="str">
        <f>MID(Table2[[#This Row],[BE]],6,2)</f>
        <v>IB</v>
      </c>
      <c r="O4328" s="46" t="str">
        <f>IF(Table2[[#This Row],[Type]]="IB","EOU",IF(Table2[[#This Row],[Type]]="MB","Local","492"))</f>
        <v>EOU</v>
      </c>
      <c r="P4328" s="46">
        <f>ROUND(Table2[[#This Row],[Cons]]/Table2[[#This Row],[Qty.]],5)</f>
        <v>0.03</v>
      </c>
      <c r="Q4328" s="46" t="b">
        <f>EXACT(Table2[[#This Row],[rate]],Table2[[#This Row],[Check]])</f>
        <v>1</v>
      </c>
      <c r="R4328" s="46"/>
      <c r="S4328" s="46" t="str">
        <f>IF(Table2[[#This Row],[SRO]]="EOU",VLOOKUP(Table2[[#This Row],[BE]],[2]GD.List!$C$3:$N$5014,12,0),IF(Table2[[#This Row],[SRO]]="Local","Polyester Staple Fibre","SRO 492"))</f>
        <v>Textile Chemical</v>
      </c>
    </row>
    <row r="4329" spans="1:19" x14ac:dyDescent="0.25">
      <c r="A4329" s="119" t="s">
        <v>3056</v>
      </c>
      <c r="B4329" s="116" t="s">
        <v>3122</v>
      </c>
      <c r="C4329" s="165">
        <v>88438</v>
      </c>
      <c r="D4329" s="117">
        <v>3204.16</v>
      </c>
      <c r="E4329" s="147" t="s">
        <v>3138</v>
      </c>
      <c r="F4329" s="116" t="s">
        <v>3143</v>
      </c>
      <c r="G4329" s="471">
        <v>44861</v>
      </c>
      <c r="H4329" s="82">
        <v>67586803.519999996</v>
      </c>
      <c r="I4329" s="197">
        <v>7.0000000000000007E-2</v>
      </c>
      <c r="J4329" s="15">
        <v>1929.27</v>
      </c>
      <c r="K4329" s="15">
        <v>27561</v>
      </c>
      <c r="L4329" s="15">
        <v>4532119.51</v>
      </c>
      <c r="M4329" s="66" t="str">
        <f>TEXT(Table2[[#This Row],[Gd.Dt]],"mmm-yy")</f>
        <v>Oct-22</v>
      </c>
      <c r="N4329" s="46" t="str">
        <f>MID(Table2[[#This Row],[BE]],6,2)</f>
        <v>IB</v>
      </c>
      <c r="O4329" s="46" t="str">
        <f>IF(Table2[[#This Row],[Type]]="IB","EOU",IF(Table2[[#This Row],[Type]]="MB","Local","492"))</f>
        <v>EOU</v>
      </c>
      <c r="P4329" s="46">
        <f>ROUND(Table2[[#This Row],[Cons]]/Table2[[#This Row],[Qty.]],5)</f>
        <v>7.0000000000000007E-2</v>
      </c>
      <c r="Q4329" s="46" t="b">
        <f>EXACT(Table2[[#This Row],[rate]],Table2[[#This Row],[Check]])</f>
        <v>1</v>
      </c>
      <c r="R4329" s="46"/>
      <c r="S4329" s="46" t="str">
        <f>IF(Table2[[#This Row],[SRO]]="EOU",VLOOKUP(Table2[[#This Row],[BE]],[2]GD.List!$C$3:$N$5014,12,0),IF(Table2[[#This Row],[SRO]]="Local","Polyester Staple Fibre","SRO 492"))</f>
        <v>Textile Dyes</v>
      </c>
    </row>
    <row r="4330" spans="1:19" x14ac:dyDescent="0.25">
      <c r="A4330" s="120" t="s">
        <v>3056</v>
      </c>
      <c r="B4330" s="116" t="s">
        <v>3116</v>
      </c>
      <c r="C4330" s="165">
        <v>15336</v>
      </c>
      <c r="D4330" s="117">
        <v>3204.16</v>
      </c>
      <c r="E4330" s="147" t="s">
        <v>3123</v>
      </c>
      <c r="F4330" s="116" t="s">
        <v>3144</v>
      </c>
      <c r="G4330" s="471">
        <v>44860</v>
      </c>
      <c r="H4330" s="82">
        <v>31989250.34</v>
      </c>
      <c r="I4330" s="197">
        <v>7.0000000000000007E-2</v>
      </c>
      <c r="J4330" s="15">
        <v>227.64</v>
      </c>
      <c r="K4330" s="15">
        <v>3252</v>
      </c>
      <c r="L4330" s="15">
        <v>547872.27</v>
      </c>
      <c r="M4330" s="66" t="str">
        <f>TEXT(Table2[[#This Row],[Gd.Dt]],"mmm-yy")</f>
        <v>Oct-22</v>
      </c>
      <c r="N4330" s="46" t="str">
        <f>MID(Table2[[#This Row],[BE]],6,2)</f>
        <v>IB</v>
      </c>
      <c r="O4330" s="46" t="str">
        <f>IF(Table2[[#This Row],[Type]]="IB","EOU",IF(Table2[[#This Row],[Type]]="MB","Local","492"))</f>
        <v>EOU</v>
      </c>
      <c r="P4330" s="46">
        <f>ROUND(Table2[[#This Row],[Cons]]/Table2[[#This Row],[Qty.]],5)</f>
        <v>7.0000000000000007E-2</v>
      </c>
      <c r="Q4330" s="46" t="b">
        <f>EXACT(Table2[[#This Row],[rate]],Table2[[#This Row],[Check]])</f>
        <v>1</v>
      </c>
      <c r="R4330" s="46"/>
      <c r="S4330" s="46" t="str">
        <f>IF(Table2[[#This Row],[SRO]]="EOU",VLOOKUP(Table2[[#This Row],[BE]],[2]GD.List!$C$3:$N$5014,12,0),IF(Table2[[#This Row],[SRO]]="Local","Polyester Staple Fibre","SRO 492"))</f>
        <v>Textile Dyes</v>
      </c>
    </row>
    <row r="4331" spans="1:19" x14ac:dyDescent="0.25">
      <c r="A4331" s="119" t="s">
        <v>3058</v>
      </c>
      <c r="B4331" s="116" t="s">
        <v>3122</v>
      </c>
      <c r="C4331" s="165">
        <v>88438</v>
      </c>
      <c r="D4331" s="117">
        <v>2915.11</v>
      </c>
      <c r="E4331" s="147" t="s">
        <v>3138</v>
      </c>
      <c r="F4331" s="116" t="s">
        <v>3143</v>
      </c>
      <c r="G4331" s="471">
        <v>44861</v>
      </c>
      <c r="H4331" s="82">
        <v>67586803.519999996</v>
      </c>
      <c r="I4331" s="197">
        <v>0.04</v>
      </c>
      <c r="J4331" s="15">
        <v>1102.44</v>
      </c>
      <c r="K4331" s="15">
        <v>27561</v>
      </c>
      <c r="L4331" s="15">
        <v>2589782.5699999998</v>
      </c>
      <c r="M4331" s="66" t="str">
        <f>TEXT(Table2[[#This Row],[Gd.Dt]],"mmm-yy")</f>
        <v>Oct-22</v>
      </c>
      <c r="N4331" s="46" t="str">
        <f>MID(Table2[[#This Row],[BE]],6,2)</f>
        <v>IB</v>
      </c>
      <c r="O4331" s="46" t="str">
        <f>IF(Table2[[#This Row],[Type]]="IB","EOU",IF(Table2[[#This Row],[Type]]="MB","Local","492"))</f>
        <v>EOU</v>
      </c>
      <c r="P4331" s="46">
        <f>ROUND(Table2[[#This Row],[Cons]]/Table2[[#This Row],[Qty.]],5)</f>
        <v>0.04</v>
      </c>
      <c r="Q4331" s="46" t="b">
        <f>EXACT(Table2[[#This Row],[rate]],Table2[[#This Row],[Check]])</f>
        <v>1</v>
      </c>
      <c r="R4331" s="46"/>
      <c r="S4331" s="46" t="str">
        <f>IF(Table2[[#This Row],[SRO]]="EOU",VLOOKUP(Table2[[#This Row],[BE]],[2]GD.List!$C$3:$N$5014,12,0),IF(Table2[[#This Row],[SRO]]="Local","Polyester Staple Fibre","SRO 492"))</f>
        <v>Textile Chemical</v>
      </c>
    </row>
    <row r="4332" spans="1:19" x14ac:dyDescent="0.25">
      <c r="A4332" s="120" t="s">
        <v>3058</v>
      </c>
      <c r="B4332" s="116" t="s">
        <v>3116</v>
      </c>
      <c r="C4332" s="165">
        <v>15336</v>
      </c>
      <c r="D4332" s="117">
        <v>2915.11</v>
      </c>
      <c r="E4332" s="147" t="s">
        <v>3123</v>
      </c>
      <c r="F4332" s="116" t="s">
        <v>3144</v>
      </c>
      <c r="G4332" s="471">
        <v>44860</v>
      </c>
      <c r="H4332" s="82">
        <v>31989250.34</v>
      </c>
      <c r="I4332" s="197">
        <v>0.04</v>
      </c>
      <c r="J4332" s="15">
        <v>473</v>
      </c>
      <c r="K4332" s="15">
        <v>11825</v>
      </c>
      <c r="L4332" s="15">
        <v>1315437.5699999998</v>
      </c>
      <c r="M4332" s="66" t="str">
        <f>TEXT(Table2[[#This Row],[Gd.Dt]],"mmm-yy")</f>
        <v>Oct-22</v>
      </c>
      <c r="N4332" s="46" t="str">
        <f>MID(Table2[[#This Row],[BE]],6,2)</f>
        <v>IB</v>
      </c>
      <c r="O4332" s="46" t="str">
        <f>IF(Table2[[#This Row],[Type]]="IB","EOU",IF(Table2[[#This Row],[Type]]="MB","Local","492"))</f>
        <v>EOU</v>
      </c>
      <c r="P4332" s="46">
        <f>ROUND(Table2[[#This Row],[Cons]]/Table2[[#This Row],[Qty.]],5)</f>
        <v>0.04</v>
      </c>
      <c r="Q4332" s="46" t="b">
        <f>EXACT(Table2[[#This Row],[rate]],Table2[[#This Row],[Check]])</f>
        <v>1</v>
      </c>
      <c r="R4332" s="46"/>
      <c r="S4332" s="46" t="str">
        <f>IF(Table2[[#This Row],[SRO]]="EOU",VLOOKUP(Table2[[#This Row],[BE]],[2]GD.List!$C$3:$N$5014,12,0),IF(Table2[[#This Row],[SRO]]="Local","Polyester Staple Fibre","SRO 492"))</f>
        <v>Textile Chemical</v>
      </c>
    </row>
    <row r="4333" spans="1:19" x14ac:dyDescent="0.25">
      <c r="A4333" s="120" t="s">
        <v>3084</v>
      </c>
      <c r="B4333" s="116" t="s">
        <v>3122</v>
      </c>
      <c r="C4333" s="165">
        <v>88438</v>
      </c>
      <c r="D4333" s="117">
        <v>2832.1089999999999</v>
      </c>
      <c r="E4333" s="147" t="s">
        <v>3138</v>
      </c>
      <c r="F4333" s="116" t="s">
        <v>3143</v>
      </c>
      <c r="G4333" s="471">
        <v>44861</v>
      </c>
      <c r="H4333" s="82">
        <v>67586803.519999996</v>
      </c>
      <c r="I4333" s="197">
        <v>0.04</v>
      </c>
      <c r="J4333" s="15">
        <v>100.28</v>
      </c>
      <c r="K4333" s="15">
        <v>2507</v>
      </c>
      <c r="L4333" s="15">
        <v>144260.91</v>
      </c>
      <c r="M4333" s="66" t="str">
        <f>TEXT(Table2[[#This Row],[Gd.Dt]],"mmm-yy")</f>
        <v>Oct-22</v>
      </c>
      <c r="N4333" s="46" t="str">
        <f>MID(Table2[[#This Row],[BE]],6,2)</f>
        <v>IB</v>
      </c>
      <c r="O4333" s="46" t="str">
        <f>IF(Table2[[#This Row],[Type]]="IB","EOU",IF(Table2[[#This Row],[Type]]="MB","Local","492"))</f>
        <v>EOU</v>
      </c>
      <c r="P4333" s="46">
        <f>ROUND(Table2[[#This Row],[Cons]]/Table2[[#This Row],[Qty.]],5)</f>
        <v>0.04</v>
      </c>
      <c r="Q4333" s="46" t="b">
        <f>EXACT(Table2[[#This Row],[rate]],Table2[[#This Row],[Check]])</f>
        <v>1</v>
      </c>
      <c r="R4333" s="46"/>
      <c r="S4333" s="46" t="str">
        <f>IF(Table2[[#This Row],[SRO]]="EOU",VLOOKUP(Table2[[#This Row],[BE]],[2]GD.List!$C$3:$N$5014,12,0),IF(Table2[[#This Row],[SRO]]="Local","Polyester Staple Fibre","SRO 492"))</f>
        <v>Textile Chemical</v>
      </c>
    </row>
    <row r="4334" spans="1:19" x14ac:dyDescent="0.25">
      <c r="A4334" s="120" t="s">
        <v>3085</v>
      </c>
      <c r="B4334" s="116" t="s">
        <v>3116</v>
      </c>
      <c r="C4334" s="165">
        <v>15336</v>
      </c>
      <c r="D4334" s="117">
        <v>3707.1</v>
      </c>
      <c r="E4334" s="147" t="s">
        <v>3123</v>
      </c>
      <c r="F4334" s="116" t="s">
        <v>3144</v>
      </c>
      <c r="G4334" s="471">
        <v>44860</v>
      </c>
      <c r="H4334" s="82">
        <v>31989250.34</v>
      </c>
      <c r="I4334" s="197">
        <v>0.04</v>
      </c>
      <c r="J4334" s="15">
        <v>130.07999999999998</v>
      </c>
      <c r="K4334" s="15">
        <v>3252</v>
      </c>
      <c r="L4334" s="15">
        <v>313069.87</v>
      </c>
      <c r="M4334" s="66" t="str">
        <f>TEXT(Table2[[#This Row],[Gd.Dt]],"mmm-yy")</f>
        <v>Oct-22</v>
      </c>
      <c r="N4334" s="46" t="str">
        <f>MID(Table2[[#This Row],[BE]],6,2)</f>
        <v>IB</v>
      </c>
      <c r="O4334" s="46" t="str">
        <f>IF(Table2[[#This Row],[Type]]="IB","EOU",IF(Table2[[#This Row],[Type]]="MB","Local","492"))</f>
        <v>EOU</v>
      </c>
      <c r="P4334" s="46">
        <f>ROUND(Table2[[#This Row],[Cons]]/Table2[[#This Row],[Qty.]],5)</f>
        <v>0.04</v>
      </c>
      <c r="Q4334" s="46" t="b">
        <f>EXACT(Table2[[#This Row],[rate]],Table2[[#This Row],[Check]])</f>
        <v>1</v>
      </c>
      <c r="R4334" s="46"/>
      <c r="S4334" s="46" t="str">
        <f>IF(Table2[[#This Row],[SRO]]="EOU",VLOOKUP(Table2[[#This Row],[BE]],[2]GD.List!$C$3:$N$5014,12,0),IF(Table2[[#This Row],[SRO]]="Local","Polyester Staple Fibre","SRO 492"))</f>
        <v>Textile Chemical</v>
      </c>
    </row>
    <row r="4335" spans="1:19" x14ac:dyDescent="0.25">
      <c r="A4335" s="119" t="s">
        <v>3125</v>
      </c>
      <c r="B4335" s="116" t="s">
        <v>3119</v>
      </c>
      <c r="C4335" s="165">
        <v>22500</v>
      </c>
      <c r="D4335" s="117">
        <v>9607.11</v>
      </c>
      <c r="E4335" s="147" t="s">
        <v>3127</v>
      </c>
      <c r="F4335" s="116" t="s">
        <v>3148</v>
      </c>
      <c r="G4335" s="471">
        <v>44861</v>
      </c>
      <c r="H4335" s="82">
        <v>32887575</v>
      </c>
      <c r="I4335" s="197">
        <v>1</v>
      </c>
      <c r="J4335" s="15">
        <v>26.59</v>
      </c>
      <c r="K4335" s="15">
        <v>26.59</v>
      </c>
      <c r="L4335" s="15">
        <v>4132472.64</v>
      </c>
      <c r="M4335" s="66" t="str">
        <f>TEXT(Table2[[#This Row],[Gd.Dt]],"mmm-yy")</f>
        <v>Oct-22</v>
      </c>
      <c r="N4335" s="46" t="str">
        <f>MID(Table2[[#This Row],[BE]],6,2)</f>
        <v>EP</v>
      </c>
      <c r="O4335" s="46" t="str">
        <f>IF(Table2[[#This Row],[Type]]="IB","EOU",IF(Table2[[#This Row],[Type]]="MB","Local","492"))</f>
        <v>492</v>
      </c>
      <c r="P4335" s="46">
        <f>ROUND(Table2[[#This Row],[Cons]]/Table2[[#This Row],[Qty.]],5)</f>
        <v>1</v>
      </c>
      <c r="Q4335" s="46" t="b">
        <f>EXACT(Table2[[#This Row],[rate]],Table2[[#This Row],[Check]])</f>
        <v>1</v>
      </c>
      <c r="R4335" s="46"/>
      <c r="S4335" s="46" t="str">
        <f>IF(Table2[[#This Row],[SRO]]="EOU",VLOOKUP(Table2[[#This Row],[BE]],[2]GD.List!$C$3:$N$5014,12,0),IF(Table2[[#This Row],[SRO]]="Local","Polyester Staple Fibre","SRO 492"))</f>
        <v>SRO 492</v>
      </c>
    </row>
    <row r="4336" spans="1:19" x14ac:dyDescent="0.25">
      <c r="A4336" s="119" t="s">
        <v>3125</v>
      </c>
      <c r="B4336" s="116" t="s">
        <v>3118</v>
      </c>
      <c r="C4336" s="165">
        <v>22500</v>
      </c>
      <c r="D4336" s="117">
        <v>9607.11</v>
      </c>
      <c r="E4336" s="147" t="s">
        <v>3126</v>
      </c>
      <c r="F4336" s="116" t="s">
        <v>3149</v>
      </c>
      <c r="G4336" s="471">
        <v>44861</v>
      </c>
      <c r="H4336" s="82">
        <v>32887575</v>
      </c>
      <c r="I4336" s="197">
        <v>1</v>
      </c>
      <c r="J4336" s="15">
        <v>135</v>
      </c>
      <c r="K4336" s="15">
        <v>135</v>
      </c>
      <c r="L4336" s="15">
        <v>19960806.949999999</v>
      </c>
      <c r="M4336" s="66" t="str">
        <f>TEXT(Table2[[#This Row],[Gd.Dt]],"mmm-yy")</f>
        <v>Oct-22</v>
      </c>
      <c r="N4336" s="46" t="str">
        <f>MID(Table2[[#This Row],[BE]],6,2)</f>
        <v>EP</v>
      </c>
      <c r="O4336" s="46" t="str">
        <f>IF(Table2[[#This Row],[Type]]="IB","EOU",IF(Table2[[#This Row],[Type]]="MB","Local","492"))</f>
        <v>492</v>
      </c>
      <c r="P4336" s="46">
        <f>ROUND(Table2[[#This Row],[Cons]]/Table2[[#This Row],[Qty.]],5)</f>
        <v>1</v>
      </c>
      <c r="Q4336" s="46" t="b">
        <f>EXACT(Table2[[#This Row],[rate]],Table2[[#This Row],[Check]])</f>
        <v>1</v>
      </c>
      <c r="R4336" s="46"/>
      <c r="S4336" s="46" t="str">
        <f>IF(Table2[[#This Row],[SRO]]="EOU",VLOOKUP(Table2[[#This Row],[BE]],[2]GD.List!$C$3:$N$5014,12,0),IF(Table2[[#This Row],[SRO]]="Local","Polyester Staple Fibre","SRO 492"))</f>
        <v>SRO 492</v>
      </c>
    </row>
    <row r="4337" spans="1:19" x14ac:dyDescent="0.25">
      <c r="A4337" s="120" t="s">
        <v>3125</v>
      </c>
      <c r="B4337" s="116" t="s">
        <v>3117</v>
      </c>
      <c r="C4337" s="165">
        <v>16772</v>
      </c>
      <c r="D4337" s="117">
        <v>9607.11</v>
      </c>
      <c r="E4337" s="147" t="s">
        <v>3124</v>
      </c>
      <c r="F4337" s="116" t="s">
        <v>3150</v>
      </c>
      <c r="G4337" s="471">
        <v>44861</v>
      </c>
      <c r="H4337" s="82">
        <v>24515129.239999998</v>
      </c>
      <c r="I4337" s="197">
        <v>1</v>
      </c>
      <c r="J4337" s="15">
        <v>100</v>
      </c>
      <c r="K4337" s="15">
        <v>100</v>
      </c>
      <c r="L4337" s="15">
        <v>14997852.15</v>
      </c>
      <c r="M4337" s="66" t="str">
        <f>TEXT(Table2[[#This Row],[Gd.Dt]],"mmm-yy")</f>
        <v>Oct-22</v>
      </c>
      <c r="N4337" s="46" t="str">
        <f>MID(Table2[[#This Row],[BE]],6,2)</f>
        <v>EP</v>
      </c>
      <c r="O4337" s="46" t="str">
        <f>IF(Table2[[#This Row],[Type]]="IB","EOU",IF(Table2[[#This Row],[Type]]="MB","Local","492"))</f>
        <v>492</v>
      </c>
      <c r="P4337" s="46">
        <f>ROUND(Table2[[#This Row],[Cons]]/Table2[[#This Row],[Qty.]],5)</f>
        <v>1</v>
      </c>
      <c r="Q4337" s="46" t="b">
        <f>EXACT(Table2[[#This Row],[rate]],Table2[[#This Row],[Check]])</f>
        <v>1</v>
      </c>
      <c r="R4337" s="46"/>
      <c r="S4337" s="46" t="str">
        <f>IF(Table2[[#This Row],[SRO]]="EOU",VLOOKUP(Table2[[#This Row],[BE]],[2]GD.List!$C$3:$N$5014,12,0),IF(Table2[[#This Row],[SRO]]="Local","Polyester Staple Fibre","SRO 492"))</f>
        <v>SRO 492</v>
      </c>
    </row>
    <row r="4338" spans="1:19" x14ac:dyDescent="0.25">
      <c r="A4338" s="119" t="s">
        <v>3128</v>
      </c>
      <c r="B4338" s="116" t="s">
        <v>3119</v>
      </c>
      <c r="C4338" s="165">
        <v>22500</v>
      </c>
      <c r="D4338" s="117">
        <v>9607.11</v>
      </c>
      <c r="E4338" s="147" t="s">
        <v>3127</v>
      </c>
      <c r="F4338" s="116" t="s">
        <v>3148</v>
      </c>
      <c r="G4338" s="471">
        <v>44861</v>
      </c>
      <c r="H4338" s="82">
        <v>32887575</v>
      </c>
      <c r="I4338" s="197">
        <v>1</v>
      </c>
      <c r="J4338" s="15">
        <v>65</v>
      </c>
      <c r="K4338" s="15">
        <v>65</v>
      </c>
      <c r="L4338" s="15">
        <v>15167674.16</v>
      </c>
      <c r="M4338" s="66" t="str">
        <f>TEXT(Table2[[#This Row],[Gd.Dt]],"mmm-yy")</f>
        <v>Oct-22</v>
      </c>
      <c r="N4338" s="46" t="str">
        <f>MID(Table2[[#This Row],[BE]],6,2)</f>
        <v>EP</v>
      </c>
      <c r="O4338" s="46" t="str">
        <f>IF(Table2[[#This Row],[Type]]="IB","EOU",IF(Table2[[#This Row],[Type]]="MB","Local","492"))</f>
        <v>492</v>
      </c>
      <c r="P4338" s="46">
        <f>ROUND(Table2[[#This Row],[Cons]]/Table2[[#This Row],[Qty.]],5)</f>
        <v>1</v>
      </c>
      <c r="Q4338" s="46" t="b">
        <f>EXACT(Table2[[#This Row],[rate]],Table2[[#This Row],[Check]])</f>
        <v>1</v>
      </c>
      <c r="R4338" s="46"/>
      <c r="S4338" s="46" t="str">
        <f>IF(Table2[[#This Row],[SRO]]="EOU",VLOOKUP(Table2[[#This Row],[BE]],[2]GD.List!$C$3:$N$5014,12,0),IF(Table2[[#This Row],[SRO]]="Local","Polyester Staple Fibre","SRO 492"))</f>
        <v>SRO 492</v>
      </c>
    </row>
    <row r="4339" spans="1:19" x14ac:dyDescent="0.25">
      <c r="A4339" s="119" t="s">
        <v>3128</v>
      </c>
      <c r="B4339" s="116" t="s">
        <v>3121</v>
      </c>
      <c r="C4339" s="165">
        <v>15344</v>
      </c>
      <c r="D4339" s="117">
        <v>9607.11</v>
      </c>
      <c r="E4339" s="147" t="s">
        <v>3134</v>
      </c>
      <c r="F4339" s="116" t="s">
        <v>3146</v>
      </c>
      <c r="G4339" s="471">
        <v>44861</v>
      </c>
      <c r="H4339" s="82">
        <v>33726112</v>
      </c>
      <c r="I4339" s="197">
        <v>1</v>
      </c>
      <c r="J4339" s="15">
        <v>47.23</v>
      </c>
      <c r="K4339" s="15">
        <v>47.23</v>
      </c>
      <c r="L4339" s="15">
        <v>4985666.93</v>
      </c>
      <c r="M4339" s="66" t="str">
        <f>TEXT(Table2[[#This Row],[Gd.Dt]],"mmm-yy")</f>
        <v>Oct-22</v>
      </c>
      <c r="N4339" s="46" t="str">
        <f>MID(Table2[[#This Row],[BE]],6,2)</f>
        <v>EP</v>
      </c>
      <c r="O4339" s="46" t="str">
        <f>IF(Table2[[#This Row],[Type]]="IB","EOU",IF(Table2[[#This Row],[Type]]="MB","Local","492"))</f>
        <v>492</v>
      </c>
      <c r="P4339" s="46">
        <f>ROUND(Table2[[#This Row],[Cons]]/Table2[[#This Row],[Qty.]],5)</f>
        <v>1</v>
      </c>
      <c r="Q4339" s="46" t="b">
        <f>EXACT(Table2[[#This Row],[rate]],Table2[[#This Row],[Check]])</f>
        <v>1</v>
      </c>
      <c r="R4339" s="46"/>
      <c r="S4339" s="46" t="str">
        <f>IF(Table2[[#This Row],[SRO]]="EOU",VLOOKUP(Table2[[#This Row],[BE]],[2]GD.List!$C$3:$N$5014,12,0),IF(Table2[[#This Row],[SRO]]="Local","Polyester Staple Fibre","SRO 492"))</f>
        <v>SRO 492</v>
      </c>
    </row>
    <row r="4340" spans="1:19" x14ac:dyDescent="0.25">
      <c r="A4340" s="120" t="s">
        <v>3128</v>
      </c>
      <c r="B4340" s="116" t="s">
        <v>3120</v>
      </c>
      <c r="C4340" s="165">
        <v>12516</v>
      </c>
      <c r="D4340" s="117">
        <v>9607.11</v>
      </c>
      <c r="E4340" s="147" t="s">
        <v>3129</v>
      </c>
      <c r="F4340" s="116" t="s">
        <v>3147</v>
      </c>
      <c r="G4340" s="471">
        <v>44861</v>
      </c>
      <c r="H4340" s="82">
        <v>27510168</v>
      </c>
      <c r="I4340" s="197">
        <v>1</v>
      </c>
      <c r="J4340" s="15">
        <v>45</v>
      </c>
      <c r="K4340" s="15">
        <v>45</v>
      </c>
      <c r="L4340" s="15">
        <v>4678148.1399999997</v>
      </c>
      <c r="M4340" s="66" t="str">
        <f>TEXT(Table2[[#This Row],[Gd.Dt]],"mmm-yy")</f>
        <v>Oct-22</v>
      </c>
      <c r="N4340" s="46" t="str">
        <f>MID(Table2[[#This Row],[BE]],6,2)</f>
        <v>EP</v>
      </c>
      <c r="O4340" s="46" t="str">
        <f>IF(Table2[[#This Row],[Type]]="IB","EOU",IF(Table2[[#This Row],[Type]]="MB","Local","492"))</f>
        <v>492</v>
      </c>
      <c r="P4340" s="46">
        <f>ROUND(Table2[[#This Row],[Cons]]/Table2[[#This Row],[Qty.]],5)</f>
        <v>1</v>
      </c>
      <c r="Q4340" s="46" t="b">
        <f>EXACT(Table2[[#This Row],[rate]],Table2[[#This Row],[Check]])</f>
        <v>1</v>
      </c>
      <c r="R4340" s="46"/>
      <c r="S4340" s="46" t="str">
        <f>IF(Table2[[#This Row],[SRO]]="EOU",VLOOKUP(Table2[[#This Row],[BE]],[2]GD.List!$C$3:$N$5014,12,0),IF(Table2[[#This Row],[SRO]]="Local","Polyester Staple Fibre","SRO 492"))</f>
        <v>SRO 492</v>
      </c>
    </row>
    <row r="4341" spans="1:19" x14ac:dyDescent="0.25">
      <c r="A4341" s="119" t="s">
        <v>3130</v>
      </c>
      <c r="B4341" s="116" t="s">
        <v>3139</v>
      </c>
      <c r="C4341" s="165">
        <v>16100</v>
      </c>
      <c r="D4341" s="117">
        <v>9607.2000000000007</v>
      </c>
      <c r="E4341" s="147" t="s">
        <v>3140</v>
      </c>
      <c r="F4341" s="116" t="s">
        <v>3145</v>
      </c>
      <c r="G4341" s="471">
        <v>44861</v>
      </c>
      <c r="H4341" s="82">
        <v>35387800</v>
      </c>
      <c r="I4341" s="197">
        <v>1</v>
      </c>
      <c r="J4341" s="15">
        <v>29</v>
      </c>
      <c r="K4341" s="15">
        <v>29</v>
      </c>
      <c r="L4341" s="15">
        <v>980330.49</v>
      </c>
      <c r="M4341" s="66" t="str">
        <f>TEXT(Table2[[#This Row],[Gd.Dt]],"mmm-yy")</f>
        <v>Oct-22</v>
      </c>
      <c r="N4341" s="46" t="str">
        <f>MID(Table2[[#This Row],[BE]],6,2)</f>
        <v>TI</v>
      </c>
      <c r="O4341" s="46" t="str">
        <f>IF(Table2[[#This Row],[Type]]="IB","EOU",IF(Table2[[#This Row],[Type]]="MB","Local","492"))</f>
        <v>492</v>
      </c>
      <c r="P4341" s="46">
        <f>ROUND(Table2[[#This Row],[Cons]]/Table2[[#This Row],[Qty.]],5)</f>
        <v>1</v>
      </c>
      <c r="Q4341" s="46" t="b">
        <f>EXACT(Table2[[#This Row],[rate]],Table2[[#This Row],[Check]])</f>
        <v>1</v>
      </c>
      <c r="R4341" s="46"/>
      <c r="S4341" s="46" t="str">
        <f>IF(Table2[[#This Row],[SRO]]="EOU",VLOOKUP(Table2[[#This Row],[BE]],[2]GD.List!$C$3:$N$5014,12,0),IF(Table2[[#This Row],[SRO]]="Local","Polyester Staple Fibre","SRO 492"))</f>
        <v>SRO 492</v>
      </c>
    </row>
    <row r="4342" spans="1:19" x14ac:dyDescent="0.25">
      <c r="A4342" s="119" t="s">
        <v>3130</v>
      </c>
      <c r="B4342" s="116" t="s">
        <v>3121</v>
      </c>
      <c r="C4342" s="165">
        <v>15344</v>
      </c>
      <c r="D4342" s="117">
        <v>9607.2000000000007</v>
      </c>
      <c r="E4342" s="147" t="s">
        <v>3134</v>
      </c>
      <c r="F4342" s="116" t="s">
        <v>3146</v>
      </c>
      <c r="G4342" s="471">
        <v>44861</v>
      </c>
      <c r="H4342" s="82">
        <v>33726112</v>
      </c>
      <c r="I4342" s="197">
        <v>1</v>
      </c>
      <c r="J4342" s="15">
        <v>19</v>
      </c>
      <c r="K4342" s="15">
        <v>19</v>
      </c>
      <c r="L4342" s="15">
        <v>1514040.83</v>
      </c>
      <c r="M4342" s="66" t="str">
        <f>TEXT(Table2[[#This Row],[Gd.Dt]],"mmm-yy")</f>
        <v>Oct-22</v>
      </c>
      <c r="N4342" s="46" t="str">
        <f>MID(Table2[[#This Row],[BE]],6,2)</f>
        <v>TI</v>
      </c>
      <c r="O4342" s="46" t="str">
        <f>IF(Table2[[#This Row],[Type]]="IB","EOU",IF(Table2[[#This Row],[Type]]="MB","Local","492"))</f>
        <v>492</v>
      </c>
      <c r="P4342" s="46">
        <f>ROUND(Table2[[#This Row],[Cons]]/Table2[[#This Row],[Qty.]],5)</f>
        <v>1</v>
      </c>
      <c r="Q4342" s="46" t="b">
        <f>EXACT(Table2[[#This Row],[rate]],Table2[[#This Row],[Check]])</f>
        <v>1</v>
      </c>
      <c r="R4342" s="46"/>
      <c r="S4342" s="46" t="str">
        <f>IF(Table2[[#This Row],[SRO]]="EOU",VLOOKUP(Table2[[#This Row],[BE]],[2]GD.List!$C$3:$N$5014,12,0),IF(Table2[[#This Row],[SRO]]="Local","Polyester Staple Fibre","SRO 492"))</f>
        <v>SRO 492</v>
      </c>
    </row>
    <row r="4343" spans="1:19" x14ac:dyDescent="0.25">
      <c r="A4343" s="120" t="s">
        <v>3130</v>
      </c>
      <c r="B4343" s="116" t="s">
        <v>3120</v>
      </c>
      <c r="C4343" s="165">
        <v>12516</v>
      </c>
      <c r="D4343" s="117">
        <v>9607.2000000000007</v>
      </c>
      <c r="E4343" s="147" t="s">
        <v>3129</v>
      </c>
      <c r="F4343" s="116" t="s">
        <v>3147</v>
      </c>
      <c r="G4343" s="471">
        <v>44861</v>
      </c>
      <c r="H4343" s="82">
        <v>27510168</v>
      </c>
      <c r="I4343" s="197">
        <v>1</v>
      </c>
      <c r="J4343" s="15">
        <v>10</v>
      </c>
      <c r="K4343" s="15">
        <v>10</v>
      </c>
      <c r="L4343" s="15">
        <v>784765.92</v>
      </c>
      <c r="M4343" s="66" t="str">
        <f>TEXT(Table2[[#This Row],[Gd.Dt]],"mmm-yy")</f>
        <v>Oct-22</v>
      </c>
      <c r="N4343" s="46" t="str">
        <f>MID(Table2[[#This Row],[BE]],6,2)</f>
        <v>TI</v>
      </c>
      <c r="O4343" s="46" t="str">
        <f>IF(Table2[[#This Row],[Type]]="IB","EOU",IF(Table2[[#This Row],[Type]]="MB","Local","492"))</f>
        <v>492</v>
      </c>
      <c r="P4343" s="46">
        <f>ROUND(Table2[[#This Row],[Cons]]/Table2[[#This Row],[Qty.]],5)</f>
        <v>1</v>
      </c>
      <c r="Q4343" s="46" t="b">
        <f>EXACT(Table2[[#This Row],[rate]],Table2[[#This Row],[Check]])</f>
        <v>1</v>
      </c>
      <c r="R4343" s="46"/>
      <c r="S4343" s="46" t="str">
        <f>IF(Table2[[#This Row],[SRO]]="EOU",VLOOKUP(Table2[[#This Row],[BE]],[2]GD.List!$C$3:$N$5014,12,0),IF(Table2[[#This Row],[SRO]]="Local","Polyester Staple Fibre","SRO 492"))</f>
        <v>SRO 492</v>
      </c>
    </row>
    <row r="4344" spans="1:19" x14ac:dyDescent="0.25">
      <c r="A4344" s="119" t="s">
        <v>3131</v>
      </c>
      <c r="B4344" s="116" t="s">
        <v>3139</v>
      </c>
      <c r="C4344" s="165">
        <v>16100</v>
      </c>
      <c r="D4344" s="117">
        <v>5807.1030000000001</v>
      </c>
      <c r="E4344" s="147" t="s">
        <v>3140</v>
      </c>
      <c r="F4344" s="116" t="s">
        <v>3145</v>
      </c>
      <c r="G4344" s="471">
        <v>44861</v>
      </c>
      <c r="H4344" s="82">
        <v>35387800</v>
      </c>
      <c r="I4344" s="197">
        <v>1</v>
      </c>
      <c r="J4344" s="15">
        <v>220</v>
      </c>
      <c r="K4344" s="15">
        <v>220</v>
      </c>
      <c r="L4344" s="15">
        <v>4345813.4000000004</v>
      </c>
      <c r="M4344" s="66" t="str">
        <f>TEXT(Table2[[#This Row],[Gd.Dt]],"mmm-yy")</f>
        <v>Oct-22</v>
      </c>
      <c r="N4344" s="46" t="str">
        <f>MID(Table2[[#This Row],[BE]],6,2)</f>
        <v>TI</v>
      </c>
      <c r="O4344" s="46" t="str">
        <f>IF(Table2[[#This Row],[Type]]="IB","EOU",IF(Table2[[#This Row],[Type]]="MB","Local","492"))</f>
        <v>492</v>
      </c>
      <c r="P4344" s="46">
        <f>ROUND(Table2[[#This Row],[Cons]]/Table2[[#This Row],[Qty.]],5)</f>
        <v>1</v>
      </c>
      <c r="Q4344" s="46" t="b">
        <f>EXACT(Table2[[#This Row],[rate]],Table2[[#This Row],[Check]])</f>
        <v>1</v>
      </c>
      <c r="R4344" s="46"/>
      <c r="S4344" s="46" t="str">
        <f>IF(Table2[[#This Row],[SRO]]="EOU",VLOOKUP(Table2[[#This Row],[BE]],[2]GD.List!$C$3:$N$5014,12,0),IF(Table2[[#This Row],[SRO]]="Local","Polyester Staple Fibre","SRO 492"))</f>
        <v>SRO 492</v>
      </c>
    </row>
    <row r="4345" spans="1:19" x14ac:dyDescent="0.25">
      <c r="A4345" s="119" t="s">
        <v>3131</v>
      </c>
      <c r="B4345" s="116" t="s">
        <v>3121</v>
      </c>
      <c r="C4345" s="165">
        <v>15344</v>
      </c>
      <c r="D4345" s="117">
        <v>5807.1030000000001</v>
      </c>
      <c r="E4345" s="147" t="s">
        <v>3134</v>
      </c>
      <c r="F4345" s="116" t="s">
        <v>3146</v>
      </c>
      <c r="G4345" s="471">
        <v>44861</v>
      </c>
      <c r="H4345" s="82">
        <v>33726112</v>
      </c>
      <c r="I4345" s="197">
        <v>1</v>
      </c>
      <c r="J4345" s="15">
        <v>210</v>
      </c>
      <c r="K4345" s="15">
        <v>210</v>
      </c>
      <c r="L4345" s="15">
        <v>9778610.8699999992</v>
      </c>
      <c r="M4345" s="66" t="str">
        <f>TEXT(Table2[[#This Row],[Gd.Dt]],"mmm-yy")</f>
        <v>Oct-22</v>
      </c>
      <c r="N4345" s="46" t="str">
        <f>MID(Table2[[#This Row],[BE]],6,2)</f>
        <v>TI</v>
      </c>
      <c r="O4345" s="46" t="str">
        <f>IF(Table2[[#This Row],[Type]]="IB","EOU",IF(Table2[[#This Row],[Type]]="MB","Local","492"))</f>
        <v>492</v>
      </c>
      <c r="P4345" s="46">
        <f>ROUND(Table2[[#This Row],[Cons]]/Table2[[#This Row],[Qty.]],5)</f>
        <v>1</v>
      </c>
      <c r="Q4345" s="46" t="b">
        <f>EXACT(Table2[[#This Row],[rate]],Table2[[#This Row],[Check]])</f>
        <v>1</v>
      </c>
      <c r="R4345" s="46"/>
      <c r="S4345" s="46" t="str">
        <f>IF(Table2[[#This Row],[SRO]]="EOU",VLOOKUP(Table2[[#This Row],[BE]],[2]GD.List!$C$3:$N$5014,12,0),IF(Table2[[#This Row],[SRO]]="Local","Polyester Staple Fibre","SRO 492"))</f>
        <v>SRO 492</v>
      </c>
    </row>
    <row r="4346" spans="1:19" x14ac:dyDescent="0.25">
      <c r="A4346" s="120" t="s">
        <v>3131</v>
      </c>
      <c r="B4346" s="116" t="s">
        <v>3120</v>
      </c>
      <c r="C4346" s="165">
        <v>12516</v>
      </c>
      <c r="D4346" s="117">
        <v>5807.1030000000001</v>
      </c>
      <c r="E4346" s="147" t="s">
        <v>3129</v>
      </c>
      <c r="F4346" s="116" t="s">
        <v>3147</v>
      </c>
      <c r="G4346" s="471">
        <v>44861</v>
      </c>
      <c r="H4346" s="82">
        <v>27510168</v>
      </c>
      <c r="I4346" s="197">
        <v>1</v>
      </c>
      <c r="J4346" s="15">
        <v>170</v>
      </c>
      <c r="K4346" s="15">
        <v>170</v>
      </c>
      <c r="L4346" s="15">
        <v>7795840.3600000003</v>
      </c>
      <c r="M4346" s="66" t="str">
        <f>TEXT(Table2[[#This Row],[Gd.Dt]],"mmm-yy")</f>
        <v>Oct-22</v>
      </c>
      <c r="N4346" s="46" t="str">
        <f>MID(Table2[[#This Row],[BE]],6,2)</f>
        <v>TI</v>
      </c>
      <c r="O4346" s="46" t="str">
        <f>IF(Table2[[#This Row],[Type]]="IB","EOU",IF(Table2[[#This Row],[Type]]="MB","Local","492"))</f>
        <v>492</v>
      </c>
      <c r="P4346" s="46">
        <f>ROUND(Table2[[#This Row],[Cons]]/Table2[[#This Row],[Qty.]],5)</f>
        <v>1</v>
      </c>
      <c r="Q4346" s="46" t="b">
        <f>EXACT(Table2[[#This Row],[rate]],Table2[[#This Row],[Check]])</f>
        <v>1</v>
      </c>
      <c r="R4346" s="46"/>
      <c r="S4346" s="46" t="str">
        <f>IF(Table2[[#This Row],[SRO]]="EOU",VLOOKUP(Table2[[#This Row],[BE]],[2]GD.List!$C$3:$N$5014,12,0),IF(Table2[[#This Row],[SRO]]="Local","Polyester Staple Fibre","SRO 492"))</f>
        <v>SRO 492</v>
      </c>
    </row>
    <row r="4347" spans="1:19" x14ac:dyDescent="0.25">
      <c r="A4347" s="120" t="s">
        <v>3132</v>
      </c>
      <c r="B4347" s="116" t="s">
        <v>3120</v>
      </c>
      <c r="C4347" s="165">
        <v>12516</v>
      </c>
      <c r="D4347" s="117">
        <v>5807.1030000000001</v>
      </c>
      <c r="E4347" s="147" t="s">
        <v>3129</v>
      </c>
      <c r="F4347" s="116" t="s">
        <v>3147</v>
      </c>
      <c r="G4347" s="471">
        <v>44861</v>
      </c>
      <c r="H4347" s="82">
        <v>27510168</v>
      </c>
      <c r="I4347" s="197">
        <v>1</v>
      </c>
      <c r="J4347" s="15">
        <v>106</v>
      </c>
      <c r="K4347" s="15">
        <v>106</v>
      </c>
      <c r="L4347" s="15">
        <v>5901626.4100000001</v>
      </c>
      <c r="M4347" s="66" t="str">
        <f>TEXT(Table2[[#This Row],[Gd.Dt]],"mmm-yy")</f>
        <v>Oct-22</v>
      </c>
      <c r="N4347" s="46" t="str">
        <f>MID(Table2[[#This Row],[BE]],6,2)</f>
        <v>TI</v>
      </c>
      <c r="O4347" s="46" t="str">
        <f>IF(Table2[[#This Row],[Type]]="IB","EOU",IF(Table2[[#This Row],[Type]]="MB","Local","492"))</f>
        <v>492</v>
      </c>
      <c r="P4347" s="46">
        <f>ROUND(Table2[[#This Row],[Cons]]/Table2[[#This Row],[Qty.]],5)</f>
        <v>1</v>
      </c>
      <c r="Q4347" s="46" t="b">
        <f>EXACT(Table2[[#This Row],[rate]],Table2[[#This Row],[Check]])</f>
        <v>1</v>
      </c>
      <c r="R4347" s="46"/>
      <c r="S4347" s="46" t="str">
        <f>IF(Table2[[#This Row],[SRO]]="EOU",VLOOKUP(Table2[[#This Row],[BE]],[2]GD.List!$C$3:$N$5014,12,0),IF(Table2[[#This Row],[SRO]]="Local","Polyester Staple Fibre","SRO 492"))</f>
        <v>SRO 492</v>
      </c>
    </row>
    <row r="4348" spans="1:19" x14ac:dyDescent="0.25">
      <c r="A4348" s="120" t="s">
        <v>3133</v>
      </c>
      <c r="B4348" s="116" t="s">
        <v>3120</v>
      </c>
      <c r="C4348" s="165">
        <v>12516</v>
      </c>
      <c r="D4348" s="117">
        <v>9606.2099999999991</v>
      </c>
      <c r="E4348" s="147" t="s">
        <v>3129</v>
      </c>
      <c r="F4348" s="116" t="s">
        <v>3147</v>
      </c>
      <c r="G4348" s="471">
        <v>44861</v>
      </c>
      <c r="H4348" s="82">
        <v>27510168</v>
      </c>
      <c r="I4348" s="197">
        <v>1</v>
      </c>
      <c r="J4348" s="15">
        <v>67.5</v>
      </c>
      <c r="K4348" s="15">
        <v>67.5</v>
      </c>
      <c r="L4348" s="15">
        <v>5227686.3899999997</v>
      </c>
      <c r="M4348" s="66" t="str">
        <f>TEXT(Table2[[#This Row],[Gd.Dt]],"mmm-yy")</f>
        <v>Oct-22</v>
      </c>
      <c r="N4348" s="46" t="str">
        <f>MID(Table2[[#This Row],[BE]],6,2)</f>
        <v>TI</v>
      </c>
      <c r="O4348" s="46" t="str">
        <f>IF(Table2[[#This Row],[Type]]="IB","EOU",IF(Table2[[#This Row],[Type]]="MB","Local","492"))</f>
        <v>492</v>
      </c>
      <c r="P4348" s="46">
        <f>ROUND(Table2[[#This Row],[Cons]]/Table2[[#This Row],[Qty.]],5)</f>
        <v>1</v>
      </c>
      <c r="Q4348" s="46" t="b">
        <f>EXACT(Table2[[#This Row],[rate]],Table2[[#This Row],[Check]])</f>
        <v>1</v>
      </c>
      <c r="R4348" s="46"/>
      <c r="S4348" s="46" t="str">
        <f>IF(Table2[[#This Row],[SRO]]="EOU",VLOOKUP(Table2[[#This Row],[BE]],[2]GD.List!$C$3:$N$5014,12,0),IF(Table2[[#This Row],[SRO]]="Local","Polyester Staple Fibre","SRO 492"))</f>
        <v>SRO 492</v>
      </c>
    </row>
    <row r="4349" spans="1:19" x14ac:dyDescent="0.25">
      <c r="A4349" s="120" t="s">
        <v>3135</v>
      </c>
      <c r="B4349" s="116" t="s">
        <v>3121</v>
      </c>
      <c r="C4349" s="165">
        <v>15344</v>
      </c>
      <c r="D4349" s="117">
        <v>9607.11</v>
      </c>
      <c r="E4349" s="147" t="s">
        <v>3134</v>
      </c>
      <c r="F4349" s="116" t="s">
        <v>3146</v>
      </c>
      <c r="G4349" s="471">
        <v>44861</v>
      </c>
      <c r="H4349" s="82">
        <v>33726112</v>
      </c>
      <c r="I4349" s="197">
        <v>1</v>
      </c>
      <c r="J4349" s="15">
        <v>40</v>
      </c>
      <c r="K4349" s="15">
        <v>40</v>
      </c>
      <c r="L4349" s="15">
        <v>1464710.75</v>
      </c>
      <c r="M4349" s="66" t="str">
        <f>TEXT(Table2[[#This Row],[Gd.Dt]],"mmm-yy")</f>
        <v>Oct-22</v>
      </c>
      <c r="N4349" s="46" t="str">
        <f>MID(Table2[[#This Row],[BE]],6,2)</f>
        <v>EP</v>
      </c>
      <c r="O4349" s="46" t="str">
        <f>IF(Table2[[#This Row],[Type]]="IB","EOU",IF(Table2[[#This Row],[Type]]="MB","Local","492"))</f>
        <v>492</v>
      </c>
      <c r="P4349" s="46">
        <f>ROUND(Table2[[#This Row],[Cons]]/Table2[[#This Row],[Qty.]],5)</f>
        <v>1</v>
      </c>
      <c r="Q4349" s="46" t="b">
        <f>EXACT(Table2[[#This Row],[rate]],Table2[[#This Row],[Check]])</f>
        <v>1</v>
      </c>
      <c r="R4349" s="46"/>
      <c r="S4349" s="46" t="str">
        <f>IF(Table2[[#This Row],[SRO]]="EOU",VLOOKUP(Table2[[#This Row],[BE]],[2]GD.List!$C$3:$N$5014,12,0),IF(Table2[[#This Row],[SRO]]="Local","Polyester Staple Fibre","SRO 492"))</f>
        <v>SRO 492</v>
      </c>
    </row>
    <row r="4350" spans="1:19" x14ac:dyDescent="0.25">
      <c r="A4350" s="120" t="s">
        <v>3136</v>
      </c>
      <c r="B4350" s="116" t="s">
        <v>3121</v>
      </c>
      <c r="C4350" s="165">
        <v>15344</v>
      </c>
      <c r="D4350" s="117">
        <v>5807.1030000000001</v>
      </c>
      <c r="E4350" s="147" t="s">
        <v>3134</v>
      </c>
      <c r="F4350" s="116" t="s">
        <v>3146</v>
      </c>
      <c r="G4350" s="471">
        <v>44861</v>
      </c>
      <c r="H4350" s="82">
        <v>33726112</v>
      </c>
      <c r="I4350" s="197">
        <v>1</v>
      </c>
      <c r="J4350" s="15">
        <v>27</v>
      </c>
      <c r="K4350" s="15">
        <v>27</v>
      </c>
      <c r="L4350" s="15">
        <v>2286274.9500000002</v>
      </c>
      <c r="M4350" s="66" t="str">
        <f>TEXT(Table2[[#This Row],[Gd.Dt]],"mmm-yy")</f>
        <v>Oct-22</v>
      </c>
      <c r="N4350" s="46" t="str">
        <f>MID(Table2[[#This Row],[BE]],6,2)</f>
        <v>TI</v>
      </c>
      <c r="O4350" s="46" t="str">
        <f>IF(Table2[[#This Row],[Type]]="IB","EOU",IF(Table2[[#This Row],[Type]]="MB","Local","492"))</f>
        <v>492</v>
      </c>
      <c r="P4350" s="46">
        <f>ROUND(Table2[[#This Row],[Cons]]/Table2[[#This Row],[Qty.]],5)</f>
        <v>1</v>
      </c>
      <c r="Q4350" s="46" t="b">
        <f>EXACT(Table2[[#This Row],[rate]],Table2[[#This Row],[Check]])</f>
        <v>1</v>
      </c>
      <c r="R4350" s="46"/>
      <c r="S4350" s="46" t="str">
        <f>IF(Table2[[#This Row],[SRO]]="EOU",VLOOKUP(Table2[[#This Row],[BE]],[2]GD.List!$C$3:$N$5014,12,0),IF(Table2[[#This Row],[SRO]]="Local","Polyester Staple Fibre","SRO 492"))</f>
        <v>SRO 492</v>
      </c>
    </row>
    <row r="4351" spans="1:19" x14ac:dyDescent="0.25">
      <c r="A4351" s="119" t="s">
        <v>3137</v>
      </c>
      <c r="B4351" s="116" t="s">
        <v>3139</v>
      </c>
      <c r="C4351" s="165">
        <v>16100</v>
      </c>
      <c r="D4351" s="117">
        <v>3926.2089999999998</v>
      </c>
      <c r="E4351" s="147" t="s">
        <v>3140</v>
      </c>
      <c r="F4351" s="116" t="s">
        <v>3145</v>
      </c>
      <c r="G4351" s="471">
        <v>44861</v>
      </c>
      <c r="H4351" s="82">
        <v>35387800</v>
      </c>
      <c r="I4351" s="197">
        <v>1</v>
      </c>
      <c r="J4351" s="15">
        <v>520</v>
      </c>
      <c r="K4351" s="15">
        <v>520</v>
      </c>
      <c r="L4351" s="15">
        <v>8728728.8699999992</v>
      </c>
      <c r="M4351" s="66" t="str">
        <f>TEXT(Table2[[#This Row],[Gd.Dt]],"mmm-yy")</f>
        <v>Oct-22</v>
      </c>
      <c r="N4351" s="46" t="str">
        <f>MID(Table2[[#This Row],[BE]],6,2)</f>
        <v>TI</v>
      </c>
      <c r="O4351" s="46" t="str">
        <f>IF(Table2[[#This Row],[Type]]="IB","EOU",IF(Table2[[#This Row],[Type]]="MB","Local","492"))</f>
        <v>492</v>
      </c>
      <c r="P4351" s="46">
        <f>ROUND(Table2[[#This Row],[Cons]]/Table2[[#This Row],[Qty.]],5)</f>
        <v>1</v>
      </c>
      <c r="Q4351" s="46" t="b">
        <f>EXACT(Table2[[#This Row],[rate]],Table2[[#This Row],[Check]])</f>
        <v>1</v>
      </c>
      <c r="R4351" s="46"/>
      <c r="S4351" s="46" t="str">
        <f>IF(Table2[[#This Row],[SRO]]="EOU",VLOOKUP(Table2[[#This Row],[BE]],[2]GD.List!$C$3:$N$5014,12,0),IF(Table2[[#This Row],[SRO]]="Local","Polyester Staple Fibre","SRO 492"))</f>
        <v>SRO 492</v>
      </c>
    </row>
    <row r="4352" spans="1:19" x14ac:dyDescent="0.25">
      <c r="A4352" s="120" t="s">
        <v>3137</v>
      </c>
      <c r="B4352" s="116" t="s">
        <v>3121</v>
      </c>
      <c r="C4352" s="165">
        <v>15344</v>
      </c>
      <c r="D4352" s="117">
        <v>3926.2089999999998</v>
      </c>
      <c r="E4352" s="147" t="s">
        <v>3134</v>
      </c>
      <c r="F4352" s="116" t="s">
        <v>3146</v>
      </c>
      <c r="G4352" s="471">
        <v>44861</v>
      </c>
      <c r="H4352" s="82">
        <v>33726112</v>
      </c>
      <c r="I4352" s="197">
        <v>1</v>
      </c>
      <c r="J4352" s="15">
        <v>246</v>
      </c>
      <c r="K4352" s="15">
        <v>246</v>
      </c>
      <c r="L4352" s="15">
        <v>9734020.1799999997</v>
      </c>
      <c r="M4352" s="66" t="str">
        <f>TEXT(Table2[[#This Row],[Gd.Dt]],"mmm-yy")</f>
        <v>Oct-22</v>
      </c>
      <c r="N4352" s="46" t="str">
        <f>MID(Table2[[#This Row],[BE]],6,2)</f>
        <v>TI</v>
      </c>
      <c r="O4352" s="46" t="str">
        <f>IF(Table2[[#This Row],[Type]]="IB","EOU",IF(Table2[[#This Row],[Type]]="MB","Local","492"))</f>
        <v>492</v>
      </c>
      <c r="P4352" s="46">
        <f>ROUND(Table2[[#This Row],[Cons]]/Table2[[#This Row],[Qty.]],5)</f>
        <v>1</v>
      </c>
      <c r="Q4352" s="46" t="b">
        <f>EXACT(Table2[[#This Row],[rate]],Table2[[#This Row],[Check]])</f>
        <v>1</v>
      </c>
      <c r="R4352" s="46"/>
      <c r="S4352" s="46" t="str">
        <f>IF(Table2[[#This Row],[SRO]]="EOU",VLOOKUP(Table2[[#This Row],[BE]],[2]GD.List!$C$3:$N$5014,12,0),IF(Table2[[#This Row],[SRO]]="Local","Polyester Staple Fibre","SRO 492"))</f>
        <v>SRO 492</v>
      </c>
    </row>
    <row r="4353" spans="1:19" x14ac:dyDescent="0.25">
      <c r="A4353" s="120" t="s">
        <v>3141</v>
      </c>
      <c r="B4353" s="116" t="s">
        <v>3139</v>
      </c>
      <c r="C4353" s="165">
        <v>16100</v>
      </c>
      <c r="D4353" s="117">
        <v>9607.11</v>
      </c>
      <c r="E4353" s="147" t="s">
        <v>3140</v>
      </c>
      <c r="F4353" s="116" t="s">
        <v>3145</v>
      </c>
      <c r="G4353" s="471">
        <v>44861</v>
      </c>
      <c r="H4353" s="82">
        <v>35387800</v>
      </c>
      <c r="I4353" s="197">
        <v>1</v>
      </c>
      <c r="J4353" s="15">
        <v>114.52</v>
      </c>
      <c r="K4353" s="15">
        <v>114.52</v>
      </c>
      <c r="L4353" s="15">
        <v>3808882.85</v>
      </c>
      <c r="M4353" s="66" t="str">
        <f>TEXT(Table2[[#This Row],[Gd.Dt]],"mmm-yy")</f>
        <v>Oct-22</v>
      </c>
      <c r="N4353" s="46" t="str">
        <f>MID(Table2[[#This Row],[BE]],6,2)</f>
        <v>EP</v>
      </c>
      <c r="O4353" s="46" t="str">
        <f>IF(Table2[[#This Row],[Type]]="IB","EOU",IF(Table2[[#This Row],[Type]]="MB","Local","492"))</f>
        <v>492</v>
      </c>
      <c r="P4353" s="46">
        <f>ROUND(Table2[[#This Row],[Cons]]/Table2[[#This Row],[Qty.]],5)</f>
        <v>1</v>
      </c>
      <c r="Q4353" s="46" t="b">
        <f>EXACT(Table2[[#This Row],[rate]],Table2[[#This Row],[Check]])</f>
        <v>1</v>
      </c>
      <c r="R4353" s="46"/>
      <c r="S4353" s="46" t="str">
        <f>IF(Table2[[#This Row],[SRO]]="EOU",VLOOKUP(Table2[[#This Row],[BE]],[2]GD.List!$C$3:$N$5014,12,0),IF(Table2[[#This Row],[SRO]]="Local","Polyester Staple Fibre","SRO 492"))</f>
        <v>SRO 492</v>
      </c>
    </row>
    <row r="4354" spans="1:19" x14ac:dyDescent="0.25">
      <c r="A4354" s="119" t="s">
        <v>3142</v>
      </c>
      <c r="B4354" s="119" t="s">
        <v>3139</v>
      </c>
      <c r="C4354" s="170">
        <v>16100</v>
      </c>
      <c r="D4354" s="171">
        <v>5807.1030000000001</v>
      </c>
      <c r="E4354" s="27" t="s">
        <v>3140</v>
      </c>
      <c r="F4354" s="119" t="s">
        <v>3145</v>
      </c>
      <c r="G4354" s="28">
        <v>44861</v>
      </c>
      <c r="H4354" s="172">
        <v>35387800</v>
      </c>
      <c r="I4354" s="33">
        <v>1</v>
      </c>
      <c r="J4354" s="30">
        <v>21</v>
      </c>
      <c r="K4354" s="30">
        <v>21</v>
      </c>
      <c r="L4354" s="30">
        <v>929402.07</v>
      </c>
      <c r="M4354" s="67" t="str">
        <f>TEXT(Table2[[#This Row],[Gd.Dt]],"mmm-yy")</f>
        <v>Oct-22</v>
      </c>
      <c r="N4354" s="47" t="str">
        <f>MID(Table2[[#This Row],[BE]],6,2)</f>
        <v>TI</v>
      </c>
      <c r="O4354" s="47" t="str">
        <f>IF(Table2[[#This Row],[Type]]="IB","EOU",IF(Table2[[#This Row],[Type]]="MB","Local","492"))</f>
        <v>492</v>
      </c>
      <c r="P4354" s="47">
        <f>ROUND(Table2[[#This Row],[Cons]]/Table2[[#This Row],[Qty.]],5)</f>
        <v>1</v>
      </c>
      <c r="Q4354" s="47" t="b">
        <f>EXACT(Table2[[#This Row],[rate]],Table2[[#This Row],[Check]])</f>
        <v>1</v>
      </c>
      <c r="R4354" s="47"/>
      <c r="S4354" s="47" t="str">
        <f>IF(Table2[[#This Row],[SRO]]="EOU",VLOOKUP(Table2[[#This Row],[BE]],[2]GD.List!$C$3:$N$5014,12,0),IF(Table2[[#This Row],[SRO]]="Local","Polyester Staple Fibre","SRO 492"))</f>
        <v>SRO 492</v>
      </c>
    </row>
    <row r="4355" spans="1:19" x14ac:dyDescent="0.25">
      <c r="A4355" s="534" t="s">
        <v>1</v>
      </c>
      <c r="B4355" s="534" t="s">
        <v>3154</v>
      </c>
      <c r="C4355" s="535">
        <v>8928</v>
      </c>
      <c r="D4355" s="536">
        <v>2701.12</v>
      </c>
      <c r="E4355" s="147" t="s">
        <v>3164</v>
      </c>
      <c r="F4355" s="534" t="s">
        <v>3167</v>
      </c>
      <c r="G4355" s="471">
        <v>44862</v>
      </c>
      <c r="H4355" s="537">
        <v>17722700.539999999</v>
      </c>
      <c r="I4355" s="197">
        <v>0.8</v>
      </c>
      <c r="J4355" s="530">
        <v>10289.6</v>
      </c>
      <c r="K4355" s="530">
        <v>12862</v>
      </c>
      <c r="L4355" s="530">
        <v>12328835.16</v>
      </c>
      <c r="M4355" s="531" t="str">
        <f>TEXT(Table2[[#This Row],[Gd.Dt]],"mmm-yy")</f>
        <v>Oct-22</v>
      </c>
      <c r="N4355" s="46" t="str">
        <f>MID(Table2[[#This Row],[BE]],6,2)</f>
        <v>IB</v>
      </c>
      <c r="O4355" s="46" t="str">
        <f>IF(Table2[[#This Row],[Type]]="IB","EOU",IF(Table2[[#This Row],[Type]]="MB","Local","492"))</f>
        <v>EOU</v>
      </c>
      <c r="P4355" s="46">
        <f>ROUND(Table2[[#This Row],[Cons]]/Table2[[#This Row],[Qty.]],5)</f>
        <v>0.8</v>
      </c>
      <c r="Q4355" s="46" t="b">
        <f>EXACT(Table2[[#This Row],[rate]],Table2[[#This Row],[Check]])</f>
        <v>1</v>
      </c>
      <c r="R4355" s="46"/>
      <c r="S4355" s="46" t="str">
        <f>IF(Table2[[#This Row],[SRO]]="EOU",VLOOKUP(Table2[[#This Row],[BE]],[2]GD.List!$C$3:$N$5014,12,0),IF(Table2[[#This Row],[SRO]]="Local","Polyester Staple Fibre","SRO 492"))</f>
        <v>Textile Coal</v>
      </c>
    </row>
    <row r="4356" spans="1:19" x14ac:dyDescent="0.25">
      <c r="A4356" s="534" t="s">
        <v>1</v>
      </c>
      <c r="B4356" s="534" t="s">
        <v>3155</v>
      </c>
      <c r="C4356" s="535">
        <v>25753</v>
      </c>
      <c r="D4356" s="536">
        <v>2701.12</v>
      </c>
      <c r="E4356" s="147" t="s">
        <v>3165</v>
      </c>
      <c r="F4356" s="534" t="s">
        <v>3168</v>
      </c>
      <c r="G4356" s="471">
        <v>44862</v>
      </c>
      <c r="H4356" s="537">
        <v>51396585.840000004</v>
      </c>
      <c r="I4356" s="197">
        <v>0.8</v>
      </c>
      <c r="J4356" s="530">
        <v>29679.200000000001</v>
      </c>
      <c r="K4356" s="530">
        <v>37099</v>
      </c>
      <c r="L4356" s="530">
        <v>36694285.350000001</v>
      </c>
      <c r="M4356" s="531" t="str">
        <f>TEXT(Table2[[#This Row],[Gd.Dt]],"mmm-yy")</f>
        <v>Oct-22</v>
      </c>
      <c r="N4356" s="46" t="str">
        <f>MID(Table2[[#This Row],[BE]],6,2)</f>
        <v>IB</v>
      </c>
      <c r="O4356" s="46" t="str">
        <f>IF(Table2[[#This Row],[Type]]="IB","EOU",IF(Table2[[#This Row],[Type]]="MB","Local","492"))</f>
        <v>EOU</v>
      </c>
      <c r="P4356" s="46">
        <f>ROUND(Table2[[#This Row],[Cons]]/Table2[[#This Row],[Qty.]],5)</f>
        <v>0.8</v>
      </c>
      <c r="Q4356" s="46" t="b">
        <f>EXACT(Table2[[#This Row],[rate]],Table2[[#This Row],[Check]])</f>
        <v>1</v>
      </c>
      <c r="R4356" s="46"/>
      <c r="S4356" s="46" t="str">
        <f>IF(Table2[[#This Row],[SRO]]="EOU",VLOOKUP(Table2[[#This Row],[BE]],[2]GD.List!$C$3:$N$5014,12,0),IF(Table2[[#This Row],[SRO]]="Local","Polyester Staple Fibre","SRO 492"))</f>
        <v>Textile Coal</v>
      </c>
    </row>
    <row r="4357" spans="1:19" x14ac:dyDescent="0.25">
      <c r="A4357" s="538" t="s">
        <v>1</v>
      </c>
      <c r="B4357" s="534" t="s">
        <v>3156</v>
      </c>
      <c r="C4357" s="535">
        <v>10105</v>
      </c>
      <c r="D4357" s="536">
        <v>2701.12</v>
      </c>
      <c r="E4357" s="147" t="s">
        <v>3166</v>
      </c>
      <c r="F4357" s="534" t="s">
        <v>3169</v>
      </c>
      <c r="G4357" s="471">
        <v>44862</v>
      </c>
      <c r="H4357" s="537">
        <v>18892953.52</v>
      </c>
      <c r="I4357" s="197">
        <v>0.8</v>
      </c>
      <c r="J4357" s="530">
        <v>11867.2</v>
      </c>
      <c r="K4357" s="530">
        <v>14834</v>
      </c>
      <c r="L4357" s="530">
        <v>14585636.58</v>
      </c>
      <c r="M4357" s="531" t="str">
        <f>TEXT(Table2[[#This Row],[Gd.Dt]],"mmm-yy")</f>
        <v>Oct-22</v>
      </c>
      <c r="N4357" s="46" t="str">
        <f>MID(Table2[[#This Row],[BE]],6,2)</f>
        <v>IB</v>
      </c>
      <c r="O4357" s="46" t="str">
        <f>IF(Table2[[#This Row],[Type]]="IB","EOU",IF(Table2[[#This Row],[Type]]="MB","Local","492"))</f>
        <v>EOU</v>
      </c>
      <c r="P4357" s="46">
        <f>ROUND(Table2[[#This Row],[Cons]]/Table2[[#This Row],[Qty.]],5)</f>
        <v>0.8</v>
      </c>
      <c r="Q4357" s="46" t="b">
        <f>EXACT(Table2[[#This Row],[rate]],Table2[[#This Row],[Check]])</f>
        <v>1</v>
      </c>
      <c r="R4357" s="46"/>
      <c r="S4357" s="46" t="str">
        <f>IF(Table2[[#This Row],[SRO]]="EOU",VLOOKUP(Table2[[#This Row],[BE]],[2]GD.List!$C$3:$N$5014,12,0),IF(Table2[[#This Row],[SRO]]="Local","Polyester Staple Fibre","SRO 492"))</f>
        <v>Textile Coal</v>
      </c>
    </row>
    <row r="4358" spans="1:19" x14ac:dyDescent="0.25">
      <c r="A4358" s="539" t="s">
        <v>2084</v>
      </c>
      <c r="B4358" s="534" t="s">
        <v>3154</v>
      </c>
      <c r="C4358" s="535">
        <v>8928</v>
      </c>
      <c r="D4358" s="536">
        <v>3402.42</v>
      </c>
      <c r="E4358" s="147" t="s">
        <v>3164</v>
      </c>
      <c r="F4358" s="534" t="s">
        <v>3167</v>
      </c>
      <c r="G4358" s="471">
        <v>44862</v>
      </c>
      <c r="H4358" s="537">
        <v>17722700.539999999</v>
      </c>
      <c r="I4358" s="197">
        <v>0.04</v>
      </c>
      <c r="J4358" s="530">
        <v>514.48</v>
      </c>
      <c r="K4358" s="530">
        <v>12862</v>
      </c>
      <c r="L4358" s="530">
        <v>616441.76</v>
      </c>
      <c r="M4358" s="531" t="str">
        <f>TEXT(Table2[[#This Row],[Gd.Dt]],"mmm-yy")</f>
        <v>Oct-22</v>
      </c>
      <c r="N4358" s="46" t="str">
        <f>MID(Table2[[#This Row],[BE]],6,2)</f>
        <v>IB</v>
      </c>
      <c r="O4358" s="46" t="str">
        <f>IF(Table2[[#This Row],[Type]]="IB","EOU",IF(Table2[[#This Row],[Type]]="MB","Local","492"))</f>
        <v>EOU</v>
      </c>
      <c r="P4358" s="46">
        <f>ROUND(Table2[[#This Row],[Cons]]/Table2[[#This Row],[Qty.]],5)</f>
        <v>0.04</v>
      </c>
      <c r="Q4358" s="46" t="b">
        <f>EXACT(Table2[[#This Row],[rate]],Table2[[#This Row],[Check]])</f>
        <v>1</v>
      </c>
      <c r="R4358" s="46"/>
      <c r="S4358" s="46" t="str">
        <f>IF(Table2[[#This Row],[SRO]]="EOU",VLOOKUP(Table2[[#This Row],[BE]],[2]GD.List!$C$3:$N$5014,12,0),IF(Table2[[#This Row],[SRO]]="Local","Polyester Staple Fibre","SRO 492"))</f>
        <v>Textile Chemical</v>
      </c>
    </row>
    <row r="4359" spans="1:19" x14ac:dyDescent="0.25">
      <c r="A4359" s="539" t="s">
        <v>2084</v>
      </c>
      <c r="B4359" s="534" t="s">
        <v>3155</v>
      </c>
      <c r="C4359" s="535">
        <v>25753</v>
      </c>
      <c r="D4359" s="536">
        <v>3402.42</v>
      </c>
      <c r="E4359" s="147" t="s">
        <v>3165</v>
      </c>
      <c r="F4359" s="534" t="s">
        <v>3168</v>
      </c>
      <c r="G4359" s="471">
        <v>44862</v>
      </c>
      <c r="H4359" s="537">
        <v>51396585.840000004</v>
      </c>
      <c r="I4359" s="197">
        <v>0.04</v>
      </c>
      <c r="J4359" s="530">
        <v>1483.96</v>
      </c>
      <c r="K4359" s="530">
        <v>37099</v>
      </c>
      <c r="L4359" s="530">
        <v>1834714.0299999998</v>
      </c>
      <c r="M4359" s="531" t="str">
        <f>TEXT(Table2[[#This Row],[Gd.Dt]],"mmm-yy")</f>
        <v>Oct-22</v>
      </c>
      <c r="N4359" s="46" t="str">
        <f>MID(Table2[[#This Row],[BE]],6,2)</f>
        <v>IB</v>
      </c>
      <c r="O4359" s="46" t="str">
        <f>IF(Table2[[#This Row],[Type]]="IB","EOU",IF(Table2[[#This Row],[Type]]="MB","Local","492"))</f>
        <v>EOU</v>
      </c>
      <c r="P4359" s="46">
        <f>ROUND(Table2[[#This Row],[Cons]]/Table2[[#This Row],[Qty.]],5)</f>
        <v>0.04</v>
      </c>
      <c r="Q4359" s="46" t="b">
        <f>EXACT(Table2[[#This Row],[rate]],Table2[[#This Row],[Check]])</f>
        <v>1</v>
      </c>
      <c r="R4359" s="46"/>
      <c r="S4359" s="46" t="str">
        <f>IF(Table2[[#This Row],[SRO]]="EOU",VLOOKUP(Table2[[#This Row],[BE]],[2]GD.List!$C$3:$N$5014,12,0),IF(Table2[[#This Row],[SRO]]="Local","Polyester Staple Fibre","SRO 492"))</f>
        <v>Textile Chemical</v>
      </c>
    </row>
    <row r="4360" spans="1:19" x14ac:dyDescent="0.25">
      <c r="A4360" s="538" t="s">
        <v>2084</v>
      </c>
      <c r="B4360" s="534" t="s">
        <v>3156</v>
      </c>
      <c r="C4360" s="535">
        <v>10105</v>
      </c>
      <c r="D4360" s="536">
        <v>3402.42</v>
      </c>
      <c r="E4360" s="147" t="s">
        <v>3166</v>
      </c>
      <c r="F4360" s="534" t="s">
        <v>3169</v>
      </c>
      <c r="G4360" s="471">
        <v>44862</v>
      </c>
      <c r="H4360" s="537">
        <v>18892953.52</v>
      </c>
      <c r="I4360" s="197">
        <v>0.04</v>
      </c>
      <c r="J4360" s="530">
        <v>593.36</v>
      </c>
      <c r="K4360" s="530">
        <v>14834</v>
      </c>
      <c r="L4360" s="530">
        <v>729281.83</v>
      </c>
      <c r="M4360" s="531" t="str">
        <f>TEXT(Table2[[#This Row],[Gd.Dt]],"mmm-yy")</f>
        <v>Oct-22</v>
      </c>
      <c r="N4360" s="46" t="str">
        <f>MID(Table2[[#This Row],[BE]],6,2)</f>
        <v>IB</v>
      </c>
      <c r="O4360" s="46" t="str">
        <f>IF(Table2[[#This Row],[Type]]="IB","EOU",IF(Table2[[#This Row],[Type]]="MB","Local","492"))</f>
        <v>EOU</v>
      </c>
      <c r="P4360" s="46">
        <f>ROUND(Table2[[#This Row],[Cons]]/Table2[[#This Row],[Qty.]],5)</f>
        <v>0.04</v>
      </c>
      <c r="Q4360" s="46" t="b">
        <f>EXACT(Table2[[#This Row],[rate]],Table2[[#This Row],[Check]])</f>
        <v>1</v>
      </c>
      <c r="R4360" s="46"/>
      <c r="S4360" s="46" t="str">
        <f>IF(Table2[[#This Row],[SRO]]="EOU",VLOOKUP(Table2[[#This Row],[BE]],[2]GD.List!$C$3:$N$5014,12,0),IF(Table2[[#This Row],[SRO]]="Local","Polyester Staple Fibre","SRO 492"))</f>
        <v>Textile Chemical</v>
      </c>
    </row>
    <row r="4361" spans="1:19" x14ac:dyDescent="0.25">
      <c r="A4361" s="539" t="s">
        <v>2281</v>
      </c>
      <c r="B4361" s="534" t="s">
        <v>3153</v>
      </c>
      <c r="C4361" s="535">
        <v>11382</v>
      </c>
      <c r="D4361" s="536">
        <v>4821.1090000000004</v>
      </c>
      <c r="E4361" s="147" t="s">
        <v>3162</v>
      </c>
      <c r="F4361" s="534" t="s">
        <v>3170</v>
      </c>
      <c r="G4361" s="471">
        <v>44862</v>
      </c>
      <c r="H4361" s="537">
        <v>20086953.600000001</v>
      </c>
      <c r="I4361" s="197">
        <v>1</v>
      </c>
      <c r="J4361" s="530">
        <v>8000</v>
      </c>
      <c r="K4361" s="530">
        <v>8000</v>
      </c>
      <c r="L4361" s="530">
        <v>19425280</v>
      </c>
      <c r="M4361" s="531" t="str">
        <f>TEXT(Table2[[#This Row],[Gd.Dt]],"mmm-yy")</f>
        <v>Oct-22</v>
      </c>
      <c r="N4361" s="46" t="str">
        <f>MID(Table2[[#This Row],[BE]],6,2)</f>
        <v>TI</v>
      </c>
      <c r="O4361" s="46" t="str">
        <f>IF(Table2[[#This Row],[Type]]="IB","EOU",IF(Table2[[#This Row],[Type]]="MB","Local","492"))</f>
        <v>492</v>
      </c>
      <c r="P4361" s="46">
        <f>ROUND(Table2[[#This Row],[Cons]]/Table2[[#This Row],[Qty.]],5)</f>
        <v>1</v>
      </c>
      <c r="Q4361" s="46" t="b">
        <f>EXACT(Table2[[#This Row],[rate]],Table2[[#This Row],[Check]])</f>
        <v>1</v>
      </c>
      <c r="R4361" s="46"/>
      <c r="S4361" s="46" t="str">
        <f>IF(Table2[[#This Row],[SRO]]="EOU",VLOOKUP(Table2[[#This Row],[BE]],[2]GD.List!$C$3:$N$5014,12,0),IF(Table2[[#This Row],[SRO]]="Local","Polyester Staple Fibre","SRO 492"))</f>
        <v>SRO 492</v>
      </c>
    </row>
    <row r="4362" spans="1:19" x14ac:dyDescent="0.25">
      <c r="A4362" s="538" t="s">
        <v>2281</v>
      </c>
      <c r="B4362" s="534" t="s">
        <v>3152</v>
      </c>
      <c r="C4362" s="535">
        <v>19284</v>
      </c>
      <c r="D4362" s="536">
        <v>4821.1090000000004</v>
      </c>
      <c r="E4362" s="147" t="s">
        <v>3159</v>
      </c>
      <c r="F4362" s="534" t="s">
        <v>3171</v>
      </c>
      <c r="G4362" s="471">
        <v>44862</v>
      </c>
      <c r="H4362" s="537">
        <v>34032403.200000003</v>
      </c>
      <c r="I4362" s="197">
        <v>1</v>
      </c>
      <c r="J4362" s="530">
        <v>15000</v>
      </c>
      <c r="K4362" s="530">
        <v>15000</v>
      </c>
      <c r="L4362" s="530">
        <v>861409.37</v>
      </c>
      <c r="M4362" s="531" t="str">
        <f>TEXT(Table2[[#This Row],[Gd.Dt]],"mmm-yy")</f>
        <v>Oct-22</v>
      </c>
      <c r="N4362" s="46" t="str">
        <f>MID(Table2[[#This Row],[BE]],6,2)</f>
        <v>TI</v>
      </c>
      <c r="O4362" s="46" t="str">
        <f>IF(Table2[[#This Row],[Type]]="IB","EOU",IF(Table2[[#This Row],[Type]]="MB","Local","492"))</f>
        <v>492</v>
      </c>
      <c r="P4362" s="46">
        <f>ROUND(Table2[[#This Row],[Cons]]/Table2[[#This Row],[Qty.]],5)</f>
        <v>1</v>
      </c>
      <c r="Q4362" s="46" t="b">
        <f>EXACT(Table2[[#This Row],[rate]],Table2[[#This Row],[Check]])</f>
        <v>1</v>
      </c>
      <c r="R4362" s="46"/>
      <c r="S4362" s="46" t="str">
        <f>IF(Table2[[#This Row],[SRO]]="EOU",VLOOKUP(Table2[[#This Row],[BE]],[2]GD.List!$C$3:$N$5014,12,0),IF(Table2[[#This Row],[SRO]]="Local","Polyester Staple Fibre","SRO 492"))</f>
        <v>SRO 492</v>
      </c>
    </row>
    <row r="4363" spans="1:19" x14ac:dyDescent="0.25">
      <c r="A4363" s="539" t="s">
        <v>2355</v>
      </c>
      <c r="B4363" s="534" t="s">
        <v>3153</v>
      </c>
      <c r="C4363" s="535">
        <v>11382</v>
      </c>
      <c r="D4363" s="536">
        <v>9606.1</v>
      </c>
      <c r="E4363" s="147" t="s">
        <v>3162</v>
      </c>
      <c r="F4363" s="534" t="s">
        <v>3170</v>
      </c>
      <c r="G4363" s="471">
        <v>44862</v>
      </c>
      <c r="H4363" s="537">
        <v>20086953.600000001</v>
      </c>
      <c r="I4363" s="197">
        <v>1</v>
      </c>
      <c r="J4363" s="530">
        <v>2</v>
      </c>
      <c r="K4363" s="530">
        <v>2</v>
      </c>
      <c r="L4363" s="530">
        <v>4856.32</v>
      </c>
      <c r="M4363" s="531" t="str">
        <f>TEXT(Table2[[#This Row],[Gd.Dt]],"mmm-yy")</f>
        <v>Oct-22</v>
      </c>
      <c r="N4363" s="46" t="str">
        <f>MID(Table2[[#This Row],[BE]],6,2)</f>
        <v>TI</v>
      </c>
      <c r="O4363" s="46" t="str">
        <f>IF(Table2[[#This Row],[Type]]="IB","EOU",IF(Table2[[#This Row],[Type]]="MB","Local","492"))</f>
        <v>492</v>
      </c>
      <c r="P4363" s="46">
        <f>ROUND(Table2[[#This Row],[Cons]]/Table2[[#This Row],[Qty.]],5)</f>
        <v>1</v>
      </c>
      <c r="Q4363" s="46" t="b">
        <f>EXACT(Table2[[#This Row],[rate]],Table2[[#This Row],[Check]])</f>
        <v>1</v>
      </c>
      <c r="R4363" s="46"/>
      <c r="S4363" s="46" t="str">
        <f>IF(Table2[[#This Row],[SRO]]="EOU",VLOOKUP(Table2[[#This Row],[BE]],[2]GD.List!$C$3:$N$5014,12,0),IF(Table2[[#This Row],[SRO]]="Local","Polyester Staple Fibre","SRO 492"))</f>
        <v>SRO 492</v>
      </c>
    </row>
    <row r="4364" spans="1:19" x14ac:dyDescent="0.25">
      <c r="A4364" s="538" t="s">
        <v>2355</v>
      </c>
      <c r="B4364" s="534" t="s">
        <v>3152</v>
      </c>
      <c r="C4364" s="535">
        <v>19284</v>
      </c>
      <c r="D4364" s="536">
        <v>9606.1</v>
      </c>
      <c r="E4364" s="147" t="s">
        <v>3159</v>
      </c>
      <c r="F4364" s="534" t="s">
        <v>3171</v>
      </c>
      <c r="G4364" s="471">
        <v>44862</v>
      </c>
      <c r="H4364" s="537">
        <v>34032403.200000003</v>
      </c>
      <c r="I4364" s="197">
        <v>1</v>
      </c>
      <c r="J4364" s="530">
        <v>3</v>
      </c>
      <c r="K4364" s="530">
        <v>3</v>
      </c>
      <c r="L4364" s="530">
        <v>1653209.27</v>
      </c>
      <c r="M4364" s="531" t="str">
        <f>TEXT(Table2[[#This Row],[Gd.Dt]],"mmm-yy")</f>
        <v>Oct-22</v>
      </c>
      <c r="N4364" s="46" t="str">
        <f>MID(Table2[[#This Row],[BE]],6,2)</f>
        <v>TI</v>
      </c>
      <c r="O4364" s="46" t="str">
        <f>IF(Table2[[#This Row],[Type]]="IB","EOU",IF(Table2[[#This Row],[Type]]="MB","Local","492"))</f>
        <v>492</v>
      </c>
      <c r="P4364" s="46">
        <f>ROUND(Table2[[#This Row],[Cons]]/Table2[[#This Row],[Qty.]],5)</f>
        <v>1</v>
      </c>
      <c r="Q4364" s="46" t="b">
        <f>EXACT(Table2[[#This Row],[rate]],Table2[[#This Row],[Check]])</f>
        <v>1</v>
      </c>
      <c r="R4364" s="46"/>
      <c r="S4364" s="46" t="str">
        <f>IF(Table2[[#This Row],[SRO]]="EOU",VLOOKUP(Table2[[#This Row],[BE]],[2]GD.List!$C$3:$N$5014,12,0),IF(Table2[[#This Row],[SRO]]="Local","Polyester Staple Fibre","SRO 492"))</f>
        <v>SRO 492</v>
      </c>
    </row>
    <row r="4365" spans="1:19" x14ac:dyDescent="0.25">
      <c r="A4365" s="539" t="s">
        <v>2672</v>
      </c>
      <c r="B4365" s="534" t="s">
        <v>3154</v>
      </c>
      <c r="C4365" s="535">
        <v>8928</v>
      </c>
      <c r="D4365" s="536">
        <v>3402.9</v>
      </c>
      <c r="E4365" s="147" t="s">
        <v>3164</v>
      </c>
      <c r="F4365" s="534" t="s">
        <v>3167</v>
      </c>
      <c r="G4365" s="471">
        <v>44862</v>
      </c>
      <c r="H4365" s="537">
        <v>17722700.539999999</v>
      </c>
      <c r="I4365" s="197">
        <v>7.0000000000000007E-2</v>
      </c>
      <c r="J4365" s="530">
        <v>900.34</v>
      </c>
      <c r="K4365" s="530">
        <v>12862</v>
      </c>
      <c r="L4365" s="530">
        <v>1078773.08</v>
      </c>
      <c r="M4365" s="531" t="str">
        <f>TEXT(Table2[[#This Row],[Gd.Dt]],"mmm-yy")</f>
        <v>Oct-22</v>
      </c>
      <c r="N4365" s="46" t="str">
        <f>MID(Table2[[#This Row],[BE]],6,2)</f>
        <v>IB</v>
      </c>
      <c r="O4365" s="46" t="str">
        <f>IF(Table2[[#This Row],[Type]]="IB","EOU",IF(Table2[[#This Row],[Type]]="MB","Local","492"))</f>
        <v>EOU</v>
      </c>
      <c r="P4365" s="46">
        <f>ROUND(Table2[[#This Row],[Cons]]/Table2[[#This Row],[Qty.]],5)</f>
        <v>7.0000000000000007E-2</v>
      </c>
      <c r="Q4365" s="46" t="b">
        <f>EXACT(Table2[[#This Row],[rate]],Table2[[#This Row],[Check]])</f>
        <v>1</v>
      </c>
      <c r="R4365" s="46"/>
      <c r="S4365" s="46" t="str">
        <f>IF(Table2[[#This Row],[SRO]]="EOU",VLOOKUP(Table2[[#This Row],[BE]],[2]GD.List!$C$3:$N$5014,12,0),IF(Table2[[#This Row],[SRO]]="Local","Polyester Staple Fibre","SRO 492"))</f>
        <v>Textile Chemical</v>
      </c>
    </row>
    <row r="4366" spans="1:19" x14ac:dyDescent="0.25">
      <c r="A4366" s="538" t="s">
        <v>2672</v>
      </c>
      <c r="B4366" s="534" t="s">
        <v>3155</v>
      </c>
      <c r="C4366" s="535">
        <v>25753</v>
      </c>
      <c r="D4366" s="536">
        <v>3402.9</v>
      </c>
      <c r="E4366" s="147" t="s">
        <v>3165</v>
      </c>
      <c r="F4366" s="534" t="s">
        <v>3168</v>
      </c>
      <c r="G4366" s="471">
        <v>44862</v>
      </c>
      <c r="H4366" s="537">
        <v>51396585.840000004</v>
      </c>
      <c r="I4366" s="197">
        <v>7.0000000000000007E-2</v>
      </c>
      <c r="J4366" s="530">
        <v>1543.39</v>
      </c>
      <c r="K4366" s="530">
        <v>22048.43</v>
      </c>
      <c r="L4366" s="530">
        <v>1859301.48</v>
      </c>
      <c r="M4366" s="531" t="str">
        <f>TEXT(Table2[[#This Row],[Gd.Dt]],"mmm-yy")</f>
        <v>Oct-22</v>
      </c>
      <c r="N4366" s="46" t="str">
        <f>MID(Table2[[#This Row],[BE]],6,2)</f>
        <v>IB</v>
      </c>
      <c r="O4366" s="46" t="str">
        <f>IF(Table2[[#This Row],[Type]]="IB","EOU",IF(Table2[[#This Row],[Type]]="MB","Local","492"))</f>
        <v>EOU</v>
      </c>
      <c r="P4366" s="46">
        <f>ROUND(Table2[[#This Row],[Cons]]/Table2[[#This Row],[Qty.]],5)</f>
        <v>7.0000000000000007E-2</v>
      </c>
      <c r="Q4366" s="46" t="b">
        <f>EXACT(Table2[[#This Row],[rate]],Table2[[#This Row],[Check]])</f>
        <v>1</v>
      </c>
      <c r="R4366" s="46"/>
      <c r="S4366" s="46" t="str">
        <f>IF(Table2[[#This Row],[SRO]]="EOU",VLOOKUP(Table2[[#This Row],[BE]],[2]GD.List!$C$3:$N$5014,12,0),IF(Table2[[#This Row],[SRO]]="Local","Polyester Staple Fibre","SRO 492"))</f>
        <v>Textile Chemical</v>
      </c>
    </row>
    <row r="4367" spans="1:19" x14ac:dyDescent="0.25">
      <c r="A4367" s="539" t="s">
        <v>2904</v>
      </c>
      <c r="B4367" s="534" t="s">
        <v>3154</v>
      </c>
      <c r="C4367" s="535">
        <v>8928</v>
      </c>
      <c r="D4367" s="536">
        <v>4810.29</v>
      </c>
      <c r="E4367" s="147" t="s">
        <v>3164</v>
      </c>
      <c r="F4367" s="534" t="s">
        <v>3167</v>
      </c>
      <c r="G4367" s="471">
        <v>44862</v>
      </c>
      <c r="H4367" s="537">
        <v>17722700.539999999</v>
      </c>
      <c r="I4367" s="197">
        <v>0.06</v>
      </c>
      <c r="J4367" s="530">
        <v>771.72</v>
      </c>
      <c r="K4367" s="530">
        <v>12862</v>
      </c>
      <c r="L4367" s="530">
        <v>924662.64</v>
      </c>
      <c r="M4367" s="531" t="str">
        <f>TEXT(Table2[[#This Row],[Gd.Dt]],"mmm-yy")</f>
        <v>Oct-22</v>
      </c>
      <c r="N4367" s="46" t="str">
        <f>MID(Table2[[#This Row],[BE]],6,2)</f>
        <v>IB</v>
      </c>
      <c r="O4367" s="46" t="str">
        <f>IF(Table2[[#This Row],[Type]]="IB","EOU",IF(Table2[[#This Row],[Type]]="MB","Local","492"))</f>
        <v>EOU</v>
      </c>
      <c r="P4367" s="46">
        <f>ROUND(Table2[[#This Row],[Cons]]/Table2[[#This Row],[Qty.]],5)</f>
        <v>0.06</v>
      </c>
      <c r="Q4367" s="46" t="b">
        <f>EXACT(Table2[[#This Row],[rate]],Table2[[#This Row],[Check]])</f>
        <v>1</v>
      </c>
      <c r="R4367" s="46"/>
      <c r="S4367" s="46" t="str">
        <f>IF(Table2[[#This Row],[SRO]]="EOU",VLOOKUP(Table2[[#This Row],[BE]],[2]GD.List!$C$3:$N$5014,12,0),IF(Table2[[#This Row],[SRO]]="Local","Polyester Staple Fibre","SRO 492"))</f>
        <v>Packing Material</v>
      </c>
    </row>
    <row r="4368" spans="1:19" x14ac:dyDescent="0.25">
      <c r="A4368" s="539" t="s">
        <v>2904</v>
      </c>
      <c r="B4368" s="534" t="s">
        <v>3155</v>
      </c>
      <c r="C4368" s="535">
        <v>25753</v>
      </c>
      <c r="D4368" s="536">
        <v>4810.29</v>
      </c>
      <c r="E4368" s="147" t="s">
        <v>3165</v>
      </c>
      <c r="F4368" s="534" t="s">
        <v>3168</v>
      </c>
      <c r="G4368" s="471">
        <v>44862</v>
      </c>
      <c r="H4368" s="537">
        <v>51396585.840000004</v>
      </c>
      <c r="I4368" s="197">
        <v>0.06</v>
      </c>
      <c r="J4368" s="530">
        <v>2225.94</v>
      </c>
      <c r="K4368" s="530">
        <v>37099</v>
      </c>
      <c r="L4368" s="530">
        <v>2752071.04</v>
      </c>
      <c r="M4368" s="531" t="str">
        <f>TEXT(Table2[[#This Row],[Gd.Dt]],"mmm-yy")</f>
        <v>Oct-22</v>
      </c>
      <c r="N4368" s="46" t="str">
        <f>MID(Table2[[#This Row],[BE]],6,2)</f>
        <v>IB</v>
      </c>
      <c r="O4368" s="46" t="str">
        <f>IF(Table2[[#This Row],[Type]]="IB","EOU",IF(Table2[[#This Row],[Type]]="MB","Local","492"))</f>
        <v>EOU</v>
      </c>
      <c r="P4368" s="46">
        <f>ROUND(Table2[[#This Row],[Cons]]/Table2[[#This Row],[Qty.]],5)</f>
        <v>0.06</v>
      </c>
      <c r="Q4368" s="46" t="b">
        <f>EXACT(Table2[[#This Row],[rate]],Table2[[#This Row],[Check]])</f>
        <v>1</v>
      </c>
      <c r="R4368" s="46"/>
      <c r="S4368" s="46" t="str">
        <f>IF(Table2[[#This Row],[SRO]]="EOU",VLOOKUP(Table2[[#This Row],[BE]],[2]GD.List!$C$3:$N$5014,12,0),IF(Table2[[#This Row],[SRO]]="Local","Polyester Staple Fibre","SRO 492"))</f>
        <v>Packing Material</v>
      </c>
    </row>
    <row r="4369" spans="1:19" x14ac:dyDescent="0.25">
      <c r="A4369" s="538" t="s">
        <v>2904</v>
      </c>
      <c r="B4369" s="534" t="s">
        <v>3156</v>
      </c>
      <c r="C4369" s="535">
        <v>10105</v>
      </c>
      <c r="D4369" s="536">
        <v>4810.29</v>
      </c>
      <c r="E4369" s="147" t="s">
        <v>3166</v>
      </c>
      <c r="F4369" s="534" t="s">
        <v>3169</v>
      </c>
      <c r="G4369" s="471">
        <v>44862</v>
      </c>
      <c r="H4369" s="537">
        <v>18892953.52</v>
      </c>
      <c r="I4369" s="197">
        <v>0.06</v>
      </c>
      <c r="J4369" s="530">
        <v>890.04</v>
      </c>
      <c r="K4369" s="530">
        <v>14834</v>
      </c>
      <c r="L4369" s="530">
        <v>1093922.74</v>
      </c>
      <c r="M4369" s="531" t="str">
        <f>TEXT(Table2[[#This Row],[Gd.Dt]],"mmm-yy")</f>
        <v>Oct-22</v>
      </c>
      <c r="N4369" s="46" t="str">
        <f>MID(Table2[[#This Row],[BE]],6,2)</f>
        <v>IB</v>
      </c>
      <c r="O4369" s="46" t="str">
        <f>IF(Table2[[#This Row],[Type]]="IB","EOU",IF(Table2[[#This Row],[Type]]="MB","Local","492"))</f>
        <v>EOU</v>
      </c>
      <c r="P4369" s="46">
        <f>ROUND(Table2[[#This Row],[Cons]]/Table2[[#This Row],[Qty.]],5)</f>
        <v>0.06</v>
      </c>
      <c r="Q4369" s="46" t="b">
        <f>EXACT(Table2[[#This Row],[rate]],Table2[[#This Row],[Check]])</f>
        <v>1</v>
      </c>
      <c r="R4369" s="46"/>
      <c r="S4369" s="46" t="str">
        <f>IF(Table2[[#This Row],[SRO]]="EOU",VLOOKUP(Table2[[#This Row],[BE]],[2]GD.List!$C$3:$N$5014,12,0),IF(Table2[[#This Row],[SRO]]="Local","Polyester Staple Fibre","SRO 492"))</f>
        <v>Packing Material</v>
      </c>
    </row>
    <row r="4370" spans="1:19" x14ac:dyDescent="0.25">
      <c r="A4370" s="539" t="s">
        <v>2982</v>
      </c>
      <c r="B4370" s="534" t="s">
        <v>3151</v>
      </c>
      <c r="C4370" s="535">
        <v>22138</v>
      </c>
      <c r="D4370" s="536">
        <v>8308.2000000000007</v>
      </c>
      <c r="E4370" s="147" t="s">
        <v>3157</v>
      </c>
      <c r="F4370" s="534" t="s">
        <v>3172</v>
      </c>
      <c r="G4370" s="471">
        <v>44861</v>
      </c>
      <c r="H4370" s="537">
        <v>32358450.460000001</v>
      </c>
      <c r="I4370" s="197">
        <v>1</v>
      </c>
      <c r="J4370" s="530">
        <v>36</v>
      </c>
      <c r="K4370" s="530">
        <v>36</v>
      </c>
      <c r="L4370" s="530">
        <v>5983483.8200000003</v>
      </c>
      <c r="M4370" s="531" t="str">
        <f>TEXT(Table2[[#This Row],[Gd.Dt]],"mmm-yy")</f>
        <v>Oct-22</v>
      </c>
      <c r="N4370" s="46" t="str">
        <f>MID(Table2[[#This Row],[BE]],6,2)</f>
        <v>TI</v>
      </c>
      <c r="O4370" s="46" t="str">
        <f>IF(Table2[[#This Row],[Type]]="IB","EOU",IF(Table2[[#This Row],[Type]]="MB","Local","492"))</f>
        <v>492</v>
      </c>
      <c r="P4370" s="46">
        <f>ROUND(Table2[[#This Row],[Cons]]/Table2[[#This Row],[Qty.]],5)</f>
        <v>1</v>
      </c>
      <c r="Q4370" s="46" t="b">
        <f>EXACT(Table2[[#This Row],[rate]],Table2[[#This Row],[Check]])</f>
        <v>1</v>
      </c>
      <c r="R4370" s="46"/>
      <c r="S4370" s="46" t="str">
        <f>IF(Table2[[#This Row],[SRO]]="EOU",VLOOKUP(Table2[[#This Row],[BE]],[2]GD.List!$C$3:$N$5014,12,0),IF(Table2[[#This Row],[SRO]]="Local","Polyester Staple Fibre","SRO 492"))</f>
        <v>SRO 492</v>
      </c>
    </row>
    <row r="4371" spans="1:19" x14ac:dyDescent="0.25">
      <c r="A4371" s="538" t="s">
        <v>2982</v>
      </c>
      <c r="B4371" s="534" t="s">
        <v>3151</v>
      </c>
      <c r="C4371" s="535">
        <v>22138</v>
      </c>
      <c r="D4371" s="536">
        <v>9606.2919999999995</v>
      </c>
      <c r="E4371" s="147" t="s">
        <v>3157</v>
      </c>
      <c r="F4371" s="534" t="s">
        <v>3172</v>
      </c>
      <c r="G4371" s="471">
        <v>44861</v>
      </c>
      <c r="H4371" s="537">
        <v>32358450.460000001</v>
      </c>
      <c r="I4371" s="197">
        <v>1</v>
      </c>
      <c r="J4371" s="530">
        <v>40</v>
      </c>
      <c r="K4371" s="530">
        <v>40</v>
      </c>
      <c r="L4371" s="530">
        <v>2780341.55</v>
      </c>
      <c r="M4371" s="531" t="str">
        <f>TEXT(Table2[[#This Row],[Gd.Dt]],"mmm-yy")</f>
        <v>Oct-22</v>
      </c>
      <c r="N4371" s="46" t="str">
        <f>MID(Table2[[#This Row],[BE]],6,2)</f>
        <v>TI</v>
      </c>
      <c r="O4371" s="46" t="str">
        <f>IF(Table2[[#This Row],[Type]]="IB","EOU",IF(Table2[[#This Row],[Type]]="MB","Local","492"))</f>
        <v>492</v>
      </c>
      <c r="P4371" s="46">
        <f>ROUND(Table2[[#This Row],[Cons]]/Table2[[#This Row],[Qty.]],5)</f>
        <v>1</v>
      </c>
      <c r="Q4371" s="46" t="b">
        <f>EXACT(Table2[[#This Row],[rate]],Table2[[#This Row],[Check]])</f>
        <v>1</v>
      </c>
      <c r="R4371" s="46"/>
      <c r="S4371" s="46" t="str">
        <f>IF(Table2[[#This Row],[SRO]]="EOU",VLOOKUP(Table2[[#This Row],[BE]],[2]GD.List!$C$3:$N$5014,12,0),IF(Table2[[#This Row],[SRO]]="Local","Polyester Staple Fibre","SRO 492"))</f>
        <v>SRO 492</v>
      </c>
    </row>
    <row r="4372" spans="1:19" x14ac:dyDescent="0.25">
      <c r="A4372" s="539" t="s">
        <v>3018</v>
      </c>
      <c r="B4372" s="534" t="s">
        <v>3154</v>
      </c>
      <c r="C4372" s="535">
        <v>8928</v>
      </c>
      <c r="D4372" s="536">
        <v>2847</v>
      </c>
      <c r="E4372" s="147" t="s">
        <v>3164</v>
      </c>
      <c r="F4372" s="534" t="s">
        <v>3167</v>
      </c>
      <c r="G4372" s="471">
        <v>44862</v>
      </c>
      <c r="H4372" s="537">
        <v>17722700.539999999</v>
      </c>
      <c r="I4372" s="197">
        <v>0.03</v>
      </c>
      <c r="J4372" s="530">
        <v>385.86</v>
      </c>
      <c r="K4372" s="530">
        <v>12862</v>
      </c>
      <c r="L4372" s="530">
        <v>462331.32</v>
      </c>
      <c r="M4372" s="531" t="str">
        <f>TEXT(Table2[[#This Row],[Gd.Dt]],"mmm-yy")</f>
        <v>Oct-22</v>
      </c>
      <c r="N4372" s="46" t="str">
        <f>MID(Table2[[#This Row],[BE]],6,2)</f>
        <v>IB</v>
      </c>
      <c r="O4372" s="46" t="str">
        <f>IF(Table2[[#This Row],[Type]]="IB","EOU",IF(Table2[[#This Row],[Type]]="MB","Local","492"))</f>
        <v>EOU</v>
      </c>
      <c r="P4372" s="46">
        <f>ROUND(Table2[[#This Row],[Cons]]/Table2[[#This Row],[Qty.]],5)</f>
        <v>0.03</v>
      </c>
      <c r="Q4372" s="46" t="b">
        <f>EXACT(Table2[[#This Row],[rate]],Table2[[#This Row],[Check]])</f>
        <v>1</v>
      </c>
      <c r="R4372" s="46"/>
      <c r="S4372" s="46" t="str">
        <f>IF(Table2[[#This Row],[SRO]]="EOU",VLOOKUP(Table2[[#This Row],[BE]],[2]GD.List!$C$3:$N$5014,12,0),IF(Table2[[#This Row],[SRO]]="Local","Polyester Staple Fibre","SRO 492"))</f>
        <v>Textile Chemical</v>
      </c>
    </row>
    <row r="4373" spans="1:19" x14ac:dyDescent="0.25">
      <c r="A4373" s="539" t="s">
        <v>3018</v>
      </c>
      <c r="B4373" s="534" t="s">
        <v>3155</v>
      </c>
      <c r="C4373" s="535">
        <v>25753</v>
      </c>
      <c r="D4373" s="536">
        <v>2847</v>
      </c>
      <c r="E4373" s="147" t="s">
        <v>3165</v>
      </c>
      <c r="F4373" s="534" t="s">
        <v>3168</v>
      </c>
      <c r="G4373" s="471">
        <v>44862</v>
      </c>
      <c r="H4373" s="537">
        <v>51396585.840000004</v>
      </c>
      <c r="I4373" s="197">
        <v>0.03</v>
      </c>
      <c r="J4373" s="530">
        <v>1112.97</v>
      </c>
      <c r="K4373" s="530">
        <v>37099</v>
      </c>
      <c r="L4373" s="530">
        <v>1376035.92</v>
      </c>
      <c r="M4373" s="531" t="str">
        <f>TEXT(Table2[[#This Row],[Gd.Dt]],"mmm-yy")</f>
        <v>Oct-22</v>
      </c>
      <c r="N4373" s="46" t="str">
        <f>MID(Table2[[#This Row],[BE]],6,2)</f>
        <v>IB</v>
      </c>
      <c r="O4373" s="46" t="str">
        <f>IF(Table2[[#This Row],[Type]]="IB","EOU",IF(Table2[[#This Row],[Type]]="MB","Local","492"))</f>
        <v>EOU</v>
      </c>
      <c r="P4373" s="46">
        <f>ROUND(Table2[[#This Row],[Cons]]/Table2[[#This Row],[Qty.]],5)</f>
        <v>0.03</v>
      </c>
      <c r="Q4373" s="46" t="b">
        <f>EXACT(Table2[[#This Row],[rate]],Table2[[#This Row],[Check]])</f>
        <v>1</v>
      </c>
      <c r="R4373" s="46"/>
      <c r="S4373" s="46" t="str">
        <f>IF(Table2[[#This Row],[SRO]]="EOU",VLOOKUP(Table2[[#This Row],[BE]],[2]GD.List!$C$3:$N$5014,12,0),IF(Table2[[#This Row],[SRO]]="Local","Polyester Staple Fibre","SRO 492"))</f>
        <v>Textile Chemical</v>
      </c>
    </row>
    <row r="4374" spans="1:19" x14ac:dyDescent="0.25">
      <c r="A4374" s="538" t="s">
        <v>3018</v>
      </c>
      <c r="B4374" s="534" t="s">
        <v>3156</v>
      </c>
      <c r="C4374" s="535">
        <v>10105</v>
      </c>
      <c r="D4374" s="536">
        <v>2847</v>
      </c>
      <c r="E4374" s="147" t="s">
        <v>3166</v>
      </c>
      <c r="F4374" s="534" t="s">
        <v>3169</v>
      </c>
      <c r="G4374" s="471">
        <v>44862</v>
      </c>
      <c r="H4374" s="537">
        <v>18892953.52</v>
      </c>
      <c r="I4374" s="197">
        <v>0.03</v>
      </c>
      <c r="J4374" s="530">
        <v>445.02</v>
      </c>
      <c r="K4374" s="530">
        <v>14834</v>
      </c>
      <c r="L4374" s="530">
        <v>546961.37</v>
      </c>
      <c r="M4374" s="531" t="str">
        <f>TEXT(Table2[[#This Row],[Gd.Dt]],"mmm-yy")</f>
        <v>Oct-22</v>
      </c>
      <c r="N4374" s="46" t="str">
        <f>MID(Table2[[#This Row],[BE]],6,2)</f>
        <v>IB</v>
      </c>
      <c r="O4374" s="46" t="str">
        <f>IF(Table2[[#This Row],[Type]]="IB","EOU",IF(Table2[[#This Row],[Type]]="MB","Local","492"))</f>
        <v>EOU</v>
      </c>
      <c r="P4374" s="46">
        <f>ROUND(Table2[[#This Row],[Cons]]/Table2[[#This Row],[Qty.]],5)</f>
        <v>0.03</v>
      </c>
      <c r="Q4374" s="46" t="b">
        <f>EXACT(Table2[[#This Row],[rate]],Table2[[#This Row],[Check]])</f>
        <v>1</v>
      </c>
      <c r="R4374" s="46"/>
      <c r="S4374" s="46" t="str">
        <f>IF(Table2[[#This Row],[SRO]]="EOU",VLOOKUP(Table2[[#This Row],[BE]],[2]GD.List!$C$3:$N$5014,12,0),IF(Table2[[#This Row],[SRO]]="Local","Polyester Staple Fibre","SRO 492"))</f>
        <v>Textile Chemical</v>
      </c>
    </row>
    <row r="4375" spans="1:19" x14ac:dyDescent="0.25">
      <c r="A4375" s="539" t="s">
        <v>3056</v>
      </c>
      <c r="B4375" s="534" t="s">
        <v>3154</v>
      </c>
      <c r="C4375" s="535">
        <v>8928</v>
      </c>
      <c r="D4375" s="536">
        <v>3204.16</v>
      </c>
      <c r="E4375" s="147" t="s">
        <v>3164</v>
      </c>
      <c r="F4375" s="534" t="s">
        <v>3167</v>
      </c>
      <c r="G4375" s="471">
        <v>44862</v>
      </c>
      <c r="H4375" s="537">
        <v>17722700.539999999</v>
      </c>
      <c r="I4375" s="197">
        <v>7.0000000000000007E-2</v>
      </c>
      <c r="J4375" s="530">
        <v>900.34</v>
      </c>
      <c r="K4375" s="530">
        <v>12862</v>
      </c>
      <c r="L4375" s="530">
        <v>1078773.08</v>
      </c>
      <c r="M4375" s="531" t="str">
        <f>TEXT(Table2[[#This Row],[Gd.Dt]],"mmm-yy")</f>
        <v>Oct-22</v>
      </c>
      <c r="N4375" s="46" t="str">
        <f>MID(Table2[[#This Row],[BE]],6,2)</f>
        <v>IB</v>
      </c>
      <c r="O4375" s="46" t="str">
        <f>IF(Table2[[#This Row],[Type]]="IB","EOU",IF(Table2[[#This Row],[Type]]="MB","Local","492"))</f>
        <v>EOU</v>
      </c>
      <c r="P4375" s="46">
        <f>ROUND(Table2[[#This Row],[Cons]]/Table2[[#This Row],[Qty.]],5)</f>
        <v>7.0000000000000007E-2</v>
      </c>
      <c r="Q4375" s="46" t="b">
        <f>EXACT(Table2[[#This Row],[rate]],Table2[[#This Row],[Check]])</f>
        <v>1</v>
      </c>
      <c r="R4375" s="46"/>
      <c r="S4375" s="46" t="str">
        <f>IF(Table2[[#This Row],[SRO]]="EOU",VLOOKUP(Table2[[#This Row],[BE]],[2]GD.List!$C$3:$N$5014,12,0),IF(Table2[[#This Row],[SRO]]="Local","Polyester Staple Fibre","SRO 492"))</f>
        <v>Textile Dyes</v>
      </c>
    </row>
    <row r="4376" spans="1:19" x14ac:dyDescent="0.25">
      <c r="A4376" s="539" t="s">
        <v>3056</v>
      </c>
      <c r="B4376" s="534" t="s">
        <v>3155</v>
      </c>
      <c r="C4376" s="535">
        <v>25753</v>
      </c>
      <c r="D4376" s="536">
        <v>3204.16</v>
      </c>
      <c r="E4376" s="147" t="s">
        <v>3165</v>
      </c>
      <c r="F4376" s="534" t="s">
        <v>3168</v>
      </c>
      <c r="G4376" s="471">
        <v>44862</v>
      </c>
      <c r="H4376" s="537">
        <v>51396585.840000004</v>
      </c>
      <c r="I4376" s="197">
        <v>7.0000000000000007E-2</v>
      </c>
      <c r="J4376" s="530">
        <v>2596.9300000000003</v>
      </c>
      <c r="K4376" s="530">
        <v>37099</v>
      </c>
      <c r="L4376" s="530">
        <v>3210749.95</v>
      </c>
      <c r="M4376" s="531" t="str">
        <f>TEXT(Table2[[#This Row],[Gd.Dt]],"mmm-yy")</f>
        <v>Oct-22</v>
      </c>
      <c r="N4376" s="46" t="str">
        <f>MID(Table2[[#This Row],[BE]],6,2)</f>
        <v>IB</v>
      </c>
      <c r="O4376" s="46" t="str">
        <f>IF(Table2[[#This Row],[Type]]="IB","EOU",IF(Table2[[#This Row],[Type]]="MB","Local","492"))</f>
        <v>EOU</v>
      </c>
      <c r="P4376" s="46">
        <f>ROUND(Table2[[#This Row],[Cons]]/Table2[[#This Row],[Qty.]],5)</f>
        <v>7.0000000000000007E-2</v>
      </c>
      <c r="Q4376" s="46" t="b">
        <f>EXACT(Table2[[#This Row],[rate]],Table2[[#This Row],[Check]])</f>
        <v>1</v>
      </c>
      <c r="R4376" s="46"/>
      <c r="S4376" s="46" t="str">
        <f>IF(Table2[[#This Row],[SRO]]="EOU",VLOOKUP(Table2[[#This Row],[BE]],[2]GD.List!$C$3:$N$5014,12,0),IF(Table2[[#This Row],[SRO]]="Local","Polyester Staple Fibre","SRO 492"))</f>
        <v>Textile Dyes</v>
      </c>
    </row>
    <row r="4377" spans="1:19" x14ac:dyDescent="0.25">
      <c r="A4377" s="538" t="s">
        <v>3056</v>
      </c>
      <c r="B4377" s="534" t="s">
        <v>3156</v>
      </c>
      <c r="C4377" s="535">
        <v>10105</v>
      </c>
      <c r="D4377" s="536">
        <v>3204.16</v>
      </c>
      <c r="E4377" s="147" t="s">
        <v>3166</v>
      </c>
      <c r="F4377" s="534" t="s">
        <v>3169</v>
      </c>
      <c r="G4377" s="471">
        <v>44862</v>
      </c>
      <c r="H4377" s="537">
        <v>18892953.52</v>
      </c>
      <c r="I4377" s="197">
        <v>7.0000000000000007E-2</v>
      </c>
      <c r="J4377" s="530">
        <v>267.82</v>
      </c>
      <c r="K4377" s="530">
        <v>3826</v>
      </c>
      <c r="L4377" s="530">
        <v>304555.58</v>
      </c>
      <c r="M4377" s="531" t="str">
        <f>TEXT(Table2[[#This Row],[Gd.Dt]],"mmm-yy")</f>
        <v>Oct-22</v>
      </c>
      <c r="N4377" s="46" t="str">
        <f>MID(Table2[[#This Row],[BE]],6,2)</f>
        <v>IB</v>
      </c>
      <c r="O4377" s="46" t="str">
        <f>IF(Table2[[#This Row],[Type]]="IB","EOU",IF(Table2[[#This Row],[Type]]="MB","Local","492"))</f>
        <v>EOU</v>
      </c>
      <c r="P4377" s="46">
        <f>ROUND(Table2[[#This Row],[Cons]]/Table2[[#This Row],[Qty.]],5)</f>
        <v>7.0000000000000007E-2</v>
      </c>
      <c r="Q4377" s="46" t="b">
        <f>EXACT(Table2[[#This Row],[rate]],Table2[[#This Row],[Check]])</f>
        <v>1</v>
      </c>
      <c r="R4377" s="46"/>
      <c r="S4377" s="46" t="str">
        <f>IF(Table2[[#This Row],[SRO]]="EOU",VLOOKUP(Table2[[#This Row],[BE]],[2]GD.List!$C$3:$N$5014,12,0),IF(Table2[[#This Row],[SRO]]="Local","Polyester Staple Fibre","SRO 492"))</f>
        <v>Textile Dyes</v>
      </c>
    </row>
    <row r="4378" spans="1:19" x14ac:dyDescent="0.25">
      <c r="A4378" s="539" t="s">
        <v>3058</v>
      </c>
      <c r="B4378" s="534" t="s">
        <v>3154</v>
      </c>
      <c r="C4378" s="535">
        <v>8928</v>
      </c>
      <c r="D4378" s="536">
        <v>2915.11</v>
      </c>
      <c r="E4378" s="147" t="s">
        <v>3164</v>
      </c>
      <c r="F4378" s="534" t="s">
        <v>3167</v>
      </c>
      <c r="G4378" s="471">
        <v>44862</v>
      </c>
      <c r="H4378" s="537">
        <v>17722700.539999999</v>
      </c>
      <c r="I4378" s="197">
        <v>0.04</v>
      </c>
      <c r="J4378" s="530">
        <v>514.48</v>
      </c>
      <c r="K4378" s="530">
        <v>12862</v>
      </c>
      <c r="L4378" s="530">
        <v>616441.76</v>
      </c>
      <c r="M4378" s="531" t="str">
        <f>TEXT(Table2[[#This Row],[Gd.Dt]],"mmm-yy")</f>
        <v>Oct-22</v>
      </c>
      <c r="N4378" s="46" t="str">
        <f>MID(Table2[[#This Row],[BE]],6,2)</f>
        <v>IB</v>
      </c>
      <c r="O4378" s="46" t="str">
        <f>IF(Table2[[#This Row],[Type]]="IB","EOU",IF(Table2[[#This Row],[Type]]="MB","Local","492"))</f>
        <v>EOU</v>
      </c>
      <c r="P4378" s="46">
        <f>ROUND(Table2[[#This Row],[Cons]]/Table2[[#This Row],[Qty.]],5)</f>
        <v>0.04</v>
      </c>
      <c r="Q4378" s="46" t="b">
        <f>EXACT(Table2[[#This Row],[rate]],Table2[[#This Row],[Check]])</f>
        <v>1</v>
      </c>
      <c r="R4378" s="46"/>
      <c r="S4378" s="46" t="str">
        <f>IF(Table2[[#This Row],[SRO]]="EOU",VLOOKUP(Table2[[#This Row],[BE]],[2]GD.List!$C$3:$N$5014,12,0),IF(Table2[[#This Row],[SRO]]="Local","Polyester Staple Fibre","SRO 492"))</f>
        <v>Textile Chemical</v>
      </c>
    </row>
    <row r="4379" spans="1:19" x14ac:dyDescent="0.25">
      <c r="A4379" s="539" t="s">
        <v>3058</v>
      </c>
      <c r="B4379" s="534" t="s">
        <v>3155</v>
      </c>
      <c r="C4379" s="535">
        <v>25753</v>
      </c>
      <c r="D4379" s="536">
        <v>2915.11</v>
      </c>
      <c r="E4379" s="147" t="s">
        <v>3165</v>
      </c>
      <c r="F4379" s="534" t="s">
        <v>3168</v>
      </c>
      <c r="G4379" s="471">
        <v>44862</v>
      </c>
      <c r="H4379" s="537">
        <v>51396585.840000004</v>
      </c>
      <c r="I4379" s="197">
        <v>0.04</v>
      </c>
      <c r="J4379" s="530">
        <v>1483.96</v>
      </c>
      <c r="K4379" s="530">
        <v>37099</v>
      </c>
      <c r="L4379" s="530">
        <v>1834714.0299999998</v>
      </c>
      <c r="M4379" s="531" t="str">
        <f>TEXT(Table2[[#This Row],[Gd.Dt]],"mmm-yy")</f>
        <v>Oct-22</v>
      </c>
      <c r="N4379" s="46" t="str">
        <f>MID(Table2[[#This Row],[BE]],6,2)</f>
        <v>IB</v>
      </c>
      <c r="O4379" s="46" t="str">
        <f>IF(Table2[[#This Row],[Type]]="IB","EOU",IF(Table2[[#This Row],[Type]]="MB","Local","492"))</f>
        <v>EOU</v>
      </c>
      <c r="P4379" s="46">
        <f>ROUND(Table2[[#This Row],[Cons]]/Table2[[#This Row],[Qty.]],5)</f>
        <v>0.04</v>
      </c>
      <c r="Q4379" s="46" t="b">
        <f>EXACT(Table2[[#This Row],[rate]],Table2[[#This Row],[Check]])</f>
        <v>1</v>
      </c>
      <c r="R4379" s="46"/>
      <c r="S4379" s="46" t="str">
        <f>IF(Table2[[#This Row],[SRO]]="EOU",VLOOKUP(Table2[[#This Row],[BE]],[2]GD.List!$C$3:$N$5014,12,0),IF(Table2[[#This Row],[SRO]]="Local","Polyester Staple Fibre","SRO 492"))</f>
        <v>Textile Chemical</v>
      </c>
    </row>
    <row r="4380" spans="1:19" x14ac:dyDescent="0.25">
      <c r="A4380" s="538" t="s">
        <v>3058</v>
      </c>
      <c r="B4380" s="534" t="s">
        <v>3156</v>
      </c>
      <c r="C4380" s="535">
        <v>10105</v>
      </c>
      <c r="D4380" s="536">
        <v>2915.11</v>
      </c>
      <c r="E4380" s="147" t="s">
        <v>3166</v>
      </c>
      <c r="F4380" s="534" t="s">
        <v>3169</v>
      </c>
      <c r="G4380" s="471">
        <v>44862</v>
      </c>
      <c r="H4380" s="537">
        <v>18892953.52</v>
      </c>
      <c r="I4380" s="197">
        <v>0.04</v>
      </c>
      <c r="J4380" s="530">
        <v>593.36</v>
      </c>
      <c r="K4380" s="530">
        <v>14834</v>
      </c>
      <c r="L4380" s="530">
        <v>729281.83</v>
      </c>
      <c r="M4380" s="531" t="str">
        <f>TEXT(Table2[[#This Row],[Gd.Dt]],"mmm-yy")</f>
        <v>Oct-22</v>
      </c>
      <c r="N4380" s="46" t="str">
        <f>MID(Table2[[#This Row],[BE]],6,2)</f>
        <v>IB</v>
      </c>
      <c r="O4380" s="46" t="str">
        <f>IF(Table2[[#This Row],[Type]]="IB","EOU",IF(Table2[[#This Row],[Type]]="MB","Local","492"))</f>
        <v>EOU</v>
      </c>
      <c r="P4380" s="46">
        <f>ROUND(Table2[[#This Row],[Cons]]/Table2[[#This Row],[Qty.]],5)</f>
        <v>0.04</v>
      </c>
      <c r="Q4380" s="46" t="b">
        <f>EXACT(Table2[[#This Row],[rate]],Table2[[#This Row],[Check]])</f>
        <v>1</v>
      </c>
      <c r="R4380" s="46"/>
      <c r="S4380" s="46" t="str">
        <f>IF(Table2[[#This Row],[SRO]]="EOU",VLOOKUP(Table2[[#This Row],[BE]],[2]GD.List!$C$3:$N$5014,12,0),IF(Table2[[#This Row],[SRO]]="Local","Polyester Staple Fibre","SRO 492"))</f>
        <v>Textile Chemical</v>
      </c>
    </row>
    <row r="4381" spans="1:19" x14ac:dyDescent="0.25">
      <c r="A4381" s="539" t="s">
        <v>3084</v>
      </c>
      <c r="B4381" s="534" t="s">
        <v>3154</v>
      </c>
      <c r="C4381" s="535">
        <v>8928</v>
      </c>
      <c r="D4381" s="536">
        <v>2832.1089999999999</v>
      </c>
      <c r="E4381" s="147" t="s">
        <v>3164</v>
      </c>
      <c r="F4381" s="534" t="s">
        <v>3167</v>
      </c>
      <c r="G4381" s="471">
        <v>44862</v>
      </c>
      <c r="H4381" s="537">
        <v>17722700.539999999</v>
      </c>
      <c r="I4381" s="197">
        <v>0.04</v>
      </c>
      <c r="J4381" s="530">
        <v>514.48</v>
      </c>
      <c r="K4381" s="530">
        <v>12862</v>
      </c>
      <c r="L4381" s="530">
        <v>616441.76</v>
      </c>
      <c r="M4381" s="531" t="str">
        <f>TEXT(Table2[[#This Row],[Gd.Dt]],"mmm-yy")</f>
        <v>Oct-22</v>
      </c>
      <c r="N4381" s="46" t="str">
        <f>MID(Table2[[#This Row],[BE]],6,2)</f>
        <v>IB</v>
      </c>
      <c r="O4381" s="46" t="str">
        <f>IF(Table2[[#This Row],[Type]]="IB","EOU",IF(Table2[[#This Row],[Type]]="MB","Local","492"))</f>
        <v>EOU</v>
      </c>
      <c r="P4381" s="46">
        <f>ROUND(Table2[[#This Row],[Cons]]/Table2[[#This Row],[Qty.]],5)</f>
        <v>0.04</v>
      </c>
      <c r="Q4381" s="46" t="b">
        <f>EXACT(Table2[[#This Row],[rate]],Table2[[#This Row],[Check]])</f>
        <v>1</v>
      </c>
      <c r="R4381" s="46"/>
      <c r="S4381" s="46" t="str">
        <f>IF(Table2[[#This Row],[SRO]]="EOU",VLOOKUP(Table2[[#This Row],[BE]],[2]GD.List!$C$3:$N$5014,12,0),IF(Table2[[#This Row],[SRO]]="Local","Polyester Staple Fibre","SRO 492"))</f>
        <v>Textile Chemical</v>
      </c>
    </row>
    <row r="4382" spans="1:19" x14ac:dyDescent="0.25">
      <c r="A4382" s="539" t="s">
        <v>3084</v>
      </c>
      <c r="B4382" s="534" t="s">
        <v>3155</v>
      </c>
      <c r="C4382" s="535">
        <v>25753</v>
      </c>
      <c r="D4382" s="536">
        <v>2832.1089999999999</v>
      </c>
      <c r="E4382" s="147" t="s">
        <v>3165</v>
      </c>
      <c r="F4382" s="534" t="s">
        <v>3168</v>
      </c>
      <c r="G4382" s="471">
        <v>44862</v>
      </c>
      <c r="H4382" s="537">
        <v>51396585.840000004</v>
      </c>
      <c r="I4382" s="197">
        <v>0.04</v>
      </c>
      <c r="J4382" s="530">
        <v>1483.96</v>
      </c>
      <c r="K4382" s="530">
        <v>37099</v>
      </c>
      <c r="L4382" s="530">
        <v>1834714.0299999998</v>
      </c>
      <c r="M4382" s="531" t="str">
        <f>TEXT(Table2[[#This Row],[Gd.Dt]],"mmm-yy")</f>
        <v>Oct-22</v>
      </c>
      <c r="N4382" s="46" t="str">
        <f>MID(Table2[[#This Row],[BE]],6,2)</f>
        <v>IB</v>
      </c>
      <c r="O4382" s="46" t="str">
        <f>IF(Table2[[#This Row],[Type]]="IB","EOU",IF(Table2[[#This Row],[Type]]="MB","Local","492"))</f>
        <v>EOU</v>
      </c>
      <c r="P4382" s="46">
        <f>ROUND(Table2[[#This Row],[Cons]]/Table2[[#This Row],[Qty.]],5)</f>
        <v>0.04</v>
      </c>
      <c r="Q4382" s="46" t="b">
        <f>EXACT(Table2[[#This Row],[rate]],Table2[[#This Row],[Check]])</f>
        <v>1</v>
      </c>
      <c r="R4382" s="46"/>
      <c r="S4382" s="46" t="str">
        <f>IF(Table2[[#This Row],[SRO]]="EOU",VLOOKUP(Table2[[#This Row],[BE]],[2]GD.List!$C$3:$N$5014,12,0),IF(Table2[[#This Row],[SRO]]="Local","Polyester Staple Fibre","SRO 492"))</f>
        <v>Textile Chemical</v>
      </c>
    </row>
    <row r="4383" spans="1:19" x14ac:dyDescent="0.25">
      <c r="A4383" s="538" t="s">
        <v>3084</v>
      </c>
      <c r="B4383" s="534" t="s">
        <v>3156</v>
      </c>
      <c r="C4383" s="535">
        <v>10105</v>
      </c>
      <c r="D4383" s="536">
        <v>2832.1089999999999</v>
      </c>
      <c r="E4383" s="147" t="s">
        <v>3166</v>
      </c>
      <c r="F4383" s="534" t="s">
        <v>3169</v>
      </c>
      <c r="G4383" s="471">
        <v>44862</v>
      </c>
      <c r="H4383" s="537">
        <v>18892953.52</v>
      </c>
      <c r="I4383" s="197">
        <v>0.04</v>
      </c>
      <c r="J4383" s="530">
        <v>593.36</v>
      </c>
      <c r="K4383" s="530">
        <v>14834</v>
      </c>
      <c r="L4383" s="530">
        <v>729281.83</v>
      </c>
      <c r="M4383" s="531" t="str">
        <f>TEXT(Table2[[#This Row],[Gd.Dt]],"mmm-yy")</f>
        <v>Oct-22</v>
      </c>
      <c r="N4383" s="46" t="str">
        <f>MID(Table2[[#This Row],[BE]],6,2)</f>
        <v>IB</v>
      </c>
      <c r="O4383" s="46" t="str">
        <f>IF(Table2[[#This Row],[Type]]="IB","EOU",IF(Table2[[#This Row],[Type]]="MB","Local","492"))</f>
        <v>EOU</v>
      </c>
      <c r="P4383" s="46">
        <f>ROUND(Table2[[#This Row],[Cons]]/Table2[[#This Row],[Qty.]],5)</f>
        <v>0.04</v>
      </c>
      <c r="Q4383" s="46" t="b">
        <f>EXACT(Table2[[#This Row],[rate]],Table2[[#This Row],[Check]])</f>
        <v>1</v>
      </c>
      <c r="R4383" s="46"/>
      <c r="S4383" s="46" t="str">
        <f>IF(Table2[[#This Row],[SRO]]="EOU",VLOOKUP(Table2[[#This Row],[BE]],[2]GD.List!$C$3:$N$5014,12,0),IF(Table2[[#This Row],[SRO]]="Local","Polyester Staple Fibre","SRO 492"))</f>
        <v>Textile Chemical</v>
      </c>
    </row>
    <row r="4384" spans="1:19" x14ac:dyDescent="0.25">
      <c r="A4384" s="538" t="s">
        <v>3085</v>
      </c>
      <c r="B4384" s="534" t="s">
        <v>3156</v>
      </c>
      <c r="C4384" s="535">
        <v>10105</v>
      </c>
      <c r="D4384" s="536">
        <v>3707.1</v>
      </c>
      <c r="E4384" s="147" t="s">
        <v>3166</v>
      </c>
      <c r="F4384" s="534" t="s">
        <v>3169</v>
      </c>
      <c r="G4384" s="471">
        <v>44862</v>
      </c>
      <c r="H4384" s="537">
        <v>18892953.52</v>
      </c>
      <c r="I4384" s="197">
        <v>0.04</v>
      </c>
      <c r="J4384" s="530">
        <v>153.04</v>
      </c>
      <c r="K4384" s="530">
        <v>3826</v>
      </c>
      <c r="L4384" s="530">
        <v>174031.76</v>
      </c>
      <c r="M4384" s="531" t="str">
        <f>TEXT(Table2[[#This Row],[Gd.Dt]],"mmm-yy")</f>
        <v>Oct-22</v>
      </c>
      <c r="N4384" s="46" t="str">
        <f>MID(Table2[[#This Row],[BE]],6,2)</f>
        <v>IB</v>
      </c>
      <c r="O4384" s="46" t="str">
        <f>IF(Table2[[#This Row],[Type]]="IB","EOU",IF(Table2[[#This Row],[Type]]="MB","Local","492"))</f>
        <v>EOU</v>
      </c>
      <c r="P4384" s="46">
        <f>ROUND(Table2[[#This Row],[Cons]]/Table2[[#This Row],[Qty.]],5)</f>
        <v>0.04</v>
      </c>
      <c r="Q4384" s="46" t="b">
        <f>EXACT(Table2[[#This Row],[rate]],Table2[[#This Row],[Check]])</f>
        <v>1</v>
      </c>
      <c r="R4384" s="46"/>
      <c r="S4384" s="46" t="str">
        <f>IF(Table2[[#This Row],[SRO]]="EOU",VLOOKUP(Table2[[#This Row],[BE]],[2]GD.List!$C$3:$N$5014,12,0),IF(Table2[[#This Row],[SRO]]="Local","Polyester Staple Fibre","SRO 492"))</f>
        <v>Textile Chemical</v>
      </c>
    </row>
    <row r="4385" spans="1:19" x14ac:dyDescent="0.25">
      <c r="A4385" s="539" t="s">
        <v>3125</v>
      </c>
      <c r="B4385" s="534" t="s">
        <v>3153</v>
      </c>
      <c r="C4385" s="535">
        <v>11382</v>
      </c>
      <c r="D4385" s="536">
        <v>9607.11</v>
      </c>
      <c r="E4385" s="147" t="s">
        <v>3162</v>
      </c>
      <c r="F4385" s="534" t="s">
        <v>3170</v>
      </c>
      <c r="G4385" s="471">
        <v>44862</v>
      </c>
      <c r="H4385" s="537">
        <v>20086953.600000001</v>
      </c>
      <c r="I4385" s="197">
        <v>1</v>
      </c>
      <c r="J4385" s="530">
        <v>70</v>
      </c>
      <c r="K4385" s="530">
        <v>70</v>
      </c>
      <c r="L4385" s="530">
        <v>169971.20000000001</v>
      </c>
      <c r="M4385" s="531" t="str">
        <f>TEXT(Table2[[#This Row],[Gd.Dt]],"mmm-yy")</f>
        <v>Oct-22</v>
      </c>
      <c r="N4385" s="46" t="str">
        <f>MID(Table2[[#This Row],[BE]],6,2)</f>
        <v>EP</v>
      </c>
      <c r="O4385" s="46" t="str">
        <f>IF(Table2[[#This Row],[Type]]="IB","EOU",IF(Table2[[#This Row],[Type]]="MB","Local","492"))</f>
        <v>492</v>
      </c>
      <c r="P4385" s="46">
        <f>ROUND(Table2[[#This Row],[Cons]]/Table2[[#This Row],[Qty.]],5)</f>
        <v>1</v>
      </c>
      <c r="Q4385" s="46" t="b">
        <f>EXACT(Table2[[#This Row],[rate]],Table2[[#This Row],[Check]])</f>
        <v>1</v>
      </c>
      <c r="R4385" s="46"/>
      <c r="S4385" s="46" t="str">
        <f>IF(Table2[[#This Row],[SRO]]="EOU",VLOOKUP(Table2[[#This Row],[BE]],[2]GD.List!$C$3:$N$5014,12,0),IF(Table2[[#This Row],[SRO]]="Local","Polyester Staple Fibre","SRO 492"))</f>
        <v>SRO 492</v>
      </c>
    </row>
    <row r="4386" spans="1:19" x14ac:dyDescent="0.25">
      <c r="A4386" s="538" t="s">
        <v>3125</v>
      </c>
      <c r="B4386" s="534" t="s">
        <v>3152</v>
      </c>
      <c r="C4386" s="535">
        <v>19284</v>
      </c>
      <c r="D4386" s="536">
        <v>9607.11</v>
      </c>
      <c r="E4386" s="147" t="s">
        <v>3159</v>
      </c>
      <c r="F4386" s="534" t="s">
        <v>3171</v>
      </c>
      <c r="G4386" s="471">
        <v>44862</v>
      </c>
      <c r="H4386" s="537">
        <v>34032403.200000003</v>
      </c>
      <c r="I4386" s="197">
        <v>1</v>
      </c>
      <c r="J4386" s="530">
        <v>115</v>
      </c>
      <c r="K4386" s="530">
        <v>115</v>
      </c>
      <c r="L4386" s="530">
        <v>11243329.560000001</v>
      </c>
      <c r="M4386" s="531" t="str">
        <f>TEXT(Table2[[#This Row],[Gd.Dt]],"mmm-yy")</f>
        <v>Oct-22</v>
      </c>
      <c r="N4386" s="46" t="str">
        <f>MID(Table2[[#This Row],[BE]],6,2)</f>
        <v>EP</v>
      </c>
      <c r="O4386" s="46" t="str">
        <f>IF(Table2[[#This Row],[Type]]="IB","EOU",IF(Table2[[#This Row],[Type]]="MB","Local","492"))</f>
        <v>492</v>
      </c>
      <c r="P4386" s="46">
        <f>ROUND(Table2[[#This Row],[Cons]]/Table2[[#This Row],[Qty.]],5)</f>
        <v>1</v>
      </c>
      <c r="Q4386" s="46" t="b">
        <f>EXACT(Table2[[#This Row],[rate]],Table2[[#This Row],[Check]])</f>
        <v>1</v>
      </c>
      <c r="R4386" s="46"/>
      <c r="S4386" s="46" t="str">
        <f>IF(Table2[[#This Row],[SRO]]="EOU",VLOOKUP(Table2[[#This Row],[BE]],[2]GD.List!$C$3:$N$5014,12,0),IF(Table2[[#This Row],[SRO]]="Local","Polyester Staple Fibre","SRO 492"))</f>
        <v>SRO 492</v>
      </c>
    </row>
    <row r="4387" spans="1:19" x14ac:dyDescent="0.25">
      <c r="A4387" s="538" t="s">
        <v>3128</v>
      </c>
      <c r="B4387" s="534" t="s">
        <v>3151</v>
      </c>
      <c r="C4387" s="535">
        <v>22138</v>
      </c>
      <c r="D4387" s="536">
        <v>9607.11</v>
      </c>
      <c r="E4387" s="147" t="s">
        <v>3157</v>
      </c>
      <c r="F4387" s="534" t="s">
        <v>3172</v>
      </c>
      <c r="G4387" s="471">
        <v>44861</v>
      </c>
      <c r="H4387" s="537">
        <v>32358450.460000001</v>
      </c>
      <c r="I4387" s="197">
        <v>1</v>
      </c>
      <c r="J4387" s="530">
        <v>28</v>
      </c>
      <c r="K4387" s="530">
        <v>28</v>
      </c>
      <c r="L4387" s="530">
        <v>4134324.13</v>
      </c>
      <c r="M4387" s="531" t="str">
        <f>TEXT(Table2[[#This Row],[Gd.Dt]],"mmm-yy")</f>
        <v>Oct-22</v>
      </c>
      <c r="N4387" s="46" t="str">
        <f>MID(Table2[[#This Row],[BE]],6,2)</f>
        <v>EP</v>
      </c>
      <c r="O4387" s="46" t="str">
        <f>IF(Table2[[#This Row],[Type]]="IB","EOU",IF(Table2[[#This Row],[Type]]="MB","Local","492"))</f>
        <v>492</v>
      </c>
      <c r="P4387" s="46">
        <f>ROUND(Table2[[#This Row],[Cons]]/Table2[[#This Row],[Qty.]],5)</f>
        <v>1</v>
      </c>
      <c r="Q4387" s="46" t="b">
        <f>EXACT(Table2[[#This Row],[rate]],Table2[[#This Row],[Check]])</f>
        <v>1</v>
      </c>
      <c r="R4387" s="46"/>
      <c r="S4387" s="46" t="str">
        <f>IF(Table2[[#This Row],[SRO]]="EOU",VLOOKUP(Table2[[#This Row],[BE]],[2]GD.List!$C$3:$N$5014,12,0),IF(Table2[[#This Row],[SRO]]="Local","Polyester Staple Fibre","SRO 492"))</f>
        <v>SRO 492</v>
      </c>
    </row>
    <row r="4388" spans="1:19" x14ac:dyDescent="0.25">
      <c r="A4388" s="539" t="s">
        <v>3131</v>
      </c>
      <c r="B4388" s="534" t="s">
        <v>3153</v>
      </c>
      <c r="C4388" s="535">
        <v>11382</v>
      </c>
      <c r="D4388" s="536">
        <v>5807.1030000000001</v>
      </c>
      <c r="E4388" s="147" t="s">
        <v>3162</v>
      </c>
      <c r="F4388" s="534" t="s">
        <v>3170</v>
      </c>
      <c r="G4388" s="471">
        <v>44862</v>
      </c>
      <c r="H4388" s="537">
        <v>20086953.600000001</v>
      </c>
      <c r="I4388" s="197">
        <v>1</v>
      </c>
      <c r="J4388" s="530">
        <v>150</v>
      </c>
      <c r="K4388" s="530">
        <v>150</v>
      </c>
      <c r="L4388" s="530">
        <v>364224</v>
      </c>
      <c r="M4388" s="531" t="str">
        <f>TEXT(Table2[[#This Row],[Gd.Dt]],"mmm-yy")</f>
        <v>Oct-22</v>
      </c>
      <c r="N4388" s="46" t="str">
        <f>MID(Table2[[#This Row],[BE]],6,2)</f>
        <v>TI</v>
      </c>
      <c r="O4388" s="46" t="str">
        <f>IF(Table2[[#This Row],[Type]]="IB","EOU",IF(Table2[[#This Row],[Type]]="MB","Local","492"))</f>
        <v>492</v>
      </c>
      <c r="P4388" s="46">
        <f>ROUND(Table2[[#This Row],[Cons]]/Table2[[#This Row],[Qty.]],5)</f>
        <v>1</v>
      </c>
      <c r="Q4388" s="46" t="b">
        <f>EXACT(Table2[[#This Row],[rate]],Table2[[#This Row],[Check]])</f>
        <v>1</v>
      </c>
      <c r="R4388" s="46"/>
      <c r="S4388" s="46" t="str">
        <f>IF(Table2[[#This Row],[SRO]]="EOU",VLOOKUP(Table2[[#This Row],[BE]],[2]GD.List!$C$3:$N$5014,12,0),IF(Table2[[#This Row],[SRO]]="Local","Polyester Staple Fibre","SRO 492"))</f>
        <v>SRO 492</v>
      </c>
    </row>
    <row r="4389" spans="1:19" x14ac:dyDescent="0.25">
      <c r="A4389" s="538" t="s">
        <v>3131</v>
      </c>
      <c r="B4389" s="534" t="s">
        <v>3152</v>
      </c>
      <c r="C4389" s="535">
        <v>19284</v>
      </c>
      <c r="D4389" s="536">
        <v>5807.1030000000001</v>
      </c>
      <c r="E4389" s="147" t="s">
        <v>3159</v>
      </c>
      <c r="F4389" s="534" t="s">
        <v>3171</v>
      </c>
      <c r="G4389" s="471">
        <v>44862</v>
      </c>
      <c r="H4389" s="537">
        <v>34032403.200000003</v>
      </c>
      <c r="I4389" s="197">
        <v>1</v>
      </c>
      <c r="J4389" s="530">
        <v>162</v>
      </c>
      <c r="K4389" s="530">
        <v>162</v>
      </c>
      <c r="L4389" s="530">
        <v>10490077.02</v>
      </c>
      <c r="M4389" s="531" t="str">
        <f>TEXT(Table2[[#This Row],[Gd.Dt]],"mmm-yy")</f>
        <v>Oct-22</v>
      </c>
      <c r="N4389" s="46" t="str">
        <f>MID(Table2[[#This Row],[BE]],6,2)</f>
        <v>TI</v>
      </c>
      <c r="O4389" s="46" t="str">
        <f>IF(Table2[[#This Row],[Type]]="IB","EOU",IF(Table2[[#This Row],[Type]]="MB","Local","492"))</f>
        <v>492</v>
      </c>
      <c r="P4389" s="46">
        <f>ROUND(Table2[[#This Row],[Cons]]/Table2[[#This Row],[Qty.]],5)</f>
        <v>1</v>
      </c>
      <c r="Q4389" s="46" t="b">
        <f>EXACT(Table2[[#This Row],[rate]],Table2[[#This Row],[Check]])</f>
        <v>1</v>
      </c>
      <c r="R4389" s="46"/>
      <c r="S4389" s="46" t="str">
        <f>IF(Table2[[#This Row],[SRO]]="EOU",VLOOKUP(Table2[[#This Row],[BE]],[2]GD.List!$C$3:$N$5014,12,0),IF(Table2[[#This Row],[SRO]]="Local","Polyester Staple Fibre","SRO 492"))</f>
        <v>SRO 492</v>
      </c>
    </row>
    <row r="4390" spans="1:19" x14ac:dyDescent="0.25">
      <c r="A4390" s="538" t="s">
        <v>3158</v>
      </c>
      <c r="B4390" s="534" t="s">
        <v>3151</v>
      </c>
      <c r="C4390" s="535">
        <v>22138</v>
      </c>
      <c r="D4390" s="536">
        <v>9607.11</v>
      </c>
      <c r="E4390" s="147" t="s">
        <v>3157</v>
      </c>
      <c r="F4390" s="534" t="s">
        <v>3172</v>
      </c>
      <c r="G4390" s="471">
        <v>44861</v>
      </c>
      <c r="H4390" s="537">
        <v>32358450.460000001</v>
      </c>
      <c r="I4390" s="197">
        <v>1</v>
      </c>
      <c r="J4390" s="530">
        <v>206.27</v>
      </c>
      <c r="K4390" s="530">
        <v>206.27</v>
      </c>
      <c r="L4390" s="530">
        <v>19460300.960000001</v>
      </c>
      <c r="M4390" s="531" t="str">
        <f>TEXT(Table2[[#This Row],[Gd.Dt]],"mmm-yy")</f>
        <v>Oct-22</v>
      </c>
      <c r="N4390" s="46" t="str">
        <f>MID(Table2[[#This Row],[BE]],6,2)</f>
        <v>EP</v>
      </c>
      <c r="O4390" s="46" t="str">
        <f>IF(Table2[[#This Row],[Type]]="IB","EOU",IF(Table2[[#This Row],[Type]]="MB","Local","492"))</f>
        <v>492</v>
      </c>
      <c r="P4390" s="46">
        <f>ROUND(Table2[[#This Row],[Cons]]/Table2[[#This Row],[Qty.]],5)</f>
        <v>1</v>
      </c>
      <c r="Q4390" s="46" t="b">
        <f>EXACT(Table2[[#This Row],[rate]],Table2[[#This Row],[Check]])</f>
        <v>1</v>
      </c>
      <c r="R4390" s="46"/>
      <c r="S4390" s="46" t="str">
        <f>IF(Table2[[#This Row],[SRO]]="EOU",VLOOKUP(Table2[[#This Row],[BE]],[2]GD.List!$C$3:$N$5014,12,0),IF(Table2[[#This Row],[SRO]]="Local","Polyester Staple Fibre","SRO 492"))</f>
        <v>SRO 492</v>
      </c>
    </row>
    <row r="4391" spans="1:19" x14ac:dyDescent="0.25">
      <c r="A4391" s="538" t="s">
        <v>3160</v>
      </c>
      <c r="B4391" s="534" t="s">
        <v>3152</v>
      </c>
      <c r="C4391" s="535">
        <v>19284</v>
      </c>
      <c r="D4391" s="536">
        <v>5807.9</v>
      </c>
      <c r="E4391" s="147" t="s">
        <v>3159</v>
      </c>
      <c r="F4391" s="534" t="s">
        <v>3171</v>
      </c>
      <c r="G4391" s="471">
        <v>44862</v>
      </c>
      <c r="H4391" s="537">
        <v>34032403.200000003</v>
      </c>
      <c r="I4391" s="197">
        <v>1</v>
      </c>
      <c r="J4391" s="530">
        <v>55.2</v>
      </c>
      <c r="K4391" s="530">
        <v>55.2</v>
      </c>
      <c r="L4391" s="530">
        <v>7729537.0599999996</v>
      </c>
      <c r="M4391" s="531" t="str">
        <f>TEXT(Table2[[#This Row],[Gd.Dt]],"mmm-yy")</f>
        <v>Oct-22</v>
      </c>
      <c r="N4391" s="46" t="str">
        <f>MID(Table2[[#This Row],[BE]],6,2)</f>
        <v>TI</v>
      </c>
      <c r="O4391" s="46" t="str">
        <f>IF(Table2[[#This Row],[Type]]="IB","EOU",IF(Table2[[#This Row],[Type]]="MB","Local","492"))</f>
        <v>492</v>
      </c>
      <c r="P4391" s="46">
        <f>ROUND(Table2[[#This Row],[Cons]]/Table2[[#This Row],[Qty.]],5)</f>
        <v>1</v>
      </c>
      <c r="Q4391" s="46" t="b">
        <f>EXACT(Table2[[#This Row],[rate]],Table2[[#This Row],[Check]])</f>
        <v>1</v>
      </c>
      <c r="R4391" s="46"/>
      <c r="S4391" s="46" t="str">
        <f>IF(Table2[[#This Row],[SRO]]="EOU",VLOOKUP(Table2[[#This Row],[BE]],[2]GD.List!$C$3:$N$5014,12,0),IF(Table2[[#This Row],[SRO]]="Local","Polyester Staple Fibre","SRO 492"))</f>
        <v>SRO 492</v>
      </c>
    </row>
    <row r="4392" spans="1:19" x14ac:dyDescent="0.25">
      <c r="A4392" s="539" t="s">
        <v>3161</v>
      </c>
      <c r="B4392" s="534" t="s">
        <v>3153</v>
      </c>
      <c r="C4392" s="535">
        <v>11382</v>
      </c>
      <c r="D4392" s="536">
        <v>9607.2000000000007</v>
      </c>
      <c r="E4392" s="147" t="s">
        <v>3162</v>
      </c>
      <c r="F4392" s="534" t="s">
        <v>3170</v>
      </c>
      <c r="G4392" s="471">
        <v>44862</v>
      </c>
      <c r="H4392" s="537">
        <v>20086953.600000001</v>
      </c>
      <c r="I4392" s="197">
        <v>1</v>
      </c>
      <c r="J4392" s="530">
        <v>12</v>
      </c>
      <c r="K4392" s="530">
        <v>12</v>
      </c>
      <c r="L4392" s="530">
        <v>29137.919999999998</v>
      </c>
      <c r="M4392" s="531" t="str">
        <f>TEXT(Table2[[#This Row],[Gd.Dt]],"mmm-yy")</f>
        <v>Oct-22</v>
      </c>
      <c r="N4392" s="46" t="str">
        <f>MID(Table2[[#This Row],[BE]],6,2)</f>
        <v>TI</v>
      </c>
      <c r="O4392" s="46" t="str">
        <f>IF(Table2[[#This Row],[Type]]="IB","EOU",IF(Table2[[#This Row],[Type]]="MB","Local","492"))</f>
        <v>492</v>
      </c>
      <c r="P4392" s="46">
        <f>ROUND(Table2[[#This Row],[Cons]]/Table2[[#This Row],[Qty.]],5)</f>
        <v>1</v>
      </c>
      <c r="Q4392" s="46" t="b">
        <f>EXACT(Table2[[#This Row],[rate]],Table2[[#This Row],[Check]])</f>
        <v>1</v>
      </c>
      <c r="R4392" s="46"/>
      <c r="S4392" s="46" t="str">
        <f>IF(Table2[[#This Row],[SRO]]="EOU",VLOOKUP(Table2[[#This Row],[BE]],[2]GD.List!$C$3:$N$5014,12,0),IF(Table2[[#This Row],[SRO]]="Local","Polyester Staple Fibre","SRO 492"))</f>
        <v>SRO 492</v>
      </c>
    </row>
    <row r="4393" spans="1:19" x14ac:dyDescent="0.25">
      <c r="A4393" s="538" t="s">
        <v>3161</v>
      </c>
      <c r="B4393" s="534" t="s">
        <v>3152</v>
      </c>
      <c r="C4393" s="535">
        <v>19284</v>
      </c>
      <c r="D4393" s="536">
        <v>9607.2000000000007</v>
      </c>
      <c r="E4393" s="147" t="s">
        <v>3159</v>
      </c>
      <c r="F4393" s="534" t="s">
        <v>3171</v>
      </c>
      <c r="G4393" s="471">
        <v>44862</v>
      </c>
      <c r="H4393" s="537">
        <v>34032403.200000003</v>
      </c>
      <c r="I4393" s="197">
        <v>1</v>
      </c>
      <c r="J4393" s="530">
        <v>20</v>
      </c>
      <c r="K4393" s="530">
        <v>20</v>
      </c>
      <c r="L4393" s="530">
        <v>2054840.93</v>
      </c>
      <c r="M4393" s="531" t="str">
        <f>TEXT(Table2[[#This Row],[Gd.Dt]],"mmm-yy")</f>
        <v>Oct-22</v>
      </c>
      <c r="N4393" s="46" t="str">
        <f>MID(Table2[[#This Row],[BE]],6,2)</f>
        <v>TI</v>
      </c>
      <c r="O4393" s="46" t="str">
        <f>IF(Table2[[#This Row],[Type]]="IB","EOU",IF(Table2[[#This Row],[Type]]="MB","Local","492"))</f>
        <v>492</v>
      </c>
      <c r="P4393" s="46">
        <f>ROUND(Table2[[#This Row],[Cons]]/Table2[[#This Row],[Qty.]],5)</f>
        <v>1</v>
      </c>
      <c r="Q4393" s="46" t="b">
        <f>EXACT(Table2[[#This Row],[rate]],Table2[[#This Row],[Check]])</f>
        <v>1</v>
      </c>
      <c r="R4393" s="46"/>
      <c r="S4393" s="46" t="str">
        <f>IF(Table2[[#This Row],[SRO]]="EOU",VLOOKUP(Table2[[#This Row],[BE]],[2]GD.List!$C$3:$N$5014,12,0),IF(Table2[[#This Row],[SRO]]="Local","Polyester Staple Fibre","SRO 492"))</f>
        <v>SRO 492</v>
      </c>
    </row>
    <row r="4394" spans="1:19" x14ac:dyDescent="0.25">
      <c r="A4394" s="539" t="s">
        <v>3163</v>
      </c>
      <c r="B4394" s="539" t="s">
        <v>3153</v>
      </c>
      <c r="C4394" s="540">
        <v>11382</v>
      </c>
      <c r="D4394" s="541">
        <v>9606.2099999999991</v>
      </c>
      <c r="E4394" s="27" t="s">
        <v>3162</v>
      </c>
      <c r="F4394" s="539" t="s">
        <v>3170</v>
      </c>
      <c r="G4394" s="28">
        <v>44862</v>
      </c>
      <c r="H4394" s="542">
        <v>20086953.600000001</v>
      </c>
      <c r="I4394" s="33">
        <v>1</v>
      </c>
      <c r="J4394" s="532">
        <v>38.5</v>
      </c>
      <c r="K4394" s="532">
        <v>38.5</v>
      </c>
      <c r="L4394" s="532">
        <v>93484.160000000003</v>
      </c>
      <c r="M4394" s="533" t="str">
        <f>TEXT(Table2[[#This Row],[Gd.Dt]],"mmm-yy")</f>
        <v>Oct-22</v>
      </c>
      <c r="N4394" s="47" t="str">
        <f>MID(Table2[[#This Row],[BE]],6,2)</f>
        <v>TI</v>
      </c>
      <c r="O4394" s="47" t="str">
        <f>IF(Table2[[#This Row],[Type]]="IB","EOU",IF(Table2[[#This Row],[Type]]="MB","Local","492"))</f>
        <v>492</v>
      </c>
      <c r="P4394" s="47">
        <f>ROUND(Table2[[#This Row],[Cons]]/Table2[[#This Row],[Qty.]],5)</f>
        <v>1</v>
      </c>
      <c r="Q4394" s="47" t="b">
        <f>EXACT(Table2[[#This Row],[rate]],Table2[[#This Row],[Check]])</f>
        <v>1</v>
      </c>
      <c r="R4394" s="47"/>
      <c r="S4394" s="47" t="str">
        <f>IF(Table2[[#This Row],[SRO]]="EOU",VLOOKUP(Table2[[#This Row],[BE]],[2]GD.List!$C$3:$N$5014,12,0),IF(Table2[[#This Row],[SRO]]="Local","Polyester Staple Fibre","SRO 492"))</f>
        <v>SRO 492</v>
      </c>
    </row>
    <row r="4395" spans="1:19" x14ac:dyDescent="0.25">
      <c r="A4395" s="116" t="s">
        <v>1</v>
      </c>
      <c r="B4395" s="116" t="s">
        <v>3188</v>
      </c>
      <c r="C4395" s="165">
        <v>2496</v>
      </c>
      <c r="D4395" s="117">
        <v>2701.12</v>
      </c>
      <c r="E4395" s="147" t="s">
        <v>3183</v>
      </c>
      <c r="F4395" s="116" t="s">
        <v>3184</v>
      </c>
      <c r="G4395" s="471">
        <v>44863</v>
      </c>
      <c r="H4395" s="82">
        <v>6701614.4500000002</v>
      </c>
      <c r="I4395" s="197">
        <v>0.8</v>
      </c>
      <c r="J4395" s="15">
        <v>3426.4</v>
      </c>
      <c r="K4395" s="15">
        <v>4283</v>
      </c>
      <c r="L4395" s="15">
        <v>4964158.8499999996</v>
      </c>
      <c r="M4395" s="66" t="str">
        <f>TEXT(Table2[[#This Row],[Gd.Dt]],"mmm-yy")</f>
        <v>Oct-22</v>
      </c>
      <c r="N4395" s="46" t="str">
        <f>MID(Table2[[#This Row],[BE]],6,2)</f>
        <v>IB</v>
      </c>
      <c r="O4395" s="46" t="str">
        <f>IF(Table2[[#This Row],[Type]]="IB","EOU",IF(Table2[[#This Row],[Type]]="MB","Local","492"))</f>
        <v>EOU</v>
      </c>
      <c r="P4395" s="46">
        <f>ROUND(Table2[[#This Row],[Cons]]/Table2[[#This Row],[Qty.]],5)</f>
        <v>0.8</v>
      </c>
      <c r="Q4395" s="46" t="b">
        <f>EXACT(Table2[[#This Row],[rate]],Table2[[#This Row],[Check]])</f>
        <v>1</v>
      </c>
      <c r="R4395" s="46"/>
      <c r="S4395" s="46" t="str">
        <f>IF(Table2[[#This Row],[SRO]]="EOU",VLOOKUP(Table2[[#This Row],[BE]],[2]GD.List!$C$3:$N$5014,12,0),IF(Table2[[#This Row],[SRO]]="Local","Polyester Staple Fibre","SRO 492"))</f>
        <v>Textile Coal</v>
      </c>
    </row>
    <row r="4396" spans="1:19" x14ac:dyDescent="0.25">
      <c r="A4396" s="120" t="s">
        <v>1</v>
      </c>
      <c r="B4396" s="116" t="s">
        <v>3175</v>
      </c>
      <c r="C4396" s="165">
        <v>3715</v>
      </c>
      <c r="D4396" s="117">
        <v>2701.12</v>
      </c>
      <c r="E4396" s="147" t="s">
        <v>3176</v>
      </c>
      <c r="F4396" s="116" t="s">
        <v>3185</v>
      </c>
      <c r="G4396" s="471">
        <v>44862</v>
      </c>
      <c r="H4396" s="82">
        <v>37429475.189999998</v>
      </c>
      <c r="I4396" s="197">
        <v>0.8</v>
      </c>
      <c r="J4396" s="15">
        <v>12504.359999999999</v>
      </c>
      <c r="K4396" s="15">
        <v>15630.45</v>
      </c>
      <c r="L4396" s="15">
        <v>15264732.149999999</v>
      </c>
      <c r="M4396" s="66" t="str">
        <f>TEXT(Table2[[#This Row],[Gd.Dt]],"mmm-yy")</f>
        <v>Oct-22</v>
      </c>
      <c r="N4396" s="46" t="str">
        <f>MID(Table2[[#This Row],[BE]],6,2)</f>
        <v>IB</v>
      </c>
      <c r="O4396" s="46" t="str">
        <f>IF(Table2[[#This Row],[Type]]="IB","EOU",IF(Table2[[#This Row],[Type]]="MB","Local","492"))</f>
        <v>EOU</v>
      </c>
      <c r="P4396" s="46">
        <f>ROUND(Table2[[#This Row],[Cons]]/Table2[[#This Row],[Qty.]],5)</f>
        <v>0.8</v>
      </c>
      <c r="Q4396" s="46" t="b">
        <f>EXACT(Table2[[#This Row],[rate]],Table2[[#This Row],[Check]])</f>
        <v>1</v>
      </c>
      <c r="R4396" s="46"/>
      <c r="S4396" s="46" t="str">
        <f>IF(Table2[[#This Row],[SRO]]="EOU",VLOOKUP(Table2[[#This Row],[BE]],[2]GD.List!$C$3:$N$5014,12,0),IF(Table2[[#This Row],[SRO]]="Local","Polyester Staple Fibre","SRO 492"))</f>
        <v>Textile Coal</v>
      </c>
    </row>
    <row r="4397" spans="1:19" x14ac:dyDescent="0.25">
      <c r="A4397" s="120" t="s">
        <v>1477</v>
      </c>
      <c r="B4397" s="116" t="s">
        <v>3175</v>
      </c>
      <c r="C4397" s="165">
        <v>3715</v>
      </c>
      <c r="D4397" s="117">
        <v>2513.1</v>
      </c>
      <c r="E4397" s="147" t="s">
        <v>3176</v>
      </c>
      <c r="F4397" s="116" t="s">
        <v>3185</v>
      </c>
      <c r="G4397" s="471">
        <v>44862</v>
      </c>
      <c r="H4397" s="82">
        <v>37429475.189999998</v>
      </c>
      <c r="I4397" s="197">
        <v>0.04</v>
      </c>
      <c r="J4397" s="15">
        <v>492.9</v>
      </c>
      <c r="K4397" s="15">
        <v>12322.45</v>
      </c>
      <c r="L4397" s="15">
        <v>669094.42000000004</v>
      </c>
      <c r="M4397" s="66" t="str">
        <f>TEXT(Table2[[#This Row],[Gd.Dt]],"mmm-yy")</f>
        <v>Oct-22</v>
      </c>
      <c r="N4397" s="46" t="str">
        <f>MID(Table2[[#This Row],[BE]],6,2)</f>
        <v>IB</v>
      </c>
      <c r="O4397" s="46" t="str">
        <f>IF(Table2[[#This Row],[Type]]="IB","EOU",IF(Table2[[#This Row],[Type]]="MB","Local","492"))</f>
        <v>EOU</v>
      </c>
      <c r="P4397" s="46">
        <f>ROUND(Table2[[#This Row],[Cons]]/Table2[[#This Row],[Qty.]],5)</f>
        <v>0.04</v>
      </c>
      <c r="Q4397" s="46" t="b">
        <f>EXACT(Table2[[#This Row],[rate]],Table2[[#This Row],[Check]])</f>
        <v>1</v>
      </c>
      <c r="R4397" s="46"/>
      <c r="S4397" s="46" t="str">
        <f>IF(Table2[[#This Row],[SRO]]="EOU",VLOOKUP(Table2[[#This Row],[BE]],[2]GD.List!$C$3:$N$5014,12,0),IF(Table2[[#This Row],[SRO]]="Local","Polyester Staple Fibre","SRO 492"))</f>
        <v>Textile Chemical</v>
      </c>
    </row>
    <row r="4398" spans="1:19" x14ac:dyDescent="0.25">
      <c r="A4398" s="119" t="s">
        <v>2084</v>
      </c>
      <c r="B4398" s="116" t="s">
        <v>3188</v>
      </c>
      <c r="C4398" s="165">
        <v>2496</v>
      </c>
      <c r="D4398" s="117">
        <v>3402.42</v>
      </c>
      <c r="E4398" s="147" t="s">
        <v>3183</v>
      </c>
      <c r="F4398" s="116" t="s">
        <v>3184</v>
      </c>
      <c r="G4398" s="471">
        <v>44863</v>
      </c>
      <c r="H4398" s="82">
        <v>6701614.4500000002</v>
      </c>
      <c r="I4398" s="197">
        <v>0.04</v>
      </c>
      <c r="J4398" s="15">
        <v>171.32</v>
      </c>
      <c r="K4398" s="15">
        <v>4283</v>
      </c>
      <c r="L4398" s="15">
        <v>248207.94</v>
      </c>
      <c r="M4398" s="66" t="str">
        <f>TEXT(Table2[[#This Row],[Gd.Dt]],"mmm-yy")</f>
        <v>Oct-22</v>
      </c>
      <c r="N4398" s="46" t="str">
        <f>MID(Table2[[#This Row],[BE]],6,2)</f>
        <v>IB</v>
      </c>
      <c r="O4398" s="46" t="str">
        <f>IF(Table2[[#This Row],[Type]]="IB","EOU",IF(Table2[[#This Row],[Type]]="MB","Local","492"))</f>
        <v>EOU</v>
      </c>
      <c r="P4398" s="46">
        <f>ROUND(Table2[[#This Row],[Cons]]/Table2[[#This Row],[Qty.]],5)</f>
        <v>0.04</v>
      </c>
      <c r="Q4398" s="46" t="b">
        <f>EXACT(Table2[[#This Row],[rate]],Table2[[#This Row],[Check]])</f>
        <v>1</v>
      </c>
      <c r="R4398" s="46"/>
      <c r="S4398" s="46" t="str">
        <f>IF(Table2[[#This Row],[SRO]]="EOU",VLOOKUP(Table2[[#This Row],[BE]],[2]GD.List!$C$3:$N$5014,12,0),IF(Table2[[#This Row],[SRO]]="Local","Polyester Staple Fibre","SRO 492"))</f>
        <v>Textile Chemical</v>
      </c>
    </row>
    <row r="4399" spans="1:19" x14ac:dyDescent="0.25">
      <c r="A4399" s="120" t="s">
        <v>2084</v>
      </c>
      <c r="B4399" s="116" t="s">
        <v>3175</v>
      </c>
      <c r="C4399" s="165">
        <v>3715</v>
      </c>
      <c r="D4399" s="117">
        <v>3402.42</v>
      </c>
      <c r="E4399" s="147" t="s">
        <v>3176</v>
      </c>
      <c r="F4399" s="116" t="s">
        <v>3185</v>
      </c>
      <c r="G4399" s="471">
        <v>44862</v>
      </c>
      <c r="H4399" s="82">
        <v>37429475.189999998</v>
      </c>
      <c r="I4399" s="197">
        <v>0.04</v>
      </c>
      <c r="J4399" s="15">
        <v>492.9</v>
      </c>
      <c r="K4399" s="15">
        <v>12322.45</v>
      </c>
      <c r="L4399" s="15">
        <v>669094.42000000004</v>
      </c>
      <c r="M4399" s="66" t="str">
        <f>TEXT(Table2[[#This Row],[Gd.Dt]],"mmm-yy")</f>
        <v>Oct-22</v>
      </c>
      <c r="N4399" s="46" t="str">
        <f>MID(Table2[[#This Row],[BE]],6,2)</f>
        <v>IB</v>
      </c>
      <c r="O4399" s="46" t="str">
        <f>IF(Table2[[#This Row],[Type]]="IB","EOU",IF(Table2[[#This Row],[Type]]="MB","Local","492"))</f>
        <v>EOU</v>
      </c>
      <c r="P4399" s="46">
        <f>ROUND(Table2[[#This Row],[Cons]]/Table2[[#This Row],[Qty.]],5)</f>
        <v>0.04</v>
      </c>
      <c r="Q4399" s="46" t="b">
        <f>EXACT(Table2[[#This Row],[rate]],Table2[[#This Row],[Check]])</f>
        <v>1</v>
      </c>
      <c r="R4399" s="46"/>
      <c r="S4399" s="46" t="str">
        <f>IF(Table2[[#This Row],[SRO]]="EOU",VLOOKUP(Table2[[#This Row],[BE]],[2]GD.List!$C$3:$N$5014,12,0),IF(Table2[[#This Row],[SRO]]="Local","Polyester Staple Fibre","SRO 492"))</f>
        <v>Textile Chemical</v>
      </c>
    </row>
    <row r="4400" spans="1:19" x14ac:dyDescent="0.25">
      <c r="A4400" s="119" t="s">
        <v>2281</v>
      </c>
      <c r="B4400" s="116" t="s">
        <v>3174</v>
      </c>
      <c r="C4400" s="165">
        <v>23400</v>
      </c>
      <c r="D4400" s="117">
        <v>4821.1090000000004</v>
      </c>
      <c r="E4400" s="147" t="s">
        <v>3181</v>
      </c>
      <c r="F4400" s="116" t="s">
        <v>3186</v>
      </c>
      <c r="G4400" s="471">
        <v>44863</v>
      </c>
      <c r="H4400" s="82">
        <v>41436720</v>
      </c>
      <c r="I4400" s="197">
        <v>1</v>
      </c>
      <c r="J4400" s="15">
        <v>20000</v>
      </c>
      <c r="K4400" s="15">
        <v>20000</v>
      </c>
      <c r="L4400" s="15">
        <v>1397240.43</v>
      </c>
      <c r="M4400" s="66" t="str">
        <f>TEXT(Table2[[#This Row],[Gd.Dt]],"mmm-yy")</f>
        <v>Oct-22</v>
      </c>
      <c r="N4400" s="46" t="str">
        <f>MID(Table2[[#This Row],[BE]],6,2)</f>
        <v>TI</v>
      </c>
      <c r="O4400" s="46" t="str">
        <f>IF(Table2[[#This Row],[Type]]="IB","EOU",IF(Table2[[#This Row],[Type]]="MB","Local","492"))</f>
        <v>492</v>
      </c>
      <c r="P4400" s="46">
        <f>ROUND(Table2[[#This Row],[Cons]]/Table2[[#This Row],[Qty.]],5)</f>
        <v>1</v>
      </c>
      <c r="Q4400" s="46" t="b">
        <f>EXACT(Table2[[#This Row],[rate]],Table2[[#This Row],[Check]])</f>
        <v>1</v>
      </c>
      <c r="R4400" s="46"/>
      <c r="S4400" s="46" t="str">
        <f>IF(Table2[[#This Row],[SRO]]="EOU",VLOOKUP(Table2[[#This Row],[BE]],[2]GD.List!$C$3:$N$5014,12,0),IF(Table2[[#This Row],[SRO]]="Local","Polyester Staple Fibre","SRO 492"))</f>
        <v>SRO 492</v>
      </c>
    </row>
    <row r="4401" spans="1:19" x14ac:dyDescent="0.25">
      <c r="A4401" s="120" t="s">
        <v>2281</v>
      </c>
      <c r="B4401" s="116" t="s">
        <v>3173</v>
      </c>
      <c r="C4401" s="165">
        <v>22680</v>
      </c>
      <c r="D4401" s="117">
        <v>4821.1090000000004</v>
      </c>
      <c r="E4401" s="147" t="s">
        <v>3180</v>
      </c>
      <c r="F4401" s="116" t="s">
        <v>3187</v>
      </c>
      <c r="G4401" s="471">
        <v>44863</v>
      </c>
      <c r="H4401" s="82">
        <v>40161744</v>
      </c>
      <c r="I4401" s="197">
        <v>1</v>
      </c>
      <c r="J4401" s="15">
        <v>20000</v>
      </c>
      <c r="K4401" s="15">
        <v>20000</v>
      </c>
      <c r="L4401" s="15">
        <v>1702916.38</v>
      </c>
      <c r="M4401" s="66" t="str">
        <f>TEXT(Table2[[#This Row],[Gd.Dt]],"mmm-yy")</f>
        <v>Oct-22</v>
      </c>
      <c r="N4401" s="46" t="str">
        <f>MID(Table2[[#This Row],[BE]],6,2)</f>
        <v>TI</v>
      </c>
      <c r="O4401" s="46" t="str">
        <f>IF(Table2[[#This Row],[Type]]="IB","EOU",IF(Table2[[#This Row],[Type]]="MB","Local","492"))</f>
        <v>492</v>
      </c>
      <c r="P4401" s="46">
        <f>ROUND(Table2[[#This Row],[Cons]]/Table2[[#This Row],[Qty.]],5)</f>
        <v>1</v>
      </c>
      <c r="Q4401" s="46" t="b">
        <f>EXACT(Table2[[#This Row],[rate]],Table2[[#This Row],[Check]])</f>
        <v>1</v>
      </c>
      <c r="R4401" s="46"/>
      <c r="S4401" s="46" t="str">
        <f>IF(Table2[[#This Row],[SRO]]="EOU",VLOOKUP(Table2[[#This Row],[BE]],[2]GD.List!$C$3:$N$5014,12,0),IF(Table2[[#This Row],[SRO]]="Local","Polyester Staple Fibre","SRO 492"))</f>
        <v>SRO 492</v>
      </c>
    </row>
    <row r="4402" spans="1:19" x14ac:dyDescent="0.25">
      <c r="A4402" s="119" t="s">
        <v>2355</v>
      </c>
      <c r="B4402" s="116" t="s">
        <v>3174</v>
      </c>
      <c r="C4402" s="165">
        <v>23400</v>
      </c>
      <c r="D4402" s="117">
        <v>9606.1</v>
      </c>
      <c r="E4402" s="147" t="s">
        <v>3181</v>
      </c>
      <c r="F4402" s="116" t="s">
        <v>3186</v>
      </c>
      <c r="G4402" s="471">
        <v>44863</v>
      </c>
      <c r="H4402" s="82">
        <v>41436720</v>
      </c>
      <c r="I4402" s="197">
        <v>1</v>
      </c>
      <c r="J4402" s="15">
        <v>4</v>
      </c>
      <c r="K4402" s="15">
        <v>4</v>
      </c>
      <c r="L4402" s="15">
        <v>2681571.5</v>
      </c>
      <c r="M4402" s="66" t="str">
        <f>TEXT(Table2[[#This Row],[Gd.Dt]],"mmm-yy")</f>
        <v>Oct-22</v>
      </c>
      <c r="N4402" s="46" t="str">
        <f>MID(Table2[[#This Row],[BE]],6,2)</f>
        <v>TI</v>
      </c>
      <c r="O4402" s="46" t="str">
        <f>IF(Table2[[#This Row],[Type]]="IB","EOU",IF(Table2[[#This Row],[Type]]="MB","Local","492"))</f>
        <v>492</v>
      </c>
      <c r="P4402" s="46">
        <f>ROUND(Table2[[#This Row],[Cons]]/Table2[[#This Row],[Qty.]],5)</f>
        <v>1</v>
      </c>
      <c r="Q4402" s="46" t="b">
        <f>EXACT(Table2[[#This Row],[rate]],Table2[[#This Row],[Check]])</f>
        <v>1</v>
      </c>
      <c r="R4402" s="46"/>
      <c r="S4402" s="46" t="str">
        <f>IF(Table2[[#This Row],[SRO]]="EOU",VLOOKUP(Table2[[#This Row],[BE]],[2]GD.List!$C$3:$N$5014,12,0),IF(Table2[[#This Row],[SRO]]="Local","Polyester Staple Fibre","SRO 492"))</f>
        <v>SRO 492</v>
      </c>
    </row>
    <row r="4403" spans="1:19" x14ac:dyDescent="0.25">
      <c r="A4403" s="119" t="s">
        <v>2355</v>
      </c>
      <c r="B4403" s="116" t="s">
        <v>3173</v>
      </c>
      <c r="C4403" s="165">
        <v>22680</v>
      </c>
      <c r="D4403" s="117">
        <v>9606.1</v>
      </c>
      <c r="E4403" s="147" t="s">
        <v>3180</v>
      </c>
      <c r="F4403" s="116" t="s">
        <v>3187</v>
      </c>
      <c r="G4403" s="471">
        <v>44863</v>
      </c>
      <c r="H4403" s="82">
        <v>40161744</v>
      </c>
      <c r="I4403" s="197">
        <v>1</v>
      </c>
      <c r="J4403" s="15">
        <v>4</v>
      </c>
      <c r="K4403" s="15">
        <v>4</v>
      </c>
      <c r="L4403" s="15">
        <v>3268222.1</v>
      </c>
      <c r="M4403" s="66" t="str">
        <f>TEXT(Table2[[#This Row],[Gd.Dt]],"mmm-yy")</f>
        <v>Oct-22</v>
      </c>
      <c r="N4403" s="46" t="str">
        <f>MID(Table2[[#This Row],[BE]],6,2)</f>
        <v>TI</v>
      </c>
      <c r="O4403" s="46" t="str">
        <f>IF(Table2[[#This Row],[Type]]="IB","EOU",IF(Table2[[#This Row],[Type]]="MB","Local","492"))</f>
        <v>492</v>
      </c>
      <c r="P4403" s="46">
        <f>ROUND(Table2[[#This Row],[Cons]]/Table2[[#This Row],[Qty.]],5)</f>
        <v>1</v>
      </c>
      <c r="Q4403" s="46" t="b">
        <f>EXACT(Table2[[#This Row],[rate]],Table2[[#This Row],[Check]])</f>
        <v>1</v>
      </c>
      <c r="R4403" s="46"/>
      <c r="S4403" s="46" t="str">
        <f>IF(Table2[[#This Row],[SRO]]="EOU",VLOOKUP(Table2[[#This Row],[BE]],[2]GD.List!$C$3:$N$5014,12,0),IF(Table2[[#This Row],[SRO]]="Local","Polyester Staple Fibre","SRO 492"))</f>
        <v>SRO 492</v>
      </c>
    </row>
    <row r="4404" spans="1:19" x14ac:dyDescent="0.25">
      <c r="A4404" s="120" t="s">
        <v>2355</v>
      </c>
      <c r="B4404" s="116" t="s">
        <v>3175</v>
      </c>
      <c r="C4404" s="165">
        <v>3715</v>
      </c>
      <c r="D4404" s="117">
        <v>9606.1</v>
      </c>
      <c r="E4404" s="147" t="s">
        <v>3176</v>
      </c>
      <c r="F4404" s="116" t="s">
        <v>3185</v>
      </c>
      <c r="G4404" s="471">
        <v>44862</v>
      </c>
      <c r="H4404" s="82">
        <v>37429475.189999998</v>
      </c>
      <c r="I4404" s="197">
        <v>1</v>
      </c>
      <c r="J4404" s="15">
        <v>4</v>
      </c>
      <c r="K4404" s="15">
        <v>4</v>
      </c>
      <c r="L4404" s="15">
        <v>5429.86</v>
      </c>
      <c r="M4404" s="66" t="str">
        <f>TEXT(Table2[[#This Row],[Gd.Dt]],"mmm-yy")</f>
        <v>Oct-22</v>
      </c>
      <c r="N4404" s="46" t="str">
        <f>MID(Table2[[#This Row],[BE]],6,2)</f>
        <v>TI</v>
      </c>
      <c r="O4404" s="46" t="str">
        <f>IF(Table2[[#This Row],[Type]]="IB","EOU",IF(Table2[[#This Row],[Type]]="MB","Local","492"))</f>
        <v>492</v>
      </c>
      <c r="P4404" s="46">
        <f>ROUND(Table2[[#This Row],[Cons]]/Table2[[#This Row],[Qty.]],5)</f>
        <v>1</v>
      </c>
      <c r="Q4404" s="46" t="b">
        <f>EXACT(Table2[[#This Row],[rate]],Table2[[#This Row],[Check]])</f>
        <v>1</v>
      </c>
      <c r="R4404" s="46"/>
      <c r="S4404" s="46" t="str">
        <f>IF(Table2[[#This Row],[SRO]]="EOU",VLOOKUP(Table2[[#This Row],[BE]],[2]GD.List!$C$3:$N$5014,12,0),IF(Table2[[#This Row],[SRO]]="Local","Polyester Staple Fibre","SRO 492"))</f>
        <v>SRO 492</v>
      </c>
    </row>
    <row r="4405" spans="1:19" x14ac:dyDescent="0.25">
      <c r="A4405" s="119" t="s">
        <v>2904</v>
      </c>
      <c r="B4405" s="116" t="s">
        <v>3188</v>
      </c>
      <c r="C4405" s="165">
        <v>2496</v>
      </c>
      <c r="D4405" s="117">
        <v>4810.29</v>
      </c>
      <c r="E4405" s="147" t="s">
        <v>3183</v>
      </c>
      <c r="F4405" s="116" t="s">
        <v>3184</v>
      </c>
      <c r="G4405" s="471">
        <v>44863</v>
      </c>
      <c r="H4405" s="82">
        <v>6701614.4500000002</v>
      </c>
      <c r="I4405" s="197">
        <v>0.06</v>
      </c>
      <c r="J4405" s="15">
        <v>256.98</v>
      </c>
      <c r="K4405" s="15">
        <v>4283</v>
      </c>
      <c r="L4405" s="15">
        <v>372311.91</v>
      </c>
      <c r="M4405" s="66" t="str">
        <f>TEXT(Table2[[#This Row],[Gd.Dt]],"mmm-yy")</f>
        <v>Oct-22</v>
      </c>
      <c r="N4405" s="46" t="str">
        <f>MID(Table2[[#This Row],[BE]],6,2)</f>
        <v>IB</v>
      </c>
      <c r="O4405" s="46" t="str">
        <f>IF(Table2[[#This Row],[Type]]="IB","EOU",IF(Table2[[#This Row],[Type]]="MB","Local","492"))</f>
        <v>EOU</v>
      </c>
      <c r="P4405" s="46">
        <f>ROUND(Table2[[#This Row],[Cons]]/Table2[[#This Row],[Qty.]],5)</f>
        <v>0.06</v>
      </c>
      <c r="Q4405" s="46" t="b">
        <f>EXACT(Table2[[#This Row],[rate]],Table2[[#This Row],[Check]])</f>
        <v>1</v>
      </c>
      <c r="R4405" s="46"/>
      <c r="S4405" s="46" t="str">
        <f>IF(Table2[[#This Row],[SRO]]="EOU",VLOOKUP(Table2[[#This Row],[BE]],[2]GD.List!$C$3:$N$5014,12,0),IF(Table2[[#This Row],[SRO]]="Local","Polyester Staple Fibre","SRO 492"))</f>
        <v>Packing Material</v>
      </c>
    </row>
    <row r="4406" spans="1:19" x14ac:dyDescent="0.25">
      <c r="A4406" s="120" t="s">
        <v>2904</v>
      </c>
      <c r="B4406" s="116" t="s">
        <v>3175</v>
      </c>
      <c r="C4406" s="165">
        <v>3715</v>
      </c>
      <c r="D4406" s="117">
        <v>4810.29</v>
      </c>
      <c r="E4406" s="147" t="s">
        <v>3176</v>
      </c>
      <c r="F4406" s="116" t="s">
        <v>3185</v>
      </c>
      <c r="G4406" s="471">
        <v>44862</v>
      </c>
      <c r="H4406" s="82">
        <v>37429475.189999998</v>
      </c>
      <c r="I4406" s="197">
        <v>0.05</v>
      </c>
      <c r="J4406" s="15">
        <v>165.4</v>
      </c>
      <c r="K4406" s="15">
        <v>3308</v>
      </c>
      <c r="L4406" s="15">
        <v>117681.13</v>
      </c>
      <c r="M4406" s="66" t="str">
        <f>TEXT(Table2[[#This Row],[Gd.Dt]],"mmm-yy")</f>
        <v>Oct-22</v>
      </c>
      <c r="N4406" s="46" t="str">
        <f>MID(Table2[[#This Row],[BE]],6,2)</f>
        <v>IB</v>
      </c>
      <c r="O4406" s="46" t="str">
        <f>IF(Table2[[#This Row],[Type]]="IB","EOU",IF(Table2[[#This Row],[Type]]="MB","Local","492"))</f>
        <v>EOU</v>
      </c>
      <c r="P4406" s="46">
        <f>ROUND(Table2[[#This Row],[Cons]]/Table2[[#This Row],[Qty.]],5)</f>
        <v>0.05</v>
      </c>
      <c r="Q4406" s="46" t="b">
        <f>EXACT(Table2[[#This Row],[rate]],Table2[[#This Row],[Check]])</f>
        <v>1</v>
      </c>
      <c r="R4406" s="46"/>
      <c r="S4406" s="46" t="str">
        <f>IF(Table2[[#This Row],[SRO]]="EOU",VLOOKUP(Table2[[#This Row],[BE]],[2]GD.List!$C$3:$N$5014,12,0),IF(Table2[[#This Row],[SRO]]="Local","Polyester Staple Fibre","SRO 492"))</f>
        <v>Packing Material</v>
      </c>
    </row>
    <row r="4407" spans="1:19" x14ac:dyDescent="0.25">
      <c r="A4407" s="120" t="s">
        <v>2993</v>
      </c>
      <c r="B4407" s="116" t="s">
        <v>3175</v>
      </c>
      <c r="C4407" s="165">
        <v>3715</v>
      </c>
      <c r="D4407" s="117">
        <v>5402.33</v>
      </c>
      <c r="E4407" s="147" t="s">
        <v>3176</v>
      </c>
      <c r="F4407" s="116" t="s">
        <v>3185</v>
      </c>
      <c r="G4407" s="471">
        <v>44862</v>
      </c>
      <c r="H4407" s="82">
        <v>37429475.189999998</v>
      </c>
      <c r="I4407" s="197">
        <v>1.0101</v>
      </c>
      <c r="J4407" s="15">
        <v>5354.44</v>
      </c>
      <c r="K4407" s="15">
        <v>5300.9</v>
      </c>
      <c r="L4407" s="15">
        <v>5110011.1100000003</v>
      </c>
      <c r="M4407" s="66" t="str">
        <f>TEXT(Table2[[#This Row],[Gd.Dt]],"mmm-yy")</f>
        <v>Oct-22</v>
      </c>
      <c r="N4407" s="46" t="str">
        <f>MID(Table2[[#This Row],[BE]],6,2)</f>
        <v>IB</v>
      </c>
      <c r="O4407" s="46" t="str">
        <f>IF(Table2[[#This Row],[Type]]="IB","EOU",IF(Table2[[#This Row],[Type]]="MB","Local","492"))</f>
        <v>EOU</v>
      </c>
      <c r="P4407" s="46">
        <f>ROUND(Table2[[#This Row],[Cons]]/Table2[[#This Row],[Qty.]],5)</f>
        <v>1.0101</v>
      </c>
      <c r="Q4407" s="46" t="b">
        <f>EXACT(Table2[[#This Row],[rate]],Table2[[#This Row],[Check]])</f>
        <v>1</v>
      </c>
      <c r="R4407" s="46"/>
      <c r="S4407" s="46" t="str">
        <f>IF(Table2[[#This Row],[SRO]]="EOU",VLOOKUP(Table2[[#This Row],[BE]],[2]GD.List!$C$3:$N$5014,12,0),IF(Table2[[#This Row],[SRO]]="Local","Polyester Staple Fibre","SRO 492"))</f>
        <v>Polyester Yarn</v>
      </c>
    </row>
    <row r="4408" spans="1:19" x14ac:dyDescent="0.25">
      <c r="A4408" s="119" t="s">
        <v>3018</v>
      </c>
      <c r="B4408" s="116" t="s">
        <v>3188</v>
      </c>
      <c r="C4408" s="165">
        <v>2496</v>
      </c>
      <c r="D4408" s="117">
        <v>2847</v>
      </c>
      <c r="E4408" s="147" t="s">
        <v>3183</v>
      </c>
      <c r="F4408" s="116" t="s">
        <v>3184</v>
      </c>
      <c r="G4408" s="471">
        <v>44863</v>
      </c>
      <c r="H4408" s="82">
        <v>6701614.4500000002</v>
      </c>
      <c r="I4408" s="197">
        <v>0.03</v>
      </c>
      <c r="J4408" s="15">
        <v>128.49</v>
      </c>
      <c r="K4408" s="15">
        <v>4283</v>
      </c>
      <c r="L4408" s="15">
        <v>186155.96</v>
      </c>
      <c r="M4408" s="66" t="str">
        <f>TEXT(Table2[[#This Row],[Gd.Dt]],"mmm-yy")</f>
        <v>Oct-22</v>
      </c>
      <c r="N4408" s="46" t="str">
        <f>MID(Table2[[#This Row],[BE]],6,2)</f>
        <v>IB</v>
      </c>
      <c r="O4408" s="46" t="str">
        <f>IF(Table2[[#This Row],[Type]]="IB","EOU",IF(Table2[[#This Row],[Type]]="MB","Local","492"))</f>
        <v>EOU</v>
      </c>
      <c r="P4408" s="46">
        <f>ROUND(Table2[[#This Row],[Cons]]/Table2[[#This Row],[Qty.]],5)</f>
        <v>0.03</v>
      </c>
      <c r="Q4408" s="46" t="b">
        <f>EXACT(Table2[[#This Row],[rate]],Table2[[#This Row],[Check]])</f>
        <v>1</v>
      </c>
      <c r="R4408" s="46"/>
      <c r="S4408" s="46" t="str">
        <f>IF(Table2[[#This Row],[SRO]]="EOU",VLOOKUP(Table2[[#This Row],[BE]],[2]GD.List!$C$3:$N$5014,12,0),IF(Table2[[#This Row],[SRO]]="Local","Polyester Staple Fibre","SRO 492"))</f>
        <v>Textile Chemical</v>
      </c>
    </row>
    <row r="4409" spans="1:19" x14ac:dyDescent="0.25">
      <c r="A4409" s="120" t="s">
        <v>3018</v>
      </c>
      <c r="B4409" s="116" t="s">
        <v>3175</v>
      </c>
      <c r="C4409" s="165">
        <v>3715</v>
      </c>
      <c r="D4409" s="117">
        <v>2847</v>
      </c>
      <c r="E4409" s="147" t="s">
        <v>3176</v>
      </c>
      <c r="F4409" s="116" t="s">
        <v>3185</v>
      </c>
      <c r="G4409" s="471">
        <v>44862</v>
      </c>
      <c r="H4409" s="82">
        <v>37429475.189999998</v>
      </c>
      <c r="I4409" s="197">
        <v>0.03</v>
      </c>
      <c r="J4409" s="15">
        <v>468.91</v>
      </c>
      <c r="K4409" s="15">
        <v>15630.45</v>
      </c>
      <c r="L4409" s="15">
        <v>572422.69999999995</v>
      </c>
      <c r="M4409" s="66" t="str">
        <f>TEXT(Table2[[#This Row],[Gd.Dt]],"mmm-yy")</f>
        <v>Oct-22</v>
      </c>
      <c r="N4409" s="46" t="str">
        <f>MID(Table2[[#This Row],[BE]],6,2)</f>
        <v>IB</v>
      </c>
      <c r="O4409" s="46" t="str">
        <f>IF(Table2[[#This Row],[Type]]="IB","EOU",IF(Table2[[#This Row],[Type]]="MB","Local","492"))</f>
        <v>EOU</v>
      </c>
      <c r="P4409" s="46">
        <f>ROUND(Table2[[#This Row],[Cons]]/Table2[[#This Row],[Qty.]],5)</f>
        <v>0.03</v>
      </c>
      <c r="Q4409" s="46" t="b">
        <f>EXACT(Table2[[#This Row],[rate]],Table2[[#This Row],[Check]])</f>
        <v>1</v>
      </c>
      <c r="R4409" s="46"/>
      <c r="S4409" s="46" t="str">
        <f>IF(Table2[[#This Row],[SRO]]="EOU",VLOOKUP(Table2[[#This Row],[BE]],[2]GD.List!$C$3:$N$5014,12,0),IF(Table2[[#This Row],[SRO]]="Local","Polyester Staple Fibre","SRO 492"))</f>
        <v>Textile Chemical</v>
      </c>
    </row>
    <row r="4410" spans="1:19" x14ac:dyDescent="0.25">
      <c r="A4410" s="120" t="s">
        <v>3056</v>
      </c>
      <c r="B4410" s="116" t="s">
        <v>3188</v>
      </c>
      <c r="C4410" s="165">
        <v>2496</v>
      </c>
      <c r="D4410" s="117">
        <v>3204.16</v>
      </c>
      <c r="E4410" s="147" t="s">
        <v>3183</v>
      </c>
      <c r="F4410" s="116" t="s">
        <v>3184</v>
      </c>
      <c r="G4410" s="471">
        <v>44863</v>
      </c>
      <c r="H4410" s="82">
        <v>6701614.4500000002</v>
      </c>
      <c r="I4410" s="197">
        <v>7.0000000000000007E-2</v>
      </c>
      <c r="J4410" s="15">
        <v>299.81</v>
      </c>
      <c r="K4410" s="15">
        <v>4283</v>
      </c>
      <c r="L4410" s="15">
        <v>434363.9</v>
      </c>
      <c r="M4410" s="66" t="str">
        <f>TEXT(Table2[[#This Row],[Gd.Dt]],"mmm-yy")</f>
        <v>Oct-22</v>
      </c>
      <c r="N4410" s="46" t="str">
        <f>MID(Table2[[#This Row],[BE]],6,2)</f>
        <v>IB</v>
      </c>
      <c r="O4410" s="46" t="str">
        <f>IF(Table2[[#This Row],[Type]]="IB","EOU",IF(Table2[[#This Row],[Type]]="MB","Local","492"))</f>
        <v>EOU</v>
      </c>
      <c r="P4410" s="46">
        <f>ROUND(Table2[[#This Row],[Cons]]/Table2[[#This Row],[Qty.]],5)</f>
        <v>7.0000000000000007E-2</v>
      </c>
      <c r="Q4410" s="46" t="b">
        <f>EXACT(Table2[[#This Row],[rate]],Table2[[#This Row],[Check]])</f>
        <v>1</v>
      </c>
      <c r="R4410" s="46"/>
      <c r="S4410" s="46" t="str">
        <f>IF(Table2[[#This Row],[SRO]]="EOU",VLOOKUP(Table2[[#This Row],[BE]],[2]GD.List!$C$3:$N$5014,12,0),IF(Table2[[#This Row],[SRO]]="Local","Polyester Staple Fibre","SRO 492"))</f>
        <v>Textile Dyes</v>
      </c>
    </row>
    <row r="4411" spans="1:19" x14ac:dyDescent="0.25">
      <c r="A4411" s="119" t="s">
        <v>3058</v>
      </c>
      <c r="B4411" s="116" t="s">
        <v>3188</v>
      </c>
      <c r="C4411" s="165">
        <v>2496</v>
      </c>
      <c r="D4411" s="117">
        <v>2915.11</v>
      </c>
      <c r="E4411" s="147" t="s">
        <v>3183</v>
      </c>
      <c r="F4411" s="116" t="s">
        <v>3184</v>
      </c>
      <c r="G4411" s="471">
        <v>44863</v>
      </c>
      <c r="H4411" s="82">
        <v>6701614.4500000002</v>
      </c>
      <c r="I4411" s="197">
        <v>0.04</v>
      </c>
      <c r="J4411" s="15">
        <v>171.32</v>
      </c>
      <c r="K4411" s="15">
        <v>4283</v>
      </c>
      <c r="L4411" s="15">
        <v>248207.94</v>
      </c>
      <c r="M4411" s="66" t="str">
        <f>TEXT(Table2[[#This Row],[Gd.Dt]],"mmm-yy")</f>
        <v>Oct-22</v>
      </c>
      <c r="N4411" s="46" t="str">
        <f>MID(Table2[[#This Row],[BE]],6,2)</f>
        <v>IB</v>
      </c>
      <c r="O4411" s="46" t="str">
        <f>IF(Table2[[#This Row],[Type]]="IB","EOU",IF(Table2[[#This Row],[Type]]="MB","Local","492"))</f>
        <v>EOU</v>
      </c>
      <c r="P4411" s="46">
        <f>ROUND(Table2[[#This Row],[Cons]]/Table2[[#This Row],[Qty.]],5)</f>
        <v>0.04</v>
      </c>
      <c r="Q4411" s="46" t="b">
        <f>EXACT(Table2[[#This Row],[rate]],Table2[[#This Row],[Check]])</f>
        <v>1</v>
      </c>
      <c r="R4411" s="46"/>
      <c r="S4411" s="46" t="str">
        <f>IF(Table2[[#This Row],[SRO]]="EOU",VLOOKUP(Table2[[#This Row],[BE]],[2]GD.List!$C$3:$N$5014,12,0),IF(Table2[[#This Row],[SRO]]="Local","Polyester Staple Fibre","SRO 492"))</f>
        <v>Textile Chemical</v>
      </c>
    </row>
    <row r="4412" spans="1:19" x14ac:dyDescent="0.25">
      <c r="A4412" s="120" t="s">
        <v>3058</v>
      </c>
      <c r="B4412" s="116" t="s">
        <v>3175</v>
      </c>
      <c r="C4412" s="165">
        <v>3715</v>
      </c>
      <c r="D4412" s="117">
        <v>2915.11</v>
      </c>
      <c r="E4412" s="147" t="s">
        <v>3176</v>
      </c>
      <c r="F4412" s="116" t="s">
        <v>3185</v>
      </c>
      <c r="G4412" s="471">
        <v>44862</v>
      </c>
      <c r="H4412" s="82">
        <v>37429475.189999998</v>
      </c>
      <c r="I4412" s="197">
        <v>0.04</v>
      </c>
      <c r="J4412" s="15">
        <v>625.22</v>
      </c>
      <c r="K4412" s="15">
        <v>15630.45</v>
      </c>
      <c r="L4412" s="15">
        <v>763239.33000000007</v>
      </c>
      <c r="M4412" s="66" t="str">
        <f>TEXT(Table2[[#This Row],[Gd.Dt]],"mmm-yy")</f>
        <v>Oct-22</v>
      </c>
      <c r="N4412" s="46" t="str">
        <f>MID(Table2[[#This Row],[BE]],6,2)</f>
        <v>IB</v>
      </c>
      <c r="O4412" s="46" t="str">
        <f>IF(Table2[[#This Row],[Type]]="IB","EOU",IF(Table2[[#This Row],[Type]]="MB","Local","492"))</f>
        <v>EOU</v>
      </c>
      <c r="P4412" s="46">
        <f>ROUND(Table2[[#This Row],[Cons]]/Table2[[#This Row],[Qty.]],5)</f>
        <v>0.04</v>
      </c>
      <c r="Q4412" s="46" t="b">
        <f>EXACT(Table2[[#This Row],[rate]],Table2[[#This Row],[Check]])</f>
        <v>1</v>
      </c>
      <c r="R4412" s="46"/>
      <c r="S4412" s="46" t="str">
        <f>IF(Table2[[#This Row],[SRO]]="EOU",VLOOKUP(Table2[[#This Row],[BE]],[2]GD.List!$C$3:$N$5014,12,0),IF(Table2[[#This Row],[SRO]]="Local","Polyester Staple Fibre","SRO 492"))</f>
        <v>Textile Chemical</v>
      </c>
    </row>
    <row r="4413" spans="1:19" x14ac:dyDescent="0.25">
      <c r="A4413" s="119" t="s">
        <v>3084</v>
      </c>
      <c r="B4413" s="116" t="s">
        <v>3188</v>
      </c>
      <c r="C4413" s="165">
        <v>2496</v>
      </c>
      <c r="D4413" s="117">
        <v>2832.1089999999999</v>
      </c>
      <c r="E4413" s="147" t="s">
        <v>3183</v>
      </c>
      <c r="F4413" s="116" t="s">
        <v>3184</v>
      </c>
      <c r="G4413" s="471">
        <v>44863</v>
      </c>
      <c r="H4413" s="82">
        <v>6701614.4500000002</v>
      </c>
      <c r="I4413" s="197">
        <v>0.04</v>
      </c>
      <c r="J4413" s="15">
        <v>171.32</v>
      </c>
      <c r="K4413" s="15">
        <v>4283</v>
      </c>
      <c r="L4413" s="15">
        <v>248207.94</v>
      </c>
      <c r="M4413" s="66" t="str">
        <f>TEXT(Table2[[#This Row],[Gd.Dt]],"mmm-yy")</f>
        <v>Oct-22</v>
      </c>
      <c r="N4413" s="46" t="str">
        <f>MID(Table2[[#This Row],[BE]],6,2)</f>
        <v>IB</v>
      </c>
      <c r="O4413" s="46" t="str">
        <f>IF(Table2[[#This Row],[Type]]="IB","EOU",IF(Table2[[#This Row],[Type]]="MB","Local","492"))</f>
        <v>EOU</v>
      </c>
      <c r="P4413" s="46">
        <f>ROUND(Table2[[#This Row],[Cons]]/Table2[[#This Row],[Qty.]],5)</f>
        <v>0.04</v>
      </c>
      <c r="Q4413" s="46" t="b">
        <f>EXACT(Table2[[#This Row],[rate]],Table2[[#This Row],[Check]])</f>
        <v>1</v>
      </c>
      <c r="R4413" s="46"/>
      <c r="S4413" s="46" t="str">
        <f>IF(Table2[[#This Row],[SRO]]="EOU",VLOOKUP(Table2[[#This Row],[BE]],[2]GD.List!$C$3:$N$5014,12,0),IF(Table2[[#This Row],[SRO]]="Local","Polyester Staple Fibre","SRO 492"))</f>
        <v>Textile Chemical</v>
      </c>
    </row>
    <row r="4414" spans="1:19" x14ac:dyDescent="0.25">
      <c r="A4414" s="120" t="s">
        <v>3084</v>
      </c>
      <c r="B4414" s="116" t="s">
        <v>3175</v>
      </c>
      <c r="C4414" s="165">
        <v>3715</v>
      </c>
      <c r="D4414" s="117">
        <v>2832.1089999999999</v>
      </c>
      <c r="E4414" s="147" t="s">
        <v>3176</v>
      </c>
      <c r="F4414" s="116" t="s">
        <v>3185</v>
      </c>
      <c r="G4414" s="471">
        <v>44862</v>
      </c>
      <c r="H4414" s="82">
        <v>37429475.189999998</v>
      </c>
      <c r="I4414" s="197">
        <v>0.04</v>
      </c>
      <c r="J4414" s="15">
        <v>132.32</v>
      </c>
      <c r="K4414" s="15">
        <v>3308</v>
      </c>
      <c r="L4414" s="15">
        <v>94144.91</v>
      </c>
      <c r="M4414" s="66" t="str">
        <f>TEXT(Table2[[#This Row],[Gd.Dt]],"mmm-yy")</f>
        <v>Oct-22</v>
      </c>
      <c r="N4414" s="46" t="str">
        <f>MID(Table2[[#This Row],[BE]],6,2)</f>
        <v>IB</v>
      </c>
      <c r="O4414" s="46" t="str">
        <f>IF(Table2[[#This Row],[Type]]="IB","EOU",IF(Table2[[#This Row],[Type]]="MB","Local","492"))</f>
        <v>EOU</v>
      </c>
      <c r="P4414" s="46">
        <f>ROUND(Table2[[#This Row],[Cons]]/Table2[[#This Row],[Qty.]],5)</f>
        <v>0.04</v>
      </c>
      <c r="Q4414" s="46" t="b">
        <f>EXACT(Table2[[#This Row],[rate]],Table2[[#This Row],[Check]])</f>
        <v>1</v>
      </c>
      <c r="R4414" s="46"/>
      <c r="S4414" s="46" t="str">
        <f>IF(Table2[[#This Row],[SRO]]="EOU",VLOOKUP(Table2[[#This Row],[BE]],[2]GD.List!$C$3:$N$5014,12,0),IF(Table2[[#This Row],[SRO]]="Local","Polyester Staple Fibre","SRO 492"))</f>
        <v>Textile Chemical</v>
      </c>
    </row>
    <row r="4415" spans="1:19" x14ac:dyDescent="0.25">
      <c r="A4415" s="119" t="s">
        <v>3125</v>
      </c>
      <c r="B4415" s="116" t="s">
        <v>3174</v>
      </c>
      <c r="C4415" s="165">
        <v>23400</v>
      </c>
      <c r="D4415" s="117">
        <v>9607.11</v>
      </c>
      <c r="E4415" s="147" t="s">
        <v>3181</v>
      </c>
      <c r="F4415" s="116" t="s">
        <v>3186</v>
      </c>
      <c r="G4415" s="471">
        <v>44863</v>
      </c>
      <c r="H4415" s="82">
        <v>41436720</v>
      </c>
      <c r="I4415" s="197">
        <v>1</v>
      </c>
      <c r="J4415" s="15">
        <v>140</v>
      </c>
      <c r="K4415" s="15">
        <v>140</v>
      </c>
      <c r="L4415" s="15">
        <v>16651292.460000001</v>
      </c>
      <c r="M4415" s="66" t="str">
        <f>TEXT(Table2[[#This Row],[Gd.Dt]],"mmm-yy")</f>
        <v>Oct-22</v>
      </c>
      <c r="N4415" s="46" t="str">
        <f>MID(Table2[[#This Row],[BE]],6,2)</f>
        <v>EP</v>
      </c>
      <c r="O4415" s="46" t="str">
        <f>IF(Table2[[#This Row],[Type]]="IB","EOU",IF(Table2[[#This Row],[Type]]="MB","Local","492"))</f>
        <v>492</v>
      </c>
      <c r="P4415" s="46">
        <f>ROUND(Table2[[#This Row],[Cons]]/Table2[[#This Row],[Qty.]],5)</f>
        <v>1</v>
      </c>
      <c r="Q4415" s="46" t="b">
        <f>EXACT(Table2[[#This Row],[rate]],Table2[[#This Row],[Check]])</f>
        <v>1</v>
      </c>
      <c r="R4415" s="46"/>
      <c r="S4415" s="46" t="str">
        <f>IF(Table2[[#This Row],[SRO]]="EOU",VLOOKUP(Table2[[#This Row],[BE]],[2]GD.List!$C$3:$N$5014,12,0),IF(Table2[[#This Row],[SRO]]="Local","Polyester Staple Fibre","SRO 492"))</f>
        <v>SRO 492</v>
      </c>
    </row>
    <row r="4416" spans="1:19" x14ac:dyDescent="0.25">
      <c r="A4416" s="120" t="s">
        <v>3125</v>
      </c>
      <c r="B4416" s="116" t="s">
        <v>3173</v>
      </c>
      <c r="C4416" s="165">
        <v>22680</v>
      </c>
      <c r="D4416" s="117">
        <v>9607.11</v>
      </c>
      <c r="E4416" s="147" t="s">
        <v>3180</v>
      </c>
      <c r="F4416" s="116" t="s">
        <v>3187</v>
      </c>
      <c r="G4416" s="471">
        <v>44863</v>
      </c>
      <c r="H4416" s="82">
        <v>40161744</v>
      </c>
      <c r="I4416" s="197">
        <v>1</v>
      </c>
      <c r="J4416" s="15">
        <v>135</v>
      </c>
      <c r="K4416" s="15">
        <v>135</v>
      </c>
      <c r="L4416" s="15">
        <v>19569325.780000001</v>
      </c>
      <c r="M4416" s="66" t="str">
        <f>TEXT(Table2[[#This Row],[Gd.Dt]],"mmm-yy")</f>
        <v>Oct-22</v>
      </c>
      <c r="N4416" s="46" t="str">
        <f>MID(Table2[[#This Row],[BE]],6,2)</f>
        <v>EP</v>
      </c>
      <c r="O4416" s="46" t="str">
        <f>IF(Table2[[#This Row],[Type]]="IB","EOU",IF(Table2[[#This Row],[Type]]="MB","Local","492"))</f>
        <v>492</v>
      </c>
      <c r="P4416" s="46">
        <f>ROUND(Table2[[#This Row],[Cons]]/Table2[[#This Row],[Qty.]],5)</f>
        <v>1</v>
      </c>
      <c r="Q4416" s="46" t="b">
        <f>EXACT(Table2[[#This Row],[rate]],Table2[[#This Row],[Check]])</f>
        <v>1</v>
      </c>
      <c r="R4416" s="46"/>
      <c r="S4416" s="46" t="str">
        <f>IF(Table2[[#This Row],[SRO]]="EOU",VLOOKUP(Table2[[#This Row],[BE]],[2]GD.List!$C$3:$N$5014,12,0),IF(Table2[[#This Row],[SRO]]="Local","Polyester Staple Fibre","SRO 492"))</f>
        <v>SRO 492</v>
      </c>
    </row>
    <row r="4417" spans="1:19" x14ac:dyDescent="0.25">
      <c r="A4417" s="120" t="s">
        <v>3131</v>
      </c>
      <c r="B4417" s="116" t="s">
        <v>3174</v>
      </c>
      <c r="C4417" s="165">
        <v>23400</v>
      </c>
      <c r="D4417" s="117">
        <v>5807.1030000000001</v>
      </c>
      <c r="E4417" s="147" t="s">
        <v>3181</v>
      </c>
      <c r="F4417" s="116" t="s">
        <v>3186</v>
      </c>
      <c r="G4417" s="471">
        <v>44863</v>
      </c>
      <c r="H4417" s="82">
        <v>41436720</v>
      </c>
      <c r="I4417" s="197">
        <v>1</v>
      </c>
      <c r="J4417" s="15">
        <v>200</v>
      </c>
      <c r="K4417" s="15">
        <v>200</v>
      </c>
      <c r="L4417" s="15">
        <v>15754929.74</v>
      </c>
      <c r="M4417" s="66" t="str">
        <f>TEXT(Table2[[#This Row],[Gd.Dt]],"mmm-yy")</f>
        <v>Oct-22</v>
      </c>
      <c r="N4417" s="46" t="str">
        <f>MID(Table2[[#This Row],[BE]],6,2)</f>
        <v>TI</v>
      </c>
      <c r="O4417" s="46" t="str">
        <f>IF(Table2[[#This Row],[Type]]="IB","EOU",IF(Table2[[#This Row],[Type]]="MB","Local","492"))</f>
        <v>492</v>
      </c>
      <c r="P4417" s="46">
        <f>ROUND(Table2[[#This Row],[Cons]]/Table2[[#This Row],[Qty.]],5)</f>
        <v>1</v>
      </c>
      <c r="Q4417" s="46" t="b">
        <f>EXACT(Table2[[#This Row],[rate]],Table2[[#This Row],[Check]])</f>
        <v>1</v>
      </c>
      <c r="R4417" s="46"/>
      <c r="S4417" s="46" t="str">
        <f>IF(Table2[[#This Row],[SRO]]="EOU",VLOOKUP(Table2[[#This Row],[BE]],[2]GD.List!$C$3:$N$5014,12,0),IF(Table2[[#This Row],[SRO]]="Local","Polyester Staple Fibre","SRO 492"))</f>
        <v>SRO 492</v>
      </c>
    </row>
    <row r="4418" spans="1:19" x14ac:dyDescent="0.25">
      <c r="A4418" s="119" t="s">
        <v>3161</v>
      </c>
      <c r="B4418" s="116" t="s">
        <v>3174</v>
      </c>
      <c r="C4418" s="165">
        <v>23400</v>
      </c>
      <c r="D4418" s="117">
        <v>9607.2000000000007</v>
      </c>
      <c r="E4418" s="147" t="s">
        <v>3181</v>
      </c>
      <c r="F4418" s="116" t="s">
        <v>3186</v>
      </c>
      <c r="G4418" s="471">
        <v>44863</v>
      </c>
      <c r="H4418" s="82">
        <v>41436720</v>
      </c>
      <c r="I4418" s="197">
        <v>1</v>
      </c>
      <c r="J4418" s="15">
        <v>25</v>
      </c>
      <c r="K4418" s="15">
        <v>25</v>
      </c>
      <c r="L4418" s="15">
        <v>3124719.47</v>
      </c>
      <c r="M4418" s="66" t="str">
        <f>TEXT(Table2[[#This Row],[Gd.Dt]],"mmm-yy")</f>
        <v>Oct-22</v>
      </c>
      <c r="N4418" s="46" t="str">
        <f>MID(Table2[[#This Row],[BE]],6,2)</f>
        <v>TI</v>
      </c>
      <c r="O4418" s="46" t="str">
        <f>IF(Table2[[#This Row],[Type]]="IB","EOU",IF(Table2[[#This Row],[Type]]="MB","Local","492"))</f>
        <v>492</v>
      </c>
      <c r="P4418" s="46">
        <f>ROUND(Table2[[#This Row],[Cons]]/Table2[[#This Row],[Qty.]],5)</f>
        <v>1</v>
      </c>
      <c r="Q4418" s="46" t="b">
        <f>EXACT(Table2[[#This Row],[rate]],Table2[[#This Row],[Check]])</f>
        <v>1</v>
      </c>
      <c r="R4418" s="46"/>
      <c r="S4418" s="46" t="str">
        <f>IF(Table2[[#This Row],[SRO]]="EOU",VLOOKUP(Table2[[#This Row],[BE]],[2]GD.List!$C$3:$N$5014,12,0),IF(Table2[[#This Row],[SRO]]="Local","Polyester Staple Fibre","SRO 492"))</f>
        <v>SRO 492</v>
      </c>
    </row>
    <row r="4419" spans="1:19" x14ac:dyDescent="0.25">
      <c r="A4419" s="120" t="s">
        <v>3161</v>
      </c>
      <c r="B4419" s="116" t="s">
        <v>3173</v>
      </c>
      <c r="C4419" s="165">
        <v>22680</v>
      </c>
      <c r="D4419" s="117">
        <v>9607.2000000000007</v>
      </c>
      <c r="E4419" s="147" t="s">
        <v>3180</v>
      </c>
      <c r="F4419" s="116" t="s">
        <v>3187</v>
      </c>
      <c r="G4419" s="471">
        <v>44863</v>
      </c>
      <c r="H4419" s="82">
        <v>40161744</v>
      </c>
      <c r="I4419" s="197">
        <v>1</v>
      </c>
      <c r="J4419" s="15">
        <v>26</v>
      </c>
      <c r="K4419" s="15">
        <v>26</v>
      </c>
      <c r="L4419" s="15">
        <v>3960650.8</v>
      </c>
      <c r="M4419" s="66" t="str">
        <f>TEXT(Table2[[#This Row],[Gd.Dt]],"mmm-yy")</f>
        <v>Oct-22</v>
      </c>
      <c r="N4419" s="46" t="str">
        <f>MID(Table2[[#This Row],[BE]],6,2)</f>
        <v>TI</v>
      </c>
      <c r="O4419" s="46" t="str">
        <f>IF(Table2[[#This Row],[Type]]="IB","EOU",IF(Table2[[#This Row],[Type]]="MB","Local","492"))</f>
        <v>492</v>
      </c>
      <c r="P4419" s="46">
        <f>ROUND(Table2[[#This Row],[Cons]]/Table2[[#This Row],[Qty.]],5)</f>
        <v>1</v>
      </c>
      <c r="Q4419" s="46" t="b">
        <f>EXACT(Table2[[#This Row],[rate]],Table2[[#This Row],[Check]])</f>
        <v>1</v>
      </c>
      <c r="R4419" s="46"/>
      <c r="S4419" s="46" t="str">
        <f>IF(Table2[[#This Row],[SRO]]="EOU",VLOOKUP(Table2[[#This Row],[BE]],[2]GD.List!$C$3:$N$5014,12,0),IF(Table2[[#This Row],[SRO]]="Local","Polyester Staple Fibre","SRO 492"))</f>
        <v>SRO 492</v>
      </c>
    </row>
    <row r="4420" spans="1:19" x14ac:dyDescent="0.25">
      <c r="A4420" s="120" t="s">
        <v>3163</v>
      </c>
      <c r="B4420" s="116" t="s">
        <v>3173</v>
      </c>
      <c r="C4420" s="165">
        <v>22680</v>
      </c>
      <c r="D4420" s="117">
        <v>9606.2099999999991</v>
      </c>
      <c r="E4420" s="147" t="s">
        <v>3180</v>
      </c>
      <c r="F4420" s="116" t="s">
        <v>3187</v>
      </c>
      <c r="G4420" s="471">
        <v>44863</v>
      </c>
      <c r="H4420" s="82">
        <v>40161744</v>
      </c>
      <c r="I4420" s="197">
        <v>1</v>
      </c>
      <c r="J4420" s="15">
        <v>40</v>
      </c>
      <c r="K4420" s="15">
        <v>40</v>
      </c>
      <c r="L4420" s="15">
        <v>5804015.7000000002</v>
      </c>
      <c r="M4420" s="66" t="str">
        <f>TEXT(Table2[[#This Row],[Gd.Dt]],"mmm-yy")</f>
        <v>Oct-22</v>
      </c>
      <c r="N4420" s="46" t="str">
        <f>MID(Table2[[#This Row],[BE]],6,2)</f>
        <v>TI</v>
      </c>
      <c r="O4420" s="46" t="str">
        <f>IF(Table2[[#This Row],[Type]]="IB","EOU",IF(Table2[[#This Row],[Type]]="MB","Local","492"))</f>
        <v>492</v>
      </c>
      <c r="P4420" s="46">
        <f>ROUND(Table2[[#This Row],[Cons]]/Table2[[#This Row],[Qty.]],5)</f>
        <v>1</v>
      </c>
      <c r="Q4420" s="46" t="b">
        <f>EXACT(Table2[[#This Row],[rate]],Table2[[#This Row],[Check]])</f>
        <v>1</v>
      </c>
      <c r="R4420" s="46"/>
      <c r="S4420" s="46" t="str">
        <f>IF(Table2[[#This Row],[SRO]]="EOU",VLOOKUP(Table2[[#This Row],[BE]],[2]GD.List!$C$3:$N$5014,12,0),IF(Table2[[#This Row],[SRO]]="Local","Polyester Staple Fibre","SRO 492"))</f>
        <v>SRO 492</v>
      </c>
    </row>
    <row r="4421" spans="1:19" x14ac:dyDescent="0.25">
      <c r="A4421" s="120" t="s">
        <v>3177</v>
      </c>
      <c r="B4421" s="116" t="s">
        <v>3175</v>
      </c>
      <c r="C4421" s="165">
        <v>3715</v>
      </c>
      <c r="D4421" s="117">
        <v>5402.33</v>
      </c>
      <c r="E4421" s="147" t="s">
        <v>3176</v>
      </c>
      <c r="F4421" s="116" t="s">
        <v>3185</v>
      </c>
      <c r="G4421" s="471">
        <v>44862</v>
      </c>
      <c r="H4421" s="82">
        <v>37429475.189999998</v>
      </c>
      <c r="I4421" s="197">
        <v>1.0101</v>
      </c>
      <c r="J4421" s="15">
        <v>6512.88</v>
      </c>
      <c r="K4421" s="15">
        <v>6447.76</v>
      </c>
      <c r="L4421" s="15">
        <v>8841005.5600000005</v>
      </c>
      <c r="M4421" s="66" t="str">
        <f>TEXT(Table2[[#This Row],[Gd.Dt]],"mmm-yy")</f>
        <v>Oct-22</v>
      </c>
      <c r="N4421" s="46" t="str">
        <f>MID(Table2[[#This Row],[BE]],6,2)</f>
        <v>IB</v>
      </c>
      <c r="O4421" s="46" t="str">
        <f>IF(Table2[[#This Row],[Type]]="IB","EOU",IF(Table2[[#This Row],[Type]]="MB","Local","492"))</f>
        <v>EOU</v>
      </c>
      <c r="P4421" s="46">
        <f>ROUND(Table2[[#This Row],[Cons]]/Table2[[#This Row],[Qty.]],5)</f>
        <v>1.0101</v>
      </c>
      <c r="Q4421" s="46" t="b">
        <f>EXACT(Table2[[#This Row],[rate]],Table2[[#This Row],[Check]])</f>
        <v>1</v>
      </c>
      <c r="R4421" s="46"/>
      <c r="S4421" s="46" t="str">
        <f>IF(Table2[[#This Row],[SRO]]="EOU",VLOOKUP(Table2[[#This Row],[BE]],[2]GD.List!$C$3:$N$5014,12,0),IF(Table2[[#This Row],[SRO]]="Local","Polyester Staple Fibre","SRO 492"))</f>
        <v>Polyester Yarn</v>
      </c>
    </row>
    <row r="4422" spans="1:19" x14ac:dyDescent="0.25">
      <c r="A4422" s="120" t="s">
        <v>3178</v>
      </c>
      <c r="B4422" s="116" t="s">
        <v>3175</v>
      </c>
      <c r="C4422" s="165">
        <v>3715</v>
      </c>
      <c r="D4422" s="117">
        <v>5402.33</v>
      </c>
      <c r="E4422" s="147" t="s">
        <v>3176</v>
      </c>
      <c r="F4422" s="116" t="s">
        <v>3185</v>
      </c>
      <c r="G4422" s="471">
        <v>44862</v>
      </c>
      <c r="H4422" s="82">
        <v>37429475.189999998</v>
      </c>
      <c r="I4422" s="197">
        <v>1.0101</v>
      </c>
      <c r="J4422" s="15">
        <v>3921</v>
      </c>
      <c r="K4422" s="15">
        <v>3881.79</v>
      </c>
      <c r="L4422" s="15">
        <v>5322619.6100000003</v>
      </c>
      <c r="M4422" s="66" t="str">
        <f>TEXT(Table2[[#This Row],[Gd.Dt]],"mmm-yy")</f>
        <v>Oct-22</v>
      </c>
      <c r="N4422" s="46" t="str">
        <f>MID(Table2[[#This Row],[BE]],6,2)</f>
        <v>IB</v>
      </c>
      <c r="O4422" s="46" t="str">
        <f>IF(Table2[[#This Row],[Type]]="IB","EOU",IF(Table2[[#This Row],[Type]]="MB","Local","492"))</f>
        <v>EOU</v>
      </c>
      <c r="P4422" s="46">
        <f>ROUND(Table2[[#This Row],[Cons]]/Table2[[#This Row],[Qty.]],5)</f>
        <v>1.0101</v>
      </c>
      <c r="Q4422" s="46" t="b">
        <f>EXACT(Table2[[#This Row],[rate]],Table2[[#This Row],[Check]])</f>
        <v>1</v>
      </c>
      <c r="R4422" s="46"/>
      <c r="S4422" s="46" t="str">
        <f>IF(Table2[[#This Row],[SRO]]="EOU",VLOOKUP(Table2[[#This Row],[BE]],[2]GD.List!$C$3:$N$5014,12,0),IF(Table2[[#This Row],[SRO]]="Local","Polyester Staple Fibre","SRO 492"))</f>
        <v>Polyester Yarn</v>
      </c>
    </row>
    <row r="4423" spans="1:19" x14ac:dyDescent="0.25">
      <c r="A4423" s="120" t="s">
        <v>3179</v>
      </c>
      <c r="B4423" s="116" t="s">
        <v>3173</v>
      </c>
      <c r="C4423" s="165">
        <v>22680</v>
      </c>
      <c r="D4423" s="117">
        <v>5807.1030000000001</v>
      </c>
      <c r="E4423" s="147" t="s">
        <v>3180</v>
      </c>
      <c r="F4423" s="116" t="s">
        <v>3187</v>
      </c>
      <c r="G4423" s="471">
        <v>44863</v>
      </c>
      <c r="H4423" s="82">
        <v>40161744</v>
      </c>
      <c r="I4423" s="197">
        <v>1</v>
      </c>
      <c r="J4423" s="15">
        <v>66</v>
      </c>
      <c r="K4423" s="15">
        <v>66</v>
      </c>
      <c r="L4423" s="15">
        <v>5856613.2400000002</v>
      </c>
      <c r="M4423" s="66" t="str">
        <f>TEXT(Table2[[#This Row],[Gd.Dt]],"mmm-yy")</f>
        <v>Oct-22</v>
      </c>
      <c r="N4423" s="46" t="str">
        <f>MID(Table2[[#This Row],[BE]],6,2)</f>
        <v>TI</v>
      </c>
      <c r="O4423" s="46" t="str">
        <f>IF(Table2[[#This Row],[Type]]="IB","EOU",IF(Table2[[#This Row],[Type]]="MB","Local","492"))</f>
        <v>492</v>
      </c>
      <c r="P4423" s="46">
        <f>ROUND(Table2[[#This Row],[Cons]]/Table2[[#This Row],[Qty.]],5)</f>
        <v>1</v>
      </c>
      <c r="Q4423" s="46" t="b">
        <f>EXACT(Table2[[#This Row],[rate]],Table2[[#This Row],[Check]])</f>
        <v>1</v>
      </c>
      <c r="R4423" s="46"/>
      <c r="S4423" s="46" t="str">
        <f>IF(Table2[[#This Row],[SRO]]="EOU",VLOOKUP(Table2[[#This Row],[BE]],[2]GD.List!$C$3:$N$5014,12,0),IF(Table2[[#This Row],[SRO]]="Local","Polyester Staple Fibre","SRO 492"))</f>
        <v>SRO 492</v>
      </c>
    </row>
    <row r="4424" spans="1:19" x14ac:dyDescent="0.25">
      <c r="A4424" s="119" t="s">
        <v>3182</v>
      </c>
      <c r="B4424" s="119" t="s">
        <v>3174</v>
      </c>
      <c r="C4424" s="170">
        <v>23400</v>
      </c>
      <c r="D4424" s="171">
        <v>5807.1030000000001</v>
      </c>
      <c r="E4424" s="27" t="s">
        <v>3181</v>
      </c>
      <c r="F4424" s="119" t="s">
        <v>3186</v>
      </c>
      <c r="G4424" s="28">
        <v>44863</v>
      </c>
      <c r="H4424" s="172">
        <v>41436720</v>
      </c>
      <c r="I4424" s="33">
        <v>1</v>
      </c>
      <c r="J4424" s="30">
        <v>10</v>
      </c>
      <c r="K4424" s="30">
        <v>10</v>
      </c>
      <c r="L4424" s="30">
        <v>1826966.42</v>
      </c>
      <c r="M4424" s="67" t="str">
        <f>TEXT(Table2[[#This Row],[Gd.Dt]],"mmm-yy")</f>
        <v>Oct-22</v>
      </c>
      <c r="N4424" s="47" t="str">
        <f>MID(Table2[[#This Row],[BE]],6,2)</f>
        <v>TI</v>
      </c>
      <c r="O4424" s="47" t="str">
        <f>IF(Table2[[#This Row],[Type]]="IB","EOU",IF(Table2[[#This Row],[Type]]="MB","Local","492"))</f>
        <v>492</v>
      </c>
      <c r="P4424" s="47">
        <f>ROUND(Table2[[#This Row],[Cons]]/Table2[[#This Row],[Qty.]],5)</f>
        <v>1</v>
      </c>
      <c r="Q4424" s="47" t="b">
        <f>EXACT(Table2[[#This Row],[rate]],Table2[[#This Row],[Check]])</f>
        <v>1</v>
      </c>
      <c r="R4424" s="47"/>
      <c r="S4424" s="47" t="str">
        <f>IF(Table2[[#This Row],[SRO]]="EOU",VLOOKUP(Table2[[#This Row],[BE]],[2]GD.List!$C$3:$N$5014,12,0),IF(Table2[[#This Row],[SRO]]="Local","Polyester Staple Fibre","SRO 492"))</f>
        <v>SRO 492</v>
      </c>
    </row>
    <row r="4425" spans="1:19" x14ac:dyDescent="0.25">
      <c r="A4425" s="552" t="s">
        <v>1</v>
      </c>
      <c r="B4425" s="548" t="s">
        <v>3194</v>
      </c>
      <c r="C4425" s="543">
        <v>3666</v>
      </c>
      <c r="D4425" s="549">
        <v>2701.12</v>
      </c>
      <c r="E4425" s="147" t="s">
        <v>3201</v>
      </c>
      <c r="F4425" s="548" t="s">
        <v>3203</v>
      </c>
      <c r="G4425" s="471">
        <v>44864</v>
      </c>
      <c r="H4425" s="550">
        <v>34485206.740000002</v>
      </c>
      <c r="I4425" s="197">
        <v>0.8</v>
      </c>
      <c r="J4425" s="544">
        <v>13272</v>
      </c>
      <c r="K4425" s="544">
        <v>16590</v>
      </c>
      <c r="L4425" s="544">
        <v>28739580.350000001</v>
      </c>
      <c r="M4425" s="545" t="str">
        <f>TEXT(Table2[[#This Row],[Gd.Dt]],"mmm-yy")</f>
        <v>Oct-22</v>
      </c>
      <c r="N4425" s="46" t="str">
        <f>MID(Table2[[#This Row],[BE]],6,2)</f>
        <v>IB</v>
      </c>
      <c r="O4425" s="46" t="str">
        <f>IF(Table2[[#This Row],[Type]]="IB","EOU",IF(Table2[[#This Row],[Type]]="MB","Local","492"))</f>
        <v>EOU</v>
      </c>
      <c r="P4425" s="46">
        <f>ROUND(Table2[[#This Row],[Cons]]/Table2[[#This Row],[Qty.]],5)</f>
        <v>0.8</v>
      </c>
      <c r="Q4425" s="46" t="b">
        <f>EXACT(Table2[[#This Row],[rate]],Table2[[#This Row],[Check]])</f>
        <v>1</v>
      </c>
      <c r="R4425" s="46"/>
      <c r="S4425" s="46" t="str">
        <f>IF(Table2[[#This Row],[SRO]]="EOU",VLOOKUP(Table2[[#This Row],[BE]],[2]GD.List!$C$3:$N$5014,12,0),IF(Table2[[#This Row],[SRO]]="Local","Polyester Staple Fibre","SRO 492"))</f>
        <v>Textile Coal</v>
      </c>
    </row>
    <row r="4426" spans="1:19" x14ac:dyDescent="0.25">
      <c r="A4426" s="548" t="s">
        <v>1</v>
      </c>
      <c r="B4426" s="548" t="s">
        <v>3195</v>
      </c>
      <c r="C4426" s="543">
        <v>1018</v>
      </c>
      <c r="D4426" s="549">
        <v>2701.12</v>
      </c>
      <c r="E4426" s="147" t="s">
        <v>3202</v>
      </c>
      <c r="F4426" s="548" t="s">
        <v>3204</v>
      </c>
      <c r="G4426" s="471">
        <v>44864</v>
      </c>
      <c r="H4426" s="550">
        <v>16971062.170000002</v>
      </c>
      <c r="I4426" s="197">
        <v>0.8</v>
      </c>
      <c r="J4426" s="544">
        <v>6328.8</v>
      </c>
      <c r="K4426" s="544">
        <v>7911</v>
      </c>
      <c r="L4426" s="544">
        <v>13167782.16</v>
      </c>
      <c r="M4426" s="545" t="str">
        <f>TEXT(Table2[[#This Row],[Gd.Dt]],"mmm-yy")</f>
        <v>Oct-22</v>
      </c>
      <c r="N4426" s="46" t="str">
        <f>MID(Table2[[#This Row],[BE]],6,2)</f>
        <v>IB</v>
      </c>
      <c r="O4426" s="46" t="str">
        <f>IF(Table2[[#This Row],[Type]]="IB","EOU",IF(Table2[[#This Row],[Type]]="MB","Local","492"))</f>
        <v>EOU</v>
      </c>
      <c r="P4426" s="46">
        <f>ROUND(Table2[[#This Row],[Cons]]/Table2[[#This Row],[Qty.]],5)</f>
        <v>0.8</v>
      </c>
      <c r="Q4426" s="46" t="b">
        <f>EXACT(Table2[[#This Row],[rate]],Table2[[#This Row],[Check]])</f>
        <v>1</v>
      </c>
      <c r="R4426" s="46"/>
      <c r="S4426" s="46" t="str">
        <f>IF(Table2[[#This Row],[SRO]]="EOU",VLOOKUP(Table2[[#This Row],[BE]],[2]GD.List!$C$3:$N$5014,12,0),IF(Table2[[#This Row],[SRO]]="Local","Polyester Staple Fibre","SRO 492"))</f>
        <v>Textile Coal</v>
      </c>
    </row>
    <row r="4427" spans="1:19" x14ac:dyDescent="0.25">
      <c r="A4427" s="548" t="s">
        <v>1</v>
      </c>
      <c r="B4427" s="548" t="s">
        <v>3193</v>
      </c>
      <c r="C4427" s="543">
        <v>2623</v>
      </c>
      <c r="D4427" s="549">
        <v>2701.12</v>
      </c>
      <c r="E4427" s="147" t="s">
        <v>3200</v>
      </c>
      <c r="F4427" s="548" t="s">
        <v>3205</v>
      </c>
      <c r="G4427" s="471">
        <v>44864</v>
      </c>
      <c r="H4427" s="550">
        <v>22085491.530000001</v>
      </c>
      <c r="I4427" s="197">
        <v>0.8</v>
      </c>
      <c r="J4427" s="544">
        <v>4705.6000000000004</v>
      </c>
      <c r="K4427" s="544">
        <v>5882</v>
      </c>
      <c r="L4427" s="544">
        <v>9834127.3000000007</v>
      </c>
      <c r="M4427" s="545" t="str">
        <f>TEXT(Table2[[#This Row],[Gd.Dt]],"mmm-yy")</f>
        <v>Oct-22</v>
      </c>
      <c r="N4427" s="46" t="str">
        <f>MID(Table2[[#This Row],[BE]],6,2)</f>
        <v>IB</v>
      </c>
      <c r="O4427" s="46" t="str">
        <f>IF(Table2[[#This Row],[Type]]="IB","EOU",IF(Table2[[#This Row],[Type]]="MB","Local","492"))</f>
        <v>EOU</v>
      </c>
      <c r="P4427" s="46">
        <f>ROUND(Table2[[#This Row],[Cons]]/Table2[[#This Row],[Qty.]],5)</f>
        <v>0.8</v>
      </c>
      <c r="Q4427" s="46" t="b">
        <f>EXACT(Table2[[#This Row],[rate]],Table2[[#This Row],[Check]])</f>
        <v>1</v>
      </c>
      <c r="R4427" s="46"/>
      <c r="S4427" s="46" t="str">
        <f>IF(Table2[[#This Row],[SRO]]="EOU",VLOOKUP(Table2[[#This Row],[BE]],[2]GD.List!$C$3:$N$5014,12,0),IF(Table2[[#This Row],[SRO]]="Local","Polyester Staple Fibre","SRO 492"))</f>
        <v>Textile Coal</v>
      </c>
    </row>
    <row r="4428" spans="1:19" x14ac:dyDescent="0.25">
      <c r="A4428" s="548" t="s">
        <v>1</v>
      </c>
      <c r="B4428" s="548" t="s">
        <v>3189</v>
      </c>
      <c r="C4428" s="543">
        <v>50100</v>
      </c>
      <c r="D4428" s="549">
        <v>2701.12</v>
      </c>
      <c r="E4428" s="147" t="s">
        <v>3196</v>
      </c>
      <c r="F4428" s="548" t="s">
        <v>3206</v>
      </c>
      <c r="G4428" s="471">
        <v>44863</v>
      </c>
      <c r="H4428" s="550">
        <v>34075128.380000003</v>
      </c>
      <c r="I4428" s="197">
        <v>0.8</v>
      </c>
      <c r="J4428" s="544">
        <v>8645.7099999999991</v>
      </c>
      <c r="K4428" s="544">
        <v>10807.1193</v>
      </c>
      <c r="L4428" s="544">
        <v>6566311.6200000001</v>
      </c>
      <c r="M4428" s="545" t="str">
        <f>TEXT(Table2[[#This Row],[Gd.Dt]],"mmm-yy")</f>
        <v>Oct-22</v>
      </c>
      <c r="N4428" s="46" t="str">
        <f>MID(Table2[[#This Row],[BE]],6,2)</f>
        <v>IB</v>
      </c>
      <c r="O4428" s="46" t="str">
        <f>IF(Table2[[#This Row],[Type]]="IB","EOU",IF(Table2[[#This Row],[Type]]="MB","Local","492"))</f>
        <v>EOU</v>
      </c>
      <c r="P4428" s="46">
        <f>ROUND(Table2[[#This Row],[Cons]]/Table2[[#This Row],[Qty.]],5)</f>
        <v>0.8</v>
      </c>
      <c r="Q4428" s="46" t="b">
        <f>EXACT(Table2[[#This Row],[rate]],Table2[[#This Row],[Check]])</f>
        <v>1</v>
      </c>
      <c r="R4428" s="46"/>
      <c r="S4428" s="46" t="str">
        <f>IF(Table2[[#This Row],[SRO]]="EOU",VLOOKUP(Table2[[#This Row],[BE]],[2]GD.List!$C$3:$N$5014,12,0),IF(Table2[[#This Row],[SRO]]="Local","Polyester Staple Fibre","SRO 492"))</f>
        <v>Textile Coal</v>
      </c>
    </row>
    <row r="4429" spans="1:19" x14ac:dyDescent="0.25">
      <c r="A4429" s="548" t="s">
        <v>1</v>
      </c>
      <c r="B4429" s="548" t="s">
        <v>3191</v>
      </c>
      <c r="C4429" s="543">
        <v>32686</v>
      </c>
      <c r="D4429" s="549">
        <v>2701.12</v>
      </c>
      <c r="E4429" s="147" t="s">
        <v>3198</v>
      </c>
      <c r="F4429" s="548" t="s">
        <v>3207</v>
      </c>
      <c r="G4429" s="471">
        <v>44864</v>
      </c>
      <c r="H4429" s="550">
        <v>34517331.530000001</v>
      </c>
      <c r="I4429" s="197">
        <v>0.8</v>
      </c>
      <c r="J4429" s="544">
        <v>11360</v>
      </c>
      <c r="K4429" s="544">
        <v>14200</v>
      </c>
      <c r="L4429" s="544">
        <v>12594307.48</v>
      </c>
      <c r="M4429" s="545" t="str">
        <f>TEXT(Table2[[#This Row],[Gd.Dt]],"mmm-yy")</f>
        <v>Oct-22</v>
      </c>
      <c r="N4429" s="46" t="str">
        <f>MID(Table2[[#This Row],[BE]],6,2)</f>
        <v>IB</v>
      </c>
      <c r="O4429" s="46" t="str">
        <f>IF(Table2[[#This Row],[Type]]="IB","EOU",IF(Table2[[#This Row],[Type]]="MB","Local","492"))</f>
        <v>EOU</v>
      </c>
      <c r="P4429" s="46">
        <f>ROUND(Table2[[#This Row],[Cons]]/Table2[[#This Row],[Qty.]],5)</f>
        <v>0.8</v>
      </c>
      <c r="Q4429" s="46" t="b">
        <f>EXACT(Table2[[#This Row],[rate]],Table2[[#This Row],[Check]])</f>
        <v>1</v>
      </c>
      <c r="R4429" s="46"/>
      <c r="S4429" s="46" t="str">
        <f>IF(Table2[[#This Row],[SRO]]="EOU",VLOOKUP(Table2[[#This Row],[BE]],[2]GD.List!$C$3:$N$5014,12,0),IF(Table2[[#This Row],[SRO]]="Local","Polyester Staple Fibre","SRO 492"))</f>
        <v>Textile Coal</v>
      </c>
    </row>
    <row r="4430" spans="1:19" x14ac:dyDescent="0.25">
      <c r="A4430" s="551" t="s">
        <v>1</v>
      </c>
      <c r="B4430" s="548" t="s">
        <v>3192</v>
      </c>
      <c r="C4430" s="543">
        <v>10100</v>
      </c>
      <c r="D4430" s="549">
        <v>2701.12</v>
      </c>
      <c r="E4430" s="147" t="s">
        <v>3199</v>
      </c>
      <c r="F4430" s="548" t="s">
        <v>3208</v>
      </c>
      <c r="G4430" s="471">
        <v>44864</v>
      </c>
      <c r="H4430" s="550">
        <v>18795994.329999998</v>
      </c>
      <c r="I4430" s="197">
        <v>0.8</v>
      </c>
      <c r="J4430" s="544">
        <v>11861.6</v>
      </c>
      <c r="K4430" s="544">
        <v>14827</v>
      </c>
      <c r="L4430" s="544">
        <v>14887916.300000001</v>
      </c>
      <c r="M4430" s="545" t="str">
        <f>TEXT(Table2[[#This Row],[Gd.Dt]],"mmm-yy")</f>
        <v>Oct-22</v>
      </c>
      <c r="N4430" s="46" t="str">
        <f>MID(Table2[[#This Row],[BE]],6,2)</f>
        <v>IB</v>
      </c>
      <c r="O4430" s="46" t="str">
        <f>IF(Table2[[#This Row],[Type]]="IB","EOU",IF(Table2[[#This Row],[Type]]="MB","Local","492"))</f>
        <v>EOU</v>
      </c>
      <c r="P4430" s="46">
        <f>ROUND(Table2[[#This Row],[Cons]]/Table2[[#This Row],[Qty.]],5)</f>
        <v>0.8</v>
      </c>
      <c r="Q4430" s="46" t="b">
        <f>EXACT(Table2[[#This Row],[rate]],Table2[[#This Row],[Check]])</f>
        <v>1</v>
      </c>
      <c r="R4430" s="46"/>
      <c r="S4430" s="46" t="str">
        <f>IF(Table2[[#This Row],[SRO]]="EOU",VLOOKUP(Table2[[#This Row],[BE]],[2]GD.List!$C$3:$N$5014,12,0),IF(Table2[[#This Row],[SRO]]="Local","Polyester Staple Fibre","SRO 492"))</f>
        <v>Textile Coal</v>
      </c>
    </row>
    <row r="4431" spans="1:19" x14ac:dyDescent="0.25">
      <c r="A4431" s="551" t="s">
        <v>1477</v>
      </c>
      <c r="B4431" s="548" t="s">
        <v>3189</v>
      </c>
      <c r="C4431" s="543">
        <v>50100</v>
      </c>
      <c r="D4431" s="549">
        <v>2513.1</v>
      </c>
      <c r="E4431" s="147" t="s">
        <v>3196</v>
      </c>
      <c r="F4431" s="548" t="s">
        <v>3206</v>
      </c>
      <c r="G4431" s="471">
        <v>44863</v>
      </c>
      <c r="H4431" s="550">
        <v>34075128.380000003</v>
      </c>
      <c r="I4431" s="197">
        <v>0.04</v>
      </c>
      <c r="J4431" s="544">
        <v>432.29</v>
      </c>
      <c r="K4431" s="544">
        <v>10807.1193</v>
      </c>
      <c r="L4431" s="544">
        <v>328318.99</v>
      </c>
      <c r="M4431" s="545" t="str">
        <f>TEXT(Table2[[#This Row],[Gd.Dt]],"mmm-yy")</f>
        <v>Oct-22</v>
      </c>
      <c r="N4431" s="46" t="str">
        <f>MID(Table2[[#This Row],[BE]],6,2)</f>
        <v>IB</v>
      </c>
      <c r="O4431" s="46" t="str">
        <f>IF(Table2[[#This Row],[Type]]="IB","EOU",IF(Table2[[#This Row],[Type]]="MB","Local","492"))</f>
        <v>EOU</v>
      </c>
      <c r="P4431" s="46">
        <f>ROUND(Table2[[#This Row],[Cons]]/Table2[[#This Row],[Qty.]],5)</f>
        <v>0.04</v>
      </c>
      <c r="Q4431" s="46" t="b">
        <f>EXACT(Table2[[#This Row],[rate]],Table2[[#This Row],[Check]])</f>
        <v>1</v>
      </c>
      <c r="R4431" s="46"/>
      <c r="S4431" s="46" t="str">
        <f>IF(Table2[[#This Row],[SRO]]="EOU",VLOOKUP(Table2[[#This Row],[BE]],[2]GD.List!$C$3:$N$5014,12,0),IF(Table2[[#This Row],[SRO]]="Local","Polyester Staple Fibre","SRO 492"))</f>
        <v>Textile Chemical</v>
      </c>
    </row>
    <row r="4432" spans="1:19" x14ac:dyDescent="0.25">
      <c r="A4432" s="551" t="s">
        <v>1564</v>
      </c>
      <c r="B4432" s="548" t="s">
        <v>3193</v>
      </c>
      <c r="C4432" s="543">
        <v>2623</v>
      </c>
      <c r="D4432" s="549">
        <v>5205.2700000000004</v>
      </c>
      <c r="E4432" s="147" t="s">
        <v>3200</v>
      </c>
      <c r="F4432" s="548" t="s">
        <v>3205</v>
      </c>
      <c r="G4432" s="471">
        <v>44864</v>
      </c>
      <c r="H4432" s="550">
        <v>22085491.530000001</v>
      </c>
      <c r="I4432" s="197">
        <v>1.0101</v>
      </c>
      <c r="J4432" s="544">
        <v>3160.6</v>
      </c>
      <c r="K4432" s="544">
        <v>3129</v>
      </c>
      <c r="L4432" s="544">
        <v>7681667.4199999999</v>
      </c>
      <c r="M4432" s="545" t="str">
        <f>TEXT(Table2[[#This Row],[Gd.Dt]],"mmm-yy")</f>
        <v>Oct-22</v>
      </c>
      <c r="N4432" s="46" t="str">
        <f>MID(Table2[[#This Row],[BE]],6,2)</f>
        <v>IB</v>
      </c>
      <c r="O4432" s="46" t="str">
        <f>IF(Table2[[#This Row],[Type]]="IB","EOU",IF(Table2[[#This Row],[Type]]="MB","Local","492"))</f>
        <v>EOU</v>
      </c>
      <c r="P4432" s="46">
        <f>ROUND(Table2[[#This Row],[Cons]]/Table2[[#This Row],[Qty.]],5)</f>
        <v>1.0101</v>
      </c>
      <c r="Q4432" s="46" t="b">
        <f>EXACT(Table2[[#This Row],[rate]],Table2[[#This Row],[Check]])</f>
        <v>1</v>
      </c>
      <c r="R4432" s="46"/>
      <c r="S4432" s="46" t="str">
        <f>IF(Table2[[#This Row],[SRO]]="EOU",VLOOKUP(Table2[[#This Row],[BE]],[2]GD.List!$C$3:$N$5014,12,0),IF(Table2[[#This Row],[SRO]]="Local","Polyester Staple Fibre","SRO 492"))</f>
        <v>Cotton Yarn</v>
      </c>
    </row>
    <row r="4433" spans="1:19" x14ac:dyDescent="0.25">
      <c r="A4433" s="552" t="s">
        <v>2084</v>
      </c>
      <c r="B4433" s="548" t="s">
        <v>3189</v>
      </c>
      <c r="C4433" s="543">
        <v>50100</v>
      </c>
      <c r="D4433" s="549">
        <v>3402.42</v>
      </c>
      <c r="E4433" s="147" t="s">
        <v>3196</v>
      </c>
      <c r="F4433" s="548" t="s">
        <v>3206</v>
      </c>
      <c r="G4433" s="471">
        <v>44863</v>
      </c>
      <c r="H4433" s="550">
        <v>34075128.380000003</v>
      </c>
      <c r="I4433" s="197">
        <v>0.04</v>
      </c>
      <c r="J4433" s="544">
        <v>432.29</v>
      </c>
      <c r="K4433" s="544">
        <v>10807.1193</v>
      </c>
      <c r="L4433" s="544">
        <v>328318.99</v>
      </c>
      <c r="M4433" s="545" t="str">
        <f>TEXT(Table2[[#This Row],[Gd.Dt]],"mmm-yy")</f>
        <v>Oct-22</v>
      </c>
      <c r="N4433" s="46" t="str">
        <f>MID(Table2[[#This Row],[BE]],6,2)</f>
        <v>IB</v>
      </c>
      <c r="O4433" s="46" t="str">
        <f>IF(Table2[[#This Row],[Type]]="IB","EOU",IF(Table2[[#This Row],[Type]]="MB","Local","492"))</f>
        <v>EOU</v>
      </c>
      <c r="P4433" s="46">
        <f>ROUND(Table2[[#This Row],[Cons]]/Table2[[#This Row],[Qty.]],5)</f>
        <v>0.04</v>
      </c>
      <c r="Q4433" s="46" t="b">
        <f>EXACT(Table2[[#This Row],[rate]],Table2[[#This Row],[Check]])</f>
        <v>1</v>
      </c>
      <c r="R4433" s="46"/>
      <c r="S4433" s="46" t="str">
        <f>IF(Table2[[#This Row],[SRO]]="EOU",VLOOKUP(Table2[[#This Row],[BE]],[2]GD.List!$C$3:$N$5014,12,0),IF(Table2[[#This Row],[SRO]]="Local","Polyester Staple Fibre","SRO 492"))</f>
        <v>Textile Chemical</v>
      </c>
    </row>
    <row r="4434" spans="1:19" x14ac:dyDescent="0.25">
      <c r="A4434" s="552" t="s">
        <v>2084</v>
      </c>
      <c r="B4434" s="548" t="s">
        <v>3191</v>
      </c>
      <c r="C4434" s="543">
        <v>32686</v>
      </c>
      <c r="D4434" s="549">
        <v>3402.42</v>
      </c>
      <c r="E4434" s="147" t="s">
        <v>3198</v>
      </c>
      <c r="F4434" s="548" t="s">
        <v>3207</v>
      </c>
      <c r="G4434" s="471">
        <v>44864</v>
      </c>
      <c r="H4434" s="550">
        <v>34517331.530000001</v>
      </c>
      <c r="I4434" s="197">
        <v>0.04</v>
      </c>
      <c r="J4434" s="544">
        <v>568</v>
      </c>
      <c r="K4434" s="544">
        <v>14200</v>
      </c>
      <c r="L4434" s="544">
        <v>629715.37</v>
      </c>
      <c r="M4434" s="545" t="str">
        <f>TEXT(Table2[[#This Row],[Gd.Dt]],"mmm-yy")</f>
        <v>Oct-22</v>
      </c>
      <c r="N4434" s="46" t="str">
        <f>MID(Table2[[#This Row],[BE]],6,2)</f>
        <v>IB</v>
      </c>
      <c r="O4434" s="46" t="str">
        <f>IF(Table2[[#This Row],[Type]]="IB","EOU",IF(Table2[[#This Row],[Type]]="MB","Local","492"))</f>
        <v>EOU</v>
      </c>
      <c r="P4434" s="46">
        <f>ROUND(Table2[[#This Row],[Cons]]/Table2[[#This Row],[Qty.]],5)</f>
        <v>0.04</v>
      </c>
      <c r="Q4434" s="46" t="b">
        <f>EXACT(Table2[[#This Row],[rate]],Table2[[#This Row],[Check]])</f>
        <v>1</v>
      </c>
      <c r="R4434" s="46"/>
      <c r="S4434" s="46" t="str">
        <f>IF(Table2[[#This Row],[SRO]]="EOU",VLOOKUP(Table2[[#This Row],[BE]],[2]GD.List!$C$3:$N$5014,12,0),IF(Table2[[#This Row],[SRO]]="Local","Polyester Staple Fibre","SRO 492"))</f>
        <v>Textile Chemical</v>
      </c>
    </row>
    <row r="4435" spans="1:19" x14ac:dyDescent="0.25">
      <c r="A4435" s="551" t="s">
        <v>2084</v>
      </c>
      <c r="B4435" s="548" t="s">
        <v>3192</v>
      </c>
      <c r="C4435" s="543">
        <v>10100</v>
      </c>
      <c r="D4435" s="549">
        <v>3402.42</v>
      </c>
      <c r="E4435" s="147" t="s">
        <v>3199</v>
      </c>
      <c r="F4435" s="548" t="s">
        <v>3208</v>
      </c>
      <c r="G4435" s="471">
        <v>44864</v>
      </c>
      <c r="H4435" s="550">
        <v>18795994.329999998</v>
      </c>
      <c r="I4435" s="197">
        <v>0.04</v>
      </c>
      <c r="J4435" s="544">
        <v>593.08000000000004</v>
      </c>
      <c r="K4435" s="544">
        <v>14827</v>
      </c>
      <c r="L4435" s="544">
        <v>744395.82</v>
      </c>
      <c r="M4435" s="545" t="str">
        <f>TEXT(Table2[[#This Row],[Gd.Dt]],"mmm-yy")</f>
        <v>Oct-22</v>
      </c>
      <c r="N4435" s="46" t="str">
        <f>MID(Table2[[#This Row],[BE]],6,2)</f>
        <v>IB</v>
      </c>
      <c r="O4435" s="46" t="str">
        <f>IF(Table2[[#This Row],[Type]]="IB","EOU",IF(Table2[[#This Row],[Type]]="MB","Local","492"))</f>
        <v>EOU</v>
      </c>
      <c r="P4435" s="46">
        <f>ROUND(Table2[[#This Row],[Cons]]/Table2[[#This Row],[Qty.]],5)</f>
        <v>0.04</v>
      </c>
      <c r="Q4435" s="46" t="b">
        <f>EXACT(Table2[[#This Row],[rate]],Table2[[#This Row],[Check]])</f>
        <v>1</v>
      </c>
      <c r="R4435" s="46"/>
      <c r="S4435" s="46" t="str">
        <f>IF(Table2[[#This Row],[SRO]]="EOU",VLOOKUP(Table2[[#This Row],[BE]],[2]GD.List!$C$3:$N$5014,12,0),IF(Table2[[#This Row],[SRO]]="Local","Polyester Staple Fibre","SRO 492"))</f>
        <v>Textile Chemical</v>
      </c>
    </row>
    <row r="4436" spans="1:19" x14ac:dyDescent="0.25">
      <c r="A4436" s="552" t="s">
        <v>2281</v>
      </c>
      <c r="B4436" s="548" t="s">
        <v>3189</v>
      </c>
      <c r="C4436" s="543">
        <v>50100</v>
      </c>
      <c r="D4436" s="549">
        <v>4821.1090000000004</v>
      </c>
      <c r="E4436" s="147" t="s">
        <v>3196</v>
      </c>
      <c r="F4436" s="548" t="s">
        <v>3206</v>
      </c>
      <c r="G4436" s="471">
        <v>44863</v>
      </c>
      <c r="H4436" s="550">
        <v>34075128.380000003</v>
      </c>
      <c r="I4436" s="197">
        <v>1</v>
      </c>
      <c r="J4436" s="544">
        <v>35000</v>
      </c>
      <c r="K4436" s="544">
        <v>35000</v>
      </c>
      <c r="L4436" s="544">
        <v>26571022.25</v>
      </c>
      <c r="M4436" s="545" t="str">
        <f>TEXT(Table2[[#This Row],[Gd.Dt]],"mmm-yy")</f>
        <v>Oct-22</v>
      </c>
      <c r="N4436" s="46" t="str">
        <f>MID(Table2[[#This Row],[BE]],6,2)</f>
        <v>TI</v>
      </c>
      <c r="O4436" s="46" t="str">
        <f>IF(Table2[[#This Row],[Type]]="IB","EOU",IF(Table2[[#This Row],[Type]]="MB","Local","492"))</f>
        <v>492</v>
      </c>
      <c r="P4436" s="46">
        <f>ROUND(Table2[[#This Row],[Cons]]/Table2[[#This Row],[Qty.]],5)</f>
        <v>1</v>
      </c>
      <c r="Q4436" s="46" t="b">
        <f>EXACT(Table2[[#This Row],[rate]],Table2[[#This Row],[Check]])</f>
        <v>1</v>
      </c>
      <c r="R4436" s="46"/>
      <c r="S4436" s="46" t="str">
        <f>IF(Table2[[#This Row],[SRO]]="EOU",VLOOKUP(Table2[[#This Row],[BE]],[2]GD.List!$C$3:$N$5014,12,0),IF(Table2[[#This Row],[SRO]]="Local","Polyester Staple Fibre","SRO 492"))</f>
        <v>SRO 492</v>
      </c>
    </row>
    <row r="4437" spans="1:19" x14ac:dyDescent="0.25">
      <c r="A4437" s="552" t="s">
        <v>2281</v>
      </c>
      <c r="B4437" s="548" t="s">
        <v>3190</v>
      </c>
      <c r="C4437" s="543">
        <v>31043</v>
      </c>
      <c r="D4437" s="549">
        <v>4821.1090000000004</v>
      </c>
      <c r="E4437" s="147" t="s">
        <v>3197</v>
      </c>
      <c r="F4437" s="548" t="s">
        <v>3209</v>
      </c>
      <c r="G4437" s="471">
        <v>44863</v>
      </c>
      <c r="H4437" s="550">
        <v>47271135.369999997</v>
      </c>
      <c r="I4437" s="197">
        <v>1</v>
      </c>
      <c r="J4437" s="544">
        <v>24000</v>
      </c>
      <c r="K4437" s="544">
        <v>24000</v>
      </c>
      <c r="L4437" s="544">
        <v>2811573.5700000003</v>
      </c>
      <c r="M4437" s="545" t="str">
        <f>TEXT(Table2[[#This Row],[Gd.Dt]],"mmm-yy")</f>
        <v>Oct-22</v>
      </c>
      <c r="N4437" s="46" t="str">
        <f>MID(Table2[[#This Row],[BE]],6,2)</f>
        <v>TI</v>
      </c>
      <c r="O4437" s="46" t="str">
        <f>IF(Table2[[#This Row],[Type]]="IB","EOU",IF(Table2[[#This Row],[Type]]="MB","Local","492"))</f>
        <v>492</v>
      </c>
      <c r="P4437" s="46">
        <f>ROUND(Table2[[#This Row],[Cons]]/Table2[[#This Row],[Qty.]],5)</f>
        <v>1</v>
      </c>
      <c r="Q4437" s="46" t="b">
        <f>EXACT(Table2[[#This Row],[rate]],Table2[[#This Row],[Check]])</f>
        <v>1</v>
      </c>
      <c r="R4437" s="46"/>
      <c r="S4437" s="46" t="str">
        <f>IF(Table2[[#This Row],[SRO]]="EOU",VLOOKUP(Table2[[#This Row],[BE]],[2]GD.List!$C$3:$N$5014,12,0),IF(Table2[[#This Row],[SRO]]="Local","Polyester Staple Fibre","SRO 492"))</f>
        <v>SRO 492</v>
      </c>
    </row>
    <row r="4438" spans="1:19" x14ac:dyDescent="0.25">
      <c r="A4438" s="551" t="s">
        <v>2281</v>
      </c>
      <c r="B4438" s="548" t="s">
        <v>3191</v>
      </c>
      <c r="C4438" s="543">
        <v>32686</v>
      </c>
      <c r="D4438" s="549">
        <v>4821.1090000000004</v>
      </c>
      <c r="E4438" s="147" t="s">
        <v>3198</v>
      </c>
      <c r="F4438" s="548" t="s">
        <v>3207</v>
      </c>
      <c r="G4438" s="471">
        <v>44864</v>
      </c>
      <c r="H4438" s="550">
        <v>34517331.530000001</v>
      </c>
      <c r="I4438" s="197">
        <v>1</v>
      </c>
      <c r="J4438" s="544">
        <v>22000</v>
      </c>
      <c r="K4438" s="544">
        <v>22000</v>
      </c>
      <c r="L4438" s="544">
        <v>19246733.710000001</v>
      </c>
      <c r="M4438" s="545" t="str">
        <f>TEXT(Table2[[#This Row],[Gd.Dt]],"mmm-yy")</f>
        <v>Oct-22</v>
      </c>
      <c r="N4438" s="46" t="str">
        <f>MID(Table2[[#This Row],[BE]],6,2)</f>
        <v>TI</v>
      </c>
      <c r="O4438" s="46" t="str">
        <f>IF(Table2[[#This Row],[Type]]="IB","EOU",IF(Table2[[#This Row],[Type]]="MB","Local","492"))</f>
        <v>492</v>
      </c>
      <c r="P4438" s="46">
        <f>ROUND(Table2[[#This Row],[Cons]]/Table2[[#This Row],[Qty.]],5)</f>
        <v>1</v>
      </c>
      <c r="Q4438" s="46" t="b">
        <f>EXACT(Table2[[#This Row],[rate]],Table2[[#This Row],[Check]])</f>
        <v>1</v>
      </c>
      <c r="R4438" s="46"/>
      <c r="S4438" s="46" t="str">
        <f>IF(Table2[[#This Row],[SRO]]="EOU",VLOOKUP(Table2[[#This Row],[BE]],[2]GD.List!$C$3:$N$5014,12,0),IF(Table2[[#This Row],[SRO]]="Local","Polyester Staple Fibre","SRO 492"))</f>
        <v>SRO 492</v>
      </c>
    </row>
    <row r="4439" spans="1:19" x14ac:dyDescent="0.25">
      <c r="A4439" s="552" t="s">
        <v>2355</v>
      </c>
      <c r="B4439" s="548" t="s">
        <v>3189</v>
      </c>
      <c r="C4439" s="543">
        <v>50100</v>
      </c>
      <c r="D4439" s="549">
        <v>9606.1</v>
      </c>
      <c r="E4439" s="147" t="s">
        <v>3196</v>
      </c>
      <c r="F4439" s="548" t="s">
        <v>3206</v>
      </c>
      <c r="G4439" s="471">
        <v>44863</v>
      </c>
      <c r="H4439" s="550">
        <v>34075128.380000003</v>
      </c>
      <c r="I4439" s="197">
        <v>1</v>
      </c>
      <c r="J4439" s="544">
        <v>46</v>
      </c>
      <c r="K4439" s="544">
        <v>46</v>
      </c>
      <c r="L4439" s="544">
        <v>34922.97</v>
      </c>
      <c r="M4439" s="545" t="str">
        <f>TEXT(Table2[[#This Row],[Gd.Dt]],"mmm-yy")</f>
        <v>Oct-22</v>
      </c>
      <c r="N4439" s="46" t="str">
        <f>MID(Table2[[#This Row],[BE]],6,2)</f>
        <v>TI</v>
      </c>
      <c r="O4439" s="46" t="str">
        <f>IF(Table2[[#This Row],[Type]]="IB","EOU",IF(Table2[[#This Row],[Type]]="MB","Local","492"))</f>
        <v>492</v>
      </c>
      <c r="P4439" s="46">
        <f>ROUND(Table2[[#This Row],[Cons]]/Table2[[#This Row],[Qty.]],5)</f>
        <v>1</v>
      </c>
      <c r="Q4439" s="46" t="b">
        <f>EXACT(Table2[[#This Row],[rate]],Table2[[#This Row],[Check]])</f>
        <v>1</v>
      </c>
      <c r="R4439" s="46"/>
      <c r="S4439" s="46" t="str">
        <f>IF(Table2[[#This Row],[SRO]]="EOU",VLOOKUP(Table2[[#This Row],[BE]],[2]GD.List!$C$3:$N$5014,12,0),IF(Table2[[#This Row],[SRO]]="Local","Polyester Staple Fibre","SRO 492"))</f>
        <v>SRO 492</v>
      </c>
    </row>
    <row r="4440" spans="1:19" x14ac:dyDescent="0.25">
      <c r="A4440" s="551" t="s">
        <v>2355</v>
      </c>
      <c r="B4440" s="548" t="s">
        <v>3190</v>
      </c>
      <c r="C4440" s="543">
        <v>31043</v>
      </c>
      <c r="D4440" s="549">
        <v>9606.1</v>
      </c>
      <c r="E4440" s="147" t="s">
        <v>3197</v>
      </c>
      <c r="F4440" s="548" t="s">
        <v>3209</v>
      </c>
      <c r="G4440" s="471">
        <v>44863</v>
      </c>
      <c r="H4440" s="550">
        <v>47271135.369999997</v>
      </c>
      <c r="I4440" s="197">
        <v>1</v>
      </c>
      <c r="J4440" s="544">
        <v>10</v>
      </c>
      <c r="K4440" s="544">
        <v>10</v>
      </c>
      <c r="L4440" s="544">
        <v>14838713.66</v>
      </c>
      <c r="M4440" s="545" t="str">
        <f>TEXT(Table2[[#This Row],[Gd.Dt]],"mmm-yy")</f>
        <v>Oct-22</v>
      </c>
      <c r="N4440" s="46" t="str">
        <f>MID(Table2[[#This Row],[BE]],6,2)</f>
        <v>TI</v>
      </c>
      <c r="O4440" s="46" t="str">
        <f>IF(Table2[[#This Row],[Type]]="IB","EOU",IF(Table2[[#This Row],[Type]]="MB","Local","492"))</f>
        <v>492</v>
      </c>
      <c r="P4440" s="46">
        <f>ROUND(Table2[[#This Row],[Cons]]/Table2[[#This Row],[Qty.]],5)</f>
        <v>1</v>
      </c>
      <c r="Q4440" s="46" t="b">
        <f>EXACT(Table2[[#This Row],[rate]],Table2[[#This Row],[Check]])</f>
        <v>1</v>
      </c>
      <c r="R4440" s="46"/>
      <c r="S4440" s="46" t="str">
        <f>IF(Table2[[#This Row],[SRO]]="EOU",VLOOKUP(Table2[[#This Row],[BE]],[2]GD.List!$C$3:$N$5014,12,0),IF(Table2[[#This Row],[SRO]]="Local","Polyester Staple Fibre","SRO 492"))</f>
        <v>SRO 492</v>
      </c>
    </row>
    <row r="4441" spans="1:19" x14ac:dyDescent="0.25">
      <c r="A4441" s="552" t="s">
        <v>2904</v>
      </c>
      <c r="B4441" s="548" t="s">
        <v>3194</v>
      </c>
      <c r="C4441" s="543">
        <v>3666</v>
      </c>
      <c r="D4441" s="549">
        <v>4810.29</v>
      </c>
      <c r="E4441" s="147" t="s">
        <v>3201</v>
      </c>
      <c r="F4441" s="548" t="s">
        <v>3203</v>
      </c>
      <c r="G4441" s="471">
        <v>44864</v>
      </c>
      <c r="H4441" s="550">
        <v>34485206.740000002</v>
      </c>
      <c r="I4441" s="197">
        <v>0.06</v>
      </c>
      <c r="J4441" s="544">
        <v>841.32</v>
      </c>
      <c r="K4441" s="544">
        <v>14022</v>
      </c>
      <c r="L4441" s="544">
        <v>1793934.09</v>
      </c>
      <c r="M4441" s="545" t="str">
        <f>TEXT(Table2[[#This Row],[Gd.Dt]],"mmm-yy")</f>
        <v>Oct-22</v>
      </c>
      <c r="N4441" s="46" t="str">
        <f>MID(Table2[[#This Row],[BE]],6,2)</f>
        <v>IB</v>
      </c>
      <c r="O4441" s="46" t="str">
        <f>IF(Table2[[#This Row],[Type]]="IB","EOU",IF(Table2[[#This Row],[Type]]="MB","Local","492"))</f>
        <v>EOU</v>
      </c>
      <c r="P4441" s="46">
        <f>ROUND(Table2[[#This Row],[Cons]]/Table2[[#This Row],[Qty.]],5)</f>
        <v>0.06</v>
      </c>
      <c r="Q4441" s="46" t="b">
        <f>EXACT(Table2[[#This Row],[rate]],Table2[[#This Row],[Check]])</f>
        <v>1</v>
      </c>
      <c r="R4441" s="46"/>
      <c r="S4441" s="46" t="str">
        <f>IF(Table2[[#This Row],[SRO]]="EOU",VLOOKUP(Table2[[#This Row],[BE]],[2]GD.List!$C$3:$N$5014,12,0),IF(Table2[[#This Row],[SRO]]="Local","Polyester Staple Fibre","SRO 492"))</f>
        <v>Packing Material</v>
      </c>
    </row>
    <row r="4442" spans="1:19" x14ac:dyDescent="0.25">
      <c r="A4442" s="552" t="s">
        <v>2904</v>
      </c>
      <c r="B4442" s="548" t="s">
        <v>3195</v>
      </c>
      <c r="C4442" s="543">
        <v>1018</v>
      </c>
      <c r="D4442" s="549">
        <v>4810.29</v>
      </c>
      <c r="E4442" s="147" t="s">
        <v>3202</v>
      </c>
      <c r="F4442" s="548" t="s">
        <v>3204</v>
      </c>
      <c r="G4442" s="471">
        <v>44864</v>
      </c>
      <c r="H4442" s="550">
        <v>16971062.170000002</v>
      </c>
      <c r="I4442" s="197">
        <v>0.06</v>
      </c>
      <c r="J4442" s="544">
        <v>439.74</v>
      </c>
      <c r="K4442" s="544">
        <v>7329</v>
      </c>
      <c r="L4442" s="544">
        <v>960416.49</v>
      </c>
      <c r="M4442" s="545" t="str">
        <f>TEXT(Table2[[#This Row],[Gd.Dt]],"mmm-yy")</f>
        <v>Oct-22</v>
      </c>
      <c r="N4442" s="46" t="str">
        <f>MID(Table2[[#This Row],[BE]],6,2)</f>
        <v>IB</v>
      </c>
      <c r="O4442" s="46" t="str">
        <f>IF(Table2[[#This Row],[Type]]="IB","EOU",IF(Table2[[#This Row],[Type]]="MB","Local","492"))</f>
        <v>EOU</v>
      </c>
      <c r="P4442" s="46">
        <f>ROUND(Table2[[#This Row],[Cons]]/Table2[[#This Row],[Qty.]],5)</f>
        <v>0.06</v>
      </c>
      <c r="Q4442" s="46" t="b">
        <f>EXACT(Table2[[#This Row],[rate]],Table2[[#This Row],[Check]])</f>
        <v>1</v>
      </c>
      <c r="R4442" s="46"/>
      <c r="S4442" s="46" t="str">
        <f>IF(Table2[[#This Row],[SRO]]="EOU",VLOOKUP(Table2[[#This Row],[BE]],[2]GD.List!$C$3:$N$5014,12,0),IF(Table2[[#This Row],[SRO]]="Local","Polyester Staple Fibre","SRO 492"))</f>
        <v>Packing Material</v>
      </c>
    </row>
    <row r="4443" spans="1:19" x14ac:dyDescent="0.25">
      <c r="A4443" s="552" t="s">
        <v>2904</v>
      </c>
      <c r="B4443" s="548" t="s">
        <v>3193</v>
      </c>
      <c r="C4443" s="543">
        <v>2623</v>
      </c>
      <c r="D4443" s="549">
        <v>4810.29</v>
      </c>
      <c r="E4443" s="147" t="s">
        <v>3200</v>
      </c>
      <c r="F4443" s="548" t="s">
        <v>3205</v>
      </c>
      <c r="G4443" s="471">
        <v>44864</v>
      </c>
      <c r="H4443" s="550">
        <v>22085491.530000001</v>
      </c>
      <c r="I4443" s="197">
        <v>0.06</v>
      </c>
      <c r="J4443" s="544">
        <v>226.14</v>
      </c>
      <c r="K4443" s="544">
        <v>3769</v>
      </c>
      <c r="L4443" s="544">
        <v>609588.46000000008</v>
      </c>
      <c r="M4443" s="545" t="str">
        <f>TEXT(Table2[[#This Row],[Gd.Dt]],"mmm-yy")</f>
        <v>Oct-22</v>
      </c>
      <c r="N4443" s="46" t="str">
        <f>MID(Table2[[#This Row],[BE]],6,2)</f>
        <v>IB</v>
      </c>
      <c r="O4443" s="46" t="str">
        <f>IF(Table2[[#This Row],[Type]]="IB","EOU",IF(Table2[[#This Row],[Type]]="MB","Local","492"))</f>
        <v>EOU</v>
      </c>
      <c r="P4443" s="46">
        <f>ROUND(Table2[[#This Row],[Cons]]/Table2[[#This Row],[Qty.]],5)</f>
        <v>0.06</v>
      </c>
      <c r="Q4443" s="46" t="b">
        <f>EXACT(Table2[[#This Row],[rate]],Table2[[#This Row],[Check]])</f>
        <v>1</v>
      </c>
      <c r="R4443" s="46"/>
      <c r="S4443" s="46" t="str">
        <f>IF(Table2[[#This Row],[SRO]]="EOU",VLOOKUP(Table2[[#This Row],[BE]],[2]GD.List!$C$3:$N$5014,12,0),IF(Table2[[#This Row],[SRO]]="Local","Polyester Staple Fibre","SRO 492"))</f>
        <v>Packing Material</v>
      </c>
    </row>
    <row r="4444" spans="1:19" x14ac:dyDescent="0.25">
      <c r="A4444" s="552" t="s">
        <v>2904</v>
      </c>
      <c r="B4444" s="548" t="s">
        <v>3193</v>
      </c>
      <c r="C4444" s="543">
        <v>2623</v>
      </c>
      <c r="D4444" s="549">
        <v>4810.29</v>
      </c>
      <c r="E4444" s="147" t="s">
        <v>3200</v>
      </c>
      <c r="F4444" s="548" t="s">
        <v>3205</v>
      </c>
      <c r="G4444" s="471">
        <v>44864</v>
      </c>
      <c r="H4444" s="550">
        <v>22085491.530000001</v>
      </c>
      <c r="I4444" s="197">
        <v>0.05</v>
      </c>
      <c r="J4444" s="544">
        <v>105.65</v>
      </c>
      <c r="K4444" s="544">
        <v>2113</v>
      </c>
      <c r="L4444" s="544">
        <v>106642.58</v>
      </c>
      <c r="M4444" s="545" t="str">
        <f>TEXT(Table2[[#This Row],[Gd.Dt]],"mmm-yy")</f>
        <v>Oct-22</v>
      </c>
      <c r="N4444" s="46" t="str">
        <f>MID(Table2[[#This Row],[BE]],6,2)</f>
        <v>IB</v>
      </c>
      <c r="O4444" s="46" t="str">
        <f>IF(Table2[[#This Row],[Type]]="IB","EOU",IF(Table2[[#This Row],[Type]]="MB","Local","492"))</f>
        <v>EOU</v>
      </c>
      <c r="P4444" s="46">
        <f>ROUND(Table2[[#This Row],[Cons]]/Table2[[#This Row],[Qty.]],5)</f>
        <v>0.05</v>
      </c>
      <c r="Q4444" s="46" t="b">
        <f>EXACT(Table2[[#This Row],[rate]],Table2[[#This Row],[Check]])</f>
        <v>1</v>
      </c>
      <c r="R4444" s="46"/>
      <c r="S4444" s="46" t="str">
        <f>IF(Table2[[#This Row],[SRO]]="EOU",VLOOKUP(Table2[[#This Row],[BE]],[2]GD.List!$C$3:$N$5014,12,0),IF(Table2[[#This Row],[SRO]]="Local","Polyester Staple Fibre","SRO 492"))</f>
        <v>Packing Material</v>
      </c>
    </row>
    <row r="4445" spans="1:19" x14ac:dyDescent="0.25">
      <c r="A4445" s="552" t="s">
        <v>2904</v>
      </c>
      <c r="B4445" s="548" t="s">
        <v>3191</v>
      </c>
      <c r="C4445" s="543">
        <v>32686</v>
      </c>
      <c r="D4445" s="549">
        <v>4810.29</v>
      </c>
      <c r="E4445" s="147" t="s">
        <v>3198</v>
      </c>
      <c r="F4445" s="548" t="s">
        <v>3207</v>
      </c>
      <c r="G4445" s="471">
        <v>44864</v>
      </c>
      <c r="H4445" s="550">
        <v>34517331.530000001</v>
      </c>
      <c r="I4445" s="197">
        <v>0.06</v>
      </c>
      <c r="J4445" s="544">
        <v>852</v>
      </c>
      <c r="K4445" s="544">
        <v>14200</v>
      </c>
      <c r="L4445" s="544">
        <v>944573.06</v>
      </c>
      <c r="M4445" s="545" t="str">
        <f>TEXT(Table2[[#This Row],[Gd.Dt]],"mmm-yy")</f>
        <v>Oct-22</v>
      </c>
      <c r="N4445" s="46" t="str">
        <f>MID(Table2[[#This Row],[BE]],6,2)</f>
        <v>IB</v>
      </c>
      <c r="O4445" s="46" t="str">
        <f>IF(Table2[[#This Row],[Type]]="IB","EOU",IF(Table2[[#This Row],[Type]]="MB","Local","492"))</f>
        <v>EOU</v>
      </c>
      <c r="P4445" s="46">
        <f>ROUND(Table2[[#This Row],[Cons]]/Table2[[#This Row],[Qty.]],5)</f>
        <v>0.06</v>
      </c>
      <c r="Q4445" s="46" t="b">
        <f>EXACT(Table2[[#This Row],[rate]],Table2[[#This Row],[Check]])</f>
        <v>1</v>
      </c>
      <c r="R4445" s="46"/>
      <c r="S4445" s="46" t="str">
        <f>IF(Table2[[#This Row],[SRO]]="EOU",VLOOKUP(Table2[[#This Row],[BE]],[2]GD.List!$C$3:$N$5014,12,0),IF(Table2[[#This Row],[SRO]]="Local","Polyester Staple Fibre","SRO 492"))</f>
        <v>Packing Material</v>
      </c>
    </row>
    <row r="4446" spans="1:19" x14ac:dyDescent="0.25">
      <c r="A4446" s="551" t="s">
        <v>2904</v>
      </c>
      <c r="B4446" s="548" t="s">
        <v>3192</v>
      </c>
      <c r="C4446" s="543">
        <v>10100</v>
      </c>
      <c r="D4446" s="549">
        <v>4810.29</v>
      </c>
      <c r="E4446" s="147" t="s">
        <v>3199</v>
      </c>
      <c r="F4446" s="548" t="s">
        <v>3208</v>
      </c>
      <c r="G4446" s="471">
        <v>44864</v>
      </c>
      <c r="H4446" s="550">
        <v>18795994.329999998</v>
      </c>
      <c r="I4446" s="197">
        <v>0.06</v>
      </c>
      <c r="J4446" s="544">
        <v>889.62</v>
      </c>
      <c r="K4446" s="544">
        <v>14827</v>
      </c>
      <c r="L4446" s="544">
        <v>1116593.72</v>
      </c>
      <c r="M4446" s="545" t="str">
        <f>TEXT(Table2[[#This Row],[Gd.Dt]],"mmm-yy")</f>
        <v>Oct-22</v>
      </c>
      <c r="N4446" s="46" t="str">
        <f>MID(Table2[[#This Row],[BE]],6,2)</f>
        <v>IB</v>
      </c>
      <c r="O4446" s="46" t="str">
        <f>IF(Table2[[#This Row],[Type]]="IB","EOU",IF(Table2[[#This Row],[Type]]="MB","Local","492"))</f>
        <v>EOU</v>
      </c>
      <c r="P4446" s="46">
        <f>ROUND(Table2[[#This Row],[Cons]]/Table2[[#This Row],[Qty.]],5)</f>
        <v>0.06</v>
      </c>
      <c r="Q4446" s="46" t="b">
        <f>EXACT(Table2[[#This Row],[rate]],Table2[[#This Row],[Check]])</f>
        <v>1</v>
      </c>
      <c r="R4446" s="46"/>
      <c r="S4446" s="46" t="str">
        <f>IF(Table2[[#This Row],[SRO]]="EOU",VLOOKUP(Table2[[#This Row],[BE]],[2]GD.List!$C$3:$N$5014,12,0),IF(Table2[[#This Row],[SRO]]="Local","Polyester Staple Fibre","SRO 492"))</f>
        <v>Packing Material</v>
      </c>
    </row>
    <row r="4447" spans="1:19" x14ac:dyDescent="0.25">
      <c r="A4447" s="552" t="s">
        <v>3018</v>
      </c>
      <c r="B4447" s="548" t="s">
        <v>3194</v>
      </c>
      <c r="C4447" s="543">
        <v>3666</v>
      </c>
      <c r="D4447" s="549">
        <v>2847</v>
      </c>
      <c r="E4447" s="147" t="s">
        <v>3201</v>
      </c>
      <c r="F4447" s="548" t="s">
        <v>3203</v>
      </c>
      <c r="G4447" s="471">
        <v>44864</v>
      </c>
      <c r="H4447" s="550">
        <v>34485206.740000002</v>
      </c>
      <c r="I4447" s="197">
        <v>0.03</v>
      </c>
      <c r="J4447" s="544">
        <v>497.70000000000005</v>
      </c>
      <c r="K4447" s="544">
        <v>16590</v>
      </c>
      <c r="L4447" s="544">
        <v>1077734.26</v>
      </c>
      <c r="M4447" s="545" t="str">
        <f>TEXT(Table2[[#This Row],[Gd.Dt]],"mmm-yy")</f>
        <v>Oct-22</v>
      </c>
      <c r="N4447" s="46" t="str">
        <f>MID(Table2[[#This Row],[BE]],6,2)</f>
        <v>IB</v>
      </c>
      <c r="O4447" s="46" t="str">
        <f>IF(Table2[[#This Row],[Type]]="IB","EOU",IF(Table2[[#This Row],[Type]]="MB","Local","492"))</f>
        <v>EOU</v>
      </c>
      <c r="P4447" s="46">
        <f>ROUND(Table2[[#This Row],[Cons]]/Table2[[#This Row],[Qty.]],5)</f>
        <v>0.03</v>
      </c>
      <c r="Q4447" s="46" t="b">
        <f>EXACT(Table2[[#This Row],[rate]],Table2[[#This Row],[Check]])</f>
        <v>1</v>
      </c>
      <c r="R4447" s="46"/>
      <c r="S4447" s="46" t="str">
        <f>IF(Table2[[#This Row],[SRO]]="EOU",VLOOKUP(Table2[[#This Row],[BE]],[2]GD.List!$C$3:$N$5014,12,0),IF(Table2[[#This Row],[SRO]]="Local","Polyester Staple Fibre","SRO 492"))</f>
        <v>Textile Chemical</v>
      </c>
    </row>
    <row r="4448" spans="1:19" x14ac:dyDescent="0.25">
      <c r="A4448" s="552" t="s">
        <v>3018</v>
      </c>
      <c r="B4448" s="548" t="s">
        <v>3195</v>
      </c>
      <c r="C4448" s="543">
        <v>1018</v>
      </c>
      <c r="D4448" s="549">
        <v>2847</v>
      </c>
      <c r="E4448" s="147" t="s">
        <v>3202</v>
      </c>
      <c r="F4448" s="548" t="s">
        <v>3204</v>
      </c>
      <c r="G4448" s="471">
        <v>44864</v>
      </c>
      <c r="H4448" s="550">
        <v>16971062.170000002</v>
      </c>
      <c r="I4448" s="197">
        <v>0.03</v>
      </c>
      <c r="J4448" s="544">
        <v>237.33</v>
      </c>
      <c r="K4448" s="544">
        <v>7911</v>
      </c>
      <c r="L4448" s="544">
        <v>493793.42</v>
      </c>
      <c r="M4448" s="545" t="str">
        <f>TEXT(Table2[[#This Row],[Gd.Dt]],"mmm-yy")</f>
        <v>Oct-22</v>
      </c>
      <c r="N4448" s="46" t="str">
        <f>MID(Table2[[#This Row],[BE]],6,2)</f>
        <v>IB</v>
      </c>
      <c r="O4448" s="46" t="str">
        <f>IF(Table2[[#This Row],[Type]]="IB","EOU",IF(Table2[[#This Row],[Type]]="MB","Local","492"))</f>
        <v>EOU</v>
      </c>
      <c r="P4448" s="46">
        <f>ROUND(Table2[[#This Row],[Cons]]/Table2[[#This Row],[Qty.]],5)</f>
        <v>0.03</v>
      </c>
      <c r="Q4448" s="46" t="b">
        <f>EXACT(Table2[[#This Row],[rate]],Table2[[#This Row],[Check]])</f>
        <v>1</v>
      </c>
      <c r="R4448" s="46"/>
      <c r="S4448" s="46" t="str">
        <f>IF(Table2[[#This Row],[SRO]]="EOU",VLOOKUP(Table2[[#This Row],[BE]],[2]GD.List!$C$3:$N$5014,12,0),IF(Table2[[#This Row],[SRO]]="Local","Polyester Staple Fibre","SRO 492"))</f>
        <v>Textile Chemical</v>
      </c>
    </row>
    <row r="4449" spans="1:19" x14ac:dyDescent="0.25">
      <c r="A4449" s="552" t="s">
        <v>3018</v>
      </c>
      <c r="B4449" s="548" t="s">
        <v>3193</v>
      </c>
      <c r="C4449" s="543">
        <v>2623</v>
      </c>
      <c r="D4449" s="549">
        <v>2847</v>
      </c>
      <c r="E4449" s="147" t="s">
        <v>3200</v>
      </c>
      <c r="F4449" s="548" t="s">
        <v>3205</v>
      </c>
      <c r="G4449" s="471">
        <v>44864</v>
      </c>
      <c r="H4449" s="550">
        <v>22085491.530000001</v>
      </c>
      <c r="I4449" s="197">
        <v>0.03</v>
      </c>
      <c r="J4449" s="544">
        <v>176.46</v>
      </c>
      <c r="K4449" s="544">
        <v>5882</v>
      </c>
      <c r="L4449" s="544">
        <v>368779.77</v>
      </c>
      <c r="M4449" s="545" t="str">
        <f>TEXT(Table2[[#This Row],[Gd.Dt]],"mmm-yy")</f>
        <v>Oct-22</v>
      </c>
      <c r="N4449" s="46" t="str">
        <f>MID(Table2[[#This Row],[BE]],6,2)</f>
        <v>IB</v>
      </c>
      <c r="O4449" s="46" t="str">
        <f>IF(Table2[[#This Row],[Type]]="IB","EOU",IF(Table2[[#This Row],[Type]]="MB","Local","492"))</f>
        <v>EOU</v>
      </c>
      <c r="P4449" s="46">
        <f>ROUND(Table2[[#This Row],[Cons]]/Table2[[#This Row],[Qty.]],5)</f>
        <v>0.03</v>
      </c>
      <c r="Q4449" s="46" t="b">
        <f>EXACT(Table2[[#This Row],[rate]],Table2[[#This Row],[Check]])</f>
        <v>1</v>
      </c>
      <c r="R4449" s="46"/>
      <c r="S4449" s="46" t="str">
        <f>IF(Table2[[#This Row],[SRO]]="EOU",VLOOKUP(Table2[[#This Row],[BE]],[2]GD.List!$C$3:$N$5014,12,0),IF(Table2[[#This Row],[SRO]]="Local","Polyester Staple Fibre","SRO 492"))</f>
        <v>Textile Chemical</v>
      </c>
    </row>
    <row r="4450" spans="1:19" x14ac:dyDescent="0.25">
      <c r="A4450" s="552" t="s">
        <v>3018</v>
      </c>
      <c r="B4450" s="548" t="s">
        <v>3189</v>
      </c>
      <c r="C4450" s="543">
        <v>50100</v>
      </c>
      <c r="D4450" s="549">
        <v>2847</v>
      </c>
      <c r="E4450" s="147" t="s">
        <v>3196</v>
      </c>
      <c r="F4450" s="548" t="s">
        <v>3206</v>
      </c>
      <c r="G4450" s="471">
        <v>44863</v>
      </c>
      <c r="H4450" s="550">
        <v>34075128.380000003</v>
      </c>
      <c r="I4450" s="197">
        <v>0.03</v>
      </c>
      <c r="J4450" s="544">
        <v>324.21000000000004</v>
      </c>
      <c r="K4450" s="544">
        <v>10807.1193</v>
      </c>
      <c r="L4450" s="544">
        <v>246233.56</v>
      </c>
      <c r="M4450" s="545" t="str">
        <f>TEXT(Table2[[#This Row],[Gd.Dt]],"mmm-yy")</f>
        <v>Oct-22</v>
      </c>
      <c r="N4450" s="46" t="str">
        <f>MID(Table2[[#This Row],[BE]],6,2)</f>
        <v>IB</v>
      </c>
      <c r="O4450" s="46" t="str">
        <f>IF(Table2[[#This Row],[Type]]="IB","EOU",IF(Table2[[#This Row],[Type]]="MB","Local","492"))</f>
        <v>EOU</v>
      </c>
      <c r="P4450" s="46">
        <f>ROUND(Table2[[#This Row],[Cons]]/Table2[[#This Row],[Qty.]],5)</f>
        <v>0.03</v>
      </c>
      <c r="Q4450" s="46" t="b">
        <f>EXACT(Table2[[#This Row],[rate]],Table2[[#This Row],[Check]])</f>
        <v>1</v>
      </c>
      <c r="R4450" s="46"/>
      <c r="S4450" s="46" t="str">
        <f>IF(Table2[[#This Row],[SRO]]="EOU",VLOOKUP(Table2[[#This Row],[BE]],[2]GD.List!$C$3:$N$5014,12,0),IF(Table2[[#This Row],[SRO]]="Local","Polyester Staple Fibre","SRO 492"))</f>
        <v>Textile Chemical</v>
      </c>
    </row>
    <row r="4451" spans="1:19" x14ac:dyDescent="0.25">
      <c r="A4451" s="552" t="s">
        <v>3018</v>
      </c>
      <c r="B4451" s="548" t="s">
        <v>3191</v>
      </c>
      <c r="C4451" s="543">
        <v>32686</v>
      </c>
      <c r="D4451" s="549">
        <v>2847</v>
      </c>
      <c r="E4451" s="147" t="s">
        <v>3198</v>
      </c>
      <c r="F4451" s="548" t="s">
        <v>3207</v>
      </c>
      <c r="G4451" s="471">
        <v>44864</v>
      </c>
      <c r="H4451" s="550">
        <v>34517331.530000001</v>
      </c>
      <c r="I4451" s="197">
        <v>0.03</v>
      </c>
      <c r="J4451" s="544">
        <v>426</v>
      </c>
      <c r="K4451" s="544">
        <v>14200</v>
      </c>
      <c r="L4451" s="544">
        <v>472286.54000000004</v>
      </c>
      <c r="M4451" s="545" t="str">
        <f>TEXT(Table2[[#This Row],[Gd.Dt]],"mmm-yy")</f>
        <v>Oct-22</v>
      </c>
      <c r="N4451" s="46" t="str">
        <f>MID(Table2[[#This Row],[BE]],6,2)</f>
        <v>IB</v>
      </c>
      <c r="O4451" s="46" t="str">
        <f>IF(Table2[[#This Row],[Type]]="IB","EOU",IF(Table2[[#This Row],[Type]]="MB","Local","492"))</f>
        <v>EOU</v>
      </c>
      <c r="P4451" s="46">
        <f>ROUND(Table2[[#This Row],[Cons]]/Table2[[#This Row],[Qty.]],5)</f>
        <v>0.03</v>
      </c>
      <c r="Q4451" s="46" t="b">
        <f>EXACT(Table2[[#This Row],[rate]],Table2[[#This Row],[Check]])</f>
        <v>1</v>
      </c>
      <c r="R4451" s="46"/>
      <c r="S4451" s="46" t="str">
        <f>IF(Table2[[#This Row],[SRO]]="EOU",VLOOKUP(Table2[[#This Row],[BE]],[2]GD.List!$C$3:$N$5014,12,0),IF(Table2[[#This Row],[SRO]]="Local","Polyester Staple Fibre","SRO 492"))</f>
        <v>Textile Chemical</v>
      </c>
    </row>
    <row r="4452" spans="1:19" x14ac:dyDescent="0.25">
      <c r="A4452" s="551" t="s">
        <v>3018</v>
      </c>
      <c r="B4452" s="548" t="s">
        <v>3192</v>
      </c>
      <c r="C4452" s="543">
        <v>10100</v>
      </c>
      <c r="D4452" s="549">
        <v>2847</v>
      </c>
      <c r="E4452" s="147" t="s">
        <v>3199</v>
      </c>
      <c r="F4452" s="548" t="s">
        <v>3208</v>
      </c>
      <c r="G4452" s="471">
        <v>44864</v>
      </c>
      <c r="H4452" s="550">
        <v>18795994.329999998</v>
      </c>
      <c r="I4452" s="197">
        <v>0.03</v>
      </c>
      <c r="J4452" s="544">
        <v>444.81</v>
      </c>
      <c r="K4452" s="544">
        <v>14827</v>
      </c>
      <c r="L4452" s="544">
        <v>558296.86</v>
      </c>
      <c r="M4452" s="545" t="str">
        <f>TEXT(Table2[[#This Row],[Gd.Dt]],"mmm-yy")</f>
        <v>Oct-22</v>
      </c>
      <c r="N4452" s="46" t="str">
        <f>MID(Table2[[#This Row],[BE]],6,2)</f>
        <v>IB</v>
      </c>
      <c r="O4452" s="46" t="str">
        <f>IF(Table2[[#This Row],[Type]]="IB","EOU",IF(Table2[[#This Row],[Type]]="MB","Local","492"))</f>
        <v>EOU</v>
      </c>
      <c r="P4452" s="46">
        <f>ROUND(Table2[[#This Row],[Cons]]/Table2[[#This Row],[Qty.]],5)</f>
        <v>0.03</v>
      </c>
      <c r="Q4452" s="46" t="b">
        <f>EXACT(Table2[[#This Row],[rate]],Table2[[#This Row],[Check]])</f>
        <v>1</v>
      </c>
      <c r="R4452" s="46"/>
      <c r="S4452" s="46" t="str">
        <f>IF(Table2[[#This Row],[SRO]]="EOU",VLOOKUP(Table2[[#This Row],[BE]],[2]GD.List!$C$3:$N$5014,12,0),IF(Table2[[#This Row],[SRO]]="Local","Polyester Staple Fibre","SRO 492"))</f>
        <v>Textile Chemical</v>
      </c>
    </row>
    <row r="4453" spans="1:19" x14ac:dyDescent="0.25">
      <c r="A4453" s="551" t="s">
        <v>3057</v>
      </c>
      <c r="B4453" s="548" t="s">
        <v>3195</v>
      </c>
      <c r="C4453" s="543">
        <v>1018</v>
      </c>
      <c r="D4453" s="549">
        <v>5401.2089999999998</v>
      </c>
      <c r="E4453" s="147" t="s">
        <v>3202</v>
      </c>
      <c r="F4453" s="548" t="s">
        <v>3204</v>
      </c>
      <c r="G4453" s="471">
        <v>44864</v>
      </c>
      <c r="H4453" s="550">
        <v>16971062.170000002</v>
      </c>
      <c r="I4453" s="197">
        <v>0.2</v>
      </c>
      <c r="J4453" s="544">
        <v>534.56000000000006</v>
      </c>
      <c r="K4453" s="544">
        <v>2672.8</v>
      </c>
      <c r="L4453" s="544">
        <v>1032290.27</v>
      </c>
      <c r="M4453" s="545" t="str">
        <f>TEXT(Table2[[#This Row],[Gd.Dt]],"mmm-yy")</f>
        <v>Oct-22</v>
      </c>
      <c r="N4453" s="46" t="str">
        <f>MID(Table2[[#This Row],[BE]],6,2)</f>
        <v>IB</v>
      </c>
      <c r="O4453" s="46" t="str">
        <f>IF(Table2[[#This Row],[Type]]="IB","EOU",IF(Table2[[#This Row],[Type]]="MB","Local","492"))</f>
        <v>EOU</v>
      </c>
      <c r="P4453" s="46">
        <f>ROUND(Table2[[#This Row],[Cons]]/Table2[[#This Row],[Qty.]],5)</f>
        <v>0.2</v>
      </c>
      <c r="Q4453" s="46" t="b">
        <f>EXACT(Table2[[#This Row],[rate]],Table2[[#This Row],[Check]])</f>
        <v>1</v>
      </c>
      <c r="R4453" s="46"/>
      <c r="S4453" s="46" t="str">
        <f>IF(Table2[[#This Row],[SRO]]="EOU",VLOOKUP(Table2[[#This Row],[BE]],[2]GD.List!$C$3:$N$5014,12,0),IF(Table2[[#This Row],[SRO]]="Local","Polyester Staple Fibre","SRO 492"))</f>
        <v>Sewing Thread</v>
      </c>
    </row>
    <row r="4454" spans="1:19" x14ac:dyDescent="0.25">
      <c r="A4454" s="552" t="s">
        <v>3058</v>
      </c>
      <c r="B4454" s="548" t="s">
        <v>3194</v>
      </c>
      <c r="C4454" s="543">
        <v>3666</v>
      </c>
      <c r="D4454" s="549">
        <v>2915.11</v>
      </c>
      <c r="E4454" s="147" t="s">
        <v>3201</v>
      </c>
      <c r="F4454" s="548" t="s">
        <v>3203</v>
      </c>
      <c r="G4454" s="471">
        <v>44864</v>
      </c>
      <c r="H4454" s="550">
        <v>34485206.740000002</v>
      </c>
      <c r="I4454" s="197">
        <v>0.04</v>
      </c>
      <c r="J4454" s="544">
        <v>663.6</v>
      </c>
      <c r="K4454" s="544">
        <v>16590</v>
      </c>
      <c r="L4454" s="544">
        <v>1436979.02</v>
      </c>
      <c r="M4454" s="545" t="str">
        <f>TEXT(Table2[[#This Row],[Gd.Dt]],"mmm-yy")</f>
        <v>Oct-22</v>
      </c>
      <c r="N4454" s="46" t="str">
        <f>MID(Table2[[#This Row],[BE]],6,2)</f>
        <v>IB</v>
      </c>
      <c r="O4454" s="46" t="str">
        <f>IF(Table2[[#This Row],[Type]]="IB","EOU",IF(Table2[[#This Row],[Type]]="MB","Local","492"))</f>
        <v>EOU</v>
      </c>
      <c r="P4454" s="46">
        <f>ROUND(Table2[[#This Row],[Cons]]/Table2[[#This Row],[Qty.]],5)</f>
        <v>0.04</v>
      </c>
      <c r="Q4454" s="46" t="b">
        <f>EXACT(Table2[[#This Row],[rate]],Table2[[#This Row],[Check]])</f>
        <v>1</v>
      </c>
      <c r="R4454" s="46"/>
      <c r="S4454" s="46" t="str">
        <f>IF(Table2[[#This Row],[SRO]]="EOU",VLOOKUP(Table2[[#This Row],[BE]],[2]GD.List!$C$3:$N$5014,12,0),IF(Table2[[#This Row],[SRO]]="Local","Polyester Staple Fibre","SRO 492"))</f>
        <v>Textile Chemical</v>
      </c>
    </row>
    <row r="4455" spans="1:19" x14ac:dyDescent="0.25">
      <c r="A4455" s="552" t="s">
        <v>3058</v>
      </c>
      <c r="B4455" s="548" t="s">
        <v>3195</v>
      </c>
      <c r="C4455" s="543">
        <v>1018</v>
      </c>
      <c r="D4455" s="549">
        <v>2915.11</v>
      </c>
      <c r="E4455" s="147" t="s">
        <v>3202</v>
      </c>
      <c r="F4455" s="548" t="s">
        <v>3204</v>
      </c>
      <c r="G4455" s="471">
        <v>44864</v>
      </c>
      <c r="H4455" s="550">
        <v>16971062.170000002</v>
      </c>
      <c r="I4455" s="197">
        <v>0.04</v>
      </c>
      <c r="J4455" s="544">
        <v>316.43999999999994</v>
      </c>
      <c r="K4455" s="544">
        <v>7911</v>
      </c>
      <c r="L4455" s="544">
        <v>658389.9</v>
      </c>
      <c r="M4455" s="545" t="str">
        <f>TEXT(Table2[[#This Row],[Gd.Dt]],"mmm-yy")</f>
        <v>Oct-22</v>
      </c>
      <c r="N4455" s="46" t="str">
        <f>MID(Table2[[#This Row],[BE]],6,2)</f>
        <v>IB</v>
      </c>
      <c r="O4455" s="46" t="str">
        <f>IF(Table2[[#This Row],[Type]]="IB","EOU",IF(Table2[[#This Row],[Type]]="MB","Local","492"))</f>
        <v>EOU</v>
      </c>
      <c r="P4455" s="46">
        <f>ROUND(Table2[[#This Row],[Cons]]/Table2[[#This Row],[Qty.]],5)</f>
        <v>0.04</v>
      </c>
      <c r="Q4455" s="46" t="b">
        <f>EXACT(Table2[[#This Row],[rate]],Table2[[#This Row],[Check]])</f>
        <v>1</v>
      </c>
      <c r="R4455" s="46"/>
      <c r="S4455" s="46" t="str">
        <f>IF(Table2[[#This Row],[SRO]]="EOU",VLOOKUP(Table2[[#This Row],[BE]],[2]GD.List!$C$3:$N$5014,12,0),IF(Table2[[#This Row],[SRO]]="Local","Polyester Staple Fibre","SRO 492"))</f>
        <v>Textile Chemical</v>
      </c>
    </row>
    <row r="4456" spans="1:19" x14ac:dyDescent="0.25">
      <c r="A4456" s="552" t="s">
        <v>3058</v>
      </c>
      <c r="B4456" s="548" t="s">
        <v>3193</v>
      </c>
      <c r="C4456" s="543">
        <v>2623</v>
      </c>
      <c r="D4456" s="549">
        <v>2915.11</v>
      </c>
      <c r="E4456" s="147" t="s">
        <v>3200</v>
      </c>
      <c r="F4456" s="548" t="s">
        <v>3205</v>
      </c>
      <c r="G4456" s="471">
        <v>44864</v>
      </c>
      <c r="H4456" s="550">
        <v>22085491.530000001</v>
      </c>
      <c r="I4456" s="197">
        <v>0.04</v>
      </c>
      <c r="J4456" s="544">
        <v>235.28</v>
      </c>
      <c r="K4456" s="544">
        <v>5882</v>
      </c>
      <c r="L4456" s="544">
        <v>491706.37</v>
      </c>
      <c r="M4456" s="545" t="str">
        <f>TEXT(Table2[[#This Row],[Gd.Dt]],"mmm-yy")</f>
        <v>Oct-22</v>
      </c>
      <c r="N4456" s="46" t="str">
        <f>MID(Table2[[#This Row],[BE]],6,2)</f>
        <v>IB</v>
      </c>
      <c r="O4456" s="46" t="str">
        <f>IF(Table2[[#This Row],[Type]]="IB","EOU",IF(Table2[[#This Row],[Type]]="MB","Local","492"))</f>
        <v>EOU</v>
      </c>
      <c r="P4456" s="46">
        <f>ROUND(Table2[[#This Row],[Cons]]/Table2[[#This Row],[Qty.]],5)</f>
        <v>0.04</v>
      </c>
      <c r="Q4456" s="46" t="b">
        <f>EXACT(Table2[[#This Row],[rate]],Table2[[#This Row],[Check]])</f>
        <v>1</v>
      </c>
      <c r="R4456" s="46"/>
      <c r="S4456" s="46" t="str">
        <f>IF(Table2[[#This Row],[SRO]]="EOU",VLOOKUP(Table2[[#This Row],[BE]],[2]GD.List!$C$3:$N$5014,12,0),IF(Table2[[#This Row],[SRO]]="Local","Polyester Staple Fibre","SRO 492"))</f>
        <v>Textile Chemical</v>
      </c>
    </row>
    <row r="4457" spans="1:19" x14ac:dyDescent="0.25">
      <c r="A4457" s="552" t="s">
        <v>3058</v>
      </c>
      <c r="B4457" s="548" t="s">
        <v>3191</v>
      </c>
      <c r="C4457" s="543">
        <v>32686</v>
      </c>
      <c r="D4457" s="549">
        <v>2915.11</v>
      </c>
      <c r="E4457" s="147" t="s">
        <v>3198</v>
      </c>
      <c r="F4457" s="548" t="s">
        <v>3207</v>
      </c>
      <c r="G4457" s="471">
        <v>44864</v>
      </c>
      <c r="H4457" s="550">
        <v>34517331.530000001</v>
      </c>
      <c r="I4457" s="197">
        <v>0.04</v>
      </c>
      <c r="J4457" s="544">
        <v>568</v>
      </c>
      <c r="K4457" s="544">
        <v>14200</v>
      </c>
      <c r="L4457" s="544">
        <v>629715.37</v>
      </c>
      <c r="M4457" s="545" t="str">
        <f>TEXT(Table2[[#This Row],[Gd.Dt]],"mmm-yy")</f>
        <v>Oct-22</v>
      </c>
      <c r="N4457" s="46" t="str">
        <f>MID(Table2[[#This Row],[BE]],6,2)</f>
        <v>IB</v>
      </c>
      <c r="O4457" s="46" t="str">
        <f>IF(Table2[[#This Row],[Type]]="IB","EOU",IF(Table2[[#This Row],[Type]]="MB","Local","492"))</f>
        <v>EOU</v>
      </c>
      <c r="P4457" s="46">
        <f>ROUND(Table2[[#This Row],[Cons]]/Table2[[#This Row],[Qty.]],5)</f>
        <v>0.04</v>
      </c>
      <c r="Q4457" s="46" t="b">
        <f>EXACT(Table2[[#This Row],[rate]],Table2[[#This Row],[Check]])</f>
        <v>1</v>
      </c>
      <c r="R4457" s="46"/>
      <c r="S4457" s="46" t="str">
        <f>IF(Table2[[#This Row],[SRO]]="EOU",VLOOKUP(Table2[[#This Row],[BE]],[2]GD.List!$C$3:$N$5014,12,0),IF(Table2[[#This Row],[SRO]]="Local","Polyester Staple Fibre","SRO 492"))</f>
        <v>Textile Chemical</v>
      </c>
    </row>
    <row r="4458" spans="1:19" x14ac:dyDescent="0.25">
      <c r="A4458" s="551" t="s">
        <v>3058</v>
      </c>
      <c r="B4458" s="548" t="s">
        <v>3192</v>
      </c>
      <c r="C4458" s="543">
        <v>10100</v>
      </c>
      <c r="D4458" s="549">
        <v>2915.11</v>
      </c>
      <c r="E4458" s="147" t="s">
        <v>3199</v>
      </c>
      <c r="F4458" s="548" t="s">
        <v>3208</v>
      </c>
      <c r="G4458" s="471">
        <v>44864</v>
      </c>
      <c r="H4458" s="550">
        <v>18795994.329999998</v>
      </c>
      <c r="I4458" s="197">
        <v>0.04</v>
      </c>
      <c r="J4458" s="544">
        <v>593.08000000000004</v>
      </c>
      <c r="K4458" s="544">
        <v>14827</v>
      </c>
      <c r="L4458" s="544">
        <v>744395.82</v>
      </c>
      <c r="M4458" s="545" t="str">
        <f>TEXT(Table2[[#This Row],[Gd.Dt]],"mmm-yy")</f>
        <v>Oct-22</v>
      </c>
      <c r="N4458" s="46" t="str">
        <f>MID(Table2[[#This Row],[BE]],6,2)</f>
        <v>IB</v>
      </c>
      <c r="O4458" s="46" t="str">
        <f>IF(Table2[[#This Row],[Type]]="IB","EOU",IF(Table2[[#This Row],[Type]]="MB","Local","492"))</f>
        <v>EOU</v>
      </c>
      <c r="P4458" s="46">
        <f>ROUND(Table2[[#This Row],[Cons]]/Table2[[#This Row],[Qty.]],5)</f>
        <v>0.04</v>
      </c>
      <c r="Q4458" s="46" t="b">
        <f>EXACT(Table2[[#This Row],[rate]],Table2[[#This Row],[Check]])</f>
        <v>1</v>
      </c>
      <c r="R4458" s="46"/>
      <c r="S4458" s="46" t="str">
        <f>IF(Table2[[#This Row],[SRO]]="EOU",VLOOKUP(Table2[[#This Row],[BE]],[2]GD.List!$C$3:$N$5014,12,0),IF(Table2[[#This Row],[SRO]]="Local","Polyester Staple Fibre","SRO 492"))</f>
        <v>Textile Chemical</v>
      </c>
    </row>
    <row r="4459" spans="1:19" x14ac:dyDescent="0.25">
      <c r="A4459" s="552" t="s">
        <v>3084</v>
      </c>
      <c r="B4459" s="548" t="s">
        <v>3194</v>
      </c>
      <c r="C4459" s="543">
        <v>3666</v>
      </c>
      <c r="D4459" s="549">
        <v>2832.1089999999999</v>
      </c>
      <c r="E4459" s="147" t="s">
        <v>3201</v>
      </c>
      <c r="F4459" s="548" t="s">
        <v>3203</v>
      </c>
      <c r="G4459" s="471">
        <v>44864</v>
      </c>
      <c r="H4459" s="550">
        <v>34485206.740000002</v>
      </c>
      <c r="I4459" s="197">
        <v>0.04</v>
      </c>
      <c r="J4459" s="544">
        <v>663.6</v>
      </c>
      <c r="K4459" s="544">
        <v>16590</v>
      </c>
      <c r="L4459" s="544">
        <v>1436979.02</v>
      </c>
      <c r="M4459" s="545" t="str">
        <f>TEXT(Table2[[#This Row],[Gd.Dt]],"mmm-yy")</f>
        <v>Oct-22</v>
      </c>
      <c r="N4459" s="46" t="str">
        <f>MID(Table2[[#This Row],[BE]],6,2)</f>
        <v>IB</v>
      </c>
      <c r="O4459" s="46" t="str">
        <f>IF(Table2[[#This Row],[Type]]="IB","EOU",IF(Table2[[#This Row],[Type]]="MB","Local","492"))</f>
        <v>EOU</v>
      </c>
      <c r="P4459" s="46">
        <f>ROUND(Table2[[#This Row],[Cons]]/Table2[[#This Row],[Qty.]],5)</f>
        <v>0.04</v>
      </c>
      <c r="Q4459" s="46" t="b">
        <f>EXACT(Table2[[#This Row],[rate]],Table2[[#This Row],[Check]])</f>
        <v>1</v>
      </c>
      <c r="R4459" s="46"/>
      <c r="S4459" s="46" t="str">
        <f>IF(Table2[[#This Row],[SRO]]="EOU",VLOOKUP(Table2[[#This Row],[BE]],[2]GD.List!$C$3:$N$5014,12,0),IF(Table2[[#This Row],[SRO]]="Local","Polyester Staple Fibre","SRO 492"))</f>
        <v>Textile Chemical</v>
      </c>
    </row>
    <row r="4460" spans="1:19" x14ac:dyDescent="0.25">
      <c r="A4460" s="552" t="s">
        <v>3084</v>
      </c>
      <c r="B4460" s="548" t="s">
        <v>3195</v>
      </c>
      <c r="C4460" s="543">
        <v>1018</v>
      </c>
      <c r="D4460" s="549">
        <v>2832.1089999999999</v>
      </c>
      <c r="E4460" s="147" t="s">
        <v>3202</v>
      </c>
      <c r="F4460" s="548" t="s">
        <v>3204</v>
      </c>
      <c r="G4460" s="471">
        <v>44864</v>
      </c>
      <c r="H4460" s="550">
        <v>16971062.170000002</v>
      </c>
      <c r="I4460" s="197">
        <v>0.04</v>
      </c>
      <c r="J4460" s="544">
        <v>316.43999999999994</v>
      </c>
      <c r="K4460" s="544">
        <v>7911</v>
      </c>
      <c r="L4460" s="544">
        <v>658389.9</v>
      </c>
      <c r="M4460" s="545" t="str">
        <f>TEXT(Table2[[#This Row],[Gd.Dt]],"mmm-yy")</f>
        <v>Oct-22</v>
      </c>
      <c r="N4460" s="46" t="str">
        <f>MID(Table2[[#This Row],[BE]],6,2)</f>
        <v>IB</v>
      </c>
      <c r="O4460" s="46" t="str">
        <f>IF(Table2[[#This Row],[Type]]="IB","EOU",IF(Table2[[#This Row],[Type]]="MB","Local","492"))</f>
        <v>EOU</v>
      </c>
      <c r="P4460" s="46">
        <f>ROUND(Table2[[#This Row],[Cons]]/Table2[[#This Row],[Qty.]],5)</f>
        <v>0.04</v>
      </c>
      <c r="Q4460" s="46" t="b">
        <f>EXACT(Table2[[#This Row],[rate]],Table2[[#This Row],[Check]])</f>
        <v>1</v>
      </c>
      <c r="R4460" s="46"/>
      <c r="S4460" s="46" t="str">
        <f>IF(Table2[[#This Row],[SRO]]="EOU",VLOOKUP(Table2[[#This Row],[BE]],[2]GD.List!$C$3:$N$5014,12,0),IF(Table2[[#This Row],[SRO]]="Local","Polyester Staple Fibre","SRO 492"))</f>
        <v>Textile Chemical</v>
      </c>
    </row>
    <row r="4461" spans="1:19" x14ac:dyDescent="0.25">
      <c r="A4461" s="552" t="s">
        <v>3084</v>
      </c>
      <c r="B4461" s="548" t="s">
        <v>3193</v>
      </c>
      <c r="C4461" s="543">
        <v>2623</v>
      </c>
      <c r="D4461" s="549">
        <v>2832.1089999999999</v>
      </c>
      <c r="E4461" s="147" t="s">
        <v>3200</v>
      </c>
      <c r="F4461" s="548" t="s">
        <v>3205</v>
      </c>
      <c r="G4461" s="471">
        <v>44864</v>
      </c>
      <c r="H4461" s="550">
        <v>22085491.530000001</v>
      </c>
      <c r="I4461" s="197">
        <v>0.04</v>
      </c>
      <c r="J4461" s="544">
        <v>110.11999999999999</v>
      </c>
      <c r="K4461" s="544">
        <v>2753</v>
      </c>
      <c r="L4461" s="544">
        <v>187511.78</v>
      </c>
      <c r="M4461" s="545" t="str">
        <f>TEXT(Table2[[#This Row],[Gd.Dt]],"mmm-yy")</f>
        <v>Oct-22</v>
      </c>
      <c r="N4461" s="46" t="str">
        <f>MID(Table2[[#This Row],[BE]],6,2)</f>
        <v>IB</v>
      </c>
      <c r="O4461" s="46" t="str">
        <f>IF(Table2[[#This Row],[Type]]="IB","EOU",IF(Table2[[#This Row],[Type]]="MB","Local","492"))</f>
        <v>EOU</v>
      </c>
      <c r="P4461" s="46">
        <f>ROUND(Table2[[#This Row],[Cons]]/Table2[[#This Row],[Qty.]],5)</f>
        <v>0.04</v>
      </c>
      <c r="Q4461" s="46" t="b">
        <f>EXACT(Table2[[#This Row],[rate]],Table2[[#This Row],[Check]])</f>
        <v>1</v>
      </c>
      <c r="R4461" s="46"/>
      <c r="S4461" s="46" t="str">
        <f>IF(Table2[[#This Row],[SRO]]="EOU",VLOOKUP(Table2[[#This Row],[BE]],[2]GD.List!$C$3:$N$5014,12,0),IF(Table2[[#This Row],[SRO]]="Local","Polyester Staple Fibre","SRO 492"))</f>
        <v>Textile Chemical</v>
      </c>
    </row>
    <row r="4462" spans="1:19" x14ac:dyDescent="0.25">
      <c r="A4462" s="551" t="s">
        <v>3084</v>
      </c>
      <c r="B4462" s="548" t="s">
        <v>3192</v>
      </c>
      <c r="C4462" s="543">
        <v>10100</v>
      </c>
      <c r="D4462" s="549">
        <v>2832.1089999999999</v>
      </c>
      <c r="E4462" s="147" t="s">
        <v>3199</v>
      </c>
      <c r="F4462" s="548" t="s">
        <v>3208</v>
      </c>
      <c r="G4462" s="471">
        <v>44864</v>
      </c>
      <c r="H4462" s="550">
        <v>18795994.329999998</v>
      </c>
      <c r="I4462" s="197">
        <v>0.04</v>
      </c>
      <c r="J4462" s="544">
        <v>593.08000000000004</v>
      </c>
      <c r="K4462" s="544">
        <v>14827</v>
      </c>
      <c r="L4462" s="544">
        <v>744395.82</v>
      </c>
      <c r="M4462" s="545" t="str">
        <f>TEXT(Table2[[#This Row],[Gd.Dt]],"mmm-yy")</f>
        <v>Oct-22</v>
      </c>
      <c r="N4462" s="46" t="str">
        <f>MID(Table2[[#This Row],[BE]],6,2)</f>
        <v>IB</v>
      </c>
      <c r="O4462" s="46" t="str">
        <f>IF(Table2[[#This Row],[Type]]="IB","EOU",IF(Table2[[#This Row],[Type]]="MB","Local","492"))</f>
        <v>EOU</v>
      </c>
      <c r="P4462" s="46">
        <f>ROUND(Table2[[#This Row],[Cons]]/Table2[[#This Row],[Qty.]],5)</f>
        <v>0.04</v>
      </c>
      <c r="Q4462" s="46" t="b">
        <f>EXACT(Table2[[#This Row],[rate]],Table2[[#This Row],[Check]])</f>
        <v>1</v>
      </c>
      <c r="R4462" s="46"/>
      <c r="S4462" s="46" t="str">
        <f>IF(Table2[[#This Row],[SRO]]="EOU",VLOOKUP(Table2[[#This Row],[BE]],[2]GD.List!$C$3:$N$5014,12,0),IF(Table2[[#This Row],[SRO]]="Local","Polyester Staple Fibre","SRO 492"))</f>
        <v>Textile Chemical</v>
      </c>
    </row>
    <row r="4463" spans="1:19" x14ac:dyDescent="0.25">
      <c r="A4463" s="551" t="s">
        <v>3125</v>
      </c>
      <c r="B4463" s="548" t="s">
        <v>3190</v>
      </c>
      <c r="C4463" s="543">
        <v>31043</v>
      </c>
      <c r="D4463" s="549">
        <v>9607.11</v>
      </c>
      <c r="E4463" s="147" t="s">
        <v>3197</v>
      </c>
      <c r="F4463" s="548" t="s">
        <v>3209</v>
      </c>
      <c r="G4463" s="471">
        <v>44863</v>
      </c>
      <c r="H4463" s="550">
        <v>47271135.369999997</v>
      </c>
      <c r="I4463" s="197">
        <v>1</v>
      </c>
      <c r="J4463" s="544">
        <v>100</v>
      </c>
      <c r="K4463" s="544">
        <v>100</v>
      </c>
      <c r="L4463" s="544">
        <v>11009557.92</v>
      </c>
      <c r="M4463" s="545" t="str">
        <f>TEXT(Table2[[#This Row],[Gd.Dt]],"mmm-yy")</f>
        <v>Oct-22</v>
      </c>
      <c r="N4463" s="46" t="str">
        <f>MID(Table2[[#This Row],[BE]],6,2)</f>
        <v>EP</v>
      </c>
      <c r="O4463" s="46" t="str">
        <f>IF(Table2[[#This Row],[Type]]="IB","EOU",IF(Table2[[#This Row],[Type]]="MB","Local","492"))</f>
        <v>492</v>
      </c>
      <c r="P4463" s="46">
        <f>ROUND(Table2[[#This Row],[Cons]]/Table2[[#This Row],[Qty.]],5)</f>
        <v>1</v>
      </c>
      <c r="Q4463" s="46" t="b">
        <f>EXACT(Table2[[#This Row],[rate]],Table2[[#This Row],[Check]])</f>
        <v>1</v>
      </c>
      <c r="R4463" s="46"/>
      <c r="S4463" s="46" t="str">
        <f>IF(Table2[[#This Row],[SRO]]="EOU",VLOOKUP(Table2[[#This Row],[BE]],[2]GD.List!$C$3:$N$5014,12,0),IF(Table2[[#This Row],[SRO]]="Local","Polyester Staple Fibre","SRO 492"))</f>
        <v>SRO 492</v>
      </c>
    </row>
    <row r="4464" spans="1:19" x14ac:dyDescent="0.25">
      <c r="A4464" s="552" t="s">
        <v>3177</v>
      </c>
      <c r="B4464" s="552" t="s">
        <v>3193</v>
      </c>
      <c r="C4464" s="553">
        <v>2623</v>
      </c>
      <c r="D4464" s="554">
        <v>5402.33</v>
      </c>
      <c r="E4464" s="27" t="s">
        <v>3200</v>
      </c>
      <c r="F4464" s="552" t="s">
        <v>3205</v>
      </c>
      <c r="G4464" s="28">
        <v>44864</v>
      </c>
      <c r="H4464" s="555">
        <v>22085491.530000001</v>
      </c>
      <c r="I4464" s="33">
        <v>1.0101</v>
      </c>
      <c r="J4464" s="546">
        <v>2134.34</v>
      </c>
      <c r="K4464" s="546">
        <v>2113</v>
      </c>
      <c r="L4464" s="546">
        <v>2154392.0499999998</v>
      </c>
      <c r="M4464" s="547" t="str">
        <f>TEXT(Table2[[#This Row],[Gd.Dt]],"mmm-yy")</f>
        <v>Oct-22</v>
      </c>
      <c r="N4464" s="47" t="str">
        <f>MID(Table2[[#This Row],[BE]],6,2)</f>
        <v>IB</v>
      </c>
      <c r="O4464" s="47" t="str">
        <f>IF(Table2[[#This Row],[Type]]="IB","EOU",IF(Table2[[#This Row],[Type]]="MB","Local","492"))</f>
        <v>EOU</v>
      </c>
      <c r="P4464" s="47">
        <f>ROUND(Table2[[#This Row],[Cons]]/Table2[[#This Row],[Qty.]],5)</f>
        <v>1.0101</v>
      </c>
      <c r="Q4464" s="47" t="b">
        <f>EXACT(Table2[[#This Row],[rate]],Table2[[#This Row],[Check]])</f>
        <v>1</v>
      </c>
      <c r="R4464" s="47"/>
      <c r="S4464" s="47" t="str">
        <f>IF(Table2[[#This Row],[SRO]]="EOU",VLOOKUP(Table2[[#This Row],[BE]],[2]GD.List!$C$3:$N$5014,12,0),IF(Table2[[#This Row],[SRO]]="Local","Polyester Staple Fibre","SRO 492"))</f>
        <v>Polyester Yarn</v>
      </c>
    </row>
    <row r="4465" spans="1:19" x14ac:dyDescent="0.25">
      <c r="A4465" s="116" t="s">
        <v>1</v>
      </c>
      <c r="B4465" s="116" t="s">
        <v>3210</v>
      </c>
      <c r="C4465" s="165">
        <v>31620</v>
      </c>
      <c r="D4465" s="117">
        <v>2701.12</v>
      </c>
      <c r="E4465" s="147" t="s">
        <v>3212</v>
      </c>
      <c r="F4465" s="116" t="s">
        <v>3214</v>
      </c>
      <c r="G4465" s="471">
        <v>44865</v>
      </c>
      <c r="H4465" s="82">
        <v>28842227.329999998</v>
      </c>
      <c r="I4465" s="197">
        <v>0.8</v>
      </c>
      <c r="J4465" s="15">
        <v>18560.8</v>
      </c>
      <c r="K4465" s="15">
        <v>23201</v>
      </c>
      <c r="L4465" s="15">
        <v>23787403.98</v>
      </c>
      <c r="M4465" s="66" t="str">
        <f>TEXT(Table2[[#This Row],[Gd.Dt]],"mmm-yy")</f>
        <v>Oct-22</v>
      </c>
      <c r="N4465" s="46" t="str">
        <f>MID(Table2[[#This Row],[BE]],6,2)</f>
        <v>IB</v>
      </c>
      <c r="O4465" s="46" t="str">
        <f>IF(Table2[[#This Row],[Type]]="IB","EOU",IF(Table2[[#This Row],[Type]]="MB","Local","492"))</f>
        <v>EOU</v>
      </c>
      <c r="P4465" s="46">
        <f>ROUND(Table2[[#This Row],[Cons]]/Table2[[#This Row],[Qty.]],5)</f>
        <v>0.8</v>
      </c>
      <c r="Q4465" s="46" t="b">
        <f>EXACT(Table2[[#This Row],[rate]],Table2[[#This Row],[Check]])</f>
        <v>1</v>
      </c>
      <c r="R4465" s="46"/>
      <c r="S4465" s="46" t="str">
        <f>IF(Table2[[#This Row],[SRO]]="EOU",VLOOKUP(Table2[[#This Row],[BE]],[2]GD.List!$C$3:$N$5014,12,0),IF(Table2[[#This Row],[SRO]]="Local","Polyester Staple Fibre","SRO 492"))</f>
        <v>Textile Coal</v>
      </c>
    </row>
    <row r="4466" spans="1:19" x14ac:dyDescent="0.25">
      <c r="A4466" s="120" t="s">
        <v>2904</v>
      </c>
      <c r="B4466" s="116" t="s">
        <v>3210</v>
      </c>
      <c r="C4466" s="165">
        <v>31620</v>
      </c>
      <c r="D4466" s="117">
        <v>4810.29</v>
      </c>
      <c r="E4466" s="147" t="s">
        <v>3212</v>
      </c>
      <c r="F4466" s="116" t="s">
        <v>3214</v>
      </c>
      <c r="G4466" s="471">
        <v>44865</v>
      </c>
      <c r="H4466" s="82">
        <v>28842227.329999998</v>
      </c>
      <c r="I4466" s="197">
        <v>0.06</v>
      </c>
      <c r="J4466" s="15">
        <v>1392.06</v>
      </c>
      <c r="K4466" s="15">
        <v>23201</v>
      </c>
      <c r="L4466" s="15">
        <v>1784055.3</v>
      </c>
      <c r="M4466" s="66" t="str">
        <f>TEXT(Table2[[#This Row],[Gd.Dt]],"mmm-yy")</f>
        <v>Oct-22</v>
      </c>
      <c r="N4466" s="46" t="str">
        <f>MID(Table2[[#This Row],[BE]],6,2)</f>
        <v>IB</v>
      </c>
      <c r="O4466" s="46" t="str">
        <f>IF(Table2[[#This Row],[Type]]="IB","EOU",IF(Table2[[#This Row],[Type]]="MB","Local","492"))</f>
        <v>EOU</v>
      </c>
      <c r="P4466" s="46">
        <f>ROUND(Table2[[#This Row],[Cons]]/Table2[[#This Row],[Qty.]],5)</f>
        <v>0.06</v>
      </c>
      <c r="Q4466" s="46" t="b">
        <f>EXACT(Table2[[#This Row],[rate]],Table2[[#This Row],[Check]])</f>
        <v>1</v>
      </c>
      <c r="R4466" s="46"/>
      <c r="S4466" s="46" t="str">
        <f>IF(Table2[[#This Row],[SRO]]="EOU",VLOOKUP(Table2[[#This Row],[BE]],[2]GD.List!$C$3:$N$5014,12,0),IF(Table2[[#This Row],[SRO]]="Local","Polyester Staple Fibre","SRO 492"))</f>
        <v>Packing Material</v>
      </c>
    </row>
    <row r="4467" spans="1:19" x14ac:dyDescent="0.25">
      <c r="A4467" s="120" t="s">
        <v>3018</v>
      </c>
      <c r="B4467" s="116" t="s">
        <v>3210</v>
      </c>
      <c r="C4467" s="165">
        <v>31620</v>
      </c>
      <c r="D4467" s="117">
        <v>2847</v>
      </c>
      <c r="E4467" s="147" t="s">
        <v>3212</v>
      </c>
      <c r="F4467" s="116" t="s">
        <v>3214</v>
      </c>
      <c r="G4467" s="471">
        <v>44865</v>
      </c>
      <c r="H4467" s="82">
        <v>28842227.329999998</v>
      </c>
      <c r="I4467" s="197">
        <v>0.03</v>
      </c>
      <c r="J4467" s="15">
        <v>696.03</v>
      </c>
      <c r="K4467" s="15">
        <v>23201</v>
      </c>
      <c r="L4467" s="15">
        <v>892027.65</v>
      </c>
      <c r="M4467" s="66" t="str">
        <f>TEXT(Table2[[#This Row],[Gd.Dt]],"mmm-yy")</f>
        <v>Oct-22</v>
      </c>
      <c r="N4467" s="46" t="str">
        <f>MID(Table2[[#This Row],[BE]],6,2)</f>
        <v>IB</v>
      </c>
      <c r="O4467" s="46" t="str">
        <f>IF(Table2[[#This Row],[Type]]="IB","EOU",IF(Table2[[#This Row],[Type]]="MB","Local","492"))</f>
        <v>EOU</v>
      </c>
      <c r="P4467" s="46">
        <f>ROUND(Table2[[#This Row],[Cons]]/Table2[[#This Row],[Qty.]],5)</f>
        <v>0.03</v>
      </c>
      <c r="Q4467" s="46" t="b">
        <f>EXACT(Table2[[#This Row],[rate]],Table2[[#This Row],[Check]])</f>
        <v>1</v>
      </c>
      <c r="R4467" s="46"/>
      <c r="S4467" s="46" t="str">
        <f>IF(Table2[[#This Row],[SRO]]="EOU",VLOOKUP(Table2[[#This Row],[BE]],[2]GD.List!$C$3:$N$5014,12,0),IF(Table2[[#This Row],[SRO]]="Local","Polyester Staple Fibre","SRO 492"))</f>
        <v>Textile Chemical</v>
      </c>
    </row>
    <row r="4468" spans="1:19" x14ac:dyDescent="0.25">
      <c r="A4468" s="119" t="s">
        <v>3058</v>
      </c>
      <c r="B4468" s="116" t="s">
        <v>3210</v>
      </c>
      <c r="C4468" s="165">
        <v>31620</v>
      </c>
      <c r="D4468" s="117">
        <v>2915.11</v>
      </c>
      <c r="E4468" s="147" t="s">
        <v>3212</v>
      </c>
      <c r="F4468" s="116" t="s">
        <v>3214</v>
      </c>
      <c r="G4468" s="471">
        <v>44865</v>
      </c>
      <c r="H4468" s="82">
        <v>28842227.329999998</v>
      </c>
      <c r="I4468" s="197">
        <v>0.04</v>
      </c>
      <c r="J4468" s="15">
        <v>928.04</v>
      </c>
      <c r="K4468" s="15">
        <v>23201</v>
      </c>
      <c r="L4468" s="15">
        <v>1189370.2</v>
      </c>
      <c r="M4468" s="66" t="str">
        <f>TEXT(Table2[[#This Row],[Gd.Dt]],"mmm-yy")</f>
        <v>Oct-22</v>
      </c>
      <c r="N4468" s="46" t="str">
        <f>MID(Table2[[#This Row],[BE]],6,2)</f>
        <v>IB</v>
      </c>
      <c r="O4468" s="46" t="str">
        <f>IF(Table2[[#This Row],[Type]]="IB","EOU",IF(Table2[[#This Row],[Type]]="MB","Local","492"))</f>
        <v>EOU</v>
      </c>
      <c r="P4468" s="46">
        <f>ROUND(Table2[[#This Row],[Cons]]/Table2[[#This Row],[Qty.]],5)</f>
        <v>0.04</v>
      </c>
      <c r="Q4468" s="46" t="b">
        <f>EXACT(Table2[[#This Row],[rate]],Table2[[#This Row],[Check]])</f>
        <v>1</v>
      </c>
      <c r="R4468" s="46"/>
      <c r="S4468" s="46" t="str">
        <f>IF(Table2[[#This Row],[SRO]]="EOU",VLOOKUP(Table2[[#This Row],[BE]],[2]GD.List!$C$3:$N$5014,12,0),IF(Table2[[#This Row],[SRO]]="Local","Polyester Staple Fibre","SRO 492"))</f>
        <v>Textile Chemical</v>
      </c>
    </row>
    <row r="4469" spans="1:19" x14ac:dyDescent="0.25">
      <c r="A4469" s="120" t="s">
        <v>3084</v>
      </c>
      <c r="B4469" s="116" t="s">
        <v>3210</v>
      </c>
      <c r="C4469" s="165">
        <v>31620</v>
      </c>
      <c r="D4469" s="117">
        <v>2832.1089999999999</v>
      </c>
      <c r="E4469" s="147" t="s">
        <v>3212</v>
      </c>
      <c r="F4469" s="116" t="s">
        <v>3214</v>
      </c>
      <c r="G4469" s="471">
        <v>44865</v>
      </c>
      <c r="H4469" s="82">
        <v>28842227.329999998</v>
      </c>
      <c r="I4469" s="197">
        <v>0.04</v>
      </c>
      <c r="J4469" s="15">
        <v>928.04</v>
      </c>
      <c r="K4469" s="15">
        <v>23201</v>
      </c>
      <c r="L4469" s="15">
        <v>1189370.2</v>
      </c>
      <c r="M4469" s="66" t="str">
        <f>TEXT(Table2[[#This Row],[Gd.Dt]],"mmm-yy")</f>
        <v>Oct-22</v>
      </c>
      <c r="N4469" s="46" t="str">
        <f>MID(Table2[[#This Row],[BE]],6,2)</f>
        <v>IB</v>
      </c>
      <c r="O4469" s="46" t="str">
        <f>IF(Table2[[#This Row],[Type]]="IB","EOU",IF(Table2[[#This Row],[Type]]="MB","Local","492"))</f>
        <v>EOU</v>
      </c>
      <c r="P4469" s="46">
        <f>ROUND(Table2[[#This Row],[Cons]]/Table2[[#This Row],[Qty.]],5)</f>
        <v>0.04</v>
      </c>
      <c r="Q4469" s="46" t="b">
        <f>EXACT(Table2[[#This Row],[rate]],Table2[[#This Row],[Check]])</f>
        <v>1</v>
      </c>
      <c r="R4469" s="46"/>
      <c r="S4469" s="46" t="str">
        <f>IF(Table2[[#This Row],[SRO]]="EOU",VLOOKUP(Table2[[#This Row],[BE]],[2]GD.List!$C$3:$N$5014,12,0),IF(Table2[[#This Row],[SRO]]="Local","Polyester Staple Fibre","SRO 492"))</f>
        <v>Textile Chemical</v>
      </c>
    </row>
    <row r="4470" spans="1:19" x14ac:dyDescent="0.25">
      <c r="A4470" s="119" t="s">
        <v>1</v>
      </c>
      <c r="B4470" s="116" t="s">
        <v>3211</v>
      </c>
      <c r="C4470" s="165">
        <v>28638</v>
      </c>
      <c r="D4470" s="117">
        <v>2701.12</v>
      </c>
      <c r="E4470" s="147" t="s">
        <v>3213</v>
      </c>
      <c r="F4470" s="116" t="s">
        <v>3215</v>
      </c>
      <c r="G4470" s="471">
        <v>44866</v>
      </c>
      <c r="H4470" s="82">
        <v>34977159.740000002</v>
      </c>
      <c r="I4470" s="197">
        <v>0.8</v>
      </c>
      <c r="J4470" s="15">
        <v>11416.8</v>
      </c>
      <c r="K4470" s="15">
        <v>14271</v>
      </c>
      <c r="L4470" s="15">
        <v>28847142.049999997</v>
      </c>
      <c r="M4470" s="66" t="str">
        <f>TEXT(Table2[[#This Row],[Gd.Dt]],"mmm-yy")</f>
        <v>Nov-22</v>
      </c>
      <c r="N4470" s="46" t="str">
        <f>MID(Table2[[#This Row],[BE]],6,2)</f>
        <v>IB</v>
      </c>
      <c r="O4470" s="46" t="str">
        <f>IF(Table2[[#This Row],[Type]]="IB","EOU",IF(Table2[[#This Row],[Type]]="MB","Local","492"))</f>
        <v>EOU</v>
      </c>
      <c r="P4470" s="46">
        <f>ROUND(Table2[[#This Row],[Cons]]/Table2[[#This Row],[Qty.]],5)</f>
        <v>0.8</v>
      </c>
      <c r="Q4470" s="46" t="b">
        <f>EXACT(Table2[[#This Row],[rate]],Table2[[#This Row],[Check]])</f>
        <v>1</v>
      </c>
      <c r="R4470" s="46"/>
      <c r="S4470" s="46" t="str">
        <f>IF(Table2[[#This Row],[SRO]]="EOU",VLOOKUP(Table2[[#This Row],[BE]],[2]GD.List!$C$3:$N$5014,12,0),IF(Table2[[#This Row],[SRO]]="Local","Polyester Staple Fibre","SRO 492"))</f>
        <v>Textile Coal</v>
      </c>
    </row>
    <row r="4471" spans="1:19" x14ac:dyDescent="0.25">
      <c r="A4471" s="120" t="s">
        <v>2084</v>
      </c>
      <c r="B4471" s="116" t="s">
        <v>3211</v>
      </c>
      <c r="C4471" s="165">
        <v>28638</v>
      </c>
      <c r="D4471" s="117">
        <v>3402.42</v>
      </c>
      <c r="E4471" s="147" t="s">
        <v>3213</v>
      </c>
      <c r="F4471" s="116" t="s">
        <v>3215</v>
      </c>
      <c r="G4471" s="471">
        <v>44866</v>
      </c>
      <c r="H4471" s="82">
        <v>34977159.740000002</v>
      </c>
      <c r="I4471" s="197">
        <v>0.04</v>
      </c>
      <c r="J4471" s="15">
        <v>570.84</v>
      </c>
      <c r="K4471" s="15">
        <v>14271</v>
      </c>
      <c r="L4471" s="15">
        <v>1442357.1</v>
      </c>
      <c r="M4471" s="66" t="str">
        <f>TEXT(Table2[[#This Row],[Gd.Dt]],"mmm-yy")</f>
        <v>Nov-22</v>
      </c>
      <c r="N4471" s="46" t="str">
        <f>MID(Table2[[#This Row],[BE]],6,2)</f>
        <v>IB</v>
      </c>
      <c r="O4471" s="46" t="str">
        <f>IF(Table2[[#This Row],[Type]]="IB","EOU",IF(Table2[[#This Row],[Type]]="MB","Local","492"))</f>
        <v>EOU</v>
      </c>
      <c r="P4471" s="46">
        <f>ROUND(Table2[[#This Row],[Cons]]/Table2[[#This Row],[Qty.]],5)</f>
        <v>0.04</v>
      </c>
      <c r="Q4471" s="46" t="b">
        <f>EXACT(Table2[[#This Row],[rate]],Table2[[#This Row],[Check]])</f>
        <v>1</v>
      </c>
      <c r="R4471" s="46"/>
      <c r="S4471" s="46" t="str">
        <f>IF(Table2[[#This Row],[SRO]]="EOU",VLOOKUP(Table2[[#This Row],[BE]],[2]GD.List!$C$3:$N$5014,12,0),IF(Table2[[#This Row],[SRO]]="Local","Polyester Staple Fibre","SRO 492"))</f>
        <v>Textile Chemical</v>
      </c>
    </row>
    <row r="4472" spans="1:19" x14ac:dyDescent="0.25">
      <c r="A4472" s="119" t="s">
        <v>2904</v>
      </c>
      <c r="B4472" s="116" t="s">
        <v>3211</v>
      </c>
      <c r="C4472" s="165">
        <v>28638</v>
      </c>
      <c r="D4472" s="117">
        <v>4810.29</v>
      </c>
      <c r="E4472" s="147" t="s">
        <v>3213</v>
      </c>
      <c r="F4472" s="116" t="s">
        <v>3215</v>
      </c>
      <c r="G4472" s="471">
        <v>44866</v>
      </c>
      <c r="H4472" s="82">
        <v>34977159.740000002</v>
      </c>
      <c r="I4472" s="197">
        <v>0.06</v>
      </c>
      <c r="J4472" s="15">
        <v>856.26</v>
      </c>
      <c r="K4472" s="15">
        <v>14271</v>
      </c>
      <c r="L4472" s="15">
        <v>2163535.66</v>
      </c>
      <c r="M4472" s="66" t="str">
        <f>TEXT(Table2[[#This Row],[Gd.Dt]],"mmm-yy")</f>
        <v>Nov-22</v>
      </c>
      <c r="N4472" s="46" t="str">
        <f>MID(Table2[[#This Row],[BE]],6,2)</f>
        <v>IB</v>
      </c>
      <c r="O4472" s="46" t="str">
        <f>IF(Table2[[#This Row],[Type]]="IB","EOU",IF(Table2[[#This Row],[Type]]="MB","Local","492"))</f>
        <v>EOU</v>
      </c>
      <c r="P4472" s="46">
        <f>ROUND(Table2[[#This Row],[Cons]]/Table2[[#This Row],[Qty.]],5)</f>
        <v>0.06</v>
      </c>
      <c r="Q4472" s="46" t="b">
        <f>EXACT(Table2[[#This Row],[rate]],Table2[[#This Row],[Check]])</f>
        <v>1</v>
      </c>
      <c r="R4472" s="46"/>
      <c r="S4472" s="46" t="str">
        <f>IF(Table2[[#This Row],[SRO]]="EOU",VLOOKUP(Table2[[#This Row],[BE]],[2]GD.List!$C$3:$N$5014,12,0),IF(Table2[[#This Row],[SRO]]="Local","Polyester Staple Fibre","SRO 492"))</f>
        <v>Packing Material</v>
      </c>
    </row>
    <row r="4473" spans="1:19" x14ac:dyDescent="0.25">
      <c r="A4473" s="120" t="s">
        <v>3018</v>
      </c>
      <c r="B4473" s="116" t="s">
        <v>3211</v>
      </c>
      <c r="C4473" s="165">
        <v>28638</v>
      </c>
      <c r="D4473" s="117">
        <v>2847</v>
      </c>
      <c r="E4473" s="147" t="s">
        <v>3213</v>
      </c>
      <c r="F4473" s="116" t="s">
        <v>3215</v>
      </c>
      <c r="G4473" s="471">
        <v>44866</v>
      </c>
      <c r="H4473" s="82">
        <v>34977159.740000002</v>
      </c>
      <c r="I4473" s="197">
        <v>0.03</v>
      </c>
      <c r="J4473" s="15">
        <v>428.13</v>
      </c>
      <c r="K4473" s="15">
        <v>14271</v>
      </c>
      <c r="L4473" s="15">
        <v>1081767.82</v>
      </c>
      <c r="M4473" s="66" t="str">
        <f>TEXT(Table2[[#This Row],[Gd.Dt]],"mmm-yy")</f>
        <v>Nov-22</v>
      </c>
      <c r="N4473" s="46" t="str">
        <f>MID(Table2[[#This Row],[BE]],6,2)</f>
        <v>IB</v>
      </c>
      <c r="O4473" s="46" t="str">
        <f>IF(Table2[[#This Row],[Type]]="IB","EOU",IF(Table2[[#This Row],[Type]]="MB","Local","492"))</f>
        <v>EOU</v>
      </c>
      <c r="P4473" s="46">
        <f>ROUND(Table2[[#This Row],[Cons]]/Table2[[#This Row],[Qty.]],5)</f>
        <v>0.03</v>
      </c>
      <c r="Q4473" s="46" t="b">
        <f>EXACT(Table2[[#This Row],[rate]],Table2[[#This Row],[Check]])</f>
        <v>1</v>
      </c>
      <c r="R4473" s="46"/>
      <c r="S4473" s="46" t="str">
        <f>IF(Table2[[#This Row],[SRO]]="EOU",VLOOKUP(Table2[[#This Row],[BE]],[2]GD.List!$C$3:$N$5014,12,0),IF(Table2[[#This Row],[SRO]]="Local","Polyester Staple Fibre","SRO 492"))</f>
        <v>Textile Chemical</v>
      </c>
    </row>
    <row r="4474" spans="1:19" x14ac:dyDescent="0.25">
      <c r="A4474" s="119" t="s">
        <v>3058</v>
      </c>
      <c r="B4474" s="119" t="s">
        <v>3211</v>
      </c>
      <c r="C4474" s="170">
        <v>28638</v>
      </c>
      <c r="D4474" s="171">
        <v>2915.11</v>
      </c>
      <c r="E4474" s="27" t="s">
        <v>3213</v>
      </c>
      <c r="F4474" s="119" t="s">
        <v>3215</v>
      </c>
      <c r="G4474" s="28">
        <v>44866</v>
      </c>
      <c r="H4474" s="172">
        <v>34977159.740000002</v>
      </c>
      <c r="I4474" s="33">
        <v>0.04</v>
      </c>
      <c r="J4474" s="30">
        <v>570.84</v>
      </c>
      <c r="K4474" s="30">
        <v>14271</v>
      </c>
      <c r="L4474" s="30">
        <v>1442357.1</v>
      </c>
      <c r="M4474" s="67" t="str">
        <f>TEXT(Table2[[#This Row],[Gd.Dt]],"mmm-yy")</f>
        <v>Nov-22</v>
      </c>
      <c r="N4474" s="47" t="str">
        <f>MID(Table2[[#This Row],[BE]],6,2)</f>
        <v>IB</v>
      </c>
      <c r="O4474" s="47" t="str">
        <f>IF(Table2[[#This Row],[Type]]="IB","EOU",IF(Table2[[#This Row],[Type]]="MB","Local","492"))</f>
        <v>EOU</v>
      </c>
      <c r="P4474" s="47">
        <f>ROUND(Table2[[#This Row],[Cons]]/Table2[[#This Row],[Qty.]],5)</f>
        <v>0.04</v>
      </c>
      <c r="Q4474" s="47" t="b">
        <f>EXACT(Table2[[#This Row],[rate]],Table2[[#This Row],[Check]])</f>
        <v>1</v>
      </c>
      <c r="R4474" s="47"/>
      <c r="S4474" s="47" t="str">
        <f>IF(Table2[[#This Row],[SRO]]="EOU",VLOOKUP(Table2[[#This Row],[BE]],[2]GD.List!$C$3:$N$5014,12,0),IF(Table2[[#This Row],[SRO]]="Local","Polyester Staple Fibre","SRO 492"))</f>
        <v>Textile Chemical</v>
      </c>
    </row>
    <row r="4475" spans="1:19" x14ac:dyDescent="0.25">
      <c r="A4475" s="561" t="s">
        <v>1</v>
      </c>
      <c r="B4475" s="562" t="s">
        <v>3217</v>
      </c>
      <c r="C4475" s="563">
        <v>40124</v>
      </c>
      <c r="D4475" s="564">
        <v>2701.12</v>
      </c>
      <c r="E4475" s="147" t="s">
        <v>3220</v>
      </c>
      <c r="F4475" s="562" t="s">
        <v>3221</v>
      </c>
      <c r="G4475" s="471">
        <v>44866</v>
      </c>
      <c r="H4475" s="565">
        <v>38141967.68</v>
      </c>
      <c r="I4475" s="197">
        <v>0.8</v>
      </c>
      <c r="J4475" s="557">
        <v>8870.1679999999997</v>
      </c>
      <c r="K4475" s="557">
        <v>11087.72</v>
      </c>
      <c r="L4475" s="557">
        <v>16372080.4</v>
      </c>
      <c r="M4475" s="558" t="str">
        <f>TEXT(Table2[[#This Row],[Gd.Dt]],"mmm-yy")</f>
        <v>Nov-22</v>
      </c>
      <c r="N4475" s="46" t="str">
        <f>MID(Table2[[#This Row],[BE]],6,2)</f>
        <v>IB</v>
      </c>
      <c r="O4475" s="46" t="str">
        <f>IF(Table2[[#This Row],[Type]]="IB","EOU",IF(Table2[[#This Row],[Type]]="MB","Local","492"))</f>
        <v>EOU</v>
      </c>
      <c r="P4475" s="46">
        <f>ROUND(Table2[[#This Row],[Cons]]/Table2[[#This Row],[Qty.]],5)</f>
        <v>0.8</v>
      </c>
      <c r="Q4475" s="46" t="b">
        <f>EXACT(Table2[[#This Row],[rate]],Table2[[#This Row],[Check]])</f>
        <v>1</v>
      </c>
      <c r="R4475" s="46"/>
      <c r="S4475" s="46" t="str">
        <f>IF(Table2[[#This Row],[SRO]]="EOU",VLOOKUP(Table2[[#This Row],[BE]],[2]GD.List!$C$3:$N$5014,12,0),IF(Table2[[#This Row],[SRO]]="Local","Polyester Staple Fibre","SRO 492"))</f>
        <v>Textile Coal</v>
      </c>
    </row>
    <row r="4476" spans="1:19" x14ac:dyDescent="0.25">
      <c r="A4476" s="561" t="s">
        <v>1477</v>
      </c>
      <c r="B4476" s="562" t="s">
        <v>3217</v>
      </c>
      <c r="C4476" s="563">
        <v>40124</v>
      </c>
      <c r="D4476" s="564">
        <v>2513.1</v>
      </c>
      <c r="E4476" s="147" t="s">
        <v>3220</v>
      </c>
      <c r="F4476" s="562" t="s">
        <v>3221</v>
      </c>
      <c r="G4476" s="471">
        <v>44866</v>
      </c>
      <c r="H4476" s="565">
        <v>38141967.68</v>
      </c>
      <c r="I4476" s="197">
        <v>0.04</v>
      </c>
      <c r="J4476" s="557">
        <v>185.43</v>
      </c>
      <c r="K4476" s="557">
        <v>4635.72</v>
      </c>
      <c r="L4476" s="557">
        <v>469230.22000000003</v>
      </c>
      <c r="M4476" s="558" t="str">
        <f>TEXT(Table2[[#This Row],[Gd.Dt]],"mmm-yy")</f>
        <v>Nov-22</v>
      </c>
      <c r="N4476" s="46" t="str">
        <f>MID(Table2[[#This Row],[BE]],6,2)</f>
        <v>IB</v>
      </c>
      <c r="O4476" s="46" t="str">
        <f>IF(Table2[[#This Row],[Type]]="IB","EOU",IF(Table2[[#This Row],[Type]]="MB","Local","492"))</f>
        <v>EOU</v>
      </c>
      <c r="P4476" s="46">
        <f>ROUND(Table2[[#This Row],[Cons]]/Table2[[#This Row],[Qty.]],5)</f>
        <v>0.04</v>
      </c>
      <c r="Q4476" s="46" t="b">
        <f>EXACT(Table2[[#This Row],[rate]],Table2[[#This Row],[Check]])</f>
        <v>1</v>
      </c>
      <c r="R4476" s="46"/>
      <c r="S4476" s="46" t="str">
        <f>IF(Table2[[#This Row],[SRO]]="EOU",VLOOKUP(Table2[[#This Row],[BE]],[2]GD.List!$C$3:$N$5014,12,0),IF(Table2[[#This Row],[SRO]]="Local","Polyester Staple Fibre","SRO 492"))</f>
        <v>Textile Chemical</v>
      </c>
    </row>
    <row r="4477" spans="1:19" x14ac:dyDescent="0.25">
      <c r="A4477" s="566" t="s">
        <v>2281</v>
      </c>
      <c r="B4477" s="562" t="s">
        <v>3217</v>
      </c>
      <c r="C4477" s="563">
        <v>40124</v>
      </c>
      <c r="D4477" s="564">
        <v>4821.1090000000004</v>
      </c>
      <c r="E4477" s="147" t="s">
        <v>3220</v>
      </c>
      <c r="F4477" s="562" t="s">
        <v>3221</v>
      </c>
      <c r="G4477" s="471">
        <v>44866</v>
      </c>
      <c r="H4477" s="565">
        <v>38141967.68</v>
      </c>
      <c r="I4477" s="197">
        <v>1</v>
      </c>
      <c r="J4477" s="557">
        <v>5000</v>
      </c>
      <c r="K4477" s="557">
        <v>5000</v>
      </c>
      <c r="L4477" s="557">
        <v>11928131.329999998</v>
      </c>
      <c r="M4477" s="558" t="str">
        <f>TEXT(Table2[[#This Row],[Gd.Dt]],"mmm-yy")</f>
        <v>Nov-22</v>
      </c>
      <c r="N4477" s="46" t="str">
        <f>MID(Table2[[#This Row],[BE]],6,2)</f>
        <v>TI</v>
      </c>
      <c r="O4477" s="46" t="str">
        <f>IF(Table2[[#This Row],[Type]]="IB","EOU",IF(Table2[[#This Row],[Type]]="MB","Local","492"))</f>
        <v>492</v>
      </c>
      <c r="P4477" s="46">
        <f>ROUND(Table2[[#This Row],[Cons]]/Table2[[#This Row],[Qty.]],5)</f>
        <v>1</v>
      </c>
      <c r="Q4477" s="46" t="b">
        <f>EXACT(Table2[[#This Row],[rate]],Table2[[#This Row],[Check]])</f>
        <v>1</v>
      </c>
      <c r="R4477" s="46"/>
      <c r="S4477" s="46" t="str">
        <f>IF(Table2[[#This Row],[SRO]]="EOU",VLOOKUP(Table2[[#This Row],[BE]],[2]GD.List!$C$3:$N$5014,12,0),IF(Table2[[#This Row],[SRO]]="Local","Polyester Staple Fibre","SRO 492"))</f>
        <v>SRO 492</v>
      </c>
    </row>
    <row r="4478" spans="1:19" x14ac:dyDescent="0.25">
      <c r="A4478" s="561" t="s">
        <v>2281</v>
      </c>
      <c r="B4478" s="562" t="s">
        <v>3216</v>
      </c>
      <c r="C4478" s="563">
        <v>49188</v>
      </c>
      <c r="D4478" s="564">
        <v>4821.1090000000004</v>
      </c>
      <c r="E4478" s="147" t="s">
        <v>46</v>
      </c>
      <c r="F4478" s="562" t="s">
        <v>3218</v>
      </c>
      <c r="G4478" s="471">
        <v>44866</v>
      </c>
      <c r="H4478" s="565">
        <v>37501536.710000001</v>
      </c>
      <c r="I4478" s="197">
        <v>1</v>
      </c>
      <c r="J4478" s="557">
        <v>37000</v>
      </c>
      <c r="K4478" s="557">
        <v>37000</v>
      </c>
      <c r="L4478" s="557">
        <v>4389039.0199999996</v>
      </c>
      <c r="M4478" s="558" t="str">
        <f>TEXT(Table2[[#This Row],[Gd.Dt]],"mmm-yy")</f>
        <v>Nov-22</v>
      </c>
      <c r="N4478" s="46" t="str">
        <f>MID(Table2[[#This Row],[BE]],6,2)</f>
        <v>TI</v>
      </c>
      <c r="O4478" s="46" t="str">
        <f>IF(Table2[[#This Row],[Type]]="IB","EOU",IF(Table2[[#This Row],[Type]]="MB","Local","492"))</f>
        <v>492</v>
      </c>
      <c r="P4478" s="46">
        <f>ROUND(Table2[[#This Row],[Cons]]/Table2[[#This Row],[Qty.]],5)</f>
        <v>1</v>
      </c>
      <c r="Q4478" s="46" t="b">
        <f>EXACT(Table2[[#This Row],[rate]],Table2[[#This Row],[Check]])</f>
        <v>1</v>
      </c>
      <c r="R4478" s="46"/>
      <c r="S4478" s="46" t="str">
        <f>IF(Table2[[#This Row],[SRO]]="EOU",VLOOKUP(Table2[[#This Row],[BE]],[2]GD.List!$C$3:$N$5014,12,0),IF(Table2[[#This Row],[SRO]]="Local","Polyester Staple Fibre","SRO 492"))</f>
        <v>SRO 492</v>
      </c>
    </row>
    <row r="4479" spans="1:19" x14ac:dyDescent="0.25">
      <c r="A4479" s="561" t="s">
        <v>2355</v>
      </c>
      <c r="B4479" s="562" t="s">
        <v>3216</v>
      </c>
      <c r="C4479" s="563">
        <v>49188</v>
      </c>
      <c r="D4479" s="564">
        <v>9606.1</v>
      </c>
      <c r="E4479" s="147" t="s">
        <v>46</v>
      </c>
      <c r="F4479" s="562" t="s">
        <v>3218</v>
      </c>
      <c r="G4479" s="471">
        <v>44866</v>
      </c>
      <c r="H4479" s="565">
        <v>37501536.710000001</v>
      </c>
      <c r="I4479" s="197">
        <v>1</v>
      </c>
      <c r="J4479" s="557">
        <v>17</v>
      </c>
      <c r="K4479" s="557">
        <v>17</v>
      </c>
      <c r="L4479" s="557">
        <v>19276082.280000001</v>
      </c>
      <c r="M4479" s="558" t="str">
        <f>TEXT(Table2[[#This Row],[Gd.Dt]],"mmm-yy")</f>
        <v>Nov-22</v>
      </c>
      <c r="N4479" s="46" t="str">
        <f>MID(Table2[[#This Row],[BE]],6,2)</f>
        <v>TI</v>
      </c>
      <c r="O4479" s="46" t="str">
        <f>IF(Table2[[#This Row],[Type]]="IB","EOU",IF(Table2[[#This Row],[Type]]="MB","Local","492"))</f>
        <v>492</v>
      </c>
      <c r="P4479" s="46">
        <f>ROUND(Table2[[#This Row],[Cons]]/Table2[[#This Row],[Qty.]],5)</f>
        <v>1</v>
      </c>
      <c r="Q4479" s="46" t="b">
        <f>EXACT(Table2[[#This Row],[rate]],Table2[[#This Row],[Check]])</f>
        <v>1</v>
      </c>
      <c r="R4479" s="46"/>
      <c r="S4479" s="46" t="str">
        <f>IF(Table2[[#This Row],[SRO]]="EOU",VLOOKUP(Table2[[#This Row],[BE]],[2]GD.List!$C$3:$N$5014,12,0),IF(Table2[[#This Row],[SRO]]="Local","Polyester Staple Fibre","SRO 492"))</f>
        <v>SRO 492</v>
      </c>
    </row>
    <row r="4480" spans="1:19" x14ac:dyDescent="0.25">
      <c r="A4480" s="566" t="s">
        <v>2636</v>
      </c>
      <c r="B4480" s="562" t="s">
        <v>3217</v>
      </c>
      <c r="C4480" s="563">
        <v>40124</v>
      </c>
      <c r="D4480" s="564">
        <v>9606.1</v>
      </c>
      <c r="E4480" s="147" t="s">
        <v>3220</v>
      </c>
      <c r="F4480" s="562" t="s">
        <v>3221</v>
      </c>
      <c r="G4480" s="471">
        <v>44866</v>
      </c>
      <c r="H4480" s="565">
        <v>38141967.68</v>
      </c>
      <c r="I4480" s="197">
        <v>1</v>
      </c>
      <c r="J4480" s="557">
        <v>17</v>
      </c>
      <c r="K4480" s="557">
        <v>17</v>
      </c>
      <c r="L4480" s="557">
        <v>43253.130000000005</v>
      </c>
      <c r="M4480" s="558" t="str">
        <f>TEXT(Table2[[#This Row],[Gd.Dt]],"mmm-yy")</f>
        <v>Nov-22</v>
      </c>
      <c r="N4480" s="46" t="str">
        <f>MID(Table2[[#This Row],[BE]],6,2)</f>
        <v>TI</v>
      </c>
      <c r="O4480" s="46" t="str">
        <f>IF(Table2[[#This Row],[Type]]="IB","EOU",IF(Table2[[#This Row],[Type]]="MB","Local","492"))</f>
        <v>492</v>
      </c>
      <c r="P4480" s="46">
        <f>ROUND(Table2[[#This Row],[Cons]]/Table2[[#This Row],[Qty.]],5)</f>
        <v>1</v>
      </c>
      <c r="Q4480" s="46" t="b">
        <f>EXACT(Table2[[#This Row],[rate]],Table2[[#This Row],[Check]])</f>
        <v>1</v>
      </c>
      <c r="R4480" s="46"/>
      <c r="S4480" s="46" t="str">
        <f>IF(Table2[[#This Row],[SRO]]="EOU",VLOOKUP(Table2[[#This Row],[BE]],[2]GD.List!$C$3:$N$5014,12,0),IF(Table2[[#This Row],[SRO]]="Local","Polyester Staple Fibre","SRO 492"))</f>
        <v>SRO 492</v>
      </c>
    </row>
    <row r="4481" spans="1:19" x14ac:dyDescent="0.25">
      <c r="A4481" s="561" t="s">
        <v>2636</v>
      </c>
      <c r="B4481" s="562" t="s">
        <v>3216</v>
      </c>
      <c r="C4481" s="563">
        <v>49188</v>
      </c>
      <c r="D4481" s="564">
        <v>9606.1</v>
      </c>
      <c r="E4481" s="147" t="s">
        <v>46</v>
      </c>
      <c r="F4481" s="562" t="s">
        <v>3218</v>
      </c>
      <c r="G4481" s="471">
        <v>44866</v>
      </c>
      <c r="H4481" s="565">
        <v>37501536.710000001</v>
      </c>
      <c r="I4481" s="197">
        <v>1</v>
      </c>
      <c r="J4481" s="557">
        <v>8</v>
      </c>
      <c r="K4481" s="557">
        <v>8</v>
      </c>
      <c r="L4481" s="557">
        <v>2321012.66</v>
      </c>
      <c r="M4481" s="558" t="str">
        <f>TEXT(Table2[[#This Row],[Gd.Dt]],"mmm-yy")</f>
        <v>Nov-22</v>
      </c>
      <c r="N4481" s="46" t="str">
        <f>MID(Table2[[#This Row],[BE]],6,2)</f>
        <v>TI</v>
      </c>
      <c r="O4481" s="46" t="str">
        <f>IF(Table2[[#This Row],[Type]]="IB","EOU",IF(Table2[[#This Row],[Type]]="MB","Local","492"))</f>
        <v>492</v>
      </c>
      <c r="P4481" s="46">
        <f>ROUND(Table2[[#This Row],[Cons]]/Table2[[#This Row],[Qty.]],5)</f>
        <v>1</v>
      </c>
      <c r="Q4481" s="46" t="b">
        <f>EXACT(Table2[[#This Row],[rate]],Table2[[#This Row],[Check]])</f>
        <v>1</v>
      </c>
      <c r="R4481" s="46"/>
      <c r="S4481" s="46" t="str">
        <f>IF(Table2[[#This Row],[SRO]]="EOU",VLOOKUP(Table2[[#This Row],[BE]],[2]GD.List!$C$3:$N$5014,12,0),IF(Table2[[#This Row],[SRO]]="Local","Polyester Staple Fibre","SRO 492"))</f>
        <v>SRO 492</v>
      </c>
    </row>
    <row r="4482" spans="1:19" x14ac:dyDescent="0.25">
      <c r="A4482" s="561" t="s">
        <v>2904</v>
      </c>
      <c r="B4482" s="562" t="s">
        <v>3217</v>
      </c>
      <c r="C4482" s="563">
        <v>40124</v>
      </c>
      <c r="D4482" s="564">
        <v>4810.29</v>
      </c>
      <c r="E4482" s="147" t="s">
        <v>3220</v>
      </c>
      <c r="F4482" s="562" t="s">
        <v>3221</v>
      </c>
      <c r="G4482" s="471">
        <v>44866</v>
      </c>
      <c r="H4482" s="565">
        <v>38141967.68</v>
      </c>
      <c r="I4482" s="197">
        <v>0.06</v>
      </c>
      <c r="J4482" s="557">
        <v>387.12</v>
      </c>
      <c r="K4482" s="557">
        <v>6452</v>
      </c>
      <c r="L4482" s="557">
        <v>524064.12</v>
      </c>
      <c r="M4482" s="558" t="str">
        <f>TEXT(Table2[[#This Row],[Gd.Dt]],"mmm-yy")</f>
        <v>Nov-22</v>
      </c>
      <c r="N4482" s="46" t="str">
        <f>MID(Table2[[#This Row],[BE]],6,2)</f>
        <v>IB</v>
      </c>
      <c r="O4482" s="46" t="str">
        <f>IF(Table2[[#This Row],[Type]]="IB","EOU",IF(Table2[[#This Row],[Type]]="MB","Local","492"))</f>
        <v>EOU</v>
      </c>
      <c r="P4482" s="46">
        <f>ROUND(Table2[[#This Row],[Cons]]/Table2[[#This Row],[Qty.]],5)</f>
        <v>0.06</v>
      </c>
      <c r="Q4482" s="46" t="b">
        <f>EXACT(Table2[[#This Row],[rate]],Table2[[#This Row],[Check]])</f>
        <v>1</v>
      </c>
      <c r="R4482" s="46"/>
      <c r="S4482" s="46" t="str">
        <f>IF(Table2[[#This Row],[SRO]]="EOU",VLOOKUP(Table2[[#This Row],[BE]],[2]GD.List!$C$3:$N$5014,12,0),IF(Table2[[#This Row],[SRO]]="Local","Polyester Staple Fibre","SRO 492"))</f>
        <v>Packing Material</v>
      </c>
    </row>
    <row r="4483" spans="1:19" x14ac:dyDescent="0.25">
      <c r="A4483" s="561" t="s">
        <v>3018</v>
      </c>
      <c r="B4483" s="562" t="s">
        <v>3217</v>
      </c>
      <c r="C4483" s="563">
        <v>40124</v>
      </c>
      <c r="D4483" s="564">
        <v>2847</v>
      </c>
      <c r="E4483" s="147" t="s">
        <v>3220</v>
      </c>
      <c r="F4483" s="562" t="s">
        <v>3221</v>
      </c>
      <c r="G4483" s="471">
        <v>44866</v>
      </c>
      <c r="H4483" s="565">
        <v>38141967.68</v>
      </c>
      <c r="I4483" s="197">
        <v>0.03</v>
      </c>
      <c r="J4483" s="557">
        <v>332.64</v>
      </c>
      <c r="K4483" s="557">
        <v>11087.72</v>
      </c>
      <c r="L4483" s="557">
        <v>613956.08000000007</v>
      </c>
      <c r="M4483" s="558" t="str">
        <f>TEXT(Table2[[#This Row],[Gd.Dt]],"mmm-yy")</f>
        <v>Nov-22</v>
      </c>
      <c r="N4483" s="46" t="str">
        <f>MID(Table2[[#This Row],[BE]],6,2)</f>
        <v>IB</v>
      </c>
      <c r="O4483" s="46" t="str">
        <f>IF(Table2[[#This Row],[Type]]="IB","EOU",IF(Table2[[#This Row],[Type]]="MB","Local","492"))</f>
        <v>EOU</v>
      </c>
      <c r="P4483" s="46">
        <f>ROUND(Table2[[#This Row],[Cons]]/Table2[[#This Row],[Qty.]],5)</f>
        <v>0.03</v>
      </c>
      <c r="Q4483" s="46" t="b">
        <f>EXACT(Table2[[#This Row],[rate]],Table2[[#This Row],[Check]])</f>
        <v>1</v>
      </c>
      <c r="R4483" s="46"/>
      <c r="S4483" s="46" t="str">
        <f>IF(Table2[[#This Row],[SRO]]="EOU",VLOOKUP(Table2[[#This Row],[BE]],[2]GD.List!$C$3:$N$5014,12,0),IF(Table2[[#This Row],[SRO]]="Local","Polyester Staple Fibre","SRO 492"))</f>
        <v>Textile Chemical</v>
      </c>
    </row>
    <row r="4484" spans="1:19" x14ac:dyDescent="0.25">
      <c r="A4484" s="561" t="s">
        <v>3058</v>
      </c>
      <c r="B4484" s="562" t="s">
        <v>3217</v>
      </c>
      <c r="C4484" s="563">
        <v>40124</v>
      </c>
      <c r="D4484" s="564">
        <v>2915.11</v>
      </c>
      <c r="E4484" s="147" t="s">
        <v>3220</v>
      </c>
      <c r="F4484" s="562" t="s">
        <v>3221</v>
      </c>
      <c r="G4484" s="471">
        <v>44866</v>
      </c>
      <c r="H4484" s="565">
        <v>38141967.68</v>
      </c>
      <c r="I4484" s="197">
        <v>0.04</v>
      </c>
      <c r="J4484" s="557">
        <v>258.08</v>
      </c>
      <c r="K4484" s="557">
        <v>6452</v>
      </c>
      <c r="L4484" s="557">
        <v>349376.08</v>
      </c>
      <c r="M4484" s="558" t="str">
        <f>TEXT(Table2[[#This Row],[Gd.Dt]],"mmm-yy")</f>
        <v>Nov-22</v>
      </c>
      <c r="N4484" s="46" t="str">
        <f>MID(Table2[[#This Row],[BE]],6,2)</f>
        <v>IB</v>
      </c>
      <c r="O4484" s="46" t="str">
        <f>IF(Table2[[#This Row],[Type]]="IB","EOU",IF(Table2[[#This Row],[Type]]="MB","Local","492"))</f>
        <v>EOU</v>
      </c>
      <c r="P4484" s="46">
        <f>ROUND(Table2[[#This Row],[Cons]]/Table2[[#This Row],[Qty.]],5)</f>
        <v>0.04</v>
      </c>
      <c r="Q4484" s="46" t="b">
        <f>EXACT(Table2[[#This Row],[rate]],Table2[[#This Row],[Check]])</f>
        <v>1</v>
      </c>
      <c r="R4484" s="46"/>
      <c r="S4484" s="46" t="str">
        <f>IF(Table2[[#This Row],[SRO]]="EOU",VLOOKUP(Table2[[#This Row],[BE]],[2]GD.List!$C$3:$N$5014,12,0),IF(Table2[[#This Row],[SRO]]="Local","Polyester Staple Fibre","SRO 492"))</f>
        <v>Textile Chemical</v>
      </c>
    </row>
    <row r="4485" spans="1:19" x14ac:dyDescent="0.25">
      <c r="A4485" s="561" t="s">
        <v>3084</v>
      </c>
      <c r="B4485" s="562" t="s">
        <v>3217</v>
      </c>
      <c r="C4485" s="563">
        <v>40124</v>
      </c>
      <c r="D4485" s="564">
        <v>2832.1089999999999</v>
      </c>
      <c r="E4485" s="147" t="s">
        <v>3220</v>
      </c>
      <c r="F4485" s="562" t="s">
        <v>3221</v>
      </c>
      <c r="G4485" s="471">
        <v>44866</v>
      </c>
      <c r="H4485" s="565">
        <v>38141967.68</v>
      </c>
      <c r="I4485" s="197">
        <v>0.04</v>
      </c>
      <c r="J4485" s="557">
        <v>258.08</v>
      </c>
      <c r="K4485" s="557">
        <v>6452</v>
      </c>
      <c r="L4485" s="557">
        <v>349376.08</v>
      </c>
      <c r="M4485" s="558" t="str">
        <f>TEXT(Table2[[#This Row],[Gd.Dt]],"mmm-yy")</f>
        <v>Nov-22</v>
      </c>
      <c r="N4485" s="46" t="str">
        <f>MID(Table2[[#This Row],[BE]],6,2)</f>
        <v>IB</v>
      </c>
      <c r="O4485" s="46" t="str">
        <f>IF(Table2[[#This Row],[Type]]="IB","EOU",IF(Table2[[#This Row],[Type]]="MB","Local","492"))</f>
        <v>EOU</v>
      </c>
      <c r="P4485" s="46">
        <f>ROUND(Table2[[#This Row],[Cons]]/Table2[[#This Row],[Qty.]],5)</f>
        <v>0.04</v>
      </c>
      <c r="Q4485" s="46" t="b">
        <f>EXACT(Table2[[#This Row],[rate]],Table2[[#This Row],[Check]])</f>
        <v>1</v>
      </c>
      <c r="R4485" s="46"/>
      <c r="S4485" s="46" t="str">
        <f>IF(Table2[[#This Row],[SRO]]="EOU",VLOOKUP(Table2[[#This Row],[BE]],[2]GD.List!$C$3:$N$5014,12,0),IF(Table2[[#This Row],[SRO]]="Local","Polyester Staple Fibre","SRO 492"))</f>
        <v>Textile Chemical</v>
      </c>
    </row>
    <row r="4486" spans="1:19" x14ac:dyDescent="0.25">
      <c r="A4486" s="566" t="s">
        <v>3219</v>
      </c>
      <c r="B4486" s="566" t="s">
        <v>3216</v>
      </c>
      <c r="C4486" s="567">
        <v>49188</v>
      </c>
      <c r="D4486" s="568">
        <v>9607.11</v>
      </c>
      <c r="E4486" s="27" t="s">
        <v>46</v>
      </c>
      <c r="F4486" s="566" t="s">
        <v>3218</v>
      </c>
      <c r="G4486" s="28">
        <v>44866</v>
      </c>
      <c r="H4486" s="569">
        <v>37501536.710000001</v>
      </c>
      <c r="I4486" s="33">
        <v>1</v>
      </c>
      <c r="J4486" s="559">
        <v>71.08</v>
      </c>
      <c r="K4486" s="559">
        <v>71.08</v>
      </c>
      <c r="L4486" s="559">
        <v>11442816.720000001</v>
      </c>
      <c r="M4486" s="560" t="str">
        <f>TEXT(Table2[[#This Row],[Gd.Dt]],"mmm-yy")</f>
        <v>Nov-22</v>
      </c>
      <c r="N4486" s="47" t="str">
        <f>MID(Table2[[#This Row],[BE]],6,2)</f>
        <v>EP</v>
      </c>
      <c r="O4486" s="47" t="str">
        <f>IF(Table2[[#This Row],[Type]]="IB","EOU",IF(Table2[[#This Row],[Type]]="MB","Local","492"))</f>
        <v>492</v>
      </c>
      <c r="P4486" s="47">
        <f>ROUND(Table2[[#This Row],[Cons]]/Table2[[#This Row],[Qty.]],5)</f>
        <v>1</v>
      </c>
      <c r="Q4486" s="47" t="b">
        <f>EXACT(Table2[[#This Row],[rate]],Table2[[#This Row],[Check]])</f>
        <v>1</v>
      </c>
      <c r="R4486" s="47"/>
      <c r="S4486" s="47" t="str">
        <f>IF(Table2[[#This Row],[SRO]]="EOU",VLOOKUP(Table2[[#This Row],[BE]],[2]GD.List!$C$3:$N$5014,12,0),IF(Table2[[#This Row],[SRO]]="Local","Polyester Staple Fibre","SRO 492"))</f>
        <v>SRO 492</v>
      </c>
    </row>
    <row r="4487" spans="1:19" x14ac:dyDescent="0.25">
      <c r="A4487" s="562" t="s">
        <v>1</v>
      </c>
      <c r="B4487" s="562" t="s">
        <v>3223</v>
      </c>
      <c r="C4487" s="563">
        <v>9300</v>
      </c>
      <c r="D4487" s="564">
        <v>2701.12</v>
      </c>
      <c r="E4487" s="147" t="s">
        <v>3224</v>
      </c>
      <c r="F4487" s="562" t="s">
        <v>3226</v>
      </c>
      <c r="G4487" s="471">
        <v>44868</v>
      </c>
      <c r="H4487" s="565">
        <v>3532696.06</v>
      </c>
      <c r="I4487" s="197">
        <v>0.8</v>
      </c>
      <c r="J4487" s="557">
        <v>1339.2</v>
      </c>
      <c r="K4487" s="557">
        <v>1674</v>
      </c>
      <c r="L4487" s="557">
        <v>2770742.01</v>
      </c>
      <c r="M4487" s="558" t="str">
        <f>TEXT(Table2[[#This Row],[Gd.Dt]],"mmm-yy")</f>
        <v>Nov-22</v>
      </c>
      <c r="N4487" s="46" t="str">
        <f>MID(Table2[[#This Row],[BE]],6,2)</f>
        <v>IB</v>
      </c>
      <c r="O4487" s="46" t="str">
        <f>IF(Table2[[#This Row],[Type]]="IB","EOU",IF(Table2[[#This Row],[Type]]="MB","Local","492"))</f>
        <v>EOU</v>
      </c>
      <c r="P4487" s="46">
        <f>ROUND(Table2[[#This Row],[Cons]]/Table2[[#This Row],[Qty.]],5)</f>
        <v>0.8</v>
      </c>
      <c r="Q4487" s="46" t="b">
        <f>EXACT(Table2[[#This Row],[rate]],Table2[[#This Row],[Check]])</f>
        <v>1</v>
      </c>
      <c r="R4487" s="46"/>
      <c r="S4487" s="46" t="str">
        <f>IF(Table2[[#This Row],[SRO]]="EOU",VLOOKUP(Table2[[#This Row],[BE]],[2]GD.List!$C$3:$N$5014,12,0),IF(Table2[[#This Row],[SRO]]="Local","Polyester Staple Fibre","SRO 492"))</f>
        <v>Textile Coal</v>
      </c>
    </row>
    <row r="4488" spans="1:19" x14ac:dyDescent="0.25">
      <c r="A4488" s="561" t="s">
        <v>1</v>
      </c>
      <c r="B4488" s="562" t="s">
        <v>3222</v>
      </c>
      <c r="C4488" s="563">
        <v>55900</v>
      </c>
      <c r="D4488" s="564">
        <v>2701.12</v>
      </c>
      <c r="E4488" s="147" t="s">
        <v>46</v>
      </c>
      <c r="F4488" s="562" t="s">
        <v>3225</v>
      </c>
      <c r="G4488" s="471">
        <v>44868</v>
      </c>
      <c r="H4488" s="565">
        <v>30233761.620000001</v>
      </c>
      <c r="I4488" s="197">
        <v>0.8</v>
      </c>
      <c r="J4488" s="557">
        <v>10702.4</v>
      </c>
      <c r="K4488" s="557">
        <v>13378</v>
      </c>
      <c r="L4488" s="557">
        <v>14629449.479999999</v>
      </c>
      <c r="M4488" s="558" t="str">
        <f>TEXT(Table2[[#This Row],[Gd.Dt]],"mmm-yy")</f>
        <v>Nov-22</v>
      </c>
      <c r="N4488" s="46" t="str">
        <f>MID(Table2[[#This Row],[BE]],6,2)</f>
        <v>IB</v>
      </c>
      <c r="O4488" s="46" t="str">
        <f>IF(Table2[[#This Row],[Type]]="IB","EOU",IF(Table2[[#This Row],[Type]]="MB","Local","492"))</f>
        <v>EOU</v>
      </c>
      <c r="P4488" s="46">
        <f>ROUND(Table2[[#This Row],[Cons]]/Table2[[#This Row],[Qty.]],5)</f>
        <v>0.8</v>
      </c>
      <c r="Q4488" s="46" t="b">
        <f>EXACT(Table2[[#This Row],[rate]],Table2[[#This Row],[Check]])</f>
        <v>1</v>
      </c>
      <c r="R4488" s="46"/>
      <c r="S4488" s="46" t="str">
        <f>IF(Table2[[#This Row],[SRO]]="EOU",VLOOKUP(Table2[[#This Row],[BE]],[2]GD.List!$C$3:$N$5014,12,0),IF(Table2[[#This Row],[SRO]]="Local","Polyester Staple Fibre","SRO 492"))</f>
        <v>Textile Coal</v>
      </c>
    </row>
    <row r="4489" spans="1:19" x14ac:dyDescent="0.25">
      <c r="A4489" s="561" t="s">
        <v>2084</v>
      </c>
      <c r="B4489" s="562" t="s">
        <v>3223</v>
      </c>
      <c r="C4489" s="563">
        <v>9300</v>
      </c>
      <c r="D4489" s="564">
        <v>3402.42</v>
      </c>
      <c r="E4489" s="147" t="s">
        <v>3224</v>
      </c>
      <c r="F4489" s="562" t="s">
        <v>3226</v>
      </c>
      <c r="G4489" s="471">
        <v>44868</v>
      </c>
      <c r="H4489" s="565">
        <v>3532696.06</v>
      </c>
      <c r="I4489" s="197">
        <v>0.04</v>
      </c>
      <c r="J4489" s="557">
        <v>66.959999999999994</v>
      </c>
      <c r="K4489" s="557">
        <v>1674</v>
      </c>
      <c r="L4489" s="557">
        <v>138537.1</v>
      </c>
      <c r="M4489" s="558" t="str">
        <f>TEXT(Table2[[#This Row],[Gd.Dt]],"mmm-yy")</f>
        <v>Nov-22</v>
      </c>
      <c r="N4489" s="46" t="str">
        <f>MID(Table2[[#This Row],[BE]],6,2)</f>
        <v>IB</v>
      </c>
      <c r="O4489" s="46" t="str">
        <f>IF(Table2[[#This Row],[Type]]="IB","EOU",IF(Table2[[#This Row],[Type]]="MB","Local","492"))</f>
        <v>EOU</v>
      </c>
      <c r="P4489" s="46">
        <f>ROUND(Table2[[#This Row],[Cons]]/Table2[[#This Row],[Qty.]],5)</f>
        <v>0.04</v>
      </c>
      <c r="Q4489" s="46" t="b">
        <f>EXACT(Table2[[#This Row],[rate]],Table2[[#This Row],[Check]])</f>
        <v>1</v>
      </c>
      <c r="R4489" s="46"/>
      <c r="S4489" s="46" t="str">
        <f>IF(Table2[[#This Row],[SRO]]="EOU",VLOOKUP(Table2[[#This Row],[BE]],[2]GD.List!$C$3:$N$5014,12,0),IF(Table2[[#This Row],[SRO]]="Local","Polyester Staple Fibre","SRO 492"))</f>
        <v>Textile Chemical</v>
      </c>
    </row>
    <row r="4490" spans="1:19" x14ac:dyDescent="0.25">
      <c r="A4490" s="561" t="s">
        <v>2904</v>
      </c>
      <c r="B4490" s="562" t="s">
        <v>3222</v>
      </c>
      <c r="C4490" s="563">
        <v>55900</v>
      </c>
      <c r="D4490" s="564">
        <v>4810.29</v>
      </c>
      <c r="E4490" s="147" t="s">
        <v>46</v>
      </c>
      <c r="F4490" s="562" t="s">
        <v>3225</v>
      </c>
      <c r="G4490" s="471">
        <v>44868</v>
      </c>
      <c r="H4490" s="565">
        <v>30233761.620000001</v>
      </c>
      <c r="I4490" s="197">
        <v>0.06</v>
      </c>
      <c r="J4490" s="557">
        <v>802.68</v>
      </c>
      <c r="K4490" s="557">
        <v>13378</v>
      </c>
      <c r="L4490" s="557">
        <v>1097208.71</v>
      </c>
      <c r="M4490" s="558" t="str">
        <f>TEXT(Table2[[#This Row],[Gd.Dt]],"mmm-yy")</f>
        <v>Nov-22</v>
      </c>
      <c r="N4490" s="46" t="str">
        <f>MID(Table2[[#This Row],[BE]],6,2)</f>
        <v>IB</v>
      </c>
      <c r="O4490" s="46" t="str">
        <f>IF(Table2[[#This Row],[Type]]="IB","EOU",IF(Table2[[#This Row],[Type]]="MB","Local","492"))</f>
        <v>EOU</v>
      </c>
      <c r="P4490" s="46">
        <f>ROUND(Table2[[#This Row],[Cons]]/Table2[[#This Row],[Qty.]],5)</f>
        <v>0.06</v>
      </c>
      <c r="Q4490" s="46" t="b">
        <f>EXACT(Table2[[#This Row],[rate]],Table2[[#This Row],[Check]])</f>
        <v>1</v>
      </c>
      <c r="R4490" s="46"/>
      <c r="S4490" s="46" t="str">
        <f>IF(Table2[[#This Row],[SRO]]="EOU",VLOOKUP(Table2[[#This Row],[BE]],[2]GD.List!$C$3:$N$5014,12,0),IF(Table2[[#This Row],[SRO]]="Local","Polyester Staple Fibre","SRO 492"))</f>
        <v>Packing Material</v>
      </c>
    </row>
    <row r="4491" spans="1:19" x14ac:dyDescent="0.25">
      <c r="A4491" s="566" t="s">
        <v>3018</v>
      </c>
      <c r="B4491" s="562" t="s">
        <v>3223</v>
      </c>
      <c r="C4491" s="563">
        <v>9300</v>
      </c>
      <c r="D4491" s="564">
        <v>2847</v>
      </c>
      <c r="E4491" s="147" t="s">
        <v>3224</v>
      </c>
      <c r="F4491" s="562" t="s">
        <v>3226</v>
      </c>
      <c r="G4491" s="471">
        <v>44868</v>
      </c>
      <c r="H4491" s="565">
        <v>3532696.06</v>
      </c>
      <c r="I4491" s="197">
        <v>0.03</v>
      </c>
      <c r="J4491" s="557">
        <v>50.22</v>
      </c>
      <c r="K4491" s="557">
        <v>1674</v>
      </c>
      <c r="L4491" s="557">
        <v>103902.83</v>
      </c>
      <c r="M4491" s="558" t="str">
        <f>TEXT(Table2[[#This Row],[Gd.Dt]],"mmm-yy")</f>
        <v>Nov-22</v>
      </c>
      <c r="N4491" s="46" t="str">
        <f>MID(Table2[[#This Row],[BE]],6,2)</f>
        <v>IB</v>
      </c>
      <c r="O4491" s="46" t="str">
        <f>IF(Table2[[#This Row],[Type]]="IB","EOU",IF(Table2[[#This Row],[Type]]="MB","Local","492"))</f>
        <v>EOU</v>
      </c>
      <c r="P4491" s="46">
        <f>ROUND(Table2[[#This Row],[Cons]]/Table2[[#This Row],[Qty.]],5)</f>
        <v>0.03</v>
      </c>
      <c r="Q4491" s="46" t="b">
        <f>EXACT(Table2[[#This Row],[rate]],Table2[[#This Row],[Check]])</f>
        <v>1</v>
      </c>
      <c r="R4491" s="46"/>
      <c r="S4491" s="46" t="str">
        <f>IF(Table2[[#This Row],[SRO]]="EOU",VLOOKUP(Table2[[#This Row],[BE]],[2]GD.List!$C$3:$N$5014,12,0),IF(Table2[[#This Row],[SRO]]="Local","Polyester Staple Fibre","SRO 492"))</f>
        <v>Textile Chemical</v>
      </c>
    </row>
    <row r="4492" spans="1:19" x14ac:dyDescent="0.25">
      <c r="A4492" s="561" t="s">
        <v>3018</v>
      </c>
      <c r="B4492" s="562" t="s">
        <v>3222</v>
      </c>
      <c r="C4492" s="563">
        <v>55900</v>
      </c>
      <c r="D4492" s="564">
        <v>2847</v>
      </c>
      <c r="E4492" s="147" t="s">
        <v>46</v>
      </c>
      <c r="F4492" s="562" t="s">
        <v>3225</v>
      </c>
      <c r="G4492" s="471">
        <v>44868</v>
      </c>
      <c r="H4492" s="565">
        <v>30233761.620000001</v>
      </c>
      <c r="I4492" s="197">
        <v>0.03</v>
      </c>
      <c r="J4492" s="557">
        <v>401.34</v>
      </c>
      <c r="K4492" s="557">
        <v>13378</v>
      </c>
      <c r="L4492" s="557">
        <v>548604.36</v>
      </c>
      <c r="M4492" s="558" t="str">
        <f>TEXT(Table2[[#This Row],[Gd.Dt]],"mmm-yy")</f>
        <v>Nov-22</v>
      </c>
      <c r="N4492" s="46" t="str">
        <f>MID(Table2[[#This Row],[BE]],6,2)</f>
        <v>IB</v>
      </c>
      <c r="O4492" s="46" t="str">
        <f>IF(Table2[[#This Row],[Type]]="IB","EOU",IF(Table2[[#This Row],[Type]]="MB","Local","492"))</f>
        <v>EOU</v>
      </c>
      <c r="P4492" s="46">
        <f>ROUND(Table2[[#This Row],[Cons]]/Table2[[#This Row],[Qty.]],5)</f>
        <v>0.03</v>
      </c>
      <c r="Q4492" s="46" t="b">
        <f>EXACT(Table2[[#This Row],[rate]],Table2[[#This Row],[Check]])</f>
        <v>1</v>
      </c>
      <c r="R4492" s="46"/>
      <c r="S4492" s="46" t="str">
        <f>IF(Table2[[#This Row],[SRO]]="EOU",VLOOKUP(Table2[[#This Row],[BE]],[2]GD.List!$C$3:$N$5014,12,0),IF(Table2[[#This Row],[SRO]]="Local","Polyester Staple Fibre","SRO 492"))</f>
        <v>Textile Chemical</v>
      </c>
    </row>
    <row r="4493" spans="1:19" x14ac:dyDescent="0.25">
      <c r="A4493" s="561" t="s">
        <v>3056</v>
      </c>
      <c r="B4493" s="562" t="s">
        <v>3223</v>
      </c>
      <c r="C4493" s="563">
        <v>9300</v>
      </c>
      <c r="D4493" s="564">
        <v>3204.16</v>
      </c>
      <c r="E4493" s="147" t="s">
        <v>3224</v>
      </c>
      <c r="F4493" s="562" t="s">
        <v>3226</v>
      </c>
      <c r="G4493" s="471">
        <v>44868</v>
      </c>
      <c r="H4493" s="565">
        <v>3532696.06</v>
      </c>
      <c r="I4493" s="197">
        <v>7.0000000000000007E-2</v>
      </c>
      <c r="J4493" s="557">
        <v>117.18</v>
      </c>
      <c r="K4493" s="557">
        <v>1674</v>
      </c>
      <c r="L4493" s="557">
        <v>242439.93</v>
      </c>
      <c r="M4493" s="558" t="str">
        <f>TEXT(Table2[[#This Row],[Gd.Dt]],"mmm-yy")</f>
        <v>Nov-22</v>
      </c>
      <c r="N4493" s="46" t="str">
        <f>MID(Table2[[#This Row],[BE]],6,2)</f>
        <v>IB</v>
      </c>
      <c r="O4493" s="46" t="str">
        <f>IF(Table2[[#This Row],[Type]]="IB","EOU",IF(Table2[[#This Row],[Type]]="MB","Local","492"))</f>
        <v>EOU</v>
      </c>
      <c r="P4493" s="46">
        <f>ROUND(Table2[[#This Row],[Cons]]/Table2[[#This Row],[Qty.]],5)</f>
        <v>7.0000000000000007E-2</v>
      </c>
      <c r="Q4493" s="46" t="b">
        <f>EXACT(Table2[[#This Row],[rate]],Table2[[#This Row],[Check]])</f>
        <v>1</v>
      </c>
      <c r="R4493" s="46"/>
      <c r="S4493" s="46" t="str">
        <f>IF(Table2[[#This Row],[SRO]]="EOU",VLOOKUP(Table2[[#This Row],[BE]],[2]GD.List!$C$3:$N$5014,12,0),IF(Table2[[#This Row],[SRO]]="Local","Polyester Staple Fibre","SRO 492"))</f>
        <v>Textile Dyes</v>
      </c>
    </row>
    <row r="4494" spans="1:19" x14ac:dyDescent="0.25">
      <c r="A4494" s="566" t="s">
        <v>3058</v>
      </c>
      <c r="B4494" s="562" t="s">
        <v>3223</v>
      </c>
      <c r="C4494" s="563">
        <v>9300</v>
      </c>
      <c r="D4494" s="564">
        <v>2915.11</v>
      </c>
      <c r="E4494" s="147" t="s">
        <v>3224</v>
      </c>
      <c r="F4494" s="562" t="s">
        <v>3226</v>
      </c>
      <c r="G4494" s="471">
        <v>44868</v>
      </c>
      <c r="H4494" s="565">
        <v>3532696.06</v>
      </c>
      <c r="I4494" s="197">
        <v>0.04</v>
      </c>
      <c r="J4494" s="557">
        <v>66.959999999999994</v>
      </c>
      <c r="K4494" s="557">
        <v>1674</v>
      </c>
      <c r="L4494" s="557">
        <v>138537.1</v>
      </c>
      <c r="M4494" s="558" t="str">
        <f>TEXT(Table2[[#This Row],[Gd.Dt]],"mmm-yy")</f>
        <v>Nov-22</v>
      </c>
      <c r="N4494" s="46" t="str">
        <f>MID(Table2[[#This Row],[BE]],6,2)</f>
        <v>IB</v>
      </c>
      <c r="O4494" s="46" t="str">
        <f>IF(Table2[[#This Row],[Type]]="IB","EOU",IF(Table2[[#This Row],[Type]]="MB","Local","492"))</f>
        <v>EOU</v>
      </c>
      <c r="P4494" s="46">
        <f>ROUND(Table2[[#This Row],[Cons]]/Table2[[#This Row],[Qty.]],5)</f>
        <v>0.04</v>
      </c>
      <c r="Q4494" s="46" t="b">
        <f>EXACT(Table2[[#This Row],[rate]],Table2[[#This Row],[Check]])</f>
        <v>1</v>
      </c>
      <c r="R4494" s="46"/>
      <c r="S4494" s="46" t="str">
        <f>IF(Table2[[#This Row],[SRO]]="EOU",VLOOKUP(Table2[[#This Row],[BE]],[2]GD.List!$C$3:$N$5014,12,0),IF(Table2[[#This Row],[SRO]]="Local","Polyester Staple Fibre","SRO 492"))</f>
        <v>Textile Chemical</v>
      </c>
    </row>
    <row r="4495" spans="1:19" x14ac:dyDescent="0.25">
      <c r="A4495" s="561" t="s">
        <v>3058</v>
      </c>
      <c r="B4495" s="562" t="s">
        <v>3222</v>
      </c>
      <c r="C4495" s="563">
        <v>55900</v>
      </c>
      <c r="D4495" s="564">
        <v>2915.11</v>
      </c>
      <c r="E4495" s="147" t="s">
        <v>46</v>
      </c>
      <c r="F4495" s="562" t="s">
        <v>3225</v>
      </c>
      <c r="G4495" s="471">
        <v>44868</v>
      </c>
      <c r="H4495" s="565">
        <v>30233761.620000001</v>
      </c>
      <c r="I4495" s="197">
        <v>0.04</v>
      </c>
      <c r="J4495" s="557">
        <v>535.12</v>
      </c>
      <c r="K4495" s="557">
        <v>13378</v>
      </c>
      <c r="L4495" s="557">
        <v>731472.47</v>
      </c>
      <c r="M4495" s="558" t="str">
        <f>TEXT(Table2[[#This Row],[Gd.Dt]],"mmm-yy")</f>
        <v>Nov-22</v>
      </c>
      <c r="N4495" s="46" t="str">
        <f>MID(Table2[[#This Row],[BE]],6,2)</f>
        <v>IB</v>
      </c>
      <c r="O4495" s="46" t="str">
        <f>IF(Table2[[#This Row],[Type]]="IB","EOU",IF(Table2[[#This Row],[Type]]="MB","Local","492"))</f>
        <v>EOU</v>
      </c>
      <c r="P4495" s="46">
        <f>ROUND(Table2[[#This Row],[Cons]]/Table2[[#This Row],[Qty.]],5)</f>
        <v>0.04</v>
      </c>
      <c r="Q4495" s="46" t="b">
        <f>EXACT(Table2[[#This Row],[rate]],Table2[[#This Row],[Check]])</f>
        <v>1</v>
      </c>
      <c r="R4495" s="46"/>
      <c r="S4495" s="46" t="str">
        <f>IF(Table2[[#This Row],[SRO]]="EOU",VLOOKUP(Table2[[#This Row],[BE]],[2]GD.List!$C$3:$N$5014,12,0),IF(Table2[[#This Row],[SRO]]="Local","Polyester Staple Fibre","SRO 492"))</f>
        <v>Textile Chemical</v>
      </c>
    </row>
    <row r="4496" spans="1:19" x14ac:dyDescent="0.25">
      <c r="A4496" s="561" t="s">
        <v>3084</v>
      </c>
      <c r="B4496" s="562" t="s">
        <v>3222</v>
      </c>
      <c r="C4496" s="563">
        <v>55900</v>
      </c>
      <c r="D4496" s="564">
        <v>2832.1089999999999</v>
      </c>
      <c r="E4496" s="147" t="s">
        <v>46</v>
      </c>
      <c r="F4496" s="562" t="s">
        <v>3225</v>
      </c>
      <c r="G4496" s="471">
        <v>44868</v>
      </c>
      <c r="H4496" s="565">
        <v>30233761.620000001</v>
      </c>
      <c r="I4496" s="197">
        <v>0.04</v>
      </c>
      <c r="J4496" s="557">
        <v>170.52</v>
      </c>
      <c r="K4496" s="557">
        <v>4263</v>
      </c>
      <c r="L4496" s="557">
        <v>224022.61</v>
      </c>
      <c r="M4496" s="558" t="str">
        <f>TEXT(Table2[[#This Row],[Gd.Dt]],"mmm-yy")</f>
        <v>Nov-22</v>
      </c>
      <c r="N4496" s="46" t="str">
        <f>MID(Table2[[#This Row],[BE]],6,2)</f>
        <v>IB</v>
      </c>
      <c r="O4496" s="46" t="str">
        <f>IF(Table2[[#This Row],[Type]]="IB","EOU",IF(Table2[[#This Row],[Type]]="MB","Local","492"))</f>
        <v>EOU</v>
      </c>
      <c r="P4496" s="46">
        <f>ROUND(Table2[[#This Row],[Cons]]/Table2[[#This Row],[Qty.]],5)</f>
        <v>0.04</v>
      </c>
      <c r="Q4496" s="46" t="b">
        <f>EXACT(Table2[[#This Row],[rate]],Table2[[#This Row],[Check]])</f>
        <v>1</v>
      </c>
      <c r="R4496" s="46"/>
      <c r="S4496" s="46" t="str">
        <f>IF(Table2[[#This Row],[SRO]]="EOU",VLOOKUP(Table2[[#This Row],[BE]],[2]GD.List!$C$3:$N$5014,12,0),IF(Table2[[#This Row],[SRO]]="Local","Polyester Staple Fibre","SRO 492"))</f>
        <v>Textile Chemical</v>
      </c>
    </row>
    <row r="4497" spans="1:19" x14ac:dyDescent="0.25">
      <c r="A4497" s="566" t="s">
        <v>3085</v>
      </c>
      <c r="B4497" s="566" t="s">
        <v>3223</v>
      </c>
      <c r="C4497" s="567">
        <v>9300</v>
      </c>
      <c r="D4497" s="568">
        <v>3707.1</v>
      </c>
      <c r="E4497" s="27" t="s">
        <v>3224</v>
      </c>
      <c r="F4497" s="566" t="s">
        <v>3226</v>
      </c>
      <c r="G4497" s="28">
        <v>44868</v>
      </c>
      <c r="H4497" s="569">
        <v>3532696.06</v>
      </c>
      <c r="I4497" s="33">
        <v>0.04</v>
      </c>
      <c r="J4497" s="559">
        <v>66.959999999999994</v>
      </c>
      <c r="K4497" s="559">
        <v>1674</v>
      </c>
      <c r="L4497" s="559">
        <v>138537.1</v>
      </c>
      <c r="M4497" s="560" t="str">
        <f>TEXT(Table2[[#This Row],[Gd.Dt]],"mmm-yy")</f>
        <v>Nov-22</v>
      </c>
      <c r="N4497" s="47" t="str">
        <f>MID(Table2[[#This Row],[BE]],6,2)</f>
        <v>IB</v>
      </c>
      <c r="O4497" s="47" t="str">
        <f>IF(Table2[[#This Row],[Type]]="IB","EOU",IF(Table2[[#This Row],[Type]]="MB","Local","492"))</f>
        <v>EOU</v>
      </c>
      <c r="P4497" s="47">
        <f>ROUND(Table2[[#This Row],[Cons]]/Table2[[#This Row],[Qty.]],5)</f>
        <v>0.04</v>
      </c>
      <c r="Q4497" s="47" t="b">
        <f>EXACT(Table2[[#This Row],[rate]],Table2[[#This Row],[Check]])</f>
        <v>1</v>
      </c>
      <c r="R4497" s="47"/>
      <c r="S4497" s="47" t="str">
        <f>IF(Table2[[#This Row],[SRO]]="EOU",VLOOKUP(Table2[[#This Row],[BE]],[2]GD.List!$C$3:$N$5014,12,0),IF(Table2[[#This Row],[SRO]]="Local","Polyester Staple Fibre","SRO 492"))</f>
        <v>Textile Chemical</v>
      </c>
    </row>
    <row r="4498" spans="1:19" x14ac:dyDescent="0.25">
      <c r="A4498" s="350" t="s">
        <v>1</v>
      </c>
      <c r="B4498" s="342" t="s">
        <v>3227</v>
      </c>
      <c r="C4498" s="343">
        <v>3486</v>
      </c>
      <c r="D4498" s="344">
        <v>2701.12</v>
      </c>
      <c r="E4498" s="345" t="s">
        <v>46</v>
      </c>
      <c r="F4498" s="342" t="s">
        <v>3230</v>
      </c>
      <c r="G4498" s="346">
        <v>44869</v>
      </c>
      <c r="H4498" s="347">
        <v>37015662.899999999</v>
      </c>
      <c r="I4498" s="348">
        <v>0.8</v>
      </c>
      <c r="J4498" s="349">
        <v>12737.42</v>
      </c>
      <c r="K4498" s="349">
        <v>15921.78</v>
      </c>
      <c r="L4498" s="15">
        <v>22394156.34</v>
      </c>
      <c r="M4498" s="66" t="str">
        <f>TEXT(Table2[[#This Row],[Gd.Dt]],"mmm-yy")</f>
        <v>Nov-22</v>
      </c>
      <c r="N4498" s="46" t="str">
        <f>MID(Table2[[#This Row],[BE]],6,2)</f>
        <v>IB</v>
      </c>
      <c r="O4498" s="46" t="str">
        <f>IF(Table2[[#This Row],[Type]]="IB","EOU",IF(Table2[[#This Row],[Type]]="MB","Local","492"))</f>
        <v>EOU</v>
      </c>
      <c r="P4498" s="46">
        <f>ROUND(Table2[[#This Row],[Cons]]/Table2[[#This Row],[Qty.]],5)</f>
        <v>0.8</v>
      </c>
      <c r="Q4498" s="46" t="b">
        <f>EXACT(Table2[[#This Row],[rate]],Table2[[#This Row],[Check]])</f>
        <v>1</v>
      </c>
      <c r="R4498" s="46"/>
      <c r="S4498" s="46" t="str">
        <f>IF(Table2[[#This Row],[SRO]]="EOU",VLOOKUP(Table2[[#This Row],[BE]],[2]GD.List!$C$3:$N$5014,12,0),IF(Table2[[#This Row],[SRO]]="Local","Polyester Staple Fibre","SRO 492"))</f>
        <v>Textile Coal</v>
      </c>
    </row>
    <row r="4499" spans="1:19" x14ac:dyDescent="0.25">
      <c r="A4499" s="350" t="s">
        <v>1477</v>
      </c>
      <c r="B4499" s="342" t="s">
        <v>3227</v>
      </c>
      <c r="C4499" s="343">
        <v>3486</v>
      </c>
      <c r="D4499" s="344">
        <v>2513.1</v>
      </c>
      <c r="E4499" s="345" t="s">
        <v>46</v>
      </c>
      <c r="F4499" s="342" t="s">
        <v>3230</v>
      </c>
      <c r="G4499" s="346">
        <v>44869</v>
      </c>
      <c r="H4499" s="347">
        <v>37015662.899999999</v>
      </c>
      <c r="I4499" s="348">
        <v>0.04</v>
      </c>
      <c r="J4499" s="349">
        <v>409.55</v>
      </c>
      <c r="K4499" s="349">
        <v>10238.780000000001</v>
      </c>
      <c r="L4499" s="15">
        <v>534676.44999999995</v>
      </c>
      <c r="M4499" s="66" t="str">
        <f>TEXT(Table2[[#This Row],[Gd.Dt]],"mmm-yy")</f>
        <v>Nov-22</v>
      </c>
      <c r="N4499" s="46" t="str">
        <f>MID(Table2[[#This Row],[BE]],6,2)</f>
        <v>IB</v>
      </c>
      <c r="O4499" s="46" t="str">
        <f>IF(Table2[[#This Row],[Type]]="IB","EOU",IF(Table2[[#This Row],[Type]]="MB","Local","492"))</f>
        <v>EOU</v>
      </c>
      <c r="P4499" s="46">
        <f>ROUND(Table2[[#This Row],[Cons]]/Table2[[#This Row],[Qty.]],5)</f>
        <v>0.04</v>
      </c>
      <c r="Q4499" s="46" t="b">
        <f>EXACT(Table2[[#This Row],[rate]],Table2[[#This Row],[Check]])</f>
        <v>1</v>
      </c>
      <c r="R4499" s="46"/>
      <c r="S4499" s="46" t="str">
        <f>IF(Table2[[#This Row],[SRO]]="EOU",VLOOKUP(Table2[[#This Row],[BE]],[2]GD.List!$C$3:$N$5014,12,0),IF(Table2[[#This Row],[SRO]]="Local","Polyester Staple Fibre","SRO 492"))</f>
        <v>Textile Chemical</v>
      </c>
    </row>
    <row r="4500" spans="1:19" x14ac:dyDescent="0.25">
      <c r="A4500" s="350" t="s">
        <v>2084</v>
      </c>
      <c r="B4500" s="342" t="s">
        <v>3227</v>
      </c>
      <c r="C4500" s="343">
        <v>3486</v>
      </c>
      <c r="D4500" s="344">
        <v>3402.42</v>
      </c>
      <c r="E4500" s="345" t="s">
        <v>46</v>
      </c>
      <c r="F4500" s="342" t="s">
        <v>3230</v>
      </c>
      <c r="G4500" s="346">
        <v>44869</v>
      </c>
      <c r="H4500" s="347">
        <v>37015662.899999999</v>
      </c>
      <c r="I4500" s="348">
        <v>0.04</v>
      </c>
      <c r="J4500" s="349">
        <v>409.55</v>
      </c>
      <c r="K4500" s="349">
        <v>10238.780000000001</v>
      </c>
      <c r="L4500" s="15">
        <v>534676.44999999995</v>
      </c>
      <c r="M4500" s="66" t="str">
        <f>TEXT(Table2[[#This Row],[Gd.Dt]],"mmm-yy")</f>
        <v>Nov-22</v>
      </c>
      <c r="N4500" s="46" t="str">
        <f>MID(Table2[[#This Row],[BE]],6,2)</f>
        <v>IB</v>
      </c>
      <c r="O4500" s="46" t="str">
        <f>IF(Table2[[#This Row],[Type]]="IB","EOU",IF(Table2[[#This Row],[Type]]="MB","Local","492"))</f>
        <v>EOU</v>
      </c>
      <c r="P4500" s="46">
        <f>ROUND(Table2[[#This Row],[Cons]]/Table2[[#This Row],[Qty.]],5)</f>
        <v>0.04</v>
      </c>
      <c r="Q4500" s="46" t="b">
        <f>EXACT(Table2[[#This Row],[rate]],Table2[[#This Row],[Check]])</f>
        <v>1</v>
      </c>
      <c r="R4500" s="46"/>
      <c r="S4500" s="46" t="str">
        <f>IF(Table2[[#This Row],[SRO]]="EOU",VLOOKUP(Table2[[#This Row],[BE]],[2]GD.List!$C$3:$N$5014,12,0),IF(Table2[[#This Row],[SRO]]="Local","Polyester Staple Fibre","SRO 492"))</f>
        <v>Textile Chemical</v>
      </c>
    </row>
    <row r="4501" spans="1:19" x14ac:dyDescent="0.25">
      <c r="A4501" s="350" t="s">
        <v>2281</v>
      </c>
      <c r="B4501" s="342" t="s">
        <v>3227</v>
      </c>
      <c r="C4501" s="343">
        <v>3486</v>
      </c>
      <c r="D4501" s="344">
        <v>4821.1090000000004</v>
      </c>
      <c r="E4501" s="345" t="s">
        <v>46</v>
      </c>
      <c r="F4501" s="342" t="s">
        <v>3230</v>
      </c>
      <c r="G4501" s="346">
        <v>44869</v>
      </c>
      <c r="H4501" s="347">
        <v>37015662.899999999</v>
      </c>
      <c r="I4501" s="348">
        <v>1</v>
      </c>
      <c r="J4501" s="349">
        <v>2000</v>
      </c>
      <c r="K4501" s="349">
        <v>2000</v>
      </c>
      <c r="L4501" s="15">
        <v>2611043.58</v>
      </c>
      <c r="M4501" s="66" t="str">
        <f>TEXT(Table2[[#This Row],[Gd.Dt]],"mmm-yy")</f>
        <v>Nov-22</v>
      </c>
      <c r="N4501" s="46" t="str">
        <f>MID(Table2[[#This Row],[BE]],6,2)</f>
        <v>TI</v>
      </c>
      <c r="O4501" s="46" t="str">
        <f>IF(Table2[[#This Row],[Type]]="IB","EOU",IF(Table2[[#This Row],[Type]]="MB","Local","492"))</f>
        <v>492</v>
      </c>
      <c r="P4501" s="46">
        <f>ROUND(Table2[[#This Row],[Cons]]/Table2[[#This Row],[Qty.]],5)</f>
        <v>1</v>
      </c>
      <c r="Q4501" s="46" t="b">
        <f>EXACT(Table2[[#This Row],[rate]],Table2[[#This Row],[Check]])</f>
        <v>1</v>
      </c>
      <c r="R4501" s="46"/>
      <c r="S4501" s="46" t="str">
        <f>IF(Table2[[#This Row],[SRO]]="EOU",VLOOKUP(Table2[[#This Row],[BE]],[2]GD.List!$C$3:$N$5014,12,0),IF(Table2[[#This Row],[SRO]]="Local","Polyester Staple Fibre","SRO 492"))</f>
        <v>SRO 492</v>
      </c>
    </row>
    <row r="4502" spans="1:19" x14ac:dyDescent="0.25">
      <c r="A4502" s="350" t="s">
        <v>2355</v>
      </c>
      <c r="B4502" s="342" t="s">
        <v>3227</v>
      </c>
      <c r="C4502" s="343">
        <v>3486</v>
      </c>
      <c r="D4502" s="344">
        <v>9606.1</v>
      </c>
      <c r="E4502" s="345" t="s">
        <v>46</v>
      </c>
      <c r="F4502" s="342" t="s">
        <v>3230</v>
      </c>
      <c r="G4502" s="346">
        <v>44869</v>
      </c>
      <c r="H4502" s="347">
        <v>37015662.899999999</v>
      </c>
      <c r="I4502" s="348">
        <v>1</v>
      </c>
      <c r="J4502" s="349">
        <v>2</v>
      </c>
      <c r="K4502" s="349">
        <v>2</v>
      </c>
      <c r="L4502" s="15">
        <v>2611.04</v>
      </c>
      <c r="M4502" s="66" t="str">
        <f>TEXT(Table2[[#This Row],[Gd.Dt]],"mmm-yy")</f>
        <v>Nov-22</v>
      </c>
      <c r="N4502" s="46" t="str">
        <f>MID(Table2[[#This Row],[BE]],6,2)</f>
        <v>TI</v>
      </c>
      <c r="O4502" s="46" t="str">
        <f>IF(Table2[[#This Row],[Type]]="IB","EOU",IF(Table2[[#This Row],[Type]]="MB","Local","492"))</f>
        <v>492</v>
      </c>
      <c r="P4502" s="46">
        <f>ROUND(Table2[[#This Row],[Cons]]/Table2[[#This Row],[Qty.]],5)</f>
        <v>1</v>
      </c>
      <c r="Q4502" s="46" t="b">
        <f>EXACT(Table2[[#This Row],[rate]],Table2[[#This Row],[Check]])</f>
        <v>1</v>
      </c>
      <c r="R4502" s="46"/>
      <c r="S4502" s="46" t="str">
        <f>IF(Table2[[#This Row],[SRO]]="EOU",VLOOKUP(Table2[[#This Row],[BE]],[2]GD.List!$C$3:$N$5014,12,0),IF(Table2[[#This Row],[SRO]]="Local","Polyester Staple Fibre","SRO 492"))</f>
        <v>SRO 492</v>
      </c>
    </row>
    <row r="4503" spans="1:19" x14ac:dyDescent="0.25">
      <c r="A4503" s="350" t="s">
        <v>2904</v>
      </c>
      <c r="B4503" s="342" t="s">
        <v>3227</v>
      </c>
      <c r="C4503" s="343">
        <v>3486</v>
      </c>
      <c r="D4503" s="344">
        <v>4810.29</v>
      </c>
      <c r="E4503" s="345" t="s">
        <v>46</v>
      </c>
      <c r="F4503" s="342" t="s">
        <v>3230</v>
      </c>
      <c r="G4503" s="346">
        <v>44869</v>
      </c>
      <c r="H4503" s="347">
        <v>37015662.899999999</v>
      </c>
      <c r="I4503" s="348">
        <v>0.05</v>
      </c>
      <c r="J4503" s="349">
        <v>284.14999999999998</v>
      </c>
      <c r="K4503" s="349">
        <v>5683</v>
      </c>
      <c r="L4503" s="15">
        <v>731287.58</v>
      </c>
      <c r="M4503" s="66" t="str">
        <f>TEXT(Table2[[#This Row],[Gd.Dt]],"mmm-yy")</f>
        <v>Nov-22</v>
      </c>
      <c r="N4503" s="46" t="str">
        <f>MID(Table2[[#This Row],[BE]],6,2)</f>
        <v>IB</v>
      </c>
      <c r="O4503" s="46" t="str">
        <f>IF(Table2[[#This Row],[Type]]="IB","EOU",IF(Table2[[#This Row],[Type]]="MB","Local","492"))</f>
        <v>EOU</v>
      </c>
      <c r="P4503" s="46">
        <f>ROUND(Table2[[#This Row],[Cons]]/Table2[[#This Row],[Qty.]],5)</f>
        <v>0.05</v>
      </c>
      <c r="Q4503" s="46" t="b">
        <f>EXACT(Table2[[#This Row],[rate]],Table2[[#This Row],[Check]])</f>
        <v>1</v>
      </c>
      <c r="R4503" s="46"/>
      <c r="S4503" s="46" t="str">
        <f>IF(Table2[[#This Row],[SRO]]="EOU",VLOOKUP(Table2[[#This Row],[BE]],[2]GD.List!$C$3:$N$5014,12,0),IF(Table2[[#This Row],[SRO]]="Local","Polyester Staple Fibre","SRO 492"))</f>
        <v>Packing Material</v>
      </c>
    </row>
    <row r="4504" spans="1:19" x14ac:dyDescent="0.25">
      <c r="A4504" s="350" t="s">
        <v>3018</v>
      </c>
      <c r="B4504" s="342" t="s">
        <v>3227</v>
      </c>
      <c r="C4504" s="343">
        <v>3486</v>
      </c>
      <c r="D4504" s="344">
        <v>2847</v>
      </c>
      <c r="E4504" s="345" t="s">
        <v>46</v>
      </c>
      <c r="F4504" s="342" t="s">
        <v>3230</v>
      </c>
      <c r="G4504" s="346">
        <v>44869</v>
      </c>
      <c r="H4504" s="347">
        <v>37015662.899999999</v>
      </c>
      <c r="I4504" s="348">
        <v>0.03</v>
      </c>
      <c r="J4504" s="349">
        <v>477.65000000000003</v>
      </c>
      <c r="K4504" s="349">
        <v>15921.78</v>
      </c>
      <c r="L4504" s="15">
        <v>839776.62</v>
      </c>
      <c r="M4504" s="66" t="str">
        <f>TEXT(Table2[[#This Row],[Gd.Dt]],"mmm-yy")</f>
        <v>Nov-22</v>
      </c>
      <c r="N4504" s="46" t="str">
        <f>MID(Table2[[#This Row],[BE]],6,2)</f>
        <v>IB</v>
      </c>
      <c r="O4504" s="46" t="str">
        <f>IF(Table2[[#This Row],[Type]]="IB","EOU",IF(Table2[[#This Row],[Type]]="MB","Local","492"))</f>
        <v>EOU</v>
      </c>
      <c r="P4504" s="46">
        <f>ROUND(Table2[[#This Row],[Cons]]/Table2[[#This Row],[Qty.]],5)</f>
        <v>0.03</v>
      </c>
      <c r="Q4504" s="46" t="b">
        <f>EXACT(Table2[[#This Row],[rate]],Table2[[#This Row],[Check]])</f>
        <v>1</v>
      </c>
      <c r="R4504" s="46"/>
      <c r="S4504" s="46" t="str">
        <f>IF(Table2[[#This Row],[SRO]]="EOU",VLOOKUP(Table2[[#This Row],[BE]],[2]GD.List!$C$3:$N$5014,12,0),IF(Table2[[#This Row],[SRO]]="Local","Polyester Staple Fibre","SRO 492"))</f>
        <v>Textile Chemical</v>
      </c>
    </row>
    <row r="4505" spans="1:19" x14ac:dyDescent="0.25">
      <c r="A4505" s="350" t="s">
        <v>3058</v>
      </c>
      <c r="B4505" s="342" t="s">
        <v>3227</v>
      </c>
      <c r="C4505" s="343">
        <v>3486</v>
      </c>
      <c r="D4505" s="344">
        <v>2915.11</v>
      </c>
      <c r="E4505" s="345" t="s">
        <v>46</v>
      </c>
      <c r="F4505" s="342" t="s">
        <v>3230</v>
      </c>
      <c r="G4505" s="346">
        <v>44869</v>
      </c>
      <c r="H4505" s="347">
        <v>37015662.899999999</v>
      </c>
      <c r="I4505" s="348">
        <v>0.04</v>
      </c>
      <c r="J4505" s="349">
        <v>636.87</v>
      </c>
      <c r="K4505" s="349">
        <v>15921.78</v>
      </c>
      <c r="L4505" s="15">
        <v>1119706.51</v>
      </c>
      <c r="M4505" s="66" t="str">
        <f>TEXT(Table2[[#This Row],[Gd.Dt]],"mmm-yy")</f>
        <v>Nov-22</v>
      </c>
      <c r="N4505" s="46" t="str">
        <f>MID(Table2[[#This Row],[BE]],6,2)</f>
        <v>IB</v>
      </c>
      <c r="O4505" s="46" t="str">
        <f>IF(Table2[[#This Row],[Type]]="IB","EOU",IF(Table2[[#This Row],[Type]]="MB","Local","492"))</f>
        <v>EOU</v>
      </c>
      <c r="P4505" s="46">
        <f>ROUND(Table2[[#This Row],[Cons]]/Table2[[#This Row],[Qty.]],5)</f>
        <v>0.04</v>
      </c>
      <c r="Q4505" s="46" t="b">
        <f>EXACT(Table2[[#This Row],[rate]],Table2[[#This Row],[Check]])</f>
        <v>1</v>
      </c>
      <c r="R4505" s="46"/>
      <c r="S4505" s="46" t="str">
        <f>IF(Table2[[#This Row],[SRO]]="EOU",VLOOKUP(Table2[[#This Row],[BE]],[2]GD.List!$C$3:$N$5014,12,0),IF(Table2[[#This Row],[SRO]]="Local","Polyester Staple Fibre","SRO 492"))</f>
        <v>Textile Chemical</v>
      </c>
    </row>
    <row r="4506" spans="1:19" x14ac:dyDescent="0.25">
      <c r="A4506" s="350" t="s">
        <v>3084</v>
      </c>
      <c r="B4506" s="342" t="s">
        <v>3227</v>
      </c>
      <c r="C4506" s="343">
        <v>3486</v>
      </c>
      <c r="D4506" s="344">
        <v>2832.1089999999999</v>
      </c>
      <c r="E4506" s="345" t="s">
        <v>46</v>
      </c>
      <c r="F4506" s="342" t="s">
        <v>3230</v>
      </c>
      <c r="G4506" s="346">
        <v>44869</v>
      </c>
      <c r="H4506" s="347">
        <v>37015662.899999999</v>
      </c>
      <c r="I4506" s="348">
        <v>0.04</v>
      </c>
      <c r="J4506" s="349">
        <v>227.32</v>
      </c>
      <c r="K4506" s="349">
        <v>5683</v>
      </c>
      <c r="L4506" s="15">
        <v>585030.06000000006</v>
      </c>
      <c r="M4506" s="66" t="str">
        <f>TEXT(Table2[[#This Row],[Gd.Dt]],"mmm-yy")</f>
        <v>Nov-22</v>
      </c>
      <c r="N4506" s="46" t="str">
        <f>MID(Table2[[#This Row],[BE]],6,2)</f>
        <v>IB</v>
      </c>
      <c r="O4506" s="46" t="str">
        <f>IF(Table2[[#This Row],[Type]]="IB","EOU",IF(Table2[[#This Row],[Type]]="MB","Local","492"))</f>
        <v>EOU</v>
      </c>
      <c r="P4506" s="46">
        <f>ROUND(Table2[[#This Row],[Cons]]/Table2[[#This Row],[Qty.]],5)</f>
        <v>0.04</v>
      </c>
      <c r="Q4506" s="46" t="b">
        <f>EXACT(Table2[[#This Row],[rate]],Table2[[#This Row],[Check]])</f>
        <v>1</v>
      </c>
      <c r="R4506" s="46"/>
      <c r="S4506" s="46" t="str">
        <f>IF(Table2[[#This Row],[SRO]]="EOU",VLOOKUP(Table2[[#This Row],[BE]],[2]GD.List!$C$3:$N$5014,12,0),IF(Table2[[#This Row],[SRO]]="Local","Polyester Staple Fibre","SRO 492"))</f>
        <v>Textile Chemical</v>
      </c>
    </row>
    <row r="4507" spans="1:19" x14ac:dyDescent="0.25">
      <c r="A4507" s="350" t="s">
        <v>3177</v>
      </c>
      <c r="B4507" s="342" t="s">
        <v>3227</v>
      </c>
      <c r="C4507" s="343">
        <v>3486</v>
      </c>
      <c r="D4507" s="344">
        <v>5402.33</v>
      </c>
      <c r="E4507" s="345" t="s">
        <v>46</v>
      </c>
      <c r="F4507" s="342" t="s">
        <v>3230</v>
      </c>
      <c r="G4507" s="346">
        <v>44869</v>
      </c>
      <c r="H4507" s="347">
        <v>37015662.899999999</v>
      </c>
      <c r="I4507" s="348">
        <v>1.0101</v>
      </c>
      <c r="J4507" s="349">
        <v>14452.779999999999</v>
      </c>
      <c r="K4507" s="349">
        <v>14308.27</v>
      </c>
      <c r="L4507" s="15">
        <v>26147677.960000001</v>
      </c>
      <c r="M4507" s="66" t="str">
        <f>TEXT(Table2[[#This Row],[Gd.Dt]],"mmm-yy")</f>
        <v>Nov-22</v>
      </c>
      <c r="N4507" s="46" t="str">
        <f>MID(Table2[[#This Row],[BE]],6,2)</f>
        <v>IB</v>
      </c>
      <c r="O4507" s="46" t="str">
        <f>IF(Table2[[#This Row],[Type]]="IB","EOU",IF(Table2[[#This Row],[Type]]="MB","Local","492"))</f>
        <v>EOU</v>
      </c>
      <c r="P4507" s="46">
        <f>ROUND(Table2[[#This Row],[Cons]]/Table2[[#This Row],[Qty.]],5)</f>
        <v>1.0101</v>
      </c>
      <c r="Q4507" s="46" t="b">
        <f>EXACT(Table2[[#This Row],[rate]],Table2[[#This Row],[Check]])</f>
        <v>1</v>
      </c>
      <c r="R4507" s="46"/>
      <c r="S4507" s="46" t="str">
        <f>IF(Table2[[#This Row],[SRO]]="EOU",VLOOKUP(Table2[[#This Row],[BE]],[2]GD.List!$C$3:$N$5014,12,0),IF(Table2[[#This Row],[SRO]]="Local","Polyester Staple Fibre","SRO 492"))</f>
        <v>Polyester Yarn</v>
      </c>
    </row>
    <row r="4508" spans="1:19" x14ac:dyDescent="0.25">
      <c r="A4508" s="350" t="s">
        <v>3228</v>
      </c>
      <c r="B4508" s="342" t="s">
        <v>3227</v>
      </c>
      <c r="C4508" s="343">
        <v>3486</v>
      </c>
      <c r="D4508" s="344">
        <v>5402.33</v>
      </c>
      <c r="E4508" s="345" t="s">
        <v>46</v>
      </c>
      <c r="F4508" s="342" t="s">
        <v>3230</v>
      </c>
      <c r="G4508" s="346">
        <v>44869</v>
      </c>
      <c r="H4508" s="347">
        <v>37015662.899999999</v>
      </c>
      <c r="I4508" s="348">
        <v>1.0101</v>
      </c>
      <c r="J4508" s="349">
        <v>1537</v>
      </c>
      <c r="K4508" s="349">
        <v>1521.63</v>
      </c>
      <c r="L4508" s="15">
        <v>2006586.99</v>
      </c>
      <c r="M4508" s="66" t="str">
        <f>TEXT(Table2[[#This Row],[Gd.Dt]],"mmm-yy")</f>
        <v>Nov-22</v>
      </c>
      <c r="N4508" s="46" t="str">
        <f>MID(Table2[[#This Row],[BE]],6,2)</f>
        <v>IB</v>
      </c>
      <c r="O4508" s="46" t="str">
        <f>IF(Table2[[#This Row],[Type]]="IB","EOU",IF(Table2[[#This Row],[Type]]="MB","Local","492"))</f>
        <v>EOU</v>
      </c>
      <c r="P4508" s="46">
        <f>ROUND(Table2[[#This Row],[Cons]]/Table2[[#This Row],[Qty.]],5)</f>
        <v>1.0101</v>
      </c>
      <c r="Q4508" s="46" t="b">
        <f>EXACT(Table2[[#This Row],[rate]],Table2[[#This Row],[Check]])</f>
        <v>1</v>
      </c>
      <c r="R4508" s="46"/>
      <c r="S4508" s="46" t="str">
        <f>IF(Table2[[#This Row],[SRO]]="EOU",VLOOKUP(Table2[[#This Row],[BE]],[2]GD.List!$C$3:$N$5014,12,0),IF(Table2[[#This Row],[SRO]]="Local","Polyester Staple Fibre","SRO 492"))</f>
        <v>Polyester Yarn</v>
      </c>
    </row>
    <row r="4509" spans="1:19" x14ac:dyDescent="0.25">
      <c r="A4509" s="351" t="s">
        <v>3229</v>
      </c>
      <c r="B4509" s="351" t="s">
        <v>3227</v>
      </c>
      <c r="C4509" s="352">
        <v>3486</v>
      </c>
      <c r="D4509" s="353">
        <v>5402.33</v>
      </c>
      <c r="E4509" s="354" t="s">
        <v>46</v>
      </c>
      <c r="F4509" s="351" t="s">
        <v>3230</v>
      </c>
      <c r="G4509" s="355">
        <v>44869</v>
      </c>
      <c r="H4509" s="356">
        <v>37015662.899999999</v>
      </c>
      <c r="I4509" s="357">
        <v>1.0101</v>
      </c>
      <c r="J4509" s="358">
        <v>92.81</v>
      </c>
      <c r="K4509" s="358">
        <v>91.88</v>
      </c>
      <c r="L4509" s="30">
        <v>121165.48</v>
      </c>
      <c r="M4509" s="67" t="str">
        <f>TEXT(Table2[[#This Row],[Gd.Dt]],"mmm-yy")</f>
        <v>Nov-22</v>
      </c>
      <c r="N4509" s="47" t="str">
        <f>MID(Table2[[#This Row],[BE]],6,2)</f>
        <v>IB</v>
      </c>
      <c r="O4509" s="47" t="str">
        <f>IF(Table2[[#This Row],[Type]]="IB","EOU",IF(Table2[[#This Row],[Type]]="MB","Local","492"))</f>
        <v>EOU</v>
      </c>
      <c r="P4509" s="47">
        <f>ROUND(Table2[[#This Row],[Cons]]/Table2[[#This Row],[Qty.]],5)</f>
        <v>1.0101199999999999</v>
      </c>
      <c r="Q4509" s="47" t="b">
        <f>EXACT(Table2[[#This Row],[rate]],Table2[[#This Row],[Check]])</f>
        <v>0</v>
      </c>
      <c r="R4509" s="47"/>
      <c r="S4509" s="47" t="str">
        <f>IF(Table2[[#This Row],[SRO]]="EOU",VLOOKUP(Table2[[#This Row],[BE]],[2]GD.List!$C$3:$N$5014,12,0),IF(Table2[[#This Row],[SRO]]="Local","Polyester Staple Fibre","SRO 492"))</f>
        <v>Polyester Yarn</v>
      </c>
    </row>
    <row r="4510" spans="1:19" x14ac:dyDescent="0.25">
      <c r="A4510" s="573" t="s">
        <v>1</v>
      </c>
      <c r="B4510" s="573" t="s">
        <v>3247</v>
      </c>
      <c r="C4510" s="574">
        <v>70240</v>
      </c>
      <c r="D4510" s="575">
        <v>2701.12</v>
      </c>
      <c r="E4510" s="354" t="s">
        <v>3245</v>
      </c>
      <c r="F4510" s="573" t="s">
        <v>3249</v>
      </c>
      <c r="G4510" s="355">
        <v>44869</v>
      </c>
      <c r="H4510" s="576">
        <v>39380573.530000001</v>
      </c>
      <c r="I4510" s="357">
        <v>0.8</v>
      </c>
      <c r="J4510" s="571">
        <v>8904.7999999999993</v>
      </c>
      <c r="K4510" s="571">
        <v>11131</v>
      </c>
      <c r="L4510" s="571">
        <v>15464135.300000001</v>
      </c>
      <c r="M4510" s="572" t="str">
        <f>TEXT(Table2[[#This Row],[Gd.Dt]],"mmm-yy")</f>
        <v>Nov-22</v>
      </c>
      <c r="N4510" s="47" t="str">
        <f>MID(Table2[[#This Row],[BE]],6,2)</f>
        <v>IB</v>
      </c>
      <c r="O4510" s="47" t="str">
        <f>IF(Table2[[#This Row],[Type]]="IB","EOU",IF(Table2[[#This Row],[Type]]="MB","Local","492"))</f>
        <v>EOU</v>
      </c>
      <c r="P4510" s="47">
        <f>ROUND(Table2[[#This Row],[Cons]]/Table2[[#This Row],[Qty.]],5)</f>
        <v>0.8</v>
      </c>
      <c r="Q4510" s="47" t="b">
        <f>EXACT(Table2[[#This Row],[rate]],Table2[[#This Row],[Check]])</f>
        <v>1</v>
      </c>
      <c r="R4510" s="47"/>
      <c r="S4510" s="47" t="str">
        <f>IF(Table2[[#This Row],[SRO]]="EOU",VLOOKUP(Table2[[#This Row],[BE]],[2]GD.List!$C$3:$N$5014,12,0),IF(Table2[[#This Row],[SRO]]="Local","Polyester Staple Fibre","SRO 492"))</f>
        <v>Textile Coal</v>
      </c>
    </row>
    <row r="4511" spans="1:19" x14ac:dyDescent="0.25">
      <c r="A4511" s="573" t="s">
        <v>1</v>
      </c>
      <c r="B4511" s="573" t="s">
        <v>3246</v>
      </c>
      <c r="C4511" s="574">
        <v>22627</v>
      </c>
      <c r="D4511" s="575">
        <v>2701.12</v>
      </c>
      <c r="E4511" s="354" t="s">
        <v>3248</v>
      </c>
      <c r="F4511" s="573" t="s">
        <v>3250</v>
      </c>
      <c r="G4511" s="355">
        <v>44870</v>
      </c>
      <c r="H4511" s="576">
        <v>43229849.520000003</v>
      </c>
      <c r="I4511" s="357">
        <v>0.8</v>
      </c>
      <c r="J4511" s="571">
        <v>17652.800000000003</v>
      </c>
      <c r="K4511" s="571">
        <v>22066</v>
      </c>
      <c r="L4511" s="571">
        <v>34852364.850000001</v>
      </c>
      <c r="M4511" s="572" t="str">
        <f>TEXT(Table2[[#This Row],[Gd.Dt]],"mmm-yy")</f>
        <v>Nov-22</v>
      </c>
      <c r="N4511" s="47" t="str">
        <f>MID(Table2[[#This Row],[BE]],6,2)</f>
        <v>IB</v>
      </c>
      <c r="O4511" s="47" t="str">
        <f>IF(Table2[[#This Row],[Type]]="IB","EOU",IF(Table2[[#This Row],[Type]]="MB","Local","492"))</f>
        <v>EOU</v>
      </c>
      <c r="P4511" s="47">
        <f>ROUND(Table2[[#This Row],[Cons]]/Table2[[#This Row],[Qty.]],5)</f>
        <v>0.8</v>
      </c>
      <c r="Q4511" s="47" t="b">
        <f>EXACT(Table2[[#This Row],[rate]],Table2[[#This Row],[Check]])</f>
        <v>1</v>
      </c>
      <c r="R4511" s="47"/>
      <c r="S4511" s="47" t="str">
        <f>IF(Table2[[#This Row],[SRO]]="EOU",VLOOKUP(Table2[[#This Row],[BE]],[2]GD.List!$C$3:$N$5014,12,0),IF(Table2[[#This Row],[SRO]]="Local","Polyester Staple Fibre","SRO 492"))</f>
        <v>Textile Coal</v>
      </c>
    </row>
    <row r="4512" spans="1:19" x14ac:dyDescent="0.25">
      <c r="A4512" s="573" t="s">
        <v>2084</v>
      </c>
      <c r="B4512" s="573" t="s">
        <v>3247</v>
      </c>
      <c r="C4512" s="574">
        <v>70240</v>
      </c>
      <c r="D4512" s="575">
        <v>3402.42</v>
      </c>
      <c r="E4512" s="354" t="s">
        <v>3245</v>
      </c>
      <c r="F4512" s="573" t="s">
        <v>3249</v>
      </c>
      <c r="G4512" s="355">
        <v>44869</v>
      </c>
      <c r="H4512" s="576">
        <v>39380573.530000001</v>
      </c>
      <c r="I4512" s="357">
        <v>0.04</v>
      </c>
      <c r="J4512" s="571">
        <v>445.24</v>
      </c>
      <c r="K4512" s="571">
        <v>11131</v>
      </c>
      <c r="L4512" s="571">
        <v>773206.76</v>
      </c>
      <c r="M4512" s="572" t="str">
        <f>TEXT(Table2[[#This Row],[Gd.Dt]],"mmm-yy")</f>
        <v>Nov-22</v>
      </c>
      <c r="N4512" s="47" t="str">
        <f>MID(Table2[[#This Row],[BE]],6,2)</f>
        <v>IB</v>
      </c>
      <c r="O4512" s="47" t="str">
        <f>IF(Table2[[#This Row],[Type]]="IB","EOU",IF(Table2[[#This Row],[Type]]="MB","Local","492"))</f>
        <v>EOU</v>
      </c>
      <c r="P4512" s="47">
        <f>ROUND(Table2[[#This Row],[Cons]]/Table2[[#This Row],[Qty.]],5)</f>
        <v>0.04</v>
      </c>
      <c r="Q4512" s="47" t="b">
        <f>EXACT(Table2[[#This Row],[rate]],Table2[[#This Row],[Check]])</f>
        <v>1</v>
      </c>
      <c r="R4512" s="47"/>
      <c r="S4512" s="47" t="str">
        <f>IF(Table2[[#This Row],[SRO]]="EOU",VLOOKUP(Table2[[#This Row],[BE]],[2]GD.List!$C$3:$N$5014,12,0),IF(Table2[[#This Row],[SRO]]="Local","Polyester Staple Fibre","SRO 492"))</f>
        <v>Textile Chemical</v>
      </c>
    </row>
    <row r="4513" spans="1:19" x14ac:dyDescent="0.25">
      <c r="A4513" s="573" t="s">
        <v>2084</v>
      </c>
      <c r="B4513" s="573" t="s">
        <v>3246</v>
      </c>
      <c r="C4513" s="574">
        <v>22627</v>
      </c>
      <c r="D4513" s="575">
        <v>3402.42</v>
      </c>
      <c r="E4513" s="354" t="s">
        <v>3248</v>
      </c>
      <c r="F4513" s="573" t="s">
        <v>3250</v>
      </c>
      <c r="G4513" s="355">
        <v>44870</v>
      </c>
      <c r="H4513" s="576">
        <v>43229849.520000003</v>
      </c>
      <c r="I4513" s="357">
        <v>0.04</v>
      </c>
      <c r="J4513" s="571">
        <v>161.76</v>
      </c>
      <c r="K4513" s="571">
        <v>4044</v>
      </c>
      <c r="L4513" s="571">
        <v>420227.49</v>
      </c>
      <c r="M4513" s="572" t="str">
        <f>TEXT(Table2[[#This Row],[Gd.Dt]],"mmm-yy")</f>
        <v>Nov-22</v>
      </c>
      <c r="N4513" s="47" t="str">
        <f>MID(Table2[[#This Row],[BE]],6,2)</f>
        <v>IB</v>
      </c>
      <c r="O4513" s="47" t="str">
        <f>IF(Table2[[#This Row],[Type]]="IB","EOU",IF(Table2[[#This Row],[Type]]="MB","Local","492"))</f>
        <v>EOU</v>
      </c>
      <c r="P4513" s="47">
        <f>ROUND(Table2[[#This Row],[Cons]]/Table2[[#This Row],[Qty.]],5)</f>
        <v>0.04</v>
      </c>
      <c r="Q4513" s="47" t="b">
        <f>EXACT(Table2[[#This Row],[rate]],Table2[[#This Row],[Check]])</f>
        <v>1</v>
      </c>
      <c r="R4513" s="47"/>
      <c r="S4513" s="47" t="str">
        <f>IF(Table2[[#This Row],[SRO]]="EOU",VLOOKUP(Table2[[#This Row],[BE]],[2]GD.List!$C$3:$N$5014,12,0),IF(Table2[[#This Row],[SRO]]="Local","Polyester Staple Fibre","SRO 492"))</f>
        <v>Textile Chemical</v>
      </c>
    </row>
    <row r="4514" spans="1:19" x14ac:dyDescent="0.25">
      <c r="A4514" s="573" t="s">
        <v>2904</v>
      </c>
      <c r="B4514" s="573" t="s">
        <v>3247</v>
      </c>
      <c r="C4514" s="574">
        <v>70240</v>
      </c>
      <c r="D4514" s="575">
        <v>4810.29</v>
      </c>
      <c r="E4514" s="354" t="s">
        <v>3245</v>
      </c>
      <c r="F4514" s="573" t="s">
        <v>3249</v>
      </c>
      <c r="G4514" s="355">
        <v>44869</v>
      </c>
      <c r="H4514" s="576">
        <v>39380573.530000001</v>
      </c>
      <c r="I4514" s="357">
        <v>0.06</v>
      </c>
      <c r="J4514" s="571">
        <v>667.86</v>
      </c>
      <c r="K4514" s="571">
        <v>11131</v>
      </c>
      <c r="L4514" s="571">
        <v>1159810.1499999999</v>
      </c>
      <c r="M4514" s="572" t="str">
        <f>TEXT(Table2[[#This Row],[Gd.Dt]],"mmm-yy")</f>
        <v>Nov-22</v>
      </c>
      <c r="N4514" s="47" t="str">
        <f>MID(Table2[[#This Row],[BE]],6,2)</f>
        <v>IB</v>
      </c>
      <c r="O4514" s="47" t="str">
        <f>IF(Table2[[#This Row],[Type]]="IB","EOU",IF(Table2[[#This Row],[Type]]="MB","Local","492"))</f>
        <v>EOU</v>
      </c>
      <c r="P4514" s="47">
        <f>ROUND(Table2[[#This Row],[Cons]]/Table2[[#This Row],[Qty.]],5)</f>
        <v>0.06</v>
      </c>
      <c r="Q4514" s="47" t="b">
        <f>EXACT(Table2[[#This Row],[rate]],Table2[[#This Row],[Check]])</f>
        <v>1</v>
      </c>
      <c r="R4514" s="47"/>
      <c r="S4514" s="47" t="str">
        <f>IF(Table2[[#This Row],[SRO]]="EOU",VLOOKUP(Table2[[#This Row],[BE]],[2]GD.List!$C$3:$N$5014,12,0),IF(Table2[[#This Row],[SRO]]="Local","Polyester Staple Fibre","SRO 492"))</f>
        <v>Packing Material</v>
      </c>
    </row>
    <row r="4515" spans="1:19" x14ac:dyDescent="0.25">
      <c r="A4515" s="573" t="s">
        <v>3018</v>
      </c>
      <c r="B4515" s="573" t="s">
        <v>3247</v>
      </c>
      <c r="C4515" s="574">
        <v>70240</v>
      </c>
      <c r="D4515" s="575">
        <v>2847</v>
      </c>
      <c r="E4515" s="354" t="s">
        <v>3245</v>
      </c>
      <c r="F4515" s="573" t="s">
        <v>3249</v>
      </c>
      <c r="G4515" s="355">
        <v>44869</v>
      </c>
      <c r="H4515" s="576">
        <v>39380573.530000001</v>
      </c>
      <c r="I4515" s="357">
        <v>0.03</v>
      </c>
      <c r="J4515" s="571">
        <v>333.93</v>
      </c>
      <c r="K4515" s="571">
        <v>11131</v>
      </c>
      <c r="L4515" s="571">
        <v>579905.06999999995</v>
      </c>
      <c r="M4515" s="572" t="str">
        <f>TEXT(Table2[[#This Row],[Gd.Dt]],"mmm-yy")</f>
        <v>Nov-22</v>
      </c>
      <c r="N4515" s="47" t="str">
        <f>MID(Table2[[#This Row],[BE]],6,2)</f>
        <v>IB</v>
      </c>
      <c r="O4515" s="47" t="str">
        <f>IF(Table2[[#This Row],[Type]]="IB","EOU",IF(Table2[[#This Row],[Type]]="MB","Local","492"))</f>
        <v>EOU</v>
      </c>
      <c r="P4515" s="47">
        <f>ROUND(Table2[[#This Row],[Cons]]/Table2[[#This Row],[Qty.]],5)</f>
        <v>0.03</v>
      </c>
      <c r="Q4515" s="47" t="b">
        <f>EXACT(Table2[[#This Row],[rate]],Table2[[#This Row],[Check]])</f>
        <v>1</v>
      </c>
      <c r="R4515" s="47"/>
      <c r="S4515" s="47" t="str">
        <f>IF(Table2[[#This Row],[SRO]]="EOU",VLOOKUP(Table2[[#This Row],[BE]],[2]GD.List!$C$3:$N$5014,12,0),IF(Table2[[#This Row],[SRO]]="Local","Polyester Staple Fibre","SRO 492"))</f>
        <v>Textile Chemical</v>
      </c>
    </row>
    <row r="4516" spans="1:19" x14ac:dyDescent="0.25">
      <c r="A4516" s="573" t="s">
        <v>3018</v>
      </c>
      <c r="B4516" s="573" t="s">
        <v>3246</v>
      </c>
      <c r="C4516" s="574">
        <v>22627</v>
      </c>
      <c r="D4516" s="575">
        <v>2847</v>
      </c>
      <c r="E4516" s="354" t="s">
        <v>3248</v>
      </c>
      <c r="F4516" s="573" t="s">
        <v>3250</v>
      </c>
      <c r="G4516" s="355">
        <v>44870</v>
      </c>
      <c r="H4516" s="576">
        <v>43229849.520000003</v>
      </c>
      <c r="I4516" s="357">
        <v>0.03</v>
      </c>
      <c r="J4516" s="571">
        <v>662.18000000000006</v>
      </c>
      <c r="K4516" s="571">
        <v>22066</v>
      </c>
      <c r="L4516" s="571">
        <v>1307330.5600000001</v>
      </c>
      <c r="M4516" s="572" t="str">
        <f>TEXT(Table2[[#This Row],[Gd.Dt]],"mmm-yy")</f>
        <v>Nov-22</v>
      </c>
      <c r="N4516" s="47" t="str">
        <f>MID(Table2[[#This Row],[BE]],6,2)</f>
        <v>IB</v>
      </c>
      <c r="O4516" s="47" t="str">
        <f>IF(Table2[[#This Row],[Type]]="IB","EOU",IF(Table2[[#This Row],[Type]]="MB","Local","492"))</f>
        <v>EOU</v>
      </c>
      <c r="P4516" s="47">
        <f>ROUND(Table2[[#This Row],[Cons]]/Table2[[#This Row],[Qty.]],5)</f>
        <v>3.0009999999999998E-2</v>
      </c>
      <c r="Q4516" s="47" t="b">
        <f>EXACT(Table2[[#This Row],[rate]],Table2[[#This Row],[Check]])</f>
        <v>0</v>
      </c>
      <c r="R4516" s="47"/>
      <c r="S4516" s="47" t="str">
        <f>IF(Table2[[#This Row],[SRO]]="EOU",VLOOKUP(Table2[[#This Row],[BE]],[2]GD.List!$C$3:$N$5014,12,0),IF(Table2[[#This Row],[SRO]]="Local","Polyester Staple Fibre","SRO 492"))</f>
        <v>Textile Chemical</v>
      </c>
    </row>
    <row r="4517" spans="1:19" x14ac:dyDescent="0.25">
      <c r="A4517" s="119" t="s">
        <v>3058</v>
      </c>
      <c r="B4517" s="573" t="s">
        <v>3247</v>
      </c>
      <c r="C4517" s="170">
        <v>70240</v>
      </c>
      <c r="D4517" s="171">
        <v>2915.11</v>
      </c>
      <c r="E4517" s="354" t="s">
        <v>3245</v>
      </c>
      <c r="F4517" s="119" t="s">
        <v>3249</v>
      </c>
      <c r="G4517" s="355">
        <v>44869</v>
      </c>
      <c r="H4517" s="172">
        <v>39380573.530000001</v>
      </c>
      <c r="I4517" s="357">
        <v>0.04</v>
      </c>
      <c r="J4517" s="30">
        <v>445.24</v>
      </c>
      <c r="K4517" s="30">
        <v>11131</v>
      </c>
      <c r="L4517" s="30">
        <v>773206.76</v>
      </c>
      <c r="M4517" s="67" t="str">
        <f>TEXT(Table2[[#This Row],[Gd.Dt]],"mmm-yy")</f>
        <v>Nov-22</v>
      </c>
      <c r="N4517" s="47" t="str">
        <f>MID(Table2[[#This Row],[BE]],6,2)</f>
        <v>IB</v>
      </c>
      <c r="O4517" s="47" t="str">
        <f>IF(Table2[[#This Row],[Type]]="IB","EOU",IF(Table2[[#This Row],[Type]]="MB","Local","492"))</f>
        <v>EOU</v>
      </c>
      <c r="P4517" s="47">
        <f>ROUND(Table2[[#This Row],[Cons]]/Table2[[#This Row],[Qty.]],5)</f>
        <v>0.04</v>
      </c>
      <c r="Q4517" s="47" t="b">
        <f>EXACT(Table2[[#This Row],[rate]],Table2[[#This Row],[Check]])</f>
        <v>1</v>
      </c>
      <c r="R4517" s="47"/>
      <c r="S4517" s="47" t="str">
        <f>IF(Table2[[#This Row],[SRO]]="EOU",VLOOKUP(Table2[[#This Row],[BE]],[2]GD.List!$C$3:$N$5014,12,0),IF(Table2[[#This Row],[SRO]]="Local","Polyester Staple Fibre","SRO 492"))</f>
        <v>Textile Chemical</v>
      </c>
    </row>
    <row r="4518" spans="1:19" x14ac:dyDescent="0.25">
      <c r="A4518" s="119" t="s">
        <v>3058</v>
      </c>
      <c r="B4518" s="573" t="s">
        <v>3246</v>
      </c>
      <c r="C4518" s="170">
        <v>22627</v>
      </c>
      <c r="D4518" s="171">
        <v>2915.11</v>
      </c>
      <c r="E4518" s="354" t="s">
        <v>3248</v>
      </c>
      <c r="F4518" s="119" t="s">
        <v>3250</v>
      </c>
      <c r="G4518" s="355">
        <v>44870</v>
      </c>
      <c r="H4518" s="172">
        <v>43229849.520000003</v>
      </c>
      <c r="I4518" s="357">
        <v>0.04</v>
      </c>
      <c r="J4518" s="30">
        <v>882.64</v>
      </c>
      <c r="K4518" s="30">
        <v>22066</v>
      </c>
      <c r="L4518" s="30">
        <v>1742618.2399999998</v>
      </c>
      <c r="M4518" s="67" t="str">
        <f>TEXT(Table2[[#This Row],[Gd.Dt]],"mmm-yy")</f>
        <v>Nov-22</v>
      </c>
      <c r="N4518" s="47" t="str">
        <f>MID(Table2[[#This Row],[BE]],6,2)</f>
        <v>IB</v>
      </c>
      <c r="O4518" s="47" t="str">
        <f>IF(Table2[[#This Row],[Type]]="IB","EOU",IF(Table2[[#This Row],[Type]]="MB","Local","492"))</f>
        <v>EOU</v>
      </c>
      <c r="P4518" s="47">
        <f>ROUND(Table2[[#This Row],[Cons]]/Table2[[#This Row],[Qty.]],5)</f>
        <v>0.04</v>
      </c>
      <c r="Q4518" s="47" t="b">
        <f>EXACT(Table2[[#This Row],[rate]],Table2[[#This Row],[Check]])</f>
        <v>1</v>
      </c>
      <c r="R4518" s="47"/>
      <c r="S4518" s="47" t="str">
        <f>IF(Table2[[#This Row],[SRO]]="EOU",VLOOKUP(Table2[[#This Row],[BE]],[2]GD.List!$C$3:$N$5014,12,0),IF(Table2[[#This Row],[SRO]]="Local","Polyester Staple Fibre","SRO 492"))</f>
        <v>Textile Chemical</v>
      </c>
    </row>
    <row r="4519" spans="1:19" x14ac:dyDescent="0.25">
      <c r="A4519" s="119" t="s">
        <v>3231</v>
      </c>
      <c r="B4519" s="573" t="s">
        <v>3247</v>
      </c>
      <c r="C4519" s="170">
        <v>70240</v>
      </c>
      <c r="D4519" s="171">
        <v>3906.9090000000001</v>
      </c>
      <c r="E4519" s="354" t="s">
        <v>3245</v>
      </c>
      <c r="F4519" s="119" t="s">
        <v>3249</v>
      </c>
      <c r="G4519" s="355">
        <v>44869</v>
      </c>
      <c r="H4519" s="172">
        <v>39380573.530000001</v>
      </c>
      <c r="I4519" s="357">
        <v>0.04</v>
      </c>
      <c r="J4519" s="30">
        <v>445.24</v>
      </c>
      <c r="K4519" s="30">
        <v>11131</v>
      </c>
      <c r="L4519" s="30">
        <v>773206.76</v>
      </c>
      <c r="M4519" s="67" t="str">
        <f>TEXT(Table2[[#This Row],[Gd.Dt]],"mmm-yy")</f>
        <v>Nov-22</v>
      </c>
      <c r="N4519" s="47" t="str">
        <f>MID(Table2[[#This Row],[BE]],6,2)</f>
        <v>IB</v>
      </c>
      <c r="O4519" s="47" t="str">
        <f>IF(Table2[[#This Row],[Type]]="IB","EOU",IF(Table2[[#This Row],[Type]]="MB","Local","492"))</f>
        <v>EOU</v>
      </c>
      <c r="P4519" s="47">
        <f>ROUND(Table2[[#This Row],[Cons]]/Table2[[#This Row],[Qty.]],5)</f>
        <v>0.04</v>
      </c>
      <c r="Q4519" s="47" t="b">
        <f>EXACT(Table2[[#This Row],[rate]],Table2[[#This Row],[Check]])</f>
        <v>1</v>
      </c>
      <c r="R4519" s="47"/>
      <c r="S4519" s="47" t="str">
        <f>IF(Table2[[#This Row],[SRO]]="EOU",VLOOKUP(Table2[[#This Row],[BE]],[2]GD.List!$C$3:$N$5014,12,0),IF(Table2[[#This Row],[SRO]]="Local","Polyester Staple Fibre","SRO 492"))</f>
        <v>Textile Chemical</v>
      </c>
    </row>
    <row r="4520" spans="1:19" x14ac:dyDescent="0.25">
      <c r="A4520" s="119" t="s">
        <v>3231</v>
      </c>
      <c r="B4520" s="573" t="s">
        <v>3246</v>
      </c>
      <c r="C4520" s="170">
        <v>22627</v>
      </c>
      <c r="D4520" s="171">
        <v>3906.9090000000001</v>
      </c>
      <c r="E4520" s="354" t="s">
        <v>3248</v>
      </c>
      <c r="F4520" s="119" t="s">
        <v>3250</v>
      </c>
      <c r="G4520" s="355">
        <v>44870</v>
      </c>
      <c r="H4520" s="172">
        <v>43229849.520000003</v>
      </c>
      <c r="I4520" s="357">
        <v>0.04</v>
      </c>
      <c r="J4520" s="30">
        <v>773.04</v>
      </c>
      <c r="K4520" s="30">
        <v>19326</v>
      </c>
      <c r="L4520" s="30">
        <v>1461861.1099999999</v>
      </c>
      <c r="M4520" s="67" t="str">
        <f>TEXT(Table2[[#This Row],[Gd.Dt]],"mmm-yy")</f>
        <v>Nov-22</v>
      </c>
      <c r="N4520" s="47" t="str">
        <f>MID(Table2[[#This Row],[BE]],6,2)</f>
        <v>IB</v>
      </c>
      <c r="O4520" s="47" t="str">
        <f>IF(Table2[[#This Row],[Type]]="IB","EOU",IF(Table2[[#This Row],[Type]]="MB","Local","492"))</f>
        <v>EOU</v>
      </c>
      <c r="P4520" s="47">
        <f>ROUND(Table2[[#This Row],[Cons]]/Table2[[#This Row],[Qty.]],5)</f>
        <v>0.04</v>
      </c>
      <c r="Q4520" s="47" t="b">
        <f>EXACT(Table2[[#This Row],[rate]],Table2[[#This Row],[Check]])</f>
        <v>1</v>
      </c>
      <c r="R4520" s="47"/>
      <c r="S4520" s="47" t="str">
        <f>IF(Table2[[#This Row],[SRO]]="EOU",VLOOKUP(Table2[[#This Row],[BE]],[2]GD.List!$C$3:$N$5014,12,0),IF(Table2[[#This Row],[SRO]]="Local","Polyester Staple Fibre","SRO 492"))</f>
        <v>Textile Chemical</v>
      </c>
    </row>
    <row r="4521" spans="1:19" x14ac:dyDescent="0.25">
      <c r="A4521" s="119" t="s">
        <v>3232</v>
      </c>
      <c r="B4521" s="573" t="s">
        <v>3247</v>
      </c>
      <c r="C4521" s="170">
        <v>70240</v>
      </c>
      <c r="D4521" s="171">
        <v>3809.9189999999999</v>
      </c>
      <c r="E4521" s="354" t="s">
        <v>3245</v>
      </c>
      <c r="F4521" s="119" t="s">
        <v>3249</v>
      </c>
      <c r="G4521" s="355">
        <v>44869</v>
      </c>
      <c r="H4521" s="172">
        <v>39380573.530000001</v>
      </c>
      <c r="I4521" s="357">
        <v>0.04</v>
      </c>
      <c r="J4521" s="30">
        <v>445.24</v>
      </c>
      <c r="K4521" s="30">
        <v>11131</v>
      </c>
      <c r="L4521" s="30">
        <v>773206.76</v>
      </c>
      <c r="M4521" s="67" t="str">
        <f>TEXT(Table2[[#This Row],[Gd.Dt]],"mmm-yy")</f>
        <v>Nov-22</v>
      </c>
      <c r="N4521" s="47" t="str">
        <f>MID(Table2[[#This Row],[BE]],6,2)</f>
        <v>IB</v>
      </c>
      <c r="O4521" s="47" t="str">
        <f>IF(Table2[[#This Row],[Type]]="IB","EOU",IF(Table2[[#This Row],[Type]]="MB","Local","492"))</f>
        <v>EOU</v>
      </c>
      <c r="P4521" s="47">
        <f>ROUND(Table2[[#This Row],[Cons]]/Table2[[#This Row],[Qty.]],5)</f>
        <v>0.04</v>
      </c>
      <c r="Q4521" s="47" t="b">
        <f>EXACT(Table2[[#This Row],[rate]],Table2[[#This Row],[Check]])</f>
        <v>1</v>
      </c>
      <c r="R4521" s="47"/>
      <c r="S4521" s="47" t="str">
        <f>IF(Table2[[#This Row],[SRO]]="EOU",VLOOKUP(Table2[[#This Row],[BE]],[2]GD.List!$C$3:$N$5014,12,0),IF(Table2[[#This Row],[SRO]]="Local","Polyester Staple Fibre","SRO 492"))</f>
        <v>Textile Chemical</v>
      </c>
    </row>
    <row r="4522" spans="1:19" x14ac:dyDescent="0.25">
      <c r="A4522" s="119" t="s">
        <v>3232</v>
      </c>
      <c r="B4522" s="573" t="s">
        <v>3246</v>
      </c>
      <c r="C4522" s="170">
        <v>22627</v>
      </c>
      <c r="D4522" s="171">
        <v>3809.9189999999999</v>
      </c>
      <c r="E4522" s="354" t="s">
        <v>3248</v>
      </c>
      <c r="F4522" s="119" t="s">
        <v>3250</v>
      </c>
      <c r="G4522" s="355">
        <v>44870</v>
      </c>
      <c r="H4522" s="172">
        <v>43229849.520000003</v>
      </c>
      <c r="I4522" s="357">
        <v>0.04</v>
      </c>
      <c r="J4522" s="30">
        <v>773.04</v>
      </c>
      <c r="K4522" s="30">
        <v>19326</v>
      </c>
      <c r="L4522" s="30">
        <v>1461861.1099999999</v>
      </c>
      <c r="M4522" s="67" t="str">
        <f>TEXT(Table2[[#This Row],[Gd.Dt]],"mmm-yy")</f>
        <v>Nov-22</v>
      </c>
      <c r="N4522" s="47" t="str">
        <f>MID(Table2[[#This Row],[BE]],6,2)</f>
        <v>IB</v>
      </c>
      <c r="O4522" s="47" t="str">
        <f>IF(Table2[[#This Row],[Type]]="IB","EOU",IF(Table2[[#This Row],[Type]]="MB","Local","492"))</f>
        <v>EOU</v>
      </c>
      <c r="P4522" s="47">
        <f>ROUND(Table2[[#This Row],[Cons]]/Table2[[#This Row],[Qty.]],5)</f>
        <v>0.04</v>
      </c>
      <c r="Q4522" s="47" t="b">
        <f>EXACT(Table2[[#This Row],[rate]],Table2[[#This Row],[Check]])</f>
        <v>1</v>
      </c>
      <c r="R4522" s="47"/>
      <c r="S4522" s="47" t="str">
        <f>IF(Table2[[#This Row],[SRO]]="EOU",VLOOKUP(Table2[[#This Row],[BE]],[2]GD.List!$C$3:$N$5014,12,0),IF(Table2[[#This Row],[SRO]]="Local","Polyester Staple Fibre","SRO 492"))</f>
        <v>Textile Chemical</v>
      </c>
    </row>
    <row r="4523" spans="1:19" x14ac:dyDescent="0.25">
      <c r="A4523" s="119" t="s">
        <v>3233</v>
      </c>
      <c r="B4523" s="573" t="s">
        <v>3246</v>
      </c>
      <c r="C4523" s="170">
        <v>22627</v>
      </c>
      <c r="D4523" s="171">
        <v>4810.29</v>
      </c>
      <c r="E4523" s="354" t="s">
        <v>3248</v>
      </c>
      <c r="F4523" s="119" t="s">
        <v>3250</v>
      </c>
      <c r="G4523" s="355">
        <v>44870</v>
      </c>
      <c r="H4523" s="172">
        <v>43229849.520000003</v>
      </c>
      <c r="I4523" s="357">
        <v>0.06</v>
      </c>
      <c r="J4523" s="30">
        <v>1081.32</v>
      </c>
      <c r="K4523" s="30">
        <v>18022</v>
      </c>
      <c r="L4523" s="30">
        <v>1983586.13</v>
      </c>
      <c r="M4523" s="67" t="str">
        <f>TEXT(Table2[[#This Row],[Gd.Dt]],"mmm-yy")</f>
        <v>Nov-22</v>
      </c>
      <c r="N4523" s="47" t="str">
        <f>MID(Table2[[#This Row],[BE]],6,2)</f>
        <v>IB</v>
      </c>
      <c r="O4523" s="47" t="str">
        <f>IF(Table2[[#This Row],[Type]]="IB","EOU",IF(Table2[[#This Row],[Type]]="MB","Local","492"))</f>
        <v>EOU</v>
      </c>
      <c r="P4523" s="47">
        <f>ROUND(Table2[[#This Row],[Cons]]/Table2[[#This Row],[Qty.]],5)</f>
        <v>0.06</v>
      </c>
      <c r="Q4523" s="47" t="b">
        <f>EXACT(Table2[[#This Row],[rate]],Table2[[#This Row],[Check]])</f>
        <v>1</v>
      </c>
      <c r="R4523" s="47"/>
      <c r="S4523" s="47" t="str">
        <f>IF(Table2[[#This Row],[SRO]]="EOU",VLOOKUP(Table2[[#This Row],[BE]],[2]GD.List!$C$3:$N$5014,12,0),IF(Table2[[#This Row],[SRO]]="Local","Polyester Staple Fibre","SRO 492"))</f>
        <v>Packing Material</v>
      </c>
    </row>
    <row r="4524" spans="1:19" x14ac:dyDescent="0.25">
      <c r="A4524" s="573" t="s">
        <v>1</v>
      </c>
      <c r="B4524" s="573" t="s">
        <v>3236</v>
      </c>
      <c r="C4524" s="574">
        <v>3332</v>
      </c>
      <c r="D4524" s="575">
        <v>2701.12</v>
      </c>
      <c r="E4524" s="354" t="s">
        <v>3241</v>
      </c>
      <c r="F4524" s="573" t="s">
        <v>3242</v>
      </c>
      <c r="G4524" s="355">
        <v>44871</v>
      </c>
      <c r="H4524" s="576">
        <v>8661026</v>
      </c>
      <c r="I4524" s="357">
        <v>0.8</v>
      </c>
      <c r="J4524" s="571">
        <v>6188.8</v>
      </c>
      <c r="K4524" s="571">
        <v>7736</v>
      </c>
      <c r="L4524" s="571">
        <v>7964161.8399999999</v>
      </c>
      <c r="M4524" s="572" t="str">
        <f>TEXT(Table2[[#This Row],[Gd.Dt]],"mmm-yy")</f>
        <v>Nov-22</v>
      </c>
      <c r="N4524" s="47" t="str">
        <f>MID(Table2[[#This Row],[BE]],6,2)</f>
        <v>IB</v>
      </c>
      <c r="O4524" s="47" t="str">
        <f>IF(Table2[[#This Row],[Type]]="IB","EOU",IF(Table2[[#This Row],[Type]]="MB","Local","492"))</f>
        <v>EOU</v>
      </c>
      <c r="P4524" s="47">
        <f>ROUND(Table2[[#This Row],[Cons]]/Table2[[#This Row],[Qty.]],5)</f>
        <v>0.8</v>
      </c>
      <c r="Q4524" s="47" t="b">
        <f>EXACT(Table2[[#This Row],[rate]],Table2[[#This Row],[Check]])</f>
        <v>1</v>
      </c>
      <c r="R4524" s="47"/>
      <c r="S4524" s="47" t="str">
        <f>IF(Table2[[#This Row],[SRO]]="EOU",VLOOKUP(Table2[[#This Row],[BE]],[2]GD.List!$C$3:$N$5014,12,0),IF(Table2[[#This Row],[SRO]]="Local","Polyester Staple Fibre","SRO 492"))</f>
        <v>Textile Coal</v>
      </c>
    </row>
    <row r="4525" spans="1:19" x14ac:dyDescent="0.25">
      <c r="A4525" s="573" t="s">
        <v>1</v>
      </c>
      <c r="B4525" s="573" t="s">
        <v>3234</v>
      </c>
      <c r="C4525" s="574">
        <v>33569</v>
      </c>
      <c r="D4525" s="575">
        <v>2701.12</v>
      </c>
      <c r="E4525" s="354" t="s">
        <v>3237</v>
      </c>
      <c r="F4525" s="573" t="s">
        <v>3243</v>
      </c>
      <c r="G4525" s="355">
        <v>44870</v>
      </c>
      <c r="H4525" s="576">
        <v>31829068</v>
      </c>
      <c r="I4525" s="357">
        <v>0.8</v>
      </c>
      <c r="J4525" s="571">
        <v>17242.399999999998</v>
      </c>
      <c r="K4525" s="571">
        <v>21553</v>
      </c>
      <c r="L4525" s="571">
        <v>24519398.280000001</v>
      </c>
      <c r="M4525" s="572" t="str">
        <f>TEXT(Table2[[#This Row],[Gd.Dt]],"mmm-yy")</f>
        <v>Nov-22</v>
      </c>
      <c r="N4525" s="47" t="str">
        <f>MID(Table2[[#This Row],[BE]],6,2)</f>
        <v>IB</v>
      </c>
      <c r="O4525" s="47" t="str">
        <f>IF(Table2[[#This Row],[Type]]="IB","EOU",IF(Table2[[#This Row],[Type]]="MB","Local","492"))</f>
        <v>EOU</v>
      </c>
      <c r="P4525" s="47">
        <f>ROUND(Table2[[#This Row],[Cons]]/Table2[[#This Row],[Qty.]],5)</f>
        <v>0.8</v>
      </c>
      <c r="Q4525" s="47" t="b">
        <f>EXACT(Table2[[#This Row],[rate]],Table2[[#This Row],[Check]])</f>
        <v>1</v>
      </c>
      <c r="R4525" s="47"/>
      <c r="S4525" s="47" t="str">
        <f>IF(Table2[[#This Row],[SRO]]="EOU",VLOOKUP(Table2[[#This Row],[BE]],[2]GD.List!$C$3:$N$5014,12,0),IF(Table2[[#This Row],[SRO]]="Local","Polyester Staple Fibre","SRO 492"))</f>
        <v>Textile Coal</v>
      </c>
    </row>
    <row r="4526" spans="1:19" x14ac:dyDescent="0.25">
      <c r="A4526" s="573" t="s">
        <v>2084</v>
      </c>
      <c r="B4526" s="573" t="s">
        <v>3234</v>
      </c>
      <c r="C4526" s="574">
        <v>33569</v>
      </c>
      <c r="D4526" s="575">
        <v>3402.42</v>
      </c>
      <c r="E4526" s="354" t="s">
        <v>3237</v>
      </c>
      <c r="F4526" s="573" t="s">
        <v>3243</v>
      </c>
      <c r="G4526" s="355">
        <v>44870</v>
      </c>
      <c r="H4526" s="576">
        <v>31829068</v>
      </c>
      <c r="I4526" s="357">
        <v>0.04</v>
      </c>
      <c r="J4526" s="571">
        <v>745.44</v>
      </c>
      <c r="K4526" s="571">
        <v>18636</v>
      </c>
      <c r="L4526" s="571">
        <v>1049650.21</v>
      </c>
      <c r="M4526" s="572" t="str">
        <f>TEXT(Table2[[#This Row],[Gd.Dt]],"mmm-yy")</f>
        <v>Nov-22</v>
      </c>
      <c r="N4526" s="47" t="str">
        <f>MID(Table2[[#This Row],[BE]],6,2)</f>
        <v>IB</v>
      </c>
      <c r="O4526" s="47" t="str">
        <f>IF(Table2[[#This Row],[Type]]="IB","EOU",IF(Table2[[#This Row],[Type]]="MB","Local","492"))</f>
        <v>EOU</v>
      </c>
      <c r="P4526" s="47">
        <f>ROUND(Table2[[#This Row],[Cons]]/Table2[[#This Row],[Qty.]],5)</f>
        <v>0.04</v>
      </c>
      <c r="Q4526" s="47" t="b">
        <f>EXACT(Table2[[#This Row],[rate]],Table2[[#This Row],[Check]])</f>
        <v>1</v>
      </c>
      <c r="R4526" s="47"/>
      <c r="S4526" s="47" t="str">
        <f>IF(Table2[[#This Row],[SRO]]="EOU",VLOOKUP(Table2[[#This Row],[BE]],[2]GD.List!$C$3:$N$5014,12,0),IF(Table2[[#This Row],[SRO]]="Local","Polyester Staple Fibre","SRO 492"))</f>
        <v>Textile Chemical</v>
      </c>
    </row>
    <row r="4527" spans="1:19" x14ac:dyDescent="0.25">
      <c r="A4527" s="573" t="s">
        <v>2281</v>
      </c>
      <c r="B4527" s="573" t="s">
        <v>3235</v>
      </c>
      <c r="C4527" s="574">
        <v>58176</v>
      </c>
      <c r="D4527" s="575">
        <v>4821.1090000000004</v>
      </c>
      <c r="E4527" s="354" t="s">
        <v>3240</v>
      </c>
      <c r="F4527" s="573" t="s">
        <v>3244</v>
      </c>
      <c r="G4527" s="355">
        <v>44871</v>
      </c>
      <c r="H4527" s="576">
        <v>38721876.810000002</v>
      </c>
      <c r="I4527" s="357">
        <v>1</v>
      </c>
      <c r="J4527" s="571">
        <v>40000</v>
      </c>
      <c r="K4527" s="571">
        <v>40000</v>
      </c>
      <c r="L4527" s="571">
        <v>15632133.103399999</v>
      </c>
      <c r="M4527" s="572" t="str">
        <f>TEXT(Table2[[#This Row],[Gd.Dt]],"mmm-yy")</f>
        <v>Nov-22</v>
      </c>
      <c r="N4527" s="47" t="str">
        <f>MID(Table2[[#This Row],[BE]],6,2)</f>
        <v>TI</v>
      </c>
      <c r="O4527" s="47" t="str">
        <f>IF(Table2[[#This Row],[Type]]="IB","EOU",IF(Table2[[#This Row],[Type]]="MB","Local","492"))</f>
        <v>492</v>
      </c>
      <c r="P4527" s="47">
        <f>ROUND(Table2[[#This Row],[Cons]]/Table2[[#This Row],[Qty.]],5)</f>
        <v>1</v>
      </c>
      <c r="Q4527" s="47" t="b">
        <f>EXACT(Table2[[#This Row],[rate]],Table2[[#This Row],[Check]])</f>
        <v>1</v>
      </c>
      <c r="R4527" s="47"/>
      <c r="S4527" s="47" t="str">
        <f>IF(Table2[[#This Row],[SRO]]="EOU",VLOOKUP(Table2[[#This Row],[BE]],[2]GD.List!$C$3:$N$5014,12,0),IF(Table2[[#This Row],[SRO]]="Local","Polyester Staple Fibre","SRO 492"))</f>
        <v>SRO 492</v>
      </c>
    </row>
    <row r="4528" spans="1:19" x14ac:dyDescent="0.25">
      <c r="A4528" s="573" t="s">
        <v>2636</v>
      </c>
      <c r="B4528" s="573" t="s">
        <v>3235</v>
      </c>
      <c r="C4528" s="574">
        <v>58176</v>
      </c>
      <c r="D4528" s="575">
        <v>9606.1</v>
      </c>
      <c r="E4528" s="354" t="s">
        <v>3240</v>
      </c>
      <c r="F4528" s="573" t="s">
        <v>3244</v>
      </c>
      <c r="G4528" s="355">
        <v>44871</v>
      </c>
      <c r="H4528" s="576">
        <v>38721876.810000002</v>
      </c>
      <c r="I4528" s="357">
        <v>1</v>
      </c>
      <c r="J4528" s="571">
        <v>30</v>
      </c>
      <c r="K4528" s="571">
        <v>30</v>
      </c>
      <c r="L4528" s="571">
        <v>3784664.47</v>
      </c>
      <c r="M4528" s="572" t="str">
        <f>TEXT(Table2[[#This Row],[Gd.Dt]],"mmm-yy")</f>
        <v>Nov-22</v>
      </c>
      <c r="N4528" s="47" t="str">
        <f>MID(Table2[[#This Row],[BE]],6,2)</f>
        <v>TI</v>
      </c>
      <c r="O4528" s="47" t="str">
        <f>IF(Table2[[#This Row],[Type]]="IB","EOU",IF(Table2[[#This Row],[Type]]="MB","Local","492"))</f>
        <v>492</v>
      </c>
      <c r="P4528" s="47">
        <f>ROUND(Table2[[#This Row],[Cons]]/Table2[[#This Row],[Qty.]],5)</f>
        <v>1</v>
      </c>
      <c r="Q4528" s="47" t="b">
        <f>EXACT(Table2[[#This Row],[rate]],Table2[[#This Row],[Check]])</f>
        <v>1</v>
      </c>
      <c r="R4528" s="47"/>
      <c r="S4528" s="47" t="str">
        <f>IF(Table2[[#This Row],[SRO]]="EOU",VLOOKUP(Table2[[#This Row],[BE]],[2]GD.List!$C$3:$N$5014,12,0),IF(Table2[[#This Row],[SRO]]="Local","Polyester Staple Fibre","SRO 492"))</f>
        <v>SRO 492</v>
      </c>
    </row>
    <row r="4529" spans="1:19" x14ac:dyDescent="0.25">
      <c r="A4529" s="573" t="s">
        <v>2904</v>
      </c>
      <c r="B4529" s="573" t="s">
        <v>3234</v>
      </c>
      <c r="C4529" s="574">
        <v>33569</v>
      </c>
      <c r="D4529" s="575">
        <v>4810.29</v>
      </c>
      <c r="E4529" s="354" t="s">
        <v>3237</v>
      </c>
      <c r="F4529" s="573" t="s">
        <v>3243</v>
      </c>
      <c r="G4529" s="355">
        <v>44870</v>
      </c>
      <c r="H4529" s="576">
        <v>31829068</v>
      </c>
      <c r="I4529" s="357">
        <v>0.06</v>
      </c>
      <c r="J4529" s="571">
        <v>204.93799999999999</v>
      </c>
      <c r="K4529" s="571">
        <v>3415.65</v>
      </c>
      <c r="L4529" s="571">
        <v>289710.88</v>
      </c>
      <c r="M4529" s="572" t="str">
        <f>TEXT(Table2[[#This Row],[Gd.Dt]],"mmm-yy")</f>
        <v>Nov-22</v>
      </c>
      <c r="N4529" s="47" t="str">
        <f>MID(Table2[[#This Row],[BE]],6,2)</f>
        <v>IB</v>
      </c>
      <c r="O4529" s="47" t="str">
        <f>IF(Table2[[#This Row],[Type]]="IB","EOU",IF(Table2[[#This Row],[Type]]="MB","Local","492"))</f>
        <v>EOU</v>
      </c>
      <c r="P4529" s="47">
        <f>ROUND(Table2[[#This Row],[Cons]]/Table2[[#This Row],[Qty.]],5)</f>
        <v>0.06</v>
      </c>
      <c r="Q4529" s="47" t="b">
        <f>EXACT(Table2[[#This Row],[rate]],Table2[[#This Row],[Check]])</f>
        <v>1</v>
      </c>
      <c r="R4529" s="47"/>
      <c r="S4529" s="47" t="str">
        <f>IF(Table2[[#This Row],[SRO]]="EOU",VLOOKUP(Table2[[#This Row],[BE]],[2]GD.List!$C$3:$N$5014,12,0),IF(Table2[[#This Row],[SRO]]="Local","Polyester Staple Fibre","SRO 492"))</f>
        <v>Packing Material</v>
      </c>
    </row>
    <row r="4530" spans="1:19" x14ac:dyDescent="0.25">
      <c r="A4530" s="573" t="s">
        <v>3018</v>
      </c>
      <c r="B4530" s="573" t="s">
        <v>3236</v>
      </c>
      <c r="C4530" s="574">
        <v>3332</v>
      </c>
      <c r="D4530" s="575">
        <v>2847</v>
      </c>
      <c r="E4530" s="354" t="s">
        <v>3241</v>
      </c>
      <c r="F4530" s="573" t="s">
        <v>3242</v>
      </c>
      <c r="G4530" s="355">
        <v>44871</v>
      </c>
      <c r="H4530" s="576">
        <v>8661026</v>
      </c>
      <c r="I4530" s="357">
        <v>0.03</v>
      </c>
      <c r="J4530" s="571">
        <v>232.08</v>
      </c>
      <c r="K4530" s="571">
        <v>7736</v>
      </c>
      <c r="L4530" s="571">
        <v>298656.07</v>
      </c>
      <c r="M4530" s="572" t="str">
        <f>TEXT(Table2[[#This Row],[Gd.Dt]],"mmm-yy")</f>
        <v>Nov-22</v>
      </c>
      <c r="N4530" s="47" t="str">
        <f>MID(Table2[[#This Row],[BE]],6,2)</f>
        <v>IB</v>
      </c>
      <c r="O4530" s="47" t="str">
        <f>IF(Table2[[#This Row],[Type]]="IB","EOU",IF(Table2[[#This Row],[Type]]="MB","Local","492"))</f>
        <v>EOU</v>
      </c>
      <c r="P4530" s="47">
        <f>ROUND(Table2[[#This Row],[Cons]]/Table2[[#This Row],[Qty.]],5)</f>
        <v>0.03</v>
      </c>
      <c r="Q4530" s="47" t="b">
        <f>EXACT(Table2[[#This Row],[rate]],Table2[[#This Row],[Check]])</f>
        <v>1</v>
      </c>
      <c r="R4530" s="47"/>
      <c r="S4530" s="47" t="str">
        <f>IF(Table2[[#This Row],[SRO]]="EOU",VLOOKUP(Table2[[#This Row],[BE]],[2]GD.List!$C$3:$N$5014,12,0),IF(Table2[[#This Row],[SRO]]="Local","Polyester Staple Fibre","SRO 492"))</f>
        <v>Textile Chemical</v>
      </c>
    </row>
    <row r="4531" spans="1:19" x14ac:dyDescent="0.25">
      <c r="A4531" s="573" t="s">
        <v>3018</v>
      </c>
      <c r="B4531" s="573" t="s">
        <v>3234</v>
      </c>
      <c r="C4531" s="574">
        <v>33569</v>
      </c>
      <c r="D4531" s="575">
        <v>2847</v>
      </c>
      <c r="E4531" s="354" t="s">
        <v>3237</v>
      </c>
      <c r="F4531" s="573" t="s">
        <v>3243</v>
      </c>
      <c r="G4531" s="355">
        <v>44870</v>
      </c>
      <c r="H4531" s="576">
        <v>31829068</v>
      </c>
      <c r="I4531" s="357">
        <v>0.03</v>
      </c>
      <c r="J4531" s="571">
        <v>646.59</v>
      </c>
      <c r="K4531" s="571">
        <v>21553</v>
      </c>
      <c r="L4531" s="571">
        <v>919477.43</v>
      </c>
      <c r="M4531" s="572" t="str">
        <f>TEXT(Table2[[#This Row],[Gd.Dt]],"mmm-yy")</f>
        <v>Nov-22</v>
      </c>
      <c r="N4531" s="47" t="str">
        <f>MID(Table2[[#This Row],[BE]],6,2)</f>
        <v>IB</v>
      </c>
      <c r="O4531" s="47" t="str">
        <f>IF(Table2[[#This Row],[Type]]="IB","EOU",IF(Table2[[#This Row],[Type]]="MB","Local","492"))</f>
        <v>EOU</v>
      </c>
      <c r="P4531" s="47">
        <f>ROUND(Table2[[#This Row],[Cons]]/Table2[[#This Row],[Qty.]],5)</f>
        <v>0.03</v>
      </c>
      <c r="Q4531" s="47" t="b">
        <f>EXACT(Table2[[#This Row],[rate]],Table2[[#This Row],[Check]])</f>
        <v>1</v>
      </c>
      <c r="R4531" s="47"/>
      <c r="S4531" s="47" t="str">
        <f>IF(Table2[[#This Row],[SRO]]="EOU",VLOOKUP(Table2[[#This Row],[BE]],[2]GD.List!$C$3:$N$5014,12,0),IF(Table2[[#This Row],[SRO]]="Local","Polyester Staple Fibre","SRO 492"))</f>
        <v>Textile Chemical</v>
      </c>
    </row>
    <row r="4532" spans="1:19" x14ac:dyDescent="0.25">
      <c r="A4532" s="573" t="s">
        <v>3058</v>
      </c>
      <c r="B4532" s="573" t="s">
        <v>3236</v>
      </c>
      <c r="C4532" s="574">
        <v>3332</v>
      </c>
      <c r="D4532" s="575">
        <v>2915.11</v>
      </c>
      <c r="E4532" s="354" t="s">
        <v>3241</v>
      </c>
      <c r="F4532" s="573" t="s">
        <v>3242</v>
      </c>
      <c r="G4532" s="355">
        <v>44871</v>
      </c>
      <c r="H4532" s="576">
        <v>8661026</v>
      </c>
      <c r="I4532" s="357">
        <v>0.04</v>
      </c>
      <c r="J4532" s="571">
        <v>309.44</v>
      </c>
      <c r="K4532" s="571">
        <v>7736</v>
      </c>
      <c r="L4532" s="571">
        <v>398208.09</v>
      </c>
      <c r="M4532" s="572" t="str">
        <f>TEXT(Table2[[#This Row],[Gd.Dt]],"mmm-yy")</f>
        <v>Nov-22</v>
      </c>
      <c r="N4532" s="47" t="str">
        <f>MID(Table2[[#This Row],[BE]],6,2)</f>
        <v>IB</v>
      </c>
      <c r="O4532" s="47" t="str">
        <f>IF(Table2[[#This Row],[Type]]="IB","EOU",IF(Table2[[#This Row],[Type]]="MB","Local","492"))</f>
        <v>EOU</v>
      </c>
      <c r="P4532" s="47">
        <f>ROUND(Table2[[#This Row],[Cons]]/Table2[[#This Row],[Qty.]],5)</f>
        <v>0.04</v>
      </c>
      <c r="Q4532" s="47" t="b">
        <f>EXACT(Table2[[#This Row],[rate]],Table2[[#This Row],[Check]])</f>
        <v>1</v>
      </c>
      <c r="R4532" s="47"/>
      <c r="S4532" s="47" t="str">
        <f>IF(Table2[[#This Row],[SRO]]="EOU",VLOOKUP(Table2[[#This Row],[BE]],[2]GD.List!$C$3:$N$5014,12,0),IF(Table2[[#This Row],[SRO]]="Local","Polyester Staple Fibre","SRO 492"))</f>
        <v>Textile Chemical</v>
      </c>
    </row>
    <row r="4533" spans="1:19" x14ac:dyDescent="0.25">
      <c r="A4533" s="573" t="s">
        <v>3058</v>
      </c>
      <c r="B4533" s="573" t="s">
        <v>3234</v>
      </c>
      <c r="C4533" s="574">
        <v>33569</v>
      </c>
      <c r="D4533" s="575">
        <v>2915.11</v>
      </c>
      <c r="E4533" s="354" t="s">
        <v>3237</v>
      </c>
      <c r="F4533" s="573" t="s">
        <v>3243</v>
      </c>
      <c r="G4533" s="355">
        <v>44870</v>
      </c>
      <c r="H4533" s="576">
        <v>31829068</v>
      </c>
      <c r="I4533" s="357">
        <v>0.04</v>
      </c>
      <c r="J4533" s="571">
        <v>862.12000000000012</v>
      </c>
      <c r="K4533" s="571">
        <v>21553</v>
      </c>
      <c r="L4533" s="571">
        <v>1225969.92</v>
      </c>
      <c r="M4533" s="572" t="str">
        <f>TEXT(Table2[[#This Row],[Gd.Dt]],"mmm-yy")</f>
        <v>Nov-22</v>
      </c>
      <c r="N4533" s="47" t="str">
        <f>MID(Table2[[#This Row],[BE]],6,2)</f>
        <v>IB</v>
      </c>
      <c r="O4533" s="47" t="str">
        <f>IF(Table2[[#This Row],[Type]]="IB","EOU",IF(Table2[[#This Row],[Type]]="MB","Local","492"))</f>
        <v>EOU</v>
      </c>
      <c r="P4533" s="47">
        <f>ROUND(Table2[[#This Row],[Cons]]/Table2[[#This Row],[Qty.]],5)</f>
        <v>0.04</v>
      </c>
      <c r="Q4533" s="47" t="b">
        <f>EXACT(Table2[[#This Row],[rate]],Table2[[#This Row],[Check]])</f>
        <v>1</v>
      </c>
      <c r="R4533" s="47"/>
      <c r="S4533" s="47" t="str">
        <f>IF(Table2[[#This Row],[SRO]]="EOU",VLOOKUP(Table2[[#This Row],[BE]],[2]GD.List!$C$3:$N$5014,12,0),IF(Table2[[#This Row],[SRO]]="Local","Polyester Staple Fibre","SRO 492"))</f>
        <v>Textile Chemical</v>
      </c>
    </row>
    <row r="4534" spans="1:19" x14ac:dyDescent="0.25">
      <c r="A4534" s="573" t="s">
        <v>3084</v>
      </c>
      <c r="B4534" s="573" t="s">
        <v>3234</v>
      </c>
      <c r="C4534" s="574">
        <v>33569</v>
      </c>
      <c r="D4534" s="575">
        <v>2832.1089999999999</v>
      </c>
      <c r="E4534" s="354" t="s">
        <v>3237</v>
      </c>
      <c r="F4534" s="573" t="s">
        <v>3243</v>
      </c>
      <c r="G4534" s="355">
        <v>44870</v>
      </c>
      <c r="H4534" s="576">
        <v>31829068</v>
      </c>
      <c r="I4534" s="357">
        <v>0.04</v>
      </c>
      <c r="J4534" s="571">
        <v>590.07999999999993</v>
      </c>
      <c r="K4534" s="571">
        <v>14752</v>
      </c>
      <c r="L4534" s="571">
        <v>841400.21</v>
      </c>
      <c r="M4534" s="572" t="str">
        <f>TEXT(Table2[[#This Row],[Gd.Dt]],"mmm-yy")</f>
        <v>Nov-22</v>
      </c>
      <c r="N4534" s="47" t="str">
        <f>MID(Table2[[#This Row],[BE]],6,2)</f>
        <v>IB</v>
      </c>
      <c r="O4534" s="47" t="str">
        <f>IF(Table2[[#This Row],[Type]]="IB","EOU",IF(Table2[[#This Row],[Type]]="MB","Local","492"))</f>
        <v>EOU</v>
      </c>
      <c r="P4534" s="47">
        <f>ROUND(Table2[[#This Row],[Cons]]/Table2[[#This Row],[Qty.]],5)</f>
        <v>0.04</v>
      </c>
      <c r="Q4534" s="47" t="b">
        <f>EXACT(Table2[[#This Row],[rate]],Table2[[#This Row],[Check]])</f>
        <v>1</v>
      </c>
      <c r="R4534" s="47"/>
      <c r="S4534" s="47" t="str">
        <f>IF(Table2[[#This Row],[SRO]]="EOU",VLOOKUP(Table2[[#This Row],[BE]],[2]GD.List!$C$3:$N$5014,12,0),IF(Table2[[#This Row],[SRO]]="Local","Polyester Staple Fibre","SRO 492"))</f>
        <v>Textile Chemical</v>
      </c>
    </row>
    <row r="4535" spans="1:19" x14ac:dyDescent="0.25">
      <c r="A4535" s="573" t="s">
        <v>3219</v>
      </c>
      <c r="B4535" s="573" t="s">
        <v>3235</v>
      </c>
      <c r="C4535" s="574">
        <v>58176</v>
      </c>
      <c r="D4535" s="575">
        <v>9607.11</v>
      </c>
      <c r="E4535" s="354" t="s">
        <v>3240</v>
      </c>
      <c r="F4535" s="573" t="s">
        <v>3244</v>
      </c>
      <c r="G4535" s="355">
        <v>44871</v>
      </c>
      <c r="H4535" s="576">
        <v>38721876.810000002</v>
      </c>
      <c r="I4535" s="357">
        <v>1</v>
      </c>
      <c r="J4535" s="571">
        <v>100</v>
      </c>
      <c r="K4535" s="571">
        <v>100</v>
      </c>
      <c r="L4535" s="571">
        <v>7000098.1200000001</v>
      </c>
      <c r="M4535" s="572" t="str">
        <f>TEXT(Table2[[#This Row],[Gd.Dt]],"mmm-yy")</f>
        <v>Nov-22</v>
      </c>
      <c r="N4535" s="47" t="str">
        <f>MID(Table2[[#This Row],[BE]],6,2)</f>
        <v>EP</v>
      </c>
      <c r="O4535" s="47" t="str">
        <f>IF(Table2[[#This Row],[Type]]="IB","EOU",IF(Table2[[#This Row],[Type]]="MB","Local","492"))</f>
        <v>492</v>
      </c>
      <c r="P4535" s="47">
        <f>ROUND(Table2[[#This Row],[Cons]]/Table2[[#This Row],[Qty.]],5)</f>
        <v>1</v>
      </c>
      <c r="Q4535" s="47" t="b">
        <f>EXACT(Table2[[#This Row],[rate]],Table2[[#This Row],[Check]])</f>
        <v>1</v>
      </c>
      <c r="R4535" s="47"/>
      <c r="S4535" s="47" t="str">
        <f>IF(Table2[[#This Row],[SRO]]="EOU",VLOOKUP(Table2[[#This Row],[BE]],[2]GD.List!$C$3:$N$5014,12,0),IF(Table2[[#This Row],[SRO]]="Local","Polyester Staple Fibre","SRO 492"))</f>
        <v>SRO 492</v>
      </c>
    </row>
    <row r="4536" spans="1:19" x14ac:dyDescent="0.25">
      <c r="A4536" s="573" t="s">
        <v>3231</v>
      </c>
      <c r="B4536" s="573" t="s">
        <v>3234</v>
      </c>
      <c r="C4536" s="574">
        <v>33569</v>
      </c>
      <c r="D4536" s="575">
        <v>3906.9090000000001</v>
      </c>
      <c r="E4536" s="354" t="s">
        <v>3237</v>
      </c>
      <c r="F4536" s="573" t="s">
        <v>3243</v>
      </c>
      <c r="G4536" s="355">
        <v>44870</v>
      </c>
      <c r="H4536" s="576">
        <v>31829068</v>
      </c>
      <c r="I4536" s="357">
        <v>0.04</v>
      </c>
      <c r="J4536" s="571">
        <v>272.04000000000002</v>
      </c>
      <c r="K4536" s="571">
        <v>6801</v>
      </c>
      <c r="L4536" s="571">
        <v>384569.71</v>
      </c>
      <c r="M4536" s="572" t="str">
        <f>TEXT(Table2[[#This Row],[Gd.Dt]],"mmm-yy")</f>
        <v>Nov-22</v>
      </c>
      <c r="N4536" s="47" t="str">
        <f>MID(Table2[[#This Row],[BE]],6,2)</f>
        <v>IB</v>
      </c>
      <c r="O4536" s="47" t="str">
        <f>IF(Table2[[#This Row],[Type]]="IB","EOU",IF(Table2[[#This Row],[Type]]="MB","Local","492"))</f>
        <v>EOU</v>
      </c>
      <c r="P4536" s="47">
        <f>ROUND(Table2[[#This Row],[Cons]]/Table2[[#This Row],[Qty.]],5)</f>
        <v>0.04</v>
      </c>
      <c r="Q4536" s="47" t="b">
        <f>EXACT(Table2[[#This Row],[rate]],Table2[[#This Row],[Check]])</f>
        <v>1</v>
      </c>
      <c r="R4536" s="47"/>
      <c r="S4536" s="47" t="str">
        <f>IF(Table2[[#This Row],[SRO]]="EOU",VLOOKUP(Table2[[#This Row],[BE]],[2]GD.List!$C$3:$N$5014,12,0),IF(Table2[[#This Row],[SRO]]="Local","Polyester Staple Fibre","SRO 492"))</f>
        <v>Textile Chemical</v>
      </c>
    </row>
    <row r="4537" spans="1:19" x14ac:dyDescent="0.25">
      <c r="A4537" s="573" t="s">
        <v>3232</v>
      </c>
      <c r="B4537" s="573" t="s">
        <v>3234</v>
      </c>
      <c r="C4537" s="574">
        <v>33569</v>
      </c>
      <c r="D4537" s="575">
        <v>3809.9189999999999</v>
      </c>
      <c r="E4537" s="354" t="s">
        <v>3237</v>
      </c>
      <c r="F4537" s="573" t="s">
        <v>3243</v>
      </c>
      <c r="G4537" s="355">
        <v>44870</v>
      </c>
      <c r="H4537" s="576">
        <v>31829068</v>
      </c>
      <c r="I4537" s="357">
        <v>0.04</v>
      </c>
      <c r="J4537" s="571">
        <v>745.44</v>
      </c>
      <c r="K4537" s="571">
        <v>18636</v>
      </c>
      <c r="L4537" s="571">
        <v>1049650.21</v>
      </c>
      <c r="M4537" s="572" t="str">
        <f>TEXT(Table2[[#This Row],[Gd.Dt]],"mmm-yy")</f>
        <v>Nov-22</v>
      </c>
      <c r="N4537" s="47" t="str">
        <f>MID(Table2[[#This Row],[BE]],6,2)</f>
        <v>IB</v>
      </c>
      <c r="O4537" s="47" t="str">
        <f>IF(Table2[[#This Row],[Type]]="IB","EOU",IF(Table2[[#This Row],[Type]]="MB","Local","492"))</f>
        <v>EOU</v>
      </c>
      <c r="P4537" s="47">
        <f>ROUND(Table2[[#This Row],[Cons]]/Table2[[#This Row],[Qty.]],5)</f>
        <v>0.04</v>
      </c>
      <c r="Q4537" s="47" t="b">
        <f>EXACT(Table2[[#This Row],[rate]],Table2[[#This Row],[Check]])</f>
        <v>1</v>
      </c>
      <c r="R4537" s="47"/>
      <c r="S4537" s="47" t="str">
        <f>IF(Table2[[#This Row],[SRO]]="EOU",VLOOKUP(Table2[[#This Row],[BE]],[2]GD.List!$C$3:$N$5014,12,0),IF(Table2[[#This Row],[SRO]]="Local","Polyester Staple Fibre","SRO 492"))</f>
        <v>Textile Chemical</v>
      </c>
    </row>
    <row r="4538" spans="1:19" x14ac:dyDescent="0.25">
      <c r="A4538" s="573" t="s">
        <v>3233</v>
      </c>
      <c r="B4538" s="573" t="s">
        <v>3234</v>
      </c>
      <c r="C4538" s="574">
        <v>33569</v>
      </c>
      <c r="D4538" s="575">
        <v>4810.29</v>
      </c>
      <c r="E4538" s="354" t="s">
        <v>3237</v>
      </c>
      <c r="F4538" s="573" t="s">
        <v>3243</v>
      </c>
      <c r="G4538" s="355">
        <v>44870</v>
      </c>
      <c r="H4538" s="576">
        <v>31829068</v>
      </c>
      <c r="I4538" s="357">
        <v>0.06</v>
      </c>
      <c r="J4538" s="571">
        <v>1088.24</v>
      </c>
      <c r="K4538" s="571">
        <v>18137.349999999999</v>
      </c>
      <c r="L4538" s="571">
        <v>1549241.1700000002</v>
      </c>
      <c r="M4538" s="572" t="str">
        <f>TEXT(Table2[[#This Row],[Gd.Dt]],"mmm-yy")</f>
        <v>Nov-22</v>
      </c>
      <c r="N4538" s="47" t="str">
        <f>MID(Table2[[#This Row],[BE]],6,2)</f>
        <v>IB</v>
      </c>
      <c r="O4538" s="47" t="str">
        <f>IF(Table2[[#This Row],[Type]]="IB","EOU",IF(Table2[[#This Row],[Type]]="MB","Local","492"))</f>
        <v>EOU</v>
      </c>
      <c r="P4538" s="47">
        <f>ROUND(Table2[[#This Row],[Cons]]/Table2[[#This Row],[Qty.]],5)</f>
        <v>0.06</v>
      </c>
      <c r="Q4538" s="47" t="b">
        <f>EXACT(Table2[[#This Row],[rate]],Table2[[#This Row],[Check]])</f>
        <v>1</v>
      </c>
      <c r="R4538" s="47"/>
      <c r="S4538" s="47" t="str">
        <f>IF(Table2[[#This Row],[SRO]]="EOU",VLOOKUP(Table2[[#This Row],[BE]],[2]GD.List!$C$3:$N$5014,12,0),IF(Table2[[#This Row],[SRO]]="Local","Polyester Staple Fibre","SRO 492"))</f>
        <v>Packing Material</v>
      </c>
    </row>
    <row r="4539" spans="1:19" x14ac:dyDescent="0.25">
      <c r="A4539" s="573" t="s">
        <v>3238</v>
      </c>
      <c r="B4539" s="573" t="s">
        <v>3235</v>
      </c>
      <c r="C4539" s="574">
        <v>58176</v>
      </c>
      <c r="D4539" s="575">
        <v>9606.2919999999995</v>
      </c>
      <c r="E4539" s="354" t="s">
        <v>3240</v>
      </c>
      <c r="F4539" s="573" t="s">
        <v>3244</v>
      </c>
      <c r="G4539" s="355">
        <v>44871</v>
      </c>
      <c r="H4539" s="576">
        <v>38721876.810000002</v>
      </c>
      <c r="I4539" s="357">
        <v>1</v>
      </c>
      <c r="J4539" s="571">
        <v>31</v>
      </c>
      <c r="K4539" s="571">
        <v>31</v>
      </c>
      <c r="L4539" s="571">
        <v>4888774.9799999995</v>
      </c>
      <c r="M4539" s="572" t="str">
        <f>TEXT(Table2[[#This Row],[Gd.Dt]],"mmm-yy")</f>
        <v>Nov-22</v>
      </c>
      <c r="N4539" s="47" t="str">
        <f>MID(Table2[[#This Row],[BE]],6,2)</f>
        <v>TI</v>
      </c>
      <c r="O4539" s="47" t="str">
        <f>IF(Table2[[#This Row],[Type]]="IB","EOU",IF(Table2[[#This Row],[Type]]="MB","Local","492"))</f>
        <v>492</v>
      </c>
      <c r="P4539" s="47">
        <f>ROUND(Table2[[#This Row],[Cons]]/Table2[[#This Row],[Qty.]],5)</f>
        <v>1</v>
      </c>
      <c r="Q4539" s="47" t="b">
        <f>EXACT(Table2[[#This Row],[rate]],Table2[[#This Row],[Check]])</f>
        <v>1</v>
      </c>
      <c r="R4539" s="47"/>
      <c r="S4539" s="47" t="str">
        <f>IF(Table2[[#This Row],[SRO]]="EOU",VLOOKUP(Table2[[#This Row],[BE]],[2]GD.List!$C$3:$N$5014,12,0),IF(Table2[[#This Row],[SRO]]="Local","Polyester Staple Fibre","SRO 492"))</f>
        <v>SRO 492</v>
      </c>
    </row>
    <row r="4540" spans="1:19" x14ac:dyDescent="0.25">
      <c r="A4540" s="573" t="s">
        <v>3239</v>
      </c>
      <c r="B4540" s="573" t="s">
        <v>3235</v>
      </c>
      <c r="C4540" s="574">
        <v>58176</v>
      </c>
      <c r="D4540" s="575">
        <v>9606.1</v>
      </c>
      <c r="E4540" s="354" t="s">
        <v>3240</v>
      </c>
      <c r="F4540" s="573" t="s">
        <v>3244</v>
      </c>
      <c r="G4540" s="355">
        <v>44871</v>
      </c>
      <c r="H4540" s="576">
        <v>38721876.810000002</v>
      </c>
      <c r="I4540" s="357">
        <v>1</v>
      </c>
      <c r="J4540" s="571">
        <v>8</v>
      </c>
      <c r="K4540" s="571">
        <v>8</v>
      </c>
      <c r="L4540" s="571">
        <v>7416206.1399999997</v>
      </c>
      <c r="M4540" s="572" t="str">
        <f>TEXT(Table2[[#This Row],[Gd.Dt]],"mmm-yy")</f>
        <v>Nov-22</v>
      </c>
      <c r="N4540" s="47" t="str">
        <f>MID(Table2[[#This Row],[BE]],6,2)</f>
        <v>TI</v>
      </c>
      <c r="O4540" s="47" t="str">
        <f>IF(Table2[[#This Row],[Type]]="IB","EOU",IF(Table2[[#This Row],[Type]]="MB","Local","492"))</f>
        <v>492</v>
      </c>
      <c r="P4540" s="47">
        <f>ROUND(Table2[[#This Row],[Cons]]/Table2[[#This Row],[Qty.]],5)</f>
        <v>1</v>
      </c>
      <c r="Q4540" s="47" t="b">
        <f>EXACT(Table2[[#This Row],[rate]],Table2[[#This Row],[Check]])</f>
        <v>1</v>
      </c>
      <c r="R4540" s="47"/>
      <c r="S4540" s="47" t="str">
        <f>IF(Table2[[#This Row],[SRO]]="EOU",VLOOKUP(Table2[[#This Row],[BE]],[2]GD.List!$C$3:$N$5014,12,0),IF(Table2[[#This Row],[SRO]]="Local","Polyester Staple Fibre","SRO 492"))</f>
        <v>SRO 492</v>
      </c>
    </row>
    <row r="4541" spans="1:19" x14ac:dyDescent="0.25">
      <c r="A4541" s="116" t="s">
        <v>1</v>
      </c>
      <c r="B4541" s="116" t="s">
        <v>3251</v>
      </c>
      <c r="C4541" s="165">
        <v>25556</v>
      </c>
      <c r="D4541" s="117">
        <v>2701.12</v>
      </c>
      <c r="E4541" s="147" t="s">
        <v>3255</v>
      </c>
      <c r="F4541" s="116" t="s">
        <v>3256</v>
      </c>
      <c r="G4541" s="471">
        <v>44873</v>
      </c>
      <c r="H4541" s="82">
        <v>25862771.109999999</v>
      </c>
      <c r="I4541" s="197">
        <v>0.8</v>
      </c>
      <c r="J4541" s="15">
        <v>10928.8</v>
      </c>
      <c r="K4541" s="15">
        <v>13661</v>
      </c>
      <c r="L4541" s="15">
        <v>21362043.850000001</v>
      </c>
      <c r="M4541" s="66" t="str">
        <f>TEXT(Table2[[#This Row],[Gd.Dt]],"mmm-yy")</f>
        <v>Nov-22</v>
      </c>
      <c r="N4541" s="46" t="str">
        <f>MID(Table2[[#This Row],[BE]],6,2)</f>
        <v>IB</v>
      </c>
      <c r="O4541" s="46" t="str">
        <f>IF(Table2[[#This Row],[Type]]="IB","EOU",IF(Table2[[#This Row],[Type]]="MB","Local","492"))</f>
        <v>EOU</v>
      </c>
      <c r="P4541" s="46">
        <f>ROUND(Table2[[#This Row],[Cons]]/Table2[[#This Row],[Qty.]],5)</f>
        <v>0.8</v>
      </c>
      <c r="Q4541" s="46" t="b">
        <f>EXACT(Table2[[#This Row],[rate]],Table2[[#This Row],[Check]])</f>
        <v>1</v>
      </c>
      <c r="R4541" s="46"/>
      <c r="S4541" s="46" t="str">
        <f>IF(Table2[[#This Row],[SRO]]="EOU",VLOOKUP(Table2[[#This Row],[BE]],[2]GD.List!$C$3:$N$5014,12,0),IF(Table2[[#This Row],[SRO]]="Local","Polyester Staple Fibre","SRO 492"))</f>
        <v>Textile Coal</v>
      </c>
    </row>
    <row r="4542" spans="1:19" x14ac:dyDescent="0.25">
      <c r="A4542" s="116" t="s">
        <v>1</v>
      </c>
      <c r="B4542" s="116" t="s">
        <v>3254</v>
      </c>
      <c r="C4542" s="165">
        <v>32360</v>
      </c>
      <c r="D4542" s="117">
        <v>2701.12</v>
      </c>
      <c r="E4542" s="147" t="s">
        <v>3259</v>
      </c>
      <c r="F4542" s="116" t="s">
        <v>3262</v>
      </c>
      <c r="G4542" s="471">
        <v>44874</v>
      </c>
      <c r="H4542" s="82">
        <v>34718896.649999999</v>
      </c>
      <c r="I4542" s="197">
        <v>0.8</v>
      </c>
      <c r="J4542" s="15">
        <v>920.40200000000004</v>
      </c>
      <c r="K4542" s="15">
        <v>1150.5</v>
      </c>
      <c r="L4542" s="15">
        <v>2154022.9</v>
      </c>
      <c r="M4542" s="66" t="str">
        <f>TEXT(Table2[[#This Row],[Gd.Dt]],"mmm-yy")</f>
        <v>Nov-22</v>
      </c>
      <c r="N4542" s="46" t="str">
        <f>MID(Table2[[#This Row],[BE]],6,2)</f>
        <v>IB</v>
      </c>
      <c r="O4542" s="46" t="str">
        <f>IF(Table2[[#This Row],[Type]]="IB","EOU",IF(Table2[[#This Row],[Type]]="MB","Local","492"))</f>
        <v>EOU</v>
      </c>
      <c r="P4542" s="46">
        <f>ROUND(Table2[[#This Row],[Cons]]/Table2[[#This Row],[Qty.]],5)</f>
        <v>0.8</v>
      </c>
      <c r="Q4542" s="46" t="b">
        <f>EXACT(Table2[[#This Row],[rate]],Table2[[#This Row],[Check]])</f>
        <v>1</v>
      </c>
      <c r="R4542" s="46"/>
      <c r="S4542" s="46" t="str">
        <f>IF(Table2[[#This Row],[SRO]]="EOU",VLOOKUP(Table2[[#This Row],[BE]],[2]GD.List!$C$3:$N$5014,12,0),IF(Table2[[#This Row],[SRO]]="Local","Polyester Staple Fibre","SRO 492"))</f>
        <v>Textile Coal</v>
      </c>
    </row>
    <row r="4543" spans="1:19" x14ac:dyDescent="0.25">
      <c r="A4543" s="120" t="s">
        <v>1</v>
      </c>
      <c r="B4543" s="116" t="s">
        <v>3253</v>
      </c>
      <c r="C4543" s="165">
        <v>14723</v>
      </c>
      <c r="D4543" s="117">
        <v>2701.12</v>
      </c>
      <c r="E4543" s="147" t="s">
        <v>3258</v>
      </c>
      <c r="F4543" s="116" t="s">
        <v>3260</v>
      </c>
      <c r="G4543" s="471">
        <v>44874</v>
      </c>
      <c r="H4543" s="82">
        <v>27640509.579999998</v>
      </c>
      <c r="I4543" s="197">
        <v>0.8</v>
      </c>
      <c r="J4543" s="15">
        <v>15022.4</v>
      </c>
      <c r="K4543" s="15">
        <v>18778</v>
      </c>
      <c r="L4543" s="15">
        <v>22019537.59</v>
      </c>
      <c r="M4543" s="66" t="str">
        <f>TEXT(Table2[[#This Row],[Gd.Dt]],"mmm-yy")</f>
        <v>Nov-22</v>
      </c>
      <c r="N4543" s="46" t="str">
        <f>MID(Table2[[#This Row],[BE]],6,2)</f>
        <v>IB</v>
      </c>
      <c r="O4543" s="46" t="str">
        <f>IF(Table2[[#This Row],[Type]]="IB","EOU",IF(Table2[[#This Row],[Type]]="MB","Local","492"))</f>
        <v>EOU</v>
      </c>
      <c r="P4543" s="46">
        <f>ROUND(Table2[[#This Row],[Cons]]/Table2[[#This Row],[Qty.]],5)</f>
        <v>0.8</v>
      </c>
      <c r="Q4543" s="46" t="b">
        <f>EXACT(Table2[[#This Row],[rate]],Table2[[#This Row],[Check]])</f>
        <v>1</v>
      </c>
      <c r="R4543" s="46"/>
      <c r="S4543" s="46" t="str">
        <f>IF(Table2[[#This Row],[SRO]]="EOU",VLOOKUP(Table2[[#This Row],[BE]],[2]GD.List!$C$3:$N$5014,12,0),IF(Table2[[#This Row],[SRO]]="Local","Polyester Staple Fibre","SRO 492"))</f>
        <v>Textile Coal</v>
      </c>
    </row>
    <row r="4544" spans="1:19" x14ac:dyDescent="0.25">
      <c r="A4544" s="120" t="s">
        <v>1477</v>
      </c>
      <c r="B4544" s="116" t="s">
        <v>3252</v>
      </c>
      <c r="C4544" s="165">
        <v>48000</v>
      </c>
      <c r="D4544" s="117">
        <v>2513.1</v>
      </c>
      <c r="E4544" s="147" t="s">
        <v>3257</v>
      </c>
      <c r="F4544" s="116" t="s">
        <v>3261</v>
      </c>
      <c r="G4544" s="471">
        <v>44874</v>
      </c>
      <c r="H4544" s="82">
        <v>22266634.149999999</v>
      </c>
      <c r="I4544" s="197">
        <v>0.04</v>
      </c>
      <c r="J4544" s="15">
        <v>623.02</v>
      </c>
      <c r="K4544" s="15">
        <v>15575.51</v>
      </c>
      <c r="L4544" s="15">
        <v>795165.37</v>
      </c>
      <c r="M4544" s="66" t="str">
        <f>TEXT(Table2[[#This Row],[Gd.Dt]],"mmm-yy")</f>
        <v>Nov-22</v>
      </c>
      <c r="N4544" s="46" t="str">
        <f>MID(Table2[[#This Row],[BE]],6,2)</f>
        <v>IB</v>
      </c>
      <c r="O4544" s="46" t="str">
        <f>IF(Table2[[#This Row],[Type]]="IB","EOU",IF(Table2[[#This Row],[Type]]="MB","Local","492"))</f>
        <v>EOU</v>
      </c>
      <c r="P4544" s="46">
        <f>ROUND(Table2[[#This Row],[Cons]]/Table2[[#This Row],[Qty.]],5)</f>
        <v>0.04</v>
      </c>
      <c r="Q4544" s="46" t="b">
        <f>EXACT(Table2[[#This Row],[rate]],Table2[[#This Row],[Check]])</f>
        <v>1</v>
      </c>
      <c r="R4544" s="46"/>
      <c r="S4544" s="46" t="str">
        <f>IF(Table2[[#This Row],[SRO]]="EOU",VLOOKUP(Table2[[#This Row],[BE]],[2]GD.List!$C$3:$N$5014,12,0),IF(Table2[[#This Row],[SRO]]="Local","Polyester Staple Fibre","SRO 492"))</f>
        <v>Textile Chemical</v>
      </c>
    </row>
    <row r="4545" spans="1:19" x14ac:dyDescent="0.25">
      <c r="A4545" s="120" t="s">
        <v>2499</v>
      </c>
      <c r="B4545" s="116" t="s">
        <v>3254</v>
      </c>
      <c r="C4545" s="165">
        <v>32360</v>
      </c>
      <c r="D4545" s="117">
        <v>2701.12</v>
      </c>
      <c r="E4545" s="147" t="s">
        <v>3259</v>
      </c>
      <c r="F4545" s="116" t="s">
        <v>3262</v>
      </c>
      <c r="G4545" s="471">
        <v>44874</v>
      </c>
      <c r="H4545" s="82">
        <v>34718896.649999999</v>
      </c>
      <c r="I4545" s="197">
        <v>0.8</v>
      </c>
      <c r="J4545" s="15">
        <v>11608.398000000001</v>
      </c>
      <c r="K4545" s="15">
        <v>14510.5</v>
      </c>
      <c r="L4545" s="15">
        <v>25091973.529999997</v>
      </c>
      <c r="M4545" s="66" t="str">
        <f>TEXT(Table2[[#This Row],[Gd.Dt]],"mmm-yy")</f>
        <v>Nov-22</v>
      </c>
      <c r="N4545" s="46" t="str">
        <f>MID(Table2[[#This Row],[BE]],6,2)</f>
        <v>IB</v>
      </c>
      <c r="O4545" s="46" t="str">
        <f>IF(Table2[[#This Row],[Type]]="IB","EOU",IF(Table2[[#This Row],[Type]]="MB","Local","492"))</f>
        <v>EOU</v>
      </c>
      <c r="P4545" s="46">
        <f>ROUND(Table2[[#This Row],[Cons]]/Table2[[#This Row],[Qty.]],5)</f>
        <v>0.8</v>
      </c>
      <c r="Q4545" s="46" t="b">
        <f>EXACT(Table2[[#This Row],[rate]],Table2[[#This Row],[Check]])</f>
        <v>1</v>
      </c>
      <c r="R4545" s="46"/>
      <c r="S4545" s="46" t="str">
        <f>IF(Table2[[#This Row],[SRO]]="EOU",VLOOKUP(Table2[[#This Row],[BE]],[2]GD.List!$C$3:$N$5014,12,0),IF(Table2[[#This Row],[SRO]]="Local","Polyester Staple Fibre","SRO 492"))</f>
        <v>Textile Coal</v>
      </c>
    </row>
    <row r="4546" spans="1:19" x14ac:dyDescent="0.25">
      <c r="A4546" s="119" t="s">
        <v>3018</v>
      </c>
      <c r="B4546" s="116" t="s">
        <v>3251</v>
      </c>
      <c r="C4546" s="165">
        <v>25556</v>
      </c>
      <c r="D4546" s="117">
        <v>2847</v>
      </c>
      <c r="E4546" s="147" t="s">
        <v>3255</v>
      </c>
      <c r="F4546" s="116" t="s">
        <v>3256</v>
      </c>
      <c r="G4546" s="471">
        <v>44873</v>
      </c>
      <c r="H4546" s="82">
        <v>25862771.109999999</v>
      </c>
      <c r="I4546" s="197">
        <v>0.03</v>
      </c>
      <c r="J4546" s="15">
        <v>409.83000000000004</v>
      </c>
      <c r="K4546" s="15">
        <v>13661</v>
      </c>
      <c r="L4546" s="15">
        <v>801076.64999999991</v>
      </c>
      <c r="M4546" s="66" t="str">
        <f>TEXT(Table2[[#This Row],[Gd.Dt]],"mmm-yy")</f>
        <v>Nov-22</v>
      </c>
      <c r="N4546" s="46" t="str">
        <f>MID(Table2[[#This Row],[BE]],6,2)</f>
        <v>IB</v>
      </c>
      <c r="O4546" s="46" t="str">
        <f>IF(Table2[[#This Row],[Type]]="IB","EOU",IF(Table2[[#This Row],[Type]]="MB","Local","492"))</f>
        <v>EOU</v>
      </c>
      <c r="P4546" s="46">
        <f>ROUND(Table2[[#This Row],[Cons]]/Table2[[#This Row],[Qty.]],5)</f>
        <v>0.03</v>
      </c>
      <c r="Q4546" s="46" t="b">
        <f>EXACT(Table2[[#This Row],[rate]],Table2[[#This Row],[Check]])</f>
        <v>1</v>
      </c>
      <c r="R4546" s="46"/>
      <c r="S4546" s="46" t="str">
        <f>IF(Table2[[#This Row],[SRO]]="EOU",VLOOKUP(Table2[[#This Row],[BE]],[2]GD.List!$C$3:$N$5014,12,0),IF(Table2[[#This Row],[SRO]]="Local","Polyester Staple Fibre","SRO 492"))</f>
        <v>Textile Chemical</v>
      </c>
    </row>
    <row r="4547" spans="1:19" x14ac:dyDescent="0.25">
      <c r="A4547" s="119" t="s">
        <v>3018</v>
      </c>
      <c r="B4547" s="116" t="s">
        <v>3254</v>
      </c>
      <c r="C4547" s="165">
        <v>32360</v>
      </c>
      <c r="D4547" s="117">
        <v>2847</v>
      </c>
      <c r="E4547" s="147" t="s">
        <v>3259</v>
      </c>
      <c r="F4547" s="116" t="s">
        <v>3262</v>
      </c>
      <c r="G4547" s="471">
        <v>44874</v>
      </c>
      <c r="H4547" s="82">
        <v>34718896.649999999</v>
      </c>
      <c r="I4547" s="197">
        <v>0.03</v>
      </c>
      <c r="J4547" s="15">
        <v>469.83</v>
      </c>
      <c r="K4547" s="15">
        <v>15661</v>
      </c>
      <c r="L4547" s="15">
        <v>1021724.8700000001</v>
      </c>
      <c r="M4547" s="66" t="str">
        <f>TEXT(Table2[[#This Row],[Gd.Dt]],"mmm-yy")</f>
        <v>Nov-22</v>
      </c>
      <c r="N4547" s="46" t="str">
        <f>MID(Table2[[#This Row],[BE]],6,2)</f>
        <v>IB</v>
      </c>
      <c r="O4547" s="46" t="str">
        <f>IF(Table2[[#This Row],[Type]]="IB","EOU",IF(Table2[[#This Row],[Type]]="MB","Local","492"))</f>
        <v>EOU</v>
      </c>
      <c r="P4547" s="46">
        <f>ROUND(Table2[[#This Row],[Cons]]/Table2[[#This Row],[Qty.]],5)</f>
        <v>0.03</v>
      </c>
      <c r="Q4547" s="46" t="b">
        <f>EXACT(Table2[[#This Row],[rate]],Table2[[#This Row],[Check]])</f>
        <v>1</v>
      </c>
      <c r="R4547" s="46"/>
      <c r="S4547" s="46" t="str">
        <f>IF(Table2[[#This Row],[SRO]]="EOU",VLOOKUP(Table2[[#This Row],[BE]],[2]GD.List!$C$3:$N$5014,12,0),IF(Table2[[#This Row],[SRO]]="Local","Polyester Staple Fibre","SRO 492"))</f>
        <v>Textile Chemical</v>
      </c>
    </row>
    <row r="4548" spans="1:19" x14ac:dyDescent="0.25">
      <c r="A4548" s="119" t="s">
        <v>3018</v>
      </c>
      <c r="B4548" s="116" t="s">
        <v>3252</v>
      </c>
      <c r="C4548" s="165">
        <v>48000</v>
      </c>
      <c r="D4548" s="117">
        <v>2847</v>
      </c>
      <c r="E4548" s="147" t="s">
        <v>3257</v>
      </c>
      <c r="F4548" s="116" t="s">
        <v>3261</v>
      </c>
      <c r="G4548" s="471">
        <v>44874</v>
      </c>
      <c r="H4548" s="82">
        <v>22266634.149999999</v>
      </c>
      <c r="I4548" s="197">
        <v>0.03</v>
      </c>
      <c r="J4548" s="15">
        <v>467.27</v>
      </c>
      <c r="K4548" s="15">
        <v>15575.51</v>
      </c>
      <c r="L4548" s="15">
        <v>596380.41</v>
      </c>
      <c r="M4548" s="66" t="str">
        <f>TEXT(Table2[[#This Row],[Gd.Dt]],"mmm-yy")</f>
        <v>Nov-22</v>
      </c>
      <c r="N4548" s="46" t="str">
        <f>MID(Table2[[#This Row],[BE]],6,2)</f>
        <v>IB</v>
      </c>
      <c r="O4548" s="46" t="str">
        <f>IF(Table2[[#This Row],[Type]]="IB","EOU",IF(Table2[[#This Row],[Type]]="MB","Local","492"))</f>
        <v>EOU</v>
      </c>
      <c r="P4548" s="46">
        <f>ROUND(Table2[[#This Row],[Cons]]/Table2[[#This Row],[Qty.]],5)</f>
        <v>0.03</v>
      </c>
      <c r="Q4548" s="46" t="b">
        <f>EXACT(Table2[[#This Row],[rate]],Table2[[#This Row],[Check]])</f>
        <v>1</v>
      </c>
      <c r="R4548" s="46"/>
      <c r="S4548" s="46" t="str">
        <f>IF(Table2[[#This Row],[SRO]]="EOU",VLOOKUP(Table2[[#This Row],[BE]],[2]GD.List!$C$3:$N$5014,12,0),IF(Table2[[#This Row],[SRO]]="Local","Polyester Staple Fibre","SRO 492"))</f>
        <v>Textile Chemical</v>
      </c>
    </row>
    <row r="4549" spans="1:19" x14ac:dyDescent="0.25">
      <c r="A4549" s="120" t="s">
        <v>3018</v>
      </c>
      <c r="B4549" s="116" t="s">
        <v>3253</v>
      </c>
      <c r="C4549" s="165">
        <v>14723</v>
      </c>
      <c r="D4549" s="117">
        <v>2847</v>
      </c>
      <c r="E4549" s="147" t="s">
        <v>3258</v>
      </c>
      <c r="F4549" s="116" t="s">
        <v>3260</v>
      </c>
      <c r="G4549" s="471">
        <v>44874</v>
      </c>
      <c r="H4549" s="82">
        <v>27640509.579999998</v>
      </c>
      <c r="I4549" s="197">
        <v>0.03</v>
      </c>
      <c r="J4549" s="15">
        <v>563.33999999999992</v>
      </c>
      <c r="K4549" s="15">
        <v>18778</v>
      </c>
      <c r="L4549" s="15">
        <v>825732.65999999992</v>
      </c>
      <c r="M4549" s="66" t="str">
        <f>TEXT(Table2[[#This Row],[Gd.Dt]],"mmm-yy")</f>
        <v>Nov-22</v>
      </c>
      <c r="N4549" s="46" t="str">
        <f>MID(Table2[[#This Row],[BE]],6,2)</f>
        <v>IB</v>
      </c>
      <c r="O4549" s="46" t="str">
        <f>IF(Table2[[#This Row],[Type]]="IB","EOU",IF(Table2[[#This Row],[Type]]="MB","Local","492"))</f>
        <v>EOU</v>
      </c>
      <c r="P4549" s="46">
        <f>ROUND(Table2[[#This Row],[Cons]]/Table2[[#This Row],[Qty.]],5)</f>
        <v>0.03</v>
      </c>
      <c r="Q4549" s="46" t="b">
        <f>EXACT(Table2[[#This Row],[rate]],Table2[[#This Row],[Check]])</f>
        <v>1</v>
      </c>
      <c r="R4549" s="46"/>
      <c r="S4549" s="46" t="str">
        <f>IF(Table2[[#This Row],[SRO]]="EOU",VLOOKUP(Table2[[#This Row],[BE]],[2]GD.List!$C$3:$N$5014,12,0),IF(Table2[[#This Row],[SRO]]="Local","Polyester Staple Fibre","SRO 492"))</f>
        <v>Textile Chemical</v>
      </c>
    </row>
    <row r="4550" spans="1:19" x14ac:dyDescent="0.25">
      <c r="A4550" s="120" t="s">
        <v>3056</v>
      </c>
      <c r="B4550" s="116" t="s">
        <v>3254</v>
      </c>
      <c r="C4550" s="165">
        <v>32360</v>
      </c>
      <c r="D4550" s="117">
        <v>3204.16</v>
      </c>
      <c r="E4550" s="147" t="s">
        <v>3259</v>
      </c>
      <c r="F4550" s="116" t="s">
        <v>3262</v>
      </c>
      <c r="G4550" s="471">
        <v>44874</v>
      </c>
      <c r="H4550" s="82">
        <v>34718896.649999999</v>
      </c>
      <c r="I4550" s="197">
        <v>7.0000000000000007E-2</v>
      </c>
      <c r="J4550" s="15">
        <v>179.83</v>
      </c>
      <c r="K4550" s="15">
        <v>2569</v>
      </c>
      <c r="L4550" s="15">
        <v>204162.1</v>
      </c>
      <c r="M4550" s="66" t="str">
        <f>TEXT(Table2[[#This Row],[Gd.Dt]],"mmm-yy")</f>
        <v>Nov-22</v>
      </c>
      <c r="N4550" s="46" t="str">
        <f>MID(Table2[[#This Row],[BE]],6,2)</f>
        <v>IB</v>
      </c>
      <c r="O4550" s="46" t="str">
        <f>IF(Table2[[#This Row],[Type]]="IB","EOU",IF(Table2[[#This Row],[Type]]="MB","Local","492"))</f>
        <v>EOU</v>
      </c>
      <c r="P4550" s="46">
        <f>ROUND(Table2[[#This Row],[Cons]]/Table2[[#This Row],[Qty.]],5)</f>
        <v>7.0000000000000007E-2</v>
      </c>
      <c r="Q4550" s="46" t="b">
        <f>EXACT(Table2[[#This Row],[rate]],Table2[[#This Row],[Check]])</f>
        <v>1</v>
      </c>
      <c r="R4550" s="46"/>
      <c r="S4550" s="46" t="str">
        <f>IF(Table2[[#This Row],[SRO]]="EOU",VLOOKUP(Table2[[#This Row],[BE]],[2]GD.List!$C$3:$N$5014,12,0),IF(Table2[[#This Row],[SRO]]="Local","Polyester Staple Fibre","SRO 492"))</f>
        <v>Textile Dyes</v>
      </c>
    </row>
    <row r="4551" spans="1:19" x14ac:dyDescent="0.25">
      <c r="A4551" s="119" t="s">
        <v>3058</v>
      </c>
      <c r="B4551" s="116" t="s">
        <v>3251</v>
      </c>
      <c r="C4551" s="165">
        <v>25556</v>
      </c>
      <c r="D4551" s="117">
        <v>2915.11</v>
      </c>
      <c r="E4551" s="147" t="s">
        <v>3255</v>
      </c>
      <c r="F4551" s="116" t="s">
        <v>3256</v>
      </c>
      <c r="G4551" s="471">
        <v>44873</v>
      </c>
      <c r="H4551" s="82">
        <v>25862771.109999999</v>
      </c>
      <c r="I4551" s="197">
        <v>0.04</v>
      </c>
      <c r="J4551" s="15">
        <v>546.44000000000005</v>
      </c>
      <c r="K4551" s="15">
        <v>13661</v>
      </c>
      <c r="L4551" s="15">
        <v>1068102.19</v>
      </c>
      <c r="M4551" s="66" t="str">
        <f>TEXT(Table2[[#This Row],[Gd.Dt]],"mmm-yy")</f>
        <v>Nov-22</v>
      </c>
      <c r="N4551" s="46" t="str">
        <f>MID(Table2[[#This Row],[BE]],6,2)</f>
        <v>IB</v>
      </c>
      <c r="O4551" s="46" t="str">
        <f>IF(Table2[[#This Row],[Type]]="IB","EOU",IF(Table2[[#This Row],[Type]]="MB","Local","492"))</f>
        <v>EOU</v>
      </c>
      <c r="P4551" s="46">
        <f>ROUND(Table2[[#This Row],[Cons]]/Table2[[#This Row],[Qty.]],5)</f>
        <v>0.04</v>
      </c>
      <c r="Q4551" s="46" t="b">
        <f>EXACT(Table2[[#This Row],[rate]],Table2[[#This Row],[Check]])</f>
        <v>1</v>
      </c>
      <c r="R4551" s="46"/>
      <c r="S4551" s="46" t="str">
        <f>IF(Table2[[#This Row],[SRO]]="EOU",VLOOKUP(Table2[[#This Row],[BE]],[2]GD.List!$C$3:$N$5014,12,0),IF(Table2[[#This Row],[SRO]]="Local","Polyester Staple Fibre","SRO 492"))</f>
        <v>Textile Chemical</v>
      </c>
    </row>
    <row r="4552" spans="1:19" x14ac:dyDescent="0.25">
      <c r="A4552" s="119" t="s">
        <v>3058</v>
      </c>
      <c r="B4552" s="116" t="s">
        <v>3254</v>
      </c>
      <c r="C4552" s="165">
        <v>32360</v>
      </c>
      <c r="D4552" s="117">
        <v>2915.11</v>
      </c>
      <c r="E4552" s="147" t="s">
        <v>3259</v>
      </c>
      <c r="F4552" s="116" t="s">
        <v>3262</v>
      </c>
      <c r="G4552" s="471">
        <v>44874</v>
      </c>
      <c r="H4552" s="82">
        <v>34718896.649999999</v>
      </c>
      <c r="I4552" s="197">
        <v>0.04</v>
      </c>
      <c r="J4552" s="15">
        <v>626.44000000000005</v>
      </c>
      <c r="K4552" s="15">
        <v>15661</v>
      </c>
      <c r="L4552" s="15">
        <v>1362299.83</v>
      </c>
      <c r="M4552" s="66" t="str">
        <f>TEXT(Table2[[#This Row],[Gd.Dt]],"mmm-yy")</f>
        <v>Nov-22</v>
      </c>
      <c r="N4552" s="46" t="str">
        <f>MID(Table2[[#This Row],[BE]],6,2)</f>
        <v>IB</v>
      </c>
      <c r="O4552" s="46" t="str">
        <f>IF(Table2[[#This Row],[Type]]="IB","EOU",IF(Table2[[#This Row],[Type]]="MB","Local","492"))</f>
        <v>EOU</v>
      </c>
      <c r="P4552" s="46">
        <f>ROUND(Table2[[#This Row],[Cons]]/Table2[[#This Row],[Qty.]],5)</f>
        <v>0.04</v>
      </c>
      <c r="Q4552" s="46" t="b">
        <f>EXACT(Table2[[#This Row],[rate]],Table2[[#This Row],[Check]])</f>
        <v>1</v>
      </c>
      <c r="R4552" s="46"/>
      <c r="S4552" s="46" t="str">
        <f>IF(Table2[[#This Row],[SRO]]="EOU",VLOOKUP(Table2[[#This Row],[BE]],[2]GD.List!$C$3:$N$5014,12,0),IF(Table2[[#This Row],[SRO]]="Local","Polyester Staple Fibre","SRO 492"))</f>
        <v>Textile Chemical</v>
      </c>
    </row>
    <row r="4553" spans="1:19" x14ac:dyDescent="0.25">
      <c r="A4553" s="119" t="s">
        <v>3058</v>
      </c>
      <c r="B4553" s="116" t="s">
        <v>3252</v>
      </c>
      <c r="C4553" s="165">
        <v>48000</v>
      </c>
      <c r="D4553" s="117">
        <v>2915.11</v>
      </c>
      <c r="E4553" s="147" t="s">
        <v>3257</v>
      </c>
      <c r="F4553" s="116" t="s">
        <v>3261</v>
      </c>
      <c r="G4553" s="471">
        <v>44874</v>
      </c>
      <c r="H4553" s="82">
        <v>22266634.149999999</v>
      </c>
      <c r="I4553" s="197">
        <v>0.04</v>
      </c>
      <c r="J4553" s="15">
        <v>623.02</v>
      </c>
      <c r="K4553" s="15">
        <v>15575.51</v>
      </c>
      <c r="L4553" s="15">
        <v>795165.37</v>
      </c>
      <c r="M4553" s="66" t="str">
        <f>TEXT(Table2[[#This Row],[Gd.Dt]],"mmm-yy")</f>
        <v>Nov-22</v>
      </c>
      <c r="N4553" s="46" t="str">
        <f>MID(Table2[[#This Row],[BE]],6,2)</f>
        <v>IB</v>
      </c>
      <c r="O4553" s="46" t="str">
        <f>IF(Table2[[#This Row],[Type]]="IB","EOU",IF(Table2[[#This Row],[Type]]="MB","Local","492"))</f>
        <v>EOU</v>
      </c>
      <c r="P4553" s="46">
        <f>ROUND(Table2[[#This Row],[Cons]]/Table2[[#This Row],[Qty.]],5)</f>
        <v>0.04</v>
      </c>
      <c r="Q4553" s="46" t="b">
        <f>EXACT(Table2[[#This Row],[rate]],Table2[[#This Row],[Check]])</f>
        <v>1</v>
      </c>
      <c r="R4553" s="46"/>
      <c r="S4553" s="46" t="str">
        <f>IF(Table2[[#This Row],[SRO]]="EOU",VLOOKUP(Table2[[#This Row],[BE]],[2]GD.List!$C$3:$N$5014,12,0),IF(Table2[[#This Row],[SRO]]="Local","Polyester Staple Fibre","SRO 492"))</f>
        <v>Textile Chemical</v>
      </c>
    </row>
    <row r="4554" spans="1:19" x14ac:dyDescent="0.25">
      <c r="A4554" s="120" t="s">
        <v>3058</v>
      </c>
      <c r="B4554" s="116" t="s">
        <v>3253</v>
      </c>
      <c r="C4554" s="165">
        <v>14723</v>
      </c>
      <c r="D4554" s="117">
        <v>2915.11</v>
      </c>
      <c r="E4554" s="147" t="s">
        <v>3258</v>
      </c>
      <c r="F4554" s="116" t="s">
        <v>3260</v>
      </c>
      <c r="G4554" s="471">
        <v>44874</v>
      </c>
      <c r="H4554" s="82">
        <v>27640509.579999998</v>
      </c>
      <c r="I4554" s="197">
        <v>0.04</v>
      </c>
      <c r="J4554" s="15">
        <v>751.12</v>
      </c>
      <c r="K4554" s="15">
        <v>18778</v>
      </c>
      <c r="L4554" s="15">
        <v>1100976.8799999999</v>
      </c>
      <c r="M4554" s="66" t="str">
        <f>TEXT(Table2[[#This Row],[Gd.Dt]],"mmm-yy")</f>
        <v>Nov-22</v>
      </c>
      <c r="N4554" s="46" t="str">
        <f>MID(Table2[[#This Row],[BE]],6,2)</f>
        <v>IB</v>
      </c>
      <c r="O4554" s="46" t="str">
        <f>IF(Table2[[#This Row],[Type]]="IB","EOU",IF(Table2[[#This Row],[Type]]="MB","Local","492"))</f>
        <v>EOU</v>
      </c>
      <c r="P4554" s="46">
        <f>ROUND(Table2[[#This Row],[Cons]]/Table2[[#This Row],[Qty.]],5)</f>
        <v>0.04</v>
      </c>
      <c r="Q4554" s="46" t="b">
        <f>EXACT(Table2[[#This Row],[rate]],Table2[[#This Row],[Check]])</f>
        <v>1</v>
      </c>
      <c r="R4554" s="46"/>
      <c r="S4554" s="46" t="str">
        <f>IF(Table2[[#This Row],[SRO]]="EOU",VLOOKUP(Table2[[#This Row],[BE]],[2]GD.List!$C$3:$N$5014,12,0),IF(Table2[[#This Row],[SRO]]="Local","Polyester Staple Fibre","SRO 492"))</f>
        <v>Textile Chemical</v>
      </c>
    </row>
    <row r="4555" spans="1:19" x14ac:dyDescent="0.25">
      <c r="A4555" s="119" t="s">
        <v>3084</v>
      </c>
      <c r="B4555" s="116" t="s">
        <v>3254</v>
      </c>
      <c r="C4555" s="165">
        <v>32360</v>
      </c>
      <c r="D4555" s="117">
        <v>2832.1089999999999</v>
      </c>
      <c r="E4555" s="147" t="s">
        <v>3259</v>
      </c>
      <c r="F4555" s="116" t="s">
        <v>3262</v>
      </c>
      <c r="G4555" s="471">
        <v>44874</v>
      </c>
      <c r="H4555" s="82">
        <v>34718896.649999999</v>
      </c>
      <c r="I4555" s="197">
        <v>0.04</v>
      </c>
      <c r="J4555" s="15">
        <v>102.76</v>
      </c>
      <c r="K4555" s="15">
        <v>2569</v>
      </c>
      <c r="L4555" s="15">
        <v>116664.06</v>
      </c>
      <c r="M4555" s="66" t="str">
        <f>TEXT(Table2[[#This Row],[Gd.Dt]],"mmm-yy")</f>
        <v>Nov-22</v>
      </c>
      <c r="N4555" s="46" t="str">
        <f>MID(Table2[[#This Row],[BE]],6,2)</f>
        <v>IB</v>
      </c>
      <c r="O4555" s="46" t="str">
        <f>IF(Table2[[#This Row],[Type]]="IB","EOU",IF(Table2[[#This Row],[Type]]="MB","Local","492"))</f>
        <v>EOU</v>
      </c>
      <c r="P4555" s="46">
        <f>ROUND(Table2[[#This Row],[Cons]]/Table2[[#This Row],[Qty.]],5)</f>
        <v>0.04</v>
      </c>
      <c r="Q4555" s="46" t="b">
        <f>EXACT(Table2[[#This Row],[rate]],Table2[[#This Row],[Check]])</f>
        <v>1</v>
      </c>
      <c r="R4555" s="46"/>
      <c r="S4555" s="46" t="str">
        <f>IF(Table2[[#This Row],[SRO]]="EOU",VLOOKUP(Table2[[#This Row],[BE]],[2]GD.List!$C$3:$N$5014,12,0),IF(Table2[[#This Row],[SRO]]="Local","Polyester Staple Fibre","SRO 492"))</f>
        <v>Textile Chemical</v>
      </c>
    </row>
    <row r="4556" spans="1:19" x14ac:dyDescent="0.25">
      <c r="A4556" s="120" t="s">
        <v>3084</v>
      </c>
      <c r="B4556" s="116" t="s">
        <v>3253</v>
      </c>
      <c r="C4556" s="165">
        <v>14723</v>
      </c>
      <c r="D4556" s="117">
        <v>2832.1089999999999</v>
      </c>
      <c r="E4556" s="147" t="s">
        <v>3258</v>
      </c>
      <c r="F4556" s="116" t="s">
        <v>3260</v>
      </c>
      <c r="G4556" s="471">
        <v>44874</v>
      </c>
      <c r="H4556" s="82">
        <v>27640509.579999998</v>
      </c>
      <c r="I4556" s="197">
        <v>0.04</v>
      </c>
      <c r="J4556" s="15">
        <v>385.08</v>
      </c>
      <c r="K4556" s="15">
        <v>9627</v>
      </c>
      <c r="L4556" s="15">
        <v>470910.13</v>
      </c>
      <c r="M4556" s="66" t="str">
        <f>TEXT(Table2[[#This Row],[Gd.Dt]],"mmm-yy")</f>
        <v>Nov-22</v>
      </c>
      <c r="N4556" s="46" t="str">
        <f>MID(Table2[[#This Row],[BE]],6,2)</f>
        <v>IB</v>
      </c>
      <c r="O4556" s="46" t="str">
        <f>IF(Table2[[#This Row],[Type]]="IB","EOU",IF(Table2[[#This Row],[Type]]="MB","Local","492"))</f>
        <v>EOU</v>
      </c>
      <c r="P4556" s="46">
        <f>ROUND(Table2[[#This Row],[Cons]]/Table2[[#This Row],[Qty.]],5)</f>
        <v>0.04</v>
      </c>
      <c r="Q4556" s="46" t="b">
        <f>EXACT(Table2[[#This Row],[rate]],Table2[[#This Row],[Check]])</f>
        <v>1</v>
      </c>
      <c r="R4556" s="46"/>
      <c r="S4556" s="46" t="str">
        <f>IF(Table2[[#This Row],[SRO]]="EOU",VLOOKUP(Table2[[#This Row],[BE]],[2]GD.List!$C$3:$N$5014,12,0),IF(Table2[[#This Row],[SRO]]="Local","Polyester Staple Fibre","SRO 492"))</f>
        <v>Textile Chemical</v>
      </c>
    </row>
    <row r="4557" spans="1:19" x14ac:dyDescent="0.25">
      <c r="A4557" s="120" t="s">
        <v>3229</v>
      </c>
      <c r="B4557" s="116" t="s">
        <v>3252</v>
      </c>
      <c r="C4557" s="165">
        <v>48000</v>
      </c>
      <c r="D4557" s="117">
        <v>5402.33</v>
      </c>
      <c r="E4557" s="147" t="s">
        <v>3257</v>
      </c>
      <c r="F4557" s="116" t="s">
        <v>3261</v>
      </c>
      <c r="G4557" s="471">
        <v>44874</v>
      </c>
      <c r="H4557" s="82">
        <v>22266634.149999999</v>
      </c>
      <c r="I4557" s="197">
        <v>1.0101</v>
      </c>
      <c r="J4557" s="15">
        <v>15732.82</v>
      </c>
      <c r="K4557" s="15">
        <v>15575.51</v>
      </c>
      <c r="L4557" s="15">
        <v>20079923</v>
      </c>
      <c r="M4557" s="66" t="str">
        <f>TEXT(Table2[[#This Row],[Gd.Dt]],"mmm-yy")</f>
        <v>Nov-22</v>
      </c>
      <c r="N4557" s="46" t="str">
        <f>MID(Table2[[#This Row],[BE]],6,2)</f>
        <v>IB</v>
      </c>
      <c r="O4557" s="46" t="str">
        <f>IF(Table2[[#This Row],[Type]]="IB","EOU",IF(Table2[[#This Row],[Type]]="MB","Local","492"))</f>
        <v>EOU</v>
      </c>
      <c r="P4557" s="46">
        <f>ROUND(Table2[[#This Row],[Cons]]/Table2[[#This Row],[Qty.]],5)</f>
        <v>1.0101</v>
      </c>
      <c r="Q4557" s="46" t="b">
        <f>EXACT(Table2[[#This Row],[rate]],Table2[[#This Row],[Check]])</f>
        <v>1</v>
      </c>
      <c r="R4557" s="46"/>
      <c r="S4557" s="46" t="str">
        <f>IF(Table2[[#This Row],[SRO]]="EOU",VLOOKUP(Table2[[#This Row],[BE]],[2]GD.List!$C$3:$N$5014,12,0),IF(Table2[[#This Row],[SRO]]="Local","Polyester Staple Fibre","SRO 492"))</f>
        <v>Polyester Yarn</v>
      </c>
    </row>
    <row r="4558" spans="1:19" x14ac:dyDescent="0.25">
      <c r="A4558" s="119" t="s">
        <v>3231</v>
      </c>
      <c r="B4558" s="116" t="s">
        <v>3251</v>
      </c>
      <c r="C4558" s="165">
        <v>25556</v>
      </c>
      <c r="D4558" s="117">
        <v>3906.9090000000001</v>
      </c>
      <c r="E4558" s="147" t="s">
        <v>3255</v>
      </c>
      <c r="F4558" s="116" t="s">
        <v>3256</v>
      </c>
      <c r="G4558" s="471">
        <v>44873</v>
      </c>
      <c r="H4558" s="82">
        <v>25862771.109999999</v>
      </c>
      <c r="I4558" s="197">
        <v>0.04</v>
      </c>
      <c r="J4558" s="15">
        <v>322.28000000000003</v>
      </c>
      <c r="K4558" s="15">
        <v>8057</v>
      </c>
      <c r="L4558" s="15">
        <v>594449.48</v>
      </c>
      <c r="M4558" s="66" t="str">
        <f>TEXT(Table2[[#This Row],[Gd.Dt]],"mmm-yy")</f>
        <v>Nov-22</v>
      </c>
      <c r="N4558" s="46" t="str">
        <f>MID(Table2[[#This Row],[BE]],6,2)</f>
        <v>IB</v>
      </c>
      <c r="O4558" s="46" t="str">
        <f>IF(Table2[[#This Row],[Type]]="IB","EOU",IF(Table2[[#This Row],[Type]]="MB","Local","492"))</f>
        <v>EOU</v>
      </c>
      <c r="P4558" s="46">
        <f>ROUND(Table2[[#This Row],[Cons]]/Table2[[#This Row],[Qty.]],5)</f>
        <v>0.04</v>
      </c>
      <c r="Q4558" s="46" t="b">
        <f>EXACT(Table2[[#This Row],[rate]],Table2[[#This Row],[Check]])</f>
        <v>1</v>
      </c>
      <c r="R4558" s="46"/>
      <c r="S4558" s="46" t="str">
        <f>IF(Table2[[#This Row],[SRO]]="EOU",VLOOKUP(Table2[[#This Row],[BE]],[2]GD.List!$C$3:$N$5014,12,0),IF(Table2[[#This Row],[SRO]]="Local","Polyester Staple Fibre","SRO 492"))</f>
        <v>Textile Chemical</v>
      </c>
    </row>
    <row r="4559" spans="1:19" x14ac:dyDescent="0.25">
      <c r="A4559" s="119" t="s">
        <v>3231</v>
      </c>
      <c r="B4559" s="116" t="s">
        <v>3254</v>
      </c>
      <c r="C4559" s="165">
        <v>32360</v>
      </c>
      <c r="D4559" s="117">
        <v>3906.9090000000001</v>
      </c>
      <c r="E4559" s="147" t="s">
        <v>3259</v>
      </c>
      <c r="F4559" s="116" t="s">
        <v>3262</v>
      </c>
      <c r="G4559" s="471">
        <v>44874</v>
      </c>
      <c r="H4559" s="82">
        <v>34718896.649999999</v>
      </c>
      <c r="I4559" s="197">
        <v>0.04</v>
      </c>
      <c r="J4559" s="15">
        <v>626.44000000000005</v>
      </c>
      <c r="K4559" s="15">
        <v>15661</v>
      </c>
      <c r="L4559" s="15">
        <v>1362299.83</v>
      </c>
      <c r="M4559" s="66" t="str">
        <f>TEXT(Table2[[#This Row],[Gd.Dt]],"mmm-yy")</f>
        <v>Nov-22</v>
      </c>
      <c r="N4559" s="46" t="str">
        <f>MID(Table2[[#This Row],[BE]],6,2)</f>
        <v>IB</v>
      </c>
      <c r="O4559" s="46" t="str">
        <f>IF(Table2[[#This Row],[Type]]="IB","EOU",IF(Table2[[#This Row],[Type]]="MB","Local","492"))</f>
        <v>EOU</v>
      </c>
      <c r="P4559" s="46">
        <f>ROUND(Table2[[#This Row],[Cons]]/Table2[[#This Row],[Qty.]],5)</f>
        <v>0.04</v>
      </c>
      <c r="Q4559" s="46" t="b">
        <f>EXACT(Table2[[#This Row],[rate]],Table2[[#This Row],[Check]])</f>
        <v>1</v>
      </c>
      <c r="R4559" s="46"/>
      <c r="S4559" s="46" t="str">
        <f>IF(Table2[[#This Row],[SRO]]="EOU",VLOOKUP(Table2[[#This Row],[BE]],[2]GD.List!$C$3:$N$5014,12,0),IF(Table2[[#This Row],[SRO]]="Local","Polyester Staple Fibre","SRO 492"))</f>
        <v>Textile Chemical</v>
      </c>
    </row>
    <row r="4560" spans="1:19" x14ac:dyDescent="0.25">
      <c r="A4560" s="120" t="s">
        <v>3231</v>
      </c>
      <c r="B4560" s="116" t="s">
        <v>3253</v>
      </c>
      <c r="C4560" s="165">
        <v>14723</v>
      </c>
      <c r="D4560" s="117">
        <v>3906.9090000000001</v>
      </c>
      <c r="E4560" s="147" t="s">
        <v>3258</v>
      </c>
      <c r="F4560" s="116" t="s">
        <v>3260</v>
      </c>
      <c r="G4560" s="471">
        <v>44874</v>
      </c>
      <c r="H4560" s="82">
        <v>27640509.579999998</v>
      </c>
      <c r="I4560" s="197">
        <v>0.04</v>
      </c>
      <c r="J4560" s="15">
        <v>385.08</v>
      </c>
      <c r="K4560" s="15">
        <v>9627</v>
      </c>
      <c r="L4560" s="15">
        <v>470910.13</v>
      </c>
      <c r="M4560" s="66" t="str">
        <f>TEXT(Table2[[#This Row],[Gd.Dt]],"mmm-yy")</f>
        <v>Nov-22</v>
      </c>
      <c r="N4560" s="46" t="str">
        <f>MID(Table2[[#This Row],[BE]],6,2)</f>
        <v>IB</v>
      </c>
      <c r="O4560" s="46" t="str">
        <f>IF(Table2[[#This Row],[Type]]="IB","EOU",IF(Table2[[#This Row],[Type]]="MB","Local","492"))</f>
        <v>EOU</v>
      </c>
      <c r="P4560" s="46">
        <f>ROUND(Table2[[#This Row],[Cons]]/Table2[[#This Row],[Qty.]],5)</f>
        <v>0.04</v>
      </c>
      <c r="Q4560" s="46" t="b">
        <f>EXACT(Table2[[#This Row],[rate]],Table2[[#This Row],[Check]])</f>
        <v>1</v>
      </c>
      <c r="R4560" s="46"/>
      <c r="S4560" s="46" t="str">
        <f>IF(Table2[[#This Row],[SRO]]="EOU",VLOOKUP(Table2[[#This Row],[BE]],[2]GD.List!$C$3:$N$5014,12,0),IF(Table2[[#This Row],[SRO]]="Local","Polyester Staple Fibre","SRO 492"))</f>
        <v>Textile Chemical</v>
      </c>
    </row>
    <row r="4561" spans="1:19" x14ac:dyDescent="0.25">
      <c r="A4561" s="119" t="s">
        <v>3232</v>
      </c>
      <c r="B4561" s="116" t="s">
        <v>3251</v>
      </c>
      <c r="C4561" s="165">
        <v>25556</v>
      </c>
      <c r="D4561" s="117">
        <v>3809.9189999999999</v>
      </c>
      <c r="E4561" s="147" t="s">
        <v>3255</v>
      </c>
      <c r="F4561" s="116" t="s">
        <v>3256</v>
      </c>
      <c r="G4561" s="471">
        <v>44873</v>
      </c>
      <c r="H4561" s="82">
        <v>25862771.109999999</v>
      </c>
      <c r="I4561" s="197">
        <v>0.04</v>
      </c>
      <c r="J4561" s="15">
        <v>322.28000000000003</v>
      </c>
      <c r="K4561" s="15">
        <v>8057</v>
      </c>
      <c r="L4561" s="15">
        <v>594449.48</v>
      </c>
      <c r="M4561" s="66" t="str">
        <f>TEXT(Table2[[#This Row],[Gd.Dt]],"mmm-yy")</f>
        <v>Nov-22</v>
      </c>
      <c r="N4561" s="46" t="str">
        <f>MID(Table2[[#This Row],[BE]],6,2)</f>
        <v>IB</v>
      </c>
      <c r="O4561" s="46" t="str">
        <f>IF(Table2[[#This Row],[Type]]="IB","EOU",IF(Table2[[#This Row],[Type]]="MB","Local","492"))</f>
        <v>EOU</v>
      </c>
      <c r="P4561" s="46">
        <f>ROUND(Table2[[#This Row],[Cons]]/Table2[[#This Row],[Qty.]],5)</f>
        <v>0.04</v>
      </c>
      <c r="Q4561" s="46" t="b">
        <f>EXACT(Table2[[#This Row],[rate]],Table2[[#This Row],[Check]])</f>
        <v>1</v>
      </c>
      <c r="R4561" s="46"/>
      <c r="S4561" s="46" t="str">
        <f>IF(Table2[[#This Row],[SRO]]="EOU",VLOOKUP(Table2[[#This Row],[BE]],[2]GD.List!$C$3:$N$5014,12,0),IF(Table2[[#This Row],[SRO]]="Local","Polyester Staple Fibre","SRO 492"))</f>
        <v>Textile Chemical</v>
      </c>
    </row>
    <row r="4562" spans="1:19" x14ac:dyDescent="0.25">
      <c r="A4562" s="119" t="s">
        <v>3232</v>
      </c>
      <c r="B4562" s="116" t="s">
        <v>3254</v>
      </c>
      <c r="C4562" s="165">
        <v>32360</v>
      </c>
      <c r="D4562" s="117">
        <v>3809.9189999999999</v>
      </c>
      <c r="E4562" s="147" t="s">
        <v>3259</v>
      </c>
      <c r="F4562" s="116" t="s">
        <v>3262</v>
      </c>
      <c r="G4562" s="471">
        <v>44874</v>
      </c>
      <c r="H4562" s="82">
        <v>34718896.649999999</v>
      </c>
      <c r="I4562" s="197">
        <v>0.04</v>
      </c>
      <c r="J4562" s="15">
        <v>626.44000000000005</v>
      </c>
      <c r="K4562" s="15">
        <v>15661</v>
      </c>
      <c r="L4562" s="15">
        <v>1362299.83</v>
      </c>
      <c r="M4562" s="66" t="str">
        <f>TEXT(Table2[[#This Row],[Gd.Dt]],"mmm-yy")</f>
        <v>Nov-22</v>
      </c>
      <c r="N4562" s="46" t="str">
        <f>MID(Table2[[#This Row],[BE]],6,2)</f>
        <v>IB</v>
      </c>
      <c r="O4562" s="46" t="str">
        <f>IF(Table2[[#This Row],[Type]]="IB","EOU",IF(Table2[[#This Row],[Type]]="MB","Local","492"))</f>
        <v>EOU</v>
      </c>
      <c r="P4562" s="46">
        <f>ROUND(Table2[[#This Row],[Cons]]/Table2[[#This Row],[Qty.]],5)</f>
        <v>0.04</v>
      </c>
      <c r="Q4562" s="46" t="b">
        <f>EXACT(Table2[[#This Row],[rate]],Table2[[#This Row],[Check]])</f>
        <v>1</v>
      </c>
      <c r="R4562" s="46"/>
      <c r="S4562" s="46" t="str">
        <f>IF(Table2[[#This Row],[SRO]]="EOU",VLOOKUP(Table2[[#This Row],[BE]],[2]GD.List!$C$3:$N$5014,12,0),IF(Table2[[#This Row],[SRO]]="Local","Polyester Staple Fibre","SRO 492"))</f>
        <v>Textile Chemical</v>
      </c>
    </row>
    <row r="4563" spans="1:19" x14ac:dyDescent="0.25">
      <c r="A4563" s="120" t="s">
        <v>3232</v>
      </c>
      <c r="B4563" s="116" t="s">
        <v>3253</v>
      </c>
      <c r="C4563" s="165">
        <v>14723</v>
      </c>
      <c r="D4563" s="117">
        <v>3809.9189999999999</v>
      </c>
      <c r="E4563" s="147" t="s">
        <v>3258</v>
      </c>
      <c r="F4563" s="116" t="s">
        <v>3260</v>
      </c>
      <c r="G4563" s="471">
        <v>44874</v>
      </c>
      <c r="H4563" s="82">
        <v>27640509.579999998</v>
      </c>
      <c r="I4563" s="197">
        <v>0.04</v>
      </c>
      <c r="J4563" s="15">
        <v>751.12</v>
      </c>
      <c r="K4563" s="15">
        <v>18778</v>
      </c>
      <c r="L4563" s="15">
        <v>1100976.8799999999</v>
      </c>
      <c r="M4563" s="66" t="str">
        <f>TEXT(Table2[[#This Row],[Gd.Dt]],"mmm-yy")</f>
        <v>Nov-22</v>
      </c>
      <c r="N4563" s="46" t="str">
        <f>MID(Table2[[#This Row],[BE]],6,2)</f>
        <v>IB</v>
      </c>
      <c r="O4563" s="46" t="str">
        <f>IF(Table2[[#This Row],[Type]]="IB","EOU",IF(Table2[[#This Row],[Type]]="MB","Local","492"))</f>
        <v>EOU</v>
      </c>
      <c r="P4563" s="46">
        <f>ROUND(Table2[[#This Row],[Cons]]/Table2[[#This Row],[Qty.]],5)</f>
        <v>0.04</v>
      </c>
      <c r="Q4563" s="46" t="b">
        <f>EXACT(Table2[[#This Row],[rate]],Table2[[#This Row],[Check]])</f>
        <v>1</v>
      </c>
      <c r="R4563" s="46"/>
      <c r="S4563" s="46" t="str">
        <f>IF(Table2[[#This Row],[SRO]]="EOU",VLOOKUP(Table2[[#This Row],[BE]],[2]GD.List!$C$3:$N$5014,12,0),IF(Table2[[#This Row],[SRO]]="Local","Polyester Staple Fibre","SRO 492"))</f>
        <v>Textile Chemical</v>
      </c>
    </row>
    <row r="4564" spans="1:19" x14ac:dyDescent="0.25">
      <c r="A4564" s="119" t="s">
        <v>3233</v>
      </c>
      <c r="B4564" s="116" t="s">
        <v>3251</v>
      </c>
      <c r="C4564" s="165">
        <v>25556</v>
      </c>
      <c r="D4564" s="117">
        <v>4810.29</v>
      </c>
      <c r="E4564" s="147" t="s">
        <v>3255</v>
      </c>
      <c r="F4564" s="116" t="s">
        <v>3256</v>
      </c>
      <c r="G4564" s="471">
        <v>44873</v>
      </c>
      <c r="H4564" s="82">
        <v>25862771.109999999</v>
      </c>
      <c r="I4564" s="197">
        <v>0.06</v>
      </c>
      <c r="J4564" s="15">
        <v>747.12</v>
      </c>
      <c r="K4564" s="15">
        <v>12452</v>
      </c>
      <c r="L4564" s="15">
        <v>1442649.4699999997</v>
      </c>
      <c r="M4564" s="66" t="str">
        <f>TEXT(Table2[[#This Row],[Gd.Dt]],"mmm-yy")</f>
        <v>Nov-22</v>
      </c>
      <c r="N4564" s="46" t="str">
        <f>MID(Table2[[#This Row],[BE]],6,2)</f>
        <v>IB</v>
      </c>
      <c r="O4564" s="46" t="str">
        <f>IF(Table2[[#This Row],[Type]]="IB","EOU",IF(Table2[[#This Row],[Type]]="MB","Local","492"))</f>
        <v>EOU</v>
      </c>
      <c r="P4564" s="46">
        <f>ROUND(Table2[[#This Row],[Cons]]/Table2[[#This Row],[Qty.]],5)</f>
        <v>0.06</v>
      </c>
      <c r="Q4564" s="46" t="b">
        <f>EXACT(Table2[[#This Row],[rate]],Table2[[#This Row],[Check]])</f>
        <v>1</v>
      </c>
      <c r="R4564" s="46"/>
      <c r="S4564" s="46" t="str">
        <f>IF(Table2[[#This Row],[SRO]]="EOU",VLOOKUP(Table2[[#This Row],[BE]],[2]GD.List!$C$3:$N$5014,12,0),IF(Table2[[#This Row],[SRO]]="Local","Polyester Staple Fibre","SRO 492"))</f>
        <v>Packing Material</v>
      </c>
    </row>
    <row r="4565" spans="1:19" x14ac:dyDescent="0.25">
      <c r="A4565" s="119" t="s">
        <v>3233</v>
      </c>
      <c r="B4565" s="116" t="s">
        <v>3254</v>
      </c>
      <c r="C4565" s="165">
        <v>32360</v>
      </c>
      <c r="D4565" s="117">
        <v>4810.29</v>
      </c>
      <c r="E4565" s="147" t="s">
        <v>3259</v>
      </c>
      <c r="F4565" s="116" t="s">
        <v>3262</v>
      </c>
      <c r="G4565" s="471">
        <v>44874</v>
      </c>
      <c r="H4565" s="82">
        <v>34718896.649999999</v>
      </c>
      <c r="I4565" s="197">
        <v>0.06</v>
      </c>
      <c r="J4565" s="15">
        <v>939.66</v>
      </c>
      <c r="K4565" s="15">
        <v>15661</v>
      </c>
      <c r="L4565" s="15">
        <v>2043449.73</v>
      </c>
      <c r="M4565" s="66" t="str">
        <f>TEXT(Table2[[#This Row],[Gd.Dt]],"mmm-yy")</f>
        <v>Nov-22</v>
      </c>
      <c r="N4565" s="46" t="str">
        <f>MID(Table2[[#This Row],[BE]],6,2)</f>
        <v>IB</v>
      </c>
      <c r="O4565" s="46" t="str">
        <f>IF(Table2[[#This Row],[Type]]="IB","EOU",IF(Table2[[#This Row],[Type]]="MB","Local","492"))</f>
        <v>EOU</v>
      </c>
      <c r="P4565" s="46">
        <f>ROUND(Table2[[#This Row],[Cons]]/Table2[[#This Row],[Qty.]],5)</f>
        <v>0.06</v>
      </c>
      <c r="Q4565" s="46" t="b">
        <f>EXACT(Table2[[#This Row],[rate]],Table2[[#This Row],[Check]])</f>
        <v>1</v>
      </c>
      <c r="R4565" s="46"/>
      <c r="S4565" s="46" t="str">
        <f>IF(Table2[[#This Row],[SRO]]="EOU",VLOOKUP(Table2[[#This Row],[BE]],[2]GD.List!$C$3:$N$5014,12,0),IF(Table2[[#This Row],[SRO]]="Local","Polyester Staple Fibre","SRO 492"))</f>
        <v>Packing Material</v>
      </c>
    </row>
    <row r="4566" spans="1:19" x14ac:dyDescent="0.25">
      <c r="A4566" s="119" t="s">
        <v>3233</v>
      </c>
      <c r="B4566" s="119" t="s">
        <v>3253</v>
      </c>
      <c r="C4566" s="170">
        <v>14723</v>
      </c>
      <c r="D4566" s="171">
        <v>4810.29</v>
      </c>
      <c r="E4566" s="27" t="s">
        <v>3258</v>
      </c>
      <c r="F4566" s="119" t="s">
        <v>3260</v>
      </c>
      <c r="G4566" s="28">
        <v>44874</v>
      </c>
      <c r="H4566" s="172">
        <v>27640509.579999998</v>
      </c>
      <c r="I4566" s="33">
        <v>0.06</v>
      </c>
      <c r="J4566" s="30">
        <v>1126.6799999999998</v>
      </c>
      <c r="K4566" s="30">
        <v>18778</v>
      </c>
      <c r="L4566" s="30">
        <v>1651465.3199999998</v>
      </c>
      <c r="M4566" s="67" t="str">
        <f>TEXT(Table2[[#This Row],[Gd.Dt]],"mmm-yy")</f>
        <v>Nov-22</v>
      </c>
      <c r="N4566" s="47" t="str">
        <f>MID(Table2[[#This Row],[BE]],6,2)</f>
        <v>IB</v>
      </c>
      <c r="O4566" s="47" t="str">
        <f>IF(Table2[[#This Row],[Type]]="IB","EOU",IF(Table2[[#This Row],[Type]]="MB","Local","492"))</f>
        <v>EOU</v>
      </c>
      <c r="P4566" s="47">
        <f>ROUND(Table2[[#This Row],[Cons]]/Table2[[#This Row],[Qty.]],5)</f>
        <v>0.06</v>
      </c>
      <c r="Q4566" s="47" t="b">
        <f>EXACT(Table2[[#This Row],[rate]],Table2[[#This Row],[Check]])</f>
        <v>1</v>
      </c>
      <c r="R4566" s="47"/>
      <c r="S4566" s="47" t="str">
        <f>IF(Table2[[#This Row],[SRO]]="EOU",VLOOKUP(Table2[[#This Row],[BE]],[2]GD.List!$C$3:$N$5014,12,0),IF(Table2[[#This Row],[SRO]]="Local","Polyester Staple Fibre","SRO 492"))</f>
        <v>Packing Material</v>
      </c>
    </row>
    <row r="4567" spans="1:19" x14ac:dyDescent="0.25">
      <c r="A4567" s="116" t="s">
        <v>2499</v>
      </c>
      <c r="B4567" s="116" t="s">
        <v>3263</v>
      </c>
      <c r="C4567" s="165">
        <v>6541</v>
      </c>
      <c r="D4567" s="117">
        <v>2701.12</v>
      </c>
      <c r="E4567" s="147" t="s">
        <v>3265</v>
      </c>
      <c r="F4567" s="116" t="s">
        <v>3267</v>
      </c>
      <c r="G4567" s="471">
        <v>44875</v>
      </c>
      <c r="H4567" s="82">
        <v>26989322</v>
      </c>
      <c r="I4567" s="197">
        <v>0.8</v>
      </c>
      <c r="J4567" s="15">
        <v>11357.6</v>
      </c>
      <c r="K4567" s="15">
        <v>14197</v>
      </c>
      <c r="L4567" s="15">
        <v>21917657.379999999</v>
      </c>
      <c r="M4567" s="66" t="str">
        <f>TEXT(Table2[[#This Row],[Gd.Dt]],"mmm-yy")</f>
        <v>Nov-22</v>
      </c>
      <c r="N4567" s="46" t="str">
        <f>MID(Table2[[#This Row],[BE]],6,2)</f>
        <v>IB</v>
      </c>
      <c r="O4567" s="46" t="str">
        <f>IF(Table2[[#This Row],[Type]]="IB","EOU",IF(Table2[[#This Row],[Type]]="MB","Local","492"))</f>
        <v>EOU</v>
      </c>
      <c r="P4567" s="46">
        <f>ROUND(Table2[[#This Row],[Cons]]/Table2[[#This Row],[Qty.]],5)</f>
        <v>0.8</v>
      </c>
      <c r="Q4567" s="46" t="b">
        <f>EXACT(Table2[[#This Row],[rate]],Table2[[#This Row],[Check]])</f>
        <v>1</v>
      </c>
      <c r="R4567" s="46"/>
      <c r="S4567" s="46" t="str">
        <f>IF(Table2[[#This Row],[SRO]]="EOU",VLOOKUP(Table2[[#This Row],[BE]],[2]GD.List!$C$3:$N$5014,12,0),IF(Table2[[#This Row],[SRO]]="Local","Polyester Staple Fibre","SRO 492"))</f>
        <v>Textile Coal</v>
      </c>
    </row>
    <row r="4568" spans="1:19" x14ac:dyDescent="0.25">
      <c r="A4568" s="120" t="s">
        <v>2499</v>
      </c>
      <c r="B4568" s="116" t="s">
        <v>3264</v>
      </c>
      <c r="C4568" s="165">
        <v>96219</v>
      </c>
      <c r="D4568" s="117">
        <v>2701.12</v>
      </c>
      <c r="E4568" s="147" t="s">
        <v>3266</v>
      </c>
      <c r="F4568" s="116" t="s">
        <v>3268</v>
      </c>
      <c r="G4568" s="471">
        <v>44876</v>
      </c>
      <c r="H4568" s="82">
        <v>80086946</v>
      </c>
      <c r="I4568" s="197">
        <v>0.8</v>
      </c>
      <c r="J4568" s="15">
        <v>27750.400000000001</v>
      </c>
      <c r="K4568" s="15">
        <v>34688</v>
      </c>
      <c r="L4568" s="15">
        <v>64064042.019999996</v>
      </c>
      <c r="M4568" s="66" t="str">
        <f>TEXT(Table2[[#This Row],[Gd.Dt]],"mmm-yy")</f>
        <v>Nov-22</v>
      </c>
      <c r="N4568" s="46" t="str">
        <f>MID(Table2[[#This Row],[BE]],6,2)</f>
        <v>IB</v>
      </c>
      <c r="O4568" s="46" t="str">
        <f>IF(Table2[[#This Row],[Type]]="IB","EOU",IF(Table2[[#This Row],[Type]]="MB","Local","492"))</f>
        <v>EOU</v>
      </c>
      <c r="P4568" s="46">
        <f>ROUND(Table2[[#This Row],[Cons]]/Table2[[#This Row],[Qty.]],5)</f>
        <v>0.8</v>
      </c>
      <c r="Q4568" s="46" t="b">
        <f>EXACT(Table2[[#This Row],[rate]],Table2[[#This Row],[Check]])</f>
        <v>1</v>
      </c>
      <c r="R4568" s="46"/>
      <c r="S4568" s="46" t="str">
        <f>IF(Table2[[#This Row],[SRO]]="EOU",VLOOKUP(Table2[[#This Row],[BE]],[2]GD.List!$C$3:$N$5014,12,0),IF(Table2[[#This Row],[SRO]]="Local","Polyester Staple Fibre","SRO 492"))</f>
        <v>Textile Coal</v>
      </c>
    </row>
    <row r="4569" spans="1:19" x14ac:dyDescent="0.25">
      <c r="A4569" s="119" t="s">
        <v>3018</v>
      </c>
      <c r="B4569" s="116" t="s">
        <v>3263</v>
      </c>
      <c r="C4569" s="165">
        <v>6541</v>
      </c>
      <c r="D4569" s="117">
        <v>2847</v>
      </c>
      <c r="E4569" s="147" t="s">
        <v>3265</v>
      </c>
      <c r="F4569" s="116" t="s">
        <v>3267</v>
      </c>
      <c r="G4569" s="471">
        <v>44875</v>
      </c>
      <c r="H4569" s="82">
        <v>26989322</v>
      </c>
      <c r="I4569" s="197">
        <v>0.03</v>
      </c>
      <c r="J4569" s="15">
        <v>425.91</v>
      </c>
      <c r="K4569" s="15">
        <v>14197</v>
      </c>
      <c r="L4569" s="15">
        <v>821912.14999999991</v>
      </c>
      <c r="M4569" s="66" t="str">
        <f>TEXT(Table2[[#This Row],[Gd.Dt]],"mmm-yy")</f>
        <v>Nov-22</v>
      </c>
      <c r="N4569" s="46" t="str">
        <f>MID(Table2[[#This Row],[BE]],6,2)</f>
        <v>IB</v>
      </c>
      <c r="O4569" s="46" t="str">
        <f>IF(Table2[[#This Row],[Type]]="IB","EOU",IF(Table2[[#This Row],[Type]]="MB","Local","492"))</f>
        <v>EOU</v>
      </c>
      <c r="P4569" s="46">
        <f>ROUND(Table2[[#This Row],[Cons]]/Table2[[#This Row],[Qty.]],5)</f>
        <v>0.03</v>
      </c>
      <c r="Q4569" s="46" t="b">
        <f>EXACT(Table2[[#This Row],[rate]],Table2[[#This Row],[Check]])</f>
        <v>1</v>
      </c>
      <c r="R4569" s="46"/>
      <c r="S4569" s="46" t="str">
        <f>IF(Table2[[#This Row],[SRO]]="EOU",VLOOKUP(Table2[[#This Row],[BE]],[2]GD.List!$C$3:$N$5014,12,0),IF(Table2[[#This Row],[SRO]]="Local","Polyester Staple Fibre","SRO 492"))</f>
        <v>Textile Chemical</v>
      </c>
    </row>
    <row r="4570" spans="1:19" x14ac:dyDescent="0.25">
      <c r="A4570" s="120" t="s">
        <v>3018</v>
      </c>
      <c r="B4570" s="116" t="s">
        <v>3264</v>
      </c>
      <c r="C4570" s="165">
        <v>96219</v>
      </c>
      <c r="D4570" s="117">
        <v>2847</v>
      </c>
      <c r="E4570" s="147" t="s">
        <v>3266</v>
      </c>
      <c r="F4570" s="116" t="s">
        <v>3268</v>
      </c>
      <c r="G4570" s="471">
        <v>44876</v>
      </c>
      <c r="H4570" s="82">
        <v>80086946</v>
      </c>
      <c r="I4570" s="197">
        <v>0.03</v>
      </c>
      <c r="J4570" s="15">
        <v>1040.6400000000001</v>
      </c>
      <c r="K4570" s="15">
        <v>34688</v>
      </c>
      <c r="L4570" s="15">
        <v>2402401.58</v>
      </c>
      <c r="M4570" s="66" t="str">
        <f>TEXT(Table2[[#This Row],[Gd.Dt]],"mmm-yy")</f>
        <v>Nov-22</v>
      </c>
      <c r="N4570" s="46" t="str">
        <f>MID(Table2[[#This Row],[BE]],6,2)</f>
        <v>IB</v>
      </c>
      <c r="O4570" s="46" t="str">
        <f>IF(Table2[[#This Row],[Type]]="IB","EOU",IF(Table2[[#This Row],[Type]]="MB","Local","492"))</f>
        <v>EOU</v>
      </c>
      <c r="P4570" s="46">
        <f>ROUND(Table2[[#This Row],[Cons]]/Table2[[#This Row],[Qty.]],5)</f>
        <v>0.03</v>
      </c>
      <c r="Q4570" s="46" t="b">
        <f>EXACT(Table2[[#This Row],[rate]],Table2[[#This Row],[Check]])</f>
        <v>1</v>
      </c>
      <c r="R4570" s="46"/>
      <c r="S4570" s="46" t="str">
        <f>IF(Table2[[#This Row],[SRO]]="EOU",VLOOKUP(Table2[[#This Row],[BE]],[2]GD.List!$C$3:$N$5014,12,0),IF(Table2[[#This Row],[SRO]]="Local","Polyester Staple Fibre","SRO 492"))</f>
        <v>Textile Chemical</v>
      </c>
    </row>
    <row r="4571" spans="1:19" x14ac:dyDescent="0.25">
      <c r="A4571" s="119" t="s">
        <v>3058</v>
      </c>
      <c r="B4571" s="116" t="s">
        <v>3263</v>
      </c>
      <c r="C4571" s="165">
        <v>6541</v>
      </c>
      <c r="D4571" s="117">
        <v>2915.11</v>
      </c>
      <c r="E4571" s="147" t="s">
        <v>3265</v>
      </c>
      <c r="F4571" s="116" t="s">
        <v>3267</v>
      </c>
      <c r="G4571" s="471">
        <v>44875</v>
      </c>
      <c r="H4571" s="82">
        <v>26989322</v>
      </c>
      <c r="I4571" s="197">
        <v>0.04</v>
      </c>
      <c r="J4571" s="15">
        <v>567.88</v>
      </c>
      <c r="K4571" s="15">
        <v>14197</v>
      </c>
      <c r="L4571" s="15">
        <v>1095882.8600000001</v>
      </c>
      <c r="M4571" s="66" t="str">
        <f>TEXT(Table2[[#This Row],[Gd.Dt]],"mmm-yy")</f>
        <v>Nov-22</v>
      </c>
      <c r="N4571" s="46" t="str">
        <f>MID(Table2[[#This Row],[BE]],6,2)</f>
        <v>IB</v>
      </c>
      <c r="O4571" s="46" t="str">
        <f>IF(Table2[[#This Row],[Type]]="IB","EOU",IF(Table2[[#This Row],[Type]]="MB","Local","492"))</f>
        <v>EOU</v>
      </c>
      <c r="P4571" s="46">
        <f>ROUND(Table2[[#This Row],[Cons]]/Table2[[#This Row],[Qty.]],5)</f>
        <v>0.04</v>
      </c>
      <c r="Q4571" s="46" t="b">
        <f>EXACT(Table2[[#This Row],[rate]],Table2[[#This Row],[Check]])</f>
        <v>1</v>
      </c>
      <c r="R4571" s="46"/>
      <c r="S4571" s="46" t="str">
        <f>IF(Table2[[#This Row],[SRO]]="EOU",VLOOKUP(Table2[[#This Row],[BE]],[2]GD.List!$C$3:$N$5014,12,0),IF(Table2[[#This Row],[SRO]]="Local","Polyester Staple Fibre","SRO 492"))</f>
        <v>Textile Chemical</v>
      </c>
    </row>
    <row r="4572" spans="1:19" x14ac:dyDescent="0.25">
      <c r="A4572" s="120" t="s">
        <v>3058</v>
      </c>
      <c r="B4572" s="116" t="s">
        <v>3264</v>
      </c>
      <c r="C4572" s="165">
        <v>96219</v>
      </c>
      <c r="D4572" s="117">
        <v>2915.11</v>
      </c>
      <c r="E4572" s="147" t="s">
        <v>3266</v>
      </c>
      <c r="F4572" s="116" t="s">
        <v>3268</v>
      </c>
      <c r="G4572" s="471">
        <v>44876</v>
      </c>
      <c r="H4572" s="82">
        <v>80086946</v>
      </c>
      <c r="I4572" s="197">
        <v>0.04</v>
      </c>
      <c r="J4572" s="15">
        <v>1387.52</v>
      </c>
      <c r="K4572" s="15">
        <v>34688</v>
      </c>
      <c r="L4572" s="15">
        <v>3203202.1</v>
      </c>
      <c r="M4572" s="66" t="str">
        <f>TEXT(Table2[[#This Row],[Gd.Dt]],"mmm-yy")</f>
        <v>Nov-22</v>
      </c>
      <c r="N4572" s="46" t="str">
        <f>MID(Table2[[#This Row],[BE]],6,2)</f>
        <v>IB</v>
      </c>
      <c r="O4572" s="46" t="str">
        <f>IF(Table2[[#This Row],[Type]]="IB","EOU",IF(Table2[[#This Row],[Type]]="MB","Local","492"))</f>
        <v>EOU</v>
      </c>
      <c r="P4572" s="46">
        <f>ROUND(Table2[[#This Row],[Cons]]/Table2[[#This Row],[Qty.]],5)</f>
        <v>0.04</v>
      </c>
      <c r="Q4572" s="46" t="b">
        <f>EXACT(Table2[[#This Row],[rate]],Table2[[#This Row],[Check]])</f>
        <v>1</v>
      </c>
      <c r="R4572" s="46"/>
      <c r="S4572" s="46" t="str">
        <f>IF(Table2[[#This Row],[SRO]]="EOU",VLOOKUP(Table2[[#This Row],[BE]],[2]GD.List!$C$3:$N$5014,12,0),IF(Table2[[#This Row],[SRO]]="Local","Polyester Staple Fibre","SRO 492"))</f>
        <v>Textile Chemical</v>
      </c>
    </row>
    <row r="4573" spans="1:19" x14ac:dyDescent="0.25">
      <c r="A4573" s="120" t="s">
        <v>3069</v>
      </c>
      <c r="B4573" s="116" t="s">
        <v>3263</v>
      </c>
      <c r="C4573" s="165">
        <v>6541</v>
      </c>
      <c r="D4573" s="117">
        <v>5807.9</v>
      </c>
      <c r="E4573" s="147" t="s">
        <v>3265</v>
      </c>
      <c r="F4573" s="116" t="s">
        <v>3267</v>
      </c>
      <c r="G4573" s="471">
        <v>44875</v>
      </c>
      <c r="H4573" s="82">
        <v>26989322</v>
      </c>
      <c r="I4573" s="197">
        <v>0.1</v>
      </c>
      <c r="J4573" s="15">
        <v>7.2</v>
      </c>
      <c r="K4573" s="15">
        <v>72</v>
      </c>
      <c r="L4573" s="15">
        <v>210377</v>
      </c>
      <c r="M4573" s="66" t="str">
        <f>TEXT(Table2[[#This Row],[Gd.Dt]],"mmm-yy")</f>
        <v>Nov-22</v>
      </c>
      <c r="N4573" s="46" t="str">
        <f>MID(Table2[[#This Row],[BE]],6,2)</f>
        <v>IB</v>
      </c>
      <c r="O4573" s="46" t="str">
        <f>IF(Table2[[#This Row],[Type]]="IB","EOU",IF(Table2[[#This Row],[Type]]="MB","Local","492"))</f>
        <v>EOU</v>
      </c>
      <c r="P4573" s="46">
        <f>ROUND(Table2[[#This Row],[Cons]]/Table2[[#This Row],[Qty.]],5)</f>
        <v>0.1</v>
      </c>
      <c r="Q4573" s="46" t="b">
        <f>EXACT(Table2[[#This Row],[rate]],Table2[[#This Row],[Check]])</f>
        <v>1</v>
      </c>
      <c r="R4573" s="46"/>
      <c r="S4573" s="46" t="str">
        <f>IF(Table2[[#This Row],[SRO]]="EOU",VLOOKUP(Table2[[#This Row],[BE]],[2]GD.List!$C$3:$N$5014,12,0),IF(Table2[[#This Row],[SRO]]="Local","Polyester Staple Fibre","SRO 492"))</f>
        <v>Packing Material</v>
      </c>
    </row>
    <row r="4574" spans="1:19" x14ac:dyDescent="0.25">
      <c r="A4574" s="119" t="s">
        <v>3084</v>
      </c>
      <c r="B4574" s="116" t="s">
        <v>3263</v>
      </c>
      <c r="C4574" s="165">
        <v>6541</v>
      </c>
      <c r="D4574" s="117">
        <v>2832.1089999999999</v>
      </c>
      <c r="E4574" s="147" t="s">
        <v>3265</v>
      </c>
      <c r="F4574" s="116" t="s">
        <v>3267</v>
      </c>
      <c r="G4574" s="471">
        <v>44875</v>
      </c>
      <c r="H4574" s="82">
        <v>26989322</v>
      </c>
      <c r="I4574" s="197">
        <v>0.04</v>
      </c>
      <c r="J4574" s="15">
        <v>12</v>
      </c>
      <c r="K4574" s="15">
        <v>300</v>
      </c>
      <c r="L4574" s="15">
        <v>41159.599999999999</v>
      </c>
      <c r="M4574" s="66" t="str">
        <f>TEXT(Table2[[#This Row],[Gd.Dt]],"mmm-yy")</f>
        <v>Nov-22</v>
      </c>
      <c r="N4574" s="46" t="str">
        <f>MID(Table2[[#This Row],[BE]],6,2)</f>
        <v>IB</v>
      </c>
      <c r="O4574" s="46" t="str">
        <f>IF(Table2[[#This Row],[Type]]="IB","EOU",IF(Table2[[#This Row],[Type]]="MB","Local","492"))</f>
        <v>EOU</v>
      </c>
      <c r="P4574" s="46">
        <f>ROUND(Table2[[#This Row],[Cons]]/Table2[[#This Row],[Qty.]],5)</f>
        <v>0.04</v>
      </c>
      <c r="Q4574" s="46" t="b">
        <f>EXACT(Table2[[#This Row],[rate]],Table2[[#This Row],[Check]])</f>
        <v>1</v>
      </c>
      <c r="R4574" s="46"/>
      <c r="S4574" s="46" t="str">
        <f>IF(Table2[[#This Row],[SRO]]="EOU",VLOOKUP(Table2[[#This Row],[BE]],[2]GD.List!$C$3:$N$5014,12,0),IF(Table2[[#This Row],[SRO]]="Local","Polyester Staple Fibre","SRO 492"))</f>
        <v>Textile Chemical</v>
      </c>
    </row>
    <row r="4575" spans="1:19" x14ac:dyDescent="0.25">
      <c r="A4575" s="120" t="s">
        <v>3084</v>
      </c>
      <c r="B4575" s="116" t="s">
        <v>3264</v>
      </c>
      <c r="C4575" s="165">
        <v>96219</v>
      </c>
      <c r="D4575" s="117">
        <v>2832.1089999999999</v>
      </c>
      <c r="E4575" s="147" t="s">
        <v>3266</v>
      </c>
      <c r="F4575" s="116" t="s">
        <v>3268</v>
      </c>
      <c r="G4575" s="471">
        <v>44876</v>
      </c>
      <c r="H4575" s="82">
        <v>80086946</v>
      </c>
      <c r="I4575" s="197">
        <v>0.04</v>
      </c>
      <c r="J4575" s="15">
        <v>351.8</v>
      </c>
      <c r="K4575" s="15">
        <v>8795</v>
      </c>
      <c r="L4575" s="15">
        <v>528434.97</v>
      </c>
      <c r="M4575" s="66" t="str">
        <f>TEXT(Table2[[#This Row],[Gd.Dt]],"mmm-yy")</f>
        <v>Nov-22</v>
      </c>
      <c r="N4575" s="46" t="str">
        <f>MID(Table2[[#This Row],[BE]],6,2)</f>
        <v>IB</v>
      </c>
      <c r="O4575" s="46" t="str">
        <f>IF(Table2[[#This Row],[Type]]="IB","EOU",IF(Table2[[#This Row],[Type]]="MB","Local","492"))</f>
        <v>EOU</v>
      </c>
      <c r="P4575" s="46">
        <f>ROUND(Table2[[#This Row],[Cons]]/Table2[[#This Row],[Qty.]],5)</f>
        <v>0.04</v>
      </c>
      <c r="Q4575" s="46" t="b">
        <f>EXACT(Table2[[#This Row],[rate]],Table2[[#This Row],[Check]])</f>
        <v>1</v>
      </c>
      <c r="R4575" s="46"/>
      <c r="S4575" s="46" t="str">
        <f>IF(Table2[[#This Row],[SRO]]="EOU",VLOOKUP(Table2[[#This Row],[BE]],[2]GD.List!$C$3:$N$5014,12,0),IF(Table2[[#This Row],[SRO]]="Local","Polyester Staple Fibre","SRO 492"))</f>
        <v>Textile Chemical</v>
      </c>
    </row>
    <row r="4576" spans="1:19" x14ac:dyDescent="0.25">
      <c r="A4576" s="120" t="s">
        <v>3231</v>
      </c>
      <c r="B4576" s="116" t="s">
        <v>3264</v>
      </c>
      <c r="C4576" s="165">
        <v>96219</v>
      </c>
      <c r="D4576" s="117">
        <v>3906.9090000000001</v>
      </c>
      <c r="E4576" s="147" t="s">
        <v>3266</v>
      </c>
      <c r="F4576" s="116" t="s">
        <v>3268</v>
      </c>
      <c r="G4576" s="471">
        <v>44876</v>
      </c>
      <c r="H4576" s="82">
        <v>80086946</v>
      </c>
      <c r="I4576" s="197">
        <v>0.04</v>
      </c>
      <c r="J4576" s="15">
        <v>1387.52</v>
      </c>
      <c r="K4576" s="15">
        <v>34688</v>
      </c>
      <c r="L4576" s="15">
        <v>3203202.1</v>
      </c>
      <c r="M4576" s="66" t="str">
        <f>TEXT(Table2[[#This Row],[Gd.Dt]],"mmm-yy")</f>
        <v>Nov-22</v>
      </c>
      <c r="N4576" s="46" t="str">
        <f>MID(Table2[[#This Row],[BE]],6,2)</f>
        <v>IB</v>
      </c>
      <c r="O4576" s="46" t="str">
        <f>IF(Table2[[#This Row],[Type]]="IB","EOU",IF(Table2[[#This Row],[Type]]="MB","Local","492"))</f>
        <v>EOU</v>
      </c>
      <c r="P4576" s="46">
        <f>ROUND(Table2[[#This Row],[Cons]]/Table2[[#This Row],[Qty.]],5)</f>
        <v>0.04</v>
      </c>
      <c r="Q4576" s="46" t="b">
        <f>EXACT(Table2[[#This Row],[rate]],Table2[[#This Row],[Check]])</f>
        <v>1</v>
      </c>
      <c r="R4576" s="46"/>
      <c r="S4576" s="46" t="str">
        <f>IF(Table2[[#This Row],[SRO]]="EOU",VLOOKUP(Table2[[#This Row],[BE]],[2]GD.List!$C$3:$N$5014,12,0),IF(Table2[[#This Row],[SRO]]="Local","Polyester Staple Fibre","SRO 492"))</f>
        <v>Textile Chemical</v>
      </c>
    </row>
    <row r="4577" spans="1:19" x14ac:dyDescent="0.25">
      <c r="A4577" s="120" t="s">
        <v>3232</v>
      </c>
      <c r="B4577" s="116" t="s">
        <v>3264</v>
      </c>
      <c r="C4577" s="165">
        <v>96219</v>
      </c>
      <c r="D4577" s="117">
        <v>3809.9189999999999</v>
      </c>
      <c r="E4577" s="147" t="s">
        <v>3266</v>
      </c>
      <c r="F4577" s="116" t="s">
        <v>3268</v>
      </c>
      <c r="G4577" s="471">
        <v>44876</v>
      </c>
      <c r="H4577" s="82">
        <v>80086946</v>
      </c>
      <c r="I4577" s="197">
        <v>0.04</v>
      </c>
      <c r="J4577" s="15">
        <v>1387.52</v>
      </c>
      <c r="K4577" s="15">
        <v>34688</v>
      </c>
      <c r="L4577" s="15">
        <v>3203202.1</v>
      </c>
      <c r="M4577" s="66" t="str">
        <f>TEXT(Table2[[#This Row],[Gd.Dt]],"mmm-yy")</f>
        <v>Nov-22</v>
      </c>
      <c r="N4577" s="46" t="str">
        <f>MID(Table2[[#This Row],[BE]],6,2)</f>
        <v>IB</v>
      </c>
      <c r="O4577" s="46" t="str">
        <f>IF(Table2[[#This Row],[Type]]="IB","EOU",IF(Table2[[#This Row],[Type]]="MB","Local","492"))</f>
        <v>EOU</v>
      </c>
      <c r="P4577" s="46">
        <f>ROUND(Table2[[#This Row],[Cons]]/Table2[[#This Row],[Qty.]],5)</f>
        <v>0.04</v>
      </c>
      <c r="Q4577" s="46" t="b">
        <f>EXACT(Table2[[#This Row],[rate]],Table2[[#This Row],[Check]])</f>
        <v>1</v>
      </c>
      <c r="R4577" s="46"/>
      <c r="S4577" s="46" t="str">
        <f>IF(Table2[[#This Row],[SRO]]="EOU",VLOOKUP(Table2[[#This Row],[BE]],[2]GD.List!$C$3:$N$5014,12,0),IF(Table2[[#This Row],[SRO]]="Local","Polyester Staple Fibre","SRO 492"))</f>
        <v>Textile Chemical</v>
      </c>
    </row>
    <row r="4578" spans="1:19" x14ac:dyDescent="0.25">
      <c r="A4578" s="119" t="s">
        <v>3233</v>
      </c>
      <c r="B4578" s="119" t="s">
        <v>3264</v>
      </c>
      <c r="C4578" s="170">
        <v>96219</v>
      </c>
      <c r="D4578" s="171">
        <v>4810.29</v>
      </c>
      <c r="E4578" s="27" t="s">
        <v>3266</v>
      </c>
      <c r="F4578" s="119" t="s">
        <v>3268</v>
      </c>
      <c r="G4578" s="28">
        <v>44876</v>
      </c>
      <c r="H4578" s="172">
        <v>80086946</v>
      </c>
      <c r="I4578" s="33">
        <v>0.06</v>
      </c>
      <c r="J4578" s="30">
        <v>1603.8600000000001</v>
      </c>
      <c r="K4578" s="30">
        <v>26731</v>
      </c>
      <c r="L4578" s="30">
        <v>3482461.13</v>
      </c>
      <c r="M4578" s="67" t="str">
        <f>TEXT(Table2[[#This Row],[Gd.Dt]],"mmm-yy")</f>
        <v>Nov-22</v>
      </c>
      <c r="N4578" s="47" t="str">
        <f>MID(Table2[[#This Row],[BE]],6,2)</f>
        <v>IB</v>
      </c>
      <c r="O4578" s="47" t="str">
        <f>IF(Table2[[#This Row],[Type]]="IB","EOU",IF(Table2[[#This Row],[Type]]="MB","Local","492"))</f>
        <v>EOU</v>
      </c>
      <c r="P4578" s="47">
        <f>ROUND(Table2[[#This Row],[Cons]]/Table2[[#This Row],[Qty.]],5)</f>
        <v>0.06</v>
      </c>
      <c r="Q4578" s="47" t="b">
        <f>EXACT(Table2[[#This Row],[rate]],Table2[[#This Row],[Check]])</f>
        <v>1</v>
      </c>
      <c r="R4578" s="47"/>
      <c r="S4578" s="47" t="str">
        <f>IF(Table2[[#This Row],[SRO]]="EOU",VLOOKUP(Table2[[#This Row],[BE]],[2]GD.List!$C$3:$N$5014,12,0),IF(Table2[[#This Row],[SRO]]="Local","Polyester Staple Fibre","SRO 492"))</f>
        <v>Packing Material</v>
      </c>
    </row>
    <row r="4579" spans="1:19" x14ac:dyDescent="0.25">
      <c r="A4579" s="582" t="s">
        <v>1477</v>
      </c>
      <c r="B4579" s="582" t="s">
        <v>3270</v>
      </c>
      <c r="C4579" s="577">
        <v>20160</v>
      </c>
      <c r="D4579" s="583">
        <v>2513.1</v>
      </c>
      <c r="E4579" s="147" t="s">
        <v>3275</v>
      </c>
      <c r="F4579" s="582" t="s">
        <v>3284</v>
      </c>
      <c r="G4579" s="471">
        <v>44877</v>
      </c>
      <c r="H4579" s="584">
        <v>29674927.16</v>
      </c>
      <c r="I4579" s="197">
        <v>0.04</v>
      </c>
      <c r="J4579" s="578">
        <v>543.1</v>
      </c>
      <c r="K4579" s="578">
        <v>13577.55</v>
      </c>
      <c r="L4579" s="578">
        <v>282498.12</v>
      </c>
      <c r="M4579" s="579" t="str">
        <f>TEXT(Table2[[#This Row],[Gd.Dt]],"mmm-yy")</f>
        <v>Nov-22</v>
      </c>
      <c r="N4579" s="46" t="str">
        <f>MID(Table2[[#This Row],[BE]],6,2)</f>
        <v>IB</v>
      </c>
      <c r="O4579" s="46" t="str">
        <f>IF(Table2[[#This Row],[Type]]="IB","EOU",IF(Table2[[#This Row],[Type]]="MB","Local","492"))</f>
        <v>EOU</v>
      </c>
      <c r="P4579" s="46">
        <f>ROUND(Table2[[#This Row],[Cons]]/Table2[[#This Row],[Qty.]],5)</f>
        <v>0.04</v>
      </c>
      <c r="Q4579" s="46" t="b">
        <f>EXACT(Table2[[#This Row],[rate]],Table2[[#This Row],[Check]])</f>
        <v>1</v>
      </c>
      <c r="R4579" s="46"/>
      <c r="S4579" s="46" t="str">
        <f>IF(Table2[[#This Row],[SRO]]="EOU",VLOOKUP(Table2[[#This Row],[BE]],[2]GD.List!$C$3:$N$5014,12,0),IF(Table2[[#This Row],[SRO]]="Local","Polyester Staple Fibre","SRO 492"))</f>
        <v>Textile Chemical</v>
      </c>
    </row>
    <row r="4580" spans="1:19" x14ac:dyDescent="0.25">
      <c r="A4580" s="582" t="s">
        <v>1477</v>
      </c>
      <c r="B4580" s="582" t="s">
        <v>3272</v>
      </c>
      <c r="C4580" s="577">
        <v>20160</v>
      </c>
      <c r="D4580" s="583">
        <v>2513.1</v>
      </c>
      <c r="E4580" s="147" t="s">
        <v>3280</v>
      </c>
      <c r="F4580" s="582" t="s">
        <v>3285</v>
      </c>
      <c r="G4580" s="471">
        <v>44877</v>
      </c>
      <c r="H4580" s="584">
        <v>29674927.16</v>
      </c>
      <c r="I4580" s="197">
        <v>0.04</v>
      </c>
      <c r="J4580" s="578">
        <v>543.1</v>
      </c>
      <c r="K4580" s="578">
        <v>13577.55</v>
      </c>
      <c r="L4580" s="578">
        <v>282499.61</v>
      </c>
      <c r="M4580" s="579" t="str">
        <f>TEXT(Table2[[#This Row],[Gd.Dt]],"mmm-yy")</f>
        <v>Nov-22</v>
      </c>
      <c r="N4580" s="46" t="str">
        <f>MID(Table2[[#This Row],[BE]],6,2)</f>
        <v>IB</v>
      </c>
      <c r="O4580" s="46" t="str">
        <f>IF(Table2[[#This Row],[Type]]="IB","EOU",IF(Table2[[#This Row],[Type]]="MB","Local","492"))</f>
        <v>EOU</v>
      </c>
      <c r="P4580" s="46">
        <f>ROUND(Table2[[#This Row],[Cons]]/Table2[[#This Row],[Qty.]],5)</f>
        <v>0.04</v>
      </c>
      <c r="Q4580" s="46" t="b">
        <f>EXACT(Table2[[#This Row],[rate]],Table2[[#This Row],[Check]])</f>
        <v>1</v>
      </c>
      <c r="R4580" s="46"/>
      <c r="S4580" s="46" t="str">
        <f>IF(Table2[[#This Row],[SRO]]="EOU",VLOOKUP(Table2[[#This Row],[BE]],[2]GD.List!$C$3:$N$5014,12,0),IF(Table2[[#This Row],[SRO]]="Local","Polyester Staple Fibre","SRO 492"))</f>
        <v>Textile Chemical</v>
      </c>
    </row>
    <row r="4581" spans="1:19" x14ac:dyDescent="0.25">
      <c r="A4581" s="585" t="s">
        <v>1477</v>
      </c>
      <c r="B4581" s="582" t="s">
        <v>3271</v>
      </c>
      <c r="C4581" s="577">
        <v>6704</v>
      </c>
      <c r="D4581" s="583">
        <v>2513.1</v>
      </c>
      <c r="E4581" s="147" t="s">
        <v>3279</v>
      </c>
      <c r="F4581" s="582" t="s">
        <v>3286</v>
      </c>
      <c r="G4581" s="471">
        <v>44877</v>
      </c>
      <c r="H4581" s="584">
        <v>9868106.8100000005</v>
      </c>
      <c r="I4581" s="197">
        <v>0.04</v>
      </c>
      <c r="J4581" s="578">
        <v>177.88</v>
      </c>
      <c r="K4581" s="578">
        <v>4446.9399999999996</v>
      </c>
      <c r="L4581" s="578">
        <v>93743.86</v>
      </c>
      <c r="M4581" s="579" t="str">
        <f>TEXT(Table2[[#This Row],[Gd.Dt]],"mmm-yy")</f>
        <v>Nov-22</v>
      </c>
      <c r="N4581" s="46" t="str">
        <f>MID(Table2[[#This Row],[BE]],6,2)</f>
        <v>IB</v>
      </c>
      <c r="O4581" s="46" t="str">
        <f>IF(Table2[[#This Row],[Type]]="IB","EOU",IF(Table2[[#This Row],[Type]]="MB","Local","492"))</f>
        <v>EOU</v>
      </c>
      <c r="P4581" s="46">
        <f>ROUND(Table2[[#This Row],[Cons]]/Table2[[#This Row],[Qty.]],5)</f>
        <v>0.04</v>
      </c>
      <c r="Q4581" s="46" t="b">
        <f>EXACT(Table2[[#This Row],[rate]],Table2[[#This Row],[Check]])</f>
        <v>1</v>
      </c>
      <c r="R4581" s="46"/>
      <c r="S4581" s="46" t="str">
        <f>IF(Table2[[#This Row],[SRO]]="EOU",VLOOKUP(Table2[[#This Row],[BE]],[2]GD.List!$C$3:$N$5014,12,0),IF(Table2[[#This Row],[SRO]]="Local","Polyester Staple Fibre","SRO 492"))</f>
        <v>Textile Chemical</v>
      </c>
    </row>
    <row r="4582" spans="1:19" x14ac:dyDescent="0.25">
      <c r="A4582" s="586" t="s">
        <v>2281</v>
      </c>
      <c r="B4582" s="582" t="s">
        <v>3270</v>
      </c>
      <c r="C4582" s="577">
        <v>20160</v>
      </c>
      <c r="D4582" s="583">
        <v>4821.1090000000004</v>
      </c>
      <c r="E4582" s="147" t="s">
        <v>3275</v>
      </c>
      <c r="F4582" s="582" t="s">
        <v>3284</v>
      </c>
      <c r="G4582" s="471">
        <v>44877</v>
      </c>
      <c r="H4582" s="584">
        <v>29674927.16</v>
      </c>
      <c r="I4582" s="197">
        <v>1</v>
      </c>
      <c r="J4582" s="578">
        <v>15000</v>
      </c>
      <c r="K4582" s="578">
        <v>15000</v>
      </c>
      <c r="L4582" s="578">
        <v>7802378.6500000004</v>
      </c>
      <c r="M4582" s="579" t="str">
        <f>TEXT(Table2[[#This Row],[Gd.Dt]],"mmm-yy")</f>
        <v>Nov-22</v>
      </c>
      <c r="N4582" s="46" t="str">
        <f>MID(Table2[[#This Row],[BE]],6,2)</f>
        <v>TI</v>
      </c>
      <c r="O4582" s="46" t="str">
        <f>IF(Table2[[#This Row],[Type]]="IB","EOU",IF(Table2[[#This Row],[Type]]="MB","Local","492"))</f>
        <v>492</v>
      </c>
      <c r="P4582" s="46">
        <f>ROUND(Table2[[#This Row],[Cons]]/Table2[[#This Row],[Qty.]],5)</f>
        <v>1</v>
      </c>
      <c r="Q4582" s="46" t="b">
        <f>EXACT(Table2[[#This Row],[rate]],Table2[[#This Row],[Check]])</f>
        <v>1</v>
      </c>
      <c r="R4582" s="46"/>
      <c r="S4582" s="46" t="str">
        <f>IF(Table2[[#This Row],[SRO]]="EOU",VLOOKUP(Table2[[#This Row],[BE]],[2]GD.List!$C$3:$N$5014,12,0),IF(Table2[[#This Row],[SRO]]="Local","Polyester Staple Fibre","SRO 492"))</f>
        <v>SRO 492</v>
      </c>
    </row>
    <row r="4583" spans="1:19" x14ac:dyDescent="0.25">
      <c r="A4583" s="586" t="s">
        <v>2281</v>
      </c>
      <c r="B4583" s="582" t="s">
        <v>3272</v>
      </c>
      <c r="C4583" s="577">
        <v>20160</v>
      </c>
      <c r="D4583" s="583">
        <v>4821.1090000000004</v>
      </c>
      <c r="E4583" s="147" t="s">
        <v>3280</v>
      </c>
      <c r="F4583" s="582" t="s">
        <v>3285</v>
      </c>
      <c r="G4583" s="471">
        <v>44877</v>
      </c>
      <c r="H4583" s="584">
        <v>29674927.16</v>
      </c>
      <c r="I4583" s="197">
        <v>1</v>
      </c>
      <c r="J4583" s="578">
        <v>15000</v>
      </c>
      <c r="K4583" s="578">
        <v>15000</v>
      </c>
      <c r="L4583" s="578">
        <v>7802419.6799999997</v>
      </c>
      <c r="M4583" s="579" t="str">
        <f>TEXT(Table2[[#This Row],[Gd.Dt]],"mmm-yy")</f>
        <v>Nov-22</v>
      </c>
      <c r="N4583" s="46" t="str">
        <f>MID(Table2[[#This Row],[BE]],6,2)</f>
        <v>TI</v>
      </c>
      <c r="O4583" s="46" t="str">
        <f>IF(Table2[[#This Row],[Type]]="IB","EOU",IF(Table2[[#This Row],[Type]]="MB","Local","492"))</f>
        <v>492</v>
      </c>
      <c r="P4583" s="46">
        <f>ROUND(Table2[[#This Row],[Cons]]/Table2[[#This Row],[Qty.]],5)</f>
        <v>1</v>
      </c>
      <c r="Q4583" s="46" t="b">
        <f>EXACT(Table2[[#This Row],[rate]],Table2[[#This Row],[Check]])</f>
        <v>1</v>
      </c>
      <c r="R4583" s="46"/>
      <c r="S4583" s="46" t="str">
        <f>IF(Table2[[#This Row],[SRO]]="EOU",VLOOKUP(Table2[[#This Row],[BE]],[2]GD.List!$C$3:$N$5014,12,0),IF(Table2[[#This Row],[SRO]]="Local","Polyester Staple Fibre","SRO 492"))</f>
        <v>SRO 492</v>
      </c>
    </row>
    <row r="4584" spans="1:19" x14ac:dyDescent="0.25">
      <c r="A4584" s="585" t="s">
        <v>2281</v>
      </c>
      <c r="B4584" s="582" t="s">
        <v>3271</v>
      </c>
      <c r="C4584" s="577">
        <v>6704</v>
      </c>
      <c r="D4584" s="583">
        <v>4821.1090000000004</v>
      </c>
      <c r="E4584" s="147" t="s">
        <v>3279</v>
      </c>
      <c r="F4584" s="582" t="s">
        <v>3286</v>
      </c>
      <c r="G4584" s="471">
        <v>44877</v>
      </c>
      <c r="H4584" s="584">
        <v>9868106.8100000005</v>
      </c>
      <c r="I4584" s="197">
        <v>1</v>
      </c>
      <c r="J4584" s="578">
        <v>4000</v>
      </c>
      <c r="K4584" s="578">
        <v>4000</v>
      </c>
      <c r="L4584" s="578">
        <v>2108024.81</v>
      </c>
      <c r="M4584" s="579" t="str">
        <f>TEXT(Table2[[#This Row],[Gd.Dt]],"mmm-yy")</f>
        <v>Nov-22</v>
      </c>
      <c r="N4584" s="46" t="str">
        <f>MID(Table2[[#This Row],[BE]],6,2)</f>
        <v>TI</v>
      </c>
      <c r="O4584" s="46" t="str">
        <f>IF(Table2[[#This Row],[Type]]="IB","EOU",IF(Table2[[#This Row],[Type]]="MB","Local","492"))</f>
        <v>492</v>
      </c>
      <c r="P4584" s="46">
        <f>ROUND(Table2[[#This Row],[Cons]]/Table2[[#This Row],[Qty.]],5)</f>
        <v>1</v>
      </c>
      <c r="Q4584" s="46" t="b">
        <f>EXACT(Table2[[#This Row],[rate]],Table2[[#This Row],[Check]])</f>
        <v>1</v>
      </c>
      <c r="R4584" s="46"/>
      <c r="S4584" s="46" t="str">
        <f>IF(Table2[[#This Row],[SRO]]="EOU",VLOOKUP(Table2[[#This Row],[BE]],[2]GD.List!$C$3:$N$5014,12,0),IF(Table2[[#This Row],[SRO]]="Local","Polyester Staple Fibre","SRO 492"))</f>
        <v>SRO 492</v>
      </c>
    </row>
    <row r="4585" spans="1:19" x14ac:dyDescent="0.25">
      <c r="A4585" s="585" t="s">
        <v>2355</v>
      </c>
      <c r="B4585" s="582" t="s">
        <v>3273</v>
      </c>
      <c r="C4585" s="577">
        <v>3839</v>
      </c>
      <c r="D4585" s="583">
        <v>9606.1</v>
      </c>
      <c r="E4585" s="147" t="s">
        <v>3281</v>
      </c>
      <c r="F4585" s="582" t="s">
        <v>3287</v>
      </c>
      <c r="G4585" s="471">
        <v>44877</v>
      </c>
      <c r="H4585" s="584">
        <v>38387228.799999997</v>
      </c>
      <c r="I4585" s="197">
        <v>1</v>
      </c>
      <c r="J4585" s="578">
        <v>5</v>
      </c>
      <c r="K4585" s="578">
        <v>5</v>
      </c>
      <c r="L4585" s="578">
        <v>6751.86</v>
      </c>
      <c r="M4585" s="579" t="str">
        <f>TEXT(Table2[[#This Row],[Gd.Dt]],"mmm-yy")</f>
        <v>Nov-22</v>
      </c>
      <c r="N4585" s="46" t="str">
        <f>MID(Table2[[#This Row],[BE]],6,2)</f>
        <v>TI</v>
      </c>
      <c r="O4585" s="46" t="str">
        <f>IF(Table2[[#This Row],[Type]]="IB","EOU",IF(Table2[[#This Row],[Type]]="MB","Local","492"))</f>
        <v>492</v>
      </c>
      <c r="P4585" s="46">
        <f>ROUND(Table2[[#This Row],[Cons]]/Table2[[#This Row],[Qty.]],5)</f>
        <v>1</v>
      </c>
      <c r="Q4585" s="46" t="b">
        <f>EXACT(Table2[[#This Row],[rate]],Table2[[#This Row],[Check]])</f>
        <v>1</v>
      </c>
      <c r="R4585" s="46"/>
      <c r="S4585" s="46" t="str">
        <f>IF(Table2[[#This Row],[SRO]]="EOU",VLOOKUP(Table2[[#This Row],[BE]],[2]GD.List!$C$3:$N$5014,12,0),IF(Table2[[#This Row],[SRO]]="Local","Polyester Staple Fibre","SRO 492"))</f>
        <v>SRO 492</v>
      </c>
    </row>
    <row r="4586" spans="1:19" x14ac:dyDescent="0.25">
      <c r="A4586" s="586" t="s">
        <v>2377</v>
      </c>
      <c r="B4586" s="582" t="s">
        <v>3270</v>
      </c>
      <c r="C4586" s="577">
        <v>20160</v>
      </c>
      <c r="D4586" s="583">
        <v>8308.1020000000008</v>
      </c>
      <c r="E4586" s="147" t="s">
        <v>3275</v>
      </c>
      <c r="F4586" s="582" t="s">
        <v>3284</v>
      </c>
      <c r="G4586" s="471">
        <v>44877</v>
      </c>
      <c r="H4586" s="584">
        <v>29674927.16</v>
      </c>
      <c r="I4586" s="197">
        <v>1</v>
      </c>
      <c r="J4586" s="578">
        <v>4238</v>
      </c>
      <c r="K4586" s="578">
        <v>4238</v>
      </c>
      <c r="L4586" s="578">
        <v>2204432.0499999998</v>
      </c>
      <c r="M4586" s="579" t="str">
        <f>TEXT(Table2[[#This Row],[Gd.Dt]],"mmm-yy")</f>
        <v>Nov-22</v>
      </c>
      <c r="N4586" s="46" t="str">
        <f>MID(Table2[[#This Row],[BE]],6,2)</f>
        <v>TI</v>
      </c>
      <c r="O4586" s="46" t="str">
        <f>IF(Table2[[#This Row],[Type]]="IB","EOU",IF(Table2[[#This Row],[Type]]="MB","Local","492"))</f>
        <v>492</v>
      </c>
      <c r="P4586" s="46">
        <f>ROUND(Table2[[#This Row],[Cons]]/Table2[[#This Row],[Qty.]],5)</f>
        <v>1</v>
      </c>
      <c r="Q4586" s="46" t="b">
        <f>EXACT(Table2[[#This Row],[rate]],Table2[[#This Row],[Check]])</f>
        <v>1</v>
      </c>
      <c r="R4586" s="46"/>
      <c r="S4586" s="46" t="str">
        <f>IF(Table2[[#This Row],[SRO]]="EOU",VLOOKUP(Table2[[#This Row],[BE]],[2]GD.List!$C$3:$N$5014,12,0),IF(Table2[[#This Row],[SRO]]="Local","Polyester Staple Fibre","SRO 492"))</f>
        <v>SRO 492</v>
      </c>
    </row>
    <row r="4587" spans="1:19" x14ac:dyDescent="0.25">
      <c r="A4587" s="586" t="s">
        <v>2377</v>
      </c>
      <c r="B4587" s="582" t="s">
        <v>3272</v>
      </c>
      <c r="C4587" s="577">
        <v>20160</v>
      </c>
      <c r="D4587" s="583">
        <v>8308.1020000000008</v>
      </c>
      <c r="E4587" s="147" t="s">
        <v>3280</v>
      </c>
      <c r="F4587" s="582" t="s">
        <v>3285</v>
      </c>
      <c r="G4587" s="471">
        <v>44877</v>
      </c>
      <c r="H4587" s="584">
        <v>29674927.16</v>
      </c>
      <c r="I4587" s="197">
        <v>1</v>
      </c>
      <c r="J4587" s="578">
        <v>29988</v>
      </c>
      <c r="K4587" s="578">
        <v>29988</v>
      </c>
      <c r="L4587" s="578">
        <v>15598597.42</v>
      </c>
      <c r="M4587" s="579" t="str">
        <f>TEXT(Table2[[#This Row],[Gd.Dt]],"mmm-yy")</f>
        <v>Nov-22</v>
      </c>
      <c r="N4587" s="46" t="str">
        <f>MID(Table2[[#This Row],[BE]],6,2)</f>
        <v>TI</v>
      </c>
      <c r="O4587" s="46" t="str">
        <f>IF(Table2[[#This Row],[Type]]="IB","EOU",IF(Table2[[#This Row],[Type]]="MB","Local","492"))</f>
        <v>492</v>
      </c>
      <c r="P4587" s="46">
        <f>ROUND(Table2[[#This Row],[Cons]]/Table2[[#This Row],[Qty.]],5)</f>
        <v>1</v>
      </c>
      <c r="Q4587" s="46" t="b">
        <f>EXACT(Table2[[#This Row],[rate]],Table2[[#This Row],[Check]])</f>
        <v>1</v>
      </c>
      <c r="R4587" s="46"/>
      <c r="S4587" s="46" t="str">
        <f>IF(Table2[[#This Row],[SRO]]="EOU",VLOOKUP(Table2[[#This Row],[BE]],[2]GD.List!$C$3:$N$5014,12,0),IF(Table2[[#This Row],[SRO]]="Local","Polyester Staple Fibre","SRO 492"))</f>
        <v>SRO 492</v>
      </c>
    </row>
    <row r="4588" spans="1:19" x14ac:dyDescent="0.25">
      <c r="A4588" s="585" t="s">
        <v>2377</v>
      </c>
      <c r="B4588" s="582" t="s">
        <v>3271</v>
      </c>
      <c r="C4588" s="577">
        <v>6704</v>
      </c>
      <c r="D4588" s="583">
        <v>8308.1020000000008</v>
      </c>
      <c r="E4588" s="147" t="s">
        <v>3279</v>
      </c>
      <c r="F4588" s="582" t="s">
        <v>3286</v>
      </c>
      <c r="G4588" s="471">
        <v>44877</v>
      </c>
      <c r="H4588" s="584">
        <v>9868106.8100000005</v>
      </c>
      <c r="I4588" s="197">
        <v>1</v>
      </c>
      <c r="J4588" s="578">
        <v>10774</v>
      </c>
      <c r="K4588" s="578">
        <v>10774</v>
      </c>
      <c r="L4588" s="578">
        <v>5677964.8200000003</v>
      </c>
      <c r="M4588" s="579" t="str">
        <f>TEXT(Table2[[#This Row],[Gd.Dt]],"mmm-yy")</f>
        <v>Nov-22</v>
      </c>
      <c r="N4588" s="46" t="str">
        <f>MID(Table2[[#This Row],[BE]],6,2)</f>
        <v>TI</v>
      </c>
      <c r="O4588" s="46" t="str">
        <f>IF(Table2[[#This Row],[Type]]="IB","EOU",IF(Table2[[#This Row],[Type]]="MB","Local","492"))</f>
        <v>492</v>
      </c>
      <c r="P4588" s="46">
        <f>ROUND(Table2[[#This Row],[Cons]]/Table2[[#This Row],[Qty.]],5)</f>
        <v>1</v>
      </c>
      <c r="Q4588" s="46" t="b">
        <f>EXACT(Table2[[#This Row],[rate]],Table2[[#This Row],[Check]])</f>
        <v>1</v>
      </c>
      <c r="R4588" s="46"/>
      <c r="S4588" s="46" t="str">
        <f>IF(Table2[[#This Row],[SRO]]="EOU",VLOOKUP(Table2[[#This Row],[BE]],[2]GD.List!$C$3:$N$5014,12,0),IF(Table2[[#This Row],[SRO]]="Local","Polyester Staple Fibre","SRO 492"))</f>
        <v>SRO 492</v>
      </c>
    </row>
    <row r="4589" spans="1:19" x14ac:dyDescent="0.25">
      <c r="A4589" s="586" t="s">
        <v>2499</v>
      </c>
      <c r="B4589" s="582" t="s">
        <v>3273</v>
      </c>
      <c r="C4589" s="577">
        <v>3839</v>
      </c>
      <c r="D4589" s="583">
        <v>2701.12</v>
      </c>
      <c r="E4589" s="147" t="s">
        <v>3281</v>
      </c>
      <c r="F4589" s="582" t="s">
        <v>3287</v>
      </c>
      <c r="G4589" s="471">
        <v>44877</v>
      </c>
      <c r="H4589" s="584">
        <v>38387228.799999997</v>
      </c>
      <c r="I4589" s="197">
        <v>0.8</v>
      </c>
      <c r="J4589" s="578">
        <v>12093.88</v>
      </c>
      <c r="K4589" s="578">
        <v>15117.35</v>
      </c>
      <c r="L4589" s="578">
        <v>16331249.01</v>
      </c>
      <c r="M4589" s="579" t="str">
        <f>TEXT(Table2[[#This Row],[Gd.Dt]],"mmm-yy")</f>
        <v>Nov-22</v>
      </c>
      <c r="N4589" s="46" t="str">
        <f>MID(Table2[[#This Row],[BE]],6,2)</f>
        <v>IB</v>
      </c>
      <c r="O4589" s="46" t="str">
        <f>IF(Table2[[#This Row],[Type]]="IB","EOU",IF(Table2[[#This Row],[Type]]="MB","Local","492"))</f>
        <v>EOU</v>
      </c>
      <c r="P4589" s="46">
        <f>ROUND(Table2[[#This Row],[Cons]]/Table2[[#This Row],[Qty.]],5)</f>
        <v>0.8</v>
      </c>
      <c r="Q4589" s="46" t="b">
        <f>EXACT(Table2[[#This Row],[rate]],Table2[[#This Row],[Check]])</f>
        <v>1</v>
      </c>
      <c r="R4589" s="46"/>
      <c r="S4589" s="46" t="str">
        <f>IF(Table2[[#This Row],[SRO]]="EOU",VLOOKUP(Table2[[#This Row],[BE]],[2]GD.List!$C$3:$N$5014,12,0),IF(Table2[[#This Row],[SRO]]="Local","Polyester Staple Fibre","SRO 492"))</f>
        <v>Textile Coal</v>
      </c>
    </row>
    <row r="4590" spans="1:19" x14ac:dyDescent="0.25">
      <c r="A4590" s="586" t="s">
        <v>2499</v>
      </c>
      <c r="B4590" s="582" t="s">
        <v>3269</v>
      </c>
      <c r="C4590" s="577">
        <v>18388</v>
      </c>
      <c r="D4590" s="583">
        <v>2701.12</v>
      </c>
      <c r="E4590" s="147" t="s">
        <v>3274</v>
      </c>
      <c r="F4590" s="582" t="s">
        <v>3288</v>
      </c>
      <c r="G4590" s="471">
        <v>44876</v>
      </c>
      <c r="H4590" s="584">
        <v>24580853.559999999</v>
      </c>
      <c r="I4590" s="197">
        <v>0.8</v>
      </c>
      <c r="J4590" s="578">
        <v>13386.4</v>
      </c>
      <c r="K4590" s="578">
        <v>16733</v>
      </c>
      <c r="L4590" s="578">
        <v>18823594.59</v>
      </c>
      <c r="M4590" s="579" t="str">
        <f>TEXT(Table2[[#This Row],[Gd.Dt]],"mmm-yy")</f>
        <v>Nov-22</v>
      </c>
      <c r="N4590" s="46" t="str">
        <f>MID(Table2[[#This Row],[BE]],6,2)</f>
        <v>IB</v>
      </c>
      <c r="O4590" s="46" t="str">
        <f>IF(Table2[[#This Row],[Type]]="IB","EOU",IF(Table2[[#This Row],[Type]]="MB","Local","492"))</f>
        <v>EOU</v>
      </c>
      <c r="P4590" s="46">
        <f>ROUND(Table2[[#This Row],[Cons]]/Table2[[#This Row],[Qty.]],5)</f>
        <v>0.8</v>
      </c>
      <c r="Q4590" s="46" t="b">
        <f>EXACT(Table2[[#This Row],[rate]],Table2[[#This Row],[Check]])</f>
        <v>1</v>
      </c>
      <c r="R4590" s="46"/>
      <c r="S4590" s="46" t="str">
        <f>IF(Table2[[#This Row],[SRO]]="EOU",VLOOKUP(Table2[[#This Row],[BE]],[2]GD.List!$C$3:$N$5014,12,0),IF(Table2[[#This Row],[SRO]]="Local","Polyester Staple Fibre","SRO 492"))</f>
        <v>Textile Coal</v>
      </c>
    </row>
    <row r="4591" spans="1:19" x14ac:dyDescent="0.25">
      <c r="A4591" s="586" t="s">
        <v>2499</v>
      </c>
      <c r="B4591" s="582" t="s">
        <v>3270</v>
      </c>
      <c r="C4591" s="577">
        <v>20160</v>
      </c>
      <c r="D4591" s="583">
        <v>2701.12</v>
      </c>
      <c r="E4591" s="147" t="s">
        <v>3275</v>
      </c>
      <c r="F4591" s="582" t="s">
        <v>3284</v>
      </c>
      <c r="G4591" s="471">
        <v>44877</v>
      </c>
      <c r="H4591" s="584">
        <v>29674927.16</v>
      </c>
      <c r="I4591" s="197">
        <v>0.8</v>
      </c>
      <c r="J4591" s="578">
        <v>10862.04</v>
      </c>
      <c r="K4591" s="578">
        <v>13577.55</v>
      </c>
      <c r="L4591" s="578">
        <v>5649983.2699999996</v>
      </c>
      <c r="M4591" s="579" t="str">
        <f>TEXT(Table2[[#This Row],[Gd.Dt]],"mmm-yy")</f>
        <v>Nov-22</v>
      </c>
      <c r="N4591" s="46" t="str">
        <f>MID(Table2[[#This Row],[BE]],6,2)</f>
        <v>IB</v>
      </c>
      <c r="O4591" s="46" t="str">
        <f>IF(Table2[[#This Row],[Type]]="IB","EOU",IF(Table2[[#This Row],[Type]]="MB","Local","492"))</f>
        <v>EOU</v>
      </c>
      <c r="P4591" s="46">
        <f>ROUND(Table2[[#This Row],[Cons]]/Table2[[#This Row],[Qty.]],5)</f>
        <v>0.8</v>
      </c>
      <c r="Q4591" s="46" t="b">
        <f>EXACT(Table2[[#This Row],[rate]],Table2[[#This Row],[Check]])</f>
        <v>1</v>
      </c>
      <c r="R4591" s="46"/>
      <c r="S4591" s="46" t="str">
        <f>IF(Table2[[#This Row],[SRO]]="EOU",VLOOKUP(Table2[[#This Row],[BE]],[2]GD.List!$C$3:$N$5014,12,0),IF(Table2[[#This Row],[SRO]]="Local","Polyester Staple Fibre","SRO 492"))</f>
        <v>Textile Coal</v>
      </c>
    </row>
    <row r="4592" spans="1:19" x14ac:dyDescent="0.25">
      <c r="A4592" s="586" t="s">
        <v>2499</v>
      </c>
      <c r="B4592" s="582" t="s">
        <v>3272</v>
      </c>
      <c r="C4592" s="577">
        <v>20160</v>
      </c>
      <c r="D4592" s="583">
        <v>2701.12</v>
      </c>
      <c r="E4592" s="147" t="s">
        <v>3280</v>
      </c>
      <c r="F4592" s="582" t="s">
        <v>3285</v>
      </c>
      <c r="G4592" s="471">
        <v>44877</v>
      </c>
      <c r="H4592" s="584">
        <v>29674927.16</v>
      </c>
      <c r="I4592" s="197">
        <v>0.8</v>
      </c>
      <c r="J4592" s="578">
        <v>10862.04</v>
      </c>
      <c r="K4592" s="578">
        <v>13577.55</v>
      </c>
      <c r="L4592" s="578">
        <v>5650012.9800000004</v>
      </c>
      <c r="M4592" s="579" t="str">
        <f>TEXT(Table2[[#This Row],[Gd.Dt]],"mmm-yy")</f>
        <v>Nov-22</v>
      </c>
      <c r="N4592" s="46" t="str">
        <f>MID(Table2[[#This Row],[BE]],6,2)</f>
        <v>IB</v>
      </c>
      <c r="O4592" s="46" t="str">
        <f>IF(Table2[[#This Row],[Type]]="IB","EOU",IF(Table2[[#This Row],[Type]]="MB","Local","492"))</f>
        <v>EOU</v>
      </c>
      <c r="P4592" s="46">
        <f>ROUND(Table2[[#This Row],[Cons]]/Table2[[#This Row],[Qty.]],5)</f>
        <v>0.8</v>
      </c>
      <c r="Q4592" s="46" t="b">
        <f>EXACT(Table2[[#This Row],[rate]],Table2[[#This Row],[Check]])</f>
        <v>1</v>
      </c>
      <c r="R4592" s="46"/>
      <c r="S4592" s="46" t="str">
        <f>IF(Table2[[#This Row],[SRO]]="EOU",VLOOKUP(Table2[[#This Row],[BE]],[2]GD.List!$C$3:$N$5014,12,0),IF(Table2[[#This Row],[SRO]]="Local","Polyester Staple Fibre","SRO 492"))</f>
        <v>Textile Coal</v>
      </c>
    </row>
    <row r="4593" spans="1:19" x14ac:dyDescent="0.25">
      <c r="A4593" s="585" t="s">
        <v>2499</v>
      </c>
      <c r="B4593" s="582" t="s">
        <v>3271</v>
      </c>
      <c r="C4593" s="577">
        <v>6704</v>
      </c>
      <c r="D4593" s="583">
        <v>2701.12</v>
      </c>
      <c r="E4593" s="147" t="s">
        <v>3279</v>
      </c>
      <c r="F4593" s="582" t="s">
        <v>3286</v>
      </c>
      <c r="G4593" s="471">
        <v>44877</v>
      </c>
      <c r="H4593" s="584">
        <v>9868106.8100000005</v>
      </c>
      <c r="I4593" s="197">
        <v>0.8</v>
      </c>
      <c r="J4593" s="578">
        <v>3557.55</v>
      </c>
      <c r="K4593" s="578">
        <v>4446.9399999999996</v>
      </c>
      <c r="L4593" s="578">
        <v>1874850.91</v>
      </c>
      <c r="M4593" s="579" t="str">
        <f>TEXT(Table2[[#This Row],[Gd.Dt]],"mmm-yy")</f>
        <v>Nov-22</v>
      </c>
      <c r="N4593" s="46" t="str">
        <f>MID(Table2[[#This Row],[BE]],6,2)</f>
        <v>IB</v>
      </c>
      <c r="O4593" s="46" t="str">
        <f>IF(Table2[[#This Row],[Type]]="IB","EOU",IF(Table2[[#This Row],[Type]]="MB","Local","492"))</f>
        <v>EOU</v>
      </c>
      <c r="P4593" s="46">
        <f>ROUND(Table2[[#This Row],[Cons]]/Table2[[#This Row],[Qty.]],5)</f>
        <v>0.8</v>
      </c>
      <c r="Q4593" s="46" t="b">
        <f>EXACT(Table2[[#This Row],[rate]],Table2[[#This Row],[Check]])</f>
        <v>1</v>
      </c>
      <c r="R4593" s="46"/>
      <c r="S4593" s="46" t="str">
        <f>IF(Table2[[#This Row],[SRO]]="EOU",VLOOKUP(Table2[[#This Row],[BE]],[2]GD.List!$C$3:$N$5014,12,0),IF(Table2[[#This Row],[SRO]]="Local","Polyester Staple Fibre","SRO 492"))</f>
        <v>Textile Coal</v>
      </c>
    </row>
    <row r="4594" spans="1:19" x14ac:dyDescent="0.25">
      <c r="A4594" s="586" t="s">
        <v>2982</v>
      </c>
      <c r="B4594" s="582" t="s">
        <v>3270</v>
      </c>
      <c r="C4594" s="577">
        <v>20160</v>
      </c>
      <c r="D4594" s="583">
        <v>8308.2000000000007</v>
      </c>
      <c r="E4594" s="147" t="s">
        <v>3275</v>
      </c>
      <c r="F4594" s="582" t="s">
        <v>3284</v>
      </c>
      <c r="G4594" s="471">
        <v>44877</v>
      </c>
      <c r="H4594" s="584">
        <v>29674927.16</v>
      </c>
      <c r="I4594" s="197">
        <v>1</v>
      </c>
      <c r="J4594" s="578">
        <v>34</v>
      </c>
      <c r="K4594" s="578">
        <v>34</v>
      </c>
      <c r="L4594" s="578">
        <v>17685.39</v>
      </c>
      <c r="M4594" s="579" t="str">
        <f>TEXT(Table2[[#This Row],[Gd.Dt]],"mmm-yy")</f>
        <v>Nov-22</v>
      </c>
      <c r="N4594" s="46" t="str">
        <f>MID(Table2[[#This Row],[BE]],6,2)</f>
        <v>TI</v>
      </c>
      <c r="O4594" s="46" t="str">
        <f>IF(Table2[[#This Row],[Type]]="IB","EOU",IF(Table2[[#This Row],[Type]]="MB","Local","492"))</f>
        <v>492</v>
      </c>
      <c r="P4594" s="46">
        <f>ROUND(Table2[[#This Row],[Cons]]/Table2[[#This Row],[Qty.]],5)</f>
        <v>1</v>
      </c>
      <c r="Q4594" s="46" t="b">
        <f>EXACT(Table2[[#This Row],[rate]],Table2[[#This Row],[Check]])</f>
        <v>1</v>
      </c>
      <c r="R4594" s="46"/>
      <c r="S4594" s="46" t="str">
        <f>IF(Table2[[#This Row],[SRO]]="EOU",VLOOKUP(Table2[[#This Row],[BE]],[2]GD.List!$C$3:$N$5014,12,0),IF(Table2[[#This Row],[SRO]]="Local","Polyester Staple Fibre","SRO 492"))</f>
        <v>SRO 492</v>
      </c>
    </row>
    <row r="4595" spans="1:19" x14ac:dyDescent="0.25">
      <c r="A4595" s="586" t="s">
        <v>2982</v>
      </c>
      <c r="B4595" s="582" t="s">
        <v>3270</v>
      </c>
      <c r="C4595" s="577">
        <v>20160</v>
      </c>
      <c r="D4595" s="583">
        <v>9606.2919999999995</v>
      </c>
      <c r="E4595" s="147" t="s">
        <v>3275</v>
      </c>
      <c r="F4595" s="582" t="s">
        <v>3284</v>
      </c>
      <c r="G4595" s="471">
        <v>44877</v>
      </c>
      <c r="H4595" s="584">
        <v>29674927.16</v>
      </c>
      <c r="I4595" s="197">
        <v>1</v>
      </c>
      <c r="J4595" s="578">
        <v>35</v>
      </c>
      <c r="K4595" s="578">
        <v>35</v>
      </c>
      <c r="L4595" s="578">
        <v>18205.55</v>
      </c>
      <c r="M4595" s="579" t="str">
        <f>TEXT(Table2[[#This Row],[Gd.Dt]],"mmm-yy")</f>
        <v>Nov-22</v>
      </c>
      <c r="N4595" s="46" t="str">
        <f>MID(Table2[[#This Row],[BE]],6,2)</f>
        <v>TI</v>
      </c>
      <c r="O4595" s="46" t="str">
        <f>IF(Table2[[#This Row],[Type]]="IB","EOU",IF(Table2[[#This Row],[Type]]="MB","Local","492"))</f>
        <v>492</v>
      </c>
      <c r="P4595" s="46">
        <f>ROUND(Table2[[#This Row],[Cons]]/Table2[[#This Row],[Qty.]],5)</f>
        <v>1</v>
      </c>
      <c r="Q4595" s="46" t="b">
        <f>EXACT(Table2[[#This Row],[rate]],Table2[[#This Row],[Check]])</f>
        <v>1</v>
      </c>
      <c r="R4595" s="46"/>
      <c r="S4595" s="46" t="str">
        <f>IF(Table2[[#This Row],[SRO]]="EOU",VLOOKUP(Table2[[#This Row],[BE]],[2]GD.List!$C$3:$N$5014,12,0),IF(Table2[[#This Row],[SRO]]="Local","Polyester Staple Fibre","SRO 492"))</f>
        <v>SRO 492</v>
      </c>
    </row>
    <row r="4596" spans="1:19" x14ac:dyDescent="0.25">
      <c r="A4596" s="586" t="s">
        <v>2982</v>
      </c>
      <c r="B4596" s="582" t="s">
        <v>3272</v>
      </c>
      <c r="C4596" s="577">
        <v>20160</v>
      </c>
      <c r="D4596" s="583">
        <v>8308.2000000000007</v>
      </c>
      <c r="E4596" s="147" t="s">
        <v>3280</v>
      </c>
      <c r="F4596" s="582" t="s">
        <v>3285</v>
      </c>
      <c r="G4596" s="471">
        <v>44877</v>
      </c>
      <c r="H4596" s="584">
        <v>29674927.16</v>
      </c>
      <c r="I4596" s="197">
        <v>1</v>
      </c>
      <c r="J4596" s="578">
        <v>34</v>
      </c>
      <c r="K4596" s="578">
        <v>34</v>
      </c>
      <c r="L4596" s="578">
        <v>17685.48</v>
      </c>
      <c r="M4596" s="579" t="str">
        <f>TEXT(Table2[[#This Row],[Gd.Dt]],"mmm-yy")</f>
        <v>Nov-22</v>
      </c>
      <c r="N4596" s="46" t="str">
        <f>MID(Table2[[#This Row],[BE]],6,2)</f>
        <v>TI</v>
      </c>
      <c r="O4596" s="46" t="str">
        <f>IF(Table2[[#This Row],[Type]]="IB","EOU",IF(Table2[[#This Row],[Type]]="MB","Local","492"))</f>
        <v>492</v>
      </c>
      <c r="P4596" s="46">
        <f>ROUND(Table2[[#This Row],[Cons]]/Table2[[#This Row],[Qty.]],5)</f>
        <v>1</v>
      </c>
      <c r="Q4596" s="46" t="b">
        <f>EXACT(Table2[[#This Row],[rate]],Table2[[#This Row],[Check]])</f>
        <v>1</v>
      </c>
      <c r="R4596" s="46"/>
      <c r="S4596" s="46" t="str">
        <f>IF(Table2[[#This Row],[SRO]]="EOU",VLOOKUP(Table2[[#This Row],[BE]],[2]GD.List!$C$3:$N$5014,12,0),IF(Table2[[#This Row],[SRO]]="Local","Polyester Staple Fibre","SRO 492"))</f>
        <v>SRO 492</v>
      </c>
    </row>
    <row r="4597" spans="1:19" x14ac:dyDescent="0.25">
      <c r="A4597" s="586" t="s">
        <v>2982</v>
      </c>
      <c r="B4597" s="582" t="s">
        <v>3272</v>
      </c>
      <c r="C4597" s="577">
        <v>20160</v>
      </c>
      <c r="D4597" s="583">
        <v>9606.2919999999995</v>
      </c>
      <c r="E4597" s="147" t="s">
        <v>3280</v>
      </c>
      <c r="F4597" s="582" t="s">
        <v>3285</v>
      </c>
      <c r="G4597" s="471">
        <v>44877</v>
      </c>
      <c r="H4597" s="584">
        <v>29674927.16</v>
      </c>
      <c r="I4597" s="197">
        <v>1</v>
      </c>
      <c r="J4597" s="578">
        <v>35</v>
      </c>
      <c r="K4597" s="578">
        <v>35</v>
      </c>
      <c r="L4597" s="578">
        <v>18205.650000000001</v>
      </c>
      <c r="M4597" s="579" t="str">
        <f>TEXT(Table2[[#This Row],[Gd.Dt]],"mmm-yy")</f>
        <v>Nov-22</v>
      </c>
      <c r="N4597" s="46" t="str">
        <f>MID(Table2[[#This Row],[BE]],6,2)</f>
        <v>TI</v>
      </c>
      <c r="O4597" s="46" t="str">
        <f>IF(Table2[[#This Row],[Type]]="IB","EOU",IF(Table2[[#This Row],[Type]]="MB","Local","492"))</f>
        <v>492</v>
      </c>
      <c r="P4597" s="46">
        <f>ROUND(Table2[[#This Row],[Cons]]/Table2[[#This Row],[Qty.]],5)</f>
        <v>1</v>
      </c>
      <c r="Q4597" s="46" t="b">
        <f>EXACT(Table2[[#This Row],[rate]],Table2[[#This Row],[Check]])</f>
        <v>1</v>
      </c>
      <c r="R4597" s="46"/>
      <c r="S4597" s="46" t="str">
        <f>IF(Table2[[#This Row],[SRO]]="EOU",VLOOKUP(Table2[[#This Row],[BE]],[2]GD.List!$C$3:$N$5014,12,0),IF(Table2[[#This Row],[SRO]]="Local","Polyester Staple Fibre","SRO 492"))</f>
        <v>SRO 492</v>
      </c>
    </row>
    <row r="4598" spans="1:19" x14ac:dyDescent="0.25">
      <c r="A4598" s="586" t="s">
        <v>2982</v>
      </c>
      <c r="B4598" s="582" t="s">
        <v>3271</v>
      </c>
      <c r="C4598" s="577">
        <v>6704</v>
      </c>
      <c r="D4598" s="583">
        <v>8308.2000000000007</v>
      </c>
      <c r="E4598" s="147" t="s">
        <v>3279</v>
      </c>
      <c r="F4598" s="582" t="s">
        <v>3286</v>
      </c>
      <c r="G4598" s="471">
        <v>44877</v>
      </c>
      <c r="H4598" s="584">
        <v>9868106.8100000005</v>
      </c>
      <c r="I4598" s="197">
        <v>1</v>
      </c>
      <c r="J4598" s="578">
        <v>10</v>
      </c>
      <c r="K4598" s="578">
        <v>10</v>
      </c>
      <c r="L4598" s="578">
        <v>5270.06</v>
      </c>
      <c r="M4598" s="579" t="str">
        <f>TEXT(Table2[[#This Row],[Gd.Dt]],"mmm-yy")</f>
        <v>Nov-22</v>
      </c>
      <c r="N4598" s="46" t="str">
        <f>MID(Table2[[#This Row],[BE]],6,2)</f>
        <v>TI</v>
      </c>
      <c r="O4598" s="46" t="str">
        <f>IF(Table2[[#This Row],[Type]]="IB","EOU",IF(Table2[[#This Row],[Type]]="MB","Local","492"))</f>
        <v>492</v>
      </c>
      <c r="P4598" s="46">
        <f>ROUND(Table2[[#This Row],[Cons]]/Table2[[#This Row],[Qty.]],5)</f>
        <v>1</v>
      </c>
      <c r="Q4598" s="46" t="b">
        <f>EXACT(Table2[[#This Row],[rate]],Table2[[#This Row],[Check]])</f>
        <v>1</v>
      </c>
      <c r="R4598" s="46"/>
      <c r="S4598" s="46" t="str">
        <f>IF(Table2[[#This Row],[SRO]]="EOU",VLOOKUP(Table2[[#This Row],[BE]],[2]GD.List!$C$3:$N$5014,12,0),IF(Table2[[#This Row],[SRO]]="Local","Polyester Staple Fibre","SRO 492"))</f>
        <v>SRO 492</v>
      </c>
    </row>
    <row r="4599" spans="1:19" x14ac:dyDescent="0.25">
      <c r="A4599" s="585" t="s">
        <v>2982</v>
      </c>
      <c r="B4599" s="582" t="s">
        <v>3271</v>
      </c>
      <c r="C4599" s="577">
        <v>6704</v>
      </c>
      <c r="D4599" s="583">
        <v>9606.2919999999995</v>
      </c>
      <c r="E4599" s="147" t="s">
        <v>3279</v>
      </c>
      <c r="F4599" s="582" t="s">
        <v>3286</v>
      </c>
      <c r="G4599" s="471">
        <v>44877</v>
      </c>
      <c r="H4599" s="584">
        <v>9868106.8100000005</v>
      </c>
      <c r="I4599" s="197">
        <v>1</v>
      </c>
      <c r="J4599" s="578">
        <v>12</v>
      </c>
      <c r="K4599" s="578">
        <v>12</v>
      </c>
      <c r="L4599" s="578">
        <v>6324.07</v>
      </c>
      <c r="M4599" s="579" t="str">
        <f>TEXT(Table2[[#This Row],[Gd.Dt]],"mmm-yy")</f>
        <v>Nov-22</v>
      </c>
      <c r="N4599" s="46" t="str">
        <f>MID(Table2[[#This Row],[BE]],6,2)</f>
        <v>TI</v>
      </c>
      <c r="O4599" s="46" t="str">
        <f>IF(Table2[[#This Row],[Type]]="IB","EOU",IF(Table2[[#This Row],[Type]]="MB","Local","492"))</f>
        <v>492</v>
      </c>
      <c r="P4599" s="46">
        <f>ROUND(Table2[[#This Row],[Cons]]/Table2[[#This Row],[Qty.]],5)</f>
        <v>1</v>
      </c>
      <c r="Q4599" s="46" t="b">
        <f>EXACT(Table2[[#This Row],[rate]],Table2[[#This Row],[Check]])</f>
        <v>1</v>
      </c>
      <c r="R4599" s="46"/>
      <c r="S4599" s="46" t="str">
        <f>IF(Table2[[#This Row],[SRO]]="EOU",VLOOKUP(Table2[[#This Row],[BE]],[2]GD.List!$C$3:$N$5014,12,0),IF(Table2[[#This Row],[SRO]]="Local","Polyester Staple Fibre","SRO 492"))</f>
        <v>SRO 492</v>
      </c>
    </row>
    <row r="4600" spans="1:19" x14ac:dyDescent="0.25">
      <c r="A4600" s="586" t="s">
        <v>3018</v>
      </c>
      <c r="B4600" s="582" t="s">
        <v>3273</v>
      </c>
      <c r="C4600" s="577">
        <v>3839</v>
      </c>
      <c r="D4600" s="583">
        <v>2847</v>
      </c>
      <c r="E4600" s="147" t="s">
        <v>3281</v>
      </c>
      <c r="F4600" s="582" t="s">
        <v>3287</v>
      </c>
      <c r="G4600" s="471">
        <v>44877</v>
      </c>
      <c r="H4600" s="584">
        <v>38387228.799999997</v>
      </c>
      <c r="I4600" s="197">
        <v>0.03</v>
      </c>
      <c r="J4600" s="578">
        <v>453.52</v>
      </c>
      <c r="K4600" s="578">
        <v>15117.35</v>
      </c>
      <c r="L4600" s="578">
        <v>612421.16</v>
      </c>
      <c r="M4600" s="579" t="str">
        <f>TEXT(Table2[[#This Row],[Gd.Dt]],"mmm-yy")</f>
        <v>Nov-22</v>
      </c>
      <c r="N4600" s="46" t="str">
        <f>MID(Table2[[#This Row],[BE]],6,2)</f>
        <v>IB</v>
      </c>
      <c r="O4600" s="46" t="str">
        <f>IF(Table2[[#This Row],[Type]]="IB","EOU",IF(Table2[[#This Row],[Type]]="MB","Local","492"))</f>
        <v>EOU</v>
      </c>
      <c r="P4600" s="46">
        <f>ROUND(Table2[[#This Row],[Cons]]/Table2[[#This Row],[Qty.]],5)</f>
        <v>0.03</v>
      </c>
      <c r="Q4600" s="46" t="b">
        <f>EXACT(Table2[[#This Row],[rate]],Table2[[#This Row],[Check]])</f>
        <v>1</v>
      </c>
      <c r="R4600" s="46"/>
      <c r="S4600" s="46" t="str">
        <f>IF(Table2[[#This Row],[SRO]]="EOU",VLOOKUP(Table2[[#This Row],[BE]],[2]GD.List!$C$3:$N$5014,12,0),IF(Table2[[#This Row],[SRO]]="Local","Polyester Staple Fibre","SRO 492"))</f>
        <v>Textile Chemical</v>
      </c>
    </row>
    <row r="4601" spans="1:19" x14ac:dyDescent="0.25">
      <c r="A4601" s="586" t="s">
        <v>3018</v>
      </c>
      <c r="B4601" s="582" t="s">
        <v>3269</v>
      </c>
      <c r="C4601" s="577">
        <v>18388</v>
      </c>
      <c r="D4601" s="583">
        <v>2847</v>
      </c>
      <c r="E4601" s="147" t="s">
        <v>3274</v>
      </c>
      <c r="F4601" s="582" t="s">
        <v>3288</v>
      </c>
      <c r="G4601" s="471">
        <v>44876</v>
      </c>
      <c r="H4601" s="584">
        <v>24580853.559999999</v>
      </c>
      <c r="I4601" s="197">
        <v>0.03</v>
      </c>
      <c r="J4601" s="578">
        <v>501.99</v>
      </c>
      <c r="K4601" s="578">
        <v>16733</v>
      </c>
      <c r="L4601" s="578">
        <v>705884.79</v>
      </c>
      <c r="M4601" s="579" t="str">
        <f>TEXT(Table2[[#This Row],[Gd.Dt]],"mmm-yy")</f>
        <v>Nov-22</v>
      </c>
      <c r="N4601" s="46" t="str">
        <f>MID(Table2[[#This Row],[BE]],6,2)</f>
        <v>IB</v>
      </c>
      <c r="O4601" s="46" t="str">
        <f>IF(Table2[[#This Row],[Type]]="IB","EOU",IF(Table2[[#This Row],[Type]]="MB","Local","492"))</f>
        <v>EOU</v>
      </c>
      <c r="P4601" s="46">
        <f>ROUND(Table2[[#This Row],[Cons]]/Table2[[#This Row],[Qty.]],5)</f>
        <v>0.03</v>
      </c>
      <c r="Q4601" s="46" t="b">
        <f>EXACT(Table2[[#This Row],[rate]],Table2[[#This Row],[Check]])</f>
        <v>1</v>
      </c>
      <c r="R4601" s="46"/>
      <c r="S4601" s="46" t="str">
        <f>IF(Table2[[#This Row],[SRO]]="EOU",VLOOKUP(Table2[[#This Row],[BE]],[2]GD.List!$C$3:$N$5014,12,0),IF(Table2[[#This Row],[SRO]]="Local","Polyester Staple Fibre","SRO 492"))</f>
        <v>Textile Chemical</v>
      </c>
    </row>
    <row r="4602" spans="1:19" x14ac:dyDescent="0.25">
      <c r="A4602" s="586" t="s">
        <v>3018</v>
      </c>
      <c r="B4602" s="582" t="s">
        <v>3270</v>
      </c>
      <c r="C4602" s="577">
        <v>20160</v>
      </c>
      <c r="D4602" s="583">
        <v>2847</v>
      </c>
      <c r="E4602" s="147" t="s">
        <v>3275</v>
      </c>
      <c r="F4602" s="582" t="s">
        <v>3284</v>
      </c>
      <c r="G4602" s="471">
        <v>44877</v>
      </c>
      <c r="H4602" s="584">
        <v>29674927.16</v>
      </c>
      <c r="I4602" s="197">
        <v>0.03</v>
      </c>
      <c r="J4602" s="578">
        <v>407.33</v>
      </c>
      <c r="K4602" s="578">
        <v>13577.55</v>
      </c>
      <c r="L4602" s="578">
        <v>211876.19</v>
      </c>
      <c r="M4602" s="579" t="str">
        <f>TEXT(Table2[[#This Row],[Gd.Dt]],"mmm-yy")</f>
        <v>Nov-22</v>
      </c>
      <c r="N4602" s="46" t="str">
        <f>MID(Table2[[#This Row],[BE]],6,2)</f>
        <v>IB</v>
      </c>
      <c r="O4602" s="46" t="str">
        <f>IF(Table2[[#This Row],[Type]]="IB","EOU",IF(Table2[[#This Row],[Type]]="MB","Local","492"))</f>
        <v>EOU</v>
      </c>
      <c r="P4602" s="46">
        <f>ROUND(Table2[[#This Row],[Cons]]/Table2[[#This Row],[Qty.]],5)</f>
        <v>0.03</v>
      </c>
      <c r="Q4602" s="46" t="b">
        <f>EXACT(Table2[[#This Row],[rate]],Table2[[#This Row],[Check]])</f>
        <v>1</v>
      </c>
      <c r="R4602" s="46"/>
      <c r="S4602" s="46" t="str">
        <f>IF(Table2[[#This Row],[SRO]]="EOU",VLOOKUP(Table2[[#This Row],[BE]],[2]GD.List!$C$3:$N$5014,12,0),IF(Table2[[#This Row],[SRO]]="Local","Polyester Staple Fibre","SRO 492"))</f>
        <v>Textile Chemical</v>
      </c>
    </row>
    <row r="4603" spans="1:19" x14ac:dyDescent="0.25">
      <c r="A4603" s="586" t="s">
        <v>3018</v>
      </c>
      <c r="B4603" s="582" t="s">
        <v>3272</v>
      </c>
      <c r="C4603" s="577">
        <v>20160</v>
      </c>
      <c r="D4603" s="583">
        <v>2847</v>
      </c>
      <c r="E4603" s="147" t="s">
        <v>3280</v>
      </c>
      <c r="F4603" s="582" t="s">
        <v>3285</v>
      </c>
      <c r="G4603" s="471">
        <v>44877</v>
      </c>
      <c r="H4603" s="584">
        <v>29674927.16</v>
      </c>
      <c r="I4603" s="197">
        <v>0.03</v>
      </c>
      <c r="J4603" s="578">
        <v>407.33</v>
      </c>
      <c r="K4603" s="578">
        <v>13577.55</v>
      </c>
      <c r="L4603" s="578">
        <v>211877.31</v>
      </c>
      <c r="M4603" s="579" t="str">
        <f>TEXT(Table2[[#This Row],[Gd.Dt]],"mmm-yy")</f>
        <v>Nov-22</v>
      </c>
      <c r="N4603" s="46" t="str">
        <f>MID(Table2[[#This Row],[BE]],6,2)</f>
        <v>IB</v>
      </c>
      <c r="O4603" s="46" t="str">
        <f>IF(Table2[[#This Row],[Type]]="IB","EOU",IF(Table2[[#This Row],[Type]]="MB","Local","492"))</f>
        <v>EOU</v>
      </c>
      <c r="P4603" s="46">
        <f>ROUND(Table2[[#This Row],[Cons]]/Table2[[#This Row],[Qty.]],5)</f>
        <v>0.03</v>
      </c>
      <c r="Q4603" s="46" t="b">
        <f>EXACT(Table2[[#This Row],[rate]],Table2[[#This Row],[Check]])</f>
        <v>1</v>
      </c>
      <c r="R4603" s="46"/>
      <c r="S4603" s="46" t="str">
        <f>IF(Table2[[#This Row],[SRO]]="EOU",VLOOKUP(Table2[[#This Row],[BE]],[2]GD.List!$C$3:$N$5014,12,0),IF(Table2[[#This Row],[SRO]]="Local","Polyester Staple Fibre","SRO 492"))</f>
        <v>Textile Chemical</v>
      </c>
    </row>
    <row r="4604" spans="1:19" x14ac:dyDescent="0.25">
      <c r="A4604" s="585" t="s">
        <v>3018</v>
      </c>
      <c r="B4604" s="582" t="s">
        <v>3271</v>
      </c>
      <c r="C4604" s="577">
        <v>6704</v>
      </c>
      <c r="D4604" s="583">
        <v>2847</v>
      </c>
      <c r="E4604" s="147" t="s">
        <v>3279</v>
      </c>
      <c r="F4604" s="582" t="s">
        <v>3286</v>
      </c>
      <c r="G4604" s="471">
        <v>44877</v>
      </c>
      <c r="H4604" s="584">
        <v>9868106.8100000005</v>
      </c>
      <c r="I4604" s="197">
        <v>0.03</v>
      </c>
      <c r="J4604" s="578">
        <v>133.41</v>
      </c>
      <c r="K4604" s="578">
        <v>4446.9399999999996</v>
      </c>
      <c r="L4604" s="578">
        <v>70307.899999999994</v>
      </c>
      <c r="M4604" s="579" t="str">
        <f>TEXT(Table2[[#This Row],[Gd.Dt]],"mmm-yy")</f>
        <v>Nov-22</v>
      </c>
      <c r="N4604" s="46" t="str">
        <f>MID(Table2[[#This Row],[BE]],6,2)</f>
        <v>IB</v>
      </c>
      <c r="O4604" s="46" t="str">
        <f>IF(Table2[[#This Row],[Type]]="IB","EOU",IF(Table2[[#This Row],[Type]]="MB","Local","492"))</f>
        <v>EOU</v>
      </c>
      <c r="P4604" s="46">
        <f>ROUND(Table2[[#This Row],[Cons]]/Table2[[#This Row],[Qty.]],5)</f>
        <v>0.03</v>
      </c>
      <c r="Q4604" s="46" t="b">
        <f>EXACT(Table2[[#This Row],[rate]],Table2[[#This Row],[Check]])</f>
        <v>1</v>
      </c>
      <c r="R4604" s="46"/>
      <c r="S4604" s="46" t="str">
        <f>IF(Table2[[#This Row],[SRO]]="EOU",VLOOKUP(Table2[[#This Row],[BE]],[2]GD.List!$C$3:$N$5014,12,0),IF(Table2[[#This Row],[SRO]]="Local","Polyester Staple Fibre","SRO 492"))</f>
        <v>Textile Chemical</v>
      </c>
    </row>
    <row r="4605" spans="1:19" x14ac:dyDescent="0.25">
      <c r="A4605" s="586" t="s">
        <v>3058</v>
      </c>
      <c r="B4605" s="582" t="s">
        <v>3273</v>
      </c>
      <c r="C4605" s="577">
        <v>3839</v>
      </c>
      <c r="D4605" s="583">
        <v>2915.11</v>
      </c>
      <c r="E4605" s="147" t="s">
        <v>3281</v>
      </c>
      <c r="F4605" s="582" t="s">
        <v>3287</v>
      </c>
      <c r="G4605" s="471">
        <v>44877</v>
      </c>
      <c r="H4605" s="584">
        <v>38387228.799999997</v>
      </c>
      <c r="I4605" s="197">
        <v>0.04</v>
      </c>
      <c r="J4605" s="578">
        <v>604.69000000000005</v>
      </c>
      <c r="K4605" s="578">
        <v>15117.35</v>
      </c>
      <c r="L4605" s="578">
        <v>816557.05</v>
      </c>
      <c r="M4605" s="579" t="str">
        <f>TEXT(Table2[[#This Row],[Gd.Dt]],"mmm-yy")</f>
        <v>Nov-22</v>
      </c>
      <c r="N4605" s="46" t="str">
        <f>MID(Table2[[#This Row],[BE]],6,2)</f>
        <v>IB</v>
      </c>
      <c r="O4605" s="46" t="str">
        <f>IF(Table2[[#This Row],[Type]]="IB","EOU",IF(Table2[[#This Row],[Type]]="MB","Local","492"))</f>
        <v>EOU</v>
      </c>
      <c r="P4605" s="46">
        <f>ROUND(Table2[[#This Row],[Cons]]/Table2[[#This Row],[Qty.]],5)</f>
        <v>0.04</v>
      </c>
      <c r="Q4605" s="46" t="b">
        <f>EXACT(Table2[[#This Row],[rate]],Table2[[#This Row],[Check]])</f>
        <v>1</v>
      </c>
      <c r="R4605" s="46"/>
      <c r="S4605" s="46" t="str">
        <f>IF(Table2[[#This Row],[SRO]]="EOU",VLOOKUP(Table2[[#This Row],[BE]],[2]GD.List!$C$3:$N$5014,12,0),IF(Table2[[#This Row],[SRO]]="Local","Polyester Staple Fibre","SRO 492"))</f>
        <v>Textile Chemical</v>
      </c>
    </row>
    <row r="4606" spans="1:19" x14ac:dyDescent="0.25">
      <c r="A4606" s="585" t="s">
        <v>3058</v>
      </c>
      <c r="B4606" s="582" t="s">
        <v>3269</v>
      </c>
      <c r="C4606" s="577">
        <v>18388</v>
      </c>
      <c r="D4606" s="583">
        <v>2915.11</v>
      </c>
      <c r="E4606" s="147" t="s">
        <v>3274</v>
      </c>
      <c r="F4606" s="582" t="s">
        <v>3288</v>
      </c>
      <c r="G4606" s="471">
        <v>44876</v>
      </c>
      <c r="H4606" s="584">
        <v>24580853.559999999</v>
      </c>
      <c r="I4606" s="197">
        <v>0.04</v>
      </c>
      <c r="J4606" s="578">
        <v>669.32</v>
      </c>
      <c r="K4606" s="578">
        <v>16733</v>
      </c>
      <c r="L4606" s="578">
        <v>941179.73</v>
      </c>
      <c r="M4606" s="579" t="str">
        <f>TEXT(Table2[[#This Row],[Gd.Dt]],"mmm-yy")</f>
        <v>Nov-22</v>
      </c>
      <c r="N4606" s="46" t="str">
        <f>MID(Table2[[#This Row],[BE]],6,2)</f>
        <v>IB</v>
      </c>
      <c r="O4606" s="46" t="str">
        <f>IF(Table2[[#This Row],[Type]]="IB","EOU",IF(Table2[[#This Row],[Type]]="MB","Local","492"))</f>
        <v>EOU</v>
      </c>
      <c r="P4606" s="46">
        <f>ROUND(Table2[[#This Row],[Cons]]/Table2[[#This Row],[Qty.]],5)</f>
        <v>0.04</v>
      </c>
      <c r="Q4606" s="46" t="b">
        <f>EXACT(Table2[[#This Row],[rate]],Table2[[#This Row],[Check]])</f>
        <v>1</v>
      </c>
      <c r="R4606" s="46"/>
      <c r="S4606" s="46" t="str">
        <f>IF(Table2[[#This Row],[SRO]]="EOU",VLOOKUP(Table2[[#This Row],[BE]],[2]GD.List!$C$3:$N$5014,12,0),IF(Table2[[#This Row],[SRO]]="Local","Polyester Staple Fibre","SRO 492"))</f>
        <v>Textile Chemical</v>
      </c>
    </row>
    <row r="4607" spans="1:19" x14ac:dyDescent="0.25">
      <c r="A4607" s="585" t="s">
        <v>3084</v>
      </c>
      <c r="B4607" s="582" t="s">
        <v>3269</v>
      </c>
      <c r="C4607" s="577">
        <v>18388</v>
      </c>
      <c r="D4607" s="583">
        <v>2832.1089999999999</v>
      </c>
      <c r="E4607" s="147" t="s">
        <v>3274</v>
      </c>
      <c r="F4607" s="582" t="s">
        <v>3288</v>
      </c>
      <c r="G4607" s="471">
        <v>44876</v>
      </c>
      <c r="H4607" s="584">
        <v>24580853.559999999</v>
      </c>
      <c r="I4607" s="197">
        <v>0.04</v>
      </c>
      <c r="J4607" s="578">
        <v>669.32</v>
      </c>
      <c r="K4607" s="578">
        <v>16733</v>
      </c>
      <c r="L4607" s="578">
        <v>941179.73</v>
      </c>
      <c r="M4607" s="579" t="str">
        <f>TEXT(Table2[[#This Row],[Gd.Dt]],"mmm-yy")</f>
        <v>Nov-22</v>
      </c>
      <c r="N4607" s="46" t="str">
        <f>MID(Table2[[#This Row],[BE]],6,2)</f>
        <v>IB</v>
      </c>
      <c r="O4607" s="46" t="str">
        <f>IF(Table2[[#This Row],[Type]]="IB","EOU",IF(Table2[[#This Row],[Type]]="MB","Local","492"))</f>
        <v>EOU</v>
      </c>
      <c r="P4607" s="46">
        <f>ROUND(Table2[[#This Row],[Cons]]/Table2[[#This Row],[Qty.]],5)</f>
        <v>0.04</v>
      </c>
      <c r="Q4607" s="46" t="b">
        <f>EXACT(Table2[[#This Row],[rate]],Table2[[#This Row],[Check]])</f>
        <v>1</v>
      </c>
      <c r="R4607" s="46"/>
      <c r="S4607" s="46" t="str">
        <f>IF(Table2[[#This Row],[SRO]]="EOU",VLOOKUP(Table2[[#This Row],[BE]],[2]GD.List!$C$3:$N$5014,12,0),IF(Table2[[#This Row],[SRO]]="Local","Polyester Staple Fibre","SRO 492"))</f>
        <v>Textile Chemical</v>
      </c>
    </row>
    <row r="4608" spans="1:19" x14ac:dyDescent="0.25">
      <c r="A4608" s="585" t="s">
        <v>3229</v>
      </c>
      <c r="B4608" s="582" t="s">
        <v>3273</v>
      </c>
      <c r="C4608" s="577">
        <v>3839</v>
      </c>
      <c r="D4608" s="583">
        <v>5402.33</v>
      </c>
      <c r="E4608" s="147" t="s">
        <v>3281</v>
      </c>
      <c r="F4608" s="582" t="s">
        <v>3287</v>
      </c>
      <c r="G4608" s="471">
        <v>44877</v>
      </c>
      <c r="H4608" s="584">
        <v>38387228.799999997</v>
      </c>
      <c r="I4608" s="197">
        <v>1.0101</v>
      </c>
      <c r="J4608" s="578">
        <v>7274.37</v>
      </c>
      <c r="K4608" s="578">
        <v>7201.63</v>
      </c>
      <c r="L4608" s="578">
        <v>9823112.8399999999</v>
      </c>
      <c r="M4608" s="579" t="str">
        <f>TEXT(Table2[[#This Row],[Gd.Dt]],"mmm-yy")</f>
        <v>Nov-22</v>
      </c>
      <c r="N4608" s="46" t="str">
        <f>MID(Table2[[#This Row],[BE]],6,2)</f>
        <v>IB</v>
      </c>
      <c r="O4608" s="46" t="str">
        <f>IF(Table2[[#This Row],[Type]]="IB","EOU",IF(Table2[[#This Row],[Type]]="MB","Local","492"))</f>
        <v>EOU</v>
      </c>
      <c r="P4608" s="46">
        <f>ROUND(Table2[[#This Row],[Cons]]/Table2[[#This Row],[Qty.]],5)</f>
        <v>1.0101</v>
      </c>
      <c r="Q4608" s="46" t="b">
        <f>EXACT(Table2[[#This Row],[rate]],Table2[[#This Row],[Check]])</f>
        <v>1</v>
      </c>
      <c r="R4608" s="46"/>
      <c r="S4608" s="46" t="str">
        <f>IF(Table2[[#This Row],[SRO]]="EOU",VLOOKUP(Table2[[#This Row],[BE]],[2]GD.List!$C$3:$N$5014,12,0),IF(Table2[[#This Row],[SRO]]="Local","Polyester Staple Fibre","SRO 492"))</f>
        <v>Polyester Yarn</v>
      </c>
    </row>
    <row r="4609" spans="1:19" x14ac:dyDescent="0.25">
      <c r="A4609" s="585" t="s">
        <v>3231</v>
      </c>
      <c r="B4609" s="582" t="s">
        <v>3269</v>
      </c>
      <c r="C4609" s="577">
        <v>18388</v>
      </c>
      <c r="D4609" s="583">
        <v>3906.9090000000001</v>
      </c>
      <c r="E4609" s="147" t="s">
        <v>3274</v>
      </c>
      <c r="F4609" s="582" t="s">
        <v>3288</v>
      </c>
      <c r="G4609" s="471">
        <v>44876</v>
      </c>
      <c r="H4609" s="584">
        <v>24580853.559999999</v>
      </c>
      <c r="I4609" s="197">
        <v>0.04</v>
      </c>
      <c r="J4609" s="578">
        <v>669.32</v>
      </c>
      <c r="K4609" s="578">
        <v>16733</v>
      </c>
      <c r="L4609" s="578">
        <v>941179.73</v>
      </c>
      <c r="M4609" s="579" t="str">
        <f>TEXT(Table2[[#This Row],[Gd.Dt]],"mmm-yy")</f>
        <v>Nov-22</v>
      </c>
      <c r="N4609" s="46" t="str">
        <f>MID(Table2[[#This Row],[BE]],6,2)</f>
        <v>IB</v>
      </c>
      <c r="O4609" s="46" t="str">
        <f>IF(Table2[[#This Row],[Type]]="IB","EOU",IF(Table2[[#This Row],[Type]]="MB","Local","492"))</f>
        <v>EOU</v>
      </c>
      <c r="P4609" s="46">
        <f>ROUND(Table2[[#This Row],[Cons]]/Table2[[#This Row],[Qty.]],5)</f>
        <v>0.04</v>
      </c>
      <c r="Q4609" s="46" t="b">
        <f>EXACT(Table2[[#This Row],[rate]],Table2[[#This Row],[Check]])</f>
        <v>1</v>
      </c>
      <c r="R4609" s="46"/>
      <c r="S4609" s="46" t="str">
        <f>IF(Table2[[#This Row],[SRO]]="EOU",VLOOKUP(Table2[[#This Row],[BE]],[2]GD.List!$C$3:$N$5014,12,0),IF(Table2[[#This Row],[SRO]]="Local","Polyester Staple Fibre","SRO 492"))</f>
        <v>Textile Chemical</v>
      </c>
    </row>
    <row r="4610" spans="1:19" x14ac:dyDescent="0.25">
      <c r="A4610" s="585" t="s">
        <v>3232</v>
      </c>
      <c r="B4610" s="582" t="s">
        <v>3269</v>
      </c>
      <c r="C4610" s="577">
        <v>18388</v>
      </c>
      <c r="D4610" s="583">
        <v>3809.9189999999999</v>
      </c>
      <c r="E4610" s="147" t="s">
        <v>3274</v>
      </c>
      <c r="F4610" s="582" t="s">
        <v>3288</v>
      </c>
      <c r="G4610" s="471">
        <v>44876</v>
      </c>
      <c r="H4610" s="584">
        <v>24580853.559999999</v>
      </c>
      <c r="I4610" s="197">
        <v>0.04</v>
      </c>
      <c r="J4610" s="578">
        <v>669.32</v>
      </c>
      <c r="K4610" s="578">
        <v>16733</v>
      </c>
      <c r="L4610" s="578">
        <v>941179.73</v>
      </c>
      <c r="M4610" s="579" t="str">
        <f>TEXT(Table2[[#This Row],[Gd.Dt]],"mmm-yy")</f>
        <v>Nov-22</v>
      </c>
      <c r="N4610" s="46" t="str">
        <f>MID(Table2[[#This Row],[BE]],6,2)</f>
        <v>IB</v>
      </c>
      <c r="O4610" s="46" t="str">
        <f>IF(Table2[[#This Row],[Type]]="IB","EOU",IF(Table2[[#This Row],[Type]]="MB","Local","492"))</f>
        <v>EOU</v>
      </c>
      <c r="P4610" s="46">
        <f>ROUND(Table2[[#This Row],[Cons]]/Table2[[#This Row],[Qty.]],5)</f>
        <v>0.04</v>
      </c>
      <c r="Q4610" s="46" t="b">
        <f>EXACT(Table2[[#This Row],[rate]],Table2[[#This Row],[Check]])</f>
        <v>1</v>
      </c>
      <c r="R4610" s="46"/>
      <c r="S4610" s="46" t="str">
        <f>IF(Table2[[#This Row],[SRO]]="EOU",VLOOKUP(Table2[[#This Row],[BE]],[2]GD.List!$C$3:$N$5014,12,0),IF(Table2[[#This Row],[SRO]]="Local","Polyester Staple Fibre","SRO 492"))</f>
        <v>Textile Chemical</v>
      </c>
    </row>
    <row r="4611" spans="1:19" x14ac:dyDescent="0.25">
      <c r="A4611" s="585" t="s">
        <v>3233</v>
      </c>
      <c r="B4611" s="582" t="s">
        <v>3269</v>
      </c>
      <c r="C4611" s="577">
        <v>18388</v>
      </c>
      <c r="D4611" s="583">
        <v>4810.29</v>
      </c>
      <c r="E4611" s="147" t="s">
        <v>3274</v>
      </c>
      <c r="F4611" s="582" t="s">
        <v>3288</v>
      </c>
      <c r="G4611" s="471">
        <v>44876</v>
      </c>
      <c r="H4611" s="584">
        <v>24580853.559999999</v>
      </c>
      <c r="I4611" s="197">
        <v>0.06</v>
      </c>
      <c r="J4611" s="578">
        <v>953.4</v>
      </c>
      <c r="K4611" s="578">
        <v>15890</v>
      </c>
      <c r="L4611" s="578">
        <v>1286655.25</v>
      </c>
      <c r="M4611" s="579" t="str">
        <f>TEXT(Table2[[#This Row],[Gd.Dt]],"mmm-yy")</f>
        <v>Nov-22</v>
      </c>
      <c r="N4611" s="46" t="str">
        <f>MID(Table2[[#This Row],[BE]],6,2)</f>
        <v>IB</v>
      </c>
      <c r="O4611" s="46" t="str">
        <f>IF(Table2[[#This Row],[Type]]="IB","EOU",IF(Table2[[#This Row],[Type]]="MB","Local","492"))</f>
        <v>EOU</v>
      </c>
      <c r="P4611" s="46">
        <f>ROUND(Table2[[#This Row],[Cons]]/Table2[[#This Row],[Qty.]],5)</f>
        <v>0.06</v>
      </c>
      <c r="Q4611" s="46" t="b">
        <f>EXACT(Table2[[#This Row],[rate]],Table2[[#This Row],[Check]])</f>
        <v>1</v>
      </c>
      <c r="R4611" s="46"/>
      <c r="S4611" s="46" t="str">
        <f>IF(Table2[[#This Row],[SRO]]="EOU",VLOOKUP(Table2[[#This Row],[BE]],[2]GD.List!$C$3:$N$5014,12,0),IF(Table2[[#This Row],[SRO]]="Local","Polyester Staple Fibre","SRO 492"))</f>
        <v>Packing Material</v>
      </c>
    </row>
    <row r="4612" spans="1:19" x14ac:dyDescent="0.25">
      <c r="A4612" s="585" t="s">
        <v>3276</v>
      </c>
      <c r="B4612" s="582" t="s">
        <v>3270</v>
      </c>
      <c r="C4612" s="577">
        <v>20160</v>
      </c>
      <c r="D4612" s="583">
        <v>9607.19</v>
      </c>
      <c r="E4612" s="147" t="s">
        <v>3275</v>
      </c>
      <c r="F4612" s="582" t="s">
        <v>3284</v>
      </c>
      <c r="G4612" s="471">
        <v>44877</v>
      </c>
      <c r="H4612" s="584">
        <v>29674927.16</v>
      </c>
      <c r="I4612" s="197">
        <v>1</v>
      </c>
      <c r="J4612" s="578">
        <v>177</v>
      </c>
      <c r="K4612" s="578">
        <v>177</v>
      </c>
      <c r="L4612" s="578">
        <v>92068.07</v>
      </c>
      <c r="M4612" s="579" t="str">
        <f>TEXT(Table2[[#This Row],[Gd.Dt]],"mmm-yy")</f>
        <v>Nov-22</v>
      </c>
      <c r="N4612" s="46" t="str">
        <f>MID(Table2[[#This Row],[BE]],6,2)</f>
        <v>TI</v>
      </c>
      <c r="O4612" s="46" t="str">
        <f>IF(Table2[[#This Row],[Type]]="IB","EOU",IF(Table2[[#This Row],[Type]]="MB","Local","492"))</f>
        <v>492</v>
      </c>
      <c r="P4612" s="46">
        <f>ROUND(Table2[[#This Row],[Cons]]/Table2[[#This Row],[Qty.]],5)</f>
        <v>1</v>
      </c>
      <c r="Q4612" s="46" t="b">
        <f>EXACT(Table2[[#This Row],[rate]],Table2[[#This Row],[Check]])</f>
        <v>1</v>
      </c>
      <c r="R4612" s="46"/>
      <c r="S4612" s="46" t="str">
        <f>IF(Table2[[#This Row],[SRO]]="EOU",VLOOKUP(Table2[[#This Row],[BE]],[2]GD.List!$C$3:$N$5014,12,0),IF(Table2[[#This Row],[SRO]]="Local","Polyester Staple Fibre","SRO 492"))</f>
        <v>SRO 492</v>
      </c>
    </row>
    <row r="4613" spans="1:19" x14ac:dyDescent="0.25">
      <c r="A4613" s="586" t="s">
        <v>3277</v>
      </c>
      <c r="B4613" s="582" t="s">
        <v>3270</v>
      </c>
      <c r="C4613" s="577">
        <v>20160</v>
      </c>
      <c r="D4613" s="583">
        <v>9607.19</v>
      </c>
      <c r="E4613" s="147" t="s">
        <v>3275</v>
      </c>
      <c r="F4613" s="582" t="s">
        <v>3284</v>
      </c>
      <c r="G4613" s="471">
        <v>44877</v>
      </c>
      <c r="H4613" s="584">
        <v>29674927.16</v>
      </c>
      <c r="I4613" s="197">
        <v>1</v>
      </c>
      <c r="J4613" s="578">
        <v>3.3</v>
      </c>
      <c r="K4613" s="578">
        <v>3.3</v>
      </c>
      <c r="L4613" s="578">
        <v>1716.52</v>
      </c>
      <c r="M4613" s="579" t="str">
        <f>TEXT(Table2[[#This Row],[Gd.Dt]],"mmm-yy")</f>
        <v>Nov-22</v>
      </c>
      <c r="N4613" s="46" t="str">
        <f>MID(Table2[[#This Row],[BE]],6,2)</f>
        <v>TI</v>
      </c>
      <c r="O4613" s="46" t="str">
        <f>IF(Table2[[#This Row],[Type]]="IB","EOU",IF(Table2[[#This Row],[Type]]="MB","Local","492"))</f>
        <v>492</v>
      </c>
      <c r="P4613" s="46">
        <f>ROUND(Table2[[#This Row],[Cons]]/Table2[[#This Row],[Qty.]],5)</f>
        <v>1</v>
      </c>
      <c r="Q4613" s="46" t="b">
        <f>EXACT(Table2[[#This Row],[rate]],Table2[[#This Row],[Check]])</f>
        <v>1</v>
      </c>
      <c r="R4613" s="46"/>
      <c r="S4613" s="46" t="str">
        <f>IF(Table2[[#This Row],[SRO]]="EOU",VLOOKUP(Table2[[#This Row],[BE]],[2]GD.List!$C$3:$N$5014,12,0),IF(Table2[[#This Row],[SRO]]="Local","Polyester Staple Fibre","SRO 492"))</f>
        <v>SRO 492</v>
      </c>
    </row>
    <row r="4614" spans="1:19" x14ac:dyDescent="0.25">
      <c r="A4614" s="586" t="s">
        <v>3277</v>
      </c>
      <c r="B4614" s="582" t="s">
        <v>3272</v>
      </c>
      <c r="C4614" s="577">
        <v>20160</v>
      </c>
      <c r="D4614" s="583">
        <v>9607.19</v>
      </c>
      <c r="E4614" s="147" t="s">
        <v>3280</v>
      </c>
      <c r="F4614" s="582" t="s">
        <v>3285</v>
      </c>
      <c r="G4614" s="471">
        <v>44877</v>
      </c>
      <c r="H4614" s="584">
        <v>29674927.16</v>
      </c>
      <c r="I4614" s="197">
        <v>1</v>
      </c>
      <c r="J4614" s="578">
        <v>180</v>
      </c>
      <c r="K4614" s="578">
        <v>180</v>
      </c>
      <c r="L4614" s="578">
        <v>93629.04</v>
      </c>
      <c r="M4614" s="579" t="str">
        <f>TEXT(Table2[[#This Row],[Gd.Dt]],"mmm-yy")</f>
        <v>Nov-22</v>
      </c>
      <c r="N4614" s="46" t="str">
        <f>MID(Table2[[#This Row],[BE]],6,2)</f>
        <v>TI</v>
      </c>
      <c r="O4614" s="46" t="str">
        <f>IF(Table2[[#This Row],[Type]]="IB","EOU",IF(Table2[[#This Row],[Type]]="MB","Local","492"))</f>
        <v>492</v>
      </c>
      <c r="P4614" s="46">
        <f>ROUND(Table2[[#This Row],[Cons]]/Table2[[#This Row],[Qty.]],5)</f>
        <v>1</v>
      </c>
      <c r="Q4614" s="46" t="b">
        <f>EXACT(Table2[[#This Row],[rate]],Table2[[#This Row],[Check]])</f>
        <v>1</v>
      </c>
      <c r="R4614" s="46"/>
      <c r="S4614" s="46" t="str">
        <f>IF(Table2[[#This Row],[SRO]]="EOU",VLOOKUP(Table2[[#This Row],[BE]],[2]GD.List!$C$3:$N$5014,12,0),IF(Table2[[#This Row],[SRO]]="Local","Polyester Staple Fibre","SRO 492"))</f>
        <v>SRO 492</v>
      </c>
    </row>
    <row r="4615" spans="1:19" x14ac:dyDescent="0.25">
      <c r="A4615" s="585" t="s">
        <v>3277</v>
      </c>
      <c r="B4615" s="582" t="s">
        <v>3271</v>
      </c>
      <c r="C4615" s="577">
        <v>6704</v>
      </c>
      <c r="D4615" s="583">
        <v>9607.19</v>
      </c>
      <c r="E4615" s="147" t="s">
        <v>3279</v>
      </c>
      <c r="F4615" s="582" t="s">
        <v>3286</v>
      </c>
      <c r="G4615" s="471">
        <v>44877</v>
      </c>
      <c r="H4615" s="584">
        <v>9868106.8100000005</v>
      </c>
      <c r="I4615" s="197">
        <v>1</v>
      </c>
      <c r="J4615" s="578">
        <v>60</v>
      </c>
      <c r="K4615" s="578">
        <v>60</v>
      </c>
      <c r="L4615" s="578">
        <v>31620.37</v>
      </c>
      <c r="M4615" s="579" t="str">
        <f>TEXT(Table2[[#This Row],[Gd.Dt]],"mmm-yy")</f>
        <v>Nov-22</v>
      </c>
      <c r="N4615" s="46" t="str">
        <f>MID(Table2[[#This Row],[BE]],6,2)</f>
        <v>TI</v>
      </c>
      <c r="O4615" s="46" t="str">
        <f>IF(Table2[[#This Row],[Type]]="IB","EOU",IF(Table2[[#This Row],[Type]]="MB","Local","492"))</f>
        <v>492</v>
      </c>
      <c r="P4615" s="46">
        <f>ROUND(Table2[[#This Row],[Cons]]/Table2[[#This Row],[Qty.]],5)</f>
        <v>1</v>
      </c>
      <c r="Q4615" s="46" t="b">
        <f>EXACT(Table2[[#This Row],[rate]],Table2[[#This Row],[Check]])</f>
        <v>1</v>
      </c>
      <c r="R4615" s="46"/>
      <c r="S4615" s="46" t="str">
        <f>IF(Table2[[#This Row],[SRO]]="EOU",VLOOKUP(Table2[[#This Row],[BE]],[2]GD.List!$C$3:$N$5014,12,0),IF(Table2[[#This Row],[SRO]]="Local","Polyester Staple Fibre","SRO 492"))</f>
        <v>SRO 492</v>
      </c>
    </row>
    <row r="4616" spans="1:19" x14ac:dyDescent="0.25">
      <c r="A4616" s="585" t="s">
        <v>3278</v>
      </c>
      <c r="B4616" s="582" t="s">
        <v>3270</v>
      </c>
      <c r="C4616" s="577">
        <v>20160</v>
      </c>
      <c r="D4616" s="583">
        <v>8308.1020000000008</v>
      </c>
      <c r="E4616" s="147" t="s">
        <v>3275</v>
      </c>
      <c r="F4616" s="582" t="s">
        <v>3284</v>
      </c>
      <c r="G4616" s="471">
        <v>44877</v>
      </c>
      <c r="H4616" s="584">
        <v>29674927.16</v>
      </c>
      <c r="I4616" s="197">
        <v>1</v>
      </c>
      <c r="J4616" s="578">
        <v>25750</v>
      </c>
      <c r="K4616" s="578">
        <v>25750</v>
      </c>
      <c r="L4616" s="578">
        <v>13394083.35</v>
      </c>
      <c r="M4616" s="579" t="str">
        <f>TEXT(Table2[[#This Row],[Gd.Dt]],"mmm-yy")</f>
        <v>Nov-22</v>
      </c>
      <c r="N4616" s="46" t="str">
        <f>MID(Table2[[#This Row],[BE]],6,2)</f>
        <v>TI</v>
      </c>
      <c r="O4616" s="46" t="str">
        <f>IF(Table2[[#This Row],[Type]]="IB","EOU",IF(Table2[[#This Row],[Type]]="MB","Local","492"))</f>
        <v>492</v>
      </c>
      <c r="P4616" s="46">
        <f>ROUND(Table2[[#This Row],[Cons]]/Table2[[#This Row],[Qty.]],5)</f>
        <v>1</v>
      </c>
      <c r="Q4616" s="46" t="b">
        <f>EXACT(Table2[[#This Row],[rate]],Table2[[#This Row],[Check]])</f>
        <v>1</v>
      </c>
      <c r="R4616" s="46"/>
      <c r="S4616" s="46" t="str">
        <f>IF(Table2[[#This Row],[SRO]]="EOU",VLOOKUP(Table2[[#This Row],[BE]],[2]GD.List!$C$3:$N$5014,12,0),IF(Table2[[#This Row],[SRO]]="Local","Polyester Staple Fibre","SRO 492"))</f>
        <v>SRO 492</v>
      </c>
    </row>
    <row r="4617" spans="1:19" x14ac:dyDescent="0.25">
      <c r="A4617" s="585" t="s">
        <v>3282</v>
      </c>
      <c r="B4617" s="582" t="s">
        <v>3273</v>
      </c>
      <c r="C4617" s="577">
        <v>3839</v>
      </c>
      <c r="D4617" s="583">
        <v>5402.33</v>
      </c>
      <c r="E4617" s="147" t="s">
        <v>3281</v>
      </c>
      <c r="F4617" s="582" t="s">
        <v>3287</v>
      </c>
      <c r="G4617" s="471">
        <v>44877</v>
      </c>
      <c r="H4617" s="584">
        <v>38387228.799999997</v>
      </c>
      <c r="I4617" s="197">
        <v>1.0101</v>
      </c>
      <c r="J4617" s="578">
        <v>480</v>
      </c>
      <c r="K4617" s="578">
        <v>475.2</v>
      </c>
      <c r="L4617" s="578">
        <v>648179.04</v>
      </c>
      <c r="M4617" s="579" t="str">
        <f>TEXT(Table2[[#This Row],[Gd.Dt]],"mmm-yy")</f>
        <v>Nov-22</v>
      </c>
      <c r="N4617" s="46" t="str">
        <f>MID(Table2[[#This Row],[BE]],6,2)</f>
        <v>IB</v>
      </c>
      <c r="O4617" s="46" t="str">
        <f>IF(Table2[[#This Row],[Type]]="IB","EOU",IF(Table2[[#This Row],[Type]]="MB","Local","492"))</f>
        <v>EOU</v>
      </c>
      <c r="P4617" s="46">
        <f>ROUND(Table2[[#This Row],[Cons]]/Table2[[#This Row],[Qty.]],5)</f>
        <v>1.0101</v>
      </c>
      <c r="Q4617" s="46" t="b">
        <f>EXACT(Table2[[#This Row],[rate]],Table2[[#This Row],[Check]])</f>
        <v>1</v>
      </c>
      <c r="R4617" s="46"/>
      <c r="S4617" s="46" t="str">
        <f>IF(Table2[[#This Row],[SRO]]="EOU",VLOOKUP(Table2[[#This Row],[BE]],[2]GD.List!$C$3:$N$5014,12,0),IF(Table2[[#This Row],[SRO]]="Local","Polyester Staple Fibre","SRO 492"))</f>
        <v>Polyester Filament Yarn</v>
      </c>
    </row>
    <row r="4618" spans="1:19" x14ac:dyDescent="0.25">
      <c r="A4618" s="586" t="s">
        <v>3283</v>
      </c>
      <c r="B4618" s="586" t="s">
        <v>3273</v>
      </c>
      <c r="C4618" s="587">
        <v>3839</v>
      </c>
      <c r="D4618" s="588">
        <v>5402.33</v>
      </c>
      <c r="E4618" s="27" t="s">
        <v>3281</v>
      </c>
      <c r="F4618" s="586" t="s">
        <v>3287</v>
      </c>
      <c r="G4618" s="28">
        <v>44877</v>
      </c>
      <c r="H4618" s="589">
        <v>38387228.799999997</v>
      </c>
      <c r="I4618" s="33">
        <v>1.0101</v>
      </c>
      <c r="J4618" s="580">
        <v>7515.67</v>
      </c>
      <c r="K4618" s="580">
        <v>7440.52</v>
      </c>
      <c r="L4618" s="580">
        <v>10148957.84</v>
      </c>
      <c r="M4618" s="581" t="str">
        <f>TEXT(Table2[[#This Row],[Gd.Dt]],"mmm-yy")</f>
        <v>Nov-22</v>
      </c>
      <c r="N4618" s="47" t="str">
        <f>MID(Table2[[#This Row],[BE]],6,2)</f>
        <v>IB</v>
      </c>
      <c r="O4618" s="47" t="str">
        <f>IF(Table2[[#This Row],[Type]]="IB","EOU",IF(Table2[[#This Row],[Type]]="MB","Local","492"))</f>
        <v>EOU</v>
      </c>
      <c r="P4618" s="47">
        <f>ROUND(Table2[[#This Row],[Cons]]/Table2[[#This Row],[Qty.]],5)</f>
        <v>1.0101</v>
      </c>
      <c r="Q4618" s="47" t="b">
        <f>EXACT(Table2[[#This Row],[rate]],Table2[[#This Row],[Check]])</f>
        <v>1</v>
      </c>
      <c r="R4618" s="47"/>
      <c r="S4618" s="47" t="str">
        <f>IF(Table2[[#This Row],[SRO]]="EOU",VLOOKUP(Table2[[#This Row],[BE]],[2]GD.List!$C$3:$N$5014,12,0),IF(Table2[[#This Row],[SRO]]="Local","Polyester Staple Fibre","SRO 492"))</f>
        <v>Polyester Yarn</v>
      </c>
    </row>
    <row r="4619" spans="1:19" x14ac:dyDescent="0.25">
      <c r="A4619" s="120" t="s">
        <v>1477</v>
      </c>
      <c r="B4619" s="116" t="s">
        <v>3289</v>
      </c>
      <c r="C4619" s="165">
        <v>17850</v>
      </c>
      <c r="D4619" s="117">
        <v>2513.1</v>
      </c>
      <c r="E4619" s="147" t="s">
        <v>2562</v>
      </c>
      <c r="F4619" s="116" t="s">
        <v>3299</v>
      </c>
      <c r="G4619" s="471">
        <v>44877</v>
      </c>
      <c r="H4619" s="82">
        <v>26274565.149999999</v>
      </c>
      <c r="I4619" s="197">
        <v>0.04</v>
      </c>
      <c r="J4619" s="15">
        <v>475.71</v>
      </c>
      <c r="K4619" s="15">
        <v>11892.86</v>
      </c>
      <c r="L4619" s="15">
        <v>243387.04</v>
      </c>
      <c r="M4619" s="66" t="str">
        <f>TEXT(Table2[[#This Row],[Gd.Dt]],"mmm-yy")</f>
        <v>Nov-22</v>
      </c>
      <c r="N4619" s="46" t="str">
        <f>MID(Table2[[#This Row],[BE]],6,2)</f>
        <v>IB</v>
      </c>
      <c r="O4619" s="46" t="str">
        <f>IF(Table2[[#This Row],[Type]]="IB","EOU",IF(Table2[[#This Row],[Type]]="MB","Local","492"))</f>
        <v>EOU</v>
      </c>
      <c r="P4619" s="46">
        <f>ROUND(Table2[[#This Row],[Cons]]/Table2[[#This Row],[Qty.]],5)</f>
        <v>0.04</v>
      </c>
      <c r="Q4619" s="46" t="b">
        <f>EXACT(Table2[[#This Row],[rate]],Table2[[#This Row],[Check]])</f>
        <v>1</v>
      </c>
      <c r="R4619" s="46"/>
      <c r="S4619" s="46" t="str">
        <f>IF(Table2[[#This Row],[SRO]]="EOU",VLOOKUP(Table2[[#This Row],[BE]],[2]GD.List!$C$3:$N$5014,12,0),IF(Table2[[#This Row],[SRO]]="Local","Polyester Staple Fibre","SRO 492"))</f>
        <v>Textile Chemical</v>
      </c>
    </row>
    <row r="4620" spans="1:19" x14ac:dyDescent="0.25">
      <c r="A4620" s="119" t="s">
        <v>2281</v>
      </c>
      <c r="B4620" s="116" t="s">
        <v>3289</v>
      </c>
      <c r="C4620" s="165">
        <v>17850</v>
      </c>
      <c r="D4620" s="117">
        <v>4821.1090000000004</v>
      </c>
      <c r="E4620" s="147" t="s">
        <v>2562</v>
      </c>
      <c r="F4620" s="116" t="s">
        <v>3299</v>
      </c>
      <c r="G4620" s="471">
        <v>44877</v>
      </c>
      <c r="H4620" s="82">
        <v>26274565.149999999</v>
      </c>
      <c r="I4620" s="197">
        <v>1</v>
      </c>
      <c r="J4620" s="15">
        <v>15000</v>
      </c>
      <c r="K4620" s="15">
        <v>15000</v>
      </c>
      <c r="L4620" s="15">
        <v>7674435.3300000001</v>
      </c>
      <c r="M4620" s="66" t="str">
        <f>TEXT(Table2[[#This Row],[Gd.Dt]],"mmm-yy")</f>
        <v>Nov-22</v>
      </c>
      <c r="N4620" s="46" t="str">
        <f>MID(Table2[[#This Row],[BE]],6,2)</f>
        <v>TI</v>
      </c>
      <c r="O4620" s="46" t="str">
        <f>IF(Table2[[#This Row],[Type]]="IB","EOU",IF(Table2[[#This Row],[Type]]="MB","Local","492"))</f>
        <v>492</v>
      </c>
      <c r="P4620" s="46">
        <f>ROUND(Table2[[#This Row],[Cons]]/Table2[[#This Row],[Qty.]],5)</f>
        <v>1</v>
      </c>
      <c r="Q4620" s="46" t="b">
        <f>EXACT(Table2[[#This Row],[rate]],Table2[[#This Row],[Check]])</f>
        <v>1</v>
      </c>
      <c r="R4620" s="46"/>
      <c r="S4620" s="46" t="str">
        <f>IF(Table2[[#This Row],[SRO]]="EOU",VLOOKUP(Table2[[#This Row],[BE]],[2]GD.List!$C$3:$N$5014,12,0),IF(Table2[[#This Row],[SRO]]="Local","Polyester Staple Fibre","SRO 492"))</f>
        <v>SRO 492</v>
      </c>
    </row>
    <row r="4621" spans="1:19" x14ac:dyDescent="0.25">
      <c r="A4621" s="120" t="s">
        <v>2281</v>
      </c>
      <c r="B4621" s="116" t="s">
        <v>3290</v>
      </c>
      <c r="C4621" s="165">
        <v>13560</v>
      </c>
      <c r="D4621" s="117">
        <v>4821.1090000000004</v>
      </c>
      <c r="E4621" s="147" t="s">
        <v>3295</v>
      </c>
      <c r="F4621" s="116" t="s">
        <v>3300</v>
      </c>
      <c r="G4621" s="471">
        <v>44877</v>
      </c>
      <c r="H4621" s="82">
        <v>9899516.6199999992</v>
      </c>
      <c r="I4621" s="197">
        <v>1</v>
      </c>
      <c r="J4621" s="15">
        <v>11000</v>
      </c>
      <c r="K4621" s="15">
        <v>11000</v>
      </c>
      <c r="L4621" s="15">
        <v>4920050.0595999993</v>
      </c>
      <c r="M4621" s="66" t="str">
        <f>TEXT(Table2[[#This Row],[Gd.Dt]],"mmm-yy")</f>
        <v>Nov-22</v>
      </c>
      <c r="N4621" s="46" t="str">
        <f>MID(Table2[[#This Row],[BE]],6,2)</f>
        <v>TI</v>
      </c>
      <c r="O4621" s="46" t="str">
        <f>IF(Table2[[#This Row],[Type]]="IB","EOU",IF(Table2[[#This Row],[Type]]="MB","Local","492"))</f>
        <v>492</v>
      </c>
      <c r="P4621" s="46">
        <f>ROUND(Table2[[#This Row],[Cons]]/Table2[[#This Row],[Qty.]],5)</f>
        <v>1</v>
      </c>
      <c r="Q4621" s="46" t="b">
        <f>EXACT(Table2[[#This Row],[rate]],Table2[[#This Row],[Check]])</f>
        <v>1</v>
      </c>
      <c r="R4621" s="46"/>
      <c r="S4621" s="46" t="str">
        <f>IF(Table2[[#This Row],[SRO]]="EOU",VLOOKUP(Table2[[#This Row],[BE]],[2]GD.List!$C$3:$N$5014,12,0),IF(Table2[[#This Row],[SRO]]="Local","Polyester Staple Fibre","SRO 492"))</f>
        <v>SRO 492</v>
      </c>
    </row>
    <row r="4622" spans="1:19" x14ac:dyDescent="0.25">
      <c r="A4622" s="120" t="s">
        <v>2355</v>
      </c>
      <c r="B4622" s="116" t="s">
        <v>3290</v>
      </c>
      <c r="C4622" s="165">
        <v>13560</v>
      </c>
      <c r="D4622" s="117">
        <v>9606.1</v>
      </c>
      <c r="E4622" s="147" t="s">
        <v>3295</v>
      </c>
      <c r="F4622" s="116" t="s">
        <v>3300</v>
      </c>
      <c r="G4622" s="471">
        <v>44877</v>
      </c>
      <c r="H4622" s="82">
        <v>9899516.6199999992</v>
      </c>
      <c r="I4622" s="197">
        <v>1</v>
      </c>
      <c r="J4622" s="15">
        <v>5</v>
      </c>
      <c r="K4622" s="15">
        <v>5</v>
      </c>
      <c r="L4622" s="15">
        <v>4979466.5599999996</v>
      </c>
      <c r="M4622" s="66" t="str">
        <f>TEXT(Table2[[#This Row],[Gd.Dt]],"mmm-yy")</f>
        <v>Nov-22</v>
      </c>
      <c r="N4622" s="46" t="str">
        <f>MID(Table2[[#This Row],[BE]],6,2)</f>
        <v>TI</v>
      </c>
      <c r="O4622" s="46" t="str">
        <f>IF(Table2[[#This Row],[Type]]="IB","EOU",IF(Table2[[#This Row],[Type]]="MB","Local","492"))</f>
        <v>492</v>
      </c>
      <c r="P4622" s="46">
        <f>ROUND(Table2[[#This Row],[Cons]]/Table2[[#This Row],[Qty.]],5)</f>
        <v>1</v>
      </c>
      <c r="Q4622" s="46" t="b">
        <f>EXACT(Table2[[#This Row],[rate]],Table2[[#This Row],[Check]])</f>
        <v>1</v>
      </c>
      <c r="R4622" s="46"/>
      <c r="S4622" s="46" t="str">
        <f>IF(Table2[[#This Row],[SRO]]="EOU",VLOOKUP(Table2[[#This Row],[BE]],[2]GD.List!$C$3:$N$5014,12,0),IF(Table2[[#This Row],[SRO]]="Local","Polyester Staple Fibre","SRO 492"))</f>
        <v>SRO 492</v>
      </c>
    </row>
    <row r="4623" spans="1:19" x14ac:dyDescent="0.25">
      <c r="A4623" s="119" t="s">
        <v>2499</v>
      </c>
      <c r="B4623" s="116" t="s">
        <v>3289</v>
      </c>
      <c r="C4623" s="165">
        <v>17850</v>
      </c>
      <c r="D4623" s="117">
        <v>2701.12</v>
      </c>
      <c r="E4623" s="147" t="s">
        <v>2562</v>
      </c>
      <c r="F4623" s="116" t="s">
        <v>3299</v>
      </c>
      <c r="G4623" s="471">
        <v>44877</v>
      </c>
      <c r="H4623" s="82">
        <v>26274565.149999999</v>
      </c>
      <c r="I4623" s="197">
        <v>0.8</v>
      </c>
      <c r="J4623" s="15">
        <v>9514.2900000000009</v>
      </c>
      <c r="K4623" s="15">
        <v>11892.86</v>
      </c>
      <c r="L4623" s="15">
        <v>4867786.8899999997</v>
      </c>
      <c r="M4623" s="66" t="str">
        <f>TEXT(Table2[[#This Row],[Gd.Dt]],"mmm-yy")</f>
        <v>Nov-22</v>
      </c>
      <c r="N4623" s="46" t="str">
        <f>MID(Table2[[#This Row],[BE]],6,2)</f>
        <v>IB</v>
      </c>
      <c r="O4623" s="46" t="str">
        <f>IF(Table2[[#This Row],[Type]]="IB","EOU",IF(Table2[[#This Row],[Type]]="MB","Local","492"))</f>
        <v>EOU</v>
      </c>
      <c r="P4623" s="46">
        <f>ROUND(Table2[[#This Row],[Cons]]/Table2[[#This Row],[Qty.]],5)</f>
        <v>0.8</v>
      </c>
      <c r="Q4623" s="46" t="b">
        <f>EXACT(Table2[[#This Row],[rate]],Table2[[#This Row],[Check]])</f>
        <v>1</v>
      </c>
      <c r="R4623" s="46"/>
      <c r="S4623" s="46" t="str">
        <f>IF(Table2[[#This Row],[SRO]]="EOU",VLOOKUP(Table2[[#This Row],[BE]],[2]GD.List!$C$3:$N$5014,12,0),IF(Table2[[#This Row],[SRO]]="Local","Polyester Staple Fibre","SRO 492"))</f>
        <v>Textile Coal</v>
      </c>
    </row>
    <row r="4624" spans="1:19" x14ac:dyDescent="0.25">
      <c r="A4624" s="119" t="s">
        <v>2499</v>
      </c>
      <c r="B4624" s="116" t="s">
        <v>3292</v>
      </c>
      <c r="C4624" s="165">
        <v>18831</v>
      </c>
      <c r="D4624" s="117">
        <v>2701.12</v>
      </c>
      <c r="E4624" s="147" t="s">
        <v>3297</v>
      </c>
      <c r="F4624" s="116" t="s">
        <v>3301</v>
      </c>
      <c r="G4624" s="471">
        <v>44878</v>
      </c>
      <c r="H4624" s="82">
        <v>27633762</v>
      </c>
      <c r="I4624" s="197">
        <v>0.8</v>
      </c>
      <c r="J4624" s="15">
        <v>9445.5999999999985</v>
      </c>
      <c r="K4624" s="15">
        <v>11807</v>
      </c>
      <c r="L4624" s="15">
        <v>16828651.969999999</v>
      </c>
      <c r="M4624" s="66" t="str">
        <f>TEXT(Table2[[#This Row],[Gd.Dt]],"mmm-yy")</f>
        <v>Nov-22</v>
      </c>
      <c r="N4624" s="46" t="str">
        <f>MID(Table2[[#This Row],[BE]],6,2)</f>
        <v>IB</v>
      </c>
      <c r="O4624" s="46" t="str">
        <f>IF(Table2[[#This Row],[Type]]="IB","EOU",IF(Table2[[#This Row],[Type]]="MB","Local","492"))</f>
        <v>EOU</v>
      </c>
      <c r="P4624" s="46">
        <f>ROUND(Table2[[#This Row],[Cons]]/Table2[[#This Row],[Qty.]],5)</f>
        <v>0.8</v>
      </c>
      <c r="Q4624" s="46" t="b">
        <f>EXACT(Table2[[#This Row],[rate]],Table2[[#This Row],[Check]])</f>
        <v>1</v>
      </c>
      <c r="R4624" s="46"/>
      <c r="S4624" s="46" t="str">
        <f>IF(Table2[[#This Row],[SRO]]="EOU",VLOOKUP(Table2[[#This Row],[BE]],[2]GD.List!$C$3:$N$5014,12,0),IF(Table2[[#This Row],[SRO]]="Local","Polyester Staple Fibre","SRO 492"))</f>
        <v>Textile Coal</v>
      </c>
    </row>
    <row r="4625" spans="1:19" x14ac:dyDescent="0.25">
      <c r="A4625" s="119" t="s">
        <v>2499</v>
      </c>
      <c r="B4625" s="116" t="s">
        <v>3293</v>
      </c>
      <c r="C4625" s="165">
        <v>61815</v>
      </c>
      <c r="D4625" s="117">
        <v>2701.12</v>
      </c>
      <c r="E4625" s="147" t="s">
        <v>3298</v>
      </c>
      <c r="F4625" s="116" t="s">
        <v>3302</v>
      </c>
      <c r="G4625" s="471">
        <v>44878</v>
      </c>
      <c r="H4625" s="82">
        <v>27203609.670000002</v>
      </c>
      <c r="I4625" s="197">
        <v>0.8</v>
      </c>
      <c r="J4625" s="15">
        <v>14872</v>
      </c>
      <c r="K4625" s="15">
        <v>18590</v>
      </c>
      <c r="L4625" s="15">
        <v>22583901.800000001</v>
      </c>
      <c r="M4625" s="66" t="str">
        <f>TEXT(Table2[[#This Row],[Gd.Dt]],"mmm-yy")</f>
        <v>Nov-22</v>
      </c>
      <c r="N4625" s="46" t="str">
        <f>MID(Table2[[#This Row],[BE]],6,2)</f>
        <v>IB</v>
      </c>
      <c r="O4625" s="46" t="str">
        <f>IF(Table2[[#This Row],[Type]]="IB","EOU",IF(Table2[[#This Row],[Type]]="MB","Local","492"))</f>
        <v>EOU</v>
      </c>
      <c r="P4625" s="46">
        <f>ROUND(Table2[[#This Row],[Cons]]/Table2[[#This Row],[Qty.]],5)</f>
        <v>0.8</v>
      </c>
      <c r="Q4625" s="46" t="b">
        <f>EXACT(Table2[[#This Row],[rate]],Table2[[#This Row],[Check]])</f>
        <v>1</v>
      </c>
      <c r="R4625" s="46"/>
      <c r="S4625" s="46" t="str">
        <f>IF(Table2[[#This Row],[SRO]]="EOU",VLOOKUP(Table2[[#This Row],[BE]],[2]GD.List!$C$3:$N$5014,12,0),IF(Table2[[#This Row],[SRO]]="Local","Polyester Staple Fibre","SRO 492"))</f>
        <v>Textile Coal</v>
      </c>
    </row>
    <row r="4626" spans="1:19" x14ac:dyDescent="0.25">
      <c r="A4626" s="120" t="s">
        <v>2499</v>
      </c>
      <c r="B4626" s="116" t="s">
        <v>3291</v>
      </c>
      <c r="C4626" s="165">
        <v>18248</v>
      </c>
      <c r="D4626" s="117">
        <v>2701.12</v>
      </c>
      <c r="E4626" s="147" t="s">
        <v>3296</v>
      </c>
      <c r="F4626" s="116" t="s">
        <v>3303</v>
      </c>
      <c r="G4626" s="471">
        <v>44877</v>
      </c>
      <c r="H4626" s="82">
        <v>8525514.5199999996</v>
      </c>
      <c r="I4626" s="197">
        <v>0.8</v>
      </c>
      <c r="J4626" s="15">
        <v>4108</v>
      </c>
      <c r="K4626" s="15">
        <v>5135</v>
      </c>
      <c r="L4626" s="15">
        <v>6693420</v>
      </c>
      <c r="M4626" s="66" t="str">
        <f>TEXT(Table2[[#This Row],[Gd.Dt]],"mmm-yy")</f>
        <v>Nov-22</v>
      </c>
      <c r="N4626" s="46" t="str">
        <f>MID(Table2[[#This Row],[BE]],6,2)</f>
        <v>IB</v>
      </c>
      <c r="O4626" s="46" t="str">
        <f>IF(Table2[[#This Row],[Type]]="IB","EOU",IF(Table2[[#This Row],[Type]]="MB","Local","492"))</f>
        <v>EOU</v>
      </c>
      <c r="P4626" s="46">
        <f>ROUND(Table2[[#This Row],[Cons]]/Table2[[#This Row],[Qty.]],5)</f>
        <v>0.8</v>
      </c>
      <c r="Q4626" s="46" t="b">
        <f>EXACT(Table2[[#This Row],[rate]],Table2[[#This Row],[Check]])</f>
        <v>1</v>
      </c>
      <c r="R4626" s="46"/>
      <c r="S4626" s="46" t="str">
        <f>IF(Table2[[#This Row],[SRO]]="EOU",VLOOKUP(Table2[[#This Row],[BE]],[2]GD.List!$C$3:$N$5014,12,0),IF(Table2[[#This Row],[SRO]]="Local","Polyester Staple Fibre","SRO 492"))</f>
        <v>Textile Coal</v>
      </c>
    </row>
    <row r="4627" spans="1:19" x14ac:dyDescent="0.25">
      <c r="A4627" s="119" t="s">
        <v>2982</v>
      </c>
      <c r="B4627" s="116" t="s">
        <v>3289</v>
      </c>
      <c r="C4627" s="165">
        <v>17850</v>
      </c>
      <c r="D4627" s="117">
        <v>8308.2000000000007</v>
      </c>
      <c r="E4627" s="147" t="s">
        <v>2562</v>
      </c>
      <c r="F4627" s="116" t="s">
        <v>3299</v>
      </c>
      <c r="G4627" s="471">
        <v>44877</v>
      </c>
      <c r="H4627" s="82">
        <v>26274565.149999999</v>
      </c>
      <c r="I4627" s="197">
        <v>1</v>
      </c>
      <c r="J4627" s="15">
        <v>48</v>
      </c>
      <c r="K4627" s="15">
        <v>48</v>
      </c>
      <c r="L4627" s="15">
        <v>24558.19</v>
      </c>
      <c r="M4627" s="66" t="str">
        <f>TEXT(Table2[[#This Row],[Gd.Dt]],"mmm-yy")</f>
        <v>Nov-22</v>
      </c>
      <c r="N4627" s="46" t="str">
        <f>MID(Table2[[#This Row],[BE]],6,2)</f>
        <v>TI</v>
      </c>
      <c r="O4627" s="46" t="str">
        <f>IF(Table2[[#This Row],[Type]]="IB","EOU",IF(Table2[[#This Row],[Type]]="MB","Local","492"))</f>
        <v>492</v>
      </c>
      <c r="P4627" s="46">
        <f>ROUND(Table2[[#This Row],[Cons]]/Table2[[#This Row],[Qty.]],5)</f>
        <v>1</v>
      </c>
      <c r="Q4627" s="46" t="b">
        <f>EXACT(Table2[[#This Row],[rate]],Table2[[#This Row],[Check]])</f>
        <v>1</v>
      </c>
      <c r="R4627" s="46"/>
      <c r="S4627" s="46" t="str">
        <f>IF(Table2[[#This Row],[SRO]]="EOU",VLOOKUP(Table2[[#This Row],[BE]],[2]GD.List!$C$3:$N$5014,12,0),IF(Table2[[#This Row],[SRO]]="Local","Polyester Staple Fibre","SRO 492"))</f>
        <v>SRO 492</v>
      </c>
    </row>
    <row r="4628" spans="1:19" x14ac:dyDescent="0.25">
      <c r="A4628" s="120" t="s">
        <v>2982</v>
      </c>
      <c r="B4628" s="116" t="s">
        <v>3289</v>
      </c>
      <c r="C4628" s="165">
        <v>17850</v>
      </c>
      <c r="D4628" s="117">
        <v>9606.2919999999995</v>
      </c>
      <c r="E4628" s="147" t="s">
        <v>2562</v>
      </c>
      <c r="F4628" s="116" t="s">
        <v>3299</v>
      </c>
      <c r="G4628" s="471">
        <v>44877</v>
      </c>
      <c r="H4628" s="82">
        <v>26274565.149999999</v>
      </c>
      <c r="I4628" s="197">
        <v>1</v>
      </c>
      <c r="J4628" s="15">
        <v>50</v>
      </c>
      <c r="K4628" s="15">
        <v>50</v>
      </c>
      <c r="L4628" s="15">
        <v>25581.45</v>
      </c>
      <c r="M4628" s="66" t="str">
        <f>TEXT(Table2[[#This Row],[Gd.Dt]],"mmm-yy")</f>
        <v>Nov-22</v>
      </c>
      <c r="N4628" s="46" t="str">
        <f>MID(Table2[[#This Row],[BE]],6,2)</f>
        <v>TI</v>
      </c>
      <c r="O4628" s="46" t="str">
        <f>IF(Table2[[#This Row],[Type]]="IB","EOU",IF(Table2[[#This Row],[Type]]="MB","Local","492"))</f>
        <v>492</v>
      </c>
      <c r="P4628" s="46">
        <f>ROUND(Table2[[#This Row],[Cons]]/Table2[[#This Row],[Qty.]],5)</f>
        <v>1</v>
      </c>
      <c r="Q4628" s="46" t="b">
        <f>EXACT(Table2[[#This Row],[rate]],Table2[[#This Row],[Check]])</f>
        <v>1</v>
      </c>
      <c r="R4628" s="46"/>
      <c r="S4628" s="46" t="str">
        <f>IF(Table2[[#This Row],[SRO]]="EOU",VLOOKUP(Table2[[#This Row],[BE]],[2]GD.List!$C$3:$N$5014,12,0),IF(Table2[[#This Row],[SRO]]="Local","Polyester Staple Fibre","SRO 492"))</f>
        <v>SRO 492</v>
      </c>
    </row>
    <row r="4629" spans="1:19" x14ac:dyDescent="0.25">
      <c r="A4629" s="119" t="s">
        <v>3018</v>
      </c>
      <c r="B4629" s="116" t="s">
        <v>3289</v>
      </c>
      <c r="C4629" s="165">
        <v>17850</v>
      </c>
      <c r="D4629" s="117">
        <v>2847</v>
      </c>
      <c r="E4629" s="147" t="s">
        <v>2562</v>
      </c>
      <c r="F4629" s="116" t="s">
        <v>3299</v>
      </c>
      <c r="G4629" s="471">
        <v>44877</v>
      </c>
      <c r="H4629" s="82">
        <v>26274565.149999999</v>
      </c>
      <c r="I4629" s="197">
        <v>0.03</v>
      </c>
      <c r="J4629" s="15">
        <v>356.79</v>
      </c>
      <c r="K4629" s="15">
        <v>11892.86</v>
      </c>
      <c r="L4629" s="15">
        <v>182544.12</v>
      </c>
      <c r="M4629" s="66" t="str">
        <f>TEXT(Table2[[#This Row],[Gd.Dt]],"mmm-yy")</f>
        <v>Nov-22</v>
      </c>
      <c r="N4629" s="46" t="str">
        <f>MID(Table2[[#This Row],[BE]],6,2)</f>
        <v>IB</v>
      </c>
      <c r="O4629" s="46" t="str">
        <f>IF(Table2[[#This Row],[Type]]="IB","EOU",IF(Table2[[#This Row],[Type]]="MB","Local","492"))</f>
        <v>EOU</v>
      </c>
      <c r="P4629" s="46">
        <f>ROUND(Table2[[#This Row],[Cons]]/Table2[[#This Row],[Qty.]],5)</f>
        <v>0.03</v>
      </c>
      <c r="Q4629" s="46" t="b">
        <f>EXACT(Table2[[#This Row],[rate]],Table2[[#This Row],[Check]])</f>
        <v>1</v>
      </c>
      <c r="R4629" s="46"/>
      <c r="S4629" s="46" t="str">
        <f>IF(Table2[[#This Row],[SRO]]="EOU",VLOOKUP(Table2[[#This Row],[BE]],[2]GD.List!$C$3:$N$5014,12,0),IF(Table2[[#This Row],[SRO]]="Local","Polyester Staple Fibre","SRO 492"))</f>
        <v>Textile Chemical</v>
      </c>
    </row>
    <row r="4630" spans="1:19" x14ac:dyDescent="0.25">
      <c r="A4630" s="119" t="s">
        <v>3018</v>
      </c>
      <c r="B4630" s="116" t="s">
        <v>3292</v>
      </c>
      <c r="C4630" s="165">
        <v>18831</v>
      </c>
      <c r="D4630" s="117">
        <v>2847</v>
      </c>
      <c r="E4630" s="147" t="s">
        <v>3297</v>
      </c>
      <c r="F4630" s="116" t="s">
        <v>3301</v>
      </c>
      <c r="G4630" s="471">
        <v>44878</v>
      </c>
      <c r="H4630" s="82">
        <v>27633762</v>
      </c>
      <c r="I4630" s="197">
        <v>0.03</v>
      </c>
      <c r="J4630" s="15">
        <v>354.21</v>
      </c>
      <c r="K4630" s="15">
        <v>11807</v>
      </c>
      <c r="L4630" s="15">
        <v>631074.45000000007</v>
      </c>
      <c r="M4630" s="66" t="str">
        <f>TEXT(Table2[[#This Row],[Gd.Dt]],"mmm-yy")</f>
        <v>Nov-22</v>
      </c>
      <c r="N4630" s="46" t="str">
        <f>MID(Table2[[#This Row],[BE]],6,2)</f>
        <v>IB</v>
      </c>
      <c r="O4630" s="46" t="str">
        <f>IF(Table2[[#This Row],[Type]]="IB","EOU",IF(Table2[[#This Row],[Type]]="MB","Local","492"))</f>
        <v>EOU</v>
      </c>
      <c r="P4630" s="46">
        <f>ROUND(Table2[[#This Row],[Cons]]/Table2[[#This Row],[Qty.]],5)</f>
        <v>0.03</v>
      </c>
      <c r="Q4630" s="46" t="b">
        <f>EXACT(Table2[[#This Row],[rate]],Table2[[#This Row],[Check]])</f>
        <v>1</v>
      </c>
      <c r="R4630" s="46"/>
      <c r="S4630" s="46" t="str">
        <f>IF(Table2[[#This Row],[SRO]]="EOU",VLOOKUP(Table2[[#This Row],[BE]],[2]GD.List!$C$3:$N$5014,12,0),IF(Table2[[#This Row],[SRO]]="Local","Polyester Staple Fibre","SRO 492"))</f>
        <v>Textile Chemical</v>
      </c>
    </row>
    <row r="4631" spans="1:19" x14ac:dyDescent="0.25">
      <c r="A4631" s="119" t="s">
        <v>3018</v>
      </c>
      <c r="B4631" s="116" t="s">
        <v>3293</v>
      </c>
      <c r="C4631" s="165">
        <v>61815</v>
      </c>
      <c r="D4631" s="117">
        <v>2847</v>
      </c>
      <c r="E4631" s="147" t="s">
        <v>3298</v>
      </c>
      <c r="F4631" s="116" t="s">
        <v>3302</v>
      </c>
      <c r="G4631" s="471">
        <v>44878</v>
      </c>
      <c r="H4631" s="82">
        <v>27203609.670000002</v>
      </c>
      <c r="I4631" s="197">
        <v>0.03</v>
      </c>
      <c r="J4631" s="15">
        <v>557.70000000000005</v>
      </c>
      <c r="K4631" s="15">
        <v>18590</v>
      </c>
      <c r="L4631" s="15">
        <v>846896.33000000007</v>
      </c>
      <c r="M4631" s="66" t="str">
        <f>TEXT(Table2[[#This Row],[Gd.Dt]],"mmm-yy")</f>
        <v>Nov-22</v>
      </c>
      <c r="N4631" s="46" t="str">
        <f>MID(Table2[[#This Row],[BE]],6,2)</f>
        <v>IB</v>
      </c>
      <c r="O4631" s="46" t="str">
        <f>IF(Table2[[#This Row],[Type]]="IB","EOU",IF(Table2[[#This Row],[Type]]="MB","Local","492"))</f>
        <v>EOU</v>
      </c>
      <c r="P4631" s="46">
        <f>ROUND(Table2[[#This Row],[Cons]]/Table2[[#This Row],[Qty.]],5)</f>
        <v>0.03</v>
      </c>
      <c r="Q4631" s="46" t="b">
        <f>EXACT(Table2[[#This Row],[rate]],Table2[[#This Row],[Check]])</f>
        <v>1</v>
      </c>
      <c r="R4631" s="46"/>
      <c r="S4631" s="46" t="str">
        <f>IF(Table2[[#This Row],[SRO]]="EOU",VLOOKUP(Table2[[#This Row],[BE]],[2]GD.List!$C$3:$N$5014,12,0),IF(Table2[[#This Row],[SRO]]="Local","Polyester Staple Fibre","SRO 492"))</f>
        <v>Textile Chemical</v>
      </c>
    </row>
    <row r="4632" spans="1:19" x14ac:dyDescent="0.25">
      <c r="A4632" s="120" t="s">
        <v>3018</v>
      </c>
      <c r="B4632" s="116" t="s">
        <v>3291</v>
      </c>
      <c r="C4632" s="165">
        <v>18248</v>
      </c>
      <c r="D4632" s="117">
        <v>2847</v>
      </c>
      <c r="E4632" s="147" t="s">
        <v>3296</v>
      </c>
      <c r="F4632" s="116" t="s">
        <v>3303</v>
      </c>
      <c r="G4632" s="471">
        <v>44877</v>
      </c>
      <c r="H4632" s="82">
        <v>8525514.5199999996</v>
      </c>
      <c r="I4632" s="197">
        <v>0.03</v>
      </c>
      <c r="J4632" s="15">
        <v>154.05000000000001</v>
      </c>
      <c r="K4632" s="15">
        <v>5135</v>
      </c>
      <c r="L4632" s="15">
        <v>251003.25</v>
      </c>
      <c r="M4632" s="66" t="str">
        <f>TEXT(Table2[[#This Row],[Gd.Dt]],"mmm-yy")</f>
        <v>Nov-22</v>
      </c>
      <c r="N4632" s="46" t="str">
        <f>MID(Table2[[#This Row],[BE]],6,2)</f>
        <v>IB</v>
      </c>
      <c r="O4632" s="46" t="str">
        <f>IF(Table2[[#This Row],[Type]]="IB","EOU",IF(Table2[[#This Row],[Type]]="MB","Local","492"))</f>
        <v>EOU</v>
      </c>
      <c r="P4632" s="46">
        <f>ROUND(Table2[[#This Row],[Cons]]/Table2[[#This Row],[Qty.]],5)</f>
        <v>0.03</v>
      </c>
      <c r="Q4632" s="46" t="b">
        <f>EXACT(Table2[[#This Row],[rate]],Table2[[#This Row],[Check]])</f>
        <v>1</v>
      </c>
      <c r="R4632" s="46"/>
      <c r="S4632" s="46" t="str">
        <f>IF(Table2[[#This Row],[SRO]]="EOU",VLOOKUP(Table2[[#This Row],[BE]],[2]GD.List!$C$3:$N$5014,12,0),IF(Table2[[#This Row],[SRO]]="Local","Polyester Staple Fibre","SRO 492"))</f>
        <v>Textile Chemical</v>
      </c>
    </row>
    <row r="4633" spans="1:19" x14ac:dyDescent="0.25">
      <c r="A4633" s="119" t="s">
        <v>3058</v>
      </c>
      <c r="B4633" s="116" t="s">
        <v>3292</v>
      </c>
      <c r="C4633" s="165">
        <v>18831</v>
      </c>
      <c r="D4633" s="117">
        <v>2915.11</v>
      </c>
      <c r="E4633" s="147" t="s">
        <v>3297</v>
      </c>
      <c r="F4633" s="116" t="s">
        <v>3301</v>
      </c>
      <c r="G4633" s="471">
        <v>44878</v>
      </c>
      <c r="H4633" s="82">
        <v>27633762</v>
      </c>
      <c r="I4633" s="197">
        <v>0.04</v>
      </c>
      <c r="J4633" s="15">
        <v>472.28</v>
      </c>
      <c r="K4633" s="15">
        <v>11807</v>
      </c>
      <c r="L4633" s="15">
        <v>841432.61</v>
      </c>
      <c r="M4633" s="66" t="str">
        <f>TEXT(Table2[[#This Row],[Gd.Dt]],"mmm-yy")</f>
        <v>Nov-22</v>
      </c>
      <c r="N4633" s="46" t="str">
        <f>MID(Table2[[#This Row],[BE]],6,2)</f>
        <v>IB</v>
      </c>
      <c r="O4633" s="46" t="str">
        <f>IF(Table2[[#This Row],[Type]]="IB","EOU",IF(Table2[[#This Row],[Type]]="MB","Local","492"))</f>
        <v>EOU</v>
      </c>
      <c r="P4633" s="46">
        <f>ROUND(Table2[[#This Row],[Cons]]/Table2[[#This Row],[Qty.]],5)</f>
        <v>0.04</v>
      </c>
      <c r="Q4633" s="46" t="b">
        <f>EXACT(Table2[[#This Row],[rate]],Table2[[#This Row],[Check]])</f>
        <v>1</v>
      </c>
      <c r="R4633" s="46"/>
      <c r="S4633" s="46" t="str">
        <f>IF(Table2[[#This Row],[SRO]]="EOU",VLOOKUP(Table2[[#This Row],[BE]],[2]GD.List!$C$3:$N$5014,12,0),IF(Table2[[#This Row],[SRO]]="Local","Polyester Staple Fibre","SRO 492"))</f>
        <v>Textile Chemical</v>
      </c>
    </row>
    <row r="4634" spans="1:19" x14ac:dyDescent="0.25">
      <c r="A4634" s="119" t="s">
        <v>3058</v>
      </c>
      <c r="B4634" s="116" t="s">
        <v>3293</v>
      </c>
      <c r="C4634" s="165">
        <v>61815</v>
      </c>
      <c r="D4634" s="117">
        <v>2915.11</v>
      </c>
      <c r="E4634" s="147" t="s">
        <v>3298</v>
      </c>
      <c r="F4634" s="116" t="s">
        <v>3302</v>
      </c>
      <c r="G4634" s="471">
        <v>44878</v>
      </c>
      <c r="H4634" s="82">
        <v>27203609.670000002</v>
      </c>
      <c r="I4634" s="197">
        <v>0.04</v>
      </c>
      <c r="J4634" s="15">
        <v>743.60000000000014</v>
      </c>
      <c r="K4634" s="15">
        <v>18590</v>
      </c>
      <c r="L4634" s="15">
        <v>1129195.0899999999</v>
      </c>
      <c r="M4634" s="66" t="str">
        <f>TEXT(Table2[[#This Row],[Gd.Dt]],"mmm-yy")</f>
        <v>Nov-22</v>
      </c>
      <c r="N4634" s="46" t="str">
        <f>MID(Table2[[#This Row],[BE]],6,2)</f>
        <v>IB</v>
      </c>
      <c r="O4634" s="46" t="str">
        <f>IF(Table2[[#This Row],[Type]]="IB","EOU",IF(Table2[[#This Row],[Type]]="MB","Local","492"))</f>
        <v>EOU</v>
      </c>
      <c r="P4634" s="46">
        <f>ROUND(Table2[[#This Row],[Cons]]/Table2[[#This Row],[Qty.]],5)</f>
        <v>0.04</v>
      </c>
      <c r="Q4634" s="46" t="b">
        <f>EXACT(Table2[[#This Row],[rate]],Table2[[#This Row],[Check]])</f>
        <v>1</v>
      </c>
      <c r="R4634" s="46"/>
      <c r="S4634" s="46" t="str">
        <f>IF(Table2[[#This Row],[SRO]]="EOU",VLOOKUP(Table2[[#This Row],[BE]],[2]GD.List!$C$3:$N$5014,12,0),IF(Table2[[#This Row],[SRO]]="Local","Polyester Staple Fibre","SRO 492"))</f>
        <v>Textile Chemical</v>
      </c>
    </row>
    <row r="4635" spans="1:19" x14ac:dyDescent="0.25">
      <c r="A4635" s="120" t="s">
        <v>3058</v>
      </c>
      <c r="B4635" s="116" t="s">
        <v>3291</v>
      </c>
      <c r="C4635" s="165">
        <v>18248</v>
      </c>
      <c r="D4635" s="117">
        <v>2915.11</v>
      </c>
      <c r="E4635" s="147" t="s">
        <v>3296</v>
      </c>
      <c r="F4635" s="116" t="s">
        <v>3303</v>
      </c>
      <c r="G4635" s="471">
        <v>44877</v>
      </c>
      <c r="H4635" s="82">
        <v>8525514.5199999996</v>
      </c>
      <c r="I4635" s="197">
        <v>0.04</v>
      </c>
      <c r="J4635" s="15">
        <v>205.39999999999998</v>
      </c>
      <c r="K4635" s="15">
        <v>5135</v>
      </c>
      <c r="L4635" s="15">
        <v>334671</v>
      </c>
      <c r="M4635" s="66" t="str">
        <f>TEXT(Table2[[#This Row],[Gd.Dt]],"mmm-yy")</f>
        <v>Nov-22</v>
      </c>
      <c r="N4635" s="46" t="str">
        <f>MID(Table2[[#This Row],[BE]],6,2)</f>
        <v>IB</v>
      </c>
      <c r="O4635" s="46" t="str">
        <f>IF(Table2[[#This Row],[Type]]="IB","EOU",IF(Table2[[#This Row],[Type]]="MB","Local","492"))</f>
        <v>EOU</v>
      </c>
      <c r="P4635" s="46">
        <f>ROUND(Table2[[#This Row],[Cons]]/Table2[[#This Row],[Qty.]],5)</f>
        <v>0.04</v>
      </c>
      <c r="Q4635" s="46" t="b">
        <f>EXACT(Table2[[#This Row],[rate]],Table2[[#This Row],[Check]])</f>
        <v>1</v>
      </c>
      <c r="R4635" s="46"/>
      <c r="S4635" s="46" t="str">
        <f>IF(Table2[[#This Row],[SRO]]="EOU",VLOOKUP(Table2[[#This Row],[BE]],[2]GD.List!$C$3:$N$5014,12,0),IF(Table2[[#This Row],[SRO]]="Local","Polyester Staple Fibre","SRO 492"))</f>
        <v>Textile Chemical</v>
      </c>
    </row>
    <row r="4636" spans="1:19" x14ac:dyDescent="0.25">
      <c r="A4636" s="119" t="s">
        <v>3084</v>
      </c>
      <c r="B4636" s="116" t="s">
        <v>3292</v>
      </c>
      <c r="C4636" s="165">
        <v>18831</v>
      </c>
      <c r="D4636" s="117">
        <v>2832.1089999999999</v>
      </c>
      <c r="E4636" s="147" t="s">
        <v>3297</v>
      </c>
      <c r="F4636" s="116" t="s">
        <v>3301</v>
      </c>
      <c r="G4636" s="471">
        <v>44878</v>
      </c>
      <c r="H4636" s="82">
        <v>27633762</v>
      </c>
      <c r="I4636" s="197">
        <v>0.04</v>
      </c>
      <c r="J4636" s="15">
        <v>332</v>
      </c>
      <c r="K4636" s="15">
        <v>8300</v>
      </c>
      <c r="L4636" s="15">
        <v>510000.08</v>
      </c>
      <c r="M4636" s="66" t="str">
        <f>TEXT(Table2[[#This Row],[Gd.Dt]],"mmm-yy")</f>
        <v>Nov-22</v>
      </c>
      <c r="N4636" s="46" t="str">
        <f>MID(Table2[[#This Row],[BE]],6,2)</f>
        <v>IB</v>
      </c>
      <c r="O4636" s="46" t="str">
        <f>IF(Table2[[#This Row],[Type]]="IB","EOU",IF(Table2[[#This Row],[Type]]="MB","Local","492"))</f>
        <v>EOU</v>
      </c>
      <c r="P4636" s="46">
        <f>ROUND(Table2[[#This Row],[Cons]]/Table2[[#This Row],[Qty.]],5)</f>
        <v>0.04</v>
      </c>
      <c r="Q4636" s="46" t="b">
        <f>EXACT(Table2[[#This Row],[rate]],Table2[[#This Row],[Check]])</f>
        <v>1</v>
      </c>
      <c r="R4636" s="46"/>
      <c r="S4636" s="46" t="str">
        <f>IF(Table2[[#This Row],[SRO]]="EOU",VLOOKUP(Table2[[#This Row],[BE]],[2]GD.List!$C$3:$N$5014,12,0),IF(Table2[[#This Row],[SRO]]="Local","Polyester Staple Fibre","SRO 492"))</f>
        <v>Textile Chemical</v>
      </c>
    </row>
    <row r="4637" spans="1:19" x14ac:dyDescent="0.25">
      <c r="A4637" s="120" t="s">
        <v>3084</v>
      </c>
      <c r="B4637" s="116" t="s">
        <v>3291</v>
      </c>
      <c r="C4637" s="165">
        <v>18248</v>
      </c>
      <c r="D4637" s="117">
        <v>2832.1089999999999</v>
      </c>
      <c r="E4637" s="147" t="s">
        <v>3296</v>
      </c>
      <c r="F4637" s="116" t="s">
        <v>3303</v>
      </c>
      <c r="G4637" s="471">
        <v>44877</v>
      </c>
      <c r="H4637" s="82">
        <v>8525514.5199999996</v>
      </c>
      <c r="I4637" s="197">
        <v>0.04</v>
      </c>
      <c r="J4637" s="15">
        <v>205.39999999999998</v>
      </c>
      <c r="K4637" s="15">
        <v>5135</v>
      </c>
      <c r="L4637" s="15">
        <v>334671</v>
      </c>
      <c r="M4637" s="66" t="str">
        <f>TEXT(Table2[[#This Row],[Gd.Dt]],"mmm-yy")</f>
        <v>Nov-22</v>
      </c>
      <c r="N4637" s="46" t="str">
        <f>MID(Table2[[#This Row],[BE]],6,2)</f>
        <v>IB</v>
      </c>
      <c r="O4637" s="46" t="str">
        <f>IF(Table2[[#This Row],[Type]]="IB","EOU",IF(Table2[[#This Row],[Type]]="MB","Local","492"))</f>
        <v>EOU</v>
      </c>
      <c r="P4637" s="46">
        <f>ROUND(Table2[[#This Row],[Cons]]/Table2[[#This Row],[Qty.]],5)</f>
        <v>0.04</v>
      </c>
      <c r="Q4637" s="46" t="b">
        <f>EXACT(Table2[[#This Row],[rate]],Table2[[#This Row],[Check]])</f>
        <v>1</v>
      </c>
      <c r="R4637" s="46"/>
      <c r="S4637" s="46" t="str">
        <f>IF(Table2[[#This Row],[SRO]]="EOU",VLOOKUP(Table2[[#This Row],[BE]],[2]GD.List!$C$3:$N$5014,12,0),IF(Table2[[#This Row],[SRO]]="Local","Polyester Staple Fibre","SRO 492"))</f>
        <v>Textile Chemical</v>
      </c>
    </row>
    <row r="4638" spans="1:19" x14ac:dyDescent="0.25">
      <c r="A4638" s="119" t="s">
        <v>3231</v>
      </c>
      <c r="B4638" s="116" t="s">
        <v>3292</v>
      </c>
      <c r="C4638" s="165">
        <v>18831</v>
      </c>
      <c r="D4638" s="117">
        <v>3906.9090000000001</v>
      </c>
      <c r="E4638" s="147" t="s">
        <v>3297</v>
      </c>
      <c r="F4638" s="116" t="s">
        <v>3301</v>
      </c>
      <c r="G4638" s="471">
        <v>44878</v>
      </c>
      <c r="H4638" s="82">
        <v>27633762</v>
      </c>
      <c r="I4638" s="197">
        <v>0.04</v>
      </c>
      <c r="J4638" s="15">
        <v>432.15999999999997</v>
      </c>
      <c r="K4638" s="15">
        <v>10804</v>
      </c>
      <c r="L4638" s="15">
        <v>762631.41</v>
      </c>
      <c r="M4638" s="66" t="str">
        <f>TEXT(Table2[[#This Row],[Gd.Dt]],"mmm-yy")</f>
        <v>Nov-22</v>
      </c>
      <c r="N4638" s="46" t="str">
        <f>MID(Table2[[#This Row],[BE]],6,2)</f>
        <v>IB</v>
      </c>
      <c r="O4638" s="46" t="str">
        <f>IF(Table2[[#This Row],[Type]]="IB","EOU",IF(Table2[[#This Row],[Type]]="MB","Local","492"))</f>
        <v>EOU</v>
      </c>
      <c r="P4638" s="46">
        <f>ROUND(Table2[[#This Row],[Cons]]/Table2[[#This Row],[Qty.]],5)</f>
        <v>0.04</v>
      </c>
      <c r="Q4638" s="46" t="b">
        <f>EXACT(Table2[[#This Row],[rate]],Table2[[#This Row],[Check]])</f>
        <v>1</v>
      </c>
      <c r="R4638" s="46"/>
      <c r="S4638" s="46" t="str">
        <f>IF(Table2[[#This Row],[SRO]]="EOU",VLOOKUP(Table2[[#This Row],[BE]],[2]GD.List!$C$3:$N$5014,12,0),IF(Table2[[#This Row],[SRO]]="Local","Polyester Staple Fibre","SRO 492"))</f>
        <v>Textile Chemical</v>
      </c>
    </row>
    <row r="4639" spans="1:19" x14ac:dyDescent="0.25">
      <c r="A4639" s="119" t="s">
        <v>3231</v>
      </c>
      <c r="B4639" s="116" t="s">
        <v>3293</v>
      </c>
      <c r="C4639" s="165">
        <v>61815</v>
      </c>
      <c r="D4639" s="117">
        <v>3906.9090000000001</v>
      </c>
      <c r="E4639" s="147" t="s">
        <v>3298</v>
      </c>
      <c r="F4639" s="116" t="s">
        <v>3302</v>
      </c>
      <c r="G4639" s="471">
        <v>44878</v>
      </c>
      <c r="H4639" s="82">
        <v>27203609.670000002</v>
      </c>
      <c r="I4639" s="197">
        <v>0.04</v>
      </c>
      <c r="J4639" s="15">
        <v>381.68</v>
      </c>
      <c r="K4639" s="15">
        <v>9542</v>
      </c>
      <c r="L4639" s="15">
        <v>491810.67</v>
      </c>
      <c r="M4639" s="66" t="str">
        <f>TEXT(Table2[[#This Row],[Gd.Dt]],"mmm-yy")</f>
        <v>Nov-22</v>
      </c>
      <c r="N4639" s="46" t="str">
        <f>MID(Table2[[#This Row],[BE]],6,2)</f>
        <v>IB</v>
      </c>
      <c r="O4639" s="46" t="str">
        <f>IF(Table2[[#This Row],[Type]]="IB","EOU",IF(Table2[[#This Row],[Type]]="MB","Local","492"))</f>
        <v>EOU</v>
      </c>
      <c r="P4639" s="46">
        <f>ROUND(Table2[[#This Row],[Cons]]/Table2[[#This Row],[Qty.]],5)</f>
        <v>0.04</v>
      </c>
      <c r="Q4639" s="46" t="b">
        <f>EXACT(Table2[[#This Row],[rate]],Table2[[#This Row],[Check]])</f>
        <v>1</v>
      </c>
      <c r="R4639" s="46"/>
      <c r="S4639" s="46" t="str">
        <f>IF(Table2[[#This Row],[SRO]]="EOU",VLOOKUP(Table2[[#This Row],[BE]],[2]GD.List!$C$3:$N$5014,12,0),IF(Table2[[#This Row],[SRO]]="Local","Polyester Staple Fibre","SRO 492"))</f>
        <v>Textile Chemical</v>
      </c>
    </row>
    <row r="4640" spans="1:19" x14ac:dyDescent="0.25">
      <c r="A4640" s="120" t="s">
        <v>3231</v>
      </c>
      <c r="B4640" s="116" t="s">
        <v>3291</v>
      </c>
      <c r="C4640" s="165">
        <v>18248</v>
      </c>
      <c r="D4640" s="117">
        <v>3906.9090000000001</v>
      </c>
      <c r="E4640" s="147" t="s">
        <v>3296</v>
      </c>
      <c r="F4640" s="116" t="s">
        <v>3303</v>
      </c>
      <c r="G4640" s="471">
        <v>44877</v>
      </c>
      <c r="H4640" s="82">
        <v>8525514.5199999996</v>
      </c>
      <c r="I4640" s="197">
        <v>0.04</v>
      </c>
      <c r="J4640" s="15">
        <v>205.39999999999998</v>
      </c>
      <c r="K4640" s="15">
        <v>5135</v>
      </c>
      <c r="L4640" s="15">
        <v>334671</v>
      </c>
      <c r="M4640" s="66" t="str">
        <f>TEXT(Table2[[#This Row],[Gd.Dt]],"mmm-yy")</f>
        <v>Nov-22</v>
      </c>
      <c r="N4640" s="46" t="str">
        <f>MID(Table2[[#This Row],[BE]],6,2)</f>
        <v>IB</v>
      </c>
      <c r="O4640" s="46" t="str">
        <f>IF(Table2[[#This Row],[Type]]="IB","EOU",IF(Table2[[#This Row],[Type]]="MB","Local","492"))</f>
        <v>EOU</v>
      </c>
      <c r="P4640" s="46">
        <f>ROUND(Table2[[#This Row],[Cons]]/Table2[[#This Row],[Qty.]],5)</f>
        <v>0.04</v>
      </c>
      <c r="Q4640" s="46" t="b">
        <f>EXACT(Table2[[#This Row],[rate]],Table2[[#This Row],[Check]])</f>
        <v>1</v>
      </c>
      <c r="R4640" s="46"/>
      <c r="S4640" s="46" t="str">
        <f>IF(Table2[[#This Row],[SRO]]="EOU",VLOOKUP(Table2[[#This Row],[BE]],[2]GD.List!$C$3:$N$5014,12,0),IF(Table2[[#This Row],[SRO]]="Local","Polyester Staple Fibre","SRO 492"))</f>
        <v>Textile Chemical</v>
      </c>
    </row>
    <row r="4641" spans="1:19" x14ac:dyDescent="0.25">
      <c r="A4641" s="119" t="s">
        <v>3232</v>
      </c>
      <c r="B4641" s="116" t="s">
        <v>3292</v>
      </c>
      <c r="C4641" s="165">
        <v>18831</v>
      </c>
      <c r="D4641" s="117">
        <v>3809.9189999999999</v>
      </c>
      <c r="E4641" s="147" t="s">
        <v>3297</v>
      </c>
      <c r="F4641" s="116" t="s">
        <v>3301</v>
      </c>
      <c r="G4641" s="471">
        <v>44878</v>
      </c>
      <c r="H4641" s="82">
        <v>27633762</v>
      </c>
      <c r="I4641" s="197">
        <v>0.04</v>
      </c>
      <c r="J4641" s="15">
        <v>432.15999999999997</v>
      </c>
      <c r="K4641" s="15">
        <v>10804</v>
      </c>
      <c r="L4641" s="15">
        <v>762631.41</v>
      </c>
      <c r="M4641" s="66" t="str">
        <f>TEXT(Table2[[#This Row],[Gd.Dt]],"mmm-yy")</f>
        <v>Nov-22</v>
      </c>
      <c r="N4641" s="46" t="str">
        <f>MID(Table2[[#This Row],[BE]],6,2)</f>
        <v>IB</v>
      </c>
      <c r="O4641" s="46" t="str">
        <f>IF(Table2[[#This Row],[Type]]="IB","EOU",IF(Table2[[#This Row],[Type]]="MB","Local","492"))</f>
        <v>EOU</v>
      </c>
      <c r="P4641" s="46">
        <f>ROUND(Table2[[#This Row],[Cons]]/Table2[[#This Row],[Qty.]],5)</f>
        <v>0.04</v>
      </c>
      <c r="Q4641" s="46" t="b">
        <f>EXACT(Table2[[#This Row],[rate]],Table2[[#This Row],[Check]])</f>
        <v>1</v>
      </c>
      <c r="R4641" s="46"/>
      <c r="S4641" s="46" t="str">
        <f>IF(Table2[[#This Row],[SRO]]="EOU",VLOOKUP(Table2[[#This Row],[BE]],[2]GD.List!$C$3:$N$5014,12,0),IF(Table2[[#This Row],[SRO]]="Local","Polyester Staple Fibre","SRO 492"))</f>
        <v>Textile Chemical</v>
      </c>
    </row>
    <row r="4642" spans="1:19" x14ac:dyDescent="0.25">
      <c r="A4642" s="119" t="s">
        <v>3232</v>
      </c>
      <c r="B4642" s="116" t="s">
        <v>3293</v>
      </c>
      <c r="C4642" s="165">
        <v>61815</v>
      </c>
      <c r="D4642" s="117">
        <v>3809.9189999999999</v>
      </c>
      <c r="E4642" s="147" t="s">
        <v>3298</v>
      </c>
      <c r="F4642" s="116" t="s">
        <v>3302</v>
      </c>
      <c r="G4642" s="471">
        <v>44878</v>
      </c>
      <c r="H4642" s="82">
        <v>27203609.670000002</v>
      </c>
      <c r="I4642" s="197">
        <v>0.04</v>
      </c>
      <c r="J4642" s="15">
        <v>381.68</v>
      </c>
      <c r="K4642" s="15">
        <v>9542</v>
      </c>
      <c r="L4642" s="15">
        <v>491810.67</v>
      </c>
      <c r="M4642" s="66" t="str">
        <f>TEXT(Table2[[#This Row],[Gd.Dt]],"mmm-yy")</f>
        <v>Nov-22</v>
      </c>
      <c r="N4642" s="46" t="str">
        <f>MID(Table2[[#This Row],[BE]],6,2)</f>
        <v>IB</v>
      </c>
      <c r="O4642" s="46" t="str">
        <f>IF(Table2[[#This Row],[Type]]="IB","EOU",IF(Table2[[#This Row],[Type]]="MB","Local","492"))</f>
        <v>EOU</v>
      </c>
      <c r="P4642" s="46">
        <f>ROUND(Table2[[#This Row],[Cons]]/Table2[[#This Row],[Qty.]],5)</f>
        <v>0.04</v>
      </c>
      <c r="Q4642" s="46" t="b">
        <f>EXACT(Table2[[#This Row],[rate]],Table2[[#This Row],[Check]])</f>
        <v>1</v>
      </c>
      <c r="R4642" s="46"/>
      <c r="S4642" s="46" t="str">
        <f>IF(Table2[[#This Row],[SRO]]="EOU",VLOOKUP(Table2[[#This Row],[BE]],[2]GD.List!$C$3:$N$5014,12,0),IF(Table2[[#This Row],[SRO]]="Local","Polyester Staple Fibre","SRO 492"))</f>
        <v>Textile Chemical</v>
      </c>
    </row>
    <row r="4643" spans="1:19" x14ac:dyDescent="0.25">
      <c r="A4643" s="120" t="s">
        <v>3232</v>
      </c>
      <c r="B4643" s="116" t="s">
        <v>3291</v>
      </c>
      <c r="C4643" s="165">
        <v>18248</v>
      </c>
      <c r="D4643" s="117">
        <v>3809.9189999999999</v>
      </c>
      <c r="E4643" s="147" t="s">
        <v>3296</v>
      </c>
      <c r="F4643" s="116" t="s">
        <v>3303</v>
      </c>
      <c r="G4643" s="471">
        <v>44877</v>
      </c>
      <c r="H4643" s="82">
        <v>8525514.5199999996</v>
      </c>
      <c r="I4643" s="197">
        <v>0.04</v>
      </c>
      <c r="J4643" s="15">
        <v>205.39999999999998</v>
      </c>
      <c r="K4643" s="15">
        <v>5135</v>
      </c>
      <c r="L4643" s="15">
        <v>334671</v>
      </c>
      <c r="M4643" s="66" t="str">
        <f>TEXT(Table2[[#This Row],[Gd.Dt]],"mmm-yy")</f>
        <v>Nov-22</v>
      </c>
      <c r="N4643" s="46" t="str">
        <f>MID(Table2[[#This Row],[BE]],6,2)</f>
        <v>IB</v>
      </c>
      <c r="O4643" s="46" t="str">
        <f>IF(Table2[[#This Row],[Type]]="IB","EOU",IF(Table2[[#This Row],[Type]]="MB","Local","492"))</f>
        <v>EOU</v>
      </c>
      <c r="P4643" s="46">
        <f>ROUND(Table2[[#This Row],[Cons]]/Table2[[#This Row],[Qty.]],5)</f>
        <v>0.04</v>
      </c>
      <c r="Q4643" s="46" t="b">
        <f>EXACT(Table2[[#This Row],[rate]],Table2[[#This Row],[Check]])</f>
        <v>1</v>
      </c>
      <c r="R4643" s="46"/>
      <c r="S4643" s="46" t="str">
        <f>IF(Table2[[#This Row],[SRO]]="EOU",VLOOKUP(Table2[[#This Row],[BE]],[2]GD.List!$C$3:$N$5014,12,0),IF(Table2[[#This Row],[SRO]]="Local","Polyester Staple Fibre","SRO 492"))</f>
        <v>Textile Chemical</v>
      </c>
    </row>
    <row r="4644" spans="1:19" x14ac:dyDescent="0.25">
      <c r="A4644" s="119" t="s">
        <v>3233</v>
      </c>
      <c r="B4644" s="116" t="s">
        <v>3292</v>
      </c>
      <c r="C4644" s="165">
        <v>18831</v>
      </c>
      <c r="D4644" s="117">
        <v>4810.29</v>
      </c>
      <c r="E4644" s="147" t="s">
        <v>3297</v>
      </c>
      <c r="F4644" s="116" t="s">
        <v>3301</v>
      </c>
      <c r="G4644" s="471">
        <v>44878</v>
      </c>
      <c r="H4644" s="82">
        <v>27633762</v>
      </c>
      <c r="I4644" s="197">
        <v>0.06</v>
      </c>
      <c r="J4644" s="15">
        <v>648.24</v>
      </c>
      <c r="K4644" s="15">
        <v>10804</v>
      </c>
      <c r="L4644" s="15">
        <v>1143947.1000000001</v>
      </c>
      <c r="M4644" s="66" t="str">
        <f>TEXT(Table2[[#This Row],[Gd.Dt]],"mmm-yy")</f>
        <v>Nov-22</v>
      </c>
      <c r="N4644" s="46" t="str">
        <f>MID(Table2[[#This Row],[BE]],6,2)</f>
        <v>IB</v>
      </c>
      <c r="O4644" s="46" t="str">
        <f>IF(Table2[[#This Row],[Type]]="IB","EOU",IF(Table2[[#This Row],[Type]]="MB","Local","492"))</f>
        <v>EOU</v>
      </c>
      <c r="P4644" s="46">
        <f>ROUND(Table2[[#This Row],[Cons]]/Table2[[#This Row],[Qty.]],5)</f>
        <v>0.06</v>
      </c>
      <c r="Q4644" s="46" t="b">
        <f>EXACT(Table2[[#This Row],[rate]],Table2[[#This Row],[Check]])</f>
        <v>1</v>
      </c>
      <c r="R4644" s="46"/>
      <c r="S4644" s="46" t="str">
        <f>IF(Table2[[#This Row],[SRO]]="EOU",VLOOKUP(Table2[[#This Row],[BE]],[2]GD.List!$C$3:$N$5014,12,0),IF(Table2[[#This Row],[SRO]]="Local","Polyester Staple Fibre","SRO 492"))</f>
        <v>Packing Material</v>
      </c>
    </row>
    <row r="4645" spans="1:19" x14ac:dyDescent="0.25">
      <c r="A4645" s="119" t="s">
        <v>3233</v>
      </c>
      <c r="B4645" s="116" t="s">
        <v>3293</v>
      </c>
      <c r="C4645" s="165">
        <v>61815</v>
      </c>
      <c r="D4645" s="117">
        <v>4810.29</v>
      </c>
      <c r="E4645" s="147" t="s">
        <v>3298</v>
      </c>
      <c r="F4645" s="116" t="s">
        <v>3302</v>
      </c>
      <c r="G4645" s="471">
        <v>44878</v>
      </c>
      <c r="H4645" s="82">
        <v>27203609.670000002</v>
      </c>
      <c r="I4645" s="197">
        <v>0.06</v>
      </c>
      <c r="J4645" s="15">
        <v>1065.24</v>
      </c>
      <c r="K4645" s="15">
        <v>17754</v>
      </c>
      <c r="L4645" s="15">
        <v>1659995.1</v>
      </c>
      <c r="M4645" s="66" t="str">
        <f>TEXT(Table2[[#This Row],[Gd.Dt]],"mmm-yy")</f>
        <v>Nov-22</v>
      </c>
      <c r="N4645" s="46" t="str">
        <f>MID(Table2[[#This Row],[BE]],6,2)</f>
        <v>IB</v>
      </c>
      <c r="O4645" s="46" t="str">
        <f>IF(Table2[[#This Row],[Type]]="IB","EOU",IF(Table2[[#This Row],[Type]]="MB","Local","492"))</f>
        <v>EOU</v>
      </c>
      <c r="P4645" s="46">
        <f>ROUND(Table2[[#This Row],[Cons]]/Table2[[#This Row],[Qty.]],5)</f>
        <v>0.06</v>
      </c>
      <c r="Q4645" s="46" t="b">
        <f>EXACT(Table2[[#This Row],[rate]],Table2[[#This Row],[Check]])</f>
        <v>1</v>
      </c>
      <c r="R4645" s="46"/>
      <c r="S4645" s="46" t="str">
        <f>IF(Table2[[#This Row],[SRO]]="EOU",VLOOKUP(Table2[[#This Row],[BE]],[2]GD.List!$C$3:$N$5014,12,0),IF(Table2[[#This Row],[SRO]]="Local","Polyester Staple Fibre","SRO 492"))</f>
        <v>Packing Material</v>
      </c>
    </row>
    <row r="4646" spans="1:19" x14ac:dyDescent="0.25">
      <c r="A4646" s="120" t="s">
        <v>3233</v>
      </c>
      <c r="B4646" s="116" t="s">
        <v>3291</v>
      </c>
      <c r="C4646" s="165">
        <v>18248</v>
      </c>
      <c r="D4646" s="117">
        <v>4810.29</v>
      </c>
      <c r="E4646" s="147" t="s">
        <v>3296</v>
      </c>
      <c r="F4646" s="116" t="s">
        <v>3303</v>
      </c>
      <c r="G4646" s="471">
        <v>44877</v>
      </c>
      <c r="H4646" s="82">
        <v>8525514.5199999996</v>
      </c>
      <c r="I4646" s="197">
        <v>0.06</v>
      </c>
      <c r="J4646" s="15">
        <v>182.94</v>
      </c>
      <c r="K4646" s="15">
        <v>3049</v>
      </c>
      <c r="L4646" s="15">
        <v>242407.27</v>
      </c>
      <c r="M4646" s="66" t="str">
        <f>TEXT(Table2[[#This Row],[Gd.Dt]],"mmm-yy")</f>
        <v>Nov-22</v>
      </c>
      <c r="N4646" s="46" t="str">
        <f>MID(Table2[[#This Row],[BE]],6,2)</f>
        <v>IB</v>
      </c>
      <c r="O4646" s="46" t="str">
        <f>IF(Table2[[#This Row],[Type]]="IB","EOU",IF(Table2[[#This Row],[Type]]="MB","Local","492"))</f>
        <v>EOU</v>
      </c>
      <c r="P4646" s="46">
        <f>ROUND(Table2[[#This Row],[Cons]]/Table2[[#This Row],[Qty.]],5)</f>
        <v>0.06</v>
      </c>
      <c r="Q4646" s="46" t="b">
        <f>EXACT(Table2[[#This Row],[rate]],Table2[[#This Row],[Check]])</f>
        <v>1</v>
      </c>
      <c r="R4646" s="46"/>
      <c r="S4646" s="46" t="str">
        <f>IF(Table2[[#This Row],[SRO]]="EOU",VLOOKUP(Table2[[#This Row],[BE]],[2]GD.List!$C$3:$N$5014,12,0),IF(Table2[[#This Row],[SRO]]="Local","Polyester Staple Fibre","SRO 492"))</f>
        <v>Packing Material</v>
      </c>
    </row>
    <row r="4647" spans="1:19" x14ac:dyDescent="0.25">
      <c r="A4647" s="120" t="s">
        <v>3276</v>
      </c>
      <c r="B4647" s="116" t="s">
        <v>3289</v>
      </c>
      <c r="C4647" s="165">
        <v>17850</v>
      </c>
      <c r="D4647" s="117">
        <v>9607.19</v>
      </c>
      <c r="E4647" s="147" t="s">
        <v>2562</v>
      </c>
      <c r="F4647" s="116" t="s">
        <v>3299</v>
      </c>
      <c r="G4647" s="471">
        <v>44877</v>
      </c>
      <c r="H4647" s="82">
        <v>26274565.149999999</v>
      </c>
      <c r="I4647" s="197">
        <v>1</v>
      </c>
      <c r="J4647" s="15">
        <v>159.93</v>
      </c>
      <c r="K4647" s="15">
        <v>159.93</v>
      </c>
      <c r="L4647" s="15">
        <v>81824.83</v>
      </c>
      <c r="M4647" s="66" t="str">
        <f>TEXT(Table2[[#This Row],[Gd.Dt]],"mmm-yy")</f>
        <v>Nov-22</v>
      </c>
      <c r="N4647" s="46" t="str">
        <f>MID(Table2[[#This Row],[BE]],6,2)</f>
        <v>TI</v>
      </c>
      <c r="O4647" s="46" t="str">
        <f>IF(Table2[[#This Row],[Type]]="IB","EOU",IF(Table2[[#This Row],[Type]]="MB","Local","492"))</f>
        <v>492</v>
      </c>
      <c r="P4647" s="46">
        <f>ROUND(Table2[[#This Row],[Cons]]/Table2[[#This Row],[Qty.]],5)</f>
        <v>1</v>
      </c>
      <c r="Q4647" s="46" t="b">
        <f>EXACT(Table2[[#This Row],[rate]],Table2[[#This Row],[Check]])</f>
        <v>1</v>
      </c>
      <c r="R4647" s="46"/>
      <c r="S4647" s="46" t="str">
        <f>IF(Table2[[#This Row],[SRO]]="EOU",VLOOKUP(Table2[[#This Row],[BE]],[2]GD.List!$C$3:$N$5014,12,0),IF(Table2[[#This Row],[SRO]]="Local","Polyester Staple Fibre","SRO 492"))</f>
        <v>SRO 492</v>
      </c>
    </row>
    <row r="4648" spans="1:19" x14ac:dyDescent="0.25">
      <c r="A4648" s="119" t="s">
        <v>3294</v>
      </c>
      <c r="B4648" s="119" t="s">
        <v>3289</v>
      </c>
      <c r="C4648" s="170">
        <v>17850</v>
      </c>
      <c r="D4648" s="171">
        <v>8308.1020000000008</v>
      </c>
      <c r="E4648" s="27" t="s">
        <v>2562</v>
      </c>
      <c r="F4648" s="119" t="s">
        <v>3299</v>
      </c>
      <c r="G4648" s="28">
        <v>44877</v>
      </c>
      <c r="H4648" s="172">
        <v>26274565.149999999</v>
      </c>
      <c r="I4648" s="33">
        <v>1</v>
      </c>
      <c r="J4648" s="30">
        <v>25750</v>
      </c>
      <c r="K4648" s="30">
        <v>25750</v>
      </c>
      <c r="L4648" s="30">
        <v>13174447.310000001</v>
      </c>
      <c r="M4648" s="67" t="str">
        <f>TEXT(Table2[[#This Row],[Gd.Dt]],"mmm-yy")</f>
        <v>Nov-22</v>
      </c>
      <c r="N4648" s="47" t="str">
        <f>MID(Table2[[#This Row],[BE]],6,2)</f>
        <v>TI</v>
      </c>
      <c r="O4648" s="47" t="str">
        <f>IF(Table2[[#This Row],[Type]]="IB","EOU",IF(Table2[[#This Row],[Type]]="MB","Local","492"))</f>
        <v>492</v>
      </c>
      <c r="P4648" s="47">
        <f>ROUND(Table2[[#This Row],[Cons]]/Table2[[#This Row],[Qty.]],5)</f>
        <v>1</v>
      </c>
      <c r="Q4648" s="47" t="b">
        <f>EXACT(Table2[[#This Row],[rate]],Table2[[#This Row],[Check]])</f>
        <v>1</v>
      </c>
      <c r="R4648" s="47"/>
      <c r="S4648" s="47" t="str">
        <f>IF(Table2[[#This Row],[SRO]]="EOU",VLOOKUP(Table2[[#This Row],[BE]],[2]GD.List!$C$3:$N$5014,12,0),IF(Table2[[#This Row],[SRO]]="Local","Polyester Staple Fibre","SRO 492"))</f>
        <v>SRO 492</v>
      </c>
    </row>
    <row r="4649" spans="1:19" x14ac:dyDescent="0.25">
      <c r="A4649" s="120" t="s">
        <v>2084</v>
      </c>
      <c r="B4649" s="116" t="s">
        <v>3304</v>
      </c>
      <c r="C4649" s="165">
        <v>32506</v>
      </c>
      <c r="D4649" s="117">
        <v>3402.42</v>
      </c>
      <c r="E4649" s="147" t="s">
        <v>3306</v>
      </c>
      <c r="F4649" s="116" t="s">
        <v>3309</v>
      </c>
      <c r="G4649" s="471">
        <v>44880</v>
      </c>
      <c r="H4649" s="82">
        <v>36095548.619999997</v>
      </c>
      <c r="I4649" s="197">
        <v>0.04</v>
      </c>
      <c r="J4649" s="15">
        <v>130.62</v>
      </c>
      <c r="K4649" s="15">
        <v>3265.3</v>
      </c>
      <c r="L4649" s="15">
        <v>186324.91999999998</v>
      </c>
      <c r="M4649" s="66" t="str">
        <f>TEXT(Table2[[#This Row],[Gd.Dt]],"mmm-yy")</f>
        <v>Nov-22</v>
      </c>
      <c r="N4649" s="46" t="str">
        <f>MID(Table2[[#This Row],[BE]],6,2)</f>
        <v>IB</v>
      </c>
      <c r="O4649" s="46" t="str">
        <f>IF(Table2[[#This Row],[Type]]="IB","EOU",IF(Table2[[#This Row],[Type]]="MB","Local","492"))</f>
        <v>EOU</v>
      </c>
      <c r="P4649" s="46">
        <f>ROUND(Table2[[#This Row],[Cons]]/Table2[[#This Row],[Qty.]],5)</f>
        <v>0.04</v>
      </c>
      <c r="Q4649" s="46" t="b">
        <f>EXACT(Table2[[#This Row],[rate]],Table2[[#This Row],[Check]])</f>
        <v>1</v>
      </c>
      <c r="R4649" s="46"/>
      <c r="S4649" s="46" t="str">
        <f>IF(Table2[[#This Row],[SRO]]="EOU",VLOOKUP(Table2[[#This Row],[BE]],[2]GD.List!$C$3:$N$5014,12,0),IF(Table2[[#This Row],[SRO]]="Local","Polyester Staple Fibre","SRO 492"))</f>
        <v>Textile Chemical</v>
      </c>
    </row>
    <row r="4650" spans="1:19" x14ac:dyDescent="0.25">
      <c r="A4650" s="120" t="s">
        <v>2355</v>
      </c>
      <c r="B4650" s="116" t="s">
        <v>3304</v>
      </c>
      <c r="C4650" s="165">
        <v>32506</v>
      </c>
      <c r="D4650" s="117">
        <v>9606.1</v>
      </c>
      <c r="E4650" s="147" t="s">
        <v>3306</v>
      </c>
      <c r="F4650" s="116" t="s">
        <v>3309</v>
      </c>
      <c r="G4650" s="471">
        <v>44880</v>
      </c>
      <c r="H4650" s="82">
        <v>36095548.619999997</v>
      </c>
      <c r="I4650" s="197">
        <v>1</v>
      </c>
      <c r="J4650" s="15">
        <v>5</v>
      </c>
      <c r="K4650" s="15">
        <v>5</v>
      </c>
      <c r="L4650" s="15">
        <v>17503.009999999998</v>
      </c>
      <c r="M4650" s="66" t="str">
        <f>TEXT(Table2[[#This Row],[Gd.Dt]],"mmm-yy")</f>
        <v>Nov-22</v>
      </c>
      <c r="N4650" s="46" t="str">
        <f>MID(Table2[[#This Row],[BE]],6,2)</f>
        <v>TI</v>
      </c>
      <c r="O4650" s="46" t="str">
        <f>IF(Table2[[#This Row],[Type]]="IB","EOU",IF(Table2[[#This Row],[Type]]="MB","Local","492"))</f>
        <v>492</v>
      </c>
      <c r="P4650" s="46">
        <f>ROUND(Table2[[#This Row],[Cons]]/Table2[[#This Row],[Qty.]],5)</f>
        <v>1</v>
      </c>
      <c r="Q4650" s="46" t="b">
        <f>EXACT(Table2[[#This Row],[rate]],Table2[[#This Row],[Check]])</f>
        <v>1</v>
      </c>
      <c r="R4650" s="46"/>
      <c r="S4650" s="46" t="str">
        <f>IF(Table2[[#This Row],[SRO]]="EOU",VLOOKUP(Table2[[#This Row],[BE]],[2]GD.List!$C$3:$N$5014,12,0),IF(Table2[[#This Row],[SRO]]="Local","Polyester Staple Fibre","SRO 492"))</f>
        <v>SRO 492</v>
      </c>
    </row>
    <row r="4651" spans="1:19" x14ac:dyDescent="0.25">
      <c r="A4651" s="119" t="s">
        <v>2499</v>
      </c>
      <c r="B4651" s="116" t="s">
        <v>3305</v>
      </c>
      <c r="C4651" s="165">
        <v>2092</v>
      </c>
      <c r="D4651" s="117">
        <v>2701.12</v>
      </c>
      <c r="E4651" s="147" t="s">
        <v>3308</v>
      </c>
      <c r="F4651" s="116" t="s">
        <v>3310</v>
      </c>
      <c r="G4651" s="471">
        <v>44881</v>
      </c>
      <c r="H4651" s="82">
        <v>15573490.93</v>
      </c>
      <c r="I4651" s="197">
        <v>0.8</v>
      </c>
      <c r="J4651" s="15">
        <v>4813.6000000000004</v>
      </c>
      <c r="K4651" s="15">
        <v>6017</v>
      </c>
      <c r="L4651" s="15">
        <v>12517070.98</v>
      </c>
      <c r="M4651" s="66" t="str">
        <f>TEXT(Table2[[#This Row],[Gd.Dt]],"mmm-yy")</f>
        <v>Nov-22</v>
      </c>
      <c r="N4651" s="46" t="str">
        <f>MID(Table2[[#This Row],[BE]],6,2)</f>
        <v>IB</v>
      </c>
      <c r="O4651" s="46" t="str">
        <f>IF(Table2[[#This Row],[Type]]="IB","EOU",IF(Table2[[#This Row],[Type]]="MB","Local","492"))</f>
        <v>EOU</v>
      </c>
      <c r="P4651" s="46">
        <f>ROUND(Table2[[#This Row],[Cons]]/Table2[[#This Row],[Qty.]],5)</f>
        <v>0.8</v>
      </c>
      <c r="Q4651" s="46" t="b">
        <f>EXACT(Table2[[#This Row],[rate]],Table2[[#This Row],[Check]])</f>
        <v>1</v>
      </c>
      <c r="R4651" s="46"/>
      <c r="S4651" s="46" t="str">
        <f>IF(Table2[[#This Row],[SRO]]="EOU",VLOOKUP(Table2[[#This Row],[BE]],[2]GD.List!$C$3:$N$5014,12,0),IF(Table2[[#This Row],[SRO]]="Local","Polyester Staple Fibre","SRO 492"))</f>
        <v>Textile Coal</v>
      </c>
    </row>
    <row r="4652" spans="1:19" x14ac:dyDescent="0.25">
      <c r="A4652" s="119" t="s">
        <v>2499</v>
      </c>
      <c r="B4652" s="116" t="s">
        <v>3305</v>
      </c>
      <c r="C4652" s="165">
        <v>2092</v>
      </c>
      <c r="D4652" s="117">
        <v>2701.12</v>
      </c>
      <c r="E4652" s="147" t="s">
        <v>3308</v>
      </c>
      <c r="F4652" s="116" t="s">
        <v>3310</v>
      </c>
      <c r="G4652" s="471">
        <v>44881</v>
      </c>
      <c r="H4652" s="82">
        <v>15573490.93</v>
      </c>
      <c r="I4652" s="197">
        <v>0.79999999999999993</v>
      </c>
      <c r="J4652" s="15">
        <v>1349.6</v>
      </c>
      <c r="K4652" s="15">
        <v>1687</v>
      </c>
      <c r="L4652" s="15">
        <v>12517070.98</v>
      </c>
      <c r="M4652" s="66" t="str">
        <f>TEXT(Table2[[#This Row],[Gd.Dt]],"mmm-yy")</f>
        <v>Nov-22</v>
      </c>
      <c r="N4652" s="46" t="str">
        <f>MID(Table2[[#This Row],[BE]],6,2)</f>
        <v>IB</v>
      </c>
      <c r="O4652" s="46" t="str">
        <f>IF(Table2[[#This Row],[Type]]="IB","EOU",IF(Table2[[#This Row],[Type]]="MB","Local","492"))</f>
        <v>EOU</v>
      </c>
      <c r="P4652" s="46">
        <f>ROUND(Table2[[#This Row],[Cons]]/Table2[[#This Row],[Qty.]],5)</f>
        <v>0.8</v>
      </c>
      <c r="Q4652" s="46" t="b">
        <f>EXACT(Table2[[#This Row],[rate]],Table2[[#This Row],[Check]])</f>
        <v>1</v>
      </c>
      <c r="R4652" s="46"/>
      <c r="S4652" s="46" t="str">
        <f>IF(Table2[[#This Row],[SRO]]="EOU",VLOOKUP(Table2[[#This Row],[BE]],[2]GD.List!$C$3:$N$5014,12,0),IF(Table2[[#This Row],[SRO]]="Local","Polyester Staple Fibre","SRO 492"))</f>
        <v>Textile Coal</v>
      </c>
    </row>
    <row r="4653" spans="1:19" x14ac:dyDescent="0.25">
      <c r="A4653" s="120" t="s">
        <v>2499</v>
      </c>
      <c r="B4653" s="116" t="s">
        <v>3304</v>
      </c>
      <c r="C4653" s="165">
        <v>32506</v>
      </c>
      <c r="D4653" s="117">
        <v>2701.12</v>
      </c>
      <c r="E4653" s="147" t="s">
        <v>3306</v>
      </c>
      <c r="F4653" s="116" t="s">
        <v>3309</v>
      </c>
      <c r="G4653" s="471">
        <v>44880</v>
      </c>
      <c r="H4653" s="82">
        <v>36095548.619999997</v>
      </c>
      <c r="I4653" s="197">
        <v>0.8</v>
      </c>
      <c r="J4653" s="15">
        <v>12013.100000000002</v>
      </c>
      <c r="K4653" s="15">
        <v>15016.380000000001</v>
      </c>
      <c r="L4653" s="15">
        <v>27750058.68</v>
      </c>
      <c r="M4653" s="66" t="str">
        <f>TEXT(Table2[[#This Row],[Gd.Dt]],"mmm-yy")</f>
        <v>Nov-22</v>
      </c>
      <c r="N4653" s="46" t="str">
        <f>MID(Table2[[#This Row],[BE]],6,2)</f>
        <v>IB</v>
      </c>
      <c r="O4653" s="46" t="str">
        <f>IF(Table2[[#This Row],[Type]]="IB","EOU",IF(Table2[[#This Row],[Type]]="MB","Local","492"))</f>
        <v>EOU</v>
      </c>
      <c r="P4653" s="46">
        <f>ROUND(Table2[[#This Row],[Cons]]/Table2[[#This Row],[Qty.]],5)</f>
        <v>0.8</v>
      </c>
      <c r="Q4653" s="46" t="b">
        <f>EXACT(Table2[[#This Row],[rate]],Table2[[#This Row],[Check]])</f>
        <v>1</v>
      </c>
      <c r="R4653" s="46"/>
      <c r="S4653" s="46" t="str">
        <f>IF(Table2[[#This Row],[SRO]]="EOU",VLOOKUP(Table2[[#This Row],[BE]],[2]GD.List!$C$3:$N$5014,12,0),IF(Table2[[#This Row],[SRO]]="Local","Polyester Staple Fibre","SRO 492"))</f>
        <v>Textile Coal</v>
      </c>
    </row>
    <row r="4654" spans="1:19" x14ac:dyDescent="0.25">
      <c r="A4654" s="119" t="s">
        <v>3018</v>
      </c>
      <c r="B4654" s="116" t="s">
        <v>3305</v>
      </c>
      <c r="C4654" s="165">
        <v>2092</v>
      </c>
      <c r="D4654" s="117">
        <v>2847</v>
      </c>
      <c r="E4654" s="147" t="s">
        <v>3308</v>
      </c>
      <c r="F4654" s="116" t="s">
        <v>3310</v>
      </c>
      <c r="G4654" s="471">
        <v>44881</v>
      </c>
      <c r="H4654" s="82">
        <v>15573490.93</v>
      </c>
      <c r="I4654" s="197">
        <v>0.03</v>
      </c>
      <c r="J4654" s="15">
        <v>231.12</v>
      </c>
      <c r="K4654" s="15">
        <v>7704</v>
      </c>
      <c r="L4654" s="15">
        <v>469390.16000000003</v>
      </c>
      <c r="M4654" s="66" t="str">
        <f>TEXT(Table2[[#This Row],[Gd.Dt]],"mmm-yy")</f>
        <v>Nov-22</v>
      </c>
      <c r="N4654" s="46" t="str">
        <f>MID(Table2[[#This Row],[BE]],6,2)</f>
        <v>IB</v>
      </c>
      <c r="O4654" s="46" t="str">
        <f>IF(Table2[[#This Row],[Type]]="IB","EOU",IF(Table2[[#This Row],[Type]]="MB","Local","492"))</f>
        <v>EOU</v>
      </c>
      <c r="P4654" s="46">
        <f>ROUND(Table2[[#This Row],[Cons]]/Table2[[#This Row],[Qty.]],5)</f>
        <v>0.03</v>
      </c>
      <c r="Q4654" s="46" t="b">
        <f>EXACT(Table2[[#This Row],[rate]],Table2[[#This Row],[Check]])</f>
        <v>1</v>
      </c>
      <c r="R4654" s="46"/>
      <c r="S4654" s="46" t="str">
        <f>IF(Table2[[#This Row],[SRO]]="EOU",VLOOKUP(Table2[[#This Row],[BE]],[2]GD.List!$C$3:$N$5014,12,0),IF(Table2[[#This Row],[SRO]]="Local","Polyester Staple Fibre","SRO 492"))</f>
        <v>Textile Chemical</v>
      </c>
    </row>
    <row r="4655" spans="1:19" x14ac:dyDescent="0.25">
      <c r="A4655" s="120" t="s">
        <v>3018</v>
      </c>
      <c r="B4655" s="116" t="s">
        <v>3304</v>
      </c>
      <c r="C4655" s="165">
        <v>32506</v>
      </c>
      <c r="D4655" s="117">
        <v>2847</v>
      </c>
      <c r="E4655" s="147" t="s">
        <v>3306</v>
      </c>
      <c r="F4655" s="116" t="s">
        <v>3309</v>
      </c>
      <c r="G4655" s="471">
        <v>44880</v>
      </c>
      <c r="H4655" s="82">
        <v>36095548.619999997</v>
      </c>
      <c r="I4655" s="197">
        <v>0.03</v>
      </c>
      <c r="J4655" s="15">
        <v>450.49</v>
      </c>
      <c r="K4655" s="15">
        <v>15016.380000000001</v>
      </c>
      <c r="L4655" s="15">
        <v>1040621.28</v>
      </c>
      <c r="M4655" s="66" t="str">
        <f>TEXT(Table2[[#This Row],[Gd.Dt]],"mmm-yy")</f>
        <v>Nov-22</v>
      </c>
      <c r="N4655" s="46" t="str">
        <f>MID(Table2[[#This Row],[BE]],6,2)</f>
        <v>IB</v>
      </c>
      <c r="O4655" s="46" t="str">
        <f>IF(Table2[[#This Row],[Type]]="IB","EOU",IF(Table2[[#This Row],[Type]]="MB","Local","492"))</f>
        <v>EOU</v>
      </c>
      <c r="P4655" s="46">
        <f>ROUND(Table2[[#This Row],[Cons]]/Table2[[#This Row],[Qty.]],5)</f>
        <v>0.03</v>
      </c>
      <c r="Q4655" s="46" t="b">
        <f>EXACT(Table2[[#This Row],[rate]],Table2[[#This Row],[Check]])</f>
        <v>1</v>
      </c>
      <c r="R4655" s="46"/>
      <c r="S4655" s="46" t="str">
        <f>IF(Table2[[#This Row],[SRO]]="EOU",VLOOKUP(Table2[[#This Row],[BE]],[2]GD.List!$C$3:$N$5014,12,0),IF(Table2[[#This Row],[SRO]]="Local","Polyester Staple Fibre","SRO 492"))</f>
        <v>Textile Chemical</v>
      </c>
    </row>
    <row r="4656" spans="1:19" x14ac:dyDescent="0.25">
      <c r="A4656" s="119" t="s">
        <v>3058</v>
      </c>
      <c r="B4656" s="116" t="s">
        <v>3305</v>
      </c>
      <c r="C4656" s="165">
        <v>2092</v>
      </c>
      <c r="D4656" s="117">
        <v>2915.11</v>
      </c>
      <c r="E4656" s="147" t="s">
        <v>3308</v>
      </c>
      <c r="F4656" s="116" t="s">
        <v>3310</v>
      </c>
      <c r="G4656" s="471">
        <v>44881</v>
      </c>
      <c r="H4656" s="82">
        <v>15573490.93</v>
      </c>
      <c r="I4656" s="197">
        <v>0.04</v>
      </c>
      <c r="J4656" s="15">
        <v>308.16000000000003</v>
      </c>
      <c r="K4656" s="15">
        <v>7704</v>
      </c>
      <c r="L4656" s="15">
        <v>625853.55000000005</v>
      </c>
      <c r="M4656" s="66" t="str">
        <f>TEXT(Table2[[#This Row],[Gd.Dt]],"mmm-yy")</f>
        <v>Nov-22</v>
      </c>
      <c r="N4656" s="46" t="str">
        <f>MID(Table2[[#This Row],[BE]],6,2)</f>
        <v>IB</v>
      </c>
      <c r="O4656" s="46" t="str">
        <f>IF(Table2[[#This Row],[Type]]="IB","EOU",IF(Table2[[#This Row],[Type]]="MB","Local","492"))</f>
        <v>EOU</v>
      </c>
      <c r="P4656" s="46">
        <f>ROUND(Table2[[#This Row],[Cons]]/Table2[[#This Row],[Qty.]],5)</f>
        <v>0.04</v>
      </c>
      <c r="Q4656" s="46" t="b">
        <f>EXACT(Table2[[#This Row],[rate]],Table2[[#This Row],[Check]])</f>
        <v>1</v>
      </c>
      <c r="R4656" s="46"/>
      <c r="S4656" s="46" t="str">
        <f>IF(Table2[[#This Row],[SRO]]="EOU",VLOOKUP(Table2[[#This Row],[BE]],[2]GD.List!$C$3:$N$5014,12,0),IF(Table2[[#This Row],[SRO]]="Local","Polyester Staple Fibre","SRO 492"))</f>
        <v>Textile Chemical</v>
      </c>
    </row>
    <row r="4657" spans="1:19" x14ac:dyDescent="0.25">
      <c r="A4657" s="120" t="s">
        <v>3058</v>
      </c>
      <c r="B4657" s="116" t="s">
        <v>3304</v>
      </c>
      <c r="C4657" s="165">
        <v>32506</v>
      </c>
      <c r="D4657" s="117">
        <v>2915.11</v>
      </c>
      <c r="E4657" s="147" t="s">
        <v>3306</v>
      </c>
      <c r="F4657" s="116" t="s">
        <v>3309</v>
      </c>
      <c r="G4657" s="471">
        <v>44880</v>
      </c>
      <c r="H4657" s="82">
        <v>36095548.619999997</v>
      </c>
      <c r="I4657" s="197">
        <v>0.04</v>
      </c>
      <c r="J4657" s="15">
        <v>299.14999999999998</v>
      </c>
      <c r="K4657" s="15">
        <v>7478.63</v>
      </c>
      <c r="L4657" s="15">
        <v>583012.06000000006</v>
      </c>
      <c r="M4657" s="66" t="str">
        <f>TEXT(Table2[[#This Row],[Gd.Dt]],"mmm-yy")</f>
        <v>Nov-22</v>
      </c>
      <c r="N4657" s="46" t="str">
        <f>MID(Table2[[#This Row],[BE]],6,2)</f>
        <v>IB</v>
      </c>
      <c r="O4657" s="46" t="str">
        <f>IF(Table2[[#This Row],[Type]]="IB","EOU",IF(Table2[[#This Row],[Type]]="MB","Local","492"))</f>
        <v>EOU</v>
      </c>
      <c r="P4657" s="46">
        <f>ROUND(Table2[[#This Row],[Cons]]/Table2[[#This Row],[Qty.]],5)</f>
        <v>0.04</v>
      </c>
      <c r="Q4657" s="46" t="b">
        <f>EXACT(Table2[[#This Row],[rate]],Table2[[#This Row],[Check]])</f>
        <v>1</v>
      </c>
      <c r="R4657" s="46"/>
      <c r="S4657" s="46" t="str">
        <f>IF(Table2[[#This Row],[SRO]]="EOU",VLOOKUP(Table2[[#This Row],[BE]],[2]GD.List!$C$3:$N$5014,12,0),IF(Table2[[#This Row],[SRO]]="Local","Polyester Staple Fibre","SRO 492"))</f>
        <v>Textile Chemical</v>
      </c>
    </row>
    <row r="4658" spans="1:19" x14ac:dyDescent="0.25">
      <c r="A4658" s="119" t="s">
        <v>3084</v>
      </c>
      <c r="B4658" s="116" t="s">
        <v>3305</v>
      </c>
      <c r="C4658" s="165">
        <v>2092</v>
      </c>
      <c r="D4658" s="117">
        <v>2832.1089999999999</v>
      </c>
      <c r="E4658" s="147" t="s">
        <v>3308</v>
      </c>
      <c r="F4658" s="116" t="s">
        <v>3310</v>
      </c>
      <c r="G4658" s="471">
        <v>44881</v>
      </c>
      <c r="H4658" s="82">
        <v>15573490.93</v>
      </c>
      <c r="I4658" s="197">
        <v>0.04</v>
      </c>
      <c r="J4658" s="15">
        <v>308.16000000000003</v>
      </c>
      <c r="K4658" s="15">
        <v>7704</v>
      </c>
      <c r="L4658" s="15">
        <v>625853.55000000005</v>
      </c>
      <c r="M4658" s="66" t="str">
        <f>TEXT(Table2[[#This Row],[Gd.Dt]],"mmm-yy")</f>
        <v>Nov-22</v>
      </c>
      <c r="N4658" s="46" t="str">
        <f>MID(Table2[[#This Row],[BE]],6,2)</f>
        <v>IB</v>
      </c>
      <c r="O4658" s="46" t="str">
        <f>IF(Table2[[#This Row],[Type]]="IB","EOU",IF(Table2[[#This Row],[Type]]="MB","Local","492"))</f>
        <v>EOU</v>
      </c>
      <c r="P4658" s="46">
        <f>ROUND(Table2[[#This Row],[Cons]]/Table2[[#This Row],[Qty.]],5)</f>
        <v>0.04</v>
      </c>
      <c r="Q4658" s="46" t="b">
        <f>EXACT(Table2[[#This Row],[rate]],Table2[[#This Row],[Check]])</f>
        <v>1</v>
      </c>
      <c r="R4658" s="46"/>
      <c r="S4658" s="46" t="str">
        <f>IF(Table2[[#This Row],[SRO]]="EOU",VLOOKUP(Table2[[#This Row],[BE]],[2]GD.List!$C$3:$N$5014,12,0),IF(Table2[[#This Row],[SRO]]="Local","Polyester Staple Fibre","SRO 492"))</f>
        <v>Textile Chemical</v>
      </c>
    </row>
    <row r="4659" spans="1:19" x14ac:dyDescent="0.25">
      <c r="A4659" s="120" t="s">
        <v>3084</v>
      </c>
      <c r="B4659" s="116" t="s">
        <v>3304</v>
      </c>
      <c r="C4659" s="165">
        <v>32506</v>
      </c>
      <c r="D4659" s="117">
        <v>2832.1089999999999</v>
      </c>
      <c r="E4659" s="147" t="s">
        <v>3306</v>
      </c>
      <c r="F4659" s="116" t="s">
        <v>3309</v>
      </c>
      <c r="G4659" s="471">
        <v>44880</v>
      </c>
      <c r="H4659" s="82">
        <v>36095548.619999997</v>
      </c>
      <c r="I4659" s="197">
        <v>0.04</v>
      </c>
      <c r="J4659" s="15">
        <v>105.12</v>
      </c>
      <c r="K4659" s="15">
        <v>2628</v>
      </c>
      <c r="L4659" s="15">
        <v>131169.79999999999</v>
      </c>
      <c r="M4659" s="66" t="str">
        <f>TEXT(Table2[[#This Row],[Gd.Dt]],"mmm-yy")</f>
        <v>Nov-22</v>
      </c>
      <c r="N4659" s="46" t="str">
        <f>MID(Table2[[#This Row],[BE]],6,2)</f>
        <v>IB</v>
      </c>
      <c r="O4659" s="46" t="str">
        <f>IF(Table2[[#This Row],[Type]]="IB","EOU",IF(Table2[[#This Row],[Type]]="MB","Local","492"))</f>
        <v>EOU</v>
      </c>
      <c r="P4659" s="46">
        <f>ROUND(Table2[[#This Row],[Cons]]/Table2[[#This Row],[Qty.]],5)</f>
        <v>0.04</v>
      </c>
      <c r="Q4659" s="46" t="b">
        <f>EXACT(Table2[[#This Row],[rate]],Table2[[#This Row],[Check]])</f>
        <v>1</v>
      </c>
      <c r="R4659" s="46"/>
      <c r="S4659" s="46" t="str">
        <f>IF(Table2[[#This Row],[SRO]]="EOU",VLOOKUP(Table2[[#This Row],[BE]],[2]GD.List!$C$3:$N$5014,12,0),IF(Table2[[#This Row],[SRO]]="Local","Polyester Staple Fibre","SRO 492"))</f>
        <v>Textile Chemical</v>
      </c>
    </row>
    <row r="4660" spans="1:19" x14ac:dyDescent="0.25">
      <c r="A4660" s="120" t="s">
        <v>3093</v>
      </c>
      <c r="B4660" s="116" t="s">
        <v>3304</v>
      </c>
      <c r="C4660" s="165">
        <v>32506</v>
      </c>
      <c r="D4660" s="117">
        <v>8523.5990000000002</v>
      </c>
      <c r="E4660" s="147" t="s">
        <v>3306</v>
      </c>
      <c r="F4660" s="116" t="s">
        <v>3309</v>
      </c>
      <c r="G4660" s="471">
        <v>44880</v>
      </c>
      <c r="H4660" s="82">
        <v>36095548.619999997</v>
      </c>
      <c r="I4660" s="197">
        <v>1</v>
      </c>
      <c r="J4660" s="15">
        <v>8310</v>
      </c>
      <c r="K4660" s="15">
        <v>8310</v>
      </c>
      <c r="L4660" s="15">
        <v>4540990.58</v>
      </c>
      <c r="M4660" s="66" t="str">
        <f>TEXT(Table2[[#This Row],[Gd.Dt]],"mmm-yy")</f>
        <v>Nov-22</v>
      </c>
      <c r="N4660" s="46" t="str">
        <f>MID(Table2[[#This Row],[BE]],6,2)</f>
        <v>TI</v>
      </c>
      <c r="O4660" s="46" t="str">
        <f>IF(Table2[[#This Row],[Type]]="IB","EOU",IF(Table2[[#This Row],[Type]]="MB","Local","492"))</f>
        <v>492</v>
      </c>
      <c r="P4660" s="46">
        <f>ROUND(Table2[[#This Row],[Cons]]/Table2[[#This Row],[Qty.]],5)</f>
        <v>1</v>
      </c>
      <c r="Q4660" s="46" t="b">
        <f>EXACT(Table2[[#This Row],[rate]],Table2[[#This Row],[Check]])</f>
        <v>1</v>
      </c>
      <c r="R4660" s="46"/>
      <c r="S4660" s="46" t="str">
        <f>IF(Table2[[#This Row],[SRO]]="EOU",VLOOKUP(Table2[[#This Row],[BE]],[2]GD.List!$C$3:$N$5014,12,0),IF(Table2[[#This Row],[SRO]]="Local","Polyester Staple Fibre","SRO 492"))</f>
        <v>SRO 492</v>
      </c>
    </row>
    <row r="4661" spans="1:19" x14ac:dyDescent="0.25">
      <c r="A4661" s="120" t="s">
        <v>3131</v>
      </c>
      <c r="B4661" s="116" t="s">
        <v>3304</v>
      </c>
      <c r="C4661" s="165">
        <v>32506</v>
      </c>
      <c r="D4661" s="117">
        <v>5807.1030000000001</v>
      </c>
      <c r="E4661" s="147" t="s">
        <v>3306</v>
      </c>
      <c r="F4661" s="116" t="s">
        <v>3309</v>
      </c>
      <c r="G4661" s="471">
        <v>44880</v>
      </c>
      <c r="H4661" s="82">
        <v>36095548.619999997</v>
      </c>
      <c r="I4661" s="197">
        <v>1</v>
      </c>
      <c r="J4661" s="15">
        <v>8</v>
      </c>
      <c r="K4661" s="15">
        <v>8</v>
      </c>
      <c r="L4661" s="15">
        <v>26554.46</v>
      </c>
      <c r="M4661" s="66" t="str">
        <f>TEXT(Table2[[#This Row],[Gd.Dt]],"mmm-yy")</f>
        <v>Nov-22</v>
      </c>
      <c r="N4661" s="46" t="str">
        <f>MID(Table2[[#This Row],[BE]],6,2)</f>
        <v>TI</v>
      </c>
      <c r="O4661" s="46" t="str">
        <f>IF(Table2[[#This Row],[Type]]="IB","EOU",IF(Table2[[#This Row],[Type]]="MB","Local","492"))</f>
        <v>492</v>
      </c>
      <c r="P4661" s="46">
        <f>ROUND(Table2[[#This Row],[Cons]]/Table2[[#This Row],[Qty.]],5)</f>
        <v>1</v>
      </c>
      <c r="Q4661" s="46" t="b">
        <f>EXACT(Table2[[#This Row],[rate]],Table2[[#This Row],[Check]])</f>
        <v>1</v>
      </c>
      <c r="R4661" s="46"/>
      <c r="S4661" s="46" t="str">
        <f>IF(Table2[[#This Row],[SRO]]="EOU",VLOOKUP(Table2[[#This Row],[BE]],[2]GD.List!$C$3:$N$5014,12,0),IF(Table2[[#This Row],[SRO]]="Local","Polyester Staple Fibre","SRO 492"))</f>
        <v>SRO 492</v>
      </c>
    </row>
    <row r="4662" spans="1:19" x14ac:dyDescent="0.25">
      <c r="A4662" s="120" t="s">
        <v>3231</v>
      </c>
      <c r="B4662" s="116" t="s">
        <v>3304</v>
      </c>
      <c r="C4662" s="165">
        <v>32506</v>
      </c>
      <c r="D4662" s="117">
        <v>3906.9090000000001</v>
      </c>
      <c r="E4662" s="147" t="s">
        <v>3306</v>
      </c>
      <c r="F4662" s="116" t="s">
        <v>3309</v>
      </c>
      <c r="G4662" s="471">
        <v>44880</v>
      </c>
      <c r="H4662" s="82">
        <v>36095548.619999997</v>
      </c>
      <c r="I4662" s="197">
        <v>0.04</v>
      </c>
      <c r="J4662" s="15">
        <v>259.88</v>
      </c>
      <c r="K4662" s="15">
        <v>6497</v>
      </c>
      <c r="L4662" s="15">
        <v>478561.94</v>
      </c>
      <c r="M4662" s="66" t="str">
        <f>TEXT(Table2[[#This Row],[Gd.Dt]],"mmm-yy")</f>
        <v>Nov-22</v>
      </c>
      <c r="N4662" s="46" t="str">
        <f>MID(Table2[[#This Row],[BE]],6,2)</f>
        <v>IB</v>
      </c>
      <c r="O4662" s="46" t="str">
        <f>IF(Table2[[#This Row],[Type]]="IB","EOU",IF(Table2[[#This Row],[Type]]="MB","Local","492"))</f>
        <v>EOU</v>
      </c>
      <c r="P4662" s="46">
        <f>ROUND(Table2[[#This Row],[Cons]]/Table2[[#This Row],[Qty.]],5)</f>
        <v>0.04</v>
      </c>
      <c r="Q4662" s="46" t="b">
        <f>EXACT(Table2[[#This Row],[rate]],Table2[[#This Row],[Check]])</f>
        <v>1</v>
      </c>
      <c r="R4662" s="46"/>
      <c r="S4662" s="46" t="str">
        <f>IF(Table2[[#This Row],[SRO]]="EOU",VLOOKUP(Table2[[#This Row],[BE]],[2]GD.List!$C$3:$N$5014,12,0),IF(Table2[[#This Row],[SRO]]="Local","Polyester Staple Fibre","SRO 492"))</f>
        <v>Textile Chemical</v>
      </c>
    </row>
    <row r="4663" spans="1:19" x14ac:dyDescent="0.25">
      <c r="A4663" s="119" t="s">
        <v>3232</v>
      </c>
      <c r="B4663" s="116" t="s">
        <v>3305</v>
      </c>
      <c r="C4663" s="165">
        <v>2092</v>
      </c>
      <c r="D4663" s="117">
        <v>3809.9189999999999</v>
      </c>
      <c r="E4663" s="147" t="s">
        <v>3308</v>
      </c>
      <c r="F4663" s="116" t="s">
        <v>3310</v>
      </c>
      <c r="G4663" s="471">
        <v>44881</v>
      </c>
      <c r="H4663" s="82">
        <v>15573490.93</v>
      </c>
      <c r="I4663" s="197">
        <v>0.04</v>
      </c>
      <c r="J4663" s="15">
        <v>308.16000000000003</v>
      </c>
      <c r="K4663" s="15">
        <v>7704</v>
      </c>
      <c r="L4663" s="15">
        <v>625853.55000000005</v>
      </c>
      <c r="M4663" s="66" t="str">
        <f>TEXT(Table2[[#This Row],[Gd.Dt]],"mmm-yy")</f>
        <v>Nov-22</v>
      </c>
      <c r="N4663" s="46" t="str">
        <f>MID(Table2[[#This Row],[BE]],6,2)</f>
        <v>IB</v>
      </c>
      <c r="O4663" s="46" t="str">
        <f>IF(Table2[[#This Row],[Type]]="IB","EOU",IF(Table2[[#This Row],[Type]]="MB","Local","492"))</f>
        <v>EOU</v>
      </c>
      <c r="P4663" s="46">
        <f>ROUND(Table2[[#This Row],[Cons]]/Table2[[#This Row],[Qty.]],5)</f>
        <v>0.04</v>
      </c>
      <c r="Q4663" s="46" t="b">
        <f>EXACT(Table2[[#This Row],[rate]],Table2[[#This Row],[Check]])</f>
        <v>1</v>
      </c>
      <c r="R4663" s="46"/>
      <c r="S4663" s="46" t="str">
        <f>IF(Table2[[#This Row],[SRO]]="EOU",VLOOKUP(Table2[[#This Row],[BE]],[2]GD.List!$C$3:$N$5014,12,0),IF(Table2[[#This Row],[SRO]]="Local","Polyester Staple Fibre","SRO 492"))</f>
        <v>Textile Chemical</v>
      </c>
    </row>
    <row r="4664" spans="1:19" x14ac:dyDescent="0.25">
      <c r="A4664" s="120" t="s">
        <v>3232</v>
      </c>
      <c r="B4664" s="116" t="s">
        <v>3304</v>
      </c>
      <c r="C4664" s="165">
        <v>32506</v>
      </c>
      <c r="D4664" s="117">
        <v>3809.9189999999999</v>
      </c>
      <c r="E4664" s="147" t="s">
        <v>3306</v>
      </c>
      <c r="F4664" s="116" t="s">
        <v>3309</v>
      </c>
      <c r="G4664" s="471">
        <v>44880</v>
      </c>
      <c r="H4664" s="82">
        <v>36095548.619999997</v>
      </c>
      <c r="I4664" s="197">
        <v>0.04</v>
      </c>
      <c r="J4664" s="15">
        <v>299.14999999999998</v>
      </c>
      <c r="K4664" s="15">
        <v>7478.63</v>
      </c>
      <c r="L4664" s="15">
        <v>583012.06000000006</v>
      </c>
      <c r="M4664" s="66" t="str">
        <f>TEXT(Table2[[#This Row],[Gd.Dt]],"mmm-yy")</f>
        <v>Nov-22</v>
      </c>
      <c r="N4664" s="46" t="str">
        <f>MID(Table2[[#This Row],[BE]],6,2)</f>
        <v>IB</v>
      </c>
      <c r="O4664" s="46" t="str">
        <f>IF(Table2[[#This Row],[Type]]="IB","EOU",IF(Table2[[#This Row],[Type]]="MB","Local","492"))</f>
        <v>EOU</v>
      </c>
      <c r="P4664" s="46">
        <f>ROUND(Table2[[#This Row],[Cons]]/Table2[[#This Row],[Qty.]],5)</f>
        <v>0.04</v>
      </c>
      <c r="Q4664" s="46" t="b">
        <f>EXACT(Table2[[#This Row],[rate]],Table2[[#This Row],[Check]])</f>
        <v>1</v>
      </c>
      <c r="R4664" s="46"/>
      <c r="S4664" s="46" t="str">
        <f>IF(Table2[[#This Row],[SRO]]="EOU",VLOOKUP(Table2[[#This Row],[BE]],[2]GD.List!$C$3:$N$5014,12,0),IF(Table2[[#This Row],[SRO]]="Local","Polyester Staple Fibre","SRO 492"))</f>
        <v>Textile Chemical</v>
      </c>
    </row>
    <row r="4665" spans="1:19" x14ac:dyDescent="0.25">
      <c r="A4665" s="119" t="s">
        <v>3233</v>
      </c>
      <c r="B4665" s="116" t="s">
        <v>3305</v>
      </c>
      <c r="C4665" s="165">
        <v>2092</v>
      </c>
      <c r="D4665" s="117">
        <v>4810.29</v>
      </c>
      <c r="E4665" s="147" t="s">
        <v>3308</v>
      </c>
      <c r="F4665" s="116" t="s">
        <v>3310</v>
      </c>
      <c r="G4665" s="471">
        <v>44881</v>
      </c>
      <c r="H4665" s="82">
        <v>15573490.93</v>
      </c>
      <c r="I4665" s="197">
        <v>0.06</v>
      </c>
      <c r="J4665" s="15">
        <v>361.02</v>
      </c>
      <c r="K4665" s="15">
        <v>6017</v>
      </c>
      <c r="L4665" s="15">
        <v>709469.15</v>
      </c>
      <c r="M4665" s="66" t="str">
        <f>TEXT(Table2[[#This Row],[Gd.Dt]],"mmm-yy")</f>
        <v>Nov-22</v>
      </c>
      <c r="N4665" s="46" t="str">
        <f>MID(Table2[[#This Row],[BE]],6,2)</f>
        <v>IB</v>
      </c>
      <c r="O4665" s="46" t="str">
        <f>IF(Table2[[#This Row],[Type]]="IB","EOU",IF(Table2[[#This Row],[Type]]="MB","Local","492"))</f>
        <v>EOU</v>
      </c>
      <c r="P4665" s="46">
        <f>ROUND(Table2[[#This Row],[Cons]]/Table2[[#This Row],[Qty.]],5)</f>
        <v>0.06</v>
      </c>
      <c r="Q4665" s="46" t="b">
        <f>EXACT(Table2[[#This Row],[rate]],Table2[[#This Row],[Check]])</f>
        <v>1</v>
      </c>
      <c r="R4665" s="46"/>
      <c r="S4665" s="46" t="str">
        <f>IF(Table2[[#This Row],[SRO]]="EOU",VLOOKUP(Table2[[#This Row],[BE]],[2]GD.List!$C$3:$N$5014,12,0),IF(Table2[[#This Row],[SRO]]="Local","Polyester Staple Fibre","SRO 492"))</f>
        <v>Packing Material</v>
      </c>
    </row>
    <row r="4666" spans="1:19" x14ac:dyDescent="0.25">
      <c r="A4666" s="120" t="s">
        <v>3233</v>
      </c>
      <c r="B4666" s="116" t="s">
        <v>3304</v>
      </c>
      <c r="C4666" s="165">
        <v>32506</v>
      </c>
      <c r="D4666" s="117">
        <v>4810.29</v>
      </c>
      <c r="E4666" s="147" t="s">
        <v>3306</v>
      </c>
      <c r="F4666" s="116" t="s">
        <v>3309</v>
      </c>
      <c r="G4666" s="471">
        <v>44880</v>
      </c>
      <c r="H4666" s="82">
        <v>36095548.619999997</v>
      </c>
      <c r="I4666" s="197">
        <v>0.06</v>
      </c>
      <c r="J4666" s="15">
        <v>389.82</v>
      </c>
      <c r="K4666" s="15">
        <v>6497</v>
      </c>
      <c r="L4666" s="15">
        <v>717842.91999999993</v>
      </c>
      <c r="M4666" s="66" t="str">
        <f>TEXT(Table2[[#This Row],[Gd.Dt]],"mmm-yy")</f>
        <v>Nov-22</v>
      </c>
      <c r="N4666" s="46" t="str">
        <f>MID(Table2[[#This Row],[BE]],6,2)</f>
        <v>IB</v>
      </c>
      <c r="O4666" s="46" t="str">
        <f>IF(Table2[[#This Row],[Type]]="IB","EOU",IF(Table2[[#This Row],[Type]]="MB","Local","492"))</f>
        <v>EOU</v>
      </c>
      <c r="P4666" s="46">
        <f>ROUND(Table2[[#This Row],[Cons]]/Table2[[#This Row],[Qty.]],5)</f>
        <v>0.06</v>
      </c>
      <c r="Q4666" s="46" t="b">
        <f>EXACT(Table2[[#This Row],[rate]],Table2[[#This Row],[Check]])</f>
        <v>1</v>
      </c>
      <c r="R4666" s="46"/>
      <c r="S4666" s="46" t="str">
        <f>IF(Table2[[#This Row],[SRO]]="EOU",VLOOKUP(Table2[[#This Row],[BE]],[2]GD.List!$C$3:$N$5014,12,0),IF(Table2[[#This Row],[SRO]]="Local","Polyester Staple Fibre","SRO 492"))</f>
        <v>Packing Material</v>
      </c>
    </row>
    <row r="4667" spans="1:19" x14ac:dyDescent="0.25">
      <c r="A4667" s="119" t="s">
        <v>3307</v>
      </c>
      <c r="B4667" s="119" t="s">
        <v>3304</v>
      </c>
      <c r="C4667" s="170">
        <v>32506</v>
      </c>
      <c r="D4667" s="171">
        <v>9607.11</v>
      </c>
      <c r="E4667" s="27" t="s">
        <v>3306</v>
      </c>
      <c r="F4667" s="119" t="s">
        <v>3309</v>
      </c>
      <c r="G4667" s="28">
        <v>44880</v>
      </c>
      <c r="H4667" s="172">
        <v>36095548.619999997</v>
      </c>
      <c r="I4667" s="33">
        <v>1</v>
      </c>
      <c r="J4667" s="30">
        <v>15</v>
      </c>
      <c r="K4667" s="30">
        <v>15</v>
      </c>
      <c r="L4667" s="30">
        <v>39896.910000000003</v>
      </c>
      <c r="M4667" s="67" t="str">
        <f>TEXT(Table2[[#This Row],[Gd.Dt]],"mmm-yy")</f>
        <v>Nov-22</v>
      </c>
      <c r="N4667" s="47" t="str">
        <f>MID(Table2[[#This Row],[BE]],6,2)</f>
        <v>TI</v>
      </c>
      <c r="O4667" s="47" t="str">
        <f>IF(Table2[[#This Row],[Type]]="IB","EOU",IF(Table2[[#This Row],[Type]]="MB","Local","492"))</f>
        <v>492</v>
      </c>
      <c r="P4667" s="47">
        <f>ROUND(Table2[[#This Row],[Cons]]/Table2[[#This Row],[Qty.]],5)</f>
        <v>1</v>
      </c>
      <c r="Q4667" s="47" t="b">
        <f>EXACT(Table2[[#This Row],[rate]],Table2[[#This Row],[Check]])</f>
        <v>1</v>
      </c>
      <c r="R4667" s="47"/>
      <c r="S4667" s="47" t="str">
        <f>IF(Table2[[#This Row],[SRO]]="EOU",VLOOKUP(Table2[[#This Row],[BE]],[2]GD.List!$C$3:$N$5014,12,0),IF(Table2[[#This Row],[SRO]]="Local","Polyester Staple Fibre","SRO 492"))</f>
        <v>SRO 492</v>
      </c>
    </row>
    <row r="4668" spans="1:19" x14ac:dyDescent="0.25">
      <c r="A4668" s="116" t="s">
        <v>2499</v>
      </c>
      <c r="B4668" s="116" t="s">
        <v>3312</v>
      </c>
      <c r="C4668" s="165">
        <v>54550</v>
      </c>
      <c r="D4668" s="117">
        <v>2701.12</v>
      </c>
      <c r="E4668" s="147" t="s">
        <v>3315</v>
      </c>
      <c r="F4668" s="116" t="s">
        <v>3318</v>
      </c>
      <c r="G4668" s="471">
        <v>44882</v>
      </c>
      <c r="H4668" s="82">
        <v>45914363.340000004</v>
      </c>
      <c r="I4668" s="197">
        <v>0.8</v>
      </c>
      <c r="J4668" s="15">
        <v>17068</v>
      </c>
      <c r="K4668" s="15">
        <v>21335</v>
      </c>
      <c r="L4668" s="15">
        <v>36463798.479999997</v>
      </c>
      <c r="M4668" s="66" t="str">
        <f>TEXT(Table2[[#This Row],[Gd.Dt]],"mmm-yy")</f>
        <v>Nov-22</v>
      </c>
      <c r="N4668" s="46" t="str">
        <f>MID(Table2[[#This Row],[BE]],6,2)</f>
        <v>IB</v>
      </c>
      <c r="O4668" s="46" t="str">
        <f>IF(Table2[[#This Row],[Type]]="IB","EOU",IF(Table2[[#This Row],[Type]]="MB","Local","492"))</f>
        <v>EOU</v>
      </c>
      <c r="P4668" s="46">
        <f>ROUND(Table2[[#This Row],[Cons]]/Table2[[#This Row],[Qty.]],5)</f>
        <v>0.8</v>
      </c>
      <c r="Q4668" s="46" t="b">
        <f>EXACT(Table2[[#This Row],[rate]],Table2[[#This Row],[Check]])</f>
        <v>1</v>
      </c>
      <c r="R4668" s="46"/>
      <c r="S4668" s="46" t="str">
        <f>IF(Table2[[#This Row],[SRO]]="EOU",VLOOKUP(Table2[[#This Row],[BE]],[2]GD.List!$C$3:$N$5014,12,0),IF(Table2[[#This Row],[SRO]]="Local","Polyester Staple Fibre","SRO 492"))</f>
        <v>Textile Coal</v>
      </c>
    </row>
    <row r="4669" spans="1:19" x14ac:dyDescent="0.25">
      <c r="A4669" s="116" t="s">
        <v>2499</v>
      </c>
      <c r="B4669" s="116" t="s">
        <v>3311</v>
      </c>
      <c r="C4669" s="165">
        <v>1480</v>
      </c>
      <c r="D4669" s="117">
        <v>2701.12</v>
      </c>
      <c r="E4669" s="147" t="s">
        <v>3314</v>
      </c>
      <c r="F4669" s="116" t="s">
        <v>3319</v>
      </c>
      <c r="G4669" s="471">
        <v>44881</v>
      </c>
      <c r="H4669" s="82">
        <v>2544491.62</v>
      </c>
      <c r="I4669" s="197">
        <v>0.8</v>
      </c>
      <c r="J4669" s="15">
        <v>1432.8</v>
      </c>
      <c r="K4669" s="15">
        <v>1791</v>
      </c>
      <c r="L4669" s="15">
        <v>1938660.28</v>
      </c>
      <c r="M4669" s="66" t="str">
        <f>TEXT(Table2[[#This Row],[Gd.Dt]],"mmm-yy")</f>
        <v>Nov-22</v>
      </c>
      <c r="N4669" s="46" t="str">
        <f>MID(Table2[[#This Row],[BE]],6,2)</f>
        <v>IB</v>
      </c>
      <c r="O4669" s="46" t="str">
        <f>IF(Table2[[#This Row],[Type]]="IB","EOU",IF(Table2[[#This Row],[Type]]="MB","Local","492"))</f>
        <v>EOU</v>
      </c>
      <c r="P4669" s="46">
        <f>ROUND(Table2[[#This Row],[Cons]]/Table2[[#This Row],[Qty.]],5)</f>
        <v>0.8</v>
      </c>
      <c r="Q4669" s="46" t="b">
        <f>EXACT(Table2[[#This Row],[rate]],Table2[[#This Row],[Check]])</f>
        <v>1</v>
      </c>
      <c r="R4669" s="46"/>
      <c r="S4669" s="46" t="str">
        <f>IF(Table2[[#This Row],[SRO]]="EOU",VLOOKUP(Table2[[#This Row],[BE]],[2]GD.List!$C$3:$N$5014,12,0),IF(Table2[[#This Row],[SRO]]="Local","Polyester Staple Fibre","SRO 492"))</f>
        <v>Textile Coal</v>
      </c>
    </row>
    <row r="4670" spans="1:19" x14ac:dyDescent="0.25">
      <c r="A4670" s="120" t="s">
        <v>2499</v>
      </c>
      <c r="B4670" s="116" t="s">
        <v>3313</v>
      </c>
      <c r="C4670" s="165">
        <v>55518</v>
      </c>
      <c r="D4670" s="117">
        <v>2701.12</v>
      </c>
      <c r="E4670" s="147" t="s">
        <v>3317</v>
      </c>
      <c r="F4670" s="116" t="s">
        <v>3320</v>
      </c>
      <c r="G4670" s="471">
        <v>44882</v>
      </c>
      <c r="H4670" s="82">
        <v>34218078.520000003</v>
      </c>
      <c r="I4670" s="197">
        <v>0.8</v>
      </c>
      <c r="J4670" s="15">
        <v>4296</v>
      </c>
      <c r="K4670" s="15">
        <v>5370</v>
      </c>
      <c r="L4670" s="15">
        <v>9336253.629999999</v>
      </c>
      <c r="M4670" s="66" t="str">
        <f>TEXT(Table2[[#This Row],[Gd.Dt]],"mmm-yy")</f>
        <v>Nov-22</v>
      </c>
      <c r="N4670" s="46" t="str">
        <f>MID(Table2[[#This Row],[BE]],6,2)</f>
        <v>IB</v>
      </c>
      <c r="O4670" s="46" t="str">
        <f>IF(Table2[[#This Row],[Type]]="IB","EOU",IF(Table2[[#This Row],[Type]]="MB","Local","492"))</f>
        <v>EOU</v>
      </c>
      <c r="P4670" s="46">
        <f>ROUND(Table2[[#This Row],[Cons]]/Table2[[#This Row],[Qty.]],5)</f>
        <v>0.8</v>
      </c>
      <c r="Q4670" s="46" t="b">
        <f>EXACT(Table2[[#This Row],[rate]],Table2[[#This Row],[Check]])</f>
        <v>1</v>
      </c>
      <c r="R4670" s="46"/>
      <c r="S4670" s="46" t="str">
        <f>IF(Table2[[#This Row],[SRO]]="EOU",VLOOKUP(Table2[[#This Row],[BE]],[2]GD.List!$C$3:$N$5014,12,0),IF(Table2[[#This Row],[SRO]]="Local","Polyester Staple Fibre","SRO 492"))</f>
        <v>Textile Coal</v>
      </c>
    </row>
    <row r="4671" spans="1:19" x14ac:dyDescent="0.25">
      <c r="A4671" s="119" t="s">
        <v>3018</v>
      </c>
      <c r="B4671" s="116" t="s">
        <v>3312</v>
      </c>
      <c r="C4671" s="165">
        <v>54550</v>
      </c>
      <c r="D4671" s="117">
        <v>2847</v>
      </c>
      <c r="E4671" s="147" t="s">
        <v>3315</v>
      </c>
      <c r="F4671" s="116" t="s">
        <v>3318</v>
      </c>
      <c r="G4671" s="471">
        <v>44882</v>
      </c>
      <c r="H4671" s="82">
        <v>45914363.340000004</v>
      </c>
      <c r="I4671" s="197">
        <v>0.03</v>
      </c>
      <c r="J4671" s="15">
        <v>640.04999999999995</v>
      </c>
      <c r="K4671" s="15">
        <v>21335</v>
      </c>
      <c r="L4671" s="15">
        <v>1367392.44</v>
      </c>
      <c r="M4671" s="66" t="str">
        <f>TEXT(Table2[[#This Row],[Gd.Dt]],"mmm-yy")</f>
        <v>Nov-22</v>
      </c>
      <c r="N4671" s="46" t="str">
        <f>MID(Table2[[#This Row],[BE]],6,2)</f>
        <v>IB</v>
      </c>
      <c r="O4671" s="46" t="str">
        <f>IF(Table2[[#This Row],[Type]]="IB","EOU",IF(Table2[[#This Row],[Type]]="MB","Local","492"))</f>
        <v>EOU</v>
      </c>
      <c r="P4671" s="46">
        <f>ROUND(Table2[[#This Row],[Cons]]/Table2[[#This Row],[Qty.]],5)</f>
        <v>0.03</v>
      </c>
      <c r="Q4671" s="46" t="b">
        <f>EXACT(Table2[[#This Row],[rate]],Table2[[#This Row],[Check]])</f>
        <v>1</v>
      </c>
      <c r="R4671" s="46"/>
      <c r="S4671" s="46" t="str">
        <f>IF(Table2[[#This Row],[SRO]]="EOU",VLOOKUP(Table2[[#This Row],[BE]],[2]GD.List!$C$3:$N$5014,12,0),IF(Table2[[#This Row],[SRO]]="Local","Polyester Staple Fibre","SRO 492"))</f>
        <v>Textile Chemical</v>
      </c>
    </row>
    <row r="4672" spans="1:19" x14ac:dyDescent="0.25">
      <c r="A4672" s="119" t="s">
        <v>3018</v>
      </c>
      <c r="B4672" s="116" t="s">
        <v>3311</v>
      </c>
      <c r="C4672" s="165">
        <v>1480</v>
      </c>
      <c r="D4672" s="117">
        <v>2847</v>
      </c>
      <c r="E4672" s="147" t="s">
        <v>3314</v>
      </c>
      <c r="F4672" s="116" t="s">
        <v>3319</v>
      </c>
      <c r="G4672" s="471">
        <v>44881</v>
      </c>
      <c r="H4672" s="82">
        <v>2544491.62</v>
      </c>
      <c r="I4672" s="197">
        <v>0.03</v>
      </c>
      <c r="J4672" s="15">
        <v>53.73</v>
      </c>
      <c r="K4672" s="15">
        <v>1791</v>
      </c>
      <c r="L4672" s="15">
        <v>72699.759999999995</v>
      </c>
      <c r="M4672" s="66" t="str">
        <f>TEXT(Table2[[#This Row],[Gd.Dt]],"mmm-yy")</f>
        <v>Nov-22</v>
      </c>
      <c r="N4672" s="46" t="str">
        <f>MID(Table2[[#This Row],[BE]],6,2)</f>
        <v>IB</v>
      </c>
      <c r="O4672" s="46" t="str">
        <f>IF(Table2[[#This Row],[Type]]="IB","EOU",IF(Table2[[#This Row],[Type]]="MB","Local","492"))</f>
        <v>EOU</v>
      </c>
      <c r="P4672" s="46">
        <f>ROUND(Table2[[#This Row],[Cons]]/Table2[[#This Row],[Qty.]],5)</f>
        <v>0.03</v>
      </c>
      <c r="Q4672" s="46" t="b">
        <f>EXACT(Table2[[#This Row],[rate]],Table2[[#This Row],[Check]])</f>
        <v>1</v>
      </c>
      <c r="R4672" s="46"/>
      <c r="S4672" s="46" t="str">
        <f>IF(Table2[[#This Row],[SRO]]="EOU",VLOOKUP(Table2[[#This Row],[BE]],[2]GD.List!$C$3:$N$5014,12,0),IF(Table2[[#This Row],[SRO]]="Local","Polyester Staple Fibre","SRO 492"))</f>
        <v>Textile Chemical</v>
      </c>
    </row>
    <row r="4673" spans="1:19" x14ac:dyDescent="0.25">
      <c r="A4673" s="120" t="s">
        <v>3018</v>
      </c>
      <c r="B4673" s="116" t="s">
        <v>3313</v>
      </c>
      <c r="C4673" s="165">
        <v>55518</v>
      </c>
      <c r="D4673" s="117">
        <v>2847</v>
      </c>
      <c r="E4673" s="147" t="s">
        <v>3317</v>
      </c>
      <c r="F4673" s="116" t="s">
        <v>3320</v>
      </c>
      <c r="G4673" s="471">
        <v>44882</v>
      </c>
      <c r="H4673" s="82">
        <v>34218078.520000003</v>
      </c>
      <c r="I4673" s="197">
        <v>0.03</v>
      </c>
      <c r="J4673" s="15">
        <v>161.1</v>
      </c>
      <c r="K4673" s="15">
        <v>5370</v>
      </c>
      <c r="L4673" s="15">
        <v>350109.51</v>
      </c>
      <c r="M4673" s="66" t="str">
        <f>TEXT(Table2[[#This Row],[Gd.Dt]],"mmm-yy")</f>
        <v>Nov-22</v>
      </c>
      <c r="N4673" s="46" t="str">
        <f>MID(Table2[[#This Row],[BE]],6,2)</f>
        <v>IB</v>
      </c>
      <c r="O4673" s="46" t="str">
        <f>IF(Table2[[#This Row],[Type]]="IB","EOU",IF(Table2[[#This Row],[Type]]="MB","Local","492"))</f>
        <v>EOU</v>
      </c>
      <c r="P4673" s="46">
        <f>ROUND(Table2[[#This Row],[Cons]]/Table2[[#This Row],[Qty.]],5)</f>
        <v>0.03</v>
      </c>
      <c r="Q4673" s="46" t="b">
        <f>EXACT(Table2[[#This Row],[rate]],Table2[[#This Row],[Check]])</f>
        <v>1</v>
      </c>
      <c r="R4673" s="46"/>
      <c r="S4673" s="46" t="str">
        <f>IF(Table2[[#This Row],[SRO]]="EOU",VLOOKUP(Table2[[#This Row],[BE]],[2]GD.List!$C$3:$N$5014,12,0),IF(Table2[[#This Row],[SRO]]="Local","Polyester Staple Fibre","SRO 492"))</f>
        <v>Textile Chemical</v>
      </c>
    </row>
    <row r="4674" spans="1:19" x14ac:dyDescent="0.25">
      <c r="A4674" s="119" t="s">
        <v>3058</v>
      </c>
      <c r="B4674" s="116" t="s">
        <v>3312</v>
      </c>
      <c r="C4674" s="165">
        <v>54550</v>
      </c>
      <c r="D4674" s="117">
        <v>2915.11</v>
      </c>
      <c r="E4674" s="147" t="s">
        <v>3315</v>
      </c>
      <c r="F4674" s="116" t="s">
        <v>3318</v>
      </c>
      <c r="G4674" s="471">
        <v>44882</v>
      </c>
      <c r="H4674" s="82">
        <v>45914363.340000004</v>
      </c>
      <c r="I4674" s="197">
        <v>0.04</v>
      </c>
      <c r="J4674" s="15">
        <v>853.4</v>
      </c>
      <c r="K4674" s="15">
        <v>21335</v>
      </c>
      <c r="L4674" s="15">
        <v>1823189.92</v>
      </c>
      <c r="M4674" s="66" t="str">
        <f>TEXT(Table2[[#This Row],[Gd.Dt]],"mmm-yy")</f>
        <v>Nov-22</v>
      </c>
      <c r="N4674" s="46" t="str">
        <f>MID(Table2[[#This Row],[BE]],6,2)</f>
        <v>IB</v>
      </c>
      <c r="O4674" s="46" t="str">
        <f>IF(Table2[[#This Row],[Type]]="IB","EOU",IF(Table2[[#This Row],[Type]]="MB","Local","492"))</f>
        <v>EOU</v>
      </c>
      <c r="P4674" s="46">
        <f>ROUND(Table2[[#This Row],[Cons]]/Table2[[#This Row],[Qty.]],5)</f>
        <v>0.04</v>
      </c>
      <c r="Q4674" s="46" t="b">
        <f>EXACT(Table2[[#This Row],[rate]],Table2[[#This Row],[Check]])</f>
        <v>1</v>
      </c>
      <c r="R4674" s="46"/>
      <c r="S4674" s="46" t="str">
        <f>IF(Table2[[#This Row],[SRO]]="EOU",VLOOKUP(Table2[[#This Row],[BE]],[2]GD.List!$C$3:$N$5014,12,0),IF(Table2[[#This Row],[SRO]]="Local","Polyester Staple Fibre","SRO 492"))</f>
        <v>Textile Chemical</v>
      </c>
    </row>
    <row r="4675" spans="1:19" x14ac:dyDescent="0.25">
      <c r="A4675" s="119" t="s">
        <v>3058</v>
      </c>
      <c r="B4675" s="116" t="s">
        <v>3311</v>
      </c>
      <c r="C4675" s="165">
        <v>1480</v>
      </c>
      <c r="D4675" s="117">
        <v>2915.11</v>
      </c>
      <c r="E4675" s="147" t="s">
        <v>3314</v>
      </c>
      <c r="F4675" s="116" t="s">
        <v>3319</v>
      </c>
      <c r="G4675" s="471">
        <v>44881</v>
      </c>
      <c r="H4675" s="82">
        <v>2544491.62</v>
      </c>
      <c r="I4675" s="197">
        <v>0.04</v>
      </c>
      <c r="J4675" s="15">
        <v>71.64</v>
      </c>
      <c r="K4675" s="15">
        <v>1791</v>
      </c>
      <c r="L4675" s="15">
        <v>96933.01</v>
      </c>
      <c r="M4675" s="66" t="str">
        <f>TEXT(Table2[[#This Row],[Gd.Dt]],"mmm-yy")</f>
        <v>Nov-22</v>
      </c>
      <c r="N4675" s="46" t="str">
        <f>MID(Table2[[#This Row],[BE]],6,2)</f>
        <v>IB</v>
      </c>
      <c r="O4675" s="46" t="str">
        <f>IF(Table2[[#This Row],[Type]]="IB","EOU",IF(Table2[[#This Row],[Type]]="MB","Local","492"))</f>
        <v>EOU</v>
      </c>
      <c r="P4675" s="46">
        <f>ROUND(Table2[[#This Row],[Cons]]/Table2[[#This Row],[Qty.]],5)</f>
        <v>0.04</v>
      </c>
      <c r="Q4675" s="46" t="b">
        <f>EXACT(Table2[[#This Row],[rate]],Table2[[#This Row],[Check]])</f>
        <v>1</v>
      </c>
      <c r="R4675" s="46"/>
      <c r="S4675" s="46" t="str">
        <f>IF(Table2[[#This Row],[SRO]]="EOU",VLOOKUP(Table2[[#This Row],[BE]],[2]GD.List!$C$3:$N$5014,12,0),IF(Table2[[#This Row],[SRO]]="Local","Polyester Staple Fibre","SRO 492"))</f>
        <v>Textile Chemical</v>
      </c>
    </row>
    <row r="4676" spans="1:19" x14ac:dyDescent="0.25">
      <c r="A4676" s="120" t="s">
        <v>3058</v>
      </c>
      <c r="B4676" s="116" t="s">
        <v>3313</v>
      </c>
      <c r="C4676" s="165">
        <v>55518</v>
      </c>
      <c r="D4676" s="117">
        <v>2915.11</v>
      </c>
      <c r="E4676" s="147" t="s">
        <v>3317</v>
      </c>
      <c r="F4676" s="116" t="s">
        <v>3320</v>
      </c>
      <c r="G4676" s="471">
        <v>44882</v>
      </c>
      <c r="H4676" s="82">
        <v>34218078.520000003</v>
      </c>
      <c r="I4676" s="197">
        <v>0.04</v>
      </c>
      <c r="J4676" s="15">
        <v>214.8</v>
      </c>
      <c r="K4676" s="15">
        <v>5370</v>
      </c>
      <c r="L4676" s="15">
        <v>466812.68000000005</v>
      </c>
      <c r="M4676" s="66" t="str">
        <f>TEXT(Table2[[#This Row],[Gd.Dt]],"mmm-yy")</f>
        <v>Nov-22</v>
      </c>
      <c r="N4676" s="46" t="str">
        <f>MID(Table2[[#This Row],[BE]],6,2)</f>
        <v>IB</v>
      </c>
      <c r="O4676" s="46" t="str">
        <f>IF(Table2[[#This Row],[Type]]="IB","EOU",IF(Table2[[#This Row],[Type]]="MB","Local","492"))</f>
        <v>EOU</v>
      </c>
      <c r="P4676" s="46">
        <f>ROUND(Table2[[#This Row],[Cons]]/Table2[[#This Row],[Qty.]],5)</f>
        <v>0.04</v>
      </c>
      <c r="Q4676" s="46" t="b">
        <f>EXACT(Table2[[#This Row],[rate]],Table2[[#This Row],[Check]])</f>
        <v>1</v>
      </c>
      <c r="R4676" s="46"/>
      <c r="S4676" s="46" t="str">
        <f>IF(Table2[[#This Row],[SRO]]="EOU",VLOOKUP(Table2[[#This Row],[BE]],[2]GD.List!$C$3:$N$5014,12,0),IF(Table2[[#This Row],[SRO]]="Local","Polyester Staple Fibre","SRO 492"))</f>
        <v>Textile Chemical</v>
      </c>
    </row>
    <row r="4677" spans="1:19" x14ac:dyDescent="0.25">
      <c r="A4677" s="119" t="s">
        <v>3084</v>
      </c>
      <c r="B4677" s="116" t="s">
        <v>3312</v>
      </c>
      <c r="C4677" s="165">
        <v>54550</v>
      </c>
      <c r="D4677" s="117">
        <v>2832.1089999999999</v>
      </c>
      <c r="E4677" s="147" t="s">
        <v>3315</v>
      </c>
      <c r="F4677" s="116" t="s">
        <v>3318</v>
      </c>
      <c r="G4677" s="471">
        <v>44882</v>
      </c>
      <c r="H4677" s="82">
        <v>45914363.340000004</v>
      </c>
      <c r="I4677" s="197">
        <v>0.04</v>
      </c>
      <c r="J4677" s="15">
        <v>853.4</v>
      </c>
      <c r="K4677" s="15">
        <v>21335</v>
      </c>
      <c r="L4677" s="15">
        <v>1823189.92</v>
      </c>
      <c r="M4677" s="66" t="str">
        <f>TEXT(Table2[[#This Row],[Gd.Dt]],"mmm-yy")</f>
        <v>Nov-22</v>
      </c>
      <c r="N4677" s="46" t="str">
        <f>MID(Table2[[#This Row],[BE]],6,2)</f>
        <v>IB</v>
      </c>
      <c r="O4677" s="46" t="str">
        <f>IF(Table2[[#This Row],[Type]]="IB","EOU",IF(Table2[[#This Row],[Type]]="MB","Local","492"))</f>
        <v>EOU</v>
      </c>
      <c r="P4677" s="46">
        <f>ROUND(Table2[[#This Row],[Cons]]/Table2[[#This Row],[Qty.]],5)</f>
        <v>0.04</v>
      </c>
      <c r="Q4677" s="46" t="b">
        <f>EXACT(Table2[[#This Row],[rate]],Table2[[#This Row],[Check]])</f>
        <v>1</v>
      </c>
      <c r="R4677" s="46"/>
      <c r="S4677" s="46" t="str">
        <f>IF(Table2[[#This Row],[SRO]]="EOU",VLOOKUP(Table2[[#This Row],[BE]],[2]GD.List!$C$3:$N$5014,12,0),IF(Table2[[#This Row],[SRO]]="Local","Polyester Staple Fibre","SRO 492"))</f>
        <v>Textile Chemical</v>
      </c>
    </row>
    <row r="4678" spans="1:19" x14ac:dyDescent="0.25">
      <c r="A4678" s="119" t="s">
        <v>3084</v>
      </c>
      <c r="B4678" s="116" t="s">
        <v>3311</v>
      </c>
      <c r="C4678" s="165">
        <v>1480</v>
      </c>
      <c r="D4678" s="117">
        <v>2832.1089999999999</v>
      </c>
      <c r="E4678" s="147" t="s">
        <v>3314</v>
      </c>
      <c r="F4678" s="116" t="s">
        <v>3319</v>
      </c>
      <c r="G4678" s="471">
        <v>44881</v>
      </c>
      <c r="H4678" s="82">
        <v>2544491.62</v>
      </c>
      <c r="I4678" s="197">
        <v>0.04</v>
      </c>
      <c r="J4678" s="15">
        <v>71.64</v>
      </c>
      <c r="K4678" s="15">
        <v>1791</v>
      </c>
      <c r="L4678" s="15">
        <v>96933.01</v>
      </c>
      <c r="M4678" s="66" t="str">
        <f>TEXT(Table2[[#This Row],[Gd.Dt]],"mmm-yy")</f>
        <v>Nov-22</v>
      </c>
      <c r="N4678" s="46" t="str">
        <f>MID(Table2[[#This Row],[BE]],6,2)</f>
        <v>IB</v>
      </c>
      <c r="O4678" s="46" t="str">
        <f>IF(Table2[[#This Row],[Type]]="IB","EOU",IF(Table2[[#This Row],[Type]]="MB","Local","492"))</f>
        <v>EOU</v>
      </c>
      <c r="P4678" s="46">
        <f>ROUND(Table2[[#This Row],[Cons]]/Table2[[#This Row],[Qty.]],5)</f>
        <v>0.04</v>
      </c>
      <c r="Q4678" s="46" t="b">
        <f>EXACT(Table2[[#This Row],[rate]],Table2[[#This Row],[Check]])</f>
        <v>1</v>
      </c>
      <c r="R4678" s="46"/>
      <c r="S4678" s="46" t="str">
        <f>IF(Table2[[#This Row],[SRO]]="EOU",VLOOKUP(Table2[[#This Row],[BE]],[2]GD.List!$C$3:$N$5014,12,0),IF(Table2[[#This Row],[SRO]]="Local","Polyester Staple Fibre","SRO 492"))</f>
        <v>Textile Chemical</v>
      </c>
    </row>
    <row r="4679" spans="1:19" x14ac:dyDescent="0.25">
      <c r="A4679" s="120" t="s">
        <v>3084</v>
      </c>
      <c r="B4679" s="116" t="s">
        <v>3313</v>
      </c>
      <c r="C4679" s="165">
        <v>55518</v>
      </c>
      <c r="D4679" s="117">
        <v>2832.1089999999999</v>
      </c>
      <c r="E4679" s="147" t="s">
        <v>3317</v>
      </c>
      <c r="F4679" s="116" t="s">
        <v>3320</v>
      </c>
      <c r="G4679" s="471">
        <v>44882</v>
      </c>
      <c r="H4679" s="82">
        <v>34218078.520000003</v>
      </c>
      <c r="I4679" s="197">
        <v>0.04</v>
      </c>
      <c r="J4679" s="15">
        <v>214.8</v>
      </c>
      <c r="K4679" s="15">
        <v>5370</v>
      </c>
      <c r="L4679" s="15">
        <v>466812.68000000005</v>
      </c>
      <c r="M4679" s="66" t="str">
        <f>TEXT(Table2[[#This Row],[Gd.Dt]],"mmm-yy")</f>
        <v>Nov-22</v>
      </c>
      <c r="N4679" s="46" t="str">
        <f>MID(Table2[[#This Row],[BE]],6,2)</f>
        <v>IB</v>
      </c>
      <c r="O4679" s="46" t="str">
        <f>IF(Table2[[#This Row],[Type]]="IB","EOU",IF(Table2[[#This Row],[Type]]="MB","Local","492"))</f>
        <v>EOU</v>
      </c>
      <c r="P4679" s="46">
        <f>ROUND(Table2[[#This Row],[Cons]]/Table2[[#This Row],[Qty.]],5)</f>
        <v>0.04</v>
      </c>
      <c r="Q4679" s="46" t="b">
        <f>EXACT(Table2[[#This Row],[rate]],Table2[[#This Row],[Check]])</f>
        <v>1</v>
      </c>
      <c r="R4679" s="46"/>
      <c r="S4679" s="46" t="str">
        <f>IF(Table2[[#This Row],[SRO]]="EOU",VLOOKUP(Table2[[#This Row],[BE]],[2]GD.List!$C$3:$N$5014,12,0),IF(Table2[[#This Row],[SRO]]="Local","Polyester Staple Fibre","SRO 492"))</f>
        <v>Textile Chemical</v>
      </c>
    </row>
    <row r="4680" spans="1:19" x14ac:dyDescent="0.25">
      <c r="A4680" s="119" t="s">
        <v>3231</v>
      </c>
      <c r="B4680" s="116" t="s">
        <v>3312</v>
      </c>
      <c r="C4680" s="165">
        <v>54550</v>
      </c>
      <c r="D4680" s="117">
        <v>3906.9090000000001</v>
      </c>
      <c r="E4680" s="147" t="s">
        <v>3315</v>
      </c>
      <c r="F4680" s="116" t="s">
        <v>3318</v>
      </c>
      <c r="G4680" s="471">
        <v>44882</v>
      </c>
      <c r="H4680" s="82">
        <v>45914363.340000004</v>
      </c>
      <c r="I4680" s="197">
        <v>0.04</v>
      </c>
      <c r="J4680" s="15">
        <v>197.16</v>
      </c>
      <c r="K4680" s="15">
        <v>4929</v>
      </c>
      <c r="L4680" s="15">
        <v>378223.93</v>
      </c>
      <c r="M4680" s="66" t="str">
        <f>TEXT(Table2[[#This Row],[Gd.Dt]],"mmm-yy")</f>
        <v>Nov-22</v>
      </c>
      <c r="N4680" s="46" t="str">
        <f>MID(Table2[[#This Row],[BE]],6,2)</f>
        <v>IB</v>
      </c>
      <c r="O4680" s="46" t="str">
        <f>IF(Table2[[#This Row],[Type]]="IB","EOU",IF(Table2[[#This Row],[Type]]="MB","Local","492"))</f>
        <v>EOU</v>
      </c>
      <c r="P4680" s="46">
        <f>ROUND(Table2[[#This Row],[Cons]]/Table2[[#This Row],[Qty.]],5)</f>
        <v>0.04</v>
      </c>
      <c r="Q4680" s="46" t="b">
        <f>EXACT(Table2[[#This Row],[rate]],Table2[[#This Row],[Check]])</f>
        <v>1</v>
      </c>
      <c r="R4680" s="46"/>
      <c r="S4680" s="46" t="str">
        <f>IF(Table2[[#This Row],[SRO]]="EOU",VLOOKUP(Table2[[#This Row],[BE]],[2]GD.List!$C$3:$N$5014,12,0),IF(Table2[[#This Row],[SRO]]="Local","Polyester Staple Fibre","SRO 492"))</f>
        <v>Textile Chemical</v>
      </c>
    </row>
    <row r="4681" spans="1:19" x14ac:dyDescent="0.25">
      <c r="A4681" s="120" t="s">
        <v>3231</v>
      </c>
      <c r="B4681" s="116" t="s">
        <v>3311</v>
      </c>
      <c r="C4681" s="165">
        <v>1480</v>
      </c>
      <c r="D4681" s="117">
        <v>3906.9090000000001</v>
      </c>
      <c r="E4681" s="147" t="s">
        <v>3314</v>
      </c>
      <c r="F4681" s="116" t="s">
        <v>3319</v>
      </c>
      <c r="G4681" s="471">
        <v>44881</v>
      </c>
      <c r="H4681" s="82">
        <v>2544491.62</v>
      </c>
      <c r="I4681" s="197">
        <v>0.04</v>
      </c>
      <c r="J4681" s="15">
        <v>71.64</v>
      </c>
      <c r="K4681" s="15">
        <v>1791</v>
      </c>
      <c r="L4681" s="15">
        <v>96933.01</v>
      </c>
      <c r="M4681" s="66" t="str">
        <f>TEXT(Table2[[#This Row],[Gd.Dt]],"mmm-yy")</f>
        <v>Nov-22</v>
      </c>
      <c r="N4681" s="46" t="str">
        <f>MID(Table2[[#This Row],[BE]],6,2)</f>
        <v>IB</v>
      </c>
      <c r="O4681" s="46" t="str">
        <f>IF(Table2[[#This Row],[Type]]="IB","EOU",IF(Table2[[#This Row],[Type]]="MB","Local","492"))</f>
        <v>EOU</v>
      </c>
      <c r="P4681" s="46">
        <f>ROUND(Table2[[#This Row],[Cons]]/Table2[[#This Row],[Qty.]],5)</f>
        <v>0.04</v>
      </c>
      <c r="Q4681" s="46" t="b">
        <f>EXACT(Table2[[#This Row],[rate]],Table2[[#This Row],[Check]])</f>
        <v>1</v>
      </c>
      <c r="R4681" s="46"/>
      <c r="S4681" s="46" t="str">
        <f>IF(Table2[[#This Row],[SRO]]="EOU",VLOOKUP(Table2[[#This Row],[BE]],[2]GD.List!$C$3:$N$5014,12,0),IF(Table2[[#This Row],[SRO]]="Local","Polyester Staple Fibre","SRO 492"))</f>
        <v>Textile Chemical</v>
      </c>
    </row>
    <row r="4682" spans="1:19" x14ac:dyDescent="0.25">
      <c r="A4682" s="119" t="s">
        <v>3232</v>
      </c>
      <c r="B4682" s="116" t="s">
        <v>3312</v>
      </c>
      <c r="C4682" s="165">
        <v>54550</v>
      </c>
      <c r="D4682" s="117">
        <v>3809.9189999999999</v>
      </c>
      <c r="E4682" s="147" t="s">
        <v>3315</v>
      </c>
      <c r="F4682" s="116" t="s">
        <v>3318</v>
      </c>
      <c r="G4682" s="471">
        <v>44882</v>
      </c>
      <c r="H4682" s="82">
        <v>45914363.340000004</v>
      </c>
      <c r="I4682" s="197">
        <v>0.04</v>
      </c>
      <c r="J4682" s="15">
        <v>197.16</v>
      </c>
      <c r="K4682" s="15">
        <v>4929</v>
      </c>
      <c r="L4682" s="15">
        <v>378223.93</v>
      </c>
      <c r="M4682" s="66" t="str">
        <f>TEXT(Table2[[#This Row],[Gd.Dt]],"mmm-yy")</f>
        <v>Nov-22</v>
      </c>
      <c r="N4682" s="46" t="str">
        <f>MID(Table2[[#This Row],[BE]],6,2)</f>
        <v>IB</v>
      </c>
      <c r="O4682" s="46" t="str">
        <f>IF(Table2[[#This Row],[Type]]="IB","EOU",IF(Table2[[#This Row],[Type]]="MB","Local","492"))</f>
        <v>EOU</v>
      </c>
      <c r="P4682" s="46">
        <f>ROUND(Table2[[#This Row],[Cons]]/Table2[[#This Row],[Qty.]],5)</f>
        <v>0.04</v>
      </c>
      <c r="Q4682" s="46" t="b">
        <f>EXACT(Table2[[#This Row],[rate]],Table2[[#This Row],[Check]])</f>
        <v>1</v>
      </c>
      <c r="R4682" s="46"/>
      <c r="S4682" s="46" t="str">
        <f>IF(Table2[[#This Row],[SRO]]="EOU",VLOOKUP(Table2[[#This Row],[BE]],[2]GD.List!$C$3:$N$5014,12,0),IF(Table2[[#This Row],[SRO]]="Local","Polyester Staple Fibre","SRO 492"))</f>
        <v>Textile Chemical</v>
      </c>
    </row>
    <row r="4683" spans="1:19" x14ac:dyDescent="0.25">
      <c r="A4683" s="120" t="s">
        <v>3232</v>
      </c>
      <c r="B4683" s="116" t="s">
        <v>3311</v>
      </c>
      <c r="C4683" s="165">
        <v>1480</v>
      </c>
      <c r="D4683" s="117">
        <v>3809.9189999999999</v>
      </c>
      <c r="E4683" s="147" t="s">
        <v>3314</v>
      </c>
      <c r="F4683" s="116" t="s">
        <v>3319</v>
      </c>
      <c r="G4683" s="471">
        <v>44881</v>
      </c>
      <c r="H4683" s="82">
        <v>2544491.62</v>
      </c>
      <c r="I4683" s="197">
        <v>0.04</v>
      </c>
      <c r="J4683" s="15">
        <v>71.64</v>
      </c>
      <c r="K4683" s="15">
        <v>1791</v>
      </c>
      <c r="L4683" s="15">
        <v>96933.01</v>
      </c>
      <c r="M4683" s="66" t="str">
        <f>TEXT(Table2[[#This Row],[Gd.Dt]],"mmm-yy")</f>
        <v>Nov-22</v>
      </c>
      <c r="N4683" s="46" t="str">
        <f>MID(Table2[[#This Row],[BE]],6,2)</f>
        <v>IB</v>
      </c>
      <c r="O4683" s="46" t="str">
        <f>IF(Table2[[#This Row],[Type]]="IB","EOU",IF(Table2[[#This Row],[Type]]="MB","Local","492"))</f>
        <v>EOU</v>
      </c>
      <c r="P4683" s="46">
        <f>ROUND(Table2[[#This Row],[Cons]]/Table2[[#This Row],[Qty.]],5)</f>
        <v>0.04</v>
      </c>
      <c r="Q4683" s="46" t="b">
        <f>EXACT(Table2[[#This Row],[rate]],Table2[[#This Row],[Check]])</f>
        <v>1</v>
      </c>
      <c r="R4683" s="46"/>
      <c r="S4683" s="46" t="str">
        <f>IF(Table2[[#This Row],[SRO]]="EOU",VLOOKUP(Table2[[#This Row],[BE]],[2]GD.List!$C$3:$N$5014,12,0),IF(Table2[[#This Row],[SRO]]="Local","Polyester Staple Fibre","SRO 492"))</f>
        <v>Textile Chemical</v>
      </c>
    </row>
    <row r="4684" spans="1:19" x14ac:dyDescent="0.25">
      <c r="A4684" s="119" t="s">
        <v>3233</v>
      </c>
      <c r="B4684" s="116" t="s">
        <v>3312</v>
      </c>
      <c r="C4684" s="165">
        <v>54550</v>
      </c>
      <c r="D4684" s="117">
        <v>4810.29</v>
      </c>
      <c r="E4684" s="147" t="s">
        <v>3315</v>
      </c>
      <c r="F4684" s="116" t="s">
        <v>3318</v>
      </c>
      <c r="G4684" s="471">
        <v>44882</v>
      </c>
      <c r="H4684" s="82">
        <v>45914363.340000004</v>
      </c>
      <c r="I4684" s="197">
        <v>0.06</v>
      </c>
      <c r="J4684" s="15">
        <v>1280.0999999999999</v>
      </c>
      <c r="K4684" s="15">
        <v>21335</v>
      </c>
      <c r="L4684" s="15">
        <v>2734784.89</v>
      </c>
      <c r="M4684" s="66" t="str">
        <f>TEXT(Table2[[#This Row],[Gd.Dt]],"mmm-yy")</f>
        <v>Nov-22</v>
      </c>
      <c r="N4684" s="46" t="str">
        <f>MID(Table2[[#This Row],[BE]],6,2)</f>
        <v>IB</v>
      </c>
      <c r="O4684" s="46" t="str">
        <f>IF(Table2[[#This Row],[Type]]="IB","EOU",IF(Table2[[#This Row],[Type]]="MB","Local","492"))</f>
        <v>EOU</v>
      </c>
      <c r="P4684" s="46">
        <f>ROUND(Table2[[#This Row],[Cons]]/Table2[[#This Row],[Qty.]],5)</f>
        <v>0.06</v>
      </c>
      <c r="Q4684" s="46" t="b">
        <f>EXACT(Table2[[#This Row],[rate]],Table2[[#This Row],[Check]])</f>
        <v>1</v>
      </c>
      <c r="R4684" s="46"/>
      <c r="S4684" s="46" t="str">
        <f>IF(Table2[[#This Row],[SRO]]="EOU",VLOOKUP(Table2[[#This Row],[BE]],[2]GD.List!$C$3:$N$5014,12,0),IF(Table2[[#This Row],[SRO]]="Local","Polyester Staple Fibre","SRO 492"))</f>
        <v>Packing Material</v>
      </c>
    </row>
    <row r="4685" spans="1:19" x14ac:dyDescent="0.25">
      <c r="A4685" s="119" t="s">
        <v>3233</v>
      </c>
      <c r="B4685" s="116" t="s">
        <v>3311</v>
      </c>
      <c r="C4685" s="165">
        <v>1480</v>
      </c>
      <c r="D4685" s="117">
        <v>4810.29</v>
      </c>
      <c r="E4685" s="147" t="s">
        <v>3314</v>
      </c>
      <c r="F4685" s="116" t="s">
        <v>3319</v>
      </c>
      <c r="G4685" s="471">
        <v>44881</v>
      </c>
      <c r="H4685" s="82">
        <v>2544491.62</v>
      </c>
      <c r="I4685" s="197">
        <v>0.06</v>
      </c>
      <c r="J4685" s="15">
        <v>107.46</v>
      </c>
      <c r="K4685" s="15">
        <v>1791</v>
      </c>
      <c r="L4685" s="15">
        <v>145399.51999999999</v>
      </c>
      <c r="M4685" s="66" t="str">
        <f>TEXT(Table2[[#This Row],[Gd.Dt]],"mmm-yy")</f>
        <v>Nov-22</v>
      </c>
      <c r="N4685" s="46" t="str">
        <f>MID(Table2[[#This Row],[BE]],6,2)</f>
        <v>IB</v>
      </c>
      <c r="O4685" s="46" t="str">
        <f>IF(Table2[[#This Row],[Type]]="IB","EOU",IF(Table2[[#This Row],[Type]]="MB","Local","492"))</f>
        <v>EOU</v>
      </c>
      <c r="P4685" s="46">
        <f>ROUND(Table2[[#This Row],[Cons]]/Table2[[#This Row],[Qty.]],5)</f>
        <v>0.06</v>
      </c>
      <c r="Q4685" s="46" t="b">
        <f>EXACT(Table2[[#This Row],[rate]],Table2[[#This Row],[Check]])</f>
        <v>1</v>
      </c>
      <c r="R4685" s="46"/>
      <c r="S4685" s="46" t="str">
        <f>IF(Table2[[#This Row],[SRO]]="EOU",VLOOKUP(Table2[[#This Row],[BE]],[2]GD.List!$C$3:$N$5014,12,0),IF(Table2[[#This Row],[SRO]]="Local","Polyester Staple Fibre","SRO 492"))</f>
        <v>Packing Material</v>
      </c>
    </row>
    <row r="4686" spans="1:19" x14ac:dyDescent="0.25">
      <c r="A4686" s="120" t="s">
        <v>3233</v>
      </c>
      <c r="B4686" s="116" t="s">
        <v>3313</v>
      </c>
      <c r="C4686" s="165">
        <v>55518</v>
      </c>
      <c r="D4686" s="117">
        <v>4810.29</v>
      </c>
      <c r="E4686" s="147" t="s">
        <v>3317</v>
      </c>
      <c r="F4686" s="116" t="s">
        <v>3320</v>
      </c>
      <c r="G4686" s="471">
        <v>44882</v>
      </c>
      <c r="H4686" s="82">
        <v>34218078.520000003</v>
      </c>
      <c r="I4686" s="197">
        <v>0.06</v>
      </c>
      <c r="J4686" s="15">
        <v>322.2</v>
      </c>
      <c r="K4686" s="15">
        <v>5370</v>
      </c>
      <c r="L4686" s="15">
        <v>700219.02</v>
      </c>
      <c r="M4686" s="66" t="str">
        <f>TEXT(Table2[[#This Row],[Gd.Dt]],"mmm-yy")</f>
        <v>Nov-22</v>
      </c>
      <c r="N4686" s="46" t="str">
        <f>MID(Table2[[#This Row],[BE]],6,2)</f>
        <v>IB</v>
      </c>
      <c r="O4686" s="46" t="str">
        <f>IF(Table2[[#This Row],[Type]]="IB","EOU",IF(Table2[[#This Row],[Type]]="MB","Local","492"))</f>
        <v>EOU</v>
      </c>
      <c r="P4686" s="46">
        <f>ROUND(Table2[[#This Row],[Cons]]/Table2[[#This Row],[Qty.]],5)</f>
        <v>0.06</v>
      </c>
      <c r="Q4686" s="46" t="b">
        <f>EXACT(Table2[[#This Row],[rate]],Table2[[#This Row],[Check]])</f>
        <v>1</v>
      </c>
      <c r="R4686" s="46"/>
      <c r="S4686" s="46" t="str">
        <f>IF(Table2[[#This Row],[SRO]]="EOU",VLOOKUP(Table2[[#This Row],[BE]],[2]GD.List!$C$3:$N$5014,12,0),IF(Table2[[#This Row],[SRO]]="Local","Polyester Staple Fibre","SRO 492"))</f>
        <v>Packing Material</v>
      </c>
    </row>
    <row r="4687" spans="1:19" x14ac:dyDescent="0.25">
      <c r="A4687" s="119" t="s">
        <v>3316</v>
      </c>
      <c r="B4687" s="119" t="s">
        <v>3312</v>
      </c>
      <c r="C4687" s="170">
        <v>54550</v>
      </c>
      <c r="D4687" s="171">
        <v>5807.1019999999999</v>
      </c>
      <c r="E4687" s="27" t="s">
        <v>3315</v>
      </c>
      <c r="F4687" s="119" t="s">
        <v>3318</v>
      </c>
      <c r="G4687" s="28">
        <v>44882</v>
      </c>
      <c r="H4687" s="172">
        <v>45914363.340000004</v>
      </c>
      <c r="I4687" s="33">
        <v>0.1</v>
      </c>
      <c r="J4687" s="30">
        <v>492.9</v>
      </c>
      <c r="K4687" s="30">
        <v>4929</v>
      </c>
      <c r="L4687" s="30">
        <v>945559.82000000007</v>
      </c>
      <c r="M4687" s="67" t="str">
        <f>TEXT(Table2[[#This Row],[Gd.Dt]],"mmm-yy")</f>
        <v>Nov-22</v>
      </c>
      <c r="N4687" s="47" t="str">
        <f>MID(Table2[[#This Row],[BE]],6,2)</f>
        <v>IB</v>
      </c>
      <c r="O4687" s="47" t="str">
        <f>IF(Table2[[#This Row],[Type]]="IB","EOU",IF(Table2[[#This Row],[Type]]="MB","Local","492"))</f>
        <v>EOU</v>
      </c>
      <c r="P4687" s="47">
        <f>ROUND(Table2[[#This Row],[Cons]]/Table2[[#This Row],[Qty.]],5)</f>
        <v>0.1</v>
      </c>
      <c r="Q4687" s="47" t="b">
        <f>EXACT(Table2[[#This Row],[rate]],Table2[[#This Row],[Check]])</f>
        <v>1</v>
      </c>
      <c r="R4687" s="47"/>
      <c r="S4687" s="47" t="str">
        <f>IF(Table2[[#This Row],[SRO]]="EOU",VLOOKUP(Table2[[#This Row],[BE]],[2]GD.List!$C$3:$N$5014,12,0),IF(Table2[[#This Row],[SRO]]="Local","Polyester Staple Fibre","SRO 492"))</f>
        <v>Packing Material</v>
      </c>
    </row>
    <row r="4688" spans="1:19" x14ac:dyDescent="0.25">
      <c r="A4688" s="120" t="s">
        <v>1477</v>
      </c>
      <c r="B4688" s="116" t="s">
        <v>3325</v>
      </c>
      <c r="C4688" s="165">
        <v>95004</v>
      </c>
      <c r="D4688" s="117">
        <v>2513.1</v>
      </c>
      <c r="E4688" s="147" t="s">
        <v>3340</v>
      </c>
      <c r="F4688" s="116" t="s">
        <v>3341</v>
      </c>
      <c r="G4688" s="471">
        <v>44884</v>
      </c>
      <c r="H4688" s="82">
        <v>140633005</v>
      </c>
      <c r="I4688" s="197">
        <v>0.04</v>
      </c>
      <c r="J4688" s="15">
        <v>2649.76</v>
      </c>
      <c r="K4688" s="15">
        <v>66243.88</v>
      </c>
      <c r="L4688" s="15">
        <v>2852426.75</v>
      </c>
      <c r="M4688" s="66" t="str">
        <f>TEXT(Table2[[#This Row],[Gd.Dt]],"mmm-yy")</f>
        <v>Nov-22</v>
      </c>
      <c r="N4688" s="46" t="str">
        <f>MID(Table2[[#This Row],[BE]],6,2)</f>
        <v>IB</v>
      </c>
      <c r="O4688" s="46" t="str">
        <f>IF(Table2[[#This Row],[Type]]="IB","EOU",IF(Table2[[#This Row],[Type]]="MB","Local","492"))</f>
        <v>EOU</v>
      </c>
      <c r="P4688" s="46">
        <f>ROUND(Table2[[#This Row],[Cons]]/Table2[[#This Row],[Qty.]],5)</f>
        <v>0.04</v>
      </c>
      <c r="Q4688" s="46" t="b">
        <f>EXACT(Table2[[#This Row],[rate]],Table2[[#This Row],[Check]])</f>
        <v>1</v>
      </c>
      <c r="R4688" s="46"/>
      <c r="S4688" s="46" t="str">
        <f>IF(Table2[[#This Row],[SRO]]="EOU",VLOOKUP(Table2[[#This Row],[BE]],[2]GD.List!$C$3:$N$5014,12,0),IF(Table2[[#This Row],[SRO]]="Local","Polyester Staple Fibre","SRO 492"))</f>
        <v>Textile Chemical</v>
      </c>
    </row>
    <row r="4689" spans="1:19" x14ac:dyDescent="0.25">
      <c r="A4689" s="120" t="s">
        <v>2281</v>
      </c>
      <c r="B4689" s="116" t="s">
        <v>3325</v>
      </c>
      <c r="C4689" s="165">
        <v>95004</v>
      </c>
      <c r="D4689" s="117">
        <v>4821.1090000000004</v>
      </c>
      <c r="E4689" s="147" t="s">
        <v>3340</v>
      </c>
      <c r="F4689" s="116" t="s">
        <v>3341</v>
      </c>
      <c r="G4689" s="471">
        <v>44884</v>
      </c>
      <c r="H4689" s="82">
        <v>140633005</v>
      </c>
      <c r="I4689" s="197">
        <v>1</v>
      </c>
      <c r="J4689" s="15">
        <v>70000</v>
      </c>
      <c r="K4689" s="15">
        <v>70000</v>
      </c>
      <c r="L4689" s="15">
        <v>75353946.090000004</v>
      </c>
      <c r="M4689" s="66" t="str">
        <f>TEXT(Table2[[#This Row],[Gd.Dt]],"mmm-yy")</f>
        <v>Nov-22</v>
      </c>
      <c r="N4689" s="46" t="str">
        <f>MID(Table2[[#This Row],[BE]],6,2)</f>
        <v>TI</v>
      </c>
      <c r="O4689" s="46" t="str">
        <f>IF(Table2[[#This Row],[Type]]="IB","EOU",IF(Table2[[#This Row],[Type]]="MB","Local","492"))</f>
        <v>492</v>
      </c>
      <c r="P4689" s="46">
        <f>ROUND(Table2[[#This Row],[Cons]]/Table2[[#This Row],[Qty.]],5)</f>
        <v>1</v>
      </c>
      <c r="Q4689" s="46" t="b">
        <f>EXACT(Table2[[#This Row],[rate]],Table2[[#This Row],[Check]])</f>
        <v>1</v>
      </c>
      <c r="R4689" s="46"/>
      <c r="S4689" s="46" t="str">
        <f>IF(Table2[[#This Row],[SRO]]="EOU",VLOOKUP(Table2[[#This Row],[BE]],[2]GD.List!$C$3:$N$5014,12,0),IF(Table2[[#This Row],[SRO]]="Local","Polyester Staple Fibre","SRO 492"))</f>
        <v>SRO 492</v>
      </c>
    </row>
    <row r="4690" spans="1:19" x14ac:dyDescent="0.25">
      <c r="A4690" s="119" t="s">
        <v>2355</v>
      </c>
      <c r="B4690" s="116" t="s">
        <v>3324</v>
      </c>
      <c r="C4690" s="165">
        <v>11022</v>
      </c>
      <c r="D4690" s="117">
        <v>9606.1</v>
      </c>
      <c r="E4690" s="147" t="s">
        <v>3335</v>
      </c>
      <c r="F4690" s="116" t="s">
        <v>3342</v>
      </c>
      <c r="G4690" s="471">
        <v>44883</v>
      </c>
      <c r="H4690" s="82">
        <v>24507250.620000001</v>
      </c>
      <c r="I4690" s="197">
        <v>1</v>
      </c>
      <c r="J4690" s="15">
        <v>6</v>
      </c>
      <c r="K4690" s="15">
        <v>6</v>
      </c>
      <c r="L4690" s="15">
        <v>5307.87</v>
      </c>
      <c r="M4690" s="66" t="str">
        <f>TEXT(Table2[[#This Row],[Gd.Dt]],"mmm-yy")</f>
        <v>Nov-22</v>
      </c>
      <c r="N4690" s="46" t="str">
        <f>MID(Table2[[#This Row],[BE]],6,2)</f>
        <v>TI</v>
      </c>
      <c r="O4690" s="46" t="str">
        <f>IF(Table2[[#This Row],[Type]]="IB","EOU",IF(Table2[[#This Row],[Type]]="MB","Local","492"))</f>
        <v>492</v>
      </c>
      <c r="P4690" s="46">
        <f>ROUND(Table2[[#This Row],[Cons]]/Table2[[#This Row],[Qty.]],5)</f>
        <v>1</v>
      </c>
      <c r="Q4690" s="46" t="b">
        <f>EXACT(Table2[[#This Row],[rate]],Table2[[#This Row],[Check]])</f>
        <v>1</v>
      </c>
      <c r="R4690" s="46"/>
      <c r="S4690" s="46" t="str">
        <f>IF(Table2[[#This Row],[SRO]]="EOU",VLOOKUP(Table2[[#This Row],[BE]],[2]GD.List!$C$3:$N$5014,12,0),IF(Table2[[#This Row],[SRO]]="Local","Polyester Staple Fibre","SRO 492"))</f>
        <v>SRO 492</v>
      </c>
    </row>
    <row r="4691" spans="1:19" x14ac:dyDescent="0.25">
      <c r="A4691" s="120" t="s">
        <v>2355</v>
      </c>
      <c r="B4691" s="116" t="s">
        <v>3325</v>
      </c>
      <c r="C4691" s="165">
        <v>95004</v>
      </c>
      <c r="D4691" s="117">
        <v>9606.1</v>
      </c>
      <c r="E4691" s="147" t="s">
        <v>3340</v>
      </c>
      <c r="F4691" s="116" t="s">
        <v>3341</v>
      </c>
      <c r="G4691" s="471">
        <v>44884</v>
      </c>
      <c r="H4691" s="82">
        <v>140633005</v>
      </c>
      <c r="I4691" s="197">
        <v>1</v>
      </c>
      <c r="J4691" s="15">
        <v>9</v>
      </c>
      <c r="K4691" s="15">
        <v>9</v>
      </c>
      <c r="L4691" s="15">
        <v>9688.36</v>
      </c>
      <c r="M4691" s="66" t="str">
        <f>TEXT(Table2[[#This Row],[Gd.Dt]],"mmm-yy")</f>
        <v>Nov-22</v>
      </c>
      <c r="N4691" s="46" t="str">
        <f>MID(Table2[[#This Row],[BE]],6,2)</f>
        <v>TI</v>
      </c>
      <c r="O4691" s="46" t="str">
        <f>IF(Table2[[#This Row],[Type]]="IB","EOU",IF(Table2[[#This Row],[Type]]="MB","Local","492"))</f>
        <v>492</v>
      </c>
      <c r="P4691" s="46">
        <f>ROUND(Table2[[#This Row],[Cons]]/Table2[[#This Row],[Qty.]],5)</f>
        <v>1</v>
      </c>
      <c r="Q4691" s="46" t="b">
        <f>EXACT(Table2[[#This Row],[rate]],Table2[[#This Row],[Check]])</f>
        <v>1</v>
      </c>
      <c r="R4691" s="46"/>
      <c r="S4691" s="46" t="str">
        <f>IF(Table2[[#This Row],[SRO]]="EOU",VLOOKUP(Table2[[#This Row],[BE]],[2]GD.List!$C$3:$N$5014,12,0),IF(Table2[[#This Row],[SRO]]="Local","Polyester Staple Fibre","SRO 492"))</f>
        <v>SRO 492</v>
      </c>
    </row>
    <row r="4692" spans="1:19" x14ac:dyDescent="0.25">
      <c r="A4692" s="119" t="s">
        <v>2499</v>
      </c>
      <c r="B4692" s="116" t="s">
        <v>3321</v>
      </c>
      <c r="C4692" s="165">
        <v>3100</v>
      </c>
      <c r="D4692" s="117">
        <v>2701.12</v>
      </c>
      <c r="E4692" s="147" t="s">
        <v>3326</v>
      </c>
      <c r="F4692" s="116" t="s">
        <v>3332</v>
      </c>
      <c r="G4692" s="471">
        <v>44882</v>
      </c>
      <c r="H4692" s="82">
        <v>7341235.2000000002</v>
      </c>
      <c r="I4692" s="197">
        <v>0.8</v>
      </c>
      <c r="J4692" s="15">
        <v>2856.8</v>
      </c>
      <c r="K4692" s="15">
        <v>3571</v>
      </c>
      <c r="L4692" s="15">
        <v>5656497.75</v>
      </c>
      <c r="M4692" s="66" t="str">
        <f>TEXT(Table2[[#This Row],[Gd.Dt]],"mmm-yy")</f>
        <v>Nov-22</v>
      </c>
      <c r="N4692" s="46" t="str">
        <f>MID(Table2[[#This Row],[BE]],6,2)</f>
        <v>IB</v>
      </c>
      <c r="O4692" s="46" t="str">
        <f>IF(Table2[[#This Row],[Type]]="IB","EOU",IF(Table2[[#This Row],[Type]]="MB","Local","492"))</f>
        <v>EOU</v>
      </c>
      <c r="P4692" s="46">
        <f>ROUND(Table2[[#This Row],[Cons]]/Table2[[#This Row],[Qty.]],5)</f>
        <v>0.8</v>
      </c>
      <c r="Q4692" s="46" t="b">
        <f>EXACT(Table2[[#This Row],[rate]],Table2[[#This Row],[Check]])</f>
        <v>1</v>
      </c>
      <c r="R4692" s="46"/>
      <c r="S4692" s="46" t="str">
        <f>IF(Table2[[#This Row],[SRO]]="EOU",VLOOKUP(Table2[[#This Row],[BE]],[2]GD.List!$C$3:$N$5014,12,0),IF(Table2[[#This Row],[SRO]]="Local","Polyester Staple Fibre","SRO 492"))</f>
        <v>Textile Coal</v>
      </c>
    </row>
    <row r="4693" spans="1:19" x14ac:dyDescent="0.25">
      <c r="A4693" s="119" t="s">
        <v>2499</v>
      </c>
      <c r="B4693" s="116" t="s">
        <v>3324</v>
      </c>
      <c r="C4693" s="165">
        <v>11022</v>
      </c>
      <c r="D4693" s="117">
        <v>2701.12</v>
      </c>
      <c r="E4693" s="147" t="s">
        <v>3335</v>
      </c>
      <c r="F4693" s="116" t="s">
        <v>3342</v>
      </c>
      <c r="G4693" s="471">
        <v>44883</v>
      </c>
      <c r="H4693" s="82">
        <v>24507250.620000001</v>
      </c>
      <c r="I4693" s="197">
        <v>0.8</v>
      </c>
      <c r="J4693" s="15">
        <v>7917.55</v>
      </c>
      <c r="K4693" s="15">
        <v>9896.94</v>
      </c>
      <c r="L4693" s="15">
        <v>7004216.2400000002</v>
      </c>
      <c r="M4693" s="66" t="str">
        <f>TEXT(Table2[[#This Row],[Gd.Dt]],"mmm-yy")</f>
        <v>Nov-22</v>
      </c>
      <c r="N4693" s="46" t="str">
        <f>MID(Table2[[#This Row],[BE]],6,2)</f>
        <v>IB</v>
      </c>
      <c r="O4693" s="46" t="str">
        <f>IF(Table2[[#This Row],[Type]]="IB","EOU",IF(Table2[[#This Row],[Type]]="MB","Local","492"))</f>
        <v>EOU</v>
      </c>
      <c r="P4693" s="46">
        <f>ROUND(Table2[[#This Row],[Cons]]/Table2[[#This Row],[Qty.]],5)</f>
        <v>0.8</v>
      </c>
      <c r="Q4693" s="46" t="b">
        <f>EXACT(Table2[[#This Row],[rate]],Table2[[#This Row],[Check]])</f>
        <v>1</v>
      </c>
      <c r="R4693" s="46"/>
      <c r="S4693" s="46" t="str">
        <f>IF(Table2[[#This Row],[SRO]]="EOU",VLOOKUP(Table2[[#This Row],[BE]],[2]GD.List!$C$3:$N$5014,12,0),IF(Table2[[#This Row],[SRO]]="Local","Polyester Staple Fibre","SRO 492"))</f>
        <v>Textile Coal</v>
      </c>
    </row>
    <row r="4694" spans="1:19" x14ac:dyDescent="0.25">
      <c r="A4694" s="119" t="s">
        <v>2499</v>
      </c>
      <c r="B4694" s="116" t="s">
        <v>3325</v>
      </c>
      <c r="C4694" s="165">
        <v>95004</v>
      </c>
      <c r="D4694" s="117">
        <v>2701.12</v>
      </c>
      <c r="E4694" s="147" t="s">
        <v>3340</v>
      </c>
      <c r="F4694" s="116" t="s">
        <v>3341</v>
      </c>
      <c r="G4694" s="471">
        <v>44884</v>
      </c>
      <c r="H4694" s="82">
        <v>140633005</v>
      </c>
      <c r="I4694" s="197">
        <v>0.8</v>
      </c>
      <c r="J4694" s="15">
        <v>52995.1</v>
      </c>
      <c r="K4694" s="15">
        <v>66243.88</v>
      </c>
      <c r="L4694" s="15">
        <v>57048427.259999998</v>
      </c>
      <c r="M4694" s="66" t="str">
        <f>TEXT(Table2[[#This Row],[Gd.Dt]],"mmm-yy")</f>
        <v>Nov-22</v>
      </c>
      <c r="N4694" s="46" t="str">
        <f>MID(Table2[[#This Row],[BE]],6,2)</f>
        <v>IB</v>
      </c>
      <c r="O4694" s="46" t="str">
        <f>IF(Table2[[#This Row],[Type]]="IB","EOU",IF(Table2[[#This Row],[Type]]="MB","Local","492"))</f>
        <v>EOU</v>
      </c>
      <c r="P4694" s="46">
        <f>ROUND(Table2[[#This Row],[Cons]]/Table2[[#This Row],[Qty.]],5)</f>
        <v>0.8</v>
      </c>
      <c r="Q4694" s="46" t="b">
        <f>EXACT(Table2[[#This Row],[rate]],Table2[[#This Row],[Check]])</f>
        <v>1</v>
      </c>
      <c r="R4694" s="46"/>
      <c r="S4694" s="46" t="str">
        <f>IF(Table2[[#This Row],[SRO]]="EOU",VLOOKUP(Table2[[#This Row],[BE]],[2]GD.List!$C$3:$N$5014,12,0),IF(Table2[[#This Row],[SRO]]="Local","Polyester Staple Fibre","SRO 492"))</f>
        <v>Textile Coal</v>
      </c>
    </row>
    <row r="4695" spans="1:19" x14ac:dyDescent="0.25">
      <c r="A4695" s="119" t="s">
        <v>2499</v>
      </c>
      <c r="B4695" s="116" t="s">
        <v>3322</v>
      </c>
      <c r="C4695" s="165">
        <v>4898</v>
      </c>
      <c r="D4695" s="117">
        <v>2701.12</v>
      </c>
      <c r="E4695" s="147" t="s">
        <v>3327</v>
      </c>
      <c r="F4695" s="116" t="s">
        <v>3333</v>
      </c>
      <c r="G4695" s="471">
        <v>44883</v>
      </c>
      <c r="H4695" s="82">
        <v>35583297.689999998</v>
      </c>
      <c r="I4695" s="197">
        <v>0.8</v>
      </c>
      <c r="J4695" s="15">
        <v>14505.080000000002</v>
      </c>
      <c r="K4695" s="15">
        <v>18131.349999999999</v>
      </c>
      <c r="L4695" s="15">
        <v>6995532.4199999999</v>
      </c>
      <c r="M4695" s="66" t="str">
        <f>TEXT(Table2[[#This Row],[Gd.Dt]],"mmm-yy")</f>
        <v>Nov-22</v>
      </c>
      <c r="N4695" s="46" t="str">
        <f>MID(Table2[[#This Row],[BE]],6,2)</f>
        <v>IB</v>
      </c>
      <c r="O4695" s="46" t="str">
        <f>IF(Table2[[#This Row],[Type]]="IB","EOU",IF(Table2[[#This Row],[Type]]="MB","Local","492"))</f>
        <v>EOU</v>
      </c>
      <c r="P4695" s="46">
        <f>ROUND(Table2[[#This Row],[Cons]]/Table2[[#This Row],[Qty.]],5)</f>
        <v>0.8</v>
      </c>
      <c r="Q4695" s="46" t="b">
        <f>EXACT(Table2[[#This Row],[rate]],Table2[[#This Row],[Check]])</f>
        <v>1</v>
      </c>
      <c r="R4695" s="46"/>
      <c r="S4695" s="46" t="str">
        <f>IF(Table2[[#This Row],[SRO]]="EOU",VLOOKUP(Table2[[#This Row],[BE]],[2]GD.List!$C$3:$N$5014,12,0),IF(Table2[[#This Row],[SRO]]="Local","Polyester Staple Fibre","SRO 492"))</f>
        <v>Textile Coal</v>
      </c>
    </row>
    <row r="4696" spans="1:19" x14ac:dyDescent="0.25">
      <c r="A4696" s="120" t="s">
        <v>2499</v>
      </c>
      <c r="B4696" s="116" t="s">
        <v>3323</v>
      </c>
      <c r="C4696" s="165">
        <v>3257</v>
      </c>
      <c r="D4696" s="117">
        <v>2701.12</v>
      </c>
      <c r="E4696" s="147" t="s">
        <v>3331</v>
      </c>
      <c r="F4696" s="116" t="s">
        <v>3334</v>
      </c>
      <c r="G4696" s="471">
        <v>44883</v>
      </c>
      <c r="H4696" s="82">
        <v>5590173.6600000001</v>
      </c>
      <c r="I4696" s="197">
        <v>0.8</v>
      </c>
      <c r="J4696" s="15">
        <v>2677.6</v>
      </c>
      <c r="K4696" s="15">
        <v>3347</v>
      </c>
      <c r="L4696" s="15">
        <v>4259179.93</v>
      </c>
      <c r="M4696" s="66" t="str">
        <f>TEXT(Table2[[#This Row],[Gd.Dt]],"mmm-yy")</f>
        <v>Nov-22</v>
      </c>
      <c r="N4696" s="46" t="str">
        <f>MID(Table2[[#This Row],[BE]],6,2)</f>
        <v>IB</v>
      </c>
      <c r="O4696" s="46" t="str">
        <f>IF(Table2[[#This Row],[Type]]="IB","EOU",IF(Table2[[#This Row],[Type]]="MB","Local","492"))</f>
        <v>EOU</v>
      </c>
      <c r="P4696" s="46">
        <f>ROUND(Table2[[#This Row],[Cons]]/Table2[[#This Row],[Qty.]],5)</f>
        <v>0.8</v>
      </c>
      <c r="Q4696" s="46" t="b">
        <f>EXACT(Table2[[#This Row],[rate]],Table2[[#This Row],[Check]])</f>
        <v>1</v>
      </c>
      <c r="R4696" s="46"/>
      <c r="S4696" s="46" t="str">
        <f>IF(Table2[[#This Row],[SRO]]="EOU",VLOOKUP(Table2[[#This Row],[BE]],[2]GD.List!$C$3:$N$5014,12,0),IF(Table2[[#This Row],[SRO]]="Local","Polyester Staple Fibre","SRO 492"))</f>
        <v>Textile Coal</v>
      </c>
    </row>
    <row r="4697" spans="1:19" x14ac:dyDescent="0.25">
      <c r="A4697" s="119" t="s">
        <v>3018</v>
      </c>
      <c r="B4697" s="116" t="s">
        <v>3321</v>
      </c>
      <c r="C4697" s="165">
        <v>3100</v>
      </c>
      <c r="D4697" s="117">
        <v>2847</v>
      </c>
      <c r="E4697" s="147" t="s">
        <v>3326</v>
      </c>
      <c r="F4697" s="116" t="s">
        <v>3332</v>
      </c>
      <c r="G4697" s="471">
        <v>44882</v>
      </c>
      <c r="H4697" s="82">
        <v>7341235.2000000002</v>
      </c>
      <c r="I4697" s="197">
        <v>0.03</v>
      </c>
      <c r="J4697" s="15">
        <v>107.13</v>
      </c>
      <c r="K4697" s="15">
        <v>3571</v>
      </c>
      <c r="L4697" s="15">
        <v>212118.43</v>
      </c>
      <c r="M4697" s="66" t="str">
        <f>TEXT(Table2[[#This Row],[Gd.Dt]],"mmm-yy")</f>
        <v>Nov-22</v>
      </c>
      <c r="N4697" s="46" t="str">
        <f>MID(Table2[[#This Row],[BE]],6,2)</f>
        <v>IB</v>
      </c>
      <c r="O4697" s="46" t="str">
        <f>IF(Table2[[#This Row],[Type]]="IB","EOU",IF(Table2[[#This Row],[Type]]="MB","Local","492"))</f>
        <v>EOU</v>
      </c>
      <c r="P4697" s="46">
        <f>ROUND(Table2[[#This Row],[Cons]]/Table2[[#This Row],[Qty.]],5)</f>
        <v>0.03</v>
      </c>
      <c r="Q4697" s="46" t="b">
        <f>EXACT(Table2[[#This Row],[rate]],Table2[[#This Row],[Check]])</f>
        <v>1</v>
      </c>
      <c r="R4697" s="46"/>
      <c r="S4697" s="46" t="str">
        <f>IF(Table2[[#This Row],[SRO]]="EOU",VLOOKUP(Table2[[#This Row],[BE]],[2]GD.List!$C$3:$N$5014,12,0),IF(Table2[[#This Row],[SRO]]="Local","Polyester Staple Fibre","SRO 492"))</f>
        <v>Textile Chemical</v>
      </c>
    </row>
    <row r="4698" spans="1:19" x14ac:dyDescent="0.25">
      <c r="A4698" s="119" t="s">
        <v>3018</v>
      </c>
      <c r="B4698" s="116" t="s">
        <v>3324</v>
      </c>
      <c r="C4698" s="165">
        <v>11022</v>
      </c>
      <c r="D4698" s="117">
        <v>2847</v>
      </c>
      <c r="E4698" s="147" t="s">
        <v>3335</v>
      </c>
      <c r="F4698" s="116" t="s">
        <v>3342</v>
      </c>
      <c r="G4698" s="471">
        <v>44883</v>
      </c>
      <c r="H4698" s="82">
        <v>24507250.620000001</v>
      </c>
      <c r="I4698" s="197">
        <v>0.03</v>
      </c>
      <c r="J4698" s="15">
        <v>296.91000000000003</v>
      </c>
      <c r="K4698" s="15">
        <v>9896.94</v>
      </c>
      <c r="L4698" s="15">
        <v>262659.77</v>
      </c>
      <c r="M4698" s="66" t="str">
        <f>TEXT(Table2[[#This Row],[Gd.Dt]],"mmm-yy")</f>
        <v>Nov-22</v>
      </c>
      <c r="N4698" s="46" t="str">
        <f>MID(Table2[[#This Row],[BE]],6,2)</f>
        <v>IB</v>
      </c>
      <c r="O4698" s="46" t="str">
        <f>IF(Table2[[#This Row],[Type]]="IB","EOU",IF(Table2[[#This Row],[Type]]="MB","Local","492"))</f>
        <v>EOU</v>
      </c>
      <c r="P4698" s="46">
        <f>ROUND(Table2[[#This Row],[Cons]]/Table2[[#This Row],[Qty.]],5)</f>
        <v>0.03</v>
      </c>
      <c r="Q4698" s="46" t="b">
        <f>EXACT(Table2[[#This Row],[rate]],Table2[[#This Row],[Check]])</f>
        <v>1</v>
      </c>
      <c r="R4698" s="46"/>
      <c r="S4698" s="46" t="str">
        <f>IF(Table2[[#This Row],[SRO]]="EOU",VLOOKUP(Table2[[#This Row],[BE]],[2]GD.List!$C$3:$N$5014,12,0),IF(Table2[[#This Row],[SRO]]="Local","Polyester Staple Fibre","SRO 492"))</f>
        <v>Textile Chemical</v>
      </c>
    </row>
    <row r="4699" spans="1:19" x14ac:dyDescent="0.25">
      <c r="A4699" s="119" t="s">
        <v>3018</v>
      </c>
      <c r="B4699" s="116" t="s">
        <v>3325</v>
      </c>
      <c r="C4699" s="165">
        <v>95004</v>
      </c>
      <c r="D4699" s="117">
        <v>2847</v>
      </c>
      <c r="E4699" s="147" t="s">
        <v>3340</v>
      </c>
      <c r="F4699" s="116" t="s">
        <v>3341</v>
      </c>
      <c r="G4699" s="471">
        <v>44884</v>
      </c>
      <c r="H4699" s="82">
        <v>140633005</v>
      </c>
      <c r="I4699" s="197">
        <v>0.03</v>
      </c>
      <c r="J4699" s="15">
        <v>1987.32</v>
      </c>
      <c r="K4699" s="15">
        <v>66243.88</v>
      </c>
      <c r="L4699" s="15">
        <v>2139320.06</v>
      </c>
      <c r="M4699" s="66" t="str">
        <f>TEXT(Table2[[#This Row],[Gd.Dt]],"mmm-yy")</f>
        <v>Nov-22</v>
      </c>
      <c r="N4699" s="46" t="str">
        <f>MID(Table2[[#This Row],[BE]],6,2)</f>
        <v>IB</v>
      </c>
      <c r="O4699" s="46" t="str">
        <f>IF(Table2[[#This Row],[Type]]="IB","EOU",IF(Table2[[#This Row],[Type]]="MB","Local","492"))</f>
        <v>EOU</v>
      </c>
      <c r="P4699" s="46">
        <f>ROUND(Table2[[#This Row],[Cons]]/Table2[[#This Row],[Qty.]],5)</f>
        <v>0.03</v>
      </c>
      <c r="Q4699" s="46" t="b">
        <f>EXACT(Table2[[#This Row],[rate]],Table2[[#This Row],[Check]])</f>
        <v>1</v>
      </c>
      <c r="R4699" s="46"/>
      <c r="S4699" s="46" t="str">
        <f>IF(Table2[[#This Row],[SRO]]="EOU",VLOOKUP(Table2[[#This Row],[BE]],[2]GD.List!$C$3:$N$5014,12,0),IF(Table2[[#This Row],[SRO]]="Local","Polyester Staple Fibre","SRO 492"))</f>
        <v>Textile Chemical</v>
      </c>
    </row>
    <row r="4700" spans="1:19" x14ac:dyDescent="0.25">
      <c r="A4700" s="119" t="s">
        <v>3018</v>
      </c>
      <c r="B4700" s="116" t="s">
        <v>3322</v>
      </c>
      <c r="C4700" s="165">
        <v>4898</v>
      </c>
      <c r="D4700" s="117">
        <v>2847</v>
      </c>
      <c r="E4700" s="147" t="s">
        <v>3327</v>
      </c>
      <c r="F4700" s="116" t="s">
        <v>3333</v>
      </c>
      <c r="G4700" s="471">
        <v>44883</v>
      </c>
      <c r="H4700" s="82">
        <v>35583297.689999998</v>
      </c>
      <c r="I4700" s="197">
        <v>0.03</v>
      </c>
      <c r="J4700" s="15">
        <v>543.94000000000005</v>
      </c>
      <c r="K4700" s="15">
        <v>18131.349999999999</v>
      </c>
      <c r="L4700" s="15">
        <v>6995532.4199999999</v>
      </c>
      <c r="M4700" s="66" t="str">
        <f>TEXT(Table2[[#This Row],[Gd.Dt]],"mmm-yy")</f>
        <v>Nov-22</v>
      </c>
      <c r="N4700" s="46" t="str">
        <f>MID(Table2[[#This Row],[BE]],6,2)</f>
        <v>IB</v>
      </c>
      <c r="O4700" s="46" t="str">
        <f>IF(Table2[[#This Row],[Type]]="IB","EOU",IF(Table2[[#This Row],[Type]]="MB","Local","492"))</f>
        <v>EOU</v>
      </c>
      <c r="P4700" s="46">
        <f>ROUND(Table2[[#This Row],[Cons]]/Table2[[#This Row],[Qty.]],5)</f>
        <v>0.03</v>
      </c>
      <c r="Q4700" s="46" t="b">
        <f>EXACT(Table2[[#This Row],[rate]],Table2[[#This Row],[Check]])</f>
        <v>1</v>
      </c>
      <c r="R4700" s="46"/>
      <c r="S4700" s="46" t="str">
        <f>IF(Table2[[#This Row],[SRO]]="EOU",VLOOKUP(Table2[[#This Row],[BE]],[2]GD.List!$C$3:$N$5014,12,0),IF(Table2[[#This Row],[SRO]]="Local","Polyester Staple Fibre","SRO 492"))</f>
        <v>Textile Chemical</v>
      </c>
    </row>
    <row r="4701" spans="1:19" x14ac:dyDescent="0.25">
      <c r="A4701" s="120" t="s">
        <v>3018</v>
      </c>
      <c r="B4701" s="116" t="s">
        <v>3323</v>
      </c>
      <c r="C4701" s="165">
        <v>3257</v>
      </c>
      <c r="D4701" s="117">
        <v>2847</v>
      </c>
      <c r="E4701" s="147" t="s">
        <v>3331</v>
      </c>
      <c r="F4701" s="116" t="s">
        <v>3334</v>
      </c>
      <c r="G4701" s="471">
        <v>44883</v>
      </c>
      <c r="H4701" s="82">
        <v>5590173.6600000001</v>
      </c>
      <c r="I4701" s="197">
        <v>0.03</v>
      </c>
      <c r="J4701" s="15">
        <v>100.41</v>
      </c>
      <c r="K4701" s="15">
        <v>3347</v>
      </c>
      <c r="L4701" s="15">
        <v>159719.25</v>
      </c>
      <c r="M4701" s="66" t="str">
        <f>TEXT(Table2[[#This Row],[Gd.Dt]],"mmm-yy")</f>
        <v>Nov-22</v>
      </c>
      <c r="N4701" s="46" t="str">
        <f>MID(Table2[[#This Row],[BE]],6,2)</f>
        <v>IB</v>
      </c>
      <c r="O4701" s="46" t="str">
        <f>IF(Table2[[#This Row],[Type]]="IB","EOU",IF(Table2[[#This Row],[Type]]="MB","Local","492"))</f>
        <v>EOU</v>
      </c>
      <c r="P4701" s="46">
        <f>ROUND(Table2[[#This Row],[Cons]]/Table2[[#This Row],[Qty.]],5)</f>
        <v>0.03</v>
      </c>
      <c r="Q4701" s="46" t="b">
        <f>EXACT(Table2[[#This Row],[rate]],Table2[[#This Row],[Check]])</f>
        <v>1</v>
      </c>
      <c r="R4701" s="46"/>
      <c r="S4701" s="46" t="str">
        <f>IF(Table2[[#This Row],[SRO]]="EOU",VLOOKUP(Table2[[#This Row],[BE]],[2]GD.List!$C$3:$N$5014,12,0),IF(Table2[[#This Row],[SRO]]="Local","Polyester Staple Fibre","SRO 492"))</f>
        <v>Textile Chemical</v>
      </c>
    </row>
    <row r="4702" spans="1:19" x14ac:dyDescent="0.25">
      <c r="A4702" s="120" t="s">
        <v>3056</v>
      </c>
      <c r="B4702" s="116" t="s">
        <v>3321</v>
      </c>
      <c r="C4702" s="165">
        <v>3100</v>
      </c>
      <c r="D4702" s="117">
        <v>3204.16</v>
      </c>
      <c r="E4702" s="147" t="s">
        <v>3326</v>
      </c>
      <c r="F4702" s="116" t="s">
        <v>3332</v>
      </c>
      <c r="G4702" s="471">
        <v>44882</v>
      </c>
      <c r="H4702" s="82">
        <v>7341235.2000000002</v>
      </c>
      <c r="I4702" s="197">
        <v>7.0000000000000007E-2</v>
      </c>
      <c r="J4702" s="15">
        <v>105.02</v>
      </c>
      <c r="K4702" s="15">
        <v>1500.28</v>
      </c>
      <c r="L4702" s="15">
        <v>199907.08</v>
      </c>
      <c r="M4702" s="66" t="str">
        <f>TEXT(Table2[[#This Row],[Gd.Dt]],"mmm-yy")</f>
        <v>Nov-22</v>
      </c>
      <c r="N4702" s="46" t="str">
        <f>MID(Table2[[#This Row],[BE]],6,2)</f>
        <v>IB</v>
      </c>
      <c r="O4702" s="46" t="str">
        <f>IF(Table2[[#This Row],[Type]]="IB","EOU",IF(Table2[[#This Row],[Type]]="MB","Local","492"))</f>
        <v>EOU</v>
      </c>
      <c r="P4702" s="46">
        <f>ROUND(Table2[[#This Row],[Cons]]/Table2[[#This Row],[Qty.]],5)</f>
        <v>7.0000000000000007E-2</v>
      </c>
      <c r="Q4702" s="46" t="b">
        <f>EXACT(Table2[[#This Row],[rate]],Table2[[#This Row],[Check]])</f>
        <v>1</v>
      </c>
      <c r="R4702" s="46"/>
      <c r="S4702" s="46" t="str">
        <f>IF(Table2[[#This Row],[SRO]]="EOU",VLOOKUP(Table2[[#This Row],[BE]],[2]GD.List!$C$3:$N$5014,12,0),IF(Table2[[#This Row],[SRO]]="Local","Polyester Staple Fibre","SRO 492"))</f>
        <v>Textile Dyes</v>
      </c>
    </row>
    <row r="4703" spans="1:19" x14ac:dyDescent="0.25">
      <c r="A4703" s="119" t="s">
        <v>3058</v>
      </c>
      <c r="B4703" s="116" t="s">
        <v>3321</v>
      </c>
      <c r="C4703" s="165">
        <v>3100</v>
      </c>
      <c r="D4703" s="117">
        <v>2915.11</v>
      </c>
      <c r="E4703" s="147" t="s">
        <v>3326</v>
      </c>
      <c r="F4703" s="116" t="s">
        <v>3332</v>
      </c>
      <c r="G4703" s="471">
        <v>44882</v>
      </c>
      <c r="H4703" s="82">
        <v>7341235.2000000002</v>
      </c>
      <c r="I4703" s="197">
        <v>0.04</v>
      </c>
      <c r="J4703" s="15">
        <v>142.84</v>
      </c>
      <c r="K4703" s="15">
        <v>3571</v>
      </c>
      <c r="L4703" s="15">
        <v>282825.02</v>
      </c>
      <c r="M4703" s="66" t="str">
        <f>TEXT(Table2[[#This Row],[Gd.Dt]],"mmm-yy")</f>
        <v>Nov-22</v>
      </c>
      <c r="N4703" s="46" t="str">
        <f>MID(Table2[[#This Row],[BE]],6,2)</f>
        <v>IB</v>
      </c>
      <c r="O4703" s="46" t="str">
        <f>IF(Table2[[#This Row],[Type]]="IB","EOU",IF(Table2[[#This Row],[Type]]="MB","Local","492"))</f>
        <v>EOU</v>
      </c>
      <c r="P4703" s="46">
        <f>ROUND(Table2[[#This Row],[Cons]]/Table2[[#This Row],[Qty.]],5)</f>
        <v>0.04</v>
      </c>
      <c r="Q4703" s="46" t="b">
        <f>EXACT(Table2[[#This Row],[rate]],Table2[[#This Row],[Check]])</f>
        <v>1</v>
      </c>
      <c r="R4703" s="46"/>
      <c r="S4703" s="46" t="str">
        <f>IF(Table2[[#This Row],[SRO]]="EOU",VLOOKUP(Table2[[#This Row],[BE]],[2]GD.List!$C$3:$N$5014,12,0),IF(Table2[[#This Row],[SRO]]="Local","Polyester Staple Fibre","SRO 492"))</f>
        <v>Textile Chemical</v>
      </c>
    </row>
    <row r="4704" spans="1:19" x14ac:dyDescent="0.25">
      <c r="A4704" s="119" t="s">
        <v>3058</v>
      </c>
      <c r="B4704" s="116" t="s">
        <v>3322</v>
      </c>
      <c r="C4704" s="165">
        <v>4898</v>
      </c>
      <c r="D4704" s="117">
        <v>2915.11</v>
      </c>
      <c r="E4704" s="147" t="s">
        <v>3327</v>
      </c>
      <c r="F4704" s="116" t="s">
        <v>3333</v>
      </c>
      <c r="G4704" s="471">
        <v>44883</v>
      </c>
      <c r="H4704" s="82">
        <v>35583297.689999998</v>
      </c>
      <c r="I4704" s="197">
        <v>0.04</v>
      </c>
      <c r="J4704" s="15">
        <v>725.25</v>
      </c>
      <c r="K4704" s="15">
        <v>18131.349999999999</v>
      </c>
      <c r="L4704" s="15">
        <v>6995532.4199999999</v>
      </c>
      <c r="M4704" s="66" t="str">
        <f>TEXT(Table2[[#This Row],[Gd.Dt]],"mmm-yy")</f>
        <v>Nov-22</v>
      </c>
      <c r="N4704" s="46" t="str">
        <f>MID(Table2[[#This Row],[BE]],6,2)</f>
        <v>IB</v>
      </c>
      <c r="O4704" s="46" t="str">
        <f>IF(Table2[[#This Row],[Type]]="IB","EOU",IF(Table2[[#This Row],[Type]]="MB","Local","492"))</f>
        <v>EOU</v>
      </c>
      <c r="P4704" s="46">
        <f>ROUND(Table2[[#This Row],[Cons]]/Table2[[#This Row],[Qty.]],5)</f>
        <v>0.04</v>
      </c>
      <c r="Q4704" s="46" t="b">
        <f>EXACT(Table2[[#This Row],[rate]],Table2[[#This Row],[Check]])</f>
        <v>1</v>
      </c>
      <c r="R4704" s="46"/>
      <c r="S4704" s="46" t="str">
        <f>IF(Table2[[#This Row],[SRO]]="EOU",VLOOKUP(Table2[[#This Row],[BE]],[2]GD.List!$C$3:$N$5014,12,0),IF(Table2[[#This Row],[SRO]]="Local","Polyester Staple Fibre","SRO 492"))</f>
        <v>Textile Chemical</v>
      </c>
    </row>
    <row r="4705" spans="1:19" x14ac:dyDescent="0.25">
      <c r="A4705" s="120" t="s">
        <v>3058</v>
      </c>
      <c r="B4705" s="116" t="s">
        <v>3323</v>
      </c>
      <c r="C4705" s="165">
        <v>3257</v>
      </c>
      <c r="D4705" s="117">
        <v>2915.11</v>
      </c>
      <c r="E4705" s="147" t="s">
        <v>3331</v>
      </c>
      <c r="F4705" s="116" t="s">
        <v>3334</v>
      </c>
      <c r="G4705" s="471">
        <v>44883</v>
      </c>
      <c r="H4705" s="82">
        <v>5590173.6600000001</v>
      </c>
      <c r="I4705" s="197">
        <v>0.04</v>
      </c>
      <c r="J4705" s="15">
        <v>133.88</v>
      </c>
      <c r="K4705" s="15">
        <v>3347</v>
      </c>
      <c r="L4705" s="15">
        <v>212959</v>
      </c>
      <c r="M4705" s="66" t="str">
        <f>TEXT(Table2[[#This Row],[Gd.Dt]],"mmm-yy")</f>
        <v>Nov-22</v>
      </c>
      <c r="N4705" s="46" t="str">
        <f>MID(Table2[[#This Row],[BE]],6,2)</f>
        <v>IB</v>
      </c>
      <c r="O4705" s="46" t="str">
        <f>IF(Table2[[#This Row],[Type]]="IB","EOU",IF(Table2[[#This Row],[Type]]="MB","Local","492"))</f>
        <v>EOU</v>
      </c>
      <c r="P4705" s="46">
        <f>ROUND(Table2[[#This Row],[Cons]]/Table2[[#This Row],[Qty.]],5)</f>
        <v>0.04</v>
      </c>
      <c r="Q4705" s="46" t="b">
        <f>EXACT(Table2[[#This Row],[rate]],Table2[[#This Row],[Check]])</f>
        <v>1</v>
      </c>
      <c r="R4705" s="46"/>
      <c r="S4705" s="46" t="str">
        <f>IF(Table2[[#This Row],[SRO]]="EOU",VLOOKUP(Table2[[#This Row],[BE]],[2]GD.List!$C$3:$N$5014,12,0),IF(Table2[[#This Row],[SRO]]="Local","Polyester Staple Fibre","SRO 492"))</f>
        <v>Textile Chemical</v>
      </c>
    </row>
    <row r="4706" spans="1:19" x14ac:dyDescent="0.25">
      <c r="A4706" s="119" t="s">
        <v>3084</v>
      </c>
      <c r="B4706" s="116" t="s">
        <v>3322</v>
      </c>
      <c r="C4706" s="165">
        <v>4898</v>
      </c>
      <c r="D4706" s="117">
        <v>2832.1089999999999</v>
      </c>
      <c r="E4706" s="147" t="s">
        <v>3327</v>
      </c>
      <c r="F4706" s="116" t="s">
        <v>3333</v>
      </c>
      <c r="G4706" s="471">
        <v>44883</v>
      </c>
      <c r="H4706" s="82">
        <v>35583297.689999998</v>
      </c>
      <c r="I4706" s="197">
        <v>0.04</v>
      </c>
      <c r="J4706" s="15">
        <v>466.56</v>
      </c>
      <c r="K4706" s="15">
        <v>11664</v>
      </c>
      <c r="L4706" s="15">
        <v>2532802.71</v>
      </c>
      <c r="M4706" s="66" t="str">
        <f>TEXT(Table2[[#This Row],[Gd.Dt]],"mmm-yy")</f>
        <v>Nov-22</v>
      </c>
      <c r="N4706" s="46" t="str">
        <f>MID(Table2[[#This Row],[BE]],6,2)</f>
        <v>IB</v>
      </c>
      <c r="O4706" s="46" t="str">
        <f>IF(Table2[[#This Row],[Type]]="IB","EOU",IF(Table2[[#This Row],[Type]]="MB","Local","492"))</f>
        <v>EOU</v>
      </c>
      <c r="P4706" s="46">
        <f>ROUND(Table2[[#This Row],[Cons]]/Table2[[#This Row],[Qty.]],5)</f>
        <v>0.04</v>
      </c>
      <c r="Q4706" s="46" t="b">
        <f>EXACT(Table2[[#This Row],[rate]],Table2[[#This Row],[Check]])</f>
        <v>1</v>
      </c>
      <c r="R4706" s="46"/>
      <c r="S4706" s="46" t="str">
        <f>IF(Table2[[#This Row],[SRO]]="EOU",VLOOKUP(Table2[[#This Row],[BE]],[2]GD.List!$C$3:$N$5014,12,0),IF(Table2[[#This Row],[SRO]]="Local","Polyester Staple Fibre","SRO 492"))</f>
        <v>Textile Chemical</v>
      </c>
    </row>
    <row r="4707" spans="1:19" x14ac:dyDescent="0.25">
      <c r="A4707" s="120" t="s">
        <v>3084</v>
      </c>
      <c r="B4707" s="116" t="s">
        <v>3323</v>
      </c>
      <c r="C4707" s="165">
        <v>3257</v>
      </c>
      <c r="D4707" s="117">
        <v>2832.1089999999999</v>
      </c>
      <c r="E4707" s="147" t="s">
        <v>3331</v>
      </c>
      <c r="F4707" s="116" t="s">
        <v>3334</v>
      </c>
      <c r="G4707" s="471">
        <v>44883</v>
      </c>
      <c r="H4707" s="82">
        <v>5590173.6600000001</v>
      </c>
      <c r="I4707" s="197">
        <v>0.04</v>
      </c>
      <c r="J4707" s="15">
        <v>133.88</v>
      </c>
      <c r="K4707" s="15">
        <v>3347</v>
      </c>
      <c r="L4707" s="15">
        <v>212959</v>
      </c>
      <c r="M4707" s="66" t="str">
        <f>TEXT(Table2[[#This Row],[Gd.Dt]],"mmm-yy")</f>
        <v>Nov-22</v>
      </c>
      <c r="N4707" s="46" t="str">
        <f>MID(Table2[[#This Row],[BE]],6,2)</f>
        <v>IB</v>
      </c>
      <c r="O4707" s="46" t="str">
        <f>IF(Table2[[#This Row],[Type]]="IB","EOU",IF(Table2[[#This Row],[Type]]="MB","Local","492"))</f>
        <v>EOU</v>
      </c>
      <c r="P4707" s="46">
        <f>ROUND(Table2[[#This Row],[Cons]]/Table2[[#This Row],[Qty.]],5)</f>
        <v>0.04</v>
      </c>
      <c r="Q4707" s="46" t="b">
        <f>EXACT(Table2[[#This Row],[rate]],Table2[[#This Row],[Check]])</f>
        <v>1</v>
      </c>
      <c r="R4707" s="46"/>
      <c r="S4707" s="46" t="str">
        <f>IF(Table2[[#This Row],[SRO]]="EOU",VLOOKUP(Table2[[#This Row],[BE]],[2]GD.List!$C$3:$N$5014,12,0),IF(Table2[[#This Row],[SRO]]="Local","Polyester Staple Fibre","SRO 492"))</f>
        <v>Textile Chemical</v>
      </c>
    </row>
    <row r="4708" spans="1:19" x14ac:dyDescent="0.25">
      <c r="A4708" s="120" t="s">
        <v>3161</v>
      </c>
      <c r="B4708" s="116" t="s">
        <v>3324</v>
      </c>
      <c r="C4708" s="165">
        <v>11022</v>
      </c>
      <c r="D4708" s="117">
        <v>9607.2000000000007</v>
      </c>
      <c r="E4708" s="147" t="s">
        <v>3335</v>
      </c>
      <c r="F4708" s="116" t="s">
        <v>3342</v>
      </c>
      <c r="G4708" s="471">
        <v>44883</v>
      </c>
      <c r="H4708" s="82">
        <v>24507250.620000001</v>
      </c>
      <c r="I4708" s="197">
        <v>1</v>
      </c>
      <c r="J4708" s="15">
        <v>13</v>
      </c>
      <c r="K4708" s="15">
        <v>13</v>
      </c>
      <c r="L4708" s="15">
        <v>11500.38</v>
      </c>
      <c r="M4708" s="66" t="str">
        <f>TEXT(Table2[[#This Row],[Gd.Dt]],"mmm-yy")</f>
        <v>Nov-22</v>
      </c>
      <c r="N4708" s="46" t="str">
        <f>MID(Table2[[#This Row],[BE]],6,2)</f>
        <v>TI</v>
      </c>
      <c r="O4708" s="46" t="str">
        <f>IF(Table2[[#This Row],[Type]]="IB","EOU",IF(Table2[[#This Row],[Type]]="MB","Local","492"))</f>
        <v>492</v>
      </c>
      <c r="P4708" s="46">
        <f>ROUND(Table2[[#This Row],[Cons]]/Table2[[#This Row],[Qty.]],5)</f>
        <v>1</v>
      </c>
      <c r="Q4708" s="46" t="b">
        <f>EXACT(Table2[[#This Row],[rate]],Table2[[#This Row],[Check]])</f>
        <v>1</v>
      </c>
      <c r="R4708" s="46"/>
      <c r="S4708" s="46" t="str">
        <f>IF(Table2[[#This Row],[SRO]]="EOU",VLOOKUP(Table2[[#This Row],[BE]],[2]GD.List!$C$3:$N$5014,12,0),IF(Table2[[#This Row],[SRO]]="Local","Polyester Staple Fibre","SRO 492"))</f>
        <v>SRO 492</v>
      </c>
    </row>
    <row r="4709" spans="1:19" x14ac:dyDescent="0.25">
      <c r="A4709" s="119" t="s">
        <v>3231</v>
      </c>
      <c r="B4709" s="116" t="s">
        <v>3321</v>
      </c>
      <c r="C4709" s="165">
        <v>3100</v>
      </c>
      <c r="D4709" s="117">
        <v>3906.9090000000001</v>
      </c>
      <c r="E4709" s="147" t="s">
        <v>3326</v>
      </c>
      <c r="F4709" s="116" t="s">
        <v>3332</v>
      </c>
      <c r="G4709" s="471">
        <v>44882</v>
      </c>
      <c r="H4709" s="82">
        <v>7341235.2000000002</v>
      </c>
      <c r="I4709" s="197">
        <v>0.04</v>
      </c>
      <c r="J4709" s="15">
        <v>142.84</v>
      </c>
      <c r="K4709" s="15">
        <v>3571</v>
      </c>
      <c r="L4709" s="15">
        <v>282825.02</v>
      </c>
      <c r="M4709" s="66" t="str">
        <f>TEXT(Table2[[#This Row],[Gd.Dt]],"mmm-yy")</f>
        <v>Nov-22</v>
      </c>
      <c r="N4709" s="46" t="str">
        <f>MID(Table2[[#This Row],[BE]],6,2)</f>
        <v>IB</v>
      </c>
      <c r="O4709" s="46" t="str">
        <f>IF(Table2[[#This Row],[Type]]="IB","EOU",IF(Table2[[#This Row],[Type]]="MB","Local","492"))</f>
        <v>EOU</v>
      </c>
      <c r="P4709" s="46">
        <f>ROUND(Table2[[#This Row],[Cons]]/Table2[[#This Row],[Qty.]],5)</f>
        <v>0.04</v>
      </c>
      <c r="Q4709" s="46" t="b">
        <f>EXACT(Table2[[#This Row],[rate]],Table2[[#This Row],[Check]])</f>
        <v>1</v>
      </c>
      <c r="R4709" s="46"/>
      <c r="S4709" s="46" t="str">
        <f>IF(Table2[[#This Row],[SRO]]="EOU",VLOOKUP(Table2[[#This Row],[BE]],[2]GD.List!$C$3:$N$5014,12,0),IF(Table2[[#This Row],[SRO]]="Local","Polyester Staple Fibre","SRO 492"))</f>
        <v>Textile Chemical</v>
      </c>
    </row>
    <row r="4710" spans="1:19" x14ac:dyDescent="0.25">
      <c r="A4710" s="120" t="s">
        <v>3231</v>
      </c>
      <c r="B4710" s="116" t="s">
        <v>3323</v>
      </c>
      <c r="C4710" s="165">
        <v>3257</v>
      </c>
      <c r="D4710" s="117">
        <v>3906.9090000000001</v>
      </c>
      <c r="E4710" s="147" t="s">
        <v>3331</v>
      </c>
      <c r="F4710" s="116" t="s">
        <v>3334</v>
      </c>
      <c r="G4710" s="471">
        <v>44883</v>
      </c>
      <c r="H4710" s="82">
        <v>5590173.6600000001</v>
      </c>
      <c r="I4710" s="197">
        <v>0.04</v>
      </c>
      <c r="J4710" s="15">
        <v>133.88</v>
      </c>
      <c r="K4710" s="15">
        <v>3347</v>
      </c>
      <c r="L4710" s="15">
        <v>212959</v>
      </c>
      <c r="M4710" s="66" t="str">
        <f>TEXT(Table2[[#This Row],[Gd.Dt]],"mmm-yy")</f>
        <v>Nov-22</v>
      </c>
      <c r="N4710" s="46" t="str">
        <f>MID(Table2[[#This Row],[BE]],6,2)</f>
        <v>IB</v>
      </c>
      <c r="O4710" s="46" t="str">
        <f>IF(Table2[[#This Row],[Type]]="IB","EOU",IF(Table2[[#This Row],[Type]]="MB","Local","492"))</f>
        <v>EOU</v>
      </c>
      <c r="P4710" s="46">
        <f>ROUND(Table2[[#This Row],[Cons]]/Table2[[#This Row],[Qty.]],5)</f>
        <v>0.04</v>
      </c>
      <c r="Q4710" s="46" t="b">
        <f>EXACT(Table2[[#This Row],[rate]],Table2[[#This Row],[Check]])</f>
        <v>1</v>
      </c>
      <c r="R4710" s="46"/>
      <c r="S4710" s="46" t="str">
        <f>IF(Table2[[#This Row],[SRO]]="EOU",VLOOKUP(Table2[[#This Row],[BE]],[2]GD.List!$C$3:$N$5014,12,0),IF(Table2[[#This Row],[SRO]]="Local","Polyester Staple Fibre","SRO 492"))</f>
        <v>Textile Chemical</v>
      </c>
    </row>
    <row r="4711" spans="1:19" x14ac:dyDescent="0.25">
      <c r="A4711" s="119" t="s">
        <v>3232</v>
      </c>
      <c r="B4711" s="116" t="s">
        <v>3321</v>
      </c>
      <c r="C4711" s="165">
        <v>3100</v>
      </c>
      <c r="D4711" s="117">
        <v>3809.9189999999999</v>
      </c>
      <c r="E4711" s="147" t="s">
        <v>3326</v>
      </c>
      <c r="F4711" s="116" t="s">
        <v>3332</v>
      </c>
      <c r="G4711" s="471">
        <v>44882</v>
      </c>
      <c r="H4711" s="82">
        <v>7341235.2000000002</v>
      </c>
      <c r="I4711" s="197">
        <v>0.04</v>
      </c>
      <c r="J4711" s="15">
        <v>142.84</v>
      </c>
      <c r="K4711" s="15">
        <v>3571</v>
      </c>
      <c r="L4711" s="15">
        <v>282825.02</v>
      </c>
      <c r="M4711" s="66" t="str">
        <f>TEXT(Table2[[#This Row],[Gd.Dt]],"mmm-yy")</f>
        <v>Nov-22</v>
      </c>
      <c r="N4711" s="46" t="str">
        <f>MID(Table2[[#This Row],[BE]],6,2)</f>
        <v>IB</v>
      </c>
      <c r="O4711" s="46" t="str">
        <f>IF(Table2[[#This Row],[Type]]="IB","EOU",IF(Table2[[#This Row],[Type]]="MB","Local","492"))</f>
        <v>EOU</v>
      </c>
      <c r="P4711" s="46">
        <f>ROUND(Table2[[#This Row],[Cons]]/Table2[[#This Row],[Qty.]],5)</f>
        <v>0.04</v>
      </c>
      <c r="Q4711" s="46" t="b">
        <f>EXACT(Table2[[#This Row],[rate]],Table2[[#This Row],[Check]])</f>
        <v>1</v>
      </c>
      <c r="R4711" s="46"/>
      <c r="S4711" s="46" t="str">
        <f>IF(Table2[[#This Row],[SRO]]="EOU",VLOOKUP(Table2[[#This Row],[BE]],[2]GD.List!$C$3:$N$5014,12,0),IF(Table2[[#This Row],[SRO]]="Local","Polyester Staple Fibre","SRO 492"))</f>
        <v>Textile Chemical</v>
      </c>
    </row>
    <row r="4712" spans="1:19" x14ac:dyDescent="0.25">
      <c r="A4712" s="119" t="s">
        <v>3232</v>
      </c>
      <c r="B4712" s="116" t="s">
        <v>3325</v>
      </c>
      <c r="C4712" s="165">
        <v>95004</v>
      </c>
      <c r="D4712" s="117">
        <v>3809.9189999999999</v>
      </c>
      <c r="E4712" s="147" t="s">
        <v>3340</v>
      </c>
      <c r="F4712" s="116" t="s">
        <v>3341</v>
      </c>
      <c r="G4712" s="471">
        <v>44884</v>
      </c>
      <c r="H4712" s="82">
        <v>140633005</v>
      </c>
      <c r="I4712" s="197">
        <v>0.04</v>
      </c>
      <c r="J4712" s="15">
        <v>2649.76</v>
      </c>
      <c r="K4712" s="15">
        <v>66243.88</v>
      </c>
      <c r="L4712" s="15">
        <v>2852426.75</v>
      </c>
      <c r="M4712" s="66" t="str">
        <f>TEXT(Table2[[#This Row],[Gd.Dt]],"mmm-yy")</f>
        <v>Nov-22</v>
      </c>
      <c r="N4712" s="46" t="str">
        <f>MID(Table2[[#This Row],[BE]],6,2)</f>
        <v>IB</v>
      </c>
      <c r="O4712" s="46" t="str">
        <f>IF(Table2[[#This Row],[Type]]="IB","EOU",IF(Table2[[#This Row],[Type]]="MB","Local","492"))</f>
        <v>EOU</v>
      </c>
      <c r="P4712" s="46">
        <f>ROUND(Table2[[#This Row],[Cons]]/Table2[[#This Row],[Qty.]],5)</f>
        <v>0.04</v>
      </c>
      <c r="Q4712" s="46" t="b">
        <f>EXACT(Table2[[#This Row],[rate]],Table2[[#This Row],[Check]])</f>
        <v>1</v>
      </c>
      <c r="R4712" s="46"/>
      <c r="S4712" s="46" t="str">
        <f>IF(Table2[[#This Row],[SRO]]="EOU",VLOOKUP(Table2[[#This Row],[BE]],[2]GD.List!$C$3:$N$5014,12,0),IF(Table2[[#This Row],[SRO]]="Local","Polyester Staple Fibre","SRO 492"))</f>
        <v>Textile Chemical</v>
      </c>
    </row>
    <row r="4713" spans="1:19" x14ac:dyDescent="0.25">
      <c r="A4713" s="119" t="s">
        <v>3232</v>
      </c>
      <c r="B4713" s="116" t="s">
        <v>3322</v>
      </c>
      <c r="C4713" s="165">
        <v>4898</v>
      </c>
      <c r="D4713" s="117">
        <v>3809.9189999999999</v>
      </c>
      <c r="E4713" s="147" t="s">
        <v>3327</v>
      </c>
      <c r="F4713" s="116" t="s">
        <v>3333</v>
      </c>
      <c r="G4713" s="471">
        <v>44883</v>
      </c>
      <c r="H4713" s="82">
        <v>35583297.689999998</v>
      </c>
      <c r="I4713" s="197">
        <v>0.04</v>
      </c>
      <c r="J4713" s="15">
        <v>466.56</v>
      </c>
      <c r="K4713" s="15">
        <v>11664</v>
      </c>
      <c r="L4713" s="15">
        <v>2532802.71</v>
      </c>
      <c r="M4713" s="66" t="str">
        <f>TEXT(Table2[[#This Row],[Gd.Dt]],"mmm-yy")</f>
        <v>Nov-22</v>
      </c>
      <c r="N4713" s="46" t="str">
        <f>MID(Table2[[#This Row],[BE]],6,2)</f>
        <v>IB</v>
      </c>
      <c r="O4713" s="46" t="str">
        <f>IF(Table2[[#This Row],[Type]]="IB","EOU",IF(Table2[[#This Row],[Type]]="MB","Local","492"))</f>
        <v>EOU</v>
      </c>
      <c r="P4713" s="46">
        <f>ROUND(Table2[[#This Row],[Cons]]/Table2[[#This Row],[Qty.]],5)</f>
        <v>0.04</v>
      </c>
      <c r="Q4713" s="46" t="b">
        <f>EXACT(Table2[[#This Row],[rate]],Table2[[#This Row],[Check]])</f>
        <v>1</v>
      </c>
      <c r="R4713" s="46"/>
      <c r="S4713" s="46" t="str">
        <f>IF(Table2[[#This Row],[SRO]]="EOU",VLOOKUP(Table2[[#This Row],[BE]],[2]GD.List!$C$3:$N$5014,12,0),IF(Table2[[#This Row],[SRO]]="Local","Polyester Staple Fibre","SRO 492"))</f>
        <v>Textile Chemical</v>
      </c>
    </row>
    <row r="4714" spans="1:19" x14ac:dyDescent="0.25">
      <c r="A4714" s="120" t="s">
        <v>3232</v>
      </c>
      <c r="B4714" s="116" t="s">
        <v>3323</v>
      </c>
      <c r="C4714" s="165">
        <v>3257</v>
      </c>
      <c r="D4714" s="117">
        <v>3809.9189999999999</v>
      </c>
      <c r="E4714" s="147" t="s">
        <v>3331</v>
      </c>
      <c r="F4714" s="116" t="s">
        <v>3334</v>
      </c>
      <c r="G4714" s="471">
        <v>44883</v>
      </c>
      <c r="H4714" s="82">
        <v>5590173.6600000001</v>
      </c>
      <c r="I4714" s="197">
        <v>0.04</v>
      </c>
      <c r="J4714" s="15">
        <v>133.88</v>
      </c>
      <c r="K4714" s="15">
        <v>3347</v>
      </c>
      <c r="L4714" s="15">
        <v>212959</v>
      </c>
      <c r="M4714" s="66" t="str">
        <f>TEXT(Table2[[#This Row],[Gd.Dt]],"mmm-yy")</f>
        <v>Nov-22</v>
      </c>
      <c r="N4714" s="46" t="str">
        <f>MID(Table2[[#This Row],[BE]],6,2)</f>
        <v>IB</v>
      </c>
      <c r="O4714" s="46" t="str">
        <f>IF(Table2[[#This Row],[Type]]="IB","EOU",IF(Table2[[#This Row],[Type]]="MB","Local","492"))</f>
        <v>EOU</v>
      </c>
      <c r="P4714" s="46">
        <f>ROUND(Table2[[#This Row],[Cons]]/Table2[[#This Row],[Qty.]],5)</f>
        <v>0.04</v>
      </c>
      <c r="Q4714" s="46" t="b">
        <f>EXACT(Table2[[#This Row],[rate]],Table2[[#This Row],[Check]])</f>
        <v>1</v>
      </c>
      <c r="R4714" s="46"/>
      <c r="S4714" s="46" t="str">
        <f>IF(Table2[[#This Row],[SRO]]="EOU",VLOOKUP(Table2[[#This Row],[BE]],[2]GD.List!$C$3:$N$5014,12,0),IF(Table2[[#This Row],[SRO]]="Local","Polyester Staple Fibre","SRO 492"))</f>
        <v>Textile Chemical</v>
      </c>
    </row>
    <row r="4715" spans="1:19" x14ac:dyDescent="0.25">
      <c r="A4715" s="119" t="s">
        <v>3233</v>
      </c>
      <c r="B4715" s="116" t="s">
        <v>3321</v>
      </c>
      <c r="C4715" s="165">
        <v>3100</v>
      </c>
      <c r="D4715" s="117">
        <v>4810.29</v>
      </c>
      <c r="E4715" s="147" t="s">
        <v>3326</v>
      </c>
      <c r="F4715" s="116" t="s">
        <v>3332</v>
      </c>
      <c r="G4715" s="471">
        <v>44882</v>
      </c>
      <c r="H4715" s="82">
        <v>7341235.2000000002</v>
      </c>
      <c r="I4715" s="197">
        <v>0.06</v>
      </c>
      <c r="J4715" s="15">
        <v>214.26</v>
      </c>
      <c r="K4715" s="15">
        <v>3571</v>
      </c>
      <c r="L4715" s="15">
        <v>424236.87</v>
      </c>
      <c r="M4715" s="66" t="str">
        <f>TEXT(Table2[[#This Row],[Gd.Dt]],"mmm-yy")</f>
        <v>Nov-22</v>
      </c>
      <c r="N4715" s="46" t="str">
        <f>MID(Table2[[#This Row],[BE]],6,2)</f>
        <v>IB</v>
      </c>
      <c r="O4715" s="46" t="str">
        <f>IF(Table2[[#This Row],[Type]]="IB","EOU",IF(Table2[[#This Row],[Type]]="MB","Local","492"))</f>
        <v>EOU</v>
      </c>
      <c r="P4715" s="46">
        <f>ROUND(Table2[[#This Row],[Cons]]/Table2[[#This Row],[Qty.]],5)</f>
        <v>0.06</v>
      </c>
      <c r="Q4715" s="46" t="b">
        <f>EXACT(Table2[[#This Row],[rate]],Table2[[#This Row],[Check]])</f>
        <v>1</v>
      </c>
      <c r="R4715" s="46"/>
      <c r="S4715" s="46" t="str">
        <f>IF(Table2[[#This Row],[SRO]]="EOU",VLOOKUP(Table2[[#This Row],[BE]],[2]GD.List!$C$3:$N$5014,12,0),IF(Table2[[#This Row],[SRO]]="Local","Polyester Staple Fibre","SRO 492"))</f>
        <v>Packing Material</v>
      </c>
    </row>
    <row r="4716" spans="1:19" x14ac:dyDescent="0.25">
      <c r="A4716" s="119" t="s">
        <v>3233</v>
      </c>
      <c r="B4716" s="116" t="s">
        <v>3322</v>
      </c>
      <c r="C4716" s="165">
        <v>4898</v>
      </c>
      <c r="D4716" s="117">
        <v>4810.29</v>
      </c>
      <c r="E4716" s="147" t="s">
        <v>3327</v>
      </c>
      <c r="F4716" s="116" t="s">
        <v>3333</v>
      </c>
      <c r="G4716" s="471">
        <v>44883</v>
      </c>
      <c r="H4716" s="82">
        <v>35583297.689999998</v>
      </c>
      <c r="I4716" s="197">
        <v>0.05</v>
      </c>
      <c r="J4716" s="15">
        <v>583.20000000000005</v>
      </c>
      <c r="K4716" s="15">
        <v>11664</v>
      </c>
      <c r="L4716" s="15">
        <v>2532802.71</v>
      </c>
      <c r="M4716" s="66" t="str">
        <f>TEXT(Table2[[#This Row],[Gd.Dt]],"mmm-yy")</f>
        <v>Nov-22</v>
      </c>
      <c r="N4716" s="46" t="str">
        <f>MID(Table2[[#This Row],[BE]],6,2)</f>
        <v>IB</v>
      </c>
      <c r="O4716" s="46" t="str">
        <f>IF(Table2[[#This Row],[Type]]="IB","EOU",IF(Table2[[#This Row],[Type]]="MB","Local","492"))</f>
        <v>EOU</v>
      </c>
      <c r="P4716" s="46">
        <f>ROUND(Table2[[#This Row],[Cons]]/Table2[[#This Row],[Qty.]],5)</f>
        <v>0.05</v>
      </c>
      <c r="Q4716" s="46" t="b">
        <f>EXACT(Table2[[#This Row],[rate]],Table2[[#This Row],[Check]])</f>
        <v>1</v>
      </c>
      <c r="R4716" s="46"/>
      <c r="S4716" s="46" t="str">
        <f>IF(Table2[[#This Row],[SRO]]="EOU",VLOOKUP(Table2[[#This Row],[BE]],[2]GD.List!$C$3:$N$5014,12,0),IF(Table2[[#This Row],[SRO]]="Local","Polyester Staple Fibre","SRO 492"))</f>
        <v>Packing Material</v>
      </c>
    </row>
    <row r="4717" spans="1:19" x14ac:dyDescent="0.25">
      <c r="A4717" s="120" t="s">
        <v>3233</v>
      </c>
      <c r="B4717" s="116" t="s">
        <v>3323</v>
      </c>
      <c r="C4717" s="165">
        <v>3257</v>
      </c>
      <c r="D4717" s="117">
        <v>4810.29</v>
      </c>
      <c r="E4717" s="147" t="s">
        <v>3331</v>
      </c>
      <c r="F4717" s="116" t="s">
        <v>3334</v>
      </c>
      <c r="G4717" s="471">
        <v>44883</v>
      </c>
      <c r="H4717" s="82">
        <v>5590173.6600000001</v>
      </c>
      <c r="I4717" s="197">
        <v>0.06</v>
      </c>
      <c r="J4717" s="15">
        <v>200.82</v>
      </c>
      <c r="K4717" s="15">
        <v>3347</v>
      </c>
      <c r="L4717" s="15">
        <v>319438.49</v>
      </c>
      <c r="M4717" s="66" t="str">
        <f>TEXT(Table2[[#This Row],[Gd.Dt]],"mmm-yy")</f>
        <v>Nov-22</v>
      </c>
      <c r="N4717" s="46" t="str">
        <f>MID(Table2[[#This Row],[BE]],6,2)</f>
        <v>IB</v>
      </c>
      <c r="O4717" s="46" t="str">
        <f>IF(Table2[[#This Row],[Type]]="IB","EOU",IF(Table2[[#This Row],[Type]]="MB","Local","492"))</f>
        <v>EOU</v>
      </c>
      <c r="P4717" s="46">
        <f>ROUND(Table2[[#This Row],[Cons]]/Table2[[#This Row],[Qty.]],5)</f>
        <v>0.06</v>
      </c>
      <c r="Q4717" s="46" t="b">
        <f>EXACT(Table2[[#This Row],[rate]],Table2[[#This Row],[Check]])</f>
        <v>1</v>
      </c>
      <c r="R4717" s="46"/>
      <c r="S4717" s="46" t="str">
        <f>IF(Table2[[#This Row],[SRO]]="EOU",VLOOKUP(Table2[[#This Row],[BE]],[2]GD.List!$C$3:$N$5014,12,0),IF(Table2[[#This Row],[SRO]]="Local","Polyester Staple Fibre","SRO 492"))</f>
        <v>Packing Material</v>
      </c>
    </row>
    <row r="4718" spans="1:19" x14ac:dyDescent="0.25">
      <c r="A4718" s="120" t="s">
        <v>3277</v>
      </c>
      <c r="B4718" s="116" t="s">
        <v>3325</v>
      </c>
      <c r="C4718" s="165">
        <v>95004</v>
      </c>
      <c r="D4718" s="117">
        <v>9607.19</v>
      </c>
      <c r="E4718" s="147" t="s">
        <v>3340</v>
      </c>
      <c r="F4718" s="116" t="s">
        <v>3341</v>
      </c>
      <c r="G4718" s="471">
        <v>44884</v>
      </c>
      <c r="H4718" s="82">
        <v>140633005</v>
      </c>
      <c r="I4718" s="197">
        <v>1</v>
      </c>
      <c r="J4718" s="15">
        <v>40</v>
      </c>
      <c r="K4718" s="15">
        <v>40</v>
      </c>
      <c r="L4718" s="15">
        <v>43059.4</v>
      </c>
      <c r="M4718" s="66" t="str">
        <f>TEXT(Table2[[#This Row],[Gd.Dt]],"mmm-yy")</f>
        <v>Nov-22</v>
      </c>
      <c r="N4718" s="46" t="str">
        <f>MID(Table2[[#This Row],[BE]],6,2)</f>
        <v>TI</v>
      </c>
      <c r="O4718" s="46" t="str">
        <f>IF(Table2[[#This Row],[Type]]="IB","EOU",IF(Table2[[#This Row],[Type]]="MB","Local","492"))</f>
        <v>492</v>
      </c>
      <c r="P4718" s="46">
        <f>ROUND(Table2[[#This Row],[Cons]]/Table2[[#This Row],[Qty.]],5)</f>
        <v>1</v>
      </c>
      <c r="Q4718" s="46" t="b">
        <f>EXACT(Table2[[#This Row],[rate]],Table2[[#This Row],[Check]])</f>
        <v>1</v>
      </c>
      <c r="R4718" s="46"/>
      <c r="S4718" s="46" t="str">
        <f>IF(Table2[[#This Row],[SRO]]="EOU",VLOOKUP(Table2[[#This Row],[BE]],[2]GD.List!$C$3:$N$5014,12,0),IF(Table2[[#This Row],[SRO]]="Local","Polyester Staple Fibre","SRO 492"))</f>
        <v>SRO 492</v>
      </c>
    </row>
    <row r="4719" spans="1:19" x14ac:dyDescent="0.25">
      <c r="A4719" s="120" t="s">
        <v>3283</v>
      </c>
      <c r="B4719" s="116" t="s">
        <v>3322</v>
      </c>
      <c r="C4719" s="165">
        <v>4898</v>
      </c>
      <c r="D4719" s="117">
        <v>5402.33</v>
      </c>
      <c r="E4719" s="147" t="s">
        <v>3327</v>
      </c>
      <c r="F4719" s="116" t="s">
        <v>3333</v>
      </c>
      <c r="G4719" s="471">
        <v>44883</v>
      </c>
      <c r="H4719" s="82">
        <v>35583297.689999998</v>
      </c>
      <c r="I4719" s="197">
        <v>1.0101</v>
      </c>
      <c r="J4719" s="15">
        <v>15584.330000000002</v>
      </c>
      <c r="K4719" s="15">
        <v>15428.5</v>
      </c>
      <c r="L4719" s="15">
        <v>5181421.68</v>
      </c>
      <c r="M4719" s="66" t="str">
        <f>TEXT(Table2[[#This Row],[Gd.Dt]],"mmm-yy")</f>
        <v>Nov-22</v>
      </c>
      <c r="N4719" s="46" t="str">
        <f>MID(Table2[[#This Row],[BE]],6,2)</f>
        <v>IB</v>
      </c>
      <c r="O4719" s="46" t="str">
        <f>IF(Table2[[#This Row],[Type]]="IB","EOU",IF(Table2[[#This Row],[Type]]="MB","Local","492"))</f>
        <v>EOU</v>
      </c>
      <c r="P4719" s="46">
        <f>ROUND(Table2[[#This Row],[Cons]]/Table2[[#This Row],[Qty.]],5)</f>
        <v>1.0101</v>
      </c>
      <c r="Q4719" s="46" t="b">
        <f>EXACT(Table2[[#This Row],[rate]],Table2[[#This Row],[Check]])</f>
        <v>1</v>
      </c>
      <c r="R4719" s="46"/>
      <c r="S4719" s="46" t="str">
        <f>IF(Table2[[#This Row],[SRO]]="EOU",VLOOKUP(Table2[[#This Row],[BE]],[2]GD.List!$C$3:$N$5014,12,0),IF(Table2[[#This Row],[SRO]]="Local","Polyester Staple Fibre","SRO 492"))</f>
        <v>Polyester Yarn</v>
      </c>
    </row>
    <row r="4720" spans="1:19" x14ac:dyDescent="0.25">
      <c r="A4720" s="119" t="s">
        <v>3307</v>
      </c>
      <c r="B4720" s="116" t="s">
        <v>3324</v>
      </c>
      <c r="C4720" s="165">
        <v>11022</v>
      </c>
      <c r="D4720" s="117">
        <v>9607.11</v>
      </c>
      <c r="E4720" s="147" t="s">
        <v>3335</v>
      </c>
      <c r="F4720" s="116" t="s">
        <v>3342</v>
      </c>
      <c r="G4720" s="471">
        <v>44883</v>
      </c>
      <c r="H4720" s="82">
        <v>24507250.620000001</v>
      </c>
      <c r="I4720" s="197">
        <v>1</v>
      </c>
      <c r="J4720" s="15">
        <v>270</v>
      </c>
      <c r="K4720" s="15">
        <v>270</v>
      </c>
      <c r="L4720" s="15">
        <v>238853.99</v>
      </c>
      <c r="M4720" s="66" t="str">
        <f>TEXT(Table2[[#This Row],[Gd.Dt]],"mmm-yy")</f>
        <v>Nov-22</v>
      </c>
      <c r="N4720" s="46" t="str">
        <f>MID(Table2[[#This Row],[BE]],6,2)</f>
        <v>TI</v>
      </c>
      <c r="O4720" s="46" t="str">
        <f>IF(Table2[[#This Row],[Type]]="IB","EOU",IF(Table2[[#This Row],[Type]]="MB","Local","492"))</f>
        <v>492</v>
      </c>
      <c r="P4720" s="46">
        <f>ROUND(Table2[[#This Row],[Cons]]/Table2[[#This Row],[Qty.]],5)</f>
        <v>1</v>
      </c>
      <c r="Q4720" s="46" t="b">
        <f>EXACT(Table2[[#This Row],[rate]],Table2[[#This Row],[Check]])</f>
        <v>1</v>
      </c>
      <c r="R4720" s="46"/>
      <c r="S4720" s="46" t="str">
        <f>IF(Table2[[#This Row],[SRO]]="EOU",VLOOKUP(Table2[[#This Row],[BE]],[2]GD.List!$C$3:$N$5014,12,0),IF(Table2[[#This Row],[SRO]]="Local","Polyester Staple Fibre","SRO 492"))</f>
        <v>SRO 492</v>
      </c>
    </row>
    <row r="4721" spans="1:19" x14ac:dyDescent="0.25">
      <c r="A4721" s="120" t="s">
        <v>3307</v>
      </c>
      <c r="B4721" s="116" t="s">
        <v>3325</v>
      </c>
      <c r="C4721" s="165">
        <v>95004</v>
      </c>
      <c r="D4721" s="117">
        <v>9607.11</v>
      </c>
      <c r="E4721" s="147" t="s">
        <v>3340</v>
      </c>
      <c r="F4721" s="116" t="s">
        <v>3341</v>
      </c>
      <c r="G4721" s="471">
        <v>44884</v>
      </c>
      <c r="H4721" s="82">
        <v>140633005</v>
      </c>
      <c r="I4721" s="197">
        <v>1</v>
      </c>
      <c r="J4721" s="15">
        <v>310</v>
      </c>
      <c r="K4721" s="15">
        <v>310</v>
      </c>
      <c r="L4721" s="15">
        <v>333710.33</v>
      </c>
      <c r="M4721" s="66" t="str">
        <f>TEXT(Table2[[#This Row],[Gd.Dt]],"mmm-yy")</f>
        <v>Nov-22</v>
      </c>
      <c r="N4721" s="46" t="str">
        <f>MID(Table2[[#This Row],[BE]],6,2)</f>
        <v>TI</v>
      </c>
      <c r="O4721" s="46" t="str">
        <f>IF(Table2[[#This Row],[Type]]="IB","EOU",IF(Table2[[#This Row],[Type]]="MB","Local","492"))</f>
        <v>492</v>
      </c>
      <c r="P4721" s="46">
        <f>ROUND(Table2[[#This Row],[Cons]]/Table2[[#This Row],[Qty.]],5)</f>
        <v>1</v>
      </c>
      <c r="Q4721" s="46" t="b">
        <f>EXACT(Table2[[#This Row],[rate]],Table2[[#This Row],[Check]])</f>
        <v>1</v>
      </c>
      <c r="R4721" s="46"/>
      <c r="S4721" s="46" t="str">
        <f>IF(Table2[[#This Row],[SRO]]="EOU",VLOOKUP(Table2[[#This Row],[BE]],[2]GD.List!$C$3:$N$5014,12,0),IF(Table2[[#This Row],[SRO]]="Local","Polyester Staple Fibre","SRO 492"))</f>
        <v>SRO 492</v>
      </c>
    </row>
    <row r="4722" spans="1:19" x14ac:dyDescent="0.25">
      <c r="A4722" s="120" t="s">
        <v>3328</v>
      </c>
      <c r="B4722" s="116" t="s">
        <v>3322</v>
      </c>
      <c r="C4722" s="165">
        <v>4898</v>
      </c>
      <c r="D4722" s="117">
        <v>5402.33</v>
      </c>
      <c r="E4722" s="147" t="s">
        <v>3327</v>
      </c>
      <c r="F4722" s="116" t="s">
        <v>3333</v>
      </c>
      <c r="G4722" s="471">
        <v>44883</v>
      </c>
      <c r="H4722" s="82">
        <v>35583297.689999998</v>
      </c>
      <c r="I4722" s="197">
        <v>1.0101</v>
      </c>
      <c r="J4722" s="15">
        <v>2621.29</v>
      </c>
      <c r="K4722" s="15">
        <v>2595.08</v>
      </c>
      <c r="L4722" s="15">
        <v>1790708.81</v>
      </c>
      <c r="M4722" s="66" t="str">
        <f>TEXT(Table2[[#This Row],[Gd.Dt]],"mmm-yy")</f>
        <v>Nov-22</v>
      </c>
      <c r="N4722" s="46" t="str">
        <f>MID(Table2[[#This Row],[BE]],6,2)</f>
        <v>IB</v>
      </c>
      <c r="O4722" s="46" t="str">
        <f>IF(Table2[[#This Row],[Type]]="IB","EOU",IF(Table2[[#This Row],[Type]]="MB","Local","492"))</f>
        <v>EOU</v>
      </c>
      <c r="P4722" s="46">
        <f>ROUND(Table2[[#This Row],[Cons]]/Table2[[#This Row],[Qty.]],5)</f>
        <v>1.0101</v>
      </c>
      <c r="Q4722" s="46" t="b">
        <f>EXACT(Table2[[#This Row],[rate]],Table2[[#This Row],[Check]])</f>
        <v>1</v>
      </c>
      <c r="R4722" s="46"/>
      <c r="S4722" s="46" t="str">
        <f>IF(Table2[[#This Row],[SRO]]="EOU",VLOOKUP(Table2[[#This Row],[BE]],[2]GD.List!$C$3:$N$5014,12,0),IF(Table2[[#This Row],[SRO]]="Local","Polyester Staple Fibre","SRO 492"))</f>
        <v>Polyester Yarn</v>
      </c>
    </row>
    <row r="4723" spans="1:19" x14ac:dyDescent="0.25">
      <c r="A4723" s="120" t="s">
        <v>3329</v>
      </c>
      <c r="B4723" s="116" t="s">
        <v>3322</v>
      </c>
      <c r="C4723" s="165">
        <v>4898</v>
      </c>
      <c r="D4723" s="117">
        <v>9606.2919999999995</v>
      </c>
      <c r="E4723" s="147" t="s">
        <v>3327</v>
      </c>
      <c r="F4723" s="116" t="s">
        <v>3333</v>
      </c>
      <c r="G4723" s="471">
        <v>44883</v>
      </c>
      <c r="H4723" s="82">
        <v>35583297.689999998</v>
      </c>
      <c r="I4723" s="197">
        <v>1</v>
      </c>
      <c r="J4723" s="15">
        <v>4</v>
      </c>
      <c r="K4723" s="15">
        <v>4</v>
      </c>
      <c r="L4723" s="15">
        <v>2760.16</v>
      </c>
      <c r="M4723" s="66" t="str">
        <f>TEXT(Table2[[#This Row],[Gd.Dt]],"mmm-yy")</f>
        <v>Nov-22</v>
      </c>
      <c r="N4723" s="46" t="str">
        <f>MID(Table2[[#This Row],[BE]],6,2)</f>
        <v>TI</v>
      </c>
      <c r="O4723" s="46" t="str">
        <f>IF(Table2[[#This Row],[Type]]="IB","EOU",IF(Table2[[#This Row],[Type]]="MB","Local","492"))</f>
        <v>492</v>
      </c>
      <c r="P4723" s="46">
        <f>ROUND(Table2[[#This Row],[Cons]]/Table2[[#This Row],[Qty.]],5)</f>
        <v>1</v>
      </c>
      <c r="Q4723" s="46" t="b">
        <f>EXACT(Table2[[#This Row],[rate]],Table2[[#This Row],[Check]])</f>
        <v>1</v>
      </c>
      <c r="R4723" s="46"/>
      <c r="S4723" s="46" t="str">
        <f>IF(Table2[[#This Row],[SRO]]="EOU",VLOOKUP(Table2[[#This Row],[BE]],[2]GD.List!$C$3:$N$5014,12,0),IF(Table2[[#This Row],[SRO]]="Local","Polyester Staple Fibre","SRO 492"))</f>
        <v>SRO 492</v>
      </c>
    </row>
    <row r="4724" spans="1:19" x14ac:dyDescent="0.25">
      <c r="A4724" s="120" t="s">
        <v>3330</v>
      </c>
      <c r="B4724" s="116" t="s">
        <v>3322</v>
      </c>
      <c r="C4724" s="165">
        <v>4898</v>
      </c>
      <c r="D4724" s="117">
        <v>5402.33</v>
      </c>
      <c r="E4724" s="147" t="s">
        <v>3327</v>
      </c>
      <c r="F4724" s="116" t="s">
        <v>3333</v>
      </c>
      <c r="G4724" s="471">
        <v>44883</v>
      </c>
      <c r="H4724" s="82">
        <v>35583297.689999998</v>
      </c>
      <c r="I4724" s="197">
        <v>1.0101</v>
      </c>
      <c r="J4724" s="15">
        <v>108.86199999999999</v>
      </c>
      <c r="K4724" s="15">
        <v>107.77</v>
      </c>
      <c r="L4724" s="15">
        <v>23401.93</v>
      </c>
      <c r="M4724" s="66" t="str">
        <f>TEXT(Table2[[#This Row],[Gd.Dt]],"mmm-yy")</f>
        <v>Nov-22</v>
      </c>
      <c r="N4724" s="46" t="str">
        <f>MID(Table2[[#This Row],[BE]],6,2)</f>
        <v>IB</v>
      </c>
      <c r="O4724" s="46" t="str">
        <f>IF(Table2[[#This Row],[Type]]="IB","EOU",IF(Table2[[#This Row],[Type]]="MB","Local","492"))</f>
        <v>EOU</v>
      </c>
      <c r="P4724" s="46">
        <f>ROUND(Table2[[#This Row],[Cons]]/Table2[[#This Row],[Qty.]],5)</f>
        <v>1.01013</v>
      </c>
      <c r="Q4724" s="46" t="b">
        <f>EXACT(Table2[[#This Row],[rate]],Table2[[#This Row],[Check]])</f>
        <v>0</v>
      </c>
      <c r="R4724" s="46"/>
      <c r="S4724" s="46" t="str">
        <f>IF(Table2[[#This Row],[SRO]]="EOU",VLOOKUP(Table2[[#This Row],[BE]],[2]GD.List!$C$3:$N$5014,12,0),IF(Table2[[#This Row],[SRO]]="Local","Polyester Staple Fibre","SRO 492"))</f>
        <v>Polyester Yarn</v>
      </c>
    </row>
    <row r="4725" spans="1:19" x14ac:dyDescent="0.25">
      <c r="A4725" s="120" t="s">
        <v>3336</v>
      </c>
      <c r="B4725" s="116" t="s">
        <v>3324</v>
      </c>
      <c r="C4725" s="165">
        <v>11022</v>
      </c>
      <c r="D4725" s="117">
        <v>5807.1030000000001</v>
      </c>
      <c r="E4725" s="147" t="s">
        <v>3335</v>
      </c>
      <c r="F4725" s="116" t="s">
        <v>3342</v>
      </c>
      <c r="G4725" s="471">
        <v>44883</v>
      </c>
      <c r="H4725" s="82">
        <v>24507250.620000001</v>
      </c>
      <c r="I4725" s="197">
        <v>1</v>
      </c>
      <c r="J4725" s="15">
        <v>111</v>
      </c>
      <c r="K4725" s="15">
        <v>111</v>
      </c>
      <c r="L4725" s="15">
        <v>98195.53</v>
      </c>
      <c r="M4725" s="66" t="str">
        <f>TEXT(Table2[[#This Row],[Gd.Dt]],"mmm-yy")</f>
        <v>Nov-22</v>
      </c>
      <c r="N4725" s="46" t="str">
        <f>MID(Table2[[#This Row],[BE]],6,2)</f>
        <v>TI</v>
      </c>
      <c r="O4725" s="46" t="str">
        <f>IF(Table2[[#This Row],[Type]]="IB","EOU",IF(Table2[[#This Row],[Type]]="MB","Local","492"))</f>
        <v>492</v>
      </c>
      <c r="P4725" s="46">
        <f>ROUND(Table2[[#This Row],[Cons]]/Table2[[#This Row],[Qty.]],5)</f>
        <v>1</v>
      </c>
      <c r="Q4725" s="46" t="b">
        <f>EXACT(Table2[[#This Row],[rate]],Table2[[#This Row],[Check]])</f>
        <v>1</v>
      </c>
      <c r="R4725" s="46"/>
      <c r="S4725" s="46" t="str">
        <f>IF(Table2[[#This Row],[SRO]]="EOU",VLOOKUP(Table2[[#This Row],[BE]],[2]GD.List!$C$3:$N$5014,12,0),IF(Table2[[#This Row],[SRO]]="Local","Polyester Staple Fibre","SRO 492"))</f>
        <v>SRO 492</v>
      </c>
    </row>
    <row r="4726" spans="1:19" x14ac:dyDescent="0.25">
      <c r="A4726" s="120" t="s">
        <v>3337</v>
      </c>
      <c r="B4726" s="116" t="s">
        <v>3324</v>
      </c>
      <c r="C4726" s="165">
        <v>11022</v>
      </c>
      <c r="D4726" s="117">
        <v>5807.9</v>
      </c>
      <c r="E4726" s="147" t="s">
        <v>3335</v>
      </c>
      <c r="F4726" s="116" t="s">
        <v>3342</v>
      </c>
      <c r="G4726" s="471">
        <v>44883</v>
      </c>
      <c r="H4726" s="82">
        <v>24507250.620000001</v>
      </c>
      <c r="I4726" s="197">
        <v>1</v>
      </c>
      <c r="J4726" s="15">
        <v>20.75</v>
      </c>
      <c r="K4726" s="15">
        <v>20.75</v>
      </c>
      <c r="L4726" s="15">
        <v>18356.37</v>
      </c>
      <c r="M4726" s="66" t="str">
        <f>TEXT(Table2[[#This Row],[Gd.Dt]],"mmm-yy")</f>
        <v>Nov-22</v>
      </c>
      <c r="N4726" s="46" t="str">
        <f>MID(Table2[[#This Row],[BE]],6,2)</f>
        <v>TI</v>
      </c>
      <c r="O4726" s="46" t="str">
        <f>IF(Table2[[#This Row],[Type]]="IB","EOU",IF(Table2[[#This Row],[Type]]="MB","Local","492"))</f>
        <v>492</v>
      </c>
      <c r="P4726" s="46">
        <f>ROUND(Table2[[#This Row],[Cons]]/Table2[[#This Row],[Qty.]],5)</f>
        <v>1</v>
      </c>
      <c r="Q4726" s="46" t="b">
        <f>EXACT(Table2[[#This Row],[rate]],Table2[[#This Row],[Check]])</f>
        <v>1</v>
      </c>
      <c r="R4726" s="46"/>
      <c r="S4726" s="46" t="str">
        <f>IF(Table2[[#This Row],[SRO]]="EOU",VLOOKUP(Table2[[#This Row],[BE]],[2]GD.List!$C$3:$N$5014,12,0),IF(Table2[[#This Row],[SRO]]="Local","Polyester Staple Fibre","SRO 492"))</f>
        <v>SRO 492</v>
      </c>
    </row>
    <row r="4727" spans="1:19" x14ac:dyDescent="0.25">
      <c r="A4727" s="120" t="s">
        <v>3338</v>
      </c>
      <c r="B4727" s="116" t="s">
        <v>3324</v>
      </c>
      <c r="C4727" s="165">
        <v>11022</v>
      </c>
      <c r="D4727" s="117">
        <v>9606.2099999999991</v>
      </c>
      <c r="E4727" s="147" t="s">
        <v>3335</v>
      </c>
      <c r="F4727" s="116" t="s">
        <v>3342</v>
      </c>
      <c r="G4727" s="471">
        <v>44883</v>
      </c>
      <c r="H4727" s="82">
        <v>24507250.620000001</v>
      </c>
      <c r="I4727" s="197">
        <v>1</v>
      </c>
      <c r="J4727" s="15">
        <v>19000</v>
      </c>
      <c r="K4727" s="15">
        <v>19000</v>
      </c>
      <c r="L4727" s="15">
        <v>16808243.52</v>
      </c>
      <c r="M4727" s="66" t="str">
        <f>TEXT(Table2[[#This Row],[Gd.Dt]],"mmm-yy")</f>
        <v>Nov-22</v>
      </c>
      <c r="N4727" s="46" t="str">
        <f>MID(Table2[[#This Row],[BE]],6,2)</f>
        <v>TI</v>
      </c>
      <c r="O4727" s="46" t="str">
        <f>IF(Table2[[#This Row],[Type]]="IB","EOU",IF(Table2[[#This Row],[Type]]="MB","Local","492"))</f>
        <v>492</v>
      </c>
      <c r="P4727" s="46">
        <f>ROUND(Table2[[#This Row],[Cons]]/Table2[[#This Row],[Qty.]],5)</f>
        <v>1</v>
      </c>
      <c r="Q4727" s="46" t="b">
        <f>EXACT(Table2[[#This Row],[rate]],Table2[[#This Row],[Check]])</f>
        <v>1</v>
      </c>
      <c r="R4727" s="46"/>
      <c r="S4727" s="46" t="str">
        <f>IF(Table2[[#This Row],[SRO]]="EOU",VLOOKUP(Table2[[#This Row],[BE]],[2]GD.List!$C$3:$N$5014,12,0),IF(Table2[[#This Row],[SRO]]="Local","Polyester Staple Fibre","SRO 492"))</f>
        <v>SRO 492</v>
      </c>
    </row>
    <row r="4728" spans="1:19" x14ac:dyDescent="0.25">
      <c r="A4728" s="119" t="s">
        <v>3339</v>
      </c>
      <c r="B4728" s="116" t="s">
        <v>3324</v>
      </c>
      <c r="C4728" s="165">
        <v>11022</v>
      </c>
      <c r="D4728" s="117">
        <v>4821.1090000000004</v>
      </c>
      <c r="E4728" s="147" t="s">
        <v>3335</v>
      </c>
      <c r="F4728" s="116" t="s">
        <v>3342</v>
      </c>
      <c r="G4728" s="471">
        <v>44883</v>
      </c>
      <c r="H4728" s="82">
        <v>24507250.620000001</v>
      </c>
      <c r="I4728" s="197">
        <v>1</v>
      </c>
      <c r="J4728" s="15">
        <v>53.63</v>
      </c>
      <c r="K4728" s="15">
        <v>53.63</v>
      </c>
      <c r="L4728" s="15">
        <v>47443.48</v>
      </c>
      <c r="M4728" s="66" t="str">
        <f>TEXT(Table2[[#This Row],[Gd.Dt]],"mmm-yy")</f>
        <v>Nov-22</v>
      </c>
      <c r="N4728" s="46" t="str">
        <f>MID(Table2[[#This Row],[BE]],6,2)</f>
        <v>TI</v>
      </c>
      <c r="O4728" s="46" t="str">
        <f>IF(Table2[[#This Row],[Type]]="IB","EOU",IF(Table2[[#This Row],[Type]]="MB","Local","492"))</f>
        <v>492</v>
      </c>
      <c r="P4728" s="46">
        <f>ROUND(Table2[[#This Row],[Cons]]/Table2[[#This Row],[Qty.]],5)</f>
        <v>1</v>
      </c>
      <c r="Q4728" s="46" t="b">
        <f>EXACT(Table2[[#This Row],[rate]],Table2[[#This Row],[Check]])</f>
        <v>1</v>
      </c>
      <c r="R4728" s="46"/>
      <c r="S4728" s="46" t="str">
        <f>IF(Table2[[#This Row],[SRO]]="EOU",VLOOKUP(Table2[[#This Row],[BE]],[2]GD.List!$C$3:$N$5014,12,0),IF(Table2[[#This Row],[SRO]]="Local","Polyester Staple Fibre","SRO 492"))</f>
        <v>SRO 492</v>
      </c>
    </row>
    <row r="4729" spans="1:19" x14ac:dyDescent="0.25">
      <c r="A4729" s="119" t="s">
        <v>3339</v>
      </c>
      <c r="B4729" s="116" t="s">
        <v>3324</v>
      </c>
      <c r="C4729" s="165">
        <v>11022</v>
      </c>
      <c r="D4729" s="117">
        <v>4015.9</v>
      </c>
      <c r="E4729" s="147" t="s">
        <v>3335</v>
      </c>
      <c r="F4729" s="116" t="s">
        <v>3342</v>
      </c>
      <c r="G4729" s="471">
        <v>44883</v>
      </c>
      <c r="H4729" s="82">
        <v>24507250.620000001</v>
      </c>
      <c r="I4729" s="197">
        <v>1</v>
      </c>
      <c r="J4729" s="15">
        <v>9.3000000000000007</v>
      </c>
      <c r="K4729" s="15">
        <v>9.3000000000000007</v>
      </c>
      <c r="L4729" s="15">
        <v>8227.19</v>
      </c>
      <c r="M4729" s="66" t="str">
        <f>TEXT(Table2[[#This Row],[Gd.Dt]],"mmm-yy")</f>
        <v>Nov-22</v>
      </c>
      <c r="N4729" s="46" t="str">
        <f>MID(Table2[[#This Row],[BE]],6,2)</f>
        <v>TI</v>
      </c>
      <c r="O4729" s="46" t="str">
        <f>IF(Table2[[#This Row],[Type]]="IB","EOU",IF(Table2[[#This Row],[Type]]="MB","Local","492"))</f>
        <v>492</v>
      </c>
      <c r="P4729" s="46">
        <f>ROUND(Table2[[#This Row],[Cons]]/Table2[[#This Row],[Qty.]],5)</f>
        <v>1</v>
      </c>
      <c r="Q4729" s="46" t="b">
        <f>EXACT(Table2[[#This Row],[rate]],Table2[[#This Row],[Check]])</f>
        <v>1</v>
      </c>
      <c r="R4729" s="46"/>
      <c r="S4729" s="46" t="str">
        <f>IF(Table2[[#This Row],[SRO]]="EOU",VLOOKUP(Table2[[#This Row],[BE]],[2]GD.List!$C$3:$N$5014,12,0),IF(Table2[[#This Row],[SRO]]="Local","Polyester Staple Fibre","SRO 492"))</f>
        <v>SRO 492</v>
      </c>
    </row>
    <row r="4730" spans="1:19" x14ac:dyDescent="0.25">
      <c r="A4730" s="119" t="s">
        <v>3339</v>
      </c>
      <c r="B4730" s="119" t="s">
        <v>3324</v>
      </c>
      <c r="C4730" s="170">
        <v>11022</v>
      </c>
      <c r="D4730" s="171">
        <v>5807.1009999999997</v>
      </c>
      <c r="E4730" s="27" t="s">
        <v>3335</v>
      </c>
      <c r="F4730" s="119" t="s">
        <v>3342</v>
      </c>
      <c r="G4730" s="28">
        <v>44883</v>
      </c>
      <c r="H4730" s="172">
        <v>24507250.620000001</v>
      </c>
      <c r="I4730" s="33">
        <v>1</v>
      </c>
      <c r="J4730" s="30">
        <v>4.8</v>
      </c>
      <c r="K4730" s="30">
        <v>4.8</v>
      </c>
      <c r="L4730" s="30">
        <v>4246.29</v>
      </c>
      <c r="M4730" s="67" t="str">
        <f>TEXT(Table2[[#This Row],[Gd.Dt]],"mmm-yy")</f>
        <v>Nov-22</v>
      </c>
      <c r="N4730" s="47" t="str">
        <f>MID(Table2[[#This Row],[BE]],6,2)</f>
        <v>TI</v>
      </c>
      <c r="O4730" s="47" t="str">
        <f>IF(Table2[[#This Row],[Type]]="IB","EOU",IF(Table2[[#This Row],[Type]]="MB","Local","492"))</f>
        <v>492</v>
      </c>
      <c r="P4730" s="47">
        <f>ROUND(Table2[[#This Row],[Cons]]/Table2[[#This Row],[Qty.]],5)</f>
        <v>1</v>
      </c>
      <c r="Q4730" s="47" t="b">
        <f>EXACT(Table2[[#This Row],[rate]],Table2[[#This Row],[Check]])</f>
        <v>1</v>
      </c>
      <c r="R4730" s="47"/>
      <c r="S4730" s="47" t="str">
        <f>IF(Table2[[#This Row],[SRO]]="EOU",VLOOKUP(Table2[[#This Row],[BE]],[2]GD.List!$C$3:$N$5014,12,0),IF(Table2[[#This Row],[SRO]]="Local","Polyester Staple Fibre","SRO 492"))</f>
        <v>SRO 492</v>
      </c>
    </row>
    <row r="4731" spans="1:19" x14ac:dyDescent="0.25">
      <c r="A4731" s="594" t="s">
        <v>2499</v>
      </c>
      <c r="B4731" s="595" t="s">
        <v>3343</v>
      </c>
      <c r="C4731" s="596">
        <v>5137</v>
      </c>
      <c r="D4731" s="597">
        <v>2701.12</v>
      </c>
      <c r="E4731" s="147" t="s">
        <v>3344</v>
      </c>
      <c r="F4731" s="595" t="s">
        <v>3345</v>
      </c>
      <c r="G4731" s="471">
        <v>44885</v>
      </c>
      <c r="H4731" s="598">
        <v>8766824.3800000008</v>
      </c>
      <c r="I4731" s="197">
        <v>0.8</v>
      </c>
      <c r="J4731" s="590">
        <v>3131.2</v>
      </c>
      <c r="K4731" s="590">
        <v>3914</v>
      </c>
      <c r="L4731" s="590">
        <v>4285481.09</v>
      </c>
      <c r="M4731" s="591" t="str">
        <f>TEXT(Table2[[#This Row],[Gd.Dt]],"mmm-yy")</f>
        <v>Nov-22</v>
      </c>
      <c r="N4731" s="46" t="str">
        <f>MID(Table2[[#This Row],[BE]],6,2)</f>
        <v>IB</v>
      </c>
      <c r="O4731" s="46" t="str">
        <f>IF(Table2[[#This Row],[Type]]="IB","EOU",IF(Table2[[#This Row],[Type]]="MB","Local","492"))</f>
        <v>EOU</v>
      </c>
      <c r="P4731" s="46">
        <f>ROUND(Table2[[#This Row],[Cons]]/Table2[[#This Row],[Qty.]],5)</f>
        <v>0.8</v>
      </c>
      <c r="Q4731" s="46" t="b">
        <f>EXACT(Table2[[#This Row],[rate]],Table2[[#This Row],[Check]])</f>
        <v>1</v>
      </c>
      <c r="R4731" s="46"/>
      <c r="S4731" s="46" t="str">
        <f>IF(Table2[[#This Row],[SRO]]="EOU",VLOOKUP(Table2[[#This Row],[BE]],[2]GD.List!$C$3:$N$5014,12,0),IF(Table2[[#This Row],[SRO]]="Local","Polyester Staple Fibre","SRO 492"))</f>
        <v>Textile Coal</v>
      </c>
    </row>
    <row r="4732" spans="1:19" x14ac:dyDescent="0.25">
      <c r="A4732" s="594" t="s">
        <v>3018</v>
      </c>
      <c r="B4732" s="595" t="s">
        <v>3343</v>
      </c>
      <c r="C4732" s="596">
        <v>5137</v>
      </c>
      <c r="D4732" s="597">
        <v>2847</v>
      </c>
      <c r="E4732" s="147" t="s">
        <v>3344</v>
      </c>
      <c r="F4732" s="595" t="s">
        <v>3345</v>
      </c>
      <c r="G4732" s="471">
        <v>44885</v>
      </c>
      <c r="H4732" s="598">
        <v>8766824.3800000008</v>
      </c>
      <c r="I4732" s="197">
        <v>0.03</v>
      </c>
      <c r="J4732" s="590">
        <v>117.42</v>
      </c>
      <c r="K4732" s="590">
        <v>3914</v>
      </c>
      <c r="L4732" s="590">
        <v>160705.54</v>
      </c>
      <c r="M4732" s="591" t="str">
        <f>TEXT(Table2[[#This Row],[Gd.Dt]],"mmm-yy")</f>
        <v>Nov-22</v>
      </c>
      <c r="N4732" s="46" t="str">
        <f>MID(Table2[[#This Row],[BE]],6,2)</f>
        <v>IB</v>
      </c>
      <c r="O4732" s="46" t="str">
        <f>IF(Table2[[#This Row],[Type]]="IB","EOU",IF(Table2[[#This Row],[Type]]="MB","Local","492"))</f>
        <v>EOU</v>
      </c>
      <c r="P4732" s="46">
        <f>ROUND(Table2[[#This Row],[Cons]]/Table2[[#This Row],[Qty.]],5)</f>
        <v>0.03</v>
      </c>
      <c r="Q4732" s="46" t="b">
        <f>EXACT(Table2[[#This Row],[rate]],Table2[[#This Row],[Check]])</f>
        <v>1</v>
      </c>
      <c r="R4732" s="46"/>
      <c r="S4732" s="46" t="str">
        <f>IF(Table2[[#This Row],[SRO]]="EOU",VLOOKUP(Table2[[#This Row],[BE]],[2]GD.List!$C$3:$N$5014,12,0),IF(Table2[[#This Row],[SRO]]="Local","Polyester Staple Fibre","SRO 492"))</f>
        <v>Textile Chemical</v>
      </c>
    </row>
    <row r="4733" spans="1:19" x14ac:dyDescent="0.25">
      <c r="A4733" s="594" t="s">
        <v>3058</v>
      </c>
      <c r="B4733" s="595" t="s">
        <v>3343</v>
      </c>
      <c r="C4733" s="596">
        <v>5137</v>
      </c>
      <c r="D4733" s="597">
        <v>2915.11</v>
      </c>
      <c r="E4733" s="147" t="s">
        <v>3344</v>
      </c>
      <c r="F4733" s="595" t="s">
        <v>3345</v>
      </c>
      <c r="G4733" s="471">
        <v>44885</v>
      </c>
      <c r="H4733" s="598">
        <v>8766824.3800000008</v>
      </c>
      <c r="I4733" s="197">
        <v>0.04</v>
      </c>
      <c r="J4733" s="590">
        <v>156.56</v>
      </c>
      <c r="K4733" s="590">
        <v>3914</v>
      </c>
      <c r="L4733" s="590">
        <v>214274.06</v>
      </c>
      <c r="M4733" s="591" t="str">
        <f>TEXT(Table2[[#This Row],[Gd.Dt]],"mmm-yy")</f>
        <v>Nov-22</v>
      </c>
      <c r="N4733" s="46" t="str">
        <f>MID(Table2[[#This Row],[BE]],6,2)</f>
        <v>IB</v>
      </c>
      <c r="O4733" s="46" t="str">
        <f>IF(Table2[[#This Row],[Type]]="IB","EOU",IF(Table2[[#This Row],[Type]]="MB","Local","492"))</f>
        <v>EOU</v>
      </c>
      <c r="P4733" s="46">
        <f>ROUND(Table2[[#This Row],[Cons]]/Table2[[#This Row],[Qty.]],5)</f>
        <v>0.04</v>
      </c>
      <c r="Q4733" s="46" t="b">
        <f>EXACT(Table2[[#This Row],[rate]],Table2[[#This Row],[Check]])</f>
        <v>1</v>
      </c>
      <c r="R4733" s="46"/>
      <c r="S4733" s="46" t="str">
        <f>IF(Table2[[#This Row],[SRO]]="EOU",VLOOKUP(Table2[[#This Row],[BE]],[2]GD.List!$C$3:$N$5014,12,0),IF(Table2[[#This Row],[SRO]]="Local","Polyester Staple Fibre","SRO 492"))</f>
        <v>Textile Chemical</v>
      </c>
    </row>
    <row r="4734" spans="1:19" x14ac:dyDescent="0.25">
      <c r="A4734" s="594" t="s">
        <v>3084</v>
      </c>
      <c r="B4734" s="595" t="s">
        <v>3343</v>
      </c>
      <c r="C4734" s="596">
        <v>5137</v>
      </c>
      <c r="D4734" s="597">
        <v>2832.1089999999999</v>
      </c>
      <c r="E4734" s="147" t="s">
        <v>3344</v>
      </c>
      <c r="F4734" s="595" t="s">
        <v>3345</v>
      </c>
      <c r="G4734" s="471">
        <v>44885</v>
      </c>
      <c r="H4734" s="598">
        <v>8766824.3800000008</v>
      </c>
      <c r="I4734" s="197">
        <v>0.04</v>
      </c>
      <c r="J4734" s="590">
        <v>156.56</v>
      </c>
      <c r="K4734" s="590">
        <v>3914</v>
      </c>
      <c r="L4734" s="590">
        <v>214274.06</v>
      </c>
      <c r="M4734" s="591" t="str">
        <f>TEXT(Table2[[#This Row],[Gd.Dt]],"mmm-yy")</f>
        <v>Nov-22</v>
      </c>
      <c r="N4734" s="46" t="str">
        <f>MID(Table2[[#This Row],[BE]],6,2)</f>
        <v>IB</v>
      </c>
      <c r="O4734" s="46" t="str">
        <f>IF(Table2[[#This Row],[Type]]="IB","EOU",IF(Table2[[#This Row],[Type]]="MB","Local","492"))</f>
        <v>EOU</v>
      </c>
      <c r="P4734" s="46">
        <f>ROUND(Table2[[#This Row],[Cons]]/Table2[[#This Row],[Qty.]],5)</f>
        <v>0.04</v>
      </c>
      <c r="Q4734" s="46" t="b">
        <f>EXACT(Table2[[#This Row],[rate]],Table2[[#This Row],[Check]])</f>
        <v>1</v>
      </c>
      <c r="R4734" s="46"/>
      <c r="S4734" s="46" t="str">
        <f>IF(Table2[[#This Row],[SRO]]="EOU",VLOOKUP(Table2[[#This Row],[BE]],[2]GD.List!$C$3:$N$5014,12,0),IF(Table2[[#This Row],[SRO]]="Local","Polyester Staple Fibre","SRO 492"))</f>
        <v>Textile Chemical</v>
      </c>
    </row>
    <row r="4735" spans="1:19" x14ac:dyDescent="0.25">
      <c r="A4735" s="594" t="s">
        <v>3231</v>
      </c>
      <c r="B4735" s="595" t="s">
        <v>3343</v>
      </c>
      <c r="C4735" s="596">
        <v>5137</v>
      </c>
      <c r="D4735" s="597">
        <v>3906.9090000000001</v>
      </c>
      <c r="E4735" s="147" t="s">
        <v>3344</v>
      </c>
      <c r="F4735" s="595" t="s">
        <v>3345</v>
      </c>
      <c r="G4735" s="471">
        <v>44885</v>
      </c>
      <c r="H4735" s="598">
        <v>8766824.3800000008</v>
      </c>
      <c r="I4735" s="197">
        <v>0.04</v>
      </c>
      <c r="J4735" s="590">
        <v>156.56</v>
      </c>
      <c r="K4735" s="590">
        <v>3914</v>
      </c>
      <c r="L4735" s="590">
        <v>214274.06</v>
      </c>
      <c r="M4735" s="591" t="str">
        <f>TEXT(Table2[[#This Row],[Gd.Dt]],"mmm-yy")</f>
        <v>Nov-22</v>
      </c>
      <c r="N4735" s="46" t="str">
        <f>MID(Table2[[#This Row],[BE]],6,2)</f>
        <v>IB</v>
      </c>
      <c r="O4735" s="46" t="str">
        <f>IF(Table2[[#This Row],[Type]]="IB","EOU",IF(Table2[[#This Row],[Type]]="MB","Local","492"))</f>
        <v>EOU</v>
      </c>
      <c r="P4735" s="46">
        <f>ROUND(Table2[[#This Row],[Cons]]/Table2[[#This Row],[Qty.]],5)</f>
        <v>0.04</v>
      </c>
      <c r="Q4735" s="46" t="b">
        <f>EXACT(Table2[[#This Row],[rate]],Table2[[#This Row],[Check]])</f>
        <v>1</v>
      </c>
      <c r="R4735" s="46"/>
      <c r="S4735" s="46" t="str">
        <f>IF(Table2[[#This Row],[SRO]]="EOU",VLOOKUP(Table2[[#This Row],[BE]],[2]GD.List!$C$3:$N$5014,12,0),IF(Table2[[#This Row],[SRO]]="Local","Polyester Staple Fibre","SRO 492"))</f>
        <v>Textile Chemical</v>
      </c>
    </row>
    <row r="4736" spans="1:19" x14ac:dyDescent="0.25">
      <c r="A4736" s="594" t="s">
        <v>3232</v>
      </c>
      <c r="B4736" s="595" t="s">
        <v>3343</v>
      </c>
      <c r="C4736" s="596">
        <v>5137</v>
      </c>
      <c r="D4736" s="597">
        <v>3809.9189999999999</v>
      </c>
      <c r="E4736" s="147" t="s">
        <v>3344</v>
      </c>
      <c r="F4736" s="595" t="s">
        <v>3345</v>
      </c>
      <c r="G4736" s="471">
        <v>44885</v>
      </c>
      <c r="H4736" s="598">
        <v>8766824.3800000008</v>
      </c>
      <c r="I4736" s="197">
        <v>0.04</v>
      </c>
      <c r="J4736" s="590">
        <v>156.56</v>
      </c>
      <c r="K4736" s="590">
        <v>3914</v>
      </c>
      <c r="L4736" s="590">
        <v>214274.06</v>
      </c>
      <c r="M4736" s="591" t="str">
        <f>TEXT(Table2[[#This Row],[Gd.Dt]],"mmm-yy")</f>
        <v>Nov-22</v>
      </c>
      <c r="N4736" s="46" t="str">
        <f>MID(Table2[[#This Row],[BE]],6,2)</f>
        <v>IB</v>
      </c>
      <c r="O4736" s="46" t="str">
        <f>IF(Table2[[#This Row],[Type]]="IB","EOU",IF(Table2[[#This Row],[Type]]="MB","Local","492"))</f>
        <v>EOU</v>
      </c>
      <c r="P4736" s="46">
        <f>ROUND(Table2[[#This Row],[Cons]]/Table2[[#This Row],[Qty.]],5)</f>
        <v>0.04</v>
      </c>
      <c r="Q4736" s="46" t="b">
        <f>EXACT(Table2[[#This Row],[rate]],Table2[[#This Row],[Check]])</f>
        <v>1</v>
      </c>
      <c r="R4736" s="46"/>
      <c r="S4736" s="46" t="str">
        <f>IF(Table2[[#This Row],[SRO]]="EOU",VLOOKUP(Table2[[#This Row],[BE]],[2]GD.List!$C$3:$N$5014,12,0),IF(Table2[[#This Row],[SRO]]="Local","Polyester Staple Fibre","SRO 492"))</f>
        <v>Textile Chemical</v>
      </c>
    </row>
    <row r="4737" spans="1:19" x14ac:dyDescent="0.25">
      <c r="A4737" s="599" t="s">
        <v>3233</v>
      </c>
      <c r="B4737" s="599" t="s">
        <v>3343</v>
      </c>
      <c r="C4737" s="600">
        <v>5137</v>
      </c>
      <c r="D4737" s="601">
        <v>4810.29</v>
      </c>
      <c r="E4737" s="27" t="s">
        <v>3344</v>
      </c>
      <c r="F4737" s="599" t="s">
        <v>3345</v>
      </c>
      <c r="G4737" s="28">
        <v>44885</v>
      </c>
      <c r="H4737" s="602">
        <v>8766824.3800000008</v>
      </c>
      <c r="I4737" s="33">
        <v>0.06</v>
      </c>
      <c r="J4737" s="592">
        <v>234.84</v>
      </c>
      <c r="K4737" s="592">
        <v>3914</v>
      </c>
      <c r="L4737" s="592">
        <v>321411.08</v>
      </c>
      <c r="M4737" s="593" t="str">
        <f>TEXT(Table2[[#This Row],[Gd.Dt]],"mmm-yy")</f>
        <v>Nov-22</v>
      </c>
      <c r="N4737" s="47" t="str">
        <f>MID(Table2[[#This Row],[BE]],6,2)</f>
        <v>IB</v>
      </c>
      <c r="O4737" s="47" t="str">
        <f>IF(Table2[[#This Row],[Type]]="IB","EOU",IF(Table2[[#This Row],[Type]]="MB","Local","492"))</f>
        <v>EOU</v>
      </c>
      <c r="P4737" s="47">
        <f>ROUND(Table2[[#This Row],[Cons]]/Table2[[#This Row],[Qty.]],5)</f>
        <v>0.06</v>
      </c>
      <c r="Q4737" s="47" t="b">
        <f>EXACT(Table2[[#This Row],[rate]],Table2[[#This Row],[Check]])</f>
        <v>1</v>
      </c>
      <c r="R4737" s="47"/>
      <c r="S4737" s="47" t="str">
        <f>IF(Table2[[#This Row],[SRO]]="EOU",VLOOKUP(Table2[[#This Row],[BE]],[2]GD.List!$C$3:$N$5014,12,0),IF(Table2[[#This Row],[SRO]]="Local","Polyester Staple Fibre","SRO 492"))</f>
        <v>Packing Material</v>
      </c>
    </row>
    <row r="4738" spans="1:19" x14ac:dyDescent="0.25">
      <c r="A4738" s="116" t="s">
        <v>2499</v>
      </c>
      <c r="B4738" s="116" t="s">
        <v>3346</v>
      </c>
      <c r="C4738" s="165">
        <v>10363</v>
      </c>
      <c r="D4738" s="117">
        <v>2701.12</v>
      </c>
      <c r="E4738" s="147" t="s">
        <v>3347</v>
      </c>
      <c r="F4738" s="116" t="s">
        <v>3356</v>
      </c>
      <c r="G4738" s="471">
        <v>44886</v>
      </c>
      <c r="H4738" s="82">
        <v>22332725.620000001</v>
      </c>
      <c r="I4738" s="197">
        <v>0.8</v>
      </c>
      <c r="J4738" s="15">
        <v>7589.5999999999995</v>
      </c>
      <c r="K4738" s="15">
        <v>9487</v>
      </c>
      <c r="L4738" s="15">
        <v>10618056.57</v>
      </c>
      <c r="M4738" s="66" t="str">
        <f>TEXT(Table2[[#This Row],[Gd.Dt]],"mmm-yy")</f>
        <v>Nov-22</v>
      </c>
      <c r="N4738" s="46" t="str">
        <f>MID(Table2[[#This Row],[BE]],6,2)</f>
        <v>IB</v>
      </c>
      <c r="O4738" s="46" t="str">
        <f>IF(Table2[[#This Row],[Type]]="IB","EOU",IF(Table2[[#This Row],[Type]]="MB","Local","492"))</f>
        <v>EOU</v>
      </c>
      <c r="P4738" s="46">
        <f>ROUND(Table2[[#This Row],[Cons]]/Table2[[#This Row],[Qty.]],5)</f>
        <v>0.8</v>
      </c>
      <c r="Q4738" s="46" t="b">
        <f>EXACT(Table2[[#This Row],[rate]],Table2[[#This Row],[Check]])</f>
        <v>1</v>
      </c>
      <c r="R4738" s="46"/>
      <c r="S4738" s="46" t="str">
        <f>IF(Table2[[#This Row],[SRO]]="EOU",VLOOKUP(Table2[[#This Row],[BE]],[2]GD.List!$C$3:$N$5014,12,0),IF(Table2[[#This Row],[SRO]]="Local","Polyester Staple Fibre","SRO 492"))</f>
        <v>Textile Coal</v>
      </c>
    </row>
    <row r="4739" spans="1:19" x14ac:dyDescent="0.25">
      <c r="A4739" s="116" t="s">
        <v>2499</v>
      </c>
      <c r="B4739" s="116" t="s">
        <v>3349</v>
      </c>
      <c r="C4739" s="165">
        <v>20060</v>
      </c>
      <c r="D4739" s="117">
        <v>2701.12</v>
      </c>
      <c r="E4739" s="147" t="s">
        <v>3352</v>
      </c>
      <c r="F4739" s="116" t="s">
        <v>3357</v>
      </c>
      <c r="G4739" s="471">
        <v>44887</v>
      </c>
      <c r="H4739" s="82">
        <v>21277398.289999999</v>
      </c>
      <c r="I4739" s="197">
        <v>0.8</v>
      </c>
      <c r="J4739" s="15">
        <v>7431.2</v>
      </c>
      <c r="K4739" s="15">
        <v>9289</v>
      </c>
      <c r="L4739" s="15">
        <v>6996267.9700000007</v>
      </c>
      <c r="M4739" s="66" t="str">
        <f>TEXT(Table2[[#This Row],[Gd.Dt]],"mmm-yy")</f>
        <v>Nov-22</v>
      </c>
      <c r="N4739" s="46" t="str">
        <f>MID(Table2[[#This Row],[BE]],6,2)</f>
        <v>IB</v>
      </c>
      <c r="O4739" s="46" t="str">
        <f>IF(Table2[[#This Row],[Type]]="IB","EOU",IF(Table2[[#This Row],[Type]]="MB","Local","492"))</f>
        <v>EOU</v>
      </c>
      <c r="P4739" s="46">
        <f>ROUND(Table2[[#This Row],[Cons]]/Table2[[#This Row],[Qty.]],5)</f>
        <v>0.8</v>
      </c>
      <c r="Q4739" s="46" t="b">
        <f>EXACT(Table2[[#This Row],[rate]],Table2[[#This Row],[Check]])</f>
        <v>1</v>
      </c>
      <c r="R4739" s="46"/>
      <c r="S4739" s="46" t="str">
        <f>IF(Table2[[#This Row],[SRO]]="EOU",VLOOKUP(Table2[[#This Row],[BE]],[2]GD.List!$C$3:$N$5014,12,0),IF(Table2[[#This Row],[SRO]]="Local","Polyester Staple Fibre","SRO 492"))</f>
        <v>Textile Coal</v>
      </c>
    </row>
    <row r="4740" spans="1:19" x14ac:dyDescent="0.25">
      <c r="A4740" s="116" t="s">
        <v>2499</v>
      </c>
      <c r="B4740" s="116" t="s">
        <v>3350</v>
      </c>
      <c r="C4740" s="165">
        <v>12600</v>
      </c>
      <c r="D4740" s="117">
        <v>2701.12</v>
      </c>
      <c r="E4740" s="147" t="s">
        <v>3354</v>
      </c>
      <c r="F4740" s="116" t="s">
        <v>3358</v>
      </c>
      <c r="G4740" s="471">
        <v>44887</v>
      </c>
      <c r="H4740" s="82">
        <v>27525234.879999999</v>
      </c>
      <c r="I4740" s="197">
        <v>0.8</v>
      </c>
      <c r="J4740" s="15">
        <v>12119.2</v>
      </c>
      <c r="K4740" s="15">
        <v>15149</v>
      </c>
      <c r="L4740" s="15">
        <v>12039112.59</v>
      </c>
      <c r="M4740" s="66" t="str">
        <f>TEXT(Table2[[#This Row],[Gd.Dt]],"mmm-yy")</f>
        <v>Nov-22</v>
      </c>
      <c r="N4740" s="46" t="str">
        <f>MID(Table2[[#This Row],[BE]],6,2)</f>
        <v>IB</v>
      </c>
      <c r="O4740" s="46" t="str">
        <f>IF(Table2[[#This Row],[Type]]="IB","EOU",IF(Table2[[#This Row],[Type]]="MB","Local","492"))</f>
        <v>EOU</v>
      </c>
      <c r="P4740" s="46">
        <f>ROUND(Table2[[#This Row],[Cons]]/Table2[[#This Row],[Qty.]],5)</f>
        <v>0.8</v>
      </c>
      <c r="Q4740" s="46" t="b">
        <f>EXACT(Table2[[#This Row],[rate]],Table2[[#This Row],[Check]])</f>
        <v>1</v>
      </c>
      <c r="R4740" s="46"/>
      <c r="S4740" s="46" t="str">
        <f>IF(Table2[[#This Row],[SRO]]="EOU",VLOOKUP(Table2[[#This Row],[BE]],[2]GD.List!$C$3:$N$5014,12,0),IF(Table2[[#This Row],[SRO]]="Local","Polyester Staple Fibre","SRO 492"))</f>
        <v>Textile Coal</v>
      </c>
    </row>
    <row r="4741" spans="1:19" x14ac:dyDescent="0.25">
      <c r="A4741" s="120" t="s">
        <v>2499</v>
      </c>
      <c r="B4741" s="116" t="s">
        <v>3351</v>
      </c>
      <c r="C4741" s="165">
        <v>12230</v>
      </c>
      <c r="D4741" s="117">
        <v>2701.12</v>
      </c>
      <c r="E4741" s="147" t="s">
        <v>3355</v>
      </c>
      <c r="F4741" s="116" t="s">
        <v>3359</v>
      </c>
      <c r="G4741" s="471">
        <v>44887</v>
      </c>
      <c r="H4741" s="82">
        <v>32494308.52</v>
      </c>
      <c r="I4741" s="197">
        <v>0.8</v>
      </c>
      <c r="J4741" s="15">
        <v>13048.8</v>
      </c>
      <c r="K4741" s="15">
        <v>16311</v>
      </c>
      <c r="L4741" s="15">
        <v>23419321.460000001</v>
      </c>
      <c r="M4741" s="66" t="str">
        <f>TEXT(Table2[[#This Row],[Gd.Dt]],"mmm-yy")</f>
        <v>Nov-22</v>
      </c>
      <c r="N4741" s="46" t="str">
        <f>MID(Table2[[#This Row],[BE]],6,2)</f>
        <v>IB</v>
      </c>
      <c r="O4741" s="46" t="str">
        <f>IF(Table2[[#This Row],[Type]]="IB","EOU",IF(Table2[[#This Row],[Type]]="MB","Local","492"))</f>
        <v>EOU</v>
      </c>
      <c r="P4741" s="46">
        <f>ROUND(Table2[[#This Row],[Cons]]/Table2[[#This Row],[Qty.]],5)</f>
        <v>0.8</v>
      </c>
      <c r="Q4741" s="46" t="b">
        <f>EXACT(Table2[[#This Row],[rate]],Table2[[#This Row],[Check]])</f>
        <v>1</v>
      </c>
      <c r="R4741" s="46"/>
      <c r="S4741" s="46" t="str">
        <f>IF(Table2[[#This Row],[SRO]]="EOU",VLOOKUP(Table2[[#This Row],[BE]],[2]GD.List!$C$3:$N$5014,12,0),IF(Table2[[#This Row],[SRO]]="Local","Polyester Staple Fibre","SRO 492"))</f>
        <v>Textile Coal</v>
      </c>
    </row>
    <row r="4742" spans="1:19" x14ac:dyDescent="0.25">
      <c r="A4742" s="119" t="s">
        <v>3018</v>
      </c>
      <c r="B4742" s="116" t="s">
        <v>3346</v>
      </c>
      <c r="C4742" s="165">
        <v>10363</v>
      </c>
      <c r="D4742" s="117">
        <v>2847</v>
      </c>
      <c r="E4742" s="147" t="s">
        <v>3347</v>
      </c>
      <c r="F4742" s="116" t="s">
        <v>3356</v>
      </c>
      <c r="G4742" s="471">
        <v>44886</v>
      </c>
      <c r="H4742" s="82">
        <v>22332725.620000001</v>
      </c>
      <c r="I4742" s="197">
        <v>0.03</v>
      </c>
      <c r="J4742" s="15">
        <v>284.61</v>
      </c>
      <c r="K4742" s="15">
        <v>9487</v>
      </c>
      <c r="L4742" s="15">
        <v>398177.12</v>
      </c>
      <c r="M4742" s="66" t="str">
        <f>TEXT(Table2[[#This Row],[Gd.Dt]],"mmm-yy")</f>
        <v>Nov-22</v>
      </c>
      <c r="N4742" s="46" t="str">
        <f>MID(Table2[[#This Row],[BE]],6,2)</f>
        <v>IB</v>
      </c>
      <c r="O4742" s="46" t="str">
        <f>IF(Table2[[#This Row],[Type]]="IB","EOU",IF(Table2[[#This Row],[Type]]="MB","Local","492"))</f>
        <v>EOU</v>
      </c>
      <c r="P4742" s="46">
        <f>ROUND(Table2[[#This Row],[Cons]]/Table2[[#This Row],[Qty.]],5)</f>
        <v>0.03</v>
      </c>
      <c r="Q4742" s="46" t="b">
        <f>EXACT(Table2[[#This Row],[rate]],Table2[[#This Row],[Check]])</f>
        <v>1</v>
      </c>
      <c r="R4742" s="46"/>
      <c r="S4742" s="46" t="str">
        <f>IF(Table2[[#This Row],[SRO]]="EOU",VLOOKUP(Table2[[#This Row],[BE]],[2]GD.List!$C$3:$N$5014,12,0),IF(Table2[[#This Row],[SRO]]="Local","Polyester Staple Fibre","SRO 492"))</f>
        <v>Textile Chemical</v>
      </c>
    </row>
    <row r="4743" spans="1:19" x14ac:dyDescent="0.25">
      <c r="A4743" s="119" t="s">
        <v>3018</v>
      </c>
      <c r="B4743" s="116" t="s">
        <v>3349</v>
      </c>
      <c r="C4743" s="165">
        <v>20060</v>
      </c>
      <c r="D4743" s="117">
        <v>2847</v>
      </c>
      <c r="E4743" s="147" t="s">
        <v>3352</v>
      </c>
      <c r="F4743" s="116" t="s">
        <v>3357</v>
      </c>
      <c r="G4743" s="471">
        <v>44887</v>
      </c>
      <c r="H4743" s="82">
        <v>21277398.289999999</v>
      </c>
      <c r="I4743" s="197">
        <v>0.03</v>
      </c>
      <c r="J4743" s="15">
        <v>278.67</v>
      </c>
      <c r="K4743" s="15">
        <v>9289</v>
      </c>
      <c r="L4743" s="15">
        <v>262360.05</v>
      </c>
      <c r="M4743" s="66" t="str">
        <f>TEXT(Table2[[#This Row],[Gd.Dt]],"mmm-yy")</f>
        <v>Nov-22</v>
      </c>
      <c r="N4743" s="46" t="str">
        <f>MID(Table2[[#This Row],[BE]],6,2)</f>
        <v>IB</v>
      </c>
      <c r="O4743" s="46" t="str">
        <f>IF(Table2[[#This Row],[Type]]="IB","EOU",IF(Table2[[#This Row],[Type]]="MB","Local","492"))</f>
        <v>EOU</v>
      </c>
      <c r="P4743" s="46">
        <f>ROUND(Table2[[#This Row],[Cons]]/Table2[[#This Row],[Qty.]],5)</f>
        <v>0.03</v>
      </c>
      <c r="Q4743" s="46" t="b">
        <f>EXACT(Table2[[#This Row],[rate]],Table2[[#This Row],[Check]])</f>
        <v>1</v>
      </c>
      <c r="R4743" s="46"/>
      <c r="S4743" s="46" t="str">
        <f>IF(Table2[[#This Row],[SRO]]="EOU",VLOOKUP(Table2[[#This Row],[BE]],[2]GD.List!$C$3:$N$5014,12,0),IF(Table2[[#This Row],[SRO]]="Local","Polyester Staple Fibre","SRO 492"))</f>
        <v>Textile Chemical</v>
      </c>
    </row>
    <row r="4744" spans="1:19" x14ac:dyDescent="0.25">
      <c r="A4744" s="119" t="s">
        <v>3018</v>
      </c>
      <c r="B4744" s="116" t="s">
        <v>3350</v>
      </c>
      <c r="C4744" s="165">
        <v>12600</v>
      </c>
      <c r="D4744" s="117">
        <v>2847</v>
      </c>
      <c r="E4744" s="147" t="s">
        <v>3354</v>
      </c>
      <c r="F4744" s="116" t="s">
        <v>3358</v>
      </c>
      <c r="G4744" s="471">
        <v>44887</v>
      </c>
      <c r="H4744" s="82">
        <v>27525234.879999999</v>
      </c>
      <c r="I4744" s="197">
        <v>0.03</v>
      </c>
      <c r="J4744" s="15">
        <v>454.47</v>
      </c>
      <c r="K4744" s="15">
        <v>15149</v>
      </c>
      <c r="L4744" s="15">
        <v>451466.73000000004</v>
      </c>
      <c r="M4744" s="66" t="str">
        <f>TEXT(Table2[[#This Row],[Gd.Dt]],"mmm-yy")</f>
        <v>Nov-22</v>
      </c>
      <c r="N4744" s="46" t="str">
        <f>MID(Table2[[#This Row],[BE]],6,2)</f>
        <v>IB</v>
      </c>
      <c r="O4744" s="46" t="str">
        <f>IF(Table2[[#This Row],[Type]]="IB","EOU",IF(Table2[[#This Row],[Type]]="MB","Local","492"))</f>
        <v>EOU</v>
      </c>
      <c r="P4744" s="46">
        <f>ROUND(Table2[[#This Row],[Cons]]/Table2[[#This Row],[Qty.]],5)</f>
        <v>0.03</v>
      </c>
      <c r="Q4744" s="46" t="b">
        <f>EXACT(Table2[[#This Row],[rate]],Table2[[#This Row],[Check]])</f>
        <v>1</v>
      </c>
      <c r="R4744" s="46"/>
      <c r="S4744" s="46" t="str">
        <f>IF(Table2[[#This Row],[SRO]]="EOU",VLOOKUP(Table2[[#This Row],[BE]],[2]GD.List!$C$3:$N$5014,12,0),IF(Table2[[#This Row],[SRO]]="Local","Polyester Staple Fibre","SRO 492"))</f>
        <v>Textile Chemical</v>
      </c>
    </row>
    <row r="4745" spans="1:19" x14ac:dyDescent="0.25">
      <c r="A4745" s="120" t="s">
        <v>3018</v>
      </c>
      <c r="B4745" s="116" t="s">
        <v>3351</v>
      </c>
      <c r="C4745" s="165">
        <v>12230</v>
      </c>
      <c r="D4745" s="117">
        <v>2847</v>
      </c>
      <c r="E4745" s="147" t="s">
        <v>3355</v>
      </c>
      <c r="F4745" s="116" t="s">
        <v>3359</v>
      </c>
      <c r="G4745" s="471">
        <v>44887</v>
      </c>
      <c r="H4745" s="82">
        <v>32494308.52</v>
      </c>
      <c r="I4745" s="197">
        <v>0.03</v>
      </c>
      <c r="J4745" s="15">
        <v>489.33</v>
      </c>
      <c r="K4745" s="15">
        <v>16311</v>
      </c>
      <c r="L4745" s="15">
        <v>878224.55</v>
      </c>
      <c r="M4745" s="66" t="str">
        <f>TEXT(Table2[[#This Row],[Gd.Dt]],"mmm-yy")</f>
        <v>Nov-22</v>
      </c>
      <c r="N4745" s="46" t="str">
        <f>MID(Table2[[#This Row],[BE]],6,2)</f>
        <v>IB</v>
      </c>
      <c r="O4745" s="46" t="str">
        <f>IF(Table2[[#This Row],[Type]]="IB","EOU",IF(Table2[[#This Row],[Type]]="MB","Local","492"))</f>
        <v>EOU</v>
      </c>
      <c r="P4745" s="46">
        <f>ROUND(Table2[[#This Row],[Cons]]/Table2[[#This Row],[Qty.]],5)</f>
        <v>0.03</v>
      </c>
      <c r="Q4745" s="46" t="b">
        <f>EXACT(Table2[[#This Row],[rate]],Table2[[#This Row],[Check]])</f>
        <v>1</v>
      </c>
      <c r="R4745" s="46"/>
      <c r="S4745" s="46" t="str">
        <f>IF(Table2[[#This Row],[SRO]]="EOU",VLOOKUP(Table2[[#This Row],[BE]],[2]GD.List!$C$3:$N$5014,12,0),IF(Table2[[#This Row],[SRO]]="Local","Polyester Staple Fibre","SRO 492"))</f>
        <v>Textile Chemical</v>
      </c>
    </row>
    <row r="4746" spans="1:19" x14ac:dyDescent="0.25">
      <c r="A4746" s="119" t="s">
        <v>3058</v>
      </c>
      <c r="B4746" s="116" t="s">
        <v>3346</v>
      </c>
      <c r="C4746" s="165">
        <v>10363</v>
      </c>
      <c r="D4746" s="117">
        <v>2915.11</v>
      </c>
      <c r="E4746" s="147" t="s">
        <v>3347</v>
      </c>
      <c r="F4746" s="116" t="s">
        <v>3356</v>
      </c>
      <c r="G4746" s="471">
        <v>44886</v>
      </c>
      <c r="H4746" s="82">
        <v>22332725.620000001</v>
      </c>
      <c r="I4746" s="197">
        <v>0.04</v>
      </c>
      <c r="J4746" s="15">
        <v>379.48</v>
      </c>
      <c r="K4746" s="15">
        <v>9487</v>
      </c>
      <c r="L4746" s="15">
        <v>530902.82999999996</v>
      </c>
      <c r="M4746" s="66" t="str">
        <f>TEXT(Table2[[#This Row],[Gd.Dt]],"mmm-yy")</f>
        <v>Nov-22</v>
      </c>
      <c r="N4746" s="46" t="str">
        <f>MID(Table2[[#This Row],[BE]],6,2)</f>
        <v>IB</v>
      </c>
      <c r="O4746" s="46" t="str">
        <f>IF(Table2[[#This Row],[Type]]="IB","EOU",IF(Table2[[#This Row],[Type]]="MB","Local","492"))</f>
        <v>EOU</v>
      </c>
      <c r="P4746" s="46">
        <f>ROUND(Table2[[#This Row],[Cons]]/Table2[[#This Row],[Qty.]],5)</f>
        <v>0.04</v>
      </c>
      <c r="Q4746" s="46" t="b">
        <f>EXACT(Table2[[#This Row],[rate]],Table2[[#This Row],[Check]])</f>
        <v>1</v>
      </c>
      <c r="R4746" s="46"/>
      <c r="S4746" s="46" t="str">
        <f>IF(Table2[[#This Row],[SRO]]="EOU",VLOOKUP(Table2[[#This Row],[BE]],[2]GD.List!$C$3:$N$5014,12,0),IF(Table2[[#This Row],[SRO]]="Local","Polyester Staple Fibre","SRO 492"))</f>
        <v>Textile Chemical</v>
      </c>
    </row>
    <row r="4747" spans="1:19" x14ac:dyDescent="0.25">
      <c r="A4747" s="119" t="s">
        <v>3058</v>
      </c>
      <c r="B4747" s="116" t="s">
        <v>3349</v>
      </c>
      <c r="C4747" s="165">
        <v>20060</v>
      </c>
      <c r="D4747" s="117">
        <v>2915.11</v>
      </c>
      <c r="E4747" s="147" t="s">
        <v>3352</v>
      </c>
      <c r="F4747" s="116" t="s">
        <v>3357</v>
      </c>
      <c r="G4747" s="471">
        <v>44887</v>
      </c>
      <c r="H4747" s="82">
        <v>21277398.289999999</v>
      </c>
      <c r="I4747" s="197">
        <v>0.04</v>
      </c>
      <c r="J4747" s="15">
        <v>371.56</v>
      </c>
      <c r="K4747" s="15">
        <v>9289</v>
      </c>
      <c r="L4747" s="15">
        <v>349813.39999999997</v>
      </c>
      <c r="M4747" s="66" t="str">
        <f>TEXT(Table2[[#This Row],[Gd.Dt]],"mmm-yy")</f>
        <v>Nov-22</v>
      </c>
      <c r="N4747" s="46" t="str">
        <f>MID(Table2[[#This Row],[BE]],6,2)</f>
        <v>IB</v>
      </c>
      <c r="O4747" s="46" t="str">
        <f>IF(Table2[[#This Row],[Type]]="IB","EOU",IF(Table2[[#This Row],[Type]]="MB","Local","492"))</f>
        <v>EOU</v>
      </c>
      <c r="P4747" s="46">
        <f>ROUND(Table2[[#This Row],[Cons]]/Table2[[#This Row],[Qty.]],5)</f>
        <v>0.04</v>
      </c>
      <c r="Q4747" s="46" t="b">
        <f>EXACT(Table2[[#This Row],[rate]],Table2[[#This Row],[Check]])</f>
        <v>1</v>
      </c>
      <c r="R4747" s="46"/>
      <c r="S4747" s="46" t="str">
        <f>IF(Table2[[#This Row],[SRO]]="EOU",VLOOKUP(Table2[[#This Row],[BE]],[2]GD.List!$C$3:$N$5014,12,0),IF(Table2[[#This Row],[SRO]]="Local","Polyester Staple Fibre","SRO 492"))</f>
        <v>Textile Chemical</v>
      </c>
    </row>
    <row r="4748" spans="1:19" x14ac:dyDescent="0.25">
      <c r="A4748" s="119" t="s">
        <v>3058</v>
      </c>
      <c r="B4748" s="116" t="s">
        <v>3350</v>
      </c>
      <c r="C4748" s="165">
        <v>12600</v>
      </c>
      <c r="D4748" s="117">
        <v>2915.11</v>
      </c>
      <c r="E4748" s="147" t="s">
        <v>3354</v>
      </c>
      <c r="F4748" s="116" t="s">
        <v>3358</v>
      </c>
      <c r="G4748" s="471">
        <v>44887</v>
      </c>
      <c r="H4748" s="82">
        <v>27525234.879999999</v>
      </c>
      <c r="I4748" s="197">
        <v>0.04</v>
      </c>
      <c r="J4748" s="15">
        <v>605.96</v>
      </c>
      <c r="K4748" s="15">
        <v>15149</v>
      </c>
      <c r="L4748" s="15">
        <v>601955.63</v>
      </c>
      <c r="M4748" s="66" t="str">
        <f>TEXT(Table2[[#This Row],[Gd.Dt]],"mmm-yy")</f>
        <v>Nov-22</v>
      </c>
      <c r="N4748" s="46" t="str">
        <f>MID(Table2[[#This Row],[BE]],6,2)</f>
        <v>IB</v>
      </c>
      <c r="O4748" s="46" t="str">
        <f>IF(Table2[[#This Row],[Type]]="IB","EOU",IF(Table2[[#This Row],[Type]]="MB","Local","492"))</f>
        <v>EOU</v>
      </c>
      <c r="P4748" s="46">
        <f>ROUND(Table2[[#This Row],[Cons]]/Table2[[#This Row],[Qty.]],5)</f>
        <v>0.04</v>
      </c>
      <c r="Q4748" s="46" t="b">
        <f>EXACT(Table2[[#This Row],[rate]],Table2[[#This Row],[Check]])</f>
        <v>1</v>
      </c>
      <c r="R4748" s="46"/>
      <c r="S4748" s="46" t="str">
        <f>IF(Table2[[#This Row],[SRO]]="EOU",VLOOKUP(Table2[[#This Row],[BE]],[2]GD.List!$C$3:$N$5014,12,0),IF(Table2[[#This Row],[SRO]]="Local","Polyester Staple Fibre","SRO 492"))</f>
        <v>Textile Chemical</v>
      </c>
    </row>
    <row r="4749" spans="1:19" x14ac:dyDescent="0.25">
      <c r="A4749" s="120" t="s">
        <v>3058</v>
      </c>
      <c r="B4749" s="116" t="s">
        <v>3351</v>
      </c>
      <c r="C4749" s="165">
        <v>12230</v>
      </c>
      <c r="D4749" s="117">
        <v>2915.11</v>
      </c>
      <c r="E4749" s="147" t="s">
        <v>3355</v>
      </c>
      <c r="F4749" s="116" t="s">
        <v>3359</v>
      </c>
      <c r="G4749" s="471">
        <v>44887</v>
      </c>
      <c r="H4749" s="82">
        <v>32494308.52</v>
      </c>
      <c r="I4749" s="197">
        <v>0.04</v>
      </c>
      <c r="J4749" s="15">
        <v>652.44000000000005</v>
      </c>
      <c r="K4749" s="15">
        <v>16311</v>
      </c>
      <c r="L4749" s="15">
        <v>1170966.07</v>
      </c>
      <c r="M4749" s="66" t="str">
        <f>TEXT(Table2[[#This Row],[Gd.Dt]],"mmm-yy")</f>
        <v>Nov-22</v>
      </c>
      <c r="N4749" s="46" t="str">
        <f>MID(Table2[[#This Row],[BE]],6,2)</f>
        <v>IB</v>
      </c>
      <c r="O4749" s="46" t="str">
        <f>IF(Table2[[#This Row],[Type]]="IB","EOU",IF(Table2[[#This Row],[Type]]="MB","Local","492"))</f>
        <v>EOU</v>
      </c>
      <c r="P4749" s="46">
        <f>ROUND(Table2[[#This Row],[Cons]]/Table2[[#This Row],[Qty.]],5)</f>
        <v>0.04</v>
      </c>
      <c r="Q4749" s="46" t="b">
        <f>EXACT(Table2[[#This Row],[rate]],Table2[[#This Row],[Check]])</f>
        <v>1</v>
      </c>
      <c r="R4749" s="46"/>
      <c r="S4749" s="46" t="str">
        <f>IF(Table2[[#This Row],[SRO]]="EOU",VLOOKUP(Table2[[#This Row],[BE]],[2]GD.List!$C$3:$N$5014,12,0),IF(Table2[[#This Row],[SRO]]="Local","Polyester Staple Fibre","SRO 492"))</f>
        <v>Textile Chemical</v>
      </c>
    </row>
    <row r="4750" spans="1:19" x14ac:dyDescent="0.25">
      <c r="A4750" s="120" t="s">
        <v>3084</v>
      </c>
      <c r="B4750" s="116" t="s">
        <v>3346</v>
      </c>
      <c r="C4750" s="165">
        <v>10363</v>
      </c>
      <c r="D4750" s="117">
        <v>2832.1089999999999</v>
      </c>
      <c r="E4750" s="147" t="s">
        <v>3347</v>
      </c>
      <c r="F4750" s="116" t="s">
        <v>3356</v>
      </c>
      <c r="G4750" s="471">
        <v>44886</v>
      </c>
      <c r="H4750" s="82">
        <v>22332725.620000001</v>
      </c>
      <c r="I4750" s="197">
        <v>0.04</v>
      </c>
      <c r="J4750" s="15">
        <v>379.48</v>
      </c>
      <c r="K4750" s="15">
        <v>9487</v>
      </c>
      <c r="L4750" s="15">
        <v>530902.82999999996</v>
      </c>
      <c r="M4750" s="66" t="str">
        <f>TEXT(Table2[[#This Row],[Gd.Dt]],"mmm-yy")</f>
        <v>Nov-22</v>
      </c>
      <c r="N4750" s="46" t="str">
        <f>MID(Table2[[#This Row],[BE]],6,2)</f>
        <v>IB</v>
      </c>
      <c r="O4750" s="46" t="str">
        <f>IF(Table2[[#This Row],[Type]]="IB","EOU",IF(Table2[[#This Row],[Type]]="MB","Local","492"))</f>
        <v>EOU</v>
      </c>
      <c r="P4750" s="46">
        <f>ROUND(Table2[[#This Row],[Cons]]/Table2[[#This Row],[Qty.]],5)</f>
        <v>0.04</v>
      </c>
      <c r="Q4750" s="46" t="b">
        <f>EXACT(Table2[[#This Row],[rate]],Table2[[#This Row],[Check]])</f>
        <v>1</v>
      </c>
      <c r="R4750" s="46"/>
      <c r="S4750" s="46" t="str">
        <f>IF(Table2[[#This Row],[SRO]]="EOU",VLOOKUP(Table2[[#This Row],[BE]],[2]GD.List!$C$3:$N$5014,12,0),IF(Table2[[#This Row],[SRO]]="Local","Polyester Staple Fibre","SRO 492"))</f>
        <v>Textile Chemical</v>
      </c>
    </row>
    <row r="4751" spans="1:19" x14ac:dyDescent="0.25">
      <c r="A4751" s="119" t="s">
        <v>3231</v>
      </c>
      <c r="B4751" s="116" t="s">
        <v>3346</v>
      </c>
      <c r="C4751" s="165">
        <v>10363</v>
      </c>
      <c r="D4751" s="117">
        <v>3906.9090000000001</v>
      </c>
      <c r="E4751" s="147" t="s">
        <v>3347</v>
      </c>
      <c r="F4751" s="116" t="s">
        <v>3356</v>
      </c>
      <c r="G4751" s="471">
        <v>44886</v>
      </c>
      <c r="H4751" s="82">
        <v>22332725.620000001</v>
      </c>
      <c r="I4751" s="197">
        <v>0.04</v>
      </c>
      <c r="J4751" s="15">
        <v>46.84</v>
      </c>
      <c r="K4751" s="15">
        <v>1171</v>
      </c>
      <c r="L4751" s="15">
        <v>75656.34</v>
      </c>
      <c r="M4751" s="66" t="str">
        <f>TEXT(Table2[[#This Row],[Gd.Dt]],"mmm-yy")</f>
        <v>Nov-22</v>
      </c>
      <c r="N4751" s="46" t="str">
        <f>MID(Table2[[#This Row],[BE]],6,2)</f>
        <v>IB</v>
      </c>
      <c r="O4751" s="46" t="str">
        <f>IF(Table2[[#This Row],[Type]]="IB","EOU",IF(Table2[[#This Row],[Type]]="MB","Local","492"))</f>
        <v>EOU</v>
      </c>
      <c r="P4751" s="46">
        <f>ROUND(Table2[[#This Row],[Cons]]/Table2[[#This Row],[Qty.]],5)</f>
        <v>0.04</v>
      </c>
      <c r="Q4751" s="46" t="b">
        <f>EXACT(Table2[[#This Row],[rate]],Table2[[#This Row],[Check]])</f>
        <v>1</v>
      </c>
      <c r="R4751" s="46"/>
      <c r="S4751" s="46" t="str">
        <f>IF(Table2[[#This Row],[SRO]]="EOU",VLOOKUP(Table2[[#This Row],[BE]],[2]GD.List!$C$3:$N$5014,12,0),IF(Table2[[#This Row],[SRO]]="Local","Polyester Staple Fibre","SRO 492"))</f>
        <v>Textile Chemical</v>
      </c>
    </row>
    <row r="4752" spans="1:19" x14ac:dyDescent="0.25">
      <c r="A4752" s="119" t="s">
        <v>3231</v>
      </c>
      <c r="B4752" s="116" t="s">
        <v>3349</v>
      </c>
      <c r="C4752" s="165">
        <v>20060</v>
      </c>
      <c r="D4752" s="117">
        <v>3906.9090000000001</v>
      </c>
      <c r="E4752" s="147" t="s">
        <v>3352</v>
      </c>
      <c r="F4752" s="116" t="s">
        <v>3357</v>
      </c>
      <c r="G4752" s="471">
        <v>44887</v>
      </c>
      <c r="H4752" s="82">
        <v>21277398.289999999</v>
      </c>
      <c r="I4752" s="197">
        <v>0.04</v>
      </c>
      <c r="J4752" s="15">
        <v>332.2</v>
      </c>
      <c r="K4752" s="15">
        <v>8305</v>
      </c>
      <c r="L4752" s="15">
        <v>309676.28999999998</v>
      </c>
      <c r="M4752" s="66" t="str">
        <f>TEXT(Table2[[#This Row],[Gd.Dt]],"mmm-yy")</f>
        <v>Nov-22</v>
      </c>
      <c r="N4752" s="46" t="str">
        <f>MID(Table2[[#This Row],[BE]],6,2)</f>
        <v>IB</v>
      </c>
      <c r="O4752" s="46" t="str">
        <f>IF(Table2[[#This Row],[Type]]="IB","EOU",IF(Table2[[#This Row],[Type]]="MB","Local","492"))</f>
        <v>EOU</v>
      </c>
      <c r="P4752" s="46">
        <f>ROUND(Table2[[#This Row],[Cons]]/Table2[[#This Row],[Qty.]],5)</f>
        <v>0.04</v>
      </c>
      <c r="Q4752" s="46" t="b">
        <f>EXACT(Table2[[#This Row],[rate]],Table2[[#This Row],[Check]])</f>
        <v>1</v>
      </c>
      <c r="R4752" s="46"/>
      <c r="S4752" s="46" t="str">
        <f>IF(Table2[[#This Row],[SRO]]="EOU",VLOOKUP(Table2[[#This Row],[BE]],[2]GD.List!$C$3:$N$5014,12,0),IF(Table2[[#This Row],[SRO]]="Local","Polyester Staple Fibre","SRO 492"))</f>
        <v>Textile Chemical</v>
      </c>
    </row>
    <row r="4753" spans="1:19" x14ac:dyDescent="0.25">
      <c r="A4753" s="119" t="s">
        <v>3231</v>
      </c>
      <c r="B4753" s="116" t="s">
        <v>3350</v>
      </c>
      <c r="C4753" s="165">
        <v>12600</v>
      </c>
      <c r="D4753" s="117">
        <v>3906.9090000000001</v>
      </c>
      <c r="E4753" s="147" t="s">
        <v>3354</v>
      </c>
      <c r="F4753" s="116" t="s">
        <v>3358</v>
      </c>
      <c r="G4753" s="471">
        <v>44887</v>
      </c>
      <c r="H4753" s="82">
        <v>27525234.879999999</v>
      </c>
      <c r="I4753" s="197">
        <v>0.04</v>
      </c>
      <c r="J4753" s="15">
        <v>605.96</v>
      </c>
      <c r="K4753" s="15">
        <v>15149</v>
      </c>
      <c r="L4753" s="15">
        <v>601955.63</v>
      </c>
      <c r="M4753" s="66" t="str">
        <f>TEXT(Table2[[#This Row],[Gd.Dt]],"mmm-yy")</f>
        <v>Nov-22</v>
      </c>
      <c r="N4753" s="46" t="str">
        <f>MID(Table2[[#This Row],[BE]],6,2)</f>
        <v>IB</v>
      </c>
      <c r="O4753" s="46" t="str">
        <f>IF(Table2[[#This Row],[Type]]="IB","EOU",IF(Table2[[#This Row],[Type]]="MB","Local","492"))</f>
        <v>EOU</v>
      </c>
      <c r="P4753" s="46">
        <f>ROUND(Table2[[#This Row],[Cons]]/Table2[[#This Row],[Qty.]],5)</f>
        <v>0.04</v>
      </c>
      <c r="Q4753" s="46" t="b">
        <f>EXACT(Table2[[#This Row],[rate]],Table2[[#This Row],[Check]])</f>
        <v>1</v>
      </c>
      <c r="R4753" s="46"/>
      <c r="S4753" s="46" t="str">
        <f>IF(Table2[[#This Row],[SRO]]="EOU",VLOOKUP(Table2[[#This Row],[BE]],[2]GD.List!$C$3:$N$5014,12,0),IF(Table2[[#This Row],[SRO]]="Local","Polyester Staple Fibre","SRO 492"))</f>
        <v>Textile Chemical</v>
      </c>
    </row>
    <row r="4754" spans="1:19" x14ac:dyDescent="0.25">
      <c r="A4754" s="120" t="s">
        <v>3231</v>
      </c>
      <c r="B4754" s="116" t="s">
        <v>3351</v>
      </c>
      <c r="C4754" s="165">
        <v>12230</v>
      </c>
      <c r="D4754" s="117">
        <v>3906.9090000000001</v>
      </c>
      <c r="E4754" s="147" t="s">
        <v>3355</v>
      </c>
      <c r="F4754" s="116" t="s">
        <v>3359</v>
      </c>
      <c r="G4754" s="471">
        <v>44887</v>
      </c>
      <c r="H4754" s="82">
        <v>32494308.52</v>
      </c>
      <c r="I4754" s="197">
        <v>0.04</v>
      </c>
      <c r="J4754" s="15">
        <v>652.44000000000005</v>
      </c>
      <c r="K4754" s="15">
        <v>16311</v>
      </c>
      <c r="L4754" s="15">
        <v>1170966.07</v>
      </c>
      <c r="M4754" s="66" t="str">
        <f>TEXT(Table2[[#This Row],[Gd.Dt]],"mmm-yy")</f>
        <v>Nov-22</v>
      </c>
      <c r="N4754" s="46" t="str">
        <f>MID(Table2[[#This Row],[BE]],6,2)</f>
        <v>IB</v>
      </c>
      <c r="O4754" s="46" t="str">
        <f>IF(Table2[[#This Row],[Type]]="IB","EOU",IF(Table2[[#This Row],[Type]]="MB","Local","492"))</f>
        <v>EOU</v>
      </c>
      <c r="P4754" s="46">
        <f>ROUND(Table2[[#This Row],[Cons]]/Table2[[#This Row],[Qty.]],5)</f>
        <v>0.04</v>
      </c>
      <c r="Q4754" s="46" t="b">
        <f>EXACT(Table2[[#This Row],[rate]],Table2[[#This Row],[Check]])</f>
        <v>1</v>
      </c>
      <c r="R4754" s="46"/>
      <c r="S4754" s="46" t="str">
        <f>IF(Table2[[#This Row],[SRO]]="EOU",VLOOKUP(Table2[[#This Row],[BE]],[2]GD.List!$C$3:$N$5014,12,0),IF(Table2[[#This Row],[SRO]]="Local","Polyester Staple Fibre","SRO 492"))</f>
        <v>Textile Chemical</v>
      </c>
    </row>
    <row r="4755" spans="1:19" x14ac:dyDescent="0.25">
      <c r="A4755" s="119" t="s">
        <v>3232</v>
      </c>
      <c r="B4755" s="116" t="s">
        <v>3346</v>
      </c>
      <c r="C4755" s="165">
        <v>10363</v>
      </c>
      <c r="D4755" s="117">
        <v>3809.9189999999999</v>
      </c>
      <c r="E4755" s="147" t="s">
        <v>3347</v>
      </c>
      <c r="F4755" s="116" t="s">
        <v>3356</v>
      </c>
      <c r="G4755" s="471">
        <v>44886</v>
      </c>
      <c r="H4755" s="82">
        <v>22332725.620000001</v>
      </c>
      <c r="I4755" s="197">
        <v>0.04</v>
      </c>
      <c r="J4755" s="15">
        <v>46.84</v>
      </c>
      <c r="K4755" s="15">
        <v>1171</v>
      </c>
      <c r="L4755" s="15">
        <v>75656.34</v>
      </c>
      <c r="M4755" s="66" t="str">
        <f>TEXT(Table2[[#This Row],[Gd.Dt]],"mmm-yy")</f>
        <v>Nov-22</v>
      </c>
      <c r="N4755" s="46" t="str">
        <f>MID(Table2[[#This Row],[BE]],6,2)</f>
        <v>IB</v>
      </c>
      <c r="O4755" s="46" t="str">
        <f>IF(Table2[[#This Row],[Type]]="IB","EOU",IF(Table2[[#This Row],[Type]]="MB","Local","492"))</f>
        <v>EOU</v>
      </c>
      <c r="P4755" s="46">
        <f>ROUND(Table2[[#This Row],[Cons]]/Table2[[#This Row],[Qty.]],5)</f>
        <v>0.04</v>
      </c>
      <c r="Q4755" s="46" t="b">
        <f>EXACT(Table2[[#This Row],[rate]],Table2[[#This Row],[Check]])</f>
        <v>1</v>
      </c>
      <c r="R4755" s="46"/>
      <c r="S4755" s="46" t="str">
        <f>IF(Table2[[#This Row],[SRO]]="EOU",VLOOKUP(Table2[[#This Row],[BE]],[2]GD.List!$C$3:$N$5014,12,0),IF(Table2[[#This Row],[SRO]]="Local","Polyester Staple Fibre","SRO 492"))</f>
        <v>Textile Chemical</v>
      </c>
    </row>
    <row r="4756" spans="1:19" x14ac:dyDescent="0.25">
      <c r="A4756" s="119" t="s">
        <v>3232</v>
      </c>
      <c r="B4756" s="116" t="s">
        <v>3349</v>
      </c>
      <c r="C4756" s="165">
        <v>20060</v>
      </c>
      <c r="D4756" s="117">
        <v>3809.9189999999999</v>
      </c>
      <c r="E4756" s="147" t="s">
        <v>3352</v>
      </c>
      <c r="F4756" s="116" t="s">
        <v>3357</v>
      </c>
      <c r="G4756" s="471">
        <v>44887</v>
      </c>
      <c r="H4756" s="82">
        <v>21277398.289999999</v>
      </c>
      <c r="I4756" s="197">
        <v>0.04</v>
      </c>
      <c r="J4756" s="15">
        <v>332.2</v>
      </c>
      <c r="K4756" s="15">
        <v>8305</v>
      </c>
      <c r="L4756" s="15">
        <v>309676.28999999998</v>
      </c>
      <c r="M4756" s="66" t="str">
        <f>TEXT(Table2[[#This Row],[Gd.Dt]],"mmm-yy")</f>
        <v>Nov-22</v>
      </c>
      <c r="N4756" s="46" t="str">
        <f>MID(Table2[[#This Row],[BE]],6,2)</f>
        <v>IB</v>
      </c>
      <c r="O4756" s="46" t="str">
        <f>IF(Table2[[#This Row],[Type]]="IB","EOU",IF(Table2[[#This Row],[Type]]="MB","Local","492"))</f>
        <v>EOU</v>
      </c>
      <c r="P4756" s="46">
        <f>ROUND(Table2[[#This Row],[Cons]]/Table2[[#This Row],[Qty.]],5)</f>
        <v>0.04</v>
      </c>
      <c r="Q4756" s="46" t="b">
        <f>EXACT(Table2[[#This Row],[rate]],Table2[[#This Row],[Check]])</f>
        <v>1</v>
      </c>
      <c r="R4756" s="46"/>
      <c r="S4756" s="46" t="str">
        <f>IF(Table2[[#This Row],[SRO]]="EOU",VLOOKUP(Table2[[#This Row],[BE]],[2]GD.List!$C$3:$N$5014,12,0),IF(Table2[[#This Row],[SRO]]="Local","Polyester Staple Fibre","SRO 492"))</f>
        <v>Textile Chemical</v>
      </c>
    </row>
    <row r="4757" spans="1:19" x14ac:dyDescent="0.25">
      <c r="A4757" s="119" t="s">
        <v>3232</v>
      </c>
      <c r="B4757" s="116" t="s">
        <v>3350</v>
      </c>
      <c r="C4757" s="165">
        <v>12600</v>
      </c>
      <c r="D4757" s="117">
        <v>3809.9189999999999</v>
      </c>
      <c r="E4757" s="147" t="s">
        <v>3354</v>
      </c>
      <c r="F4757" s="116" t="s">
        <v>3358</v>
      </c>
      <c r="G4757" s="471">
        <v>44887</v>
      </c>
      <c r="H4757" s="82">
        <v>27525234.879999999</v>
      </c>
      <c r="I4757" s="197">
        <v>0.04</v>
      </c>
      <c r="J4757" s="15">
        <v>605.96</v>
      </c>
      <c r="K4757" s="15">
        <v>15149</v>
      </c>
      <c r="L4757" s="15">
        <v>601955.63</v>
      </c>
      <c r="M4757" s="66" t="str">
        <f>TEXT(Table2[[#This Row],[Gd.Dt]],"mmm-yy")</f>
        <v>Nov-22</v>
      </c>
      <c r="N4757" s="46" t="str">
        <f>MID(Table2[[#This Row],[BE]],6,2)</f>
        <v>IB</v>
      </c>
      <c r="O4757" s="46" t="str">
        <f>IF(Table2[[#This Row],[Type]]="IB","EOU",IF(Table2[[#This Row],[Type]]="MB","Local","492"))</f>
        <v>EOU</v>
      </c>
      <c r="P4757" s="46">
        <f>ROUND(Table2[[#This Row],[Cons]]/Table2[[#This Row],[Qty.]],5)</f>
        <v>0.04</v>
      </c>
      <c r="Q4757" s="46" t="b">
        <f>EXACT(Table2[[#This Row],[rate]],Table2[[#This Row],[Check]])</f>
        <v>1</v>
      </c>
      <c r="R4757" s="46"/>
      <c r="S4757" s="46" t="str">
        <f>IF(Table2[[#This Row],[SRO]]="EOU",VLOOKUP(Table2[[#This Row],[BE]],[2]GD.List!$C$3:$N$5014,12,0),IF(Table2[[#This Row],[SRO]]="Local","Polyester Staple Fibre","SRO 492"))</f>
        <v>Textile Chemical</v>
      </c>
    </row>
    <row r="4758" spans="1:19" x14ac:dyDescent="0.25">
      <c r="A4758" s="120" t="s">
        <v>3232</v>
      </c>
      <c r="B4758" s="116" t="s">
        <v>3351</v>
      </c>
      <c r="C4758" s="165">
        <v>12230</v>
      </c>
      <c r="D4758" s="117">
        <v>3809.9189999999999</v>
      </c>
      <c r="E4758" s="147" t="s">
        <v>3355</v>
      </c>
      <c r="F4758" s="116" t="s">
        <v>3359</v>
      </c>
      <c r="G4758" s="471">
        <v>44887</v>
      </c>
      <c r="H4758" s="82">
        <v>32494308.52</v>
      </c>
      <c r="I4758" s="197">
        <v>0.04</v>
      </c>
      <c r="J4758" s="15">
        <v>652.44000000000005</v>
      </c>
      <c r="K4758" s="15">
        <v>16311</v>
      </c>
      <c r="L4758" s="15">
        <v>1170966.07</v>
      </c>
      <c r="M4758" s="66" t="str">
        <f>TEXT(Table2[[#This Row],[Gd.Dt]],"mmm-yy")</f>
        <v>Nov-22</v>
      </c>
      <c r="N4758" s="46" t="str">
        <f>MID(Table2[[#This Row],[BE]],6,2)</f>
        <v>IB</v>
      </c>
      <c r="O4758" s="46" t="str">
        <f>IF(Table2[[#This Row],[Type]]="IB","EOU",IF(Table2[[#This Row],[Type]]="MB","Local","492"))</f>
        <v>EOU</v>
      </c>
      <c r="P4758" s="46">
        <f>ROUND(Table2[[#This Row],[Cons]]/Table2[[#This Row],[Qty.]],5)</f>
        <v>0.04</v>
      </c>
      <c r="Q4758" s="46" t="b">
        <f>EXACT(Table2[[#This Row],[rate]],Table2[[#This Row],[Check]])</f>
        <v>1</v>
      </c>
      <c r="R4758" s="46"/>
      <c r="S4758" s="46" t="str">
        <f>IF(Table2[[#This Row],[SRO]]="EOU",VLOOKUP(Table2[[#This Row],[BE]],[2]GD.List!$C$3:$N$5014,12,0),IF(Table2[[#This Row],[SRO]]="Local","Polyester Staple Fibre","SRO 492"))</f>
        <v>Textile Chemical</v>
      </c>
    </row>
    <row r="4759" spans="1:19" x14ac:dyDescent="0.25">
      <c r="A4759" s="119" t="s">
        <v>3233</v>
      </c>
      <c r="B4759" s="116" t="s">
        <v>3346</v>
      </c>
      <c r="C4759" s="165">
        <v>10363</v>
      </c>
      <c r="D4759" s="117">
        <v>4810.29</v>
      </c>
      <c r="E4759" s="147" t="s">
        <v>3347</v>
      </c>
      <c r="F4759" s="116" t="s">
        <v>3356</v>
      </c>
      <c r="G4759" s="471">
        <v>44886</v>
      </c>
      <c r="H4759" s="82">
        <v>22332725.620000001</v>
      </c>
      <c r="I4759" s="197">
        <v>0.06</v>
      </c>
      <c r="J4759" s="15">
        <v>498.96000000000004</v>
      </c>
      <c r="K4759" s="15">
        <v>8316</v>
      </c>
      <c r="L4759" s="15">
        <v>682869.72</v>
      </c>
      <c r="M4759" s="66" t="str">
        <f>TEXT(Table2[[#This Row],[Gd.Dt]],"mmm-yy")</f>
        <v>Nov-22</v>
      </c>
      <c r="N4759" s="46" t="str">
        <f>MID(Table2[[#This Row],[BE]],6,2)</f>
        <v>IB</v>
      </c>
      <c r="O4759" s="46" t="str">
        <f>IF(Table2[[#This Row],[Type]]="IB","EOU",IF(Table2[[#This Row],[Type]]="MB","Local","492"))</f>
        <v>EOU</v>
      </c>
      <c r="P4759" s="46">
        <f>ROUND(Table2[[#This Row],[Cons]]/Table2[[#This Row],[Qty.]],5)</f>
        <v>0.06</v>
      </c>
      <c r="Q4759" s="46" t="b">
        <f>EXACT(Table2[[#This Row],[rate]],Table2[[#This Row],[Check]])</f>
        <v>1</v>
      </c>
      <c r="R4759" s="46"/>
      <c r="S4759" s="46" t="str">
        <f>IF(Table2[[#This Row],[SRO]]="EOU",VLOOKUP(Table2[[#This Row],[BE]],[2]GD.List!$C$3:$N$5014,12,0),IF(Table2[[#This Row],[SRO]]="Local","Polyester Staple Fibre","SRO 492"))</f>
        <v>Packing Material</v>
      </c>
    </row>
    <row r="4760" spans="1:19" x14ac:dyDescent="0.25">
      <c r="A4760" s="119" t="s">
        <v>3233</v>
      </c>
      <c r="B4760" s="116" t="s">
        <v>3349</v>
      </c>
      <c r="C4760" s="165">
        <v>20060</v>
      </c>
      <c r="D4760" s="117">
        <v>4810.29</v>
      </c>
      <c r="E4760" s="147" t="s">
        <v>3352</v>
      </c>
      <c r="F4760" s="116" t="s">
        <v>3357</v>
      </c>
      <c r="G4760" s="471">
        <v>44887</v>
      </c>
      <c r="H4760" s="82">
        <v>21277398.289999999</v>
      </c>
      <c r="I4760" s="197">
        <v>0.06</v>
      </c>
      <c r="J4760" s="15">
        <v>557.34</v>
      </c>
      <c r="K4760" s="15">
        <v>9289</v>
      </c>
      <c r="L4760" s="15">
        <v>524720.1</v>
      </c>
      <c r="M4760" s="66" t="str">
        <f>TEXT(Table2[[#This Row],[Gd.Dt]],"mmm-yy")</f>
        <v>Nov-22</v>
      </c>
      <c r="N4760" s="46" t="str">
        <f>MID(Table2[[#This Row],[BE]],6,2)</f>
        <v>IB</v>
      </c>
      <c r="O4760" s="46" t="str">
        <f>IF(Table2[[#This Row],[Type]]="IB","EOU",IF(Table2[[#This Row],[Type]]="MB","Local","492"))</f>
        <v>EOU</v>
      </c>
      <c r="P4760" s="46">
        <f>ROUND(Table2[[#This Row],[Cons]]/Table2[[#This Row],[Qty.]],5)</f>
        <v>0.06</v>
      </c>
      <c r="Q4760" s="46" t="b">
        <f>EXACT(Table2[[#This Row],[rate]],Table2[[#This Row],[Check]])</f>
        <v>1</v>
      </c>
      <c r="R4760" s="46"/>
      <c r="S4760" s="46" t="str">
        <f>IF(Table2[[#This Row],[SRO]]="EOU",VLOOKUP(Table2[[#This Row],[BE]],[2]GD.List!$C$3:$N$5014,12,0),IF(Table2[[#This Row],[SRO]]="Local","Polyester Staple Fibre","SRO 492"))</f>
        <v>Packing Material</v>
      </c>
    </row>
    <row r="4761" spans="1:19" x14ac:dyDescent="0.25">
      <c r="A4761" s="119" t="s">
        <v>3233</v>
      </c>
      <c r="B4761" s="116" t="s">
        <v>3350</v>
      </c>
      <c r="C4761" s="165">
        <v>12600</v>
      </c>
      <c r="D4761" s="117">
        <v>4810.29</v>
      </c>
      <c r="E4761" s="147" t="s">
        <v>3354</v>
      </c>
      <c r="F4761" s="116" t="s">
        <v>3358</v>
      </c>
      <c r="G4761" s="471">
        <v>44887</v>
      </c>
      <c r="H4761" s="82">
        <v>27525234.879999999</v>
      </c>
      <c r="I4761" s="197">
        <v>0.06</v>
      </c>
      <c r="J4761" s="15">
        <v>908.94</v>
      </c>
      <c r="K4761" s="15">
        <v>15149</v>
      </c>
      <c r="L4761" s="15">
        <v>902933.44000000006</v>
      </c>
      <c r="M4761" s="66" t="str">
        <f>TEXT(Table2[[#This Row],[Gd.Dt]],"mmm-yy")</f>
        <v>Nov-22</v>
      </c>
      <c r="N4761" s="46" t="str">
        <f>MID(Table2[[#This Row],[BE]],6,2)</f>
        <v>IB</v>
      </c>
      <c r="O4761" s="46" t="str">
        <f>IF(Table2[[#This Row],[Type]]="IB","EOU",IF(Table2[[#This Row],[Type]]="MB","Local","492"))</f>
        <v>EOU</v>
      </c>
      <c r="P4761" s="46">
        <f>ROUND(Table2[[#This Row],[Cons]]/Table2[[#This Row],[Qty.]],5)</f>
        <v>0.06</v>
      </c>
      <c r="Q4761" s="46" t="b">
        <f>EXACT(Table2[[#This Row],[rate]],Table2[[#This Row],[Check]])</f>
        <v>1</v>
      </c>
      <c r="R4761" s="46"/>
      <c r="S4761" s="46" t="str">
        <f>IF(Table2[[#This Row],[SRO]]="EOU",VLOOKUP(Table2[[#This Row],[BE]],[2]GD.List!$C$3:$N$5014,12,0),IF(Table2[[#This Row],[SRO]]="Local","Polyester Staple Fibre","SRO 492"))</f>
        <v>Packing Material</v>
      </c>
    </row>
    <row r="4762" spans="1:19" x14ac:dyDescent="0.25">
      <c r="A4762" s="120" t="s">
        <v>3233</v>
      </c>
      <c r="B4762" s="116" t="s">
        <v>3351</v>
      </c>
      <c r="C4762" s="165">
        <v>12230</v>
      </c>
      <c r="D4762" s="117">
        <v>4810.29</v>
      </c>
      <c r="E4762" s="147" t="s">
        <v>3355</v>
      </c>
      <c r="F4762" s="116" t="s">
        <v>3359</v>
      </c>
      <c r="G4762" s="471">
        <v>44887</v>
      </c>
      <c r="H4762" s="82">
        <v>32494308.52</v>
      </c>
      <c r="I4762" s="197">
        <v>0.06</v>
      </c>
      <c r="J4762" s="15">
        <v>978.66</v>
      </c>
      <c r="K4762" s="15">
        <v>16311</v>
      </c>
      <c r="L4762" s="15">
        <v>1756449.11</v>
      </c>
      <c r="M4762" s="66" t="str">
        <f>TEXT(Table2[[#This Row],[Gd.Dt]],"mmm-yy")</f>
        <v>Nov-22</v>
      </c>
      <c r="N4762" s="46" t="str">
        <f>MID(Table2[[#This Row],[BE]],6,2)</f>
        <v>IB</v>
      </c>
      <c r="O4762" s="46" t="str">
        <f>IF(Table2[[#This Row],[Type]]="IB","EOU",IF(Table2[[#This Row],[Type]]="MB","Local","492"))</f>
        <v>EOU</v>
      </c>
      <c r="P4762" s="46">
        <f>ROUND(Table2[[#This Row],[Cons]]/Table2[[#This Row],[Qty.]],5)</f>
        <v>0.06</v>
      </c>
      <c r="Q4762" s="46" t="b">
        <f>EXACT(Table2[[#This Row],[rate]],Table2[[#This Row],[Check]])</f>
        <v>1</v>
      </c>
      <c r="R4762" s="46"/>
      <c r="S4762" s="46" t="str">
        <f>IF(Table2[[#This Row],[SRO]]="EOU",VLOOKUP(Table2[[#This Row],[BE]],[2]GD.List!$C$3:$N$5014,12,0),IF(Table2[[#This Row],[SRO]]="Local","Polyester Staple Fibre","SRO 492"))</f>
        <v>Packing Material</v>
      </c>
    </row>
    <row r="4763" spans="1:19" x14ac:dyDescent="0.25">
      <c r="A4763" s="119" t="s">
        <v>3316</v>
      </c>
      <c r="B4763" s="116" t="s">
        <v>3346</v>
      </c>
      <c r="C4763" s="165">
        <v>10363</v>
      </c>
      <c r="D4763" s="117">
        <v>5807.1019999999999</v>
      </c>
      <c r="E4763" s="147" t="s">
        <v>3347</v>
      </c>
      <c r="F4763" s="116" t="s">
        <v>3356</v>
      </c>
      <c r="G4763" s="471">
        <v>44886</v>
      </c>
      <c r="H4763" s="82">
        <v>22332725.620000001</v>
      </c>
      <c r="I4763" s="197">
        <v>0.1</v>
      </c>
      <c r="J4763" s="15">
        <v>831.59999999999991</v>
      </c>
      <c r="K4763" s="15">
        <v>8316</v>
      </c>
      <c r="L4763" s="15">
        <v>1138116.21</v>
      </c>
      <c r="M4763" s="66" t="str">
        <f>TEXT(Table2[[#This Row],[Gd.Dt]],"mmm-yy")</f>
        <v>Nov-22</v>
      </c>
      <c r="N4763" s="46" t="str">
        <f>MID(Table2[[#This Row],[BE]],6,2)</f>
        <v>IB</v>
      </c>
      <c r="O4763" s="46" t="str">
        <f>IF(Table2[[#This Row],[Type]]="IB","EOU",IF(Table2[[#This Row],[Type]]="MB","Local","492"))</f>
        <v>EOU</v>
      </c>
      <c r="P4763" s="46">
        <f>ROUND(Table2[[#This Row],[Cons]]/Table2[[#This Row],[Qty.]],5)</f>
        <v>0.1</v>
      </c>
      <c r="Q4763" s="46" t="b">
        <f>EXACT(Table2[[#This Row],[rate]],Table2[[#This Row],[Check]])</f>
        <v>1</v>
      </c>
      <c r="R4763" s="46"/>
      <c r="S4763" s="46" t="str">
        <f>IF(Table2[[#This Row],[SRO]]="EOU",VLOOKUP(Table2[[#This Row],[BE]],[2]GD.List!$C$3:$N$5014,12,0),IF(Table2[[#This Row],[SRO]]="Local","Polyester Staple Fibre","SRO 492"))</f>
        <v>Packing Material</v>
      </c>
    </row>
    <row r="4764" spans="1:19" x14ac:dyDescent="0.25">
      <c r="A4764" s="119" t="s">
        <v>3316</v>
      </c>
      <c r="B4764" s="116" t="s">
        <v>3349</v>
      </c>
      <c r="C4764" s="165">
        <v>20060</v>
      </c>
      <c r="D4764" s="117">
        <v>5807.1019999999999</v>
      </c>
      <c r="E4764" s="147" t="s">
        <v>3352</v>
      </c>
      <c r="F4764" s="116" t="s">
        <v>3357</v>
      </c>
      <c r="G4764" s="471">
        <v>44887</v>
      </c>
      <c r="H4764" s="82">
        <v>21277398.289999999</v>
      </c>
      <c r="I4764" s="197">
        <v>0.1</v>
      </c>
      <c r="J4764" s="15">
        <v>830.5</v>
      </c>
      <c r="K4764" s="15">
        <v>8305</v>
      </c>
      <c r="L4764" s="15">
        <v>774190.73</v>
      </c>
      <c r="M4764" s="66" t="str">
        <f>TEXT(Table2[[#This Row],[Gd.Dt]],"mmm-yy")</f>
        <v>Nov-22</v>
      </c>
      <c r="N4764" s="46" t="str">
        <f>MID(Table2[[#This Row],[BE]],6,2)</f>
        <v>IB</v>
      </c>
      <c r="O4764" s="46" t="str">
        <f>IF(Table2[[#This Row],[Type]]="IB","EOU",IF(Table2[[#This Row],[Type]]="MB","Local","492"))</f>
        <v>EOU</v>
      </c>
      <c r="P4764" s="46">
        <f>ROUND(Table2[[#This Row],[Cons]]/Table2[[#This Row],[Qty.]],5)</f>
        <v>0.1</v>
      </c>
      <c r="Q4764" s="46" t="b">
        <f>EXACT(Table2[[#This Row],[rate]],Table2[[#This Row],[Check]])</f>
        <v>1</v>
      </c>
      <c r="R4764" s="46"/>
      <c r="S4764" s="46" t="str">
        <f>IF(Table2[[#This Row],[SRO]]="EOU",VLOOKUP(Table2[[#This Row],[BE]],[2]GD.List!$C$3:$N$5014,12,0),IF(Table2[[#This Row],[SRO]]="Local","Polyester Staple Fibre","SRO 492"))</f>
        <v>Packing Material</v>
      </c>
    </row>
    <row r="4765" spans="1:19" x14ac:dyDescent="0.25">
      <c r="A4765" s="119" t="s">
        <v>3316</v>
      </c>
      <c r="B4765" s="116" t="s">
        <v>3350</v>
      </c>
      <c r="C4765" s="165">
        <v>12600</v>
      </c>
      <c r="D4765" s="117">
        <v>5807.1019999999999</v>
      </c>
      <c r="E4765" s="147" t="s">
        <v>3354</v>
      </c>
      <c r="F4765" s="116" t="s">
        <v>3358</v>
      </c>
      <c r="G4765" s="471">
        <v>44887</v>
      </c>
      <c r="H4765" s="82">
        <v>27525234.879999999</v>
      </c>
      <c r="I4765" s="197">
        <v>0.1</v>
      </c>
      <c r="J4765" s="15">
        <v>1514.9</v>
      </c>
      <c r="K4765" s="15">
        <v>15149</v>
      </c>
      <c r="L4765" s="15">
        <v>1504889.0699999998</v>
      </c>
      <c r="M4765" s="66" t="str">
        <f>TEXT(Table2[[#This Row],[Gd.Dt]],"mmm-yy")</f>
        <v>Nov-22</v>
      </c>
      <c r="N4765" s="46" t="str">
        <f>MID(Table2[[#This Row],[BE]],6,2)</f>
        <v>IB</v>
      </c>
      <c r="O4765" s="46" t="str">
        <f>IF(Table2[[#This Row],[Type]]="IB","EOU",IF(Table2[[#This Row],[Type]]="MB","Local","492"))</f>
        <v>EOU</v>
      </c>
      <c r="P4765" s="46">
        <f>ROUND(Table2[[#This Row],[Cons]]/Table2[[#This Row],[Qty.]],5)</f>
        <v>0.1</v>
      </c>
      <c r="Q4765" s="46" t="b">
        <f>EXACT(Table2[[#This Row],[rate]],Table2[[#This Row],[Check]])</f>
        <v>1</v>
      </c>
      <c r="R4765" s="46"/>
      <c r="S4765" s="46" t="str">
        <f>IF(Table2[[#This Row],[SRO]]="EOU",VLOOKUP(Table2[[#This Row],[BE]],[2]GD.List!$C$3:$N$5014,12,0),IF(Table2[[#This Row],[SRO]]="Local","Polyester Staple Fibre","SRO 492"))</f>
        <v>Packing Material</v>
      </c>
    </row>
    <row r="4766" spans="1:19" x14ac:dyDescent="0.25">
      <c r="A4766" s="120" t="s">
        <v>3316</v>
      </c>
      <c r="B4766" s="116" t="s">
        <v>3351</v>
      </c>
      <c r="C4766" s="165">
        <v>12230</v>
      </c>
      <c r="D4766" s="117">
        <v>5807.1019999999999</v>
      </c>
      <c r="E4766" s="147" t="s">
        <v>3355</v>
      </c>
      <c r="F4766" s="116" t="s">
        <v>3359</v>
      </c>
      <c r="G4766" s="471">
        <v>44887</v>
      </c>
      <c r="H4766" s="82">
        <v>32494308.52</v>
      </c>
      <c r="I4766" s="197">
        <v>0.1</v>
      </c>
      <c r="J4766" s="15">
        <v>1631.1</v>
      </c>
      <c r="K4766" s="15">
        <v>16311</v>
      </c>
      <c r="L4766" s="15">
        <v>2927415.18</v>
      </c>
      <c r="M4766" s="66" t="str">
        <f>TEXT(Table2[[#This Row],[Gd.Dt]],"mmm-yy")</f>
        <v>Nov-22</v>
      </c>
      <c r="N4766" s="46" t="str">
        <f>MID(Table2[[#This Row],[BE]],6,2)</f>
        <v>IB</v>
      </c>
      <c r="O4766" s="46" t="str">
        <f>IF(Table2[[#This Row],[Type]]="IB","EOU",IF(Table2[[#This Row],[Type]]="MB","Local","492"))</f>
        <v>EOU</v>
      </c>
      <c r="P4766" s="46">
        <f>ROUND(Table2[[#This Row],[Cons]]/Table2[[#This Row],[Qty.]],5)</f>
        <v>0.1</v>
      </c>
      <c r="Q4766" s="46" t="b">
        <f>EXACT(Table2[[#This Row],[rate]],Table2[[#This Row],[Check]])</f>
        <v>1</v>
      </c>
      <c r="R4766" s="46"/>
      <c r="S4766" s="46" t="str">
        <f>IF(Table2[[#This Row],[SRO]]="EOU",VLOOKUP(Table2[[#This Row],[BE]],[2]GD.List!$C$3:$N$5014,12,0),IF(Table2[[#This Row],[SRO]]="Local","Polyester Staple Fibre","SRO 492"))</f>
        <v>Packing Material</v>
      </c>
    </row>
    <row r="4767" spans="1:19" x14ac:dyDescent="0.25">
      <c r="A4767" s="120" t="s">
        <v>3348</v>
      </c>
      <c r="B4767" s="116" t="s">
        <v>3346</v>
      </c>
      <c r="C4767" s="165">
        <v>10363</v>
      </c>
      <c r="D4767" s="117">
        <v>5201.009</v>
      </c>
      <c r="E4767" s="147" t="s">
        <v>3347</v>
      </c>
      <c r="F4767" s="116" t="s">
        <v>3356</v>
      </c>
      <c r="G4767" s="471">
        <v>44886</v>
      </c>
      <c r="H4767" s="82">
        <v>22332725.620000001</v>
      </c>
      <c r="I4767" s="197">
        <v>0.624</v>
      </c>
      <c r="J4767" s="15">
        <v>5919.88</v>
      </c>
      <c r="K4767" s="15">
        <v>9487</v>
      </c>
      <c r="L4767" s="15">
        <v>8282387.6600000001</v>
      </c>
      <c r="M4767" s="66" t="str">
        <f>TEXT(Table2[[#This Row],[Gd.Dt]],"mmm-yy")</f>
        <v>Nov-22</v>
      </c>
      <c r="N4767" s="46" t="str">
        <f>MID(Table2[[#This Row],[BE]],6,2)</f>
        <v>IB</v>
      </c>
      <c r="O4767" s="46" t="str">
        <f>IF(Table2[[#This Row],[Type]]="IB","EOU",IF(Table2[[#This Row],[Type]]="MB","Local","492"))</f>
        <v>EOU</v>
      </c>
      <c r="P4767" s="46">
        <f>ROUND(Table2[[#This Row],[Cons]]/Table2[[#This Row],[Qty.]],5)</f>
        <v>0.624</v>
      </c>
      <c r="Q4767" s="46" t="b">
        <f>EXACT(Table2[[#This Row],[rate]],Table2[[#This Row],[Check]])</f>
        <v>1</v>
      </c>
      <c r="R4767" s="46"/>
      <c r="S4767" s="46" t="str">
        <f>IF(Table2[[#This Row],[SRO]]="EOU",VLOOKUP(Table2[[#This Row],[BE]],[2]GD.List!$C$3:$N$5014,12,0),IF(Table2[[#This Row],[SRO]]="Local","Polyester Staple Fibre","SRO 492"))</f>
        <v>Raw Cotton</v>
      </c>
    </row>
    <row r="4768" spans="1:19" x14ac:dyDescent="0.25">
      <c r="A4768" s="119" t="s">
        <v>3353</v>
      </c>
      <c r="B4768" s="116" t="s">
        <v>3349</v>
      </c>
      <c r="C4768" s="165">
        <v>20060</v>
      </c>
      <c r="D4768" s="117">
        <v>5205.13</v>
      </c>
      <c r="E4768" s="147" t="s">
        <v>3352</v>
      </c>
      <c r="F4768" s="116" t="s">
        <v>3357</v>
      </c>
      <c r="G4768" s="471">
        <v>44887</v>
      </c>
      <c r="H4768" s="82">
        <v>21277398.289999999</v>
      </c>
      <c r="I4768" s="197">
        <v>1.0101</v>
      </c>
      <c r="J4768" s="15">
        <v>9382.82</v>
      </c>
      <c r="K4768" s="15">
        <v>9289</v>
      </c>
      <c r="L4768" s="15">
        <v>8833664.0099999998</v>
      </c>
      <c r="M4768" s="66" t="str">
        <f>TEXT(Table2[[#This Row],[Gd.Dt]],"mmm-yy")</f>
        <v>Nov-22</v>
      </c>
      <c r="N4768" s="46" t="str">
        <f>MID(Table2[[#This Row],[BE]],6,2)</f>
        <v>IB</v>
      </c>
      <c r="O4768" s="46" t="str">
        <f>IF(Table2[[#This Row],[Type]]="IB","EOU",IF(Table2[[#This Row],[Type]]="MB","Local","492"))</f>
        <v>EOU</v>
      </c>
      <c r="P4768" s="46">
        <f>ROUND(Table2[[#This Row],[Cons]]/Table2[[#This Row],[Qty.]],5)</f>
        <v>1.0101</v>
      </c>
      <c r="Q4768" s="46" t="b">
        <f>EXACT(Table2[[#This Row],[rate]],Table2[[#This Row],[Check]])</f>
        <v>1</v>
      </c>
      <c r="R4768" s="46"/>
      <c r="S4768" s="46" t="str">
        <f>IF(Table2[[#This Row],[SRO]]="EOU",VLOOKUP(Table2[[#This Row],[BE]],[2]GD.List!$C$3:$N$5014,12,0),IF(Table2[[#This Row],[SRO]]="Local","Polyester Staple Fibre","SRO 492"))</f>
        <v>Cotton Yarn</v>
      </c>
    </row>
    <row r="4769" spans="1:19" x14ac:dyDescent="0.25">
      <c r="A4769" s="119" t="s">
        <v>3353</v>
      </c>
      <c r="B4769" s="119" t="s">
        <v>3350</v>
      </c>
      <c r="C4769" s="170">
        <v>12600</v>
      </c>
      <c r="D4769" s="171">
        <v>5205.13</v>
      </c>
      <c r="E4769" s="27" t="s">
        <v>3354</v>
      </c>
      <c r="F4769" s="119" t="s">
        <v>3358</v>
      </c>
      <c r="G4769" s="28">
        <v>44887</v>
      </c>
      <c r="H4769" s="172">
        <v>27525234.879999999</v>
      </c>
      <c r="I4769" s="33">
        <v>1.0101</v>
      </c>
      <c r="J4769" s="30">
        <v>12626.25</v>
      </c>
      <c r="K4769" s="30">
        <v>12500</v>
      </c>
      <c r="L4769" s="30">
        <v>10820966.15</v>
      </c>
      <c r="M4769" s="67" t="str">
        <f>TEXT(Table2[[#This Row],[Gd.Dt]],"mmm-yy")</f>
        <v>Nov-22</v>
      </c>
      <c r="N4769" s="47" t="str">
        <f>MID(Table2[[#This Row],[BE]],6,2)</f>
        <v>IB</v>
      </c>
      <c r="O4769" s="47" t="str">
        <f>IF(Table2[[#This Row],[Type]]="IB","EOU",IF(Table2[[#This Row],[Type]]="MB","Local","492"))</f>
        <v>EOU</v>
      </c>
      <c r="P4769" s="47">
        <f>ROUND(Table2[[#This Row],[Cons]]/Table2[[#This Row],[Qty.]],5)</f>
        <v>1.0101</v>
      </c>
      <c r="Q4769" s="47" t="b">
        <f>EXACT(Table2[[#This Row],[rate]],Table2[[#This Row],[Check]])</f>
        <v>1</v>
      </c>
      <c r="R4769" s="47"/>
      <c r="S4769" s="47" t="str">
        <f>IF(Table2[[#This Row],[SRO]]="EOU",VLOOKUP(Table2[[#This Row],[BE]],[2]GD.List!$C$3:$N$5014,12,0),IF(Table2[[#This Row],[SRO]]="Local","Polyester Staple Fibre","SRO 492"))</f>
        <v>Cotton Yarn</v>
      </c>
    </row>
    <row r="4770" spans="1:19" x14ac:dyDescent="0.25">
      <c r="A4770" s="120" t="s">
        <v>2281</v>
      </c>
      <c r="B4770" s="116" t="s">
        <v>3364</v>
      </c>
      <c r="C4770" s="165">
        <v>58764</v>
      </c>
      <c r="D4770" s="117">
        <v>4821.1090000000004</v>
      </c>
      <c r="E4770" s="147" t="s">
        <v>3373</v>
      </c>
      <c r="F4770" s="116" t="s">
        <v>3376</v>
      </c>
      <c r="G4770" s="471">
        <v>44888</v>
      </c>
      <c r="H4770" s="82">
        <v>37658806.75</v>
      </c>
      <c r="I4770" s="197">
        <v>1</v>
      </c>
      <c r="J4770" s="15">
        <v>35000</v>
      </c>
      <c r="K4770" s="15">
        <v>35000</v>
      </c>
      <c r="L4770" s="15">
        <v>28206002.410000004</v>
      </c>
      <c r="M4770" s="66" t="str">
        <f>TEXT(Table2[[#This Row],[Gd.Dt]],"mmm-yy")</f>
        <v>Nov-22</v>
      </c>
      <c r="N4770" s="46" t="str">
        <f>MID(Table2[[#This Row],[BE]],6,2)</f>
        <v>TI</v>
      </c>
      <c r="O4770" s="46" t="str">
        <f>IF(Table2[[#This Row],[Type]]="IB","EOU",IF(Table2[[#This Row],[Type]]="MB","Local","492"))</f>
        <v>492</v>
      </c>
      <c r="P4770" s="46">
        <f>ROUND(Table2[[#This Row],[Cons]]/Table2[[#This Row],[Qty.]],5)</f>
        <v>1</v>
      </c>
      <c r="Q4770" s="46" t="b">
        <f>EXACT(Table2[[#This Row],[rate]],Table2[[#This Row],[Check]])</f>
        <v>1</v>
      </c>
      <c r="R4770" s="46"/>
      <c r="S4770" s="46" t="str">
        <f>IF(Table2[[#This Row],[SRO]]="EOU",VLOOKUP(Table2[[#This Row],[BE]],[2]GD.List!$C$3:$N$5014,12,0),IF(Table2[[#This Row],[SRO]]="Local","Polyester Staple Fibre","SRO 492"))</f>
        <v>SRO 492</v>
      </c>
    </row>
    <row r="4771" spans="1:19" x14ac:dyDescent="0.25">
      <c r="A4771" s="119" t="s">
        <v>2499</v>
      </c>
      <c r="B4771" s="116" t="s">
        <v>3363</v>
      </c>
      <c r="C4771" s="165">
        <v>3332</v>
      </c>
      <c r="D4771" s="117">
        <v>2701.12</v>
      </c>
      <c r="E4771" s="147" t="s">
        <v>3372</v>
      </c>
      <c r="F4771" s="116" t="s">
        <v>3377</v>
      </c>
      <c r="G4771" s="471">
        <v>44888</v>
      </c>
      <c r="H4771" s="82">
        <v>8145005.2699999996</v>
      </c>
      <c r="I4771" s="197">
        <v>0.8</v>
      </c>
      <c r="J4771" s="15">
        <v>2612.7999999999997</v>
      </c>
      <c r="K4771" s="15">
        <v>3266</v>
      </c>
      <c r="L4771" s="15">
        <v>3261042.4599999995</v>
      </c>
      <c r="M4771" s="66" t="str">
        <f>TEXT(Table2[[#This Row],[Gd.Dt]],"mmm-yy")</f>
        <v>Nov-22</v>
      </c>
      <c r="N4771" s="46" t="str">
        <f>MID(Table2[[#This Row],[BE]],6,2)</f>
        <v>IB</v>
      </c>
      <c r="O4771" s="46" t="str">
        <f>IF(Table2[[#This Row],[Type]]="IB","EOU",IF(Table2[[#This Row],[Type]]="MB","Local","492"))</f>
        <v>EOU</v>
      </c>
      <c r="P4771" s="46">
        <f>ROUND(Table2[[#This Row],[Cons]]/Table2[[#This Row],[Qty.]],5)</f>
        <v>0.8</v>
      </c>
      <c r="Q4771" s="46" t="b">
        <f>EXACT(Table2[[#This Row],[rate]],Table2[[#This Row],[Check]])</f>
        <v>1</v>
      </c>
      <c r="R4771" s="46"/>
      <c r="S4771" s="46" t="str">
        <f>IF(Table2[[#This Row],[SRO]]="EOU",VLOOKUP(Table2[[#This Row],[BE]],[2]GD.List!$C$3:$N$5014,12,0),IF(Table2[[#This Row],[SRO]]="Local","Polyester Staple Fibre","SRO 492"))</f>
        <v>Textile Coal</v>
      </c>
    </row>
    <row r="4772" spans="1:19" x14ac:dyDescent="0.25">
      <c r="A4772" s="119" t="s">
        <v>2499</v>
      </c>
      <c r="B4772" s="116" t="s">
        <v>3366</v>
      </c>
      <c r="C4772" s="165">
        <v>22000</v>
      </c>
      <c r="D4772" s="117">
        <v>2701.12</v>
      </c>
      <c r="E4772" s="147" t="s">
        <v>3375</v>
      </c>
      <c r="F4772" s="116" t="s">
        <v>3378</v>
      </c>
      <c r="G4772" s="471">
        <v>44889</v>
      </c>
      <c r="H4772" s="82">
        <v>17925566.09</v>
      </c>
      <c r="I4772" s="197">
        <v>0.8</v>
      </c>
      <c r="J4772" s="15">
        <v>7252.7999999999993</v>
      </c>
      <c r="K4772" s="15">
        <v>9066</v>
      </c>
      <c r="L4772" s="15">
        <v>15084809.370000001</v>
      </c>
      <c r="M4772" s="66" t="str">
        <f>TEXT(Table2[[#This Row],[Gd.Dt]],"mmm-yy")</f>
        <v>Nov-22</v>
      </c>
      <c r="N4772" s="46" t="str">
        <f>MID(Table2[[#This Row],[BE]],6,2)</f>
        <v>IB</v>
      </c>
      <c r="O4772" s="46" t="str">
        <f>IF(Table2[[#This Row],[Type]]="IB","EOU",IF(Table2[[#This Row],[Type]]="MB","Local","492"))</f>
        <v>EOU</v>
      </c>
      <c r="P4772" s="46">
        <f>ROUND(Table2[[#This Row],[Cons]]/Table2[[#This Row],[Qty.]],5)</f>
        <v>0.8</v>
      </c>
      <c r="Q4772" s="46" t="b">
        <f>EXACT(Table2[[#This Row],[rate]],Table2[[#This Row],[Check]])</f>
        <v>1</v>
      </c>
      <c r="R4772" s="46"/>
      <c r="S4772" s="46" t="str">
        <f>IF(Table2[[#This Row],[SRO]]="EOU",VLOOKUP(Table2[[#This Row],[BE]],[2]GD.List!$C$3:$N$5014,12,0),IF(Table2[[#This Row],[SRO]]="Local","Polyester Staple Fibre","SRO 492"))</f>
        <v>Textile Coal</v>
      </c>
    </row>
    <row r="4773" spans="1:19" x14ac:dyDescent="0.25">
      <c r="A4773" s="119" t="s">
        <v>2499</v>
      </c>
      <c r="B4773" s="116" t="s">
        <v>3364</v>
      </c>
      <c r="C4773" s="165">
        <v>58764</v>
      </c>
      <c r="D4773" s="117">
        <v>2701.12</v>
      </c>
      <c r="E4773" s="147" t="s">
        <v>3373</v>
      </c>
      <c r="F4773" s="116" t="s">
        <v>3376</v>
      </c>
      <c r="G4773" s="471">
        <v>44888</v>
      </c>
      <c r="H4773" s="82">
        <v>37658806.75</v>
      </c>
      <c r="I4773" s="197">
        <v>0.8</v>
      </c>
      <c r="J4773" s="15">
        <v>10462.17</v>
      </c>
      <c r="K4773" s="15">
        <v>13077.710000000001</v>
      </c>
      <c r="L4773" s="15">
        <v>9025741.4700000007</v>
      </c>
      <c r="M4773" s="66" t="str">
        <f>TEXT(Table2[[#This Row],[Gd.Dt]],"mmm-yy")</f>
        <v>Nov-22</v>
      </c>
      <c r="N4773" s="46" t="str">
        <f>MID(Table2[[#This Row],[BE]],6,2)</f>
        <v>IB</v>
      </c>
      <c r="O4773" s="46" t="str">
        <f>IF(Table2[[#This Row],[Type]]="IB","EOU",IF(Table2[[#This Row],[Type]]="MB","Local","492"))</f>
        <v>EOU</v>
      </c>
      <c r="P4773" s="46">
        <f>ROUND(Table2[[#This Row],[Cons]]/Table2[[#This Row],[Qty.]],5)</f>
        <v>0.8</v>
      </c>
      <c r="Q4773" s="46" t="b">
        <f>EXACT(Table2[[#This Row],[rate]],Table2[[#This Row],[Check]])</f>
        <v>1</v>
      </c>
      <c r="R4773" s="46"/>
      <c r="S4773" s="46" t="str">
        <f>IF(Table2[[#This Row],[SRO]]="EOU",VLOOKUP(Table2[[#This Row],[BE]],[2]GD.List!$C$3:$N$5014,12,0),IF(Table2[[#This Row],[SRO]]="Local","Polyester Staple Fibre","SRO 492"))</f>
        <v>Textile Coal</v>
      </c>
    </row>
    <row r="4774" spans="1:19" x14ac:dyDescent="0.25">
      <c r="A4774" s="119" t="s">
        <v>2499</v>
      </c>
      <c r="B4774" s="116" t="s">
        <v>3362</v>
      </c>
      <c r="C4774" s="165">
        <v>10426</v>
      </c>
      <c r="D4774" s="117">
        <v>2701.12</v>
      </c>
      <c r="E4774" s="147" t="s">
        <v>3367</v>
      </c>
      <c r="F4774" s="116" t="s">
        <v>3379</v>
      </c>
      <c r="G4774" s="471">
        <v>44888</v>
      </c>
      <c r="H4774" s="82">
        <v>22289119.690000001</v>
      </c>
      <c r="I4774" s="197">
        <v>0.8</v>
      </c>
      <c r="J4774" s="15">
        <v>8273.68</v>
      </c>
      <c r="K4774" s="15">
        <v>10342.1</v>
      </c>
      <c r="L4774" s="15">
        <v>8965767.2999999989</v>
      </c>
      <c r="M4774" s="66" t="str">
        <f>TEXT(Table2[[#This Row],[Gd.Dt]],"mmm-yy")</f>
        <v>Nov-22</v>
      </c>
      <c r="N4774" s="46" t="str">
        <f>MID(Table2[[#This Row],[BE]],6,2)</f>
        <v>IB</v>
      </c>
      <c r="O4774" s="46" t="str">
        <f>IF(Table2[[#This Row],[Type]]="IB","EOU",IF(Table2[[#This Row],[Type]]="MB","Local","492"))</f>
        <v>EOU</v>
      </c>
      <c r="P4774" s="46">
        <f>ROUND(Table2[[#This Row],[Cons]]/Table2[[#This Row],[Qty.]],5)</f>
        <v>0.8</v>
      </c>
      <c r="Q4774" s="46" t="b">
        <f>EXACT(Table2[[#This Row],[rate]],Table2[[#This Row],[Check]])</f>
        <v>1</v>
      </c>
      <c r="R4774" s="46"/>
      <c r="S4774" s="46" t="str">
        <f>IF(Table2[[#This Row],[SRO]]="EOU",VLOOKUP(Table2[[#This Row],[BE]],[2]GD.List!$C$3:$N$5014,12,0),IF(Table2[[#This Row],[SRO]]="Local","Polyester Staple Fibre","SRO 492"))</f>
        <v>Textile Coal</v>
      </c>
    </row>
    <row r="4775" spans="1:19" x14ac:dyDescent="0.25">
      <c r="A4775" s="120" t="s">
        <v>2499</v>
      </c>
      <c r="B4775" s="116" t="s">
        <v>3365</v>
      </c>
      <c r="C4775" s="165">
        <v>141436</v>
      </c>
      <c r="D4775" s="117">
        <v>2701.12</v>
      </c>
      <c r="E4775" s="147" t="s">
        <v>3374</v>
      </c>
      <c r="F4775" s="116" t="s">
        <v>3380</v>
      </c>
      <c r="G4775" s="471">
        <v>44889</v>
      </c>
      <c r="H4775" s="82">
        <v>99424353</v>
      </c>
      <c r="I4775" s="197">
        <v>0.8</v>
      </c>
      <c r="J4775" s="15">
        <v>24692.000000000004</v>
      </c>
      <c r="K4775" s="15">
        <v>30865</v>
      </c>
      <c r="L4775" s="15">
        <v>31416469.459999997</v>
      </c>
      <c r="M4775" s="66" t="str">
        <f>TEXT(Table2[[#This Row],[Gd.Dt]],"mmm-yy")</f>
        <v>Nov-22</v>
      </c>
      <c r="N4775" s="46" t="str">
        <f>MID(Table2[[#This Row],[BE]],6,2)</f>
        <v>IB</v>
      </c>
      <c r="O4775" s="46" t="str">
        <f>IF(Table2[[#This Row],[Type]]="IB","EOU",IF(Table2[[#This Row],[Type]]="MB","Local","492"))</f>
        <v>EOU</v>
      </c>
      <c r="P4775" s="46">
        <f>ROUND(Table2[[#This Row],[Cons]]/Table2[[#This Row],[Qty.]],5)</f>
        <v>0.8</v>
      </c>
      <c r="Q4775" s="46" t="b">
        <f>EXACT(Table2[[#This Row],[rate]],Table2[[#This Row],[Check]])</f>
        <v>1</v>
      </c>
      <c r="R4775" s="46"/>
      <c r="S4775" s="46" t="str">
        <f>IF(Table2[[#This Row],[SRO]]="EOU",VLOOKUP(Table2[[#This Row],[BE]],[2]GD.List!$C$3:$N$5014,12,0),IF(Table2[[#This Row],[SRO]]="Local","Polyester Staple Fibre","SRO 492"))</f>
        <v>Textile Coal</v>
      </c>
    </row>
    <row r="4776" spans="1:19" x14ac:dyDescent="0.25">
      <c r="A4776" s="119" t="s">
        <v>3018</v>
      </c>
      <c r="B4776" s="116" t="s">
        <v>3363</v>
      </c>
      <c r="C4776" s="165">
        <v>3332</v>
      </c>
      <c r="D4776" s="117">
        <v>2847</v>
      </c>
      <c r="E4776" s="147" t="s">
        <v>3372</v>
      </c>
      <c r="F4776" s="116" t="s">
        <v>3377</v>
      </c>
      <c r="G4776" s="471">
        <v>44888</v>
      </c>
      <c r="H4776" s="82">
        <v>8145005.2699999996</v>
      </c>
      <c r="I4776" s="197">
        <v>0.03</v>
      </c>
      <c r="J4776" s="15">
        <v>97.980000000000018</v>
      </c>
      <c r="K4776" s="15">
        <v>3266</v>
      </c>
      <c r="L4776" s="15">
        <v>122289.09</v>
      </c>
      <c r="M4776" s="66" t="str">
        <f>TEXT(Table2[[#This Row],[Gd.Dt]],"mmm-yy")</f>
        <v>Nov-22</v>
      </c>
      <c r="N4776" s="46" t="str">
        <f>MID(Table2[[#This Row],[BE]],6,2)</f>
        <v>IB</v>
      </c>
      <c r="O4776" s="46" t="str">
        <f>IF(Table2[[#This Row],[Type]]="IB","EOU",IF(Table2[[#This Row],[Type]]="MB","Local","492"))</f>
        <v>EOU</v>
      </c>
      <c r="P4776" s="46">
        <f>ROUND(Table2[[#This Row],[Cons]]/Table2[[#This Row],[Qty.]],5)</f>
        <v>0.03</v>
      </c>
      <c r="Q4776" s="46" t="b">
        <f>EXACT(Table2[[#This Row],[rate]],Table2[[#This Row],[Check]])</f>
        <v>1</v>
      </c>
      <c r="R4776" s="46"/>
      <c r="S4776" s="46" t="str">
        <f>IF(Table2[[#This Row],[SRO]]="EOU",VLOOKUP(Table2[[#This Row],[BE]],[2]GD.List!$C$3:$N$5014,12,0),IF(Table2[[#This Row],[SRO]]="Local","Polyester Staple Fibre","SRO 492"))</f>
        <v>Textile Chemical</v>
      </c>
    </row>
    <row r="4777" spans="1:19" x14ac:dyDescent="0.25">
      <c r="A4777" s="119" t="s">
        <v>3018</v>
      </c>
      <c r="B4777" s="116" t="s">
        <v>3366</v>
      </c>
      <c r="C4777" s="165">
        <v>22000</v>
      </c>
      <c r="D4777" s="117">
        <v>2847</v>
      </c>
      <c r="E4777" s="147" t="s">
        <v>3375</v>
      </c>
      <c r="F4777" s="116" t="s">
        <v>3378</v>
      </c>
      <c r="G4777" s="471">
        <v>44889</v>
      </c>
      <c r="H4777" s="82">
        <v>17925566.09</v>
      </c>
      <c r="I4777" s="197">
        <v>0.03</v>
      </c>
      <c r="J4777" s="15">
        <v>271.98</v>
      </c>
      <c r="K4777" s="15">
        <v>9066</v>
      </c>
      <c r="L4777" s="15">
        <v>565680.35</v>
      </c>
      <c r="M4777" s="66" t="str">
        <f>TEXT(Table2[[#This Row],[Gd.Dt]],"mmm-yy")</f>
        <v>Nov-22</v>
      </c>
      <c r="N4777" s="46" t="str">
        <f>MID(Table2[[#This Row],[BE]],6,2)</f>
        <v>IB</v>
      </c>
      <c r="O4777" s="46" t="str">
        <f>IF(Table2[[#This Row],[Type]]="IB","EOU",IF(Table2[[#This Row],[Type]]="MB","Local","492"))</f>
        <v>EOU</v>
      </c>
      <c r="P4777" s="46">
        <f>ROUND(Table2[[#This Row],[Cons]]/Table2[[#This Row],[Qty.]],5)</f>
        <v>0.03</v>
      </c>
      <c r="Q4777" s="46" t="b">
        <f>EXACT(Table2[[#This Row],[rate]],Table2[[#This Row],[Check]])</f>
        <v>1</v>
      </c>
      <c r="R4777" s="46"/>
      <c r="S4777" s="46" t="str">
        <f>IF(Table2[[#This Row],[SRO]]="EOU",VLOOKUP(Table2[[#This Row],[BE]],[2]GD.List!$C$3:$N$5014,12,0),IF(Table2[[#This Row],[SRO]]="Local","Polyester Staple Fibre","SRO 492"))</f>
        <v>Textile Chemical</v>
      </c>
    </row>
    <row r="4778" spans="1:19" x14ac:dyDescent="0.25">
      <c r="A4778" s="119" t="s">
        <v>3018</v>
      </c>
      <c r="B4778" s="116" t="s">
        <v>3364</v>
      </c>
      <c r="C4778" s="165">
        <v>58764</v>
      </c>
      <c r="D4778" s="117">
        <v>2847</v>
      </c>
      <c r="E4778" s="147" t="s">
        <v>3373</v>
      </c>
      <c r="F4778" s="116" t="s">
        <v>3376</v>
      </c>
      <c r="G4778" s="471">
        <v>44888</v>
      </c>
      <c r="H4778" s="82">
        <v>37658806.75</v>
      </c>
      <c r="I4778" s="197">
        <v>0.03</v>
      </c>
      <c r="J4778" s="15">
        <v>392.33000000000004</v>
      </c>
      <c r="K4778" s="15">
        <v>13077.710000000001</v>
      </c>
      <c r="L4778" s="15">
        <v>338463.11</v>
      </c>
      <c r="M4778" s="66" t="str">
        <f>TEXT(Table2[[#This Row],[Gd.Dt]],"mmm-yy")</f>
        <v>Nov-22</v>
      </c>
      <c r="N4778" s="46" t="str">
        <f>MID(Table2[[#This Row],[BE]],6,2)</f>
        <v>IB</v>
      </c>
      <c r="O4778" s="46" t="str">
        <f>IF(Table2[[#This Row],[Type]]="IB","EOU",IF(Table2[[#This Row],[Type]]="MB","Local","492"))</f>
        <v>EOU</v>
      </c>
      <c r="P4778" s="46">
        <f>ROUND(Table2[[#This Row],[Cons]]/Table2[[#This Row],[Qty.]],5)</f>
        <v>0.03</v>
      </c>
      <c r="Q4778" s="46" t="b">
        <f>EXACT(Table2[[#This Row],[rate]],Table2[[#This Row],[Check]])</f>
        <v>1</v>
      </c>
      <c r="R4778" s="46"/>
      <c r="S4778" s="46" t="str">
        <f>IF(Table2[[#This Row],[SRO]]="EOU",VLOOKUP(Table2[[#This Row],[BE]],[2]GD.List!$C$3:$N$5014,12,0),IF(Table2[[#This Row],[SRO]]="Local","Polyester Staple Fibre","SRO 492"))</f>
        <v>Textile Chemical</v>
      </c>
    </row>
    <row r="4779" spans="1:19" x14ac:dyDescent="0.25">
      <c r="A4779" s="119" t="s">
        <v>3018</v>
      </c>
      <c r="B4779" s="116" t="s">
        <v>3362</v>
      </c>
      <c r="C4779" s="165">
        <v>10426</v>
      </c>
      <c r="D4779" s="117">
        <v>2847</v>
      </c>
      <c r="E4779" s="147" t="s">
        <v>3367</v>
      </c>
      <c r="F4779" s="116" t="s">
        <v>3379</v>
      </c>
      <c r="G4779" s="471">
        <v>44888</v>
      </c>
      <c r="H4779" s="82">
        <v>22289119.690000001</v>
      </c>
      <c r="I4779" s="197">
        <v>0.03</v>
      </c>
      <c r="J4779" s="15">
        <v>310.26000000000005</v>
      </c>
      <c r="K4779" s="15">
        <v>10342.1</v>
      </c>
      <c r="L4779" s="15">
        <v>336212.55</v>
      </c>
      <c r="M4779" s="66" t="str">
        <f>TEXT(Table2[[#This Row],[Gd.Dt]],"mmm-yy")</f>
        <v>Nov-22</v>
      </c>
      <c r="N4779" s="46" t="str">
        <f>MID(Table2[[#This Row],[BE]],6,2)</f>
        <v>IB</v>
      </c>
      <c r="O4779" s="46" t="str">
        <f>IF(Table2[[#This Row],[Type]]="IB","EOU",IF(Table2[[#This Row],[Type]]="MB","Local","492"))</f>
        <v>EOU</v>
      </c>
      <c r="P4779" s="46">
        <f>ROUND(Table2[[#This Row],[Cons]]/Table2[[#This Row],[Qty.]],5)</f>
        <v>0.03</v>
      </c>
      <c r="Q4779" s="46" t="b">
        <f>EXACT(Table2[[#This Row],[rate]],Table2[[#This Row],[Check]])</f>
        <v>1</v>
      </c>
      <c r="R4779" s="46"/>
      <c r="S4779" s="46" t="str">
        <f>IF(Table2[[#This Row],[SRO]]="EOU",VLOOKUP(Table2[[#This Row],[BE]],[2]GD.List!$C$3:$N$5014,12,0),IF(Table2[[#This Row],[SRO]]="Local","Polyester Staple Fibre","SRO 492"))</f>
        <v>Textile Chemical</v>
      </c>
    </row>
    <row r="4780" spans="1:19" x14ac:dyDescent="0.25">
      <c r="A4780" s="120" t="s">
        <v>3018</v>
      </c>
      <c r="B4780" s="116" t="s">
        <v>3365</v>
      </c>
      <c r="C4780" s="165">
        <v>141436</v>
      </c>
      <c r="D4780" s="117">
        <v>2847</v>
      </c>
      <c r="E4780" s="147" t="s">
        <v>3374</v>
      </c>
      <c r="F4780" s="116" t="s">
        <v>3380</v>
      </c>
      <c r="G4780" s="471">
        <v>44889</v>
      </c>
      <c r="H4780" s="82">
        <v>99424353</v>
      </c>
      <c r="I4780" s="197">
        <v>0.03</v>
      </c>
      <c r="J4780" s="15">
        <v>925.94999999999993</v>
      </c>
      <c r="K4780" s="15">
        <v>30865</v>
      </c>
      <c r="L4780" s="15">
        <v>1178117.55</v>
      </c>
      <c r="M4780" s="66" t="str">
        <f>TEXT(Table2[[#This Row],[Gd.Dt]],"mmm-yy")</f>
        <v>Nov-22</v>
      </c>
      <c r="N4780" s="46" t="str">
        <f>MID(Table2[[#This Row],[BE]],6,2)</f>
        <v>IB</v>
      </c>
      <c r="O4780" s="46" t="str">
        <f>IF(Table2[[#This Row],[Type]]="IB","EOU",IF(Table2[[#This Row],[Type]]="MB","Local","492"))</f>
        <v>EOU</v>
      </c>
      <c r="P4780" s="46">
        <f>ROUND(Table2[[#This Row],[Cons]]/Table2[[#This Row],[Qty.]],5)</f>
        <v>0.03</v>
      </c>
      <c r="Q4780" s="46" t="b">
        <f>EXACT(Table2[[#This Row],[rate]],Table2[[#This Row],[Check]])</f>
        <v>1</v>
      </c>
      <c r="R4780" s="46"/>
      <c r="S4780" s="46" t="str">
        <f>IF(Table2[[#This Row],[SRO]]="EOU",VLOOKUP(Table2[[#This Row],[BE]],[2]GD.List!$C$3:$N$5014,12,0),IF(Table2[[#This Row],[SRO]]="Local","Polyester Staple Fibre","SRO 492"))</f>
        <v>Textile Chemical</v>
      </c>
    </row>
    <row r="4781" spans="1:19" x14ac:dyDescent="0.25">
      <c r="A4781" s="119" t="s">
        <v>3058</v>
      </c>
      <c r="B4781" s="116" t="s">
        <v>3363</v>
      </c>
      <c r="C4781" s="165">
        <v>3332</v>
      </c>
      <c r="D4781" s="117">
        <v>2915.11</v>
      </c>
      <c r="E4781" s="147" t="s">
        <v>3372</v>
      </c>
      <c r="F4781" s="116" t="s">
        <v>3377</v>
      </c>
      <c r="G4781" s="471">
        <v>44888</v>
      </c>
      <c r="H4781" s="82">
        <v>8145005.2699999996</v>
      </c>
      <c r="I4781" s="197">
        <v>0.04</v>
      </c>
      <c r="J4781" s="15">
        <v>130.63999999999999</v>
      </c>
      <c r="K4781" s="15">
        <v>3266</v>
      </c>
      <c r="L4781" s="15">
        <v>163052.13</v>
      </c>
      <c r="M4781" s="66" t="str">
        <f>TEXT(Table2[[#This Row],[Gd.Dt]],"mmm-yy")</f>
        <v>Nov-22</v>
      </c>
      <c r="N4781" s="46" t="str">
        <f>MID(Table2[[#This Row],[BE]],6,2)</f>
        <v>IB</v>
      </c>
      <c r="O4781" s="46" t="str">
        <f>IF(Table2[[#This Row],[Type]]="IB","EOU",IF(Table2[[#This Row],[Type]]="MB","Local","492"))</f>
        <v>EOU</v>
      </c>
      <c r="P4781" s="46">
        <f>ROUND(Table2[[#This Row],[Cons]]/Table2[[#This Row],[Qty.]],5)</f>
        <v>0.04</v>
      </c>
      <c r="Q4781" s="46" t="b">
        <f>EXACT(Table2[[#This Row],[rate]],Table2[[#This Row],[Check]])</f>
        <v>1</v>
      </c>
      <c r="R4781" s="46"/>
      <c r="S4781" s="46" t="str">
        <f>IF(Table2[[#This Row],[SRO]]="EOU",VLOOKUP(Table2[[#This Row],[BE]],[2]GD.List!$C$3:$N$5014,12,0),IF(Table2[[#This Row],[SRO]]="Local","Polyester Staple Fibre","SRO 492"))</f>
        <v>Textile Chemical</v>
      </c>
    </row>
    <row r="4782" spans="1:19" x14ac:dyDescent="0.25">
      <c r="A4782" s="119" t="s">
        <v>3058</v>
      </c>
      <c r="B4782" s="116" t="s">
        <v>3366</v>
      </c>
      <c r="C4782" s="165">
        <v>22000</v>
      </c>
      <c r="D4782" s="117">
        <v>2915.11</v>
      </c>
      <c r="E4782" s="147" t="s">
        <v>3375</v>
      </c>
      <c r="F4782" s="116" t="s">
        <v>3378</v>
      </c>
      <c r="G4782" s="471">
        <v>44889</v>
      </c>
      <c r="H4782" s="82">
        <v>17925566.09</v>
      </c>
      <c r="I4782" s="197">
        <v>0.04</v>
      </c>
      <c r="J4782" s="15">
        <v>362.64</v>
      </c>
      <c r="K4782" s="15">
        <v>9066</v>
      </c>
      <c r="L4782" s="15">
        <v>754240.47</v>
      </c>
      <c r="M4782" s="66" t="str">
        <f>TEXT(Table2[[#This Row],[Gd.Dt]],"mmm-yy")</f>
        <v>Nov-22</v>
      </c>
      <c r="N4782" s="46" t="str">
        <f>MID(Table2[[#This Row],[BE]],6,2)</f>
        <v>IB</v>
      </c>
      <c r="O4782" s="46" t="str">
        <f>IF(Table2[[#This Row],[Type]]="IB","EOU",IF(Table2[[#This Row],[Type]]="MB","Local","492"))</f>
        <v>EOU</v>
      </c>
      <c r="P4782" s="46">
        <f>ROUND(Table2[[#This Row],[Cons]]/Table2[[#This Row],[Qty.]],5)</f>
        <v>0.04</v>
      </c>
      <c r="Q4782" s="46" t="b">
        <f>EXACT(Table2[[#This Row],[rate]],Table2[[#This Row],[Check]])</f>
        <v>1</v>
      </c>
      <c r="R4782" s="46"/>
      <c r="S4782" s="46" t="str">
        <f>IF(Table2[[#This Row],[SRO]]="EOU",VLOOKUP(Table2[[#This Row],[BE]],[2]GD.List!$C$3:$N$5014,12,0),IF(Table2[[#This Row],[SRO]]="Local","Polyester Staple Fibre","SRO 492"))</f>
        <v>Textile Chemical</v>
      </c>
    </row>
    <row r="4783" spans="1:19" x14ac:dyDescent="0.25">
      <c r="A4783" s="119" t="s">
        <v>3058</v>
      </c>
      <c r="B4783" s="116" t="s">
        <v>3362</v>
      </c>
      <c r="C4783" s="165">
        <v>10426</v>
      </c>
      <c r="D4783" s="117">
        <v>2915.11</v>
      </c>
      <c r="E4783" s="147" t="s">
        <v>3367</v>
      </c>
      <c r="F4783" s="116" t="s">
        <v>3379</v>
      </c>
      <c r="G4783" s="471">
        <v>44888</v>
      </c>
      <c r="H4783" s="82">
        <v>22289119.690000001</v>
      </c>
      <c r="I4783" s="197">
        <v>0.04</v>
      </c>
      <c r="J4783" s="15">
        <v>413.68</v>
      </c>
      <c r="K4783" s="15">
        <v>10342.1</v>
      </c>
      <c r="L4783" s="15">
        <v>448283.4</v>
      </c>
      <c r="M4783" s="66" t="str">
        <f>TEXT(Table2[[#This Row],[Gd.Dt]],"mmm-yy")</f>
        <v>Nov-22</v>
      </c>
      <c r="N4783" s="46" t="str">
        <f>MID(Table2[[#This Row],[BE]],6,2)</f>
        <v>IB</v>
      </c>
      <c r="O4783" s="46" t="str">
        <f>IF(Table2[[#This Row],[Type]]="IB","EOU",IF(Table2[[#This Row],[Type]]="MB","Local","492"))</f>
        <v>EOU</v>
      </c>
      <c r="P4783" s="46">
        <f>ROUND(Table2[[#This Row],[Cons]]/Table2[[#This Row],[Qty.]],5)</f>
        <v>0.04</v>
      </c>
      <c r="Q4783" s="46" t="b">
        <f>EXACT(Table2[[#This Row],[rate]],Table2[[#This Row],[Check]])</f>
        <v>1</v>
      </c>
      <c r="R4783" s="46"/>
      <c r="S4783" s="46" t="str">
        <f>IF(Table2[[#This Row],[SRO]]="EOU",VLOOKUP(Table2[[#This Row],[BE]],[2]GD.List!$C$3:$N$5014,12,0),IF(Table2[[#This Row],[SRO]]="Local","Polyester Staple Fibre","SRO 492"))</f>
        <v>Textile Chemical</v>
      </c>
    </row>
    <row r="4784" spans="1:19" x14ac:dyDescent="0.25">
      <c r="A4784" s="120" t="s">
        <v>3058</v>
      </c>
      <c r="B4784" s="116" t="s">
        <v>3365</v>
      </c>
      <c r="C4784" s="165">
        <v>141436</v>
      </c>
      <c r="D4784" s="117">
        <v>2915.11</v>
      </c>
      <c r="E4784" s="147" t="s">
        <v>3374</v>
      </c>
      <c r="F4784" s="116" t="s">
        <v>3380</v>
      </c>
      <c r="G4784" s="471">
        <v>44889</v>
      </c>
      <c r="H4784" s="82">
        <v>99424353</v>
      </c>
      <c r="I4784" s="197">
        <v>0.04</v>
      </c>
      <c r="J4784" s="15">
        <v>1234.5999999999999</v>
      </c>
      <c r="K4784" s="15">
        <v>30865</v>
      </c>
      <c r="L4784" s="15">
        <v>1570823.4700000002</v>
      </c>
      <c r="M4784" s="66" t="str">
        <f>TEXT(Table2[[#This Row],[Gd.Dt]],"mmm-yy")</f>
        <v>Nov-22</v>
      </c>
      <c r="N4784" s="46" t="str">
        <f>MID(Table2[[#This Row],[BE]],6,2)</f>
        <v>IB</v>
      </c>
      <c r="O4784" s="46" t="str">
        <f>IF(Table2[[#This Row],[Type]]="IB","EOU",IF(Table2[[#This Row],[Type]]="MB","Local","492"))</f>
        <v>EOU</v>
      </c>
      <c r="P4784" s="46">
        <f>ROUND(Table2[[#This Row],[Cons]]/Table2[[#This Row],[Qty.]],5)</f>
        <v>0.04</v>
      </c>
      <c r="Q4784" s="46" t="b">
        <f>EXACT(Table2[[#This Row],[rate]],Table2[[#This Row],[Check]])</f>
        <v>1</v>
      </c>
      <c r="R4784" s="46"/>
      <c r="S4784" s="46" t="str">
        <f>IF(Table2[[#This Row],[SRO]]="EOU",VLOOKUP(Table2[[#This Row],[BE]],[2]GD.List!$C$3:$N$5014,12,0),IF(Table2[[#This Row],[SRO]]="Local","Polyester Staple Fibre","SRO 492"))</f>
        <v>Textile Chemical</v>
      </c>
    </row>
    <row r="4785" spans="1:19" x14ac:dyDescent="0.25">
      <c r="A4785" s="119" t="s">
        <v>3084</v>
      </c>
      <c r="B4785" s="116" t="s">
        <v>3366</v>
      </c>
      <c r="C4785" s="165">
        <v>22000</v>
      </c>
      <c r="D4785" s="117">
        <v>2832.1089999999999</v>
      </c>
      <c r="E4785" s="147" t="s">
        <v>3375</v>
      </c>
      <c r="F4785" s="116" t="s">
        <v>3378</v>
      </c>
      <c r="G4785" s="471">
        <v>44889</v>
      </c>
      <c r="H4785" s="82">
        <v>17925566.09</v>
      </c>
      <c r="I4785" s="197">
        <v>0.04</v>
      </c>
      <c r="J4785" s="15">
        <v>362.64</v>
      </c>
      <c r="K4785" s="15">
        <v>9066</v>
      </c>
      <c r="L4785" s="15">
        <v>754240.47</v>
      </c>
      <c r="M4785" s="66" t="str">
        <f>TEXT(Table2[[#This Row],[Gd.Dt]],"mmm-yy")</f>
        <v>Nov-22</v>
      </c>
      <c r="N4785" s="46" t="str">
        <f>MID(Table2[[#This Row],[BE]],6,2)</f>
        <v>IB</v>
      </c>
      <c r="O4785" s="46" t="str">
        <f>IF(Table2[[#This Row],[Type]]="IB","EOU",IF(Table2[[#This Row],[Type]]="MB","Local","492"))</f>
        <v>EOU</v>
      </c>
      <c r="P4785" s="46">
        <f>ROUND(Table2[[#This Row],[Cons]]/Table2[[#This Row],[Qty.]],5)</f>
        <v>0.04</v>
      </c>
      <c r="Q4785" s="46" t="b">
        <f>EXACT(Table2[[#This Row],[rate]],Table2[[#This Row],[Check]])</f>
        <v>1</v>
      </c>
      <c r="R4785" s="46"/>
      <c r="S4785" s="46" t="str">
        <f>IF(Table2[[#This Row],[SRO]]="EOU",VLOOKUP(Table2[[#This Row],[BE]],[2]GD.List!$C$3:$N$5014,12,0),IF(Table2[[#This Row],[SRO]]="Local","Polyester Staple Fibre","SRO 492"))</f>
        <v>Textile Chemical</v>
      </c>
    </row>
    <row r="4786" spans="1:19" x14ac:dyDescent="0.25">
      <c r="A4786" s="119" t="s">
        <v>3084</v>
      </c>
      <c r="B4786" s="116" t="s">
        <v>3362</v>
      </c>
      <c r="C4786" s="165">
        <v>10426</v>
      </c>
      <c r="D4786" s="117">
        <v>2832.1089999999999</v>
      </c>
      <c r="E4786" s="147" t="s">
        <v>3367</v>
      </c>
      <c r="F4786" s="116" t="s">
        <v>3379</v>
      </c>
      <c r="G4786" s="471">
        <v>44888</v>
      </c>
      <c r="H4786" s="82">
        <v>22289119.690000001</v>
      </c>
      <c r="I4786" s="197">
        <v>0.04</v>
      </c>
      <c r="J4786" s="15">
        <v>121.36</v>
      </c>
      <c r="K4786" s="15">
        <v>3034</v>
      </c>
      <c r="L4786" s="15">
        <v>98567.66</v>
      </c>
      <c r="M4786" s="66" t="str">
        <f>TEXT(Table2[[#This Row],[Gd.Dt]],"mmm-yy")</f>
        <v>Nov-22</v>
      </c>
      <c r="N4786" s="46" t="str">
        <f>MID(Table2[[#This Row],[BE]],6,2)</f>
        <v>IB</v>
      </c>
      <c r="O4786" s="46" t="str">
        <f>IF(Table2[[#This Row],[Type]]="IB","EOU",IF(Table2[[#This Row],[Type]]="MB","Local","492"))</f>
        <v>EOU</v>
      </c>
      <c r="P4786" s="46">
        <f>ROUND(Table2[[#This Row],[Cons]]/Table2[[#This Row],[Qty.]],5)</f>
        <v>0.04</v>
      </c>
      <c r="Q4786" s="46" t="b">
        <f>EXACT(Table2[[#This Row],[rate]],Table2[[#This Row],[Check]])</f>
        <v>1</v>
      </c>
      <c r="R4786" s="46"/>
      <c r="S4786" s="46" t="str">
        <f>IF(Table2[[#This Row],[SRO]]="EOU",VLOOKUP(Table2[[#This Row],[BE]],[2]GD.List!$C$3:$N$5014,12,0),IF(Table2[[#This Row],[SRO]]="Local","Polyester Staple Fibre","SRO 492"))</f>
        <v>Textile Chemical</v>
      </c>
    </row>
    <row r="4787" spans="1:19" x14ac:dyDescent="0.25">
      <c r="A4787" s="120" t="s">
        <v>3084</v>
      </c>
      <c r="B4787" s="116" t="s">
        <v>3365</v>
      </c>
      <c r="C4787" s="165">
        <v>141436</v>
      </c>
      <c r="D4787" s="117">
        <v>2832.1089999999999</v>
      </c>
      <c r="E4787" s="147" t="s">
        <v>3374</v>
      </c>
      <c r="F4787" s="116" t="s">
        <v>3380</v>
      </c>
      <c r="G4787" s="471">
        <v>44889</v>
      </c>
      <c r="H4787" s="82">
        <v>99424353</v>
      </c>
      <c r="I4787" s="197">
        <v>0.04</v>
      </c>
      <c r="J4787" s="15">
        <v>328.2</v>
      </c>
      <c r="K4787" s="15">
        <v>8205</v>
      </c>
      <c r="L4787" s="15">
        <v>561943.63</v>
      </c>
      <c r="M4787" s="66" t="str">
        <f>TEXT(Table2[[#This Row],[Gd.Dt]],"mmm-yy")</f>
        <v>Nov-22</v>
      </c>
      <c r="N4787" s="46" t="str">
        <f>MID(Table2[[#This Row],[BE]],6,2)</f>
        <v>IB</v>
      </c>
      <c r="O4787" s="46" t="str">
        <f>IF(Table2[[#This Row],[Type]]="IB","EOU",IF(Table2[[#This Row],[Type]]="MB","Local","492"))</f>
        <v>EOU</v>
      </c>
      <c r="P4787" s="46">
        <f>ROUND(Table2[[#This Row],[Cons]]/Table2[[#This Row],[Qty.]],5)</f>
        <v>0.04</v>
      </c>
      <c r="Q4787" s="46" t="b">
        <f>EXACT(Table2[[#This Row],[rate]],Table2[[#This Row],[Check]])</f>
        <v>1</v>
      </c>
      <c r="R4787" s="46"/>
      <c r="S4787" s="46" t="str">
        <f>IF(Table2[[#This Row],[SRO]]="EOU",VLOOKUP(Table2[[#This Row],[BE]],[2]GD.List!$C$3:$N$5014,12,0),IF(Table2[[#This Row],[SRO]]="Local","Polyester Staple Fibre","SRO 492"))</f>
        <v>Textile Chemical</v>
      </c>
    </row>
    <row r="4788" spans="1:19" x14ac:dyDescent="0.25">
      <c r="A4788" s="120" t="s">
        <v>3161</v>
      </c>
      <c r="B4788" s="116" t="s">
        <v>3362</v>
      </c>
      <c r="C4788" s="165">
        <v>10426</v>
      </c>
      <c r="D4788" s="117">
        <v>9607.2000000000007</v>
      </c>
      <c r="E4788" s="147" t="s">
        <v>3367</v>
      </c>
      <c r="F4788" s="116" t="s">
        <v>3379</v>
      </c>
      <c r="G4788" s="471">
        <v>44888</v>
      </c>
      <c r="H4788" s="82">
        <v>22289119.690000001</v>
      </c>
      <c r="I4788" s="197">
        <v>1</v>
      </c>
      <c r="J4788" s="15">
        <v>5</v>
      </c>
      <c r="K4788" s="15">
        <v>5</v>
      </c>
      <c r="L4788" s="15">
        <v>6210.25</v>
      </c>
      <c r="M4788" s="66" t="str">
        <f>TEXT(Table2[[#This Row],[Gd.Dt]],"mmm-yy")</f>
        <v>Nov-22</v>
      </c>
      <c r="N4788" s="46" t="str">
        <f>MID(Table2[[#This Row],[BE]],6,2)</f>
        <v>TI</v>
      </c>
      <c r="O4788" s="46" t="str">
        <f>IF(Table2[[#This Row],[Type]]="IB","EOU",IF(Table2[[#This Row],[Type]]="MB","Local","492"))</f>
        <v>492</v>
      </c>
      <c r="P4788" s="46">
        <f>ROUND(Table2[[#This Row],[Cons]]/Table2[[#This Row],[Qty.]],5)</f>
        <v>1</v>
      </c>
      <c r="Q4788" s="46" t="b">
        <f>EXACT(Table2[[#This Row],[rate]],Table2[[#This Row],[Check]])</f>
        <v>1</v>
      </c>
      <c r="R4788" s="46"/>
      <c r="S4788" s="46" t="str">
        <f>IF(Table2[[#This Row],[SRO]]="EOU",VLOOKUP(Table2[[#This Row],[BE]],[2]GD.List!$C$3:$N$5014,12,0),IF(Table2[[#This Row],[SRO]]="Local","Polyester Staple Fibre","SRO 492"))</f>
        <v>SRO 492</v>
      </c>
    </row>
    <row r="4789" spans="1:19" x14ac:dyDescent="0.25">
      <c r="A4789" s="119" t="s">
        <v>3231</v>
      </c>
      <c r="B4789" s="116" t="s">
        <v>3363</v>
      </c>
      <c r="C4789" s="165">
        <v>3332</v>
      </c>
      <c r="D4789" s="117">
        <v>3906.9090000000001</v>
      </c>
      <c r="E4789" s="147" t="s">
        <v>3372</v>
      </c>
      <c r="F4789" s="116" t="s">
        <v>3377</v>
      </c>
      <c r="G4789" s="471">
        <v>44888</v>
      </c>
      <c r="H4789" s="82">
        <v>8145005.2699999996</v>
      </c>
      <c r="I4789" s="197">
        <v>0.04</v>
      </c>
      <c r="J4789" s="15">
        <v>97.72</v>
      </c>
      <c r="K4789" s="15">
        <v>2443</v>
      </c>
      <c r="L4789" s="15">
        <v>118289.99</v>
      </c>
      <c r="M4789" s="66" t="str">
        <f>TEXT(Table2[[#This Row],[Gd.Dt]],"mmm-yy")</f>
        <v>Nov-22</v>
      </c>
      <c r="N4789" s="46" t="str">
        <f>MID(Table2[[#This Row],[BE]],6,2)</f>
        <v>IB</v>
      </c>
      <c r="O4789" s="46" t="str">
        <f>IF(Table2[[#This Row],[Type]]="IB","EOU",IF(Table2[[#This Row],[Type]]="MB","Local","492"))</f>
        <v>EOU</v>
      </c>
      <c r="P4789" s="46">
        <f>ROUND(Table2[[#This Row],[Cons]]/Table2[[#This Row],[Qty.]],5)</f>
        <v>0.04</v>
      </c>
      <c r="Q4789" s="46" t="b">
        <f>EXACT(Table2[[#This Row],[rate]],Table2[[#This Row],[Check]])</f>
        <v>1</v>
      </c>
      <c r="R4789" s="46"/>
      <c r="S4789" s="46" t="str">
        <f>IF(Table2[[#This Row],[SRO]]="EOU",VLOOKUP(Table2[[#This Row],[BE]],[2]GD.List!$C$3:$N$5014,12,0),IF(Table2[[#This Row],[SRO]]="Local","Polyester Staple Fibre","SRO 492"))</f>
        <v>Textile Chemical</v>
      </c>
    </row>
    <row r="4790" spans="1:19" x14ac:dyDescent="0.25">
      <c r="A4790" s="120" t="s">
        <v>3231</v>
      </c>
      <c r="B4790" s="116" t="s">
        <v>3362</v>
      </c>
      <c r="C4790" s="165">
        <v>10426</v>
      </c>
      <c r="D4790" s="117">
        <v>3906.9090000000001</v>
      </c>
      <c r="E4790" s="147" t="s">
        <v>3367</v>
      </c>
      <c r="F4790" s="116" t="s">
        <v>3379</v>
      </c>
      <c r="G4790" s="471">
        <v>44888</v>
      </c>
      <c r="H4790" s="82">
        <v>22289119.690000001</v>
      </c>
      <c r="I4790" s="197">
        <v>0.04</v>
      </c>
      <c r="J4790" s="15">
        <v>76.12</v>
      </c>
      <c r="K4790" s="15">
        <v>1903</v>
      </c>
      <c r="L4790" s="15">
        <v>81184.38</v>
      </c>
      <c r="M4790" s="66" t="str">
        <f>TEXT(Table2[[#This Row],[Gd.Dt]],"mmm-yy")</f>
        <v>Nov-22</v>
      </c>
      <c r="N4790" s="46" t="str">
        <f>MID(Table2[[#This Row],[BE]],6,2)</f>
        <v>IB</v>
      </c>
      <c r="O4790" s="46" t="str">
        <f>IF(Table2[[#This Row],[Type]]="IB","EOU",IF(Table2[[#This Row],[Type]]="MB","Local","492"))</f>
        <v>EOU</v>
      </c>
      <c r="P4790" s="46">
        <f>ROUND(Table2[[#This Row],[Cons]]/Table2[[#This Row],[Qty.]],5)</f>
        <v>0.04</v>
      </c>
      <c r="Q4790" s="46" t="b">
        <f>EXACT(Table2[[#This Row],[rate]],Table2[[#This Row],[Check]])</f>
        <v>1</v>
      </c>
      <c r="R4790" s="46"/>
      <c r="S4790" s="46" t="str">
        <f>IF(Table2[[#This Row],[SRO]]="EOU",VLOOKUP(Table2[[#This Row],[BE]],[2]GD.List!$C$3:$N$5014,12,0),IF(Table2[[#This Row],[SRO]]="Local","Polyester Staple Fibre","SRO 492"))</f>
        <v>Textile Chemical</v>
      </c>
    </row>
    <row r="4791" spans="1:19" x14ac:dyDescent="0.25">
      <c r="A4791" s="119" t="s">
        <v>3232</v>
      </c>
      <c r="B4791" s="116" t="s">
        <v>3363</v>
      </c>
      <c r="C4791" s="165">
        <v>3332</v>
      </c>
      <c r="D4791" s="117">
        <v>3809.9189999999999</v>
      </c>
      <c r="E4791" s="147" t="s">
        <v>3372</v>
      </c>
      <c r="F4791" s="116" t="s">
        <v>3377</v>
      </c>
      <c r="G4791" s="471">
        <v>44888</v>
      </c>
      <c r="H4791" s="82">
        <v>8145005.2699999996</v>
      </c>
      <c r="I4791" s="197">
        <v>0.04</v>
      </c>
      <c r="J4791" s="15">
        <v>97.72</v>
      </c>
      <c r="K4791" s="15">
        <v>2443</v>
      </c>
      <c r="L4791" s="15">
        <v>118289.99</v>
      </c>
      <c r="M4791" s="66" t="str">
        <f>TEXT(Table2[[#This Row],[Gd.Dt]],"mmm-yy")</f>
        <v>Nov-22</v>
      </c>
      <c r="N4791" s="46" t="str">
        <f>MID(Table2[[#This Row],[BE]],6,2)</f>
        <v>IB</v>
      </c>
      <c r="O4791" s="46" t="str">
        <f>IF(Table2[[#This Row],[Type]]="IB","EOU",IF(Table2[[#This Row],[Type]]="MB","Local","492"))</f>
        <v>EOU</v>
      </c>
      <c r="P4791" s="46">
        <f>ROUND(Table2[[#This Row],[Cons]]/Table2[[#This Row],[Qty.]],5)</f>
        <v>0.04</v>
      </c>
      <c r="Q4791" s="46" t="b">
        <f>EXACT(Table2[[#This Row],[rate]],Table2[[#This Row],[Check]])</f>
        <v>1</v>
      </c>
      <c r="R4791" s="46"/>
      <c r="S4791" s="46" t="str">
        <f>IF(Table2[[#This Row],[SRO]]="EOU",VLOOKUP(Table2[[#This Row],[BE]],[2]GD.List!$C$3:$N$5014,12,0),IF(Table2[[#This Row],[SRO]]="Local","Polyester Staple Fibre","SRO 492"))</f>
        <v>Textile Chemical</v>
      </c>
    </row>
    <row r="4792" spans="1:19" x14ac:dyDescent="0.25">
      <c r="A4792" s="120" t="s">
        <v>3232</v>
      </c>
      <c r="B4792" s="116" t="s">
        <v>3362</v>
      </c>
      <c r="C4792" s="165">
        <v>10426</v>
      </c>
      <c r="D4792" s="117">
        <v>3809.9189999999999</v>
      </c>
      <c r="E4792" s="147" t="s">
        <v>3367</v>
      </c>
      <c r="F4792" s="116" t="s">
        <v>3379</v>
      </c>
      <c r="G4792" s="471">
        <v>44888</v>
      </c>
      <c r="H4792" s="82">
        <v>22289119.690000001</v>
      </c>
      <c r="I4792" s="197">
        <v>0.04</v>
      </c>
      <c r="J4792" s="15">
        <v>413.68</v>
      </c>
      <c r="K4792" s="15">
        <v>10342.1</v>
      </c>
      <c r="L4792" s="15">
        <v>448283.4</v>
      </c>
      <c r="M4792" s="66" t="str">
        <f>TEXT(Table2[[#This Row],[Gd.Dt]],"mmm-yy")</f>
        <v>Nov-22</v>
      </c>
      <c r="N4792" s="46" t="str">
        <f>MID(Table2[[#This Row],[BE]],6,2)</f>
        <v>IB</v>
      </c>
      <c r="O4792" s="46" t="str">
        <f>IF(Table2[[#This Row],[Type]]="IB","EOU",IF(Table2[[#This Row],[Type]]="MB","Local","492"))</f>
        <v>EOU</v>
      </c>
      <c r="P4792" s="46">
        <f>ROUND(Table2[[#This Row],[Cons]]/Table2[[#This Row],[Qty.]],5)</f>
        <v>0.04</v>
      </c>
      <c r="Q4792" s="46" t="b">
        <f>EXACT(Table2[[#This Row],[rate]],Table2[[#This Row],[Check]])</f>
        <v>1</v>
      </c>
      <c r="R4792" s="46"/>
      <c r="S4792" s="46" t="str">
        <f>IF(Table2[[#This Row],[SRO]]="EOU",VLOOKUP(Table2[[#This Row],[BE]],[2]GD.List!$C$3:$N$5014,12,0),IF(Table2[[#This Row],[SRO]]="Local","Polyester Staple Fibre","SRO 492"))</f>
        <v>Textile Chemical</v>
      </c>
    </row>
    <row r="4793" spans="1:19" x14ac:dyDescent="0.25">
      <c r="A4793" s="119" t="s">
        <v>3233</v>
      </c>
      <c r="B4793" s="116" t="s">
        <v>3363</v>
      </c>
      <c r="C4793" s="165">
        <v>3332</v>
      </c>
      <c r="D4793" s="117">
        <v>4810.29</v>
      </c>
      <c r="E4793" s="147" t="s">
        <v>3372</v>
      </c>
      <c r="F4793" s="116" t="s">
        <v>3377</v>
      </c>
      <c r="G4793" s="471">
        <v>44888</v>
      </c>
      <c r="H4793" s="82">
        <v>8145005.2699999996</v>
      </c>
      <c r="I4793" s="197">
        <v>0.06</v>
      </c>
      <c r="J4793" s="15">
        <v>195.96000000000004</v>
      </c>
      <c r="K4793" s="15">
        <v>3266</v>
      </c>
      <c r="L4793" s="15">
        <v>244578.18</v>
      </c>
      <c r="M4793" s="66" t="str">
        <f>TEXT(Table2[[#This Row],[Gd.Dt]],"mmm-yy")</f>
        <v>Nov-22</v>
      </c>
      <c r="N4793" s="46" t="str">
        <f>MID(Table2[[#This Row],[BE]],6,2)</f>
        <v>IB</v>
      </c>
      <c r="O4793" s="46" t="str">
        <f>IF(Table2[[#This Row],[Type]]="IB","EOU",IF(Table2[[#This Row],[Type]]="MB","Local","492"))</f>
        <v>EOU</v>
      </c>
      <c r="P4793" s="46">
        <f>ROUND(Table2[[#This Row],[Cons]]/Table2[[#This Row],[Qty.]],5)</f>
        <v>0.06</v>
      </c>
      <c r="Q4793" s="46" t="b">
        <f>EXACT(Table2[[#This Row],[rate]],Table2[[#This Row],[Check]])</f>
        <v>1</v>
      </c>
      <c r="R4793" s="46"/>
      <c r="S4793" s="46" t="str">
        <f>IF(Table2[[#This Row],[SRO]]="EOU",VLOOKUP(Table2[[#This Row],[BE]],[2]GD.List!$C$3:$N$5014,12,0),IF(Table2[[#This Row],[SRO]]="Local","Polyester Staple Fibre","SRO 492"))</f>
        <v>Packing Material</v>
      </c>
    </row>
    <row r="4794" spans="1:19" x14ac:dyDescent="0.25">
      <c r="A4794" s="119" t="s">
        <v>3233</v>
      </c>
      <c r="B4794" s="116" t="s">
        <v>3366</v>
      </c>
      <c r="C4794" s="165">
        <v>22000</v>
      </c>
      <c r="D4794" s="117">
        <v>4810.29</v>
      </c>
      <c r="E4794" s="147" t="s">
        <v>3375</v>
      </c>
      <c r="F4794" s="116" t="s">
        <v>3378</v>
      </c>
      <c r="G4794" s="471">
        <v>44889</v>
      </c>
      <c r="H4794" s="82">
        <v>17925566.09</v>
      </c>
      <c r="I4794" s="197">
        <v>0.06</v>
      </c>
      <c r="J4794" s="15">
        <v>380.88</v>
      </c>
      <c r="K4794" s="15">
        <v>6348</v>
      </c>
      <c r="L4794" s="15">
        <v>766595.58</v>
      </c>
      <c r="M4794" s="66" t="str">
        <f>TEXT(Table2[[#This Row],[Gd.Dt]],"mmm-yy")</f>
        <v>Nov-22</v>
      </c>
      <c r="N4794" s="46" t="str">
        <f>MID(Table2[[#This Row],[BE]],6,2)</f>
        <v>IB</v>
      </c>
      <c r="O4794" s="46" t="str">
        <f>IF(Table2[[#This Row],[Type]]="IB","EOU",IF(Table2[[#This Row],[Type]]="MB","Local","492"))</f>
        <v>EOU</v>
      </c>
      <c r="P4794" s="46">
        <f>ROUND(Table2[[#This Row],[Cons]]/Table2[[#This Row],[Qty.]],5)</f>
        <v>0.06</v>
      </c>
      <c r="Q4794" s="46" t="b">
        <f>EXACT(Table2[[#This Row],[rate]],Table2[[#This Row],[Check]])</f>
        <v>1</v>
      </c>
      <c r="R4794" s="46"/>
      <c r="S4794" s="46" t="str">
        <f>IF(Table2[[#This Row],[SRO]]="EOU",VLOOKUP(Table2[[#This Row],[BE]],[2]GD.List!$C$3:$N$5014,12,0),IF(Table2[[#This Row],[SRO]]="Local","Polyester Staple Fibre","SRO 492"))</f>
        <v>Packing Material</v>
      </c>
    </row>
    <row r="4795" spans="1:19" x14ac:dyDescent="0.25">
      <c r="A4795" s="119" t="s">
        <v>3233</v>
      </c>
      <c r="B4795" s="116" t="s">
        <v>3362</v>
      </c>
      <c r="C4795" s="165">
        <v>10426</v>
      </c>
      <c r="D4795" s="117">
        <v>4810.29</v>
      </c>
      <c r="E4795" s="147" t="s">
        <v>3367</v>
      </c>
      <c r="F4795" s="116" t="s">
        <v>3379</v>
      </c>
      <c r="G4795" s="471">
        <v>44888</v>
      </c>
      <c r="H4795" s="82">
        <v>22289119.690000001</v>
      </c>
      <c r="I4795" s="197">
        <v>0.06</v>
      </c>
      <c r="J4795" s="15">
        <v>114.18</v>
      </c>
      <c r="K4795" s="15">
        <v>1903</v>
      </c>
      <c r="L4795" s="15">
        <v>121776.56</v>
      </c>
      <c r="M4795" s="66" t="str">
        <f>TEXT(Table2[[#This Row],[Gd.Dt]],"mmm-yy")</f>
        <v>Nov-22</v>
      </c>
      <c r="N4795" s="46" t="str">
        <f>MID(Table2[[#This Row],[BE]],6,2)</f>
        <v>IB</v>
      </c>
      <c r="O4795" s="46" t="str">
        <f>IF(Table2[[#This Row],[Type]]="IB","EOU",IF(Table2[[#This Row],[Type]]="MB","Local","492"))</f>
        <v>EOU</v>
      </c>
      <c r="P4795" s="46">
        <f>ROUND(Table2[[#This Row],[Cons]]/Table2[[#This Row],[Qty.]],5)</f>
        <v>0.06</v>
      </c>
      <c r="Q4795" s="46" t="b">
        <f>EXACT(Table2[[#This Row],[rate]],Table2[[#This Row],[Check]])</f>
        <v>1</v>
      </c>
      <c r="R4795" s="46"/>
      <c r="S4795" s="46" t="str">
        <f>IF(Table2[[#This Row],[SRO]]="EOU",VLOOKUP(Table2[[#This Row],[BE]],[2]GD.List!$C$3:$N$5014,12,0),IF(Table2[[#This Row],[SRO]]="Local","Polyester Staple Fibre","SRO 492"))</f>
        <v>Packing Material</v>
      </c>
    </row>
    <row r="4796" spans="1:19" x14ac:dyDescent="0.25">
      <c r="A4796" s="119" t="s">
        <v>3233</v>
      </c>
      <c r="B4796" s="116" t="s">
        <v>3362</v>
      </c>
      <c r="C4796" s="165">
        <v>10426</v>
      </c>
      <c r="D4796" s="117">
        <v>4810.29</v>
      </c>
      <c r="E4796" s="147" t="s">
        <v>3367</v>
      </c>
      <c r="F4796" s="116" t="s">
        <v>3379</v>
      </c>
      <c r="G4796" s="471">
        <v>44888</v>
      </c>
      <c r="H4796" s="82">
        <v>22289119.690000001</v>
      </c>
      <c r="I4796" s="197">
        <v>0.05</v>
      </c>
      <c r="J4796" s="15">
        <v>151.69999999999999</v>
      </c>
      <c r="K4796" s="15">
        <v>3034</v>
      </c>
      <c r="L4796" s="15">
        <v>123209.57</v>
      </c>
      <c r="M4796" s="66" t="str">
        <f>TEXT(Table2[[#This Row],[Gd.Dt]],"mmm-yy")</f>
        <v>Nov-22</v>
      </c>
      <c r="N4796" s="46" t="str">
        <f>MID(Table2[[#This Row],[BE]],6,2)</f>
        <v>IB</v>
      </c>
      <c r="O4796" s="46" t="str">
        <f>IF(Table2[[#This Row],[Type]]="IB","EOU",IF(Table2[[#This Row],[Type]]="MB","Local","492"))</f>
        <v>EOU</v>
      </c>
      <c r="P4796" s="46">
        <f>ROUND(Table2[[#This Row],[Cons]]/Table2[[#This Row],[Qty.]],5)</f>
        <v>0.05</v>
      </c>
      <c r="Q4796" s="46" t="b">
        <f>EXACT(Table2[[#This Row],[rate]],Table2[[#This Row],[Check]])</f>
        <v>1</v>
      </c>
      <c r="R4796" s="46"/>
      <c r="S4796" s="46" t="str">
        <f>IF(Table2[[#This Row],[SRO]]="EOU",VLOOKUP(Table2[[#This Row],[BE]],[2]GD.List!$C$3:$N$5014,12,0),IF(Table2[[#This Row],[SRO]]="Local","Polyester Staple Fibre","SRO 492"))</f>
        <v>Packing Material</v>
      </c>
    </row>
    <row r="4797" spans="1:19" x14ac:dyDescent="0.25">
      <c r="A4797" s="120" t="s">
        <v>3233</v>
      </c>
      <c r="B4797" s="116" t="s">
        <v>3365</v>
      </c>
      <c r="C4797" s="165">
        <v>141436</v>
      </c>
      <c r="D4797" s="117">
        <v>4810.29</v>
      </c>
      <c r="E4797" s="147" t="s">
        <v>3374</v>
      </c>
      <c r="F4797" s="116" t="s">
        <v>3380</v>
      </c>
      <c r="G4797" s="471">
        <v>44889</v>
      </c>
      <c r="H4797" s="82">
        <v>99424353</v>
      </c>
      <c r="I4797" s="197">
        <v>0.06</v>
      </c>
      <c r="J4797" s="15">
        <v>1851.8999999999999</v>
      </c>
      <c r="K4797" s="15">
        <v>30865</v>
      </c>
      <c r="L4797" s="15">
        <v>2356235.1</v>
      </c>
      <c r="M4797" s="66" t="str">
        <f>TEXT(Table2[[#This Row],[Gd.Dt]],"mmm-yy")</f>
        <v>Nov-22</v>
      </c>
      <c r="N4797" s="46" t="str">
        <f>MID(Table2[[#This Row],[BE]],6,2)</f>
        <v>IB</v>
      </c>
      <c r="O4797" s="46" t="str">
        <f>IF(Table2[[#This Row],[Type]]="IB","EOU",IF(Table2[[#This Row],[Type]]="MB","Local","492"))</f>
        <v>EOU</v>
      </c>
      <c r="P4797" s="46">
        <f>ROUND(Table2[[#This Row],[Cons]]/Table2[[#This Row],[Qty.]],5)</f>
        <v>0.06</v>
      </c>
      <c r="Q4797" s="46" t="b">
        <f>EXACT(Table2[[#This Row],[rate]],Table2[[#This Row],[Check]])</f>
        <v>1</v>
      </c>
      <c r="R4797" s="46"/>
      <c r="S4797" s="46" t="str">
        <f>IF(Table2[[#This Row],[SRO]]="EOU",VLOOKUP(Table2[[#This Row],[BE]],[2]GD.List!$C$3:$N$5014,12,0),IF(Table2[[#This Row],[SRO]]="Local","Polyester Staple Fibre","SRO 492"))</f>
        <v>Packing Material</v>
      </c>
    </row>
    <row r="4798" spans="1:19" x14ac:dyDescent="0.25">
      <c r="A4798" s="120" t="s">
        <v>3239</v>
      </c>
      <c r="B4798" s="116" t="s">
        <v>3364</v>
      </c>
      <c r="C4798" s="165">
        <v>58764</v>
      </c>
      <c r="D4798" s="117">
        <v>9606.1</v>
      </c>
      <c r="E4798" s="147" t="s">
        <v>3373</v>
      </c>
      <c r="F4798" s="116" t="s">
        <v>3376</v>
      </c>
      <c r="G4798" s="471">
        <v>44888</v>
      </c>
      <c r="H4798" s="82">
        <v>37658806.75</v>
      </c>
      <c r="I4798" s="197">
        <v>1</v>
      </c>
      <c r="J4798" s="15">
        <v>50</v>
      </c>
      <c r="K4798" s="15">
        <v>50</v>
      </c>
      <c r="L4798" s="15">
        <v>43736.68</v>
      </c>
      <c r="M4798" s="66" t="str">
        <f>TEXT(Table2[[#This Row],[Gd.Dt]],"mmm-yy")</f>
        <v>Nov-22</v>
      </c>
      <c r="N4798" s="46" t="str">
        <f>MID(Table2[[#This Row],[BE]],6,2)</f>
        <v>TI</v>
      </c>
      <c r="O4798" s="46" t="str">
        <f>IF(Table2[[#This Row],[Type]]="IB","EOU",IF(Table2[[#This Row],[Type]]="MB","Local","492"))</f>
        <v>492</v>
      </c>
      <c r="P4798" s="46">
        <f>ROUND(Table2[[#This Row],[Cons]]/Table2[[#This Row],[Qty.]],5)</f>
        <v>1</v>
      </c>
      <c r="Q4798" s="46" t="b">
        <f>EXACT(Table2[[#This Row],[rate]],Table2[[#This Row],[Check]])</f>
        <v>1</v>
      </c>
      <c r="R4798" s="46"/>
      <c r="S4798" s="46" t="str">
        <f>IF(Table2[[#This Row],[SRO]]="EOU",VLOOKUP(Table2[[#This Row],[BE]],[2]GD.List!$C$3:$N$5014,12,0),IF(Table2[[#This Row],[SRO]]="Local","Polyester Staple Fibre","SRO 492"))</f>
        <v>SRO 492</v>
      </c>
    </row>
    <row r="4799" spans="1:19" x14ac:dyDescent="0.25">
      <c r="A4799" s="120" t="s">
        <v>3328</v>
      </c>
      <c r="B4799" s="116" t="s">
        <v>3362</v>
      </c>
      <c r="C4799" s="165">
        <v>10426</v>
      </c>
      <c r="D4799" s="117">
        <v>5402.33</v>
      </c>
      <c r="E4799" s="147" t="s">
        <v>3367</v>
      </c>
      <c r="F4799" s="116" t="s">
        <v>3379</v>
      </c>
      <c r="G4799" s="471">
        <v>44888</v>
      </c>
      <c r="H4799" s="82">
        <v>22289119.690000001</v>
      </c>
      <c r="I4799" s="197">
        <v>1.0101</v>
      </c>
      <c r="J4799" s="15">
        <v>3064.64</v>
      </c>
      <c r="K4799" s="15">
        <v>3034</v>
      </c>
      <c r="L4799" s="15">
        <v>2489077</v>
      </c>
      <c r="M4799" s="66" t="str">
        <f>TEXT(Table2[[#This Row],[Gd.Dt]],"mmm-yy")</f>
        <v>Nov-22</v>
      </c>
      <c r="N4799" s="46" t="str">
        <f>MID(Table2[[#This Row],[BE]],6,2)</f>
        <v>IB</v>
      </c>
      <c r="O4799" s="46" t="str">
        <f>IF(Table2[[#This Row],[Type]]="IB","EOU",IF(Table2[[#This Row],[Type]]="MB","Local","492"))</f>
        <v>EOU</v>
      </c>
      <c r="P4799" s="46">
        <f>ROUND(Table2[[#This Row],[Cons]]/Table2[[#This Row],[Qty.]],5)</f>
        <v>1.0101</v>
      </c>
      <c r="Q4799" s="46" t="b">
        <f>EXACT(Table2[[#This Row],[rate]],Table2[[#This Row],[Check]])</f>
        <v>1</v>
      </c>
      <c r="R4799" s="46"/>
      <c r="S4799" s="46" t="str">
        <f>IF(Table2[[#This Row],[SRO]]="EOU",VLOOKUP(Table2[[#This Row],[BE]],[2]GD.List!$C$3:$N$5014,12,0),IF(Table2[[#This Row],[SRO]]="Local","Polyester Staple Fibre","SRO 492"))</f>
        <v>Polyester Yarn</v>
      </c>
    </row>
    <row r="4800" spans="1:19" x14ac:dyDescent="0.25">
      <c r="A4800" s="120" t="s">
        <v>3329</v>
      </c>
      <c r="B4800" s="116" t="s">
        <v>3362</v>
      </c>
      <c r="C4800" s="165">
        <v>10426</v>
      </c>
      <c r="D4800" s="117">
        <v>9606.2919999999995</v>
      </c>
      <c r="E4800" s="147" t="s">
        <v>3367</v>
      </c>
      <c r="F4800" s="116" t="s">
        <v>3379</v>
      </c>
      <c r="G4800" s="471">
        <v>44888</v>
      </c>
      <c r="H4800" s="82">
        <v>22289119.690000001</v>
      </c>
      <c r="I4800" s="197">
        <v>1</v>
      </c>
      <c r="J4800" s="15">
        <v>30</v>
      </c>
      <c r="K4800" s="15">
        <v>30</v>
      </c>
      <c r="L4800" s="15">
        <v>37261.519999999997</v>
      </c>
      <c r="M4800" s="66" t="str">
        <f>TEXT(Table2[[#This Row],[Gd.Dt]],"mmm-yy")</f>
        <v>Nov-22</v>
      </c>
      <c r="N4800" s="46" t="str">
        <f>MID(Table2[[#This Row],[BE]],6,2)</f>
        <v>TI</v>
      </c>
      <c r="O4800" s="46" t="str">
        <f>IF(Table2[[#This Row],[Type]]="IB","EOU",IF(Table2[[#This Row],[Type]]="MB","Local","492"))</f>
        <v>492</v>
      </c>
      <c r="P4800" s="46">
        <f>ROUND(Table2[[#This Row],[Cons]]/Table2[[#This Row],[Qty.]],5)</f>
        <v>1</v>
      </c>
      <c r="Q4800" s="46" t="b">
        <f>EXACT(Table2[[#This Row],[rate]],Table2[[#This Row],[Check]])</f>
        <v>1</v>
      </c>
      <c r="R4800" s="46"/>
      <c r="S4800" s="46" t="str">
        <f>IF(Table2[[#This Row],[SRO]]="EOU",VLOOKUP(Table2[[#This Row],[BE]],[2]GD.List!$C$3:$N$5014,12,0),IF(Table2[[#This Row],[SRO]]="Local","Polyester Staple Fibre","SRO 492"))</f>
        <v>SRO 492</v>
      </c>
    </row>
    <row r="4801" spans="1:19" x14ac:dyDescent="0.25">
      <c r="A4801" s="119" t="s">
        <v>3348</v>
      </c>
      <c r="B4801" s="116" t="s">
        <v>3363</v>
      </c>
      <c r="C4801" s="165">
        <v>3332</v>
      </c>
      <c r="D4801" s="117">
        <v>5201.009</v>
      </c>
      <c r="E4801" s="147" t="s">
        <v>3372</v>
      </c>
      <c r="F4801" s="116" t="s">
        <v>3377</v>
      </c>
      <c r="G4801" s="471">
        <v>44888</v>
      </c>
      <c r="H4801" s="82">
        <v>8145005.2699999996</v>
      </c>
      <c r="I4801" s="197">
        <v>1.0101</v>
      </c>
      <c r="J4801" s="15">
        <v>3298.98</v>
      </c>
      <c r="K4801" s="15">
        <v>3266</v>
      </c>
      <c r="L4801" s="15">
        <v>4117463.44</v>
      </c>
      <c r="M4801" s="66" t="str">
        <f>TEXT(Table2[[#This Row],[Gd.Dt]],"mmm-yy")</f>
        <v>Nov-22</v>
      </c>
      <c r="N4801" s="46" t="str">
        <f>MID(Table2[[#This Row],[BE]],6,2)</f>
        <v>IB</v>
      </c>
      <c r="O4801" s="46" t="str">
        <f>IF(Table2[[#This Row],[Type]]="IB","EOU",IF(Table2[[#This Row],[Type]]="MB","Local","492"))</f>
        <v>EOU</v>
      </c>
      <c r="P4801" s="46">
        <f>ROUND(Table2[[#This Row],[Cons]]/Table2[[#This Row],[Qty.]],5)</f>
        <v>1.0101</v>
      </c>
      <c r="Q4801" s="46" t="b">
        <f>EXACT(Table2[[#This Row],[rate]],Table2[[#This Row],[Check]])</f>
        <v>1</v>
      </c>
      <c r="R4801" s="46"/>
      <c r="S4801" s="46" t="str">
        <f>IF(Table2[[#This Row],[SRO]]="EOU",VLOOKUP(Table2[[#This Row],[BE]],[2]GD.List!$C$3:$N$5014,12,0),IF(Table2[[#This Row],[SRO]]="Local","Polyester Staple Fibre","SRO 492"))</f>
        <v>Raw Cotton</v>
      </c>
    </row>
    <row r="4802" spans="1:19" x14ac:dyDescent="0.25">
      <c r="A4802" s="120" t="s">
        <v>3348</v>
      </c>
      <c r="B4802" s="116" t="s">
        <v>3365</v>
      </c>
      <c r="C4802" s="165">
        <v>141436</v>
      </c>
      <c r="D4802" s="117">
        <v>5201.009</v>
      </c>
      <c r="E4802" s="147" t="s">
        <v>3374</v>
      </c>
      <c r="F4802" s="116" t="s">
        <v>3380</v>
      </c>
      <c r="G4802" s="471">
        <v>44889</v>
      </c>
      <c r="H4802" s="82">
        <v>99424353</v>
      </c>
      <c r="I4802" s="197">
        <v>1.0101</v>
      </c>
      <c r="J4802" s="15">
        <v>13054.14</v>
      </c>
      <c r="K4802" s="15">
        <v>12923.61</v>
      </c>
      <c r="L4802" s="15">
        <v>13749922.380000001</v>
      </c>
      <c r="M4802" s="66" t="str">
        <f>TEXT(Table2[[#This Row],[Gd.Dt]],"mmm-yy")</f>
        <v>Nov-22</v>
      </c>
      <c r="N4802" s="46" t="str">
        <f>MID(Table2[[#This Row],[BE]],6,2)</f>
        <v>IB</v>
      </c>
      <c r="O4802" s="46" t="str">
        <f>IF(Table2[[#This Row],[Type]]="IB","EOU",IF(Table2[[#This Row],[Type]]="MB","Local","492"))</f>
        <v>EOU</v>
      </c>
      <c r="P4802" s="46">
        <f>ROUND(Table2[[#This Row],[Cons]]/Table2[[#This Row],[Qty.]],5)</f>
        <v>1.0101</v>
      </c>
      <c r="Q4802" s="46" t="b">
        <f>EXACT(Table2[[#This Row],[rate]],Table2[[#This Row],[Check]])</f>
        <v>1</v>
      </c>
      <c r="R4802" s="46"/>
      <c r="S4802" s="46" t="str">
        <f>IF(Table2[[#This Row],[SRO]]="EOU",VLOOKUP(Table2[[#This Row],[BE]],[2]GD.List!$C$3:$N$5014,12,0),IF(Table2[[#This Row],[SRO]]="Local","Polyester Staple Fibre","SRO 492"))</f>
        <v>Raw Cotton</v>
      </c>
    </row>
    <row r="4803" spans="1:19" x14ac:dyDescent="0.25">
      <c r="A4803" s="119" t="s">
        <v>3368</v>
      </c>
      <c r="B4803" s="116" t="s">
        <v>3362</v>
      </c>
      <c r="C4803" s="165">
        <v>10426</v>
      </c>
      <c r="D4803" s="117">
        <v>5201.009</v>
      </c>
      <c r="E4803" s="147" t="s">
        <v>3367</v>
      </c>
      <c r="F4803" s="116" t="s">
        <v>3379</v>
      </c>
      <c r="G4803" s="471">
        <v>44888</v>
      </c>
      <c r="H4803" s="82">
        <v>22289119.690000001</v>
      </c>
      <c r="I4803" s="197">
        <v>1.0101</v>
      </c>
      <c r="J4803" s="15">
        <v>1922.22</v>
      </c>
      <c r="K4803" s="15">
        <v>1903</v>
      </c>
      <c r="L4803" s="15">
        <v>2050088.85</v>
      </c>
      <c r="M4803" s="66" t="str">
        <f>TEXT(Table2[[#This Row],[Gd.Dt]],"mmm-yy")</f>
        <v>Nov-22</v>
      </c>
      <c r="N4803" s="46" t="str">
        <f>MID(Table2[[#This Row],[BE]],6,2)</f>
        <v>IB</v>
      </c>
      <c r="O4803" s="46" t="str">
        <f>IF(Table2[[#This Row],[Type]]="IB","EOU",IF(Table2[[#This Row],[Type]]="MB","Local","492"))</f>
        <v>EOU</v>
      </c>
      <c r="P4803" s="46">
        <f>ROUND(Table2[[#This Row],[Cons]]/Table2[[#This Row],[Qty.]],5)</f>
        <v>1.0101</v>
      </c>
      <c r="Q4803" s="46" t="b">
        <f>EXACT(Table2[[#This Row],[rate]],Table2[[#This Row],[Check]])</f>
        <v>1</v>
      </c>
      <c r="R4803" s="46"/>
      <c r="S4803" s="46" t="str">
        <f>IF(Table2[[#This Row],[SRO]]="EOU",VLOOKUP(Table2[[#This Row],[BE]],[2]GD.List!$C$3:$N$5014,12,0),IF(Table2[[#This Row],[SRO]]="Local","Polyester Staple Fibre","SRO 492"))</f>
        <v>Raw Cotton</v>
      </c>
    </row>
    <row r="4804" spans="1:19" x14ac:dyDescent="0.25">
      <c r="A4804" s="119" t="s">
        <v>3368</v>
      </c>
      <c r="B4804" s="116" t="s">
        <v>3362</v>
      </c>
      <c r="C4804" s="165">
        <v>10426</v>
      </c>
      <c r="D4804" s="117">
        <v>5201.009</v>
      </c>
      <c r="E4804" s="147" t="s">
        <v>3367</v>
      </c>
      <c r="F4804" s="116" t="s">
        <v>3379</v>
      </c>
      <c r="G4804" s="471">
        <v>44888</v>
      </c>
      <c r="H4804" s="82">
        <v>22289119.690000001</v>
      </c>
      <c r="I4804" s="197">
        <v>0.9899</v>
      </c>
      <c r="J4804" s="15">
        <v>5350.51</v>
      </c>
      <c r="K4804" s="15">
        <v>5405.1</v>
      </c>
      <c r="L4804" s="15">
        <v>6645604.75</v>
      </c>
      <c r="M4804" s="66" t="str">
        <f>TEXT(Table2[[#This Row],[Gd.Dt]],"mmm-yy")</f>
        <v>Nov-22</v>
      </c>
      <c r="N4804" s="46" t="str">
        <f>MID(Table2[[#This Row],[BE]],6,2)</f>
        <v>IB</v>
      </c>
      <c r="O4804" s="46" t="str">
        <f>IF(Table2[[#This Row],[Type]]="IB","EOU",IF(Table2[[#This Row],[Type]]="MB","Local","492"))</f>
        <v>EOU</v>
      </c>
      <c r="P4804" s="46">
        <f>ROUND(Table2[[#This Row],[Cons]]/Table2[[#This Row],[Qty.]],5)</f>
        <v>0.9899</v>
      </c>
      <c r="Q4804" s="46" t="b">
        <f>EXACT(Table2[[#This Row],[rate]],Table2[[#This Row],[Check]])</f>
        <v>1</v>
      </c>
      <c r="R4804" s="46"/>
      <c r="S4804" s="46" t="str">
        <f>IF(Table2[[#This Row],[SRO]]="EOU",VLOOKUP(Table2[[#This Row],[BE]],[2]GD.List!$C$3:$N$5014,12,0),IF(Table2[[#This Row],[SRO]]="Local","Polyester Staple Fibre","SRO 492"))</f>
        <v>Raw Cotton</v>
      </c>
    </row>
    <row r="4805" spans="1:19" x14ac:dyDescent="0.25">
      <c r="A4805" s="119" t="s">
        <v>3368</v>
      </c>
      <c r="B4805" s="116" t="s">
        <v>3365</v>
      </c>
      <c r="C4805" s="165">
        <v>141436</v>
      </c>
      <c r="D4805" s="117">
        <v>5201.009</v>
      </c>
      <c r="E4805" s="147" t="s">
        <v>3374</v>
      </c>
      <c r="F4805" s="116" t="s">
        <v>3380</v>
      </c>
      <c r="G4805" s="471">
        <v>44889</v>
      </c>
      <c r="H4805" s="82">
        <v>99424353</v>
      </c>
      <c r="I4805" s="197">
        <v>1.0101</v>
      </c>
      <c r="J4805" s="15">
        <v>9834.73</v>
      </c>
      <c r="K4805" s="15">
        <v>9736.39</v>
      </c>
      <c r="L4805" s="15">
        <v>11726821.399999999</v>
      </c>
      <c r="M4805" s="66" t="str">
        <f>TEXT(Table2[[#This Row],[Gd.Dt]],"mmm-yy")</f>
        <v>Nov-22</v>
      </c>
      <c r="N4805" s="46" t="str">
        <f>MID(Table2[[#This Row],[BE]],6,2)</f>
        <v>IB</v>
      </c>
      <c r="O4805" s="46" t="str">
        <f>IF(Table2[[#This Row],[Type]]="IB","EOU",IF(Table2[[#This Row],[Type]]="MB","Local","492"))</f>
        <v>EOU</v>
      </c>
      <c r="P4805" s="46">
        <f>ROUND(Table2[[#This Row],[Cons]]/Table2[[#This Row],[Qty.]],5)</f>
        <v>1.0101</v>
      </c>
      <c r="Q4805" s="46" t="b">
        <f>EXACT(Table2[[#This Row],[rate]],Table2[[#This Row],[Check]])</f>
        <v>1</v>
      </c>
      <c r="R4805" s="46"/>
      <c r="S4805" s="46" t="str">
        <f>IF(Table2[[#This Row],[SRO]]="EOU",VLOOKUP(Table2[[#This Row],[BE]],[2]GD.List!$C$3:$N$5014,12,0),IF(Table2[[#This Row],[SRO]]="Local","Polyester Staple Fibre","SRO 492"))</f>
        <v>Raw Cotton</v>
      </c>
    </row>
    <row r="4806" spans="1:19" x14ac:dyDescent="0.25">
      <c r="A4806" s="120" t="s">
        <v>3368</v>
      </c>
      <c r="B4806" s="116" t="s">
        <v>3365</v>
      </c>
      <c r="C4806" s="165">
        <v>141436</v>
      </c>
      <c r="D4806" s="117">
        <v>5201.009</v>
      </c>
      <c r="E4806" s="147" t="s">
        <v>3374</v>
      </c>
      <c r="F4806" s="116" t="s">
        <v>3380</v>
      </c>
      <c r="G4806" s="471">
        <v>44889</v>
      </c>
      <c r="H4806" s="82">
        <v>99424353</v>
      </c>
      <c r="I4806" s="197">
        <v>0.48980000000000001</v>
      </c>
      <c r="J4806" s="15">
        <v>2041.98</v>
      </c>
      <c r="K4806" s="15">
        <v>4169</v>
      </c>
      <c r="L4806" s="15">
        <v>2602446</v>
      </c>
      <c r="M4806" s="66" t="str">
        <f>TEXT(Table2[[#This Row],[Gd.Dt]],"mmm-yy")</f>
        <v>Nov-22</v>
      </c>
      <c r="N4806" s="46" t="str">
        <f>MID(Table2[[#This Row],[BE]],6,2)</f>
        <v>IB</v>
      </c>
      <c r="O4806" s="46" t="str">
        <f>IF(Table2[[#This Row],[Type]]="IB","EOU",IF(Table2[[#This Row],[Type]]="MB","Local","492"))</f>
        <v>EOU</v>
      </c>
      <c r="P4806" s="46">
        <f>ROUND(Table2[[#This Row],[Cons]]/Table2[[#This Row],[Qty.]],5)</f>
        <v>0.48980000000000001</v>
      </c>
      <c r="Q4806" s="46" t="b">
        <f>EXACT(Table2[[#This Row],[rate]],Table2[[#This Row],[Check]])</f>
        <v>1</v>
      </c>
      <c r="R4806" s="46"/>
      <c r="S4806" s="46" t="str">
        <f>IF(Table2[[#This Row],[SRO]]="EOU",VLOOKUP(Table2[[#This Row],[BE]],[2]GD.List!$C$3:$N$5014,12,0),IF(Table2[[#This Row],[SRO]]="Local","Polyester Staple Fibre","SRO 492"))</f>
        <v>Raw Cotton</v>
      </c>
    </row>
    <row r="4807" spans="1:19" x14ac:dyDescent="0.25">
      <c r="A4807" s="120" t="s">
        <v>3369</v>
      </c>
      <c r="B4807" s="116" t="s">
        <v>3362</v>
      </c>
      <c r="C4807" s="165">
        <v>10426</v>
      </c>
      <c r="D4807" s="117">
        <v>5807.9</v>
      </c>
      <c r="E4807" s="147" t="s">
        <v>3367</v>
      </c>
      <c r="F4807" s="116" t="s">
        <v>3379</v>
      </c>
      <c r="G4807" s="471">
        <v>44888</v>
      </c>
      <c r="H4807" s="82">
        <v>22289119.690000001</v>
      </c>
      <c r="I4807" s="197">
        <v>1</v>
      </c>
      <c r="J4807" s="15">
        <v>30</v>
      </c>
      <c r="K4807" s="15">
        <v>30</v>
      </c>
      <c r="L4807" s="15">
        <v>37261.519999999997</v>
      </c>
      <c r="M4807" s="66" t="str">
        <f>TEXT(Table2[[#This Row],[Gd.Dt]],"mmm-yy")</f>
        <v>Nov-22</v>
      </c>
      <c r="N4807" s="46" t="str">
        <f>MID(Table2[[#This Row],[BE]],6,2)</f>
        <v>TI</v>
      </c>
      <c r="O4807" s="46" t="str">
        <f>IF(Table2[[#This Row],[Type]]="IB","EOU",IF(Table2[[#This Row],[Type]]="MB","Local","492"))</f>
        <v>492</v>
      </c>
      <c r="P4807" s="46">
        <f>ROUND(Table2[[#This Row],[Cons]]/Table2[[#This Row],[Qty.]],5)</f>
        <v>1</v>
      </c>
      <c r="Q4807" s="46" t="b">
        <f>EXACT(Table2[[#This Row],[rate]],Table2[[#This Row],[Check]])</f>
        <v>1</v>
      </c>
      <c r="R4807" s="46"/>
      <c r="S4807" s="46" t="str">
        <f>IF(Table2[[#This Row],[SRO]]="EOU",VLOOKUP(Table2[[#This Row],[BE]],[2]GD.List!$C$3:$N$5014,12,0),IF(Table2[[#This Row],[SRO]]="Local","Polyester Staple Fibre","SRO 492"))</f>
        <v>SRO 492</v>
      </c>
    </row>
    <row r="4808" spans="1:19" x14ac:dyDescent="0.25">
      <c r="A4808" s="120" t="s">
        <v>3370</v>
      </c>
      <c r="B4808" s="116" t="s">
        <v>3362</v>
      </c>
      <c r="C4808" s="165">
        <v>10426</v>
      </c>
      <c r="D4808" s="117">
        <v>5807.1030000000001</v>
      </c>
      <c r="E4808" s="147" t="s">
        <v>3367</v>
      </c>
      <c r="F4808" s="116" t="s">
        <v>3379</v>
      </c>
      <c r="G4808" s="471">
        <v>44888</v>
      </c>
      <c r="H4808" s="82">
        <v>22289119.690000001</v>
      </c>
      <c r="I4808" s="197">
        <v>1</v>
      </c>
      <c r="J4808" s="15">
        <v>16</v>
      </c>
      <c r="K4808" s="15">
        <v>16</v>
      </c>
      <c r="L4808" s="15">
        <v>19872.810000000001</v>
      </c>
      <c r="M4808" s="66" t="str">
        <f>TEXT(Table2[[#This Row],[Gd.Dt]],"mmm-yy")</f>
        <v>Nov-22</v>
      </c>
      <c r="N4808" s="46" t="str">
        <f>MID(Table2[[#This Row],[BE]],6,2)</f>
        <v>TI</v>
      </c>
      <c r="O4808" s="46" t="str">
        <f>IF(Table2[[#This Row],[Type]]="IB","EOU",IF(Table2[[#This Row],[Type]]="MB","Local","492"))</f>
        <v>492</v>
      </c>
      <c r="P4808" s="46">
        <f>ROUND(Table2[[#This Row],[Cons]]/Table2[[#This Row],[Qty.]],5)</f>
        <v>1</v>
      </c>
      <c r="Q4808" s="46" t="b">
        <f>EXACT(Table2[[#This Row],[rate]],Table2[[#This Row],[Check]])</f>
        <v>1</v>
      </c>
      <c r="R4808" s="46"/>
      <c r="S4808" s="46" t="str">
        <f>IF(Table2[[#This Row],[SRO]]="EOU",VLOOKUP(Table2[[#This Row],[BE]],[2]GD.List!$C$3:$N$5014,12,0),IF(Table2[[#This Row],[SRO]]="Local","Polyester Staple Fibre","SRO 492"))</f>
        <v>SRO 492</v>
      </c>
    </row>
    <row r="4809" spans="1:19" x14ac:dyDescent="0.25">
      <c r="A4809" s="119" t="s">
        <v>3371</v>
      </c>
      <c r="B4809" s="119" t="s">
        <v>3362</v>
      </c>
      <c r="C4809" s="170">
        <v>10426</v>
      </c>
      <c r="D4809" s="171">
        <v>9606.2099999999991</v>
      </c>
      <c r="E4809" s="27" t="s">
        <v>3367</v>
      </c>
      <c r="F4809" s="119" t="s">
        <v>3379</v>
      </c>
      <c r="G4809" s="28">
        <v>44888</v>
      </c>
      <c r="H4809" s="172">
        <v>22289119.690000001</v>
      </c>
      <c r="I4809" s="33">
        <v>1</v>
      </c>
      <c r="J4809" s="30">
        <v>104.2</v>
      </c>
      <c r="K4809" s="30">
        <v>104.2</v>
      </c>
      <c r="L4809" s="30">
        <v>129421.68</v>
      </c>
      <c r="M4809" s="67" t="str">
        <f>TEXT(Table2[[#This Row],[Gd.Dt]],"mmm-yy")</f>
        <v>Nov-22</v>
      </c>
      <c r="N4809" s="47" t="str">
        <f>MID(Table2[[#This Row],[BE]],6,2)</f>
        <v>TI</v>
      </c>
      <c r="O4809" s="47" t="str">
        <f>IF(Table2[[#This Row],[Type]]="IB","EOU",IF(Table2[[#This Row],[Type]]="MB","Local","492"))</f>
        <v>492</v>
      </c>
      <c r="P4809" s="47">
        <f>ROUND(Table2[[#This Row],[Cons]]/Table2[[#This Row],[Qty.]],5)</f>
        <v>1</v>
      </c>
      <c r="Q4809" s="47" t="b">
        <f>EXACT(Table2[[#This Row],[rate]],Table2[[#This Row],[Check]])</f>
        <v>1</v>
      </c>
      <c r="R4809" s="47"/>
      <c r="S4809" s="47" t="str">
        <f>IF(Table2[[#This Row],[SRO]]="EOU",VLOOKUP(Table2[[#This Row],[BE]],[2]GD.List!$C$3:$N$5014,12,0),IF(Table2[[#This Row],[SRO]]="Local","Polyester Staple Fibre","SRO 492"))</f>
        <v>SRO 492</v>
      </c>
    </row>
    <row r="4810" spans="1:19" x14ac:dyDescent="0.25">
      <c r="A4810" s="120" t="s">
        <v>2499</v>
      </c>
      <c r="B4810" s="116" t="s">
        <v>3381</v>
      </c>
      <c r="C4810" s="165">
        <v>3615</v>
      </c>
      <c r="D4810" s="117">
        <v>2701.12</v>
      </c>
      <c r="E4810" s="147" t="s">
        <v>3383</v>
      </c>
      <c r="F4810" s="116" t="s">
        <v>3384</v>
      </c>
      <c r="G4810" s="471">
        <v>44889</v>
      </c>
      <c r="H4810" s="82">
        <v>5692662.4900000002</v>
      </c>
      <c r="I4810" s="197">
        <v>0.8</v>
      </c>
      <c r="J4810" s="15">
        <v>3272</v>
      </c>
      <c r="K4810" s="15">
        <v>4090</v>
      </c>
      <c r="L4810" s="15">
        <v>2663546.2000000002</v>
      </c>
      <c r="M4810" s="66" t="str">
        <f>TEXT(Table2[[#This Row],[Gd.Dt]],"mmm-yy")</f>
        <v>Nov-22</v>
      </c>
      <c r="N4810" s="46" t="str">
        <f>MID(Table2[[#This Row],[BE]],6,2)</f>
        <v>IB</v>
      </c>
      <c r="O4810" s="46" t="str">
        <f>IF(Table2[[#This Row],[Type]]="IB","EOU",IF(Table2[[#This Row],[Type]]="MB","Local","492"))</f>
        <v>EOU</v>
      </c>
      <c r="P4810" s="46">
        <f>ROUND(Table2[[#This Row],[Cons]]/Table2[[#This Row],[Qty.]],5)</f>
        <v>0.8</v>
      </c>
      <c r="Q4810" s="46" t="b">
        <f>EXACT(Table2[[#This Row],[rate]],Table2[[#This Row],[Check]])</f>
        <v>1</v>
      </c>
      <c r="R4810" s="46"/>
      <c r="S4810" s="46" t="str">
        <f>IF(Table2[[#This Row],[SRO]]="EOU",VLOOKUP(Table2[[#This Row],[BE]],[2]GD.List!$C$3:$N$5014,12,0),IF(Table2[[#This Row],[SRO]]="Local","Polyester Staple Fibre","SRO 492"))</f>
        <v>Textile Coal</v>
      </c>
    </row>
    <row r="4811" spans="1:19" x14ac:dyDescent="0.25">
      <c r="A4811" s="120" t="s">
        <v>3018</v>
      </c>
      <c r="B4811" s="116" t="s">
        <v>3381</v>
      </c>
      <c r="C4811" s="165">
        <v>3615</v>
      </c>
      <c r="D4811" s="117">
        <v>2847</v>
      </c>
      <c r="E4811" s="147" t="s">
        <v>3383</v>
      </c>
      <c r="F4811" s="116" t="s">
        <v>3384</v>
      </c>
      <c r="G4811" s="471">
        <v>44889</v>
      </c>
      <c r="H4811" s="82">
        <v>5692662.4900000002</v>
      </c>
      <c r="I4811" s="197">
        <v>0.03</v>
      </c>
      <c r="J4811" s="15">
        <v>122.7</v>
      </c>
      <c r="K4811" s="15">
        <v>4090</v>
      </c>
      <c r="L4811" s="15">
        <v>99882.98</v>
      </c>
      <c r="M4811" s="66" t="str">
        <f>TEXT(Table2[[#This Row],[Gd.Dt]],"mmm-yy")</f>
        <v>Nov-22</v>
      </c>
      <c r="N4811" s="46" t="str">
        <f>MID(Table2[[#This Row],[BE]],6,2)</f>
        <v>IB</v>
      </c>
      <c r="O4811" s="46" t="str">
        <f>IF(Table2[[#This Row],[Type]]="IB","EOU",IF(Table2[[#This Row],[Type]]="MB","Local","492"))</f>
        <v>EOU</v>
      </c>
      <c r="P4811" s="46">
        <f>ROUND(Table2[[#This Row],[Cons]]/Table2[[#This Row],[Qty.]],5)</f>
        <v>0.03</v>
      </c>
      <c r="Q4811" s="46" t="b">
        <f>EXACT(Table2[[#This Row],[rate]],Table2[[#This Row],[Check]])</f>
        <v>1</v>
      </c>
      <c r="R4811" s="46"/>
      <c r="S4811" s="46" t="str">
        <f>IF(Table2[[#This Row],[SRO]]="EOU",VLOOKUP(Table2[[#This Row],[BE]],[2]GD.List!$C$3:$N$5014,12,0),IF(Table2[[#This Row],[SRO]]="Local","Polyester Staple Fibre","SRO 492"))</f>
        <v>Textile Chemical</v>
      </c>
    </row>
    <row r="4812" spans="1:19" x14ac:dyDescent="0.25">
      <c r="A4812" s="120" t="s">
        <v>3058</v>
      </c>
      <c r="B4812" s="116" t="s">
        <v>3381</v>
      </c>
      <c r="C4812" s="165">
        <v>3615</v>
      </c>
      <c r="D4812" s="117">
        <v>2915.11</v>
      </c>
      <c r="E4812" s="147" t="s">
        <v>3383</v>
      </c>
      <c r="F4812" s="116" t="s">
        <v>3384</v>
      </c>
      <c r="G4812" s="471">
        <v>44889</v>
      </c>
      <c r="H4812" s="82">
        <v>5692662.4900000002</v>
      </c>
      <c r="I4812" s="197">
        <v>0.04</v>
      </c>
      <c r="J4812" s="15">
        <v>163.6</v>
      </c>
      <c r="K4812" s="15">
        <v>4090</v>
      </c>
      <c r="L4812" s="15">
        <v>133177.31</v>
      </c>
      <c r="M4812" s="66" t="str">
        <f>TEXT(Table2[[#This Row],[Gd.Dt]],"mmm-yy")</f>
        <v>Nov-22</v>
      </c>
      <c r="N4812" s="46" t="str">
        <f>MID(Table2[[#This Row],[BE]],6,2)</f>
        <v>IB</v>
      </c>
      <c r="O4812" s="46" t="str">
        <f>IF(Table2[[#This Row],[Type]]="IB","EOU",IF(Table2[[#This Row],[Type]]="MB","Local","492"))</f>
        <v>EOU</v>
      </c>
      <c r="P4812" s="46">
        <f>ROUND(Table2[[#This Row],[Cons]]/Table2[[#This Row],[Qty.]],5)</f>
        <v>0.04</v>
      </c>
      <c r="Q4812" s="46" t="b">
        <f>EXACT(Table2[[#This Row],[rate]],Table2[[#This Row],[Check]])</f>
        <v>1</v>
      </c>
      <c r="R4812" s="46"/>
      <c r="S4812" s="46" t="str">
        <f>IF(Table2[[#This Row],[SRO]]="EOU",VLOOKUP(Table2[[#This Row],[BE]],[2]GD.List!$C$3:$N$5014,12,0),IF(Table2[[#This Row],[SRO]]="Local","Polyester Staple Fibre","SRO 492"))</f>
        <v>Textile Chemical</v>
      </c>
    </row>
    <row r="4813" spans="1:19" x14ac:dyDescent="0.25">
      <c r="A4813" s="120" t="s">
        <v>3084</v>
      </c>
      <c r="B4813" s="116" t="s">
        <v>3381</v>
      </c>
      <c r="C4813" s="165">
        <v>3615</v>
      </c>
      <c r="D4813" s="117">
        <v>2832.1089999999999</v>
      </c>
      <c r="E4813" s="147" t="s">
        <v>3383</v>
      </c>
      <c r="F4813" s="116" t="s">
        <v>3384</v>
      </c>
      <c r="G4813" s="471">
        <v>44889</v>
      </c>
      <c r="H4813" s="82">
        <v>5692662.4900000002</v>
      </c>
      <c r="I4813" s="197">
        <v>0.04</v>
      </c>
      <c r="J4813" s="15">
        <v>163.6</v>
      </c>
      <c r="K4813" s="15">
        <v>4090</v>
      </c>
      <c r="L4813" s="15">
        <v>133177.31</v>
      </c>
      <c r="M4813" s="66" t="str">
        <f>TEXT(Table2[[#This Row],[Gd.Dt]],"mmm-yy")</f>
        <v>Nov-22</v>
      </c>
      <c r="N4813" s="46" t="str">
        <f>MID(Table2[[#This Row],[BE]],6,2)</f>
        <v>IB</v>
      </c>
      <c r="O4813" s="46" t="str">
        <f>IF(Table2[[#This Row],[Type]]="IB","EOU",IF(Table2[[#This Row],[Type]]="MB","Local","492"))</f>
        <v>EOU</v>
      </c>
      <c r="P4813" s="46">
        <f>ROUND(Table2[[#This Row],[Cons]]/Table2[[#This Row],[Qty.]],5)</f>
        <v>0.04</v>
      </c>
      <c r="Q4813" s="46" t="b">
        <f>EXACT(Table2[[#This Row],[rate]],Table2[[#This Row],[Check]])</f>
        <v>1</v>
      </c>
      <c r="R4813" s="46"/>
      <c r="S4813" s="46" t="str">
        <f>IF(Table2[[#This Row],[SRO]]="EOU",VLOOKUP(Table2[[#This Row],[BE]],[2]GD.List!$C$3:$N$5014,12,0),IF(Table2[[#This Row],[SRO]]="Local","Polyester Staple Fibre","SRO 492"))</f>
        <v>Textile Chemical</v>
      </c>
    </row>
    <row r="4814" spans="1:19" x14ac:dyDescent="0.25">
      <c r="A4814" s="120" t="s">
        <v>3231</v>
      </c>
      <c r="B4814" s="116" t="s">
        <v>3381</v>
      </c>
      <c r="C4814" s="165">
        <v>3615</v>
      </c>
      <c r="D4814" s="117">
        <v>3906.9090000000001</v>
      </c>
      <c r="E4814" s="147" t="s">
        <v>3383</v>
      </c>
      <c r="F4814" s="116" t="s">
        <v>3384</v>
      </c>
      <c r="G4814" s="471">
        <v>44889</v>
      </c>
      <c r="H4814" s="82">
        <v>5692662.4900000002</v>
      </c>
      <c r="I4814" s="197">
        <v>0.04</v>
      </c>
      <c r="J4814" s="15">
        <v>163.6</v>
      </c>
      <c r="K4814" s="15">
        <v>4090</v>
      </c>
      <c r="L4814" s="15">
        <v>133177.31</v>
      </c>
      <c r="M4814" s="66" t="str">
        <f>TEXT(Table2[[#This Row],[Gd.Dt]],"mmm-yy")</f>
        <v>Nov-22</v>
      </c>
      <c r="N4814" s="46" t="str">
        <f>MID(Table2[[#This Row],[BE]],6,2)</f>
        <v>IB</v>
      </c>
      <c r="O4814" s="46" t="str">
        <f>IF(Table2[[#This Row],[Type]]="IB","EOU",IF(Table2[[#This Row],[Type]]="MB","Local","492"))</f>
        <v>EOU</v>
      </c>
      <c r="P4814" s="46">
        <f>ROUND(Table2[[#This Row],[Cons]]/Table2[[#This Row],[Qty.]],5)</f>
        <v>0.04</v>
      </c>
      <c r="Q4814" s="46" t="b">
        <f>EXACT(Table2[[#This Row],[rate]],Table2[[#This Row],[Check]])</f>
        <v>1</v>
      </c>
      <c r="R4814" s="46"/>
      <c r="S4814" s="46" t="str">
        <f>IF(Table2[[#This Row],[SRO]]="EOU",VLOOKUP(Table2[[#This Row],[BE]],[2]GD.List!$C$3:$N$5014,12,0),IF(Table2[[#This Row],[SRO]]="Local","Polyester Staple Fibre","SRO 492"))</f>
        <v>Textile Chemical</v>
      </c>
    </row>
    <row r="4815" spans="1:19" x14ac:dyDescent="0.25">
      <c r="A4815" s="120" t="s">
        <v>3232</v>
      </c>
      <c r="B4815" s="116" t="s">
        <v>3381</v>
      </c>
      <c r="C4815" s="165">
        <v>3615</v>
      </c>
      <c r="D4815" s="117">
        <v>3809.9189999999999</v>
      </c>
      <c r="E4815" s="147" t="s">
        <v>3383</v>
      </c>
      <c r="F4815" s="116" t="s">
        <v>3384</v>
      </c>
      <c r="G4815" s="471">
        <v>44889</v>
      </c>
      <c r="H4815" s="82">
        <v>5692662.4900000002</v>
      </c>
      <c r="I4815" s="197">
        <v>0.04</v>
      </c>
      <c r="J4815" s="15">
        <v>163.6</v>
      </c>
      <c r="K4815" s="15">
        <v>4090</v>
      </c>
      <c r="L4815" s="15">
        <v>133177.31</v>
      </c>
      <c r="M4815" s="66" t="str">
        <f>TEXT(Table2[[#This Row],[Gd.Dt]],"mmm-yy")</f>
        <v>Nov-22</v>
      </c>
      <c r="N4815" s="46" t="str">
        <f>MID(Table2[[#This Row],[BE]],6,2)</f>
        <v>IB</v>
      </c>
      <c r="O4815" s="46" t="str">
        <f>IF(Table2[[#This Row],[Type]]="IB","EOU",IF(Table2[[#This Row],[Type]]="MB","Local","492"))</f>
        <v>EOU</v>
      </c>
      <c r="P4815" s="46">
        <f>ROUND(Table2[[#This Row],[Cons]]/Table2[[#This Row],[Qty.]],5)</f>
        <v>0.04</v>
      </c>
      <c r="Q4815" s="46" t="b">
        <f>EXACT(Table2[[#This Row],[rate]],Table2[[#This Row],[Check]])</f>
        <v>1</v>
      </c>
      <c r="R4815" s="46"/>
      <c r="S4815" s="46" t="str">
        <f>IF(Table2[[#This Row],[SRO]]="EOU",VLOOKUP(Table2[[#This Row],[BE]],[2]GD.List!$C$3:$N$5014,12,0),IF(Table2[[#This Row],[SRO]]="Local","Polyester Staple Fibre","SRO 492"))</f>
        <v>Textile Chemical</v>
      </c>
    </row>
    <row r="4816" spans="1:19" x14ac:dyDescent="0.25">
      <c r="A4816" s="120" t="s">
        <v>3233</v>
      </c>
      <c r="B4816" s="116" t="s">
        <v>3381</v>
      </c>
      <c r="C4816" s="165">
        <v>3615</v>
      </c>
      <c r="D4816" s="117">
        <v>4810.29</v>
      </c>
      <c r="E4816" s="147" t="s">
        <v>3383</v>
      </c>
      <c r="F4816" s="116" t="s">
        <v>3384</v>
      </c>
      <c r="G4816" s="471">
        <v>44889</v>
      </c>
      <c r="H4816" s="82">
        <v>5692662.4900000002</v>
      </c>
      <c r="I4816" s="197">
        <v>0.06</v>
      </c>
      <c r="J4816" s="15">
        <v>245.4</v>
      </c>
      <c r="K4816" s="15">
        <v>4090</v>
      </c>
      <c r="L4816" s="15">
        <v>199765.97</v>
      </c>
      <c r="M4816" s="66" t="str">
        <f>TEXT(Table2[[#This Row],[Gd.Dt]],"mmm-yy")</f>
        <v>Nov-22</v>
      </c>
      <c r="N4816" s="46" t="str">
        <f>MID(Table2[[#This Row],[BE]],6,2)</f>
        <v>IB</v>
      </c>
      <c r="O4816" s="46" t="str">
        <f>IF(Table2[[#This Row],[Type]]="IB","EOU",IF(Table2[[#This Row],[Type]]="MB","Local","492"))</f>
        <v>EOU</v>
      </c>
      <c r="P4816" s="46">
        <f>ROUND(Table2[[#This Row],[Cons]]/Table2[[#This Row],[Qty.]],5)</f>
        <v>0.06</v>
      </c>
      <c r="Q4816" s="46" t="b">
        <f>EXACT(Table2[[#This Row],[rate]],Table2[[#This Row],[Check]])</f>
        <v>1</v>
      </c>
      <c r="R4816" s="46"/>
      <c r="S4816" s="46" t="str">
        <f>IF(Table2[[#This Row],[SRO]]="EOU",VLOOKUP(Table2[[#This Row],[BE]],[2]GD.List!$C$3:$N$5014,12,0),IF(Table2[[#This Row],[SRO]]="Local","Polyester Staple Fibre","SRO 492"))</f>
        <v>Packing Material</v>
      </c>
    </row>
    <row r="4817" spans="1:19" x14ac:dyDescent="0.25">
      <c r="A4817" s="120" t="s">
        <v>3316</v>
      </c>
      <c r="B4817" s="116" t="s">
        <v>3381</v>
      </c>
      <c r="C4817" s="165">
        <v>3615</v>
      </c>
      <c r="D4817" s="117">
        <v>5807.1019999999999</v>
      </c>
      <c r="E4817" s="147" t="s">
        <v>3383</v>
      </c>
      <c r="F4817" s="116" t="s">
        <v>3384</v>
      </c>
      <c r="G4817" s="471">
        <v>44889</v>
      </c>
      <c r="H4817" s="82">
        <v>5692662.4900000002</v>
      </c>
      <c r="I4817" s="197">
        <v>0.1</v>
      </c>
      <c r="J4817" s="15">
        <v>409</v>
      </c>
      <c r="K4817" s="15">
        <v>4090</v>
      </c>
      <c r="L4817" s="15">
        <v>332943.28000000003</v>
      </c>
      <c r="M4817" s="66" t="str">
        <f>TEXT(Table2[[#This Row],[Gd.Dt]],"mmm-yy")</f>
        <v>Nov-22</v>
      </c>
      <c r="N4817" s="46" t="str">
        <f>MID(Table2[[#This Row],[BE]],6,2)</f>
        <v>IB</v>
      </c>
      <c r="O4817" s="46" t="str">
        <f>IF(Table2[[#This Row],[Type]]="IB","EOU",IF(Table2[[#This Row],[Type]]="MB","Local","492"))</f>
        <v>EOU</v>
      </c>
      <c r="P4817" s="46">
        <f>ROUND(Table2[[#This Row],[Cons]]/Table2[[#This Row],[Qty.]],5)</f>
        <v>0.1</v>
      </c>
      <c r="Q4817" s="46" t="b">
        <f>EXACT(Table2[[#This Row],[rate]],Table2[[#This Row],[Check]])</f>
        <v>1</v>
      </c>
      <c r="R4817" s="46"/>
      <c r="S4817" s="46" t="str">
        <f>IF(Table2[[#This Row],[SRO]]="EOU",VLOOKUP(Table2[[#This Row],[BE]],[2]GD.List!$C$3:$N$5014,12,0),IF(Table2[[#This Row],[SRO]]="Local","Polyester Staple Fibre","SRO 492"))</f>
        <v>Packing Material</v>
      </c>
    </row>
    <row r="4818" spans="1:19" x14ac:dyDescent="0.25">
      <c r="A4818" s="120" t="s">
        <v>3368</v>
      </c>
      <c r="B4818" s="116" t="s">
        <v>3381</v>
      </c>
      <c r="C4818" s="165">
        <v>3615</v>
      </c>
      <c r="D4818" s="117">
        <v>5201.009</v>
      </c>
      <c r="E4818" s="147" t="s">
        <v>3383</v>
      </c>
      <c r="F4818" s="116" t="s">
        <v>3384</v>
      </c>
      <c r="G4818" s="471">
        <v>44889</v>
      </c>
      <c r="H4818" s="82">
        <v>5692662.4900000002</v>
      </c>
      <c r="I4818" s="197">
        <v>0.48980000000000001</v>
      </c>
      <c r="J4818" s="15">
        <v>2003.28</v>
      </c>
      <c r="K4818" s="15">
        <v>4090</v>
      </c>
      <c r="L4818" s="15">
        <v>1630754.53</v>
      </c>
      <c r="M4818" s="66" t="str">
        <f>TEXT(Table2[[#This Row],[Gd.Dt]],"mmm-yy")</f>
        <v>Nov-22</v>
      </c>
      <c r="N4818" s="46" t="str">
        <f>MID(Table2[[#This Row],[BE]],6,2)</f>
        <v>IB</v>
      </c>
      <c r="O4818" s="46" t="str">
        <f>IF(Table2[[#This Row],[Type]]="IB","EOU",IF(Table2[[#This Row],[Type]]="MB","Local","492"))</f>
        <v>EOU</v>
      </c>
      <c r="P4818" s="46">
        <f>ROUND(Table2[[#This Row],[Cons]]/Table2[[#This Row],[Qty.]],5)</f>
        <v>0.48980000000000001</v>
      </c>
      <c r="Q4818" s="46" t="b">
        <f>EXACT(Table2[[#This Row],[rate]],Table2[[#This Row],[Check]])</f>
        <v>1</v>
      </c>
      <c r="R4818" s="46"/>
      <c r="S4818" s="46" t="str">
        <f>IF(Table2[[#This Row],[SRO]]="EOU",VLOOKUP(Table2[[#This Row],[BE]],[2]GD.List!$C$3:$N$5014,12,0),IF(Table2[[#This Row],[SRO]]="Local","Polyester Staple Fibre","SRO 492"))</f>
        <v>Raw Cotton</v>
      </c>
    </row>
    <row r="4819" spans="1:19" x14ac:dyDescent="0.25">
      <c r="A4819" s="119" t="s">
        <v>3382</v>
      </c>
      <c r="B4819" s="119" t="s">
        <v>3381</v>
      </c>
      <c r="C4819" s="170">
        <v>3615</v>
      </c>
      <c r="D4819" s="171">
        <v>3204.16</v>
      </c>
      <c r="E4819" s="27" t="s">
        <v>3383</v>
      </c>
      <c r="F4819" s="119" t="s">
        <v>3384</v>
      </c>
      <c r="G4819" s="28">
        <v>44889</v>
      </c>
      <c r="H4819" s="172">
        <v>5692662.4900000002</v>
      </c>
      <c r="I4819" s="33">
        <v>7.0000000000000007E-2</v>
      </c>
      <c r="J4819" s="30">
        <v>286.3</v>
      </c>
      <c r="K4819" s="30">
        <v>4090</v>
      </c>
      <c r="L4819" s="30">
        <v>233060.29</v>
      </c>
      <c r="M4819" s="67" t="str">
        <f>TEXT(Table2[[#This Row],[Gd.Dt]],"mmm-yy")</f>
        <v>Nov-22</v>
      </c>
      <c r="N4819" s="47" t="str">
        <f>MID(Table2[[#This Row],[BE]],6,2)</f>
        <v>IB</v>
      </c>
      <c r="O4819" s="47" t="str">
        <f>IF(Table2[[#This Row],[Type]]="IB","EOU",IF(Table2[[#This Row],[Type]]="MB","Local","492"))</f>
        <v>EOU</v>
      </c>
      <c r="P4819" s="47">
        <f>ROUND(Table2[[#This Row],[Cons]]/Table2[[#This Row],[Qty.]],5)</f>
        <v>7.0000000000000007E-2</v>
      </c>
      <c r="Q4819" s="47" t="b">
        <f>EXACT(Table2[[#This Row],[rate]],Table2[[#This Row],[Check]])</f>
        <v>1</v>
      </c>
      <c r="R4819" s="47"/>
      <c r="S4819" s="47" t="str">
        <f>IF(Table2[[#This Row],[SRO]]="EOU",VLOOKUP(Table2[[#This Row],[BE]],[2]GD.List!$C$3:$N$5014,12,0),IF(Table2[[#This Row],[SRO]]="Local","Polyester Staple Fibre","SRO 492"))</f>
        <v>Textile Dyes</v>
      </c>
    </row>
    <row r="4820" spans="1:19" x14ac:dyDescent="0.25">
      <c r="A4820" s="120" t="s">
        <v>1564</v>
      </c>
      <c r="B4820" s="116" t="s">
        <v>3386</v>
      </c>
      <c r="C4820" s="165">
        <v>8154</v>
      </c>
      <c r="D4820" s="117">
        <v>5205.2700000000004</v>
      </c>
      <c r="E4820" s="147" t="s">
        <v>3388</v>
      </c>
      <c r="F4820" s="116" t="s">
        <v>3390</v>
      </c>
      <c r="G4820" s="471">
        <v>44891</v>
      </c>
      <c r="H4820" s="82">
        <v>12382411.83</v>
      </c>
      <c r="I4820" s="197">
        <v>1.0101</v>
      </c>
      <c r="J4820" s="15">
        <v>5029.29</v>
      </c>
      <c r="K4820" s="15">
        <v>4979</v>
      </c>
      <c r="L4820" s="15">
        <v>6131252.8200000003</v>
      </c>
      <c r="M4820" s="66" t="str">
        <f>TEXT(Table2[[#This Row],[Gd.Dt]],"mmm-yy")</f>
        <v>Nov-22</v>
      </c>
      <c r="N4820" s="46" t="str">
        <f>MID(Table2[[#This Row],[BE]],6,2)</f>
        <v>IB</v>
      </c>
      <c r="O4820" s="46" t="str">
        <f>IF(Table2[[#This Row],[Type]]="IB","EOU",IF(Table2[[#This Row],[Type]]="MB","Local","492"))</f>
        <v>EOU</v>
      </c>
      <c r="P4820" s="46">
        <f>ROUND(Table2[[#This Row],[Cons]]/Table2[[#This Row],[Qty.]],5)</f>
        <v>1.0101</v>
      </c>
      <c r="Q4820" s="46" t="b">
        <f>EXACT(Table2[[#This Row],[rate]],Table2[[#This Row],[Check]])</f>
        <v>1</v>
      </c>
      <c r="R4820" s="46"/>
      <c r="S4820" s="46" t="str">
        <f>IF(Table2[[#This Row],[SRO]]="EOU",VLOOKUP(Table2[[#This Row],[BE]],[2]GD.List!$C$3:$N$5014,12,0),IF(Table2[[#This Row],[SRO]]="Local","Polyester Staple Fibre","SRO 492"))</f>
        <v>Cotton Yarn</v>
      </c>
    </row>
    <row r="4821" spans="1:19" x14ac:dyDescent="0.25">
      <c r="A4821" s="119" t="s">
        <v>2499</v>
      </c>
      <c r="B4821" s="116" t="s">
        <v>3396</v>
      </c>
      <c r="C4821" s="165">
        <v>7315</v>
      </c>
      <c r="D4821" s="117">
        <v>2701.12</v>
      </c>
      <c r="E4821" s="147" t="s">
        <v>3402</v>
      </c>
      <c r="F4821" s="116" t="s">
        <v>3404</v>
      </c>
      <c r="G4821" s="471">
        <v>44892</v>
      </c>
      <c r="H4821" s="82">
        <v>41676165.630000003</v>
      </c>
      <c r="I4821" s="197">
        <v>0.8</v>
      </c>
      <c r="J4821" s="15">
        <v>13447.330000000002</v>
      </c>
      <c r="K4821" s="15">
        <v>16809.16</v>
      </c>
      <c r="L4821" s="15">
        <v>17597807.300000001</v>
      </c>
      <c r="M4821" s="66" t="str">
        <f>TEXT(Table2[[#This Row],[Gd.Dt]],"mmm-yy")</f>
        <v>Nov-22</v>
      </c>
      <c r="N4821" s="46" t="str">
        <f>MID(Table2[[#This Row],[BE]],6,2)</f>
        <v>IB</v>
      </c>
      <c r="O4821" s="46" t="str">
        <f>IF(Table2[[#This Row],[Type]]="IB","EOU",IF(Table2[[#This Row],[Type]]="MB","Local","492"))</f>
        <v>EOU</v>
      </c>
      <c r="P4821" s="46">
        <f>ROUND(Table2[[#This Row],[Cons]]/Table2[[#This Row],[Qty.]],5)</f>
        <v>0.8</v>
      </c>
      <c r="Q4821" s="46" t="b">
        <f>EXACT(Table2[[#This Row],[rate]],Table2[[#This Row],[Check]])</f>
        <v>1</v>
      </c>
      <c r="R4821" s="46"/>
      <c r="S4821" s="46" t="str">
        <f>IF(Table2[[#This Row],[SRO]]="EOU",VLOOKUP(Table2[[#This Row],[BE]],[2]GD.List!$C$3:$N$5014,12,0),IF(Table2[[#This Row],[SRO]]="Local","Polyester Staple Fibre","SRO 492"))</f>
        <v>Textile Coal</v>
      </c>
    </row>
    <row r="4822" spans="1:19" x14ac:dyDescent="0.25">
      <c r="A4822" s="119" t="s">
        <v>2499</v>
      </c>
      <c r="B4822" s="116" t="s">
        <v>3386</v>
      </c>
      <c r="C4822" s="165">
        <v>8154</v>
      </c>
      <c r="D4822" s="117">
        <v>2701.12</v>
      </c>
      <c r="E4822" s="147" t="s">
        <v>3388</v>
      </c>
      <c r="F4822" s="116" t="s">
        <v>3390</v>
      </c>
      <c r="G4822" s="471">
        <v>44891</v>
      </c>
      <c r="H4822" s="82">
        <v>12382411.83</v>
      </c>
      <c r="I4822" s="197">
        <v>0.8</v>
      </c>
      <c r="J4822" s="15">
        <v>3983.2</v>
      </c>
      <c r="K4822" s="15">
        <v>4979</v>
      </c>
      <c r="L4822" s="15">
        <v>4855955.1899999995</v>
      </c>
      <c r="M4822" s="66" t="str">
        <f>TEXT(Table2[[#This Row],[Gd.Dt]],"mmm-yy")</f>
        <v>Nov-22</v>
      </c>
      <c r="N4822" s="46" t="str">
        <f>MID(Table2[[#This Row],[BE]],6,2)</f>
        <v>IB</v>
      </c>
      <c r="O4822" s="46" t="str">
        <f>IF(Table2[[#This Row],[Type]]="IB","EOU",IF(Table2[[#This Row],[Type]]="MB","Local","492"))</f>
        <v>EOU</v>
      </c>
      <c r="P4822" s="46">
        <f>ROUND(Table2[[#This Row],[Cons]]/Table2[[#This Row],[Qty.]],5)</f>
        <v>0.8</v>
      </c>
      <c r="Q4822" s="46" t="b">
        <f>EXACT(Table2[[#This Row],[rate]],Table2[[#This Row],[Check]])</f>
        <v>1</v>
      </c>
      <c r="R4822" s="46"/>
      <c r="S4822" s="46" t="str">
        <f>IF(Table2[[#This Row],[SRO]]="EOU",VLOOKUP(Table2[[#This Row],[BE]],[2]GD.List!$C$3:$N$5014,12,0),IF(Table2[[#This Row],[SRO]]="Local","Polyester Staple Fibre","SRO 492"))</f>
        <v>Textile Coal</v>
      </c>
    </row>
    <row r="4823" spans="1:19" x14ac:dyDescent="0.25">
      <c r="A4823" s="119" t="s">
        <v>2499</v>
      </c>
      <c r="B4823" s="116" t="s">
        <v>3387</v>
      </c>
      <c r="C4823" s="165">
        <v>28785</v>
      </c>
      <c r="D4823" s="117">
        <v>2701.12</v>
      </c>
      <c r="E4823" s="147" t="s">
        <v>3389</v>
      </c>
      <c r="F4823" s="116" t="s">
        <v>3391</v>
      </c>
      <c r="G4823" s="471">
        <v>44891</v>
      </c>
      <c r="H4823" s="82">
        <v>28882468.850000001</v>
      </c>
      <c r="I4823" s="197">
        <v>0.8</v>
      </c>
      <c r="J4823" s="15">
        <v>10400</v>
      </c>
      <c r="K4823" s="15">
        <v>13000</v>
      </c>
      <c r="L4823" s="15">
        <v>14015530.619999999</v>
      </c>
      <c r="M4823" s="66" t="str">
        <f>TEXT(Table2[[#This Row],[Gd.Dt]],"mmm-yy")</f>
        <v>Nov-22</v>
      </c>
      <c r="N4823" s="46" t="str">
        <f>MID(Table2[[#This Row],[BE]],6,2)</f>
        <v>IB</v>
      </c>
      <c r="O4823" s="46" t="str">
        <f>IF(Table2[[#This Row],[Type]]="IB","EOU",IF(Table2[[#This Row],[Type]]="MB","Local","492"))</f>
        <v>EOU</v>
      </c>
      <c r="P4823" s="46">
        <f>ROUND(Table2[[#This Row],[Cons]]/Table2[[#This Row],[Qty.]],5)</f>
        <v>0.8</v>
      </c>
      <c r="Q4823" s="46" t="b">
        <f>EXACT(Table2[[#This Row],[rate]],Table2[[#This Row],[Check]])</f>
        <v>1</v>
      </c>
      <c r="R4823" s="46"/>
      <c r="S4823" s="46" t="str">
        <f>IF(Table2[[#This Row],[SRO]]="EOU",VLOOKUP(Table2[[#This Row],[BE]],[2]GD.List!$C$3:$N$5014,12,0),IF(Table2[[#This Row],[SRO]]="Local","Polyester Staple Fibre","SRO 492"))</f>
        <v>Textile Coal</v>
      </c>
    </row>
    <row r="4824" spans="1:19" x14ac:dyDescent="0.25">
      <c r="A4824" s="119" t="s">
        <v>2499</v>
      </c>
      <c r="B4824" s="116" t="s">
        <v>3392</v>
      </c>
      <c r="C4824" s="165">
        <v>8654</v>
      </c>
      <c r="D4824" s="117">
        <v>2701.12</v>
      </c>
      <c r="E4824" s="147" t="s">
        <v>3397</v>
      </c>
      <c r="F4824" s="116" t="s">
        <v>3405</v>
      </c>
      <c r="G4824" s="471">
        <v>44891</v>
      </c>
      <c r="H4824" s="82">
        <v>8414249.0999999996</v>
      </c>
      <c r="I4824" s="197">
        <v>0.8</v>
      </c>
      <c r="J4824" s="15">
        <v>2317.6</v>
      </c>
      <c r="K4824" s="15">
        <v>2897</v>
      </c>
      <c r="L4824" s="15">
        <v>5670270.7599999998</v>
      </c>
      <c r="M4824" s="66" t="str">
        <f>TEXT(Table2[[#This Row],[Gd.Dt]],"mmm-yy")</f>
        <v>Nov-22</v>
      </c>
      <c r="N4824" s="46" t="str">
        <f>MID(Table2[[#This Row],[BE]],6,2)</f>
        <v>IB</v>
      </c>
      <c r="O4824" s="46" t="str">
        <f>IF(Table2[[#This Row],[Type]]="IB","EOU",IF(Table2[[#This Row],[Type]]="MB","Local","492"))</f>
        <v>EOU</v>
      </c>
      <c r="P4824" s="46">
        <f>ROUND(Table2[[#This Row],[Cons]]/Table2[[#This Row],[Qty.]],5)</f>
        <v>0.8</v>
      </c>
      <c r="Q4824" s="46" t="b">
        <f>EXACT(Table2[[#This Row],[rate]],Table2[[#This Row],[Check]])</f>
        <v>1</v>
      </c>
      <c r="R4824" s="46"/>
      <c r="S4824" s="46" t="str">
        <f>IF(Table2[[#This Row],[SRO]]="EOU",VLOOKUP(Table2[[#This Row],[BE]],[2]GD.List!$C$3:$N$5014,12,0),IF(Table2[[#This Row],[SRO]]="Local","Polyester Staple Fibre","SRO 492"))</f>
        <v>Textile Coal</v>
      </c>
    </row>
    <row r="4825" spans="1:19" x14ac:dyDescent="0.25">
      <c r="A4825" s="119" t="s">
        <v>2499</v>
      </c>
      <c r="B4825" s="116" t="s">
        <v>3393</v>
      </c>
      <c r="C4825" s="165">
        <v>37026</v>
      </c>
      <c r="D4825" s="117">
        <v>2701.12</v>
      </c>
      <c r="E4825" s="147" t="s">
        <v>3398</v>
      </c>
      <c r="F4825" s="116" t="s">
        <v>3406</v>
      </c>
      <c r="G4825" s="471">
        <v>44892</v>
      </c>
      <c r="H4825" s="82">
        <v>28259270.629999999</v>
      </c>
      <c r="I4825" s="197">
        <v>0.8</v>
      </c>
      <c r="J4825" s="15">
        <v>11417.600000000002</v>
      </c>
      <c r="K4825" s="15">
        <v>14272</v>
      </c>
      <c r="L4825" s="15">
        <v>11162429.049999999</v>
      </c>
      <c r="M4825" s="66" t="str">
        <f>TEXT(Table2[[#This Row],[Gd.Dt]],"mmm-yy")</f>
        <v>Nov-22</v>
      </c>
      <c r="N4825" s="46" t="str">
        <f>MID(Table2[[#This Row],[BE]],6,2)</f>
        <v>IB</v>
      </c>
      <c r="O4825" s="46" t="str">
        <f>IF(Table2[[#This Row],[Type]]="IB","EOU",IF(Table2[[#This Row],[Type]]="MB","Local","492"))</f>
        <v>EOU</v>
      </c>
      <c r="P4825" s="46">
        <f>ROUND(Table2[[#This Row],[Cons]]/Table2[[#This Row],[Qty.]],5)</f>
        <v>0.8</v>
      </c>
      <c r="Q4825" s="46" t="b">
        <f>EXACT(Table2[[#This Row],[rate]],Table2[[#This Row],[Check]])</f>
        <v>1</v>
      </c>
      <c r="R4825" s="46"/>
      <c r="S4825" s="46" t="str">
        <f>IF(Table2[[#This Row],[SRO]]="EOU",VLOOKUP(Table2[[#This Row],[BE]],[2]GD.List!$C$3:$N$5014,12,0),IF(Table2[[#This Row],[SRO]]="Local","Polyester Staple Fibre","SRO 492"))</f>
        <v>Textile Coal</v>
      </c>
    </row>
    <row r="4826" spans="1:19" x14ac:dyDescent="0.25">
      <c r="A4826" s="119" t="s">
        <v>2499</v>
      </c>
      <c r="B4826" s="116" t="s">
        <v>3394</v>
      </c>
      <c r="C4826" s="165">
        <v>16391</v>
      </c>
      <c r="D4826" s="117">
        <v>2701.12</v>
      </c>
      <c r="E4826" s="147" t="s">
        <v>3400</v>
      </c>
      <c r="F4826" s="116" t="s">
        <v>3407</v>
      </c>
      <c r="G4826" s="471">
        <v>44892</v>
      </c>
      <c r="H4826" s="82">
        <v>23351618.149999999</v>
      </c>
      <c r="I4826" s="197">
        <v>0.8</v>
      </c>
      <c r="J4826" s="15">
        <v>12130.4</v>
      </c>
      <c r="K4826" s="15">
        <v>15163</v>
      </c>
      <c r="L4826" s="15">
        <v>10260819.050000001</v>
      </c>
      <c r="M4826" s="66" t="str">
        <f>TEXT(Table2[[#This Row],[Gd.Dt]],"mmm-yy")</f>
        <v>Nov-22</v>
      </c>
      <c r="N4826" s="46" t="str">
        <f>MID(Table2[[#This Row],[BE]],6,2)</f>
        <v>IB</v>
      </c>
      <c r="O4826" s="46" t="str">
        <f>IF(Table2[[#This Row],[Type]]="IB","EOU",IF(Table2[[#This Row],[Type]]="MB","Local","492"))</f>
        <v>EOU</v>
      </c>
      <c r="P4826" s="46">
        <f>ROUND(Table2[[#This Row],[Cons]]/Table2[[#This Row],[Qty.]],5)</f>
        <v>0.8</v>
      </c>
      <c r="Q4826" s="46" t="b">
        <f>EXACT(Table2[[#This Row],[rate]],Table2[[#This Row],[Check]])</f>
        <v>1</v>
      </c>
      <c r="R4826" s="46"/>
      <c r="S4826" s="46" t="str">
        <f>IF(Table2[[#This Row],[SRO]]="EOU",VLOOKUP(Table2[[#This Row],[BE]],[2]GD.List!$C$3:$N$5014,12,0),IF(Table2[[#This Row],[SRO]]="Local","Polyester Staple Fibre","SRO 492"))</f>
        <v>Textile Coal</v>
      </c>
    </row>
    <row r="4827" spans="1:19" x14ac:dyDescent="0.25">
      <c r="A4827" s="120" t="s">
        <v>2499</v>
      </c>
      <c r="B4827" s="116" t="s">
        <v>3395</v>
      </c>
      <c r="C4827" s="165">
        <v>2640</v>
      </c>
      <c r="D4827" s="117">
        <v>2701.12</v>
      </c>
      <c r="E4827" s="147" t="s">
        <v>3401</v>
      </c>
      <c r="F4827" s="116" t="s">
        <v>3408</v>
      </c>
      <c r="G4827" s="471">
        <v>44892</v>
      </c>
      <c r="H4827" s="82">
        <v>10459064.880000001</v>
      </c>
      <c r="I4827" s="197">
        <v>0.8</v>
      </c>
      <c r="J4827" s="15">
        <v>5220.8</v>
      </c>
      <c r="K4827" s="15">
        <v>6526</v>
      </c>
      <c r="L4827" s="15">
        <v>5120719.12</v>
      </c>
      <c r="M4827" s="66" t="str">
        <f>TEXT(Table2[[#This Row],[Gd.Dt]],"mmm-yy")</f>
        <v>Nov-22</v>
      </c>
      <c r="N4827" s="46" t="str">
        <f>MID(Table2[[#This Row],[BE]],6,2)</f>
        <v>IB</v>
      </c>
      <c r="O4827" s="46" t="str">
        <f>IF(Table2[[#This Row],[Type]]="IB","EOU",IF(Table2[[#This Row],[Type]]="MB","Local","492"))</f>
        <v>EOU</v>
      </c>
      <c r="P4827" s="46">
        <f>ROUND(Table2[[#This Row],[Cons]]/Table2[[#This Row],[Qty.]],5)</f>
        <v>0.8</v>
      </c>
      <c r="Q4827" s="46" t="b">
        <f>EXACT(Table2[[#This Row],[rate]],Table2[[#This Row],[Check]])</f>
        <v>1</v>
      </c>
      <c r="R4827" s="46"/>
      <c r="S4827" s="46" t="str">
        <f>IF(Table2[[#This Row],[SRO]]="EOU",VLOOKUP(Table2[[#This Row],[BE]],[2]GD.List!$C$3:$N$5014,12,0),IF(Table2[[#This Row],[SRO]]="Local","Polyester Staple Fibre","SRO 492"))</f>
        <v>Textile Coal</v>
      </c>
    </row>
    <row r="4828" spans="1:19" x14ac:dyDescent="0.25">
      <c r="A4828" s="119" t="s">
        <v>3018</v>
      </c>
      <c r="B4828" s="116" t="s">
        <v>3396</v>
      </c>
      <c r="C4828" s="165">
        <v>7315</v>
      </c>
      <c r="D4828" s="117">
        <v>2847</v>
      </c>
      <c r="E4828" s="147" t="s">
        <v>3402</v>
      </c>
      <c r="F4828" s="116" t="s">
        <v>3404</v>
      </c>
      <c r="G4828" s="471">
        <v>44892</v>
      </c>
      <c r="H4828" s="82">
        <v>41676165.630000003</v>
      </c>
      <c r="I4828" s="197">
        <v>0.03</v>
      </c>
      <c r="J4828" s="15">
        <v>504.27</v>
      </c>
      <c r="K4828" s="15">
        <v>16809.16</v>
      </c>
      <c r="L4828" s="15">
        <v>659910.37</v>
      </c>
      <c r="M4828" s="66" t="str">
        <f>TEXT(Table2[[#This Row],[Gd.Dt]],"mmm-yy")</f>
        <v>Nov-22</v>
      </c>
      <c r="N4828" s="46" t="str">
        <f>MID(Table2[[#This Row],[BE]],6,2)</f>
        <v>IB</v>
      </c>
      <c r="O4828" s="46" t="str">
        <f>IF(Table2[[#This Row],[Type]]="IB","EOU",IF(Table2[[#This Row],[Type]]="MB","Local","492"))</f>
        <v>EOU</v>
      </c>
      <c r="P4828" s="46">
        <f>ROUND(Table2[[#This Row],[Cons]]/Table2[[#This Row],[Qty.]],5)</f>
        <v>0.03</v>
      </c>
      <c r="Q4828" s="46" t="b">
        <f>EXACT(Table2[[#This Row],[rate]],Table2[[#This Row],[Check]])</f>
        <v>1</v>
      </c>
      <c r="R4828" s="46"/>
      <c r="S4828" s="46" t="str">
        <f>IF(Table2[[#This Row],[SRO]]="EOU",VLOOKUP(Table2[[#This Row],[BE]],[2]GD.List!$C$3:$N$5014,12,0),IF(Table2[[#This Row],[SRO]]="Local","Polyester Staple Fibre","SRO 492"))</f>
        <v>Textile Chemical</v>
      </c>
    </row>
    <row r="4829" spans="1:19" x14ac:dyDescent="0.25">
      <c r="A4829" s="119" t="s">
        <v>3018</v>
      </c>
      <c r="B4829" s="116" t="s">
        <v>3386</v>
      </c>
      <c r="C4829" s="165">
        <v>8154</v>
      </c>
      <c r="D4829" s="117">
        <v>2847</v>
      </c>
      <c r="E4829" s="147" t="s">
        <v>3388</v>
      </c>
      <c r="F4829" s="116" t="s">
        <v>3390</v>
      </c>
      <c r="G4829" s="471">
        <v>44891</v>
      </c>
      <c r="H4829" s="82">
        <v>12382411.83</v>
      </c>
      <c r="I4829" s="197">
        <v>0.03</v>
      </c>
      <c r="J4829" s="15">
        <v>149.37</v>
      </c>
      <c r="K4829" s="15">
        <v>4979</v>
      </c>
      <c r="L4829" s="15">
        <v>182098.32</v>
      </c>
      <c r="M4829" s="66" t="str">
        <f>TEXT(Table2[[#This Row],[Gd.Dt]],"mmm-yy")</f>
        <v>Nov-22</v>
      </c>
      <c r="N4829" s="46" t="str">
        <f>MID(Table2[[#This Row],[BE]],6,2)</f>
        <v>IB</v>
      </c>
      <c r="O4829" s="46" t="str">
        <f>IF(Table2[[#This Row],[Type]]="IB","EOU",IF(Table2[[#This Row],[Type]]="MB","Local","492"))</f>
        <v>EOU</v>
      </c>
      <c r="P4829" s="46">
        <f>ROUND(Table2[[#This Row],[Cons]]/Table2[[#This Row],[Qty.]],5)</f>
        <v>0.03</v>
      </c>
      <c r="Q4829" s="46" t="b">
        <f>EXACT(Table2[[#This Row],[rate]],Table2[[#This Row],[Check]])</f>
        <v>1</v>
      </c>
      <c r="R4829" s="46"/>
      <c r="S4829" s="46" t="str">
        <f>IF(Table2[[#This Row],[SRO]]="EOU",VLOOKUP(Table2[[#This Row],[BE]],[2]GD.List!$C$3:$N$5014,12,0),IF(Table2[[#This Row],[SRO]]="Local","Polyester Staple Fibre","SRO 492"))</f>
        <v>Textile Chemical</v>
      </c>
    </row>
    <row r="4830" spans="1:19" x14ac:dyDescent="0.25">
      <c r="A4830" s="119" t="s">
        <v>3018</v>
      </c>
      <c r="B4830" s="116" t="s">
        <v>3387</v>
      </c>
      <c r="C4830" s="165">
        <v>28785</v>
      </c>
      <c r="D4830" s="117">
        <v>2847</v>
      </c>
      <c r="E4830" s="147" t="s">
        <v>3389</v>
      </c>
      <c r="F4830" s="116" t="s">
        <v>3391</v>
      </c>
      <c r="G4830" s="471">
        <v>44891</v>
      </c>
      <c r="H4830" s="82">
        <v>28882468.850000001</v>
      </c>
      <c r="I4830" s="197">
        <v>0.03</v>
      </c>
      <c r="J4830" s="15">
        <v>390</v>
      </c>
      <c r="K4830" s="15">
        <v>13000</v>
      </c>
      <c r="L4830" s="15">
        <v>525582.4</v>
      </c>
      <c r="M4830" s="66" t="str">
        <f>TEXT(Table2[[#This Row],[Gd.Dt]],"mmm-yy")</f>
        <v>Nov-22</v>
      </c>
      <c r="N4830" s="46" t="str">
        <f>MID(Table2[[#This Row],[BE]],6,2)</f>
        <v>IB</v>
      </c>
      <c r="O4830" s="46" t="str">
        <f>IF(Table2[[#This Row],[Type]]="IB","EOU",IF(Table2[[#This Row],[Type]]="MB","Local","492"))</f>
        <v>EOU</v>
      </c>
      <c r="P4830" s="46">
        <f>ROUND(Table2[[#This Row],[Cons]]/Table2[[#This Row],[Qty.]],5)</f>
        <v>0.03</v>
      </c>
      <c r="Q4830" s="46" t="b">
        <f>EXACT(Table2[[#This Row],[rate]],Table2[[#This Row],[Check]])</f>
        <v>1</v>
      </c>
      <c r="R4830" s="46"/>
      <c r="S4830" s="46" t="str">
        <f>IF(Table2[[#This Row],[SRO]]="EOU",VLOOKUP(Table2[[#This Row],[BE]],[2]GD.List!$C$3:$N$5014,12,0),IF(Table2[[#This Row],[SRO]]="Local","Polyester Staple Fibre","SRO 492"))</f>
        <v>Textile Chemical</v>
      </c>
    </row>
    <row r="4831" spans="1:19" x14ac:dyDescent="0.25">
      <c r="A4831" s="119" t="s">
        <v>3018</v>
      </c>
      <c r="B4831" s="116" t="s">
        <v>3392</v>
      </c>
      <c r="C4831" s="165">
        <v>8654</v>
      </c>
      <c r="D4831" s="117">
        <v>2847</v>
      </c>
      <c r="E4831" s="147" t="s">
        <v>3397</v>
      </c>
      <c r="F4831" s="116" t="s">
        <v>3405</v>
      </c>
      <c r="G4831" s="471">
        <v>44891</v>
      </c>
      <c r="H4831" s="82">
        <v>8414249.0999999996</v>
      </c>
      <c r="I4831" s="197">
        <v>0.03</v>
      </c>
      <c r="J4831" s="15">
        <v>86.91</v>
      </c>
      <c r="K4831" s="15">
        <v>2897</v>
      </c>
      <c r="L4831" s="15">
        <v>212635.16</v>
      </c>
      <c r="M4831" s="66" t="str">
        <f>TEXT(Table2[[#This Row],[Gd.Dt]],"mmm-yy")</f>
        <v>Nov-22</v>
      </c>
      <c r="N4831" s="46" t="str">
        <f>MID(Table2[[#This Row],[BE]],6,2)</f>
        <v>IB</v>
      </c>
      <c r="O4831" s="46" t="str">
        <f>IF(Table2[[#This Row],[Type]]="IB","EOU",IF(Table2[[#This Row],[Type]]="MB","Local","492"))</f>
        <v>EOU</v>
      </c>
      <c r="P4831" s="46">
        <f>ROUND(Table2[[#This Row],[Cons]]/Table2[[#This Row],[Qty.]],5)</f>
        <v>0.03</v>
      </c>
      <c r="Q4831" s="46" t="b">
        <f>EXACT(Table2[[#This Row],[rate]],Table2[[#This Row],[Check]])</f>
        <v>1</v>
      </c>
      <c r="R4831" s="46"/>
      <c r="S4831" s="46" t="str">
        <f>IF(Table2[[#This Row],[SRO]]="EOU",VLOOKUP(Table2[[#This Row],[BE]],[2]GD.List!$C$3:$N$5014,12,0),IF(Table2[[#This Row],[SRO]]="Local","Polyester Staple Fibre","SRO 492"))</f>
        <v>Textile Chemical</v>
      </c>
    </row>
    <row r="4832" spans="1:19" x14ac:dyDescent="0.25">
      <c r="A4832" s="119" t="s">
        <v>3018</v>
      </c>
      <c r="B4832" s="116" t="s">
        <v>3393</v>
      </c>
      <c r="C4832" s="165">
        <v>37026</v>
      </c>
      <c r="D4832" s="117">
        <v>2847</v>
      </c>
      <c r="E4832" s="147" t="s">
        <v>3398</v>
      </c>
      <c r="F4832" s="116" t="s">
        <v>3406</v>
      </c>
      <c r="G4832" s="471">
        <v>44892</v>
      </c>
      <c r="H4832" s="82">
        <v>28259270.629999999</v>
      </c>
      <c r="I4832" s="197">
        <v>0.03</v>
      </c>
      <c r="J4832" s="15">
        <v>428.16</v>
      </c>
      <c r="K4832" s="15">
        <v>14272</v>
      </c>
      <c r="L4832" s="15">
        <v>418591.07999999996</v>
      </c>
      <c r="M4832" s="66" t="str">
        <f>TEXT(Table2[[#This Row],[Gd.Dt]],"mmm-yy")</f>
        <v>Nov-22</v>
      </c>
      <c r="N4832" s="46" t="str">
        <f>MID(Table2[[#This Row],[BE]],6,2)</f>
        <v>IB</v>
      </c>
      <c r="O4832" s="46" t="str">
        <f>IF(Table2[[#This Row],[Type]]="IB","EOU",IF(Table2[[#This Row],[Type]]="MB","Local","492"))</f>
        <v>EOU</v>
      </c>
      <c r="P4832" s="46">
        <f>ROUND(Table2[[#This Row],[Cons]]/Table2[[#This Row],[Qty.]],5)</f>
        <v>0.03</v>
      </c>
      <c r="Q4832" s="46" t="b">
        <f>EXACT(Table2[[#This Row],[rate]],Table2[[#This Row],[Check]])</f>
        <v>1</v>
      </c>
      <c r="R4832" s="46"/>
      <c r="S4832" s="46" t="str">
        <f>IF(Table2[[#This Row],[SRO]]="EOU",VLOOKUP(Table2[[#This Row],[BE]],[2]GD.List!$C$3:$N$5014,12,0),IF(Table2[[#This Row],[SRO]]="Local","Polyester Staple Fibre","SRO 492"))</f>
        <v>Textile Chemical</v>
      </c>
    </row>
    <row r="4833" spans="1:19" x14ac:dyDescent="0.25">
      <c r="A4833" s="119" t="s">
        <v>3018</v>
      </c>
      <c r="B4833" s="116" t="s">
        <v>3394</v>
      </c>
      <c r="C4833" s="165">
        <v>16391</v>
      </c>
      <c r="D4833" s="117">
        <v>2847</v>
      </c>
      <c r="E4833" s="147" t="s">
        <v>3400</v>
      </c>
      <c r="F4833" s="116" t="s">
        <v>3407</v>
      </c>
      <c r="G4833" s="471">
        <v>44892</v>
      </c>
      <c r="H4833" s="82">
        <v>23351618.149999999</v>
      </c>
      <c r="I4833" s="197">
        <v>0.03</v>
      </c>
      <c r="J4833" s="15">
        <v>454.89</v>
      </c>
      <c r="K4833" s="15">
        <v>15163</v>
      </c>
      <c r="L4833" s="15">
        <v>384780.71</v>
      </c>
      <c r="M4833" s="66" t="str">
        <f>TEXT(Table2[[#This Row],[Gd.Dt]],"mmm-yy")</f>
        <v>Nov-22</v>
      </c>
      <c r="N4833" s="46" t="str">
        <f>MID(Table2[[#This Row],[BE]],6,2)</f>
        <v>IB</v>
      </c>
      <c r="O4833" s="46" t="str">
        <f>IF(Table2[[#This Row],[Type]]="IB","EOU",IF(Table2[[#This Row],[Type]]="MB","Local","492"))</f>
        <v>EOU</v>
      </c>
      <c r="P4833" s="46">
        <f>ROUND(Table2[[#This Row],[Cons]]/Table2[[#This Row],[Qty.]],5)</f>
        <v>0.03</v>
      </c>
      <c r="Q4833" s="46" t="b">
        <f>EXACT(Table2[[#This Row],[rate]],Table2[[#This Row],[Check]])</f>
        <v>1</v>
      </c>
      <c r="R4833" s="46"/>
      <c r="S4833" s="46" t="str">
        <f>IF(Table2[[#This Row],[SRO]]="EOU",VLOOKUP(Table2[[#This Row],[BE]],[2]GD.List!$C$3:$N$5014,12,0),IF(Table2[[#This Row],[SRO]]="Local","Polyester Staple Fibre","SRO 492"))</f>
        <v>Textile Chemical</v>
      </c>
    </row>
    <row r="4834" spans="1:19" x14ac:dyDescent="0.25">
      <c r="A4834" s="120" t="s">
        <v>3018</v>
      </c>
      <c r="B4834" s="116" t="s">
        <v>3395</v>
      </c>
      <c r="C4834" s="165">
        <v>2640</v>
      </c>
      <c r="D4834" s="117">
        <v>2847</v>
      </c>
      <c r="E4834" s="147" t="s">
        <v>3401</v>
      </c>
      <c r="F4834" s="116" t="s">
        <v>3408</v>
      </c>
      <c r="G4834" s="471">
        <v>44892</v>
      </c>
      <c r="H4834" s="82">
        <v>10459064.880000001</v>
      </c>
      <c r="I4834" s="197">
        <v>0.03</v>
      </c>
      <c r="J4834" s="15">
        <v>195.78</v>
      </c>
      <c r="K4834" s="15">
        <v>6526</v>
      </c>
      <c r="L4834" s="15">
        <v>192026.97</v>
      </c>
      <c r="M4834" s="66" t="str">
        <f>TEXT(Table2[[#This Row],[Gd.Dt]],"mmm-yy")</f>
        <v>Nov-22</v>
      </c>
      <c r="N4834" s="46" t="str">
        <f>MID(Table2[[#This Row],[BE]],6,2)</f>
        <v>IB</v>
      </c>
      <c r="O4834" s="46" t="str">
        <f>IF(Table2[[#This Row],[Type]]="IB","EOU",IF(Table2[[#This Row],[Type]]="MB","Local","492"))</f>
        <v>EOU</v>
      </c>
      <c r="P4834" s="46">
        <f>ROUND(Table2[[#This Row],[Cons]]/Table2[[#This Row],[Qty.]],5)</f>
        <v>0.03</v>
      </c>
      <c r="Q4834" s="46" t="b">
        <f>EXACT(Table2[[#This Row],[rate]],Table2[[#This Row],[Check]])</f>
        <v>1</v>
      </c>
      <c r="R4834" s="46"/>
      <c r="S4834" s="46" t="str">
        <f>IF(Table2[[#This Row],[SRO]]="EOU",VLOOKUP(Table2[[#This Row],[BE]],[2]GD.List!$C$3:$N$5014,12,0),IF(Table2[[#This Row],[SRO]]="Local","Polyester Staple Fibre","SRO 492"))</f>
        <v>Textile Chemical</v>
      </c>
    </row>
    <row r="4835" spans="1:19" x14ac:dyDescent="0.25">
      <c r="A4835" s="119" t="s">
        <v>3058</v>
      </c>
      <c r="B4835" s="116" t="s">
        <v>3396</v>
      </c>
      <c r="C4835" s="165">
        <v>7315</v>
      </c>
      <c r="D4835" s="117">
        <v>2915.11</v>
      </c>
      <c r="E4835" s="147" t="s">
        <v>3402</v>
      </c>
      <c r="F4835" s="116" t="s">
        <v>3404</v>
      </c>
      <c r="G4835" s="471">
        <v>44892</v>
      </c>
      <c r="H4835" s="82">
        <v>41676165.630000003</v>
      </c>
      <c r="I4835" s="197">
        <v>0.04</v>
      </c>
      <c r="J4835" s="15">
        <v>672.37</v>
      </c>
      <c r="K4835" s="15">
        <v>16809.16</v>
      </c>
      <c r="L4835" s="15">
        <v>879895.67</v>
      </c>
      <c r="M4835" s="66" t="str">
        <f>TEXT(Table2[[#This Row],[Gd.Dt]],"mmm-yy")</f>
        <v>Nov-22</v>
      </c>
      <c r="N4835" s="46" t="str">
        <f>MID(Table2[[#This Row],[BE]],6,2)</f>
        <v>IB</v>
      </c>
      <c r="O4835" s="46" t="str">
        <f>IF(Table2[[#This Row],[Type]]="IB","EOU",IF(Table2[[#This Row],[Type]]="MB","Local","492"))</f>
        <v>EOU</v>
      </c>
      <c r="P4835" s="46">
        <f>ROUND(Table2[[#This Row],[Cons]]/Table2[[#This Row],[Qty.]],5)</f>
        <v>0.04</v>
      </c>
      <c r="Q4835" s="46" t="b">
        <f>EXACT(Table2[[#This Row],[rate]],Table2[[#This Row],[Check]])</f>
        <v>1</v>
      </c>
      <c r="R4835" s="46"/>
      <c r="S4835" s="46" t="str">
        <f>IF(Table2[[#This Row],[SRO]]="EOU",VLOOKUP(Table2[[#This Row],[BE]],[2]GD.List!$C$3:$N$5014,12,0),IF(Table2[[#This Row],[SRO]]="Local","Polyester Staple Fibre","SRO 492"))</f>
        <v>Textile Chemical</v>
      </c>
    </row>
    <row r="4836" spans="1:19" x14ac:dyDescent="0.25">
      <c r="A4836" s="119" t="s">
        <v>3058</v>
      </c>
      <c r="B4836" s="116" t="s">
        <v>3386</v>
      </c>
      <c r="C4836" s="165">
        <v>8154</v>
      </c>
      <c r="D4836" s="117">
        <v>2915.11</v>
      </c>
      <c r="E4836" s="147" t="s">
        <v>3388</v>
      </c>
      <c r="F4836" s="116" t="s">
        <v>3390</v>
      </c>
      <c r="G4836" s="471">
        <v>44891</v>
      </c>
      <c r="H4836" s="82">
        <v>12382411.83</v>
      </c>
      <c r="I4836" s="197">
        <v>0.04</v>
      </c>
      <c r="J4836" s="15">
        <v>199.16</v>
      </c>
      <c r="K4836" s="15">
        <v>4979</v>
      </c>
      <c r="L4836" s="15">
        <v>242797.76</v>
      </c>
      <c r="M4836" s="66" t="str">
        <f>TEXT(Table2[[#This Row],[Gd.Dt]],"mmm-yy")</f>
        <v>Nov-22</v>
      </c>
      <c r="N4836" s="46" t="str">
        <f>MID(Table2[[#This Row],[BE]],6,2)</f>
        <v>IB</v>
      </c>
      <c r="O4836" s="46" t="str">
        <f>IF(Table2[[#This Row],[Type]]="IB","EOU",IF(Table2[[#This Row],[Type]]="MB","Local","492"))</f>
        <v>EOU</v>
      </c>
      <c r="P4836" s="46">
        <f>ROUND(Table2[[#This Row],[Cons]]/Table2[[#This Row],[Qty.]],5)</f>
        <v>0.04</v>
      </c>
      <c r="Q4836" s="46" t="b">
        <f>EXACT(Table2[[#This Row],[rate]],Table2[[#This Row],[Check]])</f>
        <v>1</v>
      </c>
      <c r="R4836" s="46"/>
      <c r="S4836" s="46" t="str">
        <f>IF(Table2[[#This Row],[SRO]]="EOU",VLOOKUP(Table2[[#This Row],[BE]],[2]GD.List!$C$3:$N$5014,12,0),IF(Table2[[#This Row],[SRO]]="Local","Polyester Staple Fibre","SRO 492"))</f>
        <v>Textile Chemical</v>
      </c>
    </row>
    <row r="4837" spans="1:19" x14ac:dyDescent="0.25">
      <c r="A4837" s="119" t="s">
        <v>3058</v>
      </c>
      <c r="B4837" s="116" t="s">
        <v>3387</v>
      </c>
      <c r="C4837" s="165">
        <v>28785</v>
      </c>
      <c r="D4837" s="117">
        <v>2915.11</v>
      </c>
      <c r="E4837" s="147" t="s">
        <v>3389</v>
      </c>
      <c r="F4837" s="116" t="s">
        <v>3391</v>
      </c>
      <c r="G4837" s="471">
        <v>44891</v>
      </c>
      <c r="H4837" s="82">
        <v>28882468.850000001</v>
      </c>
      <c r="I4837" s="197">
        <v>0.04</v>
      </c>
      <c r="J4837" s="15">
        <v>520</v>
      </c>
      <c r="K4837" s="15">
        <v>13000</v>
      </c>
      <c r="L4837" s="15">
        <v>700776.53</v>
      </c>
      <c r="M4837" s="66" t="str">
        <f>TEXT(Table2[[#This Row],[Gd.Dt]],"mmm-yy")</f>
        <v>Nov-22</v>
      </c>
      <c r="N4837" s="46" t="str">
        <f>MID(Table2[[#This Row],[BE]],6,2)</f>
        <v>IB</v>
      </c>
      <c r="O4837" s="46" t="str">
        <f>IF(Table2[[#This Row],[Type]]="IB","EOU",IF(Table2[[#This Row],[Type]]="MB","Local","492"))</f>
        <v>EOU</v>
      </c>
      <c r="P4837" s="46">
        <f>ROUND(Table2[[#This Row],[Cons]]/Table2[[#This Row],[Qty.]],5)</f>
        <v>0.04</v>
      </c>
      <c r="Q4837" s="46" t="b">
        <f>EXACT(Table2[[#This Row],[rate]],Table2[[#This Row],[Check]])</f>
        <v>1</v>
      </c>
      <c r="R4837" s="46"/>
      <c r="S4837" s="46" t="str">
        <f>IF(Table2[[#This Row],[SRO]]="EOU",VLOOKUP(Table2[[#This Row],[BE]],[2]GD.List!$C$3:$N$5014,12,0),IF(Table2[[#This Row],[SRO]]="Local","Polyester Staple Fibre","SRO 492"))</f>
        <v>Textile Chemical</v>
      </c>
    </row>
    <row r="4838" spans="1:19" x14ac:dyDescent="0.25">
      <c r="A4838" s="119" t="s">
        <v>3058</v>
      </c>
      <c r="B4838" s="116" t="s">
        <v>3392</v>
      </c>
      <c r="C4838" s="165">
        <v>8654</v>
      </c>
      <c r="D4838" s="117">
        <v>2915.11</v>
      </c>
      <c r="E4838" s="147" t="s">
        <v>3397</v>
      </c>
      <c r="F4838" s="116" t="s">
        <v>3405</v>
      </c>
      <c r="G4838" s="471">
        <v>44891</v>
      </c>
      <c r="H4838" s="82">
        <v>8414249.0999999996</v>
      </c>
      <c r="I4838" s="197">
        <v>0.04</v>
      </c>
      <c r="J4838" s="15">
        <v>115.88</v>
      </c>
      <c r="K4838" s="15">
        <v>2897</v>
      </c>
      <c r="L4838" s="15">
        <v>283513.52999999997</v>
      </c>
      <c r="M4838" s="66" t="str">
        <f>TEXT(Table2[[#This Row],[Gd.Dt]],"mmm-yy")</f>
        <v>Nov-22</v>
      </c>
      <c r="N4838" s="46" t="str">
        <f>MID(Table2[[#This Row],[BE]],6,2)</f>
        <v>IB</v>
      </c>
      <c r="O4838" s="46" t="str">
        <f>IF(Table2[[#This Row],[Type]]="IB","EOU",IF(Table2[[#This Row],[Type]]="MB","Local","492"))</f>
        <v>EOU</v>
      </c>
      <c r="P4838" s="46">
        <f>ROUND(Table2[[#This Row],[Cons]]/Table2[[#This Row],[Qty.]],5)</f>
        <v>0.04</v>
      </c>
      <c r="Q4838" s="46" t="b">
        <f>EXACT(Table2[[#This Row],[rate]],Table2[[#This Row],[Check]])</f>
        <v>1</v>
      </c>
      <c r="R4838" s="46"/>
      <c r="S4838" s="46" t="str">
        <f>IF(Table2[[#This Row],[SRO]]="EOU",VLOOKUP(Table2[[#This Row],[BE]],[2]GD.List!$C$3:$N$5014,12,0),IF(Table2[[#This Row],[SRO]]="Local","Polyester Staple Fibre","SRO 492"))</f>
        <v>Textile Chemical</v>
      </c>
    </row>
    <row r="4839" spans="1:19" x14ac:dyDescent="0.25">
      <c r="A4839" s="119" t="s">
        <v>3058</v>
      </c>
      <c r="B4839" s="116" t="s">
        <v>3393</v>
      </c>
      <c r="C4839" s="165">
        <v>37026</v>
      </c>
      <c r="D4839" s="117">
        <v>2915.11</v>
      </c>
      <c r="E4839" s="147" t="s">
        <v>3398</v>
      </c>
      <c r="F4839" s="116" t="s">
        <v>3406</v>
      </c>
      <c r="G4839" s="471">
        <v>44892</v>
      </c>
      <c r="H4839" s="82">
        <v>28259270.629999999</v>
      </c>
      <c r="I4839" s="197">
        <v>0.04</v>
      </c>
      <c r="J4839" s="15">
        <v>570.88</v>
      </c>
      <c r="K4839" s="15">
        <v>14272</v>
      </c>
      <c r="L4839" s="15">
        <v>558121.44999999995</v>
      </c>
      <c r="M4839" s="66" t="str">
        <f>TEXT(Table2[[#This Row],[Gd.Dt]],"mmm-yy")</f>
        <v>Nov-22</v>
      </c>
      <c r="N4839" s="46" t="str">
        <f>MID(Table2[[#This Row],[BE]],6,2)</f>
        <v>IB</v>
      </c>
      <c r="O4839" s="46" t="str">
        <f>IF(Table2[[#This Row],[Type]]="IB","EOU",IF(Table2[[#This Row],[Type]]="MB","Local","492"))</f>
        <v>EOU</v>
      </c>
      <c r="P4839" s="46">
        <f>ROUND(Table2[[#This Row],[Cons]]/Table2[[#This Row],[Qty.]],5)</f>
        <v>0.04</v>
      </c>
      <c r="Q4839" s="46" t="b">
        <f>EXACT(Table2[[#This Row],[rate]],Table2[[#This Row],[Check]])</f>
        <v>1</v>
      </c>
      <c r="R4839" s="46"/>
      <c r="S4839" s="46" t="str">
        <f>IF(Table2[[#This Row],[SRO]]="EOU",VLOOKUP(Table2[[#This Row],[BE]],[2]GD.List!$C$3:$N$5014,12,0),IF(Table2[[#This Row],[SRO]]="Local","Polyester Staple Fibre","SRO 492"))</f>
        <v>Textile Chemical</v>
      </c>
    </row>
    <row r="4840" spans="1:19" x14ac:dyDescent="0.25">
      <c r="A4840" s="119" t="s">
        <v>3058</v>
      </c>
      <c r="B4840" s="116" t="s">
        <v>3394</v>
      </c>
      <c r="C4840" s="165">
        <v>16391</v>
      </c>
      <c r="D4840" s="117">
        <v>2915.11</v>
      </c>
      <c r="E4840" s="147" t="s">
        <v>3400</v>
      </c>
      <c r="F4840" s="116" t="s">
        <v>3407</v>
      </c>
      <c r="G4840" s="471">
        <v>44892</v>
      </c>
      <c r="H4840" s="82">
        <v>23351618.149999999</v>
      </c>
      <c r="I4840" s="197">
        <v>0.04</v>
      </c>
      <c r="J4840" s="15">
        <v>606.5200000000001</v>
      </c>
      <c r="K4840" s="15">
        <v>15163</v>
      </c>
      <c r="L4840" s="15">
        <v>513040.95</v>
      </c>
      <c r="M4840" s="66" t="str">
        <f>TEXT(Table2[[#This Row],[Gd.Dt]],"mmm-yy")</f>
        <v>Nov-22</v>
      </c>
      <c r="N4840" s="46" t="str">
        <f>MID(Table2[[#This Row],[BE]],6,2)</f>
        <v>IB</v>
      </c>
      <c r="O4840" s="46" t="str">
        <f>IF(Table2[[#This Row],[Type]]="IB","EOU",IF(Table2[[#This Row],[Type]]="MB","Local","492"))</f>
        <v>EOU</v>
      </c>
      <c r="P4840" s="46">
        <f>ROUND(Table2[[#This Row],[Cons]]/Table2[[#This Row],[Qty.]],5)</f>
        <v>0.04</v>
      </c>
      <c r="Q4840" s="46" t="b">
        <f>EXACT(Table2[[#This Row],[rate]],Table2[[#This Row],[Check]])</f>
        <v>1</v>
      </c>
      <c r="R4840" s="46"/>
      <c r="S4840" s="46" t="str">
        <f>IF(Table2[[#This Row],[SRO]]="EOU",VLOOKUP(Table2[[#This Row],[BE]],[2]GD.List!$C$3:$N$5014,12,0),IF(Table2[[#This Row],[SRO]]="Local","Polyester Staple Fibre","SRO 492"))</f>
        <v>Textile Chemical</v>
      </c>
    </row>
    <row r="4841" spans="1:19" x14ac:dyDescent="0.25">
      <c r="A4841" s="120" t="s">
        <v>3058</v>
      </c>
      <c r="B4841" s="116" t="s">
        <v>3395</v>
      </c>
      <c r="C4841" s="165">
        <v>2640</v>
      </c>
      <c r="D4841" s="117">
        <v>2915.11</v>
      </c>
      <c r="E4841" s="147" t="s">
        <v>3401</v>
      </c>
      <c r="F4841" s="116" t="s">
        <v>3408</v>
      </c>
      <c r="G4841" s="471">
        <v>44892</v>
      </c>
      <c r="H4841" s="82">
        <v>10459064.880000001</v>
      </c>
      <c r="I4841" s="197">
        <v>0.04</v>
      </c>
      <c r="J4841" s="15">
        <v>261.04000000000002</v>
      </c>
      <c r="K4841" s="15">
        <v>6526</v>
      </c>
      <c r="L4841" s="15">
        <v>256035.96</v>
      </c>
      <c r="M4841" s="66" t="str">
        <f>TEXT(Table2[[#This Row],[Gd.Dt]],"mmm-yy")</f>
        <v>Nov-22</v>
      </c>
      <c r="N4841" s="46" t="str">
        <f>MID(Table2[[#This Row],[BE]],6,2)</f>
        <v>IB</v>
      </c>
      <c r="O4841" s="46" t="str">
        <f>IF(Table2[[#This Row],[Type]]="IB","EOU",IF(Table2[[#This Row],[Type]]="MB","Local","492"))</f>
        <v>EOU</v>
      </c>
      <c r="P4841" s="46">
        <f>ROUND(Table2[[#This Row],[Cons]]/Table2[[#This Row],[Qty.]],5)</f>
        <v>0.04</v>
      </c>
      <c r="Q4841" s="46" t="b">
        <f>EXACT(Table2[[#This Row],[rate]],Table2[[#This Row],[Check]])</f>
        <v>1</v>
      </c>
      <c r="R4841" s="46"/>
      <c r="S4841" s="46" t="str">
        <f>IF(Table2[[#This Row],[SRO]]="EOU",VLOOKUP(Table2[[#This Row],[BE]],[2]GD.List!$C$3:$N$5014,12,0),IF(Table2[[#This Row],[SRO]]="Local","Polyester Staple Fibre","SRO 492"))</f>
        <v>Textile Chemical</v>
      </c>
    </row>
    <row r="4842" spans="1:19" x14ac:dyDescent="0.25">
      <c r="A4842" s="119" t="s">
        <v>3084</v>
      </c>
      <c r="B4842" s="116" t="s">
        <v>3396</v>
      </c>
      <c r="C4842" s="165">
        <v>7315</v>
      </c>
      <c r="D4842" s="117">
        <v>2832.1089999999999</v>
      </c>
      <c r="E4842" s="147" t="s">
        <v>3402</v>
      </c>
      <c r="F4842" s="116" t="s">
        <v>3404</v>
      </c>
      <c r="G4842" s="471">
        <v>44892</v>
      </c>
      <c r="H4842" s="82">
        <v>41676165.630000003</v>
      </c>
      <c r="I4842" s="197">
        <v>0.04</v>
      </c>
      <c r="J4842" s="15">
        <v>216.04</v>
      </c>
      <c r="K4842" s="15">
        <v>5401</v>
      </c>
      <c r="L4842" s="15">
        <v>187691.65000000002</v>
      </c>
      <c r="M4842" s="66" t="str">
        <f>TEXT(Table2[[#This Row],[Gd.Dt]],"mmm-yy")</f>
        <v>Nov-22</v>
      </c>
      <c r="N4842" s="46" t="str">
        <f>MID(Table2[[#This Row],[BE]],6,2)</f>
        <v>IB</v>
      </c>
      <c r="O4842" s="46" t="str">
        <f>IF(Table2[[#This Row],[Type]]="IB","EOU",IF(Table2[[#This Row],[Type]]="MB","Local","492"))</f>
        <v>EOU</v>
      </c>
      <c r="P4842" s="46">
        <f>ROUND(Table2[[#This Row],[Cons]]/Table2[[#This Row],[Qty.]],5)</f>
        <v>0.04</v>
      </c>
      <c r="Q4842" s="46" t="b">
        <f>EXACT(Table2[[#This Row],[rate]],Table2[[#This Row],[Check]])</f>
        <v>1</v>
      </c>
      <c r="R4842" s="46"/>
      <c r="S4842" s="46" t="str">
        <f>IF(Table2[[#This Row],[SRO]]="EOU",VLOOKUP(Table2[[#This Row],[BE]],[2]GD.List!$C$3:$N$5014,12,0),IF(Table2[[#This Row],[SRO]]="Local","Polyester Staple Fibre","SRO 492"))</f>
        <v>Textile Chemical</v>
      </c>
    </row>
    <row r="4843" spans="1:19" x14ac:dyDescent="0.25">
      <c r="A4843" s="119" t="s">
        <v>3084</v>
      </c>
      <c r="B4843" s="116" t="s">
        <v>3387</v>
      </c>
      <c r="C4843" s="165">
        <v>28785</v>
      </c>
      <c r="D4843" s="117">
        <v>2832.1089999999999</v>
      </c>
      <c r="E4843" s="147" t="s">
        <v>3389</v>
      </c>
      <c r="F4843" s="116" t="s">
        <v>3391</v>
      </c>
      <c r="G4843" s="471">
        <v>44891</v>
      </c>
      <c r="H4843" s="82">
        <v>28882468.850000001</v>
      </c>
      <c r="I4843" s="197">
        <v>0.04</v>
      </c>
      <c r="J4843" s="15">
        <v>520</v>
      </c>
      <c r="K4843" s="15">
        <v>13000</v>
      </c>
      <c r="L4843" s="15">
        <v>700776.53</v>
      </c>
      <c r="M4843" s="66" t="str">
        <f>TEXT(Table2[[#This Row],[Gd.Dt]],"mmm-yy")</f>
        <v>Nov-22</v>
      </c>
      <c r="N4843" s="46" t="str">
        <f>MID(Table2[[#This Row],[BE]],6,2)</f>
        <v>IB</v>
      </c>
      <c r="O4843" s="46" t="str">
        <f>IF(Table2[[#This Row],[Type]]="IB","EOU",IF(Table2[[#This Row],[Type]]="MB","Local","492"))</f>
        <v>EOU</v>
      </c>
      <c r="P4843" s="46">
        <f>ROUND(Table2[[#This Row],[Cons]]/Table2[[#This Row],[Qty.]],5)</f>
        <v>0.04</v>
      </c>
      <c r="Q4843" s="46" t="b">
        <f>EXACT(Table2[[#This Row],[rate]],Table2[[#This Row],[Check]])</f>
        <v>1</v>
      </c>
      <c r="R4843" s="46"/>
      <c r="S4843" s="46" t="str">
        <f>IF(Table2[[#This Row],[SRO]]="EOU",VLOOKUP(Table2[[#This Row],[BE]],[2]GD.List!$C$3:$N$5014,12,0),IF(Table2[[#This Row],[SRO]]="Local","Polyester Staple Fibre","SRO 492"))</f>
        <v>Textile Chemical</v>
      </c>
    </row>
    <row r="4844" spans="1:19" x14ac:dyDescent="0.25">
      <c r="A4844" s="119" t="s">
        <v>3084</v>
      </c>
      <c r="B4844" s="116" t="s">
        <v>3392</v>
      </c>
      <c r="C4844" s="165">
        <v>8654</v>
      </c>
      <c r="D4844" s="117">
        <v>2832.1089999999999</v>
      </c>
      <c r="E4844" s="147" t="s">
        <v>3397</v>
      </c>
      <c r="F4844" s="116" t="s">
        <v>3405</v>
      </c>
      <c r="G4844" s="471">
        <v>44891</v>
      </c>
      <c r="H4844" s="82">
        <v>8414249.0999999996</v>
      </c>
      <c r="I4844" s="197">
        <v>0.04</v>
      </c>
      <c r="J4844" s="15">
        <v>115.88</v>
      </c>
      <c r="K4844" s="15">
        <v>2897</v>
      </c>
      <c r="L4844" s="15">
        <v>283513.52999999997</v>
      </c>
      <c r="M4844" s="66" t="str">
        <f>TEXT(Table2[[#This Row],[Gd.Dt]],"mmm-yy")</f>
        <v>Nov-22</v>
      </c>
      <c r="N4844" s="46" t="str">
        <f>MID(Table2[[#This Row],[BE]],6,2)</f>
        <v>IB</v>
      </c>
      <c r="O4844" s="46" t="str">
        <f>IF(Table2[[#This Row],[Type]]="IB","EOU",IF(Table2[[#This Row],[Type]]="MB","Local","492"))</f>
        <v>EOU</v>
      </c>
      <c r="P4844" s="46">
        <f>ROUND(Table2[[#This Row],[Cons]]/Table2[[#This Row],[Qty.]],5)</f>
        <v>0.04</v>
      </c>
      <c r="Q4844" s="46" t="b">
        <f>EXACT(Table2[[#This Row],[rate]],Table2[[#This Row],[Check]])</f>
        <v>1</v>
      </c>
      <c r="R4844" s="46"/>
      <c r="S4844" s="46" t="str">
        <f>IF(Table2[[#This Row],[SRO]]="EOU",VLOOKUP(Table2[[#This Row],[BE]],[2]GD.List!$C$3:$N$5014,12,0),IF(Table2[[#This Row],[SRO]]="Local","Polyester Staple Fibre","SRO 492"))</f>
        <v>Textile Chemical</v>
      </c>
    </row>
    <row r="4845" spans="1:19" x14ac:dyDescent="0.25">
      <c r="A4845" s="119" t="s">
        <v>3084</v>
      </c>
      <c r="B4845" s="116" t="s">
        <v>3394</v>
      </c>
      <c r="C4845" s="165">
        <v>16391</v>
      </c>
      <c r="D4845" s="117">
        <v>2832.1089999999999</v>
      </c>
      <c r="E4845" s="147" t="s">
        <v>3400</v>
      </c>
      <c r="F4845" s="116" t="s">
        <v>3407</v>
      </c>
      <c r="G4845" s="471">
        <v>44892</v>
      </c>
      <c r="H4845" s="82">
        <v>23351618.149999999</v>
      </c>
      <c r="I4845" s="197">
        <v>0.04</v>
      </c>
      <c r="J4845" s="15">
        <v>606.5200000000001</v>
      </c>
      <c r="K4845" s="15">
        <v>15163</v>
      </c>
      <c r="L4845" s="15">
        <v>513040.95</v>
      </c>
      <c r="M4845" s="66" t="str">
        <f>TEXT(Table2[[#This Row],[Gd.Dt]],"mmm-yy")</f>
        <v>Nov-22</v>
      </c>
      <c r="N4845" s="46" t="str">
        <f>MID(Table2[[#This Row],[BE]],6,2)</f>
        <v>IB</v>
      </c>
      <c r="O4845" s="46" t="str">
        <f>IF(Table2[[#This Row],[Type]]="IB","EOU",IF(Table2[[#This Row],[Type]]="MB","Local","492"))</f>
        <v>EOU</v>
      </c>
      <c r="P4845" s="46">
        <f>ROUND(Table2[[#This Row],[Cons]]/Table2[[#This Row],[Qty.]],5)</f>
        <v>0.04</v>
      </c>
      <c r="Q4845" s="46" t="b">
        <f>EXACT(Table2[[#This Row],[rate]],Table2[[#This Row],[Check]])</f>
        <v>1</v>
      </c>
      <c r="R4845" s="46"/>
      <c r="S4845" s="46" t="str">
        <f>IF(Table2[[#This Row],[SRO]]="EOU",VLOOKUP(Table2[[#This Row],[BE]],[2]GD.List!$C$3:$N$5014,12,0),IF(Table2[[#This Row],[SRO]]="Local","Polyester Staple Fibre","SRO 492"))</f>
        <v>Textile Chemical</v>
      </c>
    </row>
    <row r="4846" spans="1:19" x14ac:dyDescent="0.25">
      <c r="A4846" s="120" t="s">
        <v>3084</v>
      </c>
      <c r="B4846" s="116" t="s">
        <v>3395</v>
      </c>
      <c r="C4846" s="165">
        <v>2640</v>
      </c>
      <c r="D4846" s="117">
        <v>2832.1089999999999</v>
      </c>
      <c r="E4846" s="147" t="s">
        <v>3401</v>
      </c>
      <c r="F4846" s="116" t="s">
        <v>3408</v>
      </c>
      <c r="G4846" s="471">
        <v>44892</v>
      </c>
      <c r="H4846" s="82">
        <v>10459064.880000001</v>
      </c>
      <c r="I4846" s="197">
        <v>0.04</v>
      </c>
      <c r="J4846" s="15">
        <v>261.04000000000002</v>
      </c>
      <c r="K4846" s="15">
        <v>6526</v>
      </c>
      <c r="L4846" s="15">
        <v>256035.96</v>
      </c>
      <c r="M4846" s="66" t="str">
        <f>TEXT(Table2[[#This Row],[Gd.Dt]],"mmm-yy")</f>
        <v>Nov-22</v>
      </c>
      <c r="N4846" s="46" t="str">
        <f>MID(Table2[[#This Row],[BE]],6,2)</f>
        <v>IB</v>
      </c>
      <c r="O4846" s="46" t="str">
        <f>IF(Table2[[#This Row],[Type]]="IB","EOU",IF(Table2[[#This Row],[Type]]="MB","Local","492"))</f>
        <v>EOU</v>
      </c>
      <c r="P4846" s="46">
        <f>ROUND(Table2[[#This Row],[Cons]]/Table2[[#This Row],[Qty.]],5)</f>
        <v>0.04</v>
      </c>
      <c r="Q4846" s="46" t="b">
        <f>EXACT(Table2[[#This Row],[rate]],Table2[[#This Row],[Check]])</f>
        <v>1</v>
      </c>
      <c r="R4846" s="46"/>
      <c r="S4846" s="46" t="str">
        <f>IF(Table2[[#This Row],[SRO]]="EOU",VLOOKUP(Table2[[#This Row],[BE]],[2]GD.List!$C$3:$N$5014,12,0),IF(Table2[[#This Row],[SRO]]="Local","Polyester Staple Fibre","SRO 492"))</f>
        <v>Textile Chemical</v>
      </c>
    </row>
    <row r="4847" spans="1:19" x14ac:dyDescent="0.25">
      <c r="A4847" s="119" t="s">
        <v>3231</v>
      </c>
      <c r="B4847" s="116" t="s">
        <v>3386</v>
      </c>
      <c r="C4847" s="165">
        <v>8154</v>
      </c>
      <c r="D4847" s="117">
        <v>3906.9090000000001</v>
      </c>
      <c r="E4847" s="147" t="s">
        <v>3388</v>
      </c>
      <c r="F4847" s="116" t="s">
        <v>3390</v>
      </c>
      <c r="G4847" s="471">
        <v>44891</v>
      </c>
      <c r="H4847" s="82">
        <v>12382411.83</v>
      </c>
      <c r="I4847" s="197">
        <v>0.04</v>
      </c>
      <c r="J4847" s="15">
        <v>85.08</v>
      </c>
      <c r="K4847" s="15">
        <v>2127</v>
      </c>
      <c r="L4847" s="15">
        <v>105864.16</v>
      </c>
      <c r="M4847" s="66" t="str">
        <f>TEXT(Table2[[#This Row],[Gd.Dt]],"mmm-yy")</f>
        <v>Nov-22</v>
      </c>
      <c r="N4847" s="46" t="str">
        <f>MID(Table2[[#This Row],[BE]],6,2)</f>
        <v>IB</v>
      </c>
      <c r="O4847" s="46" t="str">
        <f>IF(Table2[[#This Row],[Type]]="IB","EOU",IF(Table2[[#This Row],[Type]]="MB","Local","492"))</f>
        <v>EOU</v>
      </c>
      <c r="P4847" s="46">
        <f>ROUND(Table2[[#This Row],[Cons]]/Table2[[#This Row],[Qty.]],5)</f>
        <v>0.04</v>
      </c>
      <c r="Q4847" s="46" t="b">
        <f>EXACT(Table2[[#This Row],[rate]],Table2[[#This Row],[Check]])</f>
        <v>1</v>
      </c>
      <c r="R4847" s="46"/>
      <c r="S4847" s="46" t="str">
        <f>IF(Table2[[#This Row],[SRO]]="EOU",VLOOKUP(Table2[[#This Row],[BE]],[2]GD.List!$C$3:$N$5014,12,0),IF(Table2[[#This Row],[SRO]]="Local","Polyester Staple Fibre","SRO 492"))</f>
        <v>Textile Chemical</v>
      </c>
    </row>
    <row r="4848" spans="1:19" x14ac:dyDescent="0.25">
      <c r="A4848" s="120" t="s">
        <v>3231</v>
      </c>
      <c r="B4848" s="116" t="s">
        <v>3394</v>
      </c>
      <c r="C4848" s="165">
        <v>16391</v>
      </c>
      <c r="D4848" s="117">
        <v>3906.9090000000001</v>
      </c>
      <c r="E4848" s="147" t="s">
        <v>3400</v>
      </c>
      <c r="F4848" s="116" t="s">
        <v>3407</v>
      </c>
      <c r="G4848" s="471">
        <v>44892</v>
      </c>
      <c r="H4848" s="82">
        <v>23351618.149999999</v>
      </c>
      <c r="I4848" s="197">
        <v>0.04</v>
      </c>
      <c r="J4848" s="15">
        <v>606.5200000000001</v>
      </c>
      <c r="K4848" s="15">
        <v>15163</v>
      </c>
      <c r="L4848" s="15">
        <v>513040.95</v>
      </c>
      <c r="M4848" s="66" t="str">
        <f>TEXT(Table2[[#This Row],[Gd.Dt]],"mmm-yy")</f>
        <v>Nov-22</v>
      </c>
      <c r="N4848" s="46" t="str">
        <f>MID(Table2[[#This Row],[BE]],6,2)</f>
        <v>IB</v>
      </c>
      <c r="O4848" s="46" t="str">
        <f>IF(Table2[[#This Row],[Type]]="IB","EOU",IF(Table2[[#This Row],[Type]]="MB","Local","492"))</f>
        <v>EOU</v>
      </c>
      <c r="P4848" s="46">
        <f>ROUND(Table2[[#This Row],[Cons]]/Table2[[#This Row],[Qty.]],5)</f>
        <v>0.04</v>
      </c>
      <c r="Q4848" s="46" t="b">
        <f>EXACT(Table2[[#This Row],[rate]],Table2[[#This Row],[Check]])</f>
        <v>1</v>
      </c>
      <c r="R4848" s="46"/>
      <c r="S4848" s="46" t="str">
        <f>IF(Table2[[#This Row],[SRO]]="EOU",VLOOKUP(Table2[[#This Row],[BE]],[2]GD.List!$C$3:$N$5014,12,0),IF(Table2[[#This Row],[SRO]]="Local","Polyester Staple Fibre","SRO 492"))</f>
        <v>Textile Chemical</v>
      </c>
    </row>
    <row r="4849" spans="1:19" x14ac:dyDescent="0.25">
      <c r="A4849" s="119" t="s">
        <v>3232</v>
      </c>
      <c r="B4849" s="116" t="s">
        <v>3396</v>
      </c>
      <c r="C4849" s="165">
        <v>7315</v>
      </c>
      <c r="D4849" s="117">
        <v>3809.9189999999999</v>
      </c>
      <c r="E4849" s="147" t="s">
        <v>3402</v>
      </c>
      <c r="F4849" s="116" t="s">
        <v>3404</v>
      </c>
      <c r="G4849" s="471">
        <v>44892</v>
      </c>
      <c r="H4849" s="82">
        <v>41676165.630000003</v>
      </c>
      <c r="I4849" s="197">
        <v>0.04</v>
      </c>
      <c r="J4849" s="15">
        <v>85</v>
      </c>
      <c r="K4849" s="15">
        <v>2125</v>
      </c>
      <c r="L4849" s="15">
        <v>73794.8</v>
      </c>
      <c r="M4849" s="66" t="str">
        <f>TEXT(Table2[[#This Row],[Gd.Dt]],"mmm-yy")</f>
        <v>Nov-22</v>
      </c>
      <c r="N4849" s="46" t="str">
        <f>MID(Table2[[#This Row],[BE]],6,2)</f>
        <v>IB</v>
      </c>
      <c r="O4849" s="46" t="str">
        <f>IF(Table2[[#This Row],[Type]]="IB","EOU",IF(Table2[[#This Row],[Type]]="MB","Local","492"))</f>
        <v>EOU</v>
      </c>
      <c r="P4849" s="46">
        <f>ROUND(Table2[[#This Row],[Cons]]/Table2[[#This Row],[Qty.]],5)</f>
        <v>0.04</v>
      </c>
      <c r="Q4849" s="46" t="b">
        <f>EXACT(Table2[[#This Row],[rate]],Table2[[#This Row],[Check]])</f>
        <v>1</v>
      </c>
      <c r="R4849" s="46"/>
      <c r="S4849" s="46" t="str">
        <f>IF(Table2[[#This Row],[SRO]]="EOU",VLOOKUP(Table2[[#This Row],[BE]],[2]GD.List!$C$3:$N$5014,12,0),IF(Table2[[#This Row],[SRO]]="Local","Polyester Staple Fibre","SRO 492"))</f>
        <v>Textile Chemical</v>
      </c>
    </row>
    <row r="4850" spans="1:19" x14ac:dyDescent="0.25">
      <c r="A4850" s="119" t="s">
        <v>3232</v>
      </c>
      <c r="B4850" s="116" t="s">
        <v>3386</v>
      </c>
      <c r="C4850" s="165">
        <v>8154</v>
      </c>
      <c r="D4850" s="117">
        <v>3809.9189999999999</v>
      </c>
      <c r="E4850" s="147" t="s">
        <v>3388</v>
      </c>
      <c r="F4850" s="116" t="s">
        <v>3390</v>
      </c>
      <c r="G4850" s="471">
        <v>44891</v>
      </c>
      <c r="H4850" s="82">
        <v>12382411.83</v>
      </c>
      <c r="I4850" s="197">
        <v>0.04</v>
      </c>
      <c r="J4850" s="15">
        <v>85.08</v>
      </c>
      <c r="K4850" s="15">
        <v>2127</v>
      </c>
      <c r="L4850" s="15">
        <v>105864.16</v>
      </c>
      <c r="M4850" s="66" t="str">
        <f>TEXT(Table2[[#This Row],[Gd.Dt]],"mmm-yy")</f>
        <v>Nov-22</v>
      </c>
      <c r="N4850" s="46" t="str">
        <f>MID(Table2[[#This Row],[BE]],6,2)</f>
        <v>IB</v>
      </c>
      <c r="O4850" s="46" t="str">
        <f>IF(Table2[[#This Row],[Type]]="IB","EOU",IF(Table2[[#This Row],[Type]]="MB","Local","492"))</f>
        <v>EOU</v>
      </c>
      <c r="P4850" s="46">
        <f>ROUND(Table2[[#This Row],[Cons]]/Table2[[#This Row],[Qty.]],5)</f>
        <v>0.04</v>
      </c>
      <c r="Q4850" s="46" t="b">
        <f>EXACT(Table2[[#This Row],[rate]],Table2[[#This Row],[Check]])</f>
        <v>1</v>
      </c>
      <c r="R4850" s="46"/>
      <c r="S4850" s="46" t="str">
        <f>IF(Table2[[#This Row],[SRO]]="EOU",VLOOKUP(Table2[[#This Row],[BE]],[2]GD.List!$C$3:$N$5014,12,0),IF(Table2[[#This Row],[SRO]]="Local","Polyester Staple Fibre","SRO 492"))</f>
        <v>Textile Chemical</v>
      </c>
    </row>
    <row r="4851" spans="1:19" x14ac:dyDescent="0.25">
      <c r="A4851" s="119" t="s">
        <v>3232</v>
      </c>
      <c r="B4851" s="116" t="s">
        <v>3393</v>
      </c>
      <c r="C4851" s="165">
        <v>37026</v>
      </c>
      <c r="D4851" s="117">
        <v>3809.9189999999999</v>
      </c>
      <c r="E4851" s="147" t="s">
        <v>3398</v>
      </c>
      <c r="F4851" s="116" t="s">
        <v>3406</v>
      </c>
      <c r="G4851" s="471">
        <v>44892</v>
      </c>
      <c r="H4851" s="82">
        <v>28259270.629999999</v>
      </c>
      <c r="I4851" s="197">
        <v>0.04</v>
      </c>
      <c r="J4851" s="15">
        <v>448.36</v>
      </c>
      <c r="K4851" s="15">
        <v>11209</v>
      </c>
      <c r="L4851" s="15">
        <v>432356.12</v>
      </c>
      <c r="M4851" s="66" t="str">
        <f>TEXT(Table2[[#This Row],[Gd.Dt]],"mmm-yy")</f>
        <v>Nov-22</v>
      </c>
      <c r="N4851" s="46" t="str">
        <f>MID(Table2[[#This Row],[BE]],6,2)</f>
        <v>IB</v>
      </c>
      <c r="O4851" s="46" t="str">
        <f>IF(Table2[[#This Row],[Type]]="IB","EOU",IF(Table2[[#This Row],[Type]]="MB","Local","492"))</f>
        <v>EOU</v>
      </c>
      <c r="P4851" s="46">
        <f>ROUND(Table2[[#This Row],[Cons]]/Table2[[#This Row],[Qty.]],5)</f>
        <v>0.04</v>
      </c>
      <c r="Q4851" s="46" t="b">
        <f>EXACT(Table2[[#This Row],[rate]],Table2[[#This Row],[Check]])</f>
        <v>1</v>
      </c>
      <c r="R4851" s="46"/>
      <c r="S4851" s="46" t="str">
        <f>IF(Table2[[#This Row],[SRO]]="EOU",VLOOKUP(Table2[[#This Row],[BE]],[2]GD.List!$C$3:$N$5014,12,0),IF(Table2[[#This Row],[SRO]]="Local","Polyester Staple Fibre","SRO 492"))</f>
        <v>Textile Chemical</v>
      </c>
    </row>
    <row r="4852" spans="1:19" x14ac:dyDescent="0.25">
      <c r="A4852" s="119" t="s">
        <v>3232</v>
      </c>
      <c r="B4852" s="116" t="s">
        <v>3394</v>
      </c>
      <c r="C4852" s="165">
        <v>16391</v>
      </c>
      <c r="D4852" s="117">
        <v>3809.9189999999999</v>
      </c>
      <c r="E4852" s="147" t="s">
        <v>3400</v>
      </c>
      <c r="F4852" s="116" t="s">
        <v>3407</v>
      </c>
      <c r="G4852" s="471">
        <v>44892</v>
      </c>
      <c r="H4852" s="82">
        <v>23351618.149999999</v>
      </c>
      <c r="I4852" s="197">
        <v>0.04</v>
      </c>
      <c r="J4852" s="15">
        <v>606.5200000000001</v>
      </c>
      <c r="K4852" s="15">
        <v>15163</v>
      </c>
      <c r="L4852" s="15">
        <v>513040.95</v>
      </c>
      <c r="M4852" s="66" t="str">
        <f>TEXT(Table2[[#This Row],[Gd.Dt]],"mmm-yy")</f>
        <v>Nov-22</v>
      </c>
      <c r="N4852" s="46" t="str">
        <f>MID(Table2[[#This Row],[BE]],6,2)</f>
        <v>IB</v>
      </c>
      <c r="O4852" s="46" t="str">
        <f>IF(Table2[[#This Row],[Type]]="IB","EOU",IF(Table2[[#This Row],[Type]]="MB","Local","492"))</f>
        <v>EOU</v>
      </c>
      <c r="P4852" s="46">
        <f>ROUND(Table2[[#This Row],[Cons]]/Table2[[#This Row],[Qty.]],5)</f>
        <v>0.04</v>
      </c>
      <c r="Q4852" s="46" t="b">
        <f>EXACT(Table2[[#This Row],[rate]],Table2[[#This Row],[Check]])</f>
        <v>1</v>
      </c>
      <c r="R4852" s="46"/>
      <c r="S4852" s="46" t="str">
        <f>IF(Table2[[#This Row],[SRO]]="EOU",VLOOKUP(Table2[[#This Row],[BE]],[2]GD.List!$C$3:$N$5014,12,0),IF(Table2[[#This Row],[SRO]]="Local","Polyester Staple Fibre","SRO 492"))</f>
        <v>Textile Chemical</v>
      </c>
    </row>
    <row r="4853" spans="1:19" x14ac:dyDescent="0.25">
      <c r="A4853" s="120" t="s">
        <v>3232</v>
      </c>
      <c r="B4853" s="116" t="s">
        <v>3395</v>
      </c>
      <c r="C4853" s="165">
        <v>2640</v>
      </c>
      <c r="D4853" s="117">
        <v>3809.9189999999999</v>
      </c>
      <c r="E4853" s="147" t="s">
        <v>3401</v>
      </c>
      <c r="F4853" s="116" t="s">
        <v>3408</v>
      </c>
      <c r="G4853" s="471">
        <v>44892</v>
      </c>
      <c r="H4853" s="82">
        <v>10459064.880000001</v>
      </c>
      <c r="I4853" s="197">
        <v>0.04</v>
      </c>
      <c r="J4853" s="15">
        <v>261.04000000000002</v>
      </c>
      <c r="K4853" s="15">
        <v>6526</v>
      </c>
      <c r="L4853" s="15">
        <v>256035.96</v>
      </c>
      <c r="M4853" s="66" t="str">
        <f>TEXT(Table2[[#This Row],[Gd.Dt]],"mmm-yy")</f>
        <v>Nov-22</v>
      </c>
      <c r="N4853" s="46" t="str">
        <f>MID(Table2[[#This Row],[BE]],6,2)</f>
        <v>IB</v>
      </c>
      <c r="O4853" s="46" t="str">
        <f>IF(Table2[[#This Row],[Type]]="IB","EOU",IF(Table2[[#This Row],[Type]]="MB","Local","492"))</f>
        <v>EOU</v>
      </c>
      <c r="P4853" s="46">
        <f>ROUND(Table2[[#This Row],[Cons]]/Table2[[#This Row],[Qty.]],5)</f>
        <v>0.04</v>
      </c>
      <c r="Q4853" s="46" t="b">
        <f>EXACT(Table2[[#This Row],[rate]],Table2[[#This Row],[Check]])</f>
        <v>1</v>
      </c>
      <c r="R4853" s="46"/>
      <c r="S4853" s="46" t="str">
        <f>IF(Table2[[#This Row],[SRO]]="EOU",VLOOKUP(Table2[[#This Row],[BE]],[2]GD.List!$C$3:$N$5014,12,0),IF(Table2[[#This Row],[SRO]]="Local","Polyester Staple Fibre","SRO 492"))</f>
        <v>Textile Chemical</v>
      </c>
    </row>
    <row r="4854" spans="1:19" x14ac:dyDescent="0.25">
      <c r="A4854" s="119" t="s">
        <v>3233</v>
      </c>
      <c r="B4854" s="116" t="s">
        <v>3386</v>
      </c>
      <c r="C4854" s="165">
        <v>8154</v>
      </c>
      <c r="D4854" s="117">
        <v>4810.29</v>
      </c>
      <c r="E4854" s="147" t="s">
        <v>3388</v>
      </c>
      <c r="F4854" s="116" t="s">
        <v>3390</v>
      </c>
      <c r="G4854" s="471">
        <v>44891</v>
      </c>
      <c r="H4854" s="82">
        <v>12382411.83</v>
      </c>
      <c r="I4854" s="197">
        <v>0.06</v>
      </c>
      <c r="J4854" s="15">
        <v>298.74</v>
      </c>
      <c r="K4854" s="15">
        <v>4979</v>
      </c>
      <c r="L4854" s="15">
        <v>364196.64</v>
      </c>
      <c r="M4854" s="66" t="str">
        <f>TEXT(Table2[[#This Row],[Gd.Dt]],"mmm-yy")</f>
        <v>Nov-22</v>
      </c>
      <c r="N4854" s="46" t="str">
        <f>MID(Table2[[#This Row],[BE]],6,2)</f>
        <v>IB</v>
      </c>
      <c r="O4854" s="46" t="str">
        <f>IF(Table2[[#This Row],[Type]]="IB","EOU",IF(Table2[[#This Row],[Type]]="MB","Local","492"))</f>
        <v>EOU</v>
      </c>
      <c r="P4854" s="46">
        <f>ROUND(Table2[[#This Row],[Cons]]/Table2[[#This Row],[Qty.]],5)</f>
        <v>0.06</v>
      </c>
      <c r="Q4854" s="46" t="b">
        <f>EXACT(Table2[[#This Row],[rate]],Table2[[#This Row],[Check]])</f>
        <v>1</v>
      </c>
      <c r="R4854" s="46"/>
      <c r="S4854" s="46" t="str">
        <f>IF(Table2[[#This Row],[SRO]]="EOU",VLOOKUP(Table2[[#This Row],[BE]],[2]GD.List!$C$3:$N$5014,12,0),IF(Table2[[#This Row],[SRO]]="Local","Polyester Staple Fibre","SRO 492"))</f>
        <v>Packing Material</v>
      </c>
    </row>
    <row r="4855" spans="1:19" x14ac:dyDescent="0.25">
      <c r="A4855" s="119" t="s">
        <v>3233</v>
      </c>
      <c r="B4855" s="116" t="s">
        <v>3387</v>
      </c>
      <c r="C4855" s="165">
        <v>28785</v>
      </c>
      <c r="D4855" s="117">
        <v>4810.29</v>
      </c>
      <c r="E4855" s="147" t="s">
        <v>3389</v>
      </c>
      <c r="F4855" s="116" t="s">
        <v>3391</v>
      </c>
      <c r="G4855" s="471">
        <v>44891</v>
      </c>
      <c r="H4855" s="82">
        <v>28882468.850000001</v>
      </c>
      <c r="I4855" s="197">
        <v>0.06</v>
      </c>
      <c r="J4855" s="15">
        <v>780</v>
      </c>
      <c r="K4855" s="15">
        <v>13000</v>
      </c>
      <c r="L4855" s="15">
        <v>1051164.8</v>
      </c>
      <c r="M4855" s="66" t="str">
        <f>TEXT(Table2[[#This Row],[Gd.Dt]],"mmm-yy")</f>
        <v>Nov-22</v>
      </c>
      <c r="N4855" s="46" t="str">
        <f>MID(Table2[[#This Row],[BE]],6,2)</f>
        <v>IB</v>
      </c>
      <c r="O4855" s="46" t="str">
        <f>IF(Table2[[#This Row],[Type]]="IB","EOU",IF(Table2[[#This Row],[Type]]="MB","Local","492"))</f>
        <v>EOU</v>
      </c>
      <c r="P4855" s="46">
        <f>ROUND(Table2[[#This Row],[Cons]]/Table2[[#This Row],[Qty.]],5)</f>
        <v>0.06</v>
      </c>
      <c r="Q4855" s="46" t="b">
        <f>EXACT(Table2[[#This Row],[rate]],Table2[[#This Row],[Check]])</f>
        <v>1</v>
      </c>
      <c r="R4855" s="46"/>
      <c r="S4855" s="46" t="str">
        <f>IF(Table2[[#This Row],[SRO]]="EOU",VLOOKUP(Table2[[#This Row],[BE]],[2]GD.List!$C$3:$N$5014,12,0),IF(Table2[[#This Row],[SRO]]="Local","Polyester Staple Fibre","SRO 492"))</f>
        <v>Packing Material</v>
      </c>
    </row>
    <row r="4856" spans="1:19" x14ac:dyDescent="0.25">
      <c r="A4856" s="119" t="s">
        <v>3233</v>
      </c>
      <c r="B4856" s="116" t="s">
        <v>3392</v>
      </c>
      <c r="C4856" s="165">
        <v>8654</v>
      </c>
      <c r="D4856" s="117">
        <v>4810.29</v>
      </c>
      <c r="E4856" s="147" t="s">
        <v>3397</v>
      </c>
      <c r="F4856" s="116" t="s">
        <v>3405</v>
      </c>
      <c r="G4856" s="471">
        <v>44891</v>
      </c>
      <c r="H4856" s="82">
        <v>8414249.0999999996</v>
      </c>
      <c r="I4856" s="197">
        <v>0.06</v>
      </c>
      <c r="J4856" s="15">
        <v>137.76</v>
      </c>
      <c r="K4856" s="15">
        <v>2296</v>
      </c>
      <c r="L4856" s="15">
        <v>331498.49</v>
      </c>
      <c r="M4856" s="66" t="str">
        <f>TEXT(Table2[[#This Row],[Gd.Dt]],"mmm-yy")</f>
        <v>Nov-22</v>
      </c>
      <c r="N4856" s="46" t="str">
        <f>MID(Table2[[#This Row],[BE]],6,2)</f>
        <v>IB</v>
      </c>
      <c r="O4856" s="46" t="str">
        <f>IF(Table2[[#This Row],[Type]]="IB","EOU",IF(Table2[[#This Row],[Type]]="MB","Local","492"))</f>
        <v>EOU</v>
      </c>
      <c r="P4856" s="46">
        <f>ROUND(Table2[[#This Row],[Cons]]/Table2[[#This Row],[Qty.]],5)</f>
        <v>0.06</v>
      </c>
      <c r="Q4856" s="46" t="b">
        <f>EXACT(Table2[[#This Row],[rate]],Table2[[#This Row],[Check]])</f>
        <v>1</v>
      </c>
      <c r="R4856" s="46"/>
      <c r="S4856" s="46" t="str">
        <f>IF(Table2[[#This Row],[SRO]]="EOU",VLOOKUP(Table2[[#This Row],[BE]],[2]GD.List!$C$3:$N$5014,12,0),IF(Table2[[#This Row],[SRO]]="Local","Polyester Staple Fibre","SRO 492"))</f>
        <v>Packing Material</v>
      </c>
    </row>
    <row r="4857" spans="1:19" x14ac:dyDescent="0.25">
      <c r="A4857" s="119" t="s">
        <v>3233</v>
      </c>
      <c r="B4857" s="116" t="s">
        <v>3393</v>
      </c>
      <c r="C4857" s="165">
        <v>37026</v>
      </c>
      <c r="D4857" s="117">
        <v>4810.29</v>
      </c>
      <c r="E4857" s="147" t="s">
        <v>3398</v>
      </c>
      <c r="F4857" s="116" t="s">
        <v>3406</v>
      </c>
      <c r="G4857" s="471">
        <v>44892</v>
      </c>
      <c r="H4857" s="82">
        <v>28259270.629999999</v>
      </c>
      <c r="I4857" s="197">
        <v>0.06</v>
      </c>
      <c r="J4857" s="15">
        <v>856.32</v>
      </c>
      <c r="K4857" s="15">
        <v>14272</v>
      </c>
      <c r="L4857" s="15">
        <v>837182.17999999993</v>
      </c>
      <c r="M4857" s="66" t="str">
        <f>TEXT(Table2[[#This Row],[Gd.Dt]],"mmm-yy")</f>
        <v>Nov-22</v>
      </c>
      <c r="N4857" s="46" t="str">
        <f>MID(Table2[[#This Row],[BE]],6,2)</f>
        <v>IB</v>
      </c>
      <c r="O4857" s="46" t="str">
        <f>IF(Table2[[#This Row],[Type]]="IB","EOU",IF(Table2[[#This Row],[Type]]="MB","Local","492"))</f>
        <v>EOU</v>
      </c>
      <c r="P4857" s="46">
        <f>ROUND(Table2[[#This Row],[Cons]]/Table2[[#This Row],[Qty.]],5)</f>
        <v>0.06</v>
      </c>
      <c r="Q4857" s="46" t="b">
        <f>EXACT(Table2[[#This Row],[rate]],Table2[[#This Row],[Check]])</f>
        <v>1</v>
      </c>
      <c r="R4857" s="46"/>
      <c r="S4857" s="46" t="str">
        <f>IF(Table2[[#This Row],[SRO]]="EOU",VLOOKUP(Table2[[#This Row],[BE]],[2]GD.List!$C$3:$N$5014,12,0),IF(Table2[[#This Row],[SRO]]="Local","Polyester Staple Fibre","SRO 492"))</f>
        <v>Packing Material</v>
      </c>
    </row>
    <row r="4858" spans="1:19" x14ac:dyDescent="0.25">
      <c r="A4858" s="119" t="s">
        <v>3233</v>
      </c>
      <c r="B4858" s="116" t="s">
        <v>3394</v>
      </c>
      <c r="C4858" s="165">
        <v>16391</v>
      </c>
      <c r="D4858" s="117">
        <v>4810.29</v>
      </c>
      <c r="E4858" s="147" t="s">
        <v>3400</v>
      </c>
      <c r="F4858" s="116" t="s">
        <v>3407</v>
      </c>
      <c r="G4858" s="471">
        <v>44892</v>
      </c>
      <c r="H4858" s="82">
        <v>23351618.149999999</v>
      </c>
      <c r="I4858" s="197">
        <v>0.06</v>
      </c>
      <c r="J4858" s="15">
        <v>909.78</v>
      </c>
      <c r="K4858" s="15">
        <v>15163</v>
      </c>
      <c r="L4858" s="15">
        <v>769561.42999999993</v>
      </c>
      <c r="M4858" s="66" t="str">
        <f>TEXT(Table2[[#This Row],[Gd.Dt]],"mmm-yy")</f>
        <v>Nov-22</v>
      </c>
      <c r="N4858" s="46" t="str">
        <f>MID(Table2[[#This Row],[BE]],6,2)</f>
        <v>IB</v>
      </c>
      <c r="O4858" s="46" t="str">
        <f>IF(Table2[[#This Row],[Type]]="IB","EOU",IF(Table2[[#This Row],[Type]]="MB","Local","492"))</f>
        <v>EOU</v>
      </c>
      <c r="P4858" s="46">
        <f>ROUND(Table2[[#This Row],[Cons]]/Table2[[#This Row],[Qty.]],5)</f>
        <v>0.06</v>
      </c>
      <c r="Q4858" s="46" t="b">
        <f>EXACT(Table2[[#This Row],[rate]],Table2[[#This Row],[Check]])</f>
        <v>1</v>
      </c>
      <c r="R4858" s="46"/>
      <c r="S4858" s="46" t="str">
        <f>IF(Table2[[#This Row],[SRO]]="EOU",VLOOKUP(Table2[[#This Row],[BE]],[2]GD.List!$C$3:$N$5014,12,0),IF(Table2[[#This Row],[SRO]]="Local","Polyester Staple Fibre","SRO 492"))</f>
        <v>Packing Material</v>
      </c>
    </row>
    <row r="4859" spans="1:19" x14ac:dyDescent="0.25">
      <c r="A4859" s="120" t="s">
        <v>3233</v>
      </c>
      <c r="B4859" s="116" t="s">
        <v>3395</v>
      </c>
      <c r="C4859" s="165">
        <v>2640</v>
      </c>
      <c r="D4859" s="117">
        <v>4810.29</v>
      </c>
      <c r="E4859" s="147" t="s">
        <v>3401</v>
      </c>
      <c r="F4859" s="116" t="s">
        <v>3408</v>
      </c>
      <c r="G4859" s="471">
        <v>44892</v>
      </c>
      <c r="H4859" s="82">
        <v>10459064.880000001</v>
      </c>
      <c r="I4859" s="197">
        <v>0.06</v>
      </c>
      <c r="J4859" s="15">
        <v>391.56</v>
      </c>
      <c r="K4859" s="15">
        <v>6526</v>
      </c>
      <c r="L4859" s="15">
        <v>384053.93</v>
      </c>
      <c r="M4859" s="66" t="str">
        <f>TEXT(Table2[[#This Row],[Gd.Dt]],"mmm-yy")</f>
        <v>Nov-22</v>
      </c>
      <c r="N4859" s="46" t="str">
        <f>MID(Table2[[#This Row],[BE]],6,2)</f>
        <v>IB</v>
      </c>
      <c r="O4859" s="46" t="str">
        <f>IF(Table2[[#This Row],[Type]]="IB","EOU",IF(Table2[[#This Row],[Type]]="MB","Local","492"))</f>
        <v>EOU</v>
      </c>
      <c r="P4859" s="46">
        <f>ROUND(Table2[[#This Row],[Cons]]/Table2[[#This Row],[Qty.]],5)</f>
        <v>0.06</v>
      </c>
      <c r="Q4859" s="46" t="b">
        <f>EXACT(Table2[[#This Row],[rate]],Table2[[#This Row],[Check]])</f>
        <v>1</v>
      </c>
      <c r="R4859" s="46"/>
      <c r="S4859" s="46" t="str">
        <f>IF(Table2[[#This Row],[SRO]]="EOU",VLOOKUP(Table2[[#This Row],[BE]],[2]GD.List!$C$3:$N$5014,12,0),IF(Table2[[#This Row],[SRO]]="Local","Polyester Staple Fibre","SRO 492"))</f>
        <v>Packing Material</v>
      </c>
    </row>
    <row r="4860" spans="1:19" x14ac:dyDescent="0.25">
      <c r="A4860" s="120" t="s">
        <v>3328</v>
      </c>
      <c r="B4860" s="116" t="s">
        <v>3396</v>
      </c>
      <c r="C4860" s="165">
        <v>7315</v>
      </c>
      <c r="D4860" s="117">
        <v>5402.33</v>
      </c>
      <c r="E4860" s="147" t="s">
        <v>3402</v>
      </c>
      <c r="F4860" s="116" t="s">
        <v>3404</v>
      </c>
      <c r="G4860" s="471">
        <v>44892</v>
      </c>
      <c r="H4860" s="82">
        <v>41676165.630000003</v>
      </c>
      <c r="I4860" s="197">
        <v>1.0101</v>
      </c>
      <c r="J4860" s="15">
        <v>15458.93</v>
      </c>
      <c r="K4860" s="15">
        <v>15304.36</v>
      </c>
      <c r="L4860" s="15">
        <v>19913745.709999997</v>
      </c>
      <c r="M4860" s="66" t="str">
        <f>TEXT(Table2[[#This Row],[Gd.Dt]],"mmm-yy")</f>
        <v>Nov-22</v>
      </c>
      <c r="N4860" s="46" t="str">
        <f>MID(Table2[[#This Row],[BE]],6,2)</f>
        <v>IB</v>
      </c>
      <c r="O4860" s="46" t="str">
        <f>IF(Table2[[#This Row],[Type]]="IB","EOU",IF(Table2[[#This Row],[Type]]="MB","Local","492"))</f>
        <v>EOU</v>
      </c>
      <c r="P4860" s="46">
        <f>ROUND(Table2[[#This Row],[Cons]]/Table2[[#This Row],[Qty.]],5)</f>
        <v>1.0101</v>
      </c>
      <c r="Q4860" s="46" t="b">
        <f>EXACT(Table2[[#This Row],[rate]],Table2[[#This Row],[Check]])</f>
        <v>1</v>
      </c>
      <c r="R4860" s="46"/>
      <c r="S4860" s="46" t="str">
        <f>IF(Table2[[#This Row],[SRO]]="EOU",VLOOKUP(Table2[[#This Row],[BE]],[2]GD.List!$C$3:$N$5014,12,0),IF(Table2[[#This Row],[SRO]]="Local","Polyester Staple Fibre","SRO 492"))</f>
        <v>Polyester Yarn</v>
      </c>
    </row>
    <row r="4861" spans="1:19" x14ac:dyDescent="0.25">
      <c r="A4861" s="120" t="s">
        <v>3329</v>
      </c>
      <c r="B4861" s="116" t="s">
        <v>3396</v>
      </c>
      <c r="C4861" s="165">
        <v>7315</v>
      </c>
      <c r="D4861" s="117">
        <v>9606.2919999999995</v>
      </c>
      <c r="E4861" s="147" t="s">
        <v>3402</v>
      </c>
      <c r="F4861" s="116" t="s">
        <v>3404</v>
      </c>
      <c r="G4861" s="471">
        <v>44892</v>
      </c>
      <c r="H4861" s="82">
        <v>41676165.630000003</v>
      </c>
      <c r="I4861" s="197">
        <v>1</v>
      </c>
      <c r="J4861" s="15">
        <v>38</v>
      </c>
      <c r="K4861" s="15">
        <v>38</v>
      </c>
      <c r="L4861" s="15">
        <v>57641.95</v>
      </c>
      <c r="M4861" s="66" t="str">
        <f>TEXT(Table2[[#This Row],[Gd.Dt]],"mmm-yy")</f>
        <v>Nov-22</v>
      </c>
      <c r="N4861" s="46" t="str">
        <f>MID(Table2[[#This Row],[BE]],6,2)</f>
        <v>TI</v>
      </c>
      <c r="O4861" s="46" t="str">
        <f>IF(Table2[[#This Row],[Type]]="IB","EOU",IF(Table2[[#This Row],[Type]]="MB","Local","492"))</f>
        <v>492</v>
      </c>
      <c r="P4861" s="46">
        <f>ROUND(Table2[[#This Row],[Cons]]/Table2[[#This Row],[Qty.]],5)</f>
        <v>1</v>
      </c>
      <c r="Q4861" s="46" t="b">
        <f>EXACT(Table2[[#This Row],[rate]],Table2[[#This Row],[Check]])</f>
        <v>1</v>
      </c>
      <c r="R4861" s="46"/>
      <c r="S4861" s="46" t="str">
        <f>IF(Table2[[#This Row],[SRO]]="EOU",VLOOKUP(Table2[[#This Row],[BE]],[2]GD.List!$C$3:$N$5014,12,0),IF(Table2[[#This Row],[SRO]]="Local","Polyester Staple Fibre","SRO 492"))</f>
        <v>SRO 492</v>
      </c>
    </row>
    <row r="4862" spans="1:19" x14ac:dyDescent="0.25">
      <c r="A4862" s="120" t="s">
        <v>3353</v>
      </c>
      <c r="B4862" s="116" t="s">
        <v>3393</v>
      </c>
      <c r="C4862" s="165">
        <v>37026</v>
      </c>
      <c r="D4862" s="117">
        <v>5205.13</v>
      </c>
      <c r="E4862" s="147" t="s">
        <v>3398</v>
      </c>
      <c r="F4862" s="116" t="s">
        <v>3406</v>
      </c>
      <c r="G4862" s="471">
        <v>44892</v>
      </c>
      <c r="H4862" s="82">
        <v>28259270.629999999</v>
      </c>
      <c r="I4862" s="197">
        <v>1.0101</v>
      </c>
      <c r="J4862" s="15">
        <v>14416.15</v>
      </c>
      <c r="K4862" s="15">
        <v>14272</v>
      </c>
      <c r="L4862" s="15">
        <v>14093967.51</v>
      </c>
      <c r="M4862" s="66" t="str">
        <f>TEXT(Table2[[#This Row],[Gd.Dt]],"mmm-yy")</f>
        <v>Nov-22</v>
      </c>
      <c r="N4862" s="46" t="str">
        <f>MID(Table2[[#This Row],[BE]],6,2)</f>
        <v>IB</v>
      </c>
      <c r="O4862" s="46" t="str">
        <f>IF(Table2[[#This Row],[Type]]="IB","EOU",IF(Table2[[#This Row],[Type]]="MB","Local","492"))</f>
        <v>EOU</v>
      </c>
      <c r="P4862" s="46">
        <f>ROUND(Table2[[#This Row],[Cons]]/Table2[[#This Row],[Qty.]],5)</f>
        <v>1.0101</v>
      </c>
      <c r="Q4862" s="46" t="b">
        <f>EXACT(Table2[[#This Row],[rate]],Table2[[#This Row],[Check]])</f>
        <v>1</v>
      </c>
      <c r="R4862" s="46"/>
      <c r="S4862" s="46" t="str">
        <f>IF(Table2[[#This Row],[SRO]]="EOU",VLOOKUP(Table2[[#This Row],[BE]],[2]GD.List!$C$3:$N$5014,12,0),IF(Table2[[#This Row],[SRO]]="Local","Polyester Staple Fibre","SRO 492"))</f>
        <v>Cotton Yarn</v>
      </c>
    </row>
    <row r="4863" spans="1:19" x14ac:dyDescent="0.25">
      <c r="A4863" s="119" t="s">
        <v>3368</v>
      </c>
      <c r="B4863" s="116" t="s">
        <v>3394</v>
      </c>
      <c r="C4863" s="165">
        <v>16391</v>
      </c>
      <c r="D4863" s="117">
        <v>5201.009</v>
      </c>
      <c r="E4863" s="147" t="s">
        <v>3400</v>
      </c>
      <c r="F4863" s="116" t="s">
        <v>3407</v>
      </c>
      <c r="G4863" s="471">
        <v>44892</v>
      </c>
      <c r="H4863" s="82">
        <v>23351618.149999999</v>
      </c>
      <c r="I4863" s="197">
        <v>0.48980000000000001</v>
      </c>
      <c r="J4863" s="15">
        <v>7426.84</v>
      </c>
      <c r="K4863" s="15">
        <v>15163</v>
      </c>
      <c r="L4863" s="15">
        <v>6282220.7299999995</v>
      </c>
      <c r="M4863" s="66" t="str">
        <f>TEXT(Table2[[#This Row],[Gd.Dt]],"mmm-yy")</f>
        <v>Nov-22</v>
      </c>
      <c r="N4863" s="46" t="str">
        <f>MID(Table2[[#This Row],[BE]],6,2)</f>
        <v>IB</v>
      </c>
      <c r="O4863" s="46" t="str">
        <f>IF(Table2[[#This Row],[Type]]="IB","EOU",IF(Table2[[#This Row],[Type]]="MB","Local","492"))</f>
        <v>EOU</v>
      </c>
      <c r="P4863" s="46">
        <f>ROUND(Table2[[#This Row],[Cons]]/Table2[[#This Row],[Qty.]],5)</f>
        <v>0.48980000000000001</v>
      </c>
      <c r="Q4863" s="46" t="b">
        <f>EXACT(Table2[[#This Row],[rate]],Table2[[#This Row],[Check]])</f>
        <v>1</v>
      </c>
      <c r="R4863" s="46"/>
      <c r="S4863" s="46" t="str">
        <f>IF(Table2[[#This Row],[SRO]]="EOU",VLOOKUP(Table2[[#This Row],[BE]],[2]GD.List!$C$3:$N$5014,12,0),IF(Table2[[#This Row],[SRO]]="Local","Polyester Staple Fibre","SRO 492"))</f>
        <v>Raw Cotton</v>
      </c>
    </row>
    <row r="4864" spans="1:19" x14ac:dyDescent="0.25">
      <c r="A4864" s="120" t="s">
        <v>3368</v>
      </c>
      <c r="B4864" s="116" t="s">
        <v>3395</v>
      </c>
      <c r="C4864" s="165">
        <v>2640</v>
      </c>
      <c r="D4864" s="117">
        <v>5201.009</v>
      </c>
      <c r="E4864" s="147" t="s">
        <v>3401</v>
      </c>
      <c r="F4864" s="116" t="s">
        <v>3408</v>
      </c>
      <c r="G4864" s="471">
        <v>44892</v>
      </c>
      <c r="H4864" s="82">
        <v>10459064.880000001</v>
      </c>
      <c r="I4864" s="197">
        <v>0.624</v>
      </c>
      <c r="J4864" s="15">
        <v>4072.22</v>
      </c>
      <c r="K4864" s="15">
        <v>6526</v>
      </c>
      <c r="L4864" s="15">
        <v>3994156.99</v>
      </c>
      <c r="M4864" s="66" t="str">
        <f>TEXT(Table2[[#This Row],[Gd.Dt]],"mmm-yy")</f>
        <v>Nov-22</v>
      </c>
      <c r="N4864" s="46" t="str">
        <f>MID(Table2[[#This Row],[BE]],6,2)</f>
        <v>IB</v>
      </c>
      <c r="O4864" s="46" t="str">
        <f>IF(Table2[[#This Row],[Type]]="IB","EOU",IF(Table2[[#This Row],[Type]]="MB","Local","492"))</f>
        <v>EOU</v>
      </c>
      <c r="P4864" s="46">
        <f>ROUND(Table2[[#This Row],[Cons]]/Table2[[#This Row],[Qty.]],5)</f>
        <v>0.624</v>
      </c>
      <c r="Q4864" s="46" t="b">
        <f>EXACT(Table2[[#This Row],[rate]],Table2[[#This Row],[Check]])</f>
        <v>1</v>
      </c>
      <c r="R4864" s="46"/>
      <c r="S4864" s="46" t="str">
        <f>IF(Table2[[#This Row],[SRO]]="EOU",VLOOKUP(Table2[[#This Row],[BE]],[2]GD.List!$C$3:$N$5014,12,0),IF(Table2[[#This Row],[SRO]]="Local","Polyester Staple Fibre","SRO 492"))</f>
        <v>Raw Cotton</v>
      </c>
    </row>
    <row r="4865" spans="1:19" x14ac:dyDescent="0.25">
      <c r="A4865" s="120" t="s">
        <v>3382</v>
      </c>
      <c r="B4865" s="116" t="s">
        <v>3386</v>
      </c>
      <c r="C4865" s="165">
        <v>8154</v>
      </c>
      <c r="D4865" s="117">
        <v>3204.16</v>
      </c>
      <c r="E4865" s="147" t="s">
        <v>3388</v>
      </c>
      <c r="F4865" s="116" t="s">
        <v>3390</v>
      </c>
      <c r="G4865" s="471">
        <v>44891</v>
      </c>
      <c r="H4865" s="82">
        <v>12382411.83</v>
      </c>
      <c r="I4865" s="197">
        <v>7.0000000000000007E-2</v>
      </c>
      <c r="J4865" s="15">
        <v>148.88999999999999</v>
      </c>
      <c r="K4865" s="15">
        <v>2127</v>
      </c>
      <c r="L4865" s="15">
        <v>185262.27</v>
      </c>
      <c r="M4865" s="66" t="str">
        <f>TEXT(Table2[[#This Row],[Gd.Dt]],"mmm-yy")</f>
        <v>Nov-22</v>
      </c>
      <c r="N4865" s="46" t="str">
        <f>MID(Table2[[#This Row],[BE]],6,2)</f>
        <v>IB</v>
      </c>
      <c r="O4865" s="46" t="str">
        <f>IF(Table2[[#This Row],[Type]]="IB","EOU",IF(Table2[[#This Row],[Type]]="MB","Local","492"))</f>
        <v>EOU</v>
      </c>
      <c r="P4865" s="46">
        <f>ROUND(Table2[[#This Row],[Cons]]/Table2[[#This Row],[Qty.]],5)</f>
        <v>7.0000000000000007E-2</v>
      </c>
      <c r="Q4865" s="46" t="b">
        <f>EXACT(Table2[[#This Row],[rate]],Table2[[#This Row],[Check]])</f>
        <v>1</v>
      </c>
      <c r="R4865" s="46"/>
      <c r="S4865" s="46" t="str">
        <f>IF(Table2[[#This Row],[SRO]]="EOU",VLOOKUP(Table2[[#This Row],[BE]],[2]GD.List!$C$3:$N$5014,12,0),IF(Table2[[#This Row],[SRO]]="Local","Polyester Staple Fibre","SRO 492"))</f>
        <v>Textile Dyes</v>
      </c>
    </row>
    <row r="4866" spans="1:19" x14ac:dyDescent="0.25">
      <c r="A4866" s="120" t="s">
        <v>3399</v>
      </c>
      <c r="B4866" s="116" t="s">
        <v>3393</v>
      </c>
      <c r="C4866" s="165">
        <v>37026</v>
      </c>
      <c r="D4866" s="117">
        <v>3204.1590000000001</v>
      </c>
      <c r="E4866" s="147" t="s">
        <v>3398</v>
      </c>
      <c r="F4866" s="116" t="s">
        <v>3406</v>
      </c>
      <c r="G4866" s="471">
        <v>44892</v>
      </c>
      <c r="H4866" s="82">
        <v>28259270.629999999</v>
      </c>
      <c r="I4866" s="197">
        <v>7.0000000000000007E-2</v>
      </c>
      <c r="J4866" s="15">
        <v>784.63</v>
      </c>
      <c r="K4866" s="15">
        <v>11209</v>
      </c>
      <c r="L4866" s="15">
        <v>756623.22</v>
      </c>
      <c r="M4866" s="66" t="str">
        <f>TEXT(Table2[[#This Row],[Gd.Dt]],"mmm-yy")</f>
        <v>Nov-22</v>
      </c>
      <c r="N4866" s="46" t="str">
        <f>MID(Table2[[#This Row],[BE]],6,2)</f>
        <v>IB</v>
      </c>
      <c r="O4866" s="46" t="str">
        <f>IF(Table2[[#This Row],[Type]]="IB","EOU",IF(Table2[[#This Row],[Type]]="MB","Local","492"))</f>
        <v>EOU</v>
      </c>
      <c r="P4866" s="46">
        <f>ROUND(Table2[[#This Row],[Cons]]/Table2[[#This Row],[Qty.]],5)</f>
        <v>7.0000000000000007E-2</v>
      </c>
      <c r="Q4866" s="46" t="b">
        <f>EXACT(Table2[[#This Row],[rate]],Table2[[#This Row],[Check]])</f>
        <v>1</v>
      </c>
      <c r="R4866" s="46"/>
      <c r="S4866" s="46" t="str">
        <f>IF(Table2[[#This Row],[SRO]]="EOU",VLOOKUP(Table2[[#This Row],[BE]],[2]GD.List!$C$3:$N$5014,12,0),IF(Table2[[#This Row],[SRO]]="Local","Polyester Staple Fibre","SRO 492"))</f>
        <v>Textile Dyes</v>
      </c>
    </row>
    <row r="4867" spans="1:19" x14ac:dyDescent="0.25">
      <c r="A4867" s="119" t="s">
        <v>3403</v>
      </c>
      <c r="B4867" s="119" t="s">
        <v>3396</v>
      </c>
      <c r="C4867" s="170">
        <v>7315</v>
      </c>
      <c r="D4867" s="171">
        <v>5402.33</v>
      </c>
      <c r="E4867" s="27" t="s">
        <v>3402</v>
      </c>
      <c r="F4867" s="119" t="s">
        <v>3404</v>
      </c>
      <c r="G4867" s="28">
        <v>44892</v>
      </c>
      <c r="H4867" s="172">
        <v>41676165.630000003</v>
      </c>
      <c r="I4867" s="33">
        <v>1.0101</v>
      </c>
      <c r="J4867" s="30">
        <v>1520</v>
      </c>
      <c r="K4867" s="30">
        <v>1504.8</v>
      </c>
      <c r="L4867" s="30">
        <v>2305678.16</v>
      </c>
      <c r="M4867" s="67" t="str">
        <f>TEXT(Table2[[#This Row],[Gd.Dt]],"mmm-yy")</f>
        <v>Nov-22</v>
      </c>
      <c r="N4867" s="47" t="str">
        <f>MID(Table2[[#This Row],[BE]],6,2)</f>
        <v>IB</v>
      </c>
      <c r="O4867" s="47" t="str">
        <f>IF(Table2[[#This Row],[Type]]="IB","EOU",IF(Table2[[#This Row],[Type]]="MB","Local","492"))</f>
        <v>EOU</v>
      </c>
      <c r="P4867" s="47">
        <f>ROUND(Table2[[#This Row],[Cons]]/Table2[[#This Row],[Qty.]],5)</f>
        <v>1.0101</v>
      </c>
      <c r="Q4867" s="47" t="b">
        <f>EXACT(Table2[[#This Row],[rate]],Table2[[#This Row],[Check]])</f>
        <v>1</v>
      </c>
      <c r="R4867" s="47"/>
      <c r="S4867" s="47" t="str">
        <f>IF(Table2[[#This Row],[SRO]]="EOU",VLOOKUP(Table2[[#This Row],[BE]],[2]GD.List!$C$3:$N$5014,12,0),IF(Table2[[#This Row],[SRO]]="Local","Polyester Staple Fibre","SRO 492"))</f>
        <v>Polyester Filament Yarn</v>
      </c>
    </row>
    <row r="4868" spans="1:19" x14ac:dyDescent="0.25">
      <c r="A4868" s="120" t="s">
        <v>2485</v>
      </c>
      <c r="B4868" s="116" t="s">
        <v>3409</v>
      </c>
      <c r="C4868" s="165">
        <v>14055</v>
      </c>
      <c r="D4868" s="117">
        <v>4821.1090000000004</v>
      </c>
      <c r="E4868" s="147" t="s">
        <v>3413</v>
      </c>
      <c r="F4868" s="116" t="s">
        <v>3416</v>
      </c>
      <c r="G4868" s="471">
        <v>44894</v>
      </c>
      <c r="H4868" s="82">
        <v>25446352.190000001</v>
      </c>
      <c r="I4868" s="197">
        <v>1</v>
      </c>
      <c r="J4868" s="15">
        <v>10</v>
      </c>
      <c r="K4868" s="15">
        <v>10</v>
      </c>
      <c r="L4868" s="15">
        <v>9473.7199999999993</v>
      </c>
      <c r="M4868" s="66" t="str">
        <f>TEXT(Table2[[#This Row],[Gd.Dt]],"mmm-yy")</f>
        <v>Nov-22</v>
      </c>
      <c r="N4868" s="46" t="str">
        <f>MID(Table2[[#This Row],[BE]],6,2)</f>
        <v>TI</v>
      </c>
      <c r="O4868" s="46" t="str">
        <f>IF(Table2[[#This Row],[Type]]="IB","EOU",IF(Table2[[#This Row],[Type]]="MB","Local","492"))</f>
        <v>492</v>
      </c>
      <c r="P4868" s="46">
        <f>ROUND(Table2[[#This Row],[Cons]]/Table2[[#This Row],[Qty.]],5)</f>
        <v>1</v>
      </c>
      <c r="Q4868" s="46" t="b">
        <f>EXACT(Table2[[#This Row],[rate]],Table2[[#This Row],[Check]])</f>
        <v>1</v>
      </c>
      <c r="R4868" s="46"/>
      <c r="S4868" s="46" t="str">
        <f>IF(Table2[[#This Row],[SRO]]="EOU",VLOOKUP(Table2[[#This Row],[BE]],[2]GD.List!$C$3:$N$5014,12,0),IF(Table2[[#This Row],[SRO]]="Local","Polyester Staple Fibre","SRO 492"))</f>
        <v>SRO 492</v>
      </c>
    </row>
    <row r="4869" spans="1:19" x14ac:dyDescent="0.25">
      <c r="A4869" s="119" t="s">
        <v>2499</v>
      </c>
      <c r="B4869" s="116" t="s">
        <v>3412</v>
      </c>
      <c r="C4869" s="165">
        <v>40600</v>
      </c>
      <c r="D4869" s="117">
        <v>2701.12</v>
      </c>
      <c r="E4869" s="147" t="s">
        <v>3420</v>
      </c>
      <c r="F4869" s="116" t="s">
        <v>3421</v>
      </c>
      <c r="G4869" s="471">
        <v>44894</v>
      </c>
      <c r="H4869" s="82">
        <v>41051563.579999998</v>
      </c>
      <c r="I4869" s="197">
        <v>0.8</v>
      </c>
      <c r="J4869" s="15">
        <v>2870.4</v>
      </c>
      <c r="K4869" s="15">
        <v>3588</v>
      </c>
      <c r="L4869" s="15">
        <v>22677023.120000001</v>
      </c>
      <c r="M4869" s="66" t="str">
        <f>TEXT(Table2[[#This Row],[Gd.Dt]],"mmm-yy")</f>
        <v>Nov-22</v>
      </c>
      <c r="N4869" s="46" t="str">
        <f>MID(Table2[[#This Row],[BE]],6,2)</f>
        <v>IB</v>
      </c>
      <c r="O4869" s="46" t="str">
        <f>IF(Table2[[#This Row],[Type]]="IB","EOU",IF(Table2[[#This Row],[Type]]="MB","Local","492"))</f>
        <v>EOU</v>
      </c>
      <c r="P4869" s="46">
        <f>ROUND(Table2[[#This Row],[Cons]]/Table2[[#This Row],[Qty.]],5)</f>
        <v>0.8</v>
      </c>
      <c r="Q4869" s="46" t="b">
        <f>EXACT(Table2[[#This Row],[rate]],Table2[[#This Row],[Check]])</f>
        <v>1</v>
      </c>
      <c r="R4869" s="46"/>
      <c r="S4869" s="46" t="str">
        <f>IF(Table2[[#This Row],[SRO]]="EOU",VLOOKUP(Table2[[#This Row],[BE]],[2]GD.List!$C$3:$N$5014,12,0),IF(Table2[[#This Row],[SRO]]="Local","Polyester Staple Fibre","SRO 492"))</f>
        <v>Textile Coal</v>
      </c>
    </row>
    <row r="4870" spans="1:19" x14ac:dyDescent="0.25">
      <c r="A4870" s="119" t="s">
        <v>2499</v>
      </c>
      <c r="B4870" s="116" t="s">
        <v>3412</v>
      </c>
      <c r="C4870" s="165">
        <v>40600</v>
      </c>
      <c r="D4870" s="117">
        <v>2701.12</v>
      </c>
      <c r="E4870" s="147" t="s">
        <v>3420</v>
      </c>
      <c r="F4870" s="116" t="s">
        <v>3421</v>
      </c>
      <c r="G4870" s="471">
        <v>44894</v>
      </c>
      <c r="H4870" s="82">
        <v>41051563.579999998</v>
      </c>
      <c r="I4870" s="197">
        <v>0.79999999999999993</v>
      </c>
      <c r="J4870" s="15">
        <v>13378.4</v>
      </c>
      <c r="K4870" s="15">
        <v>16723</v>
      </c>
      <c r="L4870" s="15">
        <v>22677023.120000001</v>
      </c>
      <c r="M4870" s="66" t="str">
        <f>TEXT(Table2[[#This Row],[Gd.Dt]],"mmm-yy")</f>
        <v>Nov-22</v>
      </c>
      <c r="N4870" s="46" t="str">
        <f>MID(Table2[[#This Row],[BE]],6,2)</f>
        <v>IB</v>
      </c>
      <c r="O4870" s="46" t="str">
        <f>IF(Table2[[#This Row],[Type]]="IB","EOU",IF(Table2[[#This Row],[Type]]="MB","Local","492"))</f>
        <v>EOU</v>
      </c>
      <c r="P4870" s="46">
        <f>ROUND(Table2[[#This Row],[Cons]]/Table2[[#This Row],[Qty.]],5)</f>
        <v>0.8</v>
      </c>
      <c r="Q4870" s="46" t="b">
        <f>EXACT(Table2[[#This Row],[rate]],Table2[[#This Row],[Check]])</f>
        <v>1</v>
      </c>
      <c r="R4870" s="46"/>
      <c r="S4870" s="46" t="str">
        <f>IF(Table2[[#This Row],[SRO]]="EOU",VLOOKUP(Table2[[#This Row],[BE]],[2]GD.List!$C$3:$N$5014,12,0),IF(Table2[[#This Row],[SRO]]="Local","Polyester Staple Fibre","SRO 492"))</f>
        <v>Textile Coal</v>
      </c>
    </row>
    <row r="4871" spans="1:19" x14ac:dyDescent="0.25">
      <c r="A4871" s="119" t="s">
        <v>2499</v>
      </c>
      <c r="B4871" s="116" t="s">
        <v>3411</v>
      </c>
      <c r="C4871" s="165">
        <v>6994</v>
      </c>
      <c r="D4871" s="117">
        <v>2701.12</v>
      </c>
      <c r="E4871" s="147" t="s">
        <v>3419</v>
      </c>
      <c r="F4871" s="116" t="s">
        <v>3422</v>
      </c>
      <c r="G4871" s="471">
        <v>44894</v>
      </c>
      <c r="H4871" s="82">
        <v>10491235.279999999</v>
      </c>
      <c r="I4871" s="197">
        <v>0.8</v>
      </c>
      <c r="J4871" s="15">
        <v>2966.4</v>
      </c>
      <c r="K4871" s="15">
        <v>3708</v>
      </c>
      <c r="L4871" s="15">
        <v>5863314.4799999995</v>
      </c>
      <c r="M4871" s="66" t="str">
        <f>TEXT(Table2[[#This Row],[Gd.Dt]],"mmm-yy")</f>
        <v>Nov-22</v>
      </c>
      <c r="N4871" s="46" t="str">
        <f>MID(Table2[[#This Row],[BE]],6,2)</f>
        <v>IB</v>
      </c>
      <c r="O4871" s="46" t="str">
        <f>IF(Table2[[#This Row],[Type]]="IB","EOU",IF(Table2[[#This Row],[Type]]="MB","Local","492"))</f>
        <v>EOU</v>
      </c>
      <c r="P4871" s="46">
        <f>ROUND(Table2[[#This Row],[Cons]]/Table2[[#This Row],[Qty.]],5)</f>
        <v>0.8</v>
      </c>
      <c r="Q4871" s="46" t="b">
        <f>EXACT(Table2[[#This Row],[rate]],Table2[[#This Row],[Check]])</f>
        <v>1</v>
      </c>
      <c r="R4871" s="46"/>
      <c r="S4871" s="46" t="str">
        <f>IF(Table2[[#This Row],[SRO]]="EOU",VLOOKUP(Table2[[#This Row],[BE]],[2]GD.List!$C$3:$N$5014,12,0),IF(Table2[[#This Row],[SRO]]="Local","Polyester Staple Fibre","SRO 492"))</f>
        <v>Textile Coal</v>
      </c>
    </row>
    <row r="4872" spans="1:19" x14ac:dyDescent="0.25">
      <c r="A4872" s="119" t="s">
        <v>2499</v>
      </c>
      <c r="B4872" s="116" t="s">
        <v>3411</v>
      </c>
      <c r="C4872" s="165">
        <v>6994</v>
      </c>
      <c r="D4872" s="117">
        <v>2701.12</v>
      </c>
      <c r="E4872" s="147" t="s">
        <v>3419</v>
      </c>
      <c r="F4872" s="116" t="s">
        <v>3422</v>
      </c>
      <c r="G4872" s="471">
        <v>44894</v>
      </c>
      <c r="H4872" s="82">
        <v>10491235.279999999</v>
      </c>
      <c r="I4872" s="197">
        <v>0.79999999999999993</v>
      </c>
      <c r="J4872" s="15">
        <v>438.4</v>
      </c>
      <c r="K4872" s="15">
        <v>548</v>
      </c>
      <c r="L4872" s="15">
        <v>5863314.4799999995</v>
      </c>
      <c r="M4872" s="66" t="str">
        <f>TEXT(Table2[[#This Row],[Gd.Dt]],"mmm-yy")</f>
        <v>Nov-22</v>
      </c>
      <c r="N4872" s="46" t="str">
        <f>MID(Table2[[#This Row],[BE]],6,2)</f>
        <v>IB</v>
      </c>
      <c r="O4872" s="46" t="str">
        <f>IF(Table2[[#This Row],[Type]]="IB","EOU",IF(Table2[[#This Row],[Type]]="MB","Local","492"))</f>
        <v>EOU</v>
      </c>
      <c r="P4872" s="46">
        <f>ROUND(Table2[[#This Row],[Cons]]/Table2[[#This Row],[Qty.]],5)</f>
        <v>0.8</v>
      </c>
      <c r="Q4872" s="46" t="b">
        <f>EXACT(Table2[[#This Row],[rate]],Table2[[#This Row],[Check]])</f>
        <v>1</v>
      </c>
      <c r="R4872" s="46"/>
      <c r="S4872" s="46" t="str">
        <f>IF(Table2[[#This Row],[SRO]]="EOU",VLOOKUP(Table2[[#This Row],[BE]],[2]GD.List!$C$3:$N$5014,12,0),IF(Table2[[#This Row],[SRO]]="Local","Polyester Staple Fibre","SRO 492"))</f>
        <v>Textile Coal</v>
      </c>
    </row>
    <row r="4873" spans="1:19" x14ac:dyDescent="0.25">
      <c r="A4873" s="119" t="s">
        <v>2499</v>
      </c>
      <c r="B4873" s="116" t="s">
        <v>3410</v>
      </c>
      <c r="C4873" s="165">
        <v>44950</v>
      </c>
      <c r="D4873" s="117">
        <v>2701.12</v>
      </c>
      <c r="E4873" s="147" t="s">
        <v>3414</v>
      </c>
      <c r="F4873" s="116" t="s">
        <v>3417</v>
      </c>
      <c r="G4873" s="471">
        <v>44894</v>
      </c>
      <c r="H4873" s="82">
        <v>103973817</v>
      </c>
      <c r="I4873" s="197">
        <v>0.8</v>
      </c>
      <c r="J4873" s="15">
        <v>10460</v>
      </c>
      <c r="K4873" s="15">
        <v>13075</v>
      </c>
      <c r="L4873" s="15">
        <v>42000381.130000003</v>
      </c>
      <c r="M4873" s="66" t="str">
        <f>TEXT(Table2[[#This Row],[Gd.Dt]],"mmm-yy")</f>
        <v>Nov-22</v>
      </c>
      <c r="N4873" s="46" t="str">
        <f>MID(Table2[[#This Row],[BE]],6,2)</f>
        <v>IB</v>
      </c>
      <c r="O4873" s="46" t="str">
        <f>IF(Table2[[#This Row],[Type]]="IB","EOU",IF(Table2[[#This Row],[Type]]="MB","Local","492"))</f>
        <v>EOU</v>
      </c>
      <c r="P4873" s="46">
        <f>ROUND(Table2[[#This Row],[Cons]]/Table2[[#This Row],[Qty.]],5)</f>
        <v>0.8</v>
      </c>
      <c r="Q4873" s="46" t="b">
        <f>EXACT(Table2[[#This Row],[rate]],Table2[[#This Row],[Check]])</f>
        <v>1</v>
      </c>
      <c r="R4873" s="46"/>
      <c r="S4873" s="46" t="str">
        <f>IF(Table2[[#This Row],[SRO]]="EOU",VLOOKUP(Table2[[#This Row],[BE]],[2]GD.List!$C$3:$N$5014,12,0),IF(Table2[[#This Row],[SRO]]="Local","Polyester Staple Fibre","SRO 492"))</f>
        <v>Textile Coal</v>
      </c>
    </row>
    <row r="4874" spans="1:19" x14ac:dyDescent="0.25">
      <c r="A4874" s="119" t="s">
        <v>2499</v>
      </c>
      <c r="B4874" s="116" t="s">
        <v>3410</v>
      </c>
      <c r="C4874" s="165">
        <v>44950</v>
      </c>
      <c r="D4874" s="117">
        <v>2701.12</v>
      </c>
      <c r="E4874" s="147" t="s">
        <v>3414</v>
      </c>
      <c r="F4874" s="116" t="s">
        <v>3417</v>
      </c>
      <c r="G4874" s="471">
        <v>44894</v>
      </c>
      <c r="H4874" s="82">
        <v>103973817</v>
      </c>
      <c r="I4874" s="197">
        <v>0.79999999999999993</v>
      </c>
      <c r="J4874" s="15">
        <v>25436.799999999996</v>
      </c>
      <c r="K4874" s="15">
        <v>31796</v>
      </c>
      <c r="L4874" s="15">
        <v>42000381.130000003</v>
      </c>
      <c r="M4874" s="66" t="str">
        <f>TEXT(Table2[[#This Row],[Gd.Dt]],"mmm-yy")</f>
        <v>Nov-22</v>
      </c>
      <c r="N4874" s="46" t="str">
        <f>MID(Table2[[#This Row],[BE]],6,2)</f>
        <v>IB</v>
      </c>
      <c r="O4874" s="46" t="str">
        <f>IF(Table2[[#This Row],[Type]]="IB","EOU",IF(Table2[[#This Row],[Type]]="MB","Local","492"))</f>
        <v>EOU</v>
      </c>
      <c r="P4874" s="46">
        <f>ROUND(Table2[[#This Row],[Cons]]/Table2[[#This Row],[Qty.]],5)</f>
        <v>0.8</v>
      </c>
      <c r="Q4874" s="46" t="b">
        <f>EXACT(Table2[[#This Row],[rate]],Table2[[#This Row],[Check]])</f>
        <v>1</v>
      </c>
      <c r="R4874" s="46"/>
      <c r="S4874" s="46" t="str">
        <f>IF(Table2[[#This Row],[SRO]]="EOU",VLOOKUP(Table2[[#This Row],[BE]],[2]GD.List!$C$3:$N$5014,12,0),IF(Table2[[#This Row],[SRO]]="Local","Polyester Staple Fibre","SRO 492"))</f>
        <v>Textile Coal</v>
      </c>
    </row>
    <row r="4875" spans="1:19" x14ac:dyDescent="0.25">
      <c r="A4875" s="119" t="s">
        <v>2499</v>
      </c>
      <c r="B4875" s="116" t="s">
        <v>3409</v>
      </c>
      <c r="C4875" s="165">
        <v>14055</v>
      </c>
      <c r="D4875" s="117">
        <v>2701.12</v>
      </c>
      <c r="E4875" s="147" t="s">
        <v>3413</v>
      </c>
      <c r="F4875" s="116" t="s">
        <v>3416</v>
      </c>
      <c r="G4875" s="471">
        <v>44894</v>
      </c>
      <c r="H4875" s="82">
        <v>25446352.190000001</v>
      </c>
      <c r="I4875" s="197">
        <v>0.8</v>
      </c>
      <c r="J4875" s="15">
        <v>9795.2000000000007</v>
      </c>
      <c r="K4875" s="15">
        <v>12244</v>
      </c>
      <c r="L4875" s="15">
        <v>10370606.699999999</v>
      </c>
      <c r="M4875" s="66" t="str">
        <f>TEXT(Table2[[#This Row],[Gd.Dt]],"mmm-yy")</f>
        <v>Nov-22</v>
      </c>
      <c r="N4875" s="46" t="str">
        <f>MID(Table2[[#This Row],[BE]],6,2)</f>
        <v>IB</v>
      </c>
      <c r="O4875" s="46" t="str">
        <f>IF(Table2[[#This Row],[Type]]="IB","EOU",IF(Table2[[#This Row],[Type]]="MB","Local","492"))</f>
        <v>EOU</v>
      </c>
      <c r="P4875" s="46">
        <f>ROUND(Table2[[#This Row],[Cons]]/Table2[[#This Row],[Qty.]],5)</f>
        <v>0.8</v>
      </c>
      <c r="Q4875" s="46" t="b">
        <f>EXACT(Table2[[#This Row],[rate]],Table2[[#This Row],[Check]])</f>
        <v>1</v>
      </c>
      <c r="R4875" s="46"/>
      <c r="S4875" s="46" t="str">
        <f>IF(Table2[[#This Row],[SRO]]="EOU",VLOOKUP(Table2[[#This Row],[BE]],[2]GD.List!$C$3:$N$5014,12,0),IF(Table2[[#This Row],[SRO]]="Local","Polyester Staple Fibre","SRO 492"))</f>
        <v>Textile Coal</v>
      </c>
    </row>
    <row r="4876" spans="1:19" x14ac:dyDescent="0.25">
      <c r="A4876" s="120" t="s">
        <v>2499</v>
      </c>
      <c r="B4876" s="116" t="s">
        <v>3409</v>
      </c>
      <c r="C4876" s="165">
        <v>14055</v>
      </c>
      <c r="D4876" s="117">
        <v>2701.12</v>
      </c>
      <c r="E4876" s="147" t="s">
        <v>3413</v>
      </c>
      <c r="F4876" s="116" t="s">
        <v>3416</v>
      </c>
      <c r="G4876" s="471">
        <v>44894</v>
      </c>
      <c r="H4876" s="82">
        <v>25446352.190000001</v>
      </c>
      <c r="I4876" s="197">
        <v>0.79999999999999993</v>
      </c>
      <c r="J4876" s="15">
        <v>604.79999999999995</v>
      </c>
      <c r="K4876" s="15">
        <v>756</v>
      </c>
      <c r="L4876" s="15">
        <v>10370606.699999999</v>
      </c>
      <c r="M4876" s="66" t="str">
        <f>TEXT(Table2[[#This Row],[Gd.Dt]],"mmm-yy")</f>
        <v>Nov-22</v>
      </c>
      <c r="N4876" s="46" t="str">
        <f>MID(Table2[[#This Row],[BE]],6,2)</f>
        <v>IB</v>
      </c>
      <c r="O4876" s="46" t="str">
        <f>IF(Table2[[#This Row],[Type]]="IB","EOU",IF(Table2[[#This Row],[Type]]="MB","Local","492"))</f>
        <v>EOU</v>
      </c>
      <c r="P4876" s="46">
        <f>ROUND(Table2[[#This Row],[Cons]]/Table2[[#This Row],[Qty.]],5)</f>
        <v>0.8</v>
      </c>
      <c r="Q4876" s="46" t="b">
        <f>EXACT(Table2[[#This Row],[rate]],Table2[[#This Row],[Check]])</f>
        <v>1</v>
      </c>
      <c r="R4876" s="46"/>
      <c r="S4876" s="46" t="str">
        <f>IF(Table2[[#This Row],[SRO]]="EOU",VLOOKUP(Table2[[#This Row],[BE]],[2]GD.List!$C$3:$N$5014,12,0),IF(Table2[[#This Row],[SRO]]="Local","Polyester Staple Fibre","SRO 492"))</f>
        <v>Textile Coal</v>
      </c>
    </row>
    <row r="4877" spans="1:19" x14ac:dyDescent="0.25">
      <c r="A4877" s="119" t="s">
        <v>3018</v>
      </c>
      <c r="B4877" s="116" t="s">
        <v>3412</v>
      </c>
      <c r="C4877" s="165">
        <v>40600</v>
      </c>
      <c r="D4877" s="117">
        <v>2847</v>
      </c>
      <c r="E4877" s="147" t="s">
        <v>3420</v>
      </c>
      <c r="F4877" s="116" t="s">
        <v>3421</v>
      </c>
      <c r="G4877" s="471">
        <v>44894</v>
      </c>
      <c r="H4877" s="82">
        <v>41051563.579999998</v>
      </c>
      <c r="I4877" s="197">
        <v>0.03</v>
      </c>
      <c r="J4877" s="15">
        <v>609.33000000000004</v>
      </c>
      <c r="K4877" s="15">
        <v>20311</v>
      </c>
      <c r="L4877" s="15">
        <v>850388.37</v>
      </c>
      <c r="M4877" s="66" t="str">
        <f>TEXT(Table2[[#This Row],[Gd.Dt]],"mmm-yy")</f>
        <v>Nov-22</v>
      </c>
      <c r="N4877" s="46" t="str">
        <f>MID(Table2[[#This Row],[BE]],6,2)</f>
        <v>IB</v>
      </c>
      <c r="O4877" s="46" t="str">
        <f>IF(Table2[[#This Row],[Type]]="IB","EOU",IF(Table2[[#This Row],[Type]]="MB","Local","492"))</f>
        <v>EOU</v>
      </c>
      <c r="P4877" s="46">
        <f>ROUND(Table2[[#This Row],[Cons]]/Table2[[#This Row],[Qty.]],5)</f>
        <v>0.03</v>
      </c>
      <c r="Q4877" s="46" t="b">
        <f>EXACT(Table2[[#This Row],[rate]],Table2[[#This Row],[Check]])</f>
        <v>1</v>
      </c>
      <c r="R4877" s="46"/>
      <c r="S4877" s="46" t="str">
        <f>IF(Table2[[#This Row],[SRO]]="EOU",VLOOKUP(Table2[[#This Row],[BE]],[2]GD.List!$C$3:$N$5014,12,0),IF(Table2[[#This Row],[SRO]]="Local","Polyester Staple Fibre","SRO 492"))</f>
        <v>Textile Chemical</v>
      </c>
    </row>
    <row r="4878" spans="1:19" x14ac:dyDescent="0.25">
      <c r="A4878" s="119" t="s">
        <v>3018</v>
      </c>
      <c r="B4878" s="116" t="s">
        <v>3411</v>
      </c>
      <c r="C4878" s="165">
        <v>6994</v>
      </c>
      <c r="D4878" s="117">
        <v>2847</v>
      </c>
      <c r="E4878" s="147" t="s">
        <v>3419</v>
      </c>
      <c r="F4878" s="116" t="s">
        <v>3422</v>
      </c>
      <c r="G4878" s="471">
        <v>44894</v>
      </c>
      <c r="H4878" s="82">
        <v>10491235.279999999</v>
      </c>
      <c r="I4878" s="197">
        <v>0.03</v>
      </c>
      <c r="J4878" s="15">
        <v>127.67999999999999</v>
      </c>
      <c r="K4878" s="15">
        <v>4256</v>
      </c>
      <c r="L4878" s="15">
        <v>219874.29</v>
      </c>
      <c r="M4878" s="66" t="str">
        <f>TEXT(Table2[[#This Row],[Gd.Dt]],"mmm-yy")</f>
        <v>Nov-22</v>
      </c>
      <c r="N4878" s="46" t="str">
        <f>MID(Table2[[#This Row],[BE]],6,2)</f>
        <v>IB</v>
      </c>
      <c r="O4878" s="46" t="str">
        <f>IF(Table2[[#This Row],[Type]]="IB","EOU",IF(Table2[[#This Row],[Type]]="MB","Local","492"))</f>
        <v>EOU</v>
      </c>
      <c r="P4878" s="46">
        <f>ROUND(Table2[[#This Row],[Cons]]/Table2[[#This Row],[Qty.]],5)</f>
        <v>0.03</v>
      </c>
      <c r="Q4878" s="46" t="b">
        <f>EXACT(Table2[[#This Row],[rate]],Table2[[#This Row],[Check]])</f>
        <v>1</v>
      </c>
      <c r="R4878" s="46"/>
      <c r="S4878" s="46" t="str">
        <f>IF(Table2[[#This Row],[SRO]]="EOU",VLOOKUP(Table2[[#This Row],[BE]],[2]GD.List!$C$3:$N$5014,12,0),IF(Table2[[#This Row],[SRO]]="Local","Polyester Staple Fibre","SRO 492"))</f>
        <v>Textile Chemical</v>
      </c>
    </row>
    <row r="4879" spans="1:19" x14ac:dyDescent="0.25">
      <c r="A4879" s="119" t="s">
        <v>3018</v>
      </c>
      <c r="B4879" s="116" t="s">
        <v>3410</v>
      </c>
      <c r="C4879" s="165">
        <v>44950</v>
      </c>
      <c r="D4879" s="117">
        <v>2847</v>
      </c>
      <c r="E4879" s="147" t="s">
        <v>3414</v>
      </c>
      <c r="F4879" s="116" t="s">
        <v>3417</v>
      </c>
      <c r="G4879" s="471">
        <v>44894</v>
      </c>
      <c r="H4879" s="82">
        <v>103973817</v>
      </c>
      <c r="I4879" s="197">
        <v>0.03</v>
      </c>
      <c r="J4879" s="15">
        <v>1346.1299999999999</v>
      </c>
      <c r="K4879" s="15">
        <v>44871</v>
      </c>
      <c r="L4879" s="15">
        <v>1575014.3699999999</v>
      </c>
      <c r="M4879" s="66" t="str">
        <f>TEXT(Table2[[#This Row],[Gd.Dt]],"mmm-yy")</f>
        <v>Nov-22</v>
      </c>
      <c r="N4879" s="46" t="str">
        <f>MID(Table2[[#This Row],[BE]],6,2)</f>
        <v>IB</v>
      </c>
      <c r="O4879" s="46" t="str">
        <f>IF(Table2[[#This Row],[Type]]="IB","EOU",IF(Table2[[#This Row],[Type]]="MB","Local","492"))</f>
        <v>EOU</v>
      </c>
      <c r="P4879" s="46">
        <f>ROUND(Table2[[#This Row],[Cons]]/Table2[[#This Row],[Qty.]],5)</f>
        <v>0.03</v>
      </c>
      <c r="Q4879" s="46" t="b">
        <f>EXACT(Table2[[#This Row],[rate]],Table2[[#This Row],[Check]])</f>
        <v>1</v>
      </c>
      <c r="R4879" s="46"/>
      <c r="S4879" s="46" t="str">
        <f>IF(Table2[[#This Row],[SRO]]="EOU",VLOOKUP(Table2[[#This Row],[BE]],[2]GD.List!$C$3:$N$5014,12,0),IF(Table2[[#This Row],[SRO]]="Local","Polyester Staple Fibre","SRO 492"))</f>
        <v>Textile Chemical</v>
      </c>
    </row>
    <row r="4880" spans="1:19" x14ac:dyDescent="0.25">
      <c r="A4880" s="120" t="s">
        <v>3018</v>
      </c>
      <c r="B4880" s="116" t="s">
        <v>3409</v>
      </c>
      <c r="C4880" s="165">
        <v>14055</v>
      </c>
      <c r="D4880" s="117">
        <v>2847</v>
      </c>
      <c r="E4880" s="147" t="s">
        <v>3413</v>
      </c>
      <c r="F4880" s="116" t="s">
        <v>3416</v>
      </c>
      <c r="G4880" s="471">
        <v>44894</v>
      </c>
      <c r="H4880" s="82">
        <v>25446352.190000001</v>
      </c>
      <c r="I4880" s="197">
        <v>0.03</v>
      </c>
      <c r="J4880" s="15">
        <v>390</v>
      </c>
      <c r="K4880" s="15">
        <v>13000</v>
      </c>
      <c r="L4880" s="15">
        <v>388897.76</v>
      </c>
      <c r="M4880" s="66" t="str">
        <f>TEXT(Table2[[#This Row],[Gd.Dt]],"mmm-yy")</f>
        <v>Nov-22</v>
      </c>
      <c r="N4880" s="46" t="str">
        <f>MID(Table2[[#This Row],[BE]],6,2)</f>
        <v>IB</v>
      </c>
      <c r="O4880" s="46" t="str">
        <f>IF(Table2[[#This Row],[Type]]="IB","EOU",IF(Table2[[#This Row],[Type]]="MB","Local","492"))</f>
        <v>EOU</v>
      </c>
      <c r="P4880" s="46">
        <f>ROUND(Table2[[#This Row],[Cons]]/Table2[[#This Row],[Qty.]],5)</f>
        <v>0.03</v>
      </c>
      <c r="Q4880" s="46" t="b">
        <f>EXACT(Table2[[#This Row],[rate]],Table2[[#This Row],[Check]])</f>
        <v>1</v>
      </c>
      <c r="R4880" s="46"/>
      <c r="S4880" s="46" t="str">
        <f>IF(Table2[[#This Row],[SRO]]="EOU",VLOOKUP(Table2[[#This Row],[BE]],[2]GD.List!$C$3:$N$5014,12,0),IF(Table2[[#This Row],[SRO]]="Local","Polyester Staple Fibre","SRO 492"))</f>
        <v>Textile Chemical</v>
      </c>
    </row>
    <row r="4881" spans="1:19" x14ac:dyDescent="0.25">
      <c r="A4881" s="119" t="s">
        <v>3058</v>
      </c>
      <c r="B4881" s="116" t="s">
        <v>3412</v>
      </c>
      <c r="C4881" s="165">
        <v>40600</v>
      </c>
      <c r="D4881" s="117">
        <v>2915.11</v>
      </c>
      <c r="E4881" s="147" t="s">
        <v>3420</v>
      </c>
      <c r="F4881" s="116" t="s">
        <v>3421</v>
      </c>
      <c r="G4881" s="471">
        <v>44894</v>
      </c>
      <c r="H4881" s="82">
        <v>41051563.579999998</v>
      </c>
      <c r="I4881" s="197">
        <v>0.04</v>
      </c>
      <c r="J4881" s="15">
        <v>812.43999999999994</v>
      </c>
      <c r="K4881" s="15">
        <v>20311</v>
      </c>
      <c r="L4881" s="15">
        <v>1133851.1499999999</v>
      </c>
      <c r="M4881" s="66" t="str">
        <f>TEXT(Table2[[#This Row],[Gd.Dt]],"mmm-yy")</f>
        <v>Nov-22</v>
      </c>
      <c r="N4881" s="46" t="str">
        <f>MID(Table2[[#This Row],[BE]],6,2)</f>
        <v>IB</v>
      </c>
      <c r="O4881" s="46" t="str">
        <f>IF(Table2[[#This Row],[Type]]="IB","EOU",IF(Table2[[#This Row],[Type]]="MB","Local","492"))</f>
        <v>EOU</v>
      </c>
      <c r="P4881" s="46">
        <f>ROUND(Table2[[#This Row],[Cons]]/Table2[[#This Row],[Qty.]],5)</f>
        <v>0.04</v>
      </c>
      <c r="Q4881" s="46" t="b">
        <f>EXACT(Table2[[#This Row],[rate]],Table2[[#This Row],[Check]])</f>
        <v>1</v>
      </c>
      <c r="R4881" s="46"/>
      <c r="S4881" s="46" t="str">
        <f>IF(Table2[[#This Row],[SRO]]="EOU",VLOOKUP(Table2[[#This Row],[BE]],[2]GD.List!$C$3:$N$5014,12,0),IF(Table2[[#This Row],[SRO]]="Local","Polyester Staple Fibre","SRO 492"))</f>
        <v>Textile Chemical</v>
      </c>
    </row>
    <row r="4882" spans="1:19" x14ac:dyDescent="0.25">
      <c r="A4882" s="119" t="s">
        <v>3058</v>
      </c>
      <c r="B4882" s="116" t="s">
        <v>3411</v>
      </c>
      <c r="C4882" s="165">
        <v>6994</v>
      </c>
      <c r="D4882" s="117">
        <v>2915.11</v>
      </c>
      <c r="E4882" s="147" t="s">
        <v>3419</v>
      </c>
      <c r="F4882" s="116" t="s">
        <v>3422</v>
      </c>
      <c r="G4882" s="471">
        <v>44894</v>
      </c>
      <c r="H4882" s="82">
        <v>10491235.279999999</v>
      </c>
      <c r="I4882" s="197">
        <v>0.04</v>
      </c>
      <c r="J4882" s="15">
        <v>170.24</v>
      </c>
      <c r="K4882" s="15">
        <v>4256</v>
      </c>
      <c r="L4882" s="15">
        <v>293165.72000000003</v>
      </c>
      <c r="M4882" s="66" t="str">
        <f>TEXT(Table2[[#This Row],[Gd.Dt]],"mmm-yy")</f>
        <v>Nov-22</v>
      </c>
      <c r="N4882" s="46" t="str">
        <f>MID(Table2[[#This Row],[BE]],6,2)</f>
        <v>IB</v>
      </c>
      <c r="O4882" s="46" t="str">
        <f>IF(Table2[[#This Row],[Type]]="IB","EOU",IF(Table2[[#This Row],[Type]]="MB","Local","492"))</f>
        <v>EOU</v>
      </c>
      <c r="P4882" s="46">
        <f>ROUND(Table2[[#This Row],[Cons]]/Table2[[#This Row],[Qty.]],5)</f>
        <v>0.04</v>
      </c>
      <c r="Q4882" s="46" t="b">
        <f>EXACT(Table2[[#This Row],[rate]],Table2[[#This Row],[Check]])</f>
        <v>1</v>
      </c>
      <c r="R4882" s="46"/>
      <c r="S4882" s="46" t="str">
        <f>IF(Table2[[#This Row],[SRO]]="EOU",VLOOKUP(Table2[[#This Row],[BE]],[2]GD.List!$C$3:$N$5014,12,0),IF(Table2[[#This Row],[SRO]]="Local","Polyester Staple Fibre","SRO 492"))</f>
        <v>Textile Chemical</v>
      </c>
    </row>
    <row r="4883" spans="1:19" x14ac:dyDescent="0.25">
      <c r="A4883" s="120" t="s">
        <v>3058</v>
      </c>
      <c r="B4883" s="116" t="s">
        <v>3410</v>
      </c>
      <c r="C4883" s="165">
        <v>44950</v>
      </c>
      <c r="D4883" s="117">
        <v>2915.11</v>
      </c>
      <c r="E4883" s="147" t="s">
        <v>3414</v>
      </c>
      <c r="F4883" s="116" t="s">
        <v>3417</v>
      </c>
      <c r="G4883" s="471">
        <v>44894</v>
      </c>
      <c r="H4883" s="82">
        <v>103973817</v>
      </c>
      <c r="I4883" s="197">
        <v>0.04</v>
      </c>
      <c r="J4883" s="15">
        <v>551.67999999999995</v>
      </c>
      <c r="K4883" s="15">
        <v>13792</v>
      </c>
      <c r="L4883" s="15">
        <v>696049.82000000007</v>
      </c>
      <c r="M4883" s="66" t="str">
        <f>TEXT(Table2[[#This Row],[Gd.Dt]],"mmm-yy")</f>
        <v>Nov-22</v>
      </c>
      <c r="N4883" s="46" t="str">
        <f>MID(Table2[[#This Row],[BE]],6,2)</f>
        <v>IB</v>
      </c>
      <c r="O4883" s="46" t="str">
        <f>IF(Table2[[#This Row],[Type]]="IB","EOU",IF(Table2[[#This Row],[Type]]="MB","Local","492"))</f>
        <v>EOU</v>
      </c>
      <c r="P4883" s="46">
        <f>ROUND(Table2[[#This Row],[Cons]]/Table2[[#This Row],[Qty.]],5)</f>
        <v>0.04</v>
      </c>
      <c r="Q4883" s="46" t="b">
        <f>EXACT(Table2[[#This Row],[rate]],Table2[[#This Row],[Check]])</f>
        <v>1</v>
      </c>
      <c r="R4883" s="46"/>
      <c r="S4883" s="46" t="str">
        <f>IF(Table2[[#This Row],[SRO]]="EOU",VLOOKUP(Table2[[#This Row],[BE]],[2]GD.List!$C$3:$N$5014,12,0),IF(Table2[[#This Row],[SRO]]="Local","Polyester Staple Fibre","SRO 492"))</f>
        <v>Textile Chemical</v>
      </c>
    </row>
    <row r="4884" spans="1:19" x14ac:dyDescent="0.25">
      <c r="A4884" s="119" t="s">
        <v>3084</v>
      </c>
      <c r="B4884" s="116" t="s">
        <v>3412</v>
      </c>
      <c r="C4884" s="165">
        <v>40600</v>
      </c>
      <c r="D4884" s="117">
        <v>2832.1089999999999</v>
      </c>
      <c r="E4884" s="147" t="s">
        <v>3420</v>
      </c>
      <c r="F4884" s="116" t="s">
        <v>3421</v>
      </c>
      <c r="G4884" s="471">
        <v>44894</v>
      </c>
      <c r="H4884" s="82">
        <v>41051563.579999998</v>
      </c>
      <c r="I4884" s="197">
        <v>0.04</v>
      </c>
      <c r="J4884" s="15">
        <v>812.43999999999994</v>
      </c>
      <c r="K4884" s="15">
        <v>20311</v>
      </c>
      <c r="L4884" s="15">
        <v>1133851.1499999999</v>
      </c>
      <c r="M4884" s="66" t="str">
        <f>TEXT(Table2[[#This Row],[Gd.Dt]],"mmm-yy")</f>
        <v>Nov-22</v>
      </c>
      <c r="N4884" s="46" t="str">
        <f>MID(Table2[[#This Row],[BE]],6,2)</f>
        <v>IB</v>
      </c>
      <c r="O4884" s="46" t="str">
        <f>IF(Table2[[#This Row],[Type]]="IB","EOU",IF(Table2[[#This Row],[Type]]="MB","Local","492"))</f>
        <v>EOU</v>
      </c>
      <c r="P4884" s="46">
        <f>ROUND(Table2[[#This Row],[Cons]]/Table2[[#This Row],[Qty.]],5)</f>
        <v>0.04</v>
      </c>
      <c r="Q4884" s="46" t="b">
        <f>EXACT(Table2[[#This Row],[rate]],Table2[[#This Row],[Check]])</f>
        <v>1</v>
      </c>
      <c r="R4884" s="46"/>
      <c r="S4884" s="46" t="str">
        <f>IF(Table2[[#This Row],[SRO]]="EOU",VLOOKUP(Table2[[#This Row],[BE]],[2]GD.List!$C$3:$N$5014,12,0),IF(Table2[[#This Row],[SRO]]="Local","Polyester Staple Fibre","SRO 492"))</f>
        <v>Textile Chemical</v>
      </c>
    </row>
    <row r="4885" spans="1:19" x14ac:dyDescent="0.25">
      <c r="A4885" s="120" t="s">
        <v>3084</v>
      </c>
      <c r="B4885" s="116" t="s">
        <v>3411</v>
      </c>
      <c r="C4885" s="165">
        <v>6994</v>
      </c>
      <c r="D4885" s="117">
        <v>2832.1089999999999</v>
      </c>
      <c r="E4885" s="147" t="s">
        <v>3419</v>
      </c>
      <c r="F4885" s="116" t="s">
        <v>3422</v>
      </c>
      <c r="G4885" s="471">
        <v>44894</v>
      </c>
      <c r="H4885" s="82">
        <v>10491235.279999999</v>
      </c>
      <c r="I4885" s="197">
        <v>0.04</v>
      </c>
      <c r="J4885" s="15">
        <v>21.92</v>
      </c>
      <c r="K4885" s="15">
        <v>548</v>
      </c>
      <c r="L4885" s="15">
        <v>30861.63</v>
      </c>
      <c r="M4885" s="66" t="str">
        <f>TEXT(Table2[[#This Row],[Gd.Dt]],"mmm-yy")</f>
        <v>Nov-22</v>
      </c>
      <c r="N4885" s="46" t="str">
        <f>MID(Table2[[#This Row],[BE]],6,2)</f>
        <v>IB</v>
      </c>
      <c r="O4885" s="46" t="str">
        <f>IF(Table2[[#This Row],[Type]]="IB","EOU",IF(Table2[[#This Row],[Type]]="MB","Local","492"))</f>
        <v>EOU</v>
      </c>
      <c r="P4885" s="46">
        <f>ROUND(Table2[[#This Row],[Cons]]/Table2[[#This Row],[Qty.]],5)</f>
        <v>0.04</v>
      </c>
      <c r="Q4885" s="46" t="b">
        <f>EXACT(Table2[[#This Row],[rate]],Table2[[#This Row],[Check]])</f>
        <v>1</v>
      </c>
      <c r="R4885" s="46"/>
      <c r="S4885" s="46" t="str">
        <f>IF(Table2[[#This Row],[SRO]]="EOU",VLOOKUP(Table2[[#This Row],[BE]],[2]GD.List!$C$3:$N$5014,12,0),IF(Table2[[#This Row],[SRO]]="Local","Polyester Staple Fibre","SRO 492"))</f>
        <v>Textile Chemical</v>
      </c>
    </row>
    <row r="4886" spans="1:19" x14ac:dyDescent="0.25">
      <c r="A4886" s="119" t="s">
        <v>3231</v>
      </c>
      <c r="B4886" s="116" t="s">
        <v>3412</v>
      </c>
      <c r="C4886" s="165">
        <v>40600</v>
      </c>
      <c r="D4886" s="117">
        <v>3906.9090000000001</v>
      </c>
      <c r="E4886" s="147" t="s">
        <v>3420</v>
      </c>
      <c r="F4886" s="116" t="s">
        <v>3421</v>
      </c>
      <c r="G4886" s="471">
        <v>44894</v>
      </c>
      <c r="H4886" s="82">
        <v>41051563.579999998</v>
      </c>
      <c r="I4886" s="197">
        <v>0.04</v>
      </c>
      <c r="J4886" s="15">
        <v>131.19999999999999</v>
      </c>
      <c r="K4886" s="15">
        <v>3280</v>
      </c>
      <c r="L4886" s="15">
        <v>225866.17</v>
      </c>
      <c r="M4886" s="66" t="str">
        <f>TEXT(Table2[[#This Row],[Gd.Dt]],"mmm-yy")</f>
        <v>Nov-22</v>
      </c>
      <c r="N4886" s="46" t="str">
        <f>MID(Table2[[#This Row],[BE]],6,2)</f>
        <v>IB</v>
      </c>
      <c r="O4886" s="46" t="str">
        <f>IF(Table2[[#This Row],[Type]]="IB","EOU",IF(Table2[[#This Row],[Type]]="MB","Local","492"))</f>
        <v>EOU</v>
      </c>
      <c r="P4886" s="46">
        <f>ROUND(Table2[[#This Row],[Cons]]/Table2[[#This Row],[Qty.]],5)</f>
        <v>0.04</v>
      </c>
      <c r="Q4886" s="46" t="b">
        <f>EXACT(Table2[[#This Row],[rate]],Table2[[#This Row],[Check]])</f>
        <v>1</v>
      </c>
      <c r="R4886" s="46"/>
      <c r="S4886" s="46" t="str">
        <f>IF(Table2[[#This Row],[SRO]]="EOU",VLOOKUP(Table2[[#This Row],[BE]],[2]GD.List!$C$3:$N$5014,12,0),IF(Table2[[#This Row],[SRO]]="Local","Polyester Staple Fibre","SRO 492"))</f>
        <v>Textile Chemical</v>
      </c>
    </row>
    <row r="4887" spans="1:19" x14ac:dyDescent="0.25">
      <c r="A4887" s="119" t="s">
        <v>3231</v>
      </c>
      <c r="B4887" s="116" t="s">
        <v>3411</v>
      </c>
      <c r="C4887" s="165">
        <v>6994</v>
      </c>
      <c r="D4887" s="117">
        <v>3906.9090000000001</v>
      </c>
      <c r="E4887" s="147" t="s">
        <v>3419</v>
      </c>
      <c r="F4887" s="116" t="s">
        <v>3422</v>
      </c>
      <c r="G4887" s="471">
        <v>44894</v>
      </c>
      <c r="H4887" s="82">
        <v>10491235.279999999</v>
      </c>
      <c r="I4887" s="197">
        <v>0.04</v>
      </c>
      <c r="J4887" s="15">
        <v>21.92</v>
      </c>
      <c r="K4887" s="15">
        <v>548</v>
      </c>
      <c r="L4887" s="15">
        <v>30861.63</v>
      </c>
      <c r="M4887" s="66" t="str">
        <f>TEXT(Table2[[#This Row],[Gd.Dt]],"mmm-yy")</f>
        <v>Nov-22</v>
      </c>
      <c r="N4887" s="46" t="str">
        <f>MID(Table2[[#This Row],[BE]],6,2)</f>
        <v>IB</v>
      </c>
      <c r="O4887" s="46" t="str">
        <f>IF(Table2[[#This Row],[Type]]="IB","EOU",IF(Table2[[#This Row],[Type]]="MB","Local","492"))</f>
        <v>EOU</v>
      </c>
      <c r="P4887" s="46">
        <f>ROUND(Table2[[#This Row],[Cons]]/Table2[[#This Row],[Qty.]],5)</f>
        <v>0.04</v>
      </c>
      <c r="Q4887" s="46" t="b">
        <f>EXACT(Table2[[#This Row],[rate]],Table2[[#This Row],[Check]])</f>
        <v>1</v>
      </c>
      <c r="R4887" s="46"/>
      <c r="S4887" s="46" t="str">
        <f>IF(Table2[[#This Row],[SRO]]="EOU",VLOOKUP(Table2[[#This Row],[BE]],[2]GD.List!$C$3:$N$5014,12,0),IF(Table2[[#This Row],[SRO]]="Local","Polyester Staple Fibre","SRO 492"))</f>
        <v>Textile Chemical</v>
      </c>
    </row>
    <row r="4888" spans="1:19" x14ac:dyDescent="0.25">
      <c r="A4888" s="119" t="s">
        <v>3231</v>
      </c>
      <c r="B4888" s="116" t="s">
        <v>3410</v>
      </c>
      <c r="C4888" s="165">
        <v>44950</v>
      </c>
      <c r="D4888" s="117">
        <v>3906.9090000000001</v>
      </c>
      <c r="E4888" s="147" t="s">
        <v>3414</v>
      </c>
      <c r="F4888" s="116" t="s">
        <v>3417</v>
      </c>
      <c r="G4888" s="471">
        <v>44894</v>
      </c>
      <c r="H4888" s="82">
        <v>103973817</v>
      </c>
      <c r="I4888" s="197">
        <v>0.04</v>
      </c>
      <c r="J4888" s="15">
        <v>1262.28</v>
      </c>
      <c r="K4888" s="15">
        <v>31557</v>
      </c>
      <c r="L4888" s="15">
        <v>1437776.28</v>
      </c>
      <c r="M4888" s="66" t="str">
        <f>TEXT(Table2[[#This Row],[Gd.Dt]],"mmm-yy")</f>
        <v>Nov-22</v>
      </c>
      <c r="N4888" s="46" t="str">
        <f>MID(Table2[[#This Row],[BE]],6,2)</f>
        <v>IB</v>
      </c>
      <c r="O4888" s="46" t="str">
        <f>IF(Table2[[#This Row],[Type]]="IB","EOU",IF(Table2[[#This Row],[Type]]="MB","Local","492"))</f>
        <v>EOU</v>
      </c>
      <c r="P4888" s="46">
        <f>ROUND(Table2[[#This Row],[Cons]]/Table2[[#This Row],[Qty.]],5)</f>
        <v>0.04</v>
      </c>
      <c r="Q4888" s="46" t="b">
        <f>EXACT(Table2[[#This Row],[rate]],Table2[[#This Row],[Check]])</f>
        <v>1</v>
      </c>
      <c r="R4888" s="46"/>
      <c r="S4888" s="46" t="str">
        <f>IF(Table2[[#This Row],[SRO]]="EOU",VLOOKUP(Table2[[#This Row],[BE]],[2]GD.List!$C$3:$N$5014,12,0),IF(Table2[[#This Row],[SRO]]="Local","Polyester Staple Fibre","SRO 492"))</f>
        <v>Textile Chemical</v>
      </c>
    </row>
    <row r="4889" spans="1:19" x14ac:dyDescent="0.25">
      <c r="A4889" s="120" t="s">
        <v>3231</v>
      </c>
      <c r="B4889" s="116" t="s">
        <v>3409</v>
      </c>
      <c r="C4889" s="165">
        <v>14055</v>
      </c>
      <c r="D4889" s="117">
        <v>3906.9090000000001</v>
      </c>
      <c r="E4889" s="147" t="s">
        <v>3413</v>
      </c>
      <c r="F4889" s="116" t="s">
        <v>3416</v>
      </c>
      <c r="G4889" s="471">
        <v>44894</v>
      </c>
      <c r="H4889" s="82">
        <v>25446352.190000001</v>
      </c>
      <c r="I4889" s="197">
        <v>0.04</v>
      </c>
      <c r="J4889" s="15">
        <v>482.32</v>
      </c>
      <c r="K4889" s="15">
        <v>12058</v>
      </c>
      <c r="L4889" s="15">
        <v>470377.08999999997</v>
      </c>
      <c r="M4889" s="66" t="str">
        <f>TEXT(Table2[[#This Row],[Gd.Dt]],"mmm-yy")</f>
        <v>Nov-22</v>
      </c>
      <c r="N4889" s="46" t="str">
        <f>MID(Table2[[#This Row],[BE]],6,2)</f>
        <v>IB</v>
      </c>
      <c r="O4889" s="46" t="str">
        <f>IF(Table2[[#This Row],[Type]]="IB","EOU",IF(Table2[[#This Row],[Type]]="MB","Local","492"))</f>
        <v>EOU</v>
      </c>
      <c r="P4889" s="46">
        <f>ROUND(Table2[[#This Row],[Cons]]/Table2[[#This Row],[Qty.]],5)</f>
        <v>0.04</v>
      </c>
      <c r="Q4889" s="46" t="b">
        <f>EXACT(Table2[[#This Row],[rate]],Table2[[#This Row],[Check]])</f>
        <v>1</v>
      </c>
      <c r="R4889" s="46"/>
      <c r="S4889" s="46" t="str">
        <f>IF(Table2[[#This Row],[SRO]]="EOU",VLOOKUP(Table2[[#This Row],[BE]],[2]GD.List!$C$3:$N$5014,12,0),IF(Table2[[#This Row],[SRO]]="Local","Polyester Staple Fibre","SRO 492"))</f>
        <v>Textile Chemical</v>
      </c>
    </row>
    <row r="4890" spans="1:19" x14ac:dyDescent="0.25">
      <c r="A4890" s="119" t="s">
        <v>3232</v>
      </c>
      <c r="B4890" s="116" t="s">
        <v>3412</v>
      </c>
      <c r="C4890" s="165">
        <v>40600</v>
      </c>
      <c r="D4890" s="117">
        <v>3809.9189999999999</v>
      </c>
      <c r="E4890" s="147" t="s">
        <v>3420</v>
      </c>
      <c r="F4890" s="116" t="s">
        <v>3421</v>
      </c>
      <c r="G4890" s="471">
        <v>44894</v>
      </c>
      <c r="H4890" s="82">
        <v>41051563.579999998</v>
      </c>
      <c r="I4890" s="197">
        <v>0.04</v>
      </c>
      <c r="J4890" s="15">
        <v>131.19999999999999</v>
      </c>
      <c r="K4890" s="15">
        <v>3280</v>
      </c>
      <c r="L4890" s="15">
        <v>225866.17</v>
      </c>
      <c r="M4890" s="66" t="str">
        <f>TEXT(Table2[[#This Row],[Gd.Dt]],"mmm-yy")</f>
        <v>Nov-22</v>
      </c>
      <c r="N4890" s="46" t="str">
        <f>MID(Table2[[#This Row],[BE]],6,2)</f>
        <v>IB</v>
      </c>
      <c r="O4890" s="46" t="str">
        <f>IF(Table2[[#This Row],[Type]]="IB","EOU",IF(Table2[[#This Row],[Type]]="MB","Local","492"))</f>
        <v>EOU</v>
      </c>
      <c r="P4890" s="46">
        <f>ROUND(Table2[[#This Row],[Cons]]/Table2[[#This Row],[Qty.]],5)</f>
        <v>0.04</v>
      </c>
      <c r="Q4890" s="46" t="b">
        <f>EXACT(Table2[[#This Row],[rate]],Table2[[#This Row],[Check]])</f>
        <v>1</v>
      </c>
      <c r="R4890" s="46"/>
      <c r="S4890" s="46" t="str">
        <f>IF(Table2[[#This Row],[SRO]]="EOU",VLOOKUP(Table2[[#This Row],[BE]],[2]GD.List!$C$3:$N$5014,12,0),IF(Table2[[#This Row],[SRO]]="Local","Polyester Staple Fibre","SRO 492"))</f>
        <v>Textile Chemical</v>
      </c>
    </row>
    <row r="4891" spans="1:19" x14ac:dyDescent="0.25">
      <c r="A4891" s="119" t="s">
        <v>3232</v>
      </c>
      <c r="B4891" s="116" t="s">
        <v>3411</v>
      </c>
      <c r="C4891" s="165">
        <v>6994</v>
      </c>
      <c r="D4891" s="117">
        <v>3809.9189999999999</v>
      </c>
      <c r="E4891" s="147" t="s">
        <v>3419</v>
      </c>
      <c r="F4891" s="116" t="s">
        <v>3422</v>
      </c>
      <c r="G4891" s="471">
        <v>44894</v>
      </c>
      <c r="H4891" s="82">
        <v>10491235.279999999</v>
      </c>
      <c r="I4891" s="197">
        <v>0.04</v>
      </c>
      <c r="J4891" s="15">
        <v>21.92</v>
      </c>
      <c r="K4891" s="15">
        <v>548</v>
      </c>
      <c r="L4891" s="15">
        <v>30861.63</v>
      </c>
      <c r="M4891" s="66" t="str">
        <f>TEXT(Table2[[#This Row],[Gd.Dt]],"mmm-yy")</f>
        <v>Nov-22</v>
      </c>
      <c r="N4891" s="46" t="str">
        <f>MID(Table2[[#This Row],[BE]],6,2)</f>
        <v>IB</v>
      </c>
      <c r="O4891" s="46" t="str">
        <f>IF(Table2[[#This Row],[Type]]="IB","EOU",IF(Table2[[#This Row],[Type]]="MB","Local","492"))</f>
        <v>EOU</v>
      </c>
      <c r="P4891" s="46">
        <f>ROUND(Table2[[#This Row],[Cons]]/Table2[[#This Row],[Qty.]],5)</f>
        <v>0.04</v>
      </c>
      <c r="Q4891" s="46" t="b">
        <f>EXACT(Table2[[#This Row],[rate]],Table2[[#This Row],[Check]])</f>
        <v>1</v>
      </c>
      <c r="R4891" s="46"/>
      <c r="S4891" s="46" t="str">
        <f>IF(Table2[[#This Row],[SRO]]="EOU",VLOOKUP(Table2[[#This Row],[BE]],[2]GD.List!$C$3:$N$5014,12,0),IF(Table2[[#This Row],[SRO]]="Local","Polyester Staple Fibre","SRO 492"))</f>
        <v>Textile Chemical</v>
      </c>
    </row>
    <row r="4892" spans="1:19" x14ac:dyDescent="0.25">
      <c r="A4892" s="119" t="s">
        <v>3232</v>
      </c>
      <c r="B4892" s="116" t="s">
        <v>3410</v>
      </c>
      <c r="C4892" s="165">
        <v>44950</v>
      </c>
      <c r="D4892" s="117">
        <v>3809.9189999999999</v>
      </c>
      <c r="E4892" s="147" t="s">
        <v>3414</v>
      </c>
      <c r="F4892" s="116" t="s">
        <v>3417</v>
      </c>
      <c r="G4892" s="471">
        <v>44894</v>
      </c>
      <c r="H4892" s="82">
        <v>103973817</v>
      </c>
      <c r="I4892" s="197">
        <v>0.04</v>
      </c>
      <c r="J4892" s="15">
        <v>1262.28</v>
      </c>
      <c r="K4892" s="15">
        <v>31557</v>
      </c>
      <c r="L4892" s="15">
        <v>1437776.28</v>
      </c>
      <c r="M4892" s="66" t="str">
        <f>TEXT(Table2[[#This Row],[Gd.Dt]],"mmm-yy")</f>
        <v>Nov-22</v>
      </c>
      <c r="N4892" s="46" t="str">
        <f>MID(Table2[[#This Row],[BE]],6,2)</f>
        <v>IB</v>
      </c>
      <c r="O4892" s="46" t="str">
        <f>IF(Table2[[#This Row],[Type]]="IB","EOU",IF(Table2[[#This Row],[Type]]="MB","Local","492"))</f>
        <v>EOU</v>
      </c>
      <c r="P4892" s="46">
        <f>ROUND(Table2[[#This Row],[Cons]]/Table2[[#This Row],[Qty.]],5)</f>
        <v>0.04</v>
      </c>
      <c r="Q4892" s="46" t="b">
        <f>EXACT(Table2[[#This Row],[rate]],Table2[[#This Row],[Check]])</f>
        <v>1</v>
      </c>
      <c r="R4892" s="46"/>
      <c r="S4892" s="46" t="str">
        <f>IF(Table2[[#This Row],[SRO]]="EOU",VLOOKUP(Table2[[#This Row],[BE]],[2]GD.List!$C$3:$N$5014,12,0),IF(Table2[[#This Row],[SRO]]="Local","Polyester Staple Fibre","SRO 492"))</f>
        <v>Textile Chemical</v>
      </c>
    </row>
    <row r="4893" spans="1:19" x14ac:dyDescent="0.25">
      <c r="A4893" s="120" t="s">
        <v>3232</v>
      </c>
      <c r="B4893" s="116" t="s">
        <v>3409</v>
      </c>
      <c r="C4893" s="165">
        <v>14055</v>
      </c>
      <c r="D4893" s="117">
        <v>3809.9189999999999</v>
      </c>
      <c r="E4893" s="147" t="s">
        <v>3413</v>
      </c>
      <c r="F4893" s="116" t="s">
        <v>3416</v>
      </c>
      <c r="G4893" s="471">
        <v>44894</v>
      </c>
      <c r="H4893" s="82">
        <v>25446352.190000001</v>
      </c>
      <c r="I4893" s="197">
        <v>0.04</v>
      </c>
      <c r="J4893" s="15">
        <v>482.32</v>
      </c>
      <c r="K4893" s="15">
        <v>12058</v>
      </c>
      <c r="L4893" s="15">
        <v>470377.08999999997</v>
      </c>
      <c r="M4893" s="66" t="str">
        <f>TEXT(Table2[[#This Row],[Gd.Dt]],"mmm-yy")</f>
        <v>Nov-22</v>
      </c>
      <c r="N4893" s="46" t="str">
        <f>MID(Table2[[#This Row],[BE]],6,2)</f>
        <v>IB</v>
      </c>
      <c r="O4893" s="46" t="str">
        <f>IF(Table2[[#This Row],[Type]]="IB","EOU",IF(Table2[[#This Row],[Type]]="MB","Local","492"))</f>
        <v>EOU</v>
      </c>
      <c r="P4893" s="46">
        <f>ROUND(Table2[[#This Row],[Cons]]/Table2[[#This Row],[Qty.]],5)</f>
        <v>0.04</v>
      </c>
      <c r="Q4893" s="46" t="b">
        <f>EXACT(Table2[[#This Row],[rate]],Table2[[#This Row],[Check]])</f>
        <v>1</v>
      </c>
      <c r="R4893" s="46"/>
      <c r="S4893" s="46" t="str">
        <f>IF(Table2[[#This Row],[SRO]]="EOU",VLOOKUP(Table2[[#This Row],[BE]],[2]GD.List!$C$3:$N$5014,12,0),IF(Table2[[#This Row],[SRO]]="Local","Polyester Staple Fibre","SRO 492"))</f>
        <v>Textile Chemical</v>
      </c>
    </row>
    <row r="4894" spans="1:19" x14ac:dyDescent="0.25">
      <c r="A4894" s="119" t="s">
        <v>3233</v>
      </c>
      <c r="B4894" s="116" t="s">
        <v>3412</v>
      </c>
      <c r="C4894" s="165">
        <v>40600</v>
      </c>
      <c r="D4894" s="117">
        <v>4810.29</v>
      </c>
      <c r="E4894" s="147" t="s">
        <v>3420</v>
      </c>
      <c r="F4894" s="116" t="s">
        <v>3421</v>
      </c>
      <c r="G4894" s="471">
        <v>44894</v>
      </c>
      <c r="H4894" s="82">
        <v>41051563.579999998</v>
      </c>
      <c r="I4894" s="197">
        <v>0.06</v>
      </c>
      <c r="J4894" s="15">
        <v>1003.38</v>
      </c>
      <c r="K4894" s="15">
        <v>16723</v>
      </c>
      <c r="L4894" s="15">
        <v>1313821.79</v>
      </c>
      <c r="M4894" s="66" t="str">
        <f>TEXT(Table2[[#This Row],[Gd.Dt]],"mmm-yy")</f>
        <v>Nov-22</v>
      </c>
      <c r="N4894" s="46" t="str">
        <f>MID(Table2[[#This Row],[BE]],6,2)</f>
        <v>IB</v>
      </c>
      <c r="O4894" s="46" t="str">
        <f>IF(Table2[[#This Row],[Type]]="IB","EOU",IF(Table2[[#This Row],[Type]]="MB","Local","492"))</f>
        <v>EOU</v>
      </c>
      <c r="P4894" s="46">
        <f>ROUND(Table2[[#This Row],[Cons]]/Table2[[#This Row],[Qty.]],5)</f>
        <v>0.06</v>
      </c>
      <c r="Q4894" s="46" t="b">
        <f>EXACT(Table2[[#This Row],[rate]],Table2[[#This Row],[Check]])</f>
        <v>1</v>
      </c>
      <c r="R4894" s="46"/>
      <c r="S4894" s="46" t="str">
        <f>IF(Table2[[#This Row],[SRO]]="EOU",VLOOKUP(Table2[[#This Row],[BE]],[2]GD.List!$C$3:$N$5014,12,0),IF(Table2[[#This Row],[SRO]]="Local","Polyester Staple Fibre","SRO 492"))</f>
        <v>Packing Material</v>
      </c>
    </row>
    <row r="4895" spans="1:19" x14ac:dyDescent="0.25">
      <c r="A4895" s="119" t="s">
        <v>3233</v>
      </c>
      <c r="B4895" s="116" t="s">
        <v>3410</v>
      </c>
      <c r="C4895" s="165">
        <v>44950</v>
      </c>
      <c r="D4895" s="117">
        <v>4810.29</v>
      </c>
      <c r="E4895" s="147" t="s">
        <v>3414</v>
      </c>
      <c r="F4895" s="116" t="s">
        <v>3417</v>
      </c>
      <c r="G4895" s="471">
        <v>44894</v>
      </c>
      <c r="H4895" s="82">
        <v>103973817</v>
      </c>
      <c r="I4895" s="197">
        <v>0.06</v>
      </c>
      <c r="J4895" s="15">
        <v>2649.2400000000002</v>
      </c>
      <c r="K4895" s="15">
        <v>44154</v>
      </c>
      <c r="L4895" s="15">
        <v>3072884.48</v>
      </c>
      <c r="M4895" s="66" t="str">
        <f>TEXT(Table2[[#This Row],[Gd.Dt]],"mmm-yy")</f>
        <v>Nov-22</v>
      </c>
      <c r="N4895" s="46" t="str">
        <f>MID(Table2[[#This Row],[BE]],6,2)</f>
        <v>IB</v>
      </c>
      <c r="O4895" s="46" t="str">
        <f>IF(Table2[[#This Row],[Type]]="IB","EOU",IF(Table2[[#This Row],[Type]]="MB","Local","492"))</f>
        <v>EOU</v>
      </c>
      <c r="P4895" s="46">
        <f>ROUND(Table2[[#This Row],[Cons]]/Table2[[#This Row],[Qty.]],5)</f>
        <v>0.06</v>
      </c>
      <c r="Q4895" s="46" t="b">
        <f>EXACT(Table2[[#This Row],[rate]],Table2[[#This Row],[Check]])</f>
        <v>1</v>
      </c>
      <c r="R4895" s="46"/>
      <c r="S4895" s="46" t="str">
        <f>IF(Table2[[#This Row],[SRO]]="EOU",VLOOKUP(Table2[[#This Row],[BE]],[2]GD.List!$C$3:$N$5014,12,0),IF(Table2[[#This Row],[SRO]]="Local","Polyester Staple Fibre","SRO 492"))</f>
        <v>Packing Material</v>
      </c>
    </row>
    <row r="4896" spans="1:19" x14ac:dyDescent="0.25">
      <c r="A4896" s="120" t="s">
        <v>3233</v>
      </c>
      <c r="B4896" s="116" t="s">
        <v>3409</v>
      </c>
      <c r="C4896" s="165">
        <v>14055</v>
      </c>
      <c r="D4896" s="117">
        <v>4810.29</v>
      </c>
      <c r="E4896" s="147" t="s">
        <v>3413</v>
      </c>
      <c r="F4896" s="116" t="s">
        <v>3416</v>
      </c>
      <c r="G4896" s="471">
        <v>44894</v>
      </c>
      <c r="H4896" s="82">
        <v>25446352.190000001</v>
      </c>
      <c r="I4896" s="197">
        <v>0.06</v>
      </c>
      <c r="J4896" s="15">
        <v>678.12</v>
      </c>
      <c r="K4896" s="15">
        <v>11302</v>
      </c>
      <c r="L4896" s="15">
        <v>642432</v>
      </c>
      <c r="M4896" s="66" t="str">
        <f>TEXT(Table2[[#This Row],[Gd.Dt]],"mmm-yy")</f>
        <v>Nov-22</v>
      </c>
      <c r="N4896" s="46" t="str">
        <f>MID(Table2[[#This Row],[BE]],6,2)</f>
        <v>IB</v>
      </c>
      <c r="O4896" s="46" t="str">
        <f>IF(Table2[[#This Row],[Type]]="IB","EOU",IF(Table2[[#This Row],[Type]]="MB","Local","492"))</f>
        <v>EOU</v>
      </c>
      <c r="P4896" s="46">
        <f>ROUND(Table2[[#This Row],[Cons]]/Table2[[#This Row],[Qty.]],5)</f>
        <v>0.06</v>
      </c>
      <c r="Q4896" s="46" t="b">
        <f>EXACT(Table2[[#This Row],[rate]],Table2[[#This Row],[Check]])</f>
        <v>1</v>
      </c>
      <c r="R4896" s="46"/>
      <c r="S4896" s="46" t="str">
        <f>IF(Table2[[#This Row],[SRO]]="EOU",VLOOKUP(Table2[[#This Row],[BE]],[2]GD.List!$C$3:$N$5014,12,0),IF(Table2[[#This Row],[SRO]]="Local","Polyester Staple Fibre","SRO 492"))</f>
        <v>Packing Material</v>
      </c>
    </row>
    <row r="4897" spans="1:19" x14ac:dyDescent="0.25">
      <c r="A4897" s="120" t="s">
        <v>3316</v>
      </c>
      <c r="B4897" s="116" t="s">
        <v>3410</v>
      </c>
      <c r="C4897" s="165">
        <v>44950</v>
      </c>
      <c r="D4897" s="117">
        <v>5807.1019999999999</v>
      </c>
      <c r="E4897" s="147" t="s">
        <v>3414</v>
      </c>
      <c r="F4897" s="116" t="s">
        <v>3417</v>
      </c>
      <c r="G4897" s="471">
        <v>44894</v>
      </c>
      <c r="H4897" s="82">
        <v>103973817</v>
      </c>
      <c r="I4897" s="197">
        <v>0.1</v>
      </c>
      <c r="J4897" s="15">
        <v>563.30999999999995</v>
      </c>
      <c r="K4897" s="15">
        <v>5633.05</v>
      </c>
      <c r="L4897" s="15">
        <v>611556.5</v>
      </c>
      <c r="M4897" s="66" t="str">
        <f>TEXT(Table2[[#This Row],[Gd.Dt]],"mmm-yy")</f>
        <v>Nov-22</v>
      </c>
      <c r="N4897" s="46" t="str">
        <f>MID(Table2[[#This Row],[BE]],6,2)</f>
        <v>IB</v>
      </c>
      <c r="O4897" s="46" t="str">
        <f>IF(Table2[[#This Row],[Type]]="IB","EOU",IF(Table2[[#This Row],[Type]]="MB","Local","492"))</f>
        <v>EOU</v>
      </c>
      <c r="P4897" s="46">
        <f>ROUND(Table2[[#This Row],[Cons]]/Table2[[#This Row],[Qty.]],5)</f>
        <v>0.1</v>
      </c>
      <c r="Q4897" s="46" t="b">
        <f>EXACT(Table2[[#This Row],[rate]],Table2[[#This Row],[Check]])</f>
        <v>1</v>
      </c>
      <c r="R4897" s="46"/>
      <c r="S4897" s="46" t="str">
        <f>IF(Table2[[#This Row],[SRO]]="EOU",VLOOKUP(Table2[[#This Row],[BE]],[2]GD.List!$C$3:$N$5014,12,0),IF(Table2[[#This Row],[SRO]]="Local","Polyester Staple Fibre","SRO 492"))</f>
        <v>Packing Material</v>
      </c>
    </row>
    <row r="4898" spans="1:19" x14ac:dyDescent="0.25">
      <c r="A4898" s="120" t="s">
        <v>3353</v>
      </c>
      <c r="B4898" s="116" t="s">
        <v>3410</v>
      </c>
      <c r="C4898" s="165">
        <v>44950</v>
      </c>
      <c r="D4898" s="117">
        <v>5205.13</v>
      </c>
      <c r="E4898" s="147" t="s">
        <v>3414</v>
      </c>
      <c r="F4898" s="116" t="s">
        <v>3417</v>
      </c>
      <c r="G4898" s="471">
        <v>44894</v>
      </c>
      <c r="H4898" s="82">
        <v>103973817</v>
      </c>
      <c r="I4898" s="197">
        <v>1.0101</v>
      </c>
      <c r="J4898" s="15">
        <v>5689.94</v>
      </c>
      <c r="K4898" s="15">
        <v>5633.05</v>
      </c>
      <c r="L4898" s="15">
        <v>6177273.29</v>
      </c>
      <c r="M4898" s="66" t="str">
        <f>TEXT(Table2[[#This Row],[Gd.Dt]],"mmm-yy")</f>
        <v>Nov-22</v>
      </c>
      <c r="N4898" s="46" t="str">
        <f>MID(Table2[[#This Row],[BE]],6,2)</f>
        <v>IB</v>
      </c>
      <c r="O4898" s="46" t="str">
        <f>IF(Table2[[#This Row],[Type]]="IB","EOU",IF(Table2[[#This Row],[Type]]="MB","Local","492"))</f>
        <v>EOU</v>
      </c>
      <c r="P4898" s="46">
        <f>ROUND(Table2[[#This Row],[Cons]]/Table2[[#This Row],[Qty.]],5)</f>
        <v>1.0101</v>
      </c>
      <c r="Q4898" s="46" t="b">
        <f>EXACT(Table2[[#This Row],[rate]],Table2[[#This Row],[Check]])</f>
        <v>1</v>
      </c>
      <c r="R4898" s="46"/>
      <c r="S4898" s="46" t="str">
        <f>IF(Table2[[#This Row],[SRO]]="EOU",VLOOKUP(Table2[[#This Row],[BE]],[2]GD.List!$C$3:$N$5014,12,0),IF(Table2[[#This Row],[SRO]]="Local","Polyester Staple Fibre","SRO 492"))</f>
        <v>Cotton Yarn</v>
      </c>
    </row>
    <row r="4899" spans="1:19" x14ac:dyDescent="0.25">
      <c r="A4899" s="119" t="s">
        <v>3368</v>
      </c>
      <c r="B4899" s="116" t="s">
        <v>3412</v>
      </c>
      <c r="C4899" s="165">
        <v>40600</v>
      </c>
      <c r="D4899" s="117">
        <v>5201.009</v>
      </c>
      <c r="E4899" s="147" t="s">
        <v>3420</v>
      </c>
      <c r="F4899" s="116" t="s">
        <v>3421</v>
      </c>
      <c r="G4899" s="471">
        <v>44894</v>
      </c>
      <c r="H4899" s="82">
        <v>41051563.579999998</v>
      </c>
      <c r="I4899" s="197">
        <v>0.48980000000000001</v>
      </c>
      <c r="J4899" s="15">
        <v>9797.4700000000012</v>
      </c>
      <c r="K4899" s="15">
        <v>20003</v>
      </c>
      <c r="L4899" s="15">
        <v>13490895.65</v>
      </c>
      <c r="M4899" s="66" t="str">
        <f>TEXT(Table2[[#This Row],[Gd.Dt]],"mmm-yy")</f>
        <v>Nov-22</v>
      </c>
      <c r="N4899" s="46" t="str">
        <f>MID(Table2[[#This Row],[BE]],6,2)</f>
        <v>IB</v>
      </c>
      <c r="O4899" s="46" t="str">
        <f>IF(Table2[[#This Row],[Type]]="IB","EOU",IF(Table2[[#This Row],[Type]]="MB","Local","492"))</f>
        <v>EOU</v>
      </c>
      <c r="P4899" s="46">
        <f>ROUND(Table2[[#This Row],[Cons]]/Table2[[#This Row],[Qty.]],5)</f>
        <v>0.48980000000000001</v>
      </c>
      <c r="Q4899" s="46" t="b">
        <f>EXACT(Table2[[#This Row],[rate]],Table2[[#This Row],[Check]])</f>
        <v>1</v>
      </c>
      <c r="R4899" s="46"/>
      <c r="S4899" s="46" t="str">
        <f>IF(Table2[[#This Row],[SRO]]="EOU",VLOOKUP(Table2[[#This Row],[BE]],[2]GD.List!$C$3:$N$5014,12,0),IF(Table2[[#This Row],[SRO]]="Local","Polyester Staple Fibre","SRO 492"))</f>
        <v>Raw Cotton</v>
      </c>
    </row>
    <row r="4900" spans="1:19" x14ac:dyDescent="0.25">
      <c r="A4900" s="119" t="s">
        <v>3368</v>
      </c>
      <c r="B4900" s="116" t="s">
        <v>3411</v>
      </c>
      <c r="C4900" s="165">
        <v>6994</v>
      </c>
      <c r="D4900" s="117">
        <v>5201.009</v>
      </c>
      <c r="E4900" s="147" t="s">
        <v>3419</v>
      </c>
      <c r="F4900" s="116" t="s">
        <v>3422</v>
      </c>
      <c r="G4900" s="471">
        <v>44894</v>
      </c>
      <c r="H4900" s="82">
        <v>10491235.279999999</v>
      </c>
      <c r="I4900" s="197">
        <v>0.48980000000000001</v>
      </c>
      <c r="J4900" s="15">
        <v>268.41000000000003</v>
      </c>
      <c r="K4900" s="15">
        <v>548</v>
      </c>
      <c r="L4900" s="15">
        <v>377900.1</v>
      </c>
      <c r="M4900" s="66" t="str">
        <f>TEXT(Table2[[#This Row],[Gd.Dt]],"mmm-yy")</f>
        <v>Nov-22</v>
      </c>
      <c r="N4900" s="46" t="str">
        <f>MID(Table2[[#This Row],[BE]],6,2)</f>
        <v>IB</v>
      </c>
      <c r="O4900" s="46" t="str">
        <f>IF(Table2[[#This Row],[Type]]="IB","EOU",IF(Table2[[#This Row],[Type]]="MB","Local","492"))</f>
        <v>EOU</v>
      </c>
      <c r="P4900" s="46">
        <f>ROUND(Table2[[#This Row],[Cons]]/Table2[[#This Row],[Qty.]],5)</f>
        <v>0.48980000000000001</v>
      </c>
      <c r="Q4900" s="46" t="b">
        <f>EXACT(Table2[[#This Row],[rate]],Table2[[#This Row],[Check]])</f>
        <v>1</v>
      </c>
      <c r="R4900" s="46"/>
      <c r="S4900" s="46" t="str">
        <f>IF(Table2[[#This Row],[SRO]]="EOU",VLOOKUP(Table2[[#This Row],[BE]],[2]GD.List!$C$3:$N$5014,12,0),IF(Table2[[#This Row],[SRO]]="Local","Polyester Staple Fibre","SRO 492"))</f>
        <v>Raw Cotton</v>
      </c>
    </row>
    <row r="4901" spans="1:19" x14ac:dyDescent="0.25">
      <c r="A4901" s="119" t="s">
        <v>3368</v>
      </c>
      <c r="B4901" s="116" t="s">
        <v>3410</v>
      </c>
      <c r="C4901" s="165">
        <v>44950</v>
      </c>
      <c r="D4901" s="117">
        <v>5201.009</v>
      </c>
      <c r="E4901" s="147" t="s">
        <v>3414</v>
      </c>
      <c r="F4901" s="116" t="s">
        <v>3417</v>
      </c>
      <c r="G4901" s="471">
        <v>44894</v>
      </c>
      <c r="H4901" s="82">
        <v>103973817</v>
      </c>
      <c r="I4901" s="197">
        <v>1.0101</v>
      </c>
      <c r="J4901" s="15">
        <v>39634.25</v>
      </c>
      <c r="K4901" s="15">
        <v>39237.949999999997</v>
      </c>
      <c r="L4901" s="15">
        <v>46853448.909999996</v>
      </c>
      <c r="M4901" s="66" t="str">
        <f>TEXT(Table2[[#This Row],[Gd.Dt]],"mmm-yy")</f>
        <v>Nov-22</v>
      </c>
      <c r="N4901" s="46" t="str">
        <f>MID(Table2[[#This Row],[BE]],6,2)</f>
        <v>IB</v>
      </c>
      <c r="O4901" s="46" t="str">
        <f>IF(Table2[[#This Row],[Type]]="IB","EOU",IF(Table2[[#This Row],[Type]]="MB","Local","492"))</f>
        <v>EOU</v>
      </c>
      <c r="P4901" s="46">
        <f>ROUND(Table2[[#This Row],[Cons]]/Table2[[#This Row],[Qty.]],5)</f>
        <v>1.0101</v>
      </c>
      <c r="Q4901" s="46" t="b">
        <f>EXACT(Table2[[#This Row],[rate]],Table2[[#This Row],[Check]])</f>
        <v>1</v>
      </c>
      <c r="R4901" s="46"/>
      <c r="S4901" s="46" t="str">
        <f>IF(Table2[[#This Row],[SRO]]="EOU",VLOOKUP(Table2[[#This Row],[BE]],[2]GD.List!$C$3:$N$5014,12,0),IF(Table2[[#This Row],[SRO]]="Local","Polyester Staple Fibre","SRO 492"))</f>
        <v>Raw Cotton</v>
      </c>
    </row>
    <row r="4902" spans="1:19" x14ac:dyDescent="0.25">
      <c r="A4902" s="120" t="s">
        <v>3368</v>
      </c>
      <c r="B4902" s="116" t="s">
        <v>3409</v>
      </c>
      <c r="C4902" s="165">
        <v>14055</v>
      </c>
      <c r="D4902" s="117">
        <v>5201.009</v>
      </c>
      <c r="E4902" s="147" t="s">
        <v>3413</v>
      </c>
      <c r="F4902" s="116" t="s">
        <v>3416</v>
      </c>
      <c r="G4902" s="471">
        <v>44894</v>
      </c>
      <c r="H4902" s="82">
        <v>25446352.190000001</v>
      </c>
      <c r="I4902" s="197">
        <v>1.0101</v>
      </c>
      <c r="J4902" s="15">
        <v>13131.3</v>
      </c>
      <c r="K4902" s="15">
        <v>13000</v>
      </c>
      <c r="L4902" s="15">
        <v>13094187.85</v>
      </c>
      <c r="M4902" s="66" t="str">
        <f>TEXT(Table2[[#This Row],[Gd.Dt]],"mmm-yy")</f>
        <v>Nov-22</v>
      </c>
      <c r="N4902" s="46" t="str">
        <f>MID(Table2[[#This Row],[BE]],6,2)</f>
        <v>IB</v>
      </c>
      <c r="O4902" s="46" t="str">
        <f>IF(Table2[[#This Row],[Type]]="IB","EOU",IF(Table2[[#This Row],[Type]]="MB","Local","492"))</f>
        <v>EOU</v>
      </c>
      <c r="P4902" s="46">
        <f>ROUND(Table2[[#This Row],[Cons]]/Table2[[#This Row],[Qty.]],5)</f>
        <v>1.0101</v>
      </c>
      <c r="Q4902" s="46" t="b">
        <f>EXACT(Table2[[#This Row],[rate]],Table2[[#This Row],[Check]])</f>
        <v>1</v>
      </c>
      <c r="R4902" s="46"/>
      <c r="S4902" s="46" t="str">
        <f>IF(Table2[[#This Row],[SRO]]="EOU",VLOOKUP(Table2[[#This Row],[BE]],[2]GD.List!$C$3:$N$5014,12,0),IF(Table2[[#This Row],[SRO]]="Local","Polyester Staple Fibre","SRO 492"))</f>
        <v>Raw Cotton</v>
      </c>
    </row>
    <row r="4903" spans="1:19" x14ac:dyDescent="0.25">
      <c r="A4903" s="120" t="s">
        <v>3399</v>
      </c>
      <c r="B4903" s="116" t="s">
        <v>3411</v>
      </c>
      <c r="C4903" s="165">
        <v>6994</v>
      </c>
      <c r="D4903" s="117">
        <v>3204.1590000000001</v>
      </c>
      <c r="E4903" s="147" t="s">
        <v>3419</v>
      </c>
      <c r="F4903" s="116" t="s">
        <v>3422</v>
      </c>
      <c r="G4903" s="471">
        <v>44894</v>
      </c>
      <c r="H4903" s="82">
        <v>10491235.279999999</v>
      </c>
      <c r="I4903" s="197">
        <v>7.0000000000000007E-2</v>
      </c>
      <c r="J4903" s="15">
        <v>38.36</v>
      </c>
      <c r="K4903" s="15">
        <v>548</v>
      </c>
      <c r="L4903" s="15">
        <v>54007.85</v>
      </c>
      <c r="M4903" s="66" t="str">
        <f>TEXT(Table2[[#This Row],[Gd.Dt]],"mmm-yy")</f>
        <v>Nov-22</v>
      </c>
      <c r="N4903" s="46" t="str">
        <f>MID(Table2[[#This Row],[BE]],6,2)</f>
        <v>IB</v>
      </c>
      <c r="O4903" s="46" t="str">
        <f>IF(Table2[[#This Row],[Type]]="IB","EOU",IF(Table2[[#This Row],[Type]]="MB","Local","492"))</f>
        <v>EOU</v>
      </c>
      <c r="P4903" s="46">
        <f>ROUND(Table2[[#This Row],[Cons]]/Table2[[#This Row],[Qty.]],5)</f>
        <v>7.0000000000000007E-2</v>
      </c>
      <c r="Q4903" s="46" t="b">
        <f>EXACT(Table2[[#This Row],[rate]],Table2[[#This Row],[Check]])</f>
        <v>1</v>
      </c>
      <c r="R4903" s="46"/>
      <c r="S4903" s="46" t="str">
        <f>IF(Table2[[#This Row],[SRO]]="EOU",VLOOKUP(Table2[[#This Row],[BE]],[2]GD.List!$C$3:$N$5014,12,0),IF(Table2[[#This Row],[SRO]]="Local","Polyester Staple Fibre","SRO 492"))</f>
        <v>Textile Dyes</v>
      </c>
    </row>
    <row r="4904" spans="1:19" x14ac:dyDescent="0.25">
      <c r="A4904" s="120" t="s">
        <v>3415</v>
      </c>
      <c r="B4904" s="116" t="s">
        <v>3410</v>
      </c>
      <c r="C4904" s="165">
        <v>44950</v>
      </c>
      <c r="D4904" s="117">
        <v>5210.1099999999997</v>
      </c>
      <c r="E4904" s="147" t="s">
        <v>3414</v>
      </c>
      <c r="F4904" s="116" t="s">
        <v>3417</v>
      </c>
      <c r="G4904" s="471">
        <v>44894</v>
      </c>
      <c r="H4904" s="82">
        <v>103973817</v>
      </c>
      <c r="I4904" s="197">
        <v>1</v>
      </c>
      <c r="J4904" s="15">
        <v>32</v>
      </c>
      <c r="K4904" s="15">
        <v>32</v>
      </c>
      <c r="L4904" s="15">
        <v>39441.4</v>
      </c>
      <c r="M4904" s="66" t="str">
        <f>TEXT(Table2[[#This Row],[Gd.Dt]],"mmm-yy")</f>
        <v>Nov-22</v>
      </c>
      <c r="N4904" s="46" t="str">
        <f>MID(Table2[[#This Row],[BE]],6,2)</f>
        <v>TI</v>
      </c>
      <c r="O4904" s="46" t="str">
        <f>IF(Table2[[#This Row],[Type]]="IB","EOU",IF(Table2[[#This Row],[Type]]="MB","Local","492"))</f>
        <v>492</v>
      </c>
      <c r="P4904" s="46">
        <f>ROUND(Table2[[#This Row],[Cons]]/Table2[[#This Row],[Qty.]],5)</f>
        <v>1</v>
      </c>
      <c r="Q4904" s="46" t="b">
        <f>EXACT(Table2[[#This Row],[rate]],Table2[[#This Row],[Check]])</f>
        <v>1</v>
      </c>
      <c r="R4904" s="46"/>
      <c r="S4904" s="46" t="str">
        <f>IF(Table2[[#This Row],[SRO]]="EOU",VLOOKUP(Table2[[#This Row],[BE]],[2]GD.List!$C$3:$N$5014,12,0),IF(Table2[[#This Row],[SRO]]="Local","Polyester Staple Fibre","SRO 492"))</f>
        <v>SRO 492</v>
      </c>
    </row>
    <row r="4905" spans="1:19" x14ac:dyDescent="0.25">
      <c r="A4905" s="119" t="s">
        <v>3418</v>
      </c>
      <c r="B4905" s="119" t="s">
        <v>3410</v>
      </c>
      <c r="C4905" s="170">
        <v>44950</v>
      </c>
      <c r="D4905" s="171">
        <v>5210.1099999999997</v>
      </c>
      <c r="E4905" s="27" t="s">
        <v>3414</v>
      </c>
      <c r="F4905" s="119" t="s">
        <v>3417</v>
      </c>
      <c r="G4905" s="28">
        <v>44894</v>
      </c>
      <c r="H4905" s="172">
        <v>103973817</v>
      </c>
      <c r="I4905" s="33">
        <v>1</v>
      </c>
      <c r="J4905" s="30">
        <v>63.4</v>
      </c>
      <c r="K4905" s="30">
        <v>63.4</v>
      </c>
      <c r="L4905" s="30">
        <v>72214.55</v>
      </c>
      <c r="M4905" s="67" t="str">
        <f>TEXT(Table2[[#This Row],[Gd.Dt]],"mmm-yy")</f>
        <v>Nov-22</v>
      </c>
      <c r="N4905" s="47" t="str">
        <f>MID(Table2[[#This Row],[BE]],6,2)</f>
        <v>TI</v>
      </c>
      <c r="O4905" s="47" t="str">
        <f>IF(Table2[[#This Row],[Type]]="IB","EOU",IF(Table2[[#This Row],[Type]]="MB","Local","492"))</f>
        <v>492</v>
      </c>
      <c r="P4905" s="47">
        <f>ROUND(Table2[[#This Row],[Cons]]/Table2[[#This Row],[Qty.]],5)</f>
        <v>1</v>
      </c>
      <c r="Q4905" s="47" t="b">
        <f>EXACT(Table2[[#This Row],[rate]],Table2[[#This Row],[Check]])</f>
        <v>1</v>
      </c>
      <c r="R4905" s="47"/>
      <c r="S4905" s="47" t="str">
        <f>IF(Table2[[#This Row],[SRO]]="EOU",VLOOKUP(Table2[[#This Row],[BE]],[2]GD.List!$C$3:$N$5014,12,0),IF(Table2[[#This Row],[SRO]]="Local","Polyester Staple Fibre","SRO 492"))</f>
        <v>SRO 492</v>
      </c>
    </row>
    <row r="4906" spans="1:19" x14ac:dyDescent="0.25">
      <c r="A4906" s="609" t="s">
        <v>2281</v>
      </c>
      <c r="B4906" s="609" t="s">
        <v>3426</v>
      </c>
      <c r="C4906" s="605">
        <v>60000</v>
      </c>
      <c r="D4906" s="610">
        <v>4821.1090000000004</v>
      </c>
      <c r="E4906" s="147" t="s">
        <v>3437</v>
      </c>
      <c r="F4906" s="609" t="s">
        <v>3445</v>
      </c>
      <c r="G4906" s="471">
        <v>44896</v>
      </c>
      <c r="H4906" s="611">
        <v>107472000</v>
      </c>
      <c r="I4906" s="197">
        <v>1</v>
      </c>
      <c r="J4906" s="604">
        <v>45000</v>
      </c>
      <c r="K4906" s="604">
        <v>45000</v>
      </c>
      <c r="L4906" s="604">
        <v>103890546.56</v>
      </c>
      <c r="M4906" s="606" t="str">
        <f>TEXT(Table2[[#This Row],[Gd.Dt]],"mmm-yy")</f>
        <v>Dec-22</v>
      </c>
      <c r="N4906" s="46" t="str">
        <f>MID(Table2[[#This Row],[BE]],6,2)</f>
        <v>TI</v>
      </c>
      <c r="O4906" s="46" t="str">
        <f>IF(Table2[[#This Row],[Type]]="IB","EOU",IF(Table2[[#This Row],[Type]]="MB","Local","492"))</f>
        <v>492</v>
      </c>
      <c r="P4906" s="46">
        <f>ROUND(Table2[[#This Row],[Cons]]/Table2[[#This Row],[Qty.]],5)</f>
        <v>1</v>
      </c>
      <c r="Q4906" s="46" t="b">
        <f>EXACT(Table2[[#This Row],[rate]],Table2[[#This Row],[Check]])</f>
        <v>1</v>
      </c>
      <c r="R4906" s="46"/>
      <c r="S4906" s="46" t="str">
        <f>IF(Table2[[#This Row],[SRO]]="EOU",VLOOKUP(Table2[[#This Row],[BE]],[2]GD.List!$C$3:$N$5014,12,0),IF(Table2[[#This Row],[SRO]]="Local","Polyester Staple Fibre","SRO 492"))</f>
        <v>SRO 492</v>
      </c>
    </row>
    <row r="4907" spans="1:19" x14ac:dyDescent="0.25">
      <c r="A4907" s="612" t="s">
        <v>2281</v>
      </c>
      <c r="B4907" s="609" t="s">
        <v>3424</v>
      </c>
      <c r="C4907" s="605">
        <v>54000</v>
      </c>
      <c r="D4907" s="610">
        <v>4821.1090000000004</v>
      </c>
      <c r="E4907" s="147" t="s">
        <v>3432</v>
      </c>
      <c r="F4907" s="609" t="s">
        <v>3448</v>
      </c>
      <c r="G4907" s="471">
        <v>44895</v>
      </c>
      <c r="H4907" s="611">
        <v>45468091.719999999</v>
      </c>
      <c r="I4907" s="197">
        <v>1</v>
      </c>
      <c r="J4907" s="604">
        <v>25000</v>
      </c>
      <c r="K4907" s="604">
        <v>25000</v>
      </c>
      <c r="L4907" s="604">
        <v>45260241.079000004</v>
      </c>
      <c r="M4907" s="606" t="str">
        <f>TEXT(Table2[[#This Row],[Gd.Dt]],"mmm-yy")</f>
        <v>Nov-22</v>
      </c>
      <c r="N4907" s="46" t="str">
        <f>MID(Table2[[#This Row],[BE]],6,2)</f>
        <v>TI</v>
      </c>
      <c r="O4907" s="46" t="str">
        <f>IF(Table2[[#This Row],[Type]]="IB","EOU",IF(Table2[[#This Row],[Type]]="MB","Local","492"))</f>
        <v>492</v>
      </c>
      <c r="P4907" s="46">
        <f>ROUND(Table2[[#This Row],[Cons]]/Table2[[#This Row],[Qty.]],5)</f>
        <v>1</v>
      </c>
      <c r="Q4907" s="46" t="b">
        <f>EXACT(Table2[[#This Row],[rate]],Table2[[#This Row],[Check]])</f>
        <v>1</v>
      </c>
      <c r="R4907" s="46"/>
      <c r="S4907" s="46" t="str">
        <f>IF(Table2[[#This Row],[SRO]]="EOU",VLOOKUP(Table2[[#This Row],[BE]],[2]GD.List!$C$3:$N$5014,12,0),IF(Table2[[#This Row],[SRO]]="Local","Polyester Staple Fibre","SRO 492"))</f>
        <v>SRO 492</v>
      </c>
    </row>
    <row r="4908" spans="1:19" x14ac:dyDescent="0.25">
      <c r="A4908" s="613" t="s">
        <v>2485</v>
      </c>
      <c r="B4908" s="609" t="s">
        <v>3423</v>
      </c>
      <c r="C4908" s="605">
        <v>72390</v>
      </c>
      <c r="D4908" s="610">
        <v>4821.1090000000004</v>
      </c>
      <c r="E4908" s="147" t="s">
        <v>3429</v>
      </c>
      <c r="F4908" s="609" t="s">
        <v>3443</v>
      </c>
      <c r="G4908" s="471">
        <v>44894</v>
      </c>
      <c r="H4908" s="611">
        <v>61254408</v>
      </c>
      <c r="I4908" s="197">
        <v>1</v>
      </c>
      <c r="J4908" s="604">
        <v>25</v>
      </c>
      <c r="K4908" s="604">
        <v>25</v>
      </c>
      <c r="L4908" s="604">
        <v>18130.36</v>
      </c>
      <c r="M4908" s="606" t="str">
        <f>TEXT(Table2[[#This Row],[Gd.Dt]],"mmm-yy")</f>
        <v>Nov-22</v>
      </c>
      <c r="N4908" s="46" t="str">
        <f>MID(Table2[[#This Row],[BE]],6,2)</f>
        <v>TI</v>
      </c>
      <c r="O4908" s="46" t="str">
        <f>IF(Table2[[#This Row],[Type]]="IB","EOU",IF(Table2[[#This Row],[Type]]="MB","Local","492"))</f>
        <v>492</v>
      </c>
      <c r="P4908" s="46">
        <f>ROUND(Table2[[#This Row],[Cons]]/Table2[[#This Row],[Qty.]],5)</f>
        <v>1</v>
      </c>
      <c r="Q4908" s="46" t="b">
        <f>EXACT(Table2[[#This Row],[rate]],Table2[[#This Row],[Check]])</f>
        <v>1</v>
      </c>
      <c r="R4908" s="46"/>
      <c r="S4908" s="46" t="str">
        <f>IF(Table2[[#This Row],[SRO]]="EOU",VLOOKUP(Table2[[#This Row],[BE]],[2]GD.List!$C$3:$N$5014,12,0),IF(Table2[[#This Row],[SRO]]="Local","Polyester Staple Fibre","SRO 492"))</f>
        <v>SRO 492</v>
      </c>
    </row>
    <row r="4909" spans="1:19" x14ac:dyDescent="0.25">
      <c r="A4909" s="613" t="s">
        <v>2485</v>
      </c>
      <c r="B4909" s="609" t="s">
        <v>3428</v>
      </c>
      <c r="C4909" s="605">
        <v>57660</v>
      </c>
      <c r="D4909" s="610">
        <v>4821.1090000000004</v>
      </c>
      <c r="E4909" s="147" t="s">
        <v>3442</v>
      </c>
      <c r="F4909" s="609" t="s">
        <v>3447</v>
      </c>
      <c r="G4909" s="471">
        <v>44896</v>
      </c>
      <c r="H4909" s="611">
        <v>32649762.649999999</v>
      </c>
      <c r="I4909" s="197">
        <v>1</v>
      </c>
      <c r="J4909" s="604">
        <v>15</v>
      </c>
      <c r="K4909" s="604">
        <v>15</v>
      </c>
      <c r="L4909" s="604">
        <v>14602.61</v>
      </c>
      <c r="M4909" s="606" t="str">
        <f>TEXT(Table2[[#This Row],[Gd.Dt]],"mmm-yy")</f>
        <v>Dec-22</v>
      </c>
      <c r="N4909" s="46" t="str">
        <f>MID(Table2[[#This Row],[BE]],6,2)</f>
        <v>TI</v>
      </c>
      <c r="O4909" s="46" t="str">
        <f>IF(Table2[[#This Row],[Type]]="IB","EOU",IF(Table2[[#This Row],[Type]]="MB","Local","492"))</f>
        <v>492</v>
      </c>
      <c r="P4909" s="46">
        <f>ROUND(Table2[[#This Row],[Cons]]/Table2[[#This Row],[Qty.]],5)</f>
        <v>1</v>
      </c>
      <c r="Q4909" s="46" t="b">
        <f>EXACT(Table2[[#This Row],[rate]],Table2[[#This Row],[Check]])</f>
        <v>1</v>
      </c>
      <c r="R4909" s="46"/>
      <c r="S4909" s="46" t="str">
        <f>IF(Table2[[#This Row],[SRO]]="EOU",VLOOKUP(Table2[[#This Row],[BE]],[2]GD.List!$C$3:$N$5014,12,0),IF(Table2[[#This Row],[SRO]]="Local","Polyester Staple Fibre","SRO 492"))</f>
        <v>SRO 492</v>
      </c>
    </row>
    <row r="4910" spans="1:19" x14ac:dyDescent="0.25">
      <c r="A4910" s="613" t="s">
        <v>2485</v>
      </c>
      <c r="B4910" s="609" t="s">
        <v>3427</v>
      </c>
      <c r="C4910" s="605">
        <v>25185</v>
      </c>
      <c r="D4910" s="610">
        <v>4821.1090000000004</v>
      </c>
      <c r="E4910" s="147" t="s">
        <v>3441</v>
      </c>
      <c r="F4910" s="609" t="s">
        <v>3446</v>
      </c>
      <c r="G4910" s="471">
        <v>44896</v>
      </c>
      <c r="H4910" s="611">
        <v>25850702.09</v>
      </c>
      <c r="I4910" s="197">
        <v>1</v>
      </c>
      <c r="J4910" s="604">
        <v>15</v>
      </c>
      <c r="K4910" s="604">
        <v>15</v>
      </c>
      <c r="L4910" s="604">
        <v>32631.22</v>
      </c>
      <c r="M4910" s="606" t="str">
        <f>TEXT(Table2[[#This Row],[Gd.Dt]],"mmm-yy")</f>
        <v>Dec-22</v>
      </c>
      <c r="N4910" s="46" t="str">
        <f>MID(Table2[[#This Row],[BE]],6,2)</f>
        <v>TI</v>
      </c>
      <c r="O4910" s="46" t="str">
        <f>IF(Table2[[#This Row],[Type]]="IB","EOU",IF(Table2[[#This Row],[Type]]="MB","Local","492"))</f>
        <v>492</v>
      </c>
      <c r="P4910" s="46">
        <f>ROUND(Table2[[#This Row],[Cons]]/Table2[[#This Row],[Qty.]],5)</f>
        <v>1</v>
      </c>
      <c r="Q4910" s="46" t="b">
        <f>EXACT(Table2[[#This Row],[rate]],Table2[[#This Row],[Check]])</f>
        <v>1</v>
      </c>
      <c r="R4910" s="46"/>
      <c r="S4910" s="46" t="str">
        <f>IF(Table2[[#This Row],[SRO]]="EOU",VLOOKUP(Table2[[#This Row],[BE]],[2]GD.List!$C$3:$N$5014,12,0),IF(Table2[[#This Row],[SRO]]="Local","Polyester Staple Fibre","SRO 492"))</f>
        <v>SRO 492</v>
      </c>
    </row>
    <row r="4911" spans="1:19" x14ac:dyDescent="0.25">
      <c r="A4911" s="612" t="s">
        <v>2485</v>
      </c>
      <c r="B4911" s="609" t="s">
        <v>3426</v>
      </c>
      <c r="C4911" s="605">
        <v>60000</v>
      </c>
      <c r="D4911" s="610">
        <v>4821.1090000000004</v>
      </c>
      <c r="E4911" s="147" t="s">
        <v>3437</v>
      </c>
      <c r="F4911" s="609" t="s">
        <v>3445</v>
      </c>
      <c r="G4911" s="471">
        <v>44896</v>
      </c>
      <c r="H4911" s="611">
        <v>107472000</v>
      </c>
      <c r="I4911" s="197">
        <v>1</v>
      </c>
      <c r="J4911" s="604">
        <v>50</v>
      </c>
      <c r="K4911" s="604">
        <v>50</v>
      </c>
      <c r="L4911" s="604">
        <v>115433.94</v>
      </c>
      <c r="M4911" s="606" t="str">
        <f>TEXT(Table2[[#This Row],[Gd.Dt]],"mmm-yy")</f>
        <v>Dec-22</v>
      </c>
      <c r="N4911" s="46" t="str">
        <f>MID(Table2[[#This Row],[BE]],6,2)</f>
        <v>TI</v>
      </c>
      <c r="O4911" s="46" t="str">
        <f>IF(Table2[[#This Row],[Type]]="IB","EOU",IF(Table2[[#This Row],[Type]]="MB","Local","492"))</f>
        <v>492</v>
      </c>
      <c r="P4911" s="46">
        <f>ROUND(Table2[[#This Row],[Cons]]/Table2[[#This Row],[Qty.]],5)</f>
        <v>1</v>
      </c>
      <c r="Q4911" s="46" t="b">
        <f>EXACT(Table2[[#This Row],[rate]],Table2[[#This Row],[Check]])</f>
        <v>1</v>
      </c>
      <c r="R4911" s="46"/>
      <c r="S4911" s="46" t="str">
        <f>IF(Table2[[#This Row],[SRO]]="EOU",VLOOKUP(Table2[[#This Row],[BE]],[2]GD.List!$C$3:$N$5014,12,0),IF(Table2[[#This Row],[SRO]]="Local","Polyester Staple Fibre","SRO 492"))</f>
        <v>SRO 492</v>
      </c>
    </row>
    <row r="4912" spans="1:19" x14ac:dyDescent="0.25">
      <c r="A4912" s="613" t="s">
        <v>2499</v>
      </c>
      <c r="B4912" s="609" t="s">
        <v>3423</v>
      </c>
      <c r="C4912" s="605">
        <v>72390</v>
      </c>
      <c r="D4912" s="610">
        <v>2701.12</v>
      </c>
      <c r="E4912" s="147" t="s">
        <v>3429</v>
      </c>
      <c r="F4912" s="609" t="s">
        <v>3443</v>
      </c>
      <c r="G4912" s="471">
        <v>44894</v>
      </c>
      <c r="H4912" s="611">
        <v>61254408</v>
      </c>
      <c r="I4912" s="197">
        <v>0.8</v>
      </c>
      <c r="J4912" s="604">
        <v>33868</v>
      </c>
      <c r="K4912" s="604">
        <v>42335</v>
      </c>
      <c r="L4912" s="604">
        <v>24756753.670000002</v>
      </c>
      <c r="M4912" s="606" t="str">
        <f>TEXT(Table2[[#This Row],[Gd.Dt]],"mmm-yy")</f>
        <v>Nov-22</v>
      </c>
      <c r="N4912" s="46" t="str">
        <f>MID(Table2[[#This Row],[BE]],6,2)</f>
        <v>IB</v>
      </c>
      <c r="O4912" s="46" t="str">
        <f>IF(Table2[[#This Row],[Type]]="IB","EOU",IF(Table2[[#This Row],[Type]]="MB","Local","492"))</f>
        <v>EOU</v>
      </c>
      <c r="P4912" s="46">
        <f>ROUND(Table2[[#This Row],[Cons]]/Table2[[#This Row],[Qty.]],5)</f>
        <v>0.8</v>
      </c>
      <c r="Q4912" s="46" t="b">
        <f>EXACT(Table2[[#This Row],[rate]],Table2[[#This Row],[Check]])</f>
        <v>1</v>
      </c>
      <c r="R4912" s="46"/>
      <c r="S4912" s="46" t="str">
        <f>IF(Table2[[#This Row],[SRO]]="EOU",VLOOKUP(Table2[[#This Row],[BE]],[2]GD.List!$C$3:$N$5014,12,0),IF(Table2[[#This Row],[SRO]]="Local","Polyester Staple Fibre","SRO 492"))</f>
        <v>Textile Coal</v>
      </c>
    </row>
    <row r="4913" spans="1:19" x14ac:dyDescent="0.25">
      <c r="A4913" s="613" t="s">
        <v>2499</v>
      </c>
      <c r="B4913" s="609" t="s">
        <v>3428</v>
      </c>
      <c r="C4913" s="605">
        <v>57660</v>
      </c>
      <c r="D4913" s="610">
        <v>2701.12</v>
      </c>
      <c r="E4913" s="147" t="s">
        <v>3442</v>
      </c>
      <c r="F4913" s="609" t="s">
        <v>3447</v>
      </c>
      <c r="G4913" s="471">
        <v>44896</v>
      </c>
      <c r="H4913" s="611">
        <v>32649762.649999999</v>
      </c>
      <c r="I4913" s="197">
        <v>0.8</v>
      </c>
      <c r="J4913" s="604">
        <v>16773.600000000002</v>
      </c>
      <c r="K4913" s="604">
        <v>20967</v>
      </c>
      <c r="L4913" s="604">
        <v>18165863.739999998</v>
      </c>
      <c r="M4913" s="606" t="str">
        <f>TEXT(Table2[[#This Row],[Gd.Dt]],"mmm-yy")</f>
        <v>Dec-22</v>
      </c>
      <c r="N4913" s="46" t="str">
        <f>MID(Table2[[#This Row],[BE]],6,2)</f>
        <v>IB</v>
      </c>
      <c r="O4913" s="46" t="str">
        <f>IF(Table2[[#This Row],[Type]]="IB","EOU",IF(Table2[[#This Row],[Type]]="MB","Local","492"))</f>
        <v>EOU</v>
      </c>
      <c r="P4913" s="46">
        <f>ROUND(Table2[[#This Row],[Cons]]/Table2[[#This Row],[Qty.]],5)</f>
        <v>0.8</v>
      </c>
      <c r="Q4913" s="46" t="b">
        <f>EXACT(Table2[[#This Row],[rate]],Table2[[#This Row],[Check]])</f>
        <v>1</v>
      </c>
      <c r="R4913" s="46"/>
      <c r="S4913" s="46" t="str">
        <f>IF(Table2[[#This Row],[SRO]]="EOU",VLOOKUP(Table2[[#This Row],[BE]],[2]GD.List!$C$3:$N$5014,12,0),IF(Table2[[#This Row],[SRO]]="Local","Polyester Staple Fibre","SRO 492"))</f>
        <v>Textile Coal</v>
      </c>
    </row>
    <row r="4914" spans="1:19" x14ac:dyDescent="0.25">
      <c r="A4914" s="612" t="s">
        <v>2499</v>
      </c>
      <c r="B4914" s="609" t="s">
        <v>3427</v>
      </c>
      <c r="C4914" s="605">
        <v>25185</v>
      </c>
      <c r="D4914" s="610">
        <v>2701.12</v>
      </c>
      <c r="E4914" s="147" t="s">
        <v>3441</v>
      </c>
      <c r="F4914" s="609" t="s">
        <v>3446</v>
      </c>
      <c r="G4914" s="471">
        <v>44896</v>
      </c>
      <c r="H4914" s="611">
        <v>25850702.09</v>
      </c>
      <c r="I4914" s="197">
        <v>0.8</v>
      </c>
      <c r="J4914" s="604">
        <v>8917.6</v>
      </c>
      <c r="K4914" s="604">
        <v>11147</v>
      </c>
      <c r="L4914" s="604">
        <v>17329193.850000001</v>
      </c>
      <c r="M4914" s="606" t="str">
        <f>TEXT(Table2[[#This Row],[Gd.Dt]],"mmm-yy")</f>
        <v>Dec-22</v>
      </c>
      <c r="N4914" s="46" t="str">
        <f>MID(Table2[[#This Row],[BE]],6,2)</f>
        <v>IB</v>
      </c>
      <c r="O4914" s="46" t="str">
        <f>IF(Table2[[#This Row],[Type]]="IB","EOU",IF(Table2[[#This Row],[Type]]="MB","Local","492"))</f>
        <v>EOU</v>
      </c>
      <c r="P4914" s="46">
        <f>ROUND(Table2[[#This Row],[Cons]]/Table2[[#This Row],[Qty.]],5)</f>
        <v>0.8</v>
      </c>
      <c r="Q4914" s="46" t="b">
        <f>EXACT(Table2[[#This Row],[rate]],Table2[[#This Row],[Check]])</f>
        <v>1</v>
      </c>
      <c r="R4914" s="46"/>
      <c r="S4914" s="46" t="str">
        <f>IF(Table2[[#This Row],[SRO]]="EOU",VLOOKUP(Table2[[#This Row],[BE]],[2]GD.List!$C$3:$N$5014,12,0),IF(Table2[[#This Row],[SRO]]="Local","Polyester Staple Fibre","SRO 492"))</f>
        <v>Textile Coal</v>
      </c>
    </row>
    <row r="4915" spans="1:19" x14ac:dyDescent="0.25">
      <c r="A4915" s="613" t="s">
        <v>3018</v>
      </c>
      <c r="B4915" s="609" t="s">
        <v>3423</v>
      </c>
      <c r="C4915" s="605">
        <v>72390</v>
      </c>
      <c r="D4915" s="610">
        <v>2847</v>
      </c>
      <c r="E4915" s="147" t="s">
        <v>3429</v>
      </c>
      <c r="F4915" s="609" t="s">
        <v>3443</v>
      </c>
      <c r="G4915" s="471">
        <v>44894</v>
      </c>
      <c r="H4915" s="611">
        <v>61254408</v>
      </c>
      <c r="I4915" s="197">
        <v>0.03</v>
      </c>
      <c r="J4915" s="604">
        <v>1270.05</v>
      </c>
      <c r="K4915" s="604">
        <v>42335</v>
      </c>
      <c r="L4915" s="604">
        <v>928378.26</v>
      </c>
      <c r="M4915" s="606" t="str">
        <f>TEXT(Table2[[#This Row],[Gd.Dt]],"mmm-yy")</f>
        <v>Nov-22</v>
      </c>
      <c r="N4915" s="46" t="str">
        <f>MID(Table2[[#This Row],[BE]],6,2)</f>
        <v>IB</v>
      </c>
      <c r="O4915" s="46" t="str">
        <f>IF(Table2[[#This Row],[Type]]="IB","EOU",IF(Table2[[#This Row],[Type]]="MB","Local","492"))</f>
        <v>EOU</v>
      </c>
      <c r="P4915" s="46">
        <f>ROUND(Table2[[#This Row],[Cons]]/Table2[[#This Row],[Qty.]],5)</f>
        <v>0.03</v>
      </c>
      <c r="Q4915" s="46" t="b">
        <f>EXACT(Table2[[#This Row],[rate]],Table2[[#This Row],[Check]])</f>
        <v>1</v>
      </c>
      <c r="R4915" s="46"/>
      <c r="S4915" s="46" t="str">
        <f>IF(Table2[[#This Row],[SRO]]="EOU",VLOOKUP(Table2[[#This Row],[BE]],[2]GD.List!$C$3:$N$5014,12,0),IF(Table2[[#This Row],[SRO]]="Local","Polyester Staple Fibre","SRO 492"))</f>
        <v>Textile Chemical</v>
      </c>
    </row>
    <row r="4916" spans="1:19" x14ac:dyDescent="0.25">
      <c r="A4916" s="613" t="s">
        <v>3018</v>
      </c>
      <c r="B4916" s="609" t="s">
        <v>3428</v>
      </c>
      <c r="C4916" s="605">
        <v>57660</v>
      </c>
      <c r="D4916" s="610">
        <v>2847</v>
      </c>
      <c r="E4916" s="147" t="s">
        <v>3442</v>
      </c>
      <c r="F4916" s="609" t="s">
        <v>3447</v>
      </c>
      <c r="G4916" s="471">
        <v>44896</v>
      </c>
      <c r="H4916" s="611">
        <v>32649762.649999999</v>
      </c>
      <c r="I4916" s="197">
        <v>0.03</v>
      </c>
      <c r="J4916" s="604">
        <v>629.01</v>
      </c>
      <c r="K4916" s="604">
        <v>20967</v>
      </c>
      <c r="L4916" s="604">
        <v>681219.89999999991</v>
      </c>
      <c r="M4916" s="606" t="str">
        <f>TEXT(Table2[[#This Row],[Gd.Dt]],"mmm-yy")</f>
        <v>Dec-22</v>
      </c>
      <c r="N4916" s="46" t="str">
        <f>MID(Table2[[#This Row],[BE]],6,2)</f>
        <v>IB</v>
      </c>
      <c r="O4916" s="46" t="str">
        <f>IF(Table2[[#This Row],[Type]]="IB","EOU",IF(Table2[[#This Row],[Type]]="MB","Local","492"))</f>
        <v>EOU</v>
      </c>
      <c r="P4916" s="46">
        <f>ROUND(Table2[[#This Row],[Cons]]/Table2[[#This Row],[Qty.]],5)</f>
        <v>0.03</v>
      </c>
      <c r="Q4916" s="46" t="b">
        <f>EXACT(Table2[[#This Row],[rate]],Table2[[#This Row],[Check]])</f>
        <v>1</v>
      </c>
      <c r="R4916" s="46"/>
      <c r="S4916" s="46" t="str">
        <f>IF(Table2[[#This Row],[SRO]]="EOU",VLOOKUP(Table2[[#This Row],[BE]],[2]GD.List!$C$3:$N$5014,12,0),IF(Table2[[#This Row],[SRO]]="Local","Polyester Staple Fibre","SRO 492"))</f>
        <v>Textile Chemical</v>
      </c>
    </row>
    <row r="4917" spans="1:19" x14ac:dyDescent="0.25">
      <c r="A4917" s="612" t="s">
        <v>3018</v>
      </c>
      <c r="B4917" s="609" t="s">
        <v>3427</v>
      </c>
      <c r="C4917" s="605">
        <v>25185</v>
      </c>
      <c r="D4917" s="610">
        <v>2847</v>
      </c>
      <c r="E4917" s="147" t="s">
        <v>3441</v>
      </c>
      <c r="F4917" s="609" t="s">
        <v>3446</v>
      </c>
      <c r="G4917" s="471">
        <v>44896</v>
      </c>
      <c r="H4917" s="611">
        <v>25850702.09</v>
      </c>
      <c r="I4917" s="197">
        <v>0.03</v>
      </c>
      <c r="J4917" s="604">
        <v>334.41</v>
      </c>
      <c r="K4917" s="604">
        <v>11147</v>
      </c>
      <c r="L4917" s="604">
        <v>649844.75999999989</v>
      </c>
      <c r="M4917" s="606" t="str">
        <f>TEXT(Table2[[#This Row],[Gd.Dt]],"mmm-yy")</f>
        <v>Dec-22</v>
      </c>
      <c r="N4917" s="46" t="str">
        <f>MID(Table2[[#This Row],[BE]],6,2)</f>
        <v>IB</v>
      </c>
      <c r="O4917" s="46" t="str">
        <f>IF(Table2[[#This Row],[Type]]="IB","EOU",IF(Table2[[#This Row],[Type]]="MB","Local","492"))</f>
        <v>EOU</v>
      </c>
      <c r="P4917" s="46">
        <f>ROUND(Table2[[#This Row],[Cons]]/Table2[[#This Row],[Qty.]],5)</f>
        <v>0.03</v>
      </c>
      <c r="Q4917" s="46" t="b">
        <f>EXACT(Table2[[#This Row],[rate]],Table2[[#This Row],[Check]])</f>
        <v>1</v>
      </c>
      <c r="R4917" s="46"/>
      <c r="S4917" s="46" t="str">
        <f>IF(Table2[[#This Row],[SRO]]="EOU",VLOOKUP(Table2[[#This Row],[BE]],[2]GD.List!$C$3:$N$5014,12,0),IF(Table2[[#This Row],[SRO]]="Local","Polyester Staple Fibre","SRO 492"))</f>
        <v>Textile Chemical</v>
      </c>
    </row>
    <row r="4918" spans="1:19" x14ac:dyDescent="0.25">
      <c r="A4918" s="613" t="s">
        <v>3084</v>
      </c>
      <c r="B4918" s="609" t="s">
        <v>3423</v>
      </c>
      <c r="C4918" s="605">
        <v>72390</v>
      </c>
      <c r="D4918" s="610">
        <v>2832.1089999999999</v>
      </c>
      <c r="E4918" s="147" t="s">
        <v>3429</v>
      </c>
      <c r="F4918" s="609" t="s">
        <v>3443</v>
      </c>
      <c r="G4918" s="471">
        <v>44894</v>
      </c>
      <c r="H4918" s="611">
        <v>61254408</v>
      </c>
      <c r="I4918" s="197">
        <v>0.04</v>
      </c>
      <c r="J4918" s="604">
        <v>1693.3999999999999</v>
      </c>
      <c r="K4918" s="604">
        <v>42335</v>
      </c>
      <c r="L4918" s="604">
        <v>1237837.6800000002</v>
      </c>
      <c r="M4918" s="606" t="str">
        <f>TEXT(Table2[[#This Row],[Gd.Dt]],"mmm-yy")</f>
        <v>Nov-22</v>
      </c>
      <c r="N4918" s="46" t="str">
        <f>MID(Table2[[#This Row],[BE]],6,2)</f>
        <v>IB</v>
      </c>
      <c r="O4918" s="46" t="str">
        <f>IF(Table2[[#This Row],[Type]]="IB","EOU",IF(Table2[[#This Row],[Type]]="MB","Local","492"))</f>
        <v>EOU</v>
      </c>
      <c r="P4918" s="46">
        <f>ROUND(Table2[[#This Row],[Cons]]/Table2[[#This Row],[Qty.]],5)</f>
        <v>0.04</v>
      </c>
      <c r="Q4918" s="46" t="b">
        <f>EXACT(Table2[[#This Row],[rate]],Table2[[#This Row],[Check]])</f>
        <v>1</v>
      </c>
      <c r="R4918" s="46"/>
      <c r="S4918" s="46" t="str">
        <f>IF(Table2[[#This Row],[SRO]]="EOU",VLOOKUP(Table2[[#This Row],[BE]],[2]GD.List!$C$3:$N$5014,12,0),IF(Table2[[#This Row],[SRO]]="Local","Polyester Staple Fibre","SRO 492"))</f>
        <v>Textile Chemical</v>
      </c>
    </row>
    <row r="4919" spans="1:19" x14ac:dyDescent="0.25">
      <c r="A4919" s="613" t="s">
        <v>3084</v>
      </c>
      <c r="B4919" s="609" t="s">
        <v>3428</v>
      </c>
      <c r="C4919" s="605">
        <v>57660</v>
      </c>
      <c r="D4919" s="610">
        <v>2832.1089999999999</v>
      </c>
      <c r="E4919" s="147" t="s">
        <v>3442</v>
      </c>
      <c r="F4919" s="609" t="s">
        <v>3447</v>
      </c>
      <c r="G4919" s="471">
        <v>44896</v>
      </c>
      <c r="H4919" s="611">
        <v>32649762.649999999</v>
      </c>
      <c r="I4919" s="197">
        <v>0.04</v>
      </c>
      <c r="J4919" s="604">
        <v>838.68000000000006</v>
      </c>
      <c r="K4919" s="604">
        <v>20967</v>
      </c>
      <c r="L4919" s="604">
        <v>908293.19000000006</v>
      </c>
      <c r="M4919" s="606" t="str">
        <f>TEXT(Table2[[#This Row],[Gd.Dt]],"mmm-yy")</f>
        <v>Dec-22</v>
      </c>
      <c r="N4919" s="46" t="str">
        <f>MID(Table2[[#This Row],[BE]],6,2)</f>
        <v>IB</v>
      </c>
      <c r="O4919" s="46" t="str">
        <f>IF(Table2[[#This Row],[Type]]="IB","EOU",IF(Table2[[#This Row],[Type]]="MB","Local","492"))</f>
        <v>EOU</v>
      </c>
      <c r="P4919" s="46">
        <f>ROUND(Table2[[#This Row],[Cons]]/Table2[[#This Row],[Qty.]],5)</f>
        <v>0.04</v>
      </c>
      <c r="Q4919" s="46" t="b">
        <f>EXACT(Table2[[#This Row],[rate]],Table2[[#This Row],[Check]])</f>
        <v>1</v>
      </c>
      <c r="R4919" s="46"/>
      <c r="S4919" s="46" t="str">
        <f>IF(Table2[[#This Row],[SRO]]="EOU",VLOOKUP(Table2[[#This Row],[BE]],[2]GD.List!$C$3:$N$5014,12,0),IF(Table2[[#This Row],[SRO]]="Local","Polyester Staple Fibre","SRO 492"))</f>
        <v>Textile Chemical</v>
      </c>
    </row>
    <row r="4920" spans="1:19" x14ac:dyDescent="0.25">
      <c r="A4920" s="612" t="s">
        <v>3084</v>
      </c>
      <c r="B4920" s="609" t="s">
        <v>3427</v>
      </c>
      <c r="C4920" s="605">
        <v>25185</v>
      </c>
      <c r="D4920" s="610">
        <v>2832.1089999999999</v>
      </c>
      <c r="E4920" s="147" t="s">
        <v>3441</v>
      </c>
      <c r="F4920" s="609" t="s">
        <v>3446</v>
      </c>
      <c r="G4920" s="471">
        <v>44896</v>
      </c>
      <c r="H4920" s="611">
        <v>25850702.09</v>
      </c>
      <c r="I4920" s="197">
        <v>0.04</v>
      </c>
      <c r="J4920" s="604">
        <v>290.8</v>
      </c>
      <c r="K4920" s="604">
        <v>7270</v>
      </c>
      <c r="L4920" s="604">
        <v>654682.96000000008</v>
      </c>
      <c r="M4920" s="606" t="str">
        <f>TEXT(Table2[[#This Row],[Gd.Dt]],"mmm-yy")</f>
        <v>Dec-22</v>
      </c>
      <c r="N4920" s="46" t="str">
        <f>MID(Table2[[#This Row],[BE]],6,2)</f>
        <v>IB</v>
      </c>
      <c r="O4920" s="46" t="str">
        <f>IF(Table2[[#This Row],[Type]]="IB","EOU",IF(Table2[[#This Row],[Type]]="MB","Local","492"))</f>
        <v>EOU</v>
      </c>
      <c r="P4920" s="46">
        <f>ROUND(Table2[[#This Row],[Cons]]/Table2[[#This Row],[Qty.]],5)</f>
        <v>0.04</v>
      </c>
      <c r="Q4920" s="46" t="b">
        <f>EXACT(Table2[[#This Row],[rate]],Table2[[#This Row],[Check]])</f>
        <v>1</v>
      </c>
      <c r="R4920" s="46"/>
      <c r="S4920" s="46" t="str">
        <f>IF(Table2[[#This Row],[SRO]]="EOU",VLOOKUP(Table2[[#This Row],[BE]],[2]GD.List!$C$3:$N$5014,12,0),IF(Table2[[#This Row],[SRO]]="Local","Polyester Staple Fibre","SRO 492"))</f>
        <v>Textile Chemical</v>
      </c>
    </row>
    <row r="4921" spans="1:19" x14ac:dyDescent="0.25">
      <c r="A4921" s="613" t="s">
        <v>3231</v>
      </c>
      <c r="B4921" s="609" t="s">
        <v>3423</v>
      </c>
      <c r="C4921" s="605">
        <v>72390</v>
      </c>
      <c r="D4921" s="610">
        <v>3906.9090000000001</v>
      </c>
      <c r="E4921" s="147" t="s">
        <v>3429</v>
      </c>
      <c r="F4921" s="609" t="s">
        <v>3443</v>
      </c>
      <c r="G4921" s="471">
        <v>44894</v>
      </c>
      <c r="H4921" s="611">
        <v>61254408</v>
      </c>
      <c r="I4921" s="197">
        <v>0.04</v>
      </c>
      <c r="J4921" s="604">
        <v>418.64</v>
      </c>
      <c r="K4921" s="604">
        <v>10466</v>
      </c>
      <c r="L4921" s="604">
        <v>301011.33</v>
      </c>
      <c r="M4921" s="606" t="str">
        <f>TEXT(Table2[[#This Row],[Gd.Dt]],"mmm-yy")</f>
        <v>Nov-22</v>
      </c>
      <c r="N4921" s="46" t="str">
        <f>MID(Table2[[#This Row],[BE]],6,2)</f>
        <v>IB</v>
      </c>
      <c r="O4921" s="46" t="str">
        <f>IF(Table2[[#This Row],[Type]]="IB","EOU",IF(Table2[[#This Row],[Type]]="MB","Local","492"))</f>
        <v>EOU</v>
      </c>
      <c r="P4921" s="46">
        <f>ROUND(Table2[[#This Row],[Cons]]/Table2[[#This Row],[Qty.]],5)</f>
        <v>0.04</v>
      </c>
      <c r="Q4921" s="46" t="b">
        <f>EXACT(Table2[[#This Row],[rate]],Table2[[#This Row],[Check]])</f>
        <v>1</v>
      </c>
      <c r="R4921" s="46"/>
      <c r="S4921" s="46" t="str">
        <f>IF(Table2[[#This Row],[SRO]]="EOU",VLOOKUP(Table2[[#This Row],[BE]],[2]GD.List!$C$3:$N$5014,12,0),IF(Table2[[#This Row],[SRO]]="Local","Polyester Staple Fibre","SRO 492"))</f>
        <v>Textile Chemical</v>
      </c>
    </row>
    <row r="4922" spans="1:19" x14ac:dyDescent="0.25">
      <c r="A4922" s="613" t="s">
        <v>3231</v>
      </c>
      <c r="B4922" s="609" t="s">
        <v>3428</v>
      </c>
      <c r="C4922" s="605">
        <v>57660</v>
      </c>
      <c r="D4922" s="610">
        <v>3906.9090000000001</v>
      </c>
      <c r="E4922" s="147" t="s">
        <v>3442</v>
      </c>
      <c r="F4922" s="609" t="s">
        <v>3447</v>
      </c>
      <c r="G4922" s="471">
        <v>44896</v>
      </c>
      <c r="H4922" s="611">
        <v>32649762.649999999</v>
      </c>
      <c r="I4922" s="197">
        <v>0.04</v>
      </c>
      <c r="J4922" s="604">
        <v>555.48</v>
      </c>
      <c r="K4922" s="604">
        <v>13887</v>
      </c>
      <c r="L4922" s="604">
        <v>588068.14</v>
      </c>
      <c r="M4922" s="606" t="str">
        <f>TEXT(Table2[[#This Row],[Gd.Dt]],"mmm-yy")</f>
        <v>Dec-22</v>
      </c>
      <c r="N4922" s="46" t="str">
        <f>MID(Table2[[#This Row],[BE]],6,2)</f>
        <v>IB</v>
      </c>
      <c r="O4922" s="46" t="str">
        <f>IF(Table2[[#This Row],[Type]]="IB","EOU",IF(Table2[[#This Row],[Type]]="MB","Local","492"))</f>
        <v>EOU</v>
      </c>
      <c r="P4922" s="46">
        <f>ROUND(Table2[[#This Row],[Cons]]/Table2[[#This Row],[Qty.]],5)</f>
        <v>0.04</v>
      </c>
      <c r="Q4922" s="46" t="b">
        <f>EXACT(Table2[[#This Row],[rate]],Table2[[#This Row],[Check]])</f>
        <v>1</v>
      </c>
      <c r="R4922" s="46"/>
      <c r="S4922" s="46" t="str">
        <f>IF(Table2[[#This Row],[SRO]]="EOU",VLOOKUP(Table2[[#This Row],[BE]],[2]GD.List!$C$3:$N$5014,12,0),IF(Table2[[#This Row],[SRO]]="Local","Polyester Staple Fibre","SRO 492"))</f>
        <v>Textile Chemical</v>
      </c>
    </row>
    <row r="4923" spans="1:19" x14ac:dyDescent="0.25">
      <c r="A4923" s="612" t="s">
        <v>3231</v>
      </c>
      <c r="B4923" s="609" t="s">
        <v>3427</v>
      </c>
      <c r="C4923" s="605">
        <v>25185</v>
      </c>
      <c r="D4923" s="610">
        <v>3906.9090000000001</v>
      </c>
      <c r="E4923" s="147" t="s">
        <v>3441</v>
      </c>
      <c r="F4923" s="609" t="s">
        <v>3446</v>
      </c>
      <c r="G4923" s="471">
        <v>44896</v>
      </c>
      <c r="H4923" s="611">
        <v>25850702.09</v>
      </c>
      <c r="I4923" s="197">
        <v>0.04</v>
      </c>
      <c r="J4923" s="604">
        <v>264.92</v>
      </c>
      <c r="K4923" s="604">
        <v>6623</v>
      </c>
      <c r="L4923" s="604">
        <v>536491.12</v>
      </c>
      <c r="M4923" s="606" t="str">
        <f>TEXT(Table2[[#This Row],[Gd.Dt]],"mmm-yy")</f>
        <v>Dec-22</v>
      </c>
      <c r="N4923" s="46" t="str">
        <f>MID(Table2[[#This Row],[BE]],6,2)</f>
        <v>IB</v>
      </c>
      <c r="O4923" s="46" t="str">
        <f>IF(Table2[[#This Row],[Type]]="IB","EOU",IF(Table2[[#This Row],[Type]]="MB","Local","492"))</f>
        <v>EOU</v>
      </c>
      <c r="P4923" s="46">
        <f>ROUND(Table2[[#This Row],[Cons]]/Table2[[#This Row],[Qty.]],5)</f>
        <v>0.04</v>
      </c>
      <c r="Q4923" s="46" t="b">
        <f>EXACT(Table2[[#This Row],[rate]],Table2[[#This Row],[Check]])</f>
        <v>1</v>
      </c>
      <c r="R4923" s="46"/>
      <c r="S4923" s="46" t="str">
        <f>IF(Table2[[#This Row],[SRO]]="EOU",VLOOKUP(Table2[[#This Row],[BE]],[2]GD.List!$C$3:$N$5014,12,0),IF(Table2[[#This Row],[SRO]]="Local","Polyester Staple Fibre","SRO 492"))</f>
        <v>Textile Chemical</v>
      </c>
    </row>
    <row r="4924" spans="1:19" x14ac:dyDescent="0.25">
      <c r="A4924" s="612" t="s">
        <v>3232</v>
      </c>
      <c r="B4924" s="609" t="s">
        <v>3428</v>
      </c>
      <c r="C4924" s="605">
        <v>57660</v>
      </c>
      <c r="D4924" s="610">
        <v>3809.9189999999999</v>
      </c>
      <c r="E4924" s="147" t="s">
        <v>3442</v>
      </c>
      <c r="F4924" s="609" t="s">
        <v>3447</v>
      </c>
      <c r="G4924" s="471">
        <v>44896</v>
      </c>
      <c r="H4924" s="611">
        <v>32649762.649999999</v>
      </c>
      <c r="I4924" s="197">
        <v>0.04</v>
      </c>
      <c r="J4924" s="604">
        <v>377.76</v>
      </c>
      <c r="K4924" s="604">
        <v>9444</v>
      </c>
      <c r="L4924" s="604">
        <v>360715.25</v>
      </c>
      <c r="M4924" s="606" t="str">
        <f>TEXT(Table2[[#This Row],[Gd.Dt]],"mmm-yy")</f>
        <v>Dec-22</v>
      </c>
      <c r="N4924" s="46" t="str">
        <f>MID(Table2[[#This Row],[BE]],6,2)</f>
        <v>IB</v>
      </c>
      <c r="O4924" s="46" t="str">
        <f>IF(Table2[[#This Row],[Type]]="IB","EOU",IF(Table2[[#This Row],[Type]]="MB","Local","492"))</f>
        <v>EOU</v>
      </c>
      <c r="P4924" s="46">
        <f>ROUND(Table2[[#This Row],[Cons]]/Table2[[#This Row],[Qty.]],5)</f>
        <v>0.04</v>
      </c>
      <c r="Q4924" s="46" t="b">
        <f>EXACT(Table2[[#This Row],[rate]],Table2[[#This Row],[Check]])</f>
        <v>1</v>
      </c>
      <c r="R4924" s="46"/>
      <c r="S4924" s="46" t="str">
        <f>IF(Table2[[#This Row],[SRO]]="EOU",VLOOKUP(Table2[[#This Row],[BE]],[2]GD.List!$C$3:$N$5014,12,0),IF(Table2[[#This Row],[SRO]]="Local","Polyester Staple Fibre","SRO 492"))</f>
        <v>Textile Chemical</v>
      </c>
    </row>
    <row r="4925" spans="1:19" x14ac:dyDescent="0.25">
      <c r="A4925" s="613" t="s">
        <v>3233</v>
      </c>
      <c r="B4925" s="609" t="s">
        <v>3423</v>
      </c>
      <c r="C4925" s="605">
        <v>72390</v>
      </c>
      <c r="D4925" s="610">
        <v>4810.29</v>
      </c>
      <c r="E4925" s="147" t="s">
        <v>3429</v>
      </c>
      <c r="F4925" s="609" t="s">
        <v>3443</v>
      </c>
      <c r="G4925" s="471">
        <v>44894</v>
      </c>
      <c r="H4925" s="611">
        <v>61254408</v>
      </c>
      <c r="I4925" s="197">
        <v>0.06</v>
      </c>
      <c r="J4925" s="604">
        <v>2540.1</v>
      </c>
      <c r="K4925" s="604">
        <v>42335</v>
      </c>
      <c r="L4925" s="604">
        <v>1856756.52</v>
      </c>
      <c r="M4925" s="606" t="str">
        <f>TEXT(Table2[[#This Row],[Gd.Dt]],"mmm-yy")</f>
        <v>Nov-22</v>
      </c>
      <c r="N4925" s="46" t="str">
        <f>MID(Table2[[#This Row],[BE]],6,2)</f>
        <v>IB</v>
      </c>
      <c r="O4925" s="46" t="str">
        <f>IF(Table2[[#This Row],[Type]]="IB","EOU",IF(Table2[[#This Row],[Type]]="MB","Local","492"))</f>
        <v>EOU</v>
      </c>
      <c r="P4925" s="46">
        <f>ROUND(Table2[[#This Row],[Cons]]/Table2[[#This Row],[Qty.]],5)</f>
        <v>0.06</v>
      </c>
      <c r="Q4925" s="46" t="b">
        <f>EXACT(Table2[[#This Row],[rate]],Table2[[#This Row],[Check]])</f>
        <v>1</v>
      </c>
      <c r="R4925" s="46"/>
      <c r="S4925" s="46" t="str">
        <f>IF(Table2[[#This Row],[SRO]]="EOU",VLOOKUP(Table2[[#This Row],[BE]],[2]GD.List!$C$3:$N$5014,12,0),IF(Table2[[#This Row],[SRO]]="Local","Polyester Staple Fibre","SRO 492"))</f>
        <v>Packing Material</v>
      </c>
    </row>
    <row r="4926" spans="1:19" x14ac:dyDescent="0.25">
      <c r="A4926" s="613" t="s">
        <v>3233</v>
      </c>
      <c r="B4926" s="609" t="s">
        <v>3428</v>
      </c>
      <c r="C4926" s="605">
        <v>57660</v>
      </c>
      <c r="D4926" s="610">
        <v>4810.29</v>
      </c>
      <c r="E4926" s="147" t="s">
        <v>3442</v>
      </c>
      <c r="F4926" s="609" t="s">
        <v>3447</v>
      </c>
      <c r="G4926" s="471">
        <v>44896</v>
      </c>
      <c r="H4926" s="611">
        <v>32649762.649999999</v>
      </c>
      <c r="I4926" s="197">
        <v>0.06</v>
      </c>
      <c r="J4926" s="604">
        <v>831.66</v>
      </c>
      <c r="K4926" s="604">
        <v>13861</v>
      </c>
      <c r="L4926" s="604">
        <v>808945.78</v>
      </c>
      <c r="M4926" s="606" t="str">
        <f>TEXT(Table2[[#This Row],[Gd.Dt]],"mmm-yy")</f>
        <v>Dec-22</v>
      </c>
      <c r="N4926" s="46" t="str">
        <f>MID(Table2[[#This Row],[BE]],6,2)</f>
        <v>IB</v>
      </c>
      <c r="O4926" s="46" t="str">
        <f>IF(Table2[[#This Row],[Type]]="IB","EOU",IF(Table2[[#This Row],[Type]]="MB","Local","492"))</f>
        <v>EOU</v>
      </c>
      <c r="P4926" s="46">
        <f>ROUND(Table2[[#This Row],[Cons]]/Table2[[#This Row],[Qty.]],5)</f>
        <v>0.06</v>
      </c>
      <c r="Q4926" s="46" t="b">
        <f>EXACT(Table2[[#This Row],[rate]],Table2[[#This Row],[Check]])</f>
        <v>1</v>
      </c>
      <c r="R4926" s="46"/>
      <c r="S4926" s="46" t="str">
        <f>IF(Table2[[#This Row],[SRO]]="EOU",VLOOKUP(Table2[[#This Row],[BE]],[2]GD.List!$C$3:$N$5014,12,0),IF(Table2[[#This Row],[SRO]]="Local","Polyester Staple Fibre","SRO 492"))</f>
        <v>Packing Material</v>
      </c>
    </row>
    <row r="4927" spans="1:19" x14ac:dyDescent="0.25">
      <c r="A4927" s="612" t="s">
        <v>3233</v>
      </c>
      <c r="B4927" s="609" t="s">
        <v>3427</v>
      </c>
      <c r="C4927" s="605">
        <v>25185</v>
      </c>
      <c r="D4927" s="610">
        <v>4810.29</v>
      </c>
      <c r="E4927" s="147" t="s">
        <v>3441</v>
      </c>
      <c r="F4927" s="609" t="s">
        <v>3446</v>
      </c>
      <c r="G4927" s="471">
        <v>44896</v>
      </c>
      <c r="H4927" s="611">
        <v>25850702.09</v>
      </c>
      <c r="I4927" s="197">
        <v>0.06</v>
      </c>
      <c r="J4927" s="604">
        <v>668.82</v>
      </c>
      <c r="K4927" s="604">
        <v>11147</v>
      </c>
      <c r="L4927" s="604">
        <v>1299689.5499999998</v>
      </c>
      <c r="M4927" s="606" t="str">
        <f>TEXT(Table2[[#This Row],[Gd.Dt]],"mmm-yy")</f>
        <v>Dec-22</v>
      </c>
      <c r="N4927" s="46" t="str">
        <f>MID(Table2[[#This Row],[BE]],6,2)</f>
        <v>IB</v>
      </c>
      <c r="O4927" s="46" t="str">
        <f>IF(Table2[[#This Row],[Type]]="IB","EOU",IF(Table2[[#This Row],[Type]]="MB","Local","492"))</f>
        <v>EOU</v>
      </c>
      <c r="P4927" s="46">
        <f>ROUND(Table2[[#This Row],[Cons]]/Table2[[#This Row],[Qty.]],5)</f>
        <v>0.06</v>
      </c>
      <c r="Q4927" s="46" t="b">
        <f>EXACT(Table2[[#This Row],[rate]],Table2[[#This Row],[Check]])</f>
        <v>1</v>
      </c>
      <c r="R4927" s="46"/>
      <c r="S4927" s="46" t="str">
        <f>IF(Table2[[#This Row],[SRO]]="EOU",VLOOKUP(Table2[[#This Row],[BE]],[2]GD.List!$C$3:$N$5014,12,0),IF(Table2[[#This Row],[SRO]]="Local","Polyester Staple Fibre","SRO 492"))</f>
        <v>Packing Material</v>
      </c>
    </row>
    <row r="4928" spans="1:19" x14ac:dyDescent="0.25">
      <c r="A4928" s="613" t="s">
        <v>3239</v>
      </c>
      <c r="B4928" s="609" t="s">
        <v>3426</v>
      </c>
      <c r="C4928" s="605">
        <v>60000</v>
      </c>
      <c r="D4928" s="610">
        <v>9606.1</v>
      </c>
      <c r="E4928" s="147" t="s">
        <v>3437</v>
      </c>
      <c r="F4928" s="609" t="s">
        <v>3445</v>
      </c>
      <c r="G4928" s="471">
        <v>44896</v>
      </c>
      <c r="H4928" s="611">
        <v>107472000</v>
      </c>
      <c r="I4928" s="197">
        <v>1</v>
      </c>
      <c r="J4928" s="604">
        <v>50</v>
      </c>
      <c r="K4928" s="604">
        <v>50</v>
      </c>
      <c r="L4928" s="604">
        <v>115433.94</v>
      </c>
      <c r="M4928" s="606" t="str">
        <f>TEXT(Table2[[#This Row],[Gd.Dt]],"mmm-yy")</f>
        <v>Dec-22</v>
      </c>
      <c r="N4928" s="46" t="str">
        <f>MID(Table2[[#This Row],[BE]],6,2)</f>
        <v>TI</v>
      </c>
      <c r="O4928" s="46" t="str">
        <f>IF(Table2[[#This Row],[Type]]="IB","EOU",IF(Table2[[#This Row],[Type]]="MB","Local","492"))</f>
        <v>492</v>
      </c>
      <c r="P4928" s="46">
        <f>ROUND(Table2[[#This Row],[Cons]]/Table2[[#This Row],[Qty.]],5)</f>
        <v>1</v>
      </c>
      <c r="Q4928" s="46" t="b">
        <f>EXACT(Table2[[#This Row],[rate]],Table2[[#This Row],[Check]])</f>
        <v>1</v>
      </c>
      <c r="R4928" s="46"/>
      <c r="S4928" s="46" t="str">
        <f>IF(Table2[[#This Row],[SRO]]="EOU",VLOOKUP(Table2[[#This Row],[BE]],[2]GD.List!$C$3:$N$5014,12,0),IF(Table2[[#This Row],[SRO]]="Local","Polyester Staple Fibre","SRO 492"))</f>
        <v>SRO 492</v>
      </c>
    </row>
    <row r="4929" spans="1:19" x14ac:dyDescent="0.25">
      <c r="A4929" s="612" t="s">
        <v>3239</v>
      </c>
      <c r="B4929" s="609" t="s">
        <v>3424</v>
      </c>
      <c r="C4929" s="605">
        <v>54000</v>
      </c>
      <c r="D4929" s="610">
        <v>9606.1</v>
      </c>
      <c r="E4929" s="147" t="s">
        <v>3432</v>
      </c>
      <c r="F4929" s="609" t="s">
        <v>3448</v>
      </c>
      <c r="G4929" s="471">
        <v>44895</v>
      </c>
      <c r="H4929" s="611">
        <v>45468091.719999999</v>
      </c>
      <c r="I4929" s="197">
        <v>1</v>
      </c>
      <c r="J4929" s="604">
        <v>100</v>
      </c>
      <c r="K4929" s="604">
        <v>100</v>
      </c>
      <c r="L4929" s="604">
        <v>163661.92000000001</v>
      </c>
      <c r="M4929" s="606" t="str">
        <f>TEXT(Table2[[#This Row],[Gd.Dt]],"mmm-yy")</f>
        <v>Nov-22</v>
      </c>
      <c r="N4929" s="46" t="str">
        <f>MID(Table2[[#This Row],[BE]],6,2)</f>
        <v>TI</v>
      </c>
      <c r="O4929" s="46" t="str">
        <f>IF(Table2[[#This Row],[Type]]="IB","EOU",IF(Table2[[#This Row],[Type]]="MB","Local","492"))</f>
        <v>492</v>
      </c>
      <c r="P4929" s="46">
        <f>ROUND(Table2[[#This Row],[Cons]]/Table2[[#This Row],[Qty.]],5)</f>
        <v>1</v>
      </c>
      <c r="Q4929" s="46" t="b">
        <f>EXACT(Table2[[#This Row],[rate]],Table2[[#This Row],[Check]])</f>
        <v>1</v>
      </c>
      <c r="R4929" s="46"/>
      <c r="S4929" s="46" t="str">
        <f>IF(Table2[[#This Row],[SRO]]="EOU",VLOOKUP(Table2[[#This Row],[BE]],[2]GD.List!$C$3:$N$5014,12,0),IF(Table2[[#This Row],[SRO]]="Local","Polyester Staple Fibre","SRO 492"))</f>
        <v>SRO 492</v>
      </c>
    </row>
    <row r="4930" spans="1:19" x14ac:dyDescent="0.25">
      <c r="A4930" s="612" t="s">
        <v>3339</v>
      </c>
      <c r="B4930" s="609" t="s">
        <v>3424</v>
      </c>
      <c r="C4930" s="605">
        <v>54000</v>
      </c>
      <c r="D4930" s="610">
        <v>4821.1090000000004</v>
      </c>
      <c r="E4930" s="147" t="s">
        <v>3432</v>
      </c>
      <c r="F4930" s="609" t="s">
        <v>3448</v>
      </c>
      <c r="G4930" s="471">
        <v>44895</v>
      </c>
      <c r="H4930" s="611">
        <v>45468091.719999999</v>
      </c>
      <c r="I4930" s="197">
        <v>1</v>
      </c>
      <c r="J4930" s="604">
        <v>27</v>
      </c>
      <c r="K4930" s="604">
        <v>27</v>
      </c>
      <c r="L4930" s="604">
        <v>44188.72</v>
      </c>
      <c r="M4930" s="606" t="str">
        <f>TEXT(Table2[[#This Row],[Gd.Dt]],"mmm-yy")</f>
        <v>Nov-22</v>
      </c>
      <c r="N4930" s="46" t="str">
        <f>MID(Table2[[#This Row],[BE]],6,2)</f>
        <v>TI</v>
      </c>
      <c r="O4930" s="46" t="str">
        <f>IF(Table2[[#This Row],[Type]]="IB","EOU",IF(Table2[[#This Row],[Type]]="MB","Local","492"))</f>
        <v>492</v>
      </c>
      <c r="P4930" s="46">
        <f>ROUND(Table2[[#This Row],[Cons]]/Table2[[#This Row],[Qty.]],5)</f>
        <v>1</v>
      </c>
      <c r="Q4930" s="46" t="b">
        <f>EXACT(Table2[[#This Row],[rate]],Table2[[#This Row],[Check]])</f>
        <v>1</v>
      </c>
      <c r="R4930" s="46"/>
      <c r="S4930" s="46" t="str">
        <f>IF(Table2[[#This Row],[SRO]]="EOU",VLOOKUP(Table2[[#This Row],[BE]],[2]GD.List!$C$3:$N$5014,12,0),IF(Table2[[#This Row],[SRO]]="Local","Polyester Staple Fibre","SRO 492"))</f>
        <v>SRO 492</v>
      </c>
    </row>
    <row r="4931" spans="1:19" x14ac:dyDescent="0.25">
      <c r="A4931" s="613" t="s">
        <v>3368</v>
      </c>
      <c r="B4931" s="609" t="s">
        <v>3423</v>
      </c>
      <c r="C4931" s="605">
        <v>72390</v>
      </c>
      <c r="D4931" s="610">
        <v>5201.009</v>
      </c>
      <c r="E4931" s="147" t="s">
        <v>3429</v>
      </c>
      <c r="F4931" s="609" t="s">
        <v>3443</v>
      </c>
      <c r="G4931" s="471">
        <v>44894</v>
      </c>
      <c r="H4931" s="611">
        <v>61254408</v>
      </c>
      <c r="I4931" s="197">
        <v>0.48980000000000001</v>
      </c>
      <c r="J4931" s="604">
        <v>20735.689999999999</v>
      </c>
      <c r="K4931" s="604">
        <v>42335</v>
      </c>
      <c r="L4931" s="604">
        <v>15157349.579999998</v>
      </c>
      <c r="M4931" s="606" t="str">
        <f>TEXT(Table2[[#This Row],[Gd.Dt]],"mmm-yy")</f>
        <v>Nov-22</v>
      </c>
      <c r="N4931" s="46" t="str">
        <f>MID(Table2[[#This Row],[BE]],6,2)</f>
        <v>IB</v>
      </c>
      <c r="O4931" s="46" t="str">
        <f>IF(Table2[[#This Row],[Type]]="IB","EOU",IF(Table2[[#This Row],[Type]]="MB","Local","492"))</f>
        <v>EOU</v>
      </c>
      <c r="P4931" s="46">
        <f>ROUND(Table2[[#This Row],[Cons]]/Table2[[#This Row],[Qty.]],5)</f>
        <v>0.48980000000000001</v>
      </c>
      <c r="Q4931" s="46" t="b">
        <f>EXACT(Table2[[#This Row],[rate]],Table2[[#This Row],[Check]])</f>
        <v>1</v>
      </c>
      <c r="R4931" s="46"/>
      <c r="S4931" s="46" t="str">
        <f>IF(Table2[[#This Row],[SRO]]="EOU",VLOOKUP(Table2[[#This Row],[BE]],[2]GD.List!$C$3:$N$5014,12,0),IF(Table2[[#This Row],[SRO]]="Local","Polyester Staple Fibre","SRO 492"))</f>
        <v>Raw Cotton</v>
      </c>
    </row>
    <row r="4932" spans="1:19" x14ac:dyDescent="0.25">
      <c r="A4932" s="613" t="s">
        <v>3368</v>
      </c>
      <c r="B4932" s="609" t="s">
        <v>3428</v>
      </c>
      <c r="C4932" s="605">
        <v>57660</v>
      </c>
      <c r="D4932" s="610">
        <v>5201.009</v>
      </c>
      <c r="E4932" s="147" t="s">
        <v>3442</v>
      </c>
      <c r="F4932" s="609" t="s">
        <v>3447</v>
      </c>
      <c r="G4932" s="471">
        <v>44896</v>
      </c>
      <c r="H4932" s="611">
        <v>32649762.649999999</v>
      </c>
      <c r="I4932" s="197">
        <v>0.48980000000000001</v>
      </c>
      <c r="J4932" s="604">
        <v>10269.64</v>
      </c>
      <c r="K4932" s="604">
        <v>20967</v>
      </c>
      <c r="L4932" s="604">
        <v>11122054.029999999</v>
      </c>
      <c r="M4932" s="606" t="str">
        <f>TEXT(Table2[[#This Row],[Gd.Dt]],"mmm-yy")</f>
        <v>Dec-22</v>
      </c>
      <c r="N4932" s="46" t="str">
        <f>MID(Table2[[#This Row],[BE]],6,2)</f>
        <v>IB</v>
      </c>
      <c r="O4932" s="46" t="str">
        <f>IF(Table2[[#This Row],[Type]]="IB","EOU",IF(Table2[[#This Row],[Type]]="MB","Local","492"))</f>
        <v>EOU</v>
      </c>
      <c r="P4932" s="46">
        <f>ROUND(Table2[[#This Row],[Cons]]/Table2[[#This Row],[Qty.]],5)</f>
        <v>0.48980000000000001</v>
      </c>
      <c r="Q4932" s="46" t="b">
        <f>EXACT(Table2[[#This Row],[rate]],Table2[[#This Row],[Check]])</f>
        <v>1</v>
      </c>
      <c r="R4932" s="46"/>
      <c r="S4932" s="46" t="str">
        <f>IF(Table2[[#This Row],[SRO]]="EOU",VLOOKUP(Table2[[#This Row],[BE]],[2]GD.List!$C$3:$N$5014,12,0),IF(Table2[[#This Row],[SRO]]="Local","Polyester Staple Fibre","SRO 492"))</f>
        <v>Raw Cotton</v>
      </c>
    </row>
    <row r="4933" spans="1:19" x14ac:dyDescent="0.25">
      <c r="A4933" s="612" t="s">
        <v>3368</v>
      </c>
      <c r="B4933" s="609" t="s">
        <v>3427</v>
      </c>
      <c r="C4933" s="605">
        <v>25185</v>
      </c>
      <c r="D4933" s="610">
        <v>5201.009</v>
      </c>
      <c r="E4933" s="147" t="s">
        <v>3441</v>
      </c>
      <c r="F4933" s="609" t="s">
        <v>3446</v>
      </c>
      <c r="G4933" s="471">
        <v>44896</v>
      </c>
      <c r="H4933" s="611">
        <v>25850702.09</v>
      </c>
      <c r="I4933" s="197">
        <v>1.0101</v>
      </c>
      <c r="J4933" s="604">
        <v>3916.16</v>
      </c>
      <c r="K4933" s="604">
        <v>3877</v>
      </c>
      <c r="L4933" s="604">
        <v>5348168.6100000003</v>
      </c>
      <c r="M4933" s="606" t="str">
        <f>TEXT(Table2[[#This Row],[Gd.Dt]],"mmm-yy")</f>
        <v>Dec-22</v>
      </c>
      <c r="N4933" s="46" t="str">
        <f>MID(Table2[[#This Row],[BE]],6,2)</f>
        <v>IB</v>
      </c>
      <c r="O4933" s="46" t="str">
        <f>IF(Table2[[#This Row],[Type]]="IB","EOU",IF(Table2[[#This Row],[Type]]="MB","Local","492"))</f>
        <v>EOU</v>
      </c>
      <c r="P4933" s="46">
        <f>ROUND(Table2[[#This Row],[Cons]]/Table2[[#This Row],[Qty.]],5)</f>
        <v>1.0101</v>
      </c>
      <c r="Q4933" s="46" t="b">
        <f>EXACT(Table2[[#This Row],[rate]],Table2[[#This Row],[Check]])</f>
        <v>1</v>
      </c>
      <c r="R4933" s="46"/>
      <c r="S4933" s="46" t="str">
        <f>IF(Table2[[#This Row],[SRO]]="EOU",VLOOKUP(Table2[[#This Row],[BE]],[2]GD.List!$C$3:$N$5014,12,0),IF(Table2[[#This Row],[SRO]]="Local","Polyester Staple Fibre","SRO 492"))</f>
        <v>Raw Cotton</v>
      </c>
    </row>
    <row r="4934" spans="1:19" x14ac:dyDescent="0.25">
      <c r="A4934" s="612" t="s">
        <v>3430</v>
      </c>
      <c r="B4934" s="609" t="s">
        <v>3423</v>
      </c>
      <c r="C4934" s="605">
        <v>72390</v>
      </c>
      <c r="D4934" s="610">
        <v>5503.201</v>
      </c>
      <c r="E4934" s="147" t="s">
        <v>3429</v>
      </c>
      <c r="F4934" s="609" t="s">
        <v>3443</v>
      </c>
      <c r="G4934" s="471">
        <v>44894</v>
      </c>
      <c r="H4934" s="611">
        <v>61254408</v>
      </c>
      <c r="I4934" s="197">
        <v>0.53061000000000003</v>
      </c>
      <c r="J4934" s="604">
        <v>22463.37</v>
      </c>
      <c r="K4934" s="604">
        <v>42335</v>
      </c>
      <c r="L4934" s="604">
        <v>16420213.119999999</v>
      </c>
      <c r="M4934" s="606" t="str">
        <f>TEXT(Table2[[#This Row],[Gd.Dt]],"mmm-yy")</f>
        <v>Nov-22</v>
      </c>
      <c r="N4934" s="46" t="str">
        <f>MID(Table2[[#This Row],[BE]],6,2)</f>
        <v>IB</v>
      </c>
      <c r="O4934" s="46" t="str">
        <f>IF(Table2[[#This Row],[Type]]="IB","EOU",IF(Table2[[#This Row],[Type]]="MB","Local","492"))</f>
        <v>EOU</v>
      </c>
      <c r="P4934" s="46">
        <f>ROUND(Table2[[#This Row],[Cons]]/Table2[[#This Row],[Qty.]],5)</f>
        <v>0.53061000000000003</v>
      </c>
      <c r="Q4934" s="46" t="b">
        <f>EXACT(Table2[[#This Row],[rate]],Table2[[#This Row],[Check]])</f>
        <v>1</v>
      </c>
      <c r="R4934" s="46"/>
      <c r="S4934" s="46" t="str">
        <f>IF(Table2[[#This Row],[SRO]]="EOU",VLOOKUP(Table2[[#This Row],[BE]],[2]GD.List!$C$3:$N$5014,12,0),IF(Table2[[#This Row],[SRO]]="Local","Polyester Staple Fibre","SRO 492"))</f>
        <v>Polyester Staple Fiber</v>
      </c>
    </row>
    <row r="4935" spans="1:19" x14ac:dyDescent="0.25">
      <c r="A4935" s="612" t="s">
        <v>3431</v>
      </c>
      <c r="B4935" s="609" t="s">
        <v>3423</v>
      </c>
      <c r="C4935" s="605">
        <v>72390</v>
      </c>
      <c r="D4935" s="610">
        <v>3906.9090000000001</v>
      </c>
      <c r="E4935" s="147" t="s">
        <v>3429</v>
      </c>
      <c r="F4935" s="609" t="s">
        <v>3443</v>
      </c>
      <c r="G4935" s="471">
        <v>44894</v>
      </c>
      <c r="H4935" s="611">
        <v>61254408</v>
      </c>
      <c r="I4935" s="197">
        <v>0.04</v>
      </c>
      <c r="J4935" s="604">
        <v>786.2</v>
      </c>
      <c r="K4935" s="604">
        <v>19655</v>
      </c>
      <c r="L4935" s="604">
        <v>577977.47</v>
      </c>
      <c r="M4935" s="606" t="str">
        <f>TEXT(Table2[[#This Row],[Gd.Dt]],"mmm-yy")</f>
        <v>Nov-22</v>
      </c>
      <c r="N4935" s="46" t="str">
        <f>MID(Table2[[#This Row],[BE]],6,2)</f>
        <v>IB</v>
      </c>
      <c r="O4935" s="46" t="str">
        <f>IF(Table2[[#This Row],[Type]]="IB","EOU",IF(Table2[[#This Row],[Type]]="MB","Local","492"))</f>
        <v>EOU</v>
      </c>
      <c r="P4935" s="46">
        <f>ROUND(Table2[[#This Row],[Cons]]/Table2[[#This Row],[Qty.]],5)</f>
        <v>0.04</v>
      </c>
      <c r="Q4935" s="46" t="b">
        <f>EXACT(Table2[[#This Row],[rate]],Table2[[#This Row],[Check]])</f>
        <v>1</v>
      </c>
      <c r="R4935" s="46"/>
      <c r="S4935" s="46" t="str">
        <f>IF(Table2[[#This Row],[SRO]]="EOU",VLOOKUP(Table2[[#This Row],[BE]],[2]GD.List!$C$3:$N$5014,12,0),IF(Table2[[#This Row],[SRO]]="Local","Polyester Staple Fibre","SRO 492"))</f>
        <v>Textile Chemical</v>
      </c>
    </row>
    <row r="4936" spans="1:19" x14ac:dyDescent="0.25">
      <c r="A4936" s="612" t="s">
        <v>3434</v>
      </c>
      <c r="B4936" s="609" t="s">
        <v>3425</v>
      </c>
      <c r="C4936" s="605">
        <v>32256</v>
      </c>
      <c r="D4936" s="610">
        <v>9607.11</v>
      </c>
      <c r="E4936" s="147" t="s">
        <v>3433</v>
      </c>
      <c r="F4936" s="609" t="s">
        <v>3444</v>
      </c>
      <c r="G4936" s="471">
        <v>44896</v>
      </c>
      <c r="H4936" s="611">
        <v>48027087</v>
      </c>
      <c r="I4936" s="197">
        <v>1</v>
      </c>
      <c r="J4936" s="604">
        <v>300</v>
      </c>
      <c r="K4936" s="604">
        <v>300</v>
      </c>
      <c r="L4936" s="604">
        <v>36020315.25</v>
      </c>
      <c r="M4936" s="606" t="str">
        <f>TEXT(Table2[[#This Row],[Gd.Dt]],"mmm-yy")</f>
        <v>Dec-22</v>
      </c>
      <c r="N4936" s="46" t="str">
        <f>MID(Table2[[#This Row],[BE]],6,2)</f>
        <v>EP</v>
      </c>
      <c r="O4936" s="46" t="str">
        <f>IF(Table2[[#This Row],[Type]]="IB","EOU",IF(Table2[[#This Row],[Type]]="MB","Local","492"))</f>
        <v>492</v>
      </c>
      <c r="P4936" s="46">
        <f>ROUND(Table2[[#This Row],[Cons]]/Table2[[#This Row],[Qty.]],5)</f>
        <v>1</v>
      </c>
      <c r="Q4936" s="46" t="b">
        <f>EXACT(Table2[[#This Row],[rate]],Table2[[#This Row],[Check]])</f>
        <v>1</v>
      </c>
      <c r="R4936" s="46"/>
      <c r="S4936" s="46" t="str">
        <f>IF(Table2[[#This Row],[SRO]]="EOU",VLOOKUP(Table2[[#This Row],[BE]],[2]GD.List!$C$3:$N$5014,12,0),IF(Table2[[#This Row],[SRO]]="Local","Polyester Staple Fibre","SRO 492"))</f>
        <v>SRO 492</v>
      </c>
    </row>
    <row r="4937" spans="1:19" x14ac:dyDescent="0.25">
      <c r="A4937" s="612" t="s">
        <v>3435</v>
      </c>
      <c r="B4937" s="609" t="s">
        <v>3425</v>
      </c>
      <c r="C4937" s="605">
        <v>32256</v>
      </c>
      <c r="D4937" s="610">
        <v>4821.1090000000004</v>
      </c>
      <c r="E4937" s="147" t="s">
        <v>3433</v>
      </c>
      <c r="F4937" s="609" t="s">
        <v>3444</v>
      </c>
      <c r="G4937" s="471">
        <v>44896</v>
      </c>
      <c r="H4937" s="611">
        <v>48027087</v>
      </c>
      <c r="I4937" s="197">
        <v>1</v>
      </c>
      <c r="J4937" s="604">
        <v>16</v>
      </c>
      <c r="K4937" s="604">
        <v>16</v>
      </c>
      <c r="L4937" s="604">
        <v>1921083.48</v>
      </c>
      <c r="M4937" s="606" t="str">
        <f>TEXT(Table2[[#This Row],[Gd.Dt]],"mmm-yy")</f>
        <v>Dec-22</v>
      </c>
      <c r="N4937" s="46" t="str">
        <f>MID(Table2[[#This Row],[BE]],6,2)</f>
        <v>TI</v>
      </c>
      <c r="O4937" s="46" t="str">
        <f>IF(Table2[[#This Row],[Type]]="IB","EOU",IF(Table2[[#This Row],[Type]]="MB","Local","492"))</f>
        <v>492</v>
      </c>
      <c r="P4937" s="46">
        <f>ROUND(Table2[[#This Row],[Cons]]/Table2[[#This Row],[Qty.]],5)</f>
        <v>1</v>
      </c>
      <c r="Q4937" s="46" t="b">
        <f>EXACT(Table2[[#This Row],[rate]],Table2[[#This Row],[Check]])</f>
        <v>1</v>
      </c>
      <c r="R4937" s="46"/>
      <c r="S4937" s="46" t="str">
        <f>IF(Table2[[#This Row],[SRO]]="EOU",VLOOKUP(Table2[[#This Row],[BE]],[2]GD.List!$C$3:$N$5014,12,0),IF(Table2[[#This Row],[SRO]]="Local","Polyester Staple Fibre","SRO 492"))</f>
        <v>SRO 492</v>
      </c>
    </row>
    <row r="4938" spans="1:19" x14ac:dyDescent="0.25">
      <c r="A4938" s="613" t="s">
        <v>3436</v>
      </c>
      <c r="B4938" s="609" t="s">
        <v>3425</v>
      </c>
      <c r="C4938" s="605">
        <v>32256</v>
      </c>
      <c r="D4938" s="610">
        <v>8308.2000000000007</v>
      </c>
      <c r="E4938" s="147" t="s">
        <v>3433</v>
      </c>
      <c r="F4938" s="609" t="s">
        <v>3444</v>
      </c>
      <c r="G4938" s="471">
        <v>44896</v>
      </c>
      <c r="H4938" s="611">
        <v>48027087</v>
      </c>
      <c r="I4938" s="197">
        <v>1</v>
      </c>
      <c r="J4938" s="604">
        <v>13</v>
      </c>
      <c r="K4938" s="604">
        <v>13</v>
      </c>
      <c r="L4938" s="604">
        <v>1560880.33</v>
      </c>
      <c r="M4938" s="606" t="str">
        <f>TEXT(Table2[[#This Row],[Gd.Dt]],"mmm-yy")</f>
        <v>Dec-22</v>
      </c>
      <c r="N4938" s="46" t="str">
        <f>MID(Table2[[#This Row],[BE]],6,2)</f>
        <v>TI</v>
      </c>
      <c r="O4938" s="46" t="str">
        <f>IF(Table2[[#This Row],[Type]]="IB","EOU",IF(Table2[[#This Row],[Type]]="MB","Local","492"))</f>
        <v>492</v>
      </c>
      <c r="P4938" s="46">
        <f>ROUND(Table2[[#This Row],[Cons]]/Table2[[#This Row],[Qty.]],5)</f>
        <v>1</v>
      </c>
      <c r="Q4938" s="46" t="b">
        <f>EXACT(Table2[[#This Row],[rate]],Table2[[#This Row],[Check]])</f>
        <v>1</v>
      </c>
      <c r="R4938" s="46"/>
      <c r="S4938" s="46" t="str">
        <f>IF(Table2[[#This Row],[SRO]]="EOU",VLOOKUP(Table2[[#This Row],[BE]],[2]GD.List!$C$3:$N$5014,12,0),IF(Table2[[#This Row],[SRO]]="Local","Polyester Staple Fibre","SRO 492"))</f>
        <v>SRO 492</v>
      </c>
    </row>
    <row r="4939" spans="1:19" x14ac:dyDescent="0.25">
      <c r="A4939" s="612" t="s">
        <v>3436</v>
      </c>
      <c r="B4939" s="609" t="s">
        <v>3425</v>
      </c>
      <c r="C4939" s="605">
        <v>32256</v>
      </c>
      <c r="D4939" s="610">
        <v>9606.2919999999995</v>
      </c>
      <c r="E4939" s="147" t="s">
        <v>3433</v>
      </c>
      <c r="F4939" s="609" t="s">
        <v>3444</v>
      </c>
      <c r="G4939" s="471">
        <v>44896</v>
      </c>
      <c r="H4939" s="611">
        <v>48027087</v>
      </c>
      <c r="I4939" s="197">
        <v>1</v>
      </c>
      <c r="J4939" s="604">
        <v>71</v>
      </c>
      <c r="K4939" s="604">
        <v>71</v>
      </c>
      <c r="L4939" s="604">
        <v>8524807.9399999995</v>
      </c>
      <c r="M4939" s="606" t="str">
        <f>TEXT(Table2[[#This Row],[Gd.Dt]],"mmm-yy")</f>
        <v>Dec-22</v>
      </c>
      <c r="N4939" s="46" t="str">
        <f>MID(Table2[[#This Row],[BE]],6,2)</f>
        <v>TI</v>
      </c>
      <c r="O4939" s="46" t="str">
        <f>IF(Table2[[#This Row],[Type]]="IB","EOU",IF(Table2[[#This Row],[Type]]="MB","Local","492"))</f>
        <v>492</v>
      </c>
      <c r="P4939" s="46">
        <f>ROUND(Table2[[#This Row],[Cons]]/Table2[[#This Row],[Qty.]],5)</f>
        <v>1</v>
      </c>
      <c r="Q4939" s="46" t="b">
        <f>EXACT(Table2[[#This Row],[rate]],Table2[[#This Row],[Check]])</f>
        <v>1</v>
      </c>
      <c r="R4939" s="46"/>
      <c r="S4939" s="46" t="str">
        <f>IF(Table2[[#This Row],[SRO]]="EOU",VLOOKUP(Table2[[#This Row],[BE]],[2]GD.List!$C$3:$N$5014,12,0),IF(Table2[[#This Row],[SRO]]="Local","Polyester Staple Fibre","SRO 492"))</f>
        <v>SRO 492</v>
      </c>
    </row>
    <row r="4940" spans="1:19" x14ac:dyDescent="0.25">
      <c r="A4940" s="612" t="s">
        <v>3438</v>
      </c>
      <c r="B4940" s="609" t="s">
        <v>3426</v>
      </c>
      <c r="C4940" s="605">
        <v>60000</v>
      </c>
      <c r="D4940" s="610">
        <v>9607.11</v>
      </c>
      <c r="E4940" s="147" t="s">
        <v>3437</v>
      </c>
      <c r="F4940" s="609" t="s">
        <v>3445</v>
      </c>
      <c r="G4940" s="471">
        <v>44896</v>
      </c>
      <c r="H4940" s="611">
        <v>107472000</v>
      </c>
      <c r="I4940" s="197">
        <v>1</v>
      </c>
      <c r="J4940" s="604">
        <v>1170.3499999999999</v>
      </c>
      <c r="K4940" s="604">
        <v>1170.3499999999999</v>
      </c>
      <c r="L4940" s="604">
        <v>2701962.25</v>
      </c>
      <c r="M4940" s="606" t="str">
        <f>TEXT(Table2[[#This Row],[Gd.Dt]],"mmm-yy")</f>
        <v>Dec-22</v>
      </c>
      <c r="N4940" s="46" t="str">
        <f>MID(Table2[[#This Row],[BE]],6,2)</f>
        <v>EP</v>
      </c>
      <c r="O4940" s="46" t="str">
        <f>IF(Table2[[#This Row],[Type]]="IB","EOU",IF(Table2[[#This Row],[Type]]="MB","Local","492"))</f>
        <v>492</v>
      </c>
      <c r="P4940" s="46">
        <f>ROUND(Table2[[#This Row],[Cons]]/Table2[[#This Row],[Qty.]],5)</f>
        <v>1</v>
      </c>
      <c r="Q4940" s="46" t="b">
        <f>EXACT(Table2[[#This Row],[rate]],Table2[[#This Row],[Check]])</f>
        <v>1</v>
      </c>
      <c r="R4940" s="46"/>
      <c r="S4940" s="46" t="str">
        <f>IF(Table2[[#This Row],[SRO]]="EOU",VLOOKUP(Table2[[#This Row],[BE]],[2]GD.List!$C$3:$N$5014,12,0),IF(Table2[[#This Row],[SRO]]="Local","Polyester Staple Fibre","SRO 492"))</f>
        <v>SRO 492</v>
      </c>
    </row>
    <row r="4941" spans="1:19" x14ac:dyDescent="0.25">
      <c r="A4941" s="612" t="s">
        <v>3439</v>
      </c>
      <c r="B4941" s="609" t="s">
        <v>3426</v>
      </c>
      <c r="C4941" s="605">
        <v>60000</v>
      </c>
      <c r="D4941" s="610">
        <v>5807.9</v>
      </c>
      <c r="E4941" s="147" t="s">
        <v>3437</v>
      </c>
      <c r="F4941" s="609" t="s">
        <v>3445</v>
      </c>
      <c r="G4941" s="471">
        <v>44896</v>
      </c>
      <c r="H4941" s="611">
        <v>107472000</v>
      </c>
      <c r="I4941" s="197">
        <v>1</v>
      </c>
      <c r="J4941" s="604">
        <v>227.95</v>
      </c>
      <c r="K4941" s="604">
        <v>227.95</v>
      </c>
      <c r="L4941" s="604">
        <v>526263.34</v>
      </c>
      <c r="M4941" s="606" t="str">
        <f>TEXT(Table2[[#This Row],[Gd.Dt]],"mmm-yy")</f>
        <v>Dec-22</v>
      </c>
      <c r="N4941" s="46" t="str">
        <f>MID(Table2[[#This Row],[BE]],6,2)</f>
        <v>TI</v>
      </c>
      <c r="O4941" s="46" t="str">
        <f>IF(Table2[[#This Row],[Type]]="IB","EOU",IF(Table2[[#This Row],[Type]]="MB","Local","492"))</f>
        <v>492</v>
      </c>
      <c r="P4941" s="46">
        <f>ROUND(Table2[[#This Row],[Cons]]/Table2[[#This Row],[Qty.]],5)</f>
        <v>1</v>
      </c>
      <c r="Q4941" s="46" t="b">
        <f>EXACT(Table2[[#This Row],[rate]],Table2[[#This Row],[Check]])</f>
        <v>1</v>
      </c>
      <c r="R4941" s="46"/>
      <c r="S4941" s="46" t="str">
        <f>IF(Table2[[#This Row],[SRO]]="EOU",VLOOKUP(Table2[[#This Row],[BE]],[2]GD.List!$C$3:$N$5014,12,0),IF(Table2[[#This Row],[SRO]]="Local","Polyester Staple Fibre","SRO 492"))</f>
        <v>SRO 492</v>
      </c>
    </row>
    <row r="4942" spans="1:19" x14ac:dyDescent="0.25">
      <c r="A4942" s="613" t="s">
        <v>3440</v>
      </c>
      <c r="B4942" s="613" t="s">
        <v>3426</v>
      </c>
      <c r="C4942" s="614">
        <v>60000</v>
      </c>
      <c r="D4942" s="615">
        <v>5807.1030000000001</v>
      </c>
      <c r="E4942" s="27" t="s">
        <v>3437</v>
      </c>
      <c r="F4942" s="613" t="s">
        <v>3445</v>
      </c>
      <c r="G4942" s="28">
        <v>44896</v>
      </c>
      <c r="H4942" s="616">
        <v>107472000</v>
      </c>
      <c r="I4942" s="33">
        <v>1</v>
      </c>
      <c r="J4942" s="607">
        <v>53</v>
      </c>
      <c r="K4942" s="607">
        <v>53</v>
      </c>
      <c r="L4942" s="607">
        <v>122359.98</v>
      </c>
      <c r="M4942" s="608" t="str">
        <f>TEXT(Table2[[#This Row],[Gd.Dt]],"mmm-yy")</f>
        <v>Dec-22</v>
      </c>
      <c r="N4942" s="47" t="str">
        <f>MID(Table2[[#This Row],[BE]],6,2)</f>
        <v>TI</v>
      </c>
      <c r="O4942" s="47" t="str">
        <f>IF(Table2[[#This Row],[Type]]="IB","EOU",IF(Table2[[#This Row],[Type]]="MB","Local","492"))</f>
        <v>492</v>
      </c>
      <c r="P4942" s="47">
        <f>ROUND(Table2[[#This Row],[Cons]]/Table2[[#This Row],[Qty.]],5)</f>
        <v>1</v>
      </c>
      <c r="Q4942" s="47" t="b">
        <f>EXACT(Table2[[#This Row],[rate]],Table2[[#This Row],[Check]])</f>
        <v>1</v>
      </c>
      <c r="R4942" s="47"/>
      <c r="S4942" s="47" t="str">
        <f>IF(Table2[[#This Row],[SRO]]="EOU",VLOOKUP(Table2[[#This Row],[BE]],[2]GD.List!$C$3:$N$5014,12,0),IF(Table2[[#This Row],[SRO]]="Local","Polyester Staple Fibre","SRO 492"))</f>
        <v>SRO 492</v>
      </c>
    </row>
    <row r="4943" spans="1:19" x14ac:dyDescent="0.25">
      <c r="A4943" s="120" t="s">
        <v>2281</v>
      </c>
      <c r="B4943" s="116" t="s">
        <v>3450</v>
      </c>
      <c r="C4943" s="165">
        <v>68780</v>
      </c>
      <c r="D4943" s="117">
        <v>4821.1090000000004</v>
      </c>
      <c r="E4943" s="147" t="s">
        <v>3457</v>
      </c>
      <c r="F4943" s="116" t="s">
        <v>3463</v>
      </c>
      <c r="G4943" s="471">
        <v>44897</v>
      </c>
      <c r="H4943" s="82">
        <v>124738720</v>
      </c>
      <c r="I4943" s="197">
        <v>1</v>
      </c>
      <c r="J4943" s="15">
        <v>35000</v>
      </c>
      <c r="K4943" s="15">
        <v>35000</v>
      </c>
      <c r="L4943" s="15">
        <v>110377782.13</v>
      </c>
      <c r="M4943" s="66" t="str">
        <f>TEXT(Table2[[#This Row],[Gd.Dt]],"mmm-yy")</f>
        <v>Dec-22</v>
      </c>
      <c r="N4943" s="46" t="str">
        <f>MID(Table2[[#This Row],[BE]],6,2)</f>
        <v>TI</v>
      </c>
      <c r="O4943" s="46" t="str">
        <f>IF(Table2[[#This Row],[Type]]="IB","EOU",IF(Table2[[#This Row],[Type]]="MB","Local","492"))</f>
        <v>492</v>
      </c>
      <c r="P4943" s="46">
        <f>ROUND(Table2[[#This Row],[Cons]]/Table2[[#This Row],[Qty.]],5)</f>
        <v>1</v>
      </c>
      <c r="Q4943" s="46" t="b">
        <f>EXACT(Table2[[#This Row],[rate]],Table2[[#This Row],[Check]])</f>
        <v>1</v>
      </c>
      <c r="R4943" s="46"/>
      <c r="S4943" s="46" t="str">
        <f>IF(Table2[[#This Row],[SRO]]="EOU",VLOOKUP(Table2[[#This Row],[BE]],[2]GD.List!$C$3:$N$5014,12,0),IF(Table2[[#This Row],[SRO]]="Local","Polyester Staple Fibre","SRO 492"))</f>
        <v>SRO 492</v>
      </c>
    </row>
    <row r="4944" spans="1:19" x14ac:dyDescent="0.25">
      <c r="A4944" s="120" t="s">
        <v>2499</v>
      </c>
      <c r="B4944" s="116" t="s">
        <v>3452</v>
      </c>
      <c r="C4944" s="165">
        <v>17032</v>
      </c>
      <c r="D4944" s="117">
        <v>2701.12</v>
      </c>
      <c r="E4944" s="147" t="s">
        <v>3462</v>
      </c>
      <c r="F4944" s="116" t="s">
        <v>3464</v>
      </c>
      <c r="G4944" s="471">
        <v>44897</v>
      </c>
      <c r="H4944" s="82">
        <v>29761160</v>
      </c>
      <c r="I4944" s="197">
        <v>0.8</v>
      </c>
      <c r="J4944" s="15">
        <v>9604.7999999999993</v>
      </c>
      <c r="K4944" s="15">
        <v>12006</v>
      </c>
      <c r="L4944" s="15">
        <v>12302098.780000001</v>
      </c>
      <c r="M4944" s="66" t="str">
        <f>TEXT(Table2[[#This Row],[Gd.Dt]],"mmm-yy")</f>
        <v>Dec-22</v>
      </c>
      <c r="N4944" s="46" t="str">
        <f>MID(Table2[[#This Row],[BE]],6,2)</f>
        <v>IB</v>
      </c>
      <c r="O4944" s="46" t="str">
        <f>IF(Table2[[#This Row],[Type]]="IB","EOU",IF(Table2[[#This Row],[Type]]="MB","Local","492"))</f>
        <v>EOU</v>
      </c>
      <c r="P4944" s="46">
        <f>ROUND(Table2[[#This Row],[Cons]]/Table2[[#This Row],[Qty.]],5)</f>
        <v>0.8</v>
      </c>
      <c r="Q4944" s="46" t="b">
        <f>EXACT(Table2[[#This Row],[rate]],Table2[[#This Row],[Check]])</f>
        <v>1</v>
      </c>
      <c r="R4944" s="46"/>
      <c r="S4944" s="46" t="str">
        <f>IF(Table2[[#This Row],[SRO]]="EOU",VLOOKUP(Table2[[#This Row],[BE]],[2]GD.List!$C$3:$N$5014,12,0),IF(Table2[[#This Row],[SRO]]="Local","Polyester Staple Fibre","SRO 492"))</f>
        <v>Textile Coal</v>
      </c>
    </row>
    <row r="4945" spans="1:19" x14ac:dyDescent="0.25">
      <c r="A4945" s="120" t="s">
        <v>3018</v>
      </c>
      <c r="B4945" s="116" t="s">
        <v>3452</v>
      </c>
      <c r="C4945" s="165">
        <v>17032</v>
      </c>
      <c r="D4945" s="117">
        <v>2847</v>
      </c>
      <c r="E4945" s="147" t="s">
        <v>3462</v>
      </c>
      <c r="F4945" s="116" t="s">
        <v>3464</v>
      </c>
      <c r="G4945" s="471">
        <v>44897</v>
      </c>
      <c r="H4945" s="82">
        <v>29761160</v>
      </c>
      <c r="I4945" s="197">
        <v>0.03</v>
      </c>
      <c r="J4945" s="15">
        <v>360.17999999999995</v>
      </c>
      <c r="K4945" s="15">
        <v>12006</v>
      </c>
      <c r="L4945" s="15">
        <v>461328.7</v>
      </c>
      <c r="M4945" s="66" t="str">
        <f>TEXT(Table2[[#This Row],[Gd.Dt]],"mmm-yy")</f>
        <v>Dec-22</v>
      </c>
      <c r="N4945" s="46" t="str">
        <f>MID(Table2[[#This Row],[BE]],6,2)</f>
        <v>IB</v>
      </c>
      <c r="O4945" s="46" t="str">
        <f>IF(Table2[[#This Row],[Type]]="IB","EOU",IF(Table2[[#This Row],[Type]]="MB","Local","492"))</f>
        <v>EOU</v>
      </c>
      <c r="P4945" s="46">
        <f>ROUND(Table2[[#This Row],[Cons]]/Table2[[#This Row],[Qty.]],5)</f>
        <v>0.03</v>
      </c>
      <c r="Q4945" s="46" t="b">
        <f>EXACT(Table2[[#This Row],[rate]],Table2[[#This Row],[Check]])</f>
        <v>1</v>
      </c>
      <c r="R4945" s="46"/>
      <c r="S4945" s="46" t="str">
        <f>IF(Table2[[#This Row],[SRO]]="EOU",VLOOKUP(Table2[[#This Row],[BE]],[2]GD.List!$C$3:$N$5014,12,0),IF(Table2[[#This Row],[SRO]]="Local","Polyester Staple Fibre","SRO 492"))</f>
        <v>Textile Chemical</v>
      </c>
    </row>
    <row r="4946" spans="1:19" x14ac:dyDescent="0.25">
      <c r="A4946" s="120" t="s">
        <v>3219</v>
      </c>
      <c r="B4946" s="116" t="s">
        <v>3450</v>
      </c>
      <c r="C4946" s="165">
        <v>68780</v>
      </c>
      <c r="D4946" s="117">
        <v>9607.11</v>
      </c>
      <c r="E4946" s="147" t="s">
        <v>3457</v>
      </c>
      <c r="F4946" s="116" t="s">
        <v>3463</v>
      </c>
      <c r="G4946" s="471">
        <v>44897</v>
      </c>
      <c r="H4946" s="82">
        <v>124738720</v>
      </c>
      <c r="I4946" s="197">
        <v>1</v>
      </c>
      <c r="J4946" s="15">
        <v>100</v>
      </c>
      <c r="K4946" s="15">
        <v>100</v>
      </c>
      <c r="L4946" s="15">
        <v>315365.09000000003</v>
      </c>
      <c r="M4946" s="66" t="str">
        <f>TEXT(Table2[[#This Row],[Gd.Dt]],"mmm-yy")</f>
        <v>Dec-22</v>
      </c>
      <c r="N4946" s="46" t="str">
        <f>MID(Table2[[#This Row],[BE]],6,2)</f>
        <v>EP</v>
      </c>
      <c r="O4946" s="46" t="str">
        <f>IF(Table2[[#This Row],[Type]]="IB","EOU",IF(Table2[[#This Row],[Type]]="MB","Local","492"))</f>
        <v>492</v>
      </c>
      <c r="P4946" s="46">
        <f>ROUND(Table2[[#This Row],[Cons]]/Table2[[#This Row],[Qty.]],5)</f>
        <v>1</v>
      </c>
      <c r="Q4946" s="46" t="b">
        <f>EXACT(Table2[[#This Row],[rate]],Table2[[#This Row],[Check]])</f>
        <v>1</v>
      </c>
      <c r="R4946" s="46"/>
      <c r="S4946" s="46" t="str">
        <f>IF(Table2[[#This Row],[SRO]]="EOU",VLOOKUP(Table2[[#This Row],[BE]],[2]GD.List!$C$3:$N$5014,12,0),IF(Table2[[#This Row],[SRO]]="Local","Polyester Staple Fibre","SRO 492"))</f>
        <v>SRO 492</v>
      </c>
    </row>
    <row r="4947" spans="1:19" x14ac:dyDescent="0.25">
      <c r="A4947" s="120" t="s">
        <v>3233</v>
      </c>
      <c r="B4947" s="116" t="s">
        <v>3452</v>
      </c>
      <c r="C4947" s="165">
        <v>17032</v>
      </c>
      <c r="D4947" s="117">
        <v>4810.29</v>
      </c>
      <c r="E4947" s="147" t="s">
        <v>3462</v>
      </c>
      <c r="F4947" s="116" t="s">
        <v>3464</v>
      </c>
      <c r="G4947" s="471">
        <v>44897</v>
      </c>
      <c r="H4947" s="82">
        <v>29761160</v>
      </c>
      <c r="I4947" s="197">
        <v>0.06</v>
      </c>
      <c r="J4947" s="15">
        <v>720.3599999999999</v>
      </c>
      <c r="K4947" s="15">
        <v>12006</v>
      </c>
      <c r="L4947" s="15">
        <v>922657.41</v>
      </c>
      <c r="M4947" s="66" t="str">
        <f>TEXT(Table2[[#This Row],[Gd.Dt]],"mmm-yy")</f>
        <v>Dec-22</v>
      </c>
      <c r="N4947" s="46" t="str">
        <f>MID(Table2[[#This Row],[BE]],6,2)</f>
        <v>IB</v>
      </c>
      <c r="O4947" s="46" t="str">
        <f>IF(Table2[[#This Row],[Type]]="IB","EOU",IF(Table2[[#This Row],[Type]]="MB","Local","492"))</f>
        <v>EOU</v>
      </c>
      <c r="P4947" s="46">
        <f>ROUND(Table2[[#This Row],[Cons]]/Table2[[#This Row],[Qty.]],5)</f>
        <v>0.06</v>
      </c>
      <c r="Q4947" s="46" t="b">
        <f>EXACT(Table2[[#This Row],[rate]],Table2[[#This Row],[Check]])</f>
        <v>1</v>
      </c>
      <c r="R4947" s="46"/>
      <c r="S4947" s="46" t="str">
        <f>IF(Table2[[#This Row],[SRO]]="EOU",VLOOKUP(Table2[[#This Row],[BE]],[2]GD.List!$C$3:$N$5014,12,0),IF(Table2[[#This Row],[SRO]]="Local","Polyester Staple Fibre","SRO 492"))</f>
        <v>Packing Material</v>
      </c>
    </row>
    <row r="4948" spans="1:19" x14ac:dyDescent="0.25">
      <c r="A4948" s="119" t="s">
        <v>3239</v>
      </c>
      <c r="B4948" s="116" t="s">
        <v>3450</v>
      </c>
      <c r="C4948" s="165">
        <v>68780</v>
      </c>
      <c r="D4948" s="117">
        <v>9606.1</v>
      </c>
      <c r="E4948" s="147" t="s">
        <v>3457</v>
      </c>
      <c r="F4948" s="116" t="s">
        <v>3463</v>
      </c>
      <c r="G4948" s="471">
        <v>44897</v>
      </c>
      <c r="H4948" s="82">
        <v>124738720</v>
      </c>
      <c r="I4948" s="197">
        <v>1</v>
      </c>
      <c r="J4948" s="15">
        <v>30</v>
      </c>
      <c r="K4948" s="15">
        <v>30</v>
      </c>
      <c r="L4948" s="15">
        <v>94609.53</v>
      </c>
      <c r="M4948" s="66" t="str">
        <f>TEXT(Table2[[#This Row],[Gd.Dt]],"mmm-yy")</f>
        <v>Dec-22</v>
      </c>
      <c r="N4948" s="46" t="str">
        <f>MID(Table2[[#This Row],[BE]],6,2)</f>
        <v>TI</v>
      </c>
      <c r="O4948" s="46" t="str">
        <f>IF(Table2[[#This Row],[Type]]="IB","EOU",IF(Table2[[#This Row],[Type]]="MB","Local","492"))</f>
        <v>492</v>
      </c>
      <c r="P4948" s="46">
        <f>ROUND(Table2[[#This Row],[Cons]]/Table2[[#This Row],[Qty.]],5)</f>
        <v>1</v>
      </c>
      <c r="Q4948" s="46" t="b">
        <f>EXACT(Table2[[#This Row],[rate]],Table2[[#This Row],[Check]])</f>
        <v>1</v>
      </c>
      <c r="R4948" s="46"/>
      <c r="S4948" s="46" t="str">
        <f>IF(Table2[[#This Row],[SRO]]="EOU",VLOOKUP(Table2[[#This Row],[BE]],[2]GD.List!$C$3:$N$5014,12,0),IF(Table2[[#This Row],[SRO]]="Local","Polyester Staple Fibre","SRO 492"))</f>
        <v>SRO 492</v>
      </c>
    </row>
    <row r="4949" spans="1:19" x14ac:dyDescent="0.25">
      <c r="A4949" s="120" t="s">
        <v>3239</v>
      </c>
      <c r="B4949" s="116" t="s">
        <v>3451</v>
      </c>
      <c r="C4949" s="165">
        <v>46668</v>
      </c>
      <c r="D4949" s="117">
        <v>9606.1</v>
      </c>
      <c r="E4949" s="147" t="s">
        <v>3458</v>
      </c>
      <c r="F4949" s="116" t="s">
        <v>3465</v>
      </c>
      <c r="G4949" s="471">
        <v>44897</v>
      </c>
      <c r="H4949" s="82">
        <v>104489652</v>
      </c>
      <c r="I4949" s="197">
        <v>1</v>
      </c>
      <c r="J4949" s="15">
        <v>20</v>
      </c>
      <c r="K4949" s="15">
        <v>20</v>
      </c>
      <c r="L4949" s="15">
        <v>799868.73</v>
      </c>
      <c r="M4949" s="66" t="str">
        <f>TEXT(Table2[[#This Row],[Gd.Dt]],"mmm-yy")</f>
        <v>Dec-22</v>
      </c>
      <c r="N4949" s="46" t="str">
        <f>MID(Table2[[#This Row],[BE]],6,2)</f>
        <v>TI</v>
      </c>
      <c r="O4949" s="46" t="str">
        <f>IF(Table2[[#This Row],[Type]]="IB","EOU",IF(Table2[[#This Row],[Type]]="MB","Local","492"))</f>
        <v>492</v>
      </c>
      <c r="P4949" s="46">
        <f>ROUND(Table2[[#This Row],[Cons]]/Table2[[#This Row],[Qty.]],5)</f>
        <v>1</v>
      </c>
      <c r="Q4949" s="46" t="b">
        <f>EXACT(Table2[[#This Row],[rate]],Table2[[#This Row],[Check]])</f>
        <v>1</v>
      </c>
      <c r="R4949" s="46"/>
      <c r="S4949" s="46" t="str">
        <f>IF(Table2[[#This Row],[SRO]]="EOU",VLOOKUP(Table2[[#This Row],[BE]],[2]GD.List!$C$3:$N$5014,12,0),IF(Table2[[#This Row],[SRO]]="Local","Polyester Staple Fibre","SRO 492"))</f>
        <v>SRO 492</v>
      </c>
    </row>
    <row r="4950" spans="1:19" x14ac:dyDescent="0.25">
      <c r="A4950" s="120" t="s">
        <v>3337</v>
      </c>
      <c r="B4950" s="116" t="s">
        <v>3450</v>
      </c>
      <c r="C4950" s="165">
        <v>68780</v>
      </c>
      <c r="D4950" s="117">
        <v>5807.9</v>
      </c>
      <c r="E4950" s="147" t="s">
        <v>3457</v>
      </c>
      <c r="F4950" s="116" t="s">
        <v>3463</v>
      </c>
      <c r="G4950" s="471">
        <v>44897</v>
      </c>
      <c r="H4950" s="82">
        <v>124738720</v>
      </c>
      <c r="I4950" s="197">
        <v>1</v>
      </c>
      <c r="J4950" s="15">
        <v>400</v>
      </c>
      <c r="K4950" s="15">
        <v>400</v>
      </c>
      <c r="L4950" s="15">
        <v>1261460.3700000001</v>
      </c>
      <c r="M4950" s="66" t="str">
        <f>TEXT(Table2[[#This Row],[Gd.Dt]],"mmm-yy")</f>
        <v>Dec-22</v>
      </c>
      <c r="N4950" s="46" t="str">
        <f>MID(Table2[[#This Row],[BE]],6,2)</f>
        <v>TI</v>
      </c>
      <c r="O4950" s="46" t="str">
        <f>IF(Table2[[#This Row],[Type]]="IB","EOU",IF(Table2[[#This Row],[Type]]="MB","Local","492"))</f>
        <v>492</v>
      </c>
      <c r="P4950" s="46">
        <f>ROUND(Table2[[#This Row],[Cons]]/Table2[[#This Row],[Qty.]],5)</f>
        <v>1</v>
      </c>
      <c r="Q4950" s="46" t="b">
        <f>EXACT(Table2[[#This Row],[rate]],Table2[[#This Row],[Check]])</f>
        <v>1</v>
      </c>
      <c r="R4950" s="46"/>
      <c r="S4950" s="46" t="str">
        <f>IF(Table2[[#This Row],[SRO]]="EOU",VLOOKUP(Table2[[#This Row],[BE]],[2]GD.List!$C$3:$N$5014,12,0),IF(Table2[[#This Row],[SRO]]="Local","Polyester Staple Fibre","SRO 492"))</f>
        <v>SRO 492</v>
      </c>
    </row>
    <row r="4951" spans="1:19" x14ac:dyDescent="0.25">
      <c r="A4951" s="119" t="s">
        <v>3339</v>
      </c>
      <c r="B4951" s="116" t="s">
        <v>3451</v>
      </c>
      <c r="C4951" s="165">
        <v>46668</v>
      </c>
      <c r="D4951" s="117">
        <v>5807.1009999999997</v>
      </c>
      <c r="E4951" s="147" t="s">
        <v>3458</v>
      </c>
      <c r="F4951" s="116" t="s">
        <v>3465</v>
      </c>
      <c r="G4951" s="471">
        <v>44897</v>
      </c>
      <c r="H4951" s="82">
        <v>104489652</v>
      </c>
      <c r="I4951" s="197">
        <v>1</v>
      </c>
      <c r="J4951" s="15">
        <v>1.1000000000000001</v>
      </c>
      <c r="K4951" s="15">
        <v>1.1000000000000001</v>
      </c>
      <c r="L4951" s="15">
        <v>43992.78</v>
      </c>
      <c r="M4951" s="66" t="str">
        <f>TEXT(Table2[[#This Row],[Gd.Dt]],"mmm-yy")</f>
        <v>Dec-22</v>
      </c>
      <c r="N4951" s="46" t="str">
        <f>MID(Table2[[#This Row],[BE]],6,2)</f>
        <v>TI</v>
      </c>
      <c r="O4951" s="46" t="str">
        <f>IF(Table2[[#This Row],[Type]]="IB","EOU",IF(Table2[[#This Row],[Type]]="MB","Local","492"))</f>
        <v>492</v>
      </c>
      <c r="P4951" s="46">
        <f>ROUND(Table2[[#This Row],[Cons]]/Table2[[#This Row],[Qty.]],5)</f>
        <v>1</v>
      </c>
      <c r="Q4951" s="46" t="b">
        <f>EXACT(Table2[[#This Row],[rate]],Table2[[#This Row],[Check]])</f>
        <v>1</v>
      </c>
      <c r="R4951" s="46"/>
      <c r="S4951" s="46" t="str">
        <f>IF(Table2[[#This Row],[SRO]]="EOU",VLOOKUP(Table2[[#This Row],[BE]],[2]GD.List!$C$3:$N$5014,12,0),IF(Table2[[#This Row],[SRO]]="Local","Polyester Staple Fibre","SRO 492"))</f>
        <v>SRO 492</v>
      </c>
    </row>
    <row r="4952" spans="1:19" x14ac:dyDescent="0.25">
      <c r="A4952" s="120" t="s">
        <v>3339</v>
      </c>
      <c r="B4952" s="116" t="s">
        <v>3451</v>
      </c>
      <c r="C4952" s="165">
        <v>46668</v>
      </c>
      <c r="D4952" s="117">
        <v>5604.1</v>
      </c>
      <c r="E4952" s="147" t="s">
        <v>3458</v>
      </c>
      <c r="F4952" s="116" t="s">
        <v>3465</v>
      </c>
      <c r="G4952" s="471">
        <v>44897</v>
      </c>
      <c r="H4952" s="82">
        <v>104489652</v>
      </c>
      <c r="I4952" s="197">
        <v>1</v>
      </c>
      <c r="J4952" s="15">
        <v>106</v>
      </c>
      <c r="K4952" s="15">
        <v>106</v>
      </c>
      <c r="L4952" s="15">
        <v>4239304.28</v>
      </c>
      <c r="M4952" s="66" t="str">
        <f>TEXT(Table2[[#This Row],[Gd.Dt]],"mmm-yy")</f>
        <v>Dec-22</v>
      </c>
      <c r="N4952" s="46" t="str">
        <f>MID(Table2[[#This Row],[BE]],6,2)</f>
        <v>TI</v>
      </c>
      <c r="O4952" s="46" t="str">
        <f>IF(Table2[[#This Row],[Type]]="IB","EOU",IF(Table2[[#This Row],[Type]]="MB","Local","492"))</f>
        <v>492</v>
      </c>
      <c r="P4952" s="46">
        <f>ROUND(Table2[[#This Row],[Cons]]/Table2[[#This Row],[Qty.]],5)</f>
        <v>1</v>
      </c>
      <c r="Q4952" s="46" t="b">
        <f>EXACT(Table2[[#This Row],[rate]],Table2[[#This Row],[Check]])</f>
        <v>1</v>
      </c>
      <c r="R4952" s="46"/>
      <c r="S4952" s="46" t="str">
        <f>IF(Table2[[#This Row],[SRO]]="EOU",VLOOKUP(Table2[[#This Row],[BE]],[2]GD.List!$C$3:$N$5014,12,0),IF(Table2[[#This Row],[SRO]]="Local","Polyester Staple Fibre","SRO 492"))</f>
        <v>SRO 492</v>
      </c>
    </row>
    <row r="4953" spans="1:19" x14ac:dyDescent="0.25">
      <c r="A4953" s="120" t="s">
        <v>3368</v>
      </c>
      <c r="B4953" s="116" t="s">
        <v>3452</v>
      </c>
      <c r="C4953" s="165">
        <v>17032</v>
      </c>
      <c r="D4953" s="117">
        <v>5201.009</v>
      </c>
      <c r="E4953" s="147" t="s">
        <v>3462</v>
      </c>
      <c r="F4953" s="116" t="s">
        <v>3464</v>
      </c>
      <c r="G4953" s="471">
        <v>44897</v>
      </c>
      <c r="H4953" s="82">
        <v>29761160</v>
      </c>
      <c r="I4953" s="197">
        <v>1.0101</v>
      </c>
      <c r="J4953" s="15">
        <v>12127.26</v>
      </c>
      <c r="K4953" s="15">
        <v>12006</v>
      </c>
      <c r="L4953" s="15">
        <v>15532934</v>
      </c>
      <c r="M4953" s="66" t="str">
        <f>TEXT(Table2[[#This Row],[Gd.Dt]],"mmm-yy")</f>
        <v>Dec-22</v>
      </c>
      <c r="N4953" s="46" t="str">
        <f>MID(Table2[[#This Row],[BE]],6,2)</f>
        <v>IB</v>
      </c>
      <c r="O4953" s="46" t="str">
        <f>IF(Table2[[#This Row],[Type]]="IB","EOU",IF(Table2[[#This Row],[Type]]="MB","Local","492"))</f>
        <v>EOU</v>
      </c>
      <c r="P4953" s="46">
        <f>ROUND(Table2[[#This Row],[Cons]]/Table2[[#This Row],[Qty.]],5)</f>
        <v>1.0101</v>
      </c>
      <c r="Q4953" s="46" t="b">
        <f>EXACT(Table2[[#This Row],[rate]],Table2[[#This Row],[Check]])</f>
        <v>1</v>
      </c>
      <c r="R4953" s="46"/>
      <c r="S4953" s="46" t="str">
        <f>IF(Table2[[#This Row],[SRO]]="EOU",VLOOKUP(Table2[[#This Row],[BE]],[2]GD.List!$C$3:$N$5014,12,0),IF(Table2[[#This Row],[SRO]]="Local","Polyester Staple Fibre","SRO 492"))</f>
        <v>Raw Cotton</v>
      </c>
    </row>
    <row r="4954" spans="1:19" x14ac:dyDescent="0.25">
      <c r="A4954" s="120" t="s">
        <v>3371</v>
      </c>
      <c r="B4954" s="116" t="s">
        <v>3451</v>
      </c>
      <c r="C4954" s="165">
        <v>46668</v>
      </c>
      <c r="D4954" s="117">
        <v>9606.2099999999991</v>
      </c>
      <c r="E4954" s="147" t="s">
        <v>3458</v>
      </c>
      <c r="F4954" s="116" t="s">
        <v>3465</v>
      </c>
      <c r="G4954" s="471">
        <v>44897</v>
      </c>
      <c r="H4954" s="82">
        <v>104489652</v>
      </c>
      <c r="I4954" s="197">
        <v>1</v>
      </c>
      <c r="J4954" s="15">
        <v>1028</v>
      </c>
      <c r="K4954" s="15">
        <v>1028</v>
      </c>
      <c r="L4954" s="15">
        <v>41113252.82</v>
      </c>
      <c r="M4954" s="66" t="str">
        <f>TEXT(Table2[[#This Row],[Gd.Dt]],"mmm-yy")</f>
        <v>Dec-22</v>
      </c>
      <c r="N4954" s="46" t="str">
        <f>MID(Table2[[#This Row],[BE]],6,2)</f>
        <v>TI</v>
      </c>
      <c r="O4954" s="46" t="str">
        <f>IF(Table2[[#This Row],[Type]]="IB","EOU",IF(Table2[[#This Row],[Type]]="MB","Local","492"))</f>
        <v>492</v>
      </c>
      <c r="P4954" s="46">
        <f>ROUND(Table2[[#This Row],[Cons]]/Table2[[#This Row],[Qty.]],5)</f>
        <v>1</v>
      </c>
      <c r="Q4954" s="46" t="b">
        <f>EXACT(Table2[[#This Row],[rate]],Table2[[#This Row],[Check]])</f>
        <v>1</v>
      </c>
      <c r="R4954" s="46"/>
      <c r="S4954" s="46" t="str">
        <f>IF(Table2[[#This Row],[SRO]]="EOU",VLOOKUP(Table2[[#This Row],[BE]],[2]GD.List!$C$3:$N$5014,12,0),IF(Table2[[#This Row],[SRO]]="Local","Polyester Staple Fibre","SRO 492"))</f>
        <v>SRO 492</v>
      </c>
    </row>
    <row r="4955" spans="1:19" x14ac:dyDescent="0.25">
      <c r="A4955" s="120" t="s">
        <v>3431</v>
      </c>
      <c r="B4955" s="116" t="s">
        <v>3452</v>
      </c>
      <c r="C4955" s="165">
        <v>17032</v>
      </c>
      <c r="D4955" s="117">
        <v>3906.9090000000001</v>
      </c>
      <c r="E4955" s="147" t="s">
        <v>3462</v>
      </c>
      <c r="F4955" s="116" t="s">
        <v>3464</v>
      </c>
      <c r="G4955" s="471">
        <v>44897</v>
      </c>
      <c r="H4955" s="82">
        <v>29761160</v>
      </c>
      <c r="I4955" s="197">
        <v>0.04</v>
      </c>
      <c r="J4955" s="15">
        <v>411.8</v>
      </c>
      <c r="K4955" s="15">
        <v>10295</v>
      </c>
      <c r="L4955" s="15">
        <v>542141.1</v>
      </c>
      <c r="M4955" s="66" t="str">
        <f>TEXT(Table2[[#This Row],[Gd.Dt]],"mmm-yy")</f>
        <v>Dec-22</v>
      </c>
      <c r="N4955" s="46" t="str">
        <f>MID(Table2[[#This Row],[BE]],6,2)</f>
        <v>IB</v>
      </c>
      <c r="O4955" s="46" t="str">
        <f>IF(Table2[[#This Row],[Type]]="IB","EOU",IF(Table2[[#This Row],[Type]]="MB","Local","492"))</f>
        <v>EOU</v>
      </c>
      <c r="P4955" s="46">
        <f>ROUND(Table2[[#This Row],[Cons]]/Table2[[#This Row],[Qty.]],5)</f>
        <v>0.04</v>
      </c>
      <c r="Q4955" s="46" t="b">
        <f>EXACT(Table2[[#This Row],[rate]],Table2[[#This Row],[Check]])</f>
        <v>1</v>
      </c>
      <c r="R4955" s="46"/>
      <c r="S4955" s="46" t="str">
        <f>IF(Table2[[#This Row],[SRO]]="EOU",VLOOKUP(Table2[[#This Row],[BE]],[2]GD.List!$C$3:$N$5014,12,0),IF(Table2[[#This Row],[SRO]]="Local","Polyester Staple Fibre","SRO 492"))</f>
        <v>Textile Chemical</v>
      </c>
    </row>
    <row r="4956" spans="1:19" x14ac:dyDescent="0.25">
      <c r="A4956" s="120" t="s">
        <v>3434</v>
      </c>
      <c r="B4956" s="116" t="s">
        <v>3451</v>
      </c>
      <c r="C4956" s="165">
        <v>46668</v>
      </c>
      <c r="D4956" s="117">
        <v>9607.11</v>
      </c>
      <c r="E4956" s="147" t="s">
        <v>3458</v>
      </c>
      <c r="F4956" s="116" t="s">
        <v>3465</v>
      </c>
      <c r="G4956" s="471">
        <v>44897</v>
      </c>
      <c r="H4956" s="82">
        <v>104489652</v>
      </c>
      <c r="I4956" s="197">
        <v>1</v>
      </c>
      <c r="J4956" s="15">
        <v>280.47000000000003</v>
      </c>
      <c r="K4956" s="15">
        <v>280.47000000000003</v>
      </c>
      <c r="L4956" s="15">
        <v>11216959.16</v>
      </c>
      <c r="M4956" s="66" t="str">
        <f>TEXT(Table2[[#This Row],[Gd.Dt]],"mmm-yy")</f>
        <v>Dec-22</v>
      </c>
      <c r="N4956" s="46" t="str">
        <f>MID(Table2[[#This Row],[BE]],6,2)</f>
        <v>EP</v>
      </c>
      <c r="O4956" s="46" t="str">
        <f>IF(Table2[[#This Row],[Type]]="IB","EOU",IF(Table2[[#This Row],[Type]]="MB","Local","492"))</f>
        <v>492</v>
      </c>
      <c r="P4956" s="46">
        <f>ROUND(Table2[[#This Row],[Cons]]/Table2[[#This Row],[Qty.]],5)</f>
        <v>1</v>
      </c>
      <c r="Q4956" s="46" t="b">
        <f>EXACT(Table2[[#This Row],[rate]],Table2[[#This Row],[Check]])</f>
        <v>1</v>
      </c>
      <c r="R4956" s="46"/>
      <c r="S4956" s="46" t="str">
        <f>IF(Table2[[#This Row],[SRO]]="EOU",VLOOKUP(Table2[[#This Row],[BE]],[2]GD.List!$C$3:$N$5014,12,0),IF(Table2[[#This Row],[SRO]]="Local","Polyester Staple Fibre","SRO 492"))</f>
        <v>SRO 492</v>
      </c>
    </row>
    <row r="4957" spans="1:19" x14ac:dyDescent="0.25">
      <c r="A4957" s="120" t="s">
        <v>3438</v>
      </c>
      <c r="B4957" s="116" t="s">
        <v>3451</v>
      </c>
      <c r="C4957" s="165">
        <v>46668</v>
      </c>
      <c r="D4957" s="117">
        <v>9607.11</v>
      </c>
      <c r="E4957" s="147" t="s">
        <v>3458</v>
      </c>
      <c r="F4957" s="116" t="s">
        <v>3465</v>
      </c>
      <c r="G4957" s="471">
        <v>44897</v>
      </c>
      <c r="H4957" s="82">
        <v>104489652</v>
      </c>
      <c r="I4957" s="197">
        <v>1</v>
      </c>
      <c r="J4957" s="15">
        <v>415</v>
      </c>
      <c r="K4957" s="15">
        <v>415</v>
      </c>
      <c r="L4957" s="15">
        <v>16597276.189999999</v>
      </c>
      <c r="M4957" s="66" t="str">
        <f>TEXT(Table2[[#This Row],[Gd.Dt]],"mmm-yy")</f>
        <v>Dec-22</v>
      </c>
      <c r="N4957" s="46" t="str">
        <f>MID(Table2[[#This Row],[BE]],6,2)</f>
        <v>EP</v>
      </c>
      <c r="O4957" s="46" t="str">
        <f>IF(Table2[[#This Row],[Type]]="IB","EOU",IF(Table2[[#This Row],[Type]]="MB","Local","492"))</f>
        <v>492</v>
      </c>
      <c r="P4957" s="46">
        <f>ROUND(Table2[[#This Row],[Cons]]/Table2[[#This Row],[Qty.]],5)</f>
        <v>1</v>
      </c>
      <c r="Q4957" s="46" t="b">
        <f>EXACT(Table2[[#This Row],[rate]],Table2[[#This Row],[Check]])</f>
        <v>1</v>
      </c>
      <c r="R4957" s="46"/>
      <c r="S4957" s="46" t="str">
        <f>IF(Table2[[#This Row],[SRO]]="EOU",VLOOKUP(Table2[[#This Row],[BE]],[2]GD.List!$C$3:$N$5014,12,0),IF(Table2[[#This Row],[SRO]]="Local","Polyester Staple Fibre","SRO 492"))</f>
        <v>SRO 492</v>
      </c>
    </row>
    <row r="4958" spans="1:19" x14ac:dyDescent="0.25">
      <c r="A4958" s="120" t="s">
        <v>3439</v>
      </c>
      <c r="B4958" s="116" t="s">
        <v>3451</v>
      </c>
      <c r="C4958" s="165">
        <v>46668</v>
      </c>
      <c r="D4958" s="117">
        <v>5807.9</v>
      </c>
      <c r="E4958" s="147" t="s">
        <v>3458</v>
      </c>
      <c r="F4958" s="116" t="s">
        <v>3465</v>
      </c>
      <c r="G4958" s="471">
        <v>44897</v>
      </c>
      <c r="H4958" s="82">
        <v>104489652</v>
      </c>
      <c r="I4958" s="197">
        <v>1</v>
      </c>
      <c r="J4958" s="15">
        <v>100</v>
      </c>
      <c r="K4958" s="15">
        <v>100</v>
      </c>
      <c r="L4958" s="15">
        <v>3999343.66</v>
      </c>
      <c r="M4958" s="66" t="str">
        <f>TEXT(Table2[[#This Row],[Gd.Dt]],"mmm-yy")</f>
        <v>Dec-22</v>
      </c>
      <c r="N4958" s="46" t="str">
        <f>MID(Table2[[#This Row],[BE]],6,2)</f>
        <v>TI</v>
      </c>
      <c r="O4958" s="46" t="str">
        <f>IF(Table2[[#This Row],[Type]]="IB","EOU",IF(Table2[[#This Row],[Type]]="MB","Local","492"))</f>
        <v>492</v>
      </c>
      <c r="P4958" s="46">
        <f>ROUND(Table2[[#This Row],[Cons]]/Table2[[#This Row],[Qty.]],5)</f>
        <v>1</v>
      </c>
      <c r="Q4958" s="46" t="b">
        <f>EXACT(Table2[[#This Row],[rate]],Table2[[#This Row],[Check]])</f>
        <v>1</v>
      </c>
      <c r="R4958" s="46"/>
      <c r="S4958" s="46" t="str">
        <f>IF(Table2[[#This Row],[SRO]]="EOU",VLOOKUP(Table2[[#This Row],[BE]],[2]GD.List!$C$3:$N$5014,12,0),IF(Table2[[#This Row],[SRO]]="Local","Polyester Staple Fibre","SRO 492"))</f>
        <v>SRO 492</v>
      </c>
    </row>
    <row r="4959" spans="1:19" x14ac:dyDescent="0.25">
      <c r="A4959" s="120" t="s">
        <v>3453</v>
      </c>
      <c r="B4959" s="116" t="s">
        <v>3450</v>
      </c>
      <c r="C4959" s="165">
        <v>68780</v>
      </c>
      <c r="D4959" s="117">
        <v>9607.11</v>
      </c>
      <c r="E4959" s="147" t="s">
        <v>3457</v>
      </c>
      <c r="F4959" s="116" t="s">
        <v>3463</v>
      </c>
      <c r="G4959" s="471">
        <v>44897</v>
      </c>
      <c r="H4959" s="82">
        <v>124738720</v>
      </c>
      <c r="I4959" s="197">
        <v>1</v>
      </c>
      <c r="J4959" s="15">
        <v>437.75</v>
      </c>
      <c r="K4959" s="15">
        <v>437.75</v>
      </c>
      <c r="L4959" s="15">
        <v>1380510.69</v>
      </c>
      <c r="M4959" s="66" t="str">
        <f>TEXT(Table2[[#This Row],[Gd.Dt]],"mmm-yy")</f>
        <v>Dec-22</v>
      </c>
      <c r="N4959" s="46" t="str">
        <f>MID(Table2[[#This Row],[BE]],6,2)</f>
        <v>EP</v>
      </c>
      <c r="O4959" s="46" t="str">
        <f>IF(Table2[[#This Row],[Type]]="IB","EOU",IF(Table2[[#This Row],[Type]]="MB","Local","492"))</f>
        <v>492</v>
      </c>
      <c r="P4959" s="46">
        <f>ROUND(Table2[[#This Row],[Cons]]/Table2[[#This Row],[Qty.]],5)</f>
        <v>1</v>
      </c>
      <c r="Q4959" s="46" t="b">
        <f>EXACT(Table2[[#This Row],[rate]],Table2[[#This Row],[Check]])</f>
        <v>1</v>
      </c>
      <c r="R4959" s="46"/>
      <c r="S4959" s="46" t="str">
        <f>IF(Table2[[#This Row],[SRO]]="EOU",VLOOKUP(Table2[[#This Row],[BE]],[2]GD.List!$C$3:$N$5014,12,0),IF(Table2[[#This Row],[SRO]]="Local","Polyester Staple Fibre","SRO 492"))</f>
        <v>SRO 492</v>
      </c>
    </row>
    <row r="4960" spans="1:19" x14ac:dyDescent="0.25">
      <c r="A4960" s="120" t="s">
        <v>3454</v>
      </c>
      <c r="B4960" s="116" t="s">
        <v>3450</v>
      </c>
      <c r="C4960" s="165">
        <v>68780</v>
      </c>
      <c r="D4960" s="117">
        <v>5807.9</v>
      </c>
      <c r="E4960" s="147" t="s">
        <v>3457</v>
      </c>
      <c r="F4960" s="116" t="s">
        <v>3463</v>
      </c>
      <c r="G4960" s="471">
        <v>44897</v>
      </c>
      <c r="H4960" s="82">
        <v>124738720</v>
      </c>
      <c r="I4960" s="197">
        <v>1</v>
      </c>
      <c r="J4960" s="15">
        <v>70</v>
      </c>
      <c r="K4960" s="15">
        <v>70</v>
      </c>
      <c r="L4960" s="15">
        <v>220755.56</v>
      </c>
      <c r="M4960" s="66" t="str">
        <f>TEXT(Table2[[#This Row],[Gd.Dt]],"mmm-yy")</f>
        <v>Dec-22</v>
      </c>
      <c r="N4960" s="46" t="str">
        <f>MID(Table2[[#This Row],[BE]],6,2)</f>
        <v>TI</v>
      </c>
      <c r="O4960" s="46" t="str">
        <f>IF(Table2[[#This Row],[Type]]="IB","EOU",IF(Table2[[#This Row],[Type]]="MB","Local","492"))</f>
        <v>492</v>
      </c>
      <c r="P4960" s="46">
        <f>ROUND(Table2[[#This Row],[Cons]]/Table2[[#This Row],[Qty.]],5)</f>
        <v>1</v>
      </c>
      <c r="Q4960" s="46" t="b">
        <f>EXACT(Table2[[#This Row],[rate]],Table2[[#This Row],[Check]])</f>
        <v>1</v>
      </c>
      <c r="R4960" s="46"/>
      <c r="S4960" s="46" t="str">
        <f>IF(Table2[[#This Row],[SRO]]="EOU",VLOOKUP(Table2[[#This Row],[BE]],[2]GD.List!$C$3:$N$5014,12,0),IF(Table2[[#This Row],[SRO]]="Local","Polyester Staple Fibre","SRO 492"))</f>
        <v>SRO 492</v>
      </c>
    </row>
    <row r="4961" spans="1:19" x14ac:dyDescent="0.25">
      <c r="A4961" s="120" t="s">
        <v>3455</v>
      </c>
      <c r="B4961" s="116" t="s">
        <v>3450</v>
      </c>
      <c r="C4961" s="165">
        <v>68780</v>
      </c>
      <c r="D4961" s="117">
        <v>5807.1030000000001</v>
      </c>
      <c r="E4961" s="147" t="s">
        <v>3457</v>
      </c>
      <c r="F4961" s="116" t="s">
        <v>3463</v>
      </c>
      <c r="G4961" s="471">
        <v>44897</v>
      </c>
      <c r="H4961" s="82">
        <v>124738720</v>
      </c>
      <c r="I4961" s="197">
        <v>1</v>
      </c>
      <c r="J4961" s="15">
        <v>16</v>
      </c>
      <c r="K4961" s="15">
        <v>16</v>
      </c>
      <c r="L4961" s="15">
        <v>50458.41</v>
      </c>
      <c r="M4961" s="66" t="str">
        <f>TEXT(Table2[[#This Row],[Gd.Dt]],"mmm-yy")</f>
        <v>Dec-22</v>
      </c>
      <c r="N4961" s="46" t="str">
        <f>MID(Table2[[#This Row],[BE]],6,2)</f>
        <v>TI</v>
      </c>
      <c r="O4961" s="46" t="str">
        <f>IF(Table2[[#This Row],[Type]]="IB","EOU",IF(Table2[[#This Row],[Type]]="MB","Local","492"))</f>
        <v>492</v>
      </c>
      <c r="P4961" s="46">
        <f>ROUND(Table2[[#This Row],[Cons]]/Table2[[#This Row],[Qty.]],5)</f>
        <v>1</v>
      </c>
      <c r="Q4961" s="46" t="b">
        <f>EXACT(Table2[[#This Row],[rate]],Table2[[#This Row],[Check]])</f>
        <v>1</v>
      </c>
      <c r="R4961" s="46"/>
      <c r="S4961" s="46" t="str">
        <f>IF(Table2[[#This Row],[SRO]]="EOU",VLOOKUP(Table2[[#This Row],[BE]],[2]GD.List!$C$3:$N$5014,12,0),IF(Table2[[#This Row],[SRO]]="Local","Polyester Staple Fibre","SRO 492"))</f>
        <v>SRO 492</v>
      </c>
    </row>
    <row r="4962" spans="1:19" x14ac:dyDescent="0.25">
      <c r="A4962" s="120" t="s">
        <v>3456</v>
      </c>
      <c r="B4962" s="116" t="s">
        <v>3450</v>
      </c>
      <c r="C4962" s="165">
        <v>68780</v>
      </c>
      <c r="D4962" s="117">
        <v>5807.1090000000004</v>
      </c>
      <c r="E4962" s="147" t="s">
        <v>3457</v>
      </c>
      <c r="F4962" s="116" t="s">
        <v>3463</v>
      </c>
      <c r="G4962" s="471">
        <v>44897</v>
      </c>
      <c r="H4962" s="82">
        <v>124738720</v>
      </c>
      <c r="I4962" s="197">
        <v>1</v>
      </c>
      <c r="J4962" s="15">
        <v>3500</v>
      </c>
      <c r="K4962" s="15">
        <v>3500</v>
      </c>
      <c r="L4962" s="15">
        <v>11037778.210000001</v>
      </c>
      <c r="M4962" s="66" t="str">
        <f>TEXT(Table2[[#This Row],[Gd.Dt]],"mmm-yy")</f>
        <v>Dec-22</v>
      </c>
      <c r="N4962" s="46" t="str">
        <f>MID(Table2[[#This Row],[BE]],6,2)</f>
        <v>TI</v>
      </c>
      <c r="O4962" s="46" t="str">
        <f>IF(Table2[[#This Row],[Type]]="IB","EOU",IF(Table2[[#This Row],[Type]]="MB","Local","492"))</f>
        <v>492</v>
      </c>
      <c r="P4962" s="46">
        <f>ROUND(Table2[[#This Row],[Cons]]/Table2[[#This Row],[Qty.]],5)</f>
        <v>1</v>
      </c>
      <c r="Q4962" s="46" t="b">
        <f>EXACT(Table2[[#This Row],[rate]],Table2[[#This Row],[Check]])</f>
        <v>1</v>
      </c>
      <c r="R4962" s="46"/>
      <c r="S4962" s="46" t="str">
        <f>IF(Table2[[#This Row],[SRO]]="EOU",VLOOKUP(Table2[[#This Row],[BE]],[2]GD.List!$C$3:$N$5014,12,0),IF(Table2[[#This Row],[SRO]]="Local","Polyester Staple Fibre","SRO 492"))</f>
        <v>SRO 492</v>
      </c>
    </row>
    <row r="4963" spans="1:19" x14ac:dyDescent="0.25">
      <c r="A4963" s="120" t="s">
        <v>3459</v>
      </c>
      <c r="B4963" s="116" t="s">
        <v>3451</v>
      </c>
      <c r="C4963" s="165">
        <v>46668</v>
      </c>
      <c r="D4963" s="117">
        <v>9606.2099999999991</v>
      </c>
      <c r="E4963" s="147" t="s">
        <v>3458</v>
      </c>
      <c r="F4963" s="116" t="s">
        <v>3465</v>
      </c>
      <c r="G4963" s="471">
        <v>44897</v>
      </c>
      <c r="H4963" s="82">
        <v>104489652</v>
      </c>
      <c r="I4963" s="197">
        <v>1</v>
      </c>
      <c r="J4963" s="15">
        <v>334.3</v>
      </c>
      <c r="K4963" s="15">
        <v>334.3</v>
      </c>
      <c r="L4963" s="15">
        <v>13369805.859999999</v>
      </c>
      <c r="M4963" s="66" t="str">
        <f>TEXT(Table2[[#This Row],[Gd.Dt]],"mmm-yy")</f>
        <v>Dec-22</v>
      </c>
      <c r="N4963" s="46" t="str">
        <f>MID(Table2[[#This Row],[BE]],6,2)</f>
        <v>TI</v>
      </c>
      <c r="O4963" s="46" t="str">
        <f>IF(Table2[[#This Row],[Type]]="IB","EOU",IF(Table2[[#This Row],[Type]]="MB","Local","492"))</f>
        <v>492</v>
      </c>
      <c r="P4963" s="46">
        <f>ROUND(Table2[[#This Row],[Cons]]/Table2[[#This Row],[Qty.]],5)</f>
        <v>1</v>
      </c>
      <c r="Q4963" s="46" t="b">
        <f>EXACT(Table2[[#This Row],[rate]],Table2[[#This Row],[Check]])</f>
        <v>1</v>
      </c>
      <c r="R4963" s="46"/>
      <c r="S4963" s="46" t="str">
        <f>IF(Table2[[#This Row],[SRO]]="EOU",VLOOKUP(Table2[[#This Row],[BE]],[2]GD.List!$C$3:$N$5014,12,0),IF(Table2[[#This Row],[SRO]]="Local","Polyester Staple Fibre","SRO 492"))</f>
        <v>SRO 492</v>
      </c>
    </row>
    <row r="4964" spans="1:19" x14ac:dyDescent="0.25">
      <c r="A4964" s="120" t="s">
        <v>3460</v>
      </c>
      <c r="B4964" s="116" t="s">
        <v>3451</v>
      </c>
      <c r="C4964" s="165">
        <v>46668</v>
      </c>
      <c r="D4964" s="117">
        <v>5807.9</v>
      </c>
      <c r="E4964" s="147" t="s">
        <v>3458</v>
      </c>
      <c r="F4964" s="116" t="s">
        <v>3465</v>
      </c>
      <c r="G4964" s="471">
        <v>44897</v>
      </c>
      <c r="H4964" s="82">
        <v>104489652</v>
      </c>
      <c r="I4964" s="197">
        <v>1</v>
      </c>
      <c r="J4964" s="15">
        <v>77.8</v>
      </c>
      <c r="K4964" s="15">
        <v>77.8</v>
      </c>
      <c r="L4964" s="15">
        <v>3111489.37</v>
      </c>
      <c r="M4964" s="66" t="str">
        <f>TEXT(Table2[[#This Row],[Gd.Dt]],"mmm-yy")</f>
        <v>Dec-22</v>
      </c>
      <c r="N4964" s="46" t="str">
        <f>MID(Table2[[#This Row],[BE]],6,2)</f>
        <v>TI</v>
      </c>
      <c r="O4964" s="46" t="str">
        <f>IF(Table2[[#This Row],[Type]]="IB","EOU",IF(Table2[[#This Row],[Type]]="MB","Local","492"))</f>
        <v>492</v>
      </c>
      <c r="P4964" s="46">
        <f>ROUND(Table2[[#This Row],[Cons]]/Table2[[#This Row],[Qty.]],5)</f>
        <v>1</v>
      </c>
      <c r="Q4964" s="46" t="b">
        <f>EXACT(Table2[[#This Row],[rate]],Table2[[#This Row],[Check]])</f>
        <v>1</v>
      </c>
      <c r="R4964" s="46"/>
      <c r="S4964" s="46" t="str">
        <f>IF(Table2[[#This Row],[SRO]]="EOU",VLOOKUP(Table2[[#This Row],[BE]],[2]GD.List!$C$3:$N$5014,12,0),IF(Table2[[#This Row],[SRO]]="Local","Polyester Staple Fibre","SRO 492"))</f>
        <v>SRO 492</v>
      </c>
    </row>
    <row r="4965" spans="1:19" x14ac:dyDescent="0.25">
      <c r="A4965" s="119" t="s">
        <v>3461</v>
      </c>
      <c r="B4965" s="119" t="s">
        <v>3451</v>
      </c>
      <c r="C4965" s="170">
        <v>46668</v>
      </c>
      <c r="D4965" s="171">
        <v>5807.9</v>
      </c>
      <c r="E4965" s="27" t="s">
        <v>3458</v>
      </c>
      <c r="F4965" s="119" t="s">
        <v>3465</v>
      </c>
      <c r="G4965" s="28">
        <v>44897</v>
      </c>
      <c r="H4965" s="172">
        <v>104489652</v>
      </c>
      <c r="I4965" s="33">
        <v>1</v>
      </c>
      <c r="J4965" s="30">
        <v>250</v>
      </c>
      <c r="K4965" s="30">
        <v>250</v>
      </c>
      <c r="L4965" s="30">
        <v>9998359.1500000004</v>
      </c>
      <c r="M4965" s="67" t="str">
        <f>TEXT(Table2[[#This Row],[Gd.Dt]],"mmm-yy")</f>
        <v>Dec-22</v>
      </c>
      <c r="N4965" s="47" t="str">
        <f>MID(Table2[[#This Row],[BE]],6,2)</f>
        <v>TI</v>
      </c>
      <c r="O4965" s="47" t="str">
        <f>IF(Table2[[#This Row],[Type]]="IB","EOU",IF(Table2[[#This Row],[Type]]="MB","Local","492"))</f>
        <v>492</v>
      </c>
      <c r="P4965" s="47">
        <f>ROUND(Table2[[#This Row],[Cons]]/Table2[[#This Row],[Qty.]],5)</f>
        <v>1</v>
      </c>
      <c r="Q4965" s="47" t="b">
        <f>EXACT(Table2[[#This Row],[rate]],Table2[[#This Row],[Check]])</f>
        <v>1</v>
      </c>
      <c r="R4965" s="47"/>
      <c r="S4965" s="47" t="str">
        <f>IF(Table2[[#This Row],[SRO]]="EOU",VLOOKUP(Table2[[#This Row],[BE]],[2]GD.List!$C$3:$N$5014,12,0),IF(Table2[[#This Row],[SRO]]="Local","Polyester Staple Fibre","SRO 492"))</f>
        <v>SRO 492</v>
      </c>
    </row>
    <row r="4966" spans="1:19" x14ac:dyDescent="0.25">
      <c r="A4966" s="120" t="s">
        <v>2499</v>
      </c>
      <c r="B4966" s="116" t="s">
        <v>3466</v>
      </c>
      <c r="C4966" s="165">
        <v>3732</v>
      </c>
      <c r="D4966" s="117">
        <v>2701.12</v>
      </c>
      <c r="E4966" s="147" t="s">
        <v>3468</v>
      </c>
      <c r="F4966" s="116" t="s">
        <v>3473</v>
      </c>
      <c r="G4966" s="471">
        <v>44898</v>
      </c>
      <c r="H4966" s="82">
        <v>9492154.0099999998</v>
      </c>
      <c r="I4966" s="197">
        <v>0.8</v>
      </c>
      <c r="J4966" s="15">
        <v>3209.6</v>
      </c>
      <c r="K4966" s="15">
        <v>4012</v>
      </c>
      <c r="L4966" s="15">
        <v>3735293.38</v>
      </c>
      <c r="M4966" s="66" t="str">
        <f>TEXT(Table2[[#This Row],[Gd.Dt]],"mmm-yy")</f>
        <v>Dec-22</v>
      </c>
      <c r="N4966" s="46" t="str">
        <f>MID(Table2[[#This Row],[BE]],6,2)</f>
        <v>IB</v>
      </c>
      <c r="O4966" s="46" t="str">
        <f>IF(Table2[[#This Row],[Type]]="IB","EOU",IF(Table2[[#This Row],[Type]]="MB","Local","492"))</f>
        <v>EOU</v>
      </c>
      <c r="P4966" s="46">
        <f>ROUND(Table2[[#This Row],[Cons]]/Table2[[#This Row],[Qty.]],5)</f>
        <v>0.8</v>
      </c>
      <c r="Q4966" s="46" t="b">
        <f>EXACT(Table2[[#This Row],[rate]],Table2[[#This Row],[Check]])</f>
        <v>1</v>
      </c>
      <c r="R4966" s="46"/>
      <c r="S4966" s="46" t="str">
        <f>IF(Table2[[#This Row],[SRO]]="EOU",VLOOKUP(Table2[[#This Row],[BE]],[2]GD.List!$C$3:$N$5014,12,0),IF(Table2[[#This Row],[SRO]]="Local","Polyester Staple Fibre","SRO 492"))</f>
        <v>Textile Coal</v>
      </c>
    </row>
    <row r="4967" spans="1:19" x14ac:dyDescent="0.25">
      <c r="A4967" s="120" t="s">
        <v>2589</v>
      </c>
      <c r="B4967" s="116" t="s">
        <v>3467</v>
      </c>
      <c r="C4967" s="165">
        <v>14268</v>
      </c>
      <c r="D4967" s="117">
        <v>8523.5990000000002</v>
      </c>
      <c r="E4967" s="147" t="s">
        <v>3471</v>
      </c>
      <c r="F4967" s="116" t="s">
        <v>3474</v>
      </c>
      <c r="G4967" s="471">
        <v>44898</v>
      </c>
      <c r="H4967" s="82">
        <v>21863498.460000001</v>
      </c>
      <c r="I4967" s="197">
        <v>1</v>
      </c>
      <c r="J4967" s="15">
        <v>9700</v>
      </c>
      <c r="K4967" s="15">
        <v>9700</v>
      </c>
      <c r="L4967" s="15">
        <v>21058081.129999999</v>
      </c>
      <c r="M4967" s="66" t="str">
        <f>TEXT(Table2[[#This Row],[Gd.Dt]],"mmm-yy")</f>
        <v>Dec-22</v>
      </c>
      <c r="N4967" s="46" t="str">
        <f>MID(Table2[[#This Row],[BE]],6,2)</f>
        <v>TI</v>
      </c>
      <c r="O4967" s="46" t="str">
        <f>IF(Table2[[#This Row],[Type]]="IB","EOU",IF(Table2[[#This Row],[Type]]="MB","Local","492"))</f>
        <v>492</v>
      </c>
      <c r="P4967" s="46">
        <f>ROUND(Table2[[#This Row],[Cons]]/Table2[[#This Row],[Qty.]],5)</f>
        <v>1</v>
      </c>
      <c r="Q4967" s="46" t="b">
        <f>EXACT(Table2[[#This Row],[rate]],Table2[[#This Row],[Check]])</f>
        <v>1</v>
      </c>
      <c r="R4967" s="46"/>
      <c r="S4967" s="46" t="str">
        <f>IF(Table2[[#This Row],[SRO]]="EOU",VLOOKUP(Table2[[#This Row],[BE]],[2]GD.List!$C$3:$N$5014,12,0),IF(Table2[[#This Row],[SRO]]="Local","Polyester Staple Fibre","SRO 492"))</f>
        <v>SRO 492</v>
      </c>
    </row>
    <row r="4968" spans="1:19" x14ac:dyDescent="0.25">
      <c r="A4968" s="120" t="s">
        <v>3018</v>
      </c>
      <c r="B4968" s="116" t="s">
        <v>3466</v>
      </c>
      <c r="C4968" s="165">
        <v>3732</v>
      </c>
      <c r="D4968" s="117">
        <v>2847</v>
      </c>
      <c r="E4968" s="147" t="s">
        <v>3468</v>
      </c>
      <c r="F4968" s="116" t="s">
        <v>3473</v>
      </c>
      <c r="G4968" s="471">
        <v>44898</v>
      </c>
      <c r="H4968" s="82">
        <v>9492154.0099999998</v>
      </c>
      <c r="I4968" s="197">
        <v>0.03</v>
      </c>
      <c r="J4968" s="15">
        <v>120.36</v>
      </c>
      <c r="K4968" s="15">
        <v>4012</v>
      </c>
      <c r="L4968" s="15">
        <v>140073.53</v>
      </c>
      <c r="M4968" s="66" t="str">
        <f>TEXT(Table2[[#This Row],[Gd.Dt]],"mmm-yy")</f>
        <v>Dec-22</v>
      </c>
      <c r="N4968" s="46" t="str">
        <f>MID(Table2[[#This Row],[BE]],6,2)</f>
        <v>IB</v>
      </c>
      <c r="O4968" s="46" t="str">
        <f>IF(Table2[[#This Row],[Type]]="IB","EOU",IF(Table2[[#This Row],[Type]]="MB","Local","492"))</f>
        <v>EOU</v>
      </c>
      <c r="P4968" s="46">
        <f>ROUND(Table2[[#This Row],[Cons]]/Table2[[#This Row],[Qty.]],5)</f>
        <v>0.03</v>
      </c>
      <c r="Q4968" s="46" t="b">
        <f>EXACT(Table2[[#This Row],[rate]],Table2[[#This Row],[Check]])</f>
        <v>1</v>
      </c>
      <c r="R4968" s="46"/>
      <c r="S4968" s="46" t="str">
        <f>IF(Table2[[#This Row],[SRO]]="EOU",VLOOKUP(Table2[[#This Row],[BE]],[2]GD.List!$C$3:$N$5014,12,0),IF(Table2[[#This Row],[SRO]]="Local","Polyester Staple Fibre","SRO 492"))</f>
        <v>Textile Chemical</v>
      </c>
    </row>
    <row r="4969" spans="1:19" x14ac:dyDescent="0.25">
      <c r="A4969" s="120" t="s">
        <v>3161</v>
      </c>
      <c r="B4969" s="116" t="s">
        <v>3467</v>
      </c>
      <c r="C4969" s="165">
        <v>14268</v>
      </c>
      <c r="D4969" s="117">
        <v>9607.2000000000007</v>
      </c>
      <c r="E4969" s="147" t="s">
        <v>3471</v>
      </c>
      <c r="F4969" s="116" t="s">
        <v>3474</v>
      </c>
      <c r="G4969" s="471">
        <v>44898</v>
      </c>
      <c r="H4969" s="82">
        <v>21863498.460000001</v>
      </c>
      <c r="I4969" s="197">
        <v>1</v>
      </c>
      <c r="J4969" s="15">
        <v>20</v>
      </c>
      <c r="K4969" s="15">
        <v>20</v>
      </c>
      <c r="L4969" s="15">
        <v>43418.720000000001</v>
      </c>
      <c r="M4969" s="66" t="str">
        <f>TEXT(Table2[[#This Row],[Gd.Dt]],"mmm-yy")</f>
        <v>Dec-22</v>
      </c>
      <c r="N4969" s="46" t="str">
        <f>MID(Table2[[#This Row],[BE]],6,2)</f>
        <v>TI</v>
      </c>
      <c r="O4969" s="46" t="str">
        <f>IF(Table2[[#This Row],[Type]]="IB","EOU",IF(Table2[[#This Row],[Type]]="MB","Local","492"))</f>
        <v>492</v>
      </c>
      <c r="P4969" s="46">
        <f>ROUND(Table2[[#This Row],[Cons]]/Table2[[#This Row],[Qty.]],5)</f>
        <v>1</v>
      </c>
      <c r="Q4969" s="46" t="b">
        <f>EXACT(Table2[[#This Row],[rate]],Table2[[#This Row],[Check]])</f>
        <v>1</v>
      </c>
      <c r="R4969" s="46"/>
      <c r="S4969" s="46" t="str">
        <f>IF(Table2[[#This Row],[SRO]]="EOU",VLOOKUP(Table2[[#This Row],[BE]],[2]GD.List!$C$3:$N$5014,12,0),IF(Table2[[#This Row],[SRO]]="Local","Polyester Staple Fibre","SRO 492"))</f>
        <v>SRO 492</v>
      </c>
    </row>
    <row r="4970" spans="1:19" x14ac:dyDescent="0.25">
      <c r="A4970" s="120" t="s">
        <v>3233</v>
      </c>
      <c r="B4970" s="116" t="s">
        <v>3466</v>
      </c>
      <c r="C4970" s="165">
        <v>3732</v>
      </c>
      <c r="D4970" s="117">
        <v>4810.29</v>
      </c>
      <c r="E4970" s="147" t="s">
        <v>3468</v>
      </c>
      <c r="F4970" s="116" t="s">
        <v>3473</v>
      </c>
      <c r="G4970" s="471">
        <v>44898</v>
      </c>
      <c r="H4970" s="82">
        <v>9492154.0099999998</v>
      </c>
      <c r="I4970" s="197">
        <v>0.06</v>
      </c>
      <c r="J4970" s="15">
        <v>240.72</v>
      </c>
      <c r="K4970" s="15">
        <v>4012</v>
      </c>
      <c r="L4970" s="15">
        <v>280147.05</v>
      </c>
      <c r="M4970" s="66" t="str">
        <f>TEXT(Table2[[#This Row],[Gd.Dt]],"mmm-yy")</f>
        <v>Dec-22</v>
      </c>
      <c r="N4970" s="46" t="str">
        <f>MID(Table2[[#This Row],[BE]],6,2)</f>
        <v>IB</v>
      </c>
      <c r="O4970" s="46" t="str">
        <f>IF(Table2[[#This Row],[Type]]="IB","EOU",IF(Table2[[#This Row],[Type]]="MB","Local","492"))</f>
        <v>EOU</v>
      </c>
      <c r="P4970" s="46">
        <f>ROUND(Table2[[#This Row],[Cons]]/Table2[[#This Row],[Qty.]],5)</f>
        <v>0.06</v>
      </c>
      <c r="Q4970" s="46" t="b">
        <f>EXACT(Table2[[#This Row],[rate]],Table2[[#This Row],[Check]])</f>
        <v>1</v>
      </c>
      <c r="R4970" s="46"/>
      <c r="S4970" s="46" t="str">
        <f>IF(Table2[[#This Row],[SRO]]="EOU",VLOOKUP(Table2[[#This Row],[BE]],[2]GD.List!$C$3:$N$5014,12,0),IF(Table2[[#This Row],[SRO]]="Local","Polyester Staple Fibre","SRO 492"))</f>
        <v>Packing Material</v>
      </c>
    </row>
    <row r="4971" spans="1:19" x14ac:dyDescent="0.25">
      <c r="A4971" s="120" t="s">
        <v>3239</v>
      </c>
      <c r="B4971" s="116" t="s">
        <v>3467</v>
      </c>
      <c r="C4971" s="165">
        <v>14268</v>
      </c>
      <c r="D4971" s="117">
        <v>9606.1</v>
      </c>
      <c r="E4971" s="147" t="s">
        <v>3471</v>
      </c>
      <c r="F4971" s="116" t="s">
        <v>3474</v>
      </c>
      <c r="G4971" s="471">
        <v>44898</v>
      </c>
      <c r="H4971" s="82">
        <v>21863498.460000001</v>
      </c>
      <c r="I4971" s="197">
        <v>1</v>
      </c>
      <c r="J4971" s="15">
        <v>50</v>
      </c>
      <c r="K4971" s="15">
        <v>50</v>
      </c>
      <c r="L4971" s="15">
        <v>108546.81</v>
      </c>
      <c r="M4971" s="66" t="str">
        <f>TEXT(Table2[[#This Row],[Gd.Dt]],"mmm-yy")</f>
        <v>Dec-22</v>
      </c>
      <c r="N4971" s="46" t="str">
        <f>MID(Table2[[#This Row],[BE]],6,2)</f>
        <v>TI</v>
      </c>
      <c r="O4971" s="46" t="str">
        <f>IF(Table2[[#This Row],[Type]]="IB","EOU",IF(Table2[[#This Row],[Type]]="MB","Local","492"))</f>
        <v>492</v>
      </c>
      <c r="P4971" s="46">
        <f>ROUND(Table2[[#This Row],[Cons]]/Table2[[#This Row],[Qty.]],5)</f>
        <v>1</v>
      </c>
      <c r="Q4971" s="46" t="b">
        <f>EXACT(Table2[[#This Row],[rate]],Table2[[#This Row],[Check]])</f>
        <v>1</v>
      </c>
      <c r="R4971" s="46"/>
      <c r="S4971" s="46" t="str">
        <f>IF(Table2[[#This Row],[SRO]]="EOU",VLOOKUP(Table2[[#This Row],[BE]],[2]GD.List!$C$3:$N$5014,12,0),IF(Table2[[#This Row],[SRO]]="Local","Polyester Staple Fibre","SRO 492"))</f>
        <v>SRO 492</v>
      </c>
    </row>
    <row r="4972" spans="1:19" x14ac:dyDescent="0.25">
      <c r="A4972" s="120" t="s">
        <v>3316</v>
      </c>
      <c r="B4972" s="116" t="s">
        <v>3466</v>
      </c>
      <c r="C4972" s="165">
        <v>3732</v>
      </c>
      <c r="D4972" s="117">
        <v>5807.1019999999999</v>
      </c>
      <c r="E4972" s="147" t="s">
        <v>3468</v>
      </c>
      <c r="F4972" s="116" t="s">
        <v>3473</v>
      </c>
      <c r="G4972" s="471">
        <v>44898</v>
      </c>
      <c r="H4972" s="82">
        <v>9492154.0099999998</v>
      </c>
      <c r="I4972" s="197">
        <v>0.1</v>
      </c>
      <c r="J4972" s="15">
        <v>306.87</v>
      </c>
      <c r="K4972" s="15">
        <v>3068.71</v>
      </c>
      <c r="L4972" s="15">
        <v>355882.96</v>
      </c>
      <c r="M4972" s="66" t="str">
        <f>TEXT(Table2[[#This Row],[Gd.Dt]],"mmm-yy")</f>
        <v>Dec-22</v>
      </c>
      <c r="N4972" s="46" t="str">
        <f>MID(Table2[[#This Row],[BE]],6,2)</f>
        <v>IB</v>
      </c>
      <c r="O4972" s="46" t="str">
        <f>IF(Table2[[#This Row],[Type]]="IB","EOU",IF(Table2[[#This Row],[Type]]="MB","Local","492"))</f>
        <v>EOU</v>
      </c>
      <c r="P4972" s="46">
        <f>ROUND(Table2[[#This Row],[Cons]]/Table2[[#This Row],[Qty.]],5)</f>
        <v>0.1</v>
      </c>
      <c r="Q4972" s="46" t="b">
        <f>EXACT(Table2[[#This Row],[rate]],Table2[[#This Row],[Check]])</f>
        <v>1</v>
      </c>
      <c r="R4972" s="46"/>
      <c r="S4972" s="46" t="str">
        <f>IF(Table2[[#This Row],[SRO]]="EOU",VLOOKUP(Table2[[#This Row],[BE]],[2]GD.List!$C$3:$N$5014,12,0),IF(Table2[[#This Row],[SRO]]="Local","Polyester Staple Fibre","SRO 492"))</f>
        <v>Packing Material</v>
      </c>
    </row>
    <row r="4973" spans="1:19" x14ac:dyDescent="0.25">
      <c r="A4973" s="120" t="s">
        <v>3431</v>
      </c>
      <c r="B4973" s="116" t="s">
        <v>3466</v>
      </c>
      <c r="C4973" s="165">
        <v>3732</v>
      </c>
      <c r="D4973" s="117">
        <v>3906.9090000000001</v>
      </c>
      <c r="E4973" s="147" t="s">
        <v>3468</v>
      </c>
      <c r="F4973" s="116" t="s">
        <v>3473</v>
      </c>
      <c r="G4973" s="471">
        <v>44898</v>
      </c>
      <c r="H4973" s="82">
        <v>9492154.0099999998</v>
      </c>
      <c r="I4973" s="197">
        <v>0.04</v>
      </c>
      <c r="J4973" s="15">
        <v>160.47999999999999</v>
      </c>
      <c r="K4973" s="15">
        <v>4012</v>
      </c>
      <c r="L4973" s="15">
        <v>186764.64</v>
      </c>
      <c r="M4973" s="66" t="str">
        <f>TEXT(Table2[[#This Row],[Gd.Dt]],"mmm-yy")</f>
        <v>Dec-22</v>
      </c>
      <c r="N4973" s="46" t="str">
        <f>MID(Table2[[#This Row],[BE]],6,2)</f>
        <v>IB</v>
      </c>
      <c r="O4973" s="46" t="str">
        <f>IF(Table2[[#This Row],[Type]]="IB","EOU",IF(Table2[[#This Row],[Type]]="MB","Local","492"))</f>
        <v>EOU</v>
      </c>
      <c r="P4973" s="46">
        <f>ROUND(Table2[[#This Row],[Cons]]/Table2[[#This Row],[Qty.]],5)</f>
        <v>0.04</v>
      </c>
      <c r="Q4973" s="46" t="b">
        <f>EXACT(Table2[[#This Row],[rate]],Table2[[#This Row],[Check]])</f>
        <v>1</v>
      </c>
      <c r="R4973" s="46"/>
      <c r="S4973" s="46" t="str">
        <f>IF(Table2[[#This Row],[SRO]]="EOU",VLOOKUP(Table2[[#This Row],[BE]],[2]GD.List!$C$3:$N$5014,12,0),IF(Table2[[#This Row],[SRO]]="Local","Polyester Staple Fibre","SRO 492"))</f>
        <v>Textile Chemical</v>
      </c>
    </row>
    <row r="4974" spans="1:19" x14ac:dyDescent="0.25">
      <c r="A4974" s="120" t="s">
        <v>3434</v>
      </c>
      <c r="B4974" s="116" t="s">
        <v>3467</v>
      </c>
      <c r="C4974" s="165">
        <v>14268</v>
      </c>
      <c r="D4974" s="117">
        <v>9607.11</v>
      </c>
      <c r="E4974" s="147" t="s">
        <v>3471</v>
      </c>
      <c r="F4974" s="116" t="s">
        <v>3474</v>
      </c>
      <c r="G4974" s="471">
        <v>44898</v>
      </c>
      <c r="H4974" s="82">
        <v>21863498.460000001</v>
      </c>
      <c r="I4974" s="197">
        <v>1</v>
      </c>
      <c r="J4974" s="15">
        <v>101</v>
      </c>
      <c r="K4974" s="15">
        <v>101</v>
      </c>
      <c r="L4974" s="15">
        <v>219264.56</v>
      </c>
      <c r="M4974" s="66" t="str">
        <f>TEXT(Table2[[#This Row],[Gd.Dt]],"mmm-yy")</f>
        <v>Dec-22</v>
      </c>
      <c r="N4974" s="46" t="str">
        <f>MID(Table2[[#This Row],[BE]],6,2)</f>
        <v>EP</v>
      </c>
      <c r="O4974" s="46" t="str">
        <f>IF(Table2[[#This Row],[Type]]="IB","EOU",IF(Table2[[#This Row],[Type]]="MB","Local","492"))</f>
        <v>492</v>
      </c>
      <c r="P4974" s="46">
        <f>ROUND(Table2[[#This Row],[Cons]]/Table2[[#This Row],[Qty.]],5)</f>
        <v>1</v>
      </c>
      <c r="Q4974" s="46" t="b">
        <f>EXACT(Table2[[#This Row],[rate]],Table2[[#This Row],[Check]])</f>
        <v>1</v>
      </c>
      <c r="R4974" s="46"/>
      <c r="S4974" s="46" t="str">
        <f>IF(Table2[[#This Row],[SRO]]="EOU",VLOOKUP(Table2[[#This Row],[BE]],[2]GD.List!$C$3:$N$5014,12,0),IF(Table2[[#This Row],[SRO]]="Local","Polyester Staple Fibre","SRO 492"))</f>
        <v>SRO 492</v>
      </c>
    </row>
    <row r="4975" spans="1:19" x14ac:dyDescent="0.25">
      <c r="A4975" s="120" t="s">
        <v>3461</v>
      </c>
      <c r="B4975" s="116" t="s">
        <v>3467</v>
      </c>
      <c r="C4975" s="165">
        <v>14268</v>
      </c>
      <c r="D4975" s="117">
        <v>5807.9</v>
      </c>
      <c r="E4975" s="147" t="s">
        <v>3471</v>
      </c>
      <c r="F4975" s="116" t="s">
        <v>3474</v>
      </c>
      <c r="G4975" s="471">
        <v>44898</v>
      </c>
      <c r="H4975" s="82">
        <v>21863498.460000001</v>
      </c>
      <c r="I4975" s="197">
        <v>1</v>
      </c>
      <c r="J4975" s="15">
        <v>100</v>
      </c>
      <c r="K4975" s="15">
        <v>100</v>
      </c>
      <c r="L4975" s="15">
        <v>217093.62</v>
      </c>
      <c r="M4975" s="66" t="str">
        <f>TEXT(Table2[[#This Row],[Gd.Dt]],"mmm-yy")</f>
        <v>Dec-22</v>
      </c>
      <c r="N4975" s="46" t="str">
        <f>MID(Table2[[#This Row],[BE]],6,2)</f>
        <v>TI</v>
      </c>
      <c r="O4975" s="46" t="str">
        <f>IF(Table2[[#This Row],[Type]]="IB","EOU",IF(Table2[[#This Row],[Type]]="MB","Local","492"))</f>
        <v>492</v>
      </c>
      <c r="P4975" s="46">
        <f>ROUND(Table2[[#This Row],[Cons]]/Table2[[#This Row],[Qty.]],5)</f>
        <v>1</v>
      </c>
      <c r="Q4975" s="46" t="b">
        <f>EXACT(Table2[[#This Row],[rate]],Table2[[#This Row],[Check]])</f>
        <v>1</v>
      </c>
      <c r="R4975" s="46"/>
      <c r="S4975" s="46" t="str">
        <f>IF(Table2[[#This Row],[SRO]]="EOU",VLOOKUP(Table2[[#This Row],[BE]],[2]GD.List!$C$3:$N$5014,12,0),IF(Table2[[#This Row],[SRO]]="Local","Polyester Staple Fibre","SRO 492"))</f>
        <v>SRO 492</v>
      </c>
    </row>
    <row r="4976" spans="1:19" x14ac:dyDescent="0.25">
      <c r="A4976" s="120" t="s">
        <v>3469</v>
      </c>
      <c r="B4976" s="116" t="s">
        <v>3466</v>
      </c>
      <c r="C4976" s="165">
        <v>3732</v>
      </c>
      <c r="D4976" s="117">
        <v>5201.009</v>
      </c>
      <c r="E4976" s="147" t="s">
        <v>3468</v>
      </c>
      <c r="F4976" s="116" t="s">
        <v>3473</v>
      </c>
      <c r="G4976" s="471">
        <v>44898</v>
      </c>
      <c r="H4976" s="82">
        <v>9492154.0099999998</v>
      </c>
      <c r="I4976" s="197">
        <v>1.0101</v>
      </c>
      <c r="J4976" s="15">
        <v>4052.52</v>
      </c>
      <c r="K4976" s="15">
        <v>4012</v>
      </c>
      <c r="L4976" s="15">
        <v>4716273.5</v>
      </c>
      <c r="M4976" s="66" t="str">
        <f>TEXT(Table2[[#This Row],[Gd.Dt]],"mmm-yy")</f>
        <v>Dec-22</v>
      </c>
      <c r="N4976" s="46" t="str">
        <f>MID(Table2[[#This Row],[BE]],6,2)</f>
        <v>IB</v>
      </c>
      <c r="O4976" s="46" t="str">
        <f>IF(Table2[[#This Row],[Type]]="IB","EOU",IF(Table2[[#This Row],[Type]]="MB","Local","492"))</f>
        <v>EOU</v>
      </c>
      <c r="P4976" s="46">
        <f>ROUND(Table2[[#This Row],[Cons]]/Table2[[#This Row],[Qty.]],5)</f>
        <v>1.0101</v>
      </c>
      <c r="Q4976" s="46" t="b">
        <f>EXACT(Table2[[#This Row],[rate]],Table2[[#This Row],[Check]])</f>
        <v>1</v>
      </c>
      <c r="R4976" s="46"/>
      <c r="S4976" s="46" t="str">
        <f>IF(Table2[[#This Row],[SRO]]="EOU",VLOOKUP(Table2[[#This Row],[BE]],[2]GD.List!$C$3:$N$5014,12,0),IF(Table2[[#This Row],[SRO]]="Local","Polyester Staple Fibre","SRO 492"))</f>
        <v>Raw Cotton</v>
      </c>
    </row>
    <row r="4977" spans="1:19" x14ac:dyDescent="0.25">
      <c r="A4977" s="120" t="s">
        <v>3470</v>
      </c>
      <c r="B4977" s="116" t="s">
        <v>3466</v>
      </c>
      <c r="C4977" s="165">
        <v>3732</v>
      </c>
      <c r="D4977" s="117">
        <v>3204.1590000000001</v>
      </c>
      <c r="E4977" s="147" t="s">
        <v>3468</v>
      </c>
      <c r="F4977" s="116" t="s">
        <v>3473</v>
      </c>
      <c r="G4977" s="471">
        <v>44898</v>
      </c>
      <c r="H4977" s="82">
        <v>9492154.0099999998</v>
      </c>
      <c r="I4977" s="197">
        <v>7.0000000000000007E-2</v>
      </c>
      <c r="J4977" s="15">
        <v>66.03</v>
      </c>
      <c r="K4977" s="15">
        <v>943.29</v>
      </c>
      <c r="L4977" s="15">
        <v>77718.94</v>
      </c>
      <c r="M4977" s="66" t="str">
        <f>TEXT(Table2[[#This Row],[Gd.Dt]],"mmm-yy")</f>
        <v>Dec-22</v>
      </c>
      <c r="N4977" s="46" t="str">
        <f>MID(Table2[[#This Row],[BE]],6,2)</f>
        <v>IB</v>
      </c>
      <c r="O4977" s="46" t="str">
        <f>IF(Table2[[#This Row],[Type]]="IB","EOU",IF(Table2[[#This Row],[Type]]="MB","Local","492"))</f>
        <v>EOU</v>
      </c>
      <c r="P4977" s="46">
        <f>ROUND(Table2[[#This Row],[Cons]]/Table2[[#This Row],[Qty.]],5)</f>
        <v>7.0000000000000007E-2</v>
      </c>
      <c r="Q4977" s="46" t="b">
        <f>EXACT(Table2[[#This Row],[rate]],Table2[[#This Row],[Check]])</f>
        <v>1</v>
      </c>
      <c r="R4977" s="46"/>
      <c r="S4977" s="46" t="str">
        <f>IF(Table2[[#This Row],[SRO]]="EOU",VLOOKUP(Table2[[#This Row],[BE]],[2]GD.List!$C$3:$N$5014,12,0),IF(Table2[[#This Row],[SRO]]="Local","Polyester Staple Fibre","SRO 492"))</f>
        <v>Textile Dyes</v>
      </c>
    </row>
    <row r="4978" spans="1:19" x14ac:dyDescent="0.25">
      <c r="A4978" s="119" t="s">
        <v>3472</v>
      </c>
      <c r="B4978" s="119" t="s">
        <v>3467</v>
      </c>
      <c r="C4978" s="170">
        <v>14268</v>
      </c>
      <c r="D4978" s="171">
        <v>5807.9</v>
      </c>
      <c r="E4978" s="27" t="s">
        <v>3471</v>
      </c>
      <c r="F4978" s="119" t="s">
        <v>3474</v>
      </c>
      <c r="G4978" s="28">
        <v>44898</v>
      </c>
      <c r="H4978" s="172">
        <v>21863498.460000001</v>
      </c>
      <c r="I4978" s="33">
        <v>1</v>
      </c>
      <c r="J4978" s="30">
        <v>100</v>
      </c>
      <c r="K4978" s="30">
        <v>100</v>
      </c>
      <c r="L4978" s="30">
        <v>217093.62</v>
      </c>
      <c r="M4978" s="67" t="str">
        <f>TEXT(Table2[[#This Row],[Gd.Dt]],"mmm-yy")</f>
        <v>Dec-22</v>
      </c>
      <c r="N4978" s="47" t="str">
        <f>MID(Table2[[#This Row],[BE]],6,2)</f>
        <v>TI</v>
      </c>
      <c r="O4978" s="47" t="str">
        <f>IF(Table2[[#This Row],[Type]]="IB","EOU",IF(Table2[[#This Row],[Type]]="MB","Local","492"))</f>
        <v>492</v>
      </c>
      <c r="P4978" s="47">
        <f>ROUND(Table2[[#This Row],[Cons]]/Table2[[#This Row],[Qty.]],5)</f>
        <v>1</v>
      </c>
      <c r="Q4978" s="47" t="b">
        <f>EXACT(Table2[[#This Row],[rate]],Table2[[#This Row],[Check]])</f>
        <v>1</v>
      </c>
      <c r="R4978" s="47"/>
      <c r="S4978" s="47" t="str">
        <f>IF(Table2[[#This Row],[SRO]]="EOU",VLOOKUP(Table2[[#This Row],[BE]],[2]GD.List!$C$3:$N$5014,12,0),IF(Table2[[#This Row],[SRO]]="Local","Polyester Staple Fibre","SRO 492"))</f>
        <v>SRO 492</v>
      </c>
    </row>
    <row r="4979" spans="1:19" x14ac:dyDescent="0.25">
      <c r="A4979" s="116" t="s">
        <v>2485</v>
      </c>
      <c r="B4979" s="116" t="s">
        <v>3478</v>
      </c>
      <c r="C4979" s="165">
        <v>6532</v>
      </c>
      <c r="D4979" s="117">
        <v>4821.1090000000004</v>
      </c>
      <c r="E4979" s="147" t="s">
        <v>3487</v>
      </c>
      <c r="F4979" s="116" t="s">
        <v>3490</v>
      </c>
      <c r="G4979" s="471">
        <v>44899</v>
      </c>
      <c r="H4979" s="82">
        <v>47105114.420000002</v>
      </c>
      <c r="I4979" s="197">
        <v>1</v>
      </c>
      <c r="J4979" s="15">
        <v>15</v>
      </c>
      <c r="K4979" s="15">
        <v>15</v>
      </c>
      <c r="L4979" s="15">
        <v>12469.82</v>
      </c>
      <c r="M4979" s="66" t="str">
        <f>TEXT(Table2[[#This Row],[Gd.Dt]],"mmm-yy")</f>
        <v>Dec-22</v>
      </c>
      <c r="N4979" s="46" t="str">
        <f>MID(Table2[[#This Row],[BE]],6,2)</f>
        <v>TI</v>
      </c>
      <c r="O4979" s="46" t="str">
        <f>IF(Table2[[#This Row],[Type]]="IB","EOU",IF(Table2[[#This Row],[Type]]="MB","Local","492"))</f>
        <v>492</v>
      </c>
      <c r="P4979" s="46">
        <f>ROUND(Table2[[#This Row],[Cons]]/Table2[[#This Row],[Qty.]],5)</f>
        <v>1</v>
      </c>
      <c r="Q4979" s="46" t="b">
        <f>EXACT(Table2[[#This Row],[rate]],Table2[[#This Row],[Check]])</f>
        <v>1</v>
      </c>
      <c r="R4979" s="46"/>
      <c r="S4979" s="46" t="str">
        <f>IF(Table2[[#This Row],[SRO]]="EOU",VLOOKUP(Table2[[#This Row],[BE]],[2]GD.List!$C$3:$N$5014,12,0),IF(Table2[[#This Row],[SRO]]="Local","Polyester Staple Fibre","SRO 492"))</f>
        <v>SRO 492</v>
      </c>
    </row>
    <row r="4980" spans="1:19" x14ac:dyDescent="0.25">
      <c r="A4980" s="116" t="s">
        <v>2499</v>
      </c>
      <c r="B4980" s="116" t="s">
        <v>3478</v>
      </c>
      <c r="C4980" s="165">
        <v>6532</v>
      </c>
      <c r="D4980" s="117">
        <v>2701.12</v>
      </c>
      <c r="E4980" s="147" t="s">
        <v>3487</v>
      </c>
      <c r="F4980" s="116" t="s">
        <v>3490</v>
      </c>
      <c r="G4980" s="471">
        <v>44899</v>
      </c>
      <c r="H4980" s="82">
        <v>47105114.420000002</v>
      </c>
      <c r="I4980" s="197">
        <v>0.8</v>
      </c>
      <c r="J4980" s="15">
        <v>23947.999999999996</v>
      </c>
      <c r="K4980" s="15">
        <v>29935</v>
      </c>
      <c r="L4980" s="15">
        <v>18940466.140000001</v>
      </c>
      <c r="M4980" s="66" t="str">
        <f>TEXT(Table2[[#This Row],[Gd.Dt]],"mmm-yy")</f>
        <v>Dec-22</v>
      </c>
      <c r="N4980" s="46" t="str">
        <f>MID(Table2[[#This Row],[BE]],6,2)</f>
        <v>IB</v>
      </c>
      <c r="O4980" s="46" t="str">
        <f>IF(Table2[[#This Row],[Type]]="IB","EOU",IF(Table2[[#This Row],[Type]]="MB","Local","492"))</f>
        <v>EOU</v>
      </c>
      <c r="P4980" s="46">
        <f>ROUND(Table2[[#This Row],[Cons]]/Table2[[#This Row],[Qty.]],5)</f>
        <v>0.8</v>
      </c>
      <c r="Q4980" s="46" t="b">
        <f>EXACT(Table2[[#This Row],[rate]],Table2[[#This Row],[Check]])</f>
        <v>1</v>
      </c>
      <c r="R4980" s="46"/>
      <c r="S4980" s="46" t="str">
        <f>IF(Table2[[#This Row],[SRO]]="EOU",VLOOKUP(Table2[[#This Row],[BE]],[2]GD.List!$C$3:$N$5014,12,0),IF(Table2[[#This Row],[SRO]]="Local","Polyester Staple Fibre","SRO 492"))</f>
        <v>Textile Coal</v>
      </c>
    </row>
    <row r="4981" spans="1:19" x14ac:dyDescent="0.25">
      <c r="A4981" s="116" t="s">
        <v>2499</v>
      </c>
      <c r="B4981" s="116" t="s">
        <v>3480</v>
      </c>
      <c r="C4981" s="165">
        <v>6384</v>
      </c>
      <c r="D4981" s="117">
        <v>2701.12</v>
      </c>
      <c r="E4981" s="147" t="s">
        <v>3489</v>
      </c>
      <c r="F4981" s="116" t="s">
        <v>3491</v>
      </c>
      <c r="G4981" s="471">
        <v>44899</v>
      </c>
      <c r="H4981" s="82">
        <v>12983370.609999999</v>
      </c>
      <c r="I4981" s="197">
        <v>0.8</v>
      </c>
      <c r="J4981" s="15">
        <v>5848</v>
      </c>
      <c r="K4981" s="15">
        <v>7310</v>
      </c>
      <c r="L4981" s="15">
        <v>5141674.76</v>
      </c>
      <c r="M4981" s="66" t="str">
        <f>TEXT(Table2[[#This Row],[Gd.Dt]],"mmm-yy")</f>
        <v>Dec-22</v>
      </c>
      <c r="N4981" s="46" t="str">
        <f>MID(Table2[[#This Row],[BE]],6,2)</f>
        <v>IB</v>
      </c>
      <c r="O4981" s="46" t="str">
        <f>IF(Table2[[#This Row],[Type]]="IB","EOU",IF(Table2[[#This Row],[Type]]="MB","Local","492"))</f>
        <v>EOU</v>
      </c>
      <c r="P4981" s="46">
        <f>ROUND(Table2[[#This Row],[Cons]]/Table2[[#This Row],[Qty.]],5)</f>
        <v>0.8</v>
      </c>
      <c r="Q4981" s="46" t="b">
        <f>EXACT(Table2[[#This Row],[rate]],Table2[[#This Row],[Check]])</f>
        <v>1</v>
      </c>
      <c r="R4981" s="46"/>
      <c r="S4981" s="46" t="str">
        <f>IF(Table2[[#This Row],[SRO]]="EOU",VLOOKUP(Table2[[#This Row],[BE]],[2]GD.List!$C$3:$N$5014,12,0),IF(Table2[[#This Row],[SRO]]="Local","Polyester Staple Fibre","SRO 492"))</f>
        <v>Textile Coal</v>
      </c>
    </row>
    <row r="4982" spans="1:19" x14ac:dyDescent="0.25">
      <c r="A4982" s="116" t="s">
        <v>2499</v>
      </c>
      <c r="B4982" s="116" t="s">
        <v>3479</v>
      </c>
      <c r="C4982" s="165">
        <v>3572</v>
      </c>
      <c r="D4982" s="117">
        <v>2701.12</v>
      </c>
      <c r="E4982" s="147" t="s">
        <v>3488</v>
      </c>
      <c r="F4982" s="116" t="s">
        <v>3492</v>
      </c>
      <c r="G4982" s="471">
        <v>44899</v>
      </c>
      <c r="H4982" s="82">
        <v>35170888.539999999</v>
      </c>
      <c r="I4982" s="197">
        <v>0.8</v>
      </c>
      <c r="J4982" s="15">
        <v>12871.2</v>
      </c>
      <c r="K4982" s="15">
        <v>16089</v>
      </c>
      <c r="L4982" s="15">
        <v>17775491.100000001</v>
      </c>
      <c r="M4982" s="66" t="str">
        <f>TEXT(Table2[[#This Row],[Gd.Dt]],"mmm-yy")</f>
        <v>Dec-22</v>
      </c>
      <c r="N4982" s="46" t="str">
        <f>MID(Table2[[#This Row],[BE]],6,2)</f>
        <v>IB</v>
      </c>
      <c r="O4982" s="46" t="str">
        <f>IF(Table2[[#This Row],[Type]]="IB","EOU",IF(Table2[[#This Row],[Type]]="MB","Local","492"))</f>
        <v>EOU</v>
      </c>
      <c r="P4982" s="46">
        <f>ROUND(Table2[[#This Row],[Cons]]/Table2[[#This Row],[Qty.]],5)</f>
        <v>0.8</v>
      </c>
      <c r="Q4982" s="46" t="b">
        <f>EXACT(Table2[[#This Row],[rate]],Table2[[#This Row],[Check]])</f>
        <v>1</v>
      </c>
      <c r="R4982" s="46"/>
      <c r="S4982" s="46" t="str">
        <f>IF(Table2[[#This Row],[SRO]]="EOU",VLOOKUP(Table2[[#This Row],[BE]],[2]GD.List!$C$3:$N$5014,12,0),IF(Table2[[#This Row],[SRO]]="Local","Polyester Staple Fibre","SRO 492"))</f>
        <v>Textile Coal</v>
      </c>
    </row>
    <row r="4983" spans="1:19" x14ac:dyDescent="0.25">
      <c r="A4983" s="116" t="s">
        <v>2499</v>
      </c>
      <c r="B4983" s="116" t="s">
        <v>3475</v>
      </c>
      <c r="C4983" s="165">
        <v>16564</v>
      </c>
      <c r="D4983" s="117">
        <v>2701.12</v>
      </c>
      <c r="E4983" s="147" t="s">
        <v>3481</v>
      </c>
      <c r="F4983" s="116" t="s">
        <v>3493</v>
      </c>
      <c r="G4983" s="471">
        <v>44899</v>
      </c>
      <c r="H4983" s="82">
        <v>28564285.460000001</v>
      </c>
      <c r="I4983" s="197">
        <v>0.8</v>
      </c>
      <c r="J4983" s="15">
        <v>8744.7999999999993</v>
      </c>
      <c r="K4983" s="15">
        <v>10931</v>
      </c>
      <c r="L4983" s="15">
        <v>11858910.340000002</v>
      </c>
      <c r="M4983" s="66" t="str">
        <f>TEXT(Table2[[#This Row],[Gd.Dt]],"mmm-yy")</f>
        <v>Dec-22</v>
      </c>
      <c r="N4983" s="46" t="str">
        <f>MID(Table2[[#This Row],[BE]],6,2)</f>
        <v>IB</v>
      </c>
      <c r="O4983" s="46" t="str">
        <f>IF(Table2[[#This Row],[Type]]="IB","EOU",IF(Table2[[#This Row],[Type]]="MB","Local","492"))</f>
        <v>EOU</v>
      </c>
      <c r="P4983" s="46">
        <f>ROUND(Table2[[#This Row],[Cons]]/Table2[[#This Row],[Qty.]],5)</f>
        <v>0.8</v>
      </c>
      <c r="Q4983" s="46" t="b">
        <f>EXACT(Table2[[#This Row],[rate]],Table2[[#This Row],[Check]])</f>
        <v>1</v>
      </c>
      <c r="R4983" s="46"/>
      <c r="S4983" s="46" t="str">
        <f>IF(Table2[[#This Row],[SRO]]="EOU",VLOOKUP(Table2[[#This Row],[BE]],[2]GD.List!$C$3:$N$5014,12,0),IF(Table2[[#This Row],[SRO]]="Local","Polyester Staple Fibre","SRO 492"))</f>
        <v>Textile Coal</v>
      </c>
    </row>
    <row r="4984" spans="1:19" x14ac:dyDescent="0.25">
      <c r="A4984" s="116" t="s">
        <v>3018</v>
      </c>
      <c r="B4984" s="116" t="s">
        <v>3478</v>
      </c>
      <c r="C4984" s="165">
        <v>6532</v>
      </c>
      <c r="D4984" s="117">
        <v>2847</v>
      </c>
      <c r="E4984" s="147" t="s">
        <v>3487</v>
      </c>
      <c r="F4984" s="116" t="s">
        <v>3490</v>
      </c>
      <c r="G4984" s="471">
        <v>44899</v>
      </c>
      <c r="H4984" s="82">
        <v>47105114.420000002</v>
      </c>
      <c r="I4984" s="197">
        <v>0.03</v>
      </c>
      <c r="J4984" s="15">
        <v>898.05</v>
      </c>
      <c r="K4984" s="15">
        <v>29935</v>
      </c>
      <c r="L4984" s="15">
        <v>710267.48</v>
      </c>
      <c r="M4984" s="66" t="str">
        <f>TEXT(Table2[[#This Row],[Gd.Dt]],"mmm-yy")</f>
        <v>Dec-22</v>
      </c>
      <c r="N4984" s="46" t="str">
        <f>MID(Table2[[#This Row],[BE]],6,2)</f>
        <v>IB</v>
      </c>
      <c r="O4984" s="46" t="str">
        <f>IF(Table2[[#This Row],[Type]]="IB","EOU",IF(Table2[[#This Row],[Type]]="MB","Local","492"))</f>
        <v>EOU</v>
      </c>
      <c r="P4984" s="46">
        <f>ROUND(Table2[[#This Row],[Cons]]/Table2[[#This Row],[Qty.]],5)</f>
        <v>0.03</v>
      </c>
      <c r="Q4984" s="46" t="b">
        <f>EXACT(Table2[[#This Row],[rate]],Table2[[#This Row],[Check]])</f>
        <v>1</v>
      </c>
      <c r="R4984" s="46"/>
      <c r="S4984" s="46" t="str">
        <f>IF(Table2[[#This Row],[SRO]]="EOU",VLOOKUP(Table2[[#This Row],[BE]],[2]GD.List!$C$3:$N$5014,12,0),IF(Table2[[#This Row],[SRO]]="Local","Polyester Staple Fibre","SRO 492"))</f>
        <v>Textile Chemical</v>
      </c>
    </row>
    <row r="4985" spans="1:19" x14ac:dyDescent="0.25">
      <c r="A4985" s="116" t="s">
        <v>3018</v>
      </c>
      <c r="B4985" s="116" t="s">
        <v>3480</v>
      </c>
      <c r="C4985" s="165">
        <v>6384</v>
      </c>
      <c r="D4985" s="117">
        <v>2847</v>
      </c>
      <c r="E4985" s="147" t="s">
        <v>3489</v>
      </c>
      <c r="F4985" s="116" t="s">
        <v>3491</v>
      </c>
      <c r="G4985" s="471">
        <v>44899</v>
      </c>
      <c r="H4985" s="82">
        <v>12983370.609999999</v>
      </c>
      <c r="I4985" s="197">
        <v>0.03</v>
      </c>
      <c r="J4985" s="15">
        <v>219.3</v>
      </c>
      <c r="K4985" s="15">
        <v>7310</v>
      </c>
      <c r="L4985" s="15">
        <v>192812.79999999999</v>
      </c>
      <c r="M4985" s="66" t="str">
        <f>TEXT(Table2[[#This Row],[Gd.Dt]],"mmm-yy")</f>
        <v>Dec-22</v>
      </c>
      <c r="N4985" s="46" t="str">
        <f>MID(Table2[[#This Row],[BE]],6,2)</f>
        <v>IB</v>
      </c>
      <c r="O4985" s="46" t="str">
        <f>IF(Table2[[#This Row],[Type]]="IB","EOU",IF(Table2[[#This Row],[Type]]="MB","Local","492"))</f>
        <v>EOU</v>
      </c>
      <c r="P4985" s="46">
        <f>ROUND(Table2[[#This Row],[Cons]]/Table2[[#This Row],[Qty.]],5)</f>
        <v>0.03</v>
      </c>
      <c r="Q4985" s="46" t="b">
        <f>EXACT(Table2[[#This Row],[rate]],Table2[[#This Row],[Check]])</f>
        <v>1</v>
      </c>
      <c r="R4985" s="46"/>
      <c r="S4985" s="46" t="str">
        <f>IF(Table2[[#This Row],[SRO]]="EOU",VLOOKUP(Table2[[#This Row],[BE]],[2]GD.List!$C$3:$N$5014,12,0),IF(Table2[[#This Row],[SRO]]="Local","Polyester Staple Fibre","SRO 492"))</f>
        <v>Textile Chemical</v>
      </c>
    </row>
    <row r="4986" spans="1:19" x14ac:dyDescent="0.25">
      <c r="A4986" s="116" t="s">
        <v>3018</v>
      </c>
      <c r="B4986" s="116" t="s">
        <v>3479</v>
      </c>
      <c r="C4986" s="165">
        <v>3572</v>
      </c>
      <c r="D4986" s="117">
        <v>2847</v>
      </c>
      <c r="E4986" s="147" t="s">
        <v>3488</v>
      </c>
      <c r="F4986" s="116" t="s">
        <v>3492</v>
      </c>
      <c r="G4986" s="471">
        <v>44899</v>
      </c>
      <c r="H4986" s="82">
        <v>35170888.539999999</v>
      </c>
      <c r="I4986" s="197">
        <v>0.03</v>
      </c>
      <c r="J4986" s="15">
        <v>482.67</v>
      </c>
      <c r="K4986" s="15">
        <v>16089</v>
      </c>
      <c r="L4986" s="15">
        <v>666580.91999999993</v>
      </c>
      <c r="M4986" s="66" t="str">
        <f>TEXT(Table2[[#This Row],[Gd.Dt]],"mmm-yy")</f>
        <v>Dec-22</v>
      </c>
      <c r="N4986" s="46" t="str">
        <f>MID(Table2[[#This Row],[BE]],6,2)</f>
        <v>IB</v>
      </c>
      <c r="O4986" s="46" t="str">
        <f>IF(Table2[[#This Row],[Type]]="IB","EOU",IF(Table2[[#This Row],[Type]]="MB","Local","492"))</f>
        <v>EOU</v>
      </c>
      <c r="P4986" s="46">
        <f>ROUND(Table2[[#This Row],[Cons]]/Table2[[#This Row],[Qty.]],5)</f>
        <v>0.03</v>
      </c>
      <c r="Q4986" s="46" t="b">
        <f>EXACT(Table2[[#This Row],[rate]],Table2[[#This Row],[Check]])</f>
        <v>1</v>
      </c>
      <c r="R4986" s="46"/>
      <c r="S4986" s="46" t="str">
        <f>IF(Table2[[#This Row],[SRO]]="EOU",VLOOKUP(Table2[[#This Row],[BE]],[2]GD.List!$C$3:$N$5014,12,0),IF(Table2[[#This Row],[SRO]]="Local","Polyester Staple Fibre","SRO 492"))</f>
        <v>Textile Chemical</v>
      </c>
    </row>
    <row r="4987" spans="1:19" x14ac:dyDescent="0.25">
      <c r="A4987" s="116" t="s">
        <v>3018</v>
      </c>
      <c r="B4987" s="116" t="s">
        <v>3475</v>
      </c>
      <c r="C4987" s="165">
        <v>16564</v>
      </c>
      <c r="D4987" s="117">
        <v>2847</v>
      </c>
      <c r="E4987" s="147" t="s">
        <v>3481</v>
      </c>
      <c r="F4987" s="116" t="s">
        <v>3493</v>
      </c>
      <c r="G4987" s="471">
        <v>44899</v>
      </c>
      <c r="H4987" s="82">
        <v>28564285.460000001</v>
      </c>
      <c r="I4987" s="197">
        <v>0.03</v>
      </c>
      <c r="J4987" s="15">
        <v>327.93</v>
      </c>
      <c r="K4987" s="15">
        <v>10931</v>
      </c>
      <c r="L4987" s="15">
        <v>444709.14</v>
      </c>
      <c r="M4987" s="66" t="str">
        <f>TEXT(Table2[[#This Row],[Gd.Dt]],"mmm-yy")</f>
        <v>Dec-22</v>
      </c>
      <c r="N4987" s="46" t="str">
        <f>MID(Table2[[#This Row],[BE]],6,2)</f>
        <v>IB</v>
      </c>
      <c r="O4987" s="46" t="str">
        <f>IF(Table2[[#This Row],[Type]]="IB","EOU",IF(Table2[[#This Row],[Type]]="MB","Local","492"))</f>
        <v>EOU</v>
      </c>
      <c r="P4987" s="46">
        <f>ROUND(Table2[[#This Row],[Cons]]/Table2[[#This Row],[Qty.]],5)</f>
        <v>0.03</v>
      </c>
      <c r="Q4987" s="46" t="b">
        <f>EXACT(Table2[[#This Row],[rate]],Table2[[#This Row],[Check]])</f>
        <v>1</v>
      </c>
      <c r="R4987" s="46"/>
      <c r="S4987" s="46" t="str">
        <f>IF(Table2[[#This Row],[SRO]]="EOU",VLOOKUP(Table2[[#This Row],[BE]],[2]GD.List!$C$3:$N$5014,12,0),IF(Table2[[#This Row],[SRO]]="Local","Polyester Staple Fibre","SRO 492"))</f>
        <v>Textile Chemical</v>
      </c>
    </row>
    <row r="4988" spans="1:19" x14ac:dyDescent="0.25">
      <c r="A4988" s="116" t="s">
        <v>3058</v>
      </c>
      <c r="B4988" s="116" t="s">
        <v>3480</v>
      </c>
      <c r="C4988" s="165">
        <v>6384</v>
      </c>
      <c r="D4988" s="117">
        <v>2915.11</v>
      </c>
      <c r="E4988" s="147" t="s">
        <v>3489</v>
      </c>
      <c r="F4988" s="116" t="s">
        <v>3491</v>
      </c>
      <c r="G4988" s="471">
        <v>44899</v>
      </c>
      <c r="H4988" s="82">
        <v>12983370.609999999</v>
      </c>
      <c r="I4988" s="197">
        <v>0.04</v>
      </c>
      <c r="J4988" s="15">
        <v>292.39999999999998</v>
      </c>
      <c r="K4988" s="15">
        <v>7310</v>
      </c>
      <c r="L4988" s="15">
        <v>257083.74</v>
      </c>
      <c r="M4988" s="66" t="str">
        <f>TEXT(Table2[[#This Row],[Gd.Dt]],"mmm-yy")</f>
        <v>Dec-22</v>
      </c>
      <c r="N4988" s="46" t="str">
        <f>MID(Table2[[#This Row],[BE]],6,2)</f>
        <v>IB</v>
      </c>
      <c r="O4988" s="46" t="str">
        <f>IF(Table2[[#This Row],[Type]]="IB","EOU",IF(Table2[[#This Row],[Type]]="MB","Local","492"))</f>
        <v>EOU</v>
      </c>
      <c r="P4988" s="46">
        <f>ROUND(Table2[[#This Row],[Cons]]/Table2[[#This Row],[Qty.]],5)</f>
        <v>0.04</v>
      </c>
      <c r="Q4988" s="46" t="b">
        <f>EXACT(Table2[[#This Row],[rate]],Table2[[#This Row],[Check]])</f>
        <v>1</v>
      </c>
      <c r="R4988" s="46"/>
      <c r="S4988" s="46" t="str">
        <f>IF(Table2[[#This Row],[SRO]]="EOU",VLOOKUP(Table2[[#This Row],[BE]],[2]GD.List!$C$3:$N$5014,12,0),IF(Table2[[#This Row],[SRO]]="Local","Polyester Staple Fibre","SRO 492"))</f>
        <v>Textile Chemical</v>
      </c>
    </row>
    <row r="4989" spans="1:19" x14ac:dyDescent="0.25">
      <c r="A4989" s="116" t="s">
        <v>3058</v>
      </c>
      <c r="B4989" s="116" t="s">
        <v>3479</v>
      </c>
      <c r="C4989" s="165">
        <v>3572</v>
      </c>
      <c r="D4989" s="117">
        <v>2915.11</v>
      </c>
      <c r="E4989" s="147" t="s">
        <v>3488</v>
      </c>
      <c r="F4989" s="116" t="s">
        <v>3492</v>
      </c>
      <c r="G4989" s="471">
        <v>44899</v>
      </c>
      <c r="H4989" s="82">
        <v>35170888.539999999</v>
      </c>
      <c r="I4989" s="197">
        <v>0.04</v>
      </c>
      <c r="J4989" s="15">
        <v>643.55999999999995</v>
      </c>
      <c r="K4989" s="15">
        <v>16089</v>
      </c>
      <c r="L4989" s="15">
        <v>888774.56</v>
      </c>
      <c r="M4989" s="66" t="str">
        <f>TEXT(Table2[[#This Row],[Gd.Dt]],"mmm-yy")</f>
        <v>Dec-22</v>
      </c>
      <c r="N4989" s="46" t="str">
        <f>MID(Table2[[#This Row],[BE]],6,2)</f>
        <v>IB</v>
      </c>
      <c r="O4989" s="46" t="str">
        <f>IF(Table2[[#This Row],[Type]]="IB","EOU",IF(Table2[[#This Row],[Type]]="MB","Local","492"))</f>
        <v>EOU</v>
      </c>
      <c r="P4989" s="46">
        <f>ROUND(Table2[[#This Row],[Cons]]/Table2[[#This Row],[Qty.]],5)</f>
        <v>0.04</v>
      </c>
      <c r="Q4989" s="46" t="b">
        <f>EXACT(Table2[[#This Row],[rate]],Table2[[#This Row],[Check]])</f>
        <v>1</v>
      </c>
      <c r="R4989" s="46"/>
      <c r="S4989" s="46" t="str">
        <f>IF(Table2[[#This Row],[SRO]]="EOU",VLOOKUP(Table2[[#This Row],[BE]],[2]GD.List!$C$3:$N$5014,12,0),IF(Table2[[#This Row],[SRO]]="Local","Polyester Staple Fibre","SRO 492"))</f>
        <v>Textile Chemical</v>
      </c>
    </row>
    <row r="4990" spans="1:19" x14ac:dyDescent="0.25">
      <c r="A4990" s="116" t="s">
        <v>3084</v>
      </c>
      <c r="B4990" s="116" t="s">
        <v>3478</v>
      </c>
      <c r="C4990" s="165">
        <v>6532</v>
      </c>
      <c r="D4990" s="117">
        <v>2832.1089999999999</v>
      </c>
      <c r="E4990" s="147" t="s">
        <v>3487</v>
      </c>
      <c r="F4990" s="116" t="s">
        <v>3490</v>
      </c>
      <c r="G4990" s="471">
        <v>44899</v>
      </c>
      <c r="H4990" s="82">
        <v>47105114.420000002</v>
      </c>
      <c r="I4990" s="197">
        <v>0.04</v>
      </c>
      <c r="J4990" s="15">
        <v>949.96</v>
      </c>
      <c r="K4990" s="15">
        <v>23749</v>
      </c>
      <c r="L4990" s="15">
        <v>693943.49</v>
      </c>
      <c r="M4990" s="66" t="str">
        <f>TEXT(Table2[[#This Row],[Gd.Dt]],"mmm-yy")</f>
        <v>Dec-22</v>
      </c>
      <c r="N4990" s="46" t="str">
        <f>MID(Table2[[#This Row],[BE]],6,2)</f>
        <v>IB</v>
      </c>
      <c r="O4990" s="46" t="str">
        <f>IF(Table2[[#This Row],[Type]]="IB","EOU",IF(Table2[[#This Row],[Type]]="MB","Local","492"))</f>
        <v>EOU</v>
      </c>
      <c r="P4990" s="46">
        <f>ROUND(Table2[[#This Row],[Cons]]/Table2[[#This Row],[Qty.]],5)</f>
        <v>0.04</v>
      </c>
      <c r="Q4990" s="46" t="b">
        <f>EXACT(Table2[[#This Row],[rate]],Table2[[#This Row],[Check]])</f>
        <v>1</v>
      </c>
      <c r="R4990" s="46"/>
      <c r="S4990" s="46" t="str">
        <f>IF(Table2[[#This Row],[SRO]]="EOU",VLOOKUP(Table2[[#This Row],[BE]],[2]GD.List!$C$3:$N$5014,12,0),IF(Table2[[#This Row],[SRO]]="Local","Polyester Staple Fibre","SRO 492"))</f>
        <v>Textile Chemical</v>
      </c>
    </row>
    <row r="4991" spans="1:19" x14ac:dyDescent="0.25">
      <c r="A4991" s="116" t="s">
        <v>3084</v>
      </c>
      <c r="B4991" s="116" t="s">
        <v>3479</v>
      </c>
      <c r="C4991" s="165">
        <v>3572</v>
      </c>
      <c r="D4991" s="117">
        <v>2832.1089999999999</v>
      </c>
      <c r="E4991" s="147" t="s">
        <v>3488</v>
      </c>
      <c r="F4991" s="116" t="s">
        <v>3492</v>
      </c>
      <c r="G4991" s="471">
        <v>44899</v>
      </c>
      <c r="H4991" s="82">
        <v>35170888.539999999</v>
      </c>
      <c r="I4991" s="197">
        <v>0.04</v>
      </c>
      <c r="J4991" s="15">
        <v>643.55999999999995</v>
      </c>
      <c r="K4991" s="15">
        <v>16089</v>
      </c>
      <c r="L4991" s="15">
        <v>888774.56</v>
      </c>
      <c r="M4991" s="66" t="str">
        <f>TEXT(Table2[[#This Row],[Gd.Dt]],"mmm-yy")</f>
        <v>Dec-22</v>
      </c>
      <c r="N4991" s="46" t="str">
        <f>MID(Table2[[#This Row],[BE]],6,2)</f>
        <v>IB</v>
      </c>
      <c r="O4991" s="46" t="str">
        <f>IF(Table2[[#This Row],[Type]]="IB","EOU",IF(Table2[[#This Row],[Type]]="MB","Local","492"))</f>
        <v>EOU</v>
      </c>
      <c r="P4991" s="46">
        <f>ROUND(Table2[[#This Row],[Cons]]/Table2[[#This Row],[Qty.]],5)</f>
        <v>0.04</v>
      </c>
      <c r="Q4991" s="46" t="b">
        <f>EXACT(Table2[[#This Row],[rate]],Table2[[#This Row],[Check]])</f>
        <v>1</v>
      </c>
      <c r="R4991" s="46"/>
      <c r="S4991" s="46" t="str">
        <f>IF(Table2[[#This Row],[SRO]]="EOU",VLOOKUP(Table2[[#This Row],[BE]],[2]GD.List!$C$3:$N$5014,12,0),IF(Table2[[#This Row],[SRO]]="Local","Polyester Staple Fibre","SRO 492"))</f>
        <v>Textile Chemical</v>
      </c>
    </row>
    <row r="4992" spans="1:19" x14ac:dyDescent="0.25">
      <c r="A4992" s="116" t="s">
        <v>3231</v>
      </c>
      <c r="B4992" s="116" t="s">
        <v>3480</v>
      </c>
      <c r="C4992" s="165">
        <v>6384</v>
      </c>
      <c r="D4992" s="117">
        <v>3906.9090000000001</v>
      </c>
      <c r="E4992" s="147" t="s">
        <v>3489</v>
      </c>
      <c r="F4992" s="116" t="s">
        <v>3491</v>
      </c>
      <c r="G4992" s="471">
        <v>44899</v>
      </c>
      <c r="H4992" s="82">
        <v>12983370.609999999</v>
      </c>
      <c r="I4992" s="197">
        <v>0.04</v>
      </c>
      <c r="J4992" s="15">
        <v>292.39999999999998</v>
      </c>
      <c r="K4992" s="15">
        <v>7310</v>
      </c>
      <c r="L4992" s="15">
        <v>257083.74</v>
      </c>
      <c r="M4992" s="66" t="str">
        <f>TEXT(Table2[[#This Row],[Gd.Dt]],"mmm-yy")</f>
        <v>Dec-22</v>
      </c>
      <c r="N4992" s="46" t="str">
        <f>MID(Table2[[#This Row],[BE]],6,2)</f>
        <v>IB</v>
      </c>
      <c r="O4992" s="46" t="str">
        <f>IF(Table2[[#This Row],[Type]]="IB","EOU",IF(Table2[[#This Row],[Type]]="MB","Local","492"))</f>
        <v>EOU</v>
      </c>
      <c r="P4992" s="46">
        <f>ROUND(Table2[[#This Row],[Cons]]/Table2[[#This Row],[Qty.]],5)</f>
        <v>0.04</v>
      </c>
      <c r="Q4992" s="46" t="b">
        <f>EXACT(Table2[[#This Row],[rate]],Table2[[#This Row],[Check]])</f>
        <v>1</v>
      </c>
      <c r="R4992" s="46"/>
      <c r="S4992" s="46" t="str">
        <f>IF(Table2[[#This Row],[SRO]]="EOU",VLOOKUP(Table2[[#This Row],[BE]],[2]GD.List!$C$3:$N$5014,12,0),IF(Table2[[#This Row],[SRO]]="Local","Polyester Staple Fibre","SRO 492"))</f>
        <v>Textile Chemical</v>
      </c>
    </row>
    <row r="4993" spans="1:19" x14ac:dyDescent="0.25">
      <c r="A4993" s="116" t="s">
        <v>3232</v>
      </c>
      <c r="B4993" s="116" t="s">
        <v>3480</v>
      </c>
      <c r="C4993" s="165">
        <v>6384</v>
      </c>
      <c r="D4993" s="117">
        <v>3809.9189999999999</v>
      </c>
      <c r="E4993" s="147" t="s">
        <v>3489</v>
      </c>
      <c r="F4993" s="116" t="s">
        <v>3491</v>
      </c>
      <c r="G4993" s="471">
        <v>44899</v>
      </c>
      <c r="H4993" s="82">
        <v>12983370.609999999</v>
      </c>
      <c r="I4993" s="197">
        <v>0.04</v>
      </c>
      <c r="J4993" s="15">
        <v>292.39999999999998</v>
      </c>
      <c r="K4993" s="15">
        <v>7310</v>
      </c>
      <c r="L4993" s="15">
        <v>257083.74</v>
      </c>
      <c r="M4993" s="66" t="str">
        <f>TEXT(Table2[[#This Row],[Gd.Dt]],"mmm-yy")</f>
        <v>Dec-22</v>
      </c>
      <c r="N4993" s="46" t="str">
        <f>MID(Table2[[#This Row],[BE]],6,2)</f>
        <v>IB</v>
      </c>
      <c r="O4993" s="46" t="str">
        <f>IF(Table2[[#This Row],[Type]]="IB","EOU",IF(Table2[[#This Row],[Type]]="MB","Local","492"))</f>
        <v>EOU</v>
      </c>
      <c r="P4993" s="46">
        <f>ROUND(Table2[[#This Row],[Cons]]/Table2[[#This Row],[Qty.]],5)</f>
        <v>0.04</v>
      </c>
      <c r="Q4993" s="46" t="b">
        <f>EXACT(Table2[[#This Row],[rate]],Table2[[#This Row],[Check]])</f>
        <v>1</v>
      </c>
      <c r="R4993" s="46"/>
      <c r="S4993" s="46" t="str">
        <f>IF(Table2[[#This Row],[SRO]]="EOU",VLOOKUP(Table2[[#This Row],[BE]],[2]GD.List!$C$3:$N$5014,12,0),IF(Table2[[#This Row],[SRO]]="Local","Polyester Staple Fibre","SRO 492"))</f>
        <v>Textile Chemical</v>
      </c>
    </row>
    <row r="4994" spans="1:19" x14ac:dyDescent="0.25">
      <c r="A4994" s="116" t="s">
        <v>3233</v>
      </c>
      <c r="B4994" s="116" t="s">
        <v>3478</v>
      </c>
      <c r="C4994" s="165">
        <v>6532</v>
      </c>
      <c r="D4994" s="117">
        <v>4810.29</v>
      </c>
      <c r="E4994" s="147" t="s">
        <v>3487</v>
      </c>
      <c r="F4994" s="116" t="s">
        <v>3490</v>
      </c>
      <c r="G4994" s="471">
        <v>44899</v>
      </c>
      <c r="H4994" s="82">
        <v>47105114.420000002</v>
      </c>
      <c r="I4994" s="197">
        <v>0.06</v>
      </c>
      <c r="J4994" s="15">
        <v>1796.1</v>
      </c>
      <c r="K4994" s="15">
        <v>29935</v>
      </c>
      <c r="L4994" s="15">
        <v>1420534.96</v>
      </c>
      <c r="M4994" s="66" t="str">
        <f>TEXT(Table2[[#This Row],[Gd.Dt]],"mmm-yy")</f>
        <v>Dec-22</v>
      </c>
      <c r="N4994" s="46" t="str">
        <f>MID(Table2[[#This Row],[BE]],6,2)</f>
        <v>IB</v>
      </c>
      <c r="O4994" s="46" t="str">
        <f>IF(Table2[[#This Row],[Type]]="IB","EOU",IF(Table2[[#This Row],[Type]]="MB","Local","492"))</f>
        <v>EOU</v>
      </c>
      <c r="P4994" s="46">
        <f>ROUND(Table2[[#This Row],[Cons]]/Table2[[#This Row],[Qty.]],5)</f>
        <v>0.06</v>
      </c>
      <c r="Q4994" s="46" t="b">
        <f>EXACT(Table2[[#This Row],[rate]],Table2[[#This Row],[Check]])</f>
        <v>1</v>
      </c>
      <c r="R4994" s="46"/>
      <c r="S4994" s="46" t="str">
        <f>IF(Table2[[#This Row],[SRO]]="EOU",VLOOKUP(Table2[[#This Row],[BE]],[2]GD.List!$C$3:$N$5014,12,0),IF(Table2[[#This Row],[SRO]]="Local","Polyester Staple Fibre","SRO 492"))</f>
        <v>Packing Material</v>
      </c>
    </row>
    <row r="4995" spans="1:19" x14ac:dyDescent="0.25">
      <c r="A4995" s="116" t="s">
        <v>3233</v>
      </c>
      <c r="B4995" s="116" t="s">
        <v>3480</v>
      </c>
      <c r="C4995" s="165">
        <v>6384</v>
      </c>
      <c r="D4995" s="117">
        <v>4810.29</v>
      </c>
      <c r="E4995" s="147" t="s">
        <v>3489</v>
      </c>
      <c r="F4995" s="116" t="s">
        <v>3491</v>
      </c>
      <c r="G4995" s="471">
        <v>44899</v>
      </c>
      <c r="H4995" s="82">
        <v>12983370.609999999</v>
      </c>
      <c r="I4995" s="197">
        <v>0.06</v>
      </c>
      <c r="J4995" s="15">
        <v>438.6</v>
      </c>
      <c r="K4995" s="15">
        <v>7310</v>
      </c>
      <c r="L4995" s="15">
        <v>385625.61</v>
      </c>
      <c r="M4995" s="66" t="str">
        <f>TEXT(Table2[[#This Row],[Gd.Dt]],"mmm-yy")</f>
        <v>Dec-22</v>
      </c>
      <c r="N4995" s="46" t="str">
        <f>MID(Table2[[#This Row],[BE]],6,2)</f>
        <v>IB</v>
      </c>
      <c r="O4995" s="46" t="str">
        <f>IF(Table2[[#This Row],[Type]]="IB","EOU",IF(Table2[[#This Row],[Type]]="MB","Local","492"))</f>
        <v>EOU</v>
      </c>
      <c r="P4995" s="46">
        <f>ROUND(Table2[[#This Row],[Cons]]/Table2[[#This Row],[Qty.]],5)</f>
        <v>0.06</v>
      </c>
      <c r="Q4995" s="46" t="b">
        <f>EXACT(Table2[[#This Row],[rate]],Table2[[#This Row],[Check]])</f>
        <v>1</v>
      </c>
      <c r="R4995" s="46"/>
      <c r="S4995" s="46" t="str">
        <f>IF(Table2[[#This Row],[SRO]]="EOU",VLOOKUP(Table2[[#This Row],[BE]],[2]GD.List!$C$3:$N$5014,12,0),IF(Table2[[#This Row],[SRO]]="Local","Polyester Staple Fibre","SRO 492"))</f>
        <v>Packing Material</v>
      </c>
    </row>
    <row r="4996" spans="1:19" x14ac:dyDescent="0.25">
      <c r="A4996" s="116" t="s">
        <v>3233</v>
      </c>
      <c r="B4996" s="116" t="s">
        <v>3479</v>
      </c>
      <c r="C4996" s="165">
        <v>3572</v>
      </c>
      <c r="D4996" s="117">
        <v>4810.29</v>
      </c>
      <c r="E4996" s="147" t="s">
        <v>3488</v>
      </c>
      <c r="F4996" s="116" t="s">
        <v>3492</v>
      </c>
      <c r="G4996" s="471">
        <v>44899</v>
      </c>
      <c r="H4996" s="82">
        <v>35170888.539999999</v>
      </c>
      <c r="I4996" s="197">
        <v>0.06</v>
      </c>
      <c r="J4996" s="15">
        <v>805.2</v>
      </c>
      <c r="K4996" s="15">
        <v>13420</v>
      </c>
      <c r="L4996" s="15">
        <v>1086378.18</v>
      </c>
      <c r="M4996" s="66" t="str">
        <f>TEXT(Table2[[#This Row],[Gd.Dt]],"mmm-yy")</f>
        <v>Dec-22</v>
      </c>
      <c r="N4996" s="46" t="str">
        <f>MID(Table2[[#This Row],[BE]],6,2)</f>
        <v>IB</v>
      </c>
      <c r="O4996" s="46" t="str">
        <f>IF(Table2[[#This Row],[Type]]="IB","EOU",IF(Table2[[#This Row],[Type]]="MB","Local","492"))</f>
        <v>EOU</v>
      </c>
      <c r="P4996" s="46">
        <f>ROUND(Table2[[#This Row],[Cons]]/Table2[[#This Row],[Qty.]],5)</f>
        <v>0.06</v>
      </c>
      <c r="Q4996" s="46" t="b">
        <f>EXACT(Table2[[#This Row],[rate]],Table2[[#This Row],[Check]])</f>
        <v>1</v>
      </c>
      <c r="R4996" s="46"/>
      <c r="S4996" s="46" t="str">
        <f>IF(Table2[[#This Row],[SRO]]="EOU",VLOOKUP(Table2[[#This Row],[BE]],[2]GD.List!$C$3:$N$5014,12,0),IF(Table2[[#This Row],[SRO]]="Local","Polyester Staple Fibre","SRO 492"))</f>
        <v>Packing Material</v>
      </c>
    </row>
    <row r="4997" spans="1:19" x14ac:dyDescent="0.25">
      <c r="A4997" s="116" t="s">
        <v>3233</v>
      </c>
      <c r="B4997" s="116" t="s">
        <v>3475</v>
      </c>
      <c r="C4997" s="165">
        <v>16564</v>
      </c>
      <c r="D4997" s="117">
        <v>4810.29</v>
      </c>
      <c r="E4997" s="147" t="s">
        <v>3481</v>
      </c>
      <c r="F4997" s="116" t="s">
        <v>3493</v>
      </c>
      <c r="G4997" s="471">
        <v>44899</v>
      </c>
      <c r="H4997" s="82">
        <v>28564285.460000001</v>
      </c>
      <c r="I4997" s="197">
        <v>0.06</v>
      </c>
      <c r="J4997" s="15">
        <v>538.92000000000007</v>
      </c>
      <c r="K4997" s="15">
        <v>8982</v>
      </c>
      <c r="L4997" s="15">
        <v>674409.59</v>
      </c>
      <c r="M4997" s="66" t="str">
        <f>TEXT(Table2[[#This Row],[Gd.Dt]],"mmm-yy")</f>
        <v>Dec-22</v>
      </c>
      <c r="N4997" s="46" t="str">
        <f>MID(Table2[[#This Row],[BE]],6,2)</f>
        <v>IB</v>
      </c>
      <c r="O4997" s="46" t="str">
        <f>IF(Table2[[#This Row],[Type]]="IB","EOU",IF(Table2[[#This Row],[Type]]="MB","Local","492"))</f>
        <v>EOU</v>
      </c>
      <c r="P4997" s="46">
        <f>ROUND(Table2[[#This Row],[Cons]]/Table2[[#This Row],[Qty.]],5)</f>
        <v>0.06</v>
      </c>
      <c r="Q4997" s="46" t="b">
        <f>EXACT(Table2[[#This Row],[rate]],Table2[[#This Row],[Check]])</f>
        <v>1</v>
      </c>
      <c r="R4997" s="46"/>
      <c r="S4997" s="46" t="str">
        <f>IF(Table2[[#This Row],[SRO]]="EOU",VLOOKUP(Table2[[#This Row],[BE]],[2]GD.List!$C$3:$N$5014,12,0),IF(Table2[[#This Row],[SRO]]="Local","Polyester Staple Fibre","SRO 492"))</f>
        <v>Packing Material</v>
      </c>
    </row>
    <row r="4998" spans="1:19" x14ac:dyDescent="0.25">
      <c r="A4998" s="116" t="s">
        <v>3337</v>
      </c>
      <c r="B4998" s="116" t="s">
        <v>3476</v>
      </c>
      <c r="C4998" s="165">
        <v>26748</v>
      </c>
      <c r="D4998" s="117">
        <v>5807.9</v>
      </c>
      <c r="E4998" s="147" t="s">
        <v>3484</v>
      </c>
      <c r="F4998" s="116" t="s">
        <v>3494</v>
      </c>
      <c r="G4998" s="471">
        <v>44899</v>
      </c>
      <c r="H4998" s="82">
        <v>47868221</v>
      </c>
      <c r="I4998" s="197">
        <v>1</v>
      </c>
      <c r="J4998" s="15">
        <v>74</v>
      </c>
      <c r="K4998" s="15">
        <v>74</v>
      </c>
      <c r="L4998" s="15">
        <v>9731451.5199999996</v>
      </c>
      <c r="M4998" s="66" t="str">
        <f>TEXT(Table2[[#This Row],[Gd.Dt]],"mmm-yy")</f>
        <v>Dec-22</v>
      </c>
      <c r="N4998" s="46" t="str">
        <f>MID(Table2[[#This Row],[BE]],6,2)</f>
        <v>TI</v>
      </c>
      <c r="O4998" s="46" t="str">
        <f>IF(Table2[[#This Row],[Type]]="IB","EOU",IF(Table2[[#This Row],[Type]]="MB","Local","492"))</f>
        <v>492</v>
      </c>
      <c r="P4998" s="46">
        <f>ROUND(Table2[[#This Row],[Cons]]/Table2[[#This Row],[Qty.]],5)</f>
        <v>1</v>
      </c>
      <c r="Q4998" s="46" t="b">
        <f>EXACT(Table2[[#This Row],[rate]],Table2[[#This Row],[Check]])</f>
        <v>1</v>
      </c>
      <c r="R4998" s="46"/>
      <c r="S4998" s="46" t="str">
        <f>IF(Table2[[#This Row],[SRO]]="EOU",VLOOKUP(Table2[[#This Row],[BE]],[2]GD.List!$C$3:$N$5014,12,0),IF(Table2[[#This Row],[SRO]]="Local","Polyester Staple Fibre","SRO 492"))</f>
        <v>SRO 492</v>
      </c>
    </row>
    <row r="4999" spans="1:19" x14ac:dyDescent="0.25">
      <c r="A4999" s="116" t="s">
        <v>3353</v>
      </c>
      <c r="B4999" s="116" t="s">
        <v>3480</v>
      </c>
      <c r="C4999" s="165">
        <v>6384</v>
      </c>
      <c r="D4999" s="117">
        <v>5205.13</v>
      </c>
      <c r="E4999" s="147" t="s">
        <v>3489</v>
      </c>
      <c r="F4999" s="116" t="s">
        <v>3491</v>
      </c>
      <c r="G4999" s="471">
        <v>44899</v>
      </c>
      <c r="H4999" s="82">
        <v>12983370.609999999</v>
      </c>
      <c r="I4999" s="197">
        <v>1.0101</v>
      </c>
      <c r="J4999" s="15">
        <v>7383.83</v>
      </c>
      <c r="K4999" s="15">
        <v>7310</v>
      </c>
      <c r="L4999" s="15">
        <v>6492006.2199999997</v>
      </c>
      <c r="M4999" s="66" t="str">
        <f>TEXT(Table2[[#This Row],[Gd.Dt]],"mmm-yy")</f>
        <v>Dec-22</v>
      </c>
      <c r="N4999" s="46" t="str">
        <f>MID(Table2[[#This Row],[BE]],6,2)</f>
        <v>IB</v>
      </c>
      <c r="O4999" s="46" t="str">
        <f>IF(Table2[[#This Row],[Type]]="IB","EOU",IF(Table2[[#This Row],[Type]]="MB","Local","492"))</f>
        <v>EOU</v>
      </c>
      <c r="P4999" s="46">
        <f>ROUND(Table2[[#This Row],[Cons]]/Table2[[#This Row],[Qty.]],5)</f>
        <v>1.0101</v>
      </c>
      <c r="Q4999" s="46" t="b">
        <f>EXACT(Table2[[#This Row],[rate]],Table2[[#This Row],[Check]])</f>
        <v>1</v>
      </c>
      <c r="R4999" s="46"/>
      <c r="S4999" s="46" t="str">
        <f>IF(Table2[[#This Row],[SRO]]="EOU",VLOOKUP(Table2[[#This Row],[BE]],[2]GD.List!$C$3:$N$5014,12,0),IF(Table2[[#This Row],[SRO]]="Local","Polyester Staple Fibre","SRO 492"))</f>
        <v>Cotton Yarn</v>
      </c>
    </row>
    <row r="5000" spans="1:19" x14ac:dyDescent="0.25">
      <c r="A5000" s="116" t="s">
        <v>3368</v>
      </c>
      <c r="B5000" s="116" t="s">
        <v>3478</v>
      </c>
      <c r="C5000" s="165">
        <v>6532</v>
      </c>
      <c r="D5000" s="117">
        <v>5201.009</v>
      </c>
      <c r="E5000" s="147" t="s">
        <v>3487</v>
      </c>
      <c r="F5000" s="116" t="s">
        <v>3490</v>
      </c>
      <c r="G5000" s="471">
        <v>44899</v>
      </c>
      <c r="H5000" s="82">
        <v>47105114.420000002</v>
      </c>
      <c r="I5000" s="197">
        <v>1.0101</v>
      </c>
      <c r="J5000" s="15">
        <v>6248.48</v>
      </c>
      <c r="K5000" s="15">
        <v>6186</v>
      </c>
      <c r="L5000" s="15">
        <v>6390899.7400000002</v>
      </c>
      <c r="M5000" s="66" t="str">
        <f>TEXT(Table2[[#This Row],[Gd.Dt]],"mmm-yy")</f>
        <v>Dec-22</v>
      </c>
      <c r="N5000" s="46" t="str">
        <f>MID(Table2[[#This Row],[BE]],6,2)</f>
        <v>IB</v>
      </c>
      <c r="O5000" s="46" t="str">
        <f>IF(Table2[[#This Row],[Type]]="IB","EOU",IF(Table2[[#This Row],[Type]]="MB","Local","492"))</f>
        <v>EOU</v>
      </c>
      <c r="P5000" s="46">
        <f>ROUND(Table2[[#This Row],[Cons]]/Table2[[#This Row],[Qty.]],5)</f>
        <v>1.0101</v>
      </c>
      <c r="Q5000" s="46" t="b">
        <f>EXACT(Table2[[#This Row],[rate]],Table2[[#This Row],[Check]])</f>
        <v>1</v>
      </c>
      <c r="R5000" s="46"/>
      <c r="S5000" s="46" t="str">
        <f>IF(Table2[[#This Row],[SRO]]="EOU",VLOOKUP(Table2[[#This Row],[BE]],[2]GD.List!$C$3:$N$5014,12,0),IF(Table2[[#This Row],[SRO]]="Local","Polyester Staple Fibre","SRO 492"))</f>
        <v>Raw Cotton</v>
      </c>
    </row>
    <row r="5001" spans="1:19" x14ac:dyDescent="0.25">
      <c r="A5001" s="116" t="s">
        <v>3368</v>
      </c>
      <c r="B5001" s="116" t="s">
        <v>3478</v>
      </c>
      <c r="C5001" s="165">
        <v>6532</v>
      </c>
      <c r="D5001" s="117">
        <v>5201.009</v>
      </c>
      <c r="E5001" s="147" t="s">
        <v>3487</v>
      </c>
      <c r="F5001" s="116" t="s">
        <v>3490</v>
      </c>
      <c r="G5001" s="471">
        <v>44899</v>
      </c>
      <c r="H5001" s="82">
        <v>47105114.420000002</v>
      </c>
      <c r="I5001" s="197">
        <v>0.48980000000000001</v>
      </c>
      <c r="J5001" s="15">
        <v>152.02000000000001</v>
      </c>
      <c r="K5001" s="15">
        <v>310.37</v>
      </c>
      <c r="L5001" s="15">
        <v>111823.73</v>
      </c>
      <c r="M5001" s="66" t="str">
        <f>TEXT(Table2[[#This Row],[Gd.Dt]],"mmm-yy")</f>
        <v>Dec-22</v>
      </c>
      <c r="N5001" s="46" t="str">
        <f>MID(Table2[[#This Row],[BE]],6,2)</f>
        <v>IB</v>
      </c>
      <c r="O5001" s="46" t="str">
        <f>IF(Table2[[#This Row],[Type]]="IB","EOU",IF(Table2[[#This Row],[Type]]="MB","Local","492"))</f>
        <v>EOU</v>
      </c>
      <c r="P5001" s="46">
        <f>ROUND(Table2[[#This Row],[Cons]]/Table2[[#This Row],[Qty.]],5)</f>
        <v>0.48980000000000001</v>
      </c>
      <c r="Q5001" s="46" t="b">
        <f>EXACT(Table2[[#This Row],[rate]],Table2[[#This Row],[Check]])</f>
        <v>1</v>
      </c>
      <c r="R5001" s="46"/>
      <c r="S5001" s="46" t="str">
        <f>IF(Table2[[#This Row],[SRO]]="EOU",VLOOKUP(Table2[[#This Row],[BE]],[2]GD.List!$C$3:$N$5014,12,0),IF(Table2[[#This Row],[SRO]]="Local","Polyester Staple Fibre","SRO 492"))</f>
        <v>Raw Cotton</v>
      </c>
    </row>
    <row r="5002" spans="1:19" x14ac:dyDescent="0.25">
      <c r="A5002" s="116" t="s">
        <v>3368</v>
      </c>
      <c r="B5002" s="116" t="s">
        <v>3479</v>
      </c>
      <c r="C5002" s="165">
        <v>3572</v>
      </c>
      <c r="D5002" s="117">
        <v>5201.009</v>
      </c>
      <c r="E5002" s="147" t="s">
        <v>3488</v>
      </c>
      <c r="F5002" s="116" t="s">
        <v>3492</v>
      </c>
      <c r="G5002" s="471">
        <v>44899</v>
      </c>
      <c r="H5002" s="82">
        <v>35170888.539999999</v>
      </c>
      <c r="I5002" s="197">
        <v>0.624</v>
      </c>
      <c r="J5002" s="15">
        <v>10039.540000000001</v>
      </c>
      <c r="K5002" s="15">
        <v>16089</v>
      </c>
      <c r="L5002" s="15">
        <v>13864889.23</v>
      </c>
      <c r="M5002" s="66" t="str">
        <f>TEXT(Table2[[#This Row],[Gd.Dt]],"mmm-yy")</f>
        <v>Dec-22</v>
      </c>
      <c r="N5002" s="46" t="str">
        <f>MID(Table2[[#This Row],[BE]],6,2)</f>
        <v>IB</v>
      </c>
      <c r="O5002" s="46" t="str">
        <f>IF(Table2[[#This Row],[Type]]="IB","EOU",IF(Table2[[#This Row],[Type]]="MB","Local","492"))</f>
        <v>EOU</v>
      </c>
      <c r="P5002" s="46">
        <f>ROUND(Table2[[#This Row],[Cons]]/Table2[[#This Row],[Qty.]],5)</f>
        <v>0.624</v>
      </c>
      <c r="Q5002" s="46" t="b">
        <f>EXACT(Table2[[#This Row],[rate]],Table2[[#This Row],[Check]])</f>
        <v>1</v>
      </c>
      <c r="R5002" s="46"/>
      <c r="S5002" s="46" t="str">
        <f>IF(Table2[[#This Row],[SRO]]="EOU",VLOOKUP(Table2[[#This Row],[BE]],[2]GD.List!$C$3:$N$5014,12,0),IF(Table2[[#This Row],[SRO]]="Local","Polyester Staple Fibre","SRO 492"))</f>
        <v>Raw Cotton</v>
      </c>
    </row>
    <row r="5003" spans="1:19" x14ac:dyDescent="0.25">
      <c r="A5003" s="116" t="s">
        <v>3399</v>
      </c>
      <c r="B5003" s="116" t="s">
        <v>3475</v>
      </c>
      <c r="C5003" s="165">
        <v>16564</v>
      </c>
      <c r="D5003" s="117">
        <v>3204.1590000000001</v>
      </c>
      <c r="E5003" s="147" t="s">
        <v>3481</v>
      </c>
      <c r="F5003" s="116" t="s">
        <v>3493</v>
      </c>
      <c r="G5003" s="471">
        <v>44899</v>
      </c>
      <c r="H5003" s="82">
        <v>28564285.460000001</v>
      </c>
      <c r="I5003" s="197">
        <v>7.0000000000000007E-2</v>
      </c>
      <c r="J5003" s="15">
        <v>283.39</v>
      </c>
      <c r="K5003" s="15">
        <v>4048.43</v>
      </c>
      <c r="L5003" s="15">
        <v>388827.44</v>
      </c>
      <c r="M5003" s="66" t="str">
        <f>TEXT(Table2[[#This Row],[Gd.Dt]],"mmm-yy")</f>
        <v>Dec-22</v>
      </c>
      <c r="N5003" s="46" t="str">
        <f>MID(Table2[[#This Row],[BE]],6,2)</f>
        <v>IB</v>
      </c>
      <c r="O5003" s="46" t="str">
        <f>IF(Table2[[#This Row],[Type]]="IB","EOU",IF(Table2[[#This Row],[Type]]="MB","Local","492"))</f>
        <v>EOU</v>
      </c>
      <c r="P5003" s="46">
        <f>ROUND(Table2[[#This Row],[Cons]]/Table2[[#This Row],[Qty.]],5)</f>
        <v>7.0000000000000007E-2</v>
      </c>
      <c r="Q5003" s="46" t="b">
        <f>EXACT(Table2[[#This Row],[rate]],Table2[[#This Row],[Check]])</f>
        <v>1</v>
      </c>
      <c r="R5003" s="46"/>
      <c r="S5003" s="46" t="str">
        <f>IF(Table2[[#This Row],[SRO]]="EOU",VLOOKUP(Table2[[#This Row],[BE]],[2]GD.List!$C$3:$N$5014,12,0),IF(Table2[[#This Row],[SRO]]="Local","Polyester Staple Fibre","SRO 492"))</f>
        <v>Textile Dyes</v>
      </c>
    </row>
    <row r="5004" spans="1:19" x14ac:dyDescent="0.25">
      <c r="A5004" s="116" t="s">
        <v>3430</v>
      </c>
      <c r="B5004" s="116" t="s">
        <v>3478</v>
      </c>
      <c r="C5004" s="165">
        <v>6532</v>
      </c>
      <c r="D5004" s="117">
        <v>5503.201</v>
      </c>
      <c r="E5004" s="147" t="s">
        <v>3487</v>
      </c>
      <c r="F5004" s="116" t="s">
        <v>3490</v>
      </c>
      <c r="G5004" s="471">
        <v>44899</v>
      </c>
      <c r="H5004" s="82">
        <v>47105114.420000002</v>
      </c>
      <c r="I5004" s="197">
        <v>0.53061000000000003</v>
      </c>
      <c r="J5004" s="15">
        <v>12601.46</v>
      </c>
      <c r="K5004" s="15">
        <v>23749</v>
      </c>
      <c r="L5004" s="15">
        <v>9205335.9499999993</v>
      </c>
      <c r="M5004" s="66" t="str">
        <f>TEXT(Table2[[#This Row],[Gd.Dt]],"mmm-yy")</f>
        <v>Dec-22</v>
      </c>
      <c r="N5004" s="46" t="str">
        <f>MID(Table2[[#This Row],[BE]],6,2)</f>
        <v>IB</v>
      </c>
      <c r="O5004" s="46" t="str">
        <f>IF(Table2[[#This Row],[Type]]="IB","EOU",IF(Table2[[#This Row],[Type]]="MB","Local","492"))</f>
        <v>EOU</v>
      </c>
      <c r="P5004" s="46">
        <f>ROUND(Table2[[#This Row],[Cons]]/Table2[[#This Row],[Qty.]],5)</f>
        <v>0.53061000000000003</v>
      </c>
      <c r="Q5004" s="46" t="b">
        <f>EXACT(Table2[[#This Row],[rate]],Table2[[#This Row],[Check]])</f>
        <v>1</v>
      </c>
      <c r="R5004" s="46"/>
      <c r="S5004" s="46" t="str">
        <f>IF(Table2[[#This Row],[SRO]]="EOU",VLOOKUP(Table2[[#This Row],[BE]],[2]GD.List!$C$3:$N$5014,12,0),IF(Table2[[#This Row],[SRO]]="Local","Polyester Staple Fibre","SRO 492"))</f>
        <v>Polyester Staple Fiber</v>
      </c>
    </row>
    <row r="5005" spans="1:19" x14ac:dyDescent="0.25">
      <c r="A5005" s="116" t="s">
        <v>3431</v>
      </c>
      <c r="B5005" s="116" t="s">
        <v>3478</v>
      </c>
      <c r="C5005" s="165">
        <v>6532</v>
      </c>
      <c r="D5005" s="117">
        <v>3906.9090000000001</v>
      </c>
      <c r="E5005" s="147" t="s">
        <v>3487</v>
      </c>
      <c r="F5005" s="116" t="s">
        <v>3490</v>
      </c>
      <c r="G5005" s="471">
        <v>44899</v>
      </c>
      <c r="H5005" s="82">
        <v>47105114.420000002</v>
      </c>
      <c r="I5005" s="197">
        <v>0.04</v>
      </c>
      <c r="J5005" s="15">
        <v>978.68000000000006</v>
      </c>
      <c r="K5005" s="15">
        <v>24467</v>
      </c>
      <c r="L5005" s="15">
        <v>790969.47</v>
      </c>
      <c r="M5005" s="66" t="str">
        <f>TEXT(Table2[[#This Row],[Gd.Dt]],"mmm-yy")</f>
        <v>Dec-22</v>
      </c>
      <c r="N5005" s="46" t="str">
        <f>MID(Table2[[#This Row],[BE]],6,2)</f>
        <v>IB</v>
      </c>
      <c r="O5005" s="46" t="str">
        <f>IF(Table2[[#This Row],[Type]]="IB","EOU",IF(Table2[[#This Row],[Type]]="MB","Local","492"))</f>
        <v>EOU</v>
      </c>
      <c r="P5005" s="46">
        <f>ROUND(Table2[[#This Row],[Cons]]/Table2[[#This Row],[Qty.]],5)</f>
        <v>0.04</v>
      </c>
      <c r="Q5005" s="46" t="b">
        <f>EXACT(Table2[[#This Row],[rate]],Table2[[#This Row],[Check]])</f>
        <v>1</v>
      </c>
      <c r="R5005" s="46"/>
      <c r="S5005" s="46" t="str">
        <f>IF(Table2[[#This Row],[SRO]]="EOU",VLOOKUP(Table2[[#This Row],[BE]],[2]GD.List!$C$3:$N$5014,12,0),IF(Table2[[#This Row],[SRO]]="Local","Polyester Staple Fibre","SRO 492"))</f>
        <v>Textile Chemical</v>
      </c>
    </row>
    <row r="5006" spans="1:19" x14ac:dyDescent="0.25">
      <c r="A5006" s="116" t="s">
        <v>3431</v>
      </c>
      <c r="B5006" s="116" t="s">
        <v>3475</v>
      </c>
      <c r="C5006" s="165">
        <v>16564</v>
      </c>
      <c r="D5006" s="117">
        <v>3906.9090000000001</v>
      </c>
      <c r="E5006" s="147" t="s">
        <v>3481</v>
      </c>
      <c r="F5006" s="116" t="s">
        <v>3493</v>
      </c>
      <c r="G5006" s="471">
        <v>44899</v>
      </c>
      <c r="H5006" s="82">
        <v>28564285.460000001</v>
      </c>
      <c r="I5006" s="197">
        <v>0.04</v>
      </c>
      <c r="J5006" s="15">
        <v>162.48000000000002</v>
      </c>
      <c r="K5006" s="15">
        <v>4062</v>
      </c>
      <c r="L5006" s="15">
        <v>222875.02000000002</v>
      </c>
      <c r="M5006" s="66" t="str">
        <f>TEXT(Table2[[#This Row],[Gd.Dt]],"mmm-yy")</f>
        <v>Dec-22</v>
      </c>
      <c r="N5006" s="46" t="str">
        <f>MID(Table2[[#This Row],[BE]],6,2)</f>
        <v>IB</v>
      </c>
      <c r="O5006" s="46" t="str">
        <f>IF(Table2[[#This Row],[Type]]="IB","EOU",IF(Table2[[#This Row],[Type]]="MB","Local","492"))</f>
        <v>EOU</v>
      </c>
      <c r="P5006" s="46">
        <f>ROUND(Table2[[#This Row],[Cons]]/Table2[[#This Row],[Qty.]],5)</f>
        <v>0.04</v>
      </c>
      <c r="Q5006" s="46" t="b">
        <f>EXACT(Table2[[#This Row],[rate]],Table2[[#This Row],[Check]])</f>
        <v>1</v>
      </c>
      <c r="R5006" s="46"/>
      <c r="S5006" s="46" t="str">
        <f>IF(Table2[[#This Row],[SRO]]="EOU",VLOOKUP(Table2[[#This Row],[BE]],[2]GD.List!$C$3:$N$5014,12,0),IF(Table2[[#This Row],[SRO]]="Local","Polyester Staple Fibre","SRO 492"))</f>
        <v>Textile Chemical</v>
      </c>
    </row>
    <row r="5007" spans="1:19" x14ac:dyDescent="0.25">
      <c r="A5007" s="116" t="s">
        <v>3453</v>
      </c>
      <c r="B5007" s="116" t="s">
        <v>3476</v>
      </c>
      <c r="C5007" s="165">
        <v>26748</v>
      </c>
      <c r="D5007" s="117">
        <v>9607.11</v>
      </c>
      <c r="E5007" s="147" t="s">
        <v>3484</v>
      </c>
      <c r="F5007" s="116" t="s">
        <v>3494</v>
      </c>
      <c r="G5007" s="471">
        <v>44899</v>
      </c>
      <c r="H5007" s="82">
        <v>47868221</v>
      </c>
      <c r="I5007" s="197">
        <v>1</v>
      </c>
      <c r="J5007" s="15">
        <v>212</v>
      </c>
      <c r="K5007" s="15">
        <v>212</v>
      </c>
      <c r="L5007" s="15">
        <v>27879293.550000001</v>
      </c>
      <c r="M5007" s="66" t="str">
        <f>TEXT(Table2[[#This Row],[Gd.Dt]],"mmm-yy")</f>
        <v>Dec-22</v>
      </c>
      <c r="N5007" s="46" t="str">
        <f>MID(Table2[[#This Row],[BE]],6,2)</f>
        <v>EP</v>
      </c>
      <c r="O5007" s="46" t="str">
        <f>IF(Table2[[#This Row],[Type]]="IB","EOU",IF(Table2[[#This Row],[Type]]="MB","Local","492"))</f>
        <v>492</v>
      </c>
      <c r="P5007" s="46">
        <f>ROUND(Table2[[#This Row],[Cons]]/Table2[[#This Row],[Qty.]],5)</f>
        <v>1</v>
      </c>
      <c r="Q5007" s="46" t="b">
        <f>EXACT(Table2[[#This Row],[rate]],Table2[[#This Row],[Check]])</f>
        <v>1</v>
      </c>
      <c r="R5007" s="46"/>
      <c r="S5007" s="46" t="str">
        <f>IF(Table2[[#This Row],[SRO]]="EOU",VLOOKUP(Table2[[#This Row],[BE]],[2]GD.List!$C$3:$N$5014,12,0),IF(Table2[[#This Row],[SRO]]="Local","Polyester Staple Fibre","SRO 492"))</f>
        <v>SRO 492</v>
      </c>
    </row>
    <row r="5008" spans="1:19" x14ac:dyDescent="0.25">
      <c r="A5008" s="116" t="s">
        <v>3453</v>
      </c>
      <c r="B5008" s="116" t="s">
        <v>3477</v>
      </c>
      <c r="C5008" s="165">
        <v>9504</v>
      </c>
      <c r="D5008" s="117">
        <v>9607.11</v>
      </c>
      <c r="E5008" s="147" t="s">
        <v>3485</v>
      </c>
      <c r="F5008" s="116" t="s">
        <v>3495</v>
      </c>
      <c r="G5008" s="471">
        <v>44899</v>
      </c>
      <c r="H5008" s="82">
        <v>17008358.399999999</v>
      </c>
      <c r="I5008" s="197">
        <v>1</v>
      </c>
      <c r="J5008" s="15">
        <v>60</v>
      </c>
      <c r="K5008" s="15">
        <v>60</v>
      </c>
      <c r="L5008" s="15">
        <v>8273218.5199999996</v>
      </c>
      <c r="M5008" s="66" t="str">
        <f>TEXT(Table2[[#This Row],[Gd.Dt]],"mmm-yy")</f>
        <v>Dec-22</v>
      </c>
      <c r="N5008" s="46" t="str">
        <f>MID(Table2[[#This Row],[BE]],6,2)</f>
        <v>EP</v>
      </c>
      <c r="O5008" s="46" t="str">
        <f>IF(Table2[[#This Row],[Type]]="IB","EOU",IF(Table2[[#This Row],[Type]]="MB","Local","492"))</f>
        <v>492</v>
      </c>
      <c r="P5008" s="46">
        <f>ROUND(Table2[[#This Row],[Cons]]/Table2[[#This Row],[Qty.]],5)</f>
        <v>1</v>
      </c>
      <c r="Q5008" s="46" t="b">
        <f>EXACT(Table2[[#This Row],[rate]],Table2[[#This Row],[Check]])</f>
        <v>1</v>
      </c>
      <c r="R5008" s="46"/>
      <c r="S5008" s="46" t="str">
        <f>IF(Table2[[#This Row],[SRO]]="EOU",VLOOKUP(Table2[[#This Row],[BE]],[2]GD.List!$C$3:$N$5014,12,0),IF(Table2[[#This Row],[SRO]]="Local","Polyester Staple Fibre","SRO 492"))</f>
        <v>SRO 492</v>
      </c>
    </row>
    <row r="5009" spans="1:19" x14ac:dyDescent="0.25">
      <c r="A5009" s="116" t="s">
        <v>3461</v>
      </c>
      <c r="B5009" s="116" t="s">
        <v>3477</v>
      </c>
      <c r="C5009" s="165">
        <v>9504</v>
      </c>
      <c r="D5009" s="117">
        <v>5807.9</v>
      </c>
      <c r="E5009" s="147" t="s">
        <v>3485</v>
      </c>
      <c r="F5009" s="116" t="s">
        <v>3495</v>
      </c>
      <c r="G5009" s="471">
        <v>44899</v>
      </c>
      <c r="H5009" s="82">
        <v>17008358.399999999</v>
      </c>
      <c r="I5009" s="197">
        <v>1</v>
      </c>
      <c r="J5009" s="15">
        <v>40</v>
      </c>
      <c r="K5009" s="15">
        <v>40</v>
      </c>
      <c r="L5009" s="15">
        <v>5515479.0099999998</v>
      </c>
      <c r="M5009" s="66" t="str">
        <f>TEXT(Table2[[#This Row],[Gd.Dt]],"mmm-yy")</f>
        <v>Dec-22</v>
      </c>
      <c r="N5009" s="46" t="str">
        <f>MID(Table2[[#This Row],[BE]],6,2)</f>
        <v>TI</v>
      </c>
      <c r="O5009" s="46" t="str">
        <f>IF(Table2[[#This Row],[Type]]="IB","EOU",IF(Table2[[#This Row],[Type]]="MB","Local","492"))</f>
        <v>492</v>
      </c>
      <c r="P5009" s="46">
        <f>ROUND(Table2[[#This Row],[Cons]]/Table2[[#This Row],[Qty.]],5)</f>
        <v>1</v>
      </c>
      <c r="Q5009" s="46" t="b">
        <f>EXACT(Table2[[#This Row],[rate]],Table2[[#This Row],[Check]])</f>
        <v>1</v>
      </c>
      <c r="R5009" s="46"/>
      <c r="S5009" s="46" t="str">
        <f>IF(Table2[[#This Row],[SRO]]="EOU",VLOOKUP(Table2[[#This Row],[BE]],[2]GD.List!$C$3:$N$5014,12,0),IF(Table2[[#This Row],[SRO]]="Local","Polyester Staple Fibre","SRO 492"))</f>
        <v>SRO 492</v>
      </c>
    </row>
    <row r="5010" spans="1:19" x14ac:dyDescent="0.25">
      <c r="A5010" s="116" t="s">
        <v>3469</v>
      </c>
      <c r="B5010" s="116" t="s">
        <v>3478</v>
      </c>
      <c r="C5010" s="165">
        <v>6532</v>
      </c>
      <c r="D5010" s="117">
        <v>5201.009</v>
      </c>
      <c r="E5010" s="147" t="s">
        <v>3487</v>
      </c>
      <c r="F5010" s="116" t="s">
        <v>3490</v>
      </c>
      <c r="G5010" s="471">
        <v>44899</v>
      </c>
      <c r="H5010" s="82">
        <v>47105114.420000002</v>
      </c>
      <c r="I5010" s="197">
        <v>0.48980000000000001</v>
      </c>
      <c r="J5010" s="15">
        <v>11480.24</v>
      </c>
      <c r="K5010" s="15">
        <v>23438.63</v>
      </c>
      <c r="L5010" s="15">
        <v>8385513.9700000007</v>
      </c>
      <c r="M5010" s="66" t="str">
        <f>TEXT(Table2[[#This Row],[Gd.Dt]],"mmm-yy")</f>
        <v>Dec-22</v>
      </c>
      <c r="N5010" s="46" t="str">
        <f>MID(Table2[[#This Row],[BE]],6,2)</f>
        <v>IB</v>
      </c>
      <c r="O5010" s="46" t="str">
        <f>IF(Table2[[#This Row],[Type]]="IB","EOU",IF(Table2[[#This Row],[Type]]="MB","Local","492"))</f>
        <v>EOU</v>
      </c>
      <c r="P5010" s="46">
        <f>ROUND(Table2[[#This Row],[Cons]]/Table2[[#This Row],[Qty.]],5)</f>
        <v>0.48980000000000001</v>
      </c>
      <c r="Q5010" s="46" t="b">
        <f>EXACT(Table2[[#This Row],[rate]],Table2[[#This Row],[Check]])</f>
        <v>1</v>
      </c>
      <c r="R5010" s="46"/>
      <c r="S5010" s="46" t="str">
        <f>IF(Table2[[#This Row],[SRO]]="EOU",VLOOKUP(Table2[[#This Row],[BE]],[2]GD.List!$C$3:$N$5014,12,0),IF(Table2[[#This Row],[SRO]]="Local","Polyester Staple Fibre","SRO 492"))</f>
        <v>Raw Cotton</v>
      </c>
    </row>
    <row r="5011" spans="1:19" x14ac:dyDescent="0.25">
      <c r="A5011" s="116" t="s">
        <v>3469</v>
      </c>
      <c r="B5011" s="116" t="s">
        <v>3475</v>
      </c>
      <c r="C5011" s="165">
        <v>16564</v>
      </c>
      <c r="D5011" s="117">
        <v>5201.009</v>
      </c>
      <c r="E5011" s="147" t="s">
        <v>3481</v>
      </c>
      <c r="F5011" s="116" t="s">
        <v>3493</v>
      </c>
      <c r="G5011" s="471">
        <v>44899</v>
      </c>
      <c r="H5011" s="82">
        <v>28564285.460000001</v>
      </c>
      <c r="I5011" s="197">
        <v>1.0101</v>
      </c>
      <c r="J5011" s="15">
        <v>11041.400000000001</v>
      </c>
      <c r="K5011" s="15">
        <v>10931</v>
      </c>
      <c r="L5011" s="15">
        <v>14973350.07</v>
      </c>
      <c r="M5011" s="66" t="str">
        <f>TEXT(Table2[[#This Row],[Gd.Dt]],"mmm-yy")</f>
        <v>Dec-22</v>
      </c>
      <c r="N5011" s="46" t="str">
        <f>MID(Table2[[#This Row],[BE]],6,2)</f>
        <v>IB</v>
      </c>
      <c r="O5011" s="46" t="str">
        <f>IF(Table2[[#This Row],[Type]]="IB","EOU",IF(Table2[[#This Row],[Type]]="MB","Local","492"))</f>
        <v>EOU</v>
      </c>
      <c r="P5011" s="46">
        <f>ROUND(Table2[[#This Row],[Cons]]/Table2[[#This Row],[Qty.]],5)</f>
        <v>1.0101</v>
      </c>
      <c r="Q5011" s="46" t="b">
        <f>EXACT(Table2[[#This Row],[rate]],Table2[[#This Row],[Check]])</f>
        <v>1</v>
      </c>
      <c r="R5011" s="46"/>
      <c r="S5011" s="46" t="str">
        <f>IF(Table2[[#This Row],[SRO]]="EOU",VLOOKUP(Table2[[#This Row],[BE]],[2]GD.List!$C$3:$N$5014,12,0),IF(Table2[[#This Row],[SRO]]="Local","Polyester Staple Fibre","SRO 492"))</f>
        <v>Raw Cotton</v>
      </c>
    </row>
    <row r="5012" spans="1:19" x14ac:dyDescent="0.25">
      <c r="A5012" s="116" t="s">
        <v>3470</v>
      </c>
      <c r="B5012" s="116" t="s">
        <v>3478</v>
      </c>
      <c r="C5012" s="165">
        <v>6532</v>
      </c>
      <c r="D5012" s="117">
        <v>3204.1590000000001</v>
      </c>
      <c r="E5012" s="147" t="s">
        <v>3487</v>
      </c>
      <c r="F5012" s="116" t="s">
        <v>3490</v>
      </c>
      <c r="G5012" s="471">
        <v>44899</v>
      </c>
      <c r="H5012" s="82">
        <v>47105114.420000002</v>
      </c>
      <c r="I5012" s="197">
        <v>7.0000000000000007E-2</v>
      </c>
      <c r="J5012" s="15">
        <v>433.02</v>
      </c>
      <c r="K5012" s="15">
        <v>6186</v>
      </c>
      <c r="L5012" s="15">
        <v>442889.7</v>
      </c>
      <c r="M5012" s="66" t="str">
        <f>TEXT(Table2[[#This Row],[Gd.Dt]],"mmm-yy")</f>
        <v>Dec-22</v>
      </c>
      <c r="N5012" s="46" t="str">
        <f>MID(Table2[[#This Row],[BE]],6,2)</f>
        <v>IB</v>
      </c>
      <c r="O5012" s="46" t="str">
        <f>IF(Table2[[#This Row],[Type]]="IB","EOU",IF(Table2[[#This Row],[Type]]="MB","Local","492"))</f>
        <v>EOU</v>
      </c>
      <c r="P5012" s="46">
        <f>ROUND(Table2[[#This Row],[Cons]]/Table2[[#This Row],[Qty.]],5)</f>
        <v>7.0000000000000007E-2</v>
      </c>
      <c r="Q5012" s="46" t="b">
        <f>EXACT(Table2[[#This Row],[rate]],Table2[[#This Row],[Check]])</f>
        <v>1</v>
      </c>
      <c r="R5012" s="46"/>
      <c r="S5012" s="46" t="str">
        <f>IF(Table2[[#This Row],[SRO]]="EOU",VLOOKUP(Table2[[#This Row],[BE]],[2]GD.List!$C$3:$N$5014,12,0),IF(Table2[[#This Row],[SRO]]="Local","Polyester Staple Fibre","SRO 492"))</f>
        <v>Textile Dyes</v>
      </c>
    </row>
    <row r="5013" spans="1:19" x14ac:dyDescent="0.25">
      <c r="A5013" s="116" t="s">
        <v>3470</v>
      </c>
      <c r="B5013" s="116" t="s">
        <v>3475</v>
      </c>
      <c r="C5013" s="165">
        <v>16564</v>
      </c>
      <c r="D5013" s="117">
        <v>3204.1590000000001</v>
      </c>
      <c r="E5013" s="147" t="s">
        <v>3481</v>
      </c>
      <c r="F5013" s="116" t="s">
        <v>3493</v>
      </c>
      <c r="G5013" s="471">
        <v>44899</v>
      </c>
      <c r="H5013" s="82">
        <v>28564285.460000001</v>
      </c>
      <c r="I5013" s="197">
        <v>7.0000000000000007E-2</v>
      </c>
      <c r="J5013" s="15">
        <v>0.95</v>
      </c>
      <c r="K5013" s="15">
        <v>13.57</v>
      </c>
      <c r="L5013" s="15">
        <v>1203.8399999999999</v>
      </c>
      <c r="M5013" s="66" t="str">
        <f>TEXT(Table2[[#This Row],[Gd.Dt]],"mmm-yy")</f>
        <v>Dec-22</v>
      </c>
      <c r="N5013" s="46" t="str">
        <f>MID(Table2[[#This Row],[BE]],6,2)</f>
        <v>IB</v>
      </c>
      <c r="O5013" s="46" t="str">
        <f>IF(Table2[[#This Row],[Type]]="IB","EOU",IF(Table2[[#This Row],[Type]]="MB","Local","492"))</f>
        <v>EOU</v>
      </c>
      <c r="P5013" s="46">
        <f>ROUND(Table2[[#This Row],[Cons]]/Table2[[#This Row],[Qty.]],5)</f>
        <v>7.0010000000000003E-2</v>
      </c>
      <c r="Q5013" s="46" t="b">
        <f>EXACT(Table2[[#This Row],[rate]],Table2[[#This Row],[Check]])</f>
        <v>0</v>
      </c>
      <c r="R5013" s="46"/>
      <c r="S5013" s="46" t="str">
        <f>IF(Table2[[#This Row],[SRO]]="EOU",VLOOKUP(Table2[[#This Row],[BE]],[2]GD.List!$C$3:$N$5014,12,0),IF(Table2[[#This Row],[SRO]]="Local","Polyester Staple Fibre","SRO 492"))</f>
        <v>Textile Dyes</v>
      </c>
    </row>
    <row r="5014" spans="1:19" x14ac:dyDescent="0.25">
      <c r="A5014" s="116" t="s">
        <v>3472</v>
      </c>
      <c r="B5014" s="116" t="s">
        <v>3477</v>
      </c>
      <c r="C5014" s="165">
        <v>9504</v>
      </c>
      <c r="D5014" s="117">
        <v>5807.9</v>
      </c>
      <c r="E5014" s="147" t="s">
        <v>3485</v>
      </c>
      <c r="F5014" s="116" t="s">
        <v>3495</v>
      </c>
      <c r="G5014" s="471">
        <v>44899</v>
      </c>
      <c r="H5014" s="82">
        <v>17008358.399999999</v>
      </c>
      <c r="I5014" s="197">
        <v>1</v>
      </c>
      <c r="J5014" s="15">
        <v>20.85</v>
      </c>
      <c r="K5014" s="15">
        <v>20.85</v>
      </c>
      <c r="L5014" s="15">
        <v>2874943.43</v>
      </c>
      <c r="M5014" s="66" t="str">
        <f>TEXT(Table2[[#This Row],[Gd.Dt]],"mmm-yy")</f>
        <v>Dec-22</v>
      </c>
      <c r="N5014" s="46" t="str">
        <f>MID(Table2[[#This Row],[BE]],6,2)</f>
        <v>TI</v>
      </c>
      <c r="O5014" s="46" t="str">
        <f>IF(Table2[[#This Row],[Type]]="IB","EOU",IF(Table2[[#This Row],[Type]]="MB","Local","492"))</f>
        <v>492</v>
      </c>
      <c r="P5014" s="46">
        <f>ROUND(Table2[[#This Row],[Cons]]/Table2[[#This Row],[Qty.]],5)</f>
        <v>1</v>
      </c>
      <c r="Q5014" s="46" t="b">
        <f>EXACT(Table2[[#This Row],[rate]],Table2[[#This Row],[Check]])</f>
        <v>1</v>
      </c>
      <c r="R5014" s="46"/>
      <c r="S5014" s="46" t="str">
        <f>IF(Table2[[#This Row],[SRO]]="EOU",VLOOKUP(Table2[[#This Row],[BE]],[2]GD.List!$C$3:$N$5014,12,0),IF(Table2[[#This Row],[SRO]]="Local","Polyester Staple Fibre","SRO 492"))</f>
        <v>SRO 492</v>
      </c>
    </row>
    <row r="5015" spans="1:19" x14ac:dyDescent="0.25">
      <c r="A5015" s="116" t="s">
        <v>3482</v>
      </c>
      <c r="B5015" s="116" t="s">
        <v>3476</v>
      </c>
      <c r="C5015" s="165">
        <v>26748</v>
      </c>
      <c r="D5015" s="117">
        <v>5807.1030000000001</v>
      </c>
      <c r="E5015" s="147" t="s">
        <v>3484</v>
      </c>
      <c r="F5015" s="116" t="s">
        <v>3494</v>
      </c>
      <c r="G5015" s="471">
        <v>44899</v>
      </c>
      <c r="H5015" s="82">
        <v>47868221</v>
      </c>
      <c r="I5015" s="197">
        <v>1</v>
      </c>
      <c r="J5015" s="15">
        <v>54</v>
      </c>
      <c r="K5015" s="15">
        <v>54</v>
      </c>
      <c r="L5015" s="15">
        <v>7101329.4900000002</v>
      </c>
      <c r="M5015" s="66" t="str">
        <f>TEXT(Table2[[#This Row],[Gd.Dt]],"mmm-yy")</f>
        <v>Dec-22</v>
      </c>
      <c r="N5015" s="46" t="str">
        <f>MID(Table2[[#This Row],[BE]],6,2)</f>
        <v>TI</v>
      </c>
      <c r="O5015" s="46" t="str">
        <f>IF(Table2[[#This Row],[Type]]="IB","EOU",IF(Table2[[#This Row],[Type]]="MB","Local","492"))</f>
        <v>492</v>
      </c>
      <c r="P5015" s="46">
        <f>ROUND(Table2[[#This Row],[Cons]]/Table2[[#This Row],[Qty.]],5)</f>
        <v>1</v>
      </c>
      <c r="Q5015" s="46" t="b">
        <f>EXACT(Table2[[#This Row],[rate]],Table2[[#This Row],[Check]])</f>
        <v>1</v>
      </c>
      <c r="R5015" s="46"/>
      <c r="S5015" s="46" t="str">
        <f>IF(Table2[[#This Row],[SRO]]="EOU",VLOOKUP(Table2[[#This Row],[BE]],[2]GD.List!$C$3:$N$5014,12,0),IF(Table2[[#This Row],[SRO]]="Local","Polyester Staple Fibre","SRO 492"))</f>
        <v>SRO 492</v>
      </c>
    </row>
    <row r="5016" spans="1:19" x14ac:dyDescent="0.25">
      <c r="A5016" s="116" t="s">
        <v>3483</v>
      </c>
      <c r="B5016" s="116" t="s">
        <v>3476</v>
      </c>
      <c r="C5016" s="165">
        <v>26748</v>
      </c>
      <c r="D5016" s="117">
        <v>5807.1030000000001</v>
      </c>
      <c r="E5016" s="147" t="s">
        <v>3484</v>
      </c>
      <c r="F5016" s="116" t="s">
        <v>3494</v>
      </c>
      <c r="G5016" s="471">
        <v>44899</v>
      </c>
      <c r="H5016" s="82">
        <v>47868221</v>
      </c>
      <c r="I5016" s="197">
        <v>1</v>
      </c>
      <c r="J5016" s="15">
        <v>24</v>
      </c>
      <c r="K5016" s="15">
        <v>24</v>
      </c>
      <c r="L5016" s="15">
        <v>3156146.44</v>
      </c>
      <c r="M5016" s="66" t="str">
        <f>TEXT(Table2[[#This Row],[Gd.Dt]],"mmm-yy")</f>
        <v>Dec-22</v>
      </c>
      <c r="N5016" s="46" t="str">
        <f>MID(Table2[[#This Row],[BE]],6,2)</f>
        <v>TI</v>
      </c>
      <c r="O5016" s="46" t="str">
        <f>IF(Table2[[#This Row],[Type]]="IB","EOU",IF(Table2[[#This Row],[Type]]="MB","Local","492"))</f>
        <v>492</v>
      </c>
      <c r="P5016" s="46">
        <f>ROUND(Table2[[#This Row],[Cons]]/Table2[[#This Row],[Qty.]],5)</f>
        <v>1</v>
      </c>
      <c r="Q5016" s="46" t="b">
        <f>EXACT(Table2[[#This Row],[rate]],Table2[[#This Row],[Check]])</f>
        <v>1</v>
      </c>
      <c r="R5016" s="46"/>
      <c r="S5016" s="46" t="str">
        <f>IF(Table2[[#This Row],[SRO]]="EOU",VLOOKUP(Table2[[#This Row],[BE]],[2]GD.List!$C$3:$N$5014,12,0),IF(Table2[[#This Row],[SRO]]="Local","Polyester Staple Fibre","SRO 492"))</f>
        <v>SRO 492</v>
      </c>
    </row>
    <row r="5017" spans="1:19" x14ac:dyDescent="0.25">
      <c r="A5017" s="116" t="s">
        <v>3486</v>
      </c>
      <c r="B5017" s="116" t="s">
        <v>3477</v>
      </c>
      <c r="C5017" s="165">
        <v>9504</v>
      </c>
      <c r="D5017" s="117">
        <v>4821.8999999999996</v>
      </c>
      <c r="E5017" s="147" t="s">
        <v>3485</v>
      </c>
      <c r="F5017" s="116" t="s">
        <v>3495</v>
      </c>
      <c r="G5017" s="471">
        <v>44899</v>
      </c>
      <c r="H5017" s="82">
        <v>17008358.399999999</v>
      </c>
      <c r="I5017" s="197">
        <v>1</v>
      </c>
      <c r="J5017" s="15">
        <v>2</v>
      </c>
      <c r="K5017" s="15">
        <v>2</v>
      </c>
      <c r="L5017" s="15">
        <v>275773.95</v>
      </c>
      <c r="M5017" s="66" t="str">
        <f>TEXT(Table2[[#This Row],[Gd.Dt]],"mmm-yy")</f>
        <v>Dec-22</v>
      </c>
      <c r="N5017" s="46" t="str">
        <f>MID(Table2[[#This Row],[BE]],6,2)</f>
        <v>TI</v>
      </c>
      <c r="O5017" s="46" t="str">
        <f>IF(Table2[[#This Row],[Type]]="IB","EOU",IF(Table2[[#This Row],[Type]]="MB","Local","492"))</f>
        <v>492</v>
      </c>
      <c r="P5017" s="46">
        <f>ROUND(Table2[[#This Row],[Cons]]/Table2[[#This Row],[Qty.]],5)</f>
        <v>1</v>
      </c>
      <c r="Q5017" s="46" t="b">
        <f>EXACT(Table2[[#This Row],[rate]],Table2[[#This Row],[Check]])</f>
        <v>1</v>
      </c>
      <c r="R5017" s="46"/>
      <c r="S5017" s="46" t="str">
        <f>IF(Table2[[#This Row],[SRO]]="EOU",VLOOKUP(Table2[[#This Row],[BE]],[2]GD.List!$C$3:$N$5014,12,0),IF(Table2[[#This Row],[SRO]]="Local","Polyester Staple Fibre","SRO 492"))</f>
        <v>SRO 492</v>
      </c>
    </row>
    <row r="5018" spans="1:19" x14ac:dyDescent="0.25">
      <c r="A5018" s="116" t="s">
        <v>3486</v>
      </c>
      <c r="B5018" s="116" t="s">
        <v>3477</v>
      </c>
      <c r="C5018" s="165">
        <v>9504</v>
      </c>
      <c r="D5018" s="117">
        <v>5807.9</v>
      </c>
      <c r="E5018" s="147" t="s">
        <v>3485</v>
      </c>
      <c r="F5018" s="116" t="s">
        <v>3495</v>
      </c>
      <c r="G5018" s="471">
        <v>44899</v>
      </c>
      <c r="H5018" s="82">
        <v>17008358.399999999</v>
      </c>
      <c r="I5018" s="197">
        <v>1</v>
      </c>
      <c r="J5018" s="15">
        <v>0.5</v>
      </c>
      <c r="K5018" s="15">
        <v>0.5</v>
      </c>
      <c r="L5018" s="15">
        <v>68943.490000000005</v>
      </c>
      <c r="M5018" s="66" t="str">
        <f>TEXT(Table2[[#This Row],[Gd.Dt]],"mmm-yy")</f>
        <v>Dec-22</v>
      </c>
      <c r="N5018" s="46" t="str">
        <f>MID(Table2[[#This Row],[BE]],6,2)</f>
        <v>TI</v>
      </c>
      <c r="O5018" s="46" t="str">
        <f>IF(Table2[[#This Row],[Type]]="IB","EOU",IF(Table2[[#This Row],[Type]]="MB","Local","492"))</f>
        <v>492</v>
      </c>
      <c r="P5018" s="46">
        <f>ROUND(Table2[[#This Row],[Cons]]/Table2[[#This Row],[Qty.]],5)</f>
        <v>1</v>
      </c>
      <c r="Q5018" s="46" t="b">
        <f>EXACT(Table2[[#This Row],[rate]],Table2[[#This Row],[Check]])</f>
        <v>1</v>
      </c>
      <c r="R5018" s="46"/>
      <c r="S5018" s="46" t="str">
        <f>IF(Table2[[#This Row],[SRO]]="EOU",VLOOKUP(Table2[[#This Row],[BE]],[2]GD.List!$C$3:$N$5014,12,0),IF(Table2[[#This Row],[SRO]]="Local","Polyester Staple Fibre","SRO 492"))</f>
        <v>SRO 492</v>
      </c>
    </row>
    <row r="5019" spans="1:19" x14ac:dyDescent="0.25">
      <c r="A5019" s="612" t="s">
        <v>2499</v>
      </c>
      <c r="B5019" s="609" t="s">
        <v>3496</v>
      </c>
      <c r="C5019" s="605">
        <v>8676</v>
      </c>
      <c r="D5019" s="610">
        <v>2701.12</v>
      </c>
      <c r="E5019" s="147" t="s">
        <v>3497</v>
      </c>
      <c r="F5019" s="609" t="s">
        <v>3499</v>
      </c>
      <c r="G5019" s="471">
        <v>44901</v>
      </c>
      <c r="H5019" s="611">
        <v>15556731.07</v>
      </c>
      <c r="I5019" s="197">
        <v>0.8</v>
      </c>
      <c r="J5019" s="604">
        <v>3896.57</v>
      </c>
      <c r="K5019" s="604">
        <v>4870.71</v>
      </c>
      <c r="L5019" s="604">
        <v>4732173.3100000005</v>
      </c>
      <c r="M5019" s="606" t="str">
        <f>TEXT(Table2[[#This Row],[Gd.Dt]],"mmm-yy")</f>
        <v>Dec-22</v>
      </c>
      <c r="N5019" s="46" t="str">
        <f>MID(Table2[[#This Row],[BE]],6,2)</f>
        <v>IB</v>
      </c>
      <c r="O5019" s="46" t="str">
        <f>IF(Table2[[#This Row],[Type]]="IB","EOU",IF(Table2[[#This Row],[Type]]="MB","Local","492"))</f>
        <v>EOU</v>
      </c>
      <c r="P5019" s="46">
        <f>ROUND(Table2[[#This Row],[Cons]]/Table2[[#This Row],[Qty.]],5)</f>
        <v>0.8</v>
      </c>
      <c r="Q5019" s="46" t="b">
        <f>EXACT(Table2[[#This Row],[rate]],Table2[[#This Row],[Check]])</f>
        <v>1</v>
      </c>
      <c r="R5019" s="46"/>
      <c r="S5019" s="46" t="str">
        <f>IF(Table2[[#This Row],[SRO]]="EOU",VLOOKUP(Table2[[#This Row],[BE]],[2]GD.List!$C$3:$N$5014,12,0),IF(Table2[[#This Row],[SRO]]="Local","Polyester Staple Fibre","SRO 492"))</f>
        <v>Textile Coal</v>
      </c>
    </row>
    <row r="5020" spans="1:19" x14ac:dyDescent="0.25">
      <c r="A5020" s="612" t="s">
        <v>3018</v>
      </c>
      <c r="B5020" s="609" t="s">
        <v>3496</v>
      </c>
      <c r="C5020" s="605">
        <v>8676</v>
      </c>
      <c r="D5020" s="610">
        <v>2847</v>
      </c>
      <c r="E5020" s="147" t="s">
        <v>3497</v>
      </c>
      <c r="F5020" s="609" t="s">
        <v>3499</v>
      </c>
      <c r="G5020" s="471">
        <v>44901</v>
      </c>
      <c r="H5020" s="611">
        <v>15556731.07</v>
      </c>
      <c r="I5020" s="197">
        <v>0.03</v>
      </c>
      <c r="J5020" s="604">
        <v>146.13</v>
      </c>
      <c r="K5020" s="604">
        <v>4870.71</v>
      </c>
      <c r="L5020" s="604">
        <v>177466.95</v>
      </c>
      <c r="M5020" s="606" t="str">
        <f>TEXT(Table2[[#This Row],[Gd.Dt]],"mmm-yy")</f>
        <v>Dec-22</v>
      </c>
      <c r="N5020" s="46" t="str">
        <f>MID(Table2[[#This Row],[BE]],6,2)</f>
        <v>IB</v>
      </c>
      <c r="O5020" s="46" t="str">
        <f>IF(Table2[[#This Row],[Type]]="IB","EOU",IF(Table2[[#This Row],[Type]]="MB","Local","492"))</f>
        <v>EOU</v>
      </c>
      <c r="P5020" s="46">
        <f>ROUND(Table2[[#This Row],[Cons]]/Table2[[#This Row],[Qty.]],5)</f>
        <v>0.03</v>
      </c>
      <c r="Q5020" s="46" t="b">
        <f>EXACT(Table2[[#This Row],[rate]],Table2[[#This Row],[Check]])</f>
        <v>1</v>
      </c>
      <c r="R5020" s="46"/>
      <c r="S5020" s="46" t="str">
        <f>IF(Table2[[#This Row],[SRO]]="EOU",VLOOKUP(Table2[[#This Row],[BE]],[2]GD.List!$C$3:$N$5014,12,0),IF(Table2[[#This Row],[SRO]]="Local","Polyester Staple Fibre","SRO 492"))</f>
        <v>Textile Chemical</v>
      </c>
    </row>
    <row r="5021" spans="1:19" x14ac:dyDescent="0.25">
      <c r="A5021" s="612" t="s">
        <v>3233</v>
      </c>
      <c r="B5021" s="609" t="s">
        <v>3496</v>
      </c>
      <c r="C5021" s="605">
        <v>8676</v>
      </c>
      <c r="D5021" s="610">
        <v>4810.29</v>
      </c>
      <c r="E5021" s="147" t="s">
        <v>3497</v>
      </c>
      <c r="F5021" s="609" t="s">
        <v>3499</v>
      </c>
      <c r="G5021" s="471">
        <v>44901</v>
      </c>
      <c r="H5021" s="611">
        <v>15556731.07</v>
      </c>
      <c r="I5021" s="197">
        <v>0.06</v>
      </c>
      <c r="J5021" s="604">
        <v>292.24</v>
      </c>
      <c r="K5021" s="604">
        <v>4870.71</v>
      </c>
      <c r="L5021" s="604">
        <v>354909.74</v>
      </c>
      <c r="M5021" s="606" t="str">
        <f>TEXT(Table2[[#This Row],[Gd.Dt]],"mmm-yy")</f>
        <v>Dec-22</v>
      </c>
      <c r="N5021" s="46" t="str">
        <f>MID(Table2[[#This Row],[BE]],6,2)</f>
        <v>IB</v>
      </c>
      <c r="O5021" s="46" t="str">
        <f>IF(Table2[[#This Row],[Type]]="IB","EOU",IF(Table2[[#This Row],[Type]]="MB","Local","492"))</f>
        <v>EOU</v>
      </c>
      <c r="P5021" s="46">
        <f>ROUND(Table2[[#This Row],[Cons]]/Table2[[#This Row],[Qty.]],5)</f>
        <v>0.06</v>
      </c>
      <c r="Q5021" s="46" t="b">
        <f>EXACT(Table2[[#This Row],[rate]],Table2[[#This Row],[Check]])</f>
        <v>1</v>
      </c>
      <c r="R5021" s="46"/>
      <c r="S5021" s="46" t="str">
        <f>IF(Table2[[#This Row],[SRO]]="EOU",VLOOKUP(Table2[[#This Row],[BE]],[2]GD.List!$C$3:$N$5014,12,0),IF(Table2[[#This Row],[SRO]]="Local","Polyester Staple Fibre","SRO 492"))</f>
        <v>Packing Material</v>
      </c>
    </row>
    <row r="5022" spans="1:19" x14ac:dyDescent="0.25">
      <c r="A5022" s="612" t="s">
        <v>3316</v>
      </c>
      <c r="B5022" s="609" t="s">
        <v>3496</v>
      </c>
      <c r="C5022" s="605">
        <v>8676</v>
      </c>
      <c r="D5022" s="610">
        <v>5807.1019999999999</v>
      </c>
      <c r="E5022" s="147" t="s">
        <v>3497</v>
      </c>
      <c r="F5022" s="609" t="s">
        <v>3499</v>
      </c>
      <c r="G5022" s="471">
        <v>44901</v>
      </c>
      <c r="H5022" s="611">
        <v>15556731.07</v>
      </c>
      <c r="I5022" s="197">
        <v>0.1</v>
      </c>
      <c r="J5022" s="604">
        <v>214.82</v>
      </c>
      <c r="K5022" s="604">
        <v>2148.1999999999998</v>
      </c>
      <c r="L5022" s="604">
        <v>248706.23</v>
      </c>
      <c r="M5022" s="606" t="str">
        <f>TEXT(Table2[[#This Row],[Gd.Dt]],"mmm-yy")</f>
        <v>Dec-22</v>
      </c>
      <c r="N5022" s="46" t="str">
        <f>MID(Table2[[#This Row],[BE]],6,2)</f>
        <v>IB</v>
      </c>
      <c r="O5022" s="46" t="str">
        <f>IF(Table2[[#This Row],[Type]]="IB","EOU",IF(Table2[[#This Row],[Type]]="MB","Local","492"))</f>
        <v>EOU</v>
      </c>
      <c r="P5022" s="46">
        <f>ROUND(Table2[[#This Row],[Cons]]/Table2[[#This Row],[Qty.]],5)</f>
        <v>0.1</v>
      </c>
      <c r="Q5022" s="46" t="b">
        <f>EXACT(Table2[[#This Row],[rate]],Table2[[#This Row],[Check]])</f>
        <v>1</v>
      </c>
      <c r="R5022" s="46"/>
      <c r="S5022" s="46" t="str">
        <f>IF(Table2[[#This Row],[SRO]]="EOU",VLOOKUP(Table2[[#This Row],[BE]],[2]GD.List!$C$3:$N$5014,12,0),IF(Table2[[#This Row],[SRO]]="Local","Polyester Staple Fibre","SRO 492"))</f>
        <v>Packing Material</v>
      </c>
    </row>
    <row r="5023" spans="1:19" x14ac:dyDescent="0.25">
      <c r="A5023" s="612" t="s">
        <v>3382</v>
      </c>
      <c r="B5023" s="609" t="s">
        <v>3496</v>
      </c>
      <c r="C5023" s="605">
        <v>8676</v>
      </c>
      <c r="D5023" s="610">
        <v>3204.16</v>
      </c>
      <c r="E5023" s="147" t="s">
        <v>3497</v>
      </c>
      <c r="F5023" s="609" t="s">
        <v>3499</v>
      </c>
      <c r="G5023" s="471">
        <v>44901</v>
      </c>
      <c r="H5023" s="611">
        <v>15556731.07</v>
      </c>
      <c r="I5023" s="197">
        <v>7.0000000000000007E-2</v>
      </c>
      <c r="J5023" s="604">
        <v>64.81</v>
      </c>
      <c r="K5023" s="604">
        <v>925.86</v>
      </c>
      <c r="L5023" s="604">
        <v>2261832.88</v>
      </c>
      <c r="M5023" s="606" t="str">
        <f>TEXT(Table2[[#This Row],[Gd.Dt]],"mmm-yy")</f>
        <v>Dec-22</v>
      </c>
      <c r="N5023" s="46" t="str">
        <f>MID(Table2[[#This Row],[BE]],6,2)</f>
        <v>IB</v>
      </c>
      <c r="O5023" s="46" t="str">
        <f>IF(Table2[[#This Row],[Type]]="IB","EOU",IF(Table2[[#This Row],[Type]]="MB","Local","492"))</f>
        <v>EOU</v>
      </c>
      <c r="P5023" s="46">
        <f>ROUND(Table2[[#This Row],[Cons]]/Table2[[#This Row],[Qty.]],5)</f>
        <v>7.0000000000000007E-2</v>
      </c>
      <c r="Q5023" s="46" t="b">
        <f>EXACT(Table2[[#This Row],[rate]],Table2[[#This Row],[Check]])</f>
        <v>1</v>
      </c>
      <c r="R5023" s="46"/>
      <c r="S5023" s="46" t="str">
        <f>IF(Table2[[#This Row],[SRO]]="EOU",VLOOKUP(Table2[[#This Row],[BE]],[2]GD.List!$C$3:$N$5014,12,0),IF(Table2[[#This Row],[SRO]]="Local","Polyester Staple Fibre","SRO 492"))</f>
        <v>Textile Dyes</v>
      </c>
    </row>
    <row r="5024" spans="1:19" x14ac:dyDescent="0.25">
      <c r="A5024" s="612" t="s">
        <v>3399</v>
      </c>
      <c r="B5024" s="609" t="s">
        <v>3496</v>
      </c>
      <c r="C5024" s="605">
        <v>8676</v>
      </c>
      <c r="D5024" s="610">
        <v>3204.1590000000001</v>
      </c>
      <c r="E5024" s="147" t="s">
        <v>3497</v>
      </c>
      <c r="F5024" s="609" t="s">
        <v>3499</v>
      </c>
      <c r="G5024" s="471">
        <v>44901</v>
      </c>
      <c r="H5024" s="611">
        <v>15556731.07</v>
      </c>
      <c r="I5024" s="197">
        <v>7.0000000000000007E-2</v>
      </c>
      <c r="J5024" s="604">
        <v>150.37</v>
      </c>
      <c r="K5024" s="604">
        <v>2148.1999999999998</v>
      </c>
      <c r="L5024" s="604">
        <v>174089.73</v>
      </c>
      <c r="M5024" s="606" t="str">
        <f>TEXT(Table2[[#This Row],[Gd.Dt]],"mmm-yy")</f>
        <v>Dec-22</v>
      </c>
      <c r="N5024" s="46" t="str">
        <f>MID(Table2[[#This Row],[BE]],6,2)</f>
        <v>IB</v>
      </c>
      <c r="O5024" s="46" t="str">
        <f>IF(Table2[[#This Row],[Type]]="IB","EOU",IF(Table2[[#This Row],[Type]]="MB","Local","492"))</f>
        <v>EOU</v>
      </c>
      <c r="P5024" s="46">
        <f>ROUND(Table2[[#This Row],[Cons]]/Table2[[#This Row],[Qty.]],5)</f>
        <v>7.0000000000000007E-2</v>
      </c>
      <c r="Q5024" s="46" t="b">
        <f>EXACT(Table2[[#This Row],[rate]],Table2[[#This Row],[Check]])</f>
        <v>1</v>
      </c>
      <c r="R5024" s="46"/>
      <c r="S5024" s="46" t="str">
        <f>IF(Table2[[#This Row],[SRO]]="EOU",VLOOKUP(Table2[[#This Row],[BE]],[2]GD.List!$C$3:$N$5014,12,0),IF(Table2[[#This Row],[SRO]]="Local","Polyester Staple Fibre","SRO 492"))</f>
        <v>Textile Dyes</v>
      </c>
    </row>
    <row r="5025" spans="1:19" x14ac:dyDescent="0.25">
      <c r="A5025" s="612" t="s">
        <v>3431</v>
      </c>
      <c r="B5025" s="609" t="s">
        <v>3496</v>
      </c>
      <c r="C5025" s="605">
        <v>8676</v>
      </c>
      <c r="D5025" s="610">
        <v>3906.9090000000001</v>
      </c>
      <c r="E5025" s="147" t="s">
        <v>3497</v>
      </c>
      <c r="F5025" s="609" t="s">
        <v>3499</v>
      </c>
      <c r="G5025" s="471">
        <v>44901</v>
      </c>
      <c r="H5025" s="611">
        <v>15556731.07</v>
      </c>
      <c r="I5025" s="197">
        <v>0.04</v>
      </c>
      <c r="J5025" s="604">
        <v>194.83</v>
      </c>
      <c r="K5025" s="604">
        <v>4870.71</v>
      </c>
      <c r="L5025" s="604">
        <v>236610.36</v>
      </c>
      <c r="M5025" s="606" t="str">
        <f>TEXT(Table2[[#This Row],[Gd.Dt]],"mmm-yy")</f>
        <v>Dec-22</v>
      </c>
      <c r="N5025" s="46" t="str">
        <f>MID(Table2[[#This Row],[BE]],6,2)</f>
        <v>IB</v>
      </c>
      <c r="O5025" s="46" t="str">
        <f>IF(Table2[[#This Row],[Type]]="IB","EOU",IF(Table2[[#This Row],[Type]]="MB","Local","492"))</f>
        <v>EOU</v>
      </c>
      <c r="P5025" s="46">
        <f>ROUND(Table2[[#This Row],[Cons]]/Table2[[#This Row],[Qty.]],5)</f>
        <v>0.04</v>
      </c>
      <c r="Q5025" s="46" t="b">
        <f>EXACT(Table2[[#This Row],[rate]],Table2[[#This Row],[Check]])</f>
        <v>1</v>
      </c>
      <c r="R5025" s="46"/>
      <c r="S5025" s="46" t="str">
        <f>IF(Table2[[#This Row],[SRO]]="EOU",VLOOKUP(Table2[[#This Row],[BE]],[2]GD.List!$C$3:$N$5014,12,0),IF(Table2[[#This Row],[SRO]]="Local","Polyester Staple Fibre","SRO 492"))</f>
        <v>Textile Chemical</v>
      </c>
    </row>
    <row r="5026" spans="1:19" x14ac:dyDescent="0.25">
      <c r="A5026" s="612" t="s">
        <v>3469</v>
      </c>
      <c r="B5026" s="609" t="s">
        <v>3496</v>
      </c>
      <c r="C5026" s="605">
        <v>8676</v>
      </c>
      <c r="D5026" s="610">
        <v>5201.009</v>
      </c>
      <c r="E5026" s="147" t="s">
        <v>3497</v>
      </c>
      <c r="F5026" s="609" t="s">
        <v>3499</v>
      </c>
      <c r="G5026" s="471">
        <v>44901</v>
      </c>
      <c r="H5026" s="611">
        <v>15556731.07</v>
      </c>
      <c r="I5026" s="197">
        <v>1.0101</v>
      </c>
      <c r="J5026" s="604">
        <v>4919.91</v>
      </c>
      <c r="K5026" s="604">
        <v>4870.71</v>
      </c>
      <c r="L5026" s="604">
        <v>5974964.1600000001</v>
      </c>
      <c r="M5026" s="606" t="str">
        <f>TEXT(Table2[[#This Row],[Gd.Dt]],"mmm-yy")</f>
        <v>Dec-22</v>
      </c>
      <c r="N5026" s="46" t="str">
        <f>MID(Table2[[#This Row],[BE]],6,2)</f>
        <v>IB</v>
      </c>
      <c r="O5026" s="46" t="str">
        <f>IF(Table2[[#This Row],[Type]]="IB","EOU",IF(Table2[[#This Row],[Type]]="MB","Local","492"))</f>
        <v>EOU</v>
      </c>
      <c r="P5026" s="46">
        <f>ROUND(Table2[[#This Row],[Cons]]/Table2[[#This Row],[Qty.]],5)</f>
        <v>1.0101</v>
      </c>
      <c r="Q5026" s="46" t="b">
        <f>EXACT(Table2[[#This Row],[rate]],Table2[[#This Row],[Check]])</f>
        <v>1</v>
      </c>
      <c r="R5026" s="46"/>
      <c r="S5026" s="46" t="str">
        <f>IF(Table2[[#This Row],[SRO]]="EOU",VLOOKUP(Table2[[#This Row],[BE]],[2]GD.List!$C$3:$N$5014,12,0),IF(Table2[[#This Row],[SRO]]="Local","Polyester Staple Fibre","SRO 492"))</f>
        <v>Raw Cotton</v>
      </c>
    </row>
    <row r="5027" spans="1:19" x14ac:dyDescent="0.25">
      <c r="A5027" s="613" t="s">
        <v>3498</v>
      </c>
      <c r="B5027" s="613" t="s">
        <v>3496</v>
      </c>
      <c r="C5027" s="614">
        <v>8676</v>
      </c>
      <c r="D5027" s="615">
        <v>3204.16</v>
      </c>
      <c r="E5027" s="27" t="s">
        <v>3497</v>
      </c>
      <c r="F5027" s="613" t="s">
        <v>3499</v>
      </c>
      <c r="G5027" s="28">
        <v>44901</v>
      </c>
      <c r="H5027" s="616">
        <v>15556731.07</v>
      </c>
      <c r="I5027" s="33">
        <v>7.0000000000000007E-2</v>
      </c>
      <c r="J5027" s="607">
        <v>40</v>
      </c>
      <c r="K5027" s="607">
        <v>571.42999999999995</v>
      </c>
      <c r="L5027" s="607">
        <v>1395977.71</v>
      </c>
      <c r="M5027" s="608" t="str">
        <f>TEXT(Table2[[#This Row],[Gd.Dt]],"mmm-yy")</f>
        <v>Dec-22</v>
      </c>
      <c r="N5027" s="47" t="str">
        <f>MID(Table2[[#This Row],[BE]],6,2)</f>
        <v>IB</v>
      </c>
      <c r="O5027" s="47" t="str">
        <f>IF(Table2[[#This Row],[Type]]="IB","EOU",IF(Table2[[#This Row],[Type]]="MB","Local","492"))</f>
        <v>EOU</v>
      </c>
      <c r="P5027" s="47">
        <f>ROUND(Table2[[#This Row],[Cons]]/Table2[[#This Row],[Qty.]],5)</f>
        <v>7.0000000000000007E-2</v>
      </c>
      <c r="Q5027" s="47" t="b">
        <f>EXACT(Table2[[#This Row],[rate]],Table2[[#This Row],[Check]])</f>
        <v>1</v>
      </c>
      <c r="R5027" s="47"/>
      <c r="S5027" s="47" t="str">
        <f>IF(Table2[[#This Row],[SRO]]="EOU",VLOOKUP(Table2[[#This Row],[BE]],[2]GD.List!$C$3:$N$5014,12,0),IF(Table2[[#This Row],[SRO]]="Local","Polyester Staple Fibre","SRO 492"))</f>
        <v>Textile Dyes</v>
      </c>
    </row>
    <row r="5028" spans="1:19" x14ac:dyDescent="0.25">
      <c r="A5028" s="612" t="s">
        <v>2084</v>
      </c>
      <c r="B5028" s="609" t="s">
        <v>3500</v>
      </c>
      <c r="C5028" s="605">
        <v>9552</v>
      </c>
      <c r="D5028" s="610">
        <v>3402.42</v>
      </c>
      <c r="E5028" s="147" t="s">
        <v>3504</v>
      </c>
      <c r="F5028" s="609" t="s">
        <v>3508</v>
      </c>
      <c r="G5028" s="471">
        <v>44902</v>
      </c>
      <c r="H5028" s="611">
        <v>19058913.239999998</v>
      </c>
      <c r="I5028" s="197">
        <v>0.04</v>
      </c>
      <c r="J5028" s="604">
        <v>42.2</v>
      </c>
      <c r="K5028" s="604">
        <v>1055</v>
      </c>
      <c r="L5028" s="604">
        <v>43670.95</v>
      </c>
      <c r="M5028" s="606" t="str">
        <f>TEXT(Table2[[#This Row],[Gd.Dt]],"mmm-yy")</f>
        <v>Dec-22</v>
      </c>
      <c r="N5028" s="46" t="str">
        <f>MID(Table2[[#This Row],[BE]],6,2)</f>
        <v>IB</v>
      </c>
      <c r="O5028" s="46" t="str">
        <f>IF(Table2[[#This Row],[Type]]="IB","EOU",IF(Table2[[#This Row],[Type]]="MB","Local","492"))</f>
        <v>EOU</v>
      </c>
      <c r="P5028" s="46">
        <f>ROUND(Table2[[#This Row],[Cons]]/Table2[[#This Row],[Qty.]],5)</f>
        <v>0.04</v>
      </c>
      <c r="Q5028" s="46" t="b">
        <f>EXACT(Table2[[#This Row],[rate]],Table2[[#This Row],[Check]])</f>
        <v>1</v>
      </c>
      <c r="R5028" s="46"/>
      <c r="S5028" s="46" t="str">
        <f>IF(Table2[[#This Row],[SRO]]="EOU",VLOOKUP(Table2[[#This Row],[BE]],[2]GD.List!$C$3:$N$5014,12,0),IF(Table2[[#This Row],[SRO]]="Local","Polyester Staple Fibre","SRO 492"))</f>
        <v>Textile Chemical</v>
      </c>
    </row>
    <row r="5029" spans="1:19" x14ac:dyDescent="0.25">
      <c r="A5029" s="613" t="s">
        <v>2499</v>
      </c>
      <c r="B5029" s="609" t="s">
        <v>3500</v>
      </c>
      <c r="C5029" s="605">
        <v>9552</v>
      </c>
      <c r="D5029" s="610">
        <v>2701.12</v>
      </c>
      <c r="E5029" s="147" t="s">
        <v>3504</v>
      </c>
      <c r="F5029" s="609" t="s">
        <v>3508</v>
      </c>
      <c r="G5029" s="471">
        <v>44902</v>
      </c>
      <c r="H5029" s="611">
        <v>19058913.239999998</v>
      </c>
      <c r="I5029" s="197">
        <v>0.8</v>
      </c>
      <c r="J5029" s="604">
        <v>7366.4</v>
      </c>
      <c r="K5029" s="604">
        <v>9208</v>
      </c>
      <c r="L5029" s="604">
        <v>7691356.2800000003</v>
      </c>
      <c r="M5029" s="606" t="str">
        <f>TEXT(Table2[[#This Row],[Gd.Dt]],"mmm-yy")</f>
        <v>Dec-22</v>
      </c>
      <c r="N5029" s="46" t="str">
        <f>MID(Table2[[#This Row],[BE]],6,2)</f>
        <v>IB</v>
      </c>
      <c r="O5029" s="46" t="str">
        <f>IF(Table2[[#This Row],[Type]]="IB","EOU",IF(Table2[[#This Row],[Type]]="MB","Local","492"))</f>
        <v>EOU</v>
      </c>
      <c r="P5029" s="46">
        <f>ROUND(Table2[[#This Row],[Cons]]/Table2[[#This Row],[Qty.]],5)</f>
        <v>0.8</v>
      </c>
      <c r="Q5029" s="46" t="b">
        <f>EXACT(Table2[[#This Row],[rate]],Table2[[#This Row],[Check]])</f>
        <v>1</v>
      </c>
      <c r="R5029" s="46"/>
      <c r="S5029" s="46" t="str">
        <f>IF(Table2[[#This Row],[SRO]]="EOU",VLOOKUP(Table2[[#This Row],[BE]],[2]GD.List!$C$3:$N$5014,12,0),IF(Table2[[#This Row],[SRO]]="Local","Polyester Staple Fibre","SRO 492"))</f>
        <v>Textile Coal</v>
      </c>
    </row>
    <row r="5030" spans="1:19" x14ac:dyDescent="0.25">
      <c r="A5030" s="613" t="s">
        <v>2499</v>
      </c>
      <c r="B5030" s="609" t="s">
        <v>3502</v>
      </c>
      <c r="C5030" s="605">
        <v>41601</v>
      </c>
      <c r="D5030" s="610">
        <v>2701.12</v>
      </c>
      <c r="E5030" s="147" t="s">
        <v>3506</v>
      </c>
      <c r="F5030" s="609" t="s">
        <v>3509</v>
      </c>
      <c r="G5030" s="471">
        <v>44903</v>
      </c>
      <c r="H5030" s="611">
        <v>31184230.84</v>
      </c>
      <c r="I5030" s="197">
        <v>0.8</v>
      </c>
      <c r="J5030" s="604">
        <v>12637.599999999999</v>
      </c>
      <c r="K5030" s="604">
        <v>15797</v>
      </c>
      <c r="L5030" s="604">
        <v>13241947.699999999</v>
      </c>
      <c r="M5030" s="606" t="str">
        <f>TEXT(Table2[[#This Row],[Gd.Dt]],"mmm-yy")</f>
        <v>Dec-22</v>
      </c>
      <c r="N5030" s="46" t="str">
        <f>MID(Table2[[#This Row],[BE]],6,2)</f>
        <v>IB</v>
      </c>
      <c r="O5030" s="46" t="str">
        <f>IF(Table2[[#This Row],[Type]]="IB","EOU",IF(Table2[[#This Row],[Type]]="MB","Local","492"))</f>
        <v>EOU</v>
      </c>
      <c r="P5030" s="46">
        <f>ROUND(Table2[[#This Row],[Cons]]/Table2[[#This Row],[Qty.]],5)</f>
        <v>0.8</v>
      </c>
      <c r="Q5030" s="46" t="b">
        <f>EXACT(Table2[[#This Row],[rate]],Table2[[#This Row],[Check]])</f>
        <v>1</v>
      </c>
      <c r="R5030" s="46"/>
      <c r="S5030" s="46" t="str">
        <f>IF(Table2[[#This Row],[SRO]]="EOU",VLOOKUP(Table2[[#This Row],[BE]],[2]GD.List!$C$3:$N$5014,12,0),IF(Table2[[#This Row],[SRO]]="Local","Polyester Staple Fibre","SRO 492"))</f>
        <v>Textile Coal</v>
      </c>
    </row>
    <row r="5031" spans="1:19" x14ac:dyDescent="0.25">
      <c r="A5031" s="613" t="s">
        <v>2499</v>
      </c>
      <c r="B5031" s="609" t="s">
        <v>3503</v>
      </c>
      <c r="C5031" s="605">
        <v>12780</v>
      </c>
      <c r="D5031" s="610">
        <v>2701.12</v>
      </c>
      <c r="E5031" s="147" t="s">
        <v>3507</v>
      </c>
      <c r="F5031" s="609" t="s">
        <v>3510</v>
      </c>
      <c r="G5031" s="471">
        <v>44903</v>
      </c>
      <c r="H5031" s="611">
        <v>25490600.960000001</v>
      </c>
      <c r="I5031" s="197">
        <v>0.8</v>
      </c>
      <c r="J5031" s="604">
        <v>11768</v>
      </c>
      <c r="K5031" s="604">
        <v>14710</v>
      </c>
      <c r="L5031" s="604">
        <v>10246835.74</v>
      </c>
      <c r="M5031" s="606" t="str">
        <f>TEXT(Table2[[#This Row],[Gd.Dt]],"mmm-yy")</f>
        <v>Dec-22</v>
      </c>
      <c r="N5031" s="46" t="str">
        <f>MID(Table2[[#This Row],[BE]],6,2)</f>
        <v>IB</v>
      </c>
      <c r="O5031" s="46" t="str">
        <f>IF(Table2[[#This Row],[Type]]="IB","EOU",IF(Table2[[#This Row],[Type]]="MB","Local","492"))</f>
        <v>EOU</v>
      </c>
      <c r="P5031" s="46">
        <f>ROUND(Table2[[#This Row],[Cons]]/Table2[[#This Row],[Qty.]],5)</f>
        <v>0.8</v>
      </c>
      <c r="Q5031" s="46" t="b">
        <f>EXACT(Table2[[#This Row],[rate]],Table2[[#This Row],[Check]])</f>
        <v>1</v>
      </c>
      <c r="R5031" s="46"/>
      <c r="S5031" s="46" t="str">
        <f>IF(Table2[[#This Row],[SRO]]="EOU",VLOOKUP(Table2[[#This Row],[BE]],[2]GD.List!$C$3:$N$5014,12,0),IF(Table2[[#This Row],[SRO]]="Local","Polyester Staple Fibre","SRO 492"))</f>
        <v>Textile Coal</v>
      </c>
    </row>
    <row r="5032" spans="1:19" x14ac:dyDescent="0.25">
      <c r="A5032" s="612" t="s">
        <v>2499</v>
      </c>
      <c r="B5032" s="609" t="s">
        <v>3501</v>
      </c>
      <c r="C5032" s="605">
        <v>29228</v>
      </c>
      <c r="D5032" s="610">
        <v>2701.12</v>
      </c>
      <c r="E5032" s="147" t="s">
        <v>3505</v>
      </c>
      <c r="F5032" s="609" t="s">
        <v>3511</v>
      </c>
      <c r="G5032" s="471">
        <v>44903</v>
      </c>
      <c r="H5032" s="611">
        <v>22228816.850000001</v>
      </c>
      <c r="I5032" s="197">
        <v>0.8</v>
      </c>
      <c r="J5032" s="604">
        <v>8452.0000000000018</v>
      </c>
      <c r="K5032" s="604">
        <v>10565</v>
      </c>
      <c r="L5032" s="604">
        <v>9244091.120000001</v>
      </c>
      <c r="M5032" s="606" t="str">
        <f>TEXT(Table2[[#This Row],[Gd.Dt]],"mmm-yy")</f>
        <v>Dec-22</v>
      </c>
      <c r="N5032" s="46" t="str">
        <f>MID(Table2[[#This Row],[BE]],6,2)</f>
        <v>IB</v>
      </c>
      <c r="O5032" s="46" t="str">
        <f>IF(Table2[[#This Row],[Type]]="IB","EOU",IF(Table2[[#This Row],[Type]]="MB","Local","492"))</f>
        <v>EOU</v>
      </c>
      <c r="P5032" s="46">
        <f>ROUND(Table2[[#This Row],[Cons]]/Table2[[#This Row],[Qty.]],5)</f>
        <v>0.8</v>
      </c>
      <c r="Q5032" s="46" t="b">
        <f>EXACT(Table2[[#This Row],[rate]],Table2[[#This Row],[Check]])</f>
        <v>1</v>
      </c>
      <c r="R5032" s="46"/>
      <c r="S5032" s="46" t="str">
        <f>IF(Table2[[#This Row],[SRO]]="EOU",VLOOKUP(Table2[[#This Row],[BE]],[2]GD.List!$C$3:$N$5014,12,0),IF(Table2[[#This Row],[SRO]]="Local","Polyester Staple Fibre","SRO 492"))</f>
        <v>Textile Coal</v>
      </c>
    </row>
    <row r="5033" spans="1:19" x14ac:dyDescent="0.25">
      <c r="A5033" s="613" t="s">
        <v>3018</v>
      </c>
      <c r="B5033" s="609" t="s">
        <v>3500</v>
      </c>
      <c r="C5033" s="605">
        <v>9552</v>
      </c>
      <c r="D5033" s="610">
        <v>2847</v>
      </c>
      <c r="E5033" s="147" t="s">
        <v>3504</v>
      </c>
      <c r="F5033" s="609" t="s">
        <v>3508</v>
      </c>
      <c r="G5033" s="471">
        <v>44902</v>
      </c>
      <c r="H5033" s="611">
        <v>19058913.239999998</v>
      </c>
      <c r="I5033" s="197">
        <v>0.03</v>
      </c>
      <c r="J5033" s="604">
        <v>276.24</v>
      </c>
      <c r="K5033" s="604">
        <v>9208</v>
      </c>
      <c r="L5033" s="604">
        <v>288425.86</v>
      </c>
      <c r="M5033" s="606" t="str">
        <f>TEXT(Table2[[#This Row],[Gd.Dt]],"mmm-yy")</f>
        <v>Dec-22</v>
      </c>
      <c r="N5033" s="46" t="str">
        <f>MID(Table2[[#This Row],[BE]],6,2)</f>
        <v>IB</v>
      </c>
      <c r="O5033" s="46" t="str">
        <f>IF(Table2[[#This Row],[Type]]="IB","EOU",IF(Table2[[#This Row],[Type]]="MB","Local","492"))</f>
        <v>EOU</v>
      </c>
      <c r="P5033" s="46">
        <f>ROUND(Table2[[#This Row],[Cons]]/Table2[[#This Row],[Qty.]],5)</f>
        <v>0.03</v>
      </c>
      <c r="Q5033" s="46" t="b">
        <f>EXACT(Table2[[#This Row],[rate]],Table2[[#This Row],[Check]])</f>
        <v>1</v>
      </c>
      <c r="R5033" s="46"/>
      <c r="S5033" s="46" t="str">
        <f>IF(Table2[[#This Row],[SRO]]="EOU",VLOOKUP(Table2[[#This Row],[BE]],[2]GD.List!$C$3:$N$5014,12,0),IF(Table2[[#This Row],[SRO]]="Local","Polyester Staple Fibre","SRO 492"))</f>
        <v>Textile Chemical</v>
      </c>
    </row>
    <row r="5034" spans="1:19" x14ac:dyDescent="0.25">
      <c r="A5034" s="613" t="s">
        <v>3018</v>
      </c>
      <c r="B5034" s="609" t="s">
        <v>3502</v>
      </c>
      <c r="C5034" s="605">
        <v>41601</v>
      </c>
      <c r="D5034" s="610">
        <v>2847</v>
      </c>
      <c r="E5034" s="147" t="s">
        <v>3506</v>
      </c>
      <c r="F5034" s="609" t="s">
        <v>3509</v>
      </c>
      <c r="G5034" s="471">
        <v>44903</v>
      </c>
      <c r="H5034" s="611">
        <v>31184230.84</v>
      </c>
      <c r="I5034" s="197">
        <v>0.03</v>
      </c>
      <c r="J5034" s="604">
        <v>473.90999999999997</v>
      </c>
      <c r="K5034" s="604">
        <v>15797</v>
      </c>
      <c r="L5034" s="604">
        <v>496573.03999999992</v>
      </c>
      <c r="M5034" s="606" t="str">
        <f>TEXT(Table2[[#This Row],[Gd.Dt]],"mmm-yy")</f>
        <v>Dec-22</v>
      </c>
      <c r="N5034" s="46" t="str">
        <f>MID(Table2[[#This Row],[BE]],6,2)</f>
        <v>IB</v>
      </c>
      <c r="O5034" s="46" t="str">
        <f>IF(Table2[[#This Row],[Type]]="IB","EOU",IF(Table2[[#This Row],[Type]]="MB","Local","492"))</f>
        <v>EOU</v>
      </c>
      <c r="P5034" s="46">
        <f>ROUND(Table2[[#This Row],[Cons]]/Table2[[#This Row],[Qty.]],5)</f>
        <v>0.03</v>
      </c>
      <c r="Q5034" s="46" t="b">
        <f>EXACT(Table2[[#This Row],[rate]],Table2[[#This Row],[Check]])</f>
        <v>1</v>
      </c>
      <c r="R5034" s="46"/>
      <c r="S5034" s="46" t="str">
        <f>IF(Table2[[#This Row],[SRO]]="EOU",VLOOKUP(Table2[[#This Row],[BE]],[2]GD.List!$C$3:$N$5014,12,0),IF(Table2[[#This Row],[SRO]]="Local","Polyester Staple Fibre","SRO 492"))</f>
        <v>Textile Chemical</v>
      </c>
    </row>
    <row r="5035" spans="1:19" x14ac:dyDescent="0.25">
      <c r="A5035" s="613" t="s">
        <v>3018</v>
      </c>
      <c r="B5035" s="609" t="s">
        <v>3503</v>
      </c>
      <c r="C5035" s="605">
        <v>12780</v>
      </c>
      <c r="D5035" s="610">
        <v>2847</v>
      </c>
      <c r="E5035" s="147" t="s">
        <v>3507</v>
      </c>
      <c r="F5035" s="609" t="s">
        <v>3510</v>
      </c>
      <c r="G5035" s="471">
        <v>44903</v>
      </c>
      <c r="H5035" s="611">
        <v>25490600.960000001</v>
      </c>
      <c r="I5035" s="197">
        <v>0.03</v>
      </c>
      <c r="J5035" s="604">
        <v>441.3</v>
      </c>
      <c r="K5035" s="604">
        <v>14710</v>
      </c>
      <c r="L5035" s="604">
        <v>384256.21</v>
      </c>
      <c r="M5035" s="606" t="str">
        <f>TEXT(Table2[[#This Row],[Gd.Dt]],"mmm-yy")</f>
        <v>Dec-22</v>
      </c>
      <c r="N5035" s="46" t="str">
        <f>MID(Table2[[#This Row],[BE]],6,2)</f>
        <v>IB</v>
      </c>
      <c r="O5035" s="46" t="str">
        <f>IF(Table2[[#This Row],[Type]]="IB","EOU",IF(Table2[[#This Row],[Type]]="MB","Local","492"))</f>
        <v>EOU</v>
      </c>
      <c r="P5035" s="46">
        <f>ROUND(Table2[[#This Row],[Cons]]/Table2[[#This Row],[Qty.]],5)</f>
        <v>0.03</v>
      </c>
      <c r="Q5035" s="46" t="b">
        <f>EXACT(Table2[[#This Row],[rate]],Table2[[#This Row],[Check]])</f>
        <v>1</v>
      </c>
      <c r="R5035" s="46"/>
      <c r="S5035" s="46" t="str">
        <f>IF(Table2[[#This Row],[SRO]]="EOU",VLOOKUP(Table2[[#This Row],[BE]],[2]GD.List!$C$3:$N$5014,12,0),IF(Table2[[#This Row],[SRO]]="Local","Polyester Staple Fibre","SRO 492"))</f>
        <v>Textile Chemical</v>
      </c>
    </row>
    <row r="5036" spans="1:19" x14ac:dyDescent="0.25">
      <c r="A5036" s="612" t="s">
        <v>3018</v>
      </c>
      <c r="B5036" s="609" t="s">
        <v>3501</v>
      </c>
      <c r="C5036" s="605">
        <v>29228</v>
      </c>
      <c r="D5036" s="610">
        <v>2847</v>
      </c>
      <c r="E5036" s="147" t="s">
        <v>3505</v>
      </c>
      <c r="F5036" s="609" t="s">
        <v>3511</v>
      </c>
      <c r="G5036" s="471">
        <v>44903</v>
      </c>
      <c r="H5036" s="611">
        <v>22228816.850000001</v>
      </c>
      <c r="I5036" s="197">
        <v>0.03</v>
      </c>
      <c r="J5036" s="604">
        <v>316.95</v>
      </c>
      <c r="K5036" s="604">
        <v>10565</v>
      </c>
      <c r="L5036" s="604">
        <v>346653.41</v>
      </c>
      <c r="M5036" s="606" t="str">
        <f>TEXT(Table2[[#This Row],[Gd.Dt]],"mmm-yy")</f>
        <v>Dec-22</v>
      </c>
      <c r="N5036" s="46" t="str">
        <f>MID(Table2[[#This Row],[BE]],6,2)</f>
        <v>IB</v>
      </c>
      <c r="O5036" s="46" t="str">
        <f>IF(Table2[[#This Row],[Type]]="IB","EOU",IF(Table2[[#This Row],[Type]]="MB","Local","492"))</f>
        <v>EOU</v>
      </c>
      <c r="P5036" s="46">
        <f>ROUND(Table2[[#This Row],[Cons]]/Table2[[#This Row],[Qty.]],5)</f>
        <v>0.03</v>
      </c>
      <c r="Q5036" s="46" t="b">
        <f>EXACT(Table2[[#This Row],[rate]],Table2[[#This Row],[Check]])</f>
        <v>1</v>
      </c>
      <c r="R5036" s="46"/>
      <c r="S5036" s="46" t="str">
        <f>IF(Table2[[#This Row],[SRO]]="EOU",VLOOKUP(Table2[[#This Row],[BE]],[2]GD.List!$C$3:$N$5014,12,0),IF(Table2[[#This Row],[SRO]]="Local","Polyester Staple Fibre","SRO 492"))</f>
        <v>Textile Chemical</v>
      </c>
    </row>
    <row r="5037" spans="1:19" x14ac:dyDescent="0.25">
      <c r="A5037" s="612" t="s">
        <v>3058</v>
      </c>
      <c r="B5037" s="609" t="s">
        <v>3500</v>
      </c>
      <c r="C5037" s="605">
        <v>9552</v>
      </c>
      <c r="D5037" s="610">
        <v>2915.11</v>
      </c>
      <c r="E5037" s="147" t="s">
        <v>3504</v>
      </c>
      <c r="F5037" s="609" t="s">
        <v>3508</v>
      </c>
      <c r="G5037" s="471">
        <v>44902</v>
      </c>
      <c r="H5037" s="611">
        <v>19058913.239999998</v>
      </c>
      <c r="I5037" s="197">
        <v>0.04</v>
      </c>
      <c r="J5037" s="604">
        <v>368.32</v>
      </c>
      <c r="K5037" s="604">
        <v>9208</v>
      </c>
      <c r="L5037" s="604">
        <v>384567.81</v>
      </c>
      <c r="M5037" s="606" t="str">
        <f>TEXT(Table2[[#This Row],[Gd.Dt]],"mmm-yy")</f>
        <v>Dec-22</v>
      </c>
      <c r="N5037" s="46" t="str">
        <f>MID(Table2[[#This Row],[BE]],6,2)</f>
        <v>IB</v>
      </c>
      <c r="O5037" s="46" t="str">
        <f>IF(Table2[[#This Row],[Type]]="IB","EOU",IF(Table2[[#This Row],[Type]]="MB","Local","492"))</f>
        <v>EOU</v>
      </c>
      <c r="P5037" s="46">
        <f>ROUND(Table2[[#This Row],[Cons]]/Table2[[#This Row],[Qty.]],5)</f>
        <v>0.04</v>
      </c>
      <c r="Q5037" s="46" t="b">
        <f>EXACT(Table2[[#This Row],[rate]],Table2[[#This Row],[Check]])</f>
        <v>1</v>
      </c>
      <c r="R5037" s="46"/>
      <c r="S5037" s="46" t="str">
        <f>IF(Table2[[#This Row],[SRO]]="EOU",VLOOKUP(Table2[[#This Row],[BE]],[2]GD.List!$C$3:$N$5014,12,0),IF(Table2[[#This Row],[SRO]]="Local","Polyester Staple Fibre","SRO 492"))</f>
        <v>Textile Chemical</v>
      </c>
    </row>
    <row r="5038" spans="1:19" x14ac:dyDescent="0.25">
      <c r="A5038" s="612" t="s">
        <v>3084</v>
      </c>
      <c r="B5038" s="609" t="s">
        <v>3502</v>
      </c>
      <c r="C5038" s="605">
        <v>41601</v>
      </c>
      <c r="D5038" s="610">
        <v>2832.1089999999999</v>
      </c>
      <c r="E5038" s="147" t="s">
        <v>3506</v>
      </c>
      <c r="F5038" s="609" t="s">
        <v>3509</v>
      </c>
      <c r="G5038" s="471">
        <v>44903</v>
      </c>
      <c r="H5038" s="611">
        <v>31184230.84</v>
      </c>
      <c r="I5038" s="197">
        <v>0.04</v>
      </c>
      <c r="J5038" s="604">
        <v>228.32</v>
      </c>
      <c r="K5038" s="604">
        <v>5708</v>
      </c>
      <c r="L5038" s="604">
        <v>354220.79</v>
      </c>
      <c r="M5038" s="606" t="str">
        <f>TEXT(Table2[[#This Row],[Gd.Dt]],"mmm-yy")</f>
        <v>Dec-22</v>
      </c>
      <c r="N5038" s="46" t="str">
        <f>MID(Table2[[#This Row],[BE]],6,2)</f>
        <v>IB</v>
      </c>
      <c r="O5038" s="46" t="str">
        <f>IF(Table2[[#This Row],[Type]]="IB","EOU",IF(Table2[[#This Row],[Type]]="MB","Local","492"))</f>
        <v>EOU</v>
      </c>
      <c r="P5038" s="46">
        <f>ROUND(Table2[[#This Row],[Cons]]/Table2[[#This Row],[Qty.]],5)</f>
        <v>0.04</v>
      </c>
      <c r="Q5038" s="46" t="b">
        <f>EXACT(Table2[[#This Row],[rate]],Table2[[#This Row],[Check]])</f>
        <v>1</v>
      </c>
      <c r="R5038" s="46"/>
      <c r="S5038" s="46" t="str">
        <f>IF(Table2[[#This Row],[SRO]]="EOU",VLOOKUP(Table2[[#This Row],[BE]],[2]GD.List!$C$3:$N$5014,12,0),IF(Table2[[#This Row],[SRO]]="Local","Polyester Staple Fibre","SRO 492"))</f>
        <v>Textile Chemical</v>
      </c>
    </row>
    <row r="5039" spans="1:19" x14ac:dyDescent="0.25">
      <c r="A5039" s="612" t="s">
        <v>3231</v>
      </c>
      <c r="B5039" s="609" t="s">
        <v>3500</v>
      </c>
      <c r="C5039" s="605">
        <v>9552</v>
      </c>
      <c r="D5039" s="610">
        <v>3906.9090000000001</v>
      </c>
      <c r="E5039" s="147" t="s">
        <v>3504</v>
      </c>
      <c r="F5039" s="609" t="s">
        <v>3508</v>
      </c>
      <c r="G5039" s="471">
        <v>44902</v>
      </c>
      <c r="H5039" s="611">
        <v>19058913.239999998</v>
      </c>
      <c r="I5039" s="197">
        <v>0.04</v>
      </c>
      <c r="J5039" s="604">
        <v>42.2</v>
      </c>
      <c r="K5039" s="604">
        <v>1055</v>
      </c>
      <c r="L5039" s="604">
        <v>43670.95</v>
      </c>
      <c r="M5039" s="606" t="str">
        <f>TEXT(Table2[[#This Row],[Gd.Dt]],"mmm-yy")</f>
        <v>Dec-22</v>
      </c>
      <c r="N5039" s="46" t="str">
        <f>MID(Table2[[#This Row],[BE]],6,2)</f>
        <v>IB</v>
      </c>
      <c r="O5039" s="46" t="str">
        <f>IF(Table2[[#This Row],[Type]]="IB","EOU",IF(Table2[[#This Row],[Type]]="MB","Local","492"))</f>
        <v>EOU</v>
      </c>
      <c r="P5039" s="46">
        <f>ROUND(Table2[[#This Row],[Cons]]/Table2[[#This Row],[Qty.]],5)</f>
        <v>0.04</v>
      </c>
      <c r="Q5039" s="46" t="b">
        <f>EXACT(Table2[[#This Row],[rate]],Table2[[#This Row],[Check]])</f>
        <v>1</v>
      </c>
      <c r="R5039" s="46"/>
      <c r="S5039" s="46" t="str">
        <f>IF(Table2[[#This Row],[SRO]]="EOU",VLOOKUP(Table2[[#This Row],[BE]],[2]GD.List!$C$3:$N$5014,12,0),IF(Table2[[#This Row],[SRO]]="Local","Polyester Staple Fibre","SRO 492"))</f>
        <v>Textile Chemical</v>
      </c>
    </row>
    <row r="5040" spans="1:19" x14ac:dyDescent="0.25">
      <c r="A5040" s="612" t="s">
        <v>3232</v>
      </c>
      <c r="B5040" s="609" t="s">
        <v>3500</v>
      </c>
      <c r="C5040" s="605">
        <v>9552</v>
      </c>
      <c r="D5040" s="610">
        <v>3809.9189999999999</v>
      </c>
      <c r="E5040" s="147" t="s">
        <v>3504</v>
      </c>
      <c r="F5040" s="609" t="s">
        <v>3508</v>
      </c>
      <c r="G5040" s="471">
        <v>44902</v>
      </c>
      <c r="H5040" s="611">
        <v>19058913.239999998</v>
      </c>
      <c r="I5040" s="197">
        <v>0.04</v>
      </c>
      <c r="J5040" s="604">
        <v>368.32</v>
      </c>
      <c r="K5040" s="604">
        <v>9208</v>
      </c>
      <c r="L5040" s="604">
        <v>384567.81</v>
      </c>
      <c r="M5040" s="606" t="str">
        <f>TEXT(Table2[[#This Row],[Gd.Dt]],"mmm-yy")</f>
        <v>Dec-22</v>
      </c>
      <c r="N5040" s="46" t="str">
        <f>MID(Table2[[#This Row],[BE]],6,2)</f>
        <v>IB</v>
      </c>
      <c r="O5040" s="46" t="str">
        <f>IF(Table2[[#This Row],[Type]]="IB","EOU",IF(Table2[[#This Row],[Type]]="MB","Local","492"))</f>
        <v>EOU</v>
      </c>
      <c r="P5040" s="46">
        <f>ROUND(Table2[[#This Row],[Cons]]/Table2[[#This Row],[Qty.]],5)</f>
        <v>0.04</v>
      </c>
      <c r="Q5040" s="46" t="b">
        <f>EXACT(Table2[[#This Row],[rate]],Table2[[#This Row],[Check]])</f>
        <v>1</v>
      </c>
      <c r="R5040" s="46"/>
      <c r="S5040" s="46" t="str">
        <f>IF(Table2[[#This Row],[SRO]]="EOU",VLOOKUP(Table2[[#This Row],[BE]],[2]GD.List!$C$3:$N$5014,12,0),IF(Table2[[#This Row],[SRO]]="Local","Polyester Staple Fibre","SRO 492"))</f>
        <v>Textile Chemical</v>
      </c>
    </row>
    <row r="5041" spans="1:19" x14ac:dyDescent="0.25">
      <c r="A5041" s="613" t="s">
        <v>3233</v>
      </c>
      <c r="B5041" s="609" t="s">
        <v>3500</v>
      </c>
      <c r="C5041" s="605">
        <v>9552</v>
      </c>
      <c r="D5041" s="610">
        <v>4810.29</v>
      </c>
      <c r="E5041" s="147" t="s">
        <v>3504</v>
      </c>
      <c r="F5041" s="609" t="s">
        <v>3508</v>
      </c>
      <c r="G5041" s="471">
        <v>44902</v>
      </c>
      <c r="H5041" s="611">
        <v>19058913.239999998</v>
      </c>
      <c r="I5041" s="197">
        <v>0.06</v>
      </c>
      <c r="J5041" s="604">
        <v>489.18</v>
      </c>
      <c r="K5041" s="604">
        <v>8153</v>
      </c>
      <c r="L5041" s="604">
        <v>511345.3</v>
      </c>
      <c r="M5041" s="606" t="str">
        <f>TEXT(Table2[[#This Row],[Gd.Dt]],"mmm-yy")</f>
        <v>Dec-22</v>
      </c>
      <c r="N5041" s="46" t="str">
        <f>MID(Table2[[#This Row],[BE]],6,2)</f>
        <v>IB</v>
      </c>
      <c r="O5041" s="46" t="str">
        <f>IF(Table2[[#This Row],[Type]]="IB","EOU",IF(Table2[[#This Row],[Type]]="MB","Local","492"))</f>
        <v>EOU</v>
      </c>
      <c r="P5041" s="46">
        <f>ROUND(Table2[[#This Row],[Cons]]/Table2[[#This Row],[Qty.]],5)</f>
        <v>0.06</v>
      </c>
      <c r="Q5041" s="46" t="b">
        <f>EXACT(Table2[[#This Row],[rate]],Table2[[#This Row],[Check]])</f>
        <v>1</v>
      </c>
      <c r="R5041" s="46"/>
      <c r="S5041" s="46" t="str">
        <f>IF(Table2[[#This Row],[SRO]]="EOU",VLOOKUP(Table2[[#This Row],[BE]],[2]GD.List!$C$3:$N$5014,12,0),IF(Table2[[#This Row],[SRO]]="Local","Polyester Staple Fibre","SRO 492"))</f>
        <v>Packing Material</v>
      </c>
    </row>
    <row r="5042" spans="1:19" x14ac:dyDescent="0.25">
      <c r="A5042" s="613" t="s">
        <v>3233</v>
      </c>
      <c r="B5042" s="609" t="s">
        <v>3502</v>
      </c>
      <c r="C5042" s="605">
        <v>41601</v>
      </c>
      <c r="D5042" s="610">
        <v>4810.29</v>
      </c>
      <c r="E5042" s="147" t="s">
        <v>3506</v>
      </c>
      <c r="F5042" s="609" t="s">
        <v>3509</v>
      </c>
      <c r="G5042" s="471">
        <v>44903</v>
      </c>
      <c r="H5042" s="611">
        <v>31184230.84</v>
      </c>
      <c r="I5042" s="197">
        <v>0.06</v>
      </c>
      <c r="J5042" s="604">
        <v>947.81999999999994</v>
      </c>
      <c r="K5042" s="604">
        <v>15797</v>
      </c>
      <c r="L5042" s="604">
        <v>993146.08000000007</v>
      </c>
      <c r="M5042" s="606" t="str">
        <f>TEXT(Table2[[#This Row],[Gd.Dt]],"mmm-yy")</f>
        <v>Dec-22</v>
      </c>
      <c r="N5042" s="46" t="str">
        <f>MID(Table2[[#This Row],[BE]],6,2)</f>
        <v>IB</v>
      </c>
      <c r="O5042" s="46" t="str">
        <f>IF(Table2[[#This Row],[Type]]="IB","EOU",IF(Table2[[#This Row],[Type]]="MB","Local","492"))</f>
        <v>EOU</v>
      </c>
      <c r="P5042" s="46">
        <f>ROUND(Table2[[#This Row],[Cons]]/Table2[[#This Row],[Qty.]],5)</f>
        <v>0.06</v>
      </c>
      <c r="Q5042" s="46" t="b">
        <f>EXACT(Table2[[#This Row],[rate]],Table2[[#This Row],[Check]])</f>
        <v>1</v>
      </c>
      <c r="R5042" s="46"/>
      <c r="S5042" s="46" t="str">
        <f>IF(Table2[[#This Row],[SRO]]="EOU",VLOOKUP(Table2[[#This Row],[BE]],[2]GD.List!$C$3:$N$5014,12,0),IF(Table2[[#This Row],[SRO]]="Local","Polyester Staple Fibre","SRO 492"))</f>
        <v>Packing Material</v>
      </c>
    </row>
    <row r="5043" spans="1:19" x14ac:dyDescent="0.25">
      <c r="A5043" s="613" t="s">
        <v>3233</v>
      </c>
      <c r="B5043" s="609" t="s">
        <v>3503</v>
      </c>
      <c r="C5043" s="605">
        <v>12780</v>
      </c>
      <c r="D5043" s="610">
        <v>4810.29</v>
      </c>
      <c r="E5043" s="147" t="s">
        <v>3507</v>
      </c>
      <c r="F5043" s="609" t="s">
        <v>3510</v>
      </c>
      <c r="G5043" s="471">
        <v>44903</v>
      </c>
      <c r="H5043" s="611">
        <v>25490600.960000001</v>
      </c>
      <c r="I5043" s="197">
        <v>0.06</v>
      </c>
      <c r="J5043" s="604">
        <v>882.6</v>
      </c>
      <c r="K5043" s="604">
        <v>14710</v>
      </c>
      <c r="L5043" s="604">
        <v>768512.74</v>
      </c>
      <c r="M5043" s="606" t="str">
        <f>TEXT(Table2[[#This Row],[Gd.Dt]],"mmm-yy")</f>
        <v>Dec-22</v>
      </c>
      <c r="N5043" s="46" t="str">
        <f>MID(Table2[[#This Row],[BE]],6,2)</f>
        <v>IB</v>
      </c>
      <c r="O5043" s="46" t="str">
        <f>IF(Table2[[#This Row],[Type]]="IB","EOU",IF(Table2[[#This Row],[Type]]="MB","Local","492"))</f>
        <v>EOU</v>
      </c>
      <c r="P5043" s="46">
        <f>ROUND(Table2[[#This Row],[Cons]]/Table2[[#This Row],[Qty.]],5)</f>
        <v>0.06</v>
      </c>
      <c r="Q5043" s="46" t="b">
        <f>EXACT(Table2[[#This Row],[rate]],Table2[[#This Row],[Check]])</f>
        <v>1</v>
      </c>
      <c r="R5043" s="46"/>
      <c r="S5043" s="46" t="str">
        <f>IF(Table2[[#This Row],[SRO]]="EOU",VLOOKUP(Table2[[#This Row],[BE]],[2]GD.List!$C$3:$N$5014,12,0),IF(Table2[[#This Row],[SRO]]="Local","Polyester Staple Fibre","SRO 492"))</f>
        <v>Packing Material</v>
      </c>
    </row>
    <row r="5044" spans="1:19" x14ac:dyDescent="0.25">
      <c r="A5044" s="612" t="s">
        <v>3233</v>
      </c>
      <c r="B5044" s="609" t="s">
        <v>3501</v>
      </c>
      <c r="C5044" s="605">
        <v>29228</v>
      </c>
      <c r="D5044" s="610">
        <v>4810.29</v>
      </c>
      <c r="E5044" s="147" t="s">
        <v>3505</v>
      </c>
      <c r="F5044" s="609" t="s">
        <v>3511</v>
      </c>
      <c r="G5044" s="471">
        <v>44903</v>
      </c>
      <c r="H5044" s="611">
        <v>22228816.850000001</v>
      </c>
      <c r="I5044" s="197">
        <v>0.06</v>
      </c>
      <c r="J5044" s="604">
        <v>591.54</v>
      </c>
      <c r="K5044" s="604">
        <v>9859</v>
      </c>
      <c r="L5044" s="604">
        <v>597653.42000000004</v>
      </c>
      <c r="M5044" s="606" t="str">
        <f>TEXT(Table2[[#This Row],[Gd.Dt]],"mmm-yy")</f>
        <v>Dec-22</v>
      </c>
      <c r="N5044" s="46" t="str">
        <f>MID(Table2[[#This Row],[BE]],6,2)</f>
        <v>IB</v>
      </c>
      <c r="O5044" s="46" t="str">
        <f>IF(Table2[[#This Row],[Type]]="IB","EOU",IF(Table2[[#This Row],[Type]]="MB","Local","492"))</f>
        <v>EOU</v>
      </c>
      <c r="P5044" s="46">
        <f>ROUND(Table2[[#This Row],[Cons]]/Table2[[#This Row],[Qty.]],5)</f>
        <v>0.06</v>
      </c>
      <c r="Q5044" s="46" t="b">
        <f>EXACT(Table2[[#This Row],[rate]],Table2[[#This Row],[Check]])</f>
        <v>1</v>
      </c>
      <c r="R5044" s="46"/>
      <c r="S5044" s="46" t="str">
        <f>IF(Table2[[#This Row],[SRO]]="EOU",VLOOKUP(Table2[[#This Row],[BE]],[2]GD.List!$C$3:$N$5014,12,0),IF(Table2[[#This Row],[SRO]]="Local","Polyester Staple Fibre","SRO 492"))</f>
        <v>Packing Material</v>
      </c>
    </row>
    <row r="5045" spans="1:19" x14ac:dyDescent="0.25">
      <c r="A5045" s="612" t="s">
        <v>3353</v>
      </c>
      <c r="B5045" s="609" t="s">
        <v>3500</v>
      </c>
      <c r="C5045" s="605">
        <v>9552</v>
      </c>
      <c r="D5045" s="610">
        <v>5205.13</v>
      </c>
      <c r="E5045" s="147" t="s">
        <v>3504</v>
      </c>
      <c r="F5045" s="609" t="s">
        <v>3508</v>
      </c>
      <c r="G5045" s="471">
        <v>44902</v>
      </c>
      <c r="H5045" s="611">
        <v>19058913.239999998</v>
      </c>
      <c r="I5045" s="197">
        <v>1.0101</v>
      </c>
      <c r="J5045" s="604">
        <v>9301.01</v>
      </c>
      <c r="K5045" s="604">
        <v>9208</v>
      </c>
      <c r="L5045" s="604">
        <v>9711308.290000001</v>
      </c>
      <c r="M5045" s="606" t="str">
        <f>TEXT(Table2[[#This Row],[Gd.Dt]],"mmm-yy")</f>
        <v>Dec-22</v>
      </c>
      <c r="N5045" s="46" t="str">
        <f>MID(Table2[[#This Row],[BE]],6,2)</f>
        <v>IB</v>
      </c>
      <c r="O5045" s="46" t="str">
        <f>IF(Table2[[#This Row],[Type]]="IB","EOU",IF(Table2[[#This Row],[Type]]="MB","Local","492"))</f>
        <v>EOU</v>
      </c>
      <c r="P5045" s="46">
        <f>ROUND(Table2[[#This Row],[Cons]]/Table2[[#This Row],[Qty.]],5)</f>
        <v>1.0101</v>
      </c>
      <c r="Q5045" s="46" t="b">
        <f>EXACT(Table2[[#This Row],[rate]],Table2[[#This Row],[Check]])</f>
        <v>1</v>
      </c>
      <c r="R5045" s="46"/>
      <c r="S5045" s="46" t="str">
        <f>IF(Table2[[#This Row],[SRO]]="EOU",VLOOKUP(Table2[[#This Row],[BE]],[2]GD.List!$C$3:$N$5014,12,0),IF(Table2[[#This Row],[SRO]]="Local","Polyester Staple Fibre","SRO 492"))</f>
        <v>Cotton Yarn</v>
      </c>
    </row>
    <row r="5046" spans="1:19" x14ac:dyDescent="0.25">
      <c r="A5046" s="612" t="s">
        <v>3399</v>
      </c>
      <c r="B5046" s="609" t="s">
        <v>3503</v>
      </c>
      <c r="C5046" s="605">
        <v>12780</v>
      </c>
      <c r="D5046" s="610">
        <v>3204.1590000000001</v>
      </c>
      <c r="E5046" s="147" t="s">
        <v>3507</v>
      </c>
      <c r="F5046" s="609" t="s">
        <v>3510</v>
      </c>
      <c r="G5046" s="471">
        <v>44903</v>
      </c>
      <c r="H5046" s="611">
        <v>25490600.960000001</v>
      </c>
      <c r="I5046" s="197">
        <v>7.0000000000000007E-2</v>
      </c>
      <c r="J5046" s="604">
        <v>743.25</v>
      </c>
      <c r="K5046" s="604">
        <v>10617.86</v>
      </c>
      <c r="L5046" s="604">
        <v>640744.17000000004</v>
      </c>
      <c r="M5046" s="606" t="str">
        <f>TEXT(Table2[[#This Row],[Gd.Dt]],"mmm-yy")</f>
        <v>Dec-22</v>
      </c>
      <c r="N5046" s="46" t="str">
        <f>MID(Table2[[#This Row],[BE]],6,2)</f>
        <v>IB</v>
      </c>
      <c r="O5046" s="46" t="str">
        <f>IF(Table2[[#This Row],[Type]]="IB","EOU",IF(Table2[[#This Row],[Type]]="MB","Local","492"))</f>
        <v>EOU</v>
      </c>
      <c r="P5046" s="46">
        <f>ROUND(Table2[[#This Row],[Cons]]/Table2[[#This Row],[Qty.]],5)</f>
        <v>7.0000000000000007E-2</v>
      </c>
      <c r="Q5046" s="46" t="b">
        <f>EXACT(Table2[[#This Row],[rate]],Table2[[#This Row],[Check]])</f>
        <v>1</v>
      </c>
      <c r="R5046" s="46"/>
      <c r="S5046" s="46" t="str">
        <f>IF(Table2[[#This Row],[SRO]]="EOU",VLOOKUP(Table2[[#This Row],[BE]],[2]GD.List!$C$3:$N$5014,12,0),IF(Table2[[#This Row],[SRO]]="Local","Polyester Staple Fibre","SRO 492"))</f>
        <v>Textile Dyes</v>
      </c>
    </row>
    <row r="5047" spans="1:19" x14ac:dyDescent="0.25">
      <c r="A5047" s="613" t="s">
        <v>3431</v>
      </c>
      <c r="B5047" s="609" t="s">
        <v>3503</v>
      </c>
      <c r="C5047" s="605">
        <v>12780</v>
      </c>
      <c r="D5047" s="610">
        <v>3906.9090000000001</v>
      </c>
      <c r="E5047" s="147" t="s">
        <v>3507</v>
      </c>
      <c r="F5047" s="609" t="s">
        <v>3510</v>
      </c>
      <c r="G5047" s="471">
        <v>44903</v>
      </c>
      <c r="H5047" s="611">
        <v>25490600.960000001</v>
      </c>
      <c r="I5047" s="197">
        <v>0.04</v>
      </c>
      <c r="J5047" s="604">
        <v>588.4</v>
      </c>
      <c r="K5047" s="604">
        <v>14710</v>
      </c>
      <c r="L5047" s="604">
        <v>512341.93000000005</v>
      </c>
      <c r="M5047" s="606" t="str">
        <f>TEXT(Table2[[#This Row],[Gd.Dt]],"mmm-yy")</f>
        <v>Dec-22</v>
      </c>
      <c r="N5047" s="46" t="str">
        <f>MID(Table2[[#This Row],[BE]],6,2)</f>
        <v>IB</v>
      </c>
      <c r="O5047" s="46" t="str">
        <f>IF(Table2[[#This Row],[Type]]="IB","EOU",IF(Table2[[#This Row],[Type]]="MB","Local","492"))</f>
        <v>EOU</v>
      </c>
      <c r="P5047" s="46">
        <f>ROUND(Table2[[#This Row],[Cons]]/Table2[[#This Row],[Qty.]],5)</f>
        <v>0.04</v>
      </c>
      <c r="Q5047" s="46" t="b">
        <f>EXACT(Table2[[#This Row],[rate]],Table2[[#This Row],[Check]])</f>
        <v>1</v>
      </c>
      <c r="R5047" s="46"/>
      <c r="S5047" s="46" t="str">
        <f>IF(Table2[[#This Row],[SRO]]="EOU",VLOOKUP(Table2[[#This Row],[BE]],[2]GD.List!$C$3:$N$5014,12,0),IF(Table2[[#This Row],[SRO]]="Local","Polyester Staple Fibre","SRO 492"))</f>
        <v>Textile Chemical</v>
      </c>
    </row>
    <row r="5048" spans="1:19" x14ac:dyDescent="0.25">
      <c r="A5048" s="612" t="s">
        <v>3431</v>
      </c>
      <c r="B5048" s="609" t="s">
        <v>3501</v>
      </c>
      <c r="C5048" s="605">
        <v>29228</v>
      </c>
      <c r="D5048" s="610">
        <v>3906.9090000000001</v>
      </c>
      <c r="E5048" s="147" t="s">
        <v>3505</v>
      </c>
      <c r="F5048" s="609" t="s">
        <v>3511</v>
      </c>
      <c r="G5048" s="471">
        <v>44903</v>
      </c>
      <c r="H5048" s="611">
        <v>22228816.850000001</v>
      </c>
      <c r="I5048" s="197">
        <v>0.04</v>
      </c>
      <c r="J5048" s="604">
        <v>337.96</v>
      </c>
      <c r="K5048" s="604">
        <v>8449</v>
      </c>
      <c r="L5048" s="604">
        <v>368595.75</v>
      </c>
      <c r="M5048" s="606" t="str">
        <f>TEXT(Table2[[#This Row],[Gd.Dt]],"mmm-yy")</f>
        <v>Dec-22</v>
      </c>
      <c r="N5048" s="46" t="str">
        <f>MID(Table2[[#This Row],[BE]],6,2)</f>
        <v>IB</v>
      </c>
      <c r="O5048" s="46" t="str">
        <f>IF(Table2[[#This Row],[Type]]="IB","EOU",IF(Table2[[#This Row],[Type]]="MB","Local","492"))</f>
        <v>EOU</v>
      </c>
      <c r="P5048" s="46">
        <f>ROUND(Table2[[#This Row],[Cons]]/Table2[[#This Row],[Qty.]],5)</f>
        <v>0.04</v>
      </c>
      <c r="Q5048" s="46" t="b">
        <f>EXACT(Table2[[#This Row],[rate]],Table2[[#This Row],[Check]])</f>
        <v>1</v>
      </c>
      <c r="R5048" s="46"/>
      <c r="S5048" s="46" t="str">
        <f>IF(Table2[[#This Row],[SRO]]="EOU",VLOOKUP(Table2[[#This Row],[BE]],[2]GD.List!$C$3:$N$5014,12,0),IF(Table2[[#This Row],[SRO]]="Local","Polyester Staple Fibre","SRO 492"))</f>
        <v>Textile Chemical</v>
      </c>
    </row>
    <row r="5049" spans="1:19" x14ac:dyDescent="0.25">
      <c r="A5049" s="613" t="s">
        <v>3469</v>
      </c>
      <c r="B5049" s="609" t="s">
        <v>3502</v>
      </c>
      <c r="C5049" s="605">
        <v>41601</v>
      </c>
      <c r="D5049" s="610">
        <v>5201.009</v>
      </c>
      <c r="E5049" s="147" t="s">
        <v>3506</v>
      </c>
      <c r="F5049" s="609" t="s">
        <v>3509</v>
      </c>
      <c r="G5049" s="471">
        <v>44903</v>
      </c>
      <c r="H5049" s="611">
        <v>31184230.84</v>
      </c>
      <c r="I5049" s="197">
        <v>1.0101</v>
      </c>
      <c r="J5049" s="604">
        <v>10190.9</v>
      </c>
      <c r="K5049" s="604">
        <v>10089</v>
      </c>
      <c r="L5049" s="604">
        <v>7774834.9399999995</v>
      </c>
      <c r="M5049" s="606" t="str">
        <f>TEXT(Table2[[#This Row],[Gd.Dt]],"mmm-yy")</f>
        <v>Dec-22</v>
      </c>
      <c r="N5049" s="46" t="str">
        <f>MID(Table2[[#This Row],[BE]],6,2)</f>
        <v>IB</v>
      </c>
      <c r="O5049" s="46" t="str">
        <f>IF(Table2[[#This Row],[Type]]="IB","EOU",IF(Table2[[#This Row],[Type]]="MB","Local","492"))</f>
        <v>EOU</v>
      </c>
      <c r="P5049" s="46">
        <f>ROUND(Table2[[#This Row],[Cons]]/Table2[[#This Row],[Qty.]],5)</f>
        <v>1.0101</v>
      </c>
      <c r="Q5049" s="46" t="b">
        <f>EXACT(Table2[[#This Row],[rate]],Table2[[#This Row],[Check]])</f>
        <v>1</v>
      </c>
      <c r="R5049" s="46"/>
      <c r="S5049" s="46" t="str">
        <f>IF(Table2[[#This Row],[SRO]]="EOU",VLOOKUP(Table2[[#This Row],[BE]],[2]GD.List!$C$3:$N$5014,12,0),IF(Table2[[#This Row],[SRO]]="Local","Polyester Staple Fibre","SRO 492"))</f>
        <v>Raw Cotton</v>
      </c>
    </row>
    <row r="5050" spans="1:19" x14ac:dyDescent="0.25">
      <c r="A5050" s="613" t="s">
        <v>3469</v>
      </c>
      <c r="B5050" s="609" t="s">
        <v>3503</v>
      </c>
      <c r="C5050" s="605">
        <v>12780</v>
      </c>
      <c r="D5050" s="610">
        <v>5201.009</v>
      </c>
      <c r="E5050" s="147" t="s">
        <v>3507</v>
      </c>
      <c r="F5050" s="609" t="s">
        <v>3510</v>
      </c>
      <c r="G5050" s="471">
        <v>44903</v>
      </c>
      <c r="H5050" s="611">
        <v>25490600.960000001</v>
      </c>
      <c r="I5050" s="197">
        <v>1.0101</v>
      </c>
      <c r="J5050" s="604">
        <v>14858.57</v>
      </c>
      <c r="K5050" s="604">
        <v>14710</v>
      </c>
      <c r="L5050" s="604">
        <v>12937910.169999998</v>
      </c>
      <c r="M5050" s="606" t="str">
        <f>TEXT(Table2[[#This Row],[Gd.Dt]],"mmm-yy")</f>
        <v>Dec-22</v>
      </c>
      <c r="N5050" s="46" t="str">
        <f>MID(Table2[[#This Row],[BE]],6,2)</f>
        <v>IB</v>
      </c>
      <c r="O5050" s="46" t="str">
        <f>IF(Table2[[#This Row],[Type]]="IB","EOU",IF(Table2[[#This Row],[Type]]="MB","Local","492"))</f>
        <v>EOU</v>
      </c>
      <c r="P5050" s="46">
        <f>ROUND(Table2[[#This Row],[Cons]]/Table2[[#This Row],[Qty.]],5)</f>
        <v>1.0101</v>
      </c>
      <c r="Q5050" s="46" t="b">
        <f>EXACT(Table2[[#This Row],[rate]],Table2[[#This Row],[Check]])</f>
        <v>1</v>
      </c>
      <c r="R5050" s="46"/>
      <c r="S5050" s="46" t="str">
        <f>IF(Table2[[#This Row],[SRO]]="EOU",VLOOKUP(Table2[[#This Row],[BE]],[2]GD.List!$C$3:$N$5014,12,0),IF(Table2[[#This Row],[SRO]]="Local","Polyester Staple Fibre","SRO 492"))</f>
        <v>Raw Cotton</v>
      </c>
    </row>
    <row r="5051" spans="1:19" x14ac:dyDescent="0.25">
      <c r="A5051" s="613" t="s">
        <v>3469</v>
      </c>
      <c r="B5051" s="613" t="s">
        <v>3501</v>
      </c>
      <c r="C5051" s="614">
        <v>29228</v>
      </c>
      <c r="D5051" s="615">
        <v>5201.009</v>
      </c>
      <c r="E5051" s="27" t="s">
        <v>3505</v>
      </c>
      <c r="F5051" s="613" t="s">
        <v>3511</v>
      </c>
      <c r="G5051" s="28">
        <v>44903</v>
      </c>
      <c r="H5051" s="616">
        <v>22228816.850000001</v>
      </c>
      <c r="I5051" s="33">
        <v>1.0101</v>
      </c>
      <c r="J5051" s="607">
        <v>10671.71</v>
      </c>
      <c r="K5051" s="607">
        <v>10565</v>
      </c>
      <c r="L5051" s="607">
        <v>11671823.15</v>
      </c>
      <c r="M5051" s="608" t="str">
        <f>TEXT(Table2[[#This Row],[Gd.Dt]],"mmm-yy")</f>
        <v>Dec-22</v>
      </c>
      <c r="N5051" s="47" t="str">
        <f>MID(Table2[[#This Row],[BE]],6,2)</f>
        <v>IB</v>
      </c>
      <c r="O5051" s="47" t="str">
        <f>IF(Table2[[#This Row],[Type]]="IB","EOU",IF(Table2[[#This Row],[Type]]="MB","Local","492"))</f>
        <v>EOU</v>
      </c>
      <c r="P5051" s="47">
        <f>ROUND(Table2[[#This Row],[Cons]]/Table2[[#This Row],[Qty.]],5)</f>
        <v>1.0101</v>
      </c>
      <c r="Q5051" s="47" t="b">
        <f>EXACT(Table2[[#This Row],[rate]],Table2[[#This Row],[Check]])</f>
        <v>1</v>
      </c>
      <c r="R5051" s="47"/>
      <c r="S5051" s="47" t="str">
        <f>IF(Table2[[#This Row],[SRO]]="EOU",VLOOKUP(Table2[[#This Row],[BE]],[2]GD.List!$C$3:$N$5014,12,0),IF(Table2[[#This Row],[SRO]]="Local","Polyester Staple Fibre","SRO 492"))</f>
        <v>Raw Cotton</v>
      </c>
    </row>
    <row r="5052" spans="1:19" x14ac:dyDescent="0.25">
      <c r="A5052" s="609" t="s">
        <v>2499</v>
      </c>
      <c r="B5052" s="609" t="s">
        <v>3516</v>
      </c>
      <c r="C5052" s="605">
        <v>4071</v>
      </c>
      <c r="D5052" s="610">
        <v>2701.12</v>
      </c>
      <c r="E5052" s="147" t="s">
        <v>3526</v>
      </c>
      <c r="F5052" s="609" t="s">
        <v>3527</v>
      </c>
      <c r="G5052" s="471">
        <v>44905</v>
      </c>
      <c r="H5052" s="611">
        <v>42325615.439999998</v>
      </c>
      <c r="I5052" s="197">
        <v>0.8</v>
      </c>
      <c r="J5052" s="604">
        <v>13828.23</v>
      </c>
      <c r="K5052" s="604">
        <v>17285.29</v>
      </c>
      <c r="L5052" s="604">
        <v>1659767.41</v>
      </c>
      <c r="M5052" s="606" t="str">
        <f>TEXT(Table2[[#This Row],[Gd.Dt]],"mmm-yy")</f>
        <v>Dec-22</v>
      </c>
      <c r="N5052" s="46" t="str">
        <f>MID(Table2[[#This Row],[BE]],6,2)</f>
        <v>IB</v>
      </c>
      <c r="O5052" s="46" t="str">
        <f>IF(Table2[[#This Row],[Type]]="IB","EOU",IF(Table2[[#This Row],[Type]]="MB","Local","492"))</f>
        <v>EOU</v>
      </c>
      <c r="P5052" s="46">
        <f>ROUND(Table2[[#This Row],[Cons]]/Table2[[#This Row],[Qty.]],5)</f>
        <v>0.8</v>
      </c>
      <c r="Q5052" s="46" t="b">
        <f>EXACT(Table2[[#This Row],[rate]],Table2[[#This Row],[Check]])</f>
        <v>1</v>
      </c>
      <c r="R5052" s="46"/>
      <c r="S5052" s="46" t="str">
        <f>IF(Table2[[#This Row],[SRO]]="EOU",VLOOKUP(Table2[[#This Row],[BE]],[2]GD.List!$C$3:$N$5014,12,0),IF(Table2[[#This Row],[SRO]]="Local","Polyester Staple Fibre","SRO 492"))</f>
        <v>Textile Coal</v>
      </c>
    </row>
    <row r="5053" spans="1:19" x14ac:dyDescent="0.25">
      <c r="A5053" s="609" t="s">
        <v>2499</v>
      </c>
      <c r="B5053" s="609" t="s">
        <v>3514</v>
      </c>
      <c r="C5053" s="605">
        <v>51390</v>
      </c>
      <c r="D5053" s="610">
        <v>2701.12</v>
      </c>
      <c r="E5053" s="147" t="s">
        <v>3521</v>
      </c>
      <c r="F5053" s="609" t="s">
        <v>3528</v>
      </c>
      <c r="G5053" s="471">
        <v>44904</v>
      </c>
      <c r="H5053" s="611">
        <v>27466136.460000001</v>
      </c>
      <c r="I5053" s="197">
        <v>0.8</v>
      </c>
      <c r="J5053" s="604">
        <v>16086.84</v>
      </c>
      <c r="K5053" s="604">
        <v>20108.55</v>
      </c>
      <c r="L5053" s="604">
        <v>11774334.59</v>
      </c>
      <c r="M5053" s="606" t="str">
        <f>TEXT(Table2[[#This Row],[Gd.Dt]],"mmm-yy")</f>
        <v>Dec-22</v>
      </c>
      <c r="N5053" s="46" t="str">
        <f>MID(Table2[[#This Row],[BE]],6,2)</f>
        <v>IB</v>
      </c>
      <c r="O5053" s="46" t="str">
        <f>IF(Table2[[#This Row],[Type]]="IB","EOU",IF(Table2[[#This Row],[Type]]="MB","Local","492"))</f>
        <v>EOU</v>
      </c>
      <c r="P5053" s="46">
        <f>ROUND(Table2[[#This Row],[Cons]]/Table2[[#This Row],[Qty.]],5)</f>
        <v>0.8</v>
      </c>
      <c r="Q5053" s="46" t="b">
        <f>EXACT(Table2[[#This Row],[rate]],Table2[[#This Row],[Check]])</f>
        <v>1</v>
      </c>
      <c r="R5053" s="46"/>
      <c r="S5053" s="46" t="str">
        <f>IF(Table2[[#This Row],[SRO]]="EOU",VLOOKUP(Table2[[#This Row],[BE]],[2]GD.List!$C$3:$N$5014,12,0),IF(Table2[[#This Row],[SRO]]="Local","Polyester Staple Fibre","SRO 492"))</f>
        <v>Textile Coal</v>
      </c>
    </row>
    <row r="5054" spans="1:19" x14ac:dyDescent="0.25">
      <c r="A5054" s="609" t="s">
        <v>2499</v>
      </c>
      <c r="B5054" s="609" t="s">
        <v>3513</v>
      </c>
      <c r="C5054" s="605">
        <v>56546</v>
      </c>
      <c r="D5054" s="610">
        <v>2701.12</v>
      </c>
      <c r="E5054" s="147" t="s">
        <v>3520</v>
      </c>
      <c r="F5054" s="609" t="s">
        <v>3529</v>
      </c>
      <c r="G5054" s="471">
        <v>44904</v>
      </c>
      <c r="H5054" s="611">
        <v>44603304.060000002</v>
      </c>
      <c r="I5054" s="197">
        <v>0.8</v>
      </c>
      <c r="J5054" s="604">
        <v>9528.7999999999993</v>
      </c>
      <c r="K5054" s="604">
        <v>11911</v>
      </c>
      <c r="L5054" s="604">
        <v>11247602.780000001</v>
      </c>
      <c r="M5054" s="606" t="str">
        <f>TEXT(Table2[[#This Row],[Gd.Dt]],"mmm-yy")</f>
        <v>Dec-22</v>
      </c>
      <c r="N5054" s="46" t="str">
        <f>MID(Table2[[#This Row],[BE]],6,2)</f>
        <v>IB</v>
      </c>
      <c r="O5054" s="46" t="str">
        <f>IF(Table2[[#This Row],[Type]]="IB","EOU",IF(Table2[[#This Row],[Type]]="MB","Local","492"))</f>
        <v>EOU</v>
      </c>
      <c r="P5054" s="46">
        <f>ROUND(Table2[[#This Row],[Cons]]/Table2[[#This Row],[Qty.]],5)</f>
        <v>0.8</v>
      </c>
      <c r="Q5054" s="46" t="b">
        <f>EXACT(Table2[[#This Row],[rate]],Table2[[#This Row],[Check]])</f>
        <v>1</v>
      </c>
      <c r="R5054" s="46"/>
      <c r="S5054" s="46" t="str">
        <f>IF(Table2[[#This Row],[SRO]]="EOU",VLOOKUP(Table2[[#This Row],[BE]],[2]GD.List!$C$3:$N$5014,12,0),IF(Table2[[#This Row],[SRO]]="Local","Polyester Staple Fibre","SRO 492"))</f>
        <v>Textile Coal</v>
      </c>
    </row>
    <row r="5055" spans="1:19" x14ac:dyDescent="0.25">
      <c r="A5055" s="612" t="s">
        <v>2499</v>
      </c>
      <c r="B5055" s="609" t="s">
        <v>3512</v>
      </c>
      <c r="C5055" s="605">
        <v>2460</v>
      </c>
      <c r="D5055" s="610">
        <v>2701.12</v>
      </c>
      <c r="E5055" s="147" t="s">
        <v>3519</v>
      </c>
      <c r="F5055" s="609" t="s">
        <v>3530</v>
      </c>
      <c r="G5055" s="471">
        <v>44904</v>
      </c>
      <c r="H5055" s="611">
        <v>136577</v>
      </c>
      <c r="I5055" s="197">
        <v>0.8</v>
      </c>
      <c r="J5055" s="604">
        <v>2219.1999999999998</v>
      </c>
      <c r="K5055" s="604">
        <v>2774</v>
      </c>
      <c r="L5055" s="604">
        <v>2374965.16</v>
      </c>
      <c r="M5055" s="606" t="str">
        <f>TEXT(Table2[[#This Row],[Gd.Dt]],"mmm-yy")</f>
        <v>Dec-22</v>
      </c>
      <c r="N5055" s="46" t="str">
        <f>MID(Table2[[#This Row],[BE]],6,2)</f>
        <v>IB</v>
      </c>
      <c r="O5055" s="46" t="str">
        <f>IF(Table2[[#This Row],[Type]]="IB","EOU",IF(Table2[[#This Row],[Type]]="MB","Local","492"))</f>
        <v>EOU</v>
      </c>
      <c r="P5055" s="46">
        <f>ROUND(Table2[[#This Row],[Cons]]/Table2[[#This Row],[Qty.]],5)</f>
        <v>0.8</v>
      </c>
      <c r="Q5055" s="46" t="b">
        <f>EXACT(Table2[[#This Row],[rate]],Table2[[#This Row],[Check]])</f>
        <v>1</v>
      </c>
      <c r="R5055" s="46"/>
      <c r="S5055" s="46" t="str">
        <f>IF(Table2[[#This Row],[SRO]]="EOU",VLOOKUP(Table2[[#This Row],[BE]],[2]GD.List!$C$3:$N$5014,12,0),IF(Table2[[#This Row],[SRO]]="Local","Polyester Staple Fibre","SRO 492"))</f>
        <v>Textile Coal</v>
      </c>
    </row>
    <row r="5056" spans="1:19" x14ac:dyDescent="0.25">
      <c r="A5056" s="612" t="s">
        <v>2797</v>
      </c>
      <c r="B5056" s="609" t="s">
        <v>3512</v>
      </c>
      <c r="C5056" s="605">
        <v>2460</v>
      </c>
      <c r="D5056" s="610">
        <v>5407.52</v>
      </c>
      <c r="E5056" s="147" t="s">
        <v>3519</v>
      </c>
      <c r="F5056" s="609" t="s">
        <v>3530</v>
      </c>
      <c r="G5056" s="471">
        <v>44904</v>
      </c>
      <c r="H5056" s="611">
        <v>136577</v>
      </c>
      <c r="I5056" s="197">
        <v>1.0101</v>
      </c>
      <c r="J5056" s="604">
        <v>404.85</v>
      </c>
      <c r="K5056" s="604">
        <v>400.8</v>
      </c>
      <c r="L5056" s="604">
        <v>433266.33</v>
      </c>
      <c r="M5056" s="606" t="str">
        <f>TEXT(Table2[[#This Row],[Gd.Dt]],"mmm-yy")</f>
        <v>Dec-22</v>
      </c>
      <c r="N5056" s="46" t="str">
        <f>MID(Table2[[#This Row],[BE]],6,2)</f>
        <v>IB</v>
      </c>
      <c r="O5056" s="46" t="str">
        <f>IF(Table2[[#This Row],[Type]]="IB","EOU",IF(Table2[[#This Row],[Type]]="MB","Local","492"))</f>
        <v>EOU</v>
      </c>
      <c r="P5056" s="46">
        <f>ROUND(Table2[[#This Row],[Cons]]/Table2[[#This Row],[Qty.]],5)</f>
        <v>1.0101</v>
      </c>
      <c r="Q5056" s="46" t="b">
        <f>EXACT(Table2[[#This Row],[rate]],Table2[[#This Row],[Check]])</f>
        <v>1</v>
      </c>
      <c r="R5056" s="46"/>
      <c r="S5056" s="46" t="str">
        <f>IF(Table2[[#This Row],[SRO]]="EOU",VLOOKUP(Table2[[#This Row],[BE]],[2]GD.List!$C$3:$N$5014,12,0),IF(Table2[[#This Row],[SRO]]="Local","Polyester Staple Fibre","SRO 492"))</f>
        <v>Polyester Fabric</v>
      </c>
    </row>
    <row r="5057" spans="1:19" x14ac:dyDescent="0.25">
      <c r="A5057" s="613" t="s">
        <v>3018</v>
      </c>
      <c r="B5057" s="609" t="s">
        <v>3516</v>
      </c>
      <c r="C5057" s="605">
        <v>4071</v>
      </c>
      <c r="D5057" s="610">
        <v>2847</v>
      </c>
      <c r="E5057" s="147" t="s">
        <v>3526</v>
      </c>
      <c r="F5057" s="609" t="s">
        <v>3527</v>
      </c>
      <c r="G5057" s="471">
        <v>44905</v>
      </c>
      <c r="H5057" s="611">
        <v>42325615.439999998</v>
      </c>
      <c r="I5057" s="197">
        <v>0.03</v>
      </c>
      <c r="J5057" s="604">
        <v>518.55999999999995</v>
      </c>
      <c r="K5057" s="604">
        <v>17285.29</v>
      </c>
      <c r="L5057" s="604">
        <v>62241.279999999999</v>
      </c>
      <c r="M5057" s="606" t="str">
        <f>TEXT(Table2[[#This Row],[Gd.Dt]],"mmm-yy")</f>
        <v>Dec-22</v>
      </c>
      <c r="N5057" s="46" t="str">
        <f>MID(Table2[[#This Row],[BE]],6,2)</f>
        <v>IB</v>
      </c>
      <c r="O5057" s="46" t="str">
        <f>IF(Table2[[#This Row],[Type]]="IB","EOU",IF(Table2[[#This Row],[Type]]="MB","Local","492"))</f>
        <v>EOU</v>
      </c>
      <c r="P5057" s="46">
        <f>ROUND(Table2[[#This Row],[Cons]]/Table2[[#This Row],[Qty.]],5)</f>
        <v>0.03</v>
      </c>
      <c r="Q5057" s="46" t="b">
        <f>EXACT(Table2[[#This Row],[rate]],Table2[[#This Row],[Check]])</f>
        <v>1</v>
      </c>
      <c r="R5057" s="46"/>
      <c r="S5057" s="46" t="str">
        <f>IF(Table2[[#This Row],[SRO]]="EOU",VLOOKUP(Table2[[#This Row],[BE]],[2]GD.List!$C$3:$N$5014,12,0),IF(Table2[[#This Row],[SRO]]="Local","Polyester Staple Fibre","SRO 492"))</f>
        <v>Textile Chemical</v>
      </c>
    </row>
    <row r="5058" spans="1:19" x14ac:dyDescent="0.25">
      <c r="A5058" s="613" t="s">
        <v>3018</v>
      </c>
      <c r="B5058" s="609" t="s">
        <v>3514</v>
      </c>
      <c r="C5058" s="605">
        <v>51390</v>
      </c>
      <c r="D5058" s="610">
        <v>2847</v>
      </c>
      <c r="E5058" s="147" t="s">
        <v>3521</v>
      </c>
      <c r="F5058" s="609" t="s">
        <v>3528</v>
      </c>
      <c r="G5058" s="471">
        <v>44904</v>
      </c>
      <c r="H5058" s="611">
        <v>27466136.460000001</v>
      </c>
      <c r="I5058" s="197">
        <v>0.03</v>
      </c>
      <c r="J5058" s="604">
        <v>603.26</v>
      </c>
      <c r="K5058" s="604">
        <v>20108.55</v>
      </c>
      <c r="L5058" s="604">
        <v>441540.23</v>
      </c>
      <c r="M5058" s="606" t="str">
        <f>TEXT(Table2[[#This Row],[Gd.Dt]],"mmm-yy")</f>
        <v>Dec-22</v>
      </c>
      <c r="N5058" s="46" t="str">
        <f>MID(Table2[[#This Row],[BE]],6,2)</f>
        <v>IB</v>
      </c>
      <c r="O5058" s="46" t="str">
        <f>IF(Table2[[#This Row],[Type]]="IB","EOU",IF(Table2[[#This Row],[Type]]="MB","Local","492"))</f>
        <v>EOU</v>
      </c>
      <c r="P5058" s="46">
        <f>ROUND(Table2[[#This Row],[Cons]]/Table2[[#This Row],[Qty.]],5)</f>
        <v>0.03</v>
      </c>
      <c r="Q5058" s="46" t="b">
        <f>EXACT(Table2[[#This Row],[rate]],Table2[[#This Row],[Check]])</f>
        <v>1</v>
      </c>
      <c r="R5058" s="46"/>
      <c r="S5058" s="46" t="str">
        <f>IF(Table2[[#This Row],[SRO]]="EOU",VLOOKUP(Table2[[#This Row],[BE]],[2]GD.List!$C$3:$N$5014,12,0),IF(Table2[[#This Row],[SRO]]="Local","Polyester Staple Fibre","SRO 492"))</f>
        <v>Textile Chemical</v>
      </c>
    </row>
    <row r="5059" spans="1:19" x14ac:dyDescent="0.25">
      <c r="A5059" s="613" t="s">
        <v>3018</v>
      </c>
      <c r="B5059" s="609" t="s">
        <v>3513</v>
      </c>
      <c r="C5059" s="605">
        <v>56546</v>
      </c>
      <c r="D5059" s="610">
        <v>2847</v>
      </c>
      <c r="E5059" s="147" t="s">
        <v>3520</v>
      </c>
      <c r="F5059" s="609" t="s">
        <v>3529</v>
      </c>
      <c r="G5059" s="471">
        <v>44904</v>
      </c>
      <c r="H5059" s="611">
        <v>44603304.060000002</v>
      </c>
      <c r="I5059" s="197">
        <v>0.03</v>
      </c>
      <c r="J5059" s="604">
        <v>357.33</v>
      </c>
      <c r="K5059" s="604">
        <v>11911</v>
      </c>
      <c r="L5059" s="604">
        <v>421785.11</v>
      </c>
      <c r="M5059" s="606" t="str">
        <f>TEXT(Table2[[#This Row],[Gd.Dt]],"mmm-yy")</f>
        <v>Dec-22</v>
      </c>
      <c r="N5059" s="46" t="str">
        <f>MID(Table2[[#This Row],[BE]],6,2)</f>
        <v>IB</v>
      </c>
      <c r="O5059" s="46" t="str">
        <f>IF(Table2[[#This Row],[Type]]="IB","EOU",IF(Table2[[#This Row],[Type]]="MB","Local","492"))</f>
        <v>EOU</v>
      </c>
      <c r="P5059" s="46">
        <f>ROUND(Table2[[#This Row],[Cons]]/Table2[[#This Row],[Qty.]],5)</f>
        <v>0.03</v>
      </c>
      <c r="Q5059" s="46" t="b">
        <f>EXACT(Table2[[#This Row],[rate]],Table2[[#This Row],[Check]])</f>
        <v>1</v>
      </c>
      <c r="R5059" s="46"/>
      <c r="S5059" s="46" t="str">
        <f>IF(Table2[[#This Row],[SRO]]="EOU",VLOOKUP(Table2[[#This Row],[BE]],[2]GD.List!$C$3:$N$5014,12,0),IF(Table2[[#This Row],[SRO]]="Local","Polyester Staple Fibre","SRO 492"))</f>
        <v>Textile Chemical</v>
      </c>
    </row>
    <row r="5060" spans="1:19" x14ac:dyDescent="0.25">
      <c r="A5060" s="612" t="s">
        <v>3018</v>
      </c>
      <c r="B5060" s="609" t="s">
        <v>3512</v>
      </c>
      <c r="C5060" s="605">
        <v>2460</v>
      </c>
      <c r="D5060" s="610">
        <v>2847</v>
      </c>
      <c r="E5060" s="147" t="s">
        <v>3519</v>
      </c>
      <c r="F5060" s="609" t="s">
        <v>3530</v>
      </c>
      <c r="G5060" s="471">
        <v>44904</v>
      </c>
      <c r="H5060" s="611">
        <v>136577</v>
      </c>
      <c r="I5060" s="197">
        <v>0.03</v>
      </c>
      <c r="J5060" s="604">
        <v>83.22</v>
      </c>
      <c r="K5060" s="604">
        <v>2774</v>
      </c>
      <c r="L5060" s="604">
        <v>89061.19</v>
      </c>
      <c r="M5060" s="606" t="str">
        <f>TEXT(Table2[[#This Row],[Gd.Dt]],"mmm-yy")</f>
        <v>Dec-22</v>
      </c>
      <c r="N5060" s="46" t="str">
        <f>MID(Table2[[#This Row],[BE]],6,2)</f>
        <v>IB</v>
      </c>
      <c r="O5060" s="46" t="str">
        <f>IF(Table2[[#This Row],[Type]]="IB","EOU",IF(Table2[[#This Row],[Type]]="MB","Local","492"))</f>
        <v>EOU</v>
      </c>
      <c r="P5060" s="46">
        <f>ROUND(Table2[[#This Row],[Cons]]/Table2[[#This Row],[Qty.]],5)</f>
        <v>0.03</v>
      </c>
      <c r="Q5060" s="46" t="b">
        <f>EXACT(Table2[[#This Row],[rate]],Table2[[#This Row],[Check]])</f>
        <v>1</v>
      </c>
      <c r="R5060" s="46"/>
      <c r="S5060" s="46" t="str">
        <f>IF(Table2[[#This Row],[SRO]]="EOU",VLOOKUP(Table2[[#This Row],[BE]],[2]GD.List!$C$3:$N$5014,12,0),IF(Table2[[#This Row],[SRO]]="Local","Polyester Staple Fibre","SRO 492"))</f>
        <v>Textile Chemical</v>
      </c>
    </row>
    <row r="5061" spans="1:19" x14ac:dyDescent="0.25">
      <c r="A5061" s="612" t="s">
        <v>3058</v>
      </c>
      <c r="B5061" s="609" t="s">
        <v>3513</v>
      </c>
      <c r="C5061" s="605">
        <v>56546</v>
      </c>
      <c r="D5061" s="610">
        <v>2915.11</v>
      </c>
      <c r="E5061" s="147" t="s">
        <v>3520</v>
      </c>
      <c r="F5061" s="609" t="s">
        <v>3529</v>
      </c>
      <c r="G5061" s="471">
        <v>44904</v>
      </c>
      <c r="H5061" s="611">
        <v>44603304.060000002</v>
      </c>
      <c r="I5061" s="197">
        <v>0.04</v>
      </c>
      <c r="J5061" s="604">
        <v>66.92</v>
      </c>
      <c r="K5061" s="604">
        <v>1673</v>
      </c>
      <c r="L5061" s="604">
        <v>93557.38</v>
      </c>
      <c r="M5061" s="606" t="str">
        <f>TEXT(Table2[[#This Row],[Gd.Dt]],"mmm-yy")</f>
        <v>Dec-22</v>
      </c>
      <c r="N5061" s="46" t="str">
        <f>MID(Table2[[#This Row],[BE]],6,2)</f>
        <v>IB</v>
      </c>
      <c r="O5061" s="46" t="str">
        <f>IF(Table2[[#This Row],[Type]]="IB","EOU",IF(Table2[[#This Row],[Type]]="MB","Local","492"))</f>
        <v>EOU</v>
      </c>
      <c r="P5061" s="46">
        <f>ROUND(Table2[[#This Row],[Cons]]/Table2[[#This Row],[Qty.]],5)</f>
        <v>0.04</v>
      </c>
      <c r="Q5061" s="46" t="b">
        <f>EXACT(Table2[[#This Row],[rate]],Table2[[#This Row],[Check]])</f>
        <v>1</v>
      </c>
      <c r="R5061" s="46"/>
      <c r="S5061" s="46" t="str">
        <f>IF(Table2[[#This Row],[SRO]]="EOU",VLOOKUP(Table2[[#This Row],[BE]],[2]GD.List!$C$3:$N$5014,12,0),IF(Table2[[#This Row],[SRO]]="Local","Polyester Staple Fibre","SRO 492"))</f>
        <v>Textile Chemical</v>
      </c>
    </row>
    <row r="5062" spans="1:19" x14ac:dyDescent="0.25">
      <c r="A5062" s="613" t="s">
        <v>3084</v>
      </c>
      <c r="B5062" s="609" t="s">
        <v>3516</v>
      </c>
      <c r="C5062" s="605">
        <v>4071</v>
      </c>
      <c r="D5062" s="610">
        <v>2832.1089999999999</v>
      </c>
      <c r="E5062" s="147" t="s">
        <v>3526</v>
      </c>
      <c r="F5062" s="609" t="s">
        <v>3527</v>
      </c>
      <c r="G5062" s="471">
        <v>44905</v>
      </c>
      <c r="H5062" s="611">
        <v>42325615.439999998</v>
      </c>
      <c r="I5062" s="197">
        <v>0.04</v>
      </c>
      <c r="J5062" s="604">
        <v>104.84</v>
      </c>
      <c r="K5062" s="604">
        <v>2621</v>
      </c>
      <c r="L5062" s="604">
        <v>82670.19</v>
      </c>
      <c r="M5062" s="606" t="str">
        <f>TEXT(Table2[[#This Row],[Gd.Dt]],"mmm-yy")</f>
        <v>Dec-22</v>
      </c>
      <c r="N5062" s="46" t="str">
        <f>MID(Table2[[#This Row],[BE]],6,2)</f>
        <v>IB</v>
      </c>
      <c r="O5062" s="46" t="str">
        <f>IF(Table2[[#This Row],[Type]]="IB","EOU",IF(Table2[[#This Row],[Type]]="MB","Local","492"))</f>
        <v>EOU</v>
      </c>
      <c r="P5062" s="46">
        <f>ROUND(Table2[[#This Row],[Cons]]/Table2[[#This Row],[Qty.]],5)</f>
        <v>0.04</v>
      </c>
      <c r="Q5062" s="46" t="b">
        <f>EXACT(Table2[[#This Row],[rate]],Table2[[#This Row],[Check]])</f>
        <v>1</v>
      </c>
      <c r="R5062" s="46"/>
      <c r="S5062" s="46" t="str">
        <f>IF(Table2[[#This Row],[SRO]]="EOU",VLOOKUP(Table2[[#This Row],[BE]],[2]GD.List!$C$3:$N$5014,12,0),IF(Table2[[#This Row],[SRO]]="Local","Polyester Staple Fibre","SRO 492"))</f>
        <v>Textile Chemical</v>
      </c>
    </row>
    <row r="5063" spans="1:19" x14ac:dyDescent="0.25">
      <c r="A5063" s="613" t="s">
        <v>3084</v>
      </c>
      <c r="B5063" s="609" t="s">
        <v>3514</v>
      </c>
      <c r="C5063" s="605">
        <v>51390</v>
      </c>
      <c r="D5063" s="610">
        <v>2832.1089999999999</v>
      </c>
      <c r="E5063" s="147" t="s">
        <v>3521</v>
      </c>
      <c r="F5063" s="609" t="s">
        <v>3528</v>
      </c>
      <c r="G5063" s="471">
        <v>44904</v>
      </c>
      <c r="H5063" s="611">
        <v>27466136.460000001</v>
      </c>
      <c r="I5063" s="197">
        <v>0.04</v>
      </c>
      <c r="J5063" s="604">
        <v>257.24</v>
      </c>
      <c r="K5063" s="604">
        <v>6431</v>
      </c>
      <c r="L5063" s="604">
        <v>169527.62</v>
      </c>
      <c r="M5063" s="606" t="str">
        <f>TEXT(Table2[[#This Row],[Gd.Dt]],"mmm-yy")</f>
        <v>Dec-22</v>
      </c>
      <c r="N5063" s="46" t="str">
        <f>MID(Table2[[#This Row],[BE]],6,2)</f>
        <v>IB</v>
      </c>
      <c r="O5063" s="46" t="str">
        <f>IF(Table2[[#This Row],[Type]]="IB","EOU",IF(Table2[[#This Row],[Type]]="MB","Local","492"))</f>
        <v>EOU</v>
      </c>
      <c r="P5063" s="46">
        <f>ROUND(Table2[[#This Row],[Cons]]/Table2[[#This Row],[Qty.]],5)</f>
        <v>0.04</v>
      </c>
      <c r="Q5063" s="46" t="b">
        <f>EXACT(Table2[[#This Row],[rate]],Table2[[#This Row],[Check]])</f>
        <v>1</v>
      </c>
      <c r="R5063" s="46"/>
      <c r="S5063" s="46" t="str">
        <f>IF(Table2[[#This Row],[SRO]]="EOU",VLOOKUP(Table2[[#This Row],[BE]],[2]GD.List!$C$3:$N$5014,12,0),IF(Table2[[#This Row],[SRO]]="Local","Polyester Staple Fibre","SRO 492"))</f>
        <v>Textile Chemical</v>
      </c>
    </row>
    <row r="5064" spans="1:19" x14ac:dyDescent="0.25">
      <c r="A5064" s="612" t="s">
        <v>3084</v>
      </c>
      <c r="B5064" s="609" t="s">
        <v>3512</v>
      </c>
      <c r="C5064" s="605">
        <v>2460</v>
      </c>
      <c r="D5064" s="610">
        <v>2832.1089999999999</v>
      </c>
      <c r="E5064" s="147" t="s">
        <v>3519</v>
      </c>
      <c r="F5064" s="609" t="s">
        <v>3530</v>
      </c>
      <c r="G5064" s="471">
        <v>44904</v>
      </c>
      <c r="H5064" s="611">
        <v>136577</v>
      </c>
      <c r="I5064" s="197">
        <v>0.04</v>
      </c>
      <c r="J5064" s="604">
        <v>110.96</v>
      </c>
      <c r="K5064" s="604">
        <v>2774</v>
      </c>
      <c r="L5064" s="604">
        <v>118748.26</v>
      </c>
      <c r="M5064" s="606" t="str">
        <f>TEXT(Table2[[#This Row],[Gd.Dt]],"mmm-yy")</f>
        <v>Dec-22</v>
      </c>
      <c r="N5064" s="46" t="str">
        <f>MID(Table2[[#This Row],[BE]],6,2)</f>
        <v>IB</v>
      </c>
      <c r="O5064" s="46" t="str">
        <f>IF(Table2[[#This Row],[Type]]="IB","EOU",IF(Table2[[#This Row],[Type]]="MB","Local","492"))</f>
        <v>EOU</v>
      </c>
      <c r="P5064" s="46">
        <f>ROUND(Table2[[#This Row],[Cons]]/Table2[[#This Row],[Qty.]],5)</f>
        <v>0.04</v>
      </c>
      <c r="Q5064" s="46" t="b">
        <f>EXACT(Table2[[#This Row],[rate]],Table2[[#This Row],[Check]])</f>
        <v>1</v>
      </c>
      <c r="R5064" s="46"/>
      <c r="S5064" s="46" t="str">
        <f>IF(Table2[[#This Row],[SRO]]="EOU",VLOOKUP(Table2[[#This Row],[BE]],[2]GD.List!$C$3:$N$5014,12,0),IF(Table2[[#This Row],[SRO]]="Local","Polyester Staple Fibre","SRO 492"))</f>
        <v>Textile Chemical</v>
      </c>
    </row>
    <row r="5065" spans="1:19" x14ac:dyDescent="0.25">
      <c r="A5065" s="613" t="s">
        <v>3233</v>
      </c>
      <c r="B5065" s="609" t="s">
        <v>3513</v>
      </c>
      <c r="C5065" s="605">
        <v>56546</v>
      </c>
      <c r="D5065" s="610">
        <v>4810.29</v>
      </c>
      <c r="E5065" s="147" t="s">
        <v>3520</v>
      </c>
      <c r="F5065" s="609" t="s">
        <v>3529</v>
      </c>
      <c r="G5065" s="471">
        <v>44904</v>
      </c>
      <c r="H5065" s="611">
        <v>44603304.060000002</v>
      </c>
      <c r="I5065" s="197">
        <v>0.06</v>
      </c>
      <c r="J5065" s="604">
        <v>519.48</v>
      </c>
      <c r="K5065" s="604">
        <v>8658</v>
      </c>
      <c r="L5065" s="604">
        <v>567818.11</v>
      </c>
      <c r="M5065" s="606" t="str">
        <f>TEXT(Table2[[#This Row],[Gd.Dt]],"mmm-yy")</f>
        <v>Dec-22</v>
      </c>
      <c r="N5065" s="46" t="str">
        <f>MID(Table2[[#This Row],[BE]],6,2)</f>
        <v>IB</v>
      </c>
      <c r="O5065" s="46" t="str">
        <f>IF(Table2[[#This Row],[Type]]="IB","EOU",IF(Table2[[#This Row],[Type]]="MB","Local","492"))</f>
        <v>EOU</v>
      </c>
      <c r="P5065" s="46">
        <f>ROUND(Table2[[#This Row],[Cons]]/Table2[[#This Row],[Qty.]],5)</f>
        <v>0.06</v>
      </c>
      <c r="Q5065" s="46" t="b">
        <f>EXACT(Table2[[#This Row],[rate]],Table2[[#This Row],[Check]])</f>
        <v>1</v>
      </c>
      <c r="R5065" s="46"/>
      <c r="S5065" s="46" t="str">
        <f>IF(Table2[[#This Row],[SRO]]="EOU",VLOOKUP(Table2[[#This Row],[BE]],[2]GD.List!$C$3:$N$5014,12,0),IF(Table2[[#This Row],[SRO]]="Local","Polyester Staple Fibre","SRO 492"))</f>
        <v>Packing Material</v>
      </c>
    </row>
    <row r="5066" spans="1:19" x14ac:dyDescent="0.25">
      <c r="A5066" s="612" t="s">
        <v>3233</v>
      </c>
      <c r="B5066" s="609" t="s">
        <v>3512</v>
      </c>
      <c r="C5066" s="605">
        <v>2460</v>
      </c>
      <c r="D5066" s="610">
        <v>4810.29</v>
      </c>
      <c r="E5066" s="147" t="s">
        <v>3519</v>
      </c>
      <c r="F5066" s="609" t="s">
        <v>3530</v>
      </c>
      <c r="G5066" s="471">
        <v>44904</v>
      </c>
      <c r="H5066" s="611">
        <v>136577</v>
      </c>
      <c r="I5066" s="197">
        <v>0.05</v>
      </c>
      <c r="J5066" s="604">
        <v>138.69999999999999</v>
      </c>
      <c r="K5066" s="604">
        <v>2774</v>
      </c>
      <c r="L5066" s="604">
        <v>148435.32</v>
      </c>
      <c r="M5066" s="606" t="str">
        <f>TEXT(Table2[[#This Row],[Gd.Dt]],"mmm-yy")</f>
        <v>Dec-22</v>
      </c>
      <c r="N5066" s="46" t="str">
        <f>MID(Table2[[#This Row],[BE]],6,2)</f>
        <v>IB</v>
      </c>
      <c r="O5066" s="46" t="str">
        <f>IF(Table2[[#This Row],[Type]]="IB","EOU",IF(Table2[[#This Row],[Type]]="MB","Local","492"))</f>
        <v>EOU</v>
      </c>
      <c r="P5066" s="46">
        <f>ROUND(Table2[[#This Row],[Cons]]/Table2[[#This Row],[Qty.]],5)</f>
        <v>0.05</v>
      </c>
      <c r="Q5066" s="46" t="b">
        <f>EXACT(Table2[[#This Row],[rate]],Table2[[#This Row],[Check]])</f>
        <v>1</v>
      </c>
      <c r="R5066" s="46"/>
      <c r="S5066" s="46" t="str">
        <f>IF(Table2[[#This Row],[SRO]]="EOU",VLOOKUP(Table2[[#This Row],[BE]],[2]GD.List!$C$3:$N$5014,12,0),IF(Table2[[#This Row],[SRO]]="Local","Polyester Staple Fibre","SRO 492"))</f>
        <v>Packing Material</v>
      </c>
    </row>
    <row r="5067" spans="1:19" x14ac:dyDescent="0.25">
      <c r="A5067" s="613" t="s">
        <v>3239</v>
      </c>
      <c r="B5067" s="609" t="s">
        <v>3514</v>
      </c>
      <c r="C5067" s="605">
        <v>51390</v>
      </c>
      <c r="D5067" s="610">
        <v>9606.1</v>
      </c>
      <c r="E5067" s="147" t="s">
        <v>3521</v>
      </c>
      <c r="F5067" s="609" t="s">
        <v>3528</v>
      </c>
      <c r="G5067" s="471">
        <v>44904</v>
      </c>
      <c r="H5067" s="611">
        <v>27466136.460000001</v>
      </c>
      <c r="I5067" s="197">
        <v>1</v>
      </c>
      <c r="J5067" s="604">
        <v>70</v>
      </c>
      <c r="K5067" s="604">
        <v>70</v>
      </c>
      <c r="L5067" s="604">
        <v>53633.94</v>
      </c>
      <c r="M5067" s="606" t="str">
        <f>TEXT(Table2[[#This Row],[Gd.Dt]],"mmm-yy")</f>
        <v>Dec-22</v>
      </c>
      <c r="N5067" s="46" t="str">
        <f>MID(Table2[[#This Row],[BE]],6,2)</f>
        <v>TI</v>
      </c>
      <c r="O5067" s="46" t="str">
        <f>IF(Table2[[#This Row],[Type]]="IB","EOU",IF(Table2[[#This Row],[Type]]="MB","Local","492"))</f>
        <v>492</v>
      </c>
      <c r="P5067" s="46">
        <f>ROUND(Table2[[#This Row],[Cons]]/Table2[[#This Row],[Qty.]],5)</f>
        <v>1</v>
      </c>
      <c r="Q5067" s="46" t="b">
        <f>EXACT(Table2[[#This Row],[rate]],Table2[[#This Row],[Check]])</f>
        <v>1</v>
      </c>
      <c r="R5067" s="46"/>
      <c r="S5067" s="46" t="str">
        <f>IF(Table2[[#This Row],[SRO]]="EOU",VLOOKUP(Table2[[#This Row],[BE]],[2]GD.List!$C$3:$N$5014,12,0),IF(Table2[[#This Row],[SRO]]="Local","Polyester Staple Fibre","SRO 492"))</f>
        <v>SRO 492</v>
      </c>
    </row>
    <row r="5068" spans="1:19" x14ac:dyDescent="0.25">
      <c r="A5068" s="612" t="s">
        <v>3239</v>
      </c>
      <c r="B5068" s="609" t="s">
        <v>3515</v>
      </c>
      <c r="C5068" s="605">
        <v>24976</v>
      </c>
      <c r="D5068" s="610">
        <v>9606.1</v>
      </c>
      <c r="E5068" s="147" t="s">
        <v>3525</v>
      </c>
      <c r="F5068" s="609" t="s">
        <v>3531</v>
      </c>
      <c r="G5068" s="471">
        <v>44905</v>
      </c>
      <c r="H5068" s="611">
        <v>37262381.240000002</v>
      </c>
      <c r="I5068" s="197">
        <v>1</v>
      </c>
      <c r="J5068" s="604">
        <v>80</v>
      </c>
      <c r="K5068" s="604">
        <v>80</v>
      </c>
      <c r="L5068" s="604">
        <v>11206731.199999999</v>
      </c>
      <c r="M5068" s="606" t="str">
        <f>TEXT(Table2[[#This Row],[Gd.Dt]],"mmm-yy")</f>
        <v>Dec-22</v>
      </c>
      <c r="N5068" s="46" t="str">
        <f>MID(Table2[[#This Row],[BE]],6,2)</f>
        <v>TI</v>
      </c>
      <c r="O5068" s="46" t="str">
        <f>IF(Table2[[#This Row],[Type]]="IB","EOU",IF(Table2[[#This Row],[Type]]="MB","Local","492"))</f>
        <v>492</v>
      </c>
      <c r="P5068" s="46">
        <f>ROUND(Table2[[#This Row],[Cons]]/Table2[[#This Row],[Qty.]],5)</f>
        <v>1</v>
      </c>
      <c r="Q5068" s="46" t="b">
        <f>EXACT(Table2[[#This Row],[rate]],Table2[[#This Row],[Check]])</f>
        <v>1</v>
      </c>
      <c r="R5068" s="46"/>
      <c r="S5068" s="46" t="str">
        <f>IF(Table2[[#This Row],[SRO]]="EOU",VLOOKUP(Table2[[#This Row],[BE]],[2]GD.List!$C$3:$N$5014,12,0),IF(Table2[[#This Row],[SRO]]="Local","Polyester Staple Fibre","SRO 492"))</f>
        <v>SRO 492</v>
      </c>
    </row>
    <row r="5069" spans="1:19" x14ac:dyDescent="0.25">
      <c r="A5069" s="612" t="s">
        <v>3328</v>
      </c>
      <c r="B5069" s="609" t="s">
        <v>3516</v>
      </c>
      <c r="C5069" s="605">
        <v>4071</v>
      </c>
      <c r="D5069" s="610">
        <v>5402.33</v>
      </c>
      <c r="E5069" s="147" t="s">
        <v>3526</v>
      </c>
      <c r="F5069" s="609" t="s">
        <v>3527</v>
      </c>
      <c r="G5069" s="471">
        <v>44905</v>
      </c>
      <c r="H5069" s="611">
        <v>42325615.439999998</v>
      </c>
      <c r="I5069" s="197">
        <v>1.0101</v>
      </c>
      <c r="J5069" s="604">
        <v>1955.14</v>
      </c>
      <c r="K5069" s="604">
        <v>1935.59</v>
      </c>
      <c r="L5069" s="604">
        <v>1060.55</v>
      </c>
      <c r="M5069" s="606" t="str">
        <f>TEXT(Table2[[#This Row],[Gd.Dt]],"mmm-yy")</f>
        <v>Dec-22</v>
      </c>
      <c r="N5069" s="46" t="str">
        <f>MID(Table2[[#This Row],[BE]],6,2)</f>
        <v>IB</v>
      </c>
      <c r="O5069" s="46" t="str">
        <f>IF(Table2[[#This Row],[Type]]="IB","EOU",IF(Table2[[#This Row],[Type]]="MB","Local","492"))</f>
        <v>EOU</v>
      </c>
      <c r="P5069" s="46">
        <f>ROUND(Table2[[#This Row],[Cons]]/Table2[[#This Row],[Qty.]],5)</f>
        <v>1.0101</v>
      </c>
      <c r="Q5069" s="46" t="b">
        <f>EXACT(Table2[[#This Row],[rate]],Table2[[#This Row],[Check]])</f>
        <v>1</v>
      </c>
      <c r="R5069" s="46"/>
      <c r="S5069" s="46" t="str">
        <f>IF(Table2[[#This Row],[SRO]]="EOU",VLOOKUP(Table2[[#This Row],[BE]],[2]GD.List!$C$3:$N$5014,12,0),IF(Table2[[#This Row],[SRO]]="Local","Polyester Staple Fibre","SRO 492"))</f>
        <v>Polyester Yarn</v>
      </c>
    </row>
    <row r="5070" spans="1:19" x14ac:dyDescent="0.25">
      <c r="A5070" s="612" t="s">
        <v>3329</v>
      </c>
      <c r="B5070" s="609" t="s">
        <v>3516</v>
      </c>
      <c r="C5070" s="605">
        <v>4071</v>
      </c>
      <c r="D5070" s="610">
        <v>9606.2919999999995</v>
      </c>
      <c r="E5070" s="147" t="s">
        <v>3526</v>
      </c>
      <c r="F5070" s="609" t="s">
        <v>3527</v>
      </c>
      <c r="G5070" s="471">
        <v>44905</v>
      </c>
      <c r="H5070" s="611">
        <v>42325615.439999998</v>
      </c>
      <c r="I5070" s="197">
        <v>1</v>
      </c>
      <c r="J5070" s="604">
        <v>50</v>
      </c>
      <c r="K5070" s="604">
        <v>50</v>
      </c>
      <c r="L5070" s="604">
        <v>27.12</v>
      </c>
      <c r="M5070" s="606" t="str">
        <f>TEXT(Table2[[#This Row],[Gd.Dt]],"mmm-yy")</f>
        <v>Dec-22</v>
      </c>
      <c r="N5070" s="46" t="str">
        <f>MID(Table2[[#This Row],[BE]],6,2)</f>
        <v>TI</v>
      </c>
      <c r="O5070" s="46" t="str">
        <f>IF(Table2[[#This Row],[Type]]="IB","EOU",IF(Table2[[#This Row],[Type]]="MB","Local","492"))</f>
        <v>492</v>
      </c>
      <c r="P5070" s="46">
        <f>ROUND(Table2[[#This Row],[Cons]]/Table2[[#This Row],[Qty.]],5)</f>
        <v>1</v>
      </c>
      <c r="Q5070" s="46" t="b">
        <f>EXACT(Table2[[#This Row],[rate]],Table2[[#This Row],[Check]])</f>
        <v>1</v>
      </c>
      <c r="R5070" s="46"/>
      <c r="S5070" s="46" t="str">
        <f>IF(Table2[[#This Row],[SRO]]="EOU",VLOOKUP(Table2[[#This Row],[BE]],[2]GD.List!$C$3:$N$5014,12,0),IF(Table2[[#This Row],[SRO]]="Local","Polyester Staple Fibre","SRO 492"))</f>
        <v>SRO 492</v>
      </c>
    </row>
    <row r="5071" spans="1:19" x14ac:dyDescent="0.25">
      <c r="A5071" s="612" t="s">
        <v>3430</v>
      </c>
      <c r="B5071" s="609" t="s">
        <v>3514</v>
      </c>
      <c r="C5071" s="605">
        <v>51390</v>
      </c>
      <c r="D5071" s="610">
        <v>5503.201</v>
      </c>
      <c r="E5071" s="147" t="s">
        <v>3521</v>
      </c>
      <c r="F5071" s="609" t="s">
        <v>3528</v>
      </c>
      <c r="G5071" s="471">
        <v>44904</v>
      </c>
      <c r="H5071" s="611">
        <v>27466136.460000001</v>
      </c>
      <c r="I5071" s="197">
        <v>0.41666999999999998</v>
      </c>
      <c r="J5071" s="604">
        <v>2679.6</v>
      </c>
      <c r="K5071" s="604">
        <v>6431</v>
      </c>
      <c r="L5071" s="604">
        <v>1765923.72</v>
      </c>
      <c r="M5071" s="606" t="str">
        <f>TEXT(Table2[[#This Row],[Gd.Dt]],"mmm-yy")</f>
        <v>Dec-22</v>
      </c>
      <c r="N5071" s="46" t="str">
        <f>MID(Table2[[#This Row],[BE]],6,2)</f>
        <v>IB</v>
      </c>
      <c r="O5071" s="46" t="str">
        <f>IF(Table2[[#This Row],[Type]]="IB","EOU",IF(Table2[[#This Row],[Type]]="MB","Local","492"))</f>
        <v>EOU</v>
      </c>
      <c r="P5071" s="46">
        <f>ROUND(Table2[[#This Row],[Cons]]/Table2[[#This Row],[Qty.]],5)</f>
        <v>0.41666999999999998</v>
      </c>
      <c r="Q5071" s="46" t="b">
        <f>EXACT(Table2[[#This Row],[rate]],Table2[[#This Row],[Check]])</f>
        <v>1</v>
      </c>
      <c r="R5071" s="46"/>
      <c r="S5071" s="46" t="str">
        <f>IF(Table2[[#This Row],[SRO]]="EOU",VLOOKUP(Table2[[#This Row],[BE]],[2]GD.List!$C$3:$N$5014,12,0),IF(Table2[[#This Row],[SRO]]="Local","Polyester Staple Fibre","SRO 492"))</f>
        <v>Polyester Staple Fiber</v>
      </c>
    </row>
    <row r="5072" spans="1:19" x14ac:dyDescent="0.25">
      <c r="A5072" s="612" t="s">
        <v>3434</v>
      </c>
      <c r="B5072" s="609" t="s">
        <v>3515</v>
      </c>
      <c r="C5072" s="605">
        <v>24976</v>
      </c>
      <c r="D5072" s="610">
        <v>9607.11</v>
      </c>
      <c r="E5072" s="147" t="s">
        <v>3525</v>
      </c>
      <c r="F5072" s="609" t="s">
        <v>3531</v>
      </c>
      <c r="G5072" s="471">
        <v>44905</v>
      </c>
      <c r="H5072" s="611">
        <v>37262381.240000002</v>
      </c>
      <c r="I5072" s="197">
        <v>1</v>
      </c>
      <c r="J5072" s="604">
        <v>186</v>
      </c>
      <c r="K5072" s="604">
        <v>186</v>
      </c>
      <c r="L5072" s="604">
        <v>26055650.039999999</v>
      </c>
      <c r="M5072" s="606" t="str">
        <f>TEXT(Table2[[#This Row],[Gd.Dt]],"mmm-yy")</f>
        <v>Dec-22</v>
      </c>
      <c r="N5072" s="46" t="str">
        <f>MID(Table2[[#This Row],[BE]],6,2)</f>
        <v>EP</v>
      </c>
      <c r="O5072" s="46" t="str">
        <f>IF(Table2[[#This Row],[Type]]="IB","EOU",IF(Table2[[#This Row],[Type]]="MB","Local","492"))</f>
        <v>492</v>
      </c>
      <c r="P5072" s="46">
        <f>ROUND(Table2[[#This Row],[Cons]]/Table2[[#This Row],[Qty.]],5)</f>
        <v>1</v>
      </c>
      <c r="Q5072" s="46" t="b">
        <f>EXACT(Table2[[#This Row],[rate]],Table2[[#This Row],[Check]])</f>
        <v>1</v>
      </c>
      <c r="R5072" s="46"/>
      <c r="S5072" s="46" t="str">
        <f>IF(Table2[[#This Row],[SRO]]="EOU",VLOOKUP(Table2[[#This Row],[BE]],[2]GD.List!$C$3:$N$5014,12,0),IF(Table2[[#This Row],[SRO]]="Local","Polyester Staple Fibre","SRO 492"))</f>
        <v>SRO 492</v>
      </c>
    </row>
    <row r="5073" spans="1:19" x14ac:dyDescent="0.25">
      <c r="A5073" s="613" t="s">
        <v>3469</v>
      </c>
      <c r="B5073" s="609" t="s">
        <v>3514</v>
      </c>
      <c r="C5073" s="605">
        <v>51390</v>
      </c>
      <c r="D5073" s="610">
        <v>5201.009</v>
      </c>
      <c r="E5073" s="147" t="s">
        <v>3521</v>
      </c>
      <c r="F5073" s="609" t="s">
        <v>3528</v>
      </c>
      <c r="G5073" s="471">
        <v>44904</v>
      </c>
      <c r="H5073" s="611">
        <v>27466136.460000001</v>
      </c>
      <c r="I5073" s="197">
        <v>0.624</v>
      </c>
      <c r="J5073" s="604">
        <v>4012.94</v>
      </c>
      <c r="K5073" s="604">
        <v>6431</v>
      </c>
      <c r="L5073" s="604">
        <v>2644628.27</v>
      </c>
      <c r="M5073" s="606" t="str">
        <f>TEXT(Table2[[#This Row],[Gd.Dt]],"mmm-yy")</f>
        <v>Dec-22</v>
      </c>
      <c r="N5073" s="46" t="str">
        <f>MID(Table2[[#This Row],[BE]],6,2)</f>
        <v>IB</v>
      </c>
      <c r="O5073" s="46" t="str">
        <f>IF(Table2[[#This Row],[Type]]="IB","EOU",IF(Table2[[#This Row],[Type]]="MB","Local","492"))</f>
        <v>EOU</v>
      </c>
      <c r="P5073" s="46">
        <f>ROUND(Table2[[#This Row],[Cons]]/Table2[[#This Row],[Qty.]],5)</f>
        <v>0.624</v>
      </c>
      <c r="Q5073" s="46" t="b">
        <f>EXACT(Table2[[#This Row],[rate]],Table2[[#This Row],[Check]])</f>
        <v>1</v>
      </c>
      <c r="R5073" s="46"/>
      <c r="S5073" s="46" t="str">
        <f>IF(Table2[[#This Row],[SRO]]="EOU",VLOOKUP(Table2[[#This Row],[BE]],[2]GD.List!$C$3:$N$5014,12,0),IF(Table2[[#This Row],[SRO]]="Local","Polyester Staple Fibre","SRO 492"))</f>
        <v>Raw Cotton</v>
      </c>
    </row>
    <row r="5074" spans="1:19" x14ac:dyDescent="0.25">
      <c r="A5074" s="612" t="s">
        <v>3469</v>
      </c>
      <c r="B5074" s="609" t="s">
        <v>3513</v>
      </c>
      <c r="C5074" s="605">
        <v>56546</v>
      </c>
      <c r="D5074" s="610">
        <v>5201.009</v>
      </c>
      <c r="E5074" s="147" t="s">
        <v>3520</v>
      </c>
      <c r="F5074" s="609" t="s">
        <v>3529</v>
      </c>
      <c r="G5074" s="471">
        <v>44904</v>
      </c>
      <c r="H5074" s="611">
        <v>44603304.060000002</v>
      </c>
      <c r="I5074" s="197">
        <v>1.0101</v>
      </c>
      <c r="J5074" s="604">
        <v>12031.310000000001</v>
      </c>
      <c r="K5074" s="604">
        <v>11911</v>
      </c>
      <c r="L5074" s="604">
        <v>14201515.68</v>
      </c>
      <c r="M5074" s="606" t="str">
        <f>TEXT(Table2[[#This Row],[Gd.Dt]],"mmm-yy")</f>
        <v>Dec-22</v>
      </c>
      <c r="N5074" s="46" t="str">
        <f>MID(Table2[[#This Row],[BE]],6,2)</f>
        <v>IB</v>
      </c>
      <c r="O5074" s="46" t="str">
        <f>IF(Table2[[#This Row],[Type]]="IB","EOU",IF(Table2[[#This Row],[Type]]="MB","Local","492"))</f>
        <v>EOU</v>
      </c>
      <c r="P5074" s="46">
        <f>ROUND(Table2[[#This Row],[Cons]]/Table2[[#This Row],[Qty.]],5)</f>
        <v>1.0101</v>
      </c>
      <c r="Q5074" s="46" t="b">
        <f>EXACT(Table2[[#This Row],[rate]],Table2[[#This Row],[Check]])</f>
        <v>1</v>
      </c>
      <c r="R5074" s="46"/>
      <c r="S5074" s="46" t="str">
        <f>IF(Table2[[#This Row],[SRO]]="EOU",VLOOKUP(Table2[[#This Row],[BE]],[2]GD.List!$C$3:$N$5014,12,0),IF(Table2[[#This Row],[SRO]]="Local","Polyester Staple Fibre","SRO 492"))</f>
        <v>Raw Cotton</v>
      </c>
    </row>
    <row r="5075" spans="1:19" x14ac:dyDescent="0.25">
      <c r="A5075" s="612" t="s">
        <v>3486</v>
      </c>
      <c r="B5075" s="609" t="s">
        <v>3514</v>
      </c>
      <c r="C5075" s="605">
        <v>51390</v>
      </c>
      <c r="D5075" s="610">
        <v>5807.9</v>
      </c>
      <c r="E5075" s="147" t="s">
        <v>3521</v>
      </c>
      <c r="F5075" s="609" t="s">
        <v>3528</v>
      </c>
      <c r="G5075" s="471">
        <v>44904</v>
      </c>
      <c r="H5075" s="611">
        <v>27466136.460000001</v>
      </c>
      <c r="I5075" s="197">
        <v>1</v>
      </c>
      <c r="J5075" s="604">
        <v>0.5</v>
      </c>
      <c r="K5075" s="604">
        <v>0.5</v>
      </c>
      <c r="L5075" s="604">
        <v>329.51</v>
      </c>
      <c r="M5075" s="606" t="str">
        <f>TEXT(Table2[[#This Row],[Gd.Dt]],"mmm-yy")</f>
        <v>Dec-22</v>
      </c>
      <c r="N5075" s="46" t="str">
        <f>MID(Table2[[#This Row],[BE]],6,2)</f>
        <v>TI</v>
      </c>
      <c r="O5075" s="46" t="str">
        <f>IF(Table2[[#This Row],[Type]]="IB","EOU",IF(Table2[[#This Row],[Type]]="MB","Local","492"))</f>
        <v>492</v>
      </c>
      <c r="P5075" s="46">
        <f>ROUND(Table2[[#This Row],[Cons]]/Table2[[#This Row],[Qty.]],5)</f>
        <v>1</v>
      </c>
      <c r="Q5075" s="46" t="b">
        <f>EXACT(Table2[[#This Row],[rate]],Table2[[#This Row],[Check]])</f>
        <v>1</v>
      </c>
      <c r="R5075" s="46"/>
      <c r="S5075" s="46" t="str">
        <f>IF(Table2[[#This Row],[SRO]]="EOU",VLOOKUP(Table2[[#This Row],[BE]],[2]GD.List!$C$3:$N$5014,12,0),IF(Table2[[#This Row],[SRO]]="Local","Polyester Staple Fibre","SRO 492"))</f>
        <v>SRO 492</v>
      </c>
    </row>
    <row r="5076" spans="1:19" x14ac:dyDescent="0.25">
      <c r="A5076" s="612" t="s">
        <v>3517</v>
      </c>
      <c r="B5076" s="609" t="s">
        <v>3512</v>
      </c>
      <c r="C5076" s="605">
        <v>2460</v>
      </c>
      <c r="D5076" s="610">
        <v>5407.52</v>
      </c>
      <c r="E5076" s="147" t="s">
        <v>3519</v>
      </c>
      <c r="F5076" s="609" t="s">
        <v>3530</v>
      </c>
      <c r="G5076" s="471">
        <v>44904</v>
      </c>
      <c r="H5076" s="611">
        <v>136577</v>
      </c>
      <c r="I5076" s="197">
        <v>1.0101</v>
      </c>
      <c r="J5076" s="604">
        <v>1818</v>
      </c>
      <c r="K5076" s="604">
        <v>1799.82</v>
      </c>
      <c r="L5076" s="604">
        <v>1945605.02</v>
      </c>
      <c r="M5076" s="606" t="str">
        <f>TEXT(Table2[[#This Row],[Gd.Dt]],"mmm-yy")</f>
        <v>Dec-22</v>
      </c>
      <c r="N5076" s="46" t="str">
        <f>MID(Table2[[#This Row],[BE]],6,2)</f>
        <v>IB</v>
      </c>
      <c r="O5076" s="46" t="str">
        <f>IF(Table2[[#This Row],[Type]]="IB","EOU",IF(Table2[[#This Row],[Type]]="MB","Local","492"))</f>
        <v>EOU</v>
      </c>
      <c r="P5076" s="46">
        <f>ROUND(Table2[[#This Row],[Cons]]/Table2[[#This Row],[Qty.]],5)</f>
        <v>1.0101</v>
      </c>
      <c r="Q5076" s="46" t="b">
        <f>EXACT(Table2[[#This Row],[rate]],Table2[[#This Row],[Check]])</f>
        <v>1</v>
      </c>
      <c r="R5076" s="46"/>
      <c r="S5076" s="46" t="str">
        <f>IF(Table2[[#This Row],[SRO]]="EOU",VLOOKUP(Table2[[#This Row],[BE]],[2]GD.List!$C$3:$N$5014,12,0),IF(Table2[[#This Row],[SRO]]="Local","Polyester Staple Fibre","SRO 492"))</f>
        <v>Polyester Fabric</v>
      </c>
    </row>
    <row r="5077" spans="1:19" x14ac:dyDescent="0.25">
      <c r="A5077" s="612" t="s">
        <v>3518</v>
      </c>
      <c r="B5077" s="609" t="s">
        <v>3512</v>
      </c>
      <c r="C5077" s="605">
        <v>2460</v>
      </c>
      <c r="D5077" s="610">
        <v>5407.52</v>
      </c>
      <c r="E5077" s="147" t="s">
        <v>3519</v>
      </c>
      <c r="F5077" s="609" t="s">
        <v>3530</v>
      </c>
      <c r="G5077" s="471">
        <v>44904</v>
      </c>
      <c r="H5077" s="611">
        <v>136577</v>
      </c>
      <c r="I5077" s="197">
        <v>1.0101</v>
      </c>
      <c r="J5077" s="604">
        <v>579.16999999999996</v>
      </c>
      <c r="K5077" s="604">
        <v>573.38</v>
      </c>
      <c r="L5077" s="604">
        <v>619821.81999999995</v>
      </c>
      <c r="M5077" s="606" t="str">
        <f>TEXT(Table2[[#This Row],[Gd.Dt]],"mmm-yy")</f>
        <v>Dec-22</v>
      </c>
      <c r="N5077" s="46" t="str">
        <f>MID(Table2[[#This Row],[BE]],6,2)</f>
        <v>IB</v>
      </c>
      <c r="O5077" s="46" t="str">
        <f>IF(Table2[[#This Row],[Type]]="IB","EOU",IF(Table2[[#This Row],[Type]]="MB","Local","492"))</f>
        <v>EOU</v>
      </c>
      <c r="P5077" s="46">
        <f>ROUND(Table2[[#This Row],[Cons]]/Table2[[#This Row],[Qty.]],5)</f>
        <v>1.0101</v>
      </c>
      <c r="Q5077" s="46" t="b">
        <f>EXACT(Table2[[#This Row],[rate]],Table2[[#This Row],[Check]])</f>
        <v>1</v>
      </c>
      <c r="R5077" s="46"/>
      <c r="S5077" s="46" t="str">
        <f>IF(Table2[[#This Row],[SRO]]="EOU",VLOOKUP(Table2[[#This Row],[BE]],[2]GD.List!$C$3:$N$5014,12,0),IF(Table2[[#This Row],[SRO]]="Local","Polyester Staple Fibre","SRO 492"))</f>
        <v>Polyester Fabric</v>
      </c>
    </row>
    <row r="5078" spans="1:19" x14ac:dyDescent="0.25">
      <c r="A5078" s="613" t="s">
        <v>3522</v>
      </c>
      <c r="B5078" s="609" t="s">
        <v>3516</v>
      </c>
      <c r="C5078" s="605">
        <v>4071</v>
      </c>
      <c r="D5078" s="610">
        <v>5402.33</v>
      </c>
      <c r="E5078" s="147" t="s">
        <v>3526</v>
      </c>
      <c r="F5078" s="609" t="s">
        <v>3527</v>
      </c>
      <c r="G5078" s="471">
        <v>44905</v>
      </c>
      <c r="H5078" s="611">
        <v>42325615.439999998</v>
      </c>
      <c r="I5078" s="197">
        <v>1.0101</v>
      </c>
      <c r="J5078" s="604">
        <v>15504.73</v>
      </c>
      <c r="K5078" s="604">
        <v>15349.7</v>
      </c>
      <c r="L5078" s="604">
        <v>2094601.62</v>
      </c>
      <c r="M5078" s="606" t="str">
        <f>TEXT(Table2[[#This Row],[Gd.Dt]],"mmm-yy")</f>
        <v>Dec-22</v>
      </c>
      <c r="N5078" s="46" t="str">
        <f>MID(Table2[[#This Row],[BE]],6,2)</f>
        <v>IB</v>
      </c>
      <c r="O5078" s="46" t="str">
        <f>IF(Table2[[#This Row],[Type]]="IB","EOU",IF(Table2[[#This Row],[Type]]="MB","Local","492"))</f>
        <v>EOU</v>
      </c>
      <c r="P5078" s="46">
        <f>ROUND(Table2[[#This Row],[Cons]]/Table2[[#This Row],[Qty.]],5)</f>
        <v>1.0101</v>
      </c>
      <c r="Q5078" s="46" t="b">
        <f>EXACT(Table2[[#This Row],[rate]],Table2[[#This Row],[Check]])</f>
        <v>1</v>
      </c>
      <c r="R5078" s="46"/>
      <c r="S5078" s="46" t="str">
        <f>IF(Table2[[#This Row],[SRO]]="EOU",VLOOKUP(Table2[[#This Row],[BE]],[2]GD.List!$C$3:$N$5014,12,0),IF(Table2[[#This Row],[SRO]]="Local","Polyester Staple Fibre","SRO 492"))</f>
        <v>Polyester Yarn</v>
      </c>
    </row>
    <row r="5079" spans="1:19" x14ac:dyDescent="0.25">
      <c r="A5079" s="612" t="s">
        <v>3522</v>
      </c>
      <c r="B5079" s="609" t="s">
        <v>3514</v>
      </c>
      <c r="C5079" s="605">
        <v>51390</v>
      </c>
      <c r="D5079" s="610">
        <v>5402.33</v>
      </c>
      <c r="E5079" s="147" t="s">
        <v>3521</v>
      </c>
      <c r="F5079" s="609" t="s">
        <v>3528</v>
      </c>
      <c r="G5079" s="471">
        <v>44904</v>
      </c>
      <c r="H5079" s="611">
        <v>27466136.460000001</v>
      </c>
      <c r="I5079" s="197">
        <v>1.0101</v>
      </c>
      <c r="J5079" s="604">
        <v>8615.27</v>
      </c>
      <c r="K5079" s="604">
        <v>8529.1299999999992</v>
      </c>
      <c r="L5079" s="604">
        <v>6601012.8600000003</v>
      </c>
      <c r="M5079" s="606" t="str">
        <f>TEXT(Table2[[#This Row],[Gd.Dt]],"mmm-yy")</f>
        <v>Dec-22</v>
      </c>
      <c r="N5079" s="46" t="str">
        <f>MID(Table2[[#This Row],[BE]],6,2)</f>
        <v>IB</v>
      </c>
      <c r="O5079" s="46" t="str">
        <f>IF(Table2[[#This Row],[Type]]="IB","EOU",IF(Table2[[#This Row],[Type]]="MB","Local","492"))</f>
        <v>EOU</v>
      </c>
      <c r="P5079" s="46">
        <f>ROUND(Table2[[#This Row],[Cons]]/Table2[[#This Row],[Qty.]],5)</f>
        <v>1.0101</v>
      </c>
      <c r="Q5079" s="46" t="b">
        <f>EXACT(Table2[[#This Row],[rate]],Table2[[#This Row],[Check]])</f>
        <v>1</v>
      </c>
      <c r="R5079" s="46"/>
      <c r="S5079" s="46" t="str">
        <f>IF(Table2[[#This Row],[SRO]]="EOU",VLOOKUP(Table2[[#This Row],[BE]],[2]GD.List!$C$3:$N$5014,12,0),IF(Table2[[#This Row],[SRO]]="Local","Polyester Staple Fibre","SRO 492"))</f>
        <v>Polyester Yarn</v>
      </c>
    </row>
    <row r="5080" spans="1:19" x14ac:dyDescent="0.25">
      <c r="A5080" s="612" t="s">
        <v>3523</v>
      </c>
      <c r="B5080" s="609" t="s">
        <v>3514</v>
      </c>
      <c r="C5080" s="605">
        <v>51390</v>
      </c>
      <c r="D5080" s="610">
        <v>5402.33</v>
      </c>
      <c r="E5080" s="147" t="s">
        <v>3521</v>
      </c>
      <c r="F5080" s="609" t="s">
        <v>3528</v>
      </c>
      <c r="G5080" s="471">
        <v>44904</v>
      </c>
      <c r="H5080" s="611">
        <v>27466136.460000001</v>
      </c>
      <c r="I5080" s="197">
        <v>1.0101</v>
      </c>
      <c r="J5080" s="604">
        <v>5200.42</v>
      </c>
      <c r="K5080" s="604">
        <v>5148.42</v>
      </c>
      <c r="L5080" s="604">
        <v>3984557.57</v>
      </c>
      <c r="M5080" s="606" t="str">
        <f>TEXT(Table2[[#This Row],[Gd.Dt]],"mmm-yy")</f>
        <v>Dec-22</v>
      </c>
      <c r="N5080" s="46" t="str">
        <f>MID(Table2[[#This Row],[BE]],6,2)</f>
        <v>IB</v>
      </c>
      <c r="O5080" s="46" t="str">
        <f>IF(Table2[[#This Row],[Type]]="IB","EOU",IF(Table2[[#This Row],[Type]]="MB","Local","492"))</f>
        <v>EOU</v>
      </c>
      <c r="P5080" s="46">
        <f>ROUND(Table2[[#This Row],[Cons]]/Table2[[#This Row],[Qty.]],5)</f>
        <v>1.0101</v>
      </c>
      <c r="Q5080" s="46" t="b">
        <f>EXACT(Table2[[#This Row],[rate]],Table2[[#This Row],[Check]])</f>
        <v>1</v>
      </c>
      <c r="R5080" s="46"/>
      <c r="S5080" s="46" t="str">
        <f>IF(Table2[[#This Row],[SRO]]="EOU",VLOOKUP(Table2[[#This Row],[BE]],[2]GD.List!$C$3:$N$5014,12,0),IF(Table2[[#This Row],[SRO]]="Local","Polyester Staple Fibre","SRO 492"))</f>
        <v>Polyester Yarn</v>
      </c>
    </row>
    <row r="5081" spans="1:19" x14ac:dyDescent="0.25">
      <c r="A5081" s="613" t="s">
        <v>3524</v>
      </c>
      <c r="B5081" s="613" t="s">
        <v>3514</v>
      </c>
      <c r="C5081" s="614">
        <v>51390</v>
      </c>
      <c r="D5081" s="615">
        <v>4821.8999999999996</v>
      </c>
      <c r="E5081" s="27" t="s">
        <v>3521</v>
      </c>
      <c r="F5081" s="613" t="s">
        <v>3528</v>
      </c>
      <c r="G5081" s="28">
        <v>44904</v>
      </c>
      <c r="H5081" s="616">
        <v>27466136.460000001</v>
      </c>
      <c r="I5081" s="33">
        <v>1</v>
      </c>
      <c r="J5081" s="607">
        <v>40</v>
      </c>
      <c r="K5081" s="607">
        <v>40</v>
      </c>
      <c r="L5081" s="607">
        <v>30647.97</v>
      </c>
      <c r="M5081" s="608" t="str">
        <f>TEXT(Table2[[#This Row],[Gd.Dt]],"mmm-yy")</f>
        <v>Dec-22</v>
      </c>
      <c r="N5081" s="47" t="str">
        <f>MID(Table2[[#This Row],[BE]],6,2)</f>
        <v>TI</v>
      </c>
      <c r="O5081" s="47" t="str">
        <f>IF(Table2[[#This Row],[Type]]="IB","EOU",IF(Table2[[#This Row],[Type]]="MB","Local","492"))</f>
        <v>492</v>
      </c>
      <c r="P5081" s="47">
        <f>ROUND(Table2[[#This Row],[Cons]]/Table2[[#This Row],[Qty.]],5)</f>
        <v>1</v>
      </c>
      <c r="Q5081" s="47" t="b">
        <f>EXACT(Table2[[#This Row],[rate]],Table2[[#This Row],[Check]])</f>
        <v>1</v>
      </c>
      <c r="R5081" s="47"/>
      <c r="S5081" s="47" t="str">
        <f>IF(Table2[[#This Row],[SRO]]="EOU",VLOOKUP(Table2[[#This Row],[BE]],[2]GD.List!$C$3:$N$5014,12,0),IF(Table2[[#This Row],[SRO]]="Local","Polyester Staple Fibre","SRO 492"))</f>
        <v>SRO 492</v>
      </c>
    </row>
    <row r="5082" spans="1:19" x14ac:dyDescent="0.25">
      <c r="A5082" s="609" t="s">
        <v>2499</v>
      </c>
      <c r="B5082" s="609" t="s">
        <v>3534</v>
      </c>
      <c r="C5082" s="605">
        <v>4090</v>
      </c>
      <c r="D5082" s="610">
        <v>2701.12</v>
      </c>
      <c r="E5082" s="147" t="s">
        <v>3539</v>
      </c>
      <c r="F5082" s="609" t="s">
        <v>3540</v>
      </c>
      <c r="G5082" s="471">
        <v>44906</v>
      </c>
      <c r="H5082" s="611">
        <v>32213828.59</v>
      </c>
      <c r="I5082" s="197">
        <v>0.8</v>
      </c>
      <c r="J5082" s="604">
        <v>12760.69</v>
      </c>
      <c r="K5082" s="604">
        <v>15949.86</v>
      </c>
      <c r="L5082" s="604">
        <v>13787966.42</v>
      </c>
      <c r="M5082" s="606" t="str">
        <f>TEXT(Table2[[#This Row],[Gd.Dt]],"mmm-yy")</f>
        <v>Dec-22</v>
      </c>
      <c r="N5082" s="46" t="str">
        <f>MID(Table2[[#This Row],[BE]],6,2)</f>
        <v>IB</v>
      </c>
      <c r="O5082" s="46" t="str">
        <f>IF(Table2[[#This Row],[Type]]="IB","EOU",IF(Table2[[#This Row],[Type]]="MB","Local","492"))</f>
        <v>EOU</v>
      </c>
      <c r="P5082" s="46">
        <f>ROUND(Table2[[#This Row],[Cons]]/Table2[[#This Row],[Qty.]],5)</f>
        <v>0.80005000000000004</v>
      </c>
      <c r="Q5082" s="46" t="b">
        <f>EXACT(Table2[[#This Row],[rate]],Table2[[#This Row],[Check]])</f>
        <v>0</v>
      </c>
      <c r="R5082" s="46"/>
      <c r="S5082" s="46" t="str">
        <f>IF(Table2[[#This Row],[SRO]]="EOU",VLOOKUP(Table2[[#This Row],[BE]],[2]GD.List!$C$3:$N$5014,12,0),IF(Table2[[#This Row],[SRO]]="Local","Polyester Staple Fibre","SRO 492"))</f>
        <v>Textile Coal</v>
      </c>
    </row>
    <row r="5083" spans="1:19" x14ac:dyDescent="0.25">
      <c r="A5083" s="609" t="s">
        <v>2499</v>
      </c>
      <c r="B5083" s="609" t="s">
        <v>3533</v>
      </c>
      <c r="C5083" s="605">
        <v>3411</v>
      </c>
      <c r="D5083" s="610">
        <v>2701.12</v>
      </c>
      <c r="E5083" s="147" t="s">
        <v>3537</v>
      </c>
      <c r="F5083" s="609" t="s">
        <v>3541</v>
      </c>
      <c r="G5083" s="471">
        <v>44906</v>
      </c>
      <c r="H5083" s="611">
        <v>33126483.25</v>
      </c>
      <c r="I5083" s="197">
        <v>0.8</v>
      </c>
      <c r="J5083" s="604">
        <v>10707.41</v>
      </c>
      <c r="K5083" s="604">
        <v>13384.26</v>
      </c>
      <c r="L5083" s="604">
        <v>14300836.59</v>
      </c>
      <c r="M5083" s="606" t="str">
        <f>TEXT(Table2[[#This Row],[Gd.Dt]],"mmm-yy")</f>
        <v>Dec-22</v>
      </c>
      <c r="N5083" s="46" t="str">
        <f>MID(Table2[[#This Row],[BE]],6,2)</f>
        <v>IB</v>
      </c>
      <c r="O5083" s="46" t="str">
        <f>IF(Table2[[#This Row],[Type]]="IB","EOU",IF(Table2[[#This Row],[Type]]="MB","Local","492"))</f>
        <v>EOU</v>
      </c>
      <c r="P5083" s="46">
        <f>ROUND(Table2[[#This Row],[Cons]]/Table2[[#This Row],[Qty.]],5)</f>
        <v>0.8</v>
      </c>
      <c r="Q5083" s="46" t="b">
        <f>EXACT(Table2[[#This Row],[rate]],Table2[[#This Row],[Check]])</f>
        <v>1</v>
      </c>
      <c r="R5083" s="46"/>
      <c r="S5083" s="46" t="str">
        <f>IF(Table2[[#This Row],[SRO]]="EOU",VLOOKUP(Table2[[#This Row],[BE]],[2]GD.List!$C$3:$N$5014,12,0),IF(Table2[[#This Row],[SRO]]="Local","Polyester Staple Fibre","SRO 492"))</f>
        <v>Textile Coal</v>
      </c>
    </row>
    <row r="5084" spans="1:19" x14ac:dyDescent="0.25">
      <c r="A5084" s="612" t="s">
        <v>2499</v>
      </c>
      <c r="B5084" s="609" t="s">
        <v>3532</v>
      </c>
      <c r="C5084" s="605">
        <v>68535</v>
      </c>
      <c r="D5084" s="610">
        <v>2701.12</v>
      </c>
      <c r="E5084" s="147" t="s">
        <v>3535</v>
      </c>
      <c r="F5084" s="609" t="s">
        <v>3542</v>
      </c>
      <c r="G5084" s="471">
        <v>44906</v>
      </c>
      <c r="H5084" s="611">
        <v>137704</v>
      </c>
      <c r="I5084" s="197">
        <v>0.8</v>
      </c>
      <c r="J5084" s="604">
        <v>20780.800000000003</v>
      </c>
      <c r="K5084" s="604">
        <v>25976</v>
      </c>
      <c r="L5084" s="604">
        <v>25301923.479999997</v>
      </c>
      <c r="M5084" s="606" t="str">
        <f>TEXT(Table2[[#This Row],[Gd.Dt]],"mmm-yy")</f>
        <v>Dec-22</v>
      </c>
      <c r="N5084" s="46" t="str">
        <f>MID(Table2[[#This Row],[BE]],6,2)</f>
        <v>IB</v>
      </c>
      <c r="O5084" s="46" t="str">
        <f>IF(Table2[[#This Row],[Type]]="IB","EOU",IF(Table2[[#This Row],[Type]]="MB","Local","492"))</f>
        <v>EOU</v>
      </c>
      <c r="P5084" s="46">
        <f>ROUND(Table2[[#This Row],[Cons]]/Table2[[#This Row],[Qty.]],5)</f>
        <v>0.8</v>
      </c>
      <c r="Q5084" s="46" t="b">
        <f>EXACT(Table2[[#This Row],[rate]],Table2[[#This Row],[Check]])</f>
        <v>1</v>
      </c>
      <c r="R5084" s="46"/>
      <c r="S5084" s="46" t="str">
        <f>IF(Table2[[#This Row],[SRO]]="EOU",VLOOKUP(Table2[[#This Row],[BE]],[2]GD.List!$C$3:$N$5014,12,0),IF(Table2[[#This Row],[SRO]]="Local","Polyester Staple Fibre","SRO 492"))</f>
        <v>Textile Coal</v>
      </c>
    </row>
    <row r="5085" spans="1:19" x14ac:dyDescent="0.25">
      <c r="A5085" s="613" t="s">
        <v>3018</v>
      </c>
      <c r="B5085" s="609" t="s">
        <v>3534</v>
      </c>
      <c r="C5085" s="605">
        <v>4090</v>
      </c>
      <c r="D5085" s="610">
        <v>2847</v>
      </c>
      <c r="E5085" s="147" t="s">
        <v>3539</v>
      </c>
      <c r="F5085" s="609" t="s">
        <v>3540</v>
      </c>
      <c r="G5085" s="471">
        <v>44906</v>
      </c>
      <c r="H5085" s="611">
        <v>32213828.59</v>
      </c>
      <c r="I5085" s="197">
        <v>0.03</v>
      </c>
      <c r="J5085" s="604">
        <v>478.53000000000003</v>
      </c>
      <c r="K5085" s="604">
        <v>15949.86</v>
      </c>
      <c r="L5085" s="604">
        <v>517054.32000000007</v>
      </c>
      <c r="M5085" s="606" t="str">
        <f>TEXT(Table2[[#This Row],[Gd.Dt]],"mmm-yy")</f>
        <v>Dec-22</v>
      </c>
      <c r="N5085" s="46" t="str">
        <f>MID(Table2[[#This Row],[BE]],6,2)</f>
        <v>IB</v>
      </c>
      <c r="O5085" s="46" t="str">
        <f>IF(Table2[[#This Row],[Type]]="IB","EOU",IF(Table2[[#This Row],[Type]]="MB","Local","492"))</f>
        <v>EOU</v>
      </c>
      <c r="P5085" s="46">
        <f>ROUND(Table2[[#This Row],[Cons]]/Table2[[#This Row],[Qty.]],5)</f>
        <v>0.03</v>
      </c>
      <c r="Q5085" s="46" t="b">
        <f>EXACT(Table2[[#This Row],[rate]],Table2[[#This Row],[Check]])</f>
        <v>1</v>
      </c>
      <c r="R5085" s="46"/>
      <c r="S5085" s="46" t="str">
        <f>IF(Table2[[#This Row],[SRO]]="EOU",VLOOKUP(Table2[[#This Row],[BE]],[2]GD.List!$C$3:$N$5014,12,0),IF(Table2[[#This Row],[SRO]]="Local","Polyester Staple Fibre","SRO 492"))</f>
        <v>Textile Chemical</v>
      </c>
    </row>
    <row r="5086" spans="1:19" x14ac:dyDescent="0.25">
      <c r="A5086" s="613" t="s">
        <v>3018</v>
      </c>
      <c r="B5086" s="609" t="s">
        <v>3533</v>
      </c>
      <c r="C5086" s="605">
        <v>3411</v>
      </c>
      <c r="D5086" s="610">
        <v>2847</v>
      </c>
      <c r="E5086" s="147" t="s">
        <v>3537</v>
      </c>
      <c r="F5086" s="609" t="s">
        <v>3541</v>
      </c>
      <c r="G5086" s="471">
        <v>44906</v>
      </c>
      <c r="H5086" s="611">
        <v>33126483.25</v>
      </c>
      <c r="I5086" s="197">
        <v>0.03</v>
      </c>
      <c r="J5086" s="604">
        <v>401.53</v>
      </c>
      <c r="K5086" s="604">
        <v>13384.26</v>
      </c>
      <c r="L5086" s="604">
        <v>536284.51</v>
      </c>
      <c r="M5086" s="606" t="str">
        <f>TEXT(Table2[[#This Row],[Gd.Dt]],"mmm-yy")</f>
        <v>Dec-22</v>
      </c>
      <c r="N5086" s="46" t="str">
        <f>MID(Table2[[#This Row],[BE]],6,2)</f>
        <v>IB</v>
      </c>
      <c r="O5086" s="46" t="str">
        <f>IF(Table2[[#This Row],[Type]]="IB","EOU",IF(Table2[[#This Row],[Type]]="MB","Local","492"))</f>
        <v>EOU</v>
      </c>
      <c r="P5086" s="46">
        <f>ROUND(Table2[[#This Row],[Cons]]/Table2[[#This Row],[Qty.]],5)</f>
        <v>0.03</v>
      </c>
      <c r="Q5086" s="46" t="b">
        <f>EXACT(Table2[[#This Row],[rate]],Table2[[#This Row],[Check]])</f>
        <v>1</v>
      </c>
      <c r="R5086" s="46"/>
      <c r="S5086" s="46" t="str">
        <f>IF(Table2[[#This Row],[SRO]]="EOU",VLOOKUP(Table2[[#This Row],[BE]],[2]GD.List!$C$3:$N$5014,12,0),IF(Table2[[#This Row],[SRO]]="Local","Polyester Staple Fibre","SRO 492"))</f>
        <v>Textile Chemical</v>
      </c>
    </row>
    <row r="5087" spans="1:19" x14ac:dyDescent="0.25">
      <c r="A5087" s="612" t="s">
        <v>3018</v>
      </c>
      <c r="B5087" s="609" t="s">
        <v>3532</v>
      </c>
      <c r="C5087" s="605">
        <v>68535</v>
      </c>
      <c r="D5087" s="610">
        <v>2847</v>
      </c>
      <c r="E5087" s="147" t="s">
        <v>3535</v>
      </c>
      <c r="F5087" s="609" t="s">
        <v>3542</v>
      </c>
      <c r="G5087" s="471">
        <v>44906</v>
      </c>
      <c r="H5087" s="611">
        <v>137704</v>
      </c>
      <c r="I5087" s="197">
        <v>0.03</v>
      </c>
      <c r="J5087" s="604">
        <v>779.28</v>
      </c>
      <c r="K5087" s="604">
        <v>25976</v>
      </c>
      <c r="L5087" s="604">
        <v>948822.13000000012</v>
      </c>
      <c r="M5087" s="606" t="str">
        <f>TEXT(Table2[[#This Row],[Gd.Dt]],"mmm-yy")</f>
        <v>Dec-22</v>
      </c>
      <c r="N5087" s="46" t="str">
        <f>MID(Table2[[#This Row],[BE]],6,2)</f>
        <v>IB</v>
      </c>
      <c r="O5087" s="46" t="str">
        <f>IF(Table2[[#This Row],[Type]]="IB","EOU",IF(Table2[[#This Row],[Type]]="MB","Local","492"))</f>
        <v>EOU</v>
      </c>
      <c r="P5087" s="46">
        <f>ROUND(Table2[[#This Row],[Cons]]/Table2[[#This Row],[Qty.]],5)</f>
        <v>0.03</v>
      </c>
      <c r="Q5087" s="46" t="b">
        <f>EXACT(Table2[[#This Row],[rate]],Table2[[#This Row],[Check]])</f>
        <v>1</v>
      </c>
      <c r="R5087" s="46"/>
      <c r="S5087" s="46" t="str">
        <f>IF(Table2[[#This Row],[SRO]]="EOU",VLOOKUP(Table2[[#This Row],[BE]],[2]GD.List!$C$3:$N$5014,12,0),IF(Table2[[#This Row],[SRO]]="Local","Polyester Staple Fibre","SRO 492"))</f>
        <v>Textile Chemical</v>
      </c>
    </row>
    <row r="5088" spans="1:19" x14ac:dyDescent="0.25">
      <c r="A5088" s="613" t="s">
        <v>3084</v>
      </c>
      <c r="B5088" s="609" t="s">
        <v>3534</v>
      </c>
      <c r="C5088" s="605">
        <v>4090</v>
      </c>
      <c r="D5088" s="610">
        <v>2832.1089999999999</v>
      </c>
      <c r="E5088" s="147" t="s">
        <v>3539</v>
      </c>
      <c r="F5088" s="609" t="s">
        <v>3540</v>
      </c>
      <c r="G5088" s="471">
        <v>44906</v>
      </c>
      <c r="H5088" s="611">
        <v>32213828.59</v>
      </c>
      <c r="I5088" s="197">
        <v>0.04</v>
      </c>
      <c r="J5088" s="604">
        <v>294.32</v>
      </c>
      <c r="K5088" s="604">
        <v>7357</v>
      </c>
      <c r="L5088" s="604">
        <v>225475.80000000002</v>
      </c>
      <c r="M5088" s="606" t="str">
        <f>TEXT(Table2[[#This Row],[Gd.Dt]],"mmm-yy")</f>
        <v>Dec-22</v>
      </c>
      <c r="N5088" s="46" t="str">
        <f>MID(Table2[[#This Row],[BE]],6,2)</f>
        <v>IB</v>
      </c>
      <c r="O5088" s="46" t="str">
        <f>IF(Table2[[#This Row],[Type]]="IB","EOU",IF(Table2[[#This Row],[Type]]="MB","Local","492"))</f>
        <v>EOU</v>
      </c>
      <c r="P5088" s="46">
        <f>ROUND(Table2[[#This Row],[Cons]]/Table2[[#This Row],[Qty.]],5)</f>
        <v>4.0009999999999997E-2</v>
      </c>
      <c r="Q5088" s="46" t="b">
        <f>EXACT(Table2[[#This Row],[rate]],Table2[[#This Row],[Check]])</f>
        <v>0</v>
      </c>
      <c r="R5088" s="46"/>
      <c r="S5088" s="46" t="str">
        <f>IF(Table2[[#This Row],[SRO]]="EOU",VLOOKUP(Table2[[#This Row],[BE]],[2]GD.List!$C$3:$N$5014,12,0),IF(Table2[[#This Row],[SRO]]="Local","Polyester Staple Fibre","SRO 492"))</f>
        <v>Textile Chemical</v>
      </c>
    </row>
    <row r="5089" spans="1:19" x14ac:dyDescent="0.25">
      <c r="A5089" s="613" t="s">
        <v>3084</v>
      </c>
      <c r="B5089" s="609" t="s">
        <v>3533</v>
      </c>
      <c r="C5089" s="605">
        <v>3411</v>
      </c>
      <c r="D5089" s="610">
        <v>2832.1089999999999</v>
      </c>
      <c r="E5089" s="147" t="s">
        <v>3537</v>
      </c>
      <c r="F5089" s="609" t="s">
        <v>3541</v>
      </c>
      <c r="G5089" s="471">
        <v>44906</v>
      </c>
      <c r="H5089" s="611">
        <v>33126483.25</v>
      </c>
      <c r="I5089" s="197">
        <v>0.04</v>
      </c>
      <c r="J5089" s="604">
        <v>104.84</v>
      </c>
      <c r="K5089" s="604">
        <v>2621</v>
      </c>
      <c r="L5089" s="604">
        <v>80528.58</v>
      </c>
      <c r="M5089" s="606" t="str">
        <f>TEXT(Table2[[#This Row],[Gd.Dt]],"mmm-yy")</f>
        <v>Dec-22</v>
      </c>
      <c r="N5089" s="46" t="str">
        <f>MID(Table2[[#This Row],[BE]],6,2)</f>
        <v>IB</v>
      </c>
      <c r="O5089" s="46" t="str">
        <f>IF(Table2[[#This Row],[Type]]="IB","EOU",IF(Table2[[#This Row],[Type]]="MB","Local","492"))</f>
        <v>EOU</v>
      </c>
      <c r="P5089" s="46">
        <f>ROUND(Table2[[#This Row],[Cons]]/Table2[[#This Row],[Qty.]],5)</f>
        <v>0.04</v>
      </c>
      <c r="Q5089" s="46" t="b">
        <f>EXACT(Table2[[#This Row],[rate]],Table2[[#This Row],[Check]])</f>
        <v>1</v>
      </c>
      <c r="R5089" s="46"/>
      <c r="S5089" s="46" t="str">
        <f>IF(Table2[[#This Row],[SRO]]="EOU",VLOOKUP(Table2[[#This Row],[BE]],[2]GD.List!$C$3:$N$5014,12,0),IF(Table2[[#This Row],[SRO]]="Local","Polyester Staple Fibre","SRO 492"))</f>
        <v>Textile Chemical</v>
      </c>
    </row>
    <row r="5090" spans="1:19" x14ac:dyDescent="0.25">
      <c r="A5090" s="612" t="s">
        <v>3084</v>
      </c>
      <c r="B5090" s="609" t="s">
        <v>3532</v>
      </c>
      <c r="C5090" s="605">
        <v>68535</v>
      </c>
      <c r="D5090" s="610">
        <v>2832.1089999999999</v>
      </c>
      <c r="E5090" s="147" t="s">
        <v>3535</v>
      </c>
      <c r="F5090" s="609" t="s">
        <v>3542</v>
      </c>
      <c r="G5090" s="471">
        <v>44906</v>
      </c>
      <c r="H5090" s="611">
        <v>137704</v>
      </c>
      <c r="I5090" s="197">
        <v>0.04</v>
      </c>
      <c r="J5090" s="604">
        <v>529.31999999999994</v>
      </c>
      <c r="K5090" s="604">
        <v>13233</v>
      </c>
      <c r="L5090" s="604">
        <v>652865.48</v>
      </c>
      <c r="M5090" s="606" t="str">
        <f>TEXT(Table2[[#This Row],[Gd.Dt]],"mmm-yy")</f>
        <v>Dec-22</v>
      </c>
      <c r="N5090" s="46" t="str">
        <f>MID(Table2[[#This Row],[BE]],6,2)</f>
        <v>IB</v>
      </c>
      <c r="O5090" s="46" t="str">
        <f>IF(Table2[[#This Row],[Type]]="IB","EOU",IF(Table2[[#This Row],[Type]]="MB","Local","492"))</f>
        <v>EOU</v>
      </c>
      <c r="P5090" s="46">
        <f>ROUND(Table2[[#This Row],[Cons]]/Table2[[#This Row],[Qty.]],5)</f>
        <v>0.04</v>
      </c>
      <c r="Q5090" s="46" t="b">
        <f>EXACT(Table2[[#This Row],[rate]],Table2[[#This Row],[Check]])</f>
        <v>1</v>
      </c>
      <c r="R5090" s="46"/>
      <c r="S5090" s="46" t="str">
        <f>IF(Table2[[#This Row],[SRO]]="EOU",VLOOKUP(Table2[[#This Row],[BE]],[2]GD.List!$C$3:$N$5014,12,0),IF(Table2[[#This Row],[SRO]]="Local","Polyester Staple Fibre","SRO 492"))</f>
        <v>Textile Chemical</v>
      </c>
    </row>
    <row r="5091" spans="1:19" x14ac:dyDescent="0.25">
      <c r="A5091" s="613" t="s">
        <v>3233</v>
      </c>
      <c r="B5091" s="609" t="s">
        <v>3534</v>
      </c>
      <c r="C5091" s="605">
        <v>4090</v>
      </c>
      <c r="D5091" s="610">
        <v>4810.29</v>
      </c>
      <c r="E5091" s="147" t="s">
        <v>3539</v>
      </c>
      <c r="F5091" s="609" t="s">
        <v>3540</v>
      </c>
      <c r="G5091" s="471">
        <v>44906</v>
      </c>
      <c r="H5091" s="611">
        <v>32213828.59</v>
      </c>
      <c r="I5091" s="197">
        <v>0.05</v>
      </c>
      <c r="J5091" s="604">
        <v>320.95</v>
      </c>
      <c r="K5091" s="604">
        <v>6419</v>
      </c>
      <c r="L5091" s="604">
        <v>240563.06</v>
      </c>
      <c r="M5091" s="606" t="str">
        <f>TEXT(Table2[[#This Row],[Gd.Dt]],"mmm-yy")</f>
        <v>Dec-22</v>
      </c>
      <c r="N5091" s="46" t="str">
        <f>MID(Table2[[#This Row],[BE]],6,2)</f>
        <v>IB</v>
      </c>
      <c r="O5091" s="46" t="str">
        <f>IF(Table2[[#This Row],[Type]]="IB","EOU",IF(Table2[[#This Row],[Type]]="MB","Local","492"))</f>
        <v>EOU</v>
      </c>
      <c r="P5091" s="46">
        <f>ROUND(Table2[[#This Row],[Cons]]/Table2[[#This Row],[Qty.]],5)</f>
        <v>0.05</v>
      </c>
      <c r="Q5091" s="46" t="b">
        <f>EXACT(Table2[[#This Row],[rate]],Table2[[#This Row],[Check]])</f>
        <v>1</v>
      </c>
      <c r="R5091" s="46"/>
      <c r="S5091" s="46" t="str">
        <f>IF(Table2[[#This Row],[SRO]]="EOU",VLOOKUP(Table2[[#This Row],[BE]],[2]GD.List!$C$3:$N$5014,12,0),IF(Table2[[#This Row],[SRO]]="Local","Polyester Staple Fibre","SRO 492"))</f>
        <v>Packing Material</v>
      </c>
    </row>
    <row r="5092" spans="1:19" x14ac:dyDescent="0.25">
      <c r="A5092" s="613" t="s">
        <v>3233</v>
      </c>
      <c r="B5092" s="609" t="s">
        <v>3533</v>
      </c>
      <c r="C5092" s="605">
        <v>3411</v>
      </c>
      <c r="D5092" s="610">
        <v>4810.29</v>
      </c>
      <c r="E5092" s="147" t="s">
        <v>3537</v>
      </c>
      <c r="F5092" s="609" t="s">
        <v>3541</v>
      </c>
      <c r="G5092" s="471">
        <v>44906</v>
      </c>
      <c r="H5092" s="611">
        <v>33126483.25</v>
      </c>
      <c r="I5092" s="197">
        <v>0.05</v>
      </c>
      <c r="J5092" s="604">
        <v>131.05000000000001</v>
      </c>
      <c r="K5092" s="604">
        <v>2621</v>
      </c>
      <c r="L5092" s="604">
        <v>100660.73</v>
      </c>
      <c r="M5092" s="606" t="str">
        <f>TEXT(Table2[[#This Row],[Gd.Dt]],"mmm-yy")</f>
        <v>Dec-22</v>
      </c>
      <c r="N5092" s="46" t="str">
        <f>MID(Table2[[#This Row],[BE]],6,2)</f>
        <v>IB</v>
      </c>
      <c r="O5092" s="46" t="str">
        <f>IF(Table2[[#This Row],[Type]]="IB","EOU",IF(Table2[[#This Row],[Type]]="MB","Local","492"))</f>
        <v>EOU</v>
      </c>
      <c r="P5092" s="46">
        <f>ROUND(Table2[[#This Row],[Cons]]/Table2[[#This Row],[Qty.]],5)</f>
        <v>0.05</v>
      </c>
      <c r="Q5092" s="46" t="b">
        <f>EXACT(Table2[[#This Row],[rate]],Table2[[#This Row],[Check]])</f>
        <v>1</v>
      </c>
      <c r="R5092" s="46"/>
      <c r="S5092" s="46" t="str">
        <f>IF(Table2[[#This Row],[SRO]]="EOU",VLOOKUP(Table2[[#This Row],[BE]],[2]GD.List!$C$3:$N$5014,12,0),IF(Table2[[#This Row],[SRO]]="Local","Polyester Staple Fibre","SRO 492"))</f>
        <v>Packing Material</v>
      </c>
    </row>
    <row r="5093" spans="1:19" x14ac:dyDescent="0.25">
      <c r="A5093" s="612" t="s">
        <v>3233</v>
      </c>
      <c r="B5093" s="609" t="s">
        <v>3532</v>
      </c>
      <c r="C5093" s="605">
        <v>68535</v>
      </c>
      <c r="D5093" s="610">
        <v>4810.29</v>
      </c>
      <c r="E5093" s="147" t="s">
        <v>3535</v>
      </c>
      <c r="F5093" s="609" t="s">
        <v>3542</v>
      </c>
      <c r="G5093" s="471">
        <v>44906</v>
      </c>
      <c r="H5093" s="611">
        <v>137704</v>
      </c>
      <c r="I5093" s="197">
        <v>0.06</v>
      </c>
      <c r="J5093" s="604">
        <v>1558.56</v>
      </c>
      <c r="K5093" s="604">
        <v>25976</v>
      </c>
      <c r="L5093" s="604">
        <v>1897644.2600000002</v>
      </c>
      <c r="M5093" s="606" t="str">
        <f>TEXT(Table2[[#This Row],[Gd.Dt]],"mmm-yy")</f>
        <v>Dec-22</v>
      </c>
      <c r="N5093" s="46" t="str">
        <f>MID(Table2[[#This Row],[BE]],6,2)</f>
        <v>IB</v>
      </c>
      <c r="O5093" s="46" t="str">
        <f>IF(Table2[[#This Row],[Type]]="IB","EOU",IF(Table2[[#This Row],[Type]]="MB","Local","492"))</f>
        <v>EOU</v>
      </c>
      <c r="P5093" s="46">
        <f>ROUND(Table2[[#This Row],[Cons]]/Table2[[#This Row],[Qty.]],5)</f>
        <v>0.06</v>
      </c>
      <c r="Q5093" s="46" t="b">
        <f>EXACT(Table2[[#This Row],[rate]],Table2[[#This Row],[Check]])</f>
        <v>1</v>
      </c>
      <c r="R5093" s="46"/>
      <c r="S5093" s="46" t="str">
        <f>IF(Table2[[#This Row],[SRO]]="EOU",VLOOKUP(Table2[[#This Row],[BE]],[2]GD.List!$C$3:$N$5014,12,0),IF(Table2[[#This Row],[SRO]]="Local","Polyester Staple Fibre","SRO 492"))</f>
        <v>Packing Material</v>
      </c>
    </row>
    <row r="5094" spans="1:19" x14ac:dyDescent="0.25">
      <c r="A5094" s="613" t="s">
        <v>3329</v>
      </c>
      <c r="B5094" s="609" t="s">
        <v>3534</v>
      </c>
      <c r="C5094" s="605">
        <v>4090</v>
      </c>
      <c r="D5094" s="610">
        <v>9606.2919999999995</v>
      </c>
      <c r="E5094" s="147" t="s">
        <v>3539</v>
      </c>
      <c r="F5094" s="609" t="s">
        <v>3540</v>
      </c>
      <c r="G5094" s="471">
        <v>44906</v>
      </c>
      <c r="H5094" s="611">
        <v>32213828.59</v>
      </c>
      <c r="I5094" s="197">
        <v>1</v>
      </c>
      <c r="J5094" s="604">
        <v>25</v>
      </c>
      <c r="K5094" s="604">
        <v>25</v>
      </c>
      <c r="L5094" s="604">
        <v>33743.300000000003</v>
      </c>
      <c r="M5094" s="606" t="str">
        <f>TEXT(Table2[[#This Row],[Gd.Dt]],"mmm-yy")</f>
        <v>Dec-22</v>
      </c>
      <c r="N5094" s="46" t="str">
        <f>MID(Table2[[#This Row],[BE]],6,2)</f>
        <v>TI</v>
      </c>
      <c r="O5094" s="46" t="str">
        <f>IF(Table2[[#This Row],[Type]]="IB","EOU",IF(Table2[[#This Row],[Type]]="MB","Local","492"))</f>
        <v>492</v>
      </c>
      <c r="P5094" s="46">
        <f>ROUND(Table2[[#This Row],[Cons]]/Table2[[#This Row],[Qty.]],5)</f>
        <v>1</v>
      </c>
      <c r="Q5094" s="46" t="b">
        <f>EXACT(Table2[[#This Row],[rate]],Table2[[#This Row],[Check]])</f>
        <v>1</v>
      </c>
      <c r="R5094" s="46"/>
      <c r="S5094" s="46" t="str">
        <f>IF(Table2[[#This Row],[SRO]]="EOU",VLOOKUP(Table2[[#This Row],[BE]],[2]GD.List!$C$3:$N$5014,12,0),IF(Table2[[#This Row],[SRO]]="Local","Polyester Staple Fibre","SRO 492"))</f>
        <v>SRO 492</v>
      </c>
    </row>
    <row r="5095" spans="1:19" x14ac:dyDescent="0.25">
      <c r="A5095" s="612" t="s">
        <v>3329</v>
      </c>
      <c r="B5095" s="609" t="s">
        <v>3533</v>
      </c>
      <c r="C5095" s="605">
        <v>3411</v>
      </c>
      <c r="D5095" s="610">
        <v>9606.2919999999995</v>
      </c>
      <c r="E5095" s="147" t="s">
        <v>3537</v>
      </c>
      <c r="F5095" s="609" t="s">
        <v>3541</v>
      </c>
      <c r="G5095" s="471">
        <v>44906</v>
      </c>
      <c r="H5095" s="611">
        <v>33126483.25</v>
      </c>
      <c r="I5095" s="197">
        <v>1</v>
      </c>
      <c r="J5095" s="604">
        <v>35</v>
      </c>
      <c r="K5095" s="604">
        <v>35</v>
      </c>
      <c r="L5095" s="604">
        <v>51582.79</v>
      </c>
      <c r="M5095" s="606" t="str">
        <f>TEXT(Table2[[#This Row],[Gd.Dt]],"mmm-yy")</f>
        <v>Dec-22</v>
      </c>
      <c r="N5095" s="46" t="str">
        <f>MID(Table2[[#This Row],[BE]],6,2)</f>
        <v>TI</v>
      </c>
      <c r="O5095" s="46" t="str">
        <f>IF(Table2[[#This Row],[Type]]="IB","EOU",IF(Table2[[#This Row],[Type]]="MB","Local","492"))</f>
        <v>492</v>
      </c>
      <c r="P5095" s="46">
        <f>ROUND(Table2[[#This Row],[Cons]]/Table2[[#This Row],[Qty.]],5)</f>
        <v>1</v>
      </c>
      <c r="Q5095" s="46" t="b">
        <f>EXACT(Table2[[#This Row],[rate]],Table2[[#This Row],[Check]])</f>
        <v>1</v>
      </c>
      <c r="R5095" s="46"/>
      <c r="S5095" s="46" t="str">
        <f>IF(Table2[[#This Row],[SRO]]="EOU",VLOOKUP(Table2[[#This Row],[BE]],[2]GD.List!$C$3:$N$5014,12,0),IF(Table2[[#This Row],[SRO]]="Local","Polyester Staple Fibre","SRO 492"))</f>
        <v>SRO 492</v>
      </c>
    </row>
    <row r="5096" spans="1:19" x14ac:dyDescent="0.25">
      <c r="A5096" s="612" t="s">
        <v>3430</v>
      </c>
      <c r="B5096" s="609" t="s">
        <v>3532</v>
      </c>
      <c r="C5096" s="605">
        <v>68535</v>
      </c>
      <c r="D5096" s="610">
        <v>5503.201</v>
      </c>
      <c r="E5096" s="147" t="s">
        <v>3535</v>
      </c>
      <c r="F5096" s="609" t="s">
        <v>3542</v>
      </c>
      <c r="G5096" s="471">
        <v>44906</v>
      </c>
      <c r="H5096" s="611">
        <v>137704</v>
      </c>
      <c r="I5096" s="197">
        <v>0.53061000000000003</v>
      </c>
      <c r="J5096" s="604">
        <v>3984.88</v>
      </c>
      <c r="K5096" s="604">
        <v>7510</v>
      </c>
      <c r="L5096" s="604">
        <v>2532902.08</v>
      </c>
      <c r="M5096" s="606" t="str">
        <f>TEXT(Table2[[#This Row],[Gd.Dt]],"mmm-yy")</f>
        <v>Dec-22</v>
      </c>
      <c r="N5096" s="46" t="str">
        <f>MID(Table2[[#This Row],[BE]],6,2)</f>
        <v>IB</v>
      </c>
      <c r="O5096" s="46" t="str">
        <f>IF(Table2[[#This Row],[Type]]="IB","EOU",IF(Table2[[#This Row],[Type]]="MB","Local","492"))</f>
        <v>EOU</v>
      </c>
      <c r="P5096" s="46">
        <f>ROUND(Table2[[#This Row],[Cons]]/Table2[[#This Row],[Qty.]],5)</f>
        <v>0.53061000000000003</v>
      </c>
      <c r="Q5096" s="46" t="b">
        <f>EXACT(Table2[[#This Row],[rate]],Table2[[#This Row],[Check]])</f>
        <v>1</v>
      </c>
      <c r="R5096" s="46"/>
      <c r="S5096" s="46" t="str">
        <f>IF(Table2[[#This Row],[SRO]]="EOU",VLOOKUP(Table2[[#This Row],[BE]],[2]GD.List!$C$3:$N$5014,12,0),IF(Table2[[#This Row],[SRO]]="Local","Polyester Staple Fibre","SRO 492"))</f>
        <v>Polyester Staple Fiber</v>
      </c>
    </row>
    <row r="5097" spans="1:19" x14ac:dyDescent="0.25">
      <c r="A5097" s="612" t="s">
        <v>3469</v>
      </c>
      <c r="B5097" s="609" t="s">
        <v>3532</v>
      </c>
      <c r="C5097" s="605">
        <v>68535</v>
      </c>
      <c r="D5097" s="610">
        <v>5201.009</v>
      </c>
      <c r="E5097" s="147" t="s">
        <v>3535</v>
      </c>
      <c r="F5097" s="609" t="s">
        <v>3542</v>
      </c>
      <c r="G5097" s="471">
        <v>44906</v>
      </c>
      <c r="H5097" s="611">
        <v>137704</v>
      </c>
      <c r="I5097" s="197">
        <v>1.0101</v>
      </c>
      <c r="J5097" s="604">
        <v>12871.7</v>
      </c>
      <c r="K5097" s="604">
        <v>12743</v>
      </c>
      <c r="L5097" s="604">
        <v>15460307.26</v>
      </c>
      <c r="M5097" s="606" t="str">
        <f>TEXT(Table2[[#This Row],[Gd.Dt]],"mmm-yy")</f>
        <v>Dec-22</v>
      </c>
      <c r="N5097" s="46" t="str">
        <f>MID(Table2[[#This Row],[BE]],6,2)</f>
        <v>IB</v>
      </c>
      <c r="O5097" s="46" t="str">
        <f>IF(Table2[[#This Row],[Type]]="IB","EOU",IF(Table2[[#This Row],[Type]]="MB","Local","492"))</f>
        <v>EOU</v>
      </c>
      <c r="P5097" s="46">
        <f>ROUND(Table2[[#This Row],[Cons]]/Table2[[#This Row],[Qty.]],5)</f>
        <v>1.0101</v>
      </c>
      <c r="Q5097" s="46" t="b">
        <f>EXACT(Table2[[#This Row],[rate]],Table2[[#This Row],[Check]])</f>
        <v>1</v>
      </c>
      <c r="R5097" s="46"/>
      <c r="S5097" s="46" t="str">
        <f>IF(Table2[[#This Row],[SRO]]="EOU",VLOOKUP(Table2[[#This Row],[BE]],[2]GD.List!$C$3:$N$5014,12,0),IF(Table2[[#This Row],[SRO]]="Local","Polyester Staple Fibre","SRO 492"))</f>
        <v>Raw Cotton</v>
      </c>
    </row>
    <row r="5098" spans="1:19" x14ac:dyDescent="0.25">
      <c r="A5098" s="613" t="s">
        <v>3523</v>
      </c>
      <c r="B5098" s="609" t="s">
        <v>3534</v>
      </c>
      <c r="C5098" s="605">
        <v>4090</v>
      </c>
      <c r="D5098" s="610">
        <v>5402.33</v>
      </c>
      <c r="E5098" s="147" t="s">
        <v>3539</v>
      </c>
      <c r="F5098" s="609" t="s">
        <v>3540</v>
      </c>
      <c r="G5098" s="471">
        <v>44906</v>
      </c>
      <c r="H5098" s="611">
        <v>32213828.59</v>
      </c>
      <c r="I5098" s="197">
        <v>1.0101</v>
      </c>
      <c r="J5098" s="604">
        <v>16111.96</v>
      </c>
      <c r="K5098" s="604">
        <v>15949.86</v>
      </c>
      <c r="L5098" s="604">
        <v>17409025.699999999</v>
      </c>
      <c r="M5098" s="606" t="str">
        <f>TEXT(Table2[[#This Row],[Gd.Dt]],"mmm-yy")</f>
        <v>Dec-22</v>
      </c>
      <c r="N5098" s="46" t="str">
        <f>MID(Table2[[#This Row],[BE]],6,2)</f>
        <v>IB</v>
      </c>
      <c r="O5098" s="46" t="str">
        <f>IF(Table2[[#This Row],[Type]]="IB","EOU",IF(Table2[[#This Row],[Type]]="MB","Local","492"))</f>
        <v>EOU</v>
      </c>
      <c r="P5098" s="46">
        <f>ROUND(Table2[[#This Row],[Cons]]/Table2[[#This Row],[Qty.]],5)</f>
        <v>1.0101599999999999</v>
      </c>
      <c r="Q5098" s="46" t="b">
        <f>EXACT(Table2[[#This Row],[rate]],Table2[[#This Row],[Check]])</f>
        <v>0</v>
      </c>
      <c r="R5098" s="46"/>
      <c r="S5098" s="46" t="str">
        <f>IF(Table2[[#This Row],[SRO]]="EOU",VLOOKUP(Table2[[#This Row],[BE]],[2]GD.List!$C$3:$N$5014,12,0),IF(Table2[[#This Row],[SRO]]="Local","Polyester Staple Fibre","SRO 492"))</f>
        <v>Polyester Yarn</v>
      </c>
    </row>
    <row r="5099" spans="1:19" x14ac:dyDescent="0.25">
      <c r="A5099" s="612" t="s">
        <v>3523</v>
      </c>
      <c r="B5099" s="609" t="s">
        <v>3533</v>
      </c>
      <c r="C5099" s="605">
        <v>3411</v>
      </c>
      <c r="D5099" s="610">
        <v>5402.33</v>
      </c>
      <c r="E5099" s="147" t="s">
        <v>3537</v>
      </c>
      <c r="F5099" s="609" t="s">
        <v>3541</v>
      </c>
      <c r="G5099" s="471">
        <v>44906</v>
      </c>
      <c r="H5099" s="611">
        <v>33126483.25</v>
      </c>
      <c r="I5099" s="197">
        <v>1.0101</v>
      </c>
      <c r="J5099" s="604">
        <v>3167.62</v>
      </c>
      <c r="K5099" s="604">
        <v>3135.95</v>
      </c>
      <c r="L5099" s="604">
        <v>2800140.37</v>
      </c>
      <c r="M5099" s="606" t="str">
        <f>TEXT(Table2[[#This Row],[Gd.Dt]],"mmm-yy")</f>
        <v>Dec-22</v>
      </c>
      <c r="N5099" s="46" t="str">
        <f>MID(Table2[[#This Row],[BE]],6,2)</f>
        <v>IB</v>
      </c>
      <c r="O5099" s="46" t="str">
        <f>IF(Table2[[#This Row],[Type]]="IB","EOU",IF(Table2[[#This Row],[Type]]="MB","Local","492"))</f>
        <v>EOU</v>
      </c>
      <c r="P5099" s="46">
        <f>ROUND(Table2[[#This Row],[Cons]]/Table2[[#This Row],[Qty.]],5)</f>
        <v>1.0101</v>
      </c>
      <c r="Q5099" s="46" t="b">
        <f>EXACT(Table2[[#This Row],[rate]],Table2[[#This Row],[Check]])</f>
        <v>1</v>
      </c>
      <c r="R5099" s="46"/>
      <c r="S5099" s="46" t="str">
        <f>IF(Table2[[#This Row],[SRO]]="EOU",VLOOKUP(Table2[[#This Row],[BE]],[2]GD.List!$C$3:$N$5014,12,0),IF(Table2[[#This Row],[SRO]]="Local","Polyester Staple Fibre","SRO 492"))</f>
        <v>Polyester Yarn</v>
      </c>
    </row>
    <row r="5100" spans="1:19" x14ac:dyDescent="0.25">
      <c r="A5100" s="612" t="s">
        <v>3536</v>
      </c>
      <c r="B5100" s="609" t="s">
        <v>3532</v>
      </c>
      <c r="C5100" s="605">
        <v>68535</v>
      </c>
      <c r="D5100" s="610">
        <v>5201.009</v>
      </c>
      <c r="E5100" s="147" t="s">
        <v>3535</v>
      </c>
      <c r="F5100" s="609" t="s">
        <v>3542</v>
      </c>
      <c r="G5100" s="471">
        <v>44906</v>
      </c>
      <c r="H5100" s="611">
        <v>137704</v>
      </c>
      <c r="I5100" s="197">
        <v>0.48980000000000001</v>
      </c>
      <c r="J5100" s="604">
        <v>3678.4</v>
      </c>
      <c r="K5100" s="604">
        <v>7510</v>
      </c>
      <c r="L5100" s="604">
        <v>2338094.75</v>
      </c>
      <c r="M5100" s="606" t="str">
        <f>TEXT(Table2[[#This Row],[Gd.Dt]],"mmm-yy")</f>
        <v>Dec-22</v>
      </c>
      <c r="N5100" s="46" t="str">
        <f>MID(Table2[[#This Row],[BE]],6,2)</f>
        <v>IB</v>
      </c>
      <c r="O5100" s="46" t="str">
        <f>IF(Table2[[#This Row],[Type]]="IB","EOU",IF(Table2[[#This Row],[Type]]="MB","Local","492"))</f>
        <v>EOU</v>
      </c>
      <c r="P5100" s="46">
        <f>ROUND(Table2[[#This Row],[Cons]]/Table2[[#This Row],[Qty.]],5)</f>
        <v>0.48980000000000001</v>
      </c>
      <c r="Q5100" s="46" t="b">
        <f>EXACT(Table2[[#This Row],[rate]],Table2[[#This Row],[Check]])</f>
        <v>1</v>
      </c>
      <c r="R5100" s="46"/>
      <c r="S5100" s="46" t="str">
        <f>IF(Table2[[#This Row],[SRO]]="EOU",VLOOKUP(Table2[[#This Row],[BE]],[2]GD.List!$C$3:$N$5014,12,0),IF(Table2[[#This Row],[SRO]]="Local","Polyester Staple Fibre","SRO 492"))</f>
        <v>Raw Cotton</v>
      </c>
    </row>
    <row r="5101" spans="1:19" x14ac:dyDescent="0.25">
      <c r="A5101" s="613" t="s">
        <v>3538</v>
      </c>
      <c r="B5101" s="613" t="s">
        <v>3533</v>
      </c>
      <c r="C5101" s="614">
        <v>3411</v>
      </c>
      <c r="D5101" s="615">
        <v>5402.33</v>
      </c>
      <c r="E5101" s="27" t="s">
        <v>3537</v>
      </c>
      <c r="F5101" s="613" t="s">
        <v>3541</v>
      </c>
      <c r="G5101" s="28">
        <v>44906</v>
      </c>
      <c r="H5101" s="616">
        <v>33126483.25</v>
      </c>
      <c r="I5101" s="33">
        <v>1.0101</v>
      </c>
      <c r="J5101" s="607">
        <v>10351.82</v>
      </c>
      <c r="K5101" s="607">
        <v>10248.31</v>
      </c>
      <c r="L5101" s="607">
        <v>15256449.68</v>
      </c>
      <c r="M5101" s="608" t="str">
        <f>TEXT(Table2[[#This Row],[Gd.Dt]],"mmm-yy")</f>
        <v>Dec-22</v>
      </c>
      <c r="N5101" s="47" t="str">
        <f>MID(Table2[[#This Row],[BE]],6,2)</f>
        <v>IB</v>
      </c>
      <c r="O5101" s="47" t="str">
        <f>IF(Table2[[#This Row],[Type]]="IB","EOU",IF(Table2[[#This Row],[Type]]="MB","Local","492"))</f>
        <v>EOU</v>
      </c>
      <c r="P5101" s="47">
        <f>ROUND(Table2[[#This Row],[Cons]]/Table2[[#This Row],[Qty.]],5)</f>
        <v>1.0101</v>
      </c>
      <c r="Q5101" s="47" t="b">
        <f>EXACT(Table2[[#This Row],[rate]],Table2[[#This Row],[Check]])</f>
        <v>1</v>
      </c>
      <c r="R5101" s="47"/>
      <c r="S5101" s="47" t="str">
        <f>IF(Table2[[#This Row],[SRO]]="EOU",VLOOKUP(Table2[[#This Row],[BE]],[2]GD.List!$C$3:$N$5014,12,0),IF(Table2[[#This Row],[SRO]]="Local","Polyester Staple Fibre","SRO 492"))</f>
        <v>Polyester Yarn</v>
      </c>
    </row>
    <row r="5102" spans="1:19" x14ac:dyDescent="0.25">
      <c r="A5102" s="612" t="s">
        <v>2499</v>
      </c>
      <c r="B5102" s="609" t="s">
        <v>3543</v>
      </c>
      <c r="C5102" s="605">
        <v>3050</v>
      </c>
      <c r="D5102" s="610">
        <v>2701.12</v>
      </c>
      <c r="E5102" s="147" t="s">
        <v>3544</v>
      </c>
      <c r="F5102" s="609" t="s">
        <v>3545</v>
      </c>
      <c r="G5102" s="471">
        <v>44908</v>
      </c>
      <c r="H5102" s="611">
        <v>35024959.759999998</v>
      </c>
      <c r="I5102" s="197">
        <v>0.8</v>
      </c>
      <c r="J5102" s="604">
        <v>14196.8</v>
      </c>
      <c r="K5102" s="604">
        <v>17746</v>
      </c>
      <c r="L5102" s="604">
        <v>14262821.58</v>
      </c>
      <c r="M5102" s="606" t="str">
        <f>TEXT(Table2[[#This Row],[Gd.Dt]],"mmm-yy")</f>
        <v>Dec-22</v>
      </c>
      <c r="N5102" s="46" t="str">
        <f>MID(Table2[[#This Row],[BE]],6,2)</f>
        <v>IB</v>
      </c>
      <c r="O5102" s="46" t="str">
        <f>IF(Table2[[#This Row],[Type]]="IB","EOU",IF(Table2[[#This Row],[Type]]="MB","Local","492"))</f>
        <v>EOU</v>
      </c>
      <c r="P5102" s="46">
        <f>ROUND(Table2[[#This Row],[Cons]]/Table2[[#This Row],[Qty.]],5)</f>
        <v>0.8</v>
      </c>
      <c r="Q5102" s="46" t="b">
        <f>EXACT(Table2[[#This Row],[rate]],Table2[[#This Row],[Check]])</f>
        <v>1</v>
      </c>
      <c r="R5102" s="46"/>
      <c r="S5102" s="46" t="str">
        <f>IF(Table2[[#This Row],[SRO]]="EOU",VLOOKUP(Table2[[#This Row],[BE]],[2]GD.List!$C$3:$N$5014,12,0),IF(Table2[[#This Row],[SRO]]="Local","Polyester Staple Fibre","SRO 492"))</f>
        <v>Textile Coal</v>
      </c>
    </row>
    <row r="5103" spans="1:19" x14ac:dyDescent="0.25">
      <c r="A5103" s="612" t="s">
        <v>3018</v>
      </c>
      <c r="B5103" s="609" t="s">
        <v>3543</v>
      </c>
      <c r="C5103" s="605">
        <v>3050</v>
      </c>
      <c r="D5103" s="610">
        <v>2847</v>
      </c>
      <c r="E5103" s="147" t="s">
        <v>3544</v>
      </c>
      <c r="F5103" s="609" t="s">
        <v>3545</v>
      </c>
      <c r="G5103" s="471">
        <v>44908</v>
      </c>
      <c r="H5103" s="611">
        <v>35024959.759999998</v>
      </c>
      <c r="I5103" s="197">
        <v>0.03</v>
      </c>
      <c r="J5103" s="604">
        <v>532.38</v>
      </c>
      <c r="K5103" s="604">
        <v>17746</v>
      </c>
      <c r="L5103" s="604">
        <v>534855.80999999994</v>
      </c>
      <c r="M5103" s="606" t="str">
        <f>TEXT(Table2[[#This Row],[Gd.Dt]],"mmm-yy")</f>
        <v>Dec-22</v>
      </c>
      <c r="N5103" s="46" t="str">
        <f>MID(Table2[[#This Row],[BE]],6,2)</f>
        <v>IB</v>
      </c>
      <c r="O5103" s="46" t="str">
        <f>IF(Table2[[#This Row],[Type]]="IB","EOU",IF(Table2[[#This Row],[Type]]="MB","Local","492"))</f>
        <v>EOU</v>
      </c>
      <c r="P5103" s="46">
        <f>ROUND(Table2[[#This Row],[Cons]]/Table2[[#This Row],[Qty.]],5)</f>
        <v>0.03</v>
      </c>
      <c r="Q5103" s="46" t="b">
        <f>EXACT(Table2[[#This Row],[rate]],Table2[[#This Row],[Check]])</f>
        <v>1</v>
      </c>
      <c r="R5103" s="46"/>
      <c r="S5103" s="46" t="str">
        <f>IF(Table2[[#This Row],[SRO]]="EOU",VLOOKUP(Table2[[#This Row],[BE]],[2]GD.List!$C$3:$N$5014,12,0),IF(Table2[[#This Row],[SRO]]="Local","Polyester Staple Fibre","SRO 492"))</f>
        <v>Textile Chemical</v>
      </c>
    </row>
    <row r="5104" spans="1:19" x14ac:dyDescent="0.25">
      <c r="A5104" s="612" t="s">
        <v>3084</v>
      </c>
      <c r="B5104" s="609" t="s">
        <v>3543</v>
      </c>
      <c r="C5104" s="605">
        <v>3050</v>
      </c>
      <c r="D5104" s="610">
        <v>2832.1089999999999</v>
      </c>
      <c r="E5104" s="147" t="s">
        <v>3544</v>
      </c>
      <c r="F5104" s="609" t="s">
        <v>3545</v>
      </c>
      <c r="G5104" s="471">
        <v>44908</v>
      </c>
      <c r="H5104" s="611">
        <v>35024959.759999998</v>
      </c>
      <c r="I5104" s="197">
        <v>0.04</v>
      </c>
      <c r="J5104" s="604">
        <v>709.83999999999992</v>
      </c>
      <c r="K5104" s="604">
        <v>17746</v>
      </c>
      <c r="L5104" s="604">
        <v>713141.08</v>
      </c>
      <c r="M5104" s="606" t="str">
        <f>TEXT(Table2[[#This Row],[Gd.Dt]],"mmm-yy")</f>
        <v>Dec-22</v>
      </c>
      <c r="N5104" s="46" t="str">
        <f>MID(Table2[[#This Row],[BE]],6,2)</f>
        <v>IB</v>
      </c>
      <c r="O5104" s="46" t="str">
        <f>IF(Table2[[#This Row],[Type]]="IB","EOU",IF(Table2[[#This Row],[Type]]="MB","Local","492"))</f>
        <v>EOU</v>
      </c>
      <c r="P5104" s="46">
        <f>ROUND(Table2[[#This Row],[Cons]]/Table2[[#This Row],[Qty.]],5)</f>
        <v>0.04</v>
      </c>
      <c r="Q5104" s="46" t="b">
        <f>EXACT(Table2[[#This Row],[rate]],Table2[[#This Row],[Check]])</f>
        <v>1</v>
      </c>
      <c r="R5104" s="46"/>
      <c r="S5104" s="46" t="str">
        <f>IF(Table2[[#This Row],[SRO]]="EOU",VLOOKUP(Table2[[#This Row],[BE]],[2]GD.List!$C$3:$N$5014,12,0),IF(Table2[[#This Row],[SRO]]="Local","Polyester Staple Fibre","SRO 492"))</f>
        <v>Textile Chemical</v>
      </c>
    </row>
    <row r="5105" spans="1:19" x14ac:dyDescent="0.25">
      <c r="A5105" s="612" t="s">
        <v>3233</v>
      </c>
      <c r="B5105" s="609" t="s">
        <v>3543</v>
      </c>
      <c r="C5105" s="605">
        <v>3050</v>
      </c>
      <c r="D5105" s="610">
        <v>4810.29</v>
      </c>
      <c r="E5105" s="147" t="s">
        <v>3544</v>
      </c>
      <c r="F5105" s="609" t="s">
        <v>3545</v>
      </c>
      <c r="G5105" s="471">
        <v>44908</v>
      </c>
      <c r="H5105" s="611">
        <v>35024959.759999998</v>
      </c>
      <c r="I5105" s="197">
        <v>0.06</v>
      </c>
      <c r="J5105" s="604">
        <v>974.88</v>
      </c>
      <c r="K5105" s="604">
        <v>16248</v>
      </c>
      <c r="L5105" s="604">
        <v>959947.86</v>
      </c>
      <c r="M5105" s="606" t="str">
        <f>TEXT(Table2[[#This Row],[Gd.Dt]],"mmm-yy")</f>
        <v>Dec-22</v>
      </c>
      <c r="N5105" s="46" t="str">
        <f>MID(Table2[[#This Row],[BE]],6,2)</f>
        <v>IB</v>
      </c>
      <c r="O5105" s="46" t="str">
        <f>IF(Table2[[#This Row],[Type]]="IB","EOU",IF(Table2[[#This Row],[Type]]="MB","Local","492"))</f>
        <v>EOU</v>
      </c>
      <c r="P5105" s="46">
        <f>ROUND(Table2[[#This Row],[Cons]]/Table2[[#This Row],[Qty.]],5)</f>
        <v>0.06</v>
      </c>
      <c r="Q5105" s="46" t="b">
        <f>EXACT(Table2[[#This Row],[rate]],Table2[[#This Row],[Check]])</f>
        <v>1</v>
      </c>
      <c r="R5105" s="46"/>
      <c r="S5105" s="46" t="str">
        <f>IF(Table2[[#This Row],[SRO]]="EOU",VLOOKUP(Table2[[#This Row],[BE]],[2]GD.List!$C$3:$N$5014,12,0),IF(Table2[[#This Row],[SRO]]="Local","Polyester Staple Fibre","SRO 492"))</f>
        <v>Packing Material</v>
      </c>
    </row>
    <row r="5106" spans="1:19" x14ac:dyDescent="0.25">
      <c r="A5106" s="612" t="s">
        <v>3430</v>
      </c>
      <c r="B5106" s="609" t="s">
        <v>3543</v>
      </c>
      <c r="C5106" s="605">
        <v>3050</v>
      </c>
      <c r="D5106" s="610">
        <v>5503.201</v>
      </c>
      <c r="E5106" s="147" t="s">
        <v>3544</v>
      </c>
      <c r="F5106" s="609" t="s">
        <v>3545</v>
      </c>
      <c r="G5106" s="471">
        <v>44908</v>
      </c>
      <c r="H5106" s="611">
        <v>35024959.759999998</v>
      </c>
      <c r="I5106" s="197">
        <v>0.41666999999999998</v>
      </c>
      <c r="J5106" s="604">
        <v>7394.82</v>
      </c>
      <c r="K5106" s="604">
        <v>17746</v>
      </c>
      <c r="L5106" s="604">
        <v>7429197.0200000005</v>
      </c>
      <c r="M5106" s="606" t="str">
        <f>TEXT(Table2[[#This Row],[Gd.Dt]],"mmm-yy")</f>
        <v>Dec-22</v>
      </c>
      <c r="N5106" s="46" t="str">
        <f>MID(Table2[[#This Row],[BE]],6,2)</f>
        <v>IB</v>
      </c>
      <c r="O5106" s="46" t="str">
        <f>IF(Table2[[#This Row],[Type]]="IB","EOU",IF(Table2[[#This Row],[Type]]="MB","Local","492"))</f>
        <v>EOU</v>
      </c>
      <c r="P5106" s="46">
        <f>ROUND(Table2[[#This Row],[Cons]]/Table2[[#This Row],[Qty.]],5)</f>
        <v>0.41670000000000001</v>
      </c>
      <c r="Q5106" s="46" t="b">
        <f>EXACT(Table2[[#This Row],[rate]],Table2[[#This Row],[Check]])</f>
        <v>0</v>
      </c>
      <c r="R5106" s="46"/>
      <c r="S5106" s="46" t="str">
        <f>IF(Table2[[#This Row],[SRO]]="EOU",VLOOKUP(Table2[[#This Row],[BE]],[2]GD.List!$C$3:$N$5014,12,0),IF(Table2[[#This Row],[SRO]]="Local","Polyester Staple Fibre","SRO 492"))</f>
        <v>Polyester Staple Fiber</v>
      </c>
    </row>
    <row r="5107" spans="1:19" x14ac:dyDescent="0.25">
      <c r="A5107" s="612" t="s">
        <v>3469</v>
      </c>
      <c r="B5107" s="609" t="s">
        <v>3543</v>
      </c>
      <c r="C5107" s="605">
        <v>3050</v>
      </c>
      <c r="D5107" s="610">
        <v>5201.009</v>
      </c>
      <c r="E5107" s="147" t="s">
        <v>3544</v>
      </c>
      <c r="F5107" s="609" t="s">
        <v>3545</v>
      </c>
      <c r="G5107" s="471">
        <v>44908</v>
      </c>
      <c r="H5107" s="611">
        <v>35024959.759999998</v>
      </c>
      <c r="I5107" s="197">
        <v>0.624</v>
      </c>
      <c r="J5107" s="604">
        <v>4107.8</v>
      </c>
      <c r="K5107" s="604">
        <v>6583.01</v>
      </c>
      <c r="L5107" s="604">
        <v>4044881.25</v>
      </c>
      <c r="M5107" s="606" t="str">
        <f>TEXT(Table2[[#This Row],[Gd.Dt]],"mmm-yy")</f>
        <v>Dec-22</v>
      </c>
      <c r="N5107" s="46" t="str">
        <f>MID(Table2[[#This Row],[BE]],6,2)</f>
        <v>IB</v>
      </c>
      <c r="O5107" s="46" t="str">
        <f>IF(Table2[[#This Row],[Type]]="IB","EOU",IF(Table2[[#This Row],[Type]]="MB","Local","492"))</f>
        <v>EOU</v>
      </c>
      <c r="P5107" s="46">
        <f>ROUND(Table2[[#This Row],[Cons]]/Table2[[#This Row],[Qty.]],5)</f>
        <v>0.624</v>
      </c>
      <c r="Q5107" s="46" t="b">
        <f>EXACT(Table2[[#This Row],[rate]],Table2[[#This Row],[Check]])</f>
        <v>1</v>
      </c>
      <c r="R5107" s="46"/>
      <c r="S5107" s="46" t="str">
        <f>IF(Table2[[#This Row],[SRO]]="EOU",VLOOKUP(Table2[[#This Row],[BE]],[2]GD.List!$C$3:$N$5014,12,0),IF(Table2[[#This Row],[SRO]]="Local","Polyester Staple Fibre","SRO 492"))</f>
        <v>Raw Cotton</v>
      </c>
    </row>
    <row r="5108" spans="1:19" x14ac:dyDescent="0.25">
      <c r="A5108" s="613" t="s">
        <v>3536</v>
      </c>
      <c r="B5108" s="613" t="s">
        <v>3543</v>
      </c>
      <c r="C5108" s="614">
        <v>3050</v>
      </c>
      <c r="D5108" s="615">
        <v>5201.009</v>
      </c>
      <c r="E5108" s="27" t="s">
        <v>3544</v>
      </c>
      <c r="F5108" s="613" t="s">
        <v>3545</v>
      </c>
      <c r="G5108" s="28">
        <v>44908</v>
      </c>
      <c r="H5108" s="616">
        <v>35024959.759999998</v>
      </c>
      <c r="I5108" s="33">
        <v>0.624</v>
      </c>
      <c r="J5108" s="607">
        <v>6965.7</v>
      </c>
      <c r="K5108" s="607">
        <v>11162.99</v>
      </c>
      <c r="L5108" s="607">
        <v>7080115.1600000001</v>
      </c>
      <c r="M5108" s="608" t="str">
        <f>TEXT(Table2[[#This Row],[Gd.Dt]],"mmm-yy")</f>
        <v>Dec-22</v>
      </c>
      <c r="N5108" s="47" t="str">
        <f>MID(Table2[[#This Row],[BE]],6,2)</f>
        <v>IB</v>
      </c>
      <c r="O5108" s="47" t="str">
        <f>IF(Table2[[#This Row],[Type]]="IB","EOU",IF(Table2[[#This Row],[Type]]="MB","Local","492"))</f>
        <v>EOU</v>
      </c>
      <c r="P5108" s="47">
        <f>ROUND(Table2[[#This Row],[Cons]]/Table2[[#This Row],[Qty.]],5)</f>
        <v>0.624</v>
      </c>
      <c r="Q5108" s="47" t="b">
        <f>EXACT(Table2[[#This Row],[rate]],Table2[[#This Row],[Check]])</f>
        <v>1</v>
      </c>
      <c r="R5108" s="47"/>
      <c r="S5108" s="47" t="str">
        <f>IF(Table2[[#This Row],[SRO]]="EOU",VLOOKUP(Table2[[#This Row],[BE]],[2]GD.List!$C$3:$N$5014,12,0),IF(Table2[[#This Row],[SRO]]="Local","Polyester Staple Fibre","SRO 492"))</f>
        <v>Raw Cotton</v>
      </c>
    </row>
    <row r="5109" spans="1:19" x14ac:dyDescent="0.25">
      <c r="A5109" s="116" t="s">
        <v>2485</v>
      </c>
      <c r="B5109" s="116" t="s">
        <v>3547</v>
      </c>
      <c r="C5109" s="165">
        <v>31140</v>
      </c>
      <c r="D5109" s="117">
        <v>4821.1090000000004</v>
      </c>
      <c r="E5109" s="147" t="s">
        <v>3550</v>
      </c>
      <c r="F5109" s="116" t="s">
        <v>3553</v>
      </c>
      <c r="G5109" s="471">
        <v>44908</v>
      </c>
      <c r="H5109" s="82">
        <v>32939521.800000001</v>
      </c>
      <c r="I5109" s="197">
        <v>1</v>
      </c>
      <c r="J5109" s="15">
        <v>30</v>
      </c>
      <c r="K5109" s="15">
        <v>30</v>
      </c>
      <c r="L5109" s="15">
        <v>3913885.9699999997</v>
      </c>
      <c r="M5109" s="66" t="str">
        <f>TEXT(Table2[[#This Row],[Gd.Dt]],"mmm-yy")</f>
        <v>Dec-22</v>
      </c>
      <c r="N5109" s="46" t="str">
        <f>MID(Table2[[#This Row],[BE]],6,2)</f>
        <v>TI</v>
      </c>
      <c r="O5109" s="46" t="str">
        <f>IF(Table2[[#This Row],[Type]]="IB","EOU",IF(Table2[[#This Row],[Type]]="MB","Local","492"))</f>
        <v>492</v>
      </c>
      <c r="P5109" s="46">
        <f>ROUND(Table2[[#This Row],[Cons]]/Table2[[#This Row],[Qty.]],5)</f>
        <v>1</v>
      </c>
      <c r="Q5109" s="46" t="b">
        <f>EXACT(Table2[[#This Row],[rate]],Table2[[#This Row],[Check]])</f>
        <v>1</v>
      </c>
      <c r="R5109" s="46"/>
      <c r="S5109" s="46" t="str">
        <f>IF(Table2[[#This Row],[SRO]]="EOU",VLOOKUP(Table2[[#This Row],[BE]],[2]GD.List!$C$3:$N$5014,12,0),IF(Table2[[#This Row],[SRO]]="Local","Polyester Staple Fibre","SRO 492"))</f>
        <v>SRO 492</v>
      </c>
    </row>
    <row r="5110" spans="1:19" x14ac:dyDescent="0.25">
      <c r="A5110" s="120" t="s">
        <v>2485</v>
      </c>
      <c r="B5110" s="116" t="s">
        <v>3546</v>
      </c>
      <c r="C5110" s="165">
        <v>29123</v>
      </c>
      <c r="D5110" s="117">
        <v>4821.1090000000004</v>
      </c>
      <c r="E5110" s="147" t="s">
        <v>3549</v>
      </c>
      <c r="F5110" s="116" t="s">
        <v>3554</v>
      </c>
      <c r="G5110" s="471">
        <v>44908</v>
      </c>
      <c r="H5110" s="82">
        <v>51289939.619999997</v>
      </c>
      <c r="I5110" s="197">
        <v>1</v>
      </c>
      <c r="J5110" s="15">
        <v>20</v>
      </c>
      <c r="K5110" s="15">
        <v>20</v>
      </c>
      <c r="L5110" s="15">
        <v>2613839.67</v>
      </c>
      <c r="M5110" s="66" t="str">
        <f>TEXT(Table2[[#This Row],[Gd.Dt]],"mmm-yy")</f>
        <v>Dec-22</v>
      </c>
      <c r="N5110" s="46" t="str">
        <f>MID(Table2[[#This Row],[BE]],6,2)</f>
        <v>TI</v>
      </c>
      <c r="O5110" s="46" t="str">
        <f>IF(Table2[[#This Row],[Type]]="IB","EOU",IF(Table2[[#This Row],[Type]]="MB","Local","492"))</f>
        <v>492</v>
      </c>
      <c r="P5110" s="46">
        <f>ROUND(Table2[[#This Row],[Cons]]/Table2[[#This Row],[Qty.]],5)</f>
        <v>1</v>
      </c>
      <c r="Q5110" s="46" t="b">
        <f>EXACT(Table2[[#This Row],[rate]],Table2[[#This Row],[Check]])</f>
        <v>1</v>
      </c>
      <c r="R5110" s="46"/>
      <c r="S5110" s="46" t="str">
        <f>IF(Table2[[#This Row],[SRO]]="EOU",VLOOKUP(Table2[[#This Row],[BE]],[2]GD.List!$C$3:$N$5014,12,0),IF(Table2[[#This Row],[SRO]]="Local","Polyester Staple Fibre","SRO 492"))</f>
        <v>SRO 492</v>
      </c>
    </row>
    <row r="5111" spans="1:19" x14ac:dyDescent="0.25">
      <c r="A5111" s="120" t="s">
        <v>2499</v>
      </c>
      <c r="B5111" s="116" t="s">
        <v>3548</v>
      </c>
      <c r="C5111" s="165">
        <v>19612</v>
      </c>
      <c r="D5111" s="117">
        <v>2701.12</v>
      </c>
      <c r="E5111" s="147" t="s">
        <v>3551</v>
      </c>
      <c r="F5111" s="116" t="s">
        <v>3555</v>
      </c>
      <c r="G5111" s="471">
        <v>44909</v>
      </c>
      <c r="H5111" s="82">
        <v>27184318.120000001</v>
      </c>
      <c r="I5111" s="197">
        <v>0.8</v>
      </c>
      <c r="J5111" s="15">
        <v>13880.800000000001</v>
      </c>
      <c r="K5111" s="15">
        <v>17351</v>
      </c>
      <c r="L5111" s="15">
        <v>11316851.08</v>
      </c>
      <c r="M5111" s="66" t="str">
        <f>TEXT(Table2[[#This Row],[Gd.Dt]],"mmm-yy")</f>
        <v>Dec-22</v>
      </c>
      <c r="N5111" s="46" t="str">
        <f>MID(Table2[[#This Row],[BE]],6,2)</f>
        <v>IB</v>
      </c>
      <c r="O5111" s="46" t="str">
        <f>IF(Table2[[#This Row],[Type]]="IB","EOU",IF(Table2[[#This Row],[Type]]="MB","Local","492"))</f>
        <v>EOU</v>
      </c>
      <c r="P5111" s="46">
        <f>ROUND(Table2[[#This Row],[Cons]]/Table2[[#This Row],[Qty.]],5)</f>
        <v>0.8</v>
      </c>
      <c r="Q5111" s="46" t="b">
        <f>EXACT(Table2[[#This Row],[rate]],Table2[[#This Row],[Check]])</f>
        <v>1</v>
      </c>
      <c r="R5111" s="46"/>
      <c r="S5111" s="46" t="str">
        <f>IF(Table2[[#This Row],[SRO]]="EOU",VLOOKUP(Table2[[#This Row],[BE]],[2]GD.List!$C$3:$N$5014,12,0),IF(Table2[[#This Row],[SRO]]="Local","Polyester Staple Fibre","SRO 492"))</f>
        <v>Textile Coal</v>
      </c>
    </row>
    <row r="5112" spans="1:19" x14ac:dyDescent="0.25">
      <c r="A5112" s="120" t="s">
        <v>3084</v>
      </c>
      <c r="B5112" s="116" t="s">
        <v>3548</v>
      </c>
      <c r="C5112" s="165">
        <v>19612</v>
      </c>
      <c r="D5112" s="117">
        <v>2832.1089999999999</v>
      </c>
      <c r="E5112" s="147" t="s">
        <v>3551</v>
      </c>
      <c r="F5112" s="116" t="s">
        <v>3555</v>
      </c>
      <c r="G5112" s="471">
        <v>44909</v>
      </c>
      <c r="H5112" s="82">
        <v>27184318.120000001</v>
      </c>
      <c r="I5112" s="197">
        <v>0.04</v>
      </c>
      <c r="J5112" s="15">
        <v>395.12</v>
      </c>
      <c r="K5112" s="15">
        <v>9878</v>
      </c>
      <c r="L5112" s="15">
        <v>290611.02</v>
      </c>
      <c r="M5112" s="66" t="str">
        <f>TEXT(Table2[[#This Row],[Gd.Dt]],"mmm-yy")</f>
        <v>Dec-22</v>
      </c>
      <c r="N5112" s="46" t="str">
        <f>MID(Table2[[#This Row],[BE]],6,2)</f>
        <v>IB</v>
      </c>
      <c r="O5112" s="46" t="str">
        <f>IF(Table2[[#This Row],[Type]]="IB","EOU",IF(Table2[[#This Row],[Type]]="MB","Local","492"))</f>
        <v>EOU</v>
      </c>
      <c r="P5112" s="46">
        <f>ROUND(Table2[[#This Row],[Cons]]/Table2[[#This Row],[Qty.]],5)</f>
        <v>0.04</v>
      </c>
      <c r="Q5112" s="46" t="b">
        <f>EXACT(Table2[[#This Row],[rate]],Table2[[#This Row],[Check]])</f>
        <v>1</v>
      </c>
      <c r="R5112" s="46"/>
      <c r="S5112" s="46" t="str">
        <f>IF(Table2[[#This Row],[SRO]]="EOU",VLOOKUP(Table2[[#This Row],[BE]],[2]GD.List!$C$3:$N$5014,12,0),IF(Table2[[#This Row],[SRO]]="Local","Polyester Staple Fibre","SRO 492"))</f>
        <v>Textile Chemical</v>
      </c>
    </row>
    <row r="5113" spans="1:19" x14ac:dyDescent="0.25">
      <c r="A5113" s="120" t="s">
        <v>3233</v>
      </c>
      <c r="B5113" s="116" t="s">
        <v>3548</v>
      </c>
      <c r="C5113" s="165">
        <v>19612</v>
      </c>
      <c r="D5113" s="117">
        <v>4810.29</v>
      </c>
      <c r="E5113" s="147" t="s">
        <v>3551</v>
      </c>
      <c r="F5113" s="116" t="s">
        <v>3555</v>
      </c>
      <c r="G5113" s="471">
        <v>44909</v>
      </c>
      <c r="H5113" s="82">
        <v>27184318.120000001</v>
      </c>
      <c r="I5113" s="197">
        <v>0.06</v>
      </c>
      <c r="J5113" s="15">
        <v>979.26</v>
      </c>
      <c r="K5113" s="15">
        <v>16321</v>
      </c>
      <c r="L5113" s="15">
        <v>770802.96</v>
      </c>
      <c r="M5113" s="66" t="str">
        <f>TEXT(Table2[[#This Row],[Gd.Dt]],"mmm-yy")</f>
        <v>Dec-22</v>
      </c>
      <c r="N5113" s="46" t="str">
        <f>MID(Table2[[#This Row],[BE]],6,2)</f>
        <v>IB</v>
      </c>
      <c r="O5113" s="46" t="str">
        <f>IF(Table2[[#This Row],[Type]]="IB","EOU",IF(Table2[[#This Row],[Type]]="MB","Local","492"))</f>
        <v>EOU</v>
      </c>
      <c r="P5113" s="46">
        <f>ROUND(Table2[[#This Row],[Cons]]/Table2[[#This Row],[Qty.]],5)</f>
        <v>0.06</v>
      </c>
      <c r="Q5113" s="46" t="b">
        <f>EXACT(Table2[[#This Row],[rate]],Table2[[#This Row],[Check]])</f>
        <v>1</v>
      </c>
      <c r="R5113" s="46"/>
      <c r="S5113" s="46" t="str">
        <f>IF(Table2[[#This Row],[SRO]]="EOU",VLOOKUP(Table2[[#This Row],[BE]],[2]GD.List!$C$3:$N$5014,12,0),IF(Table2[[#This Row],[SRO]]="Local","Polyester Staple Fibre","SRO 492"))</f>
        <v>Packing Material</v>
      </c>
    </row>
    <row r="5114" spans="1:19" x14ac:dyDescent="0.25">
      <c r="A5114" s="119" t="s">
        <v>3329</v>
      </c>
      <c r="B5114" s="116" t="s">
        <v>3547</v>
      </c>
      <c r="C5114" s="165">
        <v>31140</v>
      </c>
      <c r="D5114" s="117">
        <v>9606.2919999999995</v>
      </c>
      <c r="E5114" s="147" t="s">
        <v>3550</v>
      </c>
      <c r="F5114" s="116" t="s">
        <v>3553</v>
      </c>
      <c r="G5114" s="471">
        <v>44908</v>
      </c>
      <c r="H5114" s="82">
        <v>32939521.800000001</v>
      </c>
      <c r="I5114" s="197">
        <v>1</v>
      </c>
      <c r="J5114" s="15">
        <v>60</v>
      </c>
      <c r="K5114" s="15">
        <v>60</v>
      </c>
      <c r="L5114" s="15">
        <v>9467943.7400000002</v>
      </c>
      <c r="M5114" s="66" t="str">
        <f>TEXT(Table2[[#This Row],[Gd.Dt]],"mmm-yy")</f>
        <v>Dec-22</v>
      </c>
      <c r="N5114" s="46" t="str">
        <f>MID(Table2[[#This Row],[BE]],6,2)</f>
        <v>TI</v>
      </c>
      <c r="O5114" s="46" t="str">
        <f>IF(Table2[[#This Row],[Type]]="IB","EOU",IF(Table2[[#This Row],[Type]]="MB","Local","492"))</f>
        <v>492</v>
      </c>
      <c r="P5114" s="46">
        <f>ROUND(Table2[[#This Row],[Cons]]/Table2[[#This Row],[Qty.]],5)</f>
        <v>1</v>
      </c>
      <c r="Q5114" s="46" t="b">
        <f>EXACT(Table2[[#This Row],[rate]],Table2[[#This Row],[Check]])</f>
        <v>1</v>
      </c>
      <c r="R5114" s="46"/>
      <c r="S5114" s="46" t="str">
        <f>IF(Table2[[#This Row],[SRO]]="EOU",VLOOKUP(Table2[[#This Row],[BE]],[2]GD.List!$C$3:$N$5014,12,0),IF(Table2[[#This Row],[SRO]]="Local","Polyester Staple Fibre","SRO 492"))</f>
        <v>SRO 492</v>
      </c>
    </row>
    <row r="5115" spans="1:19" x14ac:dyDescent="0.25">
      <c r="A5115" s="120" t="s">
        <v>3329</v>
      </c>
      <c r="B5115" s="116" t="s">
        <v>3546</v>
      </c>
      <c r="C5115" s="165">
        <v>29123</v>
      </c>
      <c r="D5115" s="117">
        <v>9606.2919999999995</v>
      </c>
      <c r="E5115" s="147" t="s">
        <v>3549</v>
      </c>
      <c r="F5115" s="116" t="s">
        <v>3554</v>
      </c>
      <c r="G5115" s="471">
        <v>44908</v>
      </c>
      <c r="H5115" s="82">
        <v>51289939.619999997</v>
      </c>
      <c r="I5115" s="197">
        <v>1</v>
      </c>
      <c r="J5115" s="15">
        <v>140</v>
      </c>
      <c r="K5115" s="15">
        <v>140</v>
      </c>
      <c r="L5115" s="15">
        <v>15486447.380000001</v>
      </c>
      <c r="M5115" s="66" t="str">
        <f>TEXT(Table2[[#This Row],[Gd.Dt]],"mmm-yy")</f>
        <v>Dec-22</v>
      </c>
      <c r="N5115" s="46" t="str">
        <f>MID(Table2[[#This Row],[BE]],6,2)</f>
        <v>TI</v>
      </c>
      <c r="O5115" s="46" t="str">
        <f>IF(Table2[[#This Row],[Type]]="IB","EOU",IF(Table2[[#This Row],[Type]]="MB","Local","492"))</f>
        <v>492</v>
      </c>
      <c r="P5115" s="46">
        <f>ROUND(Table2[[#This Row],[Cons]]/Table2[[#This Row],[Qty.]],5)</f>
        <v>1</v>
      </c>
      <c r="Q5115" s="46" t="b">
        <f>EXACT(Table2[[#This Row],[rate]],Table2[[#This Row],[Check]])</f>
        <v>1</v>
      </c>
      <c r="R5115" s="46"/>
      <c r="S5115" s="46" t="str">
        <f>IF(Table2[[#This Row],[SRO]]="EOU",VLOOKUP(Table2[[#This Row],[BE]],[2]GD.List!$C$3:$N$5014,12,0),IF(Table2[[#This Row],[SRO]]="Local","Polyester Staple Fibre","SRO 492"))</f>
        <v>SRO 492</v>
      </c>
    </row>
    <row r="5116" spans="1:19" x14ac:dyDescent="0.25">
      <c r="A5116" s="120" t="s">
        <v>3430</v>
      </c>
      <c r="B5116" s="116" t="s">
        <v>3548</v>
      </c>
      <c r="C5116" s="165">
        <v>19612</v>
      </c>
      <c r="D5116" s="117">
        <v>5503.201</v>
      </c>
      <c r="E5116" s="147" t="s">
        <v>3551</v>
      </c>
      <c r="F5116" s="116" t="s">
        <v>3555</v>
      </c>
      <c r="G5116" s="471">
        <v>44909</v>
      </c>
      <c r="H5116" s="82">
        <v>27184318.120000001</v>
      </c>
      <c r="I5116" s="197">
        <v>0.53061000000000003</v>
      </c>
      <c r="J5116" s="15">
        <v>5241.3599999999997</v>
      </c>
      <c r="K5116" s="15">
        <v>9878</v>
      </c>
      <c r="L5116" s="15">
        <v>3855022.21</v>
      </c>
      <c r="M5116" s="66" t="str">
        <f>TEXT(Table2[[#This Row],[Gd.Dt]],"mmm-yy")</f>
        <v>Dec-22</v>
      </c>
      <c r="N5116" s="46" t="str">
        <f>MID(Table2[[#This Row],[BE]],6,2)</f>
        <v>IB</v>
      </c>
      <c r="O5116" s="46" t="str">
        <f>IF(Table2[[#This Row],[Type]]="IB","EOU",IF(Table2[[#This Row],[Type]]="MB","Local","492"))</f>
        <v>EOU</v>
      </c>
      <c r="P5116" s="46">
        <f>ROUND(Table2[[#This Row],[Cons]]/Table2[[#This Row],[Qty.]],5)</f>
        <v>0.53061000000000003</v>
      </c>
      <c r="Q5116" s="46" t="b">
        <f>EXACT(Table2[[#This Row],[rate]],Table2[[#This Row],[Check]])</f>
        <v>1</v>
      </c>
      <c r="R5116" s="46"/>
      <c r="S5116" s="46" t="str">
        <f>IF(Table2[[#This Row],[SRO]]="EOU",VLOOKUP(Table2[[#This Row],[BE]],[2]GD.List!$C$3:$N$5014,12,0),IF(Table2[[#This Row],[SRO]]="Local","Polyester Staple Fibre","SRO 492"))</f>
        <v>Polyester Staple Fiber</v>
      </c>
    </row>
    <row r="5117" spans="1:19" x14ac:dyDescent="0.25">
      <c r="A5117" s="119" t="s">
        <v>3434</v>
      </c>
      <c r="B5117" s="116" t="s">
        <v>3547</v>
      </c>
      <c r="C5117" s="165">
        <v>31140</v>
      </c>
      <c r="D5117" s="117">
        <v>9607.11</v>
      </c>
      <c r="E5117" s="147" t="s">
        <v>3550</v>
      </c>
      <c r="F5117" s="116" t="s">
        <v>3553</v>
      </c>
      <c r="G5117" s="471">
        <v>44908</v>
      </c>
      <c r="H5117" s="82">
        <v>32939521.800000001</v>
      </c>
      <c r="I5117" s="197">
        <v>1</v>
      </c>
      <c r="J5117" s="15">
        <v>80</v>
      </c>
      <c r="K5117" s="15">
        <v>80</v>
      </c>
      <c r="L5117" s="15">
        <v>9185735.75</v>
      </c>
      <c r="M5117" s="66" t="str">
        <f>TEXT(Table2[[#This Row],[Gd.Dt]],"mmm-yy")</f>
        <v>Dec-22</v>
      </c>
      <c r="N5117" s="46" t="str">
        <f>MID(Table2[[#This Row],[BE]],6,2)</f>
        <v>EP</v>
      </c>
      <c r="O5117" s="46" t="str">
        <f>IF(Table2[[#This Row],[Type]]="IB","EOU",IF(Table2[[#This Row],[Type]]="MB","Local","492"))</f>
        <v>492</v>
      </c>
      <c r="P5117" s="46">
        <f>ROUND(Table2[[#This Row],[Cons]]/Table2[[#This Row],[Qty.]],5)</f>
        <v>1</v>
      </c>
      <c r="Q5117" s="46" t="b">
        <f>EXACT(Table2[[#This Row],[rate]],Table2[[#This Row],[Check]])</f>
        <v>1</v>
      </c>
      <c r="R5117" s="46"/>
      <c r="S5117" s="46" t="str">
        <f>IF(Table2[[#This Row],[SRO]]="EOU",VLOOKUP(Table2[[#This Row],[BE]],[2]GD.List!$C$3:$N$5014,12,0),IF(Table2[[#This Row],[SRO]]="Local","Polyester Staple Fibre","SRO 492"))</f>
        <v>SRO 492</v>
      </c>
    </row>
    <row r="5118" spans="1:19" x14ac:dyDescent="0.25">
      <c r="A5118" s="120" t="s">
        <v>3434</v>
      </c>
      <c r="B5118" s="116" t="s">
        <v>3546</v>
      </c>
      <c r="C5118" s="165">
        <v>29123</v>
      </c>
      <c r="D5118" s="117">
        <v>9607.11</v>
      </c>
      <c r="E5118" s="147" t="s">
        <v>3549</v>
      </c>
      <c r="F5118" s="116" t="s">
        <v>3554</v>
      </c>
      <c r="G5118" s="471">
        <v>44908</v>
      </c>
      <c r="H5118" s="82">
        <v>51289939.619999997</v>
      </c>
      <c r="I5118" s="197">
        <v>1</v>
      </c>
      <c r="J5118" s="15">
        <v>125</v>
      </c>
      <c r="K5118" s="15">
        <v>125</v>
      </c>
      <c r="L5118" s="15">
        <v>19638623.859999999</v>
      </c>
      <c r="M5118" s="66" t="str">
        <f>TEXT(Table2[[#This Row],[Gd.Dt]],"mmm-yy")</f>
        <v>Dec-22</v>
      </c>
      <c r="N5118" s="46" t="str">
        <f>MID(Table2[[#This Row],[BE]],6,2)</f>
        <v>EP</v>
      </c>
      <c r="O5118" s="46" t="str">
        <f>IF(Table2[[#This Row],[Type]]="IB","EOU",IF(Table2[[#This Row],[Type]]="MB","Local","492"))</f>
        <v>492</v>
      </c>
      <c r="P5118" s="46">
        <f>ROUND(Table2[[#This Row],[Cons]]/Table2[[#This Row],[Qty.]],5)</f>
        <v>1</v>
      </c>
      <c r="Q5118" s="46" t="b">
        <f>EXACT(Table2[[#This Row],[rate]],Table2[[#This Row],[Check]])</f>
        <v>1</v>
      </c>
      <c r="R5118" s="46"/>
      <c r="S5118" s="46" t="str">
        <f>IF(Table2[[#This Row],[SRO]]="EOU",VLOOKUP(Table2[[#This Row],[BE]],[2]GD.List!$C$3:$N$5014,12,0),IF(Table2[[#This Row],[SRO]]="Local","Polyester Staple Fibre","SRO 492"))</f>
        <v>SRO 492</v>
      </c>
    </row>
    <row r="5119" spans="1:19" x14ac:dyDescent="0.25">
      <c r="A5119" s="119" t="s">
        <v>3536</v>
      </c>
      <c r="B5119" s="116" t="s">
        <v>3548</v>
      </c>
      <c r="C5119" s="165">
        <v>19612</v>
      </c>
      <c r="D5119" s="117">
        <v>5201.009</v>
      </c>
      <c r="E5119" s="147" t="s">
        <v>3551</v>
      </c>
      <c r="F5119" s="116" t="s">
        <v>3555</v>
      </c>
      <c r="G5119" s="471">
        <v>44909</v>
      </c>
      <c r="H5119" s="82">
        <v>27184318.120000001</v>
      </c>
      <c r="I5119" s="197">
        <v>1.0101</v>
      </c>
      <c r="J5119" s="15">
        <v>7548.48</v>
      </c>
      <c r="K5119" s="15">
        <v>7473</v>
      </c>
      <c r="L5119" s="15">
        <v>6950286.6699999999</v>
      </c>
      <c r="M5119" s="66" t="str">
        <f>TEXT(Table2[[#This Row],[Gd.Dt]],"mmm-yy")</f>
        <v>Dec-22</v>
      </c>
      <c r="N5119" s="46" t="str">
        <f>MID(Table2[[#This Row],[BE]],6,2)</f>
        <v>IB</v>
      </c>
      <c r="O5119" s="46" t="str">
        <f>IF(Table2[[#This Row],[Type]]="IB","EOU",IF(Table2[[#This Row],[Type]]="MB","Local","492"))</f>
        <v>EOU</v>
      </c>
      <c r="P5119" s="46">
        <f>ROUND(Table2[[#This Row],[Cons]]/Table2[[#This Row],[Qty.]],5)</f>
        <v>1.0101</v>
      </c>
      <c r="Q5119" s="46" t="b">
        <f>EXACT(Table2[[#This Row],[rate]],Table2[[#This Row],[Check]])</f>
        <v>1</v>
      </c>
      <c r="R5119" s="46"/>
      <c r="S5119" s="46" t="str">
        <f>IF(Table2[[#This Row],[SRO]]="EOU",VLOOKUP(Table2[[#This Row],[BE]],[2]GD.List!$C$3:$N$5014,12,0),IF(Table2[[#This Row],[SRO]]="Local","Polyester Staple Fibre","SRO 492"))</f>
        <v>Raw Cotton</v>
      </c>
    </row>
    <row r="5120" spans="1:19" x14ac:dyDescent="0.25">
      <c r="A5120" s="120" t="s">
        <v>3536</v>
      </c>
      <c r="B5120" s="116" t="s">
        <v>3548</v>
      </c>
      <c r="C5120" s="165">
        <v>19612</v>
      </c>
      <c r="D5120" s="117">
        <v>5201.009</v>
      </c>
      <c r="E5120" s="147" t="s">
        <v>3551</v>
      </c>
      <c r="F5120" s="116" t="s">
        <v>3555</v>
      </c>
      <c r="G5120" s="471">
        <v>44909</v>
      </c>
      <c r="H5120" s="82">
        <v>27184318.120000001</v>
      </c>
      <c r="I5120" s="197">
        <v>0.48980000000000001</v>
      </c>
      <c r="J5120" s="15">
        <v>4838.24</v>
      </c>
      <c r="K5120" s="15">
        <v>9878</v>
      </c>
      <c r="L5120" s="15">
        <v>3558525.04</v>
      </c>
      <c r="M5120" s="66" t="str">
        <f>TEXT(Table2[[#This Row],[Gd.Dt]],"mmm-yy")</f>
        <v>Dec-22</v>
      </c>
      <c r="N5120" s="46" t="str">
        <f>MID(Table2[[#This Row],[BE]],6,2)</f>
        <v>IB</v>
      </c>
      <c r="O5120" s="46" t="str">
        <f>IF(Table2[[#This Row],[Type]]="IB","EOU",IF(Table2[[#This Row],[Type]]="MB","Local","492"))</f>
        <v>EOU</v>
      </c>
      <c r="P5120" s="46">
        <f>ROUND(Table2[[#This Row],[Cons]]/Table2[[#This Row],[Qty.]],5)</f>
        <v>0.48980000000000001</v>
      </c>
      <c r="Q5120" s="46" t="b">
        <f>EXACT(Table2[[#This Row],[rate]],Table2[[#This Row],[Check]])</f>
        <v>1</v>
      </c>
      <c r="R5120" s="46"/>
      <c r="S5120" s="46" t="str">
        <f>IF(Table2[[#This Row],[SRO]]="EOU",VLOOKUP(Table2[[#This Row],[BE]],[2]GD.List!$C$3:$N$5014,12,0),IF(Table2[[#This Row],[SRO]]="Local","Polyester Staple Fibre","SRO 492"))</f>
        <v>Raw Cotton</v>
      </c>
    </row>
    <row r="5121" spans="1:19" x14ac:dyDescent="0.25">
      <c r="A5121" s="119" t="s">
        <v>3552</v>
      </c>
      <c r="B5121" s="119" t="s">
        <v>3548</v>
      </c>
      <c r="C5121" s="170">
        <v>19612</v>
      </c>
      <c r="D5121" s="171">
        <v>2847</v>
      </c>
      <c r="E5121" s="27" t="s">
        <v>3551</v>
      </c>
      <c r="F5121" s="119" t="s">
        <v>3555</v>
      </c>
      <c r="G5121" s="28">
        <v>44909</v>
      </c>
      <c r="H5121" s="172">
        <v>27184318.120000001</v>
      </c>
      <c r="I5121" s="33">
        <v>0.03</v>
      </c>
      <c r="J5121" s="30">
        <v>520.53</v>
      </c>
      <c r="K5121" s="30">
        <v>17351</v>
      </c>
      <c r="L5121" s="30">
        <v>424381.92</v>
      </c>
      <c r="M5121" s="67" t="str">
        <f>TEXT(Table2[[#This Row],[Gd.Dt]],"mmm-yy")</f>
        <v>Dec-22</v>
      </c>
      <c r="N5121" s="47" t="str">
        <f>MID(Table2[[#This Row],[BE]],6,2)</f>
        <v>IB</v>
      </c>
      <c r="O5121" s="47" t="str">
        <f>IF(Table2[[#This Row],[Type]]="IB","EOU",IF(Table2[[#This Row],[Type]]="MB","Local","492"))</f>
        <v>EOU</v>
      </c>
      <c r="P5121" s="47">
        <f>ROUND(Table2[[#This Row],[Cons]]/Table2[[#This Row],[Qty.]],5)</f>
        <v>0.03</v>
      </c>
      <c r="Q5121" s="47" t="b">
        <f>EXACT(Table2[[#This Row],[rate]],Table2[[#This Row],[Check]])</f>
        <v>1</v>
      </c>
      <c r="R5121" s="47"/>
      <c r="S5121" s="47" t="str">
        <f>IF(Table2[[#This Row],[SRO]]="EOU",VLOOKUP(Table2[[#This Row],[BE]],[2]GD.List!$C$3:$N$5014,12,0),IF(Table2[[#This Row],[SRO]]="Local","Polyester Staple Fibre","SRO 492"))</f>
        <v>Textile Chemical</v>
      </c>
    </row>
    <row r="5122" spans="1:19" x14ac:dyDescent="0.25">
      <c r="A5122" s="116" t="s">
        <v>2499</v>
      </c>
      <c r="B5122" s="116" t="s">
        <v>3559</v>
      </c>
      <c r="C5122" s="165">
        <v>13381</v>
      </c>
      <c r="D5122" s="117">
        <v>2701.12</v>
      </c>
      <c r="E5122" s="147" t="s">
        <v>3567</v>
      </c>
      <c r="F5122" s="116" t="s">
        <v>3570</v>
      </c>
      <c r="G5122" s="471">
        <v>44909</v>
      </c>
      <c r="H5122" s="82">
        <v>30203142.039999999</v>
      </c>
      <c r="I5122" s="197">
        <v>0.8</v>
      </c>
      <c r="J5122" s="15">
        <v>9447.66</v>
      </c>
      <c r="K5122" s="15">
        <v>11809.57</v>
      </c>
      <c r="L5122" s="15">
        <v>10556360.219999999</v>
      </c>
      <c r="M5122" s="67" t="str">
        <f>TEXT(Table2[[#This Row],[Gd.Dt]],"mmm-yy")</f>
        <v>Dec-22</v>
      </c>
      <c r="N5122" s="46" t="str">
        <f>MID(Table2[[#This Row],[BE]],6,2)</f>
        <v>IB</v>
      </c>
      <c r="O5122" s="46" t="str">
        <f>IF(Table2[[#This Row],[Type]]="IB","EOU",IF(Table2[[#This Row],[Type]]="MB","Local","492"))</f>
        <v>EOU</v>
      </c>
      <c r="P5122" s="46">
        <f>ROUND(Table2[[#This Row],[Cons]]/Table2[[#This Row],[Qty.]],5)</f>
        <v>0.8</v>
      </c>
      <c r="Q5122" s="46" t="b">
        <f>EXACT(Table2[[#This Row],[rate]],Table2[[#This Row],[Check]])</f>
        <v>1</v>
      </c>
      <c r="R5122" s="46"/>
      <c r="S5122" s="46" t="str">
        <f>IF(Table2[[#This Row],[SRO]]="EOU",VLOOKUP(Table2[[#This Row],[BE]],[2]GD.List!$C$3:$N$5014,12,0),IF(Table2[[#This Row],[SRO]]="Local","Polyester Staple Fibre","SRO 492"))</f>
        <v>Textile Coal</v>
      </c>
    </row>
    <row r="5123" spans="1:19" x14ac:dyDescent="0.25">
      <c r="A5123" s="116" t="s">
        <v>2499</v>
      </c>
      <c r="B5123" s="116" t="s">
        <v>3556</v>
      </c>
      <c r="C5123" s="165">
        <v>7751</v>
      </c>
      <c r="D5123" s="117">
        <v>2701.12</v>
      </c>
      <c r="E5123" s="147" t="s">
        <v>3568</v>
      </c>
      <c r="F5123" s="116" t="s">
        <v>3571</v>
      </c>
      <c r="G5123" s="471">
        <v>44910</v>
      </c>
      <c r="H5123" s="82">
        <v>15489250.67</v>
      </c>
      <c r="I5123" s="197">
        <v>0.8</v>
      </c>
      <c r="J5123" s="15">
        <v>7258.4</v>
      </c>
      <c r="K5123" s="15">
        <v>9073</v>
      </c>
      <c r="L5123" s="15">
        <v>12567401.470000001</v>
      </c>
      <c r="M5123" s="67" t="str">
        <f>TEXT(Table2[[#This Row],[Gd.Dt]],"mmm-yy")</f>
        <v>Dec-22</v>
      </c>
      <c r="N5123" s="46" t="str">
        <f>MID(Table2[[#This Row],[BE]],6,2)</f>
        <v>IB</v>
      </c>
      <c r="O5123" s="46" t="str">
        <f>IF(Table2[[#This Row],[Type]]="IB","EOU",IF(Table2[[#This Row],[Type]]="MB","Local","492"))</f>
        <v>EOU</v>
      </c>
      <c r="P5123" s="46">
        <f>ROUND(Table2[[#This Row],[Cons]]/Table2[[#This Row],[Qty.]],5)</f>
        <v>0.8</v>
      </c>
      <c r="Q5123" s="46" t="b">
        <f>EXACT(Table2[[#This Row],[rate]],Table2[[#This Row],[Check]])</f>
        <v>1</v>
      </c>
      <c r="R5123" s="46"/>
      <c r="S5123" s="46" t="str">
        <f>IF(Table2[[#This Row],[SRO]]="EOU",VLOOKUP(Table2[[#This Row],[BE]],[2]GD.List!$C$3:$N$5014,12,0),IF(Table2[[#This Row],[SRO]]="Local","Polyester Staple Fibre","SRO 492"))</f>
        <v>Textile Coal</v>
      </c>
    </row>
    <row r="5124" spans="1:19" x14ac:dyDescent="0.25">
      <c r="A5124" s="120" t="s">
        <v>2499</v>
      </c>
      <c r="B5124" s="116" t="s">
        <v>3558</v>
      </c>
      <c r="C5124" s="165">
        <v>6140</v>
      </c>
      <c r="D5124" s="117">
        <v>2701.12</v>
      </c>
      <c r="E5124" s="147" t="s">
        <v>3566</v>
      </c>
      <c r="F5124" s="116" t="s">
        <v>3572</v>
      </c>
      <c r="G5124" s="471">
        <v>44909</v>
      </c>
      <c r="H5124" s="82">
        <v>34005651.82</v>
      </c>
      <c r="I5124" s="197">
        <v>0.8</v>
      </c>
      <c r="J5124" s="15">
        <v>13716.8</v>
      </c>
      <c r="K5124" s="15">
        <v>17146</v>
      </c>
      <c r="L5124" s="15">
        <v>13964850.140000001</v>
      </c>
      <c r="M5124" s="67" t="str">
        <f>TEXT(Table2[[#This Row],[Gd.Dt]],"mmm-yy")</f>
        <v>Dec-22</v>
      </c>
      <c r="N5124" s="46" t="str">
        <f>MID(Table2[[#This Row],[BE]],6,2)</f>
        <v>IB</v>
      </c>
      <c r="O5124" s="46" t="str">
        <f>IF(Table2[[#This Row],[Type]]="IB","EOU",IF(Table2[[#This Row],[Type]]="MB","Local","492"))</f>
        <v>EOU</v>
      </c>
      <c r="P5124" s="46">
        <f>ROUND(Table2[[#This Row],[Cons]]/Table2[[#This Row],[Qty.]],5)</f>
        <v>0.8</v>
      </c>
      <c r="Q5124" s="46" t="b">
        <f>EXACT(Table2[[#This Row],[rate]],Table2[[#This Row],[Check]])</f>
        <v>1</v>
      </c>
      <c r="R5124" s="46"/>
      <c r="S5124" s="46" t="str">
        <f>IF(Table2[[#This Row],[SRO]]="EOU",VLOOKUP(Table2[[#This Row],[BE]],[2]GD.List!$C$3:$N$5014,12,0),IF(Table2[[#This Row],[SRO]]="Local","Polyester Staple Fibre","SRO 492"))</f>
        <v>Textile Coal</v>
      </c>
    </row>
    <row r="5125" spans="1:19" x14ac:dyDescent="0.25">
      <c r="A5125" s="120" t="s">
        <v>3018</v>
      </c>
      <c r="B5125" s="116" t="s">
        <v>3559</v>
      </c>
      <c r="C5125" s="165">
        <v>13381</v>
      </c>
      <c r="D5125" s="117">
        <v>2847</v>
      </c>
      <c r="E5125" s="147" t="s">
        <v>3567</v>
      </c>
      <c r="F5125" s="116" t="s">
        <v>3570</v>
      </c>
      <c r="G5125" s="471">
        <v>44909</v>
      </c>
      <c r="H5125" s="82">
        <v>30203142.039999999</v>
      </c>
      <c r="I5125" s="197">
        <v>0.03</v>
      </c>
      <c r="J5125" s="15">
        <v>318.79999999999995</v>
      </c>
      <c r="K5125" s="15">
        <v>10626.57</v>
      </c>
      <c r="L5125" s="15">
        <v>369184.67000000004</v>
      </c>
      <c r="M5125" s="67" t="str">
        <f>TEXT(Table2[[#This Row],[Gd.Dt]],"mmm-yy")</f>
        <v>Dec-22</v>
      </c>
      <c r="N5125" s="46" t="str">
        <f>MID(Table2[[#This Row],[BE]],6,2)</f>
        <v>IB</v>
      </c>
      <c r="O5125" s="46" t="str">
        <f>IF(Table2[[#This Row],[Type]]="IB","EOU",IF(Table2[[#This Row],[Type]]="MB","Local","492"))</f>
        <v>EOU</v>
      </c>
      <c r="P5125" s="46">
        <f>ROUND(Table2[[#This Row],[Cons]]/Table2[[#This Row],[Qty.]],5)</f>
        <v>0.03</v>
      </c>
      <c r="Q5125" s="46" t="b">
        <f>EXACT(Table2[[#This Row],[rate]],Table2[[#This Row],[Check]])</f>
        <v>1</v>
      </c>
      <c r="R5125" s="46"/>
      <c r="S5125" s="46" t="str">
        <f>IF(Table2[[#This Row],[SRO]]="EOU",VLOOKUP(Table2[[#This Row],[BE]],[2]GD.List!$C$3:$N$5014,12,0),IF(Table2[[#This Row],[SRO]]="Local","Polyester Staple Fibre","SRO 492"))</f>
        <v>Textile Chemical</v>
      </c>
    </row>
    <row r="5126" spans="1:19" x14ac:dyDescent="0.25">
      <c r="A5126" s="119" t="s">
        <v>3084</v>
      </c>
      <c r="B5126" s="116" t="s">
        <v>3559</v>
      </c>
      <c r="C5126" s="165">
        <v>13381</v>
      </c>
      <c r="D5126" s="117">
        <v>2832.1089999999999</v>
      </c>
      <c r="E5126" s="147" t="s">
        <v>3567</v>
      </c>
      <c r="F5126" s="116" t="s">
        <v>3570</v>
      </c>
      <c r="G5126" s="471">
        <v>44909</v>
      </c>
      <c r="H5126" s="82">
        <v>30203142.039999999</v>
      </c>
      <c r="I5126" s="197">
        <v>0.04</v>
      </c>
      <c r="J5126" s="15">
        <v>275.95999999999998</v>
      </c>
      <c r="K5126" s="15">
        <v>6899</v>
      </c>
      <c r="L5126" s="15">
        <v>207481.86</v>
      </c>
      <c r="M5126" s="67" t="str">
        <f>TEXT(Table2[[#This Row],[Gd.Dt]],"mmm-yy")</f>
        <v>Dec-22</v>
      </c>
      <c r="N5126" s="46" t="str">
        <f>MID(Table2[[#This Row],[BE]],6,2)</f>
        <v>IB</v>
      </c>
      <c r="O5126" s="46" t="str">
        <f>IF(Table2[[#This Row],[Type]]="IB","EOU",IF(Table2[[#This Row],[Type]]="MB","Local","492"))</f>
        <v>EOU</v>
      </c>
      <c r="P5126" s="46">
        <f>ROUND(Table2[[#This Row],[Cons]]/Table2[[#This Row],[Qty.]],5)</f>
        <v>0.04</v>
      </c>
      <c r="Q5126" s="46" t="b">
        <f>EXACT(Table2[[#This Row],[rate]],Table2[[#This Row],[Check]])</f>
        <v>1</v>
      </c>
      <c r="R5126" s="46"/>
      <c r="S5126" s="46" t="str">
        <f>IF(Table2[[#This Row],[SRO]]="EOU",VLOOKUP(Table2[[#This Row],[BE]],[2]GD.List!$C$3:$N$5014,12,0),IF(Table2[[#This Row],[SRO]]="Local","Polyester Staple Fibre","SRO 492"))</f>
        <v>Textile Chemical</v>
      </c>
    </row>
    <row r="5127" spans="1:19" x14ac:dyDescent="0.25">
      <c r="A5127" s="119" t="s">
        <v>3084</v>
      </c>
      <c r="B5127" s="116" t="s">
        <v>3556</v>
      </c>
      <c r="C5127" s="165">
        <v>7751</v>
      </c>
      <c r="D5127" s="117">
        <v>2832.1089999999999</v>
      </c>
      <c r="E5127" s="147" t="s">
        <v>3568</v>
      </c>
      <c r="F5127" s="116" t="s">
        <v>3571</v>
      </c>
      <c r="G5127" s="471">
        <v>44910</v>
      </c>
      <c r="H5127" s="82">
        <v>15489250.67</v>
      </c>
      <c r="I5127" s="197">
        <v>0.04</v>
      </c>
      <c r="J5127" s="15">
        <v>362.92</v>
      </c>
      <c r="K5127" s="15">
        <v>9073</v>
      </c>
      <c r="L5127" s="15">
        <v>628370.07000000007</v>
      </c>
      <c r="M5127" s="67" t="str">
        <f>TEXT(Table2[[#This Row],[Gd.Dt]],"mmm-yy")</f>
        <v>Dec-22</v>
      </c>
      <c r="N5127" s="46" t="str">
        <f>MID(Table2[[#This Row],[BE]],6,2)</f>
        <v>IB</v>
      </c>
      <c r="O5127" s="46" t="str">
        <f>IF(Table2[[#This Row],[Type]]="IB","EOU",IF(Table2[[#This Row],[Type]]="MB","Local","492"))</f>
        <v>EOU</v>
      </c>
      <c r="P5127" s="46">
        <f>ROUND(Table2[[#This Row],[Cons]]/Table2[[#This Row],[Qty.]],5)</f>
        <v>0.04</v>
      </c>
      <c r="Q5127" s="46" t="b">
        <f>EXACT(Table2[[#This Row],[rate]],Table2[[#This Row],[Check]])</f>
        <v>1</v>
      </c>
      <c r="R5127" s="46"/>
      <c r="S5127" s="46" t="str">
        <f>IF(Table2[[#This Row],[SRO]]="EOU",VLOOKUP(Table2[[#This Row],[BE]],[2]GD.List!$C$3:$N$5014,12,0),IF(Table2[[#This Row],[SRO]]="Local","Polyester Staple Fibre","SRO 492"))</f>
        <v>Textile Chemical</v>
      </c>
    </row>
    <row r="5128" spans="1:19" x14ac:dyDescent="0.25">
      <c r="A5128" s="120" t="s">
        <v>3084</v>
      </c>
      <c r="B5128" s="116" t="s">
        <v>3558</v>
      </c>
      <c r="C5128" s="165">
        <v>6140</v>
      </c>
      <c r="D5128" s="117">
        <v>2832.1089999999999</v>
      </c>
      <c r="E5128" s="147" t="s">
        <v>3566</v>
      </c>
      <c r="F5128" s="116" t="s">
        <v>3572</v>
      </c>
      <c r="G5128" s="471">
        <v>44909</v>
      </c>
      <c r="H5128" s="82">
        <v>34005651.82</v>
      </c>
      <c r="I5128" s="197">
        <v>0.04</v>
      </c>
      <c r="J5128" s="15">
        <v>685.84</v>
      </c>
      <c r="K5128" s="15">
        <v>17146</v>
      </c>
      <c r="L5128" s="15">
        <v>698242.5</v>
      </c>
      <c r="M5128" s="67" t="str">
        <f>TEXT(Table2[[#This Row],[Gd.Dt]],"mmm-yy")</f>
        <v>Dec-22</v>
      </c>
      <c r="N5128" s="46" t="str">
        <f>MID(Table2[[#This Row],[BE]],6,2)</f>
        <v>IB</v>
      </c>
      <c r="O5128" s="46" t="str">
        <f>IF(Table2[[#This Row],[Type]]="IB","EOU",IF(Table2[[#This Row],[Type]]="MB","Local","492"))</f>
        <v>EOU</v>
      </c>
      <c r="P5128" s="46">
        <f>ROUND(Table2[[#This Row],[Cons]]/Table2[[#This Row],[Qty.]],5)</f>
        <v>0.04</v>
      </c>
      <c r="Q5128" s="46" t="b">
        <f>EXACT(Table2[[#This Row],[rate]],Table2[[#This Row],[Check]])</f>
        <v>1</v>
      </c>
      <c r="R5128" s="46"/>
      <c r="S5128" s="46" t="str">
        <f>IF(Table2[[#This Row],[SRO]]="EOU",VLOOKUP(Table2[[#This Row],[BE]],[2]GD.List!$C$3:$N$5014,12,0),IF(Table2[[#This Row],[SRO]]="Local","Polyester Staple Fibre","SRO 492"))</f>
        <v>Textile Chemical</v>
      </c>
    </row>
    <row r="5129" spans="1:19" x14ac:dyDescent="0.25">
      <c r="A5129" s="120" t="s">
        <v>3232</v>
      </c>
      <c r="B5129" s="116" t="s">
        <v>3556</v>
      </c>
      <c r="C5129" s="165">
        <v>7751</v>
      </c>
      <c r="D5129" s="117">
        <v>3809.9189999999999</v>
      </c>
      <c r="E5129" s="147" t="s">
        <v>3568</v>
      </c>
      <c r="F5129" s="116" t="s">
        <v>3571</v>
      </c>
      <c r="G5129" s="471">
        <v>44910</v>
      </c>
      <c r="H5129" s="82">
        <v>15489250.67</v>
      </c>
      <c r="I5129" s="197">
        <v>0.04</v>
      </c>
      <c r="J5129" s="15">
        <v>100.01</v>
      </c>
      <c r="K5129" s="15">
        <v>2500.25</v>
      </c>
      <c r="L5129" s="15">
        <v>169044.36</v>
      </c>
      <c r="M5129" s="67" t="str">
        <f>TEXT(Table2[[#This Row],[Gd.Dt]],"mmm-yy")</f>
        <v>Dec-22</v>
      </c>
      <c r="N5129" s="46" t="str">
        <f>MID(Table2[[#This Row],[BE]],6,2)</f>
        <v>IB</v>
      </c>
      <c r="O5129" s="46" t="str">
        <f>IF(Table2[[#This Row],[Type]]="IB","EOU",IF(Table2[[#This Row],[Type]]="MB","Local","492"))</f>
        <v>EOU</v>
      </c>
      <c r="P5129" s="46">
        <f>ROUND(Table2[[#This Row],[Cons]]/Table2[[#This Row],[Qty.]],5)</f>
        <v>0.04</v>
      </c>
      <c r="Q5129" s="46" t="b">
        <f>EXACT(Table2[[#This Row],[rate]],Table2[[#This Row],[Check]])</f>
        <v>1</v>
      </c>
      <c r="R5129" s="46"/>
      <c r="S5129" s="46" t="str">
        <f>IF(Table2[[#This Row],[SRO]]="EOU",VLOOKUP(Table2[[#This Row],[BE]],[2]GD.List!$C$3:$N$5014,12,0),IF(Table2[[#This Row],[SRO]]="Local","Polyester Staple Fibre","SRO 492"))</f>
        <v>Textile Chemical</v>
      </c>
    </row>
    <row r="5130" spans="1:19" x14ac:dyDescent="0.25">
      <c r="A5130" s="119" t="s">
        <v>3233</v>
      </c>
      <c r="B5130" s="116" t="s">
        <v>3559</v>
      </c>
      <c r="C5130" s="165">
        <v>13381</v>
      </c>
      <c r="D5130" s="117">
        <v>4810.29</v>
      </c>
      <c r="E5130" s="147" t="s">
        <v>3567</v>
      </c>
      <c r="F5130" s="116" t="s">
        <v>3570</v>
      </c>
      <c r="G5130" s="471">
        <v>44909</v>
      </c>
      <c r="H5130" s="82">
        <v>30203142.039999999</v>
      </c>
      <c r="I5130" s="197">
        <v>0.06</v>
      </c>
      <c r="J5130" s="15">
        <v>708.56999999999994</v>
      </c>
      <c r="K5130" s="15">
        <v>11809.57</v>
      </c>
      <c r="L5130" s="15">
        <v>791719.67999999993</v>
      </c>
      <c r="M5130" s="67" t="str">
        <f>TEXT(Table2[[#This Row],[Gd.Dt]],"mmm-yy")</f>
        <v>Dec-22</v>
      </c>
      <c r="N5130" s="46" t="str">
        <f>MID(Table2[[#This Row],[BE]],6,2)</f>
        <v>IB</v>
      </c>
      <c r="O5130" s="46" t="str">
        <f>IF(Table2[[#This Row],[Type]]="IB","EOU",IF(Table2[[#This Row],[Type]]="MB","Local","492"))</f>
        <v>EOU</v>
      </c>
      <c r="P5130" s="46">
        <f>ROUND(Table2[[#This Row],[Cons]]/Table2[[#This Row],[Qty.]],5)</f>
        <v>0.06</v>
      </c>
      <c r="Q5130" s="46" t="b">
        <f>EXACT(Table2[[#This Row],[rate]],Table2[[#This Row],[Check]])</f>
        <v>1</v>
      </c>
      <c r="R5130" s="46"/>
      <c r="S5130" s="46" t="str">
        <f>IF(Table2[[#This Row],[SRO]]="EOU",VLOOKUP(Table2[[#This Row],[BE]],[2]GD.List!$C$3:$N$5014,12,0),IF(Table2[[#This Row],[SRO]]="Local","Polyester Staple Fibre","SRO 492"))</f>
        <v>Packing Material</v>
      </c>
    </row>
    <row r="5131" spans="1:19" x14ac:dyDescent="0.25">
      <c r="A5131" s="119" t="s">
        <v>3233</v>
      </c>
      <c r="B5131" s="116" t="s">
        <v>3556</v>
      </c>
      <c r="C5131" s="165">
        <v>7751</v>
      </c>
      <c r="D5131" s="117">
        <v>4810.29</v>
      </c>
      <c r="E5131" s="147" t="s">
        <v>3568</v>
      </c>
      <c r="F5131" s="116" t="s">
        <v>3571</v>
      </c>
      <c r="G5131" s="471">
        <v>44910</v>
      </c>
      <c r="H5131" s="82">
        <v>15489250.67</v>
      </c>
      <c r="I5131" s="197">
        <v>0.06</v>
      </c>
      <c r="J5131" s="15">
        <v>544.39</v>
      </c>
      <c r="K5131" s="15">
        <v>9073</v>
      </c>
      <c r="L5131" s="15">
        <v>942572.35999999987</v>
      </c>
      <c r="M5131" s="67" t="str">
        <f>TEXT(Table2[[#This Row],[Gd.Dt]],"mmm-yy")</f>
        <v>Dec-22</v>
      </c>
      <c r="N5131" s="46" t="str">
        <f>MID(Table2[[#This Row],[BE]],6,2)</f>
        <v>IB</v>
      </c>
      <c r="O5131" s="46" t="str">
        <f>IF(Table2[[#This Row],[Type]]="IB","EOU",IF(Table2[[#This Row],[Type]]="MB","Local","492"))</f>
        <v>EOU</v>
      </c>
      <c r="P5131" s="46">
        <f>ROUND(Table2[[#This Row],[Cons]]/Table2[[#This Row],[Qty.]],5)</f>
        <v>0.06</v>
      </c>
      <c r="Q5131" s="46" t="b">
        <f>EXACT(Table2[[#This Row],[rate]],Table2[[#This Row],[Check]])</f>
        <v>1</v>
      </c>
      <c r="R5131" s="46"/>
      <c r="S5131" s="46" t="str">
        <f>IF(Table2[[#This Row],[SRO]]="EOU",VLOOKUP(Table2[[#This Row],[BE]],[2]GD.List!$C$3:$N$5014,12,0),IF(Table2[[#This Row],[SRO]]="Local","Polyester Staple Fibre","SRO 492"))</f>
        <v>Packing Material</v>
      </c>
    </row>
    <row r="5132" spans="1:19" x14ac:dyDescent="0.25">
      <c r="A5132" s="120" t="s">
        <v>3233</v>
      </c>
      <c r="B5132" s="116" t="s">
        <v>3558</v>
      </c>
      <c r="C5132" s="165">
        <v>6140</v>
      </c>
      <c r="D5132" s="117">
        <v>4810.29</v>
      </c>
      <c r="E5132" s="147" t="s">
        <v>3566</v>
      </c>
      <c r="F5132" s="116" t="s">
        <v>3572</v>
      </c>
      <c r="G5132" s="471">
        <v>44909</v>
      </c>
      <c r="H5132" s="82">
        <v>34005651.82</v>
      </c>
      <c r="I5132" s="197">
        <v>0.06</v>
      </c>
      <c r="J5132" s="15">
        <v>684</v>
      </c>
      <c r="K5132" s="15">
        <v>11400</v>
      </c>
      <c r="L5132" s="15">
        <v>652874.44999999995</v>
      </c>
      <c r="M5132" s="67" t="str">
        <f>TEXT(Table2[[#This Row],[Gd.Dt]],"mmm-yy")</f>
        <v>Dec-22</v>
      </c>
      <c r="N5132" s="46" t="str">
        <f>MID(Table2[[#This Row],[BE]],6,2)</f>
        <v>IB</v>
      </c>
      <c r="O5132" s="46" t="str">
        <f>IF(Table2[[#This Row],[Type]]="IB","EOU",IF(Table2[[#This Row],[Type]]="MB","Local","492"))</f>
        <v>EOU</v>
      </c>
      <c r="P5132" s="46">
        <f>ROUND(Table2[[#This Row],[Cons]]/Table2[[#This Row],[Qty.]],5)</f>
        <v>0.06</v>
      </c>
      <c r="Q5132" s="46" t="b">
        <f>EXACT(Table2[[#This Row],[rate]],Table2[[#This Row],[Check]])</f>
        <v>1</v>
      </c>
      <c r="R5132" s="46"/>
      <c r="S5132" s="46" t="str">
        <f>IF(Table2[[#This Row],[SRO]]="EOU",VLOOKUP(Table2[[#This Row],[BE]],[2]GD.List!$C$3:$N$5014,12,0),IF(Table2[[#This Row],[SRO]]="Local","Polyester Staple Fibre","SRO 492"))</f>
        <v>Packing Material</v>
      </c>
    </row>
    <row r="5133" spans="1:19" x14ac:dyDescent="0.25">
      <c r="A5133" s="120" t="s">
        <v>3329</v>
      </c>
      <c r="B5133" s="116" t="s">
        <v>3557</v>
      </c>
      <c r="C5133" s="165">
        <v>54768</v>
      </c>
      <c r="D5133" s="117">
        <v>9606.2919999999995</v>
      </c>
      <c r="E5133" s="147" t="s">
        <v>3560</v>
      </c>
      <c r="F5133" s="116" t="s">
        <v>3573</v>
      </c>
      <c r="G5133" s="471">
        <v>44909</v>
      </c>
      <c r="H5133" s="82">
        <v>36374434.25</v>
      </c>
      <c r="I5133" s="197">
        <v>1</v>
      </c>
      <c r="J5133" s="15">
        <v>120</v>
      </c>
      <c r="K5133" s="15">
        <v>120</v>
      </c>
      <c r="L5133" s="15">
        <v>210073.29</v>
      </c>
      <c r="M5133" s="67" t="str">
        <f>TEXT(Table2[[#This Row],[Gd.Dt]],"mmm-yy")</f>
        <v>Dec-22</v>
      </c>
      <c r="N5133" s="46" t="str">
        <f>MID(Table2[[#This Row],[BE]],6,2)</f>
        <v>TI</v>
      </c>
      <c r="O5133" s="46" t="str">
        <f>IF(Table2[[#This Row],[Type]]="IB","EOU",IF(Table2[[#This Row],[Type]]="MB","Local","492"))</f>
        <v>492</v>
      </c>
      <c r="P5133" s="46">
        <f>ROUND(Table2[[#This Row],[Cons]]/Table2[[#This Row],[Qty.]],5)</f>
        <v>1</v>
      </c>
      <c r="Q5133" s="46" t="b">
        <f>EXACT(Table2[[#This Row],[rate]],Table2[[#This Row],[Check]])</f>
        <v>1</v>
      </c>
      <c r="R5133" s="46"/>
      <c r="S5133" s="46" t="str">
        <f>IF(Table2[[#This Row],[SRO]]="EOU",VLOOKUP(Table2[[#This Row],[BE]],[2]GD.List!$C$3:$N$5014,12,0),IF(Table2[[#This Row],[SRO]]="Local","Polyester Staple Fibre","SRO 492"))</f>
        <v>SRO 492</v>
      </c>
    </row>
    <row r="5134" spans="1:19" x14ac:dyDescent="0.25">
      <c r="A5134" s="119" t="s">
        <v>3430</v>
      </c>
      <c r="B5134" s="116" t="s">
        <v>3559</v>
      </c>
      <c r="C5134" s="165">
        <v>13381</v>
      </c>
      <c r="D5134" s="117">
        <v>5503.201</v>
      </c>
      <c r="E5134" s="147" t="s">
        <v>3567</v>
      </c>
      <c r="F5134" s="116" t="s">
        <v>3570</v>
      </c>
      <c r="G5134" s="471">
        <v>44909</v>
      </c>
      <c r="H5134" s="82">
        <v>30203142.039999999</v>
      </c>
      <c r="I5134" s="197">
        <v>0.53061000000000003</v>
      </c>
      <c r="J5134" s="15">
        <v>3660.68</v>
      </c>
      <c r="K5134" s="15">
        <v>6899</v>
      </c>
      <c r="L5134" s="15">
        <v>2752299.95</v>
      </c>
      <c r="M5134" s="67" t="str">
        <f>TEXT(Table2[[#This Row],[Gd.Dt]],"mmm-yy")</f>
        <v>Dec-22</v>
      </c>
      <c r="N5134" s="46" t="str">
        <f>MID(Table2[[#This Row],[BE]],6,2)</f>
        <v>IB</v>
      </c>
      <c r="O5134" s="46" t="str">
        <f>IF(Table2[[#This Row],[Type]]="IB","EOU",IF(Table2[[#This Row],[Type]]="MB","Local","492"))</f>
        <v>EOU</v>
      </c>
      <c r="P5134" s="46">
        <f>ROUND(Table2[[#This Row],[Cons]]/Table2[[#This Row],[Qty.]],5)</f>
        <v>0.53061000000000003</v>
      </c>
      <c r="Q5134" s="46" t="b">
        <f>EXACT(Table2[[#This Row],[rate]],Table2[[#This Row],[Check]])</f>
        <v>1</v>
      </c>
      <c r="R5134" s="46"/>
      <c r="S5134" s="46" t="str">
        <f>IF(Table2[[#This Row],[SRO]]="EOU",VLOOKUP(Table2[[#This Row],[BE]],[2]GD.List!$C$3:$N$5014,12,0),IF(Table2[[#This Row],[SRO]]="Local","Polyester Staple Fibre","SRO 492"))</f>
        <v>Polyester Staple Fiber</v>
      </c>
    </row>
    <row r="5135" spans="1:19" x14ac:dyDescent="0.25">
      <c r="A5135" s="120" t="s">
        <v>3430</v>
      </c>
      <c r="B5135" s="116" t="s">
        <v>3558</v>
      </c>
      <c r="C5135" s="165">
        <v>6140</v>
      </c>
      <c r="D5135" s="117">
        <v>5503.201</v>
      </c>
      <c r="E5135" s="147" t="s">
        <v>3566</v>
      </c>
      <c r="F5135" s="116" t="s">
        <v>3572</v>
      </c>
      <c r="G5135" s="471">
        <v>44909</v>
      </c>
      <c r="H5135" s="82">
        <v>34005651.82</v>
      </c>
      <c r="I5135" s="197">
        <v>0.41666999999999998</v>
      </c>
      <c r="J5135" s="15">
        <v>7144.23</v>
      </c>
      <c r="K5135" s="15">
        <v>17146</v>
      </c>
      <c r="L5135" s="15">
        <v>7273424.3300000001</v>
      </c>
      <c r="M5135" s="67" t="str">
        <f>TEXT(Table2[[#This Row],[Gd.Dt]],"mmm-yy")</f>
        <v>Dec-22</v>
      </c>
      <c r="N5135" s="46" t="str">
        <f>MID(Table2[[#This Row],[BE]],6,2)</f>
        <v>IB</v>
      </c>
      <c r="O5135" s="46" t="str">
        <f>IF(Table2[[#This Row],[Type]]="IB","EOU",IF(Table2[[#This Row],[Type]]="MB","Local","492"))</f>
        <v>EOU</v>
      </c>
      <c r="P5135" s="46">
        <f>ROUND(Table2[[#This Row],[Cons]]/Table2[[#This Row],[Qty.]],5)</f>
        <v>0.41666999999999998</v>
      </c>
      <c r="Q5135" s="46" t="b">
        <f>EXACT(Table2[[#This Row],[rate]],Table2[[#This Row],[Check]])</f>
        <v>1</v>
      </c>
      <c r="R5135" s="46"/>
      <c r="S5135" s="46" t="str">
        <f>IF(Table2[[#This Row],[SRO]]="EOU",VLOOKUP(Table2[[#This Row],[BE]],[2]GD.List!$C$3:$N$5014,12,0),IF(Table2[[#This Row],[SRO]]="Local","Polyester Staple Fibre","SRO 492"))</f>
        <v>Polyester Staple Fiber</v>
      </c>
    </row>
    <row r="5136" spans="1:19" x14ac:dyDescent="0.25">
      <c r="A5136" s="120" t="s">
        <v>3431</v>
      </c>
      <c r="B5136" s="116" t="s">
        <v>3556</v>
      </c>
      <c r="C5136" s="165">
        <v>7751</v>
      </c>
      <c r="D5136" s="117">
        <v>3906.9090000000001</v>
      </c>
      <c r="E5136" s="147" t="s">
        <v>3568</v>
      </c>
      <c r="F5136" s="116" t="s">
        <v>3571</v>
      </c>
      <c r="G5136" s="471">
        <v>44910</v>
      </c>
      <c r="H5136" s="82">
        <v>15489250.67</v>
      </c>
      <c r="I5136" s="197">
        <v>0.04</v>
      </c>
      <c r="J5136" s="15">
        <v>148.65</v>
      </c>
      <c r="K5136" s="15">
        <v>3716.25</v>
      </c>
      <c r="L5136" s="15">
        <v>251259.31</v>
      </c>
      <c r="M5136" s="67" t="str">
        <f>TEXT(Table2[[#This Row],[Gd.Dt]],"mmm-yy")</f>
        <v>Dec-22</v>
      </c>
      <c r="N5136" s="46" t="str">
        <f>MID(Table2[[#This Row],[BE]],6,2)</f>
        <v>IB</v>
      </c>
      <c r="O5136" s="46" t="str">
        <f>IF(Table2[[#This Row],[Type]]="IB","EOU",IF(Table2[[#This Row],[Type]]="MB","Local","492"))</f>
        <v>EOU</v>
      </c>
      <c r="P5136" s="46">
        <f>ROUND(Table2[[#This Row],[Cons]]/Table2[[#This Row],[Qty.]],5)</f>
        <v>0.04</v>
      </c>
      <c r="Q5136" s="46" t="b">
        <f>EXACT(Table2[[#This Row],[rate]],Table2[[#This Row],[Check]])</f>
        <v>1</v>
      </c>
      <c r="R5136" s="46"/>
      <c r="S5136" s="46" t="str">
        <f>IF(Table2[[#This Row],[SRO]]="EOU",VLOOKUP(Table2[[#This Row],[BE]],[2]GD.List!$C$3:$N$5014,12,0),IF(Table2[[#This Row],[SRO]]="Local","Polyester Staple Fibre","SRO 492"))</f>
        <v>Textile Chemical</v>
      </c>
    </row>
    <row r="5137" spans="1:19" x14ac:dyDescent="0.25">
      <c r="A5137" s="120" t="s">
        <v>3434</v>
      </c>
      <c r="B5137" s="116" t="s">
        <v>3557</v>
      </c>
      <c r="C5137" s="165">
        <v>54768</v>
      </c>
      <c r="D5137" s="117">
        <v>9607.11</v>
      </c>
      <c r="E5137" s="147" t="s">
        <v>3560</v>
      </c>
      <c r="F5137" s="116" t="s">
        <v>3573</v>
      </c>
      <c r="G5137" s="471">
        <v>44909</v>
      </c>
      <c r="H5137" s="82">
        <v>36374434.25</v>
      </c>
      <c r="I5137" s="197">
        <v>1</v>
      </c>
      <c r="J5137" s="15">
        <v>60</v>
      </c>
      <c r="K5137" s="15">
        <v>60</v>
      </c>
      <c r="L5137" s="15">
        <v>105036.65</v>
      </c>
      <c r="M5137" s="67" t="str">
        <f>TEXT(Table2[[#This Row],[Gd.Dt]],"mmm-yy")</f>
        <v>Dec-22</v>
      </c>
      <c r="N5137" s="46" t="str">
        <f>MID(Table2[[#This Row],[BE]],6,2)</f>
        <v>EP</v>
      </c>
      <c r="O5137" s="46" t="str">
        <f>IF(Table2[[#This Row],[Type]]="IB","EOU",IF(Table2[[#This Row],[Type]]="MB","Local","492"))</f>
        <v>492</v>
      </c>
      <c r="P5137" s="46">
        <f>ROUND(Table2[[#This Row],[Cons]]/Table2[[#This Row],[Qty.]],5)</f>
        <v>1</v>
      </c>
      <c r="Q5137" s="46" t="b">
        <f>EXACT(Table2[[#This Row],[rate]],Table2[[#This Row],[Check]])</f>
        <v>1</v>
      </c>
      <c r="R5137" s="46"/>
      <c r="S5137" s="46" t="str">
        <f>IF(Table2[[#This Row],[SRO]]="EOU",VLOOKUP(Table2[[#This Row],[BE]],[2]GD.List!$C$3:$N$5014,12,0),IF(Table2[[#This Row],[SRO]]="Local","Polyester Staple Fibre","SRO 492"))</f>
        <v>SRO 492</v>
      </c>
    </row>
    <row r="5138" spans="1:19" x14ac:dyDescent="0.25">
      <c r="A5138" s="120" t="s">
        <v>3498</v>
      </c>
      <c r="B5138" s="116" t="s">
        <v>3559</v>
      </c>
      <c r="C5138" s="165">
        <v>13381</v>
      </c>
      <c r="D5138" s="117">
        <v>3204.16</v>
      </c>
      <c r="E5138" s="147" t="s">
        <v>3567</v>
      </c>
      <c r="F5138" s="116" t="s">
        <v>3570</v>
      </c>
      <c r="G5138" s="471">
        <v>44909</v>
      </c>
      <c r="H5138" s="82">
        <v>30203142.039999999</v>
      </c>
      <c r="I5138" s="197">
        <v>7.0000000000000007E-2</v>
      </c>
      <c r="J5138" s="15">
        <v>110</v>
      </c>
      <c r="K5138" s="15">
        <v>1571.43</v>
      </c>
      <c r="L5138" s="15">
        <v>4869511.4083000002</v>
      </c>
      <c r="M5138" s="67" t="str">
        <f>TEXT(Table2[[#This Row],[Gd.Dt]],"mmm-yy")</f>
        <v>Dec-22</v>
      </c>
      <c r="N5138" s="46" t="str">
        <f>MID(Table2[[#This Row],[BE]],6,2)</f>
        <v>IB</v>
      </c>
      <c r="O5138" s="46" t="str">
        <f>IF(Table2[[#This Row],[Type]]="IB","EOU",IF(Table2[[#This Row],[Type]]="MB","Local","492"))</f>
        <v>EOU</v>
      </c>
      <c r="P5138" s="46">
        <f>ROUND(Table2[[#This Row],[Cons]]/Table2[[#This Row],[Qty.]],5)</f>
        <v>7.0000000000000007E-2</v>
      </c>
      <c r="Q5138" s="46" t="b">
        <f>EXACT(Table2[[#This Row],[rate]],Table2[[#This Row],[Check]])</f>
        <v>1</v>
      </c>
      <c r="R5138" s="46"/>
      <c r="S5138" s="46" t="str">
        <f>IF(Table2[[#This Row],[SRO]]="EOU",VLOOKUP(Table2[[#This Row],[BE]],[2]GD.List!$C$3:$N$5014,12,0),IF(Table2[[#This Row],[SRO]]="Local","Polyester Staple Fibre","SRO 492"))</f>
        <v>Textile Dyes</v>
      </c>
    </row>
    <row r="5139" spans="1:19" x14ac:dyDescent="0.25">
      <c r="A5139" s="119" t="s">
        <v>3536</v>
      </c>
      <c r="B5139" s="116" t="s">
        <v>3559</v>
      </c>
      <c r="C5139" s="165">
        <v>13381</v>
      </c>
      <c r="D5139" s="117">
        <v>5201.009</v>
      </c>
      <c r="E5139" s="147" t="s">
        <v>3567</v>
      </c>
      <c r="F5139" s="116" t="s">
        <v>3570</v>
      </c>
      <c r="G5139" s="471">
        <v>44909</v>
      </c>
      <c r="H5139" s="82">
        <v>30203142.039999999</v>
      </c>
      <c r="I5139" s="197">
        <v>1.0101</v>
      </c>
      <c r="J5139" s="15">
        <v>4960.17</v>
      </c>
      <c r="K5139" s="15">
        <v>4910.57</v>
      </c>
      <c r="L5139" s="15">
        <v>8089285.7000000002</v>
      </c>
      <c r="M5139" s="67" t="str">
        <f>TEXT(Table2[[#This Row],[Gd.Dt]],"mmm-yy")</f>
        <v>Dec-22</v>
      </c>
      <c r="N5139" s="46" t="str">
        <f>MID(Table2[[#This Row],[BE]],6,2)</f>
        <v>IB</v>
      </c>
      <c r="O5139" s="46" t="str">
        <f>IF(Table2[[#This Row],[Type]]="IB","EOU",IF(Table2[[#This Row],[Type]]="MB","Local","492"))</f>
        <v>EOU</v>
      </c>
      <c r="P5139" s="46">
        <f>ROUND(Table2[[#This Row],[Cons]]/Table2[[#This Row],[Qty.]],5)</f>
        <v>1.0101</v>
      </c>
      <c r="Q5139" s="46" t="b">
        <f>EXACT(Table2[[#This Row],[rate]],Table2[[#This Row],[Check]])</f>
        <v>1</v>
      </c>
      <c r="R5139" s="46"/>
      <c r="S5139" s="46" t="str">
        <f>IF(Table2[[#This Row],[SRO]]="EOU",VLOOKUP(Table2[[#This Row],[BE]],[2]GD.List!$C$3:$N$5014,12,0),IF(Table2[[#This Row],[SRO]]="Local","Polyester Staple Fibre","SRO 492"))</f>
        <v>Raw Cotton</v>
      </c>
    </row>
    <row r="5140" spans="1:19" x14ac:dyDescent="0.25">
      <c r="A5140" s="119" t="s">
        <v>3536</v>
      </c>
      <c r="B5140" s="116" t="s">
        <v>3559</v>
      </c>
      <c r="C5140" s="165">
        <v>13381</v>
      </c>
      <c r="D5140" s="117">
        <v>5201.009</v>
      </c>
      <c r="E5140" s="147" t="s">
        <v>3567</v>
      </c>
      <c r="F5140" s="116" t="s">
        <v>3570</v>
      </c>
      <c r="G5140" s="471">
        <v>44909</v>
      </c>
      <c r="H5140" s="82">
        <v>30203142.039999999</v>
      </c>
      <c r="I5140" s="197">
        <v>0.48980000000000001</v>
      </c>
      <c r="J5140" s="15">
        <v>3379.13</v>
      </c>
      <c r="K5140" s="15">
        <v>6899</v>
      </c>
      <c r="L5140" s="15">
        <v>2540615.2200000002</v>
      </c>
      <c r="M5140" s="67" t="str">
        <f>TEXT(Table2[[#This Row],[Gd.Dt]],"mmm-yy")</f>
        <v>Dec-22</v>
      </c>
      <c r="N5140" s="46" t="str">
        <f>MID(Table2[[#This Row],[BE]],6,2)</f>
        <v>IB</v>
      </c>
      <c r="O5140" s="46" t="str">
        <f>IF(Table2[[#This Row],[Type]]="IB","EOU",IF(Table2[[#This Row],[Type]]="MB","Local","492"))</f>
        <v>EOU</v>
      </c>
      <c r="P5140" s="46">
        <f>ROUND(Table2[[#This Row],[Cons]]/Table2[[#This Row],[Qty.]],5)</f>
        <v>0.48980000000000001</v>
      </c>
      <c r="Q5140" s="46" t="b">
        <f>EXACT(Table2[[#This Row],[rate]],Table2[[#This Row],[Check]])</f>
        <v>1</v>
      </c>
      <c r="R5140" s="46"/>
      <c r="S5140" s="46" t="str">
        <f>IF(Table2[[#This Row],[SRO]]="EOU",VLOOKUP(Table2[[#This Row],[BE]],[2]GD.List!$C$3:$N$5014,12,0),IF(Table2[[#This Row],[SRO]]="Local","Polyester Staple Fibre","SRO 492"))</f>
        <v>Raw Cotton</v>
      </c>
    </row>
    <row r="5141" spans="1:19" x14ac:dyDescent="0.25">
      <c r="A5141" s="120" t="s">
        <v>3536</v>
      </c>
      <c r="B5141" s="116" t="s">
        <v>3558</v>
      </c>
      <c r="C5141" s="165">
        <v>6140</v>
      </c>
      <c r="D5141" s="117">
        <v>5201.009</v>
      </c>
      <c r="E5141" s="147" t="s">
        <v>3566</v>
      </c>
      <c r="F5141" s="116" t="s">
        <v>3572</v>
      </c>
      <c r="G5141" s="471">
        <v>44909</v>
      </c>
      <c r="H5141" s="82">
        <v>34005651.82</v>
      </c>
      <c r="I5141" s="197">
        <v>0.624</v>
      </c>
      <c r="J5141" s="15">
        <v>10699.1</v>
      </c>
      <c r="K5141" s="15">
        <v>17146</v>
      </c>
      <c r="L5141" s="15">
        <v>10892578.52</v>
      </c>
      <c r="M5141" s="67" t="str">
        <f>TEXT(Table2[[#This Row],[Gd.Dt]],"mmm-yy")</f>
        <v>Dec-22</v>
      </c>
      <c r="N5141" s="46" t="str">
        <f>MID(Table2[[#This Row],[BE]],6,2)</f>
        <v>IB</v>
      </c>
      <c r="O5141" s="46" t="str">
        <f>IF(Table2[[#This Row],[Type]]="IB","EOU",IF(Table2[[#This Row],[Type]]="MB","Local","492"))</f>
        <v>EOU</v>
      </c>
      <c r="P5141" s="46">
        <f>ROUND(Table2[[#This Row],[Cons]]/Table2[[#This Row],[Qty.]],5)</f>
        <v>0.624</v>
      </c>
      <c r="Q5141" s="46" t="b">
        <f>EXACT(Table2[[#This Row],[rate]],Table2[[#This Row],[Check]])</f>
        <v>1</v>
      </c>
      <c r="R5141" s="46"/>
      <c r="S5141" s="46" t="str">
        <f>IF(Table2[[#This Row],[SRO]]="EOU",VLOOKUP(Table2[[#This Row],[BE]],[2]GD.List!$C$3:$N$5014,12,0),IF(Table2[[#This Row],[SRO]]="Local","Polyester Staple Fibre","SRO 492"))</f>
        <v>Raw Cotton</v>
      </c>
    </row>
    <row r="5142" spans="1:19" x14ac:dyDescent="0.25">
      <c r="A5142" s="119" t="s">
        <v>3552</v>
      </c>
      <c r="B5142" s="116" t="s">
        <v>3559</v>
      </c>
      <c r="C5142" s="165">
        <v>13381</v>
      </c>
      <c r="D5142" s="117">
        <v>2847</v>
      </c>
      <c r="E5142" s="147" t="s">
        <v>3567</v>
      </c>
      <c r="F5142" s="116" t="s">
        <v>3570</v>
      </c>
      <c r="G5142" s="471">
        <v>44909</v>
      </c>
      <c r="H5142" s="82">
        <v>30203142.039999999</v>
      </c>
      <c r="I5142" s="197">
        <v>0.03</v>
      </c>
      <c r="J5142" s="15">
        <v>35.49</v>
      </c>
      <c r="K5142" s="15">
        <v>1183</v>
      </c>
      <c r="L5142" s="15">
        <v>26683.33</v>
      </c>
      <c r="M5142" s="67" t="str">
        <f>TEXT(Table2[[#This Row],[Gd.Dt]],"mmm-yy")</f>
        <v>Dec-22</v>
      </c>
      <c r="N5142" s="46" t="str">
        <f>MID(Table2[[#This Row],[BE]],6,2)</f>
        <v>IB</v>
      </c>
      <c r="O5142" s="46" t="str">
        <f>IF(Table2[[#This Row],[Type]]="IB","EOU",IF(Table2[[#This Row],[Type]]="MB","Local","492"))</f>
        <v>EOU</v>
      </c>
      <c r="P5142" s="46">
        <f>ROUND(Table2[[#This Row],[Cons]]/Table2[[#This Row],[Qty.]],5)</f>
        <v>0.03</v>
      </c>
      <c r="Q5142" s="46" t="b">
        <f>EXACT(Table2[[#This Row],[rate]],Table2[[#This Row],[Check]])</f>
        <v>1</v>
      </c>
      <c r="R5142" s="46"/>
      <c r="S5142" s="46" t="str">
        <f>IF(Table2[[#This Row],[SRO]]="EOU",VLOOKUP(Table2[[#This Row],[BE]],[2]GD.List!$C$3:$N$5014,12,0),IF(Table2[[#This Row],[SRO]]="Local","Polyester Staple Fibre","SRO 492"))</f>
        <v>Textile Chemical</v>
      </c>
    </row>
    <row r="5143" spans="1:19" x14ac:dyDescent="0.25">
      <c r="A5143" s="119" t="s">
        <v>3552</v>
      </c>
      <c r="B5143" s="116" t="s">
        <v>3556</v>
      </c>
      <c r="C5143" s="165">
        <v>7751</v>
      </c>
      <c r="D5143" s="117">
        <v>2847</v>
      </c>
      <c r="E5143" s="147" t="s">
        <v>3568</v>
      </c>
      <c r="F5143" s="116" t="s">
        <v>3571</v>
      </c>
      <c r="G5143" s="471">
        <v>44910</v>
      </c>
      <c r="H5143" s="82">
        <v>15489250.67</v>
      </c>
      <c r="I5143" s="197">
        <v>0.03</v>
      </c>
      <c r="J5143" s="15">
        <v>272.19</v>
      </c>
      <c r="K5143" s="15">
        <v>9073</v>
      </c>
      <c r="L5143" s="15">
        <v>471277.38</v>
      </c>
      <c r="M5143" s="67" t="str">
        <f>TEXT(Table2[[#This Row],[Gd.Dt]],"mmm-yy")</f>
        <v>Dec-22</v>
      </c>
      <c r="N5143" s="46" t="str">
        <f>MID(Table2[[#This Row],[BE]],6,2)</f>
        <v>IB</v>
      </c>
      <c r="O5143" s="46" t="str">
        <f>IF(Table2[[#This Row],[Type]]="IB","EOU",IF(Table2[[#This Row],[Type]]="MB","Local","492"))</f>
        <v>EOU</v>
      </c>
      <c r="P5143" s="46">
        <f>ROUND(Table2[[#This Row],[Cons]]/Table2[[#This Row],[Qty.]],5)</f>
        <v>0.03</v>
      </c>
      <c r="Q5143" s="46" t="b">
        <f>EXACT(Table2[[#This Row],[rate]],Table2[[#This Row],[Check]])</f>
        <v>1</v>
      </c>
      <c r="R5143" s="46"/>
      <c r="S5143" s="46" t="str">
        <f>IF(Table2[[#This Row],[SRO]]="EOU",VLOOKUP(Table2[[#This Row],[BE]],[2]GD.List!$C$3:$N$5014,12,0),IF(Table2[[#This Row],[SRO]]="Local","Polyester Staple Fibre","SRO 492"))</f>
        <v>Textile Chemical</v>
      </c>
    </row>
    <row r="5144" spans="1:19" x14ac:dyDescent="0.25">
      <c r="A5144" s="120" t="s">
        <v>3552</v>
      </c>
      <c r="B5144" s="116" t="s">
        <v>3558</v>
      </c>
      <c r="C5144" s="165">
        <v>6140</v>
      </c>
      <c r="D5144" s="117">
        <v>2847</v>
      </c>
      <c r="E5144" s="147" t="s">
        <v>3566</v>
      </c>
      <c r="F5144" s="116" t="s">
        <v>3572</v>
      </c>
      <c r="G5144" s="471">
        <v>44909</v>
      </c>
      <c r="H5144" s="82">
        <v>34005651.82</v>
      </c>
      <c r="I5144" s="197">
        <v>0.03</v>
      </c>
      <c r="J5144" s="15">
        <v>514.38</v>
      </c>
      <c r="K5144" s="15">
        <v>17146</v>
      </c>
      <c r="L5144" s="15">
        <v>523681.88</v>
      </c>
      <c r="M5144" s="67" t="str">
        <f>TEXT(Table2[[#This Row],[Gd.Dt]],"mmm-yy")</f>
        <v>Dec-22</v>
      </c>
      <c r="N5144" s="46" t="str">
        <f>MID(Table2[[#This Row],[BE]],6,2)</f>
        <v>IB</v>
      </c>
      <c r="O5144" s="46" t="str">
        <f>IF(Table2[[#This Row],[Type]]="IB","EOU",IF(Table2[[#This Row],[Type]]="MB","Local","492"))</f>
        <v>EOU</v>
      </c>
      <c r="P5144" s="46">
        <f>ROUND(Table2[[#This Row],[Cons]]/Table2[[#This Row],[Qty.]],5)</f>
        <v>0.03</v>
      </c>
      <c r="Q5144" s="46" t="b">
        <f>EXACT(Table2[[#This Row],[rate]],Table2[[#This Row],[Check]])</f>
        <v>1</v>
      </c>
      <c r="R5144" s="46"/>
      <c r="S5144" s="46" t="str">
        <f>IF(Table2[[#This Row],[SRO]]="EOU",VLOOKUP(Table2[[#This Row],[BE]],[2]GD.List!$C$3:$N$5014,12,0),IF(Table2[[#This Row],[SRO]]="Local","Polyester Staple Fibre","SRO 492"))</f>
        <v>Textile Chemical</v>
      </c>
    </row>
    <row r="5145" spans="1:19" x14ac:dyDescent="0.25">
      <c r="A5145" s="120" t="s">
        <v>3561</v>
      </c>
      <c r="B5145" s="116" t="s">
        <v>3557</v>
      </c>
      <c r="C5145" s="165">
        <v>54768</v>
      </c>
      <c r="D5145" s="117">
        <v>5807.9</v>
      </c>
      <c r="E5145" s="147" t="s">
        <v>3560</v>
      </c>
      <c r="F5145" s="116" t="s">
        <v>3573</v>
      </c>
      <c r="G5145" s="471">
        <v>44909</v>
      </c>
      <c r="H5145" s="82">
        <v>36374434.25</v>
      </c>
      <c r="I5145" s="197">
        <v>1</v>
      </c>
      <c r="J5145" s="15">
        <v>9</v>
      </c>
      <c r="K5145" s="15">
        <v>9</v>
      </c>
      <c r="L5145" s="15">
        <v>12664557.843800001</v>
      </c>
      <c r="M5145" s="67" t="str">
        <f>TEXT(Table2[[#This Row],[Gd.Dt]],"mmm-yy")</f>
        <v>Dec-22</v>
      </c>
      <c r="N5145" s="46" t="str">
        <f>MID(Table2[[#This Row],[BE]],6,2)</f>
        <v>TI</v>
      </c>
      <c r="O5145" s="46" t="str">
        <f>IF(Table2[[#This Row],[Type]]="IB","EOU",IF(Table2[[#This Row],[Type]]="MB","Local","492"))</f>
        <v>492</v>
      </c>
      <c r="P5145" s="46">
        <f>ROUND(Table2[[#This Row],[Cons]]/Table2[[#This Row],[Qty.]],5)</f>
        <v>1</v>
      </c>
      <c r="Q5145" s="46" t="b">
        <f>EXACT(Table2[[#This Row],[rate]],Table2[[#This Row],[Check]])</f>
        <v>1</v>
      </c>
      <c r="R5145" s="46"/>
      <c r="S5145" s="46" t="str">
        <f>IF(Table2[[#This Row],[SRO]]="EOU",VLOOKUP(Table2[[#This Row],[BE]],[2]GD.List!$C$3:$N$5014,12,0),IF(Table2[[#This Row],[SRO]]="Local","Polyester Staple Fibre","SRO 492"))</f>
        <v>SRO 492</v>
      </c>
    </row>
    <row r="5146" spans="1:19" x14ac:dyDescent="0.25">
      <c r="A5146" s="120" t="s">
        <v>3562</v>
      </c>
      <c r="B5146" s="116" t="s">
        <v>3557</v>
      </c>
      <c r="C5146" s="165">
        <v>54768</v>
      </c>
      <c r="D5146" s="117">
        <v>9607.11</v>
      </c>
      <c r="E5146" s="147" t="s">
        <v>3560</v>
      </c>
      <c r="F5146" s="116" t="s">
        <v>3573</v>
      </c>
      <c r="G5146" s="471">
        <v>44909</v>
      </c>
      <c r="H5146" s="82">
        <v>36374434.25</v>
      </c>
      <c r="I5146" s="197">
        <v>1</v>
      </c>
      <c r="J5146" s="15">
        <v>69.3</v>
      </c>
      <c r="K5146" s="15">
        <v>69.3</v>
      </c>
      <c r="L5146" s="15">
        <v>121317.33</v>
      </c>
      <c r="M5146" s="67" t="str">
        <f>TEXT(Table2[[#This Row],[Gd.Dt]],"mmm-yy")</f>
        <v>Dec-22</v>
      </c>
      <c r="N5146" s="46" t="str">
        <f>MID(Table2[[#This Row],[BE]],6,2)</f>
        <v>EP</v>
      </c>
      <c r="O5146" s="46" t="str">
        <f>IF(Table2[[#This Row],[Type]]="IB","EOU",IF(Table2[[#This Row],[Type]]="MB","Local","492"))</f>
        <v>492</v>
      </c>
      <c r="P5146" s="46">
        <f>ROUND(Table2[[#This Row],[Cons]]/Table2[[#This Row],[Qty.]],5)</f>
        <v>1</v>
      </c>
      <c r="Q5146" s="46" t="b">
        <f>EXACT(Table2[[#This Row],[rate]],Table2[[#This Row],[Check]])</f>
        <v>1</v>
      </c>
      <c r="R5146" s="46"/>
      <c r="S5146" s="46" t="str">
        <f>IF(Table2[[#This Row],[SRO]]="EOU",VLOOKUP(Table2[[#This Row],[BE]],[2]GD.List!$C$3:$N$5014,12,0),IF(Table2[[#This Row],[SRO]]="Local","Polyester Staple Fibre","SRO 492"))</f>
        <v>SRO 492</v>
      </c>
    </row>
    <row r="5147" spans="1:19" x14ac:dyDescent="0.25">
      <c r="A5147" s="120" t="s">
        <v>3563</v>
      </c>
      <c r="B5147" s="116" t="s">
        <v>3557</v>
      </c>
      <c r="C5147" s="165">
        <v>54768</v>
      </c>
      <c r="D5147" s="117">
        <v>9606.1</v>
      </c>
      <c r="E5147" s="147" t="s">
        <v>3560</v>
      </c>
      <c r="F5147" s="116" t="s">
        <v>3573</v>
      </c>
      <c r="G5147" s="471">
        <v>44909</v>
      </c>
      <c r="H5147" s="82">
        <v>36374434.25</v>
      </c>
      <c r="I5147" s="197">
        <v>1</v>
      </c>
      <c r="J5147" s="15">
        <v>27</v>
      </c>
      <c r="K5147" s="15">
        <v>27</v>
      </c>
      <c r="L5147" s="15">
        <v>47266.49</v>
      </c>
      <c r="M5147" s="67" t="str">
        <f>TEXT(Table2[[#This Row],[Gd.Dt]],"mmm-yy")</f>
        <v>Dec-22</v>
      </c>
      <c r="N5147" s="46" t="str">
        <f>MID(Table2[[#This Row],[BE]],6,2)</f>
        <v>TI</v>
      </c>
      <c r="O5147" s="46" t="str">
        <f>IF(Table2[[#This Row],[Type]]="IB","EOU",IF(Table2[[#This Row],[Type]]="MB","Local","492"))</f>
        <v>492</v>
      </c>
      <c r="P5147" s="46">
        <f>ROUND(Table2[[#This Row],[Cons]]/Table2[[#This Row],[Qty.]],5)</f>
        <v>1</v>
      </c>
      <c r="Q5147" s="46" t="b">
        <f>EXACT(Table2[[#This Row],[rate]],Table2[[#This Row],[Check]])</f>
        <v>1</v>
      </c>
      <c r="R5147" s="46"/>
      <c r="S5147" s="46" t="str">
        <f>IF(Table2[[#This Row],[SRO]]="EOU",VLOOKUP(Table2[[#This Row],[BE]],[2]GD.List!$C$3:$N$5014,12,0),IF(Table2[[#This Row],[SRO]]="Local","Polyester Staple Fibre","SRO 492"))</f>
        <v>SRO 492</v>
      </c>
    </row>
    <row r="5148" spans="1:19" x14ac:dyDescent="0.25">
      <c r="A5148" s="120" t="s">
        <v>3564</v>
      </c>
      <c r="B5148" s="116" t="s">
        <v>3557</v>
      </c>
      <c r="C5148" s="165">
        <v>54768</v>
      </c>
      <c r="D5148" s="117">
        <v>4821.1090000000004</v>
      </c>
      <c r="E5148" s="147" t="s">
        <v>3560</v>
      </c>
      <c r="F5148" s="116" t="s">
        <v>3573</v>
      </c>
      <c r="G5148" s="471">
        <v>44909</v>
      </c>
      <c r="H5148" s="82">
        <v>36374434.25</v>
      </c>
      <c r="I5148" s="197">
        <v>1</v>
      </c>
      <c r="J5148" s="15">
        <v>5000</v>
      </c>
      <c r="K5148" s="15">
        <v>5000</v>
      </c>
      <c r="L5148" s="15">
        <v>8753053.9299999997</v>
      </c>
      <c r="M5148" s="67" t="str">
        <f>TEXT(Table2[[#This Row],[Gd.Dt]],"mmm-yy")</f>
        <v>Dec-22</v>
      </c>
      <c r="N5148" s="46" t="str">
        <f>MID(Table2[[#This Row],[BE]],6,2)</f>
        <v>TI</v>
      </c>
      <c r="O5148" s="46" t="str">
        <f>IF(Table2[[#This Row],[Type]]="IB","EOU",IF(Table2[[#This Row],[Type]]="MB","Local","492"))</f>
        <v>492</v>
      </c>
      <c r="P5148" s="46">
        <f>ROUND(Table2[[#This Row],[Cons]]/Table2[[#This Row],[Qty.]],5)</f>
        <v>1</v>
      </c>
      <c r="Q5148" s="46" t="b">
        <f>EXACT(Table2[[#This Row],[rate]],Table2[[#This Row],[Check]])</f>
        <v>1</v>
      </c>
      <c r="R5148" s="46"/>
      <c r="S5148" s="46" t="str">
        <f>IF(Table2[[#This Row],[SRO]]="EOU",VLOOKUP(Table2[[#This Row],[BE]],[2]GD.List!$C$3:$N$5014,12,0),IF(Table2[[#This Row],[SRO]]="Local","Polyester Staple Fibre","SRO 492"))</f>
        <v>SRO 492</v>
      </c>
    </row>
    <row r="5149" spans="1:19" x14ac:dyDescent="0.25">
      <c r="A5149" s="120" t="s">
        <v>3565</v>
      </c>
      <c r="B5149" s="116" t="s">
        <v>3557</v>
      </c>
      <c r="C5149" s="165">
        <v>54768</v>
      </c>
      <c r="D5149" s="117">
        <v>4821.1090000000004</v>
      </c>
      <c r="E5149" s="147" t="s">
        <v>3560</v>
      </c>
      <c r="F5149" s="116" t="s">
        <v>3573</v>
      </c>
      <c r="G5149" s="471">
        <v>44909</v>
      </c>
      <c r="H5149" s="82">
        <v>36374434.25</v>
      </c>
      <c r="I5149" s="197">
        <v>1</v>
      </c>
      <c r="J5149" s="15">
        <v>4776</v>
      </c>
      <c r="K5149" s="15">
        <v>4776</v>
      </c>
      <c r="L5149" s="15">
        <v>8360917.1200000001</v>
      </c>
      <c r="M5149" s="67" t="str">
        <f>TEXT(Table2[[#This Row],[Gd.Dt]],"mmm-yy")</f>
        <v>Dec-22</v>
      </c>
      <c r="N5149" s="46" t="str">
        <f>MID(Table2[[#This Row],[BE]],6,2)</f>
        <v>TI</v>
      </c>
      <c r="O5149" s="46" t="str">
        <f>IF(Table2[[#This Row],[Type]]="IB","EOU",IF(Table2[[#This Row],[Type]]="MB","Local","492"))</f>
        <v>492</v>
      </c>
      <c r="P5149" s="46">
        <f>ROUND(Table2[[#This Row],[Cons]]/Table2[[#This Row],[Qty.]],5)</f>
        <v>1</v>
      </c>
      <c r="Q5149" s="46" t="b">
        <f>EXACT(Table2[[#This Row],[rate]],Table2[[#This Row],[Check]])</f>
        <v>1</v>
      </c>
      <c r="R5149" s="46"/>
      <c r="S5149" s="46" t="str">
        <f>IF(Table2[[#This Row],[SRO]]="EOU",VLOOKUP(Table2[[#This Row],[BE]],[2]GD.List!$C$3:$N$5014,12,0),IF(Table2[[#This Row],[SRO]]="Local","Polyester Staple Fibre","SRO 492"))</f>
        <v>SRO 492</v>
      </c>
    </row>
    <row r="5150" spans="1:19" x14ac:dyDescent="0.25">
      <c r="A5150" s="119" t="s">
        <v>3569</v>
      </c>
      <c r="B5150" s="119" t="s">
        <v>3556</v>
      </c>
      <c r="C5150" s="170">
        <v>7751</v>
      </c>
      <c r="D5150" s="171">
        <v>3809.9189999999999</v>
      </c>
      <c r="E5150" s="27" t="s">
        <v>3568</v>
      </c>
      <c r="F5150" s="119" t="s">
        <v>3571</v>
      </c>
      <c r="G5150" s="28">
        <v>44910</v>
      </c>
      <c r="H5150" s="172">
        <v>15489250.67</v>
      </c>
      <c r="I5150" s="33">
        <v>0.04</v>
      </c>
      <c r="J5150" s="30">
        <v>262.91000000000003</v>
      </c>
      <c r="K5150" s="30">
        <v>6572.75</v>
      </c>
      <c r="L5150" s="30">
        <v>459325.71</v>
      </c>
      <c r="M5150" s="67" t="str">
        <f>TEXT(Table2[[#This Row],[Gd.Dt]],"mmm-yy")</f>
        <v>Dec-22</v>
      </c>
      <c r="N5150" s="47" t="str">
        <f>MID(Table2[[#This Row],[BE]],6,2)</f>
        <v>IB</v>
      </c>
      <c r="O5150" s="47" t="str">
        <f>IF(Table2[[#This Row],[Type]]="IB","EOU",IF(Table2[[#This Row],[Type]]="MB","Local","492"))</f>
        <v>EOU</v>
      </c>
      <c r="P5150" s="47">
        <f>ROUND(Table2[[#This Row],[Cons]]/Table2[[#This Row],[Qty.]],5)</f>
        <v>0.04</v>
      </c>
      <c r="Q5150" s="47" t="b">
        <f>EXACT(Table2[[#This Row],[rate]],Table2[[#This Row],[Check]])</f>
        <v>1</v>
      </c>
      <c r="R5150" s="47"/>
      <c r="S5150" s="47" t="str">
        <f>IF(Table2[[#This Row],[SRO]]="EOU",VLOOKUP(Table2[[#This Row],[BE]],[2]GD.List!$C$3:$N$5014,12,0),IF(Table2[[#This Row],[SRO]]="Local","Polyester Staple Fibre","SRO 492"))</f>
        <v>Textile Chemical</v>
      </c>
    </row>
    <row r="5151" spans="1:19" x14ac:dyDescent="0.25">
      <c r="A5151" s="116" t="s">
        <v>2499</v>
      </c>
      <c r="B5151" s="116" t="s">
        <v>3574</v>
      </c>
      <c r="C5151" s="165">
        <v>4565</v>
      </c>
      <c r="D5151" s="117">
        <v>2701.12</v>
      </c>
      <c r="E5151" s="147" t="s">
        <v>3579</v>
      </c>
      <c r="F5151" s="116" t="s">
        <v>3581</v>
      </c>
      <c r="G5151" s="471">
        <v>44910</v>
      </c>
      <c r="H5151" s="82">
        <v>34790294.170000002</v>
      </c>
      <c r="I5151" s="197">
        <v>0.8</v>
      </c>
      <c r="J5151" s="15">
        <v>13044.8</v>
      </c>
      <c r="K5151" s="15">
        <v>16306</v>
      </c>
      <c r="L5151" s="15">
        <v>14249839.220000001</v>
      </c>
      <c r="M5151" s="67" t="str">
        <f>TEXT(Table2[[#This Row],[Gd.Dt]],"mmm-yy")</f>
        <v>Dec-22</v>
      </c>
      <c r="N5151" s="46" t="str">
        <f>MID(Table2[[#This Row],[BE]],6,2)</f>
        <v>IB</v>
      </c>
      <c r="O5151" s="46" t="str">
        <f>IF(Table2[[#This Row],[Type]]="IB","EOU",IF(Table2[[#This Row],[Type]]="MB","Local","492"))</f>
        <v>EOU</v>
      </c>
      <c r="P5151" s="46">
        <f>ROUND(Table2[[#This Row],[Cons]]/Table2[[#This Row],[Qty.]],5)</f>
        <v>0.8</v>
      </c>
      <c r="Q5151" s="46" t="b">
        <f>EXACT(Table2[[#This Row],[rate]],Table2[[#This Row],[Check]])</f>
        <v>1</v>
      </c>
      <c r="R5151" s="46"/>
      <c r="S5151" s="46" t="str">
        <f>IF(Table2[[#This Row],[SRO]]="EOU",VLOOKUP(Table2[[#This Row],[BE]],[2]GD.List!$C$3:$N$5014,12,0),IF(Table2[[#This Row],[SRO]]="Local","Polyester Staple Fibre","SRO 492"))</f>
        <v>Textile Coal</v>
      </c>
    </row>
    <row r="5152" spans="1:19" x14ac:dyDescent="0.25">
      <c r="A5152" s="120" t="s">
        <v>2499</v>
      </c>
      <c r="B5152" s="116" t="s">
        <v>3575</v>
      </c>
      <c r="C5152" s="165">
        <v>5590</v>
      </c>
      <c r="D5152" s="117">
        <v>2701.12</v>
      </c>
      <c r="E5152" s="147" t="s">
        <v>3580</v>
      </c>
      <c r="F5152" s="116" t="s">
        <v>3582</v>
      </c>
      <c r="G5152" s="471">
        <v>44911</v>
      </c>
      <c r="H5152" s="82">
        <v>10885115.07</v>
      </c>
      <c r="I5152" s="197">
        <v>0.8</v>
      </c>
      <c r="J5152" s="15">
        <v>6467.2000000000007</v>
      </c>
      <c r="K5152" s="15">
        <v>8084</v>
      </c>
      <c r="L5152" s="15">
        <v>4382723.12</v>
      </c>
      <c r="M5152" s="67" t="str">
        <f>TEXT(Table2[[#This Row],[Gd.Dt]],"mmm-yy")</f>
        <v>Dec-22</v>
      </c>
      <c r="N5152" s="46" t="str">
        <f>MID(Table2[[#This Row],[BE]],6,2)</f>
        <v>IB</v>
      </c>
      <c r="O5152" s="46" t="str">
        <f>IF(Table2[[#This Row],[Type]]="IB","EOU",IF(Table2[[#This Row],[Type]]="MB","Local","492"))</f>
        <v>EOU</v>
      </c>
      <c r="P5152" s="46">
        <f>ROUND(Table2[[#This Row],[Cons]]/Table2[[#This Row],[Qty.]],5)</f>
        <v>0.8</v>
      </c>
      <c r="Q5152" s="46" t="b">
        <f>EXACT(Table2[[#This Row],[rate]],Table2[[#This Row],[Check]])</f>
        <v>1</v>
      </c>
      <c r="R5152" s="46"/>
      <c r="S5152" s="46" t="str">
        <f>IF(Table2[[#This Row],[SRO]]="EOU",VLOOKUP(Table2[[#This Row],[BE]],[2]GD.List!$C$3:$N$5014,12,0),IF(Table2[[#This Row],[SRO]]="Local","Polyester Staple Fibre","SRO 492"))</f>
        <v>Textile Coal</v>
      </c>
    </row>
    <row r="5153" spans="1:19" x14ac:dyDescent="0.25">
      <c r="A5153" s="119" t="s">
        <v>2982</v>
      </c>
      <c r="B5153" s="116" t="s">
        <v>3576</v>
      </c>
      <c r="C5153" s="165">
        <v>4709</v>
      </c>
      <c r="D5153" s="117">
        <v>8308.2000000000007</v>
      </c>
      <c r="E5153" s="147" t="s">
        <v>3577</v>
      </c>
      <c r="F5153" s="116" t="s">
        <v>3583</v>
      </c>
      <c r="G5153" s="471">
        <v>44910</v>
      </c>
      <c r="H5153" s="82">
        <v>5479278.6500000004</v>
      </c>
      <c r="I5153" s="197">
        <v>1</v>
      </c>
      <c r="J5153" s="15">
        <v>5</v>
      </c>
      <c r="K5153" s="15">
        <v>5</v>
      </c>
      <c r="L5153" s="15">
        <v>11697.24</v>
      </c>
      <c r="M5153" s="67" t="str">
        <f>TEXT(Table2[[#This Row],[Gd.Dt]],"mmm-yy")</f>
        <v>Dec-22</v>
      </c>
      <c r="N5153" s="46" t="str">
        <f>MID(Table2[[#This Row],[BE]],6,2)</f>
        <v>TI</v>
      </c>
      <c r="O5153" s="46" t="str">
        <f>IF(Table2[[#This Row],[Type]]="IB","EOU",IF(Table2[[#This Row],[Type]]="MB","Local","492"))</f>
        <v>492</v>
      </c>
      <c r="P5153" s="46">
        <f>ROUND(Table2[[#This Row],[Cons]]/Table2[[#This Row],[Qty.]],5)</f>
        <v>1</v>
      </c>
      <c r="Q5153" s="46" t="b">
        <f>EXACT(Table2[[#This Row],[rate]],Table2[[#This Row],[Check]])</f>
        <v>1</v>
      </c>
      <c r="R5153" s="46"/>
      <c r="S5153" s="46" t="str">
        <f>IF(Table2[[#This Row],[SRO]]="EOU",VLOOKUP(Table2[[#This Row],[BE]],[2]GD.List!$C$3:$N$5014,12,0),IF(Table2[[#This Row],[SRO]]="Local","Polyester Staple Fibre","SRO 492"))</f>
        <v>SRO 492</v>
      </c>
    </row>
    <row r="5154" spans="1:19" x14ac:dyDescent="0.25">
      <c r="A5154" s="120" t="s">
        <v>2982</v>
      </c>
      <c r="B5154" s="116" t="s">
        <v>3576</v>
      </c>
      <c r="C5154" s="165">
        <v>4709</v>
      </c>
      <c r="D5154" s="117">
        <v>9606.2919999999995</v>
      </c>
      <c r="E5154" s="147" t="s">
        <v>3577</v>
      </c>
      <c r="F5154" s="116" t="s">
        <v>3583</v>
      </c>
      <c r="G5154" s="471">
        <v>44910</v>
      </c>
      <c r="H5154" s="82">
        <v>5479278.6500000004</v>
      </c>
      <c r="I5154" s="197">
        <v>1</v>
      </c>
      <c r="J5154" s="15">
        <v>5</v>
      </c>
      <c r="K5154" s="15">
        <v>5</v>
      </c>
      <c r="L5154" s="15">
        <v>11697.24</v>
      </c>
      <c r="M5154" s="67" t="str">
        <f>TEXT(Table2[[#This Row],[Gd.Dt]],"mmm-yy")</f>
        <v>Dec-22</v>
      </c>
      <c r="N5154" s="46" t="str">
        <f>MID(Table2[[#This Row],[BE]],6,2)</f>
        <v>TI</v>
      </c>
      <c r="O5154" s="46" t="str">
        <f>IF(Table2[[#This Row],[Type]]="IB","EOU",IF(Table2[[#This Row],[Type]]="MB","Local","492"))</f>
        <v>492</v>
      </c>
      <c r="P5154" s="46">
        <f>ROUND(Table2[[#This Row],[Cons]]/Table2[[#This Row],[Qty.]],5)</f>
        <v>1</v>
      </c>
      <c r="Q5154" s="46" t="b">
        <f>EXACT(Table2[[#This Row],[rate]],Table2[[#This Row],[Check]])</f>
        <v>1</v>
      </c>
      <c r="R5154" s="46"/>
      <c r="S5154" s="46" t="str">
        <f>IF(Table2[[#This Row],[SRO]]="EOU",VLOOKUP(Table2[[#This Row],[BE]],[2]GD.List!$C$3:$N$5014,12,0),IF(Table2[[#This Row],[SRO]]="Local","Polyester Staple Fibre","SRO 492"))</f>
        <v>SRO 492</v>
      </c>
    </row>
    <row r="5155" spans="1:19" x14ac:dyDescent="0.25">
      <c r="A5155" s="119" t="s">
        <v>3084</v>
      </c>
      <c r="B5155" s="116" t="s">
        <v>3574</v>
      </c>
      <c r="C5155" s="165">
        <v>4565</v>
      </c>
      <c r="D5155" s="117">
        <v>2832.1089999999999</v>
      </c>
      <c r="E5155" s="147" t="s">
        <v>3579</v>
      </c>
      <c r="F5155" s="116" t="s">
        <v>3581</v>
      </c>
      <c r="G5155" s="471">
        <v>44910</v>
      </c>
      <c r="H5155" s="82">
        <v>34790294.170000002</v>
      </c>
      <c r="I5155" s="197">
        <v>0.04</v>
      </c>
      <c r="J5155" s="15">
        <v>652.24</v>
      </c>
      <c r="K5155" s="15">
        <v>16306</v>
      </c>
      <c r="L5155" s="15">
        <v>712491.96</v>
      </c>
      <c r="M5155" s="67" t="str">
        <f>TEXT(Table2[[#This Row],[Gd.Dt]],"mmm-yy")</f>
        <v>Dec-22</v>
      </c>
      <c r="N5155" s="46" t="str">
        <f>MID(Table2[[#This Row],[BE]],6,2)</f>
        <v>IB</v>
      </c>
      <c r="O5155" s="46" t="str">
        <f>IF(Table2[[#This Row],[Type]]="IB","EOU",IF(Table2[[#This Row],[Type]]="MB","Local","492"))</f>
        <v>EOU</v>
      </c>
      <c r="P5155" s="46">
        <f>ROUND(Table2[[#This Row],[Cons]]/Table2[[#This Row],[Qty.]],5)</f>
        <v>0.04</v>
      </c>
      <c r="Q5155" s="46" t="b">
        <f>EXACT(Table2[[#This Row],[rate]],Table2[[#This Row],[Check]])</f>
        <v>1</v>
      </c>
      <c r="R5155" s="46"/>
      <c r="S5155" s="46" t="str">
        <f>IF(Table2[[#This Row],[SRO]]="EOU",VLOOKUP(Table2[[#This Row],[BE]],[2]GD.List!$C$3:$N$5014,12,0),IF(Table2[[#This Row],[SRO]]="Local","Polyester Staple Fibre","SRO 492"))</f>
        <v>Textile Chemical</v>
      </c>
    </row>
    <row r="5156" spans="1:19" x14ac:dyDescent="0.25">
      <c r="A5156" s="120" t="s">
        <v>3084</v>
      </c>
      <c r="B5156" s="116" t="s">
        <v>3575</v>
      </c>
      <c r="C5156" s="165">
        <v>5590</v>
      </c>
      <c r="D5156" s="117">
        <v>2832.1089999999999</v>
      </c>
      <c r="E5156" s="147" t="s">
        <v>3580</v>
      </c>
      <c r="F5156" s="116" t="s">
        <v>3582</v>
      </c>
      <c r="G5156" s="471">
        <v>44911</v>
      </c>
      <c r="H5156" s="82">
        <v>10885115.07</v>
      </c>
      <c r="I5156" s="197">
        <v>0.04</v>
      </c>
      <c r="J5156" s="15">
        <v>323.36</v>
      </c>
      <c r="K5156" s="15">
        <v>8084</v>
      </c>
      <c r="L5156" s="15">
        <v>219136.15</v>
      </c>
      <c r="M5156" s="67" t="str">
        <f>TEXT(Table2[[#This Row],[Gd.Dt]],"mmm-yy")</f>
        <v>Dec-22</v>
      </c>
      <c r="N5156" s="46" t="str">
        <f>MID(Table2[[#This Row],[BE]],6,2)</f>
        <v>IB</v>
      </c>
      <c r="O5156" s="46" t="str">
        <f>IF(Table2[[#This Row],[Type]]="IB","EOU",IF(Table2[[#This Row],[Type]]="MB","Local","492"))</f>
        <v>EOU</v>
      </c>
      <c r="P5156" s="46">
        <f>ROUND(Table2[[#This Row],[Cons]]/Table2[[#This Row],[Qty.]],5)</f>
        <v>0.04</v>
      </c>
      <c r="Q5156" s="46" t="b">
        <f>EXACT(Table2[[#This Row],[rate]],Table2[[#This Row],[Check]])</f>
        <v>1</v>
      </c>
      <c r="R5156" s="46"/>
      <c r="S5156" s="46" t="str">
        <f>IF(Table2[[#This Row],[SRO]]="EOU",VLOOKUP(Table2[[#This Row],[BE]],[2]GD.List!$C$3:$N$5014,12,0),IF(Table2[[#This Row],[SRO]]="Local","Polyester Staple Fibre","SRO 492"))</f>
        <v>Textile Chemical</v>
      </c>
    </row>
    <row r="5157" spans="1:19" x14ac:dyDescent="0.25">
      <c r="A5157" s="119" t="s">
        <v>3233</v>
      </c>
      <c r="B5157" s="116" t="s">
        <v>3574</v>
      </c>
      <c r="C5157" s="165">
        <v>4565</v>
      </c>
      <c r="D5157" s="117">
        <v>4810.29</v>
      </c>
      <c r="E5157" s="147" t="s">
        <v>3579</v>
      </c>
      <c r="F5157" s="116" t="s">
        <v>3581</v>
      </c>
      <c r="G5157" s="471">
        <v>44910</v>
      </c>
      <c r="H5157" s="82">
        <v>34790294.170000002</v>
      </c>
      <c r="I5157" s="197">
        <v>0.06</v>
      </c>
      <c r="J5157" s="15">
        <v>742.8</v>
      </c>
      <c r="K5157" s="15">
        <v>12380</v>
      </c>
      <c r="L5157" s="15">
        <v>756874.27</v>
      </c>
      <c r="M5157" s="67" t="str">
        <f>TEXT(Table2[[#This Row],[Gd.Dt]],"mmm-yy")</f>
        <v>Dec-22</v>
      </c>
      <c r="N5157" s="46" t="str">
        <f>MID(Table2[[#This Row],[BE]],6,2)</f>
        <v>IB</v>
      </c>
      <c r="O5157" s="46" t="str">
        <f>IF(Table2[[#This Row],[Type]]="IB","EOU",IF(Table2[[#This Row],[Type]]="MB","Local","492"))</f>
        <v>EOU</v>
      </c>
      <c r="P5157" s="46">
        <f>ROUND(Table2[[#This Row],[Cons]]/Table2[[#This Row],[Qty.]],5)</f>
        <v>0.06</v>
      </c>
      <c r="Q5157" s="46" t="b">
        <f>EXACT(Table2[[#This Row],[rate]],Table2[[#This Row],[Check]])</f>
        <v>1</v>
      </c>
      <c r="R5157" s="46"/>
      <c r="S5157" s="46" t="str">
        <f>IF(Table2[[#This Row],[SRO]]="EOU",VLOOKUP(Table2[[#This Row],[BE]],[2]GD.List!$C$3:$N$5014,12,0),IF(Table2[[#This Row],[SRO]]="Local","Polyester Staple Fibre","SRO 492"))</f>
        <v>Packing Material</v>
      </c>
    </row>
    <row r="5158" spans="1:19" x14ac:dyDescent="0.25">
      <c r="A5158" s="120" t="s">
        <v>3233</v>
      </c>
      <c r="B5158" s="116" t="s">
        <v>3575</v>
      </c>
      <c r="C5158" s="165">
        <v>5590</v>
      </c>
      <c r="D5158" s="117">
        <v>4810.29</v>
      </c>
      <c r="E5158" s="147" t="s">
        <v>3580</v>
      </c>
      <c r="F5158" s="116" t="s">
        <v>3582</v>
      </c>
      <c r="G5158" s="471">
        <v>44911</v>
      </c>
      <c r="H5158" s="82">
        <v>10885115.07</v>
      </c>
      <c r="I5158" s="197">
        <v>0.06</v>
      </c>
      <c r="J5158" s="15">
        <v>485.05</v>
      </c>
      <c r="K5158" s="15">
        <v>8084</v>
      </c>
      <c r="L5158" s="15">
        <v>328711</v>
      </c>
      <c r="M5158" s="67" t="str">
        <f>TEXT(Table2[[#This Row],[Gd.Dt]],"mmm-yy")</f>
        <v>Dec-22</v>
      </c>
      <c r="N5158" s="46" t="str">
        <f>MID(Table2[[#This Row],[BE]],6,2)</f>
        <v>IB</v>
      </c>
      <c r="O5158" s="46" t="str">
        <f>IF(Table2[[#This Row],[Type]]="IB","EOU",IF(Table2[[#This Row],[Type]]="MB","Local","492"))</f>
        <v>EOU</v>
      </c>
      <c r="P5158" s="46">
        <f>ROUND(Table2[[#This Row],[Cons]]/Table2[[#This Row],[Qty.]],5)</f>
        <v>0.06</v>
      </c>
      <c r="Q5158" s="46" t="b">
        <f>EXACT(Table2[[#This Row],[rate]],Table2[[#This Row],[Check]])</f>
        <v>1</v>
      </c>
      <c r="R5158" s="46"/>
      <c r="S5158" s="46" t="str">
        <f>IF(Table2[[#This Row],[SRO]]="EOU",VLOOKUP(Table2[[#This Row],[BE]],[2]GD.List!$C$3:$N$5014,12,0),IF(Table2[[#This Row],[SRO]]="Local","Polyester Staple Fibre","SRO 492"))</f>
        <v>Packing Material</v>
      </c>
    </row>
    <row r="5159" spans="1:19" x14ac:dyDescent="0.25">
      <c r="A5159" s="119" t="s">
        <v>3430</v>
      </c>
      <c r="B5159" s="116" t="s">
        <v>3574</v>
      </c>
      <c r="C5159" s="165">
        <v>4565</v>
      </c>
      <c r="D5159" s="117">
        <v>5503.201</v>
      </c>
      <c r="E5159" s="147" t="s">
        <v>3579</v>
      </c>
      <c r="F5159" s="116" t="s">
        <v>3581</v>
      </c>
      <c r="G5159" s="471">
        <v>44910</v>
      </c>
      <c r="H5159" s="82">
        <v>34790294.170000002</v>
      </c>
      <c r="I5159" s="197">
        <v>0.41666999999999998</v>
      </c>
      <c r="J5159" s="15">
        <v>6794.2199999999993</v>
      </c>
      <c r="K5159" s="15">
        <v>16306</v>
      </c>
      <c r="L5159" s="15">
        <v>7421850.6899999995</v>
      </c>
      <c r="M5159" s="67" t="str">
        <f>TEXT(Table2[[#This Row],[Gd.Dt]],"mmm-yy")</f>
        <v>Dec-22</v>
      </c>
      <c r="N5159" s="46" t="str">
        <f>MID(Table2[[#This Row],[BE]],6,2)</f>
        <v>IB</v>
      </c>
      <c r="O5159" s="46" t="str">
        <f>IF(Table2[[#This Row],[Type]]="IB","EOU",IF(Table2[[#This Row],[Type]]="MB","Local","492"))</f>
        <v>EOU</v>
      </c>
      <c r="P5159" s="46">
        <f>ROUND(Table2[[#This Row],[Cons]]/Table2[[#This Row],[Qty.]],5)</f>
        <v>0.41666999999999998</v>
      </c>
      <c r="Q5159" s="46" t="b">
        <f>EXACT(Table2[[#This Row],[rate]],Table2[[#This Row],[Check]])</f>
        <v>1</v>
      </c>
      <c r="R5159" s="46"/>
      <c r="S5159" s="46" t="str">
        <f>IF(Table2[[#This Row],[SRO]]="EOU",VLOOKUP(Table2[[#This Row],[BE]],[2]GD.List!$C$3:$N$5014,12,0),IF(Table2[[#This Row],[SRO]]="Local","Polyester Staple Fibre","SRO 492"))</f>
        <v>Polyester Staple Fiber</v>
      </c>
    </row>
    <row r="5160" spans="1:19" x14ac:dyDescent="0.25">
      <c r="A5160" s="120" t="s">
        <v>3430</v>
      </c>
      <c r="B5160" s="116" t="s">
        <v>3575</v>
      </c>
      <c r="C5160" s="165">
        <v>5590</v>
      </c>
      <c r="D5160" s="117">
        <v>5503.201</v>
      </c>
      <c r="E5160" s="147" t="s">
        <v>3580</v>
      </c>
      <c r="F5160" s="116" t="s">
        <v>3582</v>
      </c>
      <c r="G5160" s="471">
        <v>44911</v>
      </c>
      <c r="H5160" s="82">
        <v>10885115.07</v>
      </c>
      <c r="I5160" s="197">
        <v>0.53061000000000003</v>
      </c>
      <c r="J5160" s="15">
        <v>4289.45</v>
      </c>
      <c r="K5160" s="15">
        <v>8084</v>
      </c>
      <c r="L5160" s="15">
        <v>2906895.09</v>
      </c>
      <c r="M5160" s="67" t="str">
        <f>TEXT(Table2[[#This Row],[Gd.Dt]],"mmm-yy")</f>
        <v>Dec-22</v>
      </c>
      <c r="N5160" s="46" t="str">
        <f>MID(Table2[[#This Row],[BE]],6,2)</f>
        <v>IB</v>
      </c>
      <c r="O5160" s="46" t="str">
        <f>IF(Table2[[#This Row],[Type]]="IB","EOU",IF(Table2[[#This Row],[Type]]="MB","Local","492"))</f>
        <v>EOU</v>
      </c>
      <c r="P5160" s="46">
        <f>ROUND(Table2[[#This Row],[Cons]]/Table2[[#This Row],[Qty.]],5)</f>
        <v>0.53061000000000003</v>
      </c>
      <c r="Q5160" s="46" t="b">
        <f>EXACT(Table2[[#This Row],[rate]],Table2[[#This Row],[Check]])</f>
        <v>1</v>
      </c>
      <c r="R5160" s="46"/>
      <c r="S5160" s="46" t="str">
        <f>IF(Table2[[#This Row],[SRO]]="EOU",VLOOKUP(Table2[[#This Row],[BE]],[2]GD.List!$C$3:$N$5014,12,0),IF(Table2[[#This Row],[SRO]]="Local","Polyester Staple Fibre","SRO 492"))</f>
        <v>Polyester Staple Fiber</v>
      </c>
    </row>
    <row r="5161" spans="1:19" x14ac:dyDescent="0.25">
      <c r="A5161" s="119" t="s">
        <v>3536</v>
      </c>
      <c r="B5161" s="116" t="s">
        <v>3574</v>
      </c>
      <c r="C5161" s="165">
        <v>4565</v>
      </c>
      <c r="D5161" s="117">
        <v>5201.009</v>
      </c>
      <c r="E5161" s="147" t="s">
        <v>3579</v>
      </c>
      <c r="F5161" s="116" t="s">
        <v>3581</v>
      </c>
      <c r="G5161" s="471">
        <v>44910</v>
      </c>
      <c r="H5161" s="82">
        <v>34790294.170000002</v>
      </c>
      <c r="I5161" s="197">
        <v>0.624</v>
      </c>
      <c r="J5161" s="15">
        <v>10174.94</v>
      </c>
      <c r="K5161" s="15">
        <v>16306</v>
      </c>
      <c r="L5161" s="15">
        <v>11114869.300000001</v>
      </c>
      <c r="M5161" s="67" t="str">
        <f>TEXT(Table2[[#This Row],[Gd.Dt]],"mmm-yy")</f>
        <v>Dec-22</v>
      </c>
      <c r="N5161" s="46" t="str">
        <f>MID(Table2[[#This Row],[BE]],6,2)</f>
        <v>IB</v>
      </c>
      <c r="O5161" s="46" t="str">
        <f>IF(Table2[[#This Row],[Type]]="IB","EOU",IF(Table2[[#This Row],[Type]]="MB","Local","492"))</f>
        <v>EOU</v>
      </c>
      <c r="P5161" s="46">
        <f>ROUND(Table2[[#This Row],[Cons]]/Table2[[#This Row],[Qty.]],5)</f>
        <v>0.624</v>
      </c>
      <c r="Q5161" s="46" t="b">
        <f>EXACT(Table2[[#This Row],[rate]],Table2[[#This Row],[Check]])</f>
        <v>1</v>
      </c>
      <c r="R5161" s="46"/>
      <c r="S5161" s="46" t="str">
        <f>IF(Table2[[#This Row],[SRO]]="EOU",VLOOKUP(Table2[[#This Row],[BE]],[2]GD.List!$C$3:$N$5014,12,0),IF(Table2[[#This Row],[SRO]]="Local","Polyester Staple Fibre","SRO 492"))</f>
        <v>Raw Cotton</v>
      </c>
    </row>
    <row r="5162" spans="1:19" x14ac:dyDescent="0.25">
      <c r="A5162" s="120" t="s">
        <v>3536</v>
      </c>
      <c r="B5162" s="116" t="s">
        <v>3575</v>
      </c>
      <c r="C5162" s="165">
        <v>5590</v>
      </c>
      <c r="D5162" s="117">
        <v>5201.009</v>
      </c>
      <c r="E5162" s="147" t="s">
        <v>3580</v>
      </c>
      <c r="F5162" s="116" t="s">
        <v>3582</v>
      </c>
      <c r="G5162" s="471">
        <v>44911</v>
      </c>
      <c r="H5162" s="82">
        <v>10885115.07</v>
      </c>
      <c r="I5162" s="197">
        <v>0.48980000000000001</v>
      </c>
      <c r="J5162" s="15">
        <v>3959.55</v>
      </c>
      <c r="K5162" s="15">
        <v>8084</v>
      </c>
      <c r="L5162" s="15">
        <v>2683326.84</v>
      </c>
      <c r="M5162" s="67" t="str">
        <f>TEXT(Table2[[#This Row],[Gd.Dt]],"mmm-yy")</f>
        <v>Dec-22</v>
      </c>
      <c r="N5162" s="46" t="str">
        <f>MID(Table2[[#This Row],[BE]],6,2)</f>
        <v>IB</v>
      </c>
      <c r="O5162" s="46" t="str">
        <f>IF(Table2[[#This Row],[Type]]="IB","EOU",IF(Table2[[#This Row],[Type]]="MB","Local","492"))</f>
        <v>EOU</v>
      </c>
      <c r="P5162" s="46">
        <f>ROUND(Table2[[#This Row],[Cons]]/Table2[[#This Row],[Qty.]],5)</f>
        <v>0.48980000000000001</v>
      </c>
      <c r="Q5162" s="46" t="b">
        <f>EXACT(Table2[[#This Row],[rate]],Table2[[#This Row],[Check]])</f>
        <v>1</v>
      </c>
      <c r="R5162" s="46"/>
      <c r="S5162" s="46" t="str">
        <f>IF(Table2[[#This Row],[SRO]]="EOU",VLOOKUP(Table2[[#This Row],[BE]],[2]GD.List!$C$3:$N$5014,12,0),IF(Table2[[#This Row],[SRO]]="Local","Polyester Staple Fibre","SRO 492"))</f>
        <v>Raw Cotton</v>
      </c>
    </row>
    <row r="5163" spans="1:19" x14ac:dyDescent="0.25">
      <c r="A5163" s="119" t="s">
        <v>3552</v>
      </c>
      <c r="B5163" s="116" t="s">
        <v>3574</v>
      </c>
      <c r="C5163" s="165">
        <v>4565</v>
      </c>
      <c r="D5163" s="117">
        <v>2847</v>
      </c>
      <c r="E5163" s="147" t="s">
        <v>3579</v>
      </c>
      <c r="F5163" s="116" t="s">
        <v>3581</v>
      </c>
      <c r="G5163" s="471">
        <v>44910</v>
      </c>
      <c r="H5163" s="82">
        <v>34790294.170000002</v>
      </c>
      <c r="I5163" s="197">
        <v>0.03</v>
      </c>
      <c r="J5163" s="15">
        <v>489.17999999999995</v>
      </c>
      <c r="K5163" s="15">
        <v>16306</v>
      </c>
      <c r="L5163" s="15">
        <v>534368.97</v>
      </c>
      <c r="M5163" s="67" t="str">
        <f>TEXT(Table2[[#This Row],[Gd.Dt]],"mmm-yy")</f>
        <v>Dec-22</v>
      </c>
      <c r="N5163" s="46" t="str">
        <f>MID(Table2[[#This Row],[BE]],6,2)</f>
        <v>IB</v>
      </c>
      <c r="O5163" s="46" t="str">
        <f>IF(Table2[[#This Row],[Type]]="IB","EOU",IF(Table2[[#This Row],[Type]]="MB","Local","492"))</f>
        <v>EOU</v>
      </c>
      <c r="P5163" s="46">
        <f>ROUND(Table2[[#This Row],[Cons]]/Table2[[#This Row],[Qty.]],5)</f>
        <v>0.03</v>
      </c>
      <c r="Q5163" s="46" t="b">
        <f>EXACT(Table2[[#This Row],[rate]],Table2[[#This Row],[Check]])</f>
        <v>1</v>
      </c>
      <c r="R5163" s="46"/>
      <c r="S5163" s="46" t="str">
        <f>IF(Table2[[#This Row],[SRO]]="EOU",VLOOKUP(Table2[[#This Row],[BE]],[2]GD.List!$C$3:$N$5014,12,0),IF(Table2[[#This Row],[SRO]]="Local","Polyester Staple Fibre","SRO 492"))</f>
        <v>Textile Chemical</v>
      </c>
    </row>
    <row r="5164" spans="1:19" x14ac:dyDescent="0.25">
      <c r="A5164" s="120" t="s">
        <v>3552</v>
      </c>
      <c r="B5164" s="116" t="s">
        <v>3575</v>
      </c>
      <c r="C5164" s="165">
        <v>5590</v>
      </c>
      <c r="D5164" s="117">
        <v>2847</v>
      </c>
      <c r="E5164" s="147" t="s">
        <v>3580</v>
      </c>
      <c r="F5164" s="116" t="s">
        <v>3582</v>
      </c>
      <c r="G5164" s="471">
        <v>44911</v>
      </c>
      <c r="H5164" s="82">
        <v>10885115.07</v>
      </c>
      <c r="I5164" s="197">
        <v>0.03</v>
      </c>
      <c r="J5164" s="15">
        <v>242.51999999999998</v>
      </c>
      <c r="K5164" s="15">
        <v>8084</v>
      </c>
      <c r="L5164" s="15">
        <v>164352.08000000002</v>
      </c>
      <c r="M5164" s="67" t="str">
        <f>TEXT(Table2[[#This Row],[Gd.Dt]],"mmm-yy")</f>
        <v>Dec-22</v>
      </c>
      <c r="N5164" s="46" t="str">
        <f>MID(Table2[[#This Row],[BE]],6,2)</f>
        <v>IB</v>
      </c>
      <c r="O5164" s="46" t="str">
        <f>IF(Table2[[#This Row],[Type]]="IB","EOU",IF(Table2[[#This Row],[Type]]="MB","Local","492"))</f>
        <v>EOU</v>
      </c>
      <c r="P5164" s="46">
        <f>ROUND(Table2[[#This Row],[Cons]]/Table2[[#This Row],[Qty.]],5)</f>
        <v>0.03</v>
      </c>
      <c r="Q5164" s="46" t="b">
        <f>EXACT(Table2[[#This Row],[rate]],Table2[[#This Row],[Check]])</f>
        <v>1</v>
      </c>
      <c r="R5164" s="46"/>
      <c r="S5164" s="46" t="str">
        <f>IF(Table2[[#This Row],[SRO]]="EOU",VLOOKUP(Table2[[#This Row],[BE]],[2]GD.List!$C$3:$N$5014,12,0),IF(Table2[[#This Row],[SRO]]="Local","Polyester Staple Fibre","SRO 492"))</f>
        <v>Textile Chemical</v>
      </c>
    </row>
    <row r="5165" spans="1:19" x14ac:dyDescent="0.25">
      <c r="A5165" s="120" t="s">
        <v>3562</v>
      </c>
      <c r="B5165" s="116" t="s">
        <v>3576</v>
      </c>
      <c r="C5165" s="165">
        <v>4709</v>
      </c>
      <c r="D5165" s="117">
        <v>9607.11</v>
      </c>
      <c r="E5165" s="147" t="s">
        <v>3577</v>
      </c>
      <c r="F5165" s="116" t="s">
        <v>3583</v>
      </c>
      <c r="G5165" s="471">
        <v>44910</v>
      </c>
      <c r="H5165" s="82">
        <v>5479278.6500000004</v>
      </c>
      <c r="I5165" s="197">
        <v>1</v>
      </c>
      <c r="J5165" s="15">
        <v>17</v>
      </c>
      <c r="K5165" s="15">
        <v>17</v>
      </c>
      <c r="L5165" s="15">
        <v>39770.629999999997</v>
      </c>
      <c r="M5165" s="67" t="str">
        <f>TEXT(Table2[[#This Row],[Gd.Dt]],"mmm-yy")</f>
        <v>Dec-22</v>
      </c>
      <c r="N5165" s="46" t="str">
        <f>MID(Table2[[#This Row],[BE]],6,2)</f>
        <v>EP</v>
      </c>
      <c r="O5165" s="46" t="str">
        <f>IF(Table2[[#This Row],[Type]]="IB","EOU",IF(Table2[[#This Row],[Type]]="MB","Local","492"))</f>
        <v>492</v>
      </c>
      <c r="P5165" s="46">
        <f>ROUND(Table2[[#This Row],[Cons]]/Table2[[#This Row],[Qty.]],5)</f>
        <v>1</v>
      </c>
      <c r="Q5165" s="46" t="b">
        <f>EXACT(Table2[[#This Row],[rate]],Table2[[#This Row],[Check]])</f>
        <v>1</v>
      </c>
      <c r="R5165" s="46"/>
      <c r="S5165" s="46" t="str">
        <f>IF(Table2[[#This Row],[SRO]]="EOU",VLOOKUP(Table2[[#This Row],[BE]],[2]GD.List!$C$3:$N$5014,12,0),IF(Table2[[#This Row],[SRO]]="Local","Polyester Staple Fibre","SRO 492"))</f>
        <v>SRO 492</v>
      </c>
    </row>
    <row r="5166" spans="1:19" x14ac:dyDescent="0.25">
      <c r="A5166" s="120" t="s">
        <v>3563</v>
      </c>
      <c r="B5166" s="116" t="s">
        <v>3576</v>
      </c>
      <c r="C5166" s="165">
        <v>4709</v>
      </c>
      <c r="D5166" s="117">
        <v>9606.1</v>
      </c>
      <c r="E5166" s="147" t="s">
        <v>3577</v>
      </c>
      <c r="F5166" s="116" t="s">
        <v>3583</v>
      </c>
      <c r="G5166" s="471">
        <v>44910</v>
      </c>
      <c r="H5166" s="82">
        <v>5479278.6500000004</v>
      </c>
      <c r="I5166" s="197">
        <v>1</v>
      </c>
      <c r="J5166" s="15">
        <v>7</v>
      </c>
      <c r="K5166" s="15">
        <v>7</v>
      </c>
      <c r="L5166" s="15">
        <v>4355.45</v>
      </c>
      <c r="M5166" s="67" t="str">
        <f>TEXT(Table2[[#This Row],[Gd.Dt]],"mmm-yy")</f>
        <v>Dec-22</v>
      </c>
      <c r="N5166" s="46" t="str">
        <f>MID(Table2[[#This Row],[BE]],6,2)</f>
        <v>TI</v>
      </c>
      <c r="O5166" s="46" t="str">
        <f>IF(Table2[[#This Row],[Type]]="IB","EOU",IF(Table2[[#This Row],[Type]]="MB","Local","492"))</f>
        <v>492</v>
      </c>
      <c r="P5166" s="46">
        <f>ROUND(Table2[[#This Row],[Cons]]/Table2[[#This Row],[Qty.]],5)</f>
        <v>1</v>
      </c>
      <c r="Q5166" s="46" t="b">
        <f>EXACT(Table2[[#This Row],[rate]],Table2[[#This Row],[Check]])</f>
        <v>1</v>
      </c>
      <c r="R5166" s="46"/>
      <c r="S5166" s="46" t="str">
        <f>IF(Table2[[#This Row],[SRO]]="EOU",VLOOKUP(Table2[[#This Row],[BE]],[2]GD.List!$C$3:$N$5014,12,0),IF(Table2[[#This Row],[SRO]]="Local","Polyester Staple Fibre","SRO 492"))</f>
        <v>SRO 492</v>
      </c>
    </row>
    <row r="5167" spans="1:19" x14ac:dyDescent="0.25">
      <c r="A5167" s="120" t="s">
        <v>3569</v>
      </c>
      <c r="B5167" s="116" t="s">
        <v>3575</v>
      </c>
      <c r="C5167" s="165">
        <v>5590</v>
      </c>
      <c r="D5167" s="117">
        <v>3809.9189999999999</v>
      </c>
      <c r="E5167" s="147" t="s">
        <v>3580</v>
      </c>
      <c r="F5167" s="116" t="s">
        <v>3582</v>
      </c>
      <c r="G5167" s="471">
        <v>44911</v>
      </c>
      <c r="H5167" s="82">
        <v>10885115.07</v>
      </c>
      <c r="I5167" s="197">
        <v>0.04</v>
      </c>
      <c r="J5167" s="15">
        <v>137.09</v>
      </c>
      <c r="K5167" s="15">
        <v>3427.25</v>
      </c>
      <c r="L5167" s="15">
        <v>91819.06</v>
      </c>
      <c r="M5167" s="67" t="str">
        <f>TEXT(Table2[[#This Row],[Gd.Dt]],"mmm-yy")</f>
        <v>Dec-22</v>
      </c>
      <c r="N5167" s="46" t="str">
        <f>MID(Table2[[#This Row],[BE]],6,2)</f>
        <v>IB</v>
      </c>
      <c r="O5167" s="46" t="str">
        <f>IF(Table2[[#This Row],[Type]]="IB","EOU",IF(Table2[[#This Row],[Type]]="MB","Local","492"))</f>
        <v>EOU</v>
      </c>
      <c r="P5167" s="46">
        <f>ROUND(Table2[[#This Row],[Cons]]/Table2[[#This Row],[Qty.]],5)</f>
        <v>0.04</v>
      </c>
      <c r="Q5167" s="46" t="b">
        <f>EXACT(Table2[[#This Row],[rate]],Table2[[#This Row],[Check]])</f>
        <v>1</v>
      </c>
      <c r="R5167" s="46"/>
      <c r="S5167" s="46" t="str">
        <f>IF(Table2[[#This Row],[SRO]]="EOU",VLOOKUP(Table2[[#This Row],[BE]],[2]GD.List!$C$3:$N$5014,12,0),IF(Table2[[#This Row],[SRO]]="Local","Polyester Staple Fibre","SRO 492"))</f>
        <v>Textile Chemical</v>
      </c>
    </row>
    <row r="5168" spans="1:19" x14ac:dyDescent="0.25">
      <c r="A5168" s="119" t="s">
        <v>3578</v>
      </c>
      <c r="B5168" s="119" t="s">
        <v>3576</v>
      </c>
      <c r="C5168" s="170">
        <v>4709</v>
      </c>
      <c r="D5168" s="171">
        <v>4821.1090000000004</v>
      </c>
      <c r="E5168" s="27" t="s">
        <v>3577</v>
      </c>
      <c r="F5168" s="119" t="s">
        <v>3583</v>
      </c>
      <c r="G5168" s="28">
        <v>44910</v>
      </c>
      <c r="H5168" s="172">
        <v>5479278.6500000004</v>
      </c>
      <c r="I5168" s="33">
        <v>1</v>
      </c>
      <c r="J5168" s="30">
        <v>3300</v>
      </c>
      <c r="K5168" s="30">
        <v>3300</v>
      </c>
      <c r="L5168" s="30">
        <v>3427076.3</v>
      </c>
      <c r="M5168" s="67" t="str">
        <f>TEXT(Table2[[#This Row],[Gd.Dt]],"mmm-yy")</f>
        <v>Dec-22</v>
      </c>
      <c r="N5168" s="47" t="str">
        <f>MID(Table2[[#This Row],[BE]],6,2)</f>
        <v>TI</v>
      </c>
      <c r="O5168" s="47" t="str">
        <f>IF(Table2[[#This Row],[Type]]="IB","EOU",IF(Table2[[#This Row],[Type]]="MB","Local","492"))</f>
        <v>492</v>
      </c>
      <c r="P5168" s="47">
        <f>ROUND(Table2[[#This Row],[Cons]]/Table2[[#This Row],[Qty.]],5)</f>
        <v>1</v>
      </c>
      <c r="Q5168" s="47" t="b">
        <f>EXACT(Table2[[#This Row],[rate]],Table2[[#This Row],[Check]])</f>
        <v>1</v>
      </c>
      <c r="R5168" s="47"/>
      <c r="S5168" s="47" t="str">
        <f>IF(Table2[[#This Row],[SRO]]="EOU",VLOOKUP(Table2[[#This Row],[BE]],[2]GD.List!$C$3:$N$5014,12,0),IF(Table2[[#This Row],[SRO]]="Local","Polyester Staple Fibre","SRO 492"))</f>
        <v>SRO 492</v>
      </c>
    </row>
    <row r="5169" spans="1:19" x14ac:dyDescent="0.25">
      <c r="A5169" s="620" t="s">
        <v>1477</v>
      </c>
      <c r="B5169" s="621" t="s">
        <v>3584</v>
      </c>
      <c r="C5169" s="622">
        <v>50004</v>
      </c>
      <c r="D5169" s="623">
        <v>2513.1</v>
      </c>
      <c r="E5169" s="147" t="s">
        <v>3586</v>
      </c>
      <c r="F5169" s="621" t="s">
        <v>3593</v>
      </c>
      <c r="G5169" s="471">
        <v>44912</v>
      </c>
      <c r="H5169" s="624">
        <v>74717970.400000006</v>
      </c>
      <c r="I5169" s="197">
        <v>0.04</v>
      </c>
      <c r="J5169" s="618">
        <v>1410.33</v>
      </c>
      <c r="K5169" s="618">
        <v>35258.160000000003</v>
      </c>
      <c r="L5169" s="618">
        <v>788538.31</v>
      </c>
      <c r="M5169" s="67" t="str">
        <f>TEXT(Table2[[#This Row],[Gd.Dt]],"mmm-yy")</f>
        <v>Dec-22</v>
      </c>
      <c r="N5169" s="46" t="str">
        <f>MID(Table2[[#This Row],[BE]],6,2)</f>
        <v>IB</v>
      </c>
      <c r="O5169" s="46" t="str">
        <f>IF(Table2[[#This Row],[Type]]="IB","EOU",IF(Table2[[#This Row],[Type]]="MB","Local","492"))</f>
        <v>EOU</v>
      </c>
      <c r="P5169" s="46">
        <f>ROUND(Table2[[#This Row],[Cons]]/Table2[[#This Row],[Qty.]],5)</f>
        <v>0.04</v>
      </c>
      <c r="Q5169" s="46" t="b">
        <f>EXACT(Table2[[#This Row],[rate]],Table2[[#This Row],[Check]])</f>
        <v>1</v>
      </c>
      <c r="R5169" s="46"/>
      <c r="S5169" s="46" t="str">
        <f>IF(Table2[[#This Row],[SRO]]="EOU",VLOOKUP(Table2[[#This Row],[BE]],[2]GD.List!$C$3:$N$5014,12,0),IF(Table2[[#This Row],[SRO]]="Local","Polyester Staple Fibre","SRO 492"))</f>
        <v>Textile Chemical</v>
      </c>
    </row>
    <row r="5170" spans="1:19" x14ac:dyDescent="0.25">
      <c r="A5170" s="625" t="s">
        <v>2499</v>
      </c>
      <c r="B5170" s="621" t="s">
        <v>3584</v>
      </c>
      <c r="C5170" s="622">
        <v>50004</v>
      </c>
      <c r="D5170" s="623">
        <v>2701.12</v>
      </c>
      <c r="E5170" s="147" t="s">
        <v>3586</v>
      </c>
      <c r="F5170" s="621" t="s">
        <v>3593</v>
      </c>
      <c r="G5170" s="471">
        <v>44912</v>
      </c>
      <c r="H5170" s="624">
        <v>74717970.400000006</v>
      </c>
      <c r="I5170" s="197">
        <v>0.8</v>
      </c>
      <c r="J5170" s="618">
        <v>28206.53</v>
      </c>
      <c r="K5170" s="618">
        <v>35258.160000000003</v>
      </c>
      <c r="L5170" s="618">
        <v>15770727.060000001</v>
      </c>
      <c r="M5170" s="67" t="str">
        <f>TEXT(Table2[[#This Row],[Gd.Dt]],"mmm-yy")</f>
        <v>Dec-22</v>
      </c>
      <c r="N5170" s="46" t="str">
        <f>MID(Table2[[#This Row],[BE]],6,2)</f>
        <v>IB</v>
      </c>
      <c r="O5170" s="46" t="str">
        <f>IF(Table2[[#This Row],[Type]]="IB","EOU",IF(Table2[[#This Row],[Type]]="MB","Local","492"))</f>
        <v>EOU</v>
      </c>
      <c r="P5170" s="46">
        <f>ROUND(Table2[[#This Row],[Cons]]/Table2[[#This Row],[Qty.]],5)</f>
        <v>0.8</v>
      </c>
      <c r="Q5170" s="46" t="b">
        <f>EXACT(Table2[[#This Row],[rate]],Table2[[#This Row],[Check]])</f>
        <v>1</v>
      </c>
      <c r="R5170" s="46"/>
      <c r="S5170" s="46" t="str">
        <f>IF(Table2[[#This Row],[SRO]]="EOU",VLOOKUP(Table2[[#This Row],[BE]],[2]GD.List!$C$3:$N$5014,12,0),IF(Table2[[#This Row],[SRO]]="Local","Polyester Staple Fibre","SRO 492"))</f>
        <v>Textile Coal</v>
      </c>
    </row>
    <row r="5171" spans="1:19" x14ac:dyDescent="0.25">
      <c r="A5171" s="620" t="s">
        <v>2499</v>
      </c>
      <c r="B5171" s="621" t="s">
        <v>3585</v>
      </c>
      <c r="C5171" s="622">
        <v>3806</v>
      </c>
      <c r="D5171" s="623">
        <v>2701.12</v>
      </c>
      <c r="E5171" s="147" t="s">
        <v>3592</v>
      </c>
      <c r="F5171" s="621" t="s">
        <v>3594</v>
      </c>
      <c r="G5171" s="471">
        <v>44912</v>
      </c>
      <c r="H5171" s="624">
        <v>39036275.119999997</v>
      </c>
      <c r="I5171" s="197">
        <v>0.8</v>
      </c>
      <c r="J5171" s="618">
        <v>13428.74</v>
      </c>
      <c r="K5171" s="618">
        <v>16785.919999999998</v>
      </c>
      <c r="L5171" s="618">
        <v>16894775.16</v>
      </c>
      <c r="M5171" s="67" t="str">
        <f>TEXT(Table2[[#This Row],[Gd.Dt]],"mmm-yy")</f>
        <v>Dec-22</v>
      </c>
      <c r="N5171" s="46" t="str">
        <f>MID(Table2[[#This Row],[BE]],6,2)</f>
        <v>IB</v>
      </c>
      <c r="O5171" s="46" t="str">
        <f>IF(Table2[[#This Row],[Type]]="IB","EOU",IF(Table2[[#This Row],[Type]]="MB","Local","492"))</f>
        <v>EOU</v>
      </c>
      <c r="P5171" s="46">
        <f>ROUND(Table2[[#This Row],[Cons]]/Table2[[#This Row],[Qty.]],5)</f>
        <v>0.8</v>
      </c>
      <c r="Q5171" s="46" t="b">
        <f>EXACT(Table2[[#This Row],[rate]],Table2[[#This Row],[Check]])</f>
        <v>1</v>
      </c>
      <c r="R5171" s="46"/>
      <c r="S5171" s="46" t="str">
        <f>IF(Table2[[#This Row],[SRO]]="EOU",VLOOKUP(Table2[[#This Row],[BE]],[2]GD.List!$C$3:$N$5014,12,0),IF(Table2[[#This Row],[SRO]]="Local","Polyester Staple Fibre","SRO 492"))</f>
        <v>Textile Coal</v>
      </c>
    </row>
    <row r="5172" spans="1:19" x14ac:dyDescent="0.25">
      <c r="A5172" s="625" t="s">
        <v>2982</v>
      </c>
      <c r="B5172" s="621" t="s">
        <v>3584</v>
      </c>
      <c r="C5172" s="622">
        <v>50004</v>
      </c>
      <c r="D5172" s="623">
        <v>8308.2000000000007</v>
      </c>
      <c r="E5172" s="147" t="s">
        <v>3586</v>
      </c>
      <c r="F5172" s="621" t="s">
        <v>3593</v>
      </c>
      <c r="G5172" s="471">
        <v>44912</v>
      </c>
      <c r="H5172" s="624">
        <v>74717970.400000006</v>
      </c>
      <c r="I5172" s="197">
        <v>1</v>
      </c>
      <c r="J5172" s="618">
        <v>90</v>
      </c>
      <c r="K5172" s="618">
        <v>90</v>
      </c>
      <c r="L5172" s="618">
        <v>50320.46</v>
      </c>
      <c r="M5172" s="67" t="str">
        <f>TEXT(Table2[[#This Row],[Gd.Dt]],"mmm-yy")</f>
        <v>Dec-22</v>
      </c>
      <c r="N5172" s="46" t="str">
        <f>MID(Table2[[#This Row],[BE]],6,2)</f>
        <v>TI</v>
      </c>
      <c r="O5172" s="46" t="str">
        <f>IF(Table2[[#This Row],[Type]]="IB","EOU",IF(Table2[[#This Row],[Type]]="MB","Local","492"))</f>
        <v>492</v>
      </c>
      <c r="P5172" s="46">
        <f>ROUND(Table2[[#This Row],[Cons]]/Table2[[#This Row],[Qty.]],5)</f>
        <v>1</v>
      </c>
      <c r="Q5172" s="46" t="b">
        <f>EXACT(Table2[[#This Row],[rate]],Table2[[#This Row],[Check]])</f>
        <v>1</v>
      </c>
      <c r="R5172" s="46"/>
      <c r="S5172" s="46" t="str">
        <f>IF(Table2[[#This Row],[SRO]]="EOU",VLOOKUP(Table2[[#This Row],[BE]],[2]GD.List!$C$3:$N$5014,12,0),IF(Table2[[#This Row],[SRO]]="Local","Polyester Staple Fibre","SRO 492"))</f>
        <v>SRO 492</v>
      </c>
    </row>
    <row r="5173" spans="1:19" x14ac:dyDescent="0.25">
      <c r="A5173" s="620" t="s">
        <v>2982</v>
      </c>
      <c r="B5173" s="621" t="s">
        <v>3584</v>
      </c>
      <c r="C5173" s="622">
        <v>50004</v>
      </c>
      <c r="D5173" s="623">
        <v>9606.2919999999995</v>
      </c>
      <c r="E5173" s="147" t="s">
        <v>3586</v>
      </c>
      <c r="F5173" s="621" t="s">
        <v>3593</v>
      </c>
      <c r="G5173" s="471">
        <v>44912</v>
      </c>
      <c r="H5173" s="624">
        <v>74717970.400000006</v>
      </c>
      <c r="I5173" s="197">
        <v>1</v>
      </c>
      <c r="J5173" s="618">
        <v>90</v>
      </c>
      <c r="K5173" s="618">
        <v>90</v>
      </c>
      <c r="L5173" s="618">
        <v>50320.46</v>
      </c>
      <c r="M5173" s="67" t="str">
        <f>TEXT(Table2[[#This Row],[Gd.Dt]],"mmm-yy")</f>
        <v>Dec-22</v>
      </c>
      <c r="N5173" s="46" t="str">
        <f>MID(Table2[[#This Row],[BE]],6,2)</f>
        <v>TI</v>
      </c>
      <c r="O5173" s="46" t="str">
        <f>IF(Table2[[#This Row],[Type]]="IB","EOU",IF(Table2[[#This Row],[Type]]="MB","Local","492"))</f>
        <v>492</v>
      </c>
      <c r="P5173" s="46">
        <f>ROUND(Table2[[#This Row],[Cons]]/Table2[[#This Row],[Qty.]],5)</f>
        <v>1</v>
      </c>
      <c r="Q5173" s="46" t="b">
        <f>EXACT(Table2[[#This Row],[rate]],Table2[[#This Row],[Check]])</f>
        <v>1</v>
      </c>
      <c r="R5173" s="46"/>
      <c r="S5173" s="46" t="str">
        <f>IF(Table2[[#This Row],[SRO]]="EOU",VLOOKUP(Table2[[#This Row],[BE]],[2]GD.List!$C$3:$N$5014,12,0),IF(Table2[[#This Row],[SRO]]="Local","Polyester Staple Fibre","SRO 492"))</f>
        <v>SRO 492</v>
      </c>
    </row>
    <row r="5174" spans="1:19" x14ac:dyDescent="0.25">
      <c r="A5174" s="620" t="s">
        <v>3084</v>
      </c>
      <c r="B5174" s="621" t="s">
        <v>3585</v>
      </c>
      <c r="C5174" s="622">
        <v>3806</v>
      </c>
      <c r="D5174" s="623">
        <v>2832.1089999999999</v>
      </c>
      <c r="E5174" s="147" t="s">
        <v>3592</v>
      </c>
      <c r="F5174" s="621" t="s">
        <v>3594</v>
      </c>
      <c r="G5174" s="471">
        <v>44912</v>
      </c>
      <c r="H5174" s="624">
        <v>39036275.119999997</v>
      </c>
      <c r="I5174" s="197">
        <v>0.04</v>
      </c>
      <c r="J5174" s="618">
        <v>117.6</v>
      </c>
      <c r="K5174" s="618">
        <v>2940</v>
      </c>
      <c r="L5174" s="618">
        <v>78307.64</v>
      </c>
      <c r="M5174" s="67" t="str">
        <f>TEXT(Table2[[#This Row],[Gd.Dt]],"mmm-yy")</f>
        <v>Dec-22</v>
      </c>
      <c r="N5174" s="46" t="str">
        <f>MID(Table2[[#This Row],[BE]],6,2)</f>
        <v>IB</v>
      </c>
      <c r="O5174" s="46" t="str">
        <f>IF(Table2[[#This Row],[Type]]="IB","EOU",IF(Table2[[#This Row],[Type]]="MB","Local","492"))</f>
        <v>EOU</v>
      </c>
      <c r="P5174" s="46">
        <f>ROUND(Table2[[#This Row],[Cons]]/Table2[[#This Row],[Qty.]],5)</f>
        <v>0.04</v>
      </c>
      <c r="Q5174" s="46" t="b">
        <f>EXACT(Table2[[#This Row],[rate]],Table2[[#This Row],[Check]])</f>
        <v>1</v>
      </c>
      <c r="R5174" s="46"/>
      <c r="S5174" s="46" t="str">
        <f>IF(Table2[[#This Row],[SRO]]="EOU",VLOOKUP(Table2[[#This Row],[BE]],[2]GD.List!$C$3:$N$5014,12,0),IF(Table2[[#This Row],[SRO]]="Local","Polyester Staple Fibre","SRO 492"))</f>
        <v>Textile Chemical</v>
      </c>
    </row>
    <row r="5175" spans="1:19" x14ac:dyDescent="0.25">
      <c r="A5175" s="620" t="s">
        <v>3233</v>
      </c>
      <c r="B5175" s="621" t="s">
        <v>3585</v>
      </c>
      <c r="C5175" s="622">
        <v>3806</v>
      </c>
      <c r="D5175" s="623">
        <v>4810.29</v>
      </c>
      <c r="E5175" s="147" t="s">
        <v>3592</v>
      </c>
      <c r="F5175" s="621" t="s">
        <v>3594</v>
      </c>
      <c r="G5175" s="471">
        <v>44912</v>
      </c>
      <c r="H5175" s="624">
        <v>39036275.119999997</v>
      </c>
      <c r="I5175" s="197">
        <v>0.05</v>
      </c>
      <c r="J5175" s="618">
        <v>147</v>
      </c>
      <c r="K5175" s="618">
        <v>2940</v>
      </c>
      <c r="L5175" s="618">
        <v>97884.55</v>
      </c>
      <c r="M5175" s="67" t="str">
        <f>TEXT(Table2[[#This Row],[Gd.Dt]],"mmm-yy")</f>
        <v>Dec-22</v>
      </c>
      <c r="N5175" s="46" t="str">
        <f>MID(Table2[[#This Row],[BE]],6,2)</f>
        <v>IB</v>
      </c>
      <c r="O5175" s="46" t="str">
        <f>IF(Table2[[#This Row],[Type]]="IB","EOU",IF(Table2[[#This Row],[Type]]="MB","Local","492"))</f>
        <v>EOU</v>
      </c>
      <c r="P5175" s="46">
        <f>ROUND(Table2[[#This Row],[Cons]]/Table2[[#This Row],[Qty.]],5)</f>
        <v>0.05</v>
      </c>
      <c r="Q5175" s="46" t="b">
        <f>EXACT(Table2[[#This Row],[rate]],Table2[[#This Row],[Check]])</f>
        <v>1</v>
      </c>
      <c r="R5175" s="46"/>
      <c r="S5175" s="46" t="str">
        <f>IF(Table2[[#This Row],[SRO]]="EOU",VLOOKUP(Table2[[#This Row],[BE]],[2]GD.List!$C$3:$N$5014,12,0),IF(Table2[[#This Row],[SRO]]="Local","Polyester Staple Fibre","SRO 492"))</f>
        <v>Packing Material</v>
      </c>
    </row>
    <row r="5176" spans="1:19" x14ac:dyDescent="0.25">
      <c r="A5176" s="620" t="s">
        <v>3536</v>
      </c>
      <c r="B5176" s="621" t="s">
        <v>3584</v>
      </c>
      <c r="C5176" s="622">
        <v>50004</v>
      </c>
      <c r="D5176" s="623">
        <v>5201.009</v>
      </c>
      <c r="E5176" s="147" t="s">
        <v>3586</v>
      </c>
      <c r="F5176" s="621" t="s">
        <v>3593</v>
      </c>
      <c r="G5176" s="471">
        <v>44912</v>
      </c>
      <c r="H5176" s="624">
        <v>74717970.400000006</v>
      </c>
      <c r="I5176" s="197">
        <v>0.9899</v>
      </c>
      <c r="J5176" s="618">
        <v>11500.61</v>
      </c>
      <c r="K5176" s="618">
        <v>11617.95</v>
      </c>
      <c r="L5176" s="618">
        <v>6430177.0300000003</v>
      </c>
      <c r="M5176" s="67" t="str">
        <f>TEXT(Table2[[#This Row],[Gd.Dt]],"mmm-yy")</f>
        <v>Dec-22</v>
      </c>
      <c r="N5176" s="46" t="str">
        <f>MID(Table2[[#This Row],[BE]],6,2)</f>
        <v>IB</v>
      </c>
      <c r="O5176" s="46" t="str">
        <f>IF(Table2[[#This Row],[Type]]="IB","EOU",IF(Table2[[#This Row],[Type]]="MB","Local","492"))</f>
        <v>EOU</v>
      </c>
      <c r="P5176" s="46">
        <f>ROUND(Table2[[#This Row],[Cons]]/Table2[[#This Row],[Qty.]],5)</f>
        <v>0.9899</v>
      </c>
      <c r="Q5176" s="46" t="b">
        <f>EXACT(Table2[[#This Row],[rate]],Table2[[#This Row],[Check]])</f>
        <v>1</v>
      </c>
      <c r="R5176" s="46"/>
      <c r="S5176" s="46" t="str">
        <f>IF(Table2[[#This Row],[SRO]]="EOU",VLOOKUP(Table2[[#This Row],[BE]],[2]GD.List!$C$3:$N$5014,12,0),IF(Table2[[#This Row],[SRO]]="Local","Polyester Staple Fibre","SRO 492"))</f>
        <v>Raw Cotton</v>
      </c>
    </row>
    <row r="5177" spans="1:19" x14ac:dyDescent="0.25">
      <c r="A5177" s="620" t="s">
        <v>3538</v>
      </c>
      <c r="B5177" s="621" t="s">
        <v>3585</v>
      </c>
      <c r="C5177" s="622">
        <v>3806</v>
      </c>
      <c r="D5177" s="623">
        <v>5402.33</v>
      </c>
      <c r="E5177" s="147" t="s">
        <v>3592</v>
      </c>
      <c r="F5177" s="621" t="s">
        <v>3594</v>
      </c>
      <c r="G5177" s="471">
        <v>44912</v>
      </c>
      <c r="H5177" s="624">
        <v>39036275.119999997</v>
      </c>
      <c r="I5177" s="197">
        <v>1.0101</v>
      </c>
      <c r="J5177" s="618">
        <v>14128.18</v>
      </c>
      <c r="K5177" s="618">
        <v>13986.92</v>
      </c>
      <c r="L5177" s="618">
        <v>17419213.68</v>
      </c>
      <c r="M5177" s="67" t="str">
        <f>TEXT(Table2[[#This Row],[Gd.Dt]],"mmm-yy")</f>
        <v>Dec-22</v>
      </c>
      <c r="N5177" s="46" t="str">
        <f>MID(Table2[[#This Row],[BE]],6,2)</f>
        <v>IB</v>
      </c>
      <c r="O5177" s="46" t="str">
        <f>IF(Table2[[#This Row],[Type]]="IB","EOU",IF(Table2[[#This Row],[Type]]="MB","Local","492"))</f>
        <v>EOU</v>
      </c>
      <c r="P5177" s="46">
        <f>ROUND(Table2[[#This Row],[Cons]]/Table2[[#This Row],[Qty.]],5)</f>
        <v>1.0101</v>
      </c>
      <c r="Q5177" s="46" t="b">
        <f>EXACT(Table2[[#This Row],[rate]],Table2[[#This Row],[Check]])</f>
        <v>1</v>
      </c>
      <c r="R5177" s="46"/>
      <c r="S5177" s="46" t="str">
        <f>IF(Table2[[#This Row],[SRO]]="EOU",VLOOKUP(Table2[[#This Row],[BE]],[2]GD.List!$C$3:$N$5014,12,0),IF(Table2[[#This Row],[SRO]]="Local","Polyester Staple Fibre","SRO 492"))</f>
        <v>Polyester Yarn</v>
      </c>
    </row>
    <row r="5178" spans="1:19" x14ac:dyDescent="0.25">
      <c r="A5178" s="625" t="s">
        <v>3552</v>
      </c>
      <c r="B5178" s="621" t="s">
        <v>3584</v>
      </c>
      <c r="C5178" s="622">
        <v>50004</v>
      </c>
      <c r="D5178" s="623">
        <v>2847</v>
      </c>
      <c r="E5178" s="147" t="s">
        <v>3586</v>
      </c>
      <c r="F5178" s="621" t="s">
        <v>3593</v>
      </c>
      <c r="G5178" s="471">
        <v>44912</v>
      </c>
      <c r="H5178" s="624">
        <v>74717970.400000006</v>
      </c>
      <c r="I5178" s="197">
        <v>0.03</v>
      </c>
      <c r="J5178" s="618">
        <v>1057.74</v>
      </c>
      <c r="K5178" s="618">
        <v>35258.160000000003</v>
      </c>
      <c r="L5178" s="618">
        <v>591399.54</v>
      </c>
      <c r="M5178" s="67" t="str">
        <f>TEXT(Table2[[#This Row],[Gd.Dt]],"mmm-yy")</f>
        <v>Dec-22</v>
      </c>
      <c r="N5178" s="46" t="str">
        <f>MID(Table2[[#This Row],[BE]],6,2)</f>
        <v>IB</v>
      </c>
      <c r="O5178" s="46" t="str">
        <f>IF(Table2[[#This Row],[Type]]="IB","EOU",IF(Table2[[#This Row],[Type]]="MB","Local","492"))</f>
        <v>EOU</v>
      </c>
      <c r="P5178" s="46">
        <f>ROUND(Table2[[#This Row],[Cons]]/Table2[[#This Row],[Qty.]],5)</f>
        <v>0.03</v>
      </c>
      <c r="Q5178" s="46" t="b">
        <f>EXACT(Table2[[#This Row],[rate]],Table2[[#This Row],[Check]])</f>
        <v>1</v>
      </c>
      <c r="R5178" s="46"/>
      <c r="S5178" s="46" t="str">
        <f>IF(Table2[[#This Row],[SRO]]="EOU",VLOOKUP(Table2[[#This Row],[BE]],[2]GD.List!$C$3:$N$5014,12,0),IF(Table2[[#This Row],[SRO]]="Local","Polyester Staple Fibre","SRO 492"))</f>
        <v>Textile Chemical</v>
      </c>
    </row>
    <row r="5179" spans="1:19" x14ac:dyDescent="0.25">
      <c r="A5179" s="620" t="s">
        <v>3552</v>
      </c>
      <c r="B5179" s="621" t="s">
        <v>3585</v>
      </c>
      <c r="C5179" s="622">
        <v>3806</v>
      </c>
      <c r="D5179" s="623">
        <v>2847</v>
      </c>
      <c r="E5179" s="147" t="s">
        <v>3592</v>
      </c>
      <c r="F5179" s="621" t="s">
        <v>3594</v>
      </c>
      <c r="G5179" s="471">
        <v>44912</v>
      </c>
      <c r="H5179" s="624">
        <v>39036275.119999997</v>
      </c>
      <c r="I5179" s="197">
        <v>0.03</v>
      </c>
      <c r="J5179" s="618">
        <v>503.58</v>
      </c>
      <c r="K5179" s="618">
        <v>16785.919999999998</v>
      </c>
      <c r="L5179" s="618">
        <v>633557.17999999993</v>
      </c>
      <c r="M5179" s="67" t="str">
        <f>TEXT(Table2[[#This Row],[Gd.Dt]],"mmm-yy")</f>
        <v>Dec-22</v>
      </c>
      <c r="N5179" s="46" t="str">
        <f>MID(Table2[[#This Row],[BE]],6,2)</f>
        <v>IB</v>
      </c>
      <c r="O5179" s="46" t="str">
        <f>IF(Table2[[#This Row],[Type]]="IB","EOU",IF(Table2[[#This Row],[Type]]="MB","Local","492"))</f>
        <v>EOU</v>
      </c>
      <c r="P5179" s="46">
        <f>ROUND(Table2[[#This Row],[Cons]]/Table2[[#This Row],[Qty.]],5)</f>
        <v>0.03</v>
      </c>
      <c r="Q5179" s="46" t="b">
        <f>EXACT(Table2[[#This Row],[rate]],Table2[[#This Row],[Check]])</f>
        <v>1</v>
      </c>
      <c r="R5179" s="46"/>
      <c r="S5179" s="46" t="str">
        <f>IF(Table2[[#This Row],[SRO]]="EOU",VLOOKUP(Table2[[#This Row],[BE]],[2]GD.List!$C$3:$N$5014,12,0),IF(Table2[[#This Row],[SRO]]="Local","Polyester Staple Fibre","SRO 492"))</f>
        <v>Textile Chemical</v>
      </c>
    </row>
    <row r="5180" spans="1:19" x14ac:dyDescent="0.25">
      <c r="A5180" s="620" t="s">
        <v>3587</v>
      </c>
      <c r="B5180" s="621" t="s">
        <v>3584</v>
      </c>
      <c r="C5180" s="622">
        <v>50004</v>
      </c>
      <c r="D5180" s="623">
        <v>5201.009</v>
      </c>
      <c r="E5180" s="147" t="s">
        <v>3586</v>
      </c>
      <c r="F5180" s="621" t="s">
        <v>3593</v>
      </c>
      <c r="G5180" s="471">
        <v>44912</v>
      </c>
      <c r="H5180" s="624">
        <v>74717970.400000006</v>
      </c>
      <c r="I5180" s="197">
        <v>0.9899</v>
      </c>
      <c r="J5180" s="618">
        <v>23401.439999999999</v>
      </c>
      <c r="K5180" s="618">
        <v>23640.21</v>
      </c>
      <c r="L5180" s="618">
        <v>13084123.539999999</v>
      </c>
      <c r="M5180" s="67" t="str">
        <f>TEXT(Table2[[#This Row],[Gd.Dt]],"mmm-yy")</f>
        <v>Dec-22</v>
      </c>
      <c r="N5180" s="46" t="str">
        <f>MID(Table2[[#This Row],[BE]],6,2)</f>
        <v>IB</v>
      </c>
      <c r="O5180" s="46" t="str">
        <f>IF(Table2[[#This Row],[Type]]="IB","EOU",IF(Table2[[#This Row],[Type]]="MB","Local","492"))</f>
        <v>EOU</v>
      </c>
      <c r="P5180" s="46">
        <f>ROUND(Table2[[#This Row],[Cons]]/Table2[[#This Row],[Qty.]],5)</f>
        <v>0.9899</v>
      </c>
      <c r="Q5180" s="46" t="b">
        <f>EXACT(Table2[[#This Row],[rate]],Table2[[#This Row],[Check]])</f>
        <v>1</v>
      </c>
      <c r="R5180" s="46"/>
      <c r="S5180" s="46" t="str">
        <f>IF(Table2[[#This Row],[SRO]]="EOU",VLOOKUP(Table2[[#This Row],[BE]],[2]GD.List!$C$3:$N$5014,12,0),IF(Table2[[#This Row],[SRO]]="Local","Polyester Staple Fibre","SRO 492"))</f>
        <v>Raw Cotton</v>
      </c>
    </row>
    <row r="5181" spans="1:19" x14ac:dyDescent="0.25">
      <c r="A5181" s="620" t="s">
        <v>3588</v>
      </c>
      <c r="B5181" s="621" t="s">
        <v>3584</v>
      </c>
      <c r="C5181" s="622">
        <v>50004</v>
      </c>
      <c r="D5181" s="623">
        <v>5402.33</v>
      </c>
      <c r="E5181" s="147" t="s">
        <v>3586</v>
      </c>
      <c r="F5181" s="621" t="s">
        <v>3593</v>
      </c>
      <c r="G5181" s="471">
        <v>44912</v>
      </c>
      <c r="H5181" s="624">
        <v>74717970.400000006</v>
      </c>
      <c r="I5181" s="197">
        <v>2.0199999999999999E-2</v>
      </c>
      <c r="J5181" s="618">
        <v>230.4</v>
      </c>
      <c r="K5181" s="618">
        <v>11406.02</v>
      </c>
      <c r="L5181" s="618">
        <v>128820.37</v>
      </c>
      <c r="M5181" s="67" t="str">
        <f>TEXT(Table2[[#This Row],[Gd.Dt]],"mmm-yy")</f>
        <v>Dec-22</v>
      </c>
      <c r="N5181" s="46" t="str">
        <f>MID(Table2[[#This Row],[BE]],6,2)</f>
        <v>IB</v>
      </c>
      <c r="O5181" s="46" t="str">
        <f>IF(Table2[[#This Row],[Type]]="IB","EOU",IF(Table2[[#This Row],[Type]]="MB","Local","492"))</f>
        <v>EOU</v>
      </c>
      <c r="P5181" s="46">
        <f>ROUND(Table2[[#This Row],[Cons]]/Table2[[#This Row],[Qty.]],5)</f>
        <v>2.0199999999999999E-2</v>
      </c>
      <c r="Q5181" s="46" t="b">
        <f>EXACT(Table2[[#This Row],[rate]],Table2[[#This Row],[Check]])</f>
        <v>1</v>
      </c>
      <c r="R5181" s="46"/>
      <c r="S5181" s="46" t="str">
        <f>IF(Table2[[#This Row],[SRO]]="EOU",VLOOKUP(Table2[[#This Row],[BE]],[2]GD.List!$C$3:$N$5014,12,0),IF(Table2[[#This Row],[SRO]]="Local","Polyester Staple Fibre","SRO 492"))</f>
        <v>Elastolefin Yarn</v>
      </c>
    </row>
    <row r="5182" spans="1:19" x14ac:dyDescent="0.25">
      <c r="A5182" s="625" t="s">
        <v>3589</v>
      </c>
      <c r="B5182" s="621" t="s">
        <v>3584</v>
      </c>
      <c r="C5182" s="622">
        <v>50004</v>
      </c>
      <c r="D5182" s="623">
        <v>5402.33</v>
      </c>
      <c r="E5182" s="147" t="s">
        <v>3586</v>
      </c>
      <c r="F5182" s="621" t="s">
        <v>3593</v>
      </c>
      <c r="G5182" s="471">
        <v>44912</v>
      </c>
      <c r="H5182" s="624">
        <v>74717970.400000006</v>
      </c>
      <c r="I5182" s="197">
        <v>2.0199999999999999E-2</v>
      </c>
      <c r="J5182" s="618">
        <v>481.81</v>
      </c>
      <c r="K5182" s="618">
        <v>23852.14</v>
      </c>
      <c r="L5182" s="618">
        <v>269387.76</v>
      </c>
      <c r="M5182" s="67" t="str">
        <f>TEXT(Table2[[#This Row],[Gd.Dt]],"mmm-yy")</f>
        <v>Dec-22</v>
      </c>
      <c r="N5182" s="46" t="str">
        <f>MID(Table2[[#This Row],[BE]],6,2)</f>
        <v>IB</v>
      </c>
      <c r="O5182" s="46" t="str">
        <f>IF(Table2[[#This Row],[Type]]="IB","EOU",IF(Table2[[#This Row],[Type]]="MB","Local","492"))</f>
        <v>EOU</v>
      </c>
      <c r="P5182" s="46">
        <f>ROUND(Table2[[#This Row],[Cons]]/Table2[[#This Row],[Qty.]],5)</f>
        <v>2.0199999999999999E-2</v>
      </c>
      <c r="Q5182" s="46" t="b">
        <f>EXACT(Table2[[#This Row],[rate]],Table2[[#This Row],[Check]])</f>
        <v>1</v>
      </c>
      <c r="R5182" s="46"/>
      <c r="S5182" s="46" t="str">
        <f>IF(Table2[[#This Row],[SRO]]="EOU",VLOOKUP(Table2[[#This Row],[BE]],[2]GD.List!$C$3:$N$5014,12,0),IF(Table2[[#This Row],[SRO]]="Local","Polyester Staple Fibre","SRO 492"))</f>
        <v>Polyester Yarn</v>
      </c>
    </row>
    <row r="5183" spans="1:19" x14ac:dyDescent="0.25">
      <c r="A5183" s="620" t="s">
        <v>3589</v>
      </c>
      <c r="B5183" s="621" t="s">
        <v>3585</v>
      </c>
      <c r="C5183" s="622">
        <v>3806</v>
      </c>
      <c r="D5183" s="623">
        <v>5402.33</v>
      </c>
      <c r="E5183" s="147" t="s">
        <v>3592</v>
      </c>
      <c r="F5183" s="621" t="s">
        <v>3594</v>
      </c>
      <c r="G5183" s="471">
        <v>44912</v>
      </c>
      <c r="H5183" s="624">
        <v>39036275.119999997</v>
      </c>
      <c r="I5183" s="197">
        <v>1.0101</v>
      </c>
      <c r="J5183" s="618">
        <v>2827.27</v>
      </c>
      <c r="K5183" s="618">
        <v>2799</v>
      </c>
      <c r="L5183" s="618">
        <v>3912536.91</v>
      </c>
      <c r="M5183" s="67" t="str">
        <f>TEXT(Table2[[#This Row],[Gd.Dt]],"mmm-yy")</f>
        <v>Dec-22</v>
      </c>
      <c r="N5183" s="46" t="str">
        <f>MID(Table2[[#This Row],[BE]],6,2)</f>
        <v>IB</v>
      </c>
      <c r="O5183" s="46" t="str">
        <f>IF(Table2[[#This Row],[Type]]="IB","EOU",IF(Table2[[#This Row],[Type]]="MB","Local","492"))</f>
        <v>EOU</v>
      </c>
      <c r="P5183" s="46">
        <f>ROUND(Table2[[#This Row],[Cons]]/Table2[[#This Row],[Qty.]],5)</f>
        <v>1.0101</v>
      </c>
      <c r="Q5183" s="46" t="b">
        <f>EXACT(Table2[[#This Row],[rate]],Table2[[#This Row],[Check]])</f>
        <v>1</v>
      </c>
      <c r="R5183" s="46"/>
      <c r="S5183" s="46" t="str">
        <f>IF(Table2[[#This Row],[SRO]]="EOU",VLOOKUP(Table2[[#This Row],[BE]],[2]GD.List!$C$3:$N$5014,12,0),IF(Table2[[#This Row],[SRO]]="Local","Polyester Staple Fibre","SRO 492"))</f>
        <v>Polyester Yarn</v>
      </c>
    </row>
    <row r="5184" spans="1:19" x14ac:dyDescent="0.25">
      <c r="A5184" s="620" t="s">
        <v>3590</v>
      </c>
      <c r="B5184" s="621" t="s">
        <v>3584</v>
      </c>
      <c r="C5184" s="622">
        <v>50004</v>
      </c>
      <c r="D5184" s="623">
        <v>8308.1020000000008</v>
      </c>
      <c r="E5184" s="147" t="s">
        <v>3586</v>
      </c>
      <c r="F5184" s="621" t="s">
        <v>3593</v>
      </c>
      <c r="G5184" s="471">
        <v>44912</v>
      </c>
      <c r="H5184" s="624">
        <v>74717970.400000006</v>
      </c>
      <c r="I5184" s="197">
        <v>1</v>
      </c>
      <c r="J5184" s="618">
        <v>67000</v>
      </c>
      <c r="K5184" s="618">
        <v>67000</v>
      </c>
      <c r="L5184" s="618">
        <v>37460783.479999997</v>
      </c>
      <c r="M5184" s="67" t="str">
        <f>TEXT(Table2[[#This Row],[Gd.Dt]],"mmm-yy")</f>
        <v>Dec-22</v>
      </c>
      <c r="N5184" s="46" t="str">
        <f>MID(Table2[[#This Row],[BE]],6,2)</f>
        <v>TI</v>
      </c>
      <c r="O5184" s="46" t="str">
        <f>IF(Table2[[#This Row],[Type]]="IB","EOU",IF(Table2[[#This Row],[Type]]="MB","Local","492"))</f>
        <v>492</v>
      </c>
      <c r="P5184" s="46">
        <f>ROUND(Table2[[#This Row],[Cons]]/Table2[[#This Row],[Qty.]],5)</f>
        <v>1</v>
      </c>
      <c r="Q5184" s="46" t="b">
        <f>EXACT(Table2[[#This Row],[rate]],Table2[[#This Row],[Check]])</f>
        <v>1</v>
      </c>
      <c r="R5184" s="46"/>
      <c r="S5184" s="46" t="str">
        <f>IF(Table2[[#This Row],[SRO]]="EOU",VLOOKUP(Table2[[#This Row],[BE]],[2]GD.List!$C$3:$N$5014,12,0),IF(Table2[[#This Row],[SRO]]="Local","Polyester Staple Fibre","SRO 492"))</f>
        <v>SRO 492</v>
      </c>
    </row>
    <row r="5185" spans="1:19" x14ac:dyDescent="0.25">
      <c r="A5185" s="625" t="s">
        <v>3591</v>
      </c>
      <c r="B5185" s="625" t="s">
        <v>3584</v>
      </c>
      <c r="C5185" s="626">
        <v>50004</v>
      </c>
      <c r="D5185" s="627">
        <v>4821.1090000000004</v>
      </c>
      <c r="E5185" s="27" t="s">
        <v>3586</v>
      </c>
      <c r="F5185" s="625" t="s">
        <v>3593</v>
      </c>
      <c r="G5185" s="28">
        <v>44912</v>
      </c>
      <c r="H5185" s="628">
        <v>74717970.400000006</v>
      </c>
      <c r="I5185" s="33">
        <v>1</v>
      </c>
      <c r="J5185" s="619">
        <v>167</v>
      </c>
      <c r="K5185" s="619">
        <v>167</v>
      </c>
      <c r="L5185" s="619">
        <v>93372.4</v>
      </c>
      <c r="M5185" s="67" t="str">
        <f>TEXT(Table2[[#This Row],[Gd.Dt]],"mmm-yy")</f>
        <v>Dec-22</v>
      </c>
      <c r="N5185" s="47" t="str">
        <f>MID(Table2[[#This Row],[BE]],6,2)</f>
        <v>TI</v>
      </c>
      <c r="O5185" s="47" t="str">
        <f>IF(Table2[[#This Row],[Type]]="IB","EOU",IF(Table2[[#This Row],[Type]]="MB","Local","492"))</f>
        <v>492</v>
      </c>
      <c r="P5185" s="47">
        <f>ROUND(Table2[[#This Row],[Cons]]/Table2[[#This Row],[Qty.]],5)</f>
        <v>1</v>
      </c>
      <c r="Q5185" s="47" t="b">
        <f>EXACT(Table2[[#This Row],[rate]],Table2[[#This Row],[Check]])</f>
        <v>1</v>
      </c>
      <c r="R5185" s="47"/>
      <c r="S5185" s="47" t="str">
        <f>IF(Table2[[#This Row],[SRO]]="EOU",VLOOKUP(Table2[[#This Row],[BE]],[2]GD.List!$C$3:$N$5014,12,0),IF(Table2[[#This Row],[SRO]]="Local","Polyester Staple Fibre","SRO 492"))</f>
        <v>SRO 492</v>
      </c>
    </row>
    <row r="5186" spans="1:19" x14ac:dyDescent="0.25">
      <c r="A5186" s="116" t="s">
        <v>2485</v>
      </c>
      <c r="B5186" s="116" t="s">
        <v>3597</v>
      </c>
      <c r="C5186" s="165">
        <v>43680</v>
      </c>
      <c r="D5186" s="117">
        <v>4821.1090000000004</v>
      </c>
      <c r="E5186" s="147" t="s">
        <v>3602</v>
      </c>
      <c r="F5186" s="116" t="s">
        <v>3603</v>
      </c>
      <c r="G5186" s="471">
        <v>44913</v>
      </c>
      <c r="H5186" s="82">
        <v>52734659.890000001</v>
      </c>
      <c r="I5186" s="197">
        <v>1</v>
      </c>
      <c r="J5186" s="15">
        <v>10</v>
      </c>
      <c r="K5186" s="15">
        <v>10</v>
      </c>
      <c r="L5186" s="15">
        <v>26517.78</v>
      </c>
      <c r="M5186" s="67" t="str">
        <f>TEXT(Table2[[#This Row],[Gd.Dt]],"mmm-yy")</f>
        <v>Dec-22</v>
      </c>
      <c r="N5186" s="46" t="str">
        <f>MID(Table2[[#This Row],[BE]],6,2)</f>
        <v>TI</v>
      </c>
      <c r="O5186" s="46" t="str">
        <f>IF(Table2[[#This Row],[Type]]="IB","EOU",IF(Table2[[#This Row],[Type]]="MB","Local","492"))</f>
        <v>492</v>
      </c>
      <c r="P5186" s="46">
        <f>ROUND(Table2[[#This Row],[Cons]]/Table2[[#This Row],[Qty.]],5)</f>
        <v>1</v>
      </c>
      <c r="Q5186" s="46" t="b">
        <f>EXACT(Table2[[#This Row],[rate]],Table2[[#This Row],[Check]])</f>
        <v>1</v>
      </c>
      <c r="R5186" s="46"/>
      <c r="S5186" s="46" t="str">
        <f>IF(Table2[[#This Row],[SRO]]="EOU",VLOOKUP(Table2[[#This Row],[BE]],[2]GD.List!$C$3:$N$5014,12,0),IF(Table2[[#This Row],[SRO]]="Local","Polyester Staple Fibre","SRO 492"))</f>
        <v>SRO 492</v>
      </c>
    </row>
    <row r="5187" spans="1:19" x14ac:dyDescent="0.25">
      <c r="A5187" s="116" t="s">
        <v>2499</v>
      </c>
      <c r="B5187" s="116" t="s">
        <v>3595</v>
      </c>
      <c r="C5187" s="165">
        <v>5650</v>
      </c>
      <c r="D5187" s="117">
        <v>2701.12</v>
      </c>
      <c r="E5187" s="147" t="s">
        <v>3599</v>
      </c>
      <c r="F5187" s="116" t="s">
        <v>3604</v>
      </c>
      <c r="G5187" s="471">
        <v>44912</v>
      </c>
      <c r="H5187" s="82">
        <v>14904570.619999999</v>
      </c>
      <c r="I5187" s="197">
        <v>0.8</v>
      </c>
      <c r="J5187" s="15">
        <v>4610.3999999999996</v>
      </c>
      <c r="K5187" s="15">
        <v>5763</v>
      </c>
      <c r="L5187" s="15">
        <v>6342030.9699999997</v>
      </c>
      <c r="M5187" s="67" t="str">
        <f>TEXT(Table2[[#This Row],[Gd.Dt]],"mmm-yy")</f>
        <v>Dec-22</v>
      </c>
      <c r="N5187" s="46" t="str">
        <f>MID(Table2[[#This Row],[BE]],6,2)</f>
        <v>IB</v>
      </c>
      <c r="O5187" s="46" t="str">
        <f>IF(Table2[[#This Row],[Type]]="IB","EOU",IF(Table2[[#This Row],[Type]]="MB","Local","492"))</f>
        <v>EOU</v>
      </c>
      <c r="P5187" s="46">
        <f>ROUND(Table2[[#This Row],[Cons]]/Table2[[#This Row],[Qty.]],5)</f>
        <v>0.8</v>
      </c>
      <c r="Q5187" s="46" t="b">
        <f>EXACT(Table2[[#This Row],[rate]],Table2[[#This Row],[Check]])</f>
        <v>1</v>
      </c>
      <c r="R5187" s="46"/>
      <c r="S5187" s="46" t="str">
        <f>IF(Table2[[#This Row],[SRO]]="EOU",VLOOKUP(Table2[[#This Row],[BE]],[2]GD.List!$C$3:$N$5014,12,0),IF(Table2[[#This Row],[SRO]]="Local","Polyester Staple Fibre","SRO 492"))</f>
        <v>Textile Coal</v>
      </c>
    </row>
    <row r="5188" spans="1:19" x14ac:dyDescent="0.25">
      <c r="A5188" s="116" t="s">
        <v>2499</v>
      </c>
      <c r="B5188" s="116" t="s">
        <v>3597</v>
      </c>
      <c r="C5188" s="165">
        <v>43680</v>
      </c>
      <c r="D5188" s="117">
        <v>2701.12</v>
      </c>
      <c r="E5188" s="147" t="s">
        <v>3602</v>
      </c>
      <c r="F5188" s="116" t="s">
        <v>3603</v>
      </c>
      <c r="G5188" s="471">
        <v>44913</v>
      </c>
      <c r="H5188" s="82">
        <v>52734659.890000001</v>
      </c>
      <c r="I5188" s="197">
        <v>0.8</v>
      </c>
      <c r="J5188" s="15">
        <v>16876.8</v>
      </c>
      <c r="K5188" s="15">
        <v>21096</v>
      </c>
      <c r="L5188" s="15">
        <v>44440383.409999996</v>
      </c>
      <c r="M5188" s="67" t="str">
        <f>TEXT(Table2[[#This Row],[Gd.Dt]],"mmm-yy")</f>
        <v>Dec-22</v>
      </c>
      <c r="N5188" s="46" t="str">
        <f>MID(Table2[[#This Row],[BE]],6,2)</f>
        <v>IB</v>
      </c>
      <c r="O5188" s="46" t="str">
        <f>IF(Table2[[#This Row],[Type]]="IB","EOU",IF(Table2[[#This Row],[Type]]="MB","Local","492"))</f>
        <v>EOU</v>
      </c>
      <c r="P5188" s="46">
        <f>ROUND(Table2[[#This Row],[Cons]]/Table2[[#This Row],[Qty.]],5)</f>
        <v>0.8</v>
      </c>
      <c r="Q5188" s="46" t="b">
        <f>EXACT(Table2[[#This Row],[rate]],Table2[[#This Row],[Check]])</f>
        <v>1</v>
      </c>
      <c r="R5188" s="46"/>
      <c r="S5188" s="46" t="str">
        <f>IF(Table2[[#This Row],[SRO]]="EOU",VLOOKUP(Table2[[#This Row],[BE]],[2]GD.List!$C$3:$N$5014,12,0),IF(Table2[[#This Row],[SRO]]="Local","Polyester Staple Fibre","SRO 492"))</f>
        <v>Textile Coal</v>
      </c>
    </row>
    <row r="5189" spans="1:19" x14ac:dyDescent="0.25">
      <c r="A5189" s="116" t="s">
        <v>2499</v>
      </c>
      <c r="B5189" s="116" t="s">
        <v>3596</v>
      </c>
      <c r="C5189" s="165">
        <v>24167</v>
      </c>
      <c r="D5189" s="117">
        <v>2701.12</v>
      </c>
      <c r="E5189" s="147" t="s">
        <v>3600</v>
      </c>
      <c r="F5189" s="116" t="s">
        <v>3605</v>
      </c>
      <c r="G5189" s="471">
        <v>44913</v>
      </c>
      <c r="H5189" s="82">
        <v>25613654.579999998</v>
      </c>
      <c r="I5189" s="197">
        <v>0.8</v>
      </c>
      <c r="J5189" s="15">
        <v>8521.6</v>
      </c>
      <c r="K5189" s="15">
        <v>10652</v>
      </c>
      <c r="L5189" s="15">
        <v>17266506.039999999</v>
      </c>
      <c r="M5189" s="67" t="str">
        <f>TEXT(Table2[[#This Row],[Gd.Dt]],"mmm-yy")</f>
        <v>Dec-22</v>
      </c>
      <c r="N5189" s="46" t="str">
        <f>MID(Table2[[#This Row],[BE]],6,2)</f>
        <v>IB</v>
      </c>
      <c r="O5189" s="46" t="str">
        <f>IF(Table2[[#This Row],[Type]]="IB","EOU",IF(Table2[[#This Row],[Type]]="MB","Local","492"))</f>
        <v>EOU</v>
      </c>
      <c r="P5189" s="46">
        <f>ROUND(Table2[[#This Row],[Cons]]/Table2[[#This Row],[Qty.]],5)</f>
        <v>0.8</v>
      </c>
      <c r="Q5189" s="46" t="b">
        <f>EXACT(Table2[[#This Row],[rate]],Table2[[#This Row],[Check]])</f>
        <v>1</v>
      </c>
      <c r="R5189" s="46"/>
      <c r="S5189" s="46" t="str">
        <f>IF(Table2[[#This Row],[SRO]]="EOU",VLOOKUP(Table2[[#This Row],[BE]],[2]GD.List!$C$3:$N$5014,12,0),IF(Table2[[#This Row],[SRO]]="Local","Polyester Staple Fibre","SRO 492"))</f>
        <v>Textile Coal</v>
      </c>
    </row>
    <row r="5190" spans="1:19" x14ac:dyDescent="0.25">
      <c r="A5190" s="116" t="s">
        <v>2935</v>
      </c>
      <c r="B5190" s="116" t="s">
        <v>3597</v>
      </c>
      <c r="C5190" s="165">
        <v>43680</v>
      </c>
      <c r="D5190" s="117">
        <v>5509.21</v>
      </c>
      <c r="E5190" s="147" t="s">
        <v>3602</v>
      </c>
      <c r="F5190" s="116" t="s">
        <v>3603</v>
      </c>
      <c r="G5190" s="471">
        <v>44913</v>
      </c>
      <c r="H5190" s="82">
        <v>52734659.890000001</v>
      </c>
      <c r="I5190" s="197">
        <v>1.0101</v>
      </c>
      <c r="J5190" s="15">
        <v>1243.04</v>
      </c>
      <c r="K5190" s="15">
        <v>1230.6099999999999</v>
      </c>
      <c r="L5190" s="15">
        <v>1450397.09</v>
      </c>
      <c r="M5190" s="67" t="str">
        <f>TEXT(Table2[[#This Row],[Gd.Dt]],"mmm-yy")</f>
        <v>Dec-22</v>
      </c>
      <c r="N5190" s="46" t="str">
        <f>MID(Table2[[#This Row],[BE]],6,2)</f>
        <v>IB</v>
      </c>
      <c r="O5190" s="46" t="str">
        <f>IF(Table2[[#This Row],[Type]]="IB","EOU",IF(Table2[[#This Row],[Type]]="MB","Local","492"))</f>
        <v>EOU</v>
      </c>
      <c r="P5190" s="46">
        <f>ROUND(Table2[[#This Row],[Cons]]/Table2[[#This Row],[Qty.]],5)</f>
        <v>1.0101</v>
      </c>
      <c r="Q5190" s="46" t="b">
        <f>EXACT(Table2[[#This Row],[rate]],Table2[[#This Row],[Check]])</f>
        <v>1</v>
      </c>
      <c r="R5190" s="46"/>
      <c r="S5190" s="46" t="str">
        <f>IF(Table2[[#This Row],[SRO]]="EOU",VLOOKUP(Table2[[#This Row],[BE]],[2]GD.List!$C$3:$N$5014,12,0),IF(Table2[[#This Row],[SRO]]="Local","Polyester Staple Fibre","SRO 492"))</f>
        <v>Blended Yarn</v>
      </c>
    </row>
    <row r="5191" spans="1:19" x14ac:dyDescent="0.25">
      <c r="A5191" s="116" t="s">
        <v>3018</v>
      </c>
      <c r="B5191" s="116" t="s">
        <v>3595</v>
      </c>
      <c r="C5191" s="165">
        <v>5650</v>
      </c>
      <c r="D5191" s="117">
        <v>2847</v>
      </c>
      <c r="E5191" s="147" t="s">
        <v>3599</v>
      </c>
      <c r="F5191" s="116" t="s">
        <v>3604</v>
      </c>
      <c r="G5191" s="471">
        <v>44912</v>
      </c>
      <c r="H5191" s="82">
        <v>14904570.619999999</v>
      </c>
      <c r="I5191" s="197">
        <v>0.03</v>
      </c>
      <c r="J5191" s="15">
        <v>172.89</v>
      </c>
      <c r="K5191" s="15">
        <v>5763</v>
      </c>
      <c r="L5191" s="15">
        <v>237826.16</v>
      </c>
      <c r="M5191" s="67" t="str">
        <f>TEXT(Table2[[#This Row],[Gd.Dt]],"mmm-yy")</f>
        <v>Dec-22</v>
      </c>
      <c r="N5191" s="46" t="str">
        <f>MID(Table2[[#This Row],[BE]],6,2)</f>
        <v>IB</v>
      </c>
      <c r="O5191" s="46" t="str">
        <f>IF(Table2[[#This Row],[Type]]="IB","EOU",IF(Table2[[#This Row],[Type]]="MB","Local","492"))</f>
        <v>EOU</v>
      </c>
      <c r="P5191" s="46">
        <f>ROUND(Table2[[#This Row],[Cons]]/Table2[[#This Row],[Qty.]],5)</f>
        <v>0.03</v>
      </c>
      <c r="Q5191" s="46" t="b">
        <f>EXACT(Table2[[#This Row],[rate]],Table2[[#This Row],[Check]])</f>
        <v>1</v>
      </c>
      <c r="R5191" s="46"/>
      <c r="S5191" s="46" t="str">
        <f>IF(Table2[[#This Row],[SRO]]="EOU",VLOOKUP(Table2[[#This Row],[BE]],[2]GD.List!$C$3:$N$5014,12,0),IF(Table2[[#This Row],[SRO]]="Local","Polyester Staple Fibre","SRO 492"))</f>
        <v>Textile Chemical</v>
      </c>
    </row>
    <row r="5192" spans="1:19" x14ac:dyDescent="0.25">
      <c r="A5192" s="116" t="s">
        <v>3084</v>
      </c>
      <c r="B5192" s="116" t="s">
        <v>3597</v>
      </c>
      <c r="C5192" s="165">
        <v>43680</v>
      </c>
      <c r="D5192" s="117">
        <v>2832.1089999999999</v>
      </c>
      <c r="E5192" s="147" t="s">
        <v>3602</v>
      </c>
      <c r="F5192" s="116" t="s">
        <v>3603</v>
      </c>
      <c r="G5192" s="471">
        <v>44913</v>
      </c>
      <c r="H5192" s="82">
        <v>52734659.890000001</v>
      </c>
      <c r="I5192" s="197">
        <v>0.04</v>
      </c>
      <c r="J5192" s="15">
        <v>843.84</v>
      </c>
      <c r="K5192" s="15">
        <v>21096</v>
      </c>
      <c r="L5192" s="15">
        <v>2222024.87</v>
      </c>
      <c r="M5192" s="67" t="str">
        <f>TEXT(Table2[[#This Row],[Gd.Dt]],"mmm-yy")</f>
        <v>Dec-22</v>
      </c>
      <c r="N5192" s="46" t="str">
        <f>MID(Table2[[#This Row],[BE]],6,2)</f>
        <v>IB</v>
      </c>
      <c r="O5192" s="46" t="str">
        <f>IF(Table2[[#This Row],[Type]]="IB","EOU",IF(Table2[[#This Row],[Type]]="MB","Local","492"))</f>
        <v>EOU</v>
      </c>
      <c r="P5192" s="46">
        <f>ROUND(Table2[[#This Row],[Cons]]/Table2[[#This Row],[Qty.]],5)</f>
        <v>0.04</v>
      </c>
      <c r="Q5192" s="46" t="b">
        <f>EXACT(Table2[[#This Row],[rate]],Table2[[#This Row],[Check]])</f>
        <v>1</v>
      </c>
      <c r="R5192" s="46"/>
      <c r="S5192" s="46" t="str">
        <f>IF(Table2[[#This Row],[SRO]]="EOU",VLOOKUP(Table2[[#This Row],[BE]],[2]GD.List!$C$3:$N$5014,12,0),IF(Table2[[#This Row],[SRO]]="Local","Polyester Staple Fibre","SRO 492"))</f>
        <v>Textile Chemical</v>
      </c>
    </row>
    <row r="5193" spans="1:19" x14ac:dyDescent="0.25">
      <c r="A5193" s="116" t="s">
        <v>3084</v>
      </c>
      <c r="B5193" s="116" t="s">
        <v>3596</v>
      </c>
      <c r="C5193" s="165">
        <v>24167</v>
      </c>
      <c r="D5193" s="117">
        <v>2832.1089999999999</v>
      </c>
      <c r="E5193" s="147" t="s">
        <v>3600</v>
      </c>
      <c r="F5193" s="116" t="s">
        <v>3605</v>
      </c>
      <c r="G5193" s="471">
        <v>44913</v>
      </c>
      <c r="H5193" s="82">
        <v>25613654.579999998</v>
      </c>
      <c r="I5193" s="197">
        <v>0.04</v>
      </c>
      <c r="J5193" s="15">
        <v>265.71999999999997</v>
      </c>
      <c r="K5193" s="15">
        <v>6643</v>
      </c>
      <c r="L5193" s="15">
        <v>642965.80000000005</v>
      </c>
      <c r="M5193" s="67" t="str">
        <f>TEXT(Table2[[#This Row],[Gd.Dt]],"mmm-yy")</f>
        <v>Dec-22</v>
      </c>
      <c r="N5193" s="46" t="str">
        <f>MID(Table2[[#This Row],[BE]],6,2)</f>
        <v>IB</v>
      </c>
      <c r="O5193" s="46" t="str">
        <f>IF(Table2[[#This Row],[Type]]="IB","EOU",IF(Table2[[#This Row],[Type]]="MB","Local","492"))</f>
        <v>EOU</v>
      </c>
      <c r="P5193" s="46">
        <f>ROUND(Table2[[#This Row],[Cons]]/Table2[[#This Row],[Qty.]],5)</f>
        <v>0.04</v>
      </c>
      <c r="Q5193" s="46" t="b">
        <f>EXACT(Table2[[#This Row],[rate]],Table2[[#This Row],[Check]])</f>
        <v>1</v>
      </c>
      <c r="R5193" s="46"/>
      <c r="S5193" s="46" t="str">
        <f>IF(Table2[[#This Row],[SRO]]="EOU",VLOOKUP(Table2[[#This Row],[BE]],[2]GD.List!$C$3:$N$5014,12,0),IF(Table2[[#This Row],[SRO]]="Local","Polyester Staple Fibre","SRO 492"))</f>
        <v>Textile Chemical</v>
      </c>
    </row>
    <row r="5194" spans="1:19" x14ac:dyDescent="0.25">
      <c r="A5194" s="116" t="s">
        <v>3233</v>
      </c>
      <c r="B5194" s="116" t="s">
        <v>3597</v>
      </c>
      <c r="C5194" s="165">
        <v>43680</v>
      </c>
      <c r="D5194" s="117">
        <v>4810.29</v>
      </c>
      <c r="E5194" s="147" t="s">
        <v>3602</v>
      </c>
      <c r="F5194" s="116" t="s">
        <v>3603</v>
      </c>
      <c r="G5194" s="471">
        <v>44913</v>
      </c>
      <c r="H5194" s="82">
        <v>52734659.890000001</v>
      </c>
      <c r="I5194" s="197">
        <v>0.06</v>
      </c>
      <c r="J5194" s="15">
        <v>1170.42</v>
      </c>
      <c r="K5194" s="15">
        <v>19507</v>
      </c>
      <c r="L5194" s="15">
        <v>2928823.81</v>
      </c>
      <c r="M5194" s="67" t="str">
        <f>TEXT(Table2[[#This Row],[Gd.Dt]],"mmm-yy")</f>
        <v>Dec-22</v>
      </c>
      <c r="N5194" s="46" t="str">
        <f>MID(Table2[[#This Row],[BE]],6,2)</f>
        <v>IB</v>
      </c>
      <c r="O5194" s="46" t="str">
        <f>IF(Table2[[#This Row],[Type]]="IB","EOU",IF(Table2[[#This Row],[Type]]="MB","Local","492"))</f>
        <v>EOU</v>
      </c>
      <c r="P5194" s="46">
        <f>ROUND(Table2[[#This Row],[Cons]]/Table2[[#This Row],[Qty.]],5)</f>
        <v>0.06</v>
      </c>
      <c r="Q5194" s="46" t="b">
        <f>EXACT(Table2[[#This Row],[rate]],Table2[[#This Row],[Check]])</f>
        <v>1</v>
      </c>
      <c r="R5194" s="46"/>
      <c r="S5194" s="46" t="str">
        <f>IF(Table2[[#This Row],[SRO]]="EOU",VLOOKUP(Table2[[#This Row],[BE]],[2]GD.List!$C$3:$N$5014,12,0),IF(Table2[[#This Row],[SRO]]="Local","Polyester Staple Fibre","SRO 492"))</f>
        <v>Packing Material</v>
      </c>
    </row>
    <row r="5195" spans="1:19" x14ac:dyDescent="0.25">
      <c r="A5195" s="116" t="s">
        <v>3233</v>
      </c>
      <c r="B5195" s="116" t="s">
        <v>3596</v>
      </c>
      <c r="C5195" s="165">
        <v>24167</v>
      </c>
      <c r="D5195" s="117">
        <v>4810.29</v>
      </c>
      <c r="E5195" s="147" t="s">
        <v>3600</v>
      </c>
      <c r="F5195" s="116" t="s">
        <v>3605</v>
      </c>
      <c r="G5195" s="471">
        <v>44913</v>
      </c>
      <c r="H5195" s="82">
        <v>25613654.579999998</v>
      </c>
      <c r="I5195" s="197">
        <v>0.06</v>
      </c>
      <c r="J5195" s="15">
        <v>639.12</v>
      </c>
      <c r="K5195" s="15">
        <v>10652</v>
      </c>
      <c r="L5195" s="15">
        <v>1294987.94</v>
      </c>
      <c r="M5195" s="67" t="str">
        <f>TEXT(Table2[[#This Row],[Gd.Dt]],"mmm-yy")</f>
        <v>Dec-22</v>
      </c>
      <c r="N5195" s="46" t="str">
        <f>MID(Table2[[#This Row],[BE]],6,2)</f>
        <v>IB</v>
      </c>
      <c r="O5195" s="46" t="str">
        <f>IF(Table2[[#This Row],[Type]]="IB","EOU",IF(Table2[[#This Row],[Type]]="MB","Local","492"))</f>
        <v>EOU</v>
      </c>
      <c r="P5195" s="46">
        <f>ROUND(Table2[[#This Row],[Cons]]/Table2[[#This Row],[Qty.]],5)</f>
        <v>0.06</v>
      </c>
      <c r="Q5195" s="46" t="b">
        <f>EXACT(Table2[[#This Row],[rate]],Table2[[#This Row],[Check]])</f>
        <v>1</v>
      </c>
      <c r="R5195" s="46"/>
      <c r="S5195" s="46" t="str">
        <f>IF(Table2[[#This Row],[SRO]]="EOU",VLOOKUP(Table2[[#This Row],[BE]],[2]GD.List!$C$3:$N$5014,12,0),IF(Table2[[#This Row],[SRO]]="Local","Polyester Staple Fibre","SRO 492"))</f>
        <v>Packing Material</v>
      </c>
    </row>
    <row r="5196" spans="1:19" x14ac:dyDescent="0.25">
      <c r="A5196" s="116" t="s">
        <v>3431</v>
      </c>
      <c r="B5196" s="116" t="s">
        <v>3595</v>
      </c>
      <c r="C5196" s="165">
        <v>5650</v>
      </c>
      <c r="D5196" s="117">
        <v>3906.9090000000001</v>
      </c>
      <c r="E5196" s="147" t="s">
        <v>3599</v>
      </c>
      <c r="F5196" s="116" t="s">
        <v>3604</v>
      </c>
      <c r="G5196" s="471">
        <v>44912</v>
      </c>
      <c r="H5196" s="82">
        <v>14904570.619999999</v>
      </c>
      <c r="I5196" s="197">
        <v>0.04</v>
      </c>
      <c r="J5196" s="15">
        <v>230.52</v>
      </c>
      <c r="K5196" s="15">
        <v>5763</v>
      </c>
      <c r="L5196" s="15">
        <v>317101.55</v>
      </c>
      <c r="M5196" s="67" t="str">
        <f>TEXT(Table2[[#This Row],[Gd.Dt]],"mmm-yy")</f>
        <v>Dec-22</v>
      </c>
      <c r="N5196" s="46" t="str">
        <f>MID(Table2[[#This Row],[BE]],6,2)</f>
        <v>IB</v>
      </c>
      <c r="O5196" s="46" t="str">
        <f>IF(Table2[[#This Row],[Type]]="IB","EOU",IF(Table2[[#This Row],[Type]]="MB","Local","492"))</f>
        <v>EOU</v>
      </c>
      <c r="P5196" s="46">
        <f>ROUND(Table2[[#This Row],[Cons]]/Table2[[#This Row],[Qty.]],5)</f>
        <v>0.04</v>
      </c>
      <c r="Q5196" s="46" t="b">
        <f>EXACT(Table2[[#This Row],[rate]],Table2[[#This Row],[Check]])</f>
        <v>1</v>
      </c>
      <c r="R5196" s="46"/>
      <c r="S5196" s="46" t="str">
        <f>IF(Table2[[#This Row],[SRO]]="EOU",VLOOKUP(Table2[[#This Row],[BE]],[2]GD.List!$C$3:$N$5014,12,0),IF(Table2[[#This Row],[SRO]]="Local","Polyester Staple Fibre","SRO 492"))</f>
        <v>Textile Chemical</v>
      </c>
    </row>
    <row r="5197" spans="1:19" x14ac:dyDescent="0.25">
      <c r="A5197" s="116" t="s">
        <v>3552</v>
      </c>
      <c r="B5197" s="116" t="s">
        <v>3597</v>
      </c>
      <c r="C5197" s="165">
        <v>43680</v>
      </c>
      <c r="D5197" s="117">
        <v>2847</v>
      </c>
      <c r="E5197" s="147" t="s">
        <v>3602</v>
      </c>
      <c r="F5197" s="116" t="s">
        <v>3603</v>
      </c>
      <c r="G5197" s="471">
        <v>44913</v>
      </c>
      <c r="H5197" s="82">
        <v>52734659.890000001</v>
      </c>
      <c r="I5197" s="197">
        <v>0.03</v>
      </c>
      <c r="J5197" s="15">
        <v>632.88</v>
      </c>
      <c r="K5197" s="15">
        <v>21096</v>
      </c>
      <c r="L5197" s="15">
        <v>1666512.31</v>
      </c>
      <c r="M5197" s="67" t="str">
        <f>TEXT(Table2[[#This Row],[Gd.Dt]],"mmm-yy")</f>
        <v>Dec-22</v>
      </c>
      <c r="N5197" s="46" t="str">
        <f>MID(Table2[[#This Row],[BE]],6,2)</f>
        <v>IB</v>
      </c>
      <c r="O5197" s="46" t="str">
        <f>IF(Table2[[#This Row],[Type]]="IB","EOU",IF(Table2[[#This Row],[Type]]="MB","Local","492"))</f>
        <v>EOU</v>
      </c>
      <c r="P5197" s="46">
        <f>ROUND(Table2[[#This Row],[Cons]]/Table2[[#This Row],[Qty.]],5)</f>
        <v>0.03</v>
      </c>
      <c r="Q5197" s="46" t="b">
        <f>EXACT(Table2[[#This Row],[rate]],Table2[[#This Row],[Check]])</f>
        <v>1</v>
      </c>
      <c r="R5197" s="46"/>
      <c r="S5197" s="46" t="str">
        <f>IF(Table2[[#This Row],[SRO]]="EOU",VLOOKUP(Table2[[#This Row],[BE]],[2]GD.List!$C$3:$N$5014,12,0),IF(Table2[[#This Row],[SRO]]="Local","Polyester Staple Fibre","SRO 492"))</f>
        <v>Textile Chemical</v>
      </c>
    </row>
    <row r="5198" spans="1:19" x14ac:dyDescent="0.25">
      <c r="A5198" s="116" t="s">
        <v>3552</v>
      </c>
      <c r="B5198" s="116" t="s">
        <v>3596</v>
      </c>
      <c r="C5198" s="165">
        <v>24167</v>
      </c>
      <c r="D5198" s="117">
        <v>2847</v>
      </c>
      <c r="E5198" s="147" t="s">
        <v>3600</v>
      </c>
      <c r="F5198" s="116" t="s">
        <v>3605</v>
      </c>
      <c r="G5198" s="471">
        <v>44913</v>
      </c>
      <c r="H5198" s="82">
        <v>25613654.579999998</v>
      </c>
      <c r="I5198" s="197">
        <v>0.03</v>
      </c>
      <c r="J5198" s="15">
        <v>319.56</v>
      </c>
      <c r="K5198" s="15">
        <v>10652</v>
      </c>
      <c r="L5198" s="15">
        <v>647494</v>
      </c>
      <c r="M5198" s="67" t="str">
        <f>TEXT(Table2[[#This Row],[Gd.Dt]],"mmm-yy")</f>
        <v>Dec-22</v>
      </c>
      <c r="N5198" s="46" t="str">
        <f>MID(Table2[[#This Row],[BE]],6,2)</f>
        <v>IB</v>
      </c>
      <c r="O5198" s="46" t="str">
        <f>IF(Table2[[#This Row],[Type]]="IB","EOU",IF(Table2[[#This Row],[Type]]="MB","Local","492"))</f>
        <v>EOU</v>
      </c>
      <c r="P5198" s="46">
        <f>ROUND(Table2[[#This Row],[Cons]]/Table2[[#This Row],[Qty.]],5)</f>
        <v>0.03</v>
      </c>
      <c r="Q5198" s="46" t="b">
        <f>EXACT(Table2[[#This Row],[rate]],Table2[[#This Row],[Check]])</f>
        <v>1</v>
      </c>
      <c r="R5198" s="46"/>
      <c r="S5198" s="46" t="str">
        <f>IF(Table2[[#This Row],[SRO]]="EOU",VLOOKUP(Table2[[#This Row],[BE]],[2]GD.List!$C$3:$N$5014,12,0),IF(Table2[[#This Row],[SRO]]="Local","Polyester Staple Fibre","SRO 492"))</f>
        <v>Textile Chemical</v>
      </c>
    </row>
    <row r="5199" spans="1:19" x14ac:dyDescent="0.25">
      <c r="A5199" s="116" t="s">
        <v>3587</v>
      </c>
      <c r="B5199" s="116" t="s">
        <v>3596</v>
      </c>
      <c r="C5199" s="165">
        <v>24167</v>
      </c>
      <c r="D5199" s="117">
        <v>5201.009</v>
      </c>
      <c r="E5199" s="147" t="s">
        <v>3600</v>
      </c>
      <c r="F5199" s="116" t="s">
        <v>3605</v>
      </c>
      <c r="G5199" s="471">
        <v>44913</v>
      </c>
      <c r="H5199" s="82">
        <v>25613654.579999998</v>
      </c>
      <c r="I5199" s="197">
        <v>1.0101</v>
      </c>
      <c r="J5199" s="15">
        <v>4049.49</v>
      </c>
      <c r="K5199" s="15">
        <v>4009</v>
      </c>
      <c r="L5199" s="15">
        <v>5564629.8399999999</v>
      </c>
      <c r="M5199" s="67" t="str">
        <f>TEXT(Table2[[#This Row],[Gd.Dt]],"mmm-yy")</f>
        <v>Dec-22</v>
      </c>
      <c r="N5199" s="46" t="str">
        <f>MID(Table2[[#This Row],[BE]],6,2)</f>
        <v>IB</v>
      </c>
      <c r="O5199" s="46" t="str">
        <f>IF(Table2[[#This Row],[Type]]="IB","EOU",IF(Table2[[#This Row],[Type]]="MB","Local","492"))</f>
        <v>EOU</v>
      </c>
      <c r="P5199" s="46">
        <f>ROUND(Table2[[#This Row],[Cons]]/Table2[[#This Row],[Qty.]],5)</f>
        <v>1.0101</v>
      </c>
      <c r="Q5199" s="46" t="b">
        <f>EXACT(Table2[[#This Row],[rate]],Table2[[#This Row],[Check]])</f>
        <v>1</v>
      </c>
      <c r="R5199" s="46"/>
      <c r="S5199" s="46" t="str">
        <f>IF(Table2[[#This Row],[SRO]]="EOU",VLOOKUP(Table2[[#This Row],[BE]],[2]GD.List!$C$3:$N$5014,12,0),IF(Table2[[#This Row],[SRO]]="Local","Polyester Staple Fibre","SRO 492"))</f>
        <v>Raw Cotton</v>
      </c>
    </row>
    <row r="5200" spans="1:19" x14ac:dyDescent="0.25">
      <c r="A5200" s="116" t="s">
        <v>3598</v>
      </c>
      <c r="B5200" s="116" t="s">
        <v>3595</v>
      </c>
      <c r="C5200" s="165">
        <v>5650</v>
      </c>
      <c r="D5200" s="117">
        <v>5205.12</v>
      </c>
      <c r="E5200" s="147" t="s">
        <v>3599</v>
      </c>
      <c r="F5200" s="116" t="s">
        <v>3604</v>
      </c>
      <c r="G5200" s="471">
        <v>44912</v>
      </c>
      <c r="H5200" s="82">
        <v>14904570.619999999</v>
      </c>
      <c r="I5200" s="197">
        <v>1.0101</v>
      </c>
      <c r="J5200" s="15">
        <v>5821.21</v>
      </c>
      <c r="K5200" s="15">
        <v>5763</v>
      </c>
      <c r="L5200" s="15">
        <v>8007611.9400000004</v>
      </c>
      <c r="M5200" s="67" t="str">
        <f>TEXT(Table2[[#This Row],[Gd.Dt]],"mmm-yy")</f>
        <v>Dec-22</v>
      </c>
      <c r="N5200" s="46" t="str">
        <f>MID(Table2[[#This Row],[BE]],6,2)</f>
        <v>IB</v>
      </c>
      <c r="O5200" s="46" t="str">
        <f>IF(Table2[[#This Row],[Type]]="IB","EOU",IF(Table2[[#This Row],[Type]]="MB","Local","492"))</f>
        <v>EOU</v>
      </c>
      <c r="P5200" s="46">
        <f>ROUND(Table2[[#This Row],[Cons]]/Table2[[#This Row],[Qty.]],5)</f>
        <v>1.0101</v>
      </c>
      <c r="Q5200" s="46" t="b">
        <f>EXACT(Table2[[#This Row],[rate]],Table2[[#This Row],[Check]])</f>
        <v>1</v>
      </c>
      <c r="R5200" s="46"/>
      <c r="S5200" s="46" t="str">
        <f>IF(Table2[[#This Row],[SRO]]="EOU",VLOOKUP(Table2[[#This Row],[BE]],[2]GD.List!$C$3:$N$5014,12,0),IF(Table2[[#This Row],[SRO]]="Local","Polyester Staple Fibre","SRO 492"))</f>
        <v>Cotton Yarn</v>
      </c>
    </row>
    <row r="5201" spans="1:19" x14ac:dyDescent="0.25">
      <c r="A5201" s="116" t="s">
        <v>3601</v>
      </c>
      <c r="B5201" s="116" t="s">
        <v>3596</v>
      </c>
      <c r="C5201" s="165">
        <v>24167</v>
      </c>
      <c r="D5201" s="117">
        <v>3204.16</v>
      </c>
      <c r="E5201" s="147" t="s">
        <v>3600</v>
      </c>
      <c r="F5201" s="116" t="s">
        <v>3605</v>
      </c>
      <c r="G5201" s="471">
        <v>44913</v>
      </c>
      <c r="H5201" s="82">
        <v>25613654.579999998</v>
      </c>
      <c r="I5201" s="197">
        <v>7.0000000000000007E-2</v>
      </c>
      <c r="J5201" s="15">
        <v>141.82</v>
      </c>
      <c r="K5201" s="15">
        <v>2026</v>
      </c>
      <c r="L5201" s="15">
        <v>197070.63</v>
      </c>
      <c r="M5201" s="67" t="str">
        <f>TEXT(Table2[[#This Row],[Gd.Dt]],"mmm-yy")</f>
        <v>Dec-22</v>
      </c>
      <c r="N5201" s="46" t="str">
        <f>MID(Table2[[#This Row],[BE]],6,2)</f>
        <v>IB</v>
      </c>
      <c r="O5201" s="46" t="str">
        <f>IF(Table2[[#This Row],[Type]]="IB","EOU",IF(Table2[[#This Row],[Type]]="MB","Local","492"))</f>
        <v>EOU</v>
      </c>
      <c r="P5201" s="46">
        <f>ROUND(Table2[[#This Row],[Cons]]/Table2[[#This Row],[Qty.]],5)</f>
        <v>7.0000000000000007E-2</v>
      </c>
      <c r="Q5201" s="46" t="b">
        <f>EXACT(Table2[[#This Row],[rate]],Table2[[#This Row],[Check]])</f>
        <v>1</v>
      </c>
      <c r="R5201" s="46"/>
      <c r="S5201" s="46" t="str">
        <f>IF(Table2[[#This Row],[SRO]]="EOU",VLOOKUP(Table2[[#This Row],[BE]],[2]GD.List!$C$3:$N$5014,12,0),IF(Table2[[#This Row],[SRO]]="Local","Polyester Staple Fibre","SRO 492"))</f>
        <v>Textile Dyes</v>
      </c>
    </row>
    <row r="5202" spans="1:19" x14ac:dyDescent="0.25">
      <c r="A5202" s="120" t="s">
        <v>2484</v>
      </c>
      <c r="B5202" s="116" t="s">
        <v>3606</v>
      </c>
      <c r="C5202" s="165">
        <v>9216</v>
      </c>
      <c r="D5202" s="117">
        <v>8308.9089999999997</v>
      </c>
      <c r="E5202" s="147" t="s">
        <v>3607</v>
      </c>
      <c r="F5202" s="116" t="s">
        <v>3609</v>
      </c>
      <c r="G5202" s="471">
        <v>44915</v>
      </c>
      <c r="H5202" s="82">
        <v>20731392</v>
      </c>
      <c r="I5202" s="197">
        <v>1</v>
      </c>
      <c r="J5202" s="15">
        <v>10</v>
      </c>
      <c r="K5202" s="15">
        <v>10</v>
      </c>
      <c r="L5202" s="15">
        <v>916790.87</v>
      </c>
      <c r="M5202" s="66" t="str">
        <f>TEXT(Table2[[#This Row],[Gd.Dt]],"mmm-yy")</f>
        <v>Dec-22</v>
      </c>
      <c r="N5202" s="46" t="str">
        <f>MID(Table2[[#This Row],[BE]],6,2)</f>
        <v>TI</v>
      </c>
      <c r="O5202" s="46" t="str">
        <f>IF(Table2[[#This Row],[Type]]="IB","EOU",IF(Table2[[#This Row],[Type]]="MB","Local","492"))</f>
        <v>492</v>
      </c>
      <c r="P5202" s="46">
        <f>ROUND(Table2[[#This Row],[Cons]]/Table2[[#This Row],[Qty.]],5)</f>
        <v>1</v>
      </c>
      <c r="Q5202" s="46" t="b">
        <f>EXACT(Table2[[#This Row],[rate]],Table2[[#This Row],[Check]])</f>
        <v>1</v>
      </c>
      <c r="R5202" s="46"/>
      <c r="S5202" s="46" t="str">
        <f>IF(Table2[[#This Row],[SRO]]="EOU",VLOOKUP(Table2[[#This Row],[BE]],[2]GD.List!$C$3:$N$5014,12,0),IF(Table2[[#This Row],[SRO]]="Local","Polyester Staple Fibre","SRO 492"))</f>
        <v>SRO 492</v>
      </c>
    </row>
    <row r="5203" spans="1:19" x14ac:dyDescent="0.25">
      <c r="A5203" s="120" t="s">
        <v>3161</v>
      </c>
      <c r="B5203" s="116" t="s">
        <v>3606</v>
      </c>
      <c r="C5203" s="165">
        <v>9216</v>
      </c>
      <c r="D5203" s="117">
        <v>9607.2000000000007</v>
      </c>
      <c r="E5203" s="147" t="s">
        <v>3607</v>
      </c>
      <c r="F5203" s="116" t="s">
        <v>3609</v>
      </c>
      <c r="G5203" s="471">
        <v>44915</v>
      </c>
      <c r="H5203" s="82">
        <v>20731392</v>
      </c>
      <c r="I5203" s="197">
        <v>1</v>
      </c>
      <c r="J5203" s="15">
        <v>10</v>
      </c>
      <c r="K5203" s="15">
        <v>10</v>
      </c>
      <c r="L5203" s="15">
        <v>916790.87</v>
      </c>
      <c r="M5203" s="66" t="str">
        <f>TEXT(Table2[[#This Row],[Gd.Dt]],"mmm-yy")</f>
        <v>Dec-22</v>
      </c>
      <c r="N5203" s="46" t="str">
        <f>MID(Table2[[#This Row],[BE]],6,2)</f>
        <v>TI</v>
      </c>
      <c r="O5203" s="46" t="str">
        <f>IF(Table2[[#This Row],[Type]]="IB","EOU",IF(Table2[[#This Row],[Type]]="MB","Local","492"))</f>
        <v>492</v>
      </c>
      <c r="P5203" s="46">
        <f>ROUND(Table2[[#This Row],[Cons]]/Table2[[#This Row],[Qty.]],5)</f>
        <v>1</v>
      </c>
      <c r="Q5203" s="46" t="b">
        <f>EXACT(Table2[[#This Row],[rate]],Table2[[#This Row],[Check]])</f>
        <v>1</v>
      </c>
      <c r="R5203" s="46"/>
      <c r="S5203" s="46" t="str">
        <f>IF(Table2[[#This Row],[SRO]]="EOU",VLOOKUP(Table2[[#This Row],[BE]],[2]GD.List!$C$3:$N$5014,12,0),IF(Table2[[#This Row],[SRO]]="Local","Polyester Staple Fibre","SRO 492"))</f>
        <v>SRO 492</v>
      </c>
    </row>
    <row r="5204" spans="1:19" x14ac:dyDescent="0.25">
      <c r="A5204" s="120" t="s">
        <v>3435</v>
      </c>
      <c r="B5204" s="116" t="s">
        <v>3606</v>
      </c>
      <c r="C5204" s="165">
        <v>9216</v>
      </c>
      <c r="D5204" s="117">
        <v>4821.1090000000004</v>
      </c>
      <c r="E5204" s="147" t="s">
        <v>3607</v>
      </c>
      <c r="F5204" s="116" t="s">
        <v>3609</v>
      </c>
      <c r="G5204" s="471">
        <v>44915</v>
      </c>
      <c r="H5204" s="82">
        <v>20731392</v>
      </c>
      <c r="I5204" s="197">
        <v>1</v>
      </c>
      <c r="J5204" s="15">
        <v>10</v>
      </c>
      <c r="K5204" s="15">
        <v>10</v>
      </c>
      <c r="L5204" s="15">
        <v>916790.87</v>
      </c>
      <c r="M5204" s="66" t="str">
        <f>TEXT(Table2[[#This Row],[Gd.Dt]],"mmm-yy")</f>
        <v>Dec-22</v>
      </c>
      <c r="N5204" s="46" t="str">
        <f>MID(Table2[[#This Row],[BE]],6,2)</f>
        <v>TI</v>
      </c>
      <c r="O5204" s="46" t="str">
        <f>IF(Table2[[#This Row],[Type]]="IB","EOU",IF(Table2[[#This Row],[Type]]="MB","Local","492"))</f>
        <v>492</v>
      </c>
      <c r="P5204" s="46">
        <f>ROUND(Table2[[#This Row],[Cons]]/Table2[[#This Row],[Qty.]],5)</f>
        <v>1</v>
      </c>
      <c r="Q5204" s="46" t="b">
        <f>EXACT(Table2[[#This Row],[rate]],Table2[[#This Row],[Check]])</f>
        <v>1</v>
      </c>
      <c r="R5204" s="46"/>
      <c r="S5204" s="46" t="str">
        <f>IF(Table2[[#This Row],[SRO]]="EOU",VLOOKUP(Table2[[#This Row],[BE]],[2]GD.List!$C$3:$N$5014,12,0),IF(Table2[[#This Row],[SRO]]="Local","Polyester Staple Fibre","SRO 492"))</f>
        <v>SRO 492</v>
      </c>
    </row>
    <row r="5205" spans="1:19" x14ac:dyDescent="0.25">
      <c r="A5205" s="120" t="s">
        <v>3461</v>
      </c>
      <c r="B5205" s="116" t="s">
        <v>3606</v>
      </c>
      <c r="C5205" s="165">
        <v>9216</v>
      </c>
      <c r="D5205" s="117">
        <v>5807.9</v>
      </c>
      <c r="E5205" s="147" t="s">
        <v>3607</v>
      </c>
      <c r="F5205" s="116" t="s">
        <v>3609</v>
      </c>
      <c r="G5205" s="471">
        <v>44915</v>
      </c>
      <c r="H5205" s="82">
        <v>20731392</v>
      </c>
      <c r="I5205" s="197">
        <v>1</v>
      </c>
      <c r="J5205" s="15">
        <v>30</v>
      </c>
      <c r="K5205" s="15">
        <v>30</v>
      </c>
      <c r="L5205" s="15">
        <v>2750372.62</v>
      </c>
      <c r="M5205" s="66" t="str">
        <f>TEXT(Table2[[#This Row],[Gd.Dt]],"mmm-yy")</f>
        <v>Dec-22</v>
      </c>
      <c r="N5205" s="46" t="str">
        <f>MID(Table2[[#This Row],[BE]],6,2)</f>
        <v>TI</v>
      </c>
      <c r="O5205" s="46" t="str">
        <f>IF(Table2[[#This Row],[Type]]="IB","EOU",IF(Table2[[#This Row],[Type]]="MB","Local","492"))</f>
        <v>492</v>
      </c>
      <c r="P5205" s="46">
        <f>ROUND(Table2[[#This Row],[Cons]]/Table2[[#This Row],[Qty.]],5)</f>
        <v>1</v>
      </c>
      <c r="Q5205" s="46" t="b">
        <f>EXACT(Table2[[#This Row],[rate]],Table2[[#This Row],[Check]])</f>
        <v>1</v>
      </c>
      <c r="R5205" s="46"/>
      <c r="S5205" s="46" t="str">
        <f>IF(Table2[[#This Row],[SRO]]="EOU",VLOOKUP(Table2[[#This Row],[BE]],[2]GD.List!$C$3:$N$5014,12,0),IF(Table2[[#This Row],[SRO]]="Local","Polyester Staple Fibre","SRO 492"))</f>
        <v>SRO 492</v>
      </c>
    </row>
    <row r="5206" spans="1:19" x14ac:dyDescent="0.25">
      <c r="A5206" s="120" t="s">
        <v>3562</v>
      </c>
      <c r="B5206" s="116" t="s">
        <v>3606</v>
      </c>
      <c r="C5206" s="165">
        <v>9216</v>
      </c>
      <c r="D5206" s="117">
        <v>9607.11</v>
      </c>
      <c r="E5206" s="147" t="s">
        <v>3607</v>
      </c>
      <c r="F5206" s="116" t="s">
        <v>3609</v>
      </c>
      <c r="G5206" s="471">
        <v>44915</v>
      </c>
      <c r="H5206" s="82">
        <v>20731392</v>
      </c>
      <c r="I5206" s="197">
        <v>1</v>
      </c>
      <c r="J5206" s="15">
        <v>100</v>
      </c>
      <c r="K5206" s="15">
        <v>100</v>
      </c>
      <c r="L5206" s="15">
        <v>9167908.7300000004</v>
      </c>
      <c r="M5206" s="66" t="str">
        <f>TEXT(Table2[[#This Row],[Gd.Dt]],"mmm-yy")</f>
        <v>Dec-22</v>
      </c>
      <c r="N5206" s="46" t="str">
        <f>MID(Table2[[#This Row],[BE]],6,2)</f>
        <v>EP</v>
      </c>
      <c r="O5206" s="46" t="str">
        <f>IF(Table2[[#This Row],[Type]]="IB","EOU",IF(Table2[[#This Row],[Type]]="MB","Local","492"))</f>
        <v>492</v>
      </c>
      <c r="P5206" s="46">
        <f>ROUND(Table2[[#This Row],[Cons]]/Table2[[#This Row],[Qty.]],5)</f>
        <v>1</v>
      </c>
      <c r="Q5206" s="46" t="b">
        <f>EXACT(Table2[[#This Row],[rate]],Table2[[#This Row],[Check]])</f>
        <v>1</v>
      </c>
      <c r="R5206" s="46"/>
      <c r="S5206" s="46" t="str">
        <f>IF(Table2[[#This Row],[SRO]]="EOU",VLOOKUP(Table2[[#This Row],[BE]],[2]GD.List!$C$3:$N$5014,12,0),IF(Table2[[#This Row],[SRO]]="Local","Polyester Staple Fibre","SRO 492"))</f>
        <v>SRO 492</v>
      </c>
    </row>
    <row r="5207" spans="1:19" x14ac:dyDescent="0.25">
      <c r="A5207" s="120" t="s">
        <v>3563</v>
      </c>
      <c r="B5207" s="116" t="s">
        <v>3606</v>
      </c>
      <c r="C5207" s="165">
        <v>9216</v>
      </c>
      <c r="D5207" s="117">
        <v>9606.1</v>
      </c>
      <c r="E5207" s="147" t="s">
        <v>3607</v>
      </c>
      <c r="F5207" s="116" t="s">
        <v>3609</v>
      </c>
      <c r="G5207" s="471">
        <v>44915</v>
      </c>
      <c r="H5207" s="82">
        <v>20731392</v>
      </c>
      <c r="I5207" s="197">
        <v>1</v>
      </c>
      <c r="J5207" s="15">
        <v>10</v>
      </c>
      <c r="K5207" s="15">
        <v>10</v>
      </c>
      <c r="L5207" s="15">
        <v>916790.87</v>
      </c>
      <c r="M5207" s="66" t="str">
        <f>TEXT(Table2[[#This Row],[Gd.Dt]],"mmm-yy")</f>
        <v>Dec-22</v>
      </c>
      <c r="N5207" s="46" t="str">
        <f>MID(Table2[[#This Row],[BE]],6,2)</f>
        <v>TI</v>
      </c>
      <c r="O5207" s="46" t="str">
        <f>IF(Table2[[#This Row],[Type]]="IB","EOU",IF(Table2[[#This Row],[Type]]="MB","Local","492"))</f>
        <v>492</v>
      </c>
      <c r="P5207" s="46">
        <f>ROUND(Table2[[#This Row],[Cons]]/Table2[[#This Row],[Qty.]],5)</f>
        <v>1</v>
      </c>
      <c r="Q5207" s="46" t="b">
        <f>EXACT(Table2[[#This Row],[rate]],Table2[[#This Row],[Check]])</f>
        <v>1</v>
      </c>
      <c r="R5207" s="46"/>
      <c r="S5207" s="46" t="str">
        <f>IF(Table2[[#This Row],[SRO]]="EOU",VLOOKUP(Table2[[#This Row],[BE]],[2]GD.List!$C$3:$N$5014,12,0),IF(Table2[[#This Row],[SRO]]="Local","Polyester Staple Fibre","SRO 492"))</f>
        <v>SRO 492</v>
      </c>
    </row>
    <row r="5208" spans="1:19" x14ac:dyDescent="0.25">
      <c r="A5208" s="119" t="s">
        <v>3608</v>
      </c>
      <c r="B5208" s="119" t="s">
        <v>3606</v>
      </c>
      <c r="C5208" s="170">
        <v>9216</v>
      </c>
      <c r="D5208" s="171">
        <v>9607.11</v>
      </c>
      <c r="E5208" s="27" t="s">
        <v>3607</v>
      </c>
      <c r="F5208" s="119" t="s">
        <v>3609</v>
      </c>
      <c r="G5208" s="28">
        <v>44915</v>
      </c>
      <c r="H5208" s="172">
        <v>20731392</v>
      </c>
      <c r="I5208" s="33">
        <v>1</v>
      </c>
      <c r="J5208" s="30">
        <v>56.13</v>
      </c>
      <c r="K5208" s="30">
        <v>56.13</v>
      </c>
      <c r="L5208" s="30">
        <v>5145947.17</v>
      </c>
      <c r="M5208" s="67" t="str">
        <f>TEXT(Table2[[#This Row],[Gd.Dt]],"mmm-yy")</f>
        <v>Dec-22</v>
      </c>
      <c r="N5208" s="47" t="str">
        <f>MID(Table2[[#This Row],[BE]],6,2)</f>
        <v>EP</v>
      </c>
      <c r="O5208" s="47" t="str">
        <f>IF(Table2[[#This Row],[Type]]="IB","EOU",IF(Table2[[#This Row],[Type]]="MB","Local","492"))</f>
        <v>492</v>
      </c>
      <c r="P5208" s="47">
        <f>ROUND(Table2[[#This Row],[Cons]]/Table2[[#This Row],[Qty.]],5)</f>
        <v>1</v>
      </c>
      <c r="Q5208" s="47" t="b">
        <f>EXACT(Table2[[#This Row],[rate]],Table2[[#This Row],[Check]])</f>
        <v>1</v>
      </c>
      <c r="R5208" s="47"/>
      <c r="S5208" s="47" t="str">
        <f>IF(Table2[[#This Row],[SRO]]="EOU",VLOOKUP(Table2[[#This Row],[BE]],[2]GD.List!$C$3:$N$5014,12,0),IF(Table2[[#This Row],[SRO]]="Local","Polyester Staple Fibre","SRO 492"))</f>
        <v>SRO 492</v>
      </c>
    </row>
    <row r="5209" spans="1:19" x14ac:dyDescent="0.25">
      <c r="A5209" s="634" t="s">
        <v>1477</v>
      </c>
      <c r="B5209" s="635" t="s">
        <v>3611</v>
      </c>
      <c r="C5209" s="629">
        <v>50004</v>
      </c>
      <c r="D5209" s="636">
        <v>2513.1</v>
      </c>
      <c r="E5209" s="147" t="s">
        <v>3614</v>
      </c>
      <c r="F5209" s="635" t="s">
        <v>3618</v>
      </c>
      <c r="G5209" s="471">
        <v>44916</v>
      </c>
      <c r="H5209" s="637">
        <v>74801696.310000002</v>
      </c>
      <c r="I5209" s="197">
        <v>0.04</v>
      </c>
      <c r="J5209" s="630">
        <v>1418.49</v>
      </c>
      <c r="K5209" s="630">
        <v>35462.239999999998</v>
      </c>
      <c r="L5209" s="630">
        <v>1102936.1599999999</v>
      </c>
      <c r="M5209" s="631" t="str">
        <f>TEXT(Table2[[#This Row],[Gd.Dt]],"mmm-yy")</f>
        <v>Dec-22</v>
      </c>
      <c r="N5209" s="46" t="str">
        <f>MID(Table2[[#This Row],[BE]],6,2)</f>
        <v>IB</v>
      </c>
      <c r="O5209" s="46" t="str">
        <f>IF(Table2[[#This Row],[Type]]="IB","EOU",IF(Table2[[#This Row],[Type]]="MB","Local","492"))</f>
        <v>EOU</v>
      </c>
      <c r="P5209" s="46">
        <f>ROUND(Table2[[#This Row],[Cons]]/Table2[[#This Row],[Qty.]],5)</f>
        <v>0.04</v>
      </c>
      <c r="Q5209" s="46" t="b">
        <f>EXACT(Table2[[#This Row],[rate]],Table2[[#This Row],[Check]])</f>
        <v>1</v>
      </c>
      <c r="R5209" s="46"/>
      <c r="S5209" s="46" t="str">
        <f>IF(Table2[[#This Row],[SRO]]="EOU",VLOOKUP(Table2[[#This Row],[BE]],[2]GD.List!$C$3:$N$5014,12,0),IF(Table2[[#This Row],[SRO]]="Local","Polyester Staple Fibre","SRO 492"))</f>
        <v>Textile Chemical</v>
      </c>
    </row>
    <row r="5210" spans="1:19" x14ac:dyDescent="0.25">
      <c r="A5210" s="638" t="s">
        <v>2499</v>
      </c>
      <c r="B5210" s="635" t="s">
        <v>3610</v>
      </c>
      <c r="C5210" s="629">
        <v>15710</v>
      </c>
      <c r="D5210" s="636">
        <v>2701.12</v>
      </c>
      <c r="E5210" s="147" t="s">
        <v>3613</v>
      </c>
      <c r="F5210" s="635" t="s">
        <v>3619</v>
      </c>
      <c r="G5210" s="471">
        <v>44916</v>
      </c>
      <c r="H5210" s="637">
        <v>32443335.289999999</v>
      </c>
      <c r="I5210" s="197">
        <v>0.8</v>
      </c>
      <c r="J5210" s="630">
        <v>10563.2</v>
      </c>
      <c r="K5210" s="630">
        <v>13204</v>
      </c>
      <c r="L5210" s="630">
        <v>9457738.6500000004</v>
      </c>
      <c r="M5210" s="631" t="str">
        <f>TEXT(Table2[[#This Row],[Gd.Dt]],"mmm-yy")</f>
        <v>Dec-22</v>
      </c>
      <c r="N5210" s="46" t="str">
        <f>MID(Table2[[#This Row],[BE]],6,2)</f>
        <v>IB</v>
      </c>
      <c r="O5210" s="46" t="str">
        <f>IF(Table2[[#This Row],[Type]]="IB","EOU",IF(Table2[[#This Row],[Type]]="MB","Local","492"))</f>
        <v>EOU</v>
      </c>
      <c r="P5210" s="46">
        <f>ROUND(Table2[[#This Row],[Cons]]/Table2[[#This Row],[Qty.]],5)</f>
        <v>0.8</v>
      </c>
      <c r="Q5210" s="46" t="b">
        <f>EXACT(Table2[[#This Row],[rate]],Table2[[#This Row],[Check]])</f>
        <v>1</v>
      </c>
      <c r="R5210" s="46"/>
      <c r="S5210" s="46" t="str">
        <f>IF(Table2[[#This Row],[SRO]]="EOU",VLOOKUP(Table2[[#This Row],[BE]],[2]GD.List!$C$3:$N$5014,12,0),IF(Table2[[#This Row],[SRO]]="Local","Polyester Staple Fibre","SRO 492"))</f>
        <v>Textile Coal</v>
      </c>
    </row>
    <row r="5211" spans="1:19" x14ac:dyDescent="0.25">
      <c r="A5211" s="634" t="s">
        <v>2499</v>
      </c>
      <c r="B5211" s="635" t="s">
        <v>3611</v>
      </c>
      <c r="C5211" s="629">
        <v>50004</v>
      </c>
      <c r="D5211" s="636">
        <v>2701.12</v>
      </c>
      <c r="E5211" s="147" t="s">
        <v>3614</v>
      </c>
      <c r="F5211" s="635" t="s">
        <v>3618</v>
      </c>
      <c r="G5211" s="471">
        <v>44916</v>
      </c>
      <c r="H5211" s="637">
        <v>74801696.310000002</v>
      </c>
      <c r="I5211" s="197">
        <v>0.8</v>
      </c>
      <c r="J5211" s="630">
        <v>28369.79</v>
      </c>
      <c r="K5211" s="630">
        <v>35462.239999999998</v>
      </c>
      <c r="L5211" s="630">
        <v>22058715.350000001</v>
      </c>
      <c r="M5211" s="631" t="str">
        <f>TEXT(Table2[[#This Row],[Gd.Dt]],"mmm-yy")</f>
        <v>Dec-22</v>
      </c>
      <c r="N5211" s="46" t="str">
        <f>MID(Table2[[#This Row],[BE]],6,2)</f>
        <v>IB</v>
      </c>
      <c r="O5211" s="46" t="str">
        <f>IF(Table2[[#This Row],[Type]]="IB","EOU",IF(Table2[[#This Row],[Type]]="MB","Local","492"))</f>
        <v>EOU</v>
      </c>
      <c r="P5211" s="46">
        <f>ROUND(Table2[[#This Row],[Cons]]/Table2[[#This Row],[Qty.]],5)</f>
        <v>0.8</v>
      </c>
      <c r="Q5211" s="46" t="b">
        <f>EXACT(Table2[[#This Row],[rate]],Table2[[#This Row],[Check]])</f>
        <v>1</v>
      </c>
      <c r="R5211" s="46"/>
      <c r="S5211" s="46" t="str">
        <f>IF(Table2[[#This Row],[SRO]]="EOU",VLOOKUP(Table2[[#This Row],[BE]],[2]GD.List!$C$3:$N$5014,12,0),IF(Table2[[#This Row],[SRO]]="Local","Polyester Staple Fibre","SRO 492"))</f>
        <v>Textile Coal</v>
      </c>
    </row>
    <row r="5212" spans="1:19" x14ac:dyDescent="0.25">
      <c r="A5212" s="634" t="s">
        <v>3233</v>
      </c>
      <c r="B5212" s="635" t="s">
        <v>3610</v>
      </c>
      <c r="C5212" s="629">
        <v>15710</v>
      </c>
      <c r="D5212" s="636">
        <v>4810.29</v>
      </c>
      <c r="E5212" s="147" t="s">
        <v>3613</v>
      </c>
      <c r="F5212" s="635" t="s">
        <v>3619</v>
      </c>
      <c r="G5212" s="471">
        <v>44916</v>
      </c>
      <c r="H5212" s="637">
        <v>32443335.289999999</v>
      </c>
      <c r="I5212" s="197">
        <v>0.06</v>
      </c>
      <c r="J5212" s="630">
        <v>792.24</v>
      </c>
      <c r="K5212" s="630">
        <v>13204</v>
      </c>
      <c r="L5212" s="630">
        <v>709330.52</v>
      </c>
      <c r="M5212" s="631" t="str">
        <f>TEXT(Table2[[#This Row],[Gd.Dt]],"mmm-yy")</f>
        <v>Dec-22</v>
      </c>
      <c r="N5212" s="46" t="str">
        <f>MID(Table2[[#This Row],[BE]],6,2)</f>
        <v>IB</v>
      </c>
      <c r="O5212" s="46" t="str">
        <f>IF(Table2[[#This Row],[Type]]="IB","EOU",IF(Table2[[#This Row],[Type]]="MB","Local","492"))</f>
        <v>EOU</v>
      </c>
      <c r="P5212" s="46">
        <f>ROUND(Table2[[#This Row],[Cons]]/Table2[[#This Row],[Qty.]],5)</f>
        <v>0.06</v>
      </c>
      <c r="Q5212" s="46" t="b">
        <f>EXACT(Table2[[#This Row],[rate]],Table2[[#This Row],[Check]])</f>
        <v>1</v>
      </c>
      <c r="R5212" s="46"/>
      <c r="S5212" s="46" t="str">
        <f>IF(Table2[[#This Row],[SRO]]="EOU",VLOOKUP(Table2[[#This Row],[BE]],[2]GD.List!$C$3:$N$5014,12,0),IF(Table2[[#This Row],[SRO]]="Local","Polyester Staple Fibre","SRO 492"))</f>
        <v>Packing Material</v>
      </c>
    </row>
    <row r="5213" spans="1:19" x14ac:dyDescent="0.25">
      <c r="A5213" s="638" t="s">
        <v>3435</v>
      </c>
      <c r="B5213" s="635" t="s">
        <v>3612</v>
      </c>
      <c r="C5213" s="629">
        <v>17580</v>
      </c>
      <c r="D5213" s="636">
        <v>4821.1090000000004</v>
      </c>
      <c r="E5213" s="147" t="s">
        <v>3617</v>
      </c>
      <c r="F5213" s="635" t="s">
        <v>3620</v>
      </c>
      <c r="G5213" s="471">
        <v>44916</v>
      </c>
      <c r="H5213" s="637">
        <v>32032430.100000001</v>
      </c>
      <c r="I5213" s="197">
        <v>1</v>
      </c>
      <c r="J5213" s="630">
        <v>11</v>
      </c>
      <c r="K5213" s="630">
        <v>11</v>
      </c>
      <c r="L5213" s="630">
        <v>995358</v>
      </c>
      <c r="M5213" s="631" t="str">
        <f>TEXT(Table2[[#This Row],[Gd.Dt]],"mmm-yy")</f>
        <v>Dec-22</v>
      </c>
      <c r="N5213" s="46" t="str">
        <f>MID(Table2[[#This Row],[BE]],6,2)</f>
        <v>TI</v>
      </c>
      <c r="O5213" s="46" t="str">
        <f>IF(Table2[[#This Row],[Type]]="IB","EOU",IF(Table2[[#This Row],[Type]]="MB","Local","492"))</f>
        <v>492</v>
      </c>
      <c r="P5213" s="46">
        <f>ROUND(Table2[[#This Row],[Cons]]/Table2[[#This Row],[Qty.]],5)</f>
        <v>1</v>
      </c>
      <c r="Q5213" s="46" t="b">
        <f>EXACT(Table2[[#This Row],[rate]],Table2[[#This Row],[Check]])</f>
        <v>1</v>
      </c>
      <c r="R5213" s="46"/>
      <c r="S5213" s="46" t="str">
        <f>IF(Table2[[#This Row],[SRO]]="EOU",VLOOKUP(Table2[[#This Row],[BE]],[2]GD.List!$C$3:$N$5014,12,0),IF(Table2[[#This Row],[SRO]]="Local","Polyester Staple Fibre","SRO 492"))</f>
        <v>SRO 492</v>
      </c>
    </row>
    <row r="5214" spans="1:19" x14ac:dyDescent="0.25">
      <c r="A5214" s="634" t="s">
        <v>3435</v>
      </c>
      <c r="B5214" s="635" t="s">
        <v>3611</v>
      </c>
      <c r="C5214" s="629">
        <v>50004</v>
      </c>
      <c r="D5214" s="636">
        <v>4821.1090000000004</v>
      </c>
      <c r="E5214" s="147" t="s">
        <v>3614</v>
      </c>
      <c r="F5214" s="635" t="s">
        <v>3618</v>
      </c>
      <c r="G5214" s="471">
        <v>44916</v>
      </c>
      <c r="H5214" s="637">
        <v>74801696.310000002</v>
      </c>
      <c r="I5214" s="197">
        <v>1</v>
      </c>
      <c r="J5214" s="630">
        <v>25</v>
      </c>
      <c r="K5214" s="630">
        <v>25</v>
      </c>
      <c r="L5214" s="630">
        <v>19438.560000000001</v>
      </c>
      <c r="M5214" s="631" t="str">
        <f>TEXT(Table2[[#This Row],[Gd.Dt]],"mmm-yy")</f>
        <v>Dec-22</v>
      </c>
      <c r="N5214" s="46" t="str">
        <f>MID(Table2[[#This Row],[BE]],6,2)</f>
        <v>TI</v>
      </c>
      <c r="O5214" s="46" t="str">
        <f>IF(Table2[[#This Row],[Type]]="IB","EOU",IF(Table2[[#This Row],[Type]]="MB","Local","492"))</f>
        <v>492</v>
      </c>
      <c r="P5214" s="46">
        <f>ROUND(Table2[[#This Row],[Cons]]/Table2[[#This Row],[Qty.]],5)</f>
        <v>1</v>
      </c>
      <c r="Q5214" s="46" t="b">
        <f>EXACT(Table2[[#This Row],[rate]],Table2[[#This Row],[Check]])</f>
        <v>1</v>
      </c>
      <c r="R5214" s="46"/>
      <c r="S5214" s="46" t="str">
        <f>IF(Table2[[#This Row],[SRO]]="EOU",VLOOKUP(Table2[[#This Row],[BE]],[2]GD.List!$C$3:$N$5014,12,0),IF(Table2[[#This Row],[SRO]]="Local","Polyester Staple Fibre","SRO 492"))</f>
        <v>SRO 492</v>
      </c>
    </row>
    <row r="5215" spans="1:19" x14ac:dyDescent="0.25">
      <c r="A5215" s="634" t="s">
        <v>3461</v>
      </c>
      <c r="B5215" s="635" t="s">
        <v>3612</v>
      </c>
      <c r="C5215" s="629">
        <v>17580</v>
      </c>
      <c r="D5215" s="636">
        <v>5807.9</v>
      </c>
      <c r="E5215" s="147" t="s">
        <v>3617</v>
      </c>
      <c r="F5215" s="635" t="s">
        <v>3620</v>
      </c>
      <c r="G5215" s="471">
        <v>44916</v>
      </c>
      <c r="H5215" s="637">
        <v>32032430.100000001</v>
      </c>
      <c r="I5215" s="197">
        <v>1</v>
      </c>
      <c r="J5215" s="630">
        <v>55</v>
      </c>
      <c r="K5215" s="630">
        <v>55</v>
      </c>
      <c r="L5215" s="630">
        <v>4976789.99</v>
      </c>
      <c r="M5215" s="631" t="str">
        <f>TEXT(Table2[[#This Row],[Gd.Dt]],"mmm-yy")</f>
        <v>Dec-22</v>
      </c>
      <c r="N5215" s="46" t="str">
        <f>MID(Table2[[#This Row],[BE]],6,2)</f>
        <v>TI</v>
      </c>
      <c r="O5215" s="46" t="str">
        <f>IF(Table2[[#This Row],[Type]]="IB","EOU",IF(Table2[[#This Row],[Type]]="MB","Local","492"))</f>
        <v>492</v>
      </c>
      <c r="P5215" s="46">
        <f>ROUND(Table2[[#This Row],[Cons]]/Table2[[#This Row],[Qty.]],5)</f>
        <v>1</v>
      </c>
      <c r="Q5215" s="46" t="b">
        <f>EXACT(Table2[[#This Row],[rate]],Table2[[#This Row],[Check]])</f>
        <v>1</v>
      </c>
      <c r="R5215" s="46"/>
      <c r="S5215" s="46" t="str">
        <f>IF(Table2[[#This Row],[SRO]]="EOU",VLOOKUP(Table2[[#This Row],[BE]],[2]GD.List!$C$3:$N$5014,12,0),IF(Table2[[#This Row],[SRO]]="Local","Polyester Staple Fibre","SRO 492"))</f>
        <v>SRO 492</v>
      </c>
    </row>
    <row r="5216" spans="1:19" x14ac:dyDescent="0.25">
      <c r="A5216" s="634" t="s">
        <v>3472</v>
      </c>
      <c r="B5216" s="635" t="s">
        <v>3612</v>
      </c>
      <c r="C5216" s="629">
        <v>17580</v>
      </c>
      <c r="D5216" s="636">
        <v>5807.9</v>
      </c>
      <c r="E5216" s="147" t="s">
        <v>3617</v>
      </c>
      <c r="F5216" s="635" t="s">
        <v>3620</v>
      </c>
      <c r="G5216" s="471">
        <v>44916</v>
      </c>
      <c r="H5216" s="637">
        <v>32032430.100000001</v>
      </c>
      <c r="I5216" s="197">
        <v>1</v>
      </c>
      <c r="J5216" s="630">
        <v>18</v>
      </c>
      <c r="K5216" s="630">
        <v>18</v>
      </c>
      <c r="L5216" s="630">
        <v>1628767.63</v>
      </c>
      <c r="M5216" s="631" t="str">
        <f>TEXT(Table2[[#This Row],[Gd.Dt]],"mmm-yy")</f>
        <v>Dec-22</v>
      </c>
      <c r="N5216" s="46" t="str">
        <f>MID(Table2[[#This Row],[BE]],6,2)</f>
        <v>TI</v>
      </c>
      <c r="O5216" s="46" t="str">
        <f>IF(Table2[[#This Row],[Type]]="IB","EOU",IF(Table2[[#This Row],[Type]]="MB","Local","492"))</f>
        <v>492</v>
      </c>
      <c r="P5216" s="46">
        <f>ROUND(Table2[[#This Row],[Cons]]/Table2[[#This Row],[Qty.]],5)</f>
        <v>1</v>
      </c>
      <c r="Q5216" s="46" t="b">
        <f>EXACT(Table2[[#This Row],[rate]],Table2[[#This Row],[Check]])</f>
        <v>1</v>
      </c>
      <c r="R5216" s="46"/>
      <c r="S5216" s="46" t="str">
        <f>IF(Table2[[#This Row],[SRO]]="EOU",VLOOKUP(Table2[[#This Row],[BE]],[2]GD.List!$C$3:$N$5014,12,0),IF(Table2[[#This Row],[SRO]]="Local","Polyester Staple Fibre","SRO 492"))</f>
        <v>SRO 492</v>
      </c>
    </row>
    <row r="5217" spans="1:19" x14ac:dyDescent="0.25">
      <c r="A5217" s="638" t="s">
        <v>3552</v>
      </c>
      <c r="B5217" s="635" t="s">
        <v>3610</v>
      </c>
      <c r="C5217" s="629">
        <v>15710</v>
      </c>
      <c r="D5217" s="636">
        <v>2847</v>
      </c>
      <c r="E5217" s="147" t="s">
        <v>3613</v>
      </c>
      <c r="F5217" s="635" t="s">
        <v>3619</v>
      </c>
      <c r="G5217" s="471">
        <v>44916</v>
      </c>
      <c r="H5217" s="637">
        <v>32443335.289999999</v>
      </c>
      <c r="I5217" s="197">
        <v>0.03</v>
      </c>
      <c r="J5217" s="630">
        <v>396.12</v>
      </c>
      <c r="K5217" s="630">
        <v>13204</v>
      </c>
      <c r="L5217" s="630">
        <v>354665.26</v>
      </c>
      <c r="M5217" s="631" t="str">
        <f>TEXT(Table2[[#This Row],[Gd.Dt]],"mmm-yy")</f>
        <v>Dec-22</v>
      </c>
      <c r="N5217" s="46" t="str">
        <f>MID(Table2[[#This Row],[BE]],6,2)</f>
        <v>IB</v>
      </c>
      <c r="O5217" s="46" t="str">
        <f>IF(Table2[[#This Row],[Type]]="IB","EOU",IF(Table2[[#This Row],[Type]]="MB","Local","492"))</f>
        <v>EOU</v>
      </c>
      <c r="P5217" s="46">
        <f>ROUND(Table2[[#This Row],[Cons]]/Table2[[#This Row],[Qty.]],5)</f>
        <v>0.03</v>
      </c>
      <c r="Q5217" s="46" t="b">
        <f>EXACT(Table2[[#This Row],[rate]],Table2[[#This Row],[Check]])</f>
        <v>1</v>
      </c>
      <c r="R5217" s="46"/>
      <c r="S5217" s="46" t="str">
        <f>IF(Table2[[#This Row],[SRO]]="EOU",VLOOKUP(Table2[[#This Row],[BE]],[2]GD.List!$C$3:$N$5014,12,0),IF(Table2[[#This Row],[SRO]]="Local","Polyester Staple Fibre","SRO 492"))</f>
        <v>Textile Chemical</v>
      </c>
    </row>
    <row r="5218" spans="1:19" x14ac:dyDescent="0.25">
      <c r="A5218" s="634" t="s">
        <v>3552</v>
      </c>
      <c r="B5218" s="635" t="s">
        <v>3611</v>
      </c>
      <c r="C5218" s="629">
        <v>50004</v>
      </c>
      <c r="D5218" s="636">
        <v>2847</v>
      </c>
      <c r="E5218" s="147" t="s">
        <v>3614</v>
      </c>
      <c r="F5218" s="635" t="s">
        <v>3618</v>
      </c>
      <c r="G5218" s="471">
        <v>44916</v>
      </c>
      <c r="H5218" s="637">
        <v>74801696.310000002</v>
      </c>
      <c r="I5218" s="197">
        <v>0.03</v>
      </c>
      <c r="J5218" s="630">
        <v>1063.8699999999999</v>
      </c>
      <c r="K5218" s="630">
        <v>35462.239999999998</v>
      </c>
      <c r="L5218" s="630">
        <v>827204.06</v>
      </c>
      <c r="M5218" s="631" t="str">
        <f>TEXT(Table2[[#This Row],[Gd.Dt]],"mmm-yy")</f>
        <v>Dec-22</v>
      </c>
      <c r="N5218" s="46" t="str">
        <f>MID(Table2[[#This Row],[BE]],6,2)</f>
        <v>IB</v>
      </c>
      <c r="O5218" s="46" t="str">
        <f>IF(Table2[[#This Row],[Type]]="IB","EOU",IF(Table2[[#This Row],[Type]]="MB","Local","492"))</f>
        <v>EOU</v>
      </c>
      <c r="P5218" s="46">
        <f>ROUND(Table2[[#This Row],[Cons]]/Table2[[#This Row],[Qty.]],5)</f>
        <v>0.03</v>
      </c>
      <c r="Q5218" s="46" t="b">
        <f>EXACT(Table2[[#This Row],[rate]],Table2[[#This Row],[Check]])</f>
        <v>1</v>
      </c>
      <c r="R5218" s="46"/>
      <c r="S5218" s="46" t="str">
        <f>IF(Table2[[#This Row],[SRO]]="EOU",VLOOKUP(Table2[[#This Row],[BE]],[2]GD.List!$C$3:$N$5014,12,0),IF(Table2[[#This Row],[SRO]]="Local","Polyester Staple Fibre","SRO 492"))</f>
        <v>Textile Chemical</v>
      </c>
    </row>
    <row r="5219" spans="1:19" x14ac:dyDescent="0.25">
      <c r="A5219" s="634" t="s">
        <v>3562</v>
      </c>
      <c r="B5219" s="635" t="s">
        <v>3612</v>
      </c>
      <c r="C5219" s="629">
        <v>17580</v>
      </c>
      <c r="D5219" s="636">
        <v>9607.11</v>
      </c>
      <c r="E5219" s="147" t="s">
        <v>3617</v>
      </c>
      <c r="F5219" s="635" t="s">
        <v>3620</v>
      </c>
      <c r="G5219" s="471">
        <v>44916</v>
      </c>
      <c r="H5219" s="637">
        <v>32032430.100000001</v>
      </c>
      <c r="I5219" s="197">
        <v>1</v>
      </c>
      <c r="J5219" s="630">
        <v>260</v>
      </c>
      <c r="K5219" s="630">
        <v>260</v>
      </c>
      <c r="L5219" s="630">
        <v>23526643.579999998</v>
      </c>
      <c r="M5219" s="631" t="str">
        <f>TEXT(Table2[[#This Row],[Gd.Dt]],"mmm-yy")</f>
        <v>Dec-22</v>
      </c>
      <c r="N5219" s="46" t="str">
        <f>MID(Table2[[#This Row],[BE]],6,2)</f>
        <v>EP</v>
      </c>
      <c r="O5219" s="46" t="str">
        <f>IF(Table2[[#This Row],[Type]]="IB","EOU",IF(Table2[[#This Row],[Type]]="MB","Local","492"))</f>
        <v>492</v>
      </c>
      <c r="P5219" s="46">
        <f>ROUND(Table2[[#This Row],[Cons]]/Table2[[#This Row],[Qty.]],5)</f>
        <v>1</v>
      </c>
      <c r="Q5219" s="46" t="b">
        <f>EXACT(Table2[[#This Row],[rate]],Table2[[#This Row],[Check]])</f>
        <v>1</v>
      </c>
      <c r="R5219" s="46"/>
      <c r="S5219" s="46" t="str">
        <f>IF(Table2[[#This Row],[SRO]]="EOU",VLOOKUP(Table2[[#This Row],[BE]],[2]GD.List!$C$3:$N$5014,12,0),IF(Table2[[#This Row],[SRO]]="Local","Polyester Staple Fibre","SRO 492"))</f>
        <v>SRO 492</v>
      </c>
    </row>
    <row r="5220" spans="1:19" x14ac:dyDescent="0.25">
      <c r="A5220" s="634" t="s">
        <v>3563</v>
      </c>
      <c r="B5220" s="635" t="s">
        <v>3612</v>
      </c>
      <c r="C5220" s="629">
        <v>17580</v>
      </c>
      <c r="D5220" s="636">
        <v>9606.1</v>
      </c>
      <c r="E5220" s="147" t="s">
        <v>3617</v>
      </c>
      <c r="F5220" s="635" t="s">
        <v>3620</v>
      </c>
      <c r="G5220" s="471">
        <v>44916</v>
      </c>
      <c r="H5220" s="637">
        <v>32032430.100000001</v>
      </c>
      <c r="I5220" s="197">
        <v>1</v>
      </c>
      <c r="J5220" s="630">
        <v>10</v>
      </c>
      <c r="K5220" s="630">
        <v>10</v>
      </c>
      <c r="L5220" s="630">
        <v>904870.91</v>
      </c>
      <c r="M5220" s="631" t="str">
        <f>TEXT(Table2[[#This Row],[Gd.Dt]],"mmm-yy")</f>
        <v>Dec-22</v>
      </c>
      <c r="N5220" s="46" t="str">
        <f>MID(Table2[[#This Row],[BE]],6,2)</f>
        <v>TI</v>
      </c>
      <c r="O5220" s="46" t="str">
        <f>IF(Table2[[#This Row],[Type]]="IB","EOU",IF(Table2[[#This Row],[Type]]="MB","Local","492"))</f>
        <v>492</v>
      </c>
      <c r="P5220" s="46">
        <f>ROUND(Table2[[#This Row],[Cons]]/Table2[[#This Row],[Qty.]],5)</f>
        <v>1</v>
      </c>
      <c r="Q5220" s="46" t="b">
        <f>EXACT(Table2[[#This Row],[rate]],Table2[[#This Row],[Check]])</f>
        <v>1</v>
      </c>
      <c r="R5220" s="46"/>
      <c r="S5220" s="46" t="str">
        <f>IF(Table2[[#This Row],[SRO]]="EOU",VLOOKUP(Table2[[#This Row],[BE]],[2]GD.List!$C$3:$N$5014,12,0),IF(Table2[[#This Row],[SRO]]="Local","Polyester Staple Fibre","SRO 492"))</f>
        <v>SRO 492</v>
      </c>
    </row>
    <row r="5221" spans="1:19" x14ac:dyDescent="0.25">
      <c r="A5221" s="634" t="s">
        <v>3578</v>
      </c>
      <c r="B5221" s="635" t="s">
        <v>3610</v>
      </c>
      <c r="C5221" s="629">
        <v>15710</v>
      </c>
      <c r="D5221" s="636">
        <v>4821.1090000000004</v>
      </c>
      <c r="E5221" s="147" t="s">
        <v>3613</v>
      </c>
      <c r="F5221" s="635" t="s">
        <v>3619</v>
      </c>
      <c r="G5221" s="471">
        <v>44916</v>
      </c>
      <c r="H5221" s="637">
        <v>32443335.289999999</v>
      </c>
      <c r="I5221" s="197">
        <v>1</v>
      </c>
      <c r="J5221" s="630">
        <v>11000</v>
      </c>
      <c r="K5221" s="630">
        <v>11000</v>
      </c>
      <c r="L5221" s="630">
        <v>9843898.0700000003</v>
      </c>
      <c r="M5221" s="631" t="str">
        <f>TEXT(Table2[[#This Row],[Gd.Dt]],"mmm-yy")</f>
        <v>Dec-22</v>
      </c>
      <c r="N5221" s="46" t="str">
        <f>MID(Table2[[#This Row],[BE]],6,2)</f>
        <v>TI</v>
      </c>
      <c r="O5221" s="46" t="str">
        <f>IF(Table2[[#This Row],[Type]]="IB","EOU",IF(Table2[[#This Row],[Type]]="MB","Local","492"))</f>
        <v>492</v>
      </c>
      <c r="P5221" s="46">
        <f>ROUND(Table2[[#This Row],[Cons]]/Table2[[#This Row],[Qty.]],5)</f>
        <v>1</v>
      </c>
      <c r="Q5221" s="46" t="b">
        <f>EXACT(Table2[[#This Row],[rate]],Table2[[#This Row],[Check]])</f>
        <v>1</v>
      </c>
      <c r="R5221" s="46"/>
      <c r="S5221" s="46" t="str">
        <f>IF(Table2[[#This Row],[SRO]]="EOU",VLOOKUP(Table2[[#This Row],[BE]],[2]GD.List!$C$3:$N$5014,12,0),IF(Table2[[#This Row],[SRO]]="Local","Polyester Staple Fibre","SRO 492"))</f>
        <v>SRO 492</v>
      </c>
    </row>
    <row r="5222" spans="1:19" x14ac:dyDescent="0.25">
      <c r="A5222" s="638" t="s">
        <v>3587</v>
      </c>
      <c r="B5222" s="635" t="s">
        <v>3610</v>
      </c>
      <c r="C5222" s="629">
        <v>15710</v>
      </c>
      <c r="D5222" s="636">
        <v>5201.009</v>
      </c>
      <c r="E5222" s="147" t="s">
        <v>3613</v>
      </c>
      <c r="F5222" s="635" t="s">
        <v>3619</v>
      </c>
      <c r="G5222" s="471">
        <v>44916</v>
      </c>
      <c r="H5222" s="637">
        <v>32443335.289999999</v>
      </c>
      <c r="I5222" s="197">
        <v>1.0101</v>
      </c>
      <c r="J5222" s="630">
        <v>13337.36</v>
      </c>
      <c r="K5222" s="630">
        <v>13204</v>
      </c>
      <c r="L5222" s="630">
        <v>11941577.130000001</v>
      </c>
      <c r="M5222" s="631" t="str">
        <f>TEXT(Table2[[#This Row],[Gd.Dt]],"mmm-yy")</f>
        <v>Dec-22</v>
      </c>
      <c r="N5222" s="46" t="str">
        <f>MID(Table2[[#This Row],[BE]],6,2)</f>
        <v>IB</v>
      </c>
      <c r="O5222" s="46" t="str">
        <f>IF(Table2[[#This Row],[Type]]="IB","EOU",IF(Table2[[#This Row],[Type]]="MB","Local","492"))</f>
        <v>EOU</v>
      </c>
      <c r="P5222" s="46">
        <f>ROUND(Table2[[#This Row],[Cons]]/Table2[[#This Row],[Qty.]],5)</f>
        <v>1.0101</v>
      </c>
      <c r="Q5222" s="46" t="b">
        <f>EXACT(Table2[[#This Row],[rate]],Table2[[#This Row],[Check]])</f>
        <v>1</v>
      </c>
      <c r="R5222" s="46"/>
      <c r="S5222" s="46" t="str">
        <f>IF(Table2[[#This Row],[SRO]]="EOU",VLOOKUP(Table2[[#This Row],[BE]],[2]GD.List!$C$3:$N$5014,12,0),IF(Table2[[#This Row],[SRO]]="Local","Polyester Staple Fibre","SRO 492"))</f>
        <v>Raw Cotton</v>
      </c>
    </row>
    <row r="5223" spans="1:19" x14ac:dyDescent="0.25">
      <c r="A5223" s="634" t="s">
        <v>3587</v>
      </c>
      <c r="B5223" s="635" t="s">
        <v>3611</v>
      </c>
      <c r="C5223" s="629">
        <v>50004</v>
      </c>
      <c r="D5223" s="636">
        <v>5201.009</v>
      </c>
      <c r="E5223" s="147" t="s">
        <v>3614</v>
      </c>
      <c r="F5223" s="635" t="s">
        <v>3618</v>
      </c>
      <c r="G5223" s="471">
        <v>44916</v>
      </c>
      <c r="H5223" s="637">
        <v>74801696.310000002</v>
      </c>
      <c r="I5223" s="197">
        <v>0.9899</v>
      </c>
      <c r="J5223" s="630">
        <v>35104.07</v>
      </c>
      <c r="K5223" s="630">
        <v>35462.239999999998</v>
      </c>
      <c r="L5223" s="630">
        <v>27294903.760000002</v>
      </c>
      <c r="M5223" s="631" t="str">
        <f>TEXT(Table2[[#This Row],[Gd.Dt]],"mmm-yy")</f>
        <v>Dec-22</v>
      </c>
      <c r="N5223" s="46" t="str">
        <f>MID(Table2[[#This Row],[BE]],6,2)</f>
        <v>IB</v>
      </c>
      <c r="O5223" s="46" t="str">
        <f>IF(Table2[[#This Row],[Type]]="IB","EOU",IF(Table2[[#This Row],[Type]]="MB","Local","492"))</f>
        <v>EOU</v>
      </c>
      <c r="P5223" s="46">
        <f>ROUND(Table2[[#This Row],[Cons]]/Table2[[#This Row],[Qty.]],5)</f>
        <v>0.9899</v>
      </c>
      <c r="Q5223" s="46" t="b">
        <f>EXACT(Table2[[#This Row],[rate]],Table2[[#This Row],[Check]])</f>
        <v>1</v>
      </c>
      <c r="R5223" s="46"/>
      <c r="S5223" s="46" t="str">
        <f>IF(Table2[[#This Row],[SRO]]="EOU",VLOOKUP(Table2[[#This Row],[BE]],[2]GD.List!$C$3:$N$5014,12,0),IF(Table2[[#This Row],[SRO]]="Local","Polyester Staple Fibre","SRO 492"))</f>
        <v>Raw Cotton</v>
      </c>
    </row>
    <row r="5224" spans="1:19" x14ac:dyDescent="0.25">
      <c r="A5224" s="634" t="s">
        <v>3601</v>
      </c>
      <c r="B5224" s="635" t="s">
        <v>3610</v>
      </c>
      <c r="C5224" s="629">
        <v>15710</v>
      </c>
      <c r="D5224" s="636">
        <v>3204.16</v>
      </c>
      <c r="E5224" s="147" t="s">
        <v>3613</v>
      </c>
      <c r="F5224" s="635" t="s">
        <v>3619</v>
      </c>
      <c r="G5224" s="471">
        <v>44916</v>
      </c>
      <c r="H5224" s="637">
        <v>32443335.289999999</v>
      </c>
      <c r="I5224" s="197">
        <v>7.0000000000000007E-2</v>
      </c>
      <c r="J5224" s="630">
        <v>158.18</v>
      </c>
      <c r="K5224" s="630">
        <v>2259.71</v>
      </c>
      <c r="L5224" s="630">
        <v>136125.66</v>
      </c>
      <c r="M5224" s="631" t="str">
        <f>TEXT(Table2[[#This Row],[Gd.Dt]],"mmm-yy")</f>
        <v>Dec-22</v>
      </c>
      <c r="N5224" s="46" t="str">
        <f>MID(Table2[[#This Row],[BE]],6,2)</f>
        <v>IB</v>
      </c>
      <c r="O5224" s="46" t="str">
        <f>IF(Table2[[#This Row],[Type]]="IB","EOU",IF(Table2[[#This Row],[Type]]="MB","Local","492"))</f>
        <v>EOU</v>
      </c>
      <c r="P5224" s="46">
        <f>ROUND(Table2[[#This Row],[Cons]]/Table2[[#This Row],[Qty.]],5)</f>
        <v>7.0000000000000007E-2</v>
      </c>
      <c r="Q5224" s="46" t="b">
        <f>EXACT(Table2[[#This Row],[rate]],Table2[[#This Row],[Check]])</f>
        <v>1</v>
      </c>
      <c r="R5224" s="46"/>
      <c r="S5224" s="46" t="str">
        <f>IF(Table2[[#This Row],[SRO]]="EOU",VLOOKUP(Table2[[#This Row],[BE]],[2]GD.List!$C$3:$N$5014,12,0),IF(Table2[[#This Row],[SRO]]="Local","Polyester Staple Fibre","SRO 492"))</f>
        <v>Textile Dyes</v>
      </c>
    </row>
    <row r="5225" spans="1:19" x14ac:dyDescent="0.25">
      <c r="A5225" s="634" t="s">
        <v>3615</v>
      </c>
      <c r="B5225" s="635" t="s">
        <v>3611</v>
      </c>
      <c r="C5225" s="629">
        <v>50004</v>
      </c>
      <c r="D5225" s="636">
        <v>4821.1090000000004</v>
      </c>
      <c r="E5225" s="147" t="s">
        <v>3614</v>
      </c>
      <c r="F5225" s="635" t="s">
        <v>3618</v>
      </c>
      <c r="G5225" s="471">
        <v>44916</v>
      </c>
      <c r="H5225" s="637">
        <v>74801696.310000002</v>
      </c>
      <c r="I5225" s="197">
        <v>1</v>
      </c>
      <c r="J5225" s="630">
        <v>30000</v>
      </c>
      <c r="K5225" s="630">
        <v>30000</v>
      </c>
      <c r="L5225" s="630">
        <v>23326272.789999999</v>
      </c>
      <c r="M5225" s="631" t="str">
        <f>TEXT(Table2[[#This Row],[Gd.Dt]],"mmm-yy")</f>
        <v>Dec-22</v>
      </c>
      <c r="N5225" s="46" t="str">
        <f>MID(Table2[[#This Row],[BE]],6,2)</f>
        <v>TI</v>
      </c>
      <c r="O5225" s="46" t="str">
        <f>IF(Table2[[#This Row],[Type]]="IB","EOU",IF(Table2[[#This Row],[Type]]="MB","Local","492"))</f>
        <v>492</v>
      </c>
      <c r="P5225" s="46">
        <f>ROUND(Table2[[#This Row],[Cons]]/Table2[[#This Row],[Qty.]],5)</f>
        <v>1</v>
      </c>
      <c r="Q5225" s="46" t="b">
        <f>EXACT(Table2[[#This Row],[rate]],Table2[[#This Row],[Check]])</f>
        <v>1</v>
      </c>
      <c r="R5225" s="46"/>
      <c r="S5225" s="46" t="str">
        <f>IF(Table2[[#This Row],[SRO]]="EOU",VLOOKUP(Table2[[#This Row],[BE]],[2]GD.List!$C$3:$N$5014,12,0),IF(Table2[[#This Row],[SRO]]="Local","Polyester Staple Fibre","SRO 492"))</f>
        <v>SRO 492</v>
      </c>
    </row>
    <row r="5226" spans="1:19" x14ac:dyDescent="0.25">
      <c r="A5226" s="638" t="s">
        <v>3616</v>
      </c>
      <c r="B5226" s="635" t="s">
        <v>3611</v>
      </c>
      <c r="C5226" s="629">
        <v>50004</v>
      </c>
      <c r="D5226" s="636">
        <v>9606.2199999999993</v>
      </c>
      <c r="E5226" s="147" t="s">
        <v>3614</v>
      </c>
      <c r="F5226" s="635" t="s">
        <v>3618</v>
      </c>
      <c r="G5226" s="471">
        <v>44916</v>
      </c>
      <c r="H5226" s="637">
        <v>74801696.310000002</v>
      </c>
      <c r="I5226" s="197">
        <v>1</v>
      </c>
      <c r="J5226" s="630">
        <v>95.9</v>
      </c>
      <c r="K5226" s="630">
        <v>95.9</v>
      </c>
      <c r="L5226" s="630">
        <v>74566.320000000007</v>
      </c>
      <c r="M5226" s="631" t="str">
        <f>TEXT(Table2[[#This Row],[Gd.Dt]],"mmm-yy")</f>
        <v>Dec-22</v>
      </c>
      <c r="N5226" s="46" t="str">
        <f>MID(Table2[[#This Row],[BE]],6,2)</f>
        <v>TI</v>
      </c>
      <c r="O5226" s="46" t="str">
        <f>IF(Table2[[#This Row],[Type]]="IB","EOU",IF(Table2[[#This Row],[Type]]="MB","Local","492"))</f>
        <v>492</v>
      </c>
      <c r="P5226" s="46">
        <f>ROUND(Table2[[#This Row],[Cons]]/Table2[[#This Row],[Qty.]],5)</f>
        <v>1</v>
      </c>
      <c r="Q5226" s="46" t="b">
        <f>EXACT(Table2[[#This Row],[rate]],Table2[[#This Row],[Check]])</f>
        <v>1</v>
      </c>
      <c r="R5226" s="46"/>
      <c r="S5226" s="46" t="str">
        <f>IF(Table2[[#This Row],[SRO]]="EOU",VLOOKUP(Table2[[#This Row],[BE]],[2]GD.List!$C$3:$N$5014,12,0),IF(Table2[[#This Row],[SRO]]="Local","Polyester Staple Fibre","SRO 492"))</f>
        <v>SRO 492</v>
      </c>
    </row>
    <row r="5227" spans="1:19" x14ac:dyDescent="0.25">
      <c r="A5227" s="638" t="s">
        <v>3616</v>
      </c>
      <c r="B5227" s="638" t="s">
        <v>3611</v>
      </c>
      <c r="C5227" s="639">
        <v>50004</v>
      </c>
      <c r="D5227" s="640">
        <v>7318.23</v>
      </c>
      <c r="E5227" s="27" t="s">
        <v>3614</v>
      </c>
      <c r="F5227" s="638" t="s">
        <v>3618</v>
      </c>
      <c r="G5227" s="28">
        <v>44916</v>
      </c>
      <c r="H5227" s="641">
        <v>74801696.310000002</v>
      </c>
      <c r="I5227" s="33">
        <v>1</v>
      </c>
      <c r="J5227" s="632">
        <v>125.6</v>
      </c>
      <c r="K5227" s="632">
        <v>125.6</v>
      </c>
      <c r="L5227" s="632">
        <v>97659.33</v>
      </c>
      <c r="M5227" s="633" t="str">
        <f>TEXT(Table2[[#This Row],[Gd.Dt]],"mmm-yy")</f>
        <v>Dec-22</v>
      </c>
      <c r="N5227" s="47" t="str">
        <f>MID(Table2[[#This Row],[BE]],6,2)</f>
        <v>TI</v>
      </c>
      <c r="O5227" s="47" t="str">
        <f>IF(Table2[[#This Row],[Type]]="IB","EOU",IF(Table2[[#This Row],[Type]]="MB","Local","492"))</f>
        <v>492</v>
      </c>
      <c r="P5227" s="47">
        <f>ROUND(Table2[[#This Row],[Cons]]/Table2[[#This Row],[Qty.]],5)</f>
        <v>1</v>
      </c>
      <c r="Q5227" s="47" t="b">
        <f>EXACT(Table2[[#This Row],[rate]],Table2[[#This Row],[Check]])</f>
        <v>1</v>
      </c>
      <c r="R5227" s="47"/>
      <c r="S5227" s="47" t="str">
        <f>IF(Table2[[#This Row],[SRO]]="EOU",VLOOKUP(Table2[[#This Row],[BE]],[2]GD.List!$C$3:$N$5014,12,0),IF(Table2[[#This Row],[SRO]]="Local","Polyester Staple Fibre","SRO 492"))</f>
        <v>SRO 492</v>
      </c>
    </row>
    <row r="5228" spans="1:19" x14ac:dyDescent="0.25">
      <c r="A5228" s="635" t="s">
        <v>2499</v>
      </c>
      <c r="B5228" s="635" t="s">
        <v>3621</v>
      </c>
      <c r="C5228" s="629">
        <v>41748</v>
      </c>
      <c r="D5228" s="636">
        <v>2701.12</v>
      </c>
      <c r="E5228" s="147" t="s">
        <v>3624</v>
      </c>
      <c r="F5228" s="635" t="s">
        <v>3627</v>
      </c>
      <c r="G5228" s="471">
        <v>44916</v>
      </c>
      <c r="H5228" s="637">
        <v>70621786</v>
      </c>
      <c r="I5228" s="197">
        <v>0.8</v>
      </c>
      <c r="J5228" s="630">
        <v>29457.599999999999</v>
      </c>
      <c r="K5228" s="630">
        <v>36822</v>
      </c>
      <c r="L5228" s="630">
        <v>20665955.43</v>
      </c>
      <c r="M5228" s="631" t="str">
        <f>TEXT(Table2[[#This Row],[Gd.Dt]],"mmm-yy")</f>
        <v>Dec-22</v>
      </c>
      <c r="N5228" s="46" t="str">
        <f>MID(Table2[[#This Row],[BE]],6,2)</f>
        <v>IB</v>
      </c>
      <c r="O5228" s="46" t="str">
        <f>IF(Table2[[#This Row],[Type]]="IB","EOU",IF(Table2[[#This Row],[Type]]="MB","Local","492"))</f>
        <v>EOU</v>
      </c>
      <c r="P5228" s="46">
        <f>ROUND(Table2[[#This Row],[Cons]]/Table2[[#This Row],[Qty.]],5)</f>
        <v>0.8</v>
      </c>
      <c r="Q5228" s="46" t="b">
        <f>EXACT(Table2[[#This Row],[rate]],Table2[[#This Row],[Check]])</f>
        <v>1</v>
      </c>
      <c r="R5228" s="46"/>
      <c r="S5228" s="46" t="str">
        <f>IF(Table2[[#This Row],[SRO]]="EOU",VLOOKUP(Table2[[#This Row],[BE]],[2]GD.List!$C$3:$N$5014,12,0),IF(Table2[[#This Row],[SRO]]="Local","Polyester Staple Fibre","SRO 492"))</f>
        <v>Textile Coal</v>
      </c>
    </row>
    <row r="5229" spans="1:19" x14ac:dyDescent="0.25">
      <c r="A5229" s="634" t="s">
        <v>2499</v>
      </c>
      <c r="B5229" s="635" t="s">
        <v>3623</v>
      </c>
      <c r="C5229" s="629">
        <v>11390</v>
      </c>
      <c r="D5229" s="636">
        <v>2701.12</v>
      </c>
      <c r="E5229" s="147" t="s">
        <v>3629</v>
      </c>
      <c r="F5229" s="635" t="s">
        <v>3630</v>
      </c>
      <c r="G5229" s="471">
        <v>44917</v>
      </c>
      <c r="H5229" s="637">
        <v>27536622.280000001</v>
      </c>
      <c r="I5229" s="197">
        <v>0.8</v>
      </c>
      <c r="J5229" s="630">
        <v>11874.4</v>
      </c>
      <c r="K5229" s="630">
        <v>14843</v>
      </c>
      <c r="L5229" s="630">
        <v>9031827.25</v>
      </c>
      <c r="M5229" s="631" t="str">
        <f>TEXT(Table2[[#This Row],[Gd.Dt]],"mmm-yy")</f>
        <v>Dec-22</v>
      </c>
      <c r="N5229" s="46" t="str">
        <f>MID(Table2[[#This Row],[BE]],6,2)</f>
        <v>IB</v>
      </c>
      <c r="O5229" s="46" t="str">
        <f>IF(Table2[[#This Row],[Type]]="IB","EOU",IF(Table2[[#This Row],[Type]]="MB","Local","492"))</f>
        <v>EOU</v>
      </c>
      <c r="P5229" s="46">
        <f>ROUND(Table2[[#This Row],[Cons]]/Table2[[#This Row],[Qty.]],5)</f>
        <v>0.8</v>
      </c>
      <c r="Q5229" s="46" t="b">
        <f>EXACT(Table2[[#This Row],[rate]],Table2[[#This Row],[Check]])</f>
        <v>1</v>
      </c>
      <c r="R5229" s="46"/>
      <c r="S5229" s="46" t="str">
        <f>IF(Table2[[#This Row],[SRO]]="EOU",VLOOKUP(Table2[[#This Row],[BE]],[2]GD.List!$C$3:$N$5014,12,0),IF(Table2[[#This Row],[SRO]]="Local","Polyester Staple Fibre","SRO 492"))</f>
        <v>Textile Coal</v>
      </c>
    </row>
    <row r="5230" spans="1:19" x14ac:dyDescent="0.25">
      <c r="A5230" s="638" t="s">
        <v>2982</v>
      </c>
      <c r="B5230" s="635" t="s">
        <v>3622</v>
      </c>
      <c r="C5230" s="629">
        <v>6486</v>
      </c>
      <c r="D5230" s="636">
        <v>8308.2000000000007</v>
      </c>
      <c r="E5230" s="147" t="s">
        <v>3625</v>
      </c>
      <c r="F5230" s="635" t="s">
        <v>3628</v>
      </c>
      <c r="G5230" s="471">
        <v>44917</v>
      </c>
      <c r="H5230" s="637">
        <v>9996547.5</v>
      </c>
      <c r="I5230" s="197">
        <v>1</v>
      </c>
      <c r="J5230" s="630">
        <v>13</v>
      </c>
      <c r="K5230" s="630">
        <v>13</v>
      </c>
      <c r="L5230" s="630">
        <v>955552.33</v>
      </c>
      <c r="M5230" s="631" t="str">
        <f>TEXT(Table2[[#This Row],[Gd.Dt]],"mmm-yy")</f>
        <v>Dec-22</v>
      </c>
      <c r="N5230" s="46" t="str">
        <f>MID(Table2[[#This Row],[BE]],6,2)</f>
        <v>TI</v>
      </c>
      <c r="O5230" s="46" t="str">
        <f>IF(Table2[[#This Row],[Type]]="IB","EOU",IF(Table2[[#This Row],[Type]]="MB","Local","492"))</f>
        <v>492</v>
      </c>
      <c r="P5230" s="46">
        <f>ROUND(Table2[[#This Row],[Cons]]/Table2[[#This Row],[Qty.]],5)</f>
        <v>1</v>
      </c>
      <c r="Q5230" s="46" t="b">
        <f>EXACT(Table2[[#This Row],[rate]],Table2[[#This Row],[Check]])</f>
        <v>1</v>
      </c>
      <c r="R5230" s="46"/>
      <c r="S5230" s="46" t="str">
        <f>IF(Table2[[#This Row],[SRO]]="EOU",VLOOKUP(Table2[[#This Row],[BE]],[2]GD.List!$C$3:$N$5014,12,0),IF(Table2[[#This Row],[SRO]]="Local","Polyester Staple Fibre","SRO 492"))</f>
        <v>SRO 492</v>
      </c>
    </row>
    <row r="5231" spans="1:19" x14ac:dyDescent="0.25">
      <c r="A5231" s="634" t="s">
        <v>2982</v>
      </c>
      <c r="B5231" s="635" t="s">
        <v>3622</v>
      </c>
      <c r="C5231" s="629">
        <v>6486</v>
      </c>
      <c r="D5231" s="636">
        <v>9606.2919999999995</v>
      </c>
      <c r="E5231" s="147" t="s">
        <v>3625</v>
      </c>
      <c r="F5231" s="635" t="s">
        <v>3628</v>
      </c>
      <c r="G5231" s="471">
        <v>44917</v>
      </c>
      <c r="H5231" s="637">
        <v>9996547.5</v>
      </c>
      <c r="I5231" s="197">
        <v>1</v>
      </c>
      <c r="J5231" s="630">
        <v>13</v>
      </c>
      <c r="K5231" s="630">
        <v>13</v>
      </c>
      <c r="L5231" s="630">
        <v>955552.33</v>
      </c>
      <c r="M5231" s="631" t="str">
        <f>TEXT(Table2[[#This Row],[Gd.Dt]],"mmm-yy")</f>
        <v>Dec-22</v>
      </c>
      <c r="N5231" s="46" t="str">
        <f>MID(Table2[[#This Row],[BE]],6,2)</f>
        <v>TI</v>
      </c>
      <c r="O5231" s="46" t="str">
        <f>IF(Table2[[#This Row],[Type]]="IB","EOU",IF(Table2[[#This Row],[Type]]="MB","Local","492"))</f>
        <v>492</v>
      </c>
      <c r="P5231" s="46">
        <f>ROUND(Table2[[#This Row],[Cons]]/Table2[[#This Row],[Qty.]],5)</f>
        <v>1</v>
      </c>
      <c r="Q5231" s="46" t="b">
        <f>EXACT(Table2[[#This Row],[rate]],Table2[[#This Row],[Check]])</f>
        <v>1</v>
      </c>
      <c r="R5231" s="46"/>
      <c r="S5231" s="46" t="str">
        <f>IF(Table2[[#This Row],[SRO]]="EOU",VLOOKUP(Table2[[#This Row],[BE]],[2]GD.List!$C$3:$N$5014,12,0),IF(Table2[[#This Row],[SRO]]="Local","Polyester Staple Fibre","SRO 492"))</f>
        <v>SRO 492</v>
      </c>
    </row>
    <row r="5232" spans="1:19" x14ac:dyDescent="0.25">
      <c r="A5232" s="634" t="s">
        <v>3161</v>
      </c>
      <c r="B5232" s="635" t="s">
        <v>3622</v>
      </c>
      <c r="C5232" s="629">
        <v>6486</v>
      </c>
      <c r="D5232" s="636">
        <v>9607.2000000000007</v>
      </c>
      <c r="E5232" s="147" t="s">
        <v>3625</v>
      </c>
      <c r="F5232" s="635" t="s">
        <v>3628</v>
      </c>
      <c r="G5232" s="471">
        <v>44917</v>
      </c>
      <c r="H5232" s="637">
        <v>9996547.5</v>
      </c>
      <c r="I5232" s="197">
        <v>1</v>
      </c>
      <c r="J5232" s="630">
        <v>10</v>
      </c>
      <c r="K5232" s="630">
        <v>10</v>
      </c>
      <c r="L5232" s="630">
        <v>735040.26</v>
      </c>
      <c r="M5232" s="631" t="str">
        <f>TEXT(Table2[[#This Row],[Gd.Dt]],"mmm-yy")</f>
        <v>Dec-22</v>
      </c>
      <c r="N5232" s="46" t="str">
        <f>MID(Table2[[#This Row],[BE]],6,2)</f>
        <v>TI</v>
      </c>
      <c r="O5232" s="46" t="str">
        <f>IF(Table2[[#This Row],[Type]]="IB","EOU",IF(Table2[[#This Row],[Type]]="MB","Local","492"))</f>
        <v>492</v>
      </c>
      <c r="P5232" s="46">
        <f>ROUND(Table2[[#This Row],[Cons]]/Table2[[#This Row],[Qty.]],5)</f>
        <v>1</v>
      </c>
      <c r="Q5232" s="46" t="b">
        <f>EXACT(Table2[[#This Row],[rate]],Table2[[#This Row],[Check]])</f>
        <v>1</v>
      </c>
      <c r="R5232" s="46"/>
      <c r="S5232" s="46" t="str">
        <f>IF(Table2[[#This Row],[SRO]]="EOU",VLOOKUP(Table2[[#This Row],[BE]],[2]GD.List!$C$3:$N$5014,12,0),IF(Table2[[#This Row],[SRO]]="Local","Polyester Staple Fibre","SRO 492"))</f>
        <v>SRO 492</v>
      </c>
    </row>
    <row r="5233" spans="1:19" x14ac:dyDescent="0.25">
      <c r="A5233" s="638" t="s">
        <v>3233</v>
      </c>
      <c r="B5233" s="635" t="s">
        <v>3621</v>
      </c>
      <c r="C5233" s="629">
        <v>41748</v>
      </c>
      <c r="D5233" s="636">
        <v>4810.29</v>
      </c>
      <c r="E5233" s="147" t="s">
        <v>3624</v>
      </c>
      <c r="F5233" s="635" t="s">
        <v>3627</v>
      </c>
      <c r="G5233" s="471">
        <v>44916</v>
      </c>
      <c r="H5233" s="637">
        <v>70621786</v>
      </c>
      <c r="I5233" s="197">
        <v>0.06</v>
      </c>
      <c r="J5233" s="630">
        <v>2209.3200000000002</v>
      </c>
      <c r="K5233" s="630">
        <v>36822</v>
      </c>
      <c r="L5233" s="630">
        <v>1549946.66</v>
      </c>
      <c r="M5233" s="631" t="str">
        <f>TEXT(Table2[[#This Row],[Gd.Dt]],"mmm-yy")</f>
        <v>Dec-22</v>
      </c>
      <c r="N5233" s="46" t="str">
        <f>MID(Table2[[#This Row],[BE]],6,2)</f>
        <v>IB</v>
      </c>
      <c r="O5233" s="46" t="str">
        <f>IF(Table2[[#This Row],[Type]]="IB","EOU",IF(Table2[[#This Row],[Type]]="MB","Local","492"))</f>
        <v>EOU</v>
      </c>
      <c r="P5233" s="46">
        <f>ROUND(Table2[[#This Row],[Cons]]/Table2[[#This Row],[Qty.]],5)</f>
        <v>0.06</v>
      </c>
      <c r="Q5233" s="46" t="b">
        <f>EXACT(Table2[[#This Row],[rate]],Table2[[#This Row],[Check]])</f>
        <v>1</v>
      </c>
      <c r="R5233" s="46"/>
      <c r="S5233" s="46" t="str">
        <f>IF(Table2[[#This Row],[SRO]]="EOU",VLOOKUP(Table2[[#This Row],[BE]],[2]GD.List!$C$3:$N$5014,12,0),IF(Table2[[#This Row],[SRO]]="Local","Polyester Staple Fibre","SRO 492"))</f>
        <v>Packing Material</v>
      </c>
    </row>
    <row r="5234" spans="1:19" x14ac:dyDescent="0.25">
      <c r="A5234" s="634" t="s">
        <v>3233</v>
      </c>
      <c r="B5234" s="635" t="s">
        <v>3623</v>
      </c>
      <c r="C5234" s="629">
        <v>11390</v>
      </c>
      <c r="D5234" s="636">
        <v>4810.29</v>
      </c>
      <c r="E5234" s="147" t="s">
        <v>3629</v>
      </c>
      <c r="F5234" s="635" t="s">
        <v>3630</v>
      </c>
      <c r="G5234" s="471">
        <v>44917</v>
      </c>
      <c r="H5234" s="637">
        <v>27536622.280000001</v>
      </c>
      <c r="I5234" s="197">
        <v>0.06</v>
      </c>
      <c r="J5234" s="630">
        <v>890.58</v>
      </c>
      <c r="K5234" s="630">
        <v>14843</v>
      </c>
      <c r="L5234" s="630">
        <v>677387.04</v>
      </c>
      <c r="M5234" s="631" t="str">
        <f>TEXT(Table2[[#This Row],[Gd.Dt]],"mmm-yy")</f>
        <v>Dec-22</v>
      </c>
      <c r="N5234" s="46" t="str">
        <f>MID(Table2[[#This Row],[BE]],6,2)</f>
        <v>IB</v>
      </c>
      <c r="O5234" s="46" t="str">
        <f>IF(Table2[[#This Row],[Type]]="IB","EOU",IF(Table2[[#This Row],[Type]]="MB","Local","492"))</f>
        <v>EOU</v>
      </c>
      <c r="P5234" s="46">
        <f>ROUND(Table2[[#This Row],[Cons]]/Table2[[#This Row],[Qty.]],5)</f>
        <v>0.06</v>
      </c>
      <c r="Q5234" s="46" t="b">
        <f>EXACT(Table2[[#This Row],[rate]],Table2[[#This Row],[Check]])</f>
        <v>1</v>
      </c>
      <c r="R5234" s="46"/>
      <c r="S5234" s="46" t="str">
        <f>IF(Table2[[#This Row],[SRO]]="EOU",VLOOKUP(Table2[[#This Row],[BE]],[2]GD.List!$C$3:$N$5014,12,0),IF(Table2[[#This Row],[SRO]]="Local","Polyester Staple Fibre","SRO 492"))</f>
        <v>Packing Material</v>
      </c>
    </row>
    <row r="5235" spans="1:19" x14ac:dyDescent="0.25">
      <c r="A5235" s="634" t="s">
        <v>3435</v>
      </c>
      <c r="B5235" s="635" t="s">
        <v>3622</v>
      </c>
      <c r="C5235" s="629">
        <v>6486</v>
      </c>
      <c r="D5235" s="636">
        <v>4821.1090000000004</v>
      </c>
      <c r="E5235" s="147" t="s">
        <v>3625</v>
      </c>
      <c r="F5235" s="635" t="s">
        <v>3628</v>
      </c>
      <c r="G5235" s="471">
        <v>44917</v>
      </c>
      <c r="H5235" s="637">
        <v>9996547.5</v>
      </c>
      <c r="I5235" s="197">
        <v>1</v>
      </c>
      <c r="J5235" s="630">
        <v>10</v>
      </c>
      <c r="K5235" s="630">
        <v>10</v>
      </c>
      <c r="L5235" s="630">
        <v>735040.26</v>
      </c>
      <c r="M5235" s="631" t="str">
        <f>TEXT(Table2[[#This Row],[Gd.Dt]],"mmm-yy")</f>
        <v>Dec-22</v>
      </c>
      <c r="N5235" s="46" t="str">
        <f>MID(Table2[[#This Row],[BE]],6,2)</f>
        <v>TI</v>
      </c>
      <c r="O5235" s="46" t="str">
        <f>IF(Table2[[#This Row],[Type]]="IB","EOU",IF(Table2[[#This Row],[Type]]="MB","Local","492"))</f>
        <v>492</v>
      </c>
      <c r="P5235" s="46">
        <f>ROUND(Table2[[#This Row],[Cons]]/Table2[[#This Row],[Qty.]],5)</f>
        <v>1</v>
      </c>
      <c r="Q5235" s="46" t="b">
        <f>EXACT(Table2[[#This Row],[rate]],Table2[[#This Row],[Check]])</f>
        <v>1</v>
      </c>
      <c r="R5235" s="46"/>
      <c r="S5235" s="46" t="str">
        <f>IF(Table2[[#This Row],[SRO]]="EOU",VLOOKUP(Table2[[#This Row],[BE]],[2]GD.List!$C$3:$N$5014,12,0),IF(Table2[[#This Row],[SRO]]="Local","Polyester Staple Fibre","SRO 492"))</f>
        <v>SRO 492</v>
      </c>
    </row>
    <row r="5236" spans="1:19" x14ac:dyDescent="0.25">
      <c r="A5236" s="638" t="s">
        <v>3552</v>
      </c>
      <c r="B5236" s="635" t="s">
        <v>3621</v>
      </c>
      <c r="C5236" s="629">
        <v>41748</v>
      </c>
      <c r="D5236" s="636">
        <v>2847</v>
      </c>
      <c r="E5236" s="147" t="s">
        <v>3624</v>
      </c>
      <c r="F5236" s="635" t="s">
        <v>3627</v>
      </c>
      <c r="G5236" s="471">
        <v>44916</v>
      </c>
      <c r="H5236" s="637">
        <v>70621786</v>
      </c>
      <c r="I5236" s="197">
        <v>0.03</v>
      </c>
      <c r="J5236" s="630">
        <v>1104.6600000000001</v>
      </c>
      <c r="K5236" s="630">
        <v>36822</v>
      </c>
      <c r="L5236" s="630">
        <v>774973.33</v>
      </c>
      <c r="M5236" s="631" t="str">
        <f>TEXT(Table2[[#This Row],[Gd.Dt]],"mmm-yy")</f>
        <v>Dec-22</v>
      </c>
      <c r="N5236" s="46" t="str">
        <f>MID(Table2[[#This Row],[BE]],6,2)</f>
        <v>IB</v>
      </c>
      <c r="O5236" s="46" t="str">
        <f>IF(Table2[[#This Row],[Type]]="IB","EOU",IF(Table2[[#This Row],[Type]]="MB","Local","492"))</f>
        <v>EOU</v>
      </c>
      <c r="P5236" s="46">
        <f>ROUND(Table2[[#This Row],[Cons]]/Table2[[#This Row],[Qty.]],5)</f>
        <v>0.03</v>
      </c>
      <c r="Q5236" s="46" t="b">
        <f>EXACT(Table2[[#This Row],[rate]],Table2[[#This Row],[Check]])</f>
        <v>1</v>
      </c>
      <c r="R5236" s="46"/>
      <c r="S5236" s="46" t="str">
        <f>IF(Table2[[#This Row],[SRO]]="EOU",VLOOKUP(Table2[[#This Row],[BE]],[2]GD.List!$C$3:$N$5014,12,0),IF(Table2[[#This Row],[SRO]]="Local","Polyester Staple Fibre","SRO 492"))</f>
        <v>Textile Chemical</v>
      </c>
    </row>
    <row r="5237" spans="1:19" x14ac:dyDescent="0.25">
      <c r="A5237" s="634" t="s">
        <v>3552</v>
      </c>
      <c r="B5237" s="635" t="s">
        <v>3623</v>
      </c>
      <c r="C5237" s="629">
        <v>11390</v>
      </c>
      <c r="D5237" s="636">
        <v>2847</v>
      </c>
      <c r="E5237" s="147" t="s">
        <v>3629</v>
      </c>
      <c r="F5237" s="635" t="s">
        <v>3630</v>
      </c>
      <c r="G5237" s="471">
        <v>44917</v>
      </c>
      <c r="H5237" s="637">
        <v>27536622.280000001</v>
      </c>
      <c r="I5237" s="197">
        <v>0.03</v>
      </c>
      <c r="J5237" s="630">
        <v>445.29</v>
      </c>
      <c r="K5237" s="630">
        <v>14843</v>
      </c>
      <c r="L5237" s="630">
        <v>338693.52</v>
      </c>
      <c r="M5237" s="631" t="str">
        <f>TEXT(Table2[[#This Row],[Gd.Dt]],"mmm-yy")</f>
        <v>Dec-22</v>
      </c>
      <c r="N5237" s="46" t="str">
        <f>MID(Table2[[#This Row],[BE]],6,2)</f>
        <v>IB</v>
      </c>
      <c r="O5237" s="46" t="str">
        <f>IF(Table2[[#This Row],[Type]]="IB","EOU",IF(Table2[[#This Row],[Type]]="MB","Local","492"))</f>
        <v>EOU</v>
      </c>
      <c r="P5237" s="46">
        <f>ROUND(Table2[[#This Row],[Cons]]/Table2[[#This Row],[Qty.]],5)</f>
        <v>0.03</v>
      </c>
      <c r="Q5237" s="46" t="b">
        <f>EXACT(Table2[[#This Row],[rate]],Table2[[#This Row],[Check]])</f>
        <v>1</v>
      </c>
      <c r="R5237" s="46"/>
      <c r="S5237" s="46" t="str">
        <f>IF(Table2[[#This Row],[SRO]]="EOU",VLOOKUP(Table2[[#This Row],[BE]],[2]GD.List!$C$3:$N$5014,12,0),IF(Table2[[#This Row],[SRO]]="Local","Polyester Staple Fibre","SRO 492"))</f>
        <v>Textile Chemical</v>
      </c>
    </row>
    <row r="5238" spans="1:19" x14ac:dyDescent="0.25">
      <c r="A5238" s="638" t="s">
        <v>3578</v>
      </c>
      <c r="B5238" s="635" t="s">
        <v>3621</v>
      </c>
      <c r="C5238" s="629">
        <v>41748</v>
      </c>
      <c r="D5238" s="636">
        <v>4821.1090000000004</v>
      </c>
      <c r="E5238" s="147" t="s">
        <v>3624</v>
      </c>
      <c r="F5238" s="635" t="s">
        <v>3627</v>
      </c>
      <c r="G5238" s="471">
        <v>44916</v>
      </c>
      <c r="H5238" s="637">
        <v>70621786</v>
      </c>
      <c r="I5238" s="197">
        <v>1</v>
      </c>
      <c r="J5238" s="630">
        <v>30700</v>
      </c>
      <c r="K5238" s="630">
        <v>30700</v>
      </c>
      <c r="L5238" s="630">
        <v>21537560.149999999</v>
      </c>
      <c r="M5238" s="631" t="str">
        <f>TEXT(Table2[[#This Row],[Gd.Dt]],"mmm-yy")</f>
        <v>Dec-22</v>
      </c>
      <c r="N5238" s="46" t="str">
        <f>MID(Table2[[#This Row],[BE]],6,2)</f>
        <v>TI</v>
      </c>
      <c r="O5238" s="46" t="str">
        <f>IF(Table2[[#This Row],[Type]]="IB","EOU",IF(Table2[[#This Row],[Type]]="MB","Local","492"))</f>
        <v>492</v>
      </c>
      <c r="P5238" s="46">
        <f>ROUND(Table2[[#This Row],[Cons]]/Table2[[#This Row],[Qty.]],5)</f>
        <v>1</v>
      </c>
      <c r="Q5238" s="46" t="b">
        <f>EXACT(Table2[[#This Row],[rate]],Table2[[#This Row],[Check]])</f>
        <v>1</v>
      </c>
      <c r="R5238" s="46"/>
      <c r="S5238" s="46" t="str">
        <f>IF(Table2[[#This Row],[SRO]]="EOU",VLOOKUP(Table2[[#This Row],[BE]],[2]GD.List!$C$3:$N$5014,12,0),IF(Table2[[#This Row],[SRO]]="Local","Polyester Staple Fibre","SRO 492"))</f>
        <v>SRO 492</v>
      </c>
    </row>
    <row r="5239" spans="1:19" x14ac:dyDescent="0.25">
      <c r="A5239" s="634" t="s">
        <v>3578</v>
      </c>
      <c r="B5239" s="635" t="s">
        <v>3623</v>
      </c>
      <c r="C5239" s="629">
        <v>11390</v>
      </c>
      <c r="D5239" s="636">
        <v>4821.1090000000004</v>
      </c>
      <c r="E5239" s="147" t="s">
        <v>3629</v>
      </c>
      <c r="F5239" s="635" t="s">
        <v>3630</v>
      </c>
      <c r="G5239" s="471">
        <v>44917</v>
      </c>
      <c r="H5239" s="637">
        <v>27536622.280000001</v>
      </c>
      <c r="I5239" s="197">
        <v>1</v>
      </c>
      <c r="J5239" s="630">
        <v>8000</v>
      </c>
      <c r="K5239" s="630">
        <v>8000</v>
      </c>
      <c r="L5239" s="630">
        <v>6084906.8600000003</v>
      </c>
      <c r="M5239" s="631" t="str">
        <f>TEXT(Table2[[#This Row],[Gd.Dt]],"mmm-yy")</f>
        <v>Dec-22</v>
      </c>
      <c r="N5239" s="46" t="str">
        <f>MID(Table2[[#This Row],[BE]],6,2)</f>
        <v>TI</v>
      </c>
      <c r="O5239" s="46" t="str">
        <f>IF(Table2[[#This Row],[Type]]="IB","EOU",IF(Table2[[#This Row],[Type]]="MB","Local","492"))</f>
        <v>492</v>
      </c>
      <c r="P5239" s="46">
        <f>ROUND(Table2[[#This Row],[Cons]]/Table2[[#This Row],[Qty.]],5)</f>
        <v>1</v>
      </c>
      <c r="Q5239" s="46" t="b">
        <f>EXACT(Table2[[#This Row],[rate]],Table2[[#This Row],[Check]])</f>
        <v>1</v>
      </c>
      <c r="R5239" s="46"/>
      <c r="S5239" s="46" t="str">
        <f>IF(Table2[[#This Row],[SRO]]="EOU",VLOOKUP(Table2[[#This Row],[BE]],[2]GD.List!$C$3:$N$5014,12,0),IF(Table2[[#This Row],[SRO]]="Local","Polyester Staple Fibre","SRO 492"))</f>
        <v>SRO 492</v>
      </c>
    </row>
    <row r="5240" spans="1:19" x14ac:dyDescent="0.25">
      <c r="A5240" s="638" t="s">
        <v>3587</v>
      </c>
      <c r="B5240" s="635" t="s">
        <v>3621</v>
      </c>
      <c r="C5240" s="629">
        <v>41748</v>
      </c>
      <c r="D5240" s="636">
        <v>5201.009</v>
      </c>
      <c r="E5240" s="147" t="s">
        <v>3624</v>
      </c>
      <c r="F5240" s="635" t="s">
        <v>3627</v>
      </c>
      <c r="G5240" s="471">
        <v>44916</v>
      </c>
      <c r="H5240" s="637">
        <v>70621786</v>
      </c>
      <c r="I5240" s="197">
        <v>1.0101</v>
      </c>
      <c r="J5240" s="630">
        <v>37193.9</v>
      </c>
      <c r="K5240" s="630">
        <v>36822</v>
      </c>
      <c r="L5240" s="630">
        <v>26093350.43</v>
      </c>
      <c r="M5240" s="631" t="str">
        <f>TEXT(Table2[[#This Row],[Gd.Dt]],"mmm-yy")</f>
        <v>Dec-22</v>
      </c>
      <c r="N5240" s="46" t="str">
        <f>MID(Table2[[#This Row],[BE]],6,2)</f>
        <v>IB</v>
      </c>
      <c r="O5240" s="46" t="str">
        <f>IF(Table2[[#This Row],[Type]]="IB","EOU",IF(Table2[[#This Row],[Type]]="MB","Local","492"))</f>
        <v>EOU</v>
      </c>
      <c r="P5240" s="46">
        <f>ROUND(Table2[[#This Row],[Cons]]/Table2[[#This Row],[Qty.]],5)</f>
        <v>1.0101</v>
      </c>
      <c r="Q5240" s="46" t="b">
        <f>EXACT(Table2[[#This Row],[rate]],Table2[[#This Row],[Check]])</f>
        <v>1</v>
      </c>
      <c r="R5240" s="46"/>
      <c r="S5240" s="46" t="str">
        <f>IF(Table2[[#This Row],[SRO]]="EOU",VLOOKUP(Table2[[#This Row],[BE]],[2]GD.List!$C$3:$N$5014,12,0),IF(Table2[[#This Row],[SRO]]="Local","Polyester Staple Fibre","SRO 492"))</f>
        <v>Raw Cotton</v>
      </c>
    </row>
    <row r="5241" spans="1:19" x14ac:dyDescent="0.25">
      <c r="A5241" s="634" t="s">
        <v>3587</v>
      </c>
      <c r="B5241" s="635" t="s">
        <v>3623</v>
      </c>
      <c r="C5241" s="629">
        <v>11390</v>
      </c>
      <c r="D5241" s="636">
        <v>5201.009</v>
      </c>
      <c r="E5241" s="147" t="s">
        <v>3629</v>
      </c>
      <c r="F5241" s="635" t="s">
        <v>3630</v>
      </c>
      <c r="G5241" s="471">
        <v>44917</v>
      </c>
      <c r="H5241" s="637">
        <v>27536622.280000001</v>
      </c>
      <c r="I5241" s="197">
        <v>1.0101</v>
      </c>
      <c r="J5241" s="630">
        <v>14992.91</v>
      </c>
      <c r="K5241" s="630">
        <v>14843</v>
      </c>
      <c r="L5241" s="630">
        <v>11403807.609999999</v>
      </c>
      <c r="M5241" s="631" t="str">
        <f>TEXT(Table2[[#This Row],[Gd.Dt]],"mmm-yy")</f>
        <v>Dec-22</v>
      </c>
      <c r="N5241" s="46" t="str">
        <f>MID(Table2[[#This Row],[BE]],6,2)</f>
        <v>IB</v>
      </c>
      <c r="O5241" s="46" t="str">
        <f>IF(Table2[[#This Row],[Type]]="IB","EOU",IF(Table2[[#This Row],[Type]]="MB","Local","492"))</f>
        <v>EOU</v>
      </c>
      <c r="P5241" s="46">
        <f>ROUND(Table2[[#This Row],[Cons]]/Table2[[#This Row],[Qty.]],5)</f>
        <v>1.0101</v>
      </c>
      <c r="Q5241" s="46" t="b">
        <f>EXACT(Table2[[#This Row],[rate]],Table2[[#This Row],[Check]])</f>
        <v>1</v>
      </c>
      <c r="R5241" s="46"/>
      <c r="S5241" s="46" t="str">
        <f>IF(Table2[[#This Row],[SRO]]="EOU",VLOOKUP(Table2[[#This Row],[BE]],[2]GD.List!$C$3:$N$5014,12,0),IF(Table2[[#This Row],[SRO]]="Local","Polyester Staple Fibre","SRO 492"))</f>
        <v>Raw Cotton</v>
      </c>
    </row>
    <row r="5242" spans="1:19" x14ac:dyDescent="0.25">
      <c r="A5242" s="634" t="s">
        <v>3608</v>
      </c>
      <c r="B5242" s="635" t="s">
        <v>3622</v>
      </c>
      <c r="C5242" s="629">
        <v>6486</v>
      </c>
      <c r="D5242" s="636">
        <v>9607.11</v>
      </c>
      <c r="E5242" s="147" t="s">
        <v>3625</v>
      </c>
      <c r="F5242" s="635" t="s">
        <v>3628</v>
      </c>
      <c r="G5242" s="471">
        <v>44917</v>
      </c>
      <c r="H5242" s="637">
        <v>9996547.5</v>
      </c>
      <c r="I5242" s="197">
        <v>1</v>
      </c>
      <c r="J5242" s="630">
        <v>75</v>
      </c>
      <c r="K5242" s="630">
        <v>75</v>
      </c>
      <c r="L5242" s="630">
        <v>5512801.9299999997</v>
      </c>
      <c r="M5242" s="631" t="str">
        <f>TEXT(Table2[[#This Row],[Gd.Dt]],"mmm-yy")</f>
        <v>Dec-22</v>
      </c>
      <c r="N5242" s="46" t="str">
        <f>MID(Table2[[#This Row],[BE]],6,2)</f>
        <v>EP</v>
      </c>
      <c r="O5242" s="46" t="str">
        <f>IF(Table2[[#This Row],[Type]]="IB","EOU",IF(Table2[[#This Row],[Type]]="MB","Local","492"))</f>
        <v>492</v>
      </c>
      <c r="P5242" s="46">
        <f>ROUND(Table2[[#This Row],[Cons]]/Table2[[#This Row],[Qty.]],5)</f>
        <v>1</v>
      </c>
      <c r="Q5242" s="46" t="b">
        <f>EXACT(Table2[[#This Row],[rate]],Table2[[#This Row],[Check]])</f>
        <v>1</v>
      </c>
      <c r="R5242" s="46"/>
      <c r="S5242" s="46" t="str">
        <f>IF(Table2[[#This Row],[SRO]]="EOU",VLOOKUP(Table2[[#This Row],[BE]],[2]GD.List!$C$3:$N$5014,12,0),IF(Table2[[#This Row],[SRO]]="Local","Polyester Staple Fibre","SRO 492"))</f>
        <v>SRO 492</v>
      </c>
    </row>
    <row r="5243" spans="1:19" x14ac:dyDescent="0.25">
      <c r="A5243" s="638" t="s">
        <v>3626</v>
      </c>
      <c r="B5243" s="638" t="s">
        <v>3622</v>
      </c>
      <c r="C5243" s="639">
        <v>6486</v>
      </c>
      <c r="D5243" s="640">
        <v>5807.1030000000001</v>
      </c>
      <c r="E5243" s="27" t="s">
        <v>3625</v>
      </c>
      <c r="F5243" s="638" t="s">
        <v>3628</v>
      </c>
      <c r="G5243" s="28">
        <v>44917</v>
      </c>
      <c r="H5243" s="641">
        <v>9996547.5</v>
      </c>
      <c r="I5243" s="33">
        <v>1</v>
      </c>
      <c r="J5243" s="632">
        <v>15</v>
      </c>
      <c r="K5243" s="632">
        <v>15</v>
      </c>
      <c r="L5243" s="632">
        <v>1102560.3899999999</v>
      </c>
      <c r="M5243" s="633" t="str">
        <f>TEXT(Table2[[#This Row],[Gd.Dt]],"mmm-yy")</f>
        <v>Dec-22</v>
      </c>
      <c r="N5243" s="47" t="str">
        <f>MID(Table2[[#This Row],[BE]],6,2)</f>
        <v>TI</v>
      </c>
      <c r="O5243" s="47" t="str">
        <f>IF(Table2[[#This Row],[Type]]="IB","EOU",IF(Table2[[#This Row],[Type]]="MB","Local","492"))</f>
        <v>492</v>
      </c>
      <c r="P5243" s="47">
        <f>ROUND(Table2[[#This Row],[Cons]]/Table2[[#This Row],[Qty.]],5)</f>
        <v>1</v>
      </c>
      <c r="Q5243" s="47" t="b">
        <f>EXACT(Table2[[#This Row],[rate]],Table2[[#This Row],[Check]])</f>
        <v>1</v>
      </c>
      <c r="R5243" s="47"/>
      <c r="S5243" s="47" t="str">
        <f>IF(Table2[[#This Row],[SRO]]="EOU",VLOOKUP(Table2[[#This Row],[BE]],[2]GD.List!$C$3:$N$5014,12,0),IF(Table2[[#This Row],[SRO]]="Local","Polyester Staple Fibre","SRO 492"))</f>
        <v>SRO 492</v>
      </c>
    </row>
    <row r="5244" spans="1:19" x14ac:dyDescent="0.25">
      <c r="A5244" s="120" t="s">
        <v>1477</v>
      </c>
      <c r="B5244" s="116" t="s">
        <v>3640</v>
      </c>
      <c r="C5244" s="165">
        <v>52842</v>
      </c>
      <c r="D5244" s="117">
        <v>2513.1</v>
      </c>
      <c r="E5244" s="147" t="s">
        <v>3647</v>
      </c>
      <c r="F5244" s="116" t="s">
        <v>3653</v>
      </c>
      <c r="G5244" s="471">
        <v>44919</v>
      </c>
      <c r="H5244" s="82">
        <v>90163137.549999997</v>
      </c>
      <c r="I5244" s="197">
        <v>0.04</v>
      </c>
      <c r="J5244" s="15">
        <v>1704.65</v>
      </c>
      <c r="K5244" s="15">
        <v>42616.33</v>
      </c>
      <c r="L5244" s="15">
        <v>1421233.33</v>
      </c>
      <c r="M5244" s="66" t="str">
        <f>TEXT(Table2[[#This Row],[Gd.Dt]],"mmm-yy")</f>
        <v>Dec-22</v>
      </c>
      <c r="N5244" s="46" t="str">
        <f>MID(Table2[[#This Row],[BE]],6,2)</f>
        <v>IB</v>
      </c>
      <c r="O5244" s="46" t="str">
        <f>IF(Table2[[#This Row],[Type]]="IB","EOU",IF(Table2[[#This Row],[Type]]="MB","Local","492"))</f>
        <v>EOU</v>
      </c>
      <c r="P5244" s="46">
        <f>ROUND(Table2[[#This Row],[Cons]]/Table2[[#This Row],[Qty.]],5)</f>
        <v>0.04</v>
      </c>
      <c r="Q5244" s="46" t="b">
        <f>EXACT(Table2[[#This Row],[rate]],Table2[[#This Row],[Check]])</f>
        <v>1</v>
      </c>
      <c r="R5244" s="46"/>
      <c r="S5244" s="46" t="str">
        <f>IF(Table2[[#This Row],[SRO]]="EOU",VLOOKUP(Table2[[#This Row],[BE]],[2]GD.List!$C$3:$N$5014,12,0),IF(Table2[[#This Row],[SRO]]="Local","Polyester Staple Fibre","SRO 492"))</f>
        <v>Textile Chemical</v>
      </c>
    </row>
    <row r="5245" spans="1:19" x14ac:dyDescent="0.25">
      <c r="A5245" s="120" t="s">
        <v>2485</v>
      </c>
      <c r="B5245" s="116" t="s">
        <v>3638</v>
      </c>
      <c r="C5245" s="165">
        <v>8587</v>
      </c>
      <c r="D5245" s="117">
        <v>4821.1090000000004</v>
      </c>
      <c r="E5245" s="147" t="s">
        <v>3645</v>
      </c>
      <c r="F5245" s="116" t="s">
        <v>3654</v>
      </c>
      <c r="G5245" s="471">
        <v>44918</v>
      </c>
      <c r="H5245" s="82">
        <v>20364902.350000001</v>
      </c>
      <c r="I5245" s="197">
        <v>1</v>
      </c>
      <c r="J5245" s="15">
        <v>10</v>
      </c>
      <c r="K5245" s="15">
        <v>10</v>
      </c>
      <c r="L5245" s="15">
        <v>4421.68</v>
      </c>
      <c r="M5245" s="66" t="str">
        <f>TEXT(Table2[[#This Row],[Gd.Dt]],"mmm-yy")</f>
        <v>Dec-22</v>
      </c>
      <c r="N5245" s="46" t="str">
        <f>MID(Table2[[#This Row],[BE]],6,2)</f>
        <v>TI</v>
      </c>
      <c r="O5245" s="46" t="str">
        <f>IF(Table2[[#This Row],[Type]]="IB","EOU",IF(Table2[[#This Row],[Type]]="MB","Local","492"))</f>
        <v>492</v>
      </c>
      <c r="P5245" s="46">
        <f>ROUND(Table2[[#This Row],[Cons]]/Table2[[#This Row],[Qty.]],5)</f>
        <v>1</v>
      </c>
      <c r="Q5245" s="46" t="b">
        <f>EXACT(Table2[[#This Row],[rate]],Table2[[#This Row],[Check]])</f>
        <v>1</v>
      </c>
      <c r="R5245" s="46"/>
      <c r="S5245" s="46" t="str">
        <f>IF(Table2[[#This Row],[SRO]]="EOU",VLOOKUP(Table2[[#This Row],[BE]],[2]GD.List!$C$3:$N$5014,12,0),IF(Table2[[#This Row],[SRO]]="Local","Polyester Staple Fibre","SRO 492"))</f>
        <v>SRO 492</v>
      </c>
    </row>
    <row r="5246" spans="1:19" x14ac:dyDescent="0.25">
      <c r="A5246" s="119" t="s">
        <v>2499</v>
      </c>
      <c r="B5246" s="116" t="s">
        <v>3651</v>
      </c>
      <c r="C5246" s="165">
        <v>36832</v>
      </c>
      <c r="D5246" s="117">
        <v>2701.12</v>
      </c>
      <c r="E5246" s="147" t="s">
        <v>3652</v>
      </c>
      <c r="F5246" s="116" t="s">
        <v>3655</v>
      </c>
      <c r="G5246" s="471">
        <v>44919</v>
      </c>
      <c r="H5246" s="82">
        <v>31282355.32</v>
      </c>
      <c r="I5246" s="197">
        <v>0.8</v>
      </c>
      <c r="J5246" s="15">
        <v>12648.800000000001</v>
      </c>
      <c r="K5246" s="15">
        <v>15811</v>
      </c>
      <c r="L5246" s="15">
        <v>9736377.3600000013</v>
      </c>
      <c r="M5246" s="66" t="str">
        <f>TEXT(Table2[[#This Row],[Gd.Dt]],"mmm-yy")</f>
        <v>Dec-22</v>
      </c>
      <c r="N5246" s="46" t="str">
        <f>MID(Table2[[#This Row],[BE]],6,2)</f>
        <v>IB</v>
      </c>
      <c r="O5246" s="46" t="str">
        <f>IF(Table2[[#This Row],[Type]]="IB","EOU",IF(Table2[[#This Row],[Type]]="MB","Local","492"))</f>
        <v>EOU</v>
      </c>
      <c r="P5246" s="46">
        <f>ROUND(Table2[[#This Row],[Cons]]/Table2[[#This Row],[Qty.]],5)</f>
        <v>0.8</v>
      </c>
      <c r="Q5246" s="46" t="b">
        <f>EXACT(Table2[[#This Row],[rate]],Table2[[#This Row],[Check]])</f>
        <v>1</v>
      </c>
      <c r="R5246" s="46"/>
      <c r="S5246" s="46" t="str">
        <f>IF(Table2[[#This Row],[SRO]]="EOU",VLOOKUP(Table2[[#This Row],[BE]],[2]GD.List!$C$3:$N$5014,12,0),IF(Table2[[#This Row],[SRO]]="Local","Polyester Staple Fibre","SRO 492"))</f>
        <v>Textile Coal</v>
      </c>
    </row>
    <row r="5247" spans="1:19" x14ac:dyDescent="0.25">
      <c r="A5247" s="119" t="s">
        <v>2499</v>
      </c>
      <c r="B5247" s="116" t="s">
        <v>3637</v>
      </c>
      <c r="C5247" s="165">
        <v>163681</v>
      </c>
      <c r="D5247" s="117">
        <v>2701.12</v>
      </c>
      <c r="E5247" s="147" t="s">
        <v>3644</v>
      </c>
      <c r="F5247" s="116" t="s">
        <v>3656</v>
      </c>
      <c r="G5247" s="471">
        <v>44918</v>
      </c>
      <c r="H5247" s="82">
        <v>125472424.31999999</v>
      </c>
      <c r="I5247" s="197">
        <v>0.8</v>
      </c>
      <c r="J5247" s="15">
        <v>48328.800000000003</v>
      </c>
      <c r="K5247" s="15">
        <v>60411</v>
      </c>
      <c r="L5247" s="15">
        <v>61363820.389999993</v>
      </c>
      <c r="M5247" s="66" t="str">
        <f>TEXT(Table2[[#This Row],[Gd.Dt]],"mmm-yy")</f>
        <v>Dec-22</v>
      </c>
      <c r="N5247" s="46" t="str">
        <f>MID(Table2[[#This Row],[BE]],6,2)</f>
        <v>IB</v>
      </c>
      <c r="O5247" s="46" t="str">
        <f>IF(Table2[[#This Row],[Type]]="IB","EOU",IF(Table2[[#This Row],[Type]]="MB","Local","492"))</f>
        <v>EOU</v>
      </c>
      <c r="P5247" s="46">
        <f>ROUND(Table2[[#This Row],[Cons]]/Table2[[#This Row],[Qty.]],5)</f>
        <v>0.8</v>
      </c>
      <c r="Q5247" s="46" t="b">
        <f>EXACT(Table2[[#This Row],[rate]],Table2[[#This Row],[Check]])</f>
        <v>1</v>
      </c>
      <c r="R5247" s="46"/>
      <c r="S5247" s="46" t="str">
        <f>IF(Table2[[#This Row],[SRO]]="EOU",VLOOKUP(Table2[[#This Row],[BE]],[2]GD.List!$C$3:$N$5014,12,0),IF(Table2[[#This Row],[SRO]]="Local","Polyester Staple Fibre","SRO 492"))</f>
        <v>Textile Coal</v>
      </c>
    </row>
    <row r="5248" spans="1:19" x14ac:dyDescent="0.25">
      <c r="A5248" s="119" t="s">
        <v>2499</v>
      </c>
      <c r="B5248" s="116" t="s">
        <v>3639</v>
      </c>
      <c r="C5248" s="165">
        <v>9532</v>
      </c>
      <c r="D5248" s="117">
        <v>2701.12</v>
      </c>
      <c r="E5248" s="147" t="s">
        <v>3641</v>
      </c>
      <c r="F5248" s="116" t="s">
        <v>3657</v>
      </c>
      <c r="G5248" s="471">
        <v>44919</v>
      </c>
      <c r="H5248" s="82">
        <v>38716987</v>
      </c>
      <c r="I5248" s="197">
        <v>0.8</v>
      </c>
      <c r="J5248" s="15">
        <v>13002.400000000001</v>
      </c>
      <c r="K5248" s="15">
        <v>16253</v>
      </c>
      <c r="L5248" s="15">
        <v>11175248.010000002</v>
      </c>
      <c r="M5248" s="66" t="str">
        <f>TEXT(Table2[[#This Row],[Gd.Dt]],"mmm-yy")</f>
        <v>Dec-22</v>
      </c>
      <c r="N5248" s="46" t="str">
        <f>MID(Table2[[#This Row],[BE]],6,2)</f>
        <v>IB</v>
      </c>
      <c r="O5248" s="46" t="str">
        <f>IF(Table2[[#This Row],[Type]]="IB","EOU",IF(Table2[[#This Row],[Type]]="MB","Local","492"))</f>
        <v>EOU</v>
      </c>
      <c r="P5248" s="46">
        <f>ROUND(Table2[[#This Row],[Cons]]/Table2[[#This Row],[Qty.]],5)</f>
        <v>0.8</v>
      </c>
      <c r="Q5248" s="46" t="b">
        <f>EXACT(Table2[[#This Row],[rate]],Table2[[#This Row],[Check]])</f>
        <v>1</v>
      </c>
      <c r="R5248" s="46"/>
      <c r="S5248" s="46" t="str">
        <f>IF(Table2[[#This Row],[SRO]]="EOU",VLOOKUP(Table2[[#This Row],[BE]],[2]GD.List!$C$3:$N$5014,12,0),IF(Table2[[#This Row],[SRO]]="Local","Polyester Staple Fibre","SRO 492"))</f>
        <v>Textile Coal</v>
      </c>
    </row>
    <row r="5249" spans="1:19" x14ac:dyDescent="0.25">
      <c r="A5249" s="119" t="s">
        <v>2499</v>
      </c>
      <c r="B5249" s="116" t="s">
        <v>3636</v>
      </c>
      <c r="C5249" s="165">
        <v>1806</v>
      </c>
      <c r="D5249" s="117">
        <v>2701.12</v>
      </c>
      <c r="E5249" s="147" t="s">
        <v>3643</v>
      </c>
      <c r="F5249" s="116" t="s">
        <v>3658</v>
      </c>
      <c r="G5249" s="471">
        <v>44918</v>
      </c>
      <c r="H5249" s="82">
        <v>15354719.65</v>
      </c>
      <c r="I5249" s="197">
        <v>0.8</v>
      </c>
      <c r="J5249" s="15">
        <v>6313.6</v>
      </c>
      <c r="K5249" s="15">
        <v>7892</v>
      </c>
      <c r="L5249" s="15">
        <v>6233295.9800000004</v>
      </c>
      <c r="M5249" s="66" t="str">
        <f>TEXT(Table2[[#This Row],[Gd.Dt]],"mmm-yy")</f>
        <v>Dec-22</v>
      </c>
      <c r="N5249" s="46" t="str">
        <f>MID(Table2[[#This Row],[BE]],6,2)</f>
        <v>IB</v>
      </c>
      <c r="O5249" s="46" t="str">
        <f>IF(Table2[[#This Row],[Type]]="IB","EOU",IF(Table2[[#This Row],[Type]]="MB","Local","492"))</f>
        <v>EOU</v>
      </c>
      <c r="P5249" s="46">
        <f>ROUND(Table2[[#This Row],[Cons]]/Table2[[#This Row],[Qty.]],5)</f>
        <v>0.8</v>
      </c>
      <c r="Q5249" s="46" t="b">
        <f>EXACT(Table2[[#This Row],[rate]],Table2[[#This Row],[Check]])</f>
        <v>1</v>
      </c>
      <c r="R5249" s="46"/>
      <c r="S5249" s="46" t="str">
        <f>IF(Table2[[#This Row],[SRO]]="EOU",VLOOKUP(Table2[[#This Row],[BE]],[2]GD.List!$C$3:$N$5014,12,0),IF(Table2[[#This Row],[SRO]]="Local","Polyester Staple Fibre","SRO 492"))</f>
        <v>Textile Coal</v>
      </c>
    </row>
    <row r="5250" spans="1:19" x14ac:dyDescent="0.25">
      <c r="A5250" s="120" t="s">
        <v>2499</v>
      </c>
      <c r="B5250" s="116" t="s">
        <v>3640</v>
      </c>
      <c r="C5250" s="165">
        <v>52842</v>
      </c>
      <c r="D5250" s="117">
        <v>2701.12</v>
      </c>
      <c r="E5250" s="147" t="s">
        <v>3647</v>
      </c>
      <c r="F5250" s="116" t="s">
        <v>3653</v>
      </c>
      <c r="G5250" s="471">
        <v>44919</v>
      </c>
      <c r="H5250" s="82">
        <v>90163137.549999997</v>
      </c>
      <c r="I5250" s="197">
        <v>0.8</v>
      </c>
      <c r="J5250" s="15">
        <v>34093.06</v>
      </c>
      <c r="K5250" s="15">
        <v>42616.33</v>
      </c>
      <c r="L5250" s="15">
        <v>28424716.640000001</v>
      </c>
      <c r="M5250" s="66" t="str">
        <f>TEXT(Table2[[#This Row],[Gd.Dt]],"mmm-yy")</f>
        <v>Dec-22</v>
      </c>
      <c r="N5250" s="46" t="str">
        <f>MID(Table2[[#This Row],[BE]],6,2)</f>
        <v>IB</v>
      </c>
      <c r="O5250" s="46" t="str">
        <f>IF(Table2[[#This Row],[Type]]="IB","EOU",IF(Table2[[#This Row],[Type]]="MB","Local","492"))</f>
        <v>EOU</v>
      </c>
      <c r="P5250" s="46">
        <f>ROUND(Table2[[#This Row],[Cons]]/Table2[[#This Row],[Qty.]],5)</f>
        <v>0.8</v>
      </c>
      <c r="Q5250" s="46" t="b">
        <f>EXACT(Table2[[#This Row],[rate]],Table2[[#This Row],[Check]])</f>
        <v>1</v>
      </c>
      <c r="R5250" s="46"/>
      <c r="S5250" s="46" t="str">
        <f>IF(Table2[[#This Row],[SRO]]="EOU",VLOOKUP(Table2[[#This Row],[BE]],[2]GD.List!$C$3:$N$5014,12,0),IF(Table2[[#This Row],[SRO]]="Local","Polyester Staple Fibre","SRO 492"))</f>
        <v>Textile Coal</v>
      </c>
    </row>
    <row r="5251" spans="1:19" x14ac:dyDescent="0.25">
      <c r="A5251" s="119" t="s">
        <v>2982</v>
      </c>
      <c r="B5251" s="116" t="s">
        <v>3640</v>
      </c>
      <c r="C5251" s="165">
        <v>52842</v>
      </c>
      <c r="D5251" s="117">
        <v>8308.2000000000007</v>
      </c>
      <c r="E5251" s="147" t="s">
        <v>3647</v>
      </c>
      <c r="F5251" s="116" t="s">
        <v>3653</v>
      </c>
      <c r="G5251" s="471">
        <v>44919</v>
      </c>
      <c r="H5251" s="82">
        <v>90163137.549999997</v>
      </c>
      <c r="I5251" s="197">
        <v>1</v>
      </c>
      <c r="J5251" s="15">
        <v>100</v>
      </c>
      <c r="K5251" s="15">
        <v>100</v>
      </c>
      <c r="L5251" s="15">
        <v>83373.91</v>
      </c>
      <c r="M5251" s="66" t="str">
        <f>TEXT(Table2[[#This Row],[Gd.Dt]],"mmm-yy")</f>
        <v>Dec-22</v>
      </c>
      <c r="N5251" s="46" t="str">
        <f>MID(Table2[[#This Row],[BE]],6,2)</f>
        <v>TI</v>
      </c>
      <c r="O5251" s="46" t="str">
        <f>IF(Table2[[#This Row],[Type]]="IB","EOU",IF(Table2[[#This Row],[Type]]="MB","Local","492"))</f>
        <v>492</v>
      </c>
      <c r="P5251" s="46">
        <f>ROUND(Table2[[#This Row],[Cons]]/Table2[[#This Row],[Qty.]],5)</f>
        <v>1</v>
      </c>
      <c r="Q5251" s="46" t="b">
        <f>EXACT(Table2[[#This Row],[rate]],Table2[[#This Row],[Check]])</f>
        <v>1</v>
      </c>
      <c r="R5251" s="46"/>
      <c r="S5251" s="46" t="str">
        <f>IF(Table2[[#This Row],[SRO]]="EOU",VLOOKUP(Table2[[#This Row],[BE]],[2]GD.List!$C$3:$N$5014,12,0),IF(Table2[[#This Row],[SRO]]="Local","Polyester Staple Fibre","SRO 492"))</f>
        <v>SRO 492</v>
      </c>
    </row>
    <row r="5252" spans="1:19" x14ac:dyDescent="0.25">
      <c r="A5252" s="120" t="s">
        <v>2982</v>
      </c>
      <c r="B5252" s="116" t="s">
        <v>3640</v>
      </c>
      <c r="C5252" s="165">
        <v>52842</v>
      </c>
      <c r="D5252" s="117">
        <v>9606.2919999999995</v>
      </c>
      <c r="E5252" s="147" t="s">
        <v>3647</v>
      </c>
      <c r="F5252" s="116" t="s">
        <v>3653</v>
      </c>
      <c r="G5252" s="471">
        <v>44919</v>
      </c>
      <c r="H5252" s="82">
        <v>90163137.549999997</v>
      </c>
      <c r="I5252" s="197">
        <v>1</v>
      </c>
      <c r="J5252" s="15">
        <v>100</v>
      </c>
      <c r="K5252" s="15">
        <v>100</v>
      </c>
      <c r="L5252" s="15">
        <v>83373.91</v>
      </c>
      <c r="M5252" s="66" t="str">
        <f>TEXT(Table2[[#This Row],[Gd.Dt]],"mmm-yy")</f>
        <v>Dec-22</v>
      </c>
      <c r="N5252" s="46" t="str">
        <f>MID(Table2[[#This Row],[BE]],6,2)</f>
        <v>TI</v>
      </c>
      <c r="O5252" s="46" t="str">
        <f>IF(Table2[[#This Row],[Type]]="IB","EOU",IF(Table2[[#This Row],[Type]]="MB","Local","492"))</f>
        <v>492</v>
      </c>
      <c r="P5252" s="46">
        <f>ROUND(Table2[[#This Row],[Cons]]/Table2[[#This Row],[Qty.]],5)</f>
        <v>1</v>
      </c>
      <c r="Q5252" s="46" t="b">
        <f>EXACT(Table2[[#This Row],[rate]],Table2[[#This Row],[Check]])</f>
        <v>1</v>
      </c>
      <c r="R5252" s="46"/>
      <c r="S5252" s="46" t="str">
        <f>IF(Table2[[#This Row],[SRO]]="EOU",VLOOKUP(Table2[[#This Row],[BE]],[2]GD.List!$C$3:$N$5014,12,0),IF(Table2[[#This Row],[SRO]]="Local","Polyester Staple Fibre","SRO 492"))</f>
        <v>SRO 492</v>
      </c>
    </row>
    <row r="5253" spans="1:19" x14ac:dyDescent="0.25">
      <c r="A5253" s="119" t="s">
        <v>3084</v>
      </c>
      <c r="B5253" s="116" t="s">
        <v>3637</v>
      </c>
      <c r="C5253" s="165">
        <v>163681</v>
      </c>
      <c r="D5253" s="117">
        <v>2832.1089999999999</v>
      </c>
      <c r="E5253" s="147" t="s">
        <v>3644</v>
      </c>
      <c r="F5253" s="116" t="s">
        <v>3656</v>
      </c>
      <c r="G5253" s="471">
        <v>44918</v>
      </c>
      <c r="H5253" s="82">
        <v>125472424.31999999</v>
      </c>
      <c r="I5253" s="197">
        <v>0.04</v>
      </c>
      <c r="J5253" s="15">
        <v>2127.0000000000005</v>
      </c>
      <c r="K5253" s="15">
        <v>53175</v>
      </c>
      <c r="L5253" s="15">
        <v>2735077.62</v>
      </c>
      <c r="M5253" s="66" t="str">
        <f>TEXT(Table2[[#This Row],[Gd.Dt]],"mmm-yy")</f>
        <v>Dec-22</v>
      </c>
      <c r="N5253" s="46" t="str">
        <f>MID(Table2[[#This Row],[BE]],6,2)</f>
        <v>IB</v>
      </c>
      <c r="O5253" s="46" t="str">
        <f>IF(Table2[[#This Row],[Type]]="IB","EOU",IF(Table2[[#This Row],[Type]]="MB","Local","492"))</f>
        <v>EOU</v>
      </c>
      <c r="P5253" s="46">
        <f>ROUND(Table2[[#This Row],[Cons]]/Table2[[#This Row],[Qty.]],5)</f>
        <v>0.04</v>
      </c>
      <c r="Q5253" s="46" t="b">
        <f>EXACT(Table2[[#This Row],[rate]],Table2[[#This Row],[Check]])</f>
        <v>1</v>
      </c>
      <c r="R5253" s="46"/>
      <c r="S5253" s="46" t="str">
        <f>IF(Table2[[#This Row],[SRO]]="EOU",VLOOKUP(Table2[[#This Row],[BE]],[2]GD.List!$C$3:$N$5014,12,0),IF(Table2[[#This Row],[SRO]]="Local","Polyester Staple Fibre","SRO 492"))</f>
        <v>Textile Chemical</v>
      </c>
    </row>
    <row r="5254" spans="1:19" x14ac:dyDescent="0.25">
      <c r="A5254" s="119" t="s">
        <v>3084</v>
      </c>
      <c r="B5254" s="116" t="s">
        <v>3639</v>
      </c>
      <c r="C5254" s="165">
        <v>9532</v>
      </c>
      <c r="D5254" s="117">
        <v>2832.1089999999999</v>
      </c>
      <c r="E5254" s="147" t="s">
        <v>3641</v>
      </c>
      <c r="F5254" s="116" t="s">
        <v>3657</v>
      </c>
      <c r="G5254" s="471">
        <v>44919</v>
      </c>
      <c r="H5254" s="82">
        <v>38716987</v>
      </c>
      <c r="I5254" s="197">
        <v>0.04</v>
      </c>
      <c r="J5254" s="15">
        <v>379.28</v>
      </c>
      <c r="K5254" s="15">
        <v>9482</v>
      </c>
      <c r="L5254" s="15">
        <v>0</v>
      </c>
      <c r="M5254" s="66" t="str">
        <f>TEXT(Table2[[#This Row],[Gd.Dt]],"mmm-yy")</f>
        <v>Dec-22</v>
      </c>
      <c r="N5254" s="46" t="str">
        <f>MID(Table2[[#This Row],[BE]],6,2)</f>
        <v>IB</v>
      </c>
      <c r="O5254" s="46" t="str">
        <f>IF(Table2[[#This Row],[Type]]="IB","EOU",IF(Table2[[#This Row],[Type]]="MB","Local","492"))</f>
        <v>EOU</v>
      </c>
      <c r="P5254" s="46">
        <f>ROUND(Table2[[#This Row],[Cons]]/Table2[[#This Row],[Qty.]],5)</f>
        <v>0.04</v>
      </c>
      <c r="Q5254" s="46" t="b">
        <f>EXACT(Table2[[#This Row],[rate]],Table2[[#This Row],[Check]])</f>
        <v>1</v>
      </c>
      <c r="R5254" s="46"/>
      <c r="S5254" s="46" t="str">
        <f>IF(Table2[[#This Row],[SRO]]="EOU",VLOOKUP(Table2[[#This Row],[BE]],[2]GD.List!$C$3:$N$5014,12,0),IF(Table2[[#This Row],[SRO]]="Local","Polyester Staple Fibre","SRO 492"))</f>
        <v>Textile Chemical</v>
      </c>
    </row>
    <row r="5255" spans="1:19" x14ac:dyDescent="0.25">
      <c r="A5255" s="120" t="s">
        <v>3084</v>
      </c>
      <c r="B5255" s="116" t="s">
        <v>3636</v>
      </c>
      <c r="C5255" s="165">
        <v>1806</v>
      </c>
      <c r="D5255" s="117">
        <v>2832.1089999999999</v>
      </c>
      <c r="E5255" s="147" t="s">
        <v>3643</v>
      </c>
      <c r="F5255" s="116" t="s">
        <v>3658</v>
      </c>
      <c r="G5255" s="471">
        <v>44918</v>
      </c>
      <c r="H5255" s="82">
        <v>15354719.65</v>
      </c>
      <c r="I5255" s="197">
        <v>0.04</v>
      </c>
      <c r="J5255" s="15">
        <v>315.67999999999995</v>
      </c>
      <c r="K5255" s="15">
        <v>7892</v>
      </c>
      <c r="L5255" s="15">
        <v>311664.8</v>
      </c>
      <c r="M5255" s="66" t="str">
        <f>TEXT(Table2[[#This Row],[Gd.Dt]],"mmm-yy")</f>
        <v>Dec-22</v>
      </c>
      <c r="N5255" s="46" t="str">
        <f>MID(Table2[[#This Row],[BE]],6,2)</f>
        <v>IB</v>
      </c>
      <c r="O5255" s="46" t="str">
        <f>IF(Table2[[#This Row],[Type]]="IB","EOU",IF(Table2[[#This Row],[Type]]="MB","Local","492"))</f>
        <v>EOU</v>
      </c>
      <c r="P5255" s="46">
        <f>ROUND(Table2[[#This Row],[Cons]]/Table2[[#This Row],[Qty.]],5)</f>
        <v>0.04</v>
      </c>
      <c r="Q5255" s="46" t="b">
        <f>EXACT(Table2[[#This Row],[rate]],Table2[[#This Row],[Check]])</f>
        <v>1</v>
      </c>
      <c r="R5255" s="46"/>
      <c r="S5255" s="46" t="str">
        <f>IF(Table2[[#This Row],[SRO]]="EOU",VLOOKUP(Table2[[#This Row],[BE]],[2]GD.List!$C$3:$N$5014,12,0),IF(Table2[[#This Row],[SRO]]="Local","Polyester Staple Fibre","SRO 492"))</f>
        <v>Textile Chemical</v>
      </c>
    </row>
    <row r="5256" spans="1:19" x14ac:dyDescent="0.25">
      <c r="A5256" s="119" t="s">
        <v>3233</v>
      </c>
      <c r="B5256" s="116" t="s">
        <v>3651</v>
      </c>
      <c r="C5256" s="165">
        <v>36832</v>
      </c>
      <c r="D5256" s="117">
        <v>4810.29</v>
      </c>
      <c r="E5256" s="147" t="s">
        <v>3652</v>
      </c>
      <c r="F5256" s="116" t="s">
        <v>3655</v>
      </c>
      <c r="G5256" s="471">
        <v>44919</v>
      </c>
      <c r="H5256" s="82">
        <v>31282355.32</v>
      </c>
      <c r="I5256" s="197">
        <v>0.06</v>
      </c>
      <c r="J5256" s="15">
        <v>721.02</v>
      </c>
      <c r="K5256" s="15">
        <v>12017</v>
      </c>
      <c r="L5256" s="15">
        <v>467184.32999999996</v>
      </c>
      <c r="M5256" s="66" t="str">
        <f>TEXT(Table2[[#This Row],[Gd.Dt]],"mmm-yy")</f>
        <v>Dec-22</v>
      </c>
      <c r="N5256" s="46" t="str">
        <f>MID(Table2[[#This Row],[BE]],6,2)</f>
        <v>IB</v>
      </c>
      <c r="O5256" s="46" t="str">
        <f>IF(Table2[[#This Row],[Type]]="IB","EOU",IF(Table2[[#This Row],[Type]]="MB","Local","492"))</f>
        <v>EOU</v>
      </c>
      <c r="P5256" s="46">
        <f>ROUND(Table2[[#This Row],[Cons]]/Table2[[#This Row],[Qty.]],5)</f>
        <v>0.06</v>
      </c>
      <c r="Q5256" s="46" t="b">
        <f>EXACT(Table2[[#This Row],[rate]],Table2[[#This Row],[Check]])</f>
        <v>1</v>
      </c>
      <c r="R5256" s="46"/>
      <c r="S5256" s="46" t="str">
        <f>IF(Table2[[#This Row],[SRO]]="EOU",VLOOKUP(Table2[[#This Row],[BE]],[2]GD.List!$C$3:$N$5014,12,0),IF(Table2[[#This Row],[SRO]]="Local","Polyester Staple Fibre","SRO 492"))</f>
        <v>Packing Material</v>
      </c>
    </row>
    <row r="5257" spans="1:19" x14ac:dyDescent="0.25">
      <c r="A5257" s="119" t="s">
        <v>3233</v>
      </c>
      <c r="B5257" s="116" t="s">
        <v>3637</v>
      </c>
      <c r="C5257" s="165">
        <v>163681</v>
      </c>
      <c r="D5257" s="117">
        <v>4810.29</v>
      </c>
      <c r="E5257" s="147" t="s">
        <v>3644</v>
      </c>
      <c r="F5257" s="116" t="s">
        <v>3656</v>
      </c>
      <c r="G5257" s="471">
        <v>44918</v>
      </c>
      <c r="H5257" s="82">
        <v>125472424.31999999</v>
      </c>
      <c r="I5257" s="197">
        <v>0.06</v>
      </c>
      <c r="J5257" s="15">
        <v>3624.66</v>
      </c>
      <c r="K5257" s="15">
        <v>60411</v>
      </c>
      <c r="L5257" s="15">
        <v>4602286.5200000005</v>
      </c>
      <c r="M5257" s="66" t="str">
        <f>TEXT(Table2[[#This Row],[Gd.Dt]],"mmm-yy")</f>
        <v>Dec-22</v>
      </c>
      <c r="N5257" s="46" t="str">
        <f>MID(Table2[[#This Row],[BE]],6,2)</f>
        <v>IB</v>
      </c>
      <c r="O5257" s="46" t="str">
        <f>IF(Table2[[#This Row],[Type]]="IB","EOU",IF(Table2[[#This Row],[Type]]="MB","Local","492"))</f>
        <v>EOU</v>
      </c>
      <c r="P5257" s="46">
        <f>ROUND(Table2[[#This Row],[Cons]]/Table2[[#This Row],[Qty.]],5)</f>
        <v>0.06</v>
      </c>
      <c r="Q5257" s="46" t="b">
        <f>EXACT(Table2[[#This Row],[rate]],Table2[[#This Row],[Check]])</f>
        <v>1</v>
      </c>
      <c r="R5257" s="46"/>
      <c r="S5257" s="46" t="str">
        <f>IF(Table2[[#This Row],[SRO]]="EOU",VLOOKUP(Table2[[#This Row],[BE]],[2]GD.List!$C$3:$N$5014,12,0),IF(Table2[[#This Row],[SRO]]="Local","Polyester Staple Fibre","SRO 492"))</f>
        <v>Packing Material</v>
      </c>
    </row>
    <row r="5258" spans="1:19" x14ac:dyDescent="0.25">
      <c r="A5258" s="119" t="s">
        <v>3233</v>
      </c>
      <c r="B5258" s="116" t="s">
        <v>3639</v>
      </c>
      <c r="C5258" s="165">
        <v>9532</v>
      </c>
      <c r="D5258" s="117">
        <v>4810.29</v>
      </c>
      <c r="E5258" s="147" t="s">
        <v>3641</v>
      </c>
      <c r="F5258" s="116" t="s">
        <v>3657</v>
      </c>
      <c r="G5258" s="471">
        <v>44919</v>
      </c>
      <c r="H5258" s="82">
        <v>38716987</v>
      </c>
      <c r="I5258" s="197">
        <v>0.05</v>
      </c>
      <c r="J5258" s="15">
        <v>474.1</v>
      </c>
      <c r="K5258" s="15">
        <v>9482</v>
      </c>
      <c r="L5258" s="15">
        <v>0</v>
      </c>
      <c r="M5258" s="66" t="str">
        <f>TEXT(Table2[[#This Row],[Gd.Dt]],"mmm-yy")</f>
        <v>Dec-22</v>
      </c>
      <c r="N5258" s="46" t="str">
        <f>MID(Table2[[#This Row],[BE]],6,2)</f>
        <v>IB</v>
      </c>
      <c r="O5258" s="46" t="str">
        <f>IF(Table2[[#This Row],[Type]]="IB","EOU",IF(Table2[[#This Row],[Type]]="MB","Local","492"))</f>
        <v>EOU</v>
      </c>
      <c r="P5258" s="46">
        <f>ROUND(Table2[[#This Row],[Cons]]/Table2[[#This Row],[Qty.]],5)</f>
        <v>0.05</v>
      </c>
      <c r="Q5258" s="46" t="b">
        <f>EXACT(Table2[[#This Row],[rate]],Table2[[#This Row],[Check]])</f>
        <v>1</v>
      </c>
      <c r="R5258" s="46"/>
      <c r="S5258" s="46" t="str">
        <f>IF(Table2[[#This Row],[SRO]]="EOU",VLOOKUP(Table2[[#This Row],[BE]],[2]GD.List!$C$3:$N$5014,12,0),IF(Table2[[#This Row],[SRO]]="Local","Polyester Staple Fibre","SRO 492"))</f>
        <v>Packing Material</v>
      </c>
    </row>
    <row r="5259" spans="1:19" x14ac:dyDescent="0.25">
      <c r="A5259" s="120" t="s">
        <v>3233</v>
      </c>
      <c r="B5259" s="116" t="s">
        <v>3636</v>
      </c>
      <c r="C5259" s="165">
        <v>1806</v>
      </c>
      <c r="D5259" s="117">
        <v>4810.29</v>
      </c>
      <c r="E5259" s="147" t="s">
        <v>3643</v>
      </c>
      <c r="F5259" s="116" t="s">
        <v>3658</v>
      </c>
      <c r="G5259" s="471">
        <v>44918</v>
      </c>
      <c r="H5259" s="82">
        <v>15354719.65</v>
      </c>
      <c r="I5259" s="197">
        <v>0.06</v>
      </c>
      <c r="J5259" s="15">
        <v>473.52</v>
      </c>
      <c r="K5259" s="15">
        <v>7892</v>
      </c>
      <c r="L5259" s="15">
        <v>467497.2</v>
      </c>
      <c r="M5259" s="66" t="str">
        <f>TEXT(Table2[[#This Row],[Gd.Dt]],"mmm-yy")</f>
        <v>Dec-22</v>
      </c>
      <c r="N5259" s="46" t="str">
        <f>MID(Table2[[#This Row],[BE]],6,2)</f>
        <v>IB</v>
      </c>
      <c r="O5259" s="46" t="str">
        <f>IF(Table2[[#This Row],[Type]]="IB","EOU",IF(Table2[[#This Row],[Type]]="MB","Local","492"))</f>
        <v>EOU</v>
      </c>
      <c r="P5259" s="46">
        <f>ROUND(Table2[[#This Row],[Cons]]/Table2[[#This Row],[Qty.]],5)</f>
        <v>0.06</v>
      </c>
      <c r="Q5259" s="46" t="b">
        <f>EXACT(Table2[[#This Row],[rate]],Table2[[#This Row],[Check]])</f>
        <v>1</v>
      </c>
      <c r="R5259" s="46"/>
      <c r="S5259" s="46" t="str">
        <f>IF(Table2[[#This Row],[SRO]]="EOU",VLOOKUP(Table2[[#This Row],[BE]],[2]GD.List!$C$3:$N$5014,12,0),IF(Table2[[#This Row],[SRO]]="Local","Polyester Staple Fibre","SRO 492"))</f>
        <v>Packing Material</v>
      </c>
    </row>
    <row r="5260" spans="1:19" x14ac:dyDescent="0.25">
      <c r="A5260" s="119" t="s">
        <v>3430</v>
      </c>
      <c r="B5260" s="116" t="s">
        <v>3637</v>
      </c>
      <c r="C5260" s="165">
        <v>163681</v>
      </c>
      <c r="D5260" s="117">
        <v>5503.201</v>
      </c>
      <c r="E5260" s="147" t="s">
        <v>3644</v>
      </c>
      <c r="F5260" s="116" t="s">
        <v>3656</v>
      </c>
      <c r="G5260" s="471">
        <v>44918</v>
      </c>
      <c r="H5260" s="82">
        <v>125472424.31999999</v>
      </c>
      <c r="I5260" s="197">
        <v>0.53061000000000003</v>
      </c>
      <c r="J5260" s="15">
        <v>21835.670000000002</v>
      </c>
      <c r="K5260" s="15">
        <v>41152</v>
      </c>
      <c r="L5260" s="15">
        <v>23494132.710000001</v>
      </c>
      <c r="M5260" s="66" t="str">
        <f>TEXT(Table2[[#This Row],[Gd.Dt]],"mmm-yy")</f>
        <v>Dec-22</v>
      </c>
      <c r="N5260" s="46" t="str">
        <f>MID(Table2[[#This Row],[BE]],6,2)</f>
        <v>IB</v>
      </c>
      <c r="O5260" s="46" t="str">
        <f>IF(Table2[[#This Row],[Type]]="IB","EOU",IF(Table2[[#This Row],[Type]]="MB","Local","492"))</f>
        <v>EOU</v>
      </c>
      <c r="P5260" s="46">
        <f>ROUND(Table2[[#This Row],[Cons]]/Table2[[#This Row],[Qty.]],5)</f>
        <v>0.53061000000000003</v>
      </c>
      <c r="Q5260" s="46" t="b">
        <f>EXACT(Table2[[#This Row],[rate]],Table2[[#This Row],[Check]])</f>
        <v>1</v>
      </c>
      <c r="R5260" s="46"/>
      <c r="S5260" s="46" t="str">
        <f>IF(Table2[[#This Row],[SRO]]="EOU",VLOOKUP(Table2[[#This Row],[BE]],[2]GD.List!$C$3:$N$5014,12,0),IF(Table2[[#This Row],[SRO]]="Local","Polyester Staple Fibre","SRO 492"))</f>
        <v>Polyester Staple Fiber</v>
      </c>
    </row>
    <row r="5261" spans="1:19" x14ac:dyDescent="0.25">
      <c r="A5261" s="119" t="s">
        <v>3430</v>
      </c>
      <c r="B5261" s="116" t="s">
        <v>3639</v>
      </c>
      <c r="C5261" s="165">
        <v>9532</v>
      </c>
      <c r="D5261" s="117">
        <v>5503.201</v>
      </c>
      <c r="E5261" s="147" t="s">
        <v>3641</v>
      </c>
      <c r="F5261" s="116" t="s">
        <v>3657</v>
      </c>
      <c r="G5261" s="471">
        <v>44919</v>
      </c>
      <c r="H5261" s="82">
        <v>38716987</v>
      </c>
      <c r="I5261" s="197">
        <v>0.41666999999999998</v>
      </c>
      <c r="J5261" s="15">
        <v>827.91</v>
      </c>
      <c r="K5261" s="15">
        <v>1987</v>
      </c>
      <c r="L5261" s="15">
        <v>1086788.53</v>
      </c>
      <c r="M5261" s="66" t="str">
        <f>TEXT(Table2[[#This Row],[Gd.Dt]],"mmm-yy")</f>
        <v>Dec-22</v>
      </c>
      <c r="N5261" s="46" t="str">
        <f>MID(Table2[[#This Row],[BE]],6,2)</f>
        <v>IB</v>
      </c>
      <c r="O5261" s="46" t="str">
        <f>IF(Table2[[#This Row],[Type]]="IB","EOU",IF(Table2[[#This Row],[Type]]="MB","Local","492"))</f>
        <v>EOU</v>
      </c>
      <c r="P5261" s="46">
        <f>ROUND(Table2[[#This Row],[Cons]]/Table2[[#This Row],[Qty.]],5)</f>
        <v>0.41665999999999997</v>
      </c>
      <c r="Q5261" s="46" t="b">
        <f>EXACT(Table2[[#This Row],[rate]],Table2[[#This Row],[Check]])</f>
        <v>0</v>
      </c>
      <c r="R5261" s="46"/>
      <c r="S5261" s="46" t="str">
        <f>IF(Table2[[#This Row],[SRO]]="EOU",VLOOKUP(Table2[[#This Row],[BE]],[2]GD.List!$C$3:$N$5014,12,0),IF(Table2[[#This Row],[SRO]]="Local","Polyester Staple Fibre","SRO 492"))</f>
        <v>Polyester Staple Fiber</v>
      </c>
    </row>
    <row r="5262" spans="1:19" x14ac:dyDescent="0.25">
      <c r="A5262" s="120" t="s">
        <v>3430</v>
      </c>
      <c r="B5262" s="116" t="s">
        <v>3636</v>
      </c>
      <c r="C5262" s="165">
        <v>1806</v>
      </c>
      <c r="D5262" s="117">
        <v>5503.201</v>
      </c>
      <c r="E5262" s="147" t="s">
        <v>3643</v>
      </c>
      <c r="F5262" s="116" t="s">
        <v>3658</v>
      </c>
      <c r="G5262" s="471">
        <v>44918</v>
      </c>
      <c r="H5262" s="82">
        <v>15354719.65</v>
      </c>
      <c r="I5262" s="197">
        <v>0.41666999999999998</v>
      </c>
      <c r="J5262" s="15">
        <v>3288.36</v>
      </c>
      <c r="K5262" s="15">
        <v>7892</v>
      </c>
      <c r="L5262" s="15">
        <v>3246539.98</v>
      </c>
      <c r="M5262" s="66" t="str">
        <f>TEXT(Table2[[#This Row],[Gd.Dt]],"mmm-yy")</f>
        <v>Dec-22</v>
      </c>
      <c r="N5262" s="46" t="str">
        <f>MID(Table2[[#This Row],[BE]],6,2)</f>
        <v>IB</v>
      </c>
      <c r="O5262" s="46" t="str">
        <f>IF(Table2[[#This Row],[Type]]="IB","EOU",IF(Table2[[#This Row],[Type]]="MB","Local","492"))</f>
        <v>EOU</v>
      </c>
      <c r="P5262" s="46">
        <f>ROUND(Table2[[#This Row],[Cons]]/Table2[[#This Row],[Qty.]],5)</f>
        <v>0.41666999999999998</v>
      </c>
      <c r="Q5262" s="46" t="b">
        <f>EXACT(Table2[[#This Row],[rate]],Table2[[#This Row],[Check]])</f>
        <v>1</v>
      </c>
      <c r="R5262" s="46"/>
      <c r="S5262" s="46" t="str">
        <f>IF(Table2[[#This Row],[SRO]]="EOU",VLOOKUP(Table2[[#This Row],[BE]],[2]GD.List!$C$3:$N$5014,12,0),IF(Table2[[#This Row],[SRO]]="Local","Polyester Staple Fibre","SRO 492"))</f>
        <v>Polyester Staple Fiber</v>
      </c>
    </row>
    <row r="5263" spans="1:19" x14ac:dyDescent="0.25">
      <c r="A5263" s="120" t="s">
        <v>3434</v>
      </c>
      <c r="B5263" s="116" t="s">
        <v>3638</v>
      </c>
      <c r="C5263" s="165">
        <v>8587</v>
      </c>
      <c r="D5263" s="117">
        <v>9607.11</v>
      </c>
      <c r="E5263" s="147" t="s">
        <v>3645</v>
      </c>
      <c r="F5263" s="116" t="s">
        <v>3654</v>
      </c>
      <c r="G5263" s="471">
        <v>44918</v>
      </c>
      <c r="H5263" s="82">
        <v>20364902.350000001</v>
      </c>
      <c r="I5263" s="197">
        <v>1</v>
      </c>
      <c r="J5263" s="15">
        <v>39</v>
      </c>
      <c r="K5263" s="15">
        <v>39</v>
      </c>
      <c r="L5263" s="15">
        <v>17244.54</v>
      </c>
      <c r="M5263" s="66" t="str">
        <f>TEXT(Table2[[#This Row],[Gd.Dt]],"mmm-yy")</f>
        <v>Dec-22</v>
      </c>
      <c r="N5263" s="46" t="str">
        <f>MID(Table2[[#This Row],[BE]],6,2)</f>
        <v>EP</v>
      </c>
      <c r="O5263" s="46" t="str">
        <f>IF(Table2[[#This Row],[Type]]="IB","EOU",IF(Table2[[#This Row],[Type]]="MB","Local","492"))</f>
        <v>492</v>
      </c>
      <c r="P5263" s="46">
        <f>ROUND(Table2[[#This Row],[Cons]]/Table2[[#This Row],[Qty.]],5)</f>
        <v>1</v>
      </c>
      <c r="Q5263" s="46" t="b">
        <f>EXACT(Table2[[#This Row],[rate]],Table2[[#This Row],[Check]])</f>
        <v>1</v>
      </c>
      <c r="R5263" s="46"/>
      <c r="S5263" s="46" t="str">
        <f>IF(Table2[[#This Row],[SRO]]="EOU",VLOOKUP(Table2[[#This Row],[BE]],[2]GD.List!$C$3:$N$5014,12,0),IF(Table2[[#This Row],[SRO]]="Local","Polyester Staple Fibre","SRO 492"))</f>
        <v>SRO 492</v>
      </c>
    </row>
    <row r="5264" spans="1:19" x14ac:dyDescent="0.25">
      <c r="A5264" s="120" t="s">
        <v>3435</v>
      </c>
      <c r="B5264" s="116" t="s">
        <v>3638</v>
      </c>
      <c r="C5264" s="165">
        <v>8587</v>
      </c>
      <c r="D5264" s="117">
        <v>4821.1090000000004</v>
      </c>
      <c r="E5264" s="147" t="s">
        <v>3645</v>
      </c>
      <c r="F5264" s="116" t="s">
        <v>3654</v>
      </c>
      <c r="G5264" s="471">
        <v>44918</v>
      </c>
      <c r="H5264" s="82">
        <v>20364902.350000001</v>
      </c>
      <c r="I5264" s="197">
        <v>1</v>
      </c>
      <c r="J5264" s="15">
        <v>1</v>
      </c>
      <c r="K5264" s="15">
        <v>1</v>
      </c>
      <c r="L5264" s="15">
        <v>245083.06</v>
      </c>
      <c r="M5264" s="66" t="str">
        <f>TEXT(Table2[[#This Row],[Gd.Dt]],"mmm-yy")</f>
        <v>Dec-22</v>
      </c>
      <c r="N5264" s="46" t="str">
        <f>MID(Table2[[#This Row],[BE]],6,2)</f>
        <v>TI</v>
      </c>
      <c r="O5264" s="46" t="str">
        <f>IF(Table2[[#This Row],[Type]]="IB","EOU",IF(Table2[[#This Row],[Type]]="MB","Local","492"))</f>
        <v>492</v>
      </c>
      <c r="P5264" s="46">
        <f>ROUND(Table2[[#This Row],[Cons]]/Table2[[#This Row],[Qty.]],5)</f>
        <v>1</v>
      </c>
      <c r="Q5264" s="46" t="b">
        <f>EXACT(Table2[[#This Row],[rate]],Table2[[#This Row],[Check]])</f>
        <v>1</v>
      </c>
      <c r="R5264" s="46"/>
      <c r="S5264" s="46" t="str">
        <f>IF(Table2[[#This Row],[SRO]]="EOU",VLOOKUP(Table2[[#This Row],[BE]],[2]GD.List!$C$3:$N$5014,12,0),IF(Table2[[#This Row],[SRO]]="Local","Polyester Staple Fibre","SRO 492"))</f>
        <v>SRO 492</v>
      </c>
    </row>
    <row r="5265" spans="1:19" x14ac:dyDescent="0.25">
      <c r="A5265" s="120" t="s">
        <v>3453</v>
      </c>
      <c r="B5265" s="116" t="s">
        <v>3638</v>
      </c>
      <c r="C5265" s="165">
        <v>8587</v>
      </c>
      <c r="D5265" s="117">
        <v>9607.11</v>
      </c>
      <c r="E5265" s="147" t="s">
        <v>3645</v>
      </c>
      <c r="F5265" s="116" t="s">
        <v>3654</v>
      </c>
      <c r="G5265" s="471">
        <v>44918</v>
      </c>
      <c r="H5265" s="82">
        <v>20364902.350000001</v>
      </c>
      <c r="I5265" s="197">
        <v>1</v>
      </c>
      <c r="J5265" s="15">
        <v>20</v>
      </c>
      <c r="K5265" s="15">
        <v>20</v>
      </c>
      <c r="L5265" s="15">
        <v>8843.35</v>
      </c>
      <c r="M5265" s="66" t="str">
        <f>TEXT(Table2[[#This Row],[Gd.Dt]],"mmm-yy")</f>
        <v>Dec-22</v>
      </c>
      <c r="N5265" s="46" t="str">
        <f>MID(Table2[[#This Row],[BE]],6,2)</f>
        <v>EP</v>
      </c>
      <c r="O5265" s="46" t="str">
        <f>IF(Table2[[#This Row],[Type]]="IB","EOU",IF(Table2[[#This Row],[Type]]="MB","Local","492"))</f>
        <v>492</v>
      </c>
      <c r="P5265" s="46">
        <f>ROUND(Table2[[#This Row],[Cons]]/Table2[[#This Row],[Qty.]],5)</f>
        <v>1</v>
      </c>
      <c r="Q5265" s="46" t="b">
        <f>EXACT(Table2[[#This Row],[rate]],Table2[[#This Row],[Check]])</f>
        <v>1</v>
      </c>
      <c r="R5265" s="46"/>
      <c r="S5265" s="46" t="str">
        <f>IF(Table2[[#This Row],[SRO]]="EOU",VLOOKUP(Table2[[#This Row],[BE]],[2]GD.List!$C$3:$N$5014,12,0),IF(Table2[[#This Row],[SRO]]="Local","Polyester Staple Fibre","SRO 492"))</f>
        <v>SRO 492</v>
      </c>
    </row>
    <row r="5266" spans="1:19" x14ac:dyDescent="0.25">
      <c r="A5266" s="120" t="s">
        <v>3524</v>
      </c>
      <c r="B5266" s="116" t="s">
        <v>3638</v>
      </c>
      <c r="C5266" s="165">
        <v>8587</v>
      </c>
      <c r="D5266" s="117">
        <v>4821.8999999999996</v>
      </c>
      <c r="E5266" s="147" t="s">
        <v>3645</v>
      </c>
      <c r="F5266" s="116" t="s">
        <v>3654</v>
      </c>
      <c r="G5266" s="471">
        <v>44918</v>
      </c>
      <c r="H5266" s="82">
        <v>20364902.350000001</v>
      </c>
      <c r="I5266" s="197">
        <v>1</v>
      </c>
      <c r="J5266" s="15">
        <v>2</v>
      </c>
      <c r="K5266" s="15">
        <v>2</v>
      </c>
      <c r="L5266" s="15">
        <v>490166.11</v>
      </c>
      <c r="M5266" s="66" t="str">
        <f>TEXT(Table2[[#This Row],[Gd.Dt]],"mmm-yy")</f>
        <v>Dec-22</v>
      </c>
      <c r="N5266" s="46" t="str">
        <f>MID(Table2[[#This Row],[BE]],6,2)</f>
        <v>TI</v>
      </c>
      <c r="O5266" s="46" t="str">
        <f>IF(Table2[[#This Row],[Type]]="IB","EOU",IF(Table2[[#This Row],[Type]]="MB","Local","492"))</f>
        <v>492</v>
      </c>
      <c r="P5266" s="46">
        <f>ROUND(Table2[[#This Row],[Cons]]/Table2[[#This Row],[Qty.]],5)</f>
        <v>1</v>
      </c>
      <c r="Q5266" s="46" t="b">
        <f>EXACT(Table2[[#This Row],[rate]],Table2[[#This Row],[Check]])</f>
        <v>1</v>
      </c>
      <c r="R5266" s="46"/>
      <c r="S5266" s="46" t="str">
        <f>IF(Table2[[#This Row],[SRO]]="EOU",VLOOKUP(Table2[[#This Row],[BE]],[2]GD.List!$C$3:$N$5014,12,0),IF(Table2[[#This Row],[SRO]]="Local","Polyester Staple Fibre","SRO 492"))</f>
        <v>SRO 492</v>
      </c>
    </row>
    <row r="5267" spans="1:19" x14ac:dyDescent="0.25">
      <c r="A5267" s="119" t="s">
        <v>3536</v>
      </c>
      <c r="B5267" s="116" t="s">
        <v>3651</v>
      </c>
      <c r="C5267" s="165">
        <v>36832</v>
      </c>
      <c r="D5267" s="117">
        <v>5201.009</v>
      </c>
      <c r="E5267" s="147" t="s">
        <v>3652</v>
      </c>
      <c r="F5267" s="116" t="s">
        <v>3655</v>
      </c>
      <c r="G5267" s="471">
        <v>44919</v>
      </c>
      <c r="H5267" s="82">
        <v>31282355.32</v>
      </c>
      <c r="I5267" s="197">
        <v>1.0101</v>
      </c>
      <c r="J5267" s="15">
        <v>15970.69</v>
      </c>
      <c r="K5267" s="15">
        <v>15811</v>
      </c>
      <c r="L5267" s="15">
        <v>12293393.02</v>
      </c>
      <c r="M5267" s="66" t="str">
        <f>TEXT(Table2[[#This Row],[Gd.Dt]],"mmm-yy")</f>
        <v>Dec-22</v>
      </c>
      <c r="N5267" s="46" t="str">
        <f>MID(Table2[[#This Row],[BE]],6,2)</f>
        <v>IB</v>
      </c>
      <c r="O5267" s="46" t="str">
        <f>IF(Table2[[#This Row],[Type]]="IB","EOU",IF(Table2[[#This Row],[Type]]="MB","Local","492"))</f>
        <v>EOU</v>
      </c>
      <c r="P5267" s="46">
        <f>ROUND(Table2[[#This Row],[Cons]]/Table2[[#This Row],[Qty.]],5)</f>
        <v>1.0101</v>
      </c>
      <c r="Q5267" s="46" t="b">
        <f>EXACT(Table2[[#This Row],[rate]],Table2[[#This Row],[Check]])</f>
        <v>1</v>
      </c>
      <c r="R5267" s="46"/>
      <c r="S5267" s="46" t="str">
        <f>IF(Table2[[#This Row],[SRO]]="EOU",VLOOKUP(Table2[[#This Row],[BE]],[2]GD.List!$C$3:$N$5014,12,0),IF(Table2[[#This Row],[SRO]]="Local","Polyester Staple Fibre","SRO 492"))</f>
        <v>Raw Cotton</v>
      </c>
    </row>
    <row r="5268" spans="1:19" x14ac:dyDescent="0.25">
      <c r="A5268" s="119" t="s">
        <v>3536</v>
      </c>
      <c r="B5268" s="116" t="s">
        <v>3637</v>
      </c>
      <c r="C5268" s="165">
        <v>163681</v>
      </c>
      <c r="D5268" s="117">
        <v>5201.009</v>
      </c>
      <c r="E5268" s="147" t="s">
        <v>3644</v>
      </c>
      <c r="F5268" s="116" t="s">
        <v>3656</v>
      </c>
      <c r="G5268" s="471">
        <v>44918</v>
      </c>
      <c r="H5268" s="82">
        <v>125472424.31999999</v>
      </c>
      <c r="I5268" s="197">
        <v>1.0101</v>
      </c>
      <c r="J5268" s="15">
        <v>7309.08</v>
      </c>
      <c r="K5268" s="15">
        <v>7236</v>
      </c>
      <c r="L5268" s="15">
        <v>8412111.3499999996</v>
      </c>
      <c r="M5268" s="66" t="str">
        <f>TEXT(Table2[[#This Row],[Gd.Dt]],"mmm-yy")</f>
        <v>Dec-22</v>
      </c>
      <c r="N5268" s="46" t="str">
        <f>MID(Table2[[#This Row],[BE]],6,2)</f>
        <v>IB</v>
      </c>
      <c r="O5268" s="46" t="str">
        <f>IF(Table2[[#This Row],[Type]]="IB","EOU",IF(Table2[[#This Row],[Type]]="MB","Local","492"))</f>
        <v>EOU</v>
      </c>
      <c r="P5268" s="46">
        <f>ROUND(Table2[[#This Row],[Cons]]/Table2[[#This Row],[Qty.]],5)</f>
        <v>1.0101</v>
      </c>
      <c r="Q5268" s="46" t="b">
        <f>EXACT(Table2[[#This Row],[rate]],Table2[[#This Row],[Check]])</f>
        <v>1</v>
      </c>
      <c r="R5268" s="46"/>
      <c r="S5268" s="46" t="str">
        <f>IF(Table2[[#This Row],[SRO]]="EOU",VLOOKUP(Table2[[#This Row],[BE]],[2]GD.List!$C$3:$N$5014,12,0),IF(Table2[[#This Row],[SRO]]="Local","Polyester Staple Fibre","SRO 492"))</f>
        <v>Raw Cotton</v>
      </c>
    </row>
    <row r="5269" spans="1:19" x14ac:dyDescent="0.25">
      <c r="A5269" s="120" t="s">
        <v>3536</v>
      </c>
      <c r="B5269" s="116" t="s">
        <v>3637</v>
      </c>
      <c r="C5269" s="165">
        <v>163681</v>
      </c>
      <c r="D5269" s="117">
        <v>5201.009</v>
      </c>
      <c r="E5269" s="147" t="s">
        <v>3644</v>
      </c>
      <c r="F5269" s="116" t="s">
        <v>3656</v>
      </c>
      <c r="G5269" s="471">
        <v>44918</v>
      </c>
      <c r="H5269" s="82">
        <v>125472424.31999999</v>
      </c>
      <c r="I5269" s="197">
        <v>0.48980000000000001</v>
      </c>
      <c r="J5269" s="15">
        <v>20156.25</v>
      </c>
      <c r="K5269" s="15">
        <v>41152</v>
      </c>
      <c r="L5269" s="15">
        <v>21687141.109999999</v>
      </c>
      <c r="M5269" s="66" t="str">
        <f>TEXT(Table2[[#This Row],[Gd.Dt]],"mmm-yy")</f>
        <v>Dec-22</v>
      </c>
      <c r="N5269" s="46" t="str">
        <f>MID(Table2[[#This Row],[BE]],6,2)</f>
        <v>IB</v>
      </c>
      <c r="O5269" s="46" t="str">
        <f>IF(Table2[[#This Row],[Type]]="IB","EOU",IF(Table2[[#This Row],[Type]]="MB","Local","492"))</f>
        <v>EOU</v>
      </c>
      <c r="P5269" s="46">
        <f>ROUND(Table2[[#This Row],[Cons]]/Table2[[#This Row],[Qty.]],5)</f>
        <v>0.48980000000000001</v>
      </c>
      <c r="Q5269" s="46" t="b">
        <f>EXACT(Table2[[#This Row],[rate]],Table2[[#This Row],[Check]])</f>
        <v>1</v>
      </c>
      <c r="R5269" s="46"/>
      <c r="S5269" s="46" t="str">
        <f>IF(Table2[[#This Row],[SRO]]="EOU",VLOOKUP(Table2[[#This Row],[BE]],[2]GD.List!$C$3:$N$5014,12,0),IF(Table2[[#This Row],[SRO]]="Local","Polyester Staple Fibre","SRO 492"))</f>
        <v>Raw Cotton</v>
      </c>
    </row>
    <row r="5270" spans="1:19" x14ac:dyDescent="0.25">
      <c r="A5270" s="119" t="s">
        <v>3552</v>
      </c>
      <c r="B5270" s="116" t="s">
        <v>3651</v>
      </c>
      <c r="C5270" s="165">
        <v>36832</v>
      </c>
      <c r="D5270" s="117">
        <v>2847</v>
      </c>
      <c r="E5270" s="147" t="s">
        <v>3652</v>
      </c>
      <c r="F5270" s="116" t="s">
        <v>3655</v>
      </c>
      <c r="G5270" s="471">
        <v>44919</v>
      </c>
      <c r="H5270" s="82">
        <v>31282355.32</v>
      </c>
      <c r="I5270" s="197">
        <v>0.03</v>
      </c>
      <c r="J5270" s="15">
        <v>474.33</v>
      </c>
      <c r="K5270" s="15">
        <v>15811</v>
      </c>
      <c r="L5270" s="15">
        <v>365114.13999999996</v>
      </c>
      <c r="M5270" s="66" t="str">
        <f>TEXT(Table2[[#This Row],[Gd.Dt]],"mmm-yy")</f>
        <v>Dec-22</v>
      </c>
      <c r="N5270" s="46" t="str">
        <f>MID(Table2[[#This Row],[BE]],6,2)</f>
        <v>IB</v>
      </c>
      <c r="O5270" s="46" t="str">
        <f>IF(Table2[[#This Row],[Type]]="IB","EOU",IF(Table2[[#This Row],[Type]]="MB","Local","492"))</f>
        <v>EOU</v>
      </c>
      <c r="P5270" s="46">
        <f>ROUND(Table2[[#This Row],[Cons]]/Table2[[#This Row],[Qty.]],5)</f>
        <v>0.03</v>
      </c>
      <c r="Q5270" s="46" t="b">
        <f>EXACT(Table2[[#This Row],[rate]],Table2[[#This Row],[Check]])</f>
        <v>1</v>
      </c>
      <c r="R5270" s="46"/>
      <c r="S5270" s="46" t="str">
        <f>IF(Table2[[#This Row],[SRO]]="EOU",VLOOKUP(Table2[[#This Row],[BE]],[2]GD.List!$C$3:$N$5014,12,0),IF(Table2[[#This Row],[SRO]]="Local","Polyester Staple Fibre","SRO 492"))</f>
        <v>Textile Chemical</v>
      </c>
    </row>
    <row r="5271" spans="1:19" x14ac:dyDescent="0.25">
      <c r="A5271" s="119" t="s">
        <v>3552</v>
      </c>
      <c r="B5271" s="116" t="s">
        <v>3637</v>
      </c>
      <c r="C5271" s="165">
        <v>163681</v>
      </c>
      <c r="D5271" s="117">
        <v>2847</v>
      </c>
      <c r="E5271" s="147" t="s">
        <v>3644</v>
      </c>
      <c r="F5271" s="116" t="s">
        <v>3656</v>
      </c>
      <c r="G5271" s="471">
        <v>44918</v>
      </c>
      <c r="H5271" s="82">
        <v>125472424.31999999</v>
      </c>
      <c r="I5271" s="197">
        <v>0.03</v>
      </c>
      <c r="J5271" s="15">
        <v>1812.33</v>
      </c>
      <c r="K5271" s="15">
        <v>60411</v>
      </c>
      <c r="L5271" s="15">
        <v>2301143.27</v>
      </c>
      <c r="M5271" s="66" t="str">
        <f>TEXT(Table2[[#This Row],[Gd.Dt]],"mmm-yy")</f>
        <v>Dec-22</v>
      </c>
      <c r="N5271" s="46" t="str">
        <f>MID(Table2[[#This Row],[BE]],6,2)</f>
        <v>IB</v>
      </c>
      <c r="O5271" s="46" t="str">
        <f>IF(Table2[[#This Row],[Type]]="IB","EOU",IF(Table2[[#This Row],[Type]]="MB","Local","492"))</f>
        <v>EOU</v>
      </c>
      <c r="P5271" s="46">
        <f>ROUND(Table2[[#This Row],[Cons]]/Table2[[#This Row],[Qty.]],5)</f>
        <v>0.03</v>
      </c>
      <c r="Q5271" s="46" t="b">
        <f>EXACT(Table2[[#This Row],[rate]],Table2[[#This Row],[Check]])</f>
        <v>1</v>
      </c>
      <c r="R5271" s="46"/>
      <c r="S5271" s="46" t="str">
        <f>IF(Table2[[#This Row],[SRO]]="EOU",VLOOKUP(Table2[[#This Row],[BE]],[2]GD.List!$C$3:$N$5014,12,0),IF(Table2[[#This Row],[SRO]]="Local","Polyester Staple Fibre","SRO 492"))</f>
        <v>Textile Chemical</v>
      </c>
    </row>
    <row r="5272" spans="1:19" x14ac:dyDescent="0.25">
      <c r="A5272" s="119" t="s">
        <v>3552</v>
      </c>
      <c r="B5272" s="116" t="s">
        <v>3639</v>
      </c>
      <c r="C5272" s="165">
        <v>9532</v>
      </c>
      <c r="D5272" s="117">
        <v>2847</v>
      </c>
      <c r="E5272" s="147" t="s">
        <v>3641</v>
      </c>
      <c r="F5272" s="116" t="s">
        <v>3657</v>
      </c>
      <c r="G5272" s="471">
        <v>44919</v>
      </c>
      <c r="H5272" s="82">
        <v>38716987</v>
      </c>
      <c r="I5272" s="197">
        <v>0.03</v>
      </c>
      <c r="J5272" s="15">
        <v>487.59000000000003</v>
      </c>
      <c r="K5272" s="15">
        <v>16253</v>
      </c>
      <c r="L5272" s="15">
        <v>419071.80000000005</v>
      </c>
      <c r="M5272" s="66" t="str">
        <f>TEXT(Table2[[#This Row],[Gd.Dt]],"mmm-yy")</f>
        <v>Dec-22</v>
      </c>
      <c r="N5272" s="46" t="str">
        <f>MID(Table2[[#This Row],[BE]],6,2)</f>
        <v>IB</v>
      </c>
      <c r="O5272" s="46" t="str">
        <f>IF(Table2[[#This Row],[Type]]="IB","EOU",IF(Table2[[#This Row],[Type]]="MB","Local","492"))</f>
        <v>EOU</v>
      </c>
      <c r="P5272" s="46">
        <f>ROUND(Table2[[#This Row],[Cons]]/Table2[[#This Row],[Qty.]],5)</f>
        <v>0.03</v>
      </c>
      <c r="Q5272" s="46" t="b">
        <f>EXACT(Table2[[#This Row],[rate]],Table2[[#This Row],[Check]])</f>
        <v>1</v>
      </c>
      <c r="R5272" s="46"/>
      <c r="S5272" s="46" t="str">
        <f>IF(Table2[[#This Row],[SRO]]="EOU",VLOOKUP(Table2[[#This Row],[BE]],[2]GD.List!$C$3:$N$5014,12,0),IF(Table2[[#This Row],[SRO]]="Local","Polyester Staple Fibre","SRO 492"))</f>
        <v>Textile Chemical</v>
      </c>
    </row>
    <row r="5273" spans="1:19" x14ac:dyDescent="0.25">
      <c r="A5273" s="119" t="s">
        <v>3552</v>
      </c>
      <c r="B5273" s="116" t="s">
        <v>3636</v>
      </c>
      <c r="C5273" s="165">
        <v>1806</v>
      </c>
      <c r="D5273" s="117">
        <v>2847</v>
      </c>
      <c r="E5273" s="147" t="s">
        <v>3643</v>
      </c>
      <c r="F5273" s="116" t="s">
        <v>3658</v>
      </c>
      <c r="G5273" s="471">
        <v>44918</v>
      </c>
      <c r="H5273" s="82">
        <v>15354719.65</v>
      </c>
      <c r="I5273" s="197">
        <v>0.03</v>
      </c>
      <c r="J5273" s="15">
        <v>236.76</v>
      </c>
      <c r="K5273" s="15">
        <v>7892</v>
      </c>
      <c r="L5273" s="15">
        <v>233748.6</v>
      </c>
      <c r="M5273" s="66" t="str">
        <f>TEXT(Table2[[#This Row],[Gd.Dt]],"mmm-yy")</f>
        <v>Dec-22</v>
      </c>
      <c r="N5273" s="46" t="str">
        <f>MID(Table2[[#This Row],[BE]],6,2)</f>
        <v>IB</v>
      </c>
      <c r="O5273" s="46" t="str">
        <f>IF(Table2[[#This Row],[Type]]="IB","EOU",IF(Table2[[#This Row],[Type]]="MB","Local","492"))</f>
        <v>EOU</v>
      </c>
      <c r="P5273" s="46">
        <f>ROUND(Table2[[#This Row],[Cons]]/Table2[[#This Row],[Qty.]],5)</f>
        <v>0.03</v>
      </c>
      <c r="Q5273" s="46" t="b">
        <f>EXACT(Table2[[#This Row],[rate]],Table2[[#This Row],[Check]])</f>
        <v>1</v>
      </c>
      <c r="R5273" s="46"/>
      <c r="S5273" s="46" t="str">
        <f>IF(Table2[[#This Row],[SRO]]="EOU",VLOOKUP(Table2[[#This Row],[BE]],[2]GD.List!$C$3:$N$5014,12,0),IF(Table2[[#This Row],[SRO]]="Local","Polyester Staple Fibre","SRO 492"))</f>
        <v>Textile Chemical</v>
      </c>
    </row>
    <row r="5274" spans="1:19" x14ac:dyDescent="0.25">
      <c r="A5274" s="120" t="s">
        <v>3552</v>
      </c>
      <c r="B5274" s="116" t="s">
        <v>3640</v>
      </c>
      <c r="C5274" s="165">
        <v>52842</v>
      </c>
      <c r="D5274" s="117">
        <v>2847</v>
      </c>
      <c r="E5274" s="147" t="s">
        <v>3647</v>
      </c>
      <c r="F5274" s="116" t="s">
        <v>3653</v>
      </c>
      <c r="G5274" s="471">
        <v>44919</v>
      </c>
      <c r="H5274" s="82">
        <v>90163137.549999997</v>
      </c>
      <c r="I5274" s="197">
        <v>0.03</v>
      </c>
      <c r="J5274" s="15">
        <v>1278.49</v>
      </c>
      <c r="K5274" s="15">
        <v>42616.33</v>
      </c>
      <c r="L5274" s="15">
        <v>1065927.08</v>
      </c>
      <c r="M5274" s="66" t="str">
        <f>TEXT(Table2[[#This Row],[Gd.Dt]],"mmm-yy")</f>
        <v>Dec-22</v>
      </c>
      <c r="N5274" s="46" t="str">
        <f>MID(Table2[[#This Row],[BE]],6,2)</f>
        <v>IB</v>
      </c>
      <c r="O5274" s="46" t="str">
        <f>IF(Table2[[#This Row],[Type]]="IB","EOU",IF(Table2[[#This Row],[Type]]="MB","Local","492"))</f>
        <v>EOU</v>
      </c>
      <c r="P5274" s="46">
        <f>ROUND(Table2[[#This Row],[Cons]]/Table2[[#This Row],[Qty.]],5)</f>
        <v>0.03</v>
      </c>
      <c r="Q5274" s="46" t="b">
        <f>EXACT(Table2[[#This Row],[rate]],Table2[[#This Row],[Check]])</f>
        <v>1</v>
      </c>
      <c r="R5274" s="46"/>
      <c r="S5274" s="46" t="str">
        <f>IF(Table2[[#This Row],[SRO]]="EOU",VLOOKUP(Table2[[#This Row],[BE]],[2]GD.List!$C$3:$N$5014,12,0),IF(Table2[[#This Row],[SRO]]="Local","Polyester Staple Fibre","SRO 492"))</f>
        <v>Textile Chemical</v>
      </c>
    </row>
    <row r="5275" spans="1:19" x14ac:dyDescent="0.25">
      <c r="A5275" s="120" t="s">
        <v>3578</v>
      </c>
      <c r="B5275" s="116" t="s">
        <v>3651</v>
      </c>
      <c r="C5275" s="165">
        <v>36832</v>
      </c>
      <c r="D5275" s="117">
        <v>4821.1090000000004</v>
      </c>
      <c r="E5275" s="147" t="s">
        <v>3652</v>
      </c>
      <c r="F5275" s="116" t="s">
        <v>3655</v>
      </c>
      <c r="G5275" s="471">
        <v>44919</v>
      </c>
      <c r="H5275" s="82">
        <v>31282355.32</v>
      </c>
      <c r="I5275" s="197">
        <v>1</v>
      </c>
      <c r="J5275" s="15">
        <v>13000</v>
      </c>
      <c r="K5275" s="15">
        <v>13000</v>
      </c>
      <c r="L5275" s="15">
        <v>8420286.4399999995</v>
      </c>
      <c r="M5275" s="66" t="str">
        <f>TEXT(Table2[[#This Row],[Gd.Dt]],"mmm-yy")</f>
        <v>Dec-22</v>
      </c>
      <c r="N5275" s="46" t="str">
        <f>MID(Table2[[#This Row],[BE]],6,2)</f>
        <v>TI</v>
      </c>
      <c r="O5275" s="46" t="str">
        <f>IF(Table2[[#This Row],[Type]]="IB","EOU",IF(Table2[[#This Row],[Type]]="MB","Local","492"))</f>
        <v>492</v>
      </c>
      <c r="P5275" s="46">
        <f>ROUND(Table2[[#This Row],[Cons]]/Table2[[#This Row],[Qty.]],5)</f>
        <v>1</v>
      </c>
      <c r="Q5275" s="46" t="b">
        <f>EXACT(Table2[[#This Row],[rate]],Table2[[#This Row],[Check]])</f>
        <v>1</v>
      </c>
      <c r="R5275" s="46"/>
      <c r="S5275" s="46" t="str">
        <f>IF(Table2[[#This Row],[SRO]]="EOU",VLOOKUP(Table2[[#This Row],[BE]],[2]GD.List!$C$3:$N$5014,12,0),IF(Table2[[#This Row],[SRO]]="Local","Polyester Staple Fibre","SRO 492"))</f>
        <v>SRO 492</v>
      </c>
    </row>
    <row r="5276" spans="1:19" x14ac:dyDescent="0.25">
      <c r="A5276" s="119" t="s">
        <v>3587</v>
      </c>
      <c r="B5276" s="116" t="s">
        <v>3639</v>
      </c>
      <c r="C5276" s="165">
        <v>9532</v>
      </c>
      <c r="D5276" s="117">
        <v>5201.009</v>
      </c>
      <c r="E5276" s="147" t="s">
        <v>3641</v>
      </c>
      <c r="F5276" s="116" t="s">
        <v>3657</v>
      </c>
      <c r="G5276" s="471">
        <v>44919</v>
      </c>
      <c r="H5276" s="82">
        <v>38716987</v>
      </c>
      <c r="I5276" s="197">
        <v>0.624</v>
      </c>
      <c r="J5276" s="15">
        <v>1239.8899999999999</v>
      </c>
      <c r="K5276" s="15">
        <v>1987</v>
      </c>
      <c r="L5276" s="15">
        <v>1627589.65</v>
      </c>
      <c r="M5276" s="66" t="str">
        <f>TEXT(Table2[[#This Row],[Gd.Dt]],"mmm-yy")</f>
        <v>Dec-22</v>
      </c>
      <c r="N5276" s="46" t="str">
        <f>MID(Table2[[#This Row],[BE]],6,2)</f>
        <v>IB</v>
      </c>
      <c r="O5276" s="46" t="str">
        <f>IF(Table2[[#This Row],[Type]]="IB","EOU",IF(Table2[[#This Row],[Type]]="MB","Local","492"))</f>
        <v>EOU</v>
      </c>
      <c r="P5276" s="46">
        <f>ROUND(Table2[[#This Row],[Cons]]/Table2[[#This Row],[Qty.]],5)</f>
        <v>0.624</v>
      </c>
      <c r="Q5276" s="46" t="b">
        <f>EXACT(Table2[[#This Row],[rate]],Table2[[#This Row],[Check]])</f>
        <v>1</v>
      </c>
      <c r="R5276" s="46"/>
      <c r="S5276" s="46" t="str">
        <f>IF(Table2[[#This Row],[SRO]]="EOU",VLOOKUP(Table2[[#This Row],[BE]],[2]GD.List!$C$3:$N$5014,12,0),IF(Table2[[#This Row],[SRO]]="Local","Polyester Staple Fibre","SRO 492"))</f>
        <v>Raw Cotton</v>
      </c>
    </row>
    <row r="5277" spans="1:19" x14ac:dyDescent="0.25">
      <c r="A5277" s="119" t="s">
        <v>3587</v>
      </c>
      <c r="B5277" s="116" t="s">
        <v>3636</v>
      </c>
      <c r="C5277" s="165">
        <v>1806</v>
      </c>
      <c r="D5277" s="117">
        <v>5201.009</v>
      </c>
      <c r="E5277" s="147" t="s">
        <v>3643</v>
      </c>
      <c r="F5277" s="116" t="s">
        <v>3658</v>
      </c>
      <c r="G5277" s="471">
        <v>44918</v>
      </c>
      <c r="H5277" s="82">
        <v>15354719.65</v>
      </c>
      <c r="I5277" s="197">
        <v>0.624</v>
      </c>
      <c r="J5277" s="15">
        <v>4924.6099999999997</v>
      </c>
      <c r="K5277" s="15">
        <v>7892</v>
      </c>
      <c r="L5277" s="15">
        <v>4861973.09</v>
      </c>
      <c r="M5277" s="66" t="str">
        <f>TEXT(Table2[[#This Row],[Gd.Dt]],"mmm-yy")</f>
        <v>Dec-22</v>
      </c>
      <c r="N5277" s="46" t="str">
        <f>MID(Table2[[#This Row],[BE]],6,2)</f>
        <v>IB</v>
      </c>
      <c r="O5277" s="46" t="str">
        <f>IF(Table2[[#This Row],[Type]]="IB","EOU",IF(Table2[[#This Row],[Type]]="MB","Local","492"))</f>
        <v>EOU</v>
      </c>
      <c r="P5277" s="46">
        <f>ROUND(Table2[[#This Row],[Cons]]/Table2[[#This Row],[Qty.]],5)</f>
        <v>0.624</v>
      </c>
      <c r="Q5277" s="46" t="b">
        <f>EXACT(Table2[[#This Row],[rate]],Table2[[#This Row],[Check]])</f>
        <v>1</v>
      </c>
      <c r="R5277" s="46"/>
      <c r="S5277" s="46" t="str">
        <f>IF(Table2[[#This Row],[SRO]]="EOU",VLOOKUP(Table2[[#This Row],[BE]],[2]GD.List!$C$3:$N$5014,12,0),IF(Table2[[#This Row],[SRO]]="Local","Polyester Staple Fibre","SRO 492"))</f>
        <v>Raw Cotton</v>
      </c>
    </row>
    <row r="5278" spans="1:19" x14ac:dyDescent="0.25">
      <c r="A5278" s="120" t="s">
        <v>3587</v>
      </c>
      <c r="B5278" s="116" t="s">
        <v>3640</v>
      </c>
      <c r="C5278" s="165">
        <v>52842</v>
      </c>
      <c r="D5278" s="117">
        <v>5201.009</v>
      </c>
      <c r="E5278" s="147" t="s">
        <v>3647</v>
      </c>
      <c r="F5278" s="116" t="s">
        <v>3653</v>
      </c>
      <c r="G5278" s="471">
        <v>44919</v>
      </c>
      <c r="H5278" s="82">
        <v>90163137.549999997</v>
      </c>
      <c r="I5278" s="197">
        <v>0.9899</v>
      </c>
      <c r="J5278" s="15">
        <v>42185.91</v>
      </c>
      <c r="K5278" s="15">
        <v>42616.33</v>
      </c>
      <c r="L5278" s="15">
        <v>35172041.990000002</v>
      </c>
      <c r="M5278" s="66" t="str">
        <f>TEXT(Table2[[#This Row],[Gd.Dt]],"mmm-yy")</f>
        <v>Dec-22</v>
      </c>
      <c r="N5278" s="46" t="str">
        <f>MID(Table2[[#This Row],[BE]],6,2)</f>
        <v>IB</v>
      </c>
      <c r="O5278" s="46" t="str">
        <f>IF(Table2[[#This Row],[Type]]="IB","EOU",IF(Table2[[#This Row],[Type]]="MB","Local","492"))</f>
        <v>EOU</v>
      </c>
      <c r="P5278" s="46">
        <f>ROUND(Table2[[#This Row],[Cons]]/Table2[[#This Row],[Qty.]],5)</f>
        <v>0.9899</v>
      </c>
      <c r="Q5278" s="46" t="b">
        <f>EXACT(Table2[[#This Row],[rate]],Table2[[#This Row],[Check]])</f>
        <v>1</v>
      </c>
      <c r="R5278" s="46"/>
      <c r="S5278" s="46" t="str">
        <f>IF(Table2[[#This Row],[SRO]]="EOU",VLOOKUP(Table2[[#This Row],[BE]],[2]GD.List!$C$3:$N$5014,12,0),IF(Table2[[#This Row],[SRO]]="Local","Polyester Staple Fibre","SRO 492"))</f>
        <v>Raw Cotton</v>
      </c>
    </row>
    <row r="5279" spans="1:19" x14ac:dyDescent="0.25">
      <c r="A5279" s="120" t="s">
        <v>3590</v>
      </c>
      <c r="B5279" s="116" t="s">
        <v>3638</v>
      </c>
      <c r="C5279" s="165">
        <v>8587</v>
      </c>
      <c r="D5279" s="117">
        <v>8308.1020000000008</v>
      </c>
      <c r="E5279" s="147" t="s">
        <v>3645</v>
      </c>
      <c r="F5279" s="116" t="s">
        <v>3654</v>
      </c>
      <c r="G5279" s="471">
        <v>44918</v>
      </c>
      <c r="H5279" s="82">
        <v>20364902.350000001</v>
      </c>
      <c r="I5279" s="197">
        <v>1</v>
      </c>
      <c r="J5279" s="15">
        <v>35984</v>
      </c>
      <c r="K5279" s="15">
        <v>35984</v>
      </c>
      <c r="L5279" s="15">
        <v>15910959.27</v>
      </c>
      <c r="M5279" s="66" t="str">
        <f>TEXT(Table2[[#This Row],[Gd.Dt]],"mmm-yy")</f>
        <v>Dec-22</v>
      </c>
      <c r="N5279" s="46" t="str">
        <f>MID(Table2[[#This Row],[BE]],6,2)</f>
        <v>TI</v>
      </c>
      <c r="O5279" s="46" t="str">
        <f>IF(Table2[[#This Row],[Type]]="IB","EOU",IF(Table2[[#This Row],[Type]]="MB","Local","492"))</f>
        <v>492</v>
      </c>
      <c r="P5279" s="46">
        <f>ROUND(Table2[[#This Row],[Cons]]/Table2[[#This Row],[Qty.]],5)</f>
        <v>1</v>
      </c>
      <c r="Q5279" s="46" t="b">
        <f>EXACT(Table2[[#This Row],[rate]],Table2[[#This Row],[Check]])</f>
        <v>1</v>
      </c>
      <c r="R5279" s="46"/>
      <c r="S5279" s="46" t="str">
        <f>IF(Table2[[#This Row],[SRO]]="EOU",VLOOKUP(Table2[[#This Row],[BE]],[2]GD.List!$C$3:$N$5014,12,0),IF(Table2[[#This Row],[SRO]]="Local","Polyester Staple Fibre","SRO 492"))</f>
        <v>SRO 492</v>
      </c>
    </row>
    <row r="5280" spans="1:19" x14ac:dyDescent="0.25">
      <c r="A5280" s="120" t="s">
        <v>3608</v>
      </c>
      <c r="B5280" s="116" t="s">
        <v>3638</v>
      </c>
      <c r="C5280" s="165">
        <v>8587</v>
      </c>
      <c r="D5280" s="117">
        <v>9607.11</v>
      </c>
      <c r="E5280" s="147" t="s">
        <v>3645</v>
      </c>
      <c r="F5280" s="116" t="s">
        <v>3654</v>
      </c>
      <c r="G5280" s="471">
        <v>44918</v>
      </c>
      <c r="H5280" s="82">
        <v>20364902.350000001</v>
      </c>
      <c r="I5280" s="197">
        <v>1</v>
      </c>
      <c r="J5280" s="15">
        <v>15</v>
      </c>
      <c r="K5280" s="15">
        <v>15</v>
      </c>
      <c r="L5280" s="15">
        <v>3676245.83</v>
      </c>
      <c r="M5280" s="66" t="str">
        <f>TEXT(Table2[[#This Row],[Gd.Dt]],"mmm-yy")</f>
        <v>Dec-22</v>
      </c>
      <c r="N5280" s="46" t="str">
        <f>MID(Table2[[#This Row],[BE]],6,2)</f>
        <v>EP</v>
      </c>
      <c r="O5280" s="46" t="str">
        <f>IF(Table2[[#This Row],[Type]]="IB","EOU",IF(Table2[[#This Row],[Type]]="MB","Local","492"))</f>
        <v>492</v>
      </c>
      <c r="P5280" s="46">
        <f>ROUND(Table2[[#This Row],[Cons]]/Table2[[#This Row],[Qty.]],5)</f>
        <v>1</v>
      </c>
      <c r="Q5280" s="46" t="b">
        <f>EXACT(Table2[[#This Row],[rate]],Table2[[#This Row],[Check]])</f>
        <v>1</v>
      </c>
      <c r="R5280" s="46"/>
      <c r="S5280" s="46" t="str">
        <f>IF(Table2[[#This Row],[SRO]]="EOU",VLOOKUP(Table2[[#This Row],[BE]],[2]GD.List!$C$3:$N$5014,12,0),IF(Table2[[#This Row],[SRO]]="Local","Polyester Staple Fibre","SRO 492"))</f>
        <v>SRO 492</v>
      </c>
    </row>
    <row r="5281" spans="1:19" x14ac:dyDescent="0.25">
      <c r="A5281" s="120" t="s">
        <v>3646</v>
      </c>
      <c r="B5281" s="116" t="s">
        <v>3638</v>
      </c>
      <c r="C5281" s="165">
        <v>8587</v>
      </c>
      <c r="D5281" s="117">
        <v>4821.8999999999996</v>
      </c>
      <c r="E5281" s="147" t="s">
        <v>3645</v>
      </c>
      <c r="F5281" s="116" t="s">
        <v>3654</v>
      </c>
      <c r="G5281" s="471">
        <v>44918</v>
      </c>
      <c r="H5281" s="82">
        <v>20364902.350000001</v>
      </c>
      <c r="I5281" s="197">
        <v>1</v>
      </c>
      <c r="J5281" s="15">
        <v>27</v>
      </c>
      <c r="K5281" s="15">
        <v>27</v>
      </c>
      <c r="L5281" s="15">
        <v>11938.53</v>
      </c>
      <c r="M5281" s="66" t="str">
        <f>TEXT(Table2[[#This Row],[Gd.Dt]],"mmm-yy")</f>
        <v>Dec-22</v>
      </c>
      <c r="N5281" s="46" t="str">
        <f>MID(Table2[[#This Row],[BE]],6,2)</f>
        <v>TI</v>
      </c>
      <c r="O5281" s="46" t="str">
        <f>IF(Table2[[#This Row],[Type]]="IB","EOU",IF(Table2[[#This Row],[Type]]="MB","Local","492"))</f>
        <v>492</v>
      </c>
      <c r="P5281" s="46">
        <f>ROUND(Table2[[#This Row],[Cons]]/Table2[[#This Row],[Qty.]],5)</f>
        <v>1</v>
      </c>
      <c r="Q5281" s="46" t="b">
        <f>EXACT(Table2[[#This Row],[rate]],Table2[[#This Row],[Check]])</f>
        <v>1</v>
      </c>
      <c r="R5281" s="46"/>
      <c r="S5281" s="46" t="str">
        <f>IF(Table2[[#This Row],[SRO]]="EOU",VLOOKUP(Table2[[#This Row],[BE]],[2]GD.List!$C$3:$N$5014,12,0),IF(Table2[[#This Row],[SRO]]="Local","Polyester Staple Fibre","SRO 492"))</f>
        <v>SRO 492</v>
      </c>
    </row>
    <row r="5282" spans="1:19" x14ac:dyDescent="0.25">
      <c r="A5282" s="120" t="s">
        <v>3642</v>
      </c>
      <c r="B5282" s="116" t="s">
        <v>3639</v>
      </c>
      <c r="C5282" s="165">
        <v>9532</v>
      </c>
      <c r="D5282" s="117">
        <v>5402.33</v>
      </c>
      <c r="E5282" s="147" t="s">
        <v>3641</v>
      </c>
      <c r="F5282" s="116" t="s">
        <v>3657</v>
      </c>
      <c r="G5282" s="471">
        <v>44919</v>
      </c>
      <c r="H5282" s="82">
        <v>38716987</v>
      </c>
      <c r="I5282" s="197">
        <v>1.0101</v>
      </c>
      <c r="J5282" s="15">
        <v>9577.77</v>
      </c>
      <c r="K5282" s="15">
        <v>9482</v>
      </c>
      <c r="L5282" s="15">
        <v>0</v>
      </c>
      <c r="M5282" s="66" t="str">
        <f>TEXT(Table2[[#This Row],[Gd.Dt]],"mmm-yy")</f>
        <v>Dec-22</v>
      </c>
      <c r="N5282" s="46" t="str">
        <f>MID(Table2[[#This Row],[BE]],6,2)</f>
        <v>IB</v>
      </c>
      <c r="O5282" s="46" t="str">
        <f>IF(Table2[[#This Row],[Type]]="IB","EOU",IF(Table2[[#This Row],[Type]]="MB","Local","492"))</f>
        <v>EOU</v>
      </c>
      <c r="P5282" s="46">
        <f>ROUND(Table2[[#This Row],[Cons]]/Table2[[#This Row],[Qty.]],5)</f>
        <v>1.0101</v>
      </c>
      <c r="Q5282" s="46" t="b">
        <f>EXACT(Table2[[#This Row],[rate]],Table2[[#This Row],[Check]])</f>
        <v>1</v>
      </c>
      <c r="R5282" s="46"/>
      <c r="S5282" s="46" t="str">
        <f>IF(Table2[[#This Row],[SRO]]="EOU",VLOOKUP(Table2[[#This Row],[BE]],[2]GD.List!$C$3:$N$5014,12,0),IF(Table2[[#This Row],[SRO]]="Local","Polyester Staple Fibre","SRO 492"))</f>
        <v>Polyester Yarn</v>
      </c>
    </row>
    <row r="5283" spans="1:19" x14ac:dyDescent="0.25">
      <c r="A5283" s="120" t="s">
        <v>3648</v>
      </c>
      <c r="B5283" s="116" t="s">
        <v>3640</v>
      </c>
      <c r="C5283" s="165">
        <v>52842</v>
      </c>
      <c r="D5283" s="117">
        <v>4821.8999999999996</v>
      </c>
      <c r="E5283" s="147" t="s">
        <v>3647</v>
      </c>
      <c r="F5283" s="116" t="s">
        <v>3653</v>
      </c>
      <c r="G5283" s="471">
        <v>44919</v>
      </c>
      <c r="H5283" s="82">
        <v>90163137.549999997</v>
      </c>
      <c r="I5283" s="197">
        <v>1</v>
      </c>
      <c r="J5283" s="15">
        <v>31</v>
      </c>
      <c r="K5283" s="15">
        <v>31</v>
      </c>
      <c r="L5283" s="15">
        <v>25845.91</v>
      </c>
      <c r="M5283" s="66" t="str">
        <f>TEXT(Table2[[#This Row],[Gd.Dt]],"mmm-yy")</f>
        <v>Dec-22</v>
      </c>
      <c r="N5283" s="46" t="str">
        <f>MID(Table2[[#This Row],[BE]],6,2)</f>
        <v>TI</v>
      </c>
      <c r="O5283" s="46" t="str">
        <f>IF(Table2[[#This Row],[Type]]="IB","EOU",IF(Table2[[#This Row],[Type]]="MB","Local","492"))</f>
        <v>492</v>
      </c>
      <c r="P5283" s="46">
        <f>ROUND(Table2[[#This Row],[Cons]]/Table2[[#This Row],[Qty.]],5)</f>
        <v>1</v>
      </c>
      <c r="Q5283" s="46" t="b">
        <f>EXACT(Table2[[#This Row],[rate]],Table2[[#This Row],[Check]])</f>
        <v>1</v>
      </c>
      <c r="R5283" s="46"/>
      <c r="S5283" s="46" t="str">
        <f>IF(Table2[[#This Row],[SRO]]="EOU",VLOOKUP(Table2[[#This Row],[BE]],[2]GD.List!$C$3:$N$5014,12,0),IF(Table2[[#This Row],[SRO]]="Local","Polyester Staple Fibre","SRO 492"))</f>
        <v>SRO 492</v>
      </c>
    </row>
    <row r="5284" spans="1:19" x14ac:dyDescent="0.25">
      <c r="A5284" s="120" t="s">
        <v>3649</v>
      </c>
      <c r="B5284" s="116" t="s">
        <v>3640</v>
      </c>
      <c r="C5284" s="165">
        <v>52842</v>
      </c>
      <c r="D5284" s="117">
        <v>5807.1090000000004</v>
      </c>
      <c r="E5284" s="147" t="s">
        <v>3647</v>
      </c>
      <c r="F5284" s="116" t="s">
        <v>3653</v>
      </c>
      <c r="G5284" s="471">
        <v>44919</v>
      </c>
      <c r="H5284" s="82">
        <v>90163137.549999997</v>
      </c>
      <c r="I5284" s="197">
        <v>1</v>
      </c>
      <c r="J5284" s="15">
        <v>6650</v>
      </c>
      <c r="K5284" s="15">
        <v>6650</v>
      </c>
      <c r="L5284" s="15">
        <v>5544364.9100000001</v>
      </c>
      <c r="M5284" s="66" t="str">
        <f>TEXT(Table2[[#This Row],[Gd.Dt]],"mmm-yy")</f>
        <v>Dec-22</v>
      </c>
      <c r="N5284" s="46" t="str">
        <f>MID(Table2[[#This Row],[BE]],6,2)</f>
        <v>TI</v>
      </c>
      <c r="O5284" s="46" t="str">
        <f>IF(Table2[[#This Row],[Type]]="IB","EOU",IF(Table2[[#This Row],[Type]]="MB","Local","492"))</f>
        <v>492</v>
      </c>
      <c r="P5284" s="46">
        <f>ROUND(Table2[[#This Row],[Cons]]/Table2[[#This Row],[Qty.]],5)</f>
        <v>1</v>
      </c>
      <c r="Q5284" s="46" t="b">
        <f>EXACT(Table2[[#This Row],[rate]],Table2[[#This Row],[Check]])</f>
        <v>1</v>
      </c>
      <c r="R5284" s="46"/>
      <c r="S5284" s="46" t="str">
        <f>IF(Table2[[#This Row],[SRO]]="EOU",VLOOKUP(Table2[[#This Row],[BE]],[2]GD.List!$C$3:$N$5014,12,0),IF(Table2[[#This Row],[SRO]]="Local","Polyester Staple Fibre","SRO 492"))</f>
        <v>SRO 492</v>
      </c>
    </row>
    <row r="5285" spans="1:19" x14ac:dyDescent="0.25">
      <c r="A5285" s="119" t="s">
        <v>3650</v>
      </c>
      <c r="B5285" s="119" t="s">
        <v>3640</v>
      </c>
      <c r="C5285" s="170">
        <v>52842</v>
      </c>
      <c r="D5285" s="171">
        <v>4821.1090000000004</v>
      </c>
      <c r="E5285" s="27" t="s">
        <v>3647</v>
      </c>
      <c r="F5285" s="119" t="s">
        <v>3653</v>
      </c>
      <c r="G5285" s="28">
        <v>44919</v>
      </c>
      <c r="H5285" s="172">
        <v>90163137.549999997</v>
      </c>
      <c r="I5285" s="33">
        <v>1</v>
      </c>
      <c r="J5285" s="30">
        <v>22000</v>
      </c>
      <c r="K5285" s="30">
        <v>22000</v>
      </c>
      <c r="L5285" s="30">
        <v>18342259.859999999</v>
      </c>
      <c r="M5285" s="67" t="str">
        <f>TEXT(Table2[[#This Row],[Gd.Dt]],"mmm-yy")</f>
        <v>Dec-22</v>
      </c>
      <c r="N5285" s="47" t="str">
        <f>MID(Table2[[#This Row],[BE]],6,2)</f>
        <v>TI</v>
      </c>
      <c r="O5285" s="47" t="str">
        <f>IF(Table2[[#This Row],[Type]]="IB","EOU",IF(Table2[[#This Row],[Type]]="MB","Local","492"))</f>
        <v>492</v>
      </c>
      <c r="P5285" s="47">
        <f>ROUND(Table2[[#This Row],[Cons]]/Table2[[#This Row],[Qty.]],5)</f>
        <v>1</v>
      </c>
      <c r="Q5285" s="47" t="b">
        <f>EXACT(Table2[[#This Row],[rate]],Table2[[#This Row],[Check]])</f>
        <v>1</v>
      </c>
      <c r="R5285" s="47"/>
      <c r="S5285" s="47" t="str">
        <f>IF(Table2[[#This Row],[SRO]]="EOU",VLOOKUP(Table2[[#This Row],[BE]],[2]GD.List!$C$3:$N$5014,12,0),IF(Table2[[#This Row],[SRO]]="Local","Polyester Staple Fibre","SRO 492"))</f>
        <v>SRO 492</v>
      </c>
    </row>
    <row r="5286" spans="1:19" x14ac:dyDescent="0.25">
      <c r="A5286" s="116" t="s">
        <v>2499</v>
      </c>
      <c r="B5286" s="116" t="s">
        <v>3661</v>
      </c>
      <c r="C5286" s="165">
        <v>3356</v>
      </c>
      <c r="D5286" s="117">
        <v>2701.12</v>
      </c>
      <c r="E5286" s="147" t="s">
        <v>3666</v>
      </c>
      <c r="F5286" s="116" t="s">
        <v>3670</v>
      </c>
      <c r="G5286" s="471">
        <v>44919</v>
      </c>
      <c r="H5286" s="82">
        <v>6005142.3200000003</v>
      </c>
      <c r="I5286" s="197">
        <v>0.8</v>
      </c>
      <c r="J5286" s="15">
        <v>2815.2</v>
      </c>
      <c r="K5286" s="15">
        <v>3519</v>
      </c>
      <c r="L5286" s="15">
        <v>2041830.7</v>
      </c>
      <c r="M5286" s="66" t="str">
        <f>TEXT(Table2[[#This Row],[Gd.Dt]],"mmm-yy")</f>
        <v>Dec-22</v>
      </c>
      <c r="N5286" s="46" t="str">
        <f>MID(Table2[[#This Row],[BE]],6,2)</f>
        <v>IB</v>
      </c>
      <c r="O5286" s="46" t="str">
        <f>IF(Table2[[#This Row],[Type]]="IB","EOU",IF(Table2[[#This Row],[Type]]="MB","Local","492"))</f>
        <v>EOU</v>
      </c>
      <c r="P5286" s="46">
        <f>ROUND(Table2[[#This Row],[Cons]]/Table2[[#This Row],[Qty.]],5)</f>
        <v>0.8</v>
      </c>
      <c r="Q5286" s="46" t="b">
        <f>EXACT(Table2[[#This Row],[rate]],Table2[[#This Row],[Check]])</f>
        <v>1</v>
      </c>
      <c r="R5286" s="46"/>
      <c r="S5286" s="46" t="str">
        <f>IF(Table2[[#This Row],[SRO]]="EOU",VLOOKUP(Table2[[#This Row],[BE]],[2]GD.List!$C$3:$N$5014,12,0),IF(Table2[[#This Row],[SRO]]="Local","Polyester Staple Fibre","SRO 492"))</f>
        <v>Textile Coal</v>
      </c>
    </row>
    <row r="5287" spans="1:19" x14ac:dyDescent="0.25">
      <c r="A5287" s="116" t="s">
        <v>2499</v>
      </c>
      <c r="B5287" s="116" t="s">
        <v>3660</v>
      </c>
      <c r="C5287" s="165">
        <v>2544</v>
      </c>
      <c r="D5287" s="117">
        <v>2701.12</v>
      </c>
      <c r="E5287" s="147" t="s">
        <v>3665</v>
      </c>
      <c r="F5287" s="116" t="s">
        <v>3671</v>
      </c>
      <c r="G5287" s="471">
        <v>44919</v>
      </c>
      <c r="H5287" s="82">
        <v>20837773.309999999</v>
      </c>
      <c r="I5287" s="197">
        <v>0.8</v>
      </c>
      <c r="J5287" s="15">
        <v>9133.369999999999</v>
      </c>
      <c r="K5287" s="15">
        <v>11416.71</v>
      </c>
      <c r="L5287" s="15">
        <v>8977322.5899999999</v>
      </c>
      <c r="M5287" s="66" t="str">
        <f>TEXT(Table2[[#This Row],[Gd.Dt]],"mmm-yy")</f>
        <v>Dec-22</v>
      </c>
      <c r="N5287" s="46" t="str">
        <f>MID(Table2[[#This Row],[BE]],6,2)</f>
        <v>IB</v>
      </c>
      <c r="O5287" s="46" t="str">
        <f>IF(Table2[[#This Row],[Type]]="IB","EOU",IF(Table2[[#This Row],[Type]]="MB","Local","492"))</f>
        <v>EOU</v>
      </c>
      <c r="P5287" s="46">
        <f>ROUND(Table2[[#This Row],[Cons]]/Table2[[#This Row],[Qty.]],5)</f>
        <v>0.8</v>
      </c>
      <c r="Q5287" s="46" t="b">
        <f>EXACT(Table2[[#This Row],[rate]],Table2[[#This Row],[Check]])</f>
        <v>1</v>
      </c>
      <c r="R5287" s="46"/>
      <c r="S5287" s="46" t="str">
        <f>IF(Table2[[#This Row],[SRO]]="EOU",VLOOKUP(Table2[[#This Row],[BE]],[2]GD.List!$C$3:$N$5014,12,0),IF(Table2[[#This Row],[SRO]]="Local","Polyester Staple Fibre","SRO 492"))</f>
        <v>Textile Coal</v>
      </c>
    </row>
    <row r="5288" spans="1:19" x14ac:dyDescent="0.25">
      <c r="A5288" s="116" t="s">
        <v>2499</v>
      </c>
      <c r="B5288" s="116" t="s">
        <v>3659</v>
      </c>
      <c r="C5288" s="165">
        <v>8280</v>
      </c>
      <c r="D5288" s="117">
        <v>2701.12</v>
      </c>
      <c r="E5288" s="147" t="s">
        <v>3664</v>
      </c>
      <c r="F5288" s="116" t="s">
        <v>3672</v>
      </c>
      <c r="G5288" s="471">
        <v>44919</v>
      </c>
      <c r="H5288" s="82">
        <v>32329782.890000001</v>
      </c>
      <c r="I5288" s="197">
        <v>0.8</v>
      </c>
      <c r="J5288" s="15">
        <v>13100.310000000001</v>
      </c>
      <c r="K5288" s="15">
        <v>16375.39</v>
      </c>
      <c r="L5288" s="15">
        <v>13942119.710000001</v>
      </c>
      <c r="M5288" s="66" t="str">
        <f>TEXT(Table2[[#This Row],[Gd.Dt]],"mmm-yy")</f>
        <v>Dec-22</v>
      </c>
      <c r="N5288" s="46" t="str">
        <f>MID(Table2[[#This Row],[BE]],6,2)</f>
        <v>IB</v>
      </c>
      <c r="O5288" s="46" t="str">
        <f>IF(Table2[[#This Row],[Type]]="IB","EOU",IF(Table2[[#This Row],[Type]]="MB","Local","492"))</f>
        <v>EOU</v>
      </c>
      <c r="P5288" s="46">
        <f>ROUND(Table2[[#This Row],[Cons]]/Table2[[#This Row],[Qty.]],5)</f>
        <v>0.8</v>
      </c>
      <c r="Q5288" s="46" t="b">
        <f>EXACT(Table2[[#This Row],[rate]],Table2[[#This Row],[Check]])</f>
        <v>1</v>
      </c>
      <c r="R5288" s="46"/>
      <c r="S5288" s="46" t="str">
        <f>IF(Table2[[#This Row],[SRO]]="EOU",VLOOKUP(Table2[[#This Row],[BE]],[2]GD.List!$C$3:$N$5014,12,0),IF(Table2[[#This Row],[SRO]]="Local","Polyester Staple Fibre","SRO 492"))</f>
        <v>Textile Coal</v>
      </c>
    </row>
    <row r="5289" spans="1:19" x14ac:dyDescent="0.25">
      <c r="A5289" s="116" t="s">
        <v>2499</v>
      </c>
      <c r="B5289" s="116" t="s">
        <v>3663</v>
      </c>
      <c r="C5289" s="165">
        <v>81514</v>
      </c>
      <c r="D5289" s="117">
        <v>2701.12</v>
      </c>
      <c r="E5289" s="147" t="s">
        <v>3668</v>
      </c>
      <c r="F5289" s="116" t="s">
        <v>3673</v>
      </c>
      <c r="G5289" s="471">
        <v>44920</v>
      </c>
      <c r="H5289" s="82">
        <v>170632761</v>
      </c>
      <c r="I5289" s="197">
        <v>0.8</v>
      </c>
      <c r="J5289" s="15">
        <v>66316</v>
      </c>
      <c r="K5289" s="15">
        <v>82895</v>
      </c>
      <c r="L5289" s="15">
        <v>71841591.689999998</v>
      </c>
      <c r="M5289" s="66" t="str">
        <f>TEXT(Table2[[#This Row],[Gd.Dt]],"mmm-yy")</f>
        <v>Dec-22</v>
      </c>
      <c r="N5289" s="46" t="str">
        <f>MID(Table2[[#This Row],[BE]],6,2)</f>
        <v>IB</v>
      </c>
      <c r="O5289" s="46" t="str">
        <f>IF(Table2[[#This Row],[Type]]="IB","EOU",IF(Table2[[#This Row],[Type]]="MB","Local","492"))</f>
        <v>EOU</v>
      </c>
      <c r="P5289" s="46">
        <f>ROUND(Table2[[#This Row],[Cons]]/Table2[[#This Row],[Qty.]],5)</f>
        <v>0.8</v>
      </c>
      <c r="Q5289" s="46" t="b">
        <f>EXACT(Table2[[#This Row],[rate]],Table2[[#This Row],[Check]])</f>
        <v>1</v>
      </c>
      <c r="R5289" s="46"/>
      <c r="S5289" s="46" t="str">
        <f>IF(Table2[[#This Row],[SRO]]="EOU",VLOOKUP(Table2[[#This Row],[BE]],[2]GD.List!$C$3:$N$5014,12,0),IF(Table2[[#This Row],[SRO]]="Local","Polyester Staple Fibre","SRO 492"))</f>
        <v>Textile Coal</v>
      </c>
    </row>
    <row r="5290" spans="1:19" x14ac:dyDescent="0.25">
      <c r="A5290" s="120" t="s">
        <v>2499</v>
      </c>
      <c r="B5290" s="116" t="s">
        <v>3662</v>
      </c>
      <c r="C5290" s="165">
        <v>62412</v>
      </c>
      <c r="D5290" s="117">
        <v>2701.12</v>
      </c>
      <c r="E5290" s="147" t="s">
        <v>3667</v>
      </c>
      <c r="F5290" s="116" t="s">
        <v>3674</v>
      </c>
      <c r="G5290" s="471">
        <v>44920</v>
      </c>
      <c r="H5290" s="82">
        <v>37894355.07</v>
      </c>
      <c r="I5290" s="197">
        <v>0.8</v>
      </c>
      <c r="J5290" s="15">
        <v>11024</v>
      </c>
      <c r="K5290" s="15">
        <v>13780</v>
      </c>
      <c r="L5290" s="15">
        <v>15954676.630000001</v>
      </c>
      <c r="M5290" s="66" t="str">
        <f>TEXT(Table2[[#This Row],[Gd.Dt]],"mmm-yy")</f>
        <v>Dec-22</v>
      </c>
      <c r="N5290" s="46" t="str">
        <f>MID(Table2[[#This Row],[BE]],6,2)</f>
        <v>IB</v>
      </c>
      <c r="O5290" s="46" t="str">
        <f>IF(Table2[[#This Row],[Type]]="IB","EOU",IF(Table2[[#This Row],[Type]]="MB","Local","492"))</f>
        <v>EOU</v>
      </c>
      <c r="P5290" s="46">
        <f>ROUND(Table2[[#This Row],[Cons]]/Table2[[#This Row],[Qty.]],5)</f>
        <v>0.8</v>
      </c>
      <c r="Q5290" s="46" t="b">
        <f>EXACT(Table2[[#This Row],[rate]],Table2[[#This Row],[Check]])</f>
        <v>1</v>
      </c>
      <c r="R5290" s="46"/>
      <c r="S5290" s="46" t="str">
        <f>IF(Table2[[#This Row],[SRO]]="EOU",VLOOKUP(Table2[[#This Row],[BE]],[2]GD.List!$C$3:$N$5014,12,0),IF(Table2[[#This Row],[SRO]]="Local","Polyester Staple Fibre","SRO 492"))</f>
        <v>Textile Coal</v>
      </c>
    </row>
    <row r="5291" spans="1:19" x14ac:dyDescent="0.25">
      <c r="A5291" s="119" t="s">
        <v>3084</v>
      </c>
      <c r="B5291" s="116" t="s">
        <v>3661</v>
      </c>
      <c r="C5291" s="165">
        <v>3356</v>
      </c>
      <c r="D5291" s="117">
        <v>2832.1089999999999</v>
      </c>
      <c r="E5291" s="147" t="s">
        <v>3666</v>
      </c>
      <c r="F5291" s="116" t="s">
        <v>3670</v>
      </c>
      <c r="G5291" s="471">
        <v>44919</v>
      </c>
      <c r="H5291" s="82">
        <v>6005142.3200000003</v>
      </c>
      <c r="I5291" s="197">
        <v>0.04</v>
      </c>
      <c r="J5291" s="15">
        <v>140.76</v>
      </c>
      <c r="K5291" s="15">
        <v>3519</v>
      </c>
      <c r="L5291" s="15">
        <v>102091.53</v>
      </c>
      <c r="M5291" s="66" t="str">
        <f>TEXT(Table2[[#This Row],[Gd.Dt]],"mmm-yy")</f>
        <v>Dec-22</v>
      </c>
      <c r="N5291" s="46" t="str">
        <f>MID(Table2[[#This Row],[BE]],6,2)</f>
        <v>IB</v>
      </c>
      <c r="O5291" s="46" t="str">
        <f>IF(Table2[[#This Row],[Type]]="IB","EOU",IF(Table2[[#This Row],[Type]]="MB","Local","492"))</f>
        <v>EOU</v>
      </c>
      <c r="P5291" s="46">
        <f>ROUND(Table2[[#This Row],[Cons]]/Table2[[#This Row],[Qty.]],5)</f>
        <v>0.04</v>
      </c>
      <c r="Q5291" s="46" t="b">
        <f>EXACT(Table2[[#This Row],[rate]],Table2[[#This Row],[Check]])</f>
        <v>1</v>
      </c>
      <c r="R5291" s="46"/>
      <c r="S5291" s="46" t="str">
        <f>IF(Table2[[#This Row],[SRO]]="EOU",VLOOKUP(Table2[[#This Row],[BE]],[2]GD.List!$C$3:$N$5014,12,0),IF(Table2[[#This Row],[SRO]]="Local","Polyester Staple Fibre","SRO 492"))</f>
        <v>Textile Chemical</v>
      </c>
    </row>
    <row r="5292" spans="1:19" x14ac:dyDescent="0.25">
      <c r="A5292" s="119" t="s">
        <v>3084</v>
      </c>
      <c r="B5292" s="116" t="s">
        <v>3660</v>
      </c>
      <c r="C5292" s="165">
        <v>2544</v>
      </c>
      <c r="D5292" s="117">
        <v>2832.1089999999999</v>
      </c>
      <c r="E5292" s="147" t="s">
        <v>3665</v>
      </c>
      <c r="F5292" s="116" t="s">
        <v>3671</v>
      </c>
      <c r="G5292" s="471">
        <v>44919</v>
      </c>
      <c r="H5292" s="82">
        <v>20837773.309999999</v>
      </c>
      <c r="I5292" s="197">
        <v>0.04</v>
      </c>
      <c r="J5292" s="15">
        <v>249.24</v>
      </c>
      <c r="K5292" s="15">
        <v>6231</v>
      </c>
      <c r="L5292" s="15">
        <v>184994.42</v>
      </c>
      <c r="M5292" s="66" t="str">
        <f>TEXT(Table2[[#This Row],[Gd.Dt]],"mmm-yy")</f>
        <v>Dec-22</v>
      </c>
      <c r="N5292" s="46" t="str">
        <f>MID(Table2[[#This Row],[BE]],6,2)</f>
        <v>IB</v>
      </c>
      <c r="O5292" s="46" t="str">
        <f>IF(Table2[[#This Row],[Type]]="IB","EOU",IF(Table2[[#This Row],[Type]]="MB","Local","492"))</f>
        <v>EOU</v>
      </c>
      <c r="P5292" s="46">
        <f>ROUND(Table2[[#This Row],[Cons]]/Table2[[#This Row],[Qty.]],5)</f>
        <v>0.04</v>
      </c>
      <c r="Q5292" s="46" t="b">
        <f>EXACT(Table2[[#This Row],[rate]],Table2[[#This Row],[Check]])</f>
        <v>1</v>
      </c>
      <c r="R5292" s="46"/>
      <c r="S5292" s="46" t="str">
        <f>IF(Table2[[#This Row],[SRO]]="EOU",VLOOKUP(Table2[[#This Row],[BE]],[2]GD.List!$C$3:$N$5014,12,0),IF(Table2[[#This Row],[SRO]]="Local","Polyester Staple Fibre","SRO 492"))</f>
        <v>Textile Chemical</v>
      </c>
    </row>
    <row r="5293" spans="1:19" x14ac:dyDescent="0.25">
      <c r="A5293" s="120" t="s">
        <v>3084</v>
      </c>
      <c r="B5293" s="116" t="s">
        <v>3659</v>
      </c>
      <c r="C5293" s="165">
        <v>8280</v>
      </c>
      <c r="D5293" s="117">
        <v>2832.1089999999999</v>
      </c>
      <c r="E5293" s="147" t="s">
        <v>3664</v>
      </c>
      <c r="F5293" s="116" t="s">
        <v>3672</v>
      </c>
      <c r="G5293" s="471">
        <v>44919</v>
      </c>
      <c r="H5293" s="82">
        <v>32329782.890000001</v>
      </c>
      <c r="I5293" s="197">
        <v>0.04</v>
      </c>
      <c r="J5293" s="15">
        <v>318.24</v>
      </c>
      <c r="K5293" s="15">
        <v>7956</v>
      </c>
      <c r="L5293" s="15">
        <v>255914.42</v>
      </c>
      <c r="M5293" s="66" t="str">
        <f>TEXT(Table2[[#This Row],[Gd.Dt]],"mmm-yy")</f>
        <v>Dec-22</v>
      </c>
      <c r="N5293" s="46" t="str">
        <f>MID(Table2[[#This Row],[BE]],6,2)</f>
        <v>IB</v>
      </c>
      <c r="O5293" s="46" t="str">
        <f>IF(Table2[[#This Row],[Type]]="IB","EOU",IF(Table2[[#This Row],[Type]]="MB","Local","492"))</f>
        <v>EOU</v>
      </c>
      <c r="P5293" s="46">
        <f>ROUND(Table2[[#This Row],[Cons]]/Table2[[#This Row],[Qty.]],5)</f>
        <v>0.04</v>
      </c>
      <c r="Q5293" s="46" t="b">
        <f>EXACT(Table2[[#This Row],[rate]],Table2[[#This Row],[Check]])</f>
        <v>1</v>
      </c>
      <c r="R5293" s="46"/>
      <c r="S5293" s="46" t="str">
        <f>IF(Table2[[#This Row],[SRO]]="EOU",VLOOKUP(Table2[[#This Row],[BE]],[2]GD.List!$C$3:$N$5014,12,0),IF(Table2[[#This Row],[SRO]]="Local","Polyester Staple Fibre","SRO 492"))</f>
        <v>Textile Chemical</v>
      </c>
    </row>
    <row r="5294" spans="1:19" x14ac:dyDescent="0.25">
      <c r="A5294" s="119" t="s">
        <v>3233</v>
      </c>
      <c r="B5294" s="116" t="s">
        <v>3661</v>
      </c>
      <c r="C5294" s="165">
        <v>3356</v>
      </c>
      <c r="D5294" s="117">
        <v>4810.29</v>
      </c>
      <c r="E5294" s="147" t="s">
        <v>3666</v>
      </c>
      <c r="F5294" s="116" t="s">
        <v>3670</v>
      </c>
      <c r="G5294" s="471">
        <v>44919</v>
      </c>
      <c r="H5294" s="82">
        <v>6005142.3200000003</v>
      </c>
      <c r="I5294" s="197">
        <v>0.06</v>
      </c>
      <c r="J5294" s="15">
        <v>211.14</v>
      </c>
      <c r="K5294" s="15">
        <v>3519</v>
      </c>
      <c r="L5294" s="15">
        <v>153137.29999999999</v>
      </c>
      <c r="M5294" s="66" t="str">
        <f>TEXT(Table2[[#This Row],[Gd.Dt]],"mmm-yy")</f>
        <v>Dec-22</v>
      </c>
      <c r="N5294" s="46" t="str">
        <f>MID(Table2[[#This Row],[BE]],6,2)</f>
        <v>IB</v>
      </c>
      <c r="O5294" s="46" t="str">
        <f>IF(Table2[[#This Row],[Type]]="IB","EOU",IF(Table2[[#This Row],[Type]]="MB","Local","492"))</f>
        <v>EOU</v>
      </c>
      <c r="P5294" s="46">
        <f>ROUND(Table2[[#This Row],[Cons]]/Table2[[#This Row],[Qty.]],5)</f>
        <v>0.06</v>
      </c>
      <c r="Q5294" s="46" t="b">
        <f>EXACT(Table2[[#This Row],[rate]],Table2[[#This Row],[Check]])</f>
        <v>1</v>
      </c>
      <c r="R5294" s="46"/>
      <c r="S5294" s="46" t="str">
        <f>IF(Table2[[#This Row],[SRO]]="EOU",VLOOKUP(Table2[[#This Row],[BE]],[2]GD.List!$C$3:$N$5014,12,0),IF(Table2[[#This Row],[SRO]]="Local","Polyester Staple Fibre","SRO 492"))</f>
        <v>Packing Material</v>
      </c>
    </row>
    <row r="5295" spans="1:19" x14ac:dyDescent="0.25">
      <c r="A5295" s="119" t="s">
        <v>3233</v>
      </c>
      <c r="B5295" s="116" t="s">
        <v>3663</v>
      </c>
      <c r="C5295" s="165">
        <v>81514</v>
      </c>
      <c r="D5295" s="117">
        <v>4810.29</v>
      </c>
      <c r="E5295" s="147" t="s">
        <v>3668</v>
      </c>
      <c r="F5295" s="116" t="s">
        <v>3673</v>
      </c>
      <c r="G5295" s="471">
        <v>44920</v>
      </c>
      <c r="H5295" s="82">
        <v>170632761</v>
      </c>
      <c r="I5295" s="197">
        <v>0.06</v>
      </c>
      <c r="J5295" s="15">
        <v>4973.7</v>
      </c>
      <c r="K5295" s="15">
        <v>82895</v>
      </c>
      <c r="L5295" s="15">
        <v>5388119.3799999999</v>
      </c>
      <c r="M5295" s="66" t="str">
        <f>TEXT(Table2[[#This Row],[Gd.Dt]],"mmm-yy")</f>
        <v>Dec-22</v>
      </c>
      <c r="N5295" s="46" t="str">
        <f>MID(Table2[[#This Row],[BE]],6,2)</f>
        <v>IB</v>
      </c>
      <c r="O5295" s="46" t="str">
        <f>IF(Table2[[#This Row],[Type]]="IB","EOU",IF(Table2[[#This Row],[Type]]="MB","Local","492"))</f>
        <v>EOU</v>
      </c>
      <c r="P5295" s="46">
        <f>ROUND(Table2[[#This Row],[Cons]]/Table2[[#This Row],[Qty.]],5)</f>
        <v>0.06</v>
      </c>
      <c r="Q5295" s="46" t="b">
        <f>EXACT(Table2[[#This Row],[rate]],Table2[[#This Row],[Check]])</f>
        <v>1</v>
      </c>
      <c r="R5295" s="46"/>
      <c r="S5295" s="46" t="str">
        <f>IF(Table2[[#This Row],[SRO]]="EOU",VLOOKUP(Table2[[#This Row],[BE]],[2]GD.List!$C$3:$N$5014,12,0),IF(Table2[[#This Row],[SRO]]="Local","Polyester Staple Fibre","SRO 492"))</f>
        <v>Packing Material</v>
      </c>
    </row>
    <row r="5296" spans="1:19" x14ac:dyDescent="0.25">
      <c r="A5296" s="120" t="s">
        <v>3233</v>
      </c>
      <c r="B5296" s="116" t="s">
        <v>3662</v>
      </c>
      <c r="C5296" s="165">
        <v>62412</v>
      </c>
      <c r="D5296" s="117">
        <v>4810.29</v>
      </c>
      <c r="E5296" s="147" t="s">
        <v>3667</v>
      </c>
      <c r="F5296" s="116" t="s">
        <v>3674</v>
      </c>
      <c r="G5296" s="471">
        <v>44920</v>
      </c>
      <c r="H5296" s="82">
        <v>37894355.07</v>
      </c>
      <c r="I5296" s="197">
        <v>0.06</v>
      </c>
      <c r="J5296" s="15">
        <v>826.8</v>
      </c>
      <c r="K5296" s="15">
        <v>13780</v>
      </c>
      <c r="L5296" s="15">
        <v>1196600.75</v>
      </c>
      <c r="M5296" s="66" t="str">
        <f>TEXT(Table2[[#This Row],[Gd.Dt]],"mmm-yy")</f>
        <v>Dec-22</v>
      </c>
      <c r="N5296" s="46" t="str">
        <f>MID(Table2[[#This Row],[BE]],6,2)</f>
        <v>IB</v>
      </c>
      <c r="O5296" s="46" t="str">
        <f>IF(Table2[[#This Row],[Type]]="IB","EOU",IF(Table2[[#This Row],[Type]]="MB","Local","492"))</f>
        <v>EOU</v>
      </c>
      <c r="P5296" s="46">
        <f>ROUND(Table2[[#This Row],[Cons]]/Table2[[#This Row],[Qty.]],5)</f>
        <v>0.06</v>
      </c>
      <c r="Q5296" s="46" t="b">
        <f>EXACT(Table2[[#This Row],[rate]],Table2[[#This Row],[Check]])</f>
        <v>1</v>
      </c>
      <c r="R5296" s="46"/>
      <c r="S5296" s="46" t="str">
        <f>IF(Table2[[#This Row],[SRO]]="EOU",VLOOKUP(Table2[[#This Row],[BE]],[2]GD.List!$C$3:$N$5014,12,0),IF(Table2[[#This Row],[SRO]]="Local","Polyester Staple Fibre","SRO 492"))</f>
        <v>Packing Material</v>
      </c>
    </row>
    <row r="5297" spans="1:19" x14ac:dyDescent="0.25">
      <c r="A5297" s="120" t="s">
        <v>3430</v>
      </c>
      <c r="B5297" s="116" t="s">
        <v>3661</v>
      </c>
      <c r="C5297" s="165">
        <v>3356</v>
      </c>
      <c r="D5297" s="117">
        <v>5503.201</v>
      </c>
      <c r="E5297" s="147" t="s">
        <v>3666</v>
      </c>
      <c r="F5297" s="116" t="s">
        <v>3670</v>
      </c>
      <c r="G5297" s="471">
        <v>44919</v>
      </c>
      <c r="H5297" s="82">
        <v>6005142.3200000003</v>
      </c>
      <c r="I5297" s="197">
        <v>0.53061000000000003</v>
      </c>
      <c r="J5297" s="15">
        <v>1867.22</v>
      </c>
      <c r="K5297" s="15">
        <v>3519</v>
      </c>
      <c r="L5297" s="15">
        <v>1354272.21</v>
      </c>
      <c r="M5297" s="66" t="str">
        <f>TEXT(Table2[[#This Row],[Gd.Dt]],"mmm-yy")</f>
        <v>Dec-22</v>
      </c>
      <c r="N5297" s="46" t="str">
        <f>MID(Table2[[#This Row],[BE]],6,2)</f>
        <v>IB</v>
      </c>
      <c r="O5297" s="46" t="str">
        <f>IF(Table2[[#This Row],[Type]]="IB","EOU",IF(Table2[[#This Row],[Type]]="MB","Local","492"))</f>
        <v>EOU</v>
      </c>
      <c r="P5297" s="46">
        <f>ROUND(Table2[[#This Row],[Cons]]/Table2[[#This Row],[Qty.]],5)</f>
        <v>0.53061000000000003</v>
      </c>
      <c r="Q5297" s="46" t="b">
        <f>EXACT(Table2[[#This Row],[rate]],Table2[[#This Row],[Check]])</f>
        <v>1</v>
      </c>
      <c r="R5297" s="46"/>
      <c r="S5297" s="46" t="str">
        <f>IF(Table2[[#This Row],[SRO]]="EOU",VLOOKUP(Table2[[#This Row],[BE]],[2]GD.List!$C$3:$N$5014,12,0),IF(Table2[[#This Row],[SRO]]="Local","Polyester Staple Fibre","SRO 492"))</f>
        <v>Polyester Staple Fiber</v>
      </c>
    </row>
    <row r="5298" spans="1:19" x14ac:dyDescent="0.25">
      <c r="A5298" s="119" t="s">
        <v>3552</v>
      </c>
      <c r="B5298" s="116" t="s">
        <v>3661</v>
      </c>
      <c r="C5298" s="165">
        <v>3356</v>
      </c>
      <c r="D5298" s="117">
        <v>2847</v>
      </c>
      <c r="E5298" s="147" t="s">
        <v>3666</v>
      </c>
      <c r="F5298" s="116" t="s">
        <v>3670</v>
      </c>
      <c r="G5298" s="471">
        <v>44919</v>
      </c>
      <c r="H5298" s="82">
        <v>6005142.3200000003</v>
      </c>
      <c r="I5298" s="197">
        <v>0.03</v>
      </c>
      <c r="J5298" s="15">
        <v>105.57</v>
      </c>
      <c r="K5298" s="15">
        <v>3519</v>
      </c>
      <c r="L5298" s="15">
        <v>76568.649999999994</v>
      </c>
      <c r="M5298" s="66" t="str">
        <f>TEXT(Table2[[#This Row],[Gd.Dt]],"mmm-yy")</f>
        <v>Dec-22</v>
      </c>
      <c r="N5298" s="46" t="str">
        <f>MID(Table2[[#This Row],[BE]],6,2)</f>
        <v>IB</v>
      </c>
      <c r="O5298" s="46" t="str">
        <f>IF(Table2[[#This Row],[Type]]="IB","EOU",IF(Table2[[#This Row],[Type]]="MB","Local","492"))</f>
        <v>EOU</v>
      </c>
      <c r="P5298" s="46">
        <f>ROUND(Table2[[#This Row],[Cons]]/Table2[[#This Row],[Qty.]],5)</f>
        <v>0.03</v>
      </c>
      <c r="Q5298" s="46" t="b">
        <f>EXACT(Table2[[#This Row],[rate]],Table2[[#This Row],[Check]])</f>
        <v>1</v>
      </c>
      <c r="R5298" s="46"/>
      <c r="S5298" s="46" t="str">
        <f>IF(Table2[[#This Row],[SRO]]="EOU",VLOOKUP(Table2[[#This Row],[BE]],[2]GD.List!$C$3:$N$5014,12,0),IF(Table2[[#This Row],[SRO]]="Local","Polyester Staple Fibre","SRO 492"))</f>
        <v>Textile Chemical</v>
      </c>
    </row>
    <row r="5299" spans="1:19" x14ac:dyDescent="0.25">
      <c r="A5299" s="119" t="s">
        <v>3552</v>
      </c>
      <c r="B5299" s="116" t="s">
        <v>3660</v>
      </c>
      <c r="C5299" s="165">
        <v>2544</v>
      </c>
      <c r="D5299" s="117">
        <v>2847</v>
      </c>
      <c r="E5299" s="147" t="s">
        <v>3665</v>
      </c>
      <c r="F5299" s="116" t="s">
        <v>3671</v>
      </c>
      <c r="G5299" s="471">
        <v>44919</v>
      </c>
      <c r="H5299" s="82">
        <v>20837773.309999999</v>
      </c>
      <c r="I5299" s="197">
        <v>0.03</v>
      </c>
      <c r="J5299" s="15">
        <v>342.5</v>
      </c>
      <c r="K5299" s="15">
        <v>11416.71</v>
      </c>
      <c r="L5299" s="15">
        <v>336647.85</v>
      </c>
      <c r="M5299" s="66" t="str">
        <f>TEXT(Table2[[#This Row],[Gd.Dt]],"mmm-yy")</f>
        <v>Dec-22</v>
      </c>
      <c r="N5299" s="46" t="str">
        <f>MID(Table2[[#This Row],[BE]],6,2)</f>
        <v>IB</v>
      </c>
      <c r="O5299" s="46" t="str">
        <f>IF(Table2[[#This Row],[Type]]="IB","EOU",IF(Table2[[#This Row],[Type]]="MB","Local","492"))</f>
        <v>EOU</v>
      </c>
      <c r="P5299" s="46">
        <f>ROUND(Table2[[#This Row],[Cons]]/Table2[[#This Row],[Qty.]],5)</f>
        <v>0.03</v>
      </c>
      <c r="Q5299" s="46" t="b">
        <f>EXACT(Table2[[#This Row],[rate]],Table2[[#This Row],[Check]])</f>
        <v>1</v>
      </c>
      <c r="R5299" s="46"/>
      <c r="S5299" s="46" t="str">
        <f>IF(Table2[[#This Row],[SRO]]="EOU",VLOOKUP(Table2[[#This Row],[BE]],[2]GD.List!$C$3:$N$5014,12,0),IF(Table2[[#This Row],[SRO]]="Local","Polyester Staple Fibre","SRO 492"))</f>
        <v>Textile Chemical</v>
      </c>
    </row>
    <row r="5300" spans="1:19" x14ac:dyDescent="0.25">
      <c r="A5300" s="119" t="s">
        <v>3552</v>
      </c>
      <c r="B5300" s="116" t="s">
        <v>3659</v>
      </c>
      <c r="C5300" s="165">
        <v>8280</v>
      </c>
      <c r="D5300" s="117">
        <v>2847</v>
      </c>
      <c r="E5300" s="147" t="s">
        <v>3664</v>
      </c>
      <c r="F5300" s="116" t="s">
        <v>3672</v>
      </c>
      <c r="G5300" s="471">
        <v>44919</v>
      </c>
      <c r="H5300" s="82">
        <v>32329782.890000001</v>
      </c>
      <c r="I5300" s="197">
        <v>0.03</v>
      </c>
      <c r="J5300" s="15">
        <v>491.26</v>
      </c>
      <c r="K5300" s="15">
        <v>16375.39</v>
      </c>
      <c r="L5300" s="15">
        <v>522827.36</v>
      </c>
      <c r="M5300" s="66" t="str">
        <f>TEXT(Table2[[#This Row],[Gd.Dt]],"mmm-yy")</f>
        <v>Dec-22</v>
      </c>
      <c r="N5300" s="46" t="str">
        <f>MID(Table2[[#This Row],[BE]],6,2)</f>
        <v>IB</v>
      </c>
      <c r="O5300" s="46" t="str">
        <f>IF(Table2[[#This Row],[Type]]="IB","EOU",IF(Table2[[#This Row],[Type]]="MB","Local","492"))</f>
        <v>EOU</v>
      </c>
      <c r="P5300" s="46">
        <f>ROUND(Table2[[#This Row],[Cons]]/Table2[[#This Row],[Qty.]],5)</f>
        <v>0.03</v>
      </c>
      <c r="Q5300" s="46" t="b">
        <f>EXACT(Table2[[#This Row],[rate]],Table2[[#This Row],[Check]])</f>
        <v>1</v>
      </c>
      <c r="R5300" s="46"/>
      <c r="S5300" s="46" t="str">
        <f>IF(Table2[[#This Row],[SRO]]="EOU",VLOOKUP(Table2[[#This Row],[BE]],[2]GD.List!$C$3:$N$5014,12,0),IF(Table2[[#This Row],[SRO]]="Local","Polyester Staple Fibre","SRO 492"))</f>
        <v>Textile Chemical</v>
      </c>
    </row>
    <row r="5301" spans="1:19" x14ac:dyDescent="0.25">
      <c r="A5301" s="119" t="s">
        <v>3552</v>
      </c>
      <c r="B5301" s="116" t="s">
        <v>3663</v>
      </c>
      <c r="C5301" s="165">
        <v>81514</v>
      </c>
      <c r="D5301" s="117">
        <v>2847</v>
      </c>
      <c r="E5301" s="147" t="s">
        <v>3668</v>
      </c>
      <c r="F5301" s="116" t="s">
        <v>3673</v>
      </c>
      <c r="G5301" s="471">
        <v>44920</v>
      </c>
      <c r="H5301" s="82">
        <v>170632761</v>
      </c>
      <c r="I5301" s="197">
        <v>0.03</v>
      </c>
      <c r="J5301" s="15">
        <v>2486.85</v>
      </c>
      <c r="K5301" s="15">
        <v>82895</v>
      </c>
      <c r="L5301" s="15">
        <v>2694059.69</v>
      </c>
      <c r="M5301" s="66" t="str">
        <f>TEXT(Table2[[#This Row],[Gd.Dt]],"mmm-yy")</f>
        <v>Dec-22</v>
      </c>
      <c r="N5301" s="46" t="str">
        <f>MID(Table2[[#This Row],[BE]],6,2)</f>
        <v>IB</v>
      </c>
      <c r="O5301" s="46" t="str">
        <f>IF(Table2[[#This Row],[Type]]="IB","EOU",IF(Table2[[#This Row],[Type]]="MB","Local","492"))</f>
        <v>EOU</v>
      </c>
      <c r="P5301" s="46">
        <f>ROUND(Table2[[#This Row],[Cons]]/Table2[[#This Row],[Qty.]],5)</f>
        <v>0.03</v>
      </c>
      <c r="Q5301" s="46" t="b">
        <f>EXACT(Table2[[#This Row],[rate]],Table2[[#This Row],[Check]])</f>
        <v>1</v>
      </c>
      <c r="R5301" s="46"/>
      <c r="S5301" s="46" t="str">
        <f>IF(Table2[[#This Row],[SRO]]="EOU",VLOOKUP(Table2[[#This Row],[BE]],[2]GD.List!$C$3:$N$5014,12,0),IF(Table2[[#This Row],[SRO]]="Local","Polyester Staple Fibre","SRO 492"))</f>
        <v>Textile Chemical</v>
      </c>
    </row>
    <row r="5302" spans="1:19" x14ac:dyDescent="0.25">
      <c r="A5302" s="120" t="s">
        <v>3552</v>
      </c>
      <c r="B5302" s="116" t="s">
        <v>3662</v>
      </c>
      <c r="C5302" s="165">
        <v>62412</v>
      </c>
      <c r="D5302" s="117">
        <v>2847</v>
      </c>
      <c r="E5302" s="147" t="s">
        <v>3667</v>
      </c>
      <c r="F5302" s="116" t="s">
        <v>3674</v>
      </c>
      <c r="G5302" s="471">
        <v>44920</v>
      </c>
      <c r="H5302" s="82">
        <v>37894355.07</v>
      </c>
      <c r="I5302" s="197">
        <v>0.03</v>
      </c>
      <c r="J5302" s="15">
        <v>413.4</v>
      </c>
      <c r="K5302" s="15">
        <v>13780</v>
      </c>
      <c r="L5302" s="15">
        <v>598300.38</v>
      </c>
      <c r="M5302" s="66" t="str">
        <f>TEXT(Table2[[#This Row],[Gd.Dt]],"mmm-yy")</f>
        <v>Dec-22</v>
      </c>
      <c r="N5302" s="46" t="str">
        <f>MID(Table2[[#This Row],[BE]],6,2)</f>
        <v>IB</v>
      </c>
      <c r="O5302" s="46" t="str">
        <f>IF(Table2[[#This Row],[Type]]="IB","EOU",IF(Table2[[#This Row],[Type]]="MB","Local","492"))</f>
        <v>EOU</v>
      </c>
      <c r="P5302" s="46">
        <f>ROUND(Table2[[#This Row],[Cons]]/Table2[[#This Row],[Qty.]],5)</f>
        <v>0.03</v>
      </c>
      <c r="Q5302" s="46" t="b">
        <f>EXACT(Table2[[#This Row],[rate]],Table2[[#This Row],[Check]])</f>
        <v>1</v>
      </c>
      <c r="R5302" s="46"/>
      <c r="S5302" s="46" t="str">
        <f>IF(Table2[[#This Row],[SRO]]="EOU",VLOOKUP(Table2[[#This Row],[BE]],[2]GD.List!$C$3:$N$5014,12,0),IF(Table2[[#This Row],[SRO]]="Local","Polyester Staple Fibre","SRO 492"))</f>
        <v>Textile Chemical</v>
      </c>
    </row>
    <row r="5303" spans="1:19" x14ac:dyDescent="0.25">
      <c r="A5303" s="119" t="s">
        <v>3563</v>
      </c>
      <c r="B5303" s="116" t="s">
        <v>3660</v>
      </c>
      <c r="C5303" s="165">
        <v>2544</v>
      </c>
      <c r="D5303" s="117">
        <v>9606.1</v>
      </c>
      <c r="E5303" s="147" t="s">
        <v>3665</v>
      </c>
      <c r="F5303" s="116" t="s">
        <v>3671</v>
      </c>
      <c r="G5303" s="471">
        <v>44919</v>
      </c>
      <c r="H5303" s="82">
        <v>20837773.309999999</v>
      </c>
      <c r="I5303" s="197">
        <v>1</v>
      </c>
      <c r="J5303" s="15">
        <v>3</v>
      </c>
      <c r="K5303" s="15">
        <v>3</v>
      </c>
      <c r="L5303" s="15">
        <v>3816.33</v>
      </c>
      <c r="M5303" s="66" t="str">
        <f>TEXT(Table2[[#This Row],[Gd.Dt]],"mmm-yy")</f>
        <v>Dec-22</v>
      </c>
      <c r="N5303" s="46" t="str">
        <f>MID(Table2[[#This Row],[BE]],6,2)</f>
        <v>TI</v>
      </c>
      <c r="O5303" s="46" t="str">
        <f>IF(Table2[[#This Row],[Type]]="IB","EOU",IF(Table2[[#This Row],[Type]]="MB","Local","492"))</f>
        <v>492</v>
      </c>
      <c r="P5303" s="46">
        <f>ROUND(Table2[[#This Row],[Cons]]/Table2[[#This Row],[Qty.]],5)</f>
        <v>1</v>
      </c>
      <c r="Q5303" s="46" t="b">
        <f>EXACT(Table2[[#This Row],[rate]],Table2[[#This Row],[Check]])</f>
        <v>1</v>
      </c>
      <c r="R5303" s="46"/>
      <c r="S5303" s="46" t="str">
        <f>IF(Table2[[#This Row],[SRO]]="EOU",VLOOKUP(Table2[[#This Row],[BE]],[2]GD.List!$C$3:$N$5014,12,0),IF(Table2[[#This Row],[SRO]]="Local","Polyester Staple Fibre","SRO 492"))</f>
        <v>SRO 492</v>
      </c>
    </row>
    <row r="5304" spans="1:19" x14ac:dyDescent="0.25">
      <c r="A5304" s="120" t="s">
        <v>3563</v>
      </c>
      <c r="B5304" s="116" t="s">
        <v>3659</v>
      </c>
      <c r="C5304" s="165">
        <v>8280</v>
      </c>
      <c r="D5304" s="117">
        <v>9606.1</v>
      </c>
      <c r="E5304" s="147" t="s">
        <v>3664</v>
      </c>
      <c r="F5304" s="116" t="s">
        <v>3672</v>
      </c>
      <c r="G5304" s="471">
        <v>44919</v>
      </c>
      <c r="H5304" s="82">
        <v>32329782.890000001</v>
      </c>
      <c r="I5304" s="197">
        <v>1</v>
      </c>
      <c r="J5304" s="15">
        <v>4</v>
      </c>
      <c r="K5304" s="15">
        <v>4</v>
      </c>
      <c r="L5304" s="15">
        <v>5240.1899999999996</v>
      </c>
      <c r="M5304" s="66" t="str">
        <f>TEXT(Table2[[#This Row],[Gd.Dt]],"mmm-yy")</f>
        <v>Dec-22</v>
      </c>
      <c r="N5304" s="46" t="str">
        <f>MID(Table2[[#This Row],[BE]],6,2)</f>
        <v>TI</v>
      </c>
      <c r="O5304" s="46" t="str">
        <f>IF(Table2[[#This Row],[Type]]="IB","EOU",IF(Table2[[#This Row],[Type]]="MB","Local","492"))</f>
        <v>492</v>
      </c>
      <c r="P5304" s="46">
        <f>ROUND(Table2[[#This Row],[Cons]]/Table2[[#This Row],[Qty.]],5)</f>
        <v>1</v>
      </c>
      <c r="Q5304" s="46" t="b">
        <f>EXACT(Table2[[#This Row],[rate]],Table2[[#This Row],[Check]])</f>
        <v>1</v>
      </c>
      <c r="R5304" s="46"/>
      <c r="S5304" s="46" t="str">
        <f>IF(Table2[[#This Row],[SRO]]="EOU",VLOOKUP(Table2[[#This Row],[BE]],[2]GD.List!$C$3:$N$5014,12,0),IF(Table2[[#This Row],[SRO]]="Local","Polyester Staple Fibre","SRO 492"))</f>
        <v>SRO 492</v>
      </c>
    </row>
    <row r="5305" spans="1:19" x14ac:dyDescent="0.25">
      <c r="A5305" s="119" t="s">
        <v>3587</v>
      </c>
      <c r="B5305" s="116" t="s">
        <v>3661</v>
      </c>
      <c r="C5305" s="165">
        <v>3356</v>
      </c>
      <c r="D5305" s="117">
        <v>5201.009</v>
      </c>
      <c r="E5305" s="147" t="s">
        <v>3666</v>
      </c>
      <c r="F5305" s="116" t="s">
        <v>3670</v>
      </c>
      <c r="G5305" s="471">
        <v>44919</v>
      </c>
      <c r="H5305" s="82">
        <v>6005142.3200000003</v>
      </c>
      <c r="I5305" s="197">
        <v>0.48980000000000001</v>
      </c>
      <c r="J5305" s="15">
        <v>1723.61</v>
      </c>
      <c r="K5305" s="15">
        <v>3519</v>
      </c>
      <c r="L5305" s="15">
        <v>1250113.6000000001</v>
      </c>
      <c r="M5305" s="66" t="str">
        <f>TEXT(Table2[[#This Row],[Gd.Dt]],"mmm-yy")</f>
        <v>Dec-22</v>
      </c>
      <c r="N5305" s="46" t="str">
        <f>MID(Table2[[#This Row],[BE]],6,2)</f>
        <v>IB</v>
      </c>
      <c r="O5305" s="46" t="str">
        <f>IF(Table2[[#This Row],[Type]]="IB","EOU",IF(Table2[[#This Row],[Type]]="MB","Local","492"))</f>
        <v>EOU</v>
      </c>
      <c r="P5305" s="46">
        <f>ROUND(Table2[[#This Row],[Cons]]/Table2[[#This Row],[Qty.]],5)</f>
        <v>0.48980000000000001</v>
      </c>
      <c r="Q5305" s="46" t="b">
        <f>EXACT(Table2[[#This Row],[rate]],Table2[[#This Row],[Check]])</f>
        <v>1</v>
      </c>
      <c r="R5305" s="46"/>
      <c r="S5305" s="46" t="str">
        <f>IF(Table2[[#This Row],[SRO]]="EOU",VLOOKUP(Table2[[#This Row],[BE]],[2]GD.List!$C$3:$N$5014,12,0),IF(Table2[[#This Row],[SRO]]="Local","Polyester Staple Fibre","SRO 492"))</f>
        <v>Raw Cotton</v>
      </c>
    </row>
    <row r="5306" spans="1:19" x14ac:dyDescent="0.25">
      <c r="A5306" s="120" t="s">
        <v>3587</v>
      </c>
      <c r="B5306" s="116" t="s">
        <v>3662</v>
      </c>
      <c r="C5306" s="165">
        <v>62412</v>
      </c>
      <c r="D5306" s="117">
        <v>5201.009</v>
      </c>
      <c r="E5306" s="147" t="s">
        <v>3667</v>
      </c>
      <c r="F5306" s="116" t="s">
        <v>3674</v>
      </c>
      <c r="G5306" s="471">
        <v>44920</v>
      </c>
      <c r="H5306" s="82">
        <v>37894355.07</v>
      </c>
      <c r="I5306" s="197">
        <v>1.0101</v>
      </c>
      <c r="J5306" s="15">
        <v>13919.18</v>
      </c>
      <c r="K5306" s="15">
        <v>13780</v>
      </c>
      <c r="L5306" s="15">
        <v>20144777.310000002</v>
      </c>
      <c r="M5306" s="66" t="str">
        <f>TEXT(Table2[[#This Row],[Gd.Dt]],"mmm-yy")</f>
        <v>Dec-22</v>
      </c>
      <c r="N5306" s="46" t="str">
        <f>MID(Table2[[#This Row],[BE]],6,2)</f>
        <v>IB</v>
      </c>
      <c r="O5306" s="46" t="str">
        <f>IF(Table2[[#This Row],[Type]]="IB","EOU",IF(Table2[[#This Row],[Type]]="MB","Local","492"))</f>
        <v>EOU</v>
      </c>
      <c r="P5306" s="46">
        <f>ROUND(Table2[[#This Row],[Cons]]/Table2[[#This Row],[Qty.]],5)</f>
        <v>1.0101</v>
      </c>
      <c r="Q5306" s="46" t="b">
        <f>EXACT(Table2[[#This Row],[rate]],Table2[[#This Row],[Check]])</f>
        <v>1</v>
      </c>
      <c r="R5306" s="46"/>
      <c r="S5306" s="46" t="str">
        <f>IF(Table2[[#This Row],[SRO]]="EOU",VLOOKUP(Table2[[#This Row],[BE]],[2]GD.List!$C$3:$N$5014,12,0),IF(Table2[[#This Row],[SRO]]="Local","Polyester Staple Fibre","SRO 492"))</f>
        <v>Raw Cotton</v>
      </c>
    </row>
    <row r="5307" spans="1:19" x14ac:dyDescent="0.25">
      <c r="A5307" s="119" t="s">
        <v>3589</v>
      </c>
      <c r="B5307" s="116" t="s">
        <v>3660</v>
      </c>
      <c r="C5307" s="165">
        <v>2544</v>
      </c>
      <c r="D5307" s="117">
        <v>5402.33</v>
      </c>
      <c r="E5307" s="147" t="s">
        <v>3665</v>
      </c>
      <c r="F5307" s="116" t="s">
        <v>3671</v>
      </c>
      <c r="G5307" s="471">
        <v>44919</v>
      </c>
      <c r="H5307" s="82">
        <v>20837773.309999999</v>
      </c>
      <c r="I5307" s="197">
        <v>1.0101</v>
      </c>
      <c r="J5307" s="15">
        <v>11532.02</v>
      </c>
      <c r="K5307" s="15">
        <v>11416.71</v>
      </c>
      <c r="L5307" s="15">
        <v>11334991.92</v>
      </c>
      <c r="M5307" s="66" t="str">
        <f>TEXT(Table2[[#This Row],[Gd.Dt]],"mmm-yy")</f>
        <v>Dec-22</v>
      </c>
      <c r="N5307" s="46" t="str">
        <f>MID(Table2[[#This Row],[BE]],6,2)</f>
        <v>IB</v>
      </c>
      <c r="O5307" s="46" t="str">
        <f>IF(Table2[[#This Row],[Type]]="IB","EOU",IF(Table2[[#This Row],[Type]]="MB","Local","492"))</f>
        <v>EOU</v>
      </c>
      <c r="P5307" s="46">
        <f>ROUND(Table2[[#This Row],[Cons]]/Table2[[#This Row],[Qty.]],5)</f>
        <v>1.0101</v>
      </c>
      <c r="Q5307" s="46" t="b">
        <f>EXACT(Table2[[#This Row],[rate]],Table2[[#This Row],[Check]])</f>
        <v>1</v>
      </c>
      <c r="R5307" s="46"/>
      <c r="S5307" s="46" t="str">
        <f>IF(Table2[[#This Row],[SRO]]="EOU",VLOOKUP(Table2[[#This Row],[BE]],[2]GD.List!$C$3:$N$5014,12,0),IF(Table2[[#This Row],[SRO]]="Local","Polyester Staple Fibre","SRO 492"))</f>
        <v>Polyester Yarn</v>
      </c>
    </row>
    <row r="5308" spans="1:19" x14ac:dyDescent="0.25">
      <c r="A5308" s="120" t="s">
        <v>3589</v>
      </c>
      <c r="B5308" s="116" t="s">
        <v>3659</v>
      </c>
      <c r="C5308" s="165">
        <v>8280</v>
      </c>
      <c r="D5308" s="117">
        <v>5402.33</v>
      </c>
      <c r="E5308" s="147" t="s">
        <v>3664</v>
      </c>
      <c r="F5308" s="116" t="s">
        <v>3672</v>
      </c>
      <c r="G5308" s="471">
        <v>44919</v>
      </c>
      <c r="H5308" s="82">
        <v>32329782.890000001</v>
      </c>
      <c r="I5308" s="197">
        <v>1.0101</v>
      </c>
      <c r="J5308" s="15">
        <v>9638.9</v>
      </c>
      <c r="K5308" s="15">
        <v>9542.52</v>
      </c>
      <c r="L5308" s="15">
        <v>8561884.3399999999</v>
      </c>
      <c r="M5308" s="66" t="str">
        <f>TEXT(Table2[[#This Row],[Gd.Dt]],"mmm-yy")</f>
        <v>Dec-22</v>
      </c>
      <c r="N5308" s="46" t="str">
        <f>MID(Table2[[#This Row],[BE]],6,2)</f>
        <v>IB</v>
      </c>
      <c r="O5308" s="46" t="str">
        <f>IF(Table2[[#This Row],[Type]]="IB","EOU",IF(Table2[[#This Row],[Type]]="MB","Local","492"))</f>
        <v>EOU</v>
      </c>
      <c r="P5308" s="46">
        <f>ROUND(Table2[[#This Row],[Cons]]/Table2[[#This Row],[Qty.]],5)</f>
        <v>1.0101</v>
      </c>
      <c r="Q5308" s="46" t="b">
        <f>EXACT(Table2[[#This Row],[rate]],Table2[[#This Row],[Check]])</f>
        <v>1</v>
      </c>
      <c r="R5308" s="46"/>
      <c r="S5308" s="46" t="str">
        <f>IF(Table2[[#This Row],[SRO]]="EOU",VLOOKUP(Table2[[#This Row],[BE]],[2]GD.List!$C$3:$N$5014,12,0),IF(Table2[[#This Row],[SRO]]="Local","Polyester Staple Fibre","SRO 492"))</f>
        <v>Polyester Yarn</v>
      </c>
    </row>
    <row r="5309" spans="1:19" x14ac:dyDescent="0.25">
      <c r="A5309" s="120" t="s">
        <v>3642</v>
      </c>
      <c r="B5309" s="116" t="s">
        <v>3659</v>
      </c>
      <c r="C5309" s="165">
        <v>8280</v>
      </c>
      <c r="D5309" s="117">
        <v>5402.33</v>
      </c>
      <c r="E5309" s="147" t="s">
        <v>3664</v>
      </c>
      <c r="F5309" s="116" t="s">
        <v>3672</v>
      </c>
      <c r="G5309" s="471">
        <v>44919</v>
      </c>
      <c r="H5309" s="82">
        <v>32329782.890000001</v>
      </c>
      <c r="I5309" s="197">
        <v>1.0101</v>
      </c>
      <c r="J5309" s="15">
        <v>6901.89</v>
      </c>
      <c r="K5309" s="15">
        <v>6832.87</v>
      </c>
      <c r="L5309" s="15">
        <v>9041796.8699999992</v>
      </c>
      <c r="M5309" s="66" t="str">
        <f>TEXT(Table2[[#This Row],[Gd.Dt]],"mmm-yy")</f>
        <v>Dec-22</v>
      </c>
      <c r="N5309" s="46" t="str">
        <f>MID(Table2[[#This Row],[BE]],6,2)</f>
        <v>IB</v>
      </c>
      <c r="O5309" s="46" t="str">
        <f>IF(Table2[[#This Row],[Type]]="IB","EOU",IF(Table2[[#This Row],[Type]]="MB","Local","492"))</f>
        <v>EOU</v>
      </c>
      <c r="P5309" s="46">
        <f>ROUND(Table2[[#This Row],[Cons]]/Table2[[#This Row],[Qty.]],5)</f>
        <v>1.0101</v>
      </c>
      <c r="Q5309" s="46" t="b">
        <f>EXACT(Table2[[#This Row],[rate]],Table2[[#This Row],[Check]])</f>
        <v>1</v>
      </c>
      <c r="R5309" s="46"/>
      <c r="S5309" s="46" t="str">
        <f>IF(Table2[[#This Row],[SRO]]="EOU",VLOOKUP(Table2[[#This Row],[BE]],[2]GD.List!$C$3:$N$5014,12,0),IF(Table2[[#This Row],[SRO]]="Local","Polyester Staple Fibre","SRO 492"))</f>
        <v>Polyester Yarn</v>
      </c>
    </row>
    <row r="5310" spans="1:19" x14ac:dyDescent="0.25">
      <c r="A5310" s="119" t="s">
        <v>3669</v>
      </c>
      <c r="B5310" s="119" t="s">
        <v>3663</v>
      </c>
      <c r="C5310" s="170">
        <v>81514</v>
      </c>
      <c r="D5310" s="171">
        <v>5201.009</v>
      </c>
      <c r="E5310" s="27" t="s">
        <v>3668</v>
      </c>
      <c r="F5310" s="119" t="s">
        <v>3673</v>
      </c>
      <c r="G5310" s="28">
        <v>44920</v>
      </c>
      <c r="H5310" s="172">
        <v>170632761</v>
      </c>
      <c r="I5310" s="33">
        <v>1.0101</v>
      </c>
      <c r="J5310" s="30">
        <v>83732.240000000005</v>
      </c>
      <c r="K5310" s="30">
        <v>82895</v>
      </c>
      <c r="L5310" s="30">
        <v>90708990.25</v>
      </c>
      <c r="M5310" s="67" t="str">
        <f>TEXT(Table2[[#This Row],[Gd.Dt]],"mmm-yy")</f>
        <v>Dec-22</v>
      </c>
      <c r="N5310" s="47" t="str">
        <f>MID(Table2[[#This Row],[BE]],6,2)</f>
        <v>IB</v>
      </c>
      <c r="O5310" s="47" t="str">
        <f>IF(Table2[[#This Row],[Type]]="IB","EOU",IF(Table2[[#This Row],[Type]]="MB","Local","492"))</f>
        <v>EOU</v>
      </c>
      <c r="P5310" s="47">
        <f>ROUND(Table2[[#This Row],[Cons]]/Table2[[#This Row],[Qty.]],5)</f>
        <v>1.0101</v>
      </c>
      <c r="Q5310" s="47" t="b">
        <f>EXACT(Table2[[#This Row],[rate]],Table2[[#This Row],[Check]])</f>
        <v>1</v>
      </c>
      <c r="R5310" s="47"/>
      <c r="S5310" s="47" t="str">
        <f>IF(Table2[[#This Row],[SRO]]="EOU",VLOOKUP(Table2[[#This Row],[BE]],[2]GD.List!$C$3:$N$5014,12,0),IF(Table2[[#This Row],[SRO]]="Local","Polyester Staple Fibre","SRO 492"))</f>
        <v>Raw Cotton</v>
      </c>
    </row>
    <row r="5311" spans="1:19" x14ac:dyDescent="0.25">
      <c r="A5311" s="116" t="s">
        <v>2499</v>
      </c>
      <c r="B5311" s="116" t="s">
        <v>3675</v>
      </c>
      <c r="C5311" s="165">
        <v>10000</v>
      </c>
      <c r="D5311" s="117">
        <v>2701.12</v>
      </c>
      <c r="E5311" s="147" t="s">
        <v>3679</v>
      </c>
      <c r="F5311" s="116" t="s">
        <v>3689</v>
      </c>
      <c r="G5311" s="471">
        <v>44921</v>
      </c>
      <c r="H5311" s="82">
        <v>12081427.300000001</v>
      </c>
      <c r="I5311" s="197">
        <v>0.8</v>
      </c>
      <c r="J5311" s="15">
        <v>3477.55</v>
      </c>
      <c r="K5311" s="15">
        <v>4346.9399999999996</v>
      </c>
      <c r="L5311" s="15">
        <v>3079294.25</v>
      </c>
      <c r="M5311" s="66" t="str">
        <f>TEXT(Table2[[#This Row],[Gd.Dt]],"mmm-yy")</f>
        <v>Dec-22</v>
      </c>
      <c r="N5311" s="46" t="str">
        <f>MID(Table2[[#This Row],[BE]],6,2)</f>
        <v>IB</v>
      </c>
      <c r="O5311" s="46" t="str">
        <f>IF(Table2[[#This Row],[Type]]="IB","EOU",IF(Table2[[#This Row],[Type]]="MB","Local","492"))</f>
        <v>EOU</v>
      </c>
      <c r="P5311" s="46">
        <f>ROUND(Table2[[#This Row],[Cons]]/Table2[[#This Row],[Qty.]],5)</f>
        <v>0.8</v>
      </c>
      <c r="Q5311" s="46" t="b">
        <f>EXACT(Table2[[#This Row],[rate]],Table2[[#This Row],[Check]])</f>
        <v>1</v>
      </c>
      <c r="R5311" s="46"/>
      <c r="S5311" s="46" t="str">
        <f>IF(Table2[[#This Row],[SRO]]="EOU",VLOOKUP(Table2[[#This Row],[BE]],[2]GD.List!$C$3:$N$5014,12,0),IF(Table2[[#This Row],[SRO]]="Local","Polyester Staple Fibre","SRO 492"))</f>
        <v>Textile Coal</v>
      </c>
    </row>
    <row r="5312" spans="1:19" x14ac:dyDescent="0.25">
      <c r="A5312" s="116" t="s">
        <v>2499</v>
      </c>
      <c r="B5312" s="116" t="s">
        <v>3678</v>
      </c>
      <c r="C5312" s="165">
        <v>25956</v>
      </c>
      <c r="D5312" s="117">
        <v>2701.12</v>
      </c>
      <c r="E5312" s="147" t="s">
        <v>3686</v>
      </c>
      <c r="F5312" s="116" t="s">
        <v>3690</v>
      </c>
      <c r="G5312" s="471">
        <v>44922</v>
      </c>
      <c r="H5312" s="82">
        <v>13845671</v>
      </c>
      <c r="I5312" s="197">
        <v>0.8</v>
      </c>
      <c r="J5312" s="15">
        <v>6864</v>
      </c>
      <c r="K5312" s="15">
        <v>8580</v>
      </c>
      <c r="L5312" s="15">
        <v>5692633.8700000001</v>
      </c>
      <c r="M5312" s="66" t="str">
        <f>TEXT(Table2[[#This Row],[Gd.Dt]],"mmm-yy")</f>
        <v>Dec-22</v>
      </c>
      <c r="N5312" s="46" t="str">
        <f>MID(Table2[[#This Row],[BE]],6,2)</f>
        <v>IB</v>
      </c>
      <c r="O5312" s="46" t="str">
        <f>IF(Table2[[#This Row],[Type]]="IB","EOU",IF(Table2[[#This Row],[Type]]="MB","Local","492"))</f>
        <v>EOU</v>
      </c>
      <c r="P5312" s="46">
        <f>ROUND(Table2[[#This Row],[Cons]]/Table2[[#This Row],[Qty.]],5)</f>
        <v>0.8</v>
      </c>
      <c r="Q5312" s="46" t="b">
        <f>EXACT(Table2[[#This Row],[rate]],Table2[[#This Row],[Check]])</f>
        <v>1</v>
      </c>
      <c r="R5312" s="46"/>
      <c r="S5312" s="46" t="str">
        <f>IF(Table2[[#This Row],[SRO]]="EOU",VLOOKUP(Table2[[#This Row],[BE]],[2]GD.List!$C$3:$N$5014,12,0),IF(Table2[[#This Row],[SRO]]="Local","Polyester Staple Fibre","SRO 492"))</f>
        <v>Textile Coal</v>
      </c>
    </row>
    <row r="5313" spans="1:19" x14ac:dyDescent="0.25">
      <c r="A5313" s="120" t="s">
        <v>2499</v>
      </c>
      <c r="B5313" s="116" t="s">
        <v>3677</v>
      </c>
      <c r="C5313" s="165">
        <v>144845</v>
      </c>
      <c r="D5313" s="117">
        <v>2701.12</v>
      </c>
      <c r="E5313" s="147" t="s">
        <v>3683</v>
      </c>
      <c r="F5313" s="116" t="s">
        <v>3692</v>
      </c>
      <c r="G5313" s="471">
        <v>44922</v>
      </c>
      <c r="H5313" s="82">
        <v>142801181.71000001</v>
      </c>
      <c r="I5313" s="197">
        <v>0.8</v>
      </c>
      <c r="J5313" s="15">
        <v>69284.800000000003</v>
      </c>
      <c r="K5313" s="15">
        <v>86606</v>
      </c>
      <c r="L5313" s="15">
        <v>77692983.439999998</v>
      </c>
      <c r="M5313" s="66" t="str">
        <f>TEXT(Table2[[#This Row],[Gd.Dt]],"mmm-yy")</f>
        <v>Dec-22</v>
      </c>
      <c r="N5313" s="46" t="str">
        <f>MID(Table2[[#This Row],[BE]],6,2)</f>
        <v>IB</v>
      </c>
      <c r="O5313" s="46" t="str">
        <f>IF(Table2[[#This Row],[Type]]="IB","EOU",IF(Table2[[#This Row],[Type]]="MB","Local","492"))</f>
        <v>EOU</v>
      </c>
      <c r="P5313" s="46">
        <f>ROUND(Table2[[#This Row],[Cons]]/Table2[[#This Row],[Qty.]],5)</f>
        <v>0.8</v>
      </c>
      <c r="Q5313" s="46" t="b">
        <f>EXACT(Table2[[#This Row],[rate]],Table2[[#This Row],[Check]])</f>
        <v>1</v>
      </c>
      <c r="R5313" s="46"/>
      <c r="S5313" s="46" t="str">
        <f>IF(Table2[[#This Row],[SRO]]="EOU",VLOOKUP(Table2[[#This Row],[BE]],[2]GD.List!$C$3:$N$5014,12,0),IF(Table2[[#This Row],[SRO]]="Local","Polyester Staple Fibre","SRO 492"))</f>
        <v>Textile Coal</v>
      </c>
    </row>
    <row r="5314" spans="1:19" x14ac:dyDescent="0.25">
      <c r="A5314" s="119" t="s">
        <v>3084</v>
      </c>
      <c r="B5314" s="116" t="s">
        <v>3678</v>
      </c>
      <c r="C5314" s="165">
        <v>25956</v>
      </c>
      <c r="D5314" s="117">
        <v>2832.1089999999999</v>
      </c>
      <c r="E5314" s="147" t="s">
        <v>3686</v>
      </c>
      <c r="F5314" s="116" t="s">
        <v>3690</v>
      </c>
      <c r="G5314" s="471">
        <v>44922</v>
      </c>
      <c r="H5314" s="82">
        <v>13845671</v>
      </c>
      <c r="I5314" s="197">
        <v>0.04</v>
      </c>
      <c r="J5314" s="15">
        <v>343.2</v>
      </c>
      <c r="K5314" s="15">
        <v>8580</v>
      </c>
      <c r="L5314" s="15">
        <v>284631.69</v>
      </c>
      <c r="M5314" s="66" t="str">
        <f>TEXT(Table2[[#This Row],[Gd.Dt]],"mmm-yy")</f>
        <v>Dec-22</v>
      </c>
      <c r="N5314" s="46" t="str">
        <f>MID(Table2[[#This Row],[BE]],6,2)</f>
        <v>IB</v>
      </c>
      <c r="O5314" s="46" t="str">
        <f>IF(Table2[[#This Row],[Type]]="IB","EOU",IF(Table2[[#This Row],[Type]]="MB","Local","492"))</f>
        <v>EOU</v>
      </c>
      <c r="P5314" s="46">
        <f>ROUND(Table2[[#This Row],[Cons]]/Table2[[#This Row],[Qty.]],5)</f>
        <v>0.04</v>
      </c>
      <c r="Q5314" s="46" t="b">
        <f>EXACT(Table2[[#This Row],[rate]],Table2[[#This Row],[Check]])</f>
        <v>1</v>
      </c>
      <c r="R5314" s="46"/>
      <c r="S5314" s="46" t="str">
        <f>IF(Table2[[#This Row],[SRO]]="EOU",VLOOKUP(Table2[[#This Row],[BE]],[2]GD.List!$C$3:$N$5014,12,0),IF(Table2[[#This Row],[SRO]]="Local","Polyester Staple Fibre","SRO 492"))</f>
        <v>Textile Chemical</v>
      </c>
    </row>
    <row r="5315" spans="1:19" x14ac:dyDescent="0.25">
      <c r="A5315" s="120" t="s">
        <v>3084</v>
      </c>
      <c r="B5315" s="116" t="s">
        <v>3677</v>
      </c>
      <c r="C5315" s="165">
        <v>144845</v>
      </c>
      <c r="D5315" s="117">
        <v>2832.1089999999999</v>
      </c>
      <c r="E5315" s="147" t="s">
        <v>3683</v>
      </c>
      <c r="F5315" s="116" t="s">
        <v>3692</v>
      </c>
      <c r="G5315" s="471">
        <v>44922</v>
      </c>
      <c r="H5315" s="82">
        <v>142801181.71000001</v>
      </c>
      <c r="I5315" s="197">
        <v>0.04</v>
      </c>
      <c r="J5315" s="15">
        <v>3294.72</v>
      </c>
      <c r="K5315" s="15">
        <v>82368</v>
      </c>
      <c r="L5315" s="15">
        <v>3763130.4899999998</v>
      </c>
      <c r="M5315" s="66" t="str">
        <f>TEXT(Table2[[#This Row],[Gd.Dt]],"mmm-yy")</f>
        <v>Dec-22</v>
      </c>
      <c r="N5315" s="46" t="str">
        <f>MID(Table2[[#This Row],[BE]],6,2)</f>
        <v>IB</v>
      </c>
      <c r="O5315" s="46" t="str">
        <f>IF(Table2[[#This Row],[Type]]="IB","EOU",IF(Table2[[#This Row],[Type]]="MB","Local","492"))</f>
        <v>EOU</v>
      </c>
      <c r="P5315" s="46">
        <f>ROUND(Table2[[#This Row],[Cons]]/Table2[[#This Row],[Qty.]],5)</f>
        <v>0.04</v>
      </c>
      <c r="Q5315" s="46" t="b">
        <f>EXACT(Table2[[#This Row],[rate]],Table2[[#This Row],[Check]])</f>
        <v>1</v>
      </c>
      <c r="R5315" s="46"/>
      <c r="S5315" s="46" t="str">
        <f>IF(Table2[[#This Row],[SRO]]="EOU",VLOOKUP(Table2[[#This Row],[BE]],[2]GD.List!$C$3:$N$5014,12,0),IF(Table2[[#This Row],[SRO]]="Local","Polyester Staple Fibre","SRO 492"))</f>
        <v>Textile Chemical</v>
      </c>
    </row>
    <row r="5316" spans="1:19" x14ac:dyDescent="0.25">
      <c r="A5316" s="120" t="s">
        <v>3093</v>
      </c>
      <c r="B5316" s="116" t="s">
        <v>3677</v>
      </c>
      <c r="C5316" s="165">
        <v>144845</v>
      </c>
      <c r="D5316" s="117">
        <v>8523.5990000000002</v>
      </c>
      <c r="E5316" s="147" t="s">
        <v>3683</v>
      </c>
      <c r="F5316" s="116" t="s">
        <v>3692</v>
      </c>
      <c r="G5316" s="471">
        <v>44922</v>
      </c>
      <c r="H5316" s="82">
        <v>142801181.71000001</v>
      </c>
      <c r="I5316" s="197">
        <v>1</v>
      </c>
      <c r="J5316" s="15">
        <v>8820</v>
      </c>
      <c r="K5316" s="15">
        <v>8820</v>
      </c>
      <c r="L5316" s="15">
        <v>7779839.8899999997</v>
      </c>
      <c r="M5316" s="66" t="str">
        <f>TEXT(Table2[[#This Row],[Gd.Dt]],"mmm-yy")</f>
        <v>Dec-22</v>
      </c>
      <c r="N5316" s="46" t="str">
        <f>MID(Table2[[#This Row],[BE]],6,2)</f>
        <v>TI</v>
      </c>
      <c r="O5316" s="46" t="str">
        <f>IF(Table2[[#This Row],[Type]]="IB","EOU",IF(Table2[[#This Row],[Type]]="MB","Local","492"))</f>
        <v>492</v>
      </c>
      <c r="P5316" s="46">
        <f>ROUND(Table2[[#This Row],[Cons]]/Table2[[#This Row],[Qty.]],5)</f>
        <v>1</v>
      </c>
      <c r="Q5316" s="46" t="b">
        <f>EXACT(Table2[[#This Row],[rate]],Table2[[#This Row],[Check]])</f>
        <v>1</v>
      </c>
      <c r="R5316" s="46"/>
      <c r="S5316" s="46" t="str">
        <f>IF(Table2[[#This Row],[SRO]]="EOU",VLOOKUP(Table2[[#This Row],[BE]],[2]GD.List!$C$3:$N$5014,12,0),IF(Table2[[#This Row],[SRO]]="Local","Polyester Staple Fibre","SRO 492"))</f>
        <v>SRO 492</v>
      </c>
    </row>
    <row r="5317" spans="1:19" x14ac:dyDescent="0.25">
      <c r="A5317" s="119" t="s">
        <v>3233</v>
      </c>
      <c r="B5317" s="116" t="s">
        <v>3678</v>
      </c>
      <c r="C5317" s="165">
        <v>25956</v>
      </c>
      <c r="D5317" s="117">
        <v>4810.29</v>
      </c>
      <c r="E5317" s="147" t="s">
        <v>3686</v>
      </c>
      <c r="F5317" s="116" t="s">
        <v>3690</v>
      </c>
      <c r="G5317" s="471">
        <v>44922</v>
      </c>
      <c r="H5317" s="82">
        <v>13845671</v>
      </c>
      <c r="I5317" s="197">
        <v>0.06</v>
      </c>
      <c r="J5317" s="15">
        <v>406.26</v>
      </c>
      <c r="K5317" s="15">
        <v>6771</v>
      </c>
      <c r="L5317" s="15">
        <v>328764.93</v>
      </c>
      <c r="M5317" s="66" t="str">
        <f>TEXT(Table2[[#This Row],[Gd.Dt]],"mmm-yy")</f>
        <v>Dec-22</v>
      </c>
      <c r="N5317" s="46" t="str">
        <f>MID(Table2[[#This Row],[BE]],6,2)</f>
        <v>IB</v>
      </c>
      <c r="O5317" s="46" t="str">
        <f>IF(Table2[[#This Row],[Type]]="IB","EOU",IF(Table2[[#This Row],[Type]]="MB","Local","492"))</f>
        <v>EOU</v>
      </c>
      <c r="P5317" s="46">
        <f>ROUND(Table2[[#This Row],[Cons]]/Table2[[#This Row],[Qty.]],5)</f>
        <v>0.06</v>
      </c>
      <c r="Q5317" s="46" t="b">
        <f>EXACT(Table2[[#This Row],[rate]],Table2[[#This Row],[Check]])</f>
        <v>1</v>
      </c>
      <c r="R5317" s="46"/>
      <c r="S5317" s="46" t="str">
        <f>IF(Table2[[#This Row],[SRO]]="EOU",VLOOKUP(Table2[[#This Row],[BE]],[2]GD.List!$C$3:$N$5014,12,0),IF(Table2[[#This Row],[SRO]]="Local","Polyester Staple Fibre","SRO 492"))</f>
        <v>Packing Material</v>
      </c>
    </row>
    <row r="5318" spans="1:19" x14ac:dyDescent="0.25">
      <c r="A5318" s="119" t="s">
        <v>3233</v>
      </c>
      <c r="B5318" s="116" t="s">
        <v>3678</v>
      </c>
      <c r="C5318" s="165">
        <v>25956</v>
      </c>
      <c r="D5318" s="117">
        <v>4810.29</v>
      </c>
      <c r="E5318" s="147" t="s">
        <v>3686</v>
      </c>
      <c r="F5318" s="116" t="s">
        <v>3690</v>
      </c>
      <c r="G5318" s="471">
        <v>44922</v>
      </c>
      <c r="H5318" s="82">
        <v>13845671</v>
      </c>
      <c r="I5318" s="197">
        <v>0.05</v>
      </c>
      <c r="J5318" s="15">
        <v>90.45</v>
      </c>
      <c r="K5318" s="15">
        <v>1809</v>
      </c>
      <c r="L5318" s="15">
        <v>81818.84</v>
      </c>
      <c r="M5318" s="66" t="str">
        <f>TEXT(Table2[[#This Row],[Gd.Dt]],"mmm-yy")</f>
        <v>Dec-22</v>
      </c>
      <c r="N5318" s="46" t="str">
        <f>MID(Table2[[#This Row],[BE]],6,2)</f>
        <v>IB</v>
      </c>
      <c r="O5318" s="46" t="str">
        <f>IF(Table2[[#This Row],[Type]]="IB","EOU",IF(Table2[[#This Row],[Type]]="MB","Local","492"))</f>
        <v>EOU</v>
      </c>
      <c r="P5318" s="46">
        <f>ROUND(Table2[[#This Row],[Cons]]/Table2[[#This Row],[Qty.]],5)</f>
        <v>0.05</v>
      </c>
      <c r="Q5318" s="46" t="b">
        <f>EXACT(Table2[[#This Row],[rate]],Table2[[#This Row],[Check]])</f>
        <v>1</v>
      </c>
      <c r="R5318" s="46"/>
      <c r="S5318" s="46" t="str">
        <f>IF(Table2[[#This Row],[SRO]]="EOU",VLOOKUP(Table2[[#This Row],[BE]],[2]GD.List!$C$3:$N$5014,12,0),IF(Table2[[#This Row],[SRO]]="Local","Polyester Staple Fibre","SRO 492"))</f>
        <v>Packing Material</v>
      </c>
    </row>
    <row r="5319" spans="1:19" x14ac:dyDescent="0.25">
      <c r="A5319" s="120" t="s">
        <v>3233</v>
      </c>
      <c r="B5319" s="116" t="s">
        <v>3677</v>
      </c>
      <c r="C5319" s="165">
        <v>144845</v>
      </c>
      <c r="D5319" s="117">
        <v>4810.29</v>
      </c>
      <c r="E5319" s="147" t="s">
        <v>3683</v>
      </c>
      <c r="F5319" s="116" t="s">
        <v>3692</v>
      </c>
      <c r="G5319" s="471">
        <v>44922</v>
      </c>
      <c r="H5319" s="82">
        <v>142801181.71000001</v>
      </c>
      <c r="I5319" s="197">
        <v>0.06</v>
      </c>
      <c r="J5319" s="15">
        <v>4417.9799999999996</v>
      </c>
      <c r="K5319" s="15">
        <v>73633</v>
      </c>
      <c r="L5319" s="15">
        <v>4964951.6400000006</v>
      </c>
      <c r="M5319" s="66" t="str">
        <f>TEXT(Table2[[#This Row],[Gd.Dt]],"mmm-yy")</f>
        <v>Dec-22</v>
      </c>
      <c r="N5319" s="46" t="str">
        <f>MID(Table2[[#This Row],[BE]],6,2)</f>
        <v>IB</v>
      </c>
      <c r="O5319" s="46" t="str">
        <f>IF(Table2[[#This Row],[Type]]="IB","EOU",IF(Table2[[#This Row],[Type]]="MB","Local","492"))</f>
        <v>EOU</v>
      </c>
      <c r="P5319" s="46">
        <f>ROUND(Table2[[#This Row],[Cons]]/Table2[[#This Row],[Qty.]],5)</f>
        <v>0.06</v>
      </c>
      <c r="Q5319" s="46" t="b">
        <f>EXACT(Table2[[#This Row],[rate]],Table2[[#This Row],[Check]])</f>
        <v>1</v>
      </c>
      <c r="R5319" s="46"/>
      <c r="S5319" s="46" t="str">
        <f>IF(Table2[[#This Row],[SRO]]="EOU",VLOOKUP(Table2[[#This Row],[BE]],[2]GD.List!$C$3:$N$5014,12,0),IF(Table2[[#This Row],[SRO]]="Local","Polyester Staple Fibre","SRO 492"))</f>
        <v>Packing Material</v>
      </c>
    </row>
    <row r="5320" spans="1:19" x14ac:dyDescent="0.25">
      <c r="A5320" s="119" t="s">
        <v>3430</v>
      </c>
      <c r="B5320" s="116" t="s">
        <v>3678</v>
      </c>
      <c r="C5320" s="165">
        <v>25956</v>
      </c>
      <c r="D5320" s="117">
        <v>5503.201</v>
      </c>
      <c r="E5320" s="147" t="s">
        <v>3686</v>
      </c>
      <c r="F5320" s="116" t="s">
        <v>3690</v>
      </c>
      <c r="G5320" s="471">
        <v>44922</v>
      </c>
      <c r="H5320" s="82">
        <v>13845671</v>
      </c>
      <c r="I5320" s="197">
        <v>0.53061000000000003</v>
      </c>
      <c r="J5320" s="15">
        <v>3592.76</v>
      </c>
      <c r="K5320" s="15">
        <v>6771</v>
      </c>
      <c r="L5320" s="15">
        <v>2907495.1399999997</v>
      </c>
      <c r="M5320" s="66" t="str">
        <f>TEXT(Table2[[#This Row],[Gd.Dt]],"mmm-yy")</f>
        <v>Dec-22</v>
      </c>
      <c r="N5320" s="46" t="str">
        <f>MID(Table2[[#This Row],[BE]],6,2)</f>
        <v>IB</v>
      </c>
      <c r="O5320" s="46" t="str">
        <f>IF(Table2[[#This Row],[Type]]="IB","EOU",IF(Table2[[#This Row],[Type]]="MB","Local","492"))</f>
        <v>EOU</v>
      </c>
      <c r="P5320" s="46">
        <f>ROUND(Table2[[#This Row],[Cons]]/Table2[[#This Row],[Qty.]],5)</f>
        <v>0.53061000000000003</v>
      </c>
      <c r="Q5320" s="46" t="b">
        <f>EXACT(Table2[[#This Row],[rate]],Table2[[#This Row],[Check]])</f>
        <v>1</v>
      </c>
      <c r="R5320" s="46"/>
      <c r="S5320" s="46" t="str">
        <f>IF(Table2[[#This Row],[SRO]]="EOU",VLOOKUP(Table2[[#This Row],[BE]],[2]GD.List!$C$3:$N$5014,12,0),IF(Table2[[#This Row],[SRO]]="Local","Polyester Staple Fibre","SRO 492"))</f>
        <v>Polyester Staple Fiber</v>
      </c>
    </row>
    <row r="5321" spans="1:19" x14ac:dyDescent="0.25">
      <c r="A5321" s="119" t="s">
        <v>3430</v>
      </c>
      <c r="B5321" s="116" t="s">
        <v>3677</v>
      </c>
      <c r="C5321" s="165">
        <v>144845</v>
      </c>
      <c r="D5321" s="117">
        <v>5503.201</v>
      </c>
      <c r="E5321" s="147" t="s">
        <v>3683</v>
      </c>
      <c r="F5321" s="116" t="s">
        <v>3692</v>
      </c>
      <c r="G5321" s="471">
        <v>44922</v>
      </c>
      <c r="H5321" s="82">
        <v>142801181.71000001</v>
      </c>
      <c r="I5321" s="197">
        <v>0.53061000000000003</v>
      </c>
      <c r="J5321" s="15">
        <v>9506.9399999999987</v>
      </c>
      <c r="K5321" s="15">
        <v>17917</v>
      </c>
      <c r="L5321" s="15">
        <v>7028232.6099999994</v>
      </c>
      <c r="M5321" s="66" t="str">
        <f>TEXT(Table2[[#This Row],[Gd.Dt]],"mmm-yy")</f>
        <v>Dec-22</v>
      </c>
      <c r="N5321" s="46" t="str">
        <f>MID(Table2[[#This Row],[BE]],6,2)</f>
        <v>IB</v>
      </c>
      <c r="O5321" s="46" t="str">
        <f>IF(Table2[[#This Row],[Type]]="IB","EOU",IF(Table2[[#This Row],[Type]]="MB","Local","492"))</f>
        <v>EOU</v>
      </c>
      <c r="P5321" s="46">
        <f>ROUND(Table2[[#This Row],[Cons]]/Table2[[#This Row],[Qty.]],5)</f>
        <v>0.53061000000000003</v>
      </c>
      <c r="Q5321" s="46" t="b">
        <f>EXACT(Table2[[#This Row],[rate]],Table2[[#This Row],[Check]])</f>
        <v>1</v>
      </c>
      <c r="R5321" s="46"/>
      <c r="S5321" s="46" t="str">
        <f>IF(Table2[[#This Row],[SRO]]="EOU",VLOOKUP(Table2[[#This Row],[BE]],[2]GD.List!$C$3:$N$5014,12,0),IF(Table2[[#This Row],[SRO]]="Local","Polyester Staple Fibre","SRO 492"))</f>
        <v>Polyester Staple Fiber</v>
      </c>
    </row>
    <row r="5322" spans="1:19" x14ac:dyDescent="0.25">
      <c r="A5322" s="120" t="s">
        <v>3430</v>
      </c>
      <c r="B5322" s="116" t="s">
        <v>3677</v>
      </c>
      <c r="C5322" s="165">
        <v>144845</v>
      </c>
      <c r="D5322" s="117">
        <v>5503.201</v>
      </c>
      <c r="E5322" s="147" t="s">
        <v>3683</v>
      </c>
      <c r="F5322" s="116" t="s">
        <v>3692</v>
      </c>
      <c r="G5322" s="471">
        <v>44922</v>
      </c>
      <c r="H5322" s="82">
        <v>142801181.71000001</v>
      </c>
      <c r="I5322" s="197">
        <v>0.41666999999999998</v>
      </c>
      <c r="J5322" s="15">
        <v>1958.77</v>
      </c>
      <c r="K5322" s="15">
        <v>4701</v>
      </c>
      <c r="L5322" s="15">
        <v>1647564.03</v>
      </c>
      <c r="M5322" s="66" t="str">
        <f>TEXT(Table2[[#This Row],[Gd.Dt]],"mmm-yy")</f>
        <v>Dec-22</v>
      </c>
      <c r="N5322" s="46" t="str">
        <f>MID(Table2[[#This Row],[BE]],6,2)</f>
        <v>IB</v>
      </c>
      <c r="O5322" s="46" t="str">
        <f>IF(Table2[[#This Row],[Type]]="IB","EOU",IF(Table2[[#This Row],[Type]]="MB","Local","492"))</f>
        <v>EOU</v>
      </c>
      <c r="P5322" s="46">
        <f>ROUND(Table2[[#This Row],[Cons]]/Table2[[#This Row],[Qty.]],5)</f>
        <v>0.41666999999999998</v>
      </c>
      <c r="Q5322" s="46" t="b">
        <f>EXACT(Table2[[#This Row],[rate]],Table2[[#This Row],[Check]])</f>
        <v>1</v>
      </c>
      <c r="R5322" s="46"/>
      <c r="S5322" s="46" t="str">
        <f>IF(Table2[[#This Row],[SRO]]="EOU",VLOOKUP(Table2[[#This Row],[BE]],[2]GD.List!$C$3:$N$5014,12,0),IF(Table2[[#This Row],[SRO]]="Local","Polyester Staple Fibre","SRO 492"))</f>
        <v>Polyester Staple Fiber</v>
      </c>
    </row>
    <row r="5323" spans="1:19" x14ac:dyDescent="0.25">
      <c r="A5323" s="120" t="s">
        <v>3435</v>
      </c>
      <c r="B5323" s="116" t="s">
        <v>3676</v>
      </c>
      <c r="C5323" s="165">
        <v>1225</v>
      </c>
      <c r="D5323" s="117">
        <v>4821.1090000000004</v>
      </c>
      <c r="E5323" s="147" t="s">
        <v>3681</v>
      </c>
      <c r="F5323" s="116" t="s">
        <v>3691</v>
      </c>
      <c r="G5323" s="471">
        <v>44922</v>
      </c>
      <c r="H5323" s="82">
        <v>28383186.699999999</v>
      </c>
      <c r="I5323" s="197">
        <v>1</v>
      </c>
      <c r="J5323" s="15">
        <v>2</v>
      </c>
      <c r="K5323" s="15">
        <v>2</v>
      </c>
      <c r="L5323" s="15">
        <v>2025684</v>
      </c>
      <c r="M5323" s="66" t="str">
        <f>TEXT(Table2[[#This Row],[Gd.Dt]],"mmm-yy")</f>
        <v>Dec-22</v>
      </c>
      <c r="N5323" s="46" t="str">
        <f>MID(Table2[[#This Row],[BE]],6,2)</f>
        <v>TI</v>
      </c>
      <c r="O5323" s="46" t="str">
        <f>IF(Table2[[#This Row],[Type]]="IB","EOU",IF(Table2[[#This Row],[Type]]="MB","Local","492"))</f>
        <v>492</v>
      </c>
      <c r="P5323" s="46">
        <f>ROUND(Table2[[#This Row],[Cons]]/Table2[[#This Row],[Qty.]],5)</f>
        <v>1</v>
      </c>
      <c r="Q5323" s="46" t="b">
        <f>EXACT(Table2[[#This Row],[rate]],Table2[[#This Row],[Check]])</f>
        <v>1</v>
      </c>
      <c r="R5323" s="46"/>
      <c r="S5323" s="46" t="str">
        <f>IF(Table2[[#This Row],[SRO]]="EOU",VLOOKUP(Table2[[#This Row],[BE]],[2]GD.List!$C$3:$N$5014,12,0),IF(Table2[[#This Row],[SRO]]="Local","Polyester Staple Fibre","SRO 492"))</f>
        <v>SRO 492</v>
      </c>
    </row>
    <row r="5324" spans="1:19" x14ac:dyDescent="0.25">
      <c r="A5324" s="120" t="s">
        <v>3518</v>
      </c>
      <c r="B5324" s="116" t="s">
        <v>3678</v>
      </c>
      <c r="C5324" s="165">
        <v>25956</v>
      </c>
      <c r="D5324" s="117">
        <v>5407.52</v>
      </c>
      <c r="E5324" s="147" t="s">
        <v>3686</v>
      </c>
      <c r="F5324" s="116" t="s">
        <v>3690</v>
      </c>
      <c r="G5324" s="471">
        <v>44922</v>
      </c>
      <c r="H5324" s="82">
        <v>13845671</v>
      </c>
      <c r="I5324" s="197">
        <v>1.0101</v>
      </c>
      <c r="J5324" s="15">
        <v>1053.83</v>
      </c>
      <c r="K5324" s="15">
        <v>1043.29</v>
      </c>
      <c r="L5324" s="15">
        <v>953268.62</v>
      </c>
      <c r="M5324" s="66" t="str">
        <f>TEXT(Table2[[#This Row],[Gd.Dt]],"mmm-yy")</f>
        <v>Dec-22</v>
      </c>
      <c r="N5324" s="46" t="str">
        <f>MID(Table2[[#This Row],[BE]],6,2)</f>
        <v>IB</v>
      </c>
      <c r="O5324" s="46" t="str">
        <f>IF(Table2[[#This Row],[Type]]="IB","EOU",IF(Table2[[#This Row],[Type]]="MB","Local","492"))</f>
        <v>EOU</v>
      </c>
      <c r="P5324" s="46">
        <f>ROUND(Table2[[#This Row],[Cons]]/Table2[[#This Row],[Qty.]],5)</f>
        <v>1.0101</v>
      </c>
      <c r="Q5324" s="46" t="b">
        <f>EXACT(Table2[[#This Row],[rate]],Table2[[#This Row],[Check]])</f>
        <v>1</v>
      </c>
      <c r="R5324" s="46"/>
      <c r="S5324" s="46" t="str">
        <f>IF(Table2[[#This Row],[SRO]]="EOU",VLOOKUP(Table2[[#This Row],[BE]],[2]GD.List!$C$3:$N$5014,12,0),IF(Table2[[#This Row],[SRO]]="Local","Polyester Staple Fibre","SRO 492"))</f>
        <v>Polyester Fabric</v>
      </c>
    </row>
    <row r="5325" spans="1:19" x14ac:dyDescent="0.25">
      <c r="A5325" s="120" t="s">
        <v>3524</v>
      </c>
      <c r="B5325" s="116" t="s">
        <v>3676</v>
      </c>
      <c r="C5325" s="165">
        <v>2100</v>
      </c>
      <c r="D5325" s="117">
        <v>4821.8999999999996</v>
      </c>
      <c r="E5325" s="147" t="s">
        <v>3681</v>
      </c>
      <c r="F5325" s="116" t="s">
        <v>3691</v>
      </c>
      <c r="G5325" s="471">
        <v>44922</v>
      </c>
      <c r="H5325" s="82">
        <v>28383186.699999999</v>
      </c>
      <c r="I5325" s="197">
        <v>1</v>
      </c>
      <c r="J5325" s="15">
        <v>142</v>
      </c>
      <c r="K5325" s="15">
        <v>142</v>
      </c>
      <c r="L5325" s="15">
        <v>1109140.52</v>
      </c>
      <c r="M5325" s="66" t="str">
        <f>TEXT(Table2[[#This Row],[Gd.Dt]],"mmm-yy")</f>
        <v>Dec-22</v>
      </c>
      <c r="N5325" s="46" t="str">
        <f>MID(Table2[[#This Row],[BE]],6,2)</f>
        <v>TI</v>
      </c>
      <c r="O5325" s="46" t="str">
        <f>IF(Table2[[#This Row],[Type]]="IB","EOU",IF(Table2[[#This Row],[Type]]="MB","Local","492"))</f>
        <v>492</v>
      </c>
      <c r="P5325" s="46">
        <f>ROUND(Table2[[#This Row],[Cons]]/Table2[[#This Row],[Qty.]],5)</f>
        <v>1</v>
      </c>
      <c r="Q5325" s="46" t="b">
        <f>EXACT(Table2[[#This Row],[rate]],Table2[[#This Row],[Check]])</f>
        <v>1</v>
      </c>
      <c r="R5325" s="46"/>
      <c r="S5325" s="46" t="str">
        <f>IF(Table2[[#This Row],[SRO]]="EOU",VLOOKUP(Table2[[#This Row],[BE]],[2]GD.List!$C$3:$N$5014,12,0),IF(Table2[[#This Row],[SRO]]="Local","Polyester Staple Fibre","SRO 492"))</f>
        <v>SRO 492</v>
      </c>
    </row>
    <row r="5326" spans="1:19" x14ac:dyDescent="0.25">
      <c r="A5326" s="119" t="s">
        <v>3552</v>
      </c>
      <c r="B5326" s="116" t="s">
        <v>3675</v>
      </c>
      <c r="C5326" s="165">
        <v>10000</v>
      </c>
      <c r="D5326" s="117">
        <v>2847</v>
      </c>
      <c r="E5326" s="147" t="s">
        <v>3679</v>
      </c>
      <c r="F5326" s="116" t="s">
        <v>3689</v>
      </c>
      <c r="G5326" s="471">
        <v>44921</v>
      </c>
      <c r="H5326" s="82">
        <v>12081427.300000001</v>
      </c>
      <c r="I5326" s="197">
        <v>0.03</v>
      </c>
      <c r="J5326" s="15">
        <v>130.41</v>
      </c>
      <c r="K5326" s="15">
        <v>4346.9399999999996</v>
      </c>
      <c r="L5326" s="15">
        <v>115475.19</v>
      </c>
      <c r="M5326" s="66" t="str">
        <f>TEXT(Table2[[#This Row],[Gd.Dt]],"mmm-yy")</f>
        <v>Dec-22</v>
      </c>
      <c r="N5326" s="46" t="str">
        <f>MID(Table2[[#This Row],[BE]],6,2)</f>
        <v>IB</v>
      </c>
      <c r="O5326" s="46" t="str">
        <f>IF(Table2[[#This Row],[Type]]="IB","EOU",IF(Table2[[#This Row],[Type]]="MB","Local","492"))</f>
        <v>EOU</v>
      </c>
      <c r="P5326" s="46">
        <f>ROUND(Table2[[#This Row],[Cons]]/Table2[[#This Row],[Qty.]],5)</f>
        <v>0.03</v>
      </c>
      <c r="Q5326" s="46" t="b">
        <f>EXACT(Table2[[#This Row],[rate]],Table2[[#This Row],[Check]])</f>
        <v>1</v>
      </c>
      <c r="R5326" s="46"/>
      <c r="S5326" s="46" t="str">
        <f>IF(Table2[[#This Row],[SRO]]="EOU",VLOOKUP(Table2[[#This Row],[BE]],[2]GD.List!$C$3:$N$5014,12,0),IF(Table2[[#This Row],[SRO]]="Local","Polyester Staple Fibre","SRO 492"))</f>
        <v>Textile Chemical</v>
      </c>
    </row>
    <row r="5327" spans="1:19" x14ac:dyDescent="0.25">
      <c r="A5327" s="119" t="s">
        <v>3552</v>
      </c>
      <c r="B5327" s="116" t="s">
        <v>3678</v>
      </c>
      <c r="C5327" s="165">
        <v>25956</v>
      </c>
      <c r="D5327" s="117">
        <v>2847</v>
      </c>
      <c r="E5327" s="147" t="s">
        <v>3686</v>
      </c>
      <c r="F5327" s="116" t="s">
        <v>3690</v>
      </c>
      <c r="G5327" s="471">
        <v>44922</v>
      </c>
      <c r="H5327" s="82">
        <v>13845671</v>
      </c>
      <c r="I5327" s="197">
        <v>0.03</v>
      </c>
      <c r="J5327" s="15">
        <v>257.39999999999998</v>
      </c>
      <c r="K5327" s="15">
        <v>8580</v>
      </c>
      <c r="L5327" s="15">
        <v>213473.76</v>
      </c>
      <c r="M5327" s="66" t="str">
        <f>TEXT(Table2[[#This Row],[Gd.Dt]],"mmm-yy")</f>
        <v>Dec-22</v>
      </c>
      <c r="N5327" s="46" t="str">
        <f>MID(Table2[[#This Row],[BE]],6,2)</f>
        <v>IB</v>
      </c>
      <c r="O5327" s="46" t="str">
        <f>IF(Table2[[#This Row],[Type]]="IB","EOU",IF(Table2[[#This Row],[Type]]="MB","Local","492"))</f>
        <v>EOU</v>
      </c>
      <c r="P5327" s="46">
        <f>ROUND(Table2[[#This Row],[Cons]]/Table2[[#This Row],[Qty.]],5)</f>
        <v>0.03</v>
      </c>
      <c r="Q5327" s="46" t="b">
        <f>EXACT(Table2[[#This Row],[rate]],Table2[[#This Row],[Check]])</f>
        <v>1</v>
      </c>
      <c r="R5327" s="46"/>
      <c r="S5327" s="46" t="str">
        <f>IF(Table2[[#This Row],[SRO]]="EOU",VLOOKUP(Table2[[#This Row],[BE]],[2]GD.List!$C$3:$N$5014,12,0),IF(Table2[[#This Row],[SRO]]="Local","Polyester Staple Fibre","SRO 492"))</f>
        <v>Textile Chemical</v>
      </c>
    </row>
    <row r="5328" spans="1:19" x14ac:dyDescent="0.25">
      <c r="A5328" s="120" t="s">
        <v>3552</v>
      </c>
      <c r="B5328" s="116" t="s">
        <v>3677</v>
      </c>
      <c r="C5328" s="165">
        <v>144845</v>
      </c>
      <c r="D5328" s="117">
        <v>2847</v>
      </c>
      <c r="E5328" s="147" t="s">
        <v>3683</v>
      </c>
      <c r="F5328" s="116" t="s">
        <v>3692</v>
      </c>
      <c r="G5328" s="471">
        <v>44922</v>
      </c>
      <c r="H5328" s="82">
        <v>142801181.71000001</v>
      </c>
      <c r="I5328" s="197">
        <v>0.03</v>
      </c>
      <c r="J5328" s="15">
        <v>2598.1799999999998</v>
      </c>
      <c r="K5328" s="15">
        <v>86606</v>
      </c>
      <c r="L5328" s="15">
        <v>2913486.88</v>
      </c>
      <c r="M5328" s="66" t="str">
        <f>TEXT(Table2[[#This Row],[Gd.Dt]],"mmm-yy")</f>
        <v>Dec-22</v>
      </c>
      <c r="N5328" s="46" t="str">
        <f>MID(Table2[[#This Row],[BE]],6,2)</f>
        <v>IB</v>
      </c>
      <c r="O5328" s="46" t="str">
        <f>IF(Table2[[#This Row],[Type]]="IB","EOU",IF(Table2[[#This Row],[Type]]="MB","Local","492"))</f>
        <v>EOU</v>
      </c>
      <c r="P5328" s="46">
        <f>ROUND(Table2[[#This Row],[Cons]]/Table2[[#This Row],[Qty.]],5)</f>
        <v>0.03</v>
      </c>
      <c r="Q5328" s="46" t="b">
        <f>EXACT(Table2[[#This Row],[rate]],Table2[[#This Row],[Check]])</f>
        <v>1</v>
      </c>
      <c r="R5328" s="46"/>
      <c r="S5328" s="46" t="str">
        <f>IF(Table2[[#This Row],[SRO]]="EOU",VLOOKUP(Table2[[#This Row],[BE]],[2]GD.List!$C$3:$N$5014,12,0),IF(Table2[[#This Row],[SRO]]="Local","Polyester Staple Fibre","SRO 492"))</f>
        <v>Textile Chemical</v>
      </c>
    </row>
    <row r="5329" spans="1:19" x14ac:dyDescent="0.25">
      <c r="A5329" s="120" t="s">
        <v>3563</v>
      </c>
      <c r="B5329" s="116" t="s">
        <v>3675</v>
      </c>
      <c r="C5329" s="165">
        <v>10000</v>
      </c>
      <c r="D5329" s="117">
        <v>9606.1</v>
      </c>
      <c r="E5329" s="147" t="s">
        <v>3679</v>
      </c>
      <c r="F5329" s="116" t="s">
        <v>3689</v>
      </c>
      <c r="G5329" s="471">
        <v>44921</v>
      </c>
      <c r="H5329" s="82">
        <v>12081427.300000001</v>
      </c>
      <c r="I5329" s="197">
        <v>1</v>
      </c>
      <c r="J5329" s="15">
        <v>36</v>
      </c>
      <c r="K5329" s="15">
        <v>36</v>
      </c>
      <c r="L5329" s="15">
        <v>31877.21</v>
      </c>
      <c r="M5329" s="66" t="str">
        <f>TEXT(Table2[[#This Row],[Gd.Dt]],"mmm-yy")</f>
        <v>Dec-22</v>
      </c>
      <c r="N5329" s="46" t="str">
        <f>MID(Table2[[#This Row],[BE]],6,2)</f>
        <v>TI</v>
      </c>
      <c r="O5329" s="46" t="str">
        <f>IF(Table2[[#This Row],[Type]]="IB","EOU",IF(Table2[[#This Row],[Type]]="MB","Local","492"))</f>
        <v>492</v>
      </c>
      <c r="P5329" s="46">
        <f>ROUND(Table2[[#This Row],[Cons]]/Table2[[#This Row],[Qty.]],5)</f>
        <v>1</v>
      </c>
      <c r="Q5329" s="46" t="b">
        <f>EXACT(Table2[[#This Row],[rate]],Table2[[#This Row],[Check]])</f>
        <v>1</v>
      </c>
      <c r="R5329" s="46"/>
      <c r="S5329" s="46" t="str">
        <f>IF(Table2[[#This Row],[SRO]]="EOU",VLOOKUP(Table2[[#This Row],[BE]],[2]GD.List!$C$3:$N$5014,12,0),IF(Table2[[#This Row],[SRO]]="Local","Polyester Staple Fibre","SRO 492"))</f>
        <v>SRO 492</v>
      </c>
    </row>
    <row r="5330" spans="1:19" x14ac:dyDescent="0.25">
      <c r="A5330" s="120" t="s">
        <v>3578</v>
      </c>
      <c r="B5330" s="116" t="s">
        <v>3676</v>
      </c>
      <c r="C5330" s="165">
        <v>3410</v>
      </c>
      <c r="D5330" s="117">
        <v>4821.1090000000004</v>
      </c>
      <c r="E5330" s="147" t="s">
        <v>3681</v>
      </c>
      <c r="F5330" s="116" t="s">
        <v>3691</v>
      </c>
      <c r="G5330" s="471">
        <v>44922</v>
      </c>
      <c r="H5330" s="82">
        <v>28383186.699999999</v>
      </c>
      <c r="I5330" s="197">
        <v>1</v>
      </c>
      <c r="J5330" s="15">
        <v>2500</v>
      </c>
      <c r="K5330" s="15">
        <v>2500</v>
      </c>
      <c r="L5330" s="15">
        <v>4695125.22</v>
      </c>
      <c r="M5330" s="66" t="str">
        <f>TEXT(Table2[[#This Row],[Gd.Dt]],"mmm-yy")</f>
        <v>Dec-22</v>
      </c>
      <c r="N5330" s="46" t="str">
        <f>MID(Table2[[#This Row],[BE]],6,2)</f>
        <v>TI</v>
      </c>
      <c r="O5330" s="46" t="str">
        <f>IF(Table2[[#This Row],[Type]]="IB","EOU",IF(Table2[[#This Row],[Type]]="MB","Local","492"))</f>
        <v>492</v>
      </c>
      <c r="P5330" s="46">
        <f>ROUND(Table2[[#This Row],[Cons]]/Table2[[#This Row],[Qty.]],5)</f>
        <v>1</v>
      </c>
      <c r="Q5330" s="46" t="b">
        <f>EXACT(Table2[[#This Row],[rate]],Table2[[#This Row],[Check]])</f>
        <v>1</v>
      </c>
      <c r="R5330" s="46"/>
      <c r="S5330" s="46" t="str">
        <f>IF(Table2[[#This Row],[SRO]]="EOU",VLOOKUP(Table2[[#This Row],[BE]],[2]GD.List!$C$3:$N$5014,12,0),IF(Table2[[#This Row],[SRO]]="Local","Polyester Staple Fibre","SRO 492"))</f>
        <v>SRO 492</v>
      </c>
    </row>
    <row r="5331" spans="1:19" x14ac:dyDescent="0.25">
      <c r="A5331" s="119" t="s">
        <v>3587</v>
      </c>
      <c r="B5331" s="116" t="s">
        <v>3677</v>
      </c>
      <c r="C5331" s="165">
        <v>144845</v>
      </c>
      <c r="D5331" s="117">
        <v>5201.009</v>
      </c>
      <c r="E5331" s="147" t="s">
        <v>3683</v>
      </c>
      <c r="F5331" s="116" t="s">
        <v>3692</v>
      </c>
      <c r="G5331" s="471">
        <v>44922</v>
      </c>
      <c r="H5331" s="82">
        <v>142801181.71000001</v>
      </c>
      <c r="I5331" s="197">
        <v>1.0101</v>
      </c>
      <c r="J5331" s="15">
        <v>1087.52</v>
      </c>
      <c r="K5331" s="15">
        <v>1076.6399999999999</v>
      </c>
      <c r="L5331" s="15">
        <v>686432.02</v>
      </c>
      <c r="M5331" s="66" t="str">
        <f>TEXT(Table2[[#This Row],[Gd.Dt]],"mmm-yy")</f>
        <v>Dec-22</v>
      </c>
      <c r="N5331" s="46" t="str">
        <f>MID(Table2[[#This Row],[BE]],6,2)</f>
        <v>IB</v>
      </c>
      <c r="O5331" s="46" t="str">
        <f>IF(Table2[[#This Row],[Type]]="IB","EOU",IF(Table2[[#This Row],[Type]]="MB","Local","492"))</f>
        <v>EOU</v>
      </c>
      <c r="P5331" s="46">
        <f>ROUND(Table2[[#This Row],[Cons]]/Table2[[#This Row],[Qty.]],5)</f>
        <v>1.0101100000000001</v>
      </c>
      <c r="Q5331" s="46" t="b">
        <f>EXACT(Table2[[#This Row],[rate]],Table2[[#This Row],[Check]])</f>
        <v>0</v>
      </c>
      <c r="R5331" s="46"/>
      <c r="S5331" s="46" t="str">
        <f>IF(Table2[[#This Row],[SRO]]="EOU",VLOOKUP(Table2[[#This Row],[BE]],[2]GD.List!$C$3:$N$5014,12,0),IF(Table2[[#This Row],[SRO]]="Local","Polyester Staple Fibre","SRO 492"))</f>
        <v>Raw Cotton</v>
      </c>
    </row>
    <row r="5332" spans="1:19" x14ac:dyDescent="0.25">
      <c r="A5332" s="120" t="s">
        <v>3587</v>
      </c>
      <c r="B5332" s="116" t="s">
        <v>3677</v>
      </c>
      <c r="C5332" s="165">
        <v>144845</v>
      </c>
      <c r="D5332" s="117">
        <v>5201.009</v>
      </c>
      <c r="E5332" s="147" t="s">
        <v>3683</v>
      </c>
      <c r="F5332" s="116" t="s">
        <v>3692</v>
      </c>
      <c r="G5332" s="471">
        <v>44922</v>
      </c>
      <c r="H5332" s="82">
        <v>142801181.71000001</v>
      </c>
      <c r="I5332" s="197">
        <v>0.48980000000000001</v>
      </c>
      <c r="J5332" s="15">
        <v>8775.75</v>
      </c>
      <c r="K5332" s="15">
        <v>17917</v>
      </c>
      <c r="L5332" s="15">
        <v>6487682.7599999998</v>
      </c>
      <c r="M5332" s="66" t="str">
        <f>TEXT(Table2[[#This Row],[Gd.Dt]],"mmm-yy")</f>
        <v>Dec-22</v>
      </c>
      <c r="N5332" s="46" t="str">
        <f>MID(Table2[[#This Row],[BE]],6,2)</f>
        <v>IB</v>
      </c>
      <c r="O5332" s="46" t="str">
        <f>IF(Table2[[#This Row],[Type]]="IB","EOU",IF(Table2[[#This Row],[Type]]="MB","Local","492"))</f>
        <v>EOU</v>
      </c>
      <c r="P5332" s="46">
        <f>ROUND(Table2[[#This Row],[Cons]]/Table2[[#This Row],[Qty.]],5)</f>
        <v>0.48980000000000001</v>
      </c>
      <c r="Q5332" s="46" t="b">
        <f>EXACT(Table2[[#This Row],[rate]],Table2[[#This Row],[Check]])</f>
        <v>1</v>
      </c>
      <c r="R5332" s="46"/>
      <c r="S5332" s="46" t="str">
        <f>IF(Table2[[#This Row],[SRO]]="EOU",VLOOKUP(Table2[[#This Row],[BE]],[2]GD.List!$C$3:$N$5014,12,0),IF(Table2[[#This Row],[SRO]]="Local","Polyester Staple Fibre","SRO 492"))</f>
        <v>Raw Cotton</v>
      </c>
    </row>
    <row r="5333" spans="1:19" x14ac:dyDescent="0.25">
      <c r="A5333" s="120" t="s">
        <v>3608</v>
      </c>
      <c r="B5333" s="116" t="s">
        <v>3676</v>
      </c>
      <c r="C5333" s="165">
        <v>3410</v>
      </c>
      <c r="D5333" s="117">
        <v>9607.11</v>
      </c>
      <c r="E5333" s="147" t="s">
        <v>3681</v>
      </c>
      <c r="F5333" s="116" t="s">
        <v>3691</v>
      </c>
      <c r="G5333" s="471">
        <v>44922</v>
      </c>
      <c r="H5333" s="82">
        <v>28383186.699999999</v>
      </c>
      <c r="I5333" s="197">
        <v>1</v>
      </c>
      <c r="J5333" s="15">
        <v>30</v>
      </c>
      <c r="K5333" s="15">
        <v>30</v>
      </c>
      <c r="L5333" s="15">
        <v>56341.5</v>
      </c>
      <c r="M5333" s="66" t="str">
        <f>TEXT(Table2[[#This Row],[Gd.Dt]],"mmm-yy")</f>
        <v>Dec-22</v>
      </c>
      <c r="N5333" s="46" t="str">
        <f>MID(Table2[[#This Row],[BE]],6,2)</f>
        <v>EP</v>
      </c>
      <c r="O5333" s="46" t="str">
        <f>IF(Table2[[#This Row],[Type]]="IB","EOU",IF(Table2[[#This Row],[Type]]="MB","Local","492"))</f>
        <v>492</v>
      </c>
      <c r="P5333" s="46">
        <f>ROUND(Table2[[#This Row],[Cons]]/Table2[[#This Row],[Qty.]],5)</f>
        <v>1</v>
      </c>
      <c r="Q5333" s="46" t="b">
        <f>EXACT(Table2[[#This Row],[rate]],Table2[[#This Row],[Check]])</f>
        <v>1</v>
      </c>
      <c r="R5333" s="46"/>
      <c r="S5333" s="46" t="str">
        <f>IF(Table2[[#This Row],[SRO]]="EOU",VLOOKUP(Table2[[#This Row],[BE]],[2]GD.List!$C$3:$N$5014,12,0),IF(Table2[[#This Row],[SRO]]="Local","Polyester Staple Fibre","SRO 492"))</f>
        <v>SRO 492</v>
      </c>
    </row>
    <row r="5334" spans="1:19" x14ac:dyDescent="0.25">
      <c r="A5334" s="119" t="s">
        <v>3669</v>
      </c>
      <c r="B5334" s="116" t="s">
        <v>3678</v>
      </c>
      <c r="C5334" s="165">
        <v>25956</v>
      </c>
      <c r="D5334" s="117">
        <v>5201.009</v>
      </c>
      <c r="E5334" s="147" t="s">
        <v>3686</v>
      </c>
      <c r="F5334" s="116" t="s">
        <v>3690</v>
      </c>
      <c r="G5334" s="471">
        <v>44922</v>
      </c>
      <c r="H5334" s="82">
        <v>13845671</v>
      </c>
      <c r="I5334" s="197">
        <v>0.48980000000000001</v>
      </c>
      <c r="J5334" s="15">
        <v>3316.43</v>
      </c>
      <c r="K5334" s="15">
        <v>6771</v>
      </c>
      <c r="L5334" s="15">
        <v>2683949.39</v>
      </c>
      <c r="M5334" s="66" t="str">
        <f>TEXT(Table2[[#This Row],[Gd.Dt]],"mmm-yy")</f>
        <v>Dec-22</v>
      </c>
      <c r="N5334" s="46" t="str">
        <f>MID(Table2[[#This Row],[BE]],6,2)</f>
        <v>IB</v>
      </c>
      <c r="O5334" s="46" t="str">
        <f>IF(Table2[[#This Row],[Type]]="IB","EOU",IF(Table2[[#This Row],[Type]]="MB","Local","492"))</f>
        <v>EOU</v>
      </c>
      <c r="P5334" s="46">
        <f>ROUND(Table2[[#This Row],[Cons]]/Table2[[#This Row],[Qty.]],5)</f>
        <v>0.48980000000000001</v>
      </c>
      <c r="Q5334" s="46" t="b">
        <f>EXACT(Table2[[#This Row],[rate]],Table2[[#This Row],[Check]])</f>
        <v>1</v>
      </c>
      <c r="R5334" s="46"/>
      <c r="S5334" s="46" t="str">
        <f>IF(Table2[[#This Row],[SRO]]="EOU",VLOOKUP(Table2[[#This Row],[BE]],[2]GD.List!$C$3:$N$5014,12,0),IF(Table2[[#This Row],[SRO]]="Local","Polyester Staple Fibre","SRO 492"))</f>
        <v>Raw Cotton</v>
      </c>
    </row>
    <row r="5335" spans="1:19" x14ac:dyDescent="0.25">
      <c r="A5335" s="119" t="s">
        <v>3669</v>
      </c>
      <c r="B5335" s="116" t="s">
        <v>3677</v>
      </c>
      <c r="C5335" s="165">
        <v>144845</v>
      </c>
      <c r="D5335" s="117">
        <v>5201.009</v>
      </c>
      <c r="E5335" s="147" t="s">
        <v>3683</v>
      </c>
      <c r="F5335" s="116" t="s">
        <v>3692</v>
      </c>
      <c r="G5335" s="471">
        <v>44922</v>
      </c>
      <c r="H5335" s="82">
        <v>142801181.71000001</v>
      </c>
      <c r="I5335" s="197">
        <v>1.0101</v>
      </c>
      <c r="J5335" s="15">
        <v>3193.29</v>
      </c>
      <c r="K5335" s="15">
        <v>3161.36</v>
      </c>
      <c r="L5335" s="15">
        <v>2382222.7799999998</v>
      </c>
      <c r="M5335" s="66" t="str">
        <f>TEXT(Table2[[#This Row],[Gd.Dt]],"mmm-yy")</f>
        <v>Dec-22</v>
      </c>
      <c r="N5335" s="46" t="str">
        <f>MID(Table2[[#This Row],[BE]],6,2)</f>
        <v>IB</v>
      </c>
      <c r="O5335" s="46" t="str">
        <f>IF(Table2[[#This Row],[Type]]="IB","EOU",IF(Table2[[#This Row],[Type]]="MB","Local","492"))</f>
        <v>EOU</v>
      </c>
      <c r="P5335" s="46">
        <f>ROUND(Table2[[#This Row],[Cons]]/Table2[[#This Row],[Qty.]],5)</f>
        <v>1.0101</v>
      </c>
      <c r="Q5335" s="46" t="b">
        <f>EXACT(Table2[[#This Row],[rate]],Table2[[#This Row],[Check]])</f>
        <v>1</v>
      </c>
      <c r="R5335" s="46"/>
      <c r="S5335" s="46" t="str">
        <f>IF(Table2[[#This Row],[SRO]]="EOU",VLOOKUP(Table2[[#This Row],[BE]],[2]GD.List!$C$3:$N$5014,12,0),IF(Table2[[#This Row],[SRO]]="Local","Polyester Staple Fibre","SRO 492"))</f>
        <v>Raw Cotton</v>
      </c>
    </row>
    <row r="5336" spans="1:19" x14ac:dyDescent="0.25">
      <c r="A5336" s="120" t="s">
        <v>3669</v>
      </c>
      <c r="B5336" s="116" t="s">
        <v>3677</v>
      </c>
      <c r="C5336" s="165">
        <v>144845</v>
      </c>
      <c r="D5336" s="117">
        <v>5201.009</v>
      </c>
      <c r="E5336" s="147" t="s">
        <v>3683</v>
      </c>
      <c r="F5336" s="116" t="s">
        <v>3692</v>
      </c>
      <c r="G5336" s="471">
        <v>44922</v>
      </c>
      <c r="H5336" s="82">
        <v>142801181.71000001</v>
      </c>
      <c r="I5336" s="197">
        <v>0.624</v>
      </c>
      <c r="J5336" s="15">
        <v>2933.42</v>
      </c>
      <c r="K5336" s="15">
        <v>4701</v>
      </c>
      <c r="L5336" s="15">
        <v>2467363.34</v>
      </c>
      <c r="M5336" s="66" t="str">
        <f>TEXT(Table2[[#This Row],[Gd.Dt]],"mmm-yy")</f>
        <v>Dec-22</v>
      </c>
      <c r="N5336" s="46" t="str">
        <f>MID(Table2[[#This Row],[BE]],6,2)</f>
        <v>IB</v>
      </c>
      <c r="O5336" s="46" t="str">
        <f>IF(Table2[[#This Row],[Type]]="IB","EOU",IF(Table2[[#This Row],[Type]]="MB","Local","492"))</f>
        <v>EOU</v>
      </c>
      <c r="P5336" s="46">
        <f>ROUND(Table2[[#This Row],[Cons]]/Table2[[#This Row],[Qty.]],5)</f>
        <v>0.624</v>
      </c>
      <c r="Q5336" s="46" t="b">
        <f>EXACT(Table2[[#This Row],[rate]],Table2[[#This Row],[Check]])</f>
        <v>1</v>
      </c>
      <c r="R5336" s="46"/>
      <c r="S5336" s="46" t="str">
        <f>IF(Table2[[#This Row],[SRO]]="EOU",VLOOKUP(Table2[[#This Row],[BE]],[2]GD.List!$C$3:$N$5014,12,0),IF(Table2[[#This Row],[SRO]]="Local","Polyester Staple Fibre","SRO 492"))</f>
        <v>Raw Cotton</v>
      </c>
    </row>
    <row r="5337" spans="1:19" x14ac:dyDescent="0.25">
      <c r="A5337" s="120" t="s">
        <v>3680</v>
      </c>
      <c r="B5337" s="116" t="s">
        <v>3675</v>
      </c>
      <c r="C5337" s="165">
        <v>10000</v>
      </c>
      <c r="D5337" s="117">
        <v>8523.5990000000002</v>
      </c>
      <c r="E5337" s="147" t="s">
        <v>3679</v>
      </c>
      <c r="F5337" s="116" t="s">
        <v>3689</v>
      </c>
      <c r="G5337" s="471">
        <v>44921</v>
      </c>
      <c r="H5337" s="82">
        <v>12081427.300000001</v>
      </c>
      <c r="I5337" s="197">
        <v>1</v>
      </c>
      <c r="J5337" s="15">
        <v>10000</v>
      </c>
      <c r="K5337" s="15">
        <v>10000</v>
      </c>
      <c r="L5337" s="15">
        <v>8854780.6500000004</v>
      </c>
      <c r="M5337" s="66" t="str">
        <f>TEXT(Table2[[#This Row],[Gd.Dt]],"mmm-yy")</f>
        <v>Dec-22</v>
      </c>
      <c r="N5337" s="46" t="str">
        <f>MID(Table2[[#This Row],[BE]],6,2)</f>
        <v>TI</v>
      </c>
      <c r="O5337" s="46" t="str">
        <f>IF(Table2[[#This Row],[Type]]="IB","EOU",IF(Table2[[#This Row],[Type]]="MB","Local","492"))</f>
        <v>492</v>
      </c>
      <c r="P5337" s="46">
        <f>ROUND(Table2[[#This Row],[Cons]]/Table2[[#This Row],[Qty.]],5)</f>
        <v>1</v>
      </c>
      <c r="Q5337" s="46" t="b">
        <f>EXACT(Table2[[#This Row],[rate]],Table2[[#This Row],[Check]])</f>
        <v>1</v>
      </c>
      <c r="R5337" s="46"/>
      <c r="S5337" s="46" t="str">
        <f>IF(Table2[[#This Row],[SRO]]="EOU",VLOOKUP(Table2[[#This Row],[BE]],[2]GD.List!$C$3:$N$5014,12,0),IF(Table2[[#This Row],[SRO]]="Local","Polyester Staple Fibre","SRO 492"))</f>
        <v>SRO 492</v>
      </c>
    </row>
    <row r="5338" spans="1:19" x14ac:dyDescent="0.25">
      <c r="A5338" s="119" t="s">
        <v>3682</v>
      </c>
      <c r="B5338" s="116" t="s">
        <v>3676</v>
      </c>
      <c r="C5338" s="165">
        <v>2100</v>
      </c>
      <c r="D5338" s="117">
        <v>9606.2199999999993</v>
      </c>
      <c r="E5338" s="147" t="s">
        <v>3681</v>
      </c>
      <c r="F5338" s="116" t="s">
        <v>3691</v>
      </c>
      <c r="G5338" s="471">
        <v>44922</v>
      </c>
      <c r="H5338" s="82">
        <v>28383186.699999999</v>
      </c>
      <c r="I5338" s="197">
        <v>1</v>
      </c>
      <c r="J5338" s="15">
        <v>55</v>
      </c>
      <c r="K5338" s="15">
        <v>55</v>
      </c>
      <c r="L5338" s="15">
        <v>9832761.6799999997</v>
      </c>
      <c r="M5338" s="66" t="str">
        <f>TEXT(Table2[[#This Row],[Gd.Dt]],"mmm-yy")</f>
        <v>Dec-22</v>
      </c>
      <c r="N5338" s="46" t="str">
        <f>MID(Table2[[#This Row],[BE]],6,2)</f>
        <v>TI</v>
      </c>
      <c r="O5338" s="46" t="str">
        <f>IF(Table2[[#This Row],[Type]]="IB","EOU",IF(Table2[[#This Row],[Type]]="MB","Local","492"))</f>
        <v>492</v>
      </c>
      <c r="P5338" s="46">
        <f>ROUND(Table2[[#This Row],[Cons]]/Table2[[#This Row],[Qty.]],5)</f>
        <v>1</v>
      </c>
      <c r="Q5338" s="46" t="b">
        <f>EXACT(Table2[[#This Row],[rate]],Table2[[#This Row],[Check]])</f>
        <v>1</v>
      </c>
      <c r="R5338" s="46"/>
      <c r="S5338" s="46" t="str">
        <f>IF(Table2[[#This Row],[SRO]]="EOU",VLOOKUP(Table2[[#This Row],[BE]],[2]GD.List!$C$3:$N$5014,12,0),IF(Table2[[#This Row],[SRO]]="Local","Polyester Staple Fibre","SRO 492"))</f>
        <v>SRO 492</v>
      </c>
    </row>
    <row r="5339" spans="1:19" x14ac:dyDescent="0.25">
      <c r="A5339" s="119" t="s">
        <v>3682</v>
      </c>
      <c r="B5339" s="116" t="s">
        <v>3676</v>
      </c>
      <c r="C5339" s="165">
        <v>2550</v>
      </c>
      <c r="D5339" s="117">
        <v>9606.2199999999993</v>
      </c>
      <c r="E5339" s="147" t="s">
        <v>3681</v>
      </c>
      <c r="F5339" s="116" t="s">
        <v>3691</v>
      </c>
      <c r="G5339" s="471">
        <v>44922</v>
      </c>
      <c r="H5339" s="82">
        <v>28383186.699999999</v>
      </c>
      <c r="I5339" s="197">
        <v>1</v>
      </c>
      <c r="J5339" s="15">
        <v>5</v>
      </c>
      <c r="K5339" s="15">
        <v>5</v>
      </c>
      <c r="L5339" s="15">
        <v>9832761.6799999997</v>
      </c>
      <c r="M5339" s="66" t="str">
        <f>TEXT(Table2[[#This Row],[Gd.Dt]],"mmm-yy")</f>
        <v>Dec-22</v>
      </c>
      <c r="N5339" s="46" t="str">
        <f>MID(Table2[[#This Row],[BE]],6,2)</f>
        <v>TI</v>
      </c>
      <c r="O5339" s="46" t="str">
        <f>IF(Table2[[#This Row],[Type]]="IB","EOU",IF(Table2[[#This Row],[Type]]="MB","Local","492"))</f>
        <v>492</v>
      </c>
      <c r="P5339" s="46">
        <f>ROUND(Table2[[#This Row],[Cons]]/Table2[[#This Row],[Qty.]],5)</f>
        <v>1</v>
      </c>
      <c r="Q5339" s="46" t="b">
        <f>EXACT(Table2[[#This Row],[rate]],Table2[[#This Row],[Check]])</f>
        <v>1</v>
      </c>
      <c r="R5339" s="46"/>
      <c r="S5339" s="46" t="str">
        <f>IF(Table2[[#This Row],[SRO]]="EOU",VLOOKUP(Table2[[#This Row],[BE]],[2]GD.List!$C$3:$N$5014,12,0),IF(Table2[[#This Row],[SRO]]="Local","Polyester Staple Fibre","SRO 492"))</f>
        <v>SRO 492</v>
      </c>
    </row>
    <row r="5340" spans="1:19" x14ac:dyDescent="0.25">
      <c r="A5340" s="120" t="s">
        <v>3682</v>
      </c>
      <c r="B5340" s="116" t="s">
        <v>3676</v>
      </c>
      <c r="C5340" s="165">
        <v>6016</v>
      </c>
      <c r="D5340" s="117">
        <v>9606.2199999999993</v>
      </c>
      <c r="E5340" s="147" t="s">
        <v>3681</v>
      </c>
      <c r="F5340" s="116" t="s">
        <v>3691</v>
      </c>
      <c r="G5340" s="471">
        <v>44922</v>
      </c>
      <c r="H5340" s="82">
        <v>28383186.699999999</v>
      </c>
      <c r="I5340" s="197">
        <v>1</v>
      </c>
      <c r="J5340" s="15">
        <v>20</v>
      </c>
      <c r="K5340" s="15">
        <v>20</v>
      </c>
      <c r="L5340" s="15">
        <v>9832761.6799999997</v>
      </c>
      <c r="M5340" s="66" t="str">
        <f>TEXT(Table2[[#This Row],[Gd.Dt]],"mmm-yy")</f>
        <v>Dec-22</v>
      </c>
      <c r="N5340" s="46" t="str">
        <f>MID(Table2[[#This Row],[BE]],6,2)</f>
        <v>TI</v>
      </c>
      <c r="O5340" s="46" t="str">
        <f>IF(Table2[[#This Row],[Type]]="IB","EOU",IF(Table2[[#This Row],[Type]]="MB","Local","492"))</f>
        <v>492</v>
      </c>
      <c r="P5340" s="46">
        <f>ROUND(Table2[[#This Row],[Cons]]/Table2[[#This Row],[Qty.]],5)</f>
        <v>1</v>
      </c>
      <c r="Q5340" s="46" t="b">
        <f>EXACT(Table2[[#This Row],[rate]],Table2[[#This Row],[Check]])</f>
        <v>1</v>
      </c>
      <c r="R5340" s="46"/>
      <c r="S5340" s="46" t="str">
        <f>IF(Table2[[#This Row],[SRO]]="EOU",VLOOKUP(Table2[[#This Row],[BE]],[2]GD.List!$C$3:$N$5014,12,0),IF(Table2[[#This Row],[SRO]]="Local","Polyester Staple Fibre","SRO 492"))</f>
        <v>SRO 492</v>
      </c>
    </row>
    <row r="5341" spans="1:19" x14ac:dyDescent="0.25">
      <c r="A5341" s="120" t="s">
        <v>3684</v>
      </c>
      <c r="B5341" s="116" t="s">
        <v>3677</v>
      </c>
      <c r="C5341" s="165">
        <v>144845</v>
      </c>
      <c r="D5341" s="117">
        <v>8523.5990000000002</v>
      </c>
      <c r="E5341" s="147" t="s">
        <v>3683</v>
      </c>
      <c r="F5341" s="116" t="s">
        <v>3692</v>
      </c>
      <c r="G5341" s="471">
        <v>44922</v>
      </c>
      <c r="H5341" s="82">
        <v>142801181.71000001</v>
      </c>
      <c r="I5341" s="197">
        <v>1</v>
      </c>
      <c r="J5341" s="15">
        <v>20000</v>
      </c>
      <c r="K5341" s="15">
        <v>20000</v>
      </c>
      <c r="L5341" s="15">
        <v>24502520.689999998</v>
      </c>
      <c r="M5341" s="66" t="str">
        <f>TEXT(Table2[[#This Row],[Gd.Dt]],"mmm-yy")</f>
        <v>Dec-22</v>
      </c>
      <c r="N5341" s="46" t="str">
        <f>MID(Table2[[#This Row],[BE]],6,2)</f>
        <v>TI</v>
      </c>
      <c r="O5341" s="46" t="str">
        <f>IF(Table2[[#This Row],[Type]]="IB","EOU",IF(Table2[[#This Row],[Type]]="MB","Local","492"))</f>
        <v>492</v>
      </c>
      <c r="P5341" s="46">
        <f>ROUND(Table2[[#This Row],[Cons]]/Table2[[#This Row],[Qty.]],5)</f>
        <v>1</v>
      </c>
      <c r="Q5341" s="46" t="b">
        <f>EXACT(Table2[[#This Row],[rate]],Table2[[#This Row],[Check]])</f>
        <v>1</v>
      </c>
      <c r="R5341" s="46"/>
      <c r="S5341" s="46" t="str">
        <f>IF(Table2[[#This Row],[SRO]]="EOU",VLOOKUP(Table2[[#This Row],[BE]],[2]GD.List!$C$3:$N$5014,12,0),IF(Table2[[#This Row],[SRO]]="Local","Polyester Staple Fibre","SRO 492"))</f>
        <v>SRO 492</v>
      </c>
    </row>
    <row r="5342" spans="1:19" x14ac:dyDescent="0.25">
      <c r="A5342" s="120" t="s">
        <v>3685</v>
      </c>
      <c r="B5342" s="116" t="s">
        <v>3677</v>
      </c>
      <c r="C5342" s="165">
        <v>144845</v>
      </c>
      <c r="D5342" s="117">
        <v>8523.5990000000002</v>
      </c>
      <c r="E5342" s="147" t="s">
        <v>3683</v>
      </c>
      <c r="F5342" s="116" t="s">
        <v>3692</v>
      </c>
      <c r="G5342" s="471">
        <v>44922</v>
      </c>
      <c r="H5342" s="82">
        <v>142801181.71000001</v>
      </c>
      <c r="I5342" s="197">
        <v>1</v>
      </c>
      <c r="J5342" s="15">
        <v>370</v>
      </c>
      <c r="K5342" s="15">
        <v>370</v>
      </c>
      <c r="L5342" s="15">
        <v>484771.27</v>
      </c>
      <c r="M5342" s="66" t="str">
        <f>TEXT(Table2[[#This Row],[Gd.Dt]],"mmm-yy")</f>
        <v>Dec-22</v>
      </c>
      <c r="N5342" s="46" t="str">
        <f>MID(Table2[[#This Row],[BE]],6,2)</f>
        <v>TI</v>
      </c>
      <c r="O5342" s="46" t="str">
        <f>IF(Table2[[#This Row],[Type]]="IB","EOU",IF(Table2[[#This Row],[Type]]="MB","Local","492"))</f>
        <v>492</v>
      </c>
      <c r="P5342" s="46">
        <f>ROUND(Table2[[#This Row],[Cons]]/Table2[[#This Row],[Qty.]],5)</f>
        <v>1</v>
      </c>
      <c r="Q5342" s="46" t="b">
        <f>EXACT(Table2[[#This Row],[rate]],Table2[[#This Row],[Check]])</f>
        <v>1</v>
      </c>
      <c r="R5342" s="46"/>
      <c r="S5342" s="46" t="str">
        <f>IF(Table2[[#This Row],[SRO]]="EOU",VLOOKUP(Table2[[#This Row],[BE]],[2]GD.List!$C$3:$N$5014,12,0),IF(Table2[[#This Row],[SRO]]="Local","Polyester Staple Fibre","SRO 492"))</f>
        <v>SRO 492</v>
      </c>
    </row>
    <row r="5343" spans="1:19" x14ac:dyDescent="0.25">
      <c r="A5343" s="120" t="s">
        <v>3687</v>
      </c>
      <c r="B5343" s="116" t="s">
        <v>3678</v>
      </c>
      <c r="C5343" s="165">
        <v>25956</v>
      </c>
      <c r="D5343" s="117">
        <v>5407.52</v>
      </c>
      <c r="E5343" s="147" t="s">
        <v>3686</v>
      </c>
      <c r="F5343" s="116" t="s">
        <v>3690</v>
      </c>
      <c r="G5343" s="471">
        <v>44922</v>
      </c>
      <c r="H5343" s="82">
        <v>13845671</v>
      </c>
      <c r="I5343" s="197">
        <v>1.0101</v>
      </c>
      <c r="J5343" s="15">
        <v>154</v>
      </c>
      <c r="K5343" s="15">
        <v>152.46</v>
      </c>
      <c r="L5343" s="15">
        <v>139304.6</v>
      </c>
      <c r="M5343" s="66" t="str">
        <f>TEXT(Table2[[#This Row],[Gd.Dt]],"mmm-yy")</f>
        <v>Dec-22</v>
      </c>
      <c r="N5343" s="46" t="str">
        <f>MID(Table2[[#This Row],[BE]],6,2)</f>
        <v>IB</v>
      </c>
      <c r="O5343" s="46" t="str">
        <f>IF(Table2[[#This Row],[Type]]="IB","EOU",IF(Table2[[#This Row],[Type]]="MB","Local","492"))</f>
        <v>EOU</v>
      </c>
      <c r="P5343" s="46">
        <f>ROUND(Table2[[#This Row],[Cons]]/Table2[[#This Row],[Qty.]],5)</f>
        <v>1.0101</v>
      </c>
      <c r="Q5343" s="46" t="b">
        <f>EXACT(Table2[[#This Row],[rate]],Table2[[#This Row],[Check]])</f>
        <v>1</v>
      </c>
      <c r="R5343" s="46"/>
      <c r="S5343" s="46" t="str">
        <f>IF(Table2[[#This Row],[SRO]]="EOU",VLOOKUP(Table2[[#This Row],[BE]],[2]GD.List!$C$3:$N$5014,12,0),IF(Table2[[#This Row],[SRO]]="Local","Polyester Staple Fibre","SRO 492"))</f>
        <v>Polyester Fabric</v>
      </c>
    </row>
    <row r="5344" spans="1:19" x14ac:dyDescent="0.25">
      <c r="A5344" s="119" t="s">
        <v>3688</v>
      </c>
      <c r="B5344" s="119" t="s">
        <v>3678</v>
      </c>
      <c r="C5344" s="170">
        <v>25956</v>
      </c>
      <c r="D5344" s="171">
        <v>5407.52</v>
      </c>
      <c r="E5344" s="27" t="s">
        <v>3686</v>
      </c>
      <c r="F5344" s="119" t="s">
        <v>3690</v>
      </c>
      <c r="G5344" s="28">
        <v>44922</v>
      </c>
      <c r="H5344" s="172">
        <v>13845671</v>
      </c>
      <c r="I5344" s="33">
        <v>1.0101</v>
      </c>
      <c r="J5344" s="30">
        <v>619.44000000000005</v>
      </c>
      <c r="K5344" s="30">
        <v>613.25</v>
      </c>
      <c r="L5344" s="30">
        <v>560330.14</v>
      </c>
      <c r="M5344" s="67" t="str">
        <f>TEXT(Table2[[#This Row],[Gd.Dt]],"mmm-yy")</f>
        <v>Dec-22</v>
      </c>
      <c r="N5344" s="47" t="str">
        <f>MID(Table2[[#This Row],[BE]],6,2)</f>
        <v>IB</v>
      </c>
      <c r="O5344" s="47" t="str">
        <f>IF(Table2[[#This Row],[Type]]="IB","EOU",IF(Table2[[#This Row],[Type]]="MB","Local","492"))</f>
        <v>EOU</v>
      </c>
      <c r="P5344" s="47">
        <f>ROUND(Table2[[#This Row],[Cons]]/Table2[[#This Row],[Qty.]],5)</f>
        <v>1.0100899999999999</v>
      </c>
      <c r="Q5344" s="47" t="b">
        <f>EXACT(Table2[[#This Row],[rate]],Table2[[#This Row],[Check]])</f>
        <v>0</v>
      </c>
      <c r="R5344" s="47"/>
      <c r="S5344" s="47" t="str">
        <f>IF(Table2[[#This Row],[SRO]]="EOU",VLOOKUP(Table2[[#This Row],[BE]],[2]GD.List!$C$3:$N$5014,12,0),IF(Table2[[#This Row],[SRO]]="Local","Polyester Staple Fibre","SRO 492"))</f>
        <v>Polyester Fabric</v>
      </c>
    </row>
    <row r="5345" spans="1:19" x14ac:dyDescent="0.25">
      <c r="A5345" s="120" t="s">
        <v>2499</v>
      </c>
      <c r="B5345" s="116" t="s">
        <v>3698</v>
      </c>
      <c r="C5345" s="165">
        <v>17400</v>
      </c>
      <c r="D5345" s="117">
        <v>2701.12</v>
      </c>
      <c r="E5345" s="147" t="s">
        <v>3700</v>
      </c>
      <c r="F5345" s="116" t="s">
        <v>3702</v>
      </c>
      <c r="G5345" s="471">
        <v>44924</v>
      </c>
      <c r="H5345" s="82">
        <v>14635326.82</v>
      </c>
      <c r="I5345" s="197">
        <v>0.8</v>
      </c>
      <c r="J5345" s="15">
        <v>3358.37</v>
      </c>
      <c r="K5345" s="15">
        <v>4197.96</v>
      </c>
      <c r="L5345" s="15">
        <v>2877325.35</v>
      </c>
      <c r="M5345" s="66" t="str">
        <f>TEXT(Table2[[#This Row],[Gd.Dt]],"mmm-yy")</f>
        <v>Dec-22</v>
      </c>
      <c r="N5345" s="46" t="str">
        <f>MID(Table2[[#This Row],[BE]],6,2)</f>
        <v>IB</v>
      </c>
      <c r="O5345" s="46" t="str">
        <f>IF(Table2[[#This Row],[Type]]="IB","EOU",IF(Table2[[#This Row],[Type]]="MB","Local","492"))</f>
        <v>EOU</v>
      </c>
      <c r="P5345" s="46">
        <f>ROUND(Table2[[#This Row],[Cons]]/Table2[[#This Row],[Qty.]],5)</f>
        <v>0.8</v>
      </c>
      <c r="Q5345" s="46" t="b">
        <f>EXACT(Table2[[#This Row],[rate]],Table2[[#This Row],[Check]])</f>
        <v>1</v>
      </c>
      <c r="R5345" s="46"/>
      <c r="S5345" s="46" t="str">
        <f>IF(Table2[[#This Row],[SRO]]="EOU",VLOOKUP(Table2[[#This Row],[BE]],[2]GD.List!$C$3:$N$5014,12,0),IF(Table2[[#This Row],[SRO]]="Local","Polyester Staple Fibre","SRO 492"))</f>
        <v>Textile Coal</v>
      </c>
    </row>
    <row r="5346" spans="1:19" x14ac:dyDescent="0.25">
      <c r="A5346" s="120" t="s">
        <v>3435</v>
      </c>
      <c r="B5346" s="116" t="s">
        <v>3697</v>
      </c>
      <c r="C5346" s="165">
        <v>67032</v>
      </c>
      <c r="D5346" s="117">
        <v>4821.1090000000004</v>
      </c>
      <c r="E5346" s="147" t="s">
        <v>3699</v>
      </c>
      <c r="F5346" s="116" t="s">
        <v>3703</v>
      </c>
      <c r="G5346" s="471">
        <v>44924</v>
      </c>
      <c r="H5346" s="82">
        <v>39407595.030000001</v>
      </c>
      <c r="I5346" s="197">
        <v>1</v>
      </c>
      <c r="J5346" s="15">
        <v>52</v>
      </c>
      <c r="K5346" s="15">
        <v>52</v>
      </c>
      <c r="L5346" s="15">
        <v>7916139.2200999996</v>
      </c>
      <c r="M5346" s="66" t="str">
        <f>TEXT(Table2[[#This Row],[Gd.Dt]],"mmm-yy")</f>
        <v>Dec-22</v>
      </c>
      <c r="N5346" s="46" t="str">
        <f>MID(Table2[[#This Row],[BE]],6,2)</f>
        <v>TI</v>
      </c>
      <c r="O5346" s="46" t="str">
        <f>IF(Table2[[#This Row],[Type]]="IB","EOU",IF(Table2[[#This Row],[Type]]="MB","Local","492"))</f>
        <v>492</v>
      </c>
      <c r="P5346" s="46">
        <f>ROUND(Table2[[#This Row],[Cons]]/Table2[[#This Row],[Qty.]],5)</f>
        <v>1</v>
      </c>
      <c r="Q5346" s="46" t="b">
        <f>EXACT(Table2[[#This Row],[rate]],Table2[[#This Row],[Check]])</f>
        <v>1</v>
      </c>
      <c r="R5346" s="46"/>
      <c r="S5346" s="46" t="str">
        <f>IF(Table2[[#This Row],[SRO]]="EOU",VLOOKUP(Table2[[#This Row],[BE]],[2]GD.List!$C$3:$N$5014,12,0),IF(Table2[[#This Row],[SRO]]="Local","Polyester Staple Fibre","SRO 492"))</f>
        <v>SRO 492</v>
      </c>
    </row>
    <row r="5347" spans="1:19" x14ac:dyDescent="0.25">
      <c r="A5347" s="120" t="s">
        <v>3552</v>
      </c>
      <c r="B5347" s="116" t="s">
        <v>3698</v>
      </c>
      <c r="C5347" s="165">
        <v>17400</v>
      </c>
      <c r="D5347" s="117">
        <v>2847</v>
      </c>
      <c r="E5347" s="147" t="s">
        <v>3700</v>
      </c>
      <c r="F5347" s="116" t="s">
        <v>3702</v>
      </c>
      <c r="G5347" s="471">
        <v>44924</v>
      </c>
      <c r="H5347" s="82">
        <v>14635326.82</v>
      </c>
      <c r="I5347" s="197">
        <v>0.03</v>
      </c>
      <c r="J5347" s="15">
        <v>125.94</v>
      </c>
      <c r="K5347" s="15">
        <v>4197.96</v>
      </c>
      <c r="L5347" s="15">
        <v>107900.88</v>
      </c>
      <c r="M5347" s="66" t="str">
        <f>TEXT(Table2[[#This Row],[Gd.Dt]],"mmm-yy")</f>
        <v>Dec-22</v>
      </c>
      <c r="N5347" s="46" t="str">
        <f>MID(Table2[[#This Row],[BE]],6,2)</f>
        <v>IB</v>
      </c>
      <c r="O5347" s="46" t="str">
        <f>IF(Table2[[#This Row],[Type]]="IB","EOU",IF(Table2[[#This Row],[Type]]="MB","Local","492"))</f>
        <v>EOU</v>
      </c>
      <c r="P5347" s="46">
        <f>ROUND(Table2[[#This Row],[Cons]]/Table2[[#This Row],[Qty.]],5)</f>
        <v>0.03</v>
      </c>
      <c r="Q5347" s="46" t="b">
        <f>EXACT(Table2[[#This Row],[rate]],Table2[[#This Row],[Check]])</f>
        <v>1</v>
      </c>
      <c r="R5347" s="46"/>
      <c r="S5347" s="46" t="str">
        <f>IF(Table2[[#This Row],[SRO]]="EOU",VLOOKUP(Table2[[#This Row],[BE]],[2]GD.List!$C$3:$N$5014,12,0),IF(Table2[[#This Row],[SRO]]="Local","Polyester Staple Fibre","SRO 492"))</f>
        <v>Textile Chemical</v>
      </c>
    </row>
    <row r="5348" spans="1:19" x14ac:dyDescent="0.25">
      <c r="A5348" s="120" t="s">
        <v>3578</v>
      </c>
      <c r="B5348" s="116" t="s">
        <v>3697</v>
      </c>
      <c r="C5348" s="165">
        <v>67032</v>
      </c>
      <c r="D5348" s="117">
        <v>4821.1090000000004</v>
      </c>
      <c r="E5348" s="147" t="s">
        <v>3699</v>
      </c>
      <c r="F5348" s="116" t="s">
        <v>3703</v>
      </c>
      <c r="G5348" s="471">
        <v>44924</v>
      </c>
      <c r="H5348" s="82">
        <v>39407595.030000001</v>
      </c>
      <c r="I5348" s="197">
        <v>1</v>
      </c>
      <c r="J5348" s="15">
        <v>10000</v>
      </c>
      <c r="K5348" s="15">
        <v>10000</v>
      </c>
      <c r="L5348" s="15">
        <v>12844264.35</v>
      </c>
      <c r="M5348" s="66" t="str">
        <f>TEXT(Table2[[#This Row],[Gd.Dt]],"mmm-yy")</f>
        <v>Dec-22</v>
      </c>
      <c r="N5348" s="46" t="str">
        <f>MID(Table2[[#This Row],[BE]],6,2)</f>
        <v>TI</v>
      </c>
      <c r="O5348" s="46" t="str">
        <f>IF(Table2[[#This Row],[Type]]="IB","EOU",IF(Table2[[#This Row],[Type]]="MB","Local","492"))</f>
        <v>492</v>
      </c>
      <c r="P5348" s="46">
        <f>ROUND(Table2[[#This Row],[Cons]]/Table2[[#This Row],[Qty.]],5)</f>
        <v>1</v>
      </c>
      <c r="Q5348" s="46" t="b">
        <f>EXACT(Table2[[#This Row],[rate]],Table2[[#This Row],[Check]])</f>
        <v>1</v>
      </c>
      <c r="R5348" s="46"/>
      <c r="S5348" s="46" t="str">
        <f>IF(Table2[[#This Row],[SRO]]="EOU",VLOOKUP(Table2[[#This Row],[BE]],[2]GD.List!$C$3:$N$5014,12,0),IF(Table2[[#This Row],[SRO]]="Local","Polyester Staple Fibre","SRO 492"))</f>
        <v>SRO 492</v>
      </c>
    </row>
    <row r="5349" spans="1:19" x14ac:dyDescent="0.25">
      <c r="A5349" s="119" t="s">
        <v>3608</v>
      </c>
      <c r="B5349" s="116" t="s">
        <v>3693</v>
      </c>
      <c r="C5349" s="165">
        <v>29936</v>
      </c>
      <c r="D5349" s="117">
        <v>9607.11</v>
      </c>
      <c r="E5349" s="147" t="s">
        <v>3694</v>
      </c>
      <c r="F5349" s="116" t="s">
        <v>3704</v>
      </c>
      <c r="G5349" s="471">
        <v>44923</v>
      </c>
      <c r="H5349" s="82">
        <v>53606900.759999998</v>
      </c>
      <c r="I5349" s="197">
        <v>1</v>
      </c>
      <c r="J5349" s="15">
        <v>150</v>
      </c>
      <c r="K5349" s="15">
        <v>150</v>
      </c>
      <c r="L5349" s="15">
        <v>30956536.32</v>
      </c>
      <c r="M5349" s="66" t="str">
        <f>TEXT(Table2[[#This Row],[Gd.Dt]],"mmm-yy")</f>
        <v>Dec-22</v>
      </c>
      <c r="N5349" s="46" t="str">
        <f>MID(Table2[[#This Row],[BE]],6,2)</f>
        <v>EP</v>
      </c>
      <c r="O5349" s="46" t="str">
        <f>IF(Table2[[#This Row],[Type]]="IB","EOU",IF(Table2[[#This Row],[Type]]="MB","Local","492"))</f>
        <v>492</v>
      </c>
      <c r="P5349" s="46">
        <f>ROUND(Table2[[#This Row],[Cons]]/Table2[[#This Row],[Qty.]],5)</f>
        <v>1</v>
      </c>
      <c r="Q5349" s="46" t="b">
        <f>EXACT(Table2[[#This Row],[rate]],Table2[[#This Row],[Check]])</f>
        <v>1</v>
      </c>
      <c r="R5349" s="46"/>
      <c r="S5349" s="46" t="str">
        <f>IF(Table2[[#This Row],[SRO]]="EOU",VLOOKUP(Table2[[#This Row],[BE]],[2]GD.List!$C$3:$N$5014,12,0),IF(Table2[[#This Row],[SRO]]="Local","Polyester Staple Fibre","SRO 492"))</f>
        <v>SRO 492</v>
      </c>
    </row>
    <row r="5350" spans="1:19" x14ac:dyDescent="0.25">
      <c r="A5350" s="120" t="s">
        <v>3608</v>
      </c>
      <c r="B5350" s="116" t="s">
        <v>3697</v>
      </c>
      <c r="C5350" s="165">
        <v>67032</v>
      </c>
      <c r="D5350" s="117">
        <v>9607.11</v>
      </c>
      <c r="E5350" s="147" t="s">
        <v>3699</v>
      </c>
      <c r="F5350" s="116" t="s">
        <v>3703</v>
      </c>
      <c r="G5350" s="471">
        <v>44924</v>
      </c>
      <c r="H5350" s="82">
        <v>39407595.030000001</v>
      </c>
      <c r="I5350" s="197">
        <v>1</v>
      </c>
      <c r="J5350" s="15">
        <v>130</v>
      </c>
      <c r="K5350" s="15">
        <v>130</v>
      </c>
      <c r="L5350" s="15">
        <v>166975.44</v>
      </c>
      <c r="M5350" s="66" t="str">
        <f>TEXT(Table2[[#This Row],[Gd.Dt]],"mmm-yy")</f>
        <v>Dec-22</v>
      </c>
      <c r="N5350" s="46" t="str">
        <f>MID(Table2[[#This Row],[BE]],6,2)</f>
        <v>EP</v>
      </c>
      <c r="O5350" s="46" t="str">
        <f>IF(Table2[[#This Row],[Type]]="IB","EOU",IF(Table2[[#This Row],[Type]]="MB","Local","492"))</f>
        <v>492</v>
      </c>
      <c r="P5350" s="46">
        <f>ROUND(Table2[[#This Row],[Cons]]/Table2[[#This Row],[Qty.]],5)</f>
        <v>1</v>
      </c>
      <c r="Q5350" s="46" t="b">
        <f>EXACT(Table2[[#This Row],[rate]],Table2[[#This Row],[Check]])</f>
        <v>1</v>
      </c>
      <c r="R5350" s="46"/>
      <c r="S5350" s="46" t="str">
        <f>IF(Table2[[#This Row],[SRO]]="EOU",VLOOKUP(Table2[[#This Row],[BE]],[2]GD.List!$C$3:$N$5014,12,0),IF(Table2[[#This Row],[SRO]]="Local","Polyester Staple Fibre","SRO 492"))</f>
        <v>SRO 492</v>
      </c>
    </row>
    <row r="5351" spans="1:19" x14ac:dyDescent="0.25">
      <c r="A5351" s="119" t="s">
        <v>3682</v>
      </c>
      <c r="B5351" s="116" t="s">
        <v>3693</v>
      </c>
      <c r="C5351" s="165">
        <v>29936</v>
      </c>
      <c r="D5351" s="117">
        <v>9606.2199999999993</v>
      </c>
      <c r="E5351" s="147" t="s">
        <v>3694</v>
      </c>
      <c r="F5351" s="116" t="s">
        <v>3704</v>
      </c>
      <c r="G5351" s="471">
        <v>44923</v>
      </c>
      <c r="H5351" s="82">
        <v>53606900.759999998</v>
      </c>
      <c r="I5351" s="197">
        <v>1</v>
      </c>
      <c r="J5351" s="15">
        <v>42</v>
      </c>
      <c r="K5351" s="15">
        <v>42</v>
      </c>
      <c r="L5351" s="15">
        <v>3257978.8506</v>
      </c>
      <c r="M5351" s="66" t="str">
        <f>TEXT(Table2[[#This Row],[Gd.Dt]],"mmm-yy")</f>
        <v>Dec-22</v>
      </c>
      <c r="N5351" s="46" t="str">
        <f>MID(Table2[[#This Row],[BE]],6,2)</f>
        <v>TI</v>
      </c>
      <c r="O5351" s="46" t="str">
        <f>IF(Table2[[#This Row],[Type]]="IB","EOU",IF(Table2[[#This Row],[Type]]="MB","Local","492"))</f>
        <v>492</v>
      </c>
      <c r="P5351" s="46">
        <f>ROUND(Table2[[#This Row],[Cons]]/Table2[[#This Row],[Qty.]],5)</f>
        <v>1</v>
      </c>
      <c r="Q5351" s="46" t="b">
        <f>EXACT(Table2[[#This Row],[rate]],Table2[[#This Row],[Check]])</f>
        <v>1</v>
      </c>
      <c r="R5351" s="46"/>
      <c r="S5351" s="46" t="str">
        <f>IF(Table2[[#This Row],[SRO]]="EOU",VLOOKUP(Table2[[#This Row],[BE]],[2]GD.List!$C$3:$N$5014,12,0),IF(Table2[[#This Row],[SRO]]="Local","Polyester Staple Fibre","SRO 492"))</f>
        <v>SRO 492</v>
      </c>
    </row>
    <row r="5352" spans="1:19" x14ac:dyDescent="0.25">
      <c r="A5352" s="119" t="s">
        <v>3682</v>
      </c>
      <c r="B5352" s="116" t="s">
        <v>3698</v>
      </c>
      <c r="C5352" s="165">
        <v>17400</v>
      </c>
      <c r="D5352" s="117">
        <v>9606.2199999999993</v>
      </c>
      <c r="E5352" s="147" t="s">
        <v>3700</v>
      </c>
      <c r="F5352" s="116" t="s">
        <v>3702</v>
      </c>
      <c r="G5352" s="471">
        <v>44924</v>
      </c>
      <c r="H5352" s="82">
        <v>14635326.82</v>
      </c>
      <c r="I5352" s="197">
        <v>1</v>
      </c>
      <c r="J5352" s="15">
        <v>30</v>
      </c>
      <c r="K5352" s="15">
        <v>30</v>
      </c>
      <c r="L5352" s="15">
        <v>27281.919999999998</v>
      </c>
      <c r="M5352" s="66" t="str">
        <f>TEXT(Table2[[#This Row],[Gd.Dt]],"mmm-yy")</f>
        <v>Dec-22</v>
      </c>
      <c r="N5352" s="46" t="str">
        <f>MID(Table2[[#This Row],[BE]],6,2)</f>
        <v>TI</v>
      </c>
      <c r="O5352" s="46" t="str">
        <f>IF(Table2[[#This Row],[Type]]="IB","EOU",IF(Table2[[#This Row],[Type]]="MB","Local","492"))</f>
        <v>492</v>
      </c>
      <c r="P5352" s="46">
        <f>ROUND(Table2[[#This Row],[Cons]]/Table2[[#This Row],[Qty.]],5)</f>
        <v>1</v>
      </c>
      <c r="Q5352" s="46" t="b">
        <f>EXACT(Table2[[#This Row],[rate]],Table2[[#This Row],[Check]])</f>
        <v>1</v>
      </c>
      <c r="R5352" s="46"/>
      <c r="S5352" s="46" t="str">
        <f>IF(Table2[[#This Row],[SRO]]="EOU",VLOOKUP(Table2[[#This Row],[BE]],[2]GD.List!$C$3:$N$5014,12,0),IF(Table2[[#This Row],[SRO]]="Local","Polyester Staple Fibre","SRO 492"))</f>
        <v>SRO 492</v>
      </c>
    </row>
    <row r="5353" spans="1:19" x14ac:dyDescent="0.25">
      <c r="A5353" s="120" t="s">
        <v>3682</v>
      </c>
      <c r="B5353" s="116" t="s">
        <v>3697</v>
      </c>
      <c r="C5353" s="165">
        <v>67032</v>
      </c>
      <c r="D5353" s="117">
        <v>9606.2199999999993</v>
      </c>
      <c r="E5353" s="147" t="s">
        <v>3699</v>
      </c>
      <c r="F5353" s="116" t="s">
        <v>3703</v>
      </c>
      <c r="G5353" s="471">
        <v>44924</v>
      </c>
      <c r="H5353" s="82">
        <v>39407595.030000001</v>
      </c>
      <c r="I5353" s="197">
        <v>1</v>
      </c>
      <c r="J5353" s="15">
        <v>80</v>
      </c>
      <c r="K5353" s="15">
        <v>80</v>
      </c>
      <c r="L5353" s="15">
        <v>102754.11</v>
      </c>
      <c r="M5353" s="66" t="str">
        <f>TEXT(Table2[[#This Row],[Gd.Dt]],"mmm-yy")</f>
        <v>Dec-22</v>
      </c>
      <c r="N5353" s="46" t="str">
        <f>MID(Table2[[#This Row],[BE]],6,2)</f>
        <v>TI</v>
      </c>
      <c r="O5353" s="46" t="str">
        <f>IF(Table2[[#This Row],[Type]]="IB","EOU",IF(Table2[[#This Row],[Type]]="MB","Local","492"))</f>
        <v>492</v>
      </c>
      <c r="P5353" s="46">
        <f>ROUND(Table2[[#This Row],[Cons]]/Table2[[#This Row],[Qty.]],5)</f>
        <v>1</v>
      </c>
      <c r="Q5353" s="46" t="b">
        <f>EXACT(Table2[[#This Row],[rate]],Table2[[#This Row],[Check]])</f>
        <v>1</v>
      </c>
      <c r="R5353" s="46"/>
      <c r="S5353" s="46" t="str">
        <f>IF(Table2[[#This Row],[SRO]]="EOU",VLOOKUP(Table2[[#This Row],[BE]],[2]GD.List!$C$3:$N$5014,12,0),IF(Table2[[#This Row],[SRO]]="Local","Polyester Staple Fibre","SRO 492"))</f>
        <v>SRO 492</v>
      </c>
    </row>
    <row r="5354" spans="1:19" x14ac:dyDescent="0.25">
      <c r="A5354" s="120" t="s">
        <v>3685</v>
      </c>
      <c r="B5354" s="116" t="s">
        <v>3698</v>
      </c>
      <c r="C5354" s="165">
        <v>17400</v>
      </c>
      <c r="D5354" s="117">
        <v>8523.5990000000002</v>
      </c>
      <c r="E5354" s="147" t="s">
        <v>3700</v>
      </c>
      <c r="F5354" s="116" t="s">
        <v>3702</v>
      </c>
      <c r="G5354" s="471">
        <v>44924</v>
      </c>
      <c r="H5354" s="82">
        <v>14635326.82</v>
      </c>
      <c r="I5354" s="197">
        <v>1</v>
      </c>
      <c r="J5354" s="15">
        <v>2520</v>
      </c>
      <c r="K5354" s="15">
        <v>2520</v>
      </c>
      <c r="L5354" s="15">
        <v>2119249.6</v>
      </c>
      <c r="M5354" s="66" t="str">
        <f>TEXT(Table2[[#This Row],[Gd.Dt]],"mmm-yy")</f>
        <v>Dec-22</v>
      </c>
      <c r="N5354" s="46" t="str">
        <f>MID(Table2[[#This Row],[BE]],6,2)</f>
        <v>TI</v>
      </c>
      <c r="O5354" s="46" t="str">
        <f>IF(Table2[[#This Row],[Type]]="IB","EOU",IF(Table2[[#This Row],[Type]]="MB","Local","492"))</f>
        <v>492</v>
      </c>
      <c r="P5354" s="46">
        <f>ROUND(Table2[[#This Row],[Cons]]/Table2[[#This Row],[Qty.]],5)</f>
        <v>1</v>
      </c>
      <c r="Q5354" s="46" t="b">
        <f>EXACT(Table2[[#This Row],[rate]],Table2[[#This Row],[Check]])</f>
        <v>1</v>
      </c>
      <c r="R5354" s="46"/>
      <c r="S5354" s="46" t="str">
        <f>IF(Table2[[#This Row],[SRO]]="EOU",VLOOKUP(Table2[[#This Row],[BE]],[2]GD.List!$C$3:$N$5014,12,0),IF(Table2[[#This Row],[SRO]]="Local","Polyester Staple Fibre","SRO 492"))</f>
        <v>SRO 492</v>
      </c>
    </row>
    <row r="5355" spans="1:19" x14ac:dyDescent="0.25">
      <c r="A5355" s="120" t="s">
        <v>3695</v>
      </c>
      <c r="B5355" s="116" t="s">
        <v>3693</v>
      </c>
      <c r="C5355" s="165">
        <v>29936</v>
      </c>
      <c r="D5355" s="117">
        <v>4821.8999999999996</v>
      </c>
      <c r="E5355" s="147" t="s">
        <v>3694</v>
      </c>
      <c r="F5355" s="116" t="s">
        <v>3704</v>
      </c>
      <c r="G5355" s="471">
        <v>44923</v>
      </c>
      <c r="H5355" s="82">
        <v>53606900.759999998</v>
      </c>
      <c r="I5355" s="197">
        <v>1</v>
      </c>
      <c r="J5355" s="15">
        <v>9</v>
      </c>
      <c r="K5355" s="15">
        <v>9</v>
      </c>
      <c r="L5355" s="15">
        <v>1857392.18</v>
      </c>
      <c r="M5355" s="66" t="str">
        <f>TEXT(Table2[[#This Row],[Gd.Dt]],"mmm-yy")</f>
        <v>Dec-22</v>
      </c>
      <c r="N5355" s="46" t="str">
        <f>MID(Table2[[#This Row],[BE]],6,2)</f>
        <v>TI</v>
      </c>
      <c r="O5355" s="46" t="str">
        <f>IF(Table2[[#This Row],[Type]]="IB","EOU",IF(Table2[[#This Row],[Type]]="MB","Local","492"))</f>
        <v>492</v>
      </c>
      <c r="P5355" s="46">
        <f>ROUND(Table2[[#This Row],[Cons]]/Table2[[#This Row],[Qty.]],5)</f>
        <v>1</v>
      </c>
      <c r="Q5355" s="46" t="b">
        <f>EXACT(Table2[[#This Row],[rate]],Table2[[#This Row],[Check]])</f>
        <v>1</v>
      </c>
      <c r="R5355" s="46"/>
      <c r="S5355" s="46" t="str">
        <f>IF(Table2[[#This Row],[SRO]]="EOU",VLOOKUP(Table2[[#This Row],[BE]],[2]GD.List!$C$3:$N$5014,12,0),IF(Table2[[#This Row],[SRO]]="Local","Polyester Staple Fibre","SRO 492"))</f>
        <v>SRO 492</v>
      </c>
    </row>
    <row r="5356" spans="1:19" x14ac:dyDescent="0.25">
      <c r="A5356" s="120" t="s">
        <v>3696</v>
      </c>
      <c r="B5356" s="116" t="s">
        <v>3693</v>
      </c>
      <c r="C5356" s="165">
        <v>29936</v>
      </c>
      <c r="D5356" s="117">
        <v>3926.9099000000001</v>
      </c>
      <c r="E5356" s="147" t="s">
        <v>3694</v>
      </c>
      <c r="F5356" s="116" t="s">
        <v>3704</v>
      </c>
      <c r="G5356" s="471">
        <v>44923</v>
      </c>
      <c r="H5356" s="82">
        <v>53606900.759999998</v>
      </c>
      <c r="I5356" s="197">
        <v>1</v>
      </c>
      <c r="J5356" s="15">
        <v>11000</v>
      </c>
      <c r="K5356" s="15">
        <v>11000</v>
      </c>
      <c r="L5356" s="15">
        <v>1829535.63</v>
      </c>
      <c r="M5356" s="66" t="str">
        <f>TEXT(Table2[[#This Row],[Gd.Dt]],"mmm-yy")</f>
        <v>Dec-22</v>
      </c>
      <c r="N5356" s="46" t="str">
        <f>MID(Table2[[#This Row],[BE]],6,2)</f>
        <v>TI</v>
      </c>
      <c r="O5356" s="46" t="str">
        <f>IF(Table2[[#This Row],[Type]]="IB","EOU",IF(Table2[[#This Row],[Type]]="MB","Local","492"))</f>
        <v>492</v>
      </c>
      <c r="P5356" s="46">
        <f>ROUND(Table2[[#This Row],[Cons]]/Table2[[#This Row],[Qty.]],5)</f>
        <v>1</v>
      </c>
      <c r="Q5356" s="46" t="b">
        <f>EXACT(Table2[[#This Row],[rate]],Table2[[#This Row],[Check]])</f>
        <v>1</v>
      </c>
      <c r="R5356" s="46"/>
      <c r="S5356" s="46" t="str">
        <f>IF(Table2[[#This Row],[SRO]]="EOU",VLOOKUP(Table2[[#This Row],[BE]],[2]GD.List!$C$3:$N$5014,12,0),IF(Table2[[#This Row],[SRO]]="Local","Polyester Staple Fibre","SRO 492"))</f>
        <v>SRO 492</v>
      </c>
    </row>
    <row r="5357" spans="1:19" x14ac:dyDescent="0.25">
      <c r="A5357" s="119" t="s">
        <v>3701</v>
      </c>
      <c r="B5357" s="119" t="s">
        <v>3698</v>
      </c>
      <c r="C5357" s="170">
        <v>17400</v>
      </c>
      <c r="D5357" s="171">
        <v>3926.9099000000001</v>
      </c>
      <c r="E5357" s="27" t="s">
        <v>3700</v>
      </c>
      <c r="F5357" s="119" t="s">
        <v>3702</v>
      </c>
      <c r="G5357" s="28">
        <v>44924</v>
      </c>
      <c r="H5357" s="172">
        <v>14635326.82</v>
      </c>
      <c r="I5357" s="33">
        <v>1</v>
      </c>
      <c r="J5357" s="30">
        <v>11000</v>
      </c>
      <c r="K5357" s="30">
        <v>11000</v>
      </c>
      <c r="L5357" s="30">
        <v>9503569.0700000003</v>
      </c>
      <c r="M5357" s="67" t="str">
        <f>TEXT(Table2[[#This Row],[Gd.Dt]],"mmm-yy")</f>
        <v>Dec-22</v>
      </c>
      <c r="N5357" s="47" t="str">
        <f>MID(Table2[[#This Row],[BE]],6,2)</f>
        <v>TI</v>
      </c>
      <c r="O5357" s="47" t="str">
        <f>IF(Table2[[#This Row],[Type]]="IB","EOU",IF(Table2[[#This Row],[Type]]="MB","Local","492"))</f>
        <v>492</v>
      </c>
      <c r="P5357" s="47">
        <f>ROUND(Table2[[#This Row],[Cons]]/Table2[[#This Row],[Qty.]],5)</f>
        <v>1</v>
      </c>
      <c r="Q5357" s="47" t="b">
        <f>EXACT(Table2[[#This Row],[rate]],Table2[[#This Row],[Check]])</f>
        <v>1</v>
      </c>
      <c r="R5357" s="47"/>
      <c r="S5357" s="47" t="str">
        <f>IF(Table2[[#This Row],[SRO]]="EOU",VLOOKUP(Table2[[#This Row],[BE]],[2]GD.List!$C$3:$N$5014,12,0),IF(Table2[[#This Row],[SRO]]="Local","Polyester Staple Fibre","SRO 492"))</f>
        <v>SRO 492</v>
      </c>
    </row>
    <row r="5358" spans="1:19" x14ac:dyDescent="0.25">
      <c r="A5358" s="116" t="s">
        <v>2499</v>
      </c>
      <c r="B5358" s="116" t="s">
        <v>3705</v>
      </c>
      <c r="C5358" s="165">
        <v>14252</v>
      </c>
      <c r="D5358" s="117">
        <v>2701.12</v>
      </c>
      <c r="E5358" s="147" t="s">
        <v>3709</v>
      </c>
      <c r="F5358" s="116" t="s">
        <v>3713</v>
      </c>
      <c r="G5358" s="471">
        <v>44924</v>
      </c>
      <c r="H5358" s="82">
        <v>31247576.390000001</v>
      </c>
      <c r="I5358" s="197">
        <v>0.8</v>
      </c>
      <c r="J5358" s="15">
        <v>11278.4</v>
      </c>
      <c r="K5358" s="15">
        <v>14098</v>
      </c>
      <c r="L5358" s="15">
        <v>13156181.710000001</v>
      </c>
      <c r="M5358" s="66" t="str">
        <f>TEXT(Table2[[#This Row],[Gd.Dt]],"mmm-yy")</f>
        <v>Dec-22</v>
      </c>
      <c r="N5358" s="46" t="str">
        <f>MID(Table2[[#This Row],[BE]],6,2)</f>
        <v>IB</v>
      </c>
      <c r="O5358" s="46" t="str">
        <f>IF(Table2[[#This Row],[Type]]="IB","EOU",IF(Table2[[#This Row],[Type]]="MB","Local","492"))</f>
        <v>EOU</v>
      </c>
      <c r="P5358" s="46">
        <f>ROUND(Table2[[#This Row],[Cons]]/Table2[[#This Row],[Qty.]],5)</f>
        <v>0.8</v>
      </c>
      <c r="Q5358" s="46" t="b">
        <f>EXACT(Table2[[#This Row],[rate]],Table2[[#This Row],[Check]])</f>
        <v>1</v>
      </c>
      <c r="R5358" s="46"/>
      <c r="S5358" s="46" t="str">
        <f>IF(Table2[[#This Row],[SRO]]="EOU",VLOOKUP(Table2[[#This Row],[BE]],[2]GD.List!$C$3:$N$5014,12,0),IF(Table2[[#This Row],[SRO]]="Local","Polyester Staple Fibre","SRO 492"))</f>
        <v>Textile Coal</v>
      </c>
    </row>
    <row r="5359" spans="1:19" x14ac:dyDescent="0.25">
      <c r="A5359" s="116" t="s">
        <v>2499</v>
      </c>
      <c r="B5359" s="116" t="s">
        <v>3706</v>
      </c>
      <c r="C5359" s="165">
        <v>20232</v>
      </c>
      <c r="D5359" s="117">
        <v>2701.12</v>
      </c>
      <c r="E5359" s="147" t="s">
        <v>3710</v>
      </c>
      <c r="F5359" s="116" t="s">
        <v>3714</v>
      </c>
      <c r="G5359" s="471">
        <v>44925</v>
      </c>
      <c r="H5359" s="82">
        <v>11565168.189999999</v>
      </c>
      <c r="I5359" s="197">
        <v>0.8</v>
      </c>
      <c r="J5359" s="15">
        <v>6539.2000000000007</v>
      </c>
      <c r="K5359" s="15">
        <v>8174</v>
      </c>
      <c r="L5359" s="15">
        <v>4743686.5599999996</v>
      </c>
      <c r="M5359" s="66" t="str">
        <f>TEXT(Table2[[#This Row],[Gd.Dt]],"mmm-yy")</f>
        <v>Dec-22</v>
      </c>
      <c r="N5359" s="46" t="str">
        <f>MID(Table2[[#This Row],[BE]],6,2)</f>
        <v>IB</v>
      </c>
      <c r="O5359" s="46" t="str">
        <f>IF(Table2[[#This Row],[Type]]="IB","EOU",IF(Table2[[#This Row],[Type]]="MB","Local","492"))</f>
        <v>EOU</v>
      </c>
      <c r="P5359" s="46">
        <f>ROUND(Table2[[#This Row],[Cons]]/Table2[[#This Row],[Qty.]],5)</f>
        <v>0.8</v>
      </c>
      <c r="Q5359" s="46" t="b">
        <f>EXACT(Table2[[#This Row],[rate]],Table2[[#This Row],[Check]])</f>
        <v>1</v>
      </c>
      <c r="R5359" s="46"/>
      <c r="S5359" s="46" t="str">
        <f>IF(Table2[[#This Row],[SRO]]="EOU",VLOOKUP(Table2[[#This Row],[BE]],[2]GD.List!$C$3:$N$5014,12,0),IF(Table2[[#This Row],[SRO]]="Local","Polyester Staple Fibre","SRO 492"))</f>
        <v>Textile Coal</v>
      </c>
    </row>
    <row r="5360" spans="1:19" x14ac:dyDescent="0.25">
      <c r="A5360" s="116" t="s">
        <v>2499</v>
      </c>
      <c r="B5360" s="116" t="s">
        <v>3708</v>
      </c>
      <c r="C5360" s="165">
        <v>2336</v>
      </c>
      <c r="D5360" s="117">
        <v>2701.12</v>
      </c>
      <c r="E5360" s="147" t="s">
        <v>3712</v>
      </c>
      <c r="F5360" s="116" t="s">
        <v>3716</v>
      </c>
      <c r="G5360" s="471">
        <v>44925</v>
      </c>
      <c r="H5360" s="82">
        <v>42061108.259999998</v>
      </c>
      <c r="I5360" s="197">
        <v>0.8</v>
      </c>
      <c r="J5360" s="15">
        <v>12828.8</v>
      </c>
      <c r="K5360" s="15">
        <v>16036</v>
      </c>
      <c r="L5360" s="15">
        <v>17611043.16</v>
      </c>
      <c r="M5360" s="66" t="str">
        <f>TEXT(Table2[[#This Row],[Gd.Dt]],"mmm-yy")</f>
        <v>Dec-22</v>
      </c>
      <c r="N5360" s="46" t="str">
        <f>MID(Table2[[#This Row],[BE]],6,2)</f>
        <v>IB</v>
      </c>
      <c r="O5360" s="46" t="str">
        <f>IF(Table2[[#This Row],[Type]]="IB","EOU",IF(Table2[[#This Row],[Type]]="MB","Local","492"))</f>
        <v>EOU</v>
      </c>
      <c r="P5360" s="46">
        <f>ROUND(Table2[[#This Row],[Cons]]/Table2[[#This Row],[Qty.]],5)</f>
        <v>0.8</v>
      </c>
      <c r="Q5360" s="46" t="b">
        <f>EXACT(Table2[[#This Row],[rate]],Table2[[#This Row],[Check]])</f>
        <v>1</v>
      </c>
      <c r="R5360" s="46"/>
      <c r="S5360" s="46" t="str">
        <f>IF(Table2[[#This Row],[SRO]]="EOU",VLOOKUP(Table2[[#This Row],[BE]],[2]GD.List!$C$3:$N$5014,12,0),IF(Table2[[#This Row],[SRO]]="Local","Polyester Staple Fibre","SRO 492"))</f>
        <v>Textile Coal</v>
      </c>
    </row>
    <row r="5361" spans="1:19" x14ac:dyDescent="0.25">
      <c r="A5361" s="120" t="s">
        <v>2499</v>
      </c>
      <c r="B5361" s="116" t="s">
        <v>3707</v>
      </c>
      <c r="C5361" s="165">
        <v>2490</v>
      </c>
      <c r="D5361" s="117">
        <v>2701.12</v>
      </c>
      <c r="E5361" s="147" t="s">
        <v>3711</v>
      </c>
      <c r="F5361" s="116" t="s">
        <v>3715</v>
      </c>
      <c r="G5361" s="471">
        <v>44925</v>
      </c>
      <c r="H5361" s="82">
        <v>5902645.0300000003</v>
      </c>
      <c r="I5361" s="197">
        <v>0.8</v>
      </c>
      <c r="J5361" s="15">
        <v>2246.4</v>
      </c>
      <c r="K5361" s="15">
        <v>2808</v>
      </c>
      <c r="L5361" s="15">
        <v>2446565.84</v>
      </c>
      <c r="M5361" s="66" t="str">
        <f>TEXT(Table2[[#This Row],[Gd.Dt]],"mmm-yy")</f>
        <v>Dec-22</v>
      </c>
      <c r="N5361" s="46" t="str">
        <f>MID(Table2[[#This Row],[BE]],6,2)</f>
        <v>IB</v>
      </c>
      <c r="O5361" s="46" t="str">
        <f>IF(Table2[[#This Row],[Type]]="IB","EOU",IF(Table2[[#This Row],[Type]]="MB","Local","492"))</f>
        <v>EOU</v>
      </c>
      <c r="P5361" s="46">
        <f>ROUND(Table2[[#This Row],[Cons]]/Table2[[#This Row],[Qty.]],5)</f>
        <v>0.8</v>
      </c>
      <c r="Q5361" s="46" t="b">
        <f>EXACT(Table2[[#This Row],[rate]],Table2[[#This Row],[Check]])</f>
        <v>1</v>
      </c>
      <c r="R5361" s="46"/>
      <c r="S5361" s="46" t="str">
        <f>IF(Table2[[#This Row],[SRO]]="EOU",VLOOKUP(Table2[[#This Row],[BE]],[2]GD.List!$C$3:$N$5014,12,0),IF(Table2[[#This Row],[SRO]]="Local","Polyester Staple Fibre","SRO 492"))</f>
        <v>Textile Coal</v>
      </c>
    </row>
    <row r="5362" spans="1:19" x14ac:dyDescent="0.25">
      <c r="A5362" s="119" t="s">
        <v>3084</v>
      </c>
      <c r="B5362" s="116" t="s">
        <v>3706</v>
      </c>
      <c r="C5362" s="165">
        <v>20232</v>
      </c>
      <c r="D5362" s="117">
        <v>2832.1089999999999</v>
      </c>
      <c r="E5362" s="147" t="s">
        <v>3710</v>
      </c>
      <c r="F5362" s="116" t="s">
        <v>3714</v>
      </c>
      <c r="G5362" s="471">
        <v>44925</v>
      </c>
      <c r="H5362" s="82">
        <v>11565168.189999999</v>
      </c>
      <c r="I5362" s="197">
        <v>0.04</v>
      </c>
      <c r="J5362" s="15">
        <v>326.95999999999998</v>
      </c>
      <c r="K5362" s="15">
        <v>8174</v>
      </c>
      <c r="L5362" s="15">
        <v>237184.32</v>
      </c>
      <c r="M5362" s="66" t="str">
        <f>TEXT(Table2[[#This Row],[Gd.Dt]],"mmm-yy")</f>
        <v>Dec-22</v>
      </c>
      <c r="N5362" s="46" t="str">
        <f>MID(Table2[[#This Row],[BE]],6,2)</f>
        <v>IB</v>
      </c>
      <c r="O5362" s="46" t="str">
        <f>IF(Table2[[#This Row],[Type]]="IB","EOU",IF(Table2[[#This Row],[Type]]="MB","Local","492"))</f>
        <v>EOU</v>
      </c>
      <c r="P5362" s="46">
        <f>ROUND(Table2[[#This Row],[Cons]]/Table2[[#This Row],[Qty.]],5)</f>
        <v>0.04</v>
      </c>
      <c r="Q5362" s="46" t="b">
        <f>EXACT(Table2[[#This Row],[rate]],Table2[[#This Row],[Check]])</f>
        <v>1</v>
      </c>
      <c r="R5362" s="46"/>
      <c r="S5362" s="46" t="str">
        <f>IF(Table2[[#This Row],[SRO]]="EOU",VLOOKUP(Table2[[#This Row],[BE]],[2]GD.List!$C$3:$N$5014,12,0),IF(Table2[[#This Row],[SRO]]="Local","Polyester Staple Fibre","SRO 492"))</f>
        <v>Textile Chemical</v>
      </c>
    </row>
    <row r="5363" spans="1:19" x14ac:dyDescent="0.25">
      <c r="A5363" s="119" t="s">
        <v>3084</v>
      </c>
      <c r="B5363" s="116" t="s">
        <v>3708</v>
      </c>
      <c r="C5363" s="165">
        <v>2336</v>
      </c>
      <c r="D5363" s="117">
        <v>2832.1089999999999</v>
      </c>
      <c r="E5363" s="147" t="s">
        <v>3712</v>
      </c>
      <c r="F5363" s="116" t="s">
        <v>3716</v>
      </c>
      <c r="G5363" s="471">
        <v>44925</v>
      </c>
      <c r="H5363" s="82">
        <v>42061108.259999998</v>
      </c>
      <c r="I5363" s="197">
        <v>0.04</v>
      </c>
      <c r="J5363" s="15">
        <v>641.44000000000005</v>
      </c>
      <c r="K5363" s="15">
        <v>16036</v>
      </c>
      <c r="L5363" s="15">
        <v>880552.16</v>
      </c>
      <c r="M5363" s="66" t="str">
        <f>TEXT(Table2[[#This Row],[Gd.Dt]],"mmm-yy")</f>
        <v>Dec-22</v>
      </c>
      <c r="N5363" s="46" t="str">
        <f>MID(Table2[[#This Row],[BE]],6,2)</f>
        <v>IB</v>
      </c>
      <c r="O5363" s="46" t="str">
        <f>IF(Table2[[#This Row],[Type]]="IB","EOU",IF(Table2[[#This Row],[Type]]="MB","Local","492"))</f>
        <v>EOU</v>
      </c>
      <c r="P5363" s="46">
        <f>ROUND(Table2[[#This Row],[Cons]]/Table2[[#This Row],[Qty.]],5)</f>
        <v>0.04</v>
      </c>
      <c r="Q5363" s="46" t="b">
        <f>EXACT(Table2[[#This Row],[rate]],Table2[[#This Row],[Check]])</f>
        <v>1</v>
      </c>
      <c r="R5363" s="46"/>
      <c r="S5363" s="46" t="str">
        <f>IF(Table2[[#This Row],[SRO]]="EOU",VLOOKUP(Table2[[#This Row],[BE]],[2]GD.List!$C$3:$N$5014,12,0),IF(Table2[[#This Row],[SRO]]="Local","Polyester Staple Fibre","SRO 492"))</f>
        <v>Textile Chemical</v>
      </c>
    </row>
    <row r="5364" spans="1:19" x14ac:dyDescent="0.25">
      <c r="A5364" s="120" t="s">
        <v>3084</v>
      </c>
      <c r="B5364" s="116" t="s">
        <v>3707</v>
      </c>
      <c r="C5364" s="165">
        <v>2490</v>
      </c>
      <c r="D5364" s="117">
        <v>2832.1089999999999</v>
      </c>
      <c r="E5364" s="147" t="s">
        <v>3711</v>
      </c>
      <c r="F5364" s="116" t="s">
        <v>3715</v>
      </c>
      <c r="G5364" s="471">
        <v>44925</v>
      </c>
      <c r="H5364" s="82">
        <v>5902645.0300000003</v>
      </c>
      <c r="I5364" s="197">
        <v>0.04</v>
      </c>
      <c r="J5364" s="15">
        <v>112.32</v>
      </c>
      <c r="K5364" s="15">
        <v>2808</v>
      </c>
      <c r="L5364" s="15">
        <v>122328.29</v>
      </c>
      <c r="M5364" s="66" t="str">
        <f>TEXT(Table2[[#This Row],[Gd.Dt]],"mmm-yy")</f>
        <v>Dec-22</v>
      </c>
      <c r="N5364" s="46" t="str">
        <f>MID(Table2[[#This Row],[BE]],6,2)</f>
        <v>IB</v>
      </c>
      <c r="O5364" s="46" t="str">
        <f>IF(Table2[[#This Row],[Type]]="IB","EOU",IF(Table2[[#This Row],[Type]]="MB","Local","492"))</f>
        <v>EOU</v>
      </c>
      <c r="P5364" s="46">
        <f>ROUND(Table2[[#This Row],[Cons]]/Table2[[#This Row],[Qty.]],5)</f>
        <v>0.04</v>
      </c>
      <c r="Q5364" s="46" t="b">
        <f>EXACT(Table2[[#This Row],[rate]],Table2[[#This Row],[Check]])</f>
        <v>1</v>
      </c>
      <c r="R5364" s="46"/>
      <c r="S5364" s="46" t="str">
        <f>IF(Table2[[#This Row],[SRO]]="EOU",VLOOKUP(Table2[[#This Row],[BE]],[2]GD.List!$C$3:$N$5014,12,0),IF(Table2[[#This Row],[SRO]]="Local","Polyester Staple Fibre","SRO 492"))</f>
        <v>Textile Chemical</v>
      </c>
    </row>
    <row r="5365" spans="1:19" x14ac:dyDescent="0.25">
      <c r="A5365" s="119" t="s">
        <v>3233</v>
      </c>
      <c r="B5365" s="116" t="s">
        <v>3705</v>
      </c>
      <c r="C5365" s="165">
        <v>14252</v>
      </c>
      <c r="D5365" s="117">
        <v>4810.29</v>
      </c>
      <c r="E5365" s="147" t="s">
        <v>3709</v>
      </c>
      <c r="F5365" s="116" t="s">
        <v>3713</v>
      </c>
      <c r="G5365" s="471">
        <v>44924</v>
      </c>
      <c r="H5365" s="82">
        <v>31247576.390000001</v>
      </c>
      <c r="I5365" s="197">
        <v>0.06</v>
      </c>
      <c r="J5365" s="15">
        <v>845.88</v>
      </c>
      <c r="K5365" s="15">
        <v>14098</v>
      </c>
      <c r="L5365" s="15">
        <v>986713.62999999989</v>
      </c>
      <c r="M5365" s="66" t="str">
        <f>TEXT(Table2[[#This Row],[Gd.Dt]],"mmm-yy")</f>
        <v>Dec-22</v>
      </c>
      <c r="N5365" s="46" t="str">
        <f>MID(Table2[[#This Row],[BE]],6,2)</f>
        <v>IB</v>
      </c>
      <c r="O5365" s="46" t="str">
        <f>IF(Table2[[#This Row],[Type]]="IB","EOU",IF(Table2[[#This Row],[Type]]="MB","Local","492"))</f>
        <v>EOU</v>
      </c>
      <c r="P5365" s="46">
        <f>ROUND(Table2[[#This Row],[Cons]]/Table2[[#This Row],[Qty.]],5)</f>
        <v>0.06</v>
      </c>
      <c r="Q5365" s="46" t="b">
        <f>EXACT(Table2[[#This Row],[rate]],Table2[[#This Row],[Check]])</f>
        <v>1</v>
      </c>
      <c r="R5365" s="46"/>
      <c r="S5365" s="46" t="str">
        <f>IF(Table2[[#This Row],[SRO]]="EOU",VLOOKUP(Table2[[#This Row],[BE]],[2]GD.List!$C$3:$N$5014,12,0),IF(Table2[[#This Row],[SRO]]="Local","Polyester Staple Fibre","SRO 492"))</f>
        <v>Packing Material</v>
      </c>
    </row>
    <row r="5366" spans="1:19" x14ac:dyDescent="0.25">
      <c r="A5366" s="119" t="s">
        <v>3233</v>
      </c>
      <c r="B5366" s="116" t="s">
        <v>3706</v>
      </c>
      <c r="C5366" s="165">
        <v>20232</v>
      </c>
      <c r="D5366" s="117">
        <v>4810.29</v>
      </c>
      <c r="E5366" s="147" t="s">
        <v>3710</v>
      </c>
      <c r="F5366" s="116" t="s">
        <v>3714</v>
      </c>
      <c r="G5366" s="471">
        <v>44925</v>
      </c>
      <c r="H5366" s="82">
        <v>11565168.189999999</v>
      </c>
      <c r="I5366" s="197">
        <v>0.06</v>
      </c>
      <c r="J5366" s="15">
        <v>490.44</v>
      </c>
      <c r="K5366" s="15">
        <v>8174</v>
      </c>
      <c r="L5366" s="15">
        <v>355776.49</v>
      </c>
      <c r="M5366" s="66" t="str">
        <f>TEXT(Table2[[#This Row],[Gd.Dt]],"mmm-yy")</f>
        <v>Dec-22</v>
      </c>
      <c r="N5366" s="46" t="str">
        <f>MID(Table2[[#This Row],[BE]],6,2)</f>
        <v>IB</v>
      </c>
      <c r="O5366" s="46" t="str">
        <f>IF(Table2[[#This Row],[Type]]="IB","EOU",IF(Table2[[#This Row],[Type]]="MB","Local","492"))</f>
        <v>EOU</v>
      </c>
      <c r="P5366" s="46">
        <f>ROUND(Table2[[#This Row],[Cons]]/Table2[[#This Row],[Qty.]],5)</f>
        <v>0.06</v>
      </c>
      <c r="Q5366" s="46" t="b">
        <f>EXACT(Table2[[#This Row],[rate]],Table2[[#This Row],[Check]])</f>
        <v>1</v>
      </c>
      <c r="R5366" s="46"/>
      <c r="S5366" s="46" t="str">
        <f>IF(Table2[[#This Row],[SRO]]="EOU",VLOOKUP(Table2[[#This Row],[BE]],[2]GD.List!$C$3:$N$5014,12,0),IF(Table2[[#This Row],[SRO]]="Local","Polyester Staple Fibre","SRO 492"))</f>
        <v>Packing Material</v>
      </c>
    </row>
    <row r="5367" spans="1:19" x14ac:dyDescent="0.25">
      <c r="A5367" s="120" t="s">
        <v>3233</v>
      </c>
      <c r="B5367" s="116" t="s">
        <v>3707</v>
      </c>
      <c r="C5367" s="165">
        <v>2490</v>
      </c>
      <c r="D5367" s="117">
        <v>4810.29</v>
      </c>
      <c r="E5367" s="147" t="s">
        <v>3711</v>
      </c>
      <c r="F5367" s="116" t="s">
        <v>3715</v>
      </c>
      <c r="G5367" s="471">
        <v>44925</v>
      </c>
      <c r="H5367" s="82">
        <v>5902645.0300000003</v>
      </c>
      <c r="I5367" s="197">
        <v>0.05</v>
      </c>
      <c r="J5367" s="15">
        <v>140.4</v>
      </c>
      <c r="K5367" s="15">
        <v>2808</v>
      </c>
      <c r="L5367" s="15">
        <v>152910.35999999999</v>
      </c>
      <c r="M5367" s="66" t="str">
        <f>TEXT(Table2[[#This Row],[Gd.Dt]],"mmm-yy")</f>
        <v>Dec-22</v>
      </c>
      <c r="N5367" s="46" t="str">
        <f>MID(Table2[[#This Row],[BE]],6,2)</f>
        <v>IB</v>
      </c>
      <c r="O5367" s="46" t="str">
        <f>IF(Table2[[#This Row],[Type]]="IB","EOU",IF(Table2[[#This Row],[Type]]="MB","Local","492"))</f>
        <v>EOU</v>
      </c>
      <c r="P5367" s="46">
        <f>ROUND(Table2[[#This Row],[Cons]]/Table2[[#This Row],[Qty.]],5)</f>
        <v>0.05</v>
      </c>
      <c r="Q5367" s="46" t="b">
        <f>EXACT(Table2[[#This Row],[rate]],Table2[[#This Row],[Check]])</f>
        <v>1</v>
      </c>
      <c r="R5367" s="46"/>
      <c r="S5367" s="46" t="str">
        <f>IF(Table2[[#This Row],[SRO]]="EOU",VLOOKUP(Table2[[#This Row],[BE]],[2]GD.List!$C$3:$N$5014,12,0),IF(Table2[[#This Row],[SRO]]="Local","Polyester Staple Fibre","SRO 492"))</f>
        <v>Packing Material</v>
      </c>
    </row>
    <row r="5368" spans="1:19" x14ac:dyDescent="0.25">
      <c r="A5368" s="119" t="s">
        <v>3430</v>
      </c>
      <c r="B5368" s="116" t="s">
        <v>3706</v>
      </c>
      <c r="C5368" s="165">
        <v>20232</v>
      </c>
      <c r="D5368" s="117">
        <v>5503.201</v>
      </c>
      <c r="E5368" s="147" t="s">
        <v>3710</v>
      </c>
      <c r="F5368" s="116" t="s">
        <v>3714</v>
      </c>
      <c r="G5368" s="471">
        <v>44925</v>
      </c>
      <c r="H5368" s="82">
        <v>11565168.189999999</v>
      </c>
      <c r="I5368" s="197">
        <v>0.53061000000000003</v>
      </c>
      <c r="J5368" s="15">
        <v>4337.21</v>
      </c>
      <c r="K5368" s="15">
        <v>8174</v>
      </c>
      <c r="L5368" s="15">
        <v>3146312.72</v>
      </c>
      <c r="M5368" s="66" t="str">
        <f>TEXT(Table2[[#This Row],[Gd.Dt]],"mmm-yy")</f>
        <v>Dec-22</v>
      </c>
      <c r="N5368" s="46" t="str">
        <f>MID(Table2[[#This Row],[BE]],6,2)</f>
        <v>IB</v>
      </c>
      <c r="O5368" s="46" t="str">
        <f>IF(Table2[[#This Row],[Type]]="IB","EOU",IF(Table2[[#This Row],[Type]]="MB","Local","492"))</f>
        <v>EOU</v>
      </c>
      <c r="P5368" s="46">
        <f>ROUND(Table2[[#This Row],[Cons]]/Table2[[#This Row],[Qty.]],5)</f>
        <v>0.53061000000000003</v>
      </c>
      <c r="Q5368" s="46" t="b">
        <f>EXACT(Table2[[#This Row],[rate]],Table2[[#This Row],[Check]])</f>
        <v>1</v>
      </c>
      <c r="R5368" s="46"/>
      <c r="S5368" s="46" t="str">
        <f>IF(Table2[[#This Row],[SRO]]="EOU",VLOOKUP(Table2[[#This Row],[BE]],[2]GD.List!$C$3:$N$5014,12,0),IF(Table2[[#This Row],[SRO]]="Local","Polyester Staple Fibre","SRO 492"))</f>
        <v>Polyester Staple Fiber</v>
      </c>
    </row>
    <row r="5369" spans="1:19" x14ac:dyDescent="0.25">
      <c r="A5369" s="120" t="s">
        <v>3430</v>
      </c>
      <c r="B5369" s="116" t="s">
        <v>3708</v>
      </c>
      <c r="C5369" s="165">
        <v>2336</v>
      </c>
      <c r="D5369" s="117">
        <v>5503.201</v>
      </c>
      <c r="E5369" s="147" t="s">
        <v>3712</v>
      </c>
      <c r="F5369" s="116" t="s">
        <v>3716</v>
      </c>
      <c r="G5369" s="471">
        <v>44925</v>
      </c>
      <c r="H5369" s="82">
        <v>42061108.259999998</v>
      </c>
      <c r="I5369" s="197">
        <v>0.41666999999999998</v>
      </c>
      <c r="J5369" s="15">
        <v>6681.72</v>
      </c>
      <c r="K5369" s="15">
        <v>16036</v>
      </c>
      <c r="L5369" s="15">
        <v>9172491.629999999</v>
      </c>
      <c r="M5369" s="66" t="str">
        <f>TEXT(Table2[[#This Row],[Gd.Dt]],"mmm-yy")</f>
        <v>Dec-22</v>
      </c>
      <c r="N5369" s="46" t="str">
        <f>MID(Table2[[#This Row],[BE]],6,2)</f>
        <v>IB</v>
      </c>
      <c r="O5369" s="46" t="str">
        <f>IF(Table2[[#This Row],[Type]]="IB","EOU",IF(Table2[[#This Row],[Type]]="MB","Local","492"))</f>
        <v>EOU</v>
      </c>
      <c r="P5369" s="46">
        <f>ROUND(Table2[[#This Row],[Cons]]/Table2[[#This Row],[Qty.]],5)</f>
        <v>0.41666999999999998</v>
      </c>
      <c r="Q5369" s="46" t="b">
        <f>EXACT(Table2[[#This Row],[rate]],Table2[[#This Row],[Check]])</f>
        <v>1</v>
      </c>
      <c r="R5369" s="46"/>
      <c r="S5369" s="46" t="str">
        <f>IF(Table2[[#This Row],[SRO]]="EOU",VLOOKUP(Table2[[#This Row],[BE]],[2]GD.List!$C$3:$N$5014,12,0),IF(Table2[[#This Row],[SRO]]="Local","Polyester Staple Fibre","SRO 492"))</f>
        <v>Polyester Staple Fiber</v>
      </c>
    </row>
    <row r="5370" spans="1:19" x14ac:dyDescent="0.25">
      <c r="A5370" s="120" t="s">
        <v>3536</v>
      </c>
      <c r="B5370" s="116" t="s">
        <v>3705</v>
      </c>
      <c r="C5370" s="165">
        <v>14252</v>
      </c>
      <c r="D5370" s="117">
        <v>5201.009</v>
      </c>
      <c r="E5370" s="147" t="s">
        <v>3709</v>
      </c>
      <c r="F5370" s="116" t="s">
        <v>3713</v>
      </c>
      <c r="G5370" s="471">
        <v>44924</v>
      </c>
      <c r="H5370" s="82">
        <v>31247576.390000001</v>
      </c>
      <c r="I5370" s="197">
        <v>1.0101</v>
      </c>
      <c r="J5370" s="15">
        <v>166.66</v>
      </c>
      <c r="K5370" s="15">
        <v>164.99</v>
      </c>
      <c r="L5370" s="15">
        <v>193894.54</v>
      </c>
      <c r="M5370" s="66" t="str">
        <f>TEXT(Table2[[#This Row],[Gd.Dt]],"mmm-yy")</f>
        <v>Dec-22</v>
      </c>
      <c r="N5370" s="46" t="str">
        <f>MID(Table2[[#This Row],[BE]],6,2)</f>
        <v>IB</v>
      </c>
      <c r="O5370" s="46" t="str">
        <f>IF(Table2[[#This Row],[Type]]="IB","EOU",IF(Table2[[#This Row],[Type]]="MB","Local","492"))</f>
        <v>EOU</v>
      </c>
      <c r="P5370" s="46">
        <f>ROUND(Table2[[#This Row],[Cons]]/Table2[[#This Row],[Qty.]],5)</f>
        <v>1.0101199999999999</v>
      </c>
      <c r="Q5370" s="46" t="b">
        <f>EXACT(Table2[[#This Row],[rate]],Table2[[#This Row],[Check]])</f>
        <v>0</v>
      </c>
      <c r="R5370" s="46"/>
      <c r="S5370" s="46" t="str">
        <f>IF(Table2[[#This Row],[SRO]]="EOU",VLOOKUP(Table2[[#This Row],[BE]],[2]GD.List!$C$3:$N$5014,12,0),IF(Table2[[#This Row],[SRO]]="Local","Polyester Staple Fibre","SRO 492"))</f>
        <v>Raw Cotton</v>
      </c>
    </row>
    <row r="5371" spans="1:19" x14ac:dyDescent="0.25">
      <c r="A5371" s="119" t="s">
        <v>3552</v>
      </c>
      <c r="B5371" s="116" t="s">
        <v>3705</v>
      </c>
      <c r="C5371" s="165">
        <v>14252</v>
      </c>
      <c r="D5371" s="117">
        <v>2847</v>
      </c>
      <c r="E5371" s="147" t="s">
        <v>3709</v>
      </c>
      <c r="F5371" s="116" t="s">
        <v>3713</v>
      </c>
      <c r="G5371" s="471">
        <v>44924</v>
      </c>
      <c r="H5371" s="82">
        <v>31247576.390000001</v>
      </c>
      <c r="I5371" s="197">
        <v>0.03</v>
      </c>
      <c r="J5371" s="15">
        <v>422.94</v>
      </c>
      <c r="K5371" s="15">
        <v>14098</v>
      </c>
      <c r="L5371" s="15">
        <v>493356.81999999995</v>
      </c>
      <c r="M5371" s="66" t="str">
        <f>TEXT(Table2[[#This Row],[Gd.Dt]],"mmm-yy")</f>
        <v>Dec-22</v>
      </c>
      <c r="N5371" s="46" t="str">
        <f>MID(Table2[[#This Row],[BE]],6,2)</f>
        <v>IB</v>
      </c>
      <c r="O5371" s="46" t="str">
        <f>IF(Table2[[#This Row],[Type]]="IB","EOU",IF(Table2[[#This Row],[Type]]="MB","Local","492"))</f>
        <v>EOU</v>
      </c>
      <c r="P5371" s="46">
        <f>ROUND(Table2[[#This Row],[Cons]]/Table2[[#This Row],[Qty.]],5)</f>
        <v>0.03</v>
      </c>
      <c r="Q5371" s="46" t="b">
        <f>EXACT(Table2[[#This Row],[rate]],Table2[[#This Row],[Check]])</f>
        <v>1</v>
      </c>
      <c r="R5371" s="46"/>
      <c r="S5371" s="46" t="str">
        <f>IF(Table2[[#This Row],[SRO]]="EOU",VLOOKUP(Table2[[#This Row],[BE]],[2]GD.List!$C$3:$N$5014,12,0),IF(Table2[[#This Row],[SRO]]="Local","Polyester Staple Fibre","SRO 492"))</f>
        <v>Textile Chemical</v>
      </c>
    </row>
    <row r="5372" spans="1:19" x14ac:dyDescent="0.25">
      <c r="A5372" s="119" t="s">
        <v>3552</v>
      </c>
      <c r="B5372" s="116" t="s">
        <v>3706</v>
      </c>
      <c r="C5372" s="165">
        <v>20232</v>
      </c>
      <c r="D5372" s="117">
        <v>2847</v>
      </c>
      <c r="E5372" s="147" t="s">
        <v>3710</v>
      </c>
      <c r="F5372" s="116" t="s">
        <v>3714</v>
      </c>
      <c r="G5372" s="471">
        <v>44925</v>
      </c>
      <c r="H5372" s="82">
        <v>11565168.189999999</v>
      </c>
      <c r="I5372" s="197">
        <v>0.03</v>
      </c>
      <c r="J5372" s="15">
        <v>245.22</v>
      </c>
      <c r="K5372" s="15">
        <v>8174</v>
      </c>
      <c r="L5372" s="15">
        <v>177888.25</v>
      </c>
      <c r="M5372" s="66" t="str">
        <f>TEXT(Table2[[#This Row],[Gd.Dt]],"mmm-yy")</f>
        <v>Dec-22</v>
      </c>
      <c r="N5372" s="46" t="str">
        <f>MID(Table2[[#This Row],[BE]],6,2)</f>
        <v>IB</v>
      </c>
      <c r="O5372" s="46" t="str">
        <f>IF(Table2[[#This Row],[Type]]="IB","EOU",IF(Table2[[#This Row],[Type]]="MB","Local","492"))</f>
        <v>EOU</v>
      </c>
      <c r="P5372" s="46">
        <f>ROUND(Table2[[#This Row],[Cons]]/Table2[[#This Row],[Qty.]],5)</f>
        <v>0.03</v>
      </c>
      <c r="Q5372" s="46" t="b">
        <f>EXACT(Table2[[#This Row],[rate]],Table2[[#This Row],[Check]])</f>
        <v>1</v>
      </c>
      <c r="R5372" s="46"/>
      <c r="S5372" s="46" t="str">
        <f>IF(Table2[[#This Row],[SRO]]="EOU",VLOOKUP(Table2[[#This Row],[BE]],[2]GD.List!$C$3:$N$5014,12,0),IF(Table2[[#This Row],[SRO]]="Local","Polyester Staple Fibre","SRO 492"))</f>
        <v>Textile Chemical</v>
      </c>
    </row>
    <row r="5373" spans="1:19" x14ac:dyDescent="0.25">
      <c r="A5373" s="119" t="s">
        <v>3552</v>
      </c>
      <c r="B5373" s="116" t="s">
        <v>3708</v>
      </c>
      <c r="C5373" s="165">
        <v>2336</v>
      </c>
      <c r="D5373" s="117">
        <v>2847</v>
      </c>
      <c r="E5373" s="147" t="s">
        <v>3712</v>
      </c>
      <c r="F5373" s="116" t="s">
        <v>3716</v>
      </c>
      <c r="G5373" s="471">
        <v>44925</v>
      </c>
      <c r="H5373" s="82">
        <v>42061108.259999998</v>
      </c>
      <c r="I5373" s="197">
        <v>0.03</v>
      </c>
      <c r="J5373" s="15">
        <v>481.08</v>
      </c>
      <c r="K5373" s="15">
        <v>16036</v>
      </c>
      <c r="L5373" s="15">
        <v>660414.12</v>
      </c>
      <c r="M5373" s="66" t="str">
        <f>TEXT(Table2[[#This Row],[Gd.Dt]],"mmm-yy")</f>
        <v>Dec-22</v>
      </c>
      <c r="N5373" s="46" t="str">
        <f>MID(Table2[[#This Row],[BE]],6,2)</f>
        <v>IB</v>
      </c>
      <c r="O5373" s="46" t="str">
        <f>IF(Table2[[#This Row],[Type]]="IB","EOU",IF(Table2[[#This Row],[Type]]="MB","Local","492"))</f>
        <v>EOU</v>
      </c>
      <c r="P5373" s="46">
        <f>ROUND(Table2[[#This Row],[Cons]]/Table2[[#This Row],[Qty.]],5)</f>
        <v>0.03</v>
      </c>
      <c r="Q5373" s="46" t="b">
        <f>EXACT(Table2[[#This Row],[rate]],Table2[[#This Row],[Check]])</f>
        <v>1</v>
      </c>
      <c r="R5373" s="46"/>
      <c r="S5373" s="46" t="str">
        <f>IF(Table2[[#This Row],[SRO]]="EOU",VLOOKUP(Table2[[#This Row],[BE]],[2]GD.List!$C$3:$N$5014,12,0),IF(Table2[[#This Row],[SRO]]="Local","Polyester Staple Fibre","SRO 492"))</f>
        <v>Textile Chemical</v>
      </c>
    </row>
    <row r="5374" spans="1:19" x14ac:dyDescent="0.25">
      <c r="A5374" s="120" t="s">
        <v>3552</v>
      </c>
      <c r="B5374" s="116" t="s">
        <v>3707</v>
      </c>
      <c r="C5374" s="165">
        <v>2490</v>
      </c>
      <c r="D5374" s="117">
        <v>2847</v>
      </c>
      <c r="E5374" s="147" t="s">
        <v>3711</v>
      </c>
      <c r="F5374" s="116" t="s">
        <v>3715</v>
      </c>
      <c r="G5374" s="471">
        <v>44925</v>
      </c>
      <c r="H5374" s="82">
        <v>5902645.0300000003</v>
      </c>
      <c r="I5374" s="197">
        <v>0.03</v>
      </c>
      <c r="J5374" s="15">
        <v>84.24</v>
      </c>
      <c r="K5374" s="15">
        <v>2808</v>
      </c>
      <c r="L5374" s="15">
        <v>91746.22</v>
      </c>
      <c r="M5374" s="66" t="str">
        <f>TEXT(Table2[[#This Row],[Gd.Dt]],"mmm-yy")</f>
        <v>Dec-22</v>
      </c>
      <c r="N5374" s="46" t="str">
        <f>MID(Table2[[#This Row],[BE]],6,2)</f>
        <v>IB</v>
      </c>
      <c r="O5374" s="46" t="str">
        <f>IF(Table2[[#This Row],[Type]]="IB","EOU",IF(Table2[[#This Row],[Type]]="MB","Local","492"))</f>
        <v>EOU</v>
      </c>
      <c r="P5374" s="46">
        <f>ROUND(Table2[[#This Row],[Cons]]/Table2[[#This Row],[Qty.]],5)</f>
        <v>0.03</v>
      </c>
      <c r="Q5374" s="46" t="b">
        <f>EXACT(Table2[[#This Row],[rate]],Table2[[#This Row],[Check]])</f>
        <v>1</v>
      </c>
      <c r="R5374" s="46"/>
      <c r="S5374" s="46" t="str">
        <f>IF(Table2[[#This Row],[SRO]]="EOU",VLOOKUP(Table2[[#This Row],[BE]],[2]GD.List!$C$3:$N$5014,12,0),IF(Table2[[#This Row],[SRO]]="Local","Polyester Staple Fibre","SRO 492"))</f>
        <v>Textile Chemical</v>
      </c>
    </row>
    <row r="5375" spans="1:19" x14ac:dyDescent="0.25">
      <c r="A5375" s="119" t="s">
        <v>3587</v>
      </c>
      <c r="B5375" s="116" t="s">
        <v>3705</v>
      </c>
      <c r="C5375" s="165">
        <v>14252</v>
      </c>
      <c r="D5375" s="117">
        <v>5201.009</v>
      </c>
      <c r="E5375" s="147" t="s">
        <v>3709</v>
      </c>
      <c r="F5375" s="116" t="s">
        <v>3713</v>
      </c>
      <c r="G5375" s="471">
        <v>44924</v>
      </c>
      <c r="H5375" s="82">
        <v>31247576.390000001</v>
      </c>
      <c r="I5375" s="197">
        <v>1.0101</v>
      </c>
      <c r="J5375" s="15">
        <v>14073.73</v>
      </c>
      <c r="K5375" s="15">
        <v>13933.01</v>
      </c>
      <c r="L5375" s="15">
        <v>16417429.689999999</v>
      </c>
      <c r="M5375" s="66" t="str">
        <f>TEXT(Table2[[#This Row],[Gd.Dt]],"mmm-yy")</f>
        <v>Dec-22</v>
      </c>
      <c r="N5375" s="46" t="str">
        <f>MID(Table2[[#This Row],[BE]],6,2)</f>
        <v>IB</v>
      </c>
      <c r="O5375" s="46" t="str">
        <f>IF(Table2[[#This Row],[Type]]="IB","EOU",IF(Table2[[#This Row],[Type]]="MB","Local","492"))</f>
        <v>EOU</v>
      </c>
      <c r="P5375" s="46">
        <f>ROUND(Table2[[#This Row],[Cons]]/Table2[[#This Row],[Qty.]],5)</f>
        <v>1.0101</v>
      </c>
      <c r="Q5375" s="46" t="b">
        <f>EXACT(Table2[[#This Row],[rate]],Table2[[#This Row],[Check]])</f>
        <v>1</v>
      </c>
      <c r="R5375" s="46"/>
      <c r="S5375" s="46" t="str">
        <f>IF(Table2[[#This Row],[SRO]]="EOU",VLOOKUP(Table2[[#This Row],[BE]],[2]GD.List!$C$3:$N$5014,12,0),IF(Table2[[#This Row],[SRO]]="Local","Polyester Staple Fibre","SRO 492"))</f>
        <v>Raw Cotton</v>
      </c>
    </row>
    <row r="5376" spans="1:19" x14ac:dyDescent="0.25">
      <c r="A5376" s="120" t="s">
        <v>3587</v>
      </c>
      <c r="B5376" s="116" t="s">
        <v>3706</v>
      </c>
      <c r="C5376" s="165">
        <v>20232</v>
      </c>
      <c r="D5376" s="117">
        <v>5201.009</v>
      </c>
      <c r="E5376" s="147" t="s">
        <v>3710</v>
      </c>
      <c r="F5376" s="116" t="s">
        <v>3714</v>
      </c>
      <c r="G5376" s="471">
        <v>44925</v>
      </c>
      <c r="H5376" s="82">
        <v>11565168.189999999</v>
      </c>
      <c r="I5376" s="197">
        <v>0.48980000000000001</v>
      </c>
      <c r="J5376" s="15">
        <v>4003.63</v>
      </c>
      <c r="K5376" s="15">
        <v>8174</v>
      </c>
      <c r="L5376" s="15">
        <v>2904319.83</v>
      </c>
      <c r="M5376" s="66" t="str">
        <f>TEXT(Table2[[#This Row],[Gd.Dt]],"mmm-yy")</f>
        <v>Dec-22</v>
      </c>
      <c r="N5376" s="46" t="str">
        <f>MID(Table2[[#This Row],[BE]],6,2)</f>
        <v>IB</v>
      </c>
      <c r="O5376" s="46" t="str">
        <f>IF(Table2[[#This Row],[Type]]="IB","EOU",IF(Table2[[#This Row],[Type]]="MB","Local","492"))</f>
        <v>EOU</v>
      </c>
      <c r="P5376" s="46">
        <f>ROUND(Table2[[#This Row],[Cons]]/Table2[[#This Row],[Qty.]],5)</f>
        <v>0.48980000000000001</v>
      </c>
      <c r="Q5376" s="46" t="b">
        <f>EXACT(Table2[[#This Row],[rate]],Table2[[#This Row],[Check]])</f>
        <v>1</v>
      </c>
      <c r="R5376" s="46"/>
      <c r="S5376" s="46" t="str">
        <f>IF(Table2[[#This Row],[SRO]]="EOU",VLOOKUP(Table2[[#This Row],[BE]],[2]GD.List!$C$3:$N$5014,12,0),IF(Table2[[#This Row],[SRO]]="Local","Polyester Staple Fibre","SRO 492"))</f>
        <v>Raw Cotton</v>
      </c>
    </row>
    <row r="5377" spans="1:19" x14ac:dyDescent="0.25">
      <c r="A5377" s="120" t="s">
        <v>3669</v>
      </c>
      <c r="B5377" s="116" t="s">
        <v>3708</v>
      </c>
      <c r="C5377" s="165">
        <v>2336</v>
      </c>
      <c r="D5377" s="117">
        <v>5201.009</v>
      </c>
      <c r="E5377" s="147" t="s">
        <v>3712</v>
      </c>
      <c r="F5377" s="116" t="s">
        <v>3716</v>
      </c>
      <c r="G5377" s="471">
        <v>44925</v>
      </c>
      <c r="H5377" s="82">
        <v>42061108.259999998</v>
      </c>
      <c r="I5377" s="197">
        <v>0.624</v>
      </c>
      <c r="J5377" s="15">
        <v>10006.460000000001</v>
      </c>
      <c r="K5377" s="15">
        <v>16036</v>
      </c>
      <c r="L5377" s="15">
        <v>13736607.190000001</v>
      </c>
      <c r="M5377" s="66" t="str">
        <f>TEXT(Table2[[#This Row],[Gd.Dt]],"mmm-yy")</f>
        <v>Dec-22</v>
      </c>
      <c r="N5377" s="46" t="str">
        <f>MID(Table2[[#This Row],[BE]],6,2)</f>
        <v>IB</v>
      </c>
      <c r="O5377" s="46" t="str">
        <f>IF(Table2[[#This Row],[Type]]="IB","EOU",IF(Table2[[#This Row],[Type]]="MB","Local","492"))</f>
        <v>EOU</v>
      </c>
      <c r="P5377" s="46">
        <f>ROUND(Table2[[#This Row],[Cons]]/Table2[[#This Row],[Qty.]],5)</f>
        <v>0.624</v>
      </c>
      <c r="Q5377" s="46" t="b">
        <f>EXACT(Table2[[#This Row],[rate]],Table2[[#This Row],[Check]])</f>
        <v>1</v>
      </c>
      <c r="R5377" s="46"/>
      <c r="S5377" s="46" t="str">
        <f>IF(Table2[[#This Row],[SRO]]="EOU",VLOOKUP(Table2[[#This Row],[BE]],[2]GD.List!$C$3:$N$5014,12,0),IF(Table2[[#This Row],[SRO]]="Local","Polyester Staple Fibre","SRO 492"))</f>
        <v>Raw Cotton</v>
      </c>
    </row>
    <row r="5378" spans="1:19" x14ac:dyDescent="0.25">
      <c r="A5378" s="119" t="s">
        <v>3688</v>
      </c>
      <c r="B5378" s="119" t="s">
        <v>3707</v>
      </c>
      <c r="C5378" s="170">
        <v>2490</v>
      </c>
      <c r="D5378" s="171">
        <v>5407.52</v>
      </c>
      <c r="E5378" s="27" t="s">
        <v>3711</v>
      </c>
      <c r="F5378" s="119" t="s">
        <v>3715</v>
      </c>
      <c r="G5378" s="28">
        <v>44925</v>
      </c>
      <c r="H5378" s="172">
        <v>5902645.0300000003</v>
      </c>
      <c r="I5378" s="33">
        <v>1.0101</v>
      </c>
      <c r="J5378" s="30">
        <v>2836.36</v>
      </c>
      <c r="K5378" s="30">
        <v>2808</v>
      </c>
      <c r="L5378" s="30">
        <v>3089094.32</v>
      </c>
      <c r="M5378" s="67" t="str">
        <f>TEXT(Table2[[#This Row],[Gd.Dt]],"mmm-yy")</f>
        <v>Dec-22</v>
      </c>
      <c r="N5378" s="47" t="str">
        <f>MID(Table2[[#This Row],[BE]],6,2)</f>
        <v>IB</v>
      </c>
      <c r="O5378" s="47" t="str">
        <f>IF(Table2[[#This Row],[Type]]="IB","EOU",IF(Table2[[#This Row],[Type]]="MB","Local","492"))</f>
        <v>EOU</v>
      </c>
      <c r="P5378" s="47">
        <f>ROUND(Table2[[#This Row],[Cons]]/Table2[[#This Row],[Qty.]],5)</f>
        <v>1.0101</v>
      </c>
      <c r="Q5378" s="47" t="b">
        <f>EXACT(Table2[[#This Row],[rate]],Table2[[#This Row],[Check]])</f>
        <v>1</v>
      </c>
      <c r="R5378" s="47"/>
      <c r="S5378" s="47" t="str">
        <f>IF(Table2[[#This Row],[SRO]]="EOU",VLOOKUP(Table2[[#This Row],[BE]],[2]GD.List!$C$3:$N$5014,12,0),IF(Table2[[#This Row],[SRO]]="Local","Polyester Staple Fibre","SRO 492"))</f>
        <v>Polyester Fabric</v>
      </c>
    </row>
    <row r="5379" spans="1:19" x14ac:dyDescent="0.25">
      <c r="A5379" s="116" t="s">
        <v>2499</v>
      </c>
      <c r="B5379" s="116" t="s">
        <v>3718</v>
      </c>
      <c r="C5379" s="165">
        <v>3570</v>
      </c>
      <c r="D5379" s="117">
        <v>2701.12</v>
      </c>
      <c r="E5379" s="147" t="s">
        <v>3721</v>
      </c>
      <c r="F5379" s="116" t="s">
        <v>3723</v>
      </c>
      <c r="G5379" s="471">
        <v>44927</v>
      </c>
      <c r="H5379" s="82">
        <v>33442672.059999999</v>
      </c>
      <c r="I5379" s="197">
        <v>0.8</v>
      </c>
      <c r="J5379" s="15">
        <v>12772</v>
      </c>
      <c r="K5379" s="15">
        <v>15965</v>
      </c>
      <c r="L5379" s="15">
        <v>14002456.699999999</v>
      </c>
      <c r="M5379" s="66" t="str">
        <f>TEXT(Table2[[#This Row],[Gd.Dt]],"mmm-yy")</f>
        <v>Jan-23</v>
      </c>
      <c r="N5379" s="46" t="str">
        <f>MID(Table2[[#This Row],[BE]],6,2)</f>
        <v>IB</v>
      </c>
      <c r="O5379" s="46" t="str">
        <f>IF(Table2[[#This Row],[Type]]="IB","EOU",IF(Table2[[#This Row],[Type]]="MB","Local","492"))</f>
        <v>EOU</v>
      </c>
      <c r="P5379" s="46">
        <f>ROUND(Table2[[#This Row],[Cons]]/Table2[[#This Row],[Qty.]],5)</f>
        <v>0.8</v>
      </c>
      <c r="Q5379" s="46" t="b">
        <f>EXACT(Table2[[#This Row],[rate]],Table2[[#This Row],[Check]])</f>
        <v>1</v>
      </c>
      <c r="R5379" s="46"/>
      <c r="S5379" s="46" t="str">
        <f>IF(Table2[[#This Row],[SRO]]="EOU",VLOOKUP(Table2[[#This Row],[BE]],[2]GD.List!$C$3:$N$5014,12,0),IF(Table2[[#This Row],[SRO]]="Local","Polyester Staple Fibre","SRO 492"))</f>
        <v>Textile Coal</v>
      </c>
    </row>
    <row r="5380" spans="1:19" x14ac:dyDescent="0.25">
      <c r="A5380" s="116" t="s">
        <v>2499</v>
      </c>
      <c r="B5380" s="116" t="s">
        <v>3719</v>
      </c>
      <c r="C5380" s="165">
        <v>8316</v>
      </c>
      <c r="D5380" s="117">
        <v>2701.12</v>
      </c>
      <c r="E5380" s="147" t="s">
        <v>3722</v>
      </c>
      <c r="F5380" s="116" t="s">
        <v>3724</v>
      </c>
      <c r="G5380" s="471">
        <v>44927</v>
      </c>
      <c r="H5380" s="82">
        <v>27563348.510000002</v>
      </c>
      <c r="I5380" s="197">
        <v>0.8</v>
      </c>
      <c r="J5380" s="15">
        <v>11576</v>
      </c>
      <c r="K5380" s="15">
        <v>14470</v>
      </c>
      <c r="L5380" s="15">
        <v>9670514.9600000009</v>
      </c>
      <c r="M5380" s="66" t="str">
        <f>TEXT(Table2[[#This Row],[Gd.Dt]],"mmm-yy")</f>
        <v>Jan-23</v>
      </c>
      <c r="N5380" s="46" t="str">
        <f>MID(Table2[[#This Row],[BE]],6,2)</f>
        <v>IB</v>
      </c>
      <c r="O5380" s="46" t="str">
        <f>IF(Table2[[#This Row],[Type]]="IB","EOU",IF(Table2[[#This Row],[Type]]="MB","Local","492"))</f>
        <v>EOU</v>
      </c>
      <c r="P5380" s="46">
        <f>ROUND(Table2[[#This Row],[Cons]]/Table2[[#This Row],[Qty.]],5)</f>
        <v>0.8</v>
      </c>
      <c r="Q5380" s="46" t="b">
        <f>EXACT(Table2[[#This Row],[rate]],Table2[[#This Row],[Check]])</f>
        <v>1</v>
      </c>
      <c r="R5380" s="46"/>
      <c r="S5380" s="46" t="str">
        <f>IF(Table2[[#This Row],[SRO]]="EOU",VLOOKUP(Table2[[#This Row],[BE]],[2]GD.List!$C$3:$N$5014,12,0),IF(Table2[[#This Row],[SRO]]="Local","Polyester Staple Fibre","SRO 492"))</f>
        <v>Textile Coal</v>
      </c>
    </row>
    <row r="5381" spans="1:19" x14ac:dyDescent="0.25">
      <c r="A5381" s="120" t="s">
        <v>2499</v>
      </c>
      <c r="B5381" s="116" t="s">
        <v>3717</v>
      </c>
      <c r="C5381" s="165">
        <v>13267</v>
      </c>
      <c r="D5381" s="117">
        <v>2701.12</v>
      </c>
      <c r="E5381" s="147" t="s">
        <v>3720</v>
      </c>
      <c r="F5381" s="116" t="s">
        <v>3725</v>
      </c>
      <c r="G5381" s="471">
        <v>44927</v>
      </c>
      <c r="H5381" s="82">
        <v>25644645.030000001</v>
      </c>
      <c r="I5381" s="197">
        <v>0.8</v>
      </c>
      <c r="J5381" s="15">
        <v>10757.6</v>
      </c>
      <c r="K5381" s="15">
        <v>13447</v>
      </c>
      <c r="L5381" s="15">
        <v>7995545.1600000001</v>
      </c>
      <c r="M5381" s="66" t="str">
        <f>TEXT(Table2[[#This Row],[Gd.Dt]],"mmm-yy")</f>
        <v>Jan-23</v>
      </c>
      <c r="N5381" s="46" t="str">
        <f>MID(Table2[[#This Row],[BE]],6,2)</f>
        <v>IB</v>
      </c>
      <c r="O5381" s="46" t="str">
        <f>IF(Table2[[#This Row],[Type]]="IB","EOU",IF(Table2[[#This Row],[Type]]="MB","Local","492"))</f>
        <v>EOU</v>
      </c>
      <c r="P5381" s="46">
        <f>ROUND(Table2[[#This Row],[Cons]]/Table2[[#This Row],[Qty.]],5)</f>
        <v>0.8</v>
      </c>
      <c r="Q5381" s="46" t="b">
        <f>EXACT(Table2[[#This Row],[rate]],Table2[[#This Row],[Check]])</f>
        <v>1</v>
      </c>
      <c r="R5381" s="46"/>
      <c r="S5381" s="46" t="str">
        <f>IF(Table2[[#This Row],[SRO]]="EOU",VLOOKUP(Table2[[#This Row],[BE]],[2]GD.List!$C$3:$N$5014,12,0),IF(Table2[[#This Row],[SRO]]="Local","Polyester Staple Fibre","SRO 492"))</f>
        <v>Textile Coal</v>
      </c>
    </row>
    <row r="5382" spans="1:19" x14ac:dyDescent="0.25">
      <c r="A5382" s="119" t="s">
        <v>3084</v>
      </c>
      <c r="B5382" s="116" t="s">
        <v>3718</v>
      </c>
      <c r="C5382" s="165">
        <v>3570</v>
      </c>
      <c r="D5382" s="117">
        <v>2832.1089999999999</v>
      </c>
      <c r="E5382" s="147" t="s">
        <v>3721</v>
      </c>
      <c r="F5382" s="116" t="s">
        <v>3723</v>
      </c>
      <c r="G5382" s="471">
        <v>44927</v>
      </c>
      <c r="H5382" s="82">
        <v>33442672.059999999</v>
      </c>
      <c r="I5382" s="197">
        <v>0.04</v>
      </c>
      <c r="J5382" s="15">
        <v>638.6</v>
      </c>
      <c r="K5382" s="15">
        <v>15965</v>
      </c>
      <c r="L5382" s="15">
        <v>700122.84000000008</v>
      </c>
      <c r="M5382" s="66" t="str">
        <f>TEXT(Table2[[#This Row],[Gd.Dt]],"mmm-yy")</f>
        <v>Jan-23</v>
      </c>
      <c r="N5382" s="46" t="str">
        <f>MID(Table2[[#This Row],[BE]],6,2)</f>
        <v>IB</v>
      </c>
      <c r="O5382" s="46" t="str">
        <f>IF(Table2[[#This Row],[Type]]="IB","EOU",IF(Table2[[#This Row],[Type]]="MB","Local","492"))</f>
        <v>EOU</v>
      </c>
      <c r="P5382" s="46">
        <f>ROUND(Table2[[#This Row],[Cons]]/Table2[[#This Row],[Qty.]],5)</f>
        <v>0.04</v>
      </c>
      <c r="Q5382" s="46" t="b">
        <f>EXACT(Table2[[#This Row],[rate]],Table2[[#This Row],[Check]])</f>
        <v>1</v>
      </c>
      <c r="R5382" s="46"/>
      <c r="S5382" s="46" t="str">
        <f>IF(Table2[[#This Row],[SRO]]="EOU",VLOOKUP(Table2[[#This Row],[BE]],[2]GD.List!$C$3:$N$5014,12,0),IF(Table2[[#This Row],[SRO]]="Local","Polyester Staple Fibre","SRO 492"))</f>
        <v>Textile Chemical</v>
      </c>
    </row>
    <row r="5383" spans="1:19" x14ac:dyDescent="0.25">
      <c r="A5383" s="120" t="s">
        <v>3084</v>
      </c>
      <c r="B5383" s="116" t="s">
        <v>3717</v>
      </c>
      <c r="C5383" s="165">
        <v>13267</v>
      </c>
      <c r="D5383" s="117">
        <v>2832.1089999999999</v>
      </c>
      <c r="E5383" s="147" t="s">
        <v>3720</v>
      </c>
      <c r="F5383" s="116" t="s">
        <v>3725</v>
      </c>
      <c r="G5383" s="471">
        <v>44927</v>
      </c>
      <c r="H5383" s="82">
        <v>25644645.030000001</v>
      </c>
      <c r="I5383" s="197">
        <v>0.04</v>
      </c>
      <c r="J5383" s="15">
        <v>345.52</v>
      </c>
      <c r="K5383" s="15">
        <v>8638</v>
      </c>
      <c r="L5383" s="15">
        <v>191724.82</v>
      </c>
      <c r="M5383" s="66" t="str">
        <f>TEXT(Table2[[#This Row],[Gd.Dt]],"mmm-yy")</f>
        <v>Jan-23</v>
      </c>
      <c r="N5383" s="46" t="str">
        <f>MID(Table2[[#This Row],[BE]],6,2)</f>
        <v>IB</v>
      </c>
      <c r="O5383" s="46" t="str">
        <f>IF(Table2[[#This Row],[Type]]="IB","EOU",IF(Table2[[#This Row],[Type]]="MB","Local","492"))</f>
        <v>EOU</v>
      </c>
      <c r="P5383" s="46">
        <f>ROUND(Table2[[#This Row],[Cons]]/Table2[[#This Row],[Qty.]],5)</f>
        <v>0.04</v>
      </c>
      <c r="Q5383" s="46" t="b">
        <f>EXACT(Table2[[#This Row],[rate]],Table2[[#This Row],[Check]])</f>
        <v>1</v>
      </c>
      <c r="R5383" s="46"/>
      <c r="S5383" s="46" t="str">
        <f>IF(Table2[[#This Row],[SRO]]="EOU",VLOOKUP(Table2[[#This Row],[BE]],[2]GD.List!$C$3:$N$5014,12,0),IF(Table2[[#This Row],[SRO]]="Local","Polyester Staple Fibre","SRO 492"))</f>
        <v>Textile Chemical</v>
      </c>
    </row>
    <row r="5384" spans="1:19" x14ac:dyDescent="0.25">
      <c r="A5384" s="119" t="s">
        <v>3233</v>
      </c>
      <c r="B5384" s="116" t="s">
        <v>3719</v>
      </c>
      <c r="C5384" s="165">
        <v>8316</v>
      </c>
      <c r="D5384" s="117">
        <v>4810.29</v>
      </c>
      <c r="E5384" s="147" t="s">
        <v>3722</v>
      </c>
      <c r="F5384" s="116" t="s">
        <v>3724</v>
      </c>
      <c r="G5384" s="471">
        <v>44927</v>
      </c>
      <c r="H5384" s="82">
        <v>27563348.510000002</v>
      </c>
      <c r="I5384" s="197">
        <v>0.06</v>
      </c>
      <c r="J5384" s="15">
        <v>868.2</v>
      </c>
      <c r="K5384" s="15">
        <v>14470</v>
      </c>
      <c r="L5384" s="15">
        <v>725288.62</v>
      </c>
      <c r="M5384" s="66" t="str">
        <f>TEXT(Table2[[#This Row],[Gd.Dt]],"mmm-yy")</f>
        <v>Jan-23</v>
      </c>
      <c r="N5384" s="46" t="str">
        <f>MID(Table2[[#This Row],[BE]],6,2)</f>
        <v>IB</v>
      </c>
      <c r="O5384" s="46" t="str">
        <f>IF(Table2[[#This Row],[Type]]="IB","EOU",IF(Table2[[#This Row],[Type]]="MB","Local","492"))</f>
        <v>EOU</v>
      </c>
      <c r="P5384" s="46">
        <f>ROUND(Table2[[#This Row],[Cons]]/Table2[[#This Row],[Qty.]],5)</f>
        <v>0.06</v>
      </c>
      <c r="Q5384" s="46" t="b">
        <f>EXACT(Table2[[#This Row],[rate]],Table2[[#This Row],[Check]])</f>
        <v>1</v>
      </c>
      <c r="R5384" s="46"/>
      <c r="S5384" s="46" t="str">
        <f>IF(Table2[[#This Row],[SRO]]="EOU",VLOOKUP(Table2[[#This Row],[BE]],[2]GD.List!$C$3:$N$5014,12,0),IF(Table2[[#This Row],[SRO]]="Local","Polyester Staple Fibre","SRO 492"))</f>
        <v>Packing Material</v>
      </c>
    </row>
    <row r="5385" spans="1:19" x14ac:dyDescent="0.25">
      <c r="A5385" s="120" t="s">
        <v>3233</v>
      </c>
      <c r="B5385" s="116" t="s">
        <v>3717</v>
      </c>
      <c r="C5385" s="165">
        <v>13267</v>
      </c>
      <c r="D5385" s="117">
        <v>4810.29</v>
      </c>
      <c r="E5385" s="147" t="s">
        <v>3720</v>
      </c>
      <c r="F5385" s="116" t="s">
        <v>3725</v>
      </c>
      <c r="G5385" s="471">
        <v>44927</v>
      </c>
      <c r="H5385" s="82">
        <v>25644645.030000001</v>
      </c>
      <c r="I5385" s="197">
        <v>0.06</v>
      </c>
      <c r="J5385" s="15">
        <v>236.22</v>
      </c>
      <c r="K5385" s="15">
        <v>3937</v>
      </c>
      <c r="L5385" s="15">
        <v>186183.65</v>
      </c>
      <c r="M5385" s="66" t="str">
        <f>TEXT(Table2[[#This Row],[Gd.Dt]],"mmm-yy")</f>
        <v>Jan-23</v>
      </c>
      <c r="N5385" s="46" t="str">
        <f>MID(Table2[[#This Row],[BE]],6,2)</f>
        <v>IB</v>
      </c>
      <c r="O5385" s="46" t="str">
        <f>IF(Table2[[#This Row],[Type]]="IB","EOU",IF(Table2[[#This Row],[Type]]="MB","Local","492"))</f>
        <v>EOU</v>
      </c>
      <c r="P5385" s="46">
        <f>ROUND(Table2[[#This Row],[Cons]]/Table2[[#This Row],[Qty.]],5)</f>
        <v>0.06</v>
      </c>
      <c r="Q5385" s="46" t="b">
        <f>EXACT(Table2[[#This Row],[rate]],Table2[[#This Row],[Check]])</f>
        <v>1</v>
      </c>
      <c r="R5385" s="46"/>
      <c r="S5385" s="46" t="str">
        <f>IF(Table2[[#This Row],[SRO]]="EOU",VLOOKUP(Table2[[#This Row],[BE]],[2]GD.List!$C$3:$N$5014,12,0),IF(Table2[[#This Row],[SRO]]="Local","Polyester Staple Fibre","SRO 492"))</f>
        <v>Packing Material</v>
      </c>
    </row>
    <row r="5386" spans="1:19" x14ac:dyDescent="0.25">
      <c r="A5386" s="119" t="s">
        <v>3430</v>
      </c>
      <c r="B5386" s="116" t="s">
        <v>3718</v>
      </c>
      <c r="C5386" s="165">
        <v>3570</v>
      </c>
      <c r="D5386" s="117">
        <v>5503.201</v>
      </c>
      <c r="E5386" s="147" t="s">
        <v>3721</v>
      </c>
      <c r="F5386" s="116" t="s">
        <v>3723</v>
      </c>
      <c r="G5386" s="471">
        <v>44927</v>
      </c>
      <c r="H5386" s="82">
        <v>33442672.059999999</v>
      </c>
      <c r="I5386" s="197">
        <v>0.41666999999999998</v>
      </c>
      <c r="J5386" s="15">
        <v>6652.14</v>
      </c>
      <c r="K5386" s="15">
        <v>15965</v>
      </c>
      <c r="L5386" s="15">
        <v>7293017.3499999996</v>
      </c>
      <c r="M5386" s="66" t="str">
        <f>TEXT(Table2[[#This Row],[Gd.Dt]],"mmm-yy")</f>
        <v>Jan-23</v>
      </c>
      <c r="N5386" s="46" t="str">
        <f>MID(Table2[[#This Row],[BE]],6,2)</f>
        <v>IB</v>
      </c>
      <c r="O5386" s="46" t="str">
        <f>IF(Table2[[#This Row],[Type]]="IB","EOU",IF(Table2[[#This Row],[Type]]="MB","Local","492"))</f>
        <v>EOU</v>
      </c>
      <c r="P5386" s="46">
        <f>ROUND(Table2[[#This Row],[Cons]]/Table2[[#This Row],[Qty.]],5)</f>
        <v>0.41666999999999998</v>
      </c>
      <c r="Q5386" s="46" t="b">
        <f>EXACT(Table2[[#This Row],[rate]],Table2[[#This Row],[Check]])</f>
        <v>1</v>
      </c>
      <c r="R5386" s="46"/>
      <c r="S5386" s="46" t="str">
        <f>IF(Table2[[#This Row],[SRO]]="EOU",VLOOKUP(Table2[[#This Row],[BE]],[2]GD.List!$C$3:$N$5014,12,0),IF(Table2[[#This Row],[SRO]]="Local","Polyester Staple Fibre","SRO 492"))</f>
        <v>Polyester Staple Fiber</v>
      </c>
    </row>
    <row r="5387" spans="1:19" x14ac:dyDescent="0.25">
      <c r="A5387" s="120" t="s">
        <v>3430</v>
      </c>
      <c r="B5387" s="116" t="s">
        <v>3717</v>
      </c>
      <c r="C5387" s="165">
        <v>13267</v>
      </c>
      <c r="D5387" s="117">
        <v>5503.201</v>
      </c>
      <c r="E5387" s="147" t="s">
        <v>3720</v>
      </c>
      <c r="F5387" s="116" t="s">
        <v>3725</v>
      </c>
      <c r="G5387" s="471">
        <v>44927</v>
      </c>
      <c r="H5387" s="82">
        <v>25644645.030000001</v>
      </c>
      <c r="I5387" s="197">
        <v>0.53061000000000003</v>
      </c>
      <c r="J5387" s="15">
        <v>4583.41</v>
      </c>
      <c r="K5387" s="15">
        <v>8638</v>
      </c>
      <c r="L5387" s="15">
        <v>2543270.5100000002</v>
      </c>
      <c r="M5387" s="66" t="str">
        <f>TEXT(Table2[[#This Row],[Gd.Dt]],"mmm-yy")</f>
        <v>Jan-23</v>
      </c>
      <c r="N5387" s="46" t="str">
        <f>MID(Table2[[#This Row],[BE]],6,2)</f>
        <v>IB</v>
      </c>
      <c r="O5387" s="46" t="str">
        <f>IF(Table2[[#This Row],[Type]]="IB","EOU",IF(Table2[[#This Row],[Type]]="MB","Local","492"))</f>
        <v>EOU</v>
      </c>
      <c r="P5387" s="46">
        <f>ROUND(Table2[[#This Row],[Cons]]/Table2[[#This Row],[Qty.]],5)</f>
        <v>0.53061000000000003</v>
      </c>
      <c r="Q5387" s="46" t="b">
        <f>EXACT(Table2[[#This Row],[rate]],Table2[[#This Row],[Check]])</f>
        <v>1</v>
      </c>
      <c r="R5387" s="46"/>
      <c r="S5387" s="46" t="str">
        <f>IF(Table2[[#This Row],[SRO]]="EOU",VLOOKUP(Table2[[#This Row],[BE]],[2]GD.List!$C$3:$N$5014,12,0),IF(Table2[[#This Row],[SRO]]="Local","Polyester Staple Fibre","SRO 492"))</f>
        <v>Polyester Staple Fiber</v>
      </c>
    </row>
    <row r="5388" spans="1:19" x14ac:dyDescent="0.25">
      <c r="A5388" s="119" t="s">
        <v>3552</v>
      </c>
      <c r="B5388" s="116" t="s">
        <v>3718</v>
      </c>
      <c r="C5388" s="165">
        <v>3570</v>
      </c>
      <c r="D5388" s="117">
        <v>2847</v>
      </c>
      <c r="E5388" s="147" t="s">
        <v>3721</v>
      </c>
      <c r="F5388" s="116" t="s">
        <v>3723</v>
      </c>
      <c r="G5388" s="471">
        <v>44927</v>
      </c>
      <c r="H5388" s="82">
        <v>33442672.059999999</v>
      </c>
      <c r="I5388" s="197">
        <v>0.03</v>
      </c>
      <c r="J5388" s="15">
        <v>478.95000000000005</v>
      </c>
      <c r="K5388" s="15">
        <v>15965</v>
      </c>
      <c r="L5388" s="15">
        <v>525092.13</v>
      </c>
      <c r="M5388" s="66" t="str">
        <f>TEXT(Table2[[#This Row],[Gd.Dt]],"mmm-yy")</f>
        <v>Jan-23</v>
      </c>
      <c r="N5388" s="46" t="str">
        <f>MID(Table2[[#This Row],[BE]],6,2)</f>
        <v>IB</v>
      </c>
      <c r="O5388" s="46" t="str">
        <f>IF(Table2[[#This Row],[Type]]="IB","EOU",IF(Table2[[#This Row],[Type]]="MB","Local","492"))</f>
        <v>EOU</v>
      </c>
      <c r="P5388" s="46">
        <f>ROUND(Table2[[#This Row],[Cons]]/Table2[[#This Row],[Qty.]],5)</f>
        <v>0.03</v>
      </c>
      <c r="Q5388" s="46" t="b">
        <f>EXACT(Table2[[#This Row],[rate]],Table2[[#This Row],[Check]])</f>
        <v>1</v>
      </c>
      <c r="R5388" s="46"/>
      <c r="S5388" s="46" t="str">
        <f>IF(Table2[[#This Row],[SRO]]="EOU",VLOOKUP(Table2[[#This Row],[BE]],[2]GD.List!$C$3:$N$5014,12,0),IF(Table2[[#This Row],[SRO]]="Local","Polyester Staple Fibre","SRO 492"))</f>
        <v>Textile Chemical</v>
      </c>
    </row>
    <row r="5389" spans="1:19" x14ac:dyDescent="0.25">
      <c r="A5389" s="119" t="s">
        <v>3552</v>
      </c>
      <c r="B5389" s="116" t="s">
        <v>3719</v>
      </c>
      <c r="C5389" s="165">
        <v>8316</v>
      </c>
      <c r="D5389" s="117">
        <v>2847</v>
      </c>
      <c r="E5389" s="147" t="s">
        <v>3722</v>
      </c>
      <c r="F5389" s="116" t="s">
        <v>3724</v>
      </c>
      <c r="G5389" s="471">
        <v>44927</v>
      </c>
      <c r="H5389" s="82">
        <v>27563348.510000002</v>
      </c>
      <c r="I5389" s="197">
        <v>0.03</v>
      </c>
      <c r="J5389" s="15">
        <v>434.1</v>
      </c>
      <c r="K5389" s="15">
        <v>14470</v>
      </c>
      <c r="L5389" s="15">
        <v>362644.31</v>
      </c>
      <c r="M5389" s="66" t="str">
        <f>TEXT(Table2[[#This Row],[Gd.Dt]],"mmm-yy")</f>
        <v>Jan-23</v>
      </c>
      <c r="N5389" s="46" t="str">
        <f>MID(Table2[[#This Row],[BE]],6,2)</f>
        <v>IB</v>
      </c>
      <c r="O5389" s="46" t="str">
        <f>IF(Table2[[#This Row],[Type]]="IB","EOU",IF(Table2[[#This Row],[Type]]="MB","Local","492"))</f>
        <v>EOU</v>
      </c>
      <c r="P5389" s="46">
        <f>ROUND(Table2[[#This Row],[Cons]]/Table2[[#This Row],[Qty.]],5)</f>
        <v>0.03</v>
      </c>
      <c r="Q5389" s="46" t="b">
        <f>EXACT(Table2[[#This Row],[rate]],Table2[[#This Row],[Check]])</f>
        <v>1</v>
      </c>
      <c r="R5389" s="46"/>
      <c r="S5389" s="46" t="str">
        <f>IF(Table2[[#This Row],[SRO]]="EOU",VLOOKUP(Table2[[#This Row],[BE]],[2]GD.List!$C$3:$N$5014,12,0),IF(Table2[[#This Row],[SRO]]="Local","Polyester Staple Fibre","SRO 492"))</f>
        <v>Textile Chemical</v>
      </c>
    </row>
    <row r="5390" spans="1:19" x14ac:dyDescent="0.25">
      <c r="A5390" s="120" t="s">
        <v>3552</v>
      </c>
      <c r="B5390" s="116" t="s">
        <v>3717</v>
      </c>
      <c r="C5390" s="165">
        <v>13267</v>
      </c>
      <c r="D5390" s="117">
        <v>2847</v>
      </c>
      <c r="E5390" s="147" t="s">
        <v>3720</v>
      </c>
      <c r="F5390" s="116" t="s">
        <v>3725</v>
      </c>
      <c r="G5390" s="471">
        <v>44927</v>
      </c>
      <c r="H5390" s="82">
        <v>25644645.030000001</v>
      </c>
      <c r="I5390" s="197">
        <v>0.03</v>
      </c>
      <c r="J5390" s="15">
        <v>403.41</v>
      </c>
      <c r="K5390" s="15">
        <v>13447</v>
      </c>
      <c r="L5390" s="15">
        <v>299832.94999999995</v>
      </c>
      <c r="M5390" s="66" t="str">
        <f>TEXT(Table2[[#This Row],[Gd.Dt]],"mmm-yy")</f>
        <v>Jan-23</v>
      </c>
      <c r="N5390" s="46" t="str">
        <f>MID(Table2[[#This Row],[BE]],6,2)</f>
        <v>IB</v>
      </c>
      <c r="O5390" s="46" t="str">
        <f>IF(Table2[[#This Row],[Type]]="IB","EOU",IF(Table2[[#This Row],[Type]]="MB","Local","492"))</f>
        <v>EOU</v>
      </c>
      <c r="P5390" s="46">
        <f>ROUND(Table2[[#This Row],[Cons]]/Table2[[#This Row],[Qty.]],5)</f>
        <v>0.03</v>
      </c>
      <c r="Q5390" s="46" t="b">
        <f>EXACT(Table2[[#This Row],[rate]],Table2[[#This Row],[Check]])</f>
        <v>1</v>
      </c>
      <c r="R5390" s="46"/>
      <c r="S5390" s="46" t="str">
        <f>IF(Table2[[#This Row],[SRO]]="EOU",VLOOKUP(Table2[[#This Row],[BE]],[2]GD.List!$C$3:$N$5014,12,0),IF(Table2[[#This Row],[SRO]]="Local","Polyester Staple Fibre","SRO 492"))</f>
        <v>Textile Chemical</v>
      </c>
    </row>
    <row r="5391" spans="1:19" x14ac:dyDescent="0.25">
      <c r="A5391" s="119" t="s">
        <v>3578</v>
      </c>
      <c r="B5391" s="116" t="s">
        <v>3719</v>
      </c>
      <c r="C5391" s="165">
        <v>8316</v>
      </c>
      <c r="D5391" s="117">
        <v>4821.1090000000004</v>
      </c>
      <c r="E5391" s="147" t="s">
        <v>3722</v>
      </c>
      <c r="F5391" s="116" t="s">
        <v>3724</v>
      </c>
      <c r="G5391" s="471">
        <v>44927</v>
      </c>
      <c r="H5391" s="82">
        <v>27563348.510000002</v>
      </c>
      <c r="I5391" s="197">
        <v>1</v>
      </c>
      <c r="J5391" s="15">
        <v>5500</v>
      </c>
      <c r="K5391" s="15">
        <v>5500</v>
      </c>
      <c r="L5391" s="15">
        <v>4594664.16</v>
      </c>
      <c r="M5391" s="66" t="str">
        <f>TEXT(Table2[[#This Row],[Gd.Dt]],"mmm-yy")</f>
        <v>Jan-23</v>
      </c>
      <c r="N5391" s="46" t="str">
        <f>MID(Table2[[#This Row],[BE]],6,2)</f>
        <v>TI</v>
      </c>
      <c r="O5391" s="46" t="str">
        <f>IF(Table2[[#This Row],[Type]]="IB","EOU",IF(Table2[[#This Row],[Type]]="MB","Local","492"))</f>
        <v>492</v>
      </c>
      <c r="P5391" s="46">
        <f>ROUND(Table2[[#This Row],[Cons]]/Table2[[#This Row],[Qty.]],5)</f>
        <v>1</v>
      </c>
      <c r="Q5391" s="46" t="b">
        <f>EXACT(Table2[[#This Row],[rate]],Table2[[#This Row],[Check]])</f>
        <v>1</v>
      </c>
      <c r="R5391" s="46"/>
      <c r="S5391" s="46" t="str">
        <f>IF(Table2[[#This Row],[SRO]]="EOU",VLOOKUP(Table2[[#This Row],[BE]],[2]GD.List!$C$3:$N$5014,12,0),IF(Table2[[#This Row],[SRO]]="Local","Polyester Staple Fibre","SRO 492"))</f>
        <v>SRO 492</v>
      </c>
    </row>
    <row r="5392" spans="1:19" x14ac:dyDescent="0.25">
      <c r="A5392" s="120" t="s">
        <v>3578</v>
      </c>
      <c r="B5392" s="116" t="s">
        <v>3717</v>
      </c>
      <c r="C5392" s="165">
        <v>13267</v>
      </c>
      <c r="D5392" s="117">
        <v>4821.1090000000004</v>
      </c>
      <c r="E5392" s="147" t="s">
        <v>3720</v>
      </c>
      <c r="F5392" s="116" t="s">
        <v>3725</v>
      </c>
      <c r="G5392" s="471">
        <v>44927</v>
      </c>
      <c r="H5392" s="82">
        <v>25644645.030000001</v>
      </c>
      <c r="I5392" s="197">
        <v>1</v>
      </c>
      <c r="J5392" s="15">
        <v>7500</v>
      </c>
      <c r="K5392" s="15">
        <v>7500</v>
      </c>
      <c r="L5392" s="15">
        <v>4459443.1400000006</v>
      </c>
      <c r="M5392" s="66" t="str">
        <f>TEXT(Table2[[#This Row],[Gd.Dt]],"mmm-yy")</f>
        <v>Jan-23</v>
      </c>
      <c r="N5392" s="46" t="str">
        <f>MID(Table2[[#This Row],[BE]],6,2)</f>
        <v>TI</v>
      </c>
      <c r="O5392" s="46" t="str">
        <f>IF(Table2[[#This Row],[Type]]="IB","EOU",IF(Table2[[#This Row],[Type]]="MB","Local","492"))</f>
        <v>492</v>
      </c>
      <c r="P5392" s="46">
        <f>ROUND(Table2[[#This Row],[Cons]]/Table2[[#This Row],[Qty.]],5)</f>
        <v>1</v>
      </c>
      <c r="Q5392" s="46" t="b">
        <f>EXACT(Table2[[#This Row],[rate]],Table2[[#This Row],[Check]])</f>
        <v>1</v>
      </c>
      <c r="R5392" s="46"/>
      <c r="S5392" s="46" t="str">
        <f>IF(Table2[[#This Row],[SRO]]="EOU",VLOOKUP(Table2[[#This Row],[BE]],[2]GD.List!$C$3:$N$5014,12,0),IF(Table2[[#This Row],[SRO]]="Local","Polyester Staple Fibre","SRO 492"))</f>
        <v>SRO 492</v>
      </c>
    </row>
    <row r="5393" spans="1:19" x14ac:dyDescent="0.25">
      <c r="A5393" s="119" t="s">
        <v>3669</v>
      </c>
      <c r="B5393" s="116" t="s">
        <v>3718</v>
      </c>
      <c r="C5393" s="165">
        <v>3570</v>
      </c>
      <c r="D5393" s="117">
        <v>5201.009</v>
      </c>
      <c r="E5393" s="147" t="s">
        <v>3721</v>
      </c>
      <c r="F5393" s="116" t="s">
        <v>3723</v>
      </c>
      <c r="G5393" s="471">
        <v>44927</v>
      </c>
      <c r="H5393" s="82">
        <v>33442672.059999999</v>
      </c>
      <c r="I5393" s="197">
        <v>0.624</v>
      </c>
      <c r="J5393" s="15">
        <v>9962.16</v>
      </c>
      <c r="K5393" s="15">
        <v>15965</v>
      </c>
      <c r="L5393" s="15">
        <v>10921983.050000001</v>
      </c>
      <c r="M5393" s="66" t="str">
        <f>TEXT(Table2[[#This Row],[Gd.Dt]],"mmm-yy")</f>
        <v>Jan-23</v>
      </c>
      <c r="N5393" s="46" t="str">
        <f>MID(Table2[[#This Row],[BE]],6,2)</f>
        <v>IB</v>
      </c>
      <c r="O5393" s="46" t="str">
        <f>IF(Table2[[#This Row],[Type]]="IB","EOU",IF(Table2[[#This Row],[Type]]="MB","Local","492"))</f>
        <v>EOU</v>
      </c>
      <c r="P5393" s="46">
        <f>ROUND(Table2[[#This Row],[Cons]]/Table2[[#This Row],[Qty.]],5)</f>
        <v>0.624</v>
      </c>
      <c r="Q5393" s="46" t="b">
        <f>EXACT(Table2[[#This Row],[rate]],Table2[[#This Row],[Check]])</f>
        <v>1</v>
      </c>
      <c r="R5393" s="46"/>
      <c r="S5393" s="46" t="str">
        <f>IF(Table2[[#This Row],[SRO]]="EOU",VLOOKUP(Table2[[#This Row],[BE]],[2]GD.List!$C$3:$N$5014,12,0),IF(Table2[[#This Row],[SRO]]="Local","Polyester Staple Fibre","SRO 492"))</f>
        <v>Raw Cotton</v>
      </c>
    </row>
    <row r="5394" spans="1:19" x14ac:dyDescent="0.25">
      <c r="A5394" s="119" t="s">
        <v>3669</v>
      </c>
      <c r="B5394" s="116" t="s">
        <v>3719</v>
      </c>
      <c r="C5394" s="165">
        <v>8316</v>
      </c>
      <c r="D5394" s="117">
        <v>5201.009</v>
      </c>
      <c r="E5394" s="147" t="s">
        <v>3722</v>
      </c>
      <c r="F5394" s="116" t="s">
        <v>3724</v>
      </c>
      <c r="G5394" s="471">
        <v>44927</v>
      </c>
      <c r="H5394" s="82">
        <v>27563348.510000002</v>
      </c>
      <c r="I5394" s="197">
        <v>1.0101</v>
      </c>
      <c r="J5394" s="15">
        <v>14616.15</v>
      </c>
      <c r="K5394" s="15">
        <v>14470</v>
      </c>
      <c r="L5394" s="15">
        <v>12210236.460000001</v>
      </c>
      <c r="M5394" s="66" t="str">
        <f>TEXT(Table2[[#This Row],[Gd.Dt]],"mmm-yy")</f>
        <v>Jan-23</v>
      </c>
      <c r="N5394" s="46" t="str">
        <f>MID(Table2[[#This Row],[BE]],6,2)</f>
        <v>IB</v>
      </c>
      <c r="O5394" s="46" t="str">
        <f>IF(Table2[[#This Row],[Type]]="IB","EOU",IF(Table2[[#This Row],[Type]]="MB","Local","492"))</f>
        <v>EOU</v>
      </c>
      <c r="P5394" s="46">
        <f>ROUND(Table2[[#This Row],[Cons]]/Table2[[#This Row],[Qty.]],5)</f>
        <v>1.0101</v>
      </c>
      <c r="Q5394" s="46" t="b">
        <f>EXACT(Table2[[#This Row],[rate]],Table2[[#This Row],[Check]])</f>
        <v>1</v>
      </c>
      <c r="R5394" s="46"/>
      <c r="S5394" s="46" t="str">
        <f>IF(Table2[[#This Row],[SRO]]="EOU",VLOOKUP(Table2[[#This Row],[BE]],[2]GD.List!$C$3:$N$5014,12,0),IF(Table2[[#This Row],[SRO]]="Local","Polyester Staple Fibre","SRO 492"))</f>
        <v>Raw Cotton</v>
      </c>
    </row>
    <row r="5395" spans="1:19" x14ac:dyDescent="0.25">
      <c r="A5395" s="119" t="s">
        <v>3669</v>
      </c>
      <c r="B5395" s="116" t="s">
        <v>3717</v>
      </c>
      <c r="C5395" s="165">
        <v>13267</v>
      </c>
      <c r="D5395" s="117">
        <v>5201.009</v>
      </c>
      <c r="E5395" s="147" t="s">
        <v>3720</v>
      </c>
      <c r="F5395" s="116" t="s">
        <v>3725</v>
      </c>
      <c r="G5395" s="471">
        <v>44927</v>
      </c>
      <c r="H5395" s="82">
        <v>25644645.030000001</v>
      </c>
      <c r="I5395" s="197">
        <v>1.0101</v>
      </c>
      <c r="J5395" s="15">
        <v>3976.76</v>
      </c>
      <c r="K5395" s="15">
        <v>3937</v>
      </c>
      <c r="L5395" s="15">
        <v>3134401.13</v>
      </c>
      <c r="M5395" s="66" t="str">
        <f>TEXT(Table2[[#This Row],[Gd.Dt]],"mmm-yy")</f>
        <v>Jan-23</v>
      </c>
      <c r="N5395" s="46" t="str">
        <f>MID(Table2[[#This Row],[BE]],6,2)</f>
        <v>IB</v>
      </c>
      <c r="O5395" s="46" t="str">
        <f>IF(Table2[[#This Row],[Type]]="IB","EOU",IF(Table2[[#This Row],[Type]]="MB","Local","492"))</f>
        <v>EOU</v>
      </c>
      <c r="P5395" s="46">
        <f>ROUND(Table2[[#This Row],[Cons]]/Table2[[#This Row],[Qty.]],5)</f>
        <v>1.0101</v>
      </c>
      <c r="Q5395" s="46" t="b">
        <f>EXACT(Table2[[#This Row],[rate]],Table2[[#This Row],[Check]])</f>
        <v>1</v>
      </c>
      <c r="R5395" s="46"/>
      <c r="S5395" s="46" t="str">
        <f>IF(Table2[[#This Row],[SRO]]="EOU",VLOOKUP(Table2[[#This Row],[BE]],[2]GD.List!$C$3:$N$5014,12,0),IF(Table2[[#This Row],[SRO]]="Local","Polyester Staple Fibre","SRO 492"))</f>
        <v>Raw Cotton</v>
      </c>
    </row>
    <row r="5396" spans="1:19" x14ac:dyDescent="0.25">
      <c r="A5396" s="119" t="s">
        <v>3669</v>
      </c>
      <c r="B5396" s="119" t="s">
        <v>3717</v>
      </c>
      <c r="C5396" s="170">
        <v>13267</v>
      </c>
      <c r="D5396" s="171">
        <v>5201.009</v>
      </c>
      <c r="E5396" s="27" t="s">
        <v>3720</v>
      </c>
      <c r="F5396" s="119" t="s">
        <v>3725</v>
      </c>
      <c r="G5396" s="28">
        <v>44927</v>
      </c>
      <c r="H5396" s="172">
        <v>25644645.030000001</v>
      </c>
      <c r="I5396" s="33">
        <v>0.48980000000000001</v>
      </c>
      <c r="J5396" s="30">
        <v>4230.8900000000003</v>
      </c>
      <c r="K5396" s="30">
        <v>8638</v>
      </c>
      <c r="L5396" s="30">
        <v>2347697.0099999998</v>
      </c>
      <c r="M5396" s="67" t="str">
        <f>TEXT(Table2[[#This Row],[Gd.Dt]],"mmm-yy")</f>
        <v>Jan-23</v>
      </c>
      <c r="N5396" s="47" t="str">
        <f>MID(Table2[[#This Row],[BE]],6,2)</f>
        <v>IB</v>
      </c>
      <c r="O5396" s="47" t="str">
        <f>IF(Table2[[#This Row],[Type]]="IB","EOU",IF(Table2[[#This Row],[Type]]="MB","Local","492"))</f>
        <v>EOU</v>
      </c>
      <c r="P5396" s="47">
        <f>ROUND(Table2[[#This Row],[Cons]]/Table2[[#This Row],[Qty.]],5)</f>
        <v>0.48980000000000001</v>
      </c>
      <c r="Q5396" s="47" t="b">
        <f>EXACT(Table2[[#This Row],[rate]],Table2[[#This Row],[Check]])</f>
        <v>1</v>
      </c>
      <c r="R5396" s="47"/>
      <c r="S5396" s="47" t="str">
        <f>IF(Table2[[#This Row],[SRO]]="EOU",VLOOKUP(Table2[[#This Row],[BE]],[2]GD.List!$C$3:$N$5014,12,0),IF(Table2[[#This Row],[SRO]]="Local","Polyester Staple Fibre","SRO 492"))</f>
        <v>Raw Cotton</v>
      </c>
    </row>
    <row r="5397" spans="1:19" x14ac:dyDescent="0.25">
      <c r="A5397" s="649" t="s">
        <v>2499</v>
      </c>
      <c r="B5397" s="649" t="s">
        <v>3729</v>
      </c>
      <c r="C5397" s="650">
        <v>5094</v>
      </c>
      <c r="D5397" s="651">
        <v>2701.12</v>
      </c>
      <c r="E5397" s="147" t="s">
        <v>3733</v>
      </c>
      <c r="F5397" s="649" t="s">
        <v>3736</v>
      </c>
      <c r="G5397" s="471">
        <v>44929</v>
      </c>
      <c r="H5397" s="652">
        <v>15730746.4</v>
      </c>
      <c r="I5397" s="197">
        <v>0.8</v>
      </c>
      <c r="J5397" s="645">
        <v>6056.8</v>
      </c>
      <c r="K5397" s="645">
        <v>7571</v>
      </c>
      <c r="L5397" s="645">
        <v>5480262.7400000002</v>
      </c>
      <c r="M5397" s="646" t="str">
        <f>TEXT(Table2[[#This Row],[Gd.Dt]],"mmm-yy")</f>
        <v>Jan-23</v>
      </c>
      <c r="N5397" s="46" t="str">
        <f>MID(Table2[[#This Row],[BE]],6,2)</f>
        <v>IB</v>
      </c>
      <c r="O5397" s="46" t="str">
        <f>IF(Table2[[#This Row],[Type]]="IB","EOU",IF(Table2[[#This Row],[Type]]="MB","Local","492"))</f>
        <v>EOU</v>
      </c>
      <c r="P5397" s="46">
        <f>ROUND(Table2[[#This Row],[Cons]]/Table2[[#This Row],[Qty.]],5)</f>
        <v>0.8</v>
      </c>
      <c r="Q5397" s="46" t="b">
        <f>EXACT(Table2[[#This Row],[rate]],Table2[[#This Row],[Check]])</f>
        <v>1</v>
      </c>
      <c r="R5397" s="46"/>
      <c r="S5397" s="46" t="str">
        <f>IF(Table2[[#This Row],[SRO]]="EOU",VLOOKUP(Table2[[#This Row],[BE]],[2]GD.List!$C$3:$N$5014,12,0),IF(Table2[[#This Row],[SRO]]="Local","Polyester Staple Fibre","SRO 492"))</f>
        <v>Textile Coal</v>
      </c>
    </row>
    <row r="5398" spans="1:19" x14ac:dyDescent="0.25">
      <c r="A5398" s="649" t="s">
        <v>2499</v>
      </c>
      <c r="B5398" s="649" t="s">
        <v>3728</v>
      </c>
      <c r="C5398" s="650">
        <v>28264</v>
      </c>
      <c r="D5398" s="651">
        <v>2701.12</v>
      </c>
      <c r="E5398" s="147" t="s">
        <v>3732</v>
      </c>
      <c r="F5398" s="649" t="s">
        <v>3734</v>
      </c>
      <c r="G5398" s="471">
        <v>44929</v>
      </c>
      <c r="H5398" s="652">
        <v>57855377.810000002</v>
      </c>
      <c r="I5398" s="197">
        <v>0.8</v>
      </c>
      <c r="J5398" s="645">
        <v>22203.200000000001</v>
      </c>
      <c r="K5398" s="645">
        <v>27754</v>
      </c>
      <c r="L5398" s="645">
        <v>18598116.710000001</v>
      </c>
      <c r="M5398" s="646" t="str">
        <f>TEXT(Table2[[#This Row],[Gd.Dt]],"mmm-yy")</f>
        <v>Jan-23</v>
      </c>
      <c r="N5398" s="46" t="str">
        <f>MID(Table2[[#This Row],[BE]],6,2)</f>
        <v>IB</v>
      </c>
      <c r="O5398" s="46" t="str">
        <f>IF(Table2[[#This Row],[Type]]="IB","EOU",IF(Table2[[#This Row],[Type]]="MB","Local","492"))</f>
        <v>EOU</v>
      </c>
      <c r="P5398" s="46">
        <f>ROUND(Table2[[#This Row],[Cons]]/Table2[[#This Row],[Qty.]],5)</f>
        <v>0.8</v>
      </c>
      <c r="Q5398" s="46" t="b">
        <f>EXACT(Table2[[#This Row],[rate]],Table2[[#This Row],[Check]])</f>
        <v>1</v>
      </c>
      <c r="R5398" s="46"/>
      <c r="S5398" s="46" t="str">
        <f>IF(Table2[[#This Row],[SRO]]="EOU",VLOOKUP(Table2[[#This Row],[BE]],[2]GD.List!$C$3:$N$5014,12,0),IF(Table2[[#This Row],[SRO]]="Local","Polyester Staple Fibre","SRO 492"))</f>
        <v>Textile Coal</v>
      </c>
    </row>
    <row r="5399" spans="1:19" x14ac:dyDescent="0.25">
      <c r="A5399" s="653" t="s">
        <v>2499</v>
      </c>
      <c r="B5399" s="649" t="s">
        <v>3727</v>
      </c>
      <c r="C5399" s="650">
        <v>5172</v>
      </c>
      <c r="D5399" s="651">
        <v>2701.12</v>
      </c>
      <c r="E5399" s="147" t="s">
        <v>3730</v>
      </c>
      <c r="F5399" s="649" t="s">
        <v>3735</v>
      </c>
      <c r="G5399" s="471">
        <v>44929</v>
      </c>
      <c r="H5399" s="652">
        <v>39367099.100000001</v>
      </c>
      <c r="I5399" s="197">
        <v>0.8</v>
      </c>
      <c r="J5399" s="645">
        <v>14057.16</v>
      </c>
      <c r="K5399" s="645">
        <v>17571.45</v>
      </c>
      <c r="L5399" s="645">
        <v>16229023.77</v>
      </c>
      <c r="M5399" s="646" t="str">
        <f>TEXT(Table2[[#This Row],[Gd.Dt]],"mmm-yy")</f>
        <v>Jan-23</v>
      </c>
      <c r="N5399" s="46" t="str">
        <f>MID(Table2[[#This Row],[BE]],6,2)</f>
        <v>IB</v>
      </c>
      <c r="O5399" s="46" t="str">
        <f>IF(Table2[[#This Row],[Type]]="IB","EOU",IF(Table2[[#This Row],[Type]]="MB","Local","492"))</f>
        <v>EOU</v>
      </c>
      <c r="P5399" s="46">
        <f>ROUND(Table2[[#This Row],[Cons]]/Table2[[#This Row],[Qty.]],5)</f>
        <v>0.8</v>
      </c>
      <c r="Q5399" s="46" t="b">
        <f>EXACT(Table2[[#This Row],[rate]],Table2[[#This Row],[Check]])</f>
        <v>1</v>
      </c>
      <c r="R5399" s="46"/>
      <c r="S5399" s="46" t="str">
        <f>IF(Table2[[#This Row],[SRO]]="EOU",VLOOKUP(Table2[[#This Row],[BE]],[2]GD.List!$C$3:$N$5014,12,0),IF(Table2[[#This Row],[SRO]]="Local","Polyester Staple Fibre","SRO 492"))</f>
        <v>Textile Coal</v>
      </c>
    </row>
    <row r="5400" spans="1:19" x14ac:dyDescent="0.25">
      <c r="A5400" s="653" t="s">
        <v>3084</v>
      </c>
      <c r="B5400" s="649" t="s">
        <v>3727</v>
      </c>
      <c r="C5400" s="650">
        <v>5172</v>
      </c>
      <c r="D5400" s="651">
        <v>2832.1089999999999</v>
      </c>
      <c r="E5400" s="147" t="s">
        <v>3730</v>
      </c>
      <c r="F5400" s="649" t="s">
        <v>3735</v>
      </c>
      <c r="G5400" s="471">
        <v>44929</v>
      </c>
      <c r="H5400" s="652">
        <v>39367099.100000001</v>
      </c>
      <c r="I5400" s="197">
        <v>0.04</v>
      </c>
      <c r="J5400" s="645">
        <v>161.96</v>
      </c>
      <c r="K5400" s="645">
        <v>4049</v>
      </c>
      <c r="L5400" s="645">
        <v>126682.35</v>
      </c>
      <c r="M5400" s="646" t="str">
        <f>TEXT(Table2[[#This Row],[Gd.Dt]],"mmm-yy")</f>
        <v>Jan-23</v>
      </c>
      <c r="N5400" s="46" t="str">
        <f>MID(Table2[[#This Row],[BE]],6,2)</f>
        <v>IB</v>
      </c>
      <c r="O5400" s="46" t="str">
        <f>IF(Table2[[#This Row],[Type]]="IB","EOU",IF(Table2[[#This Row],[Type]]="MB","Local","492"))</f>
        <v>EOU</v>
      </c>
      <c r="P5400" s="46">
        <f>ROUND(Table2[[#This Row],[Cons]]/Table2[[#This Row],[Qty.]],5)</f>
        <v>0.04</v>
      </c>
      <c r="Q5400" s="46" t="b">
        <f>EXACT(Table2[[#This Row],[rate]],Table2[[#This Row],[Check]])</f>
        <v>1</v>
      </c>
      <c r="R5400" s="46"/>
      <c r="S5400" s="46" t="str">
        <f>IF(Table2[[#This Row],[SRO]]="EOU",VLOOKUP(Table2[[#This Row],[BE]],[2]GD.List!$C$3:$N$5014,12,0),IF(Table2[[#This Row],[SRO]]="Local","Polyester Staple Fibre","SRO 492"))</f>
        <v>Textile Chemical</v>
      </c>
    </row>
    <row r="5401" spans="1:19" x14ac:dyDescent="0.25">
      <c r="A5401" s="653" t="s">
        <v>3233</v>
      </c>
      <c r="B5401" s="649" t="s">
        <v>3729</v>
      </c>
      <c r="C5401" s="650">
        <v>5094</v>
      </c>
      <c r="D5401" s="651">
        <v>4810.29</v>
      </c>
      <c r="E5401" s="147" t="s">
        <v>3733</v>
      </c>
      <c r="F5401" s="649" t="s">
        <v>3736</v>
      </c>
      <c r="G5401" s="471">
        <v>44929</v>
      </c>
      <c r="H5401" s="652">
        <v>15730746.4</v>
      </c>
      <c r="I5401" s="197">
        <v>0.06</v>
      </c>
      <c r="J5401" s="645">
        <v>454.26</v>
      </c>
      <c r="K5401" s="645">
        <v>7571</v>
      </c>
      <c r="L5401" s="645">
        <v>411019.71</v>
      </c>
      <c r="M5401" s="646" t="str">
        <f>TEXT(Table2[[#This Row],[Gd.Dt]],"mmm-yy")</f>
        <v>Jan-23</v>
      </c>
      <c r="N5401" s="46" t="str">
        <f>MID(Table2[[#This Row],[BE]],6,2)</f>
        <v>IB</v>
      </c>
      <c r="O5401" s="46" t="str">
        <f>IF(Table2[[#This Row],[Type]]="IB","EOU",IF(Table2[[#This Row],[Type]]="MB","Local","492"))</f>
        <v>EOU</v>
      </c>
      <c r="P5401" s="46">
        <f>ROUND(Table2[[#This Row],[Cons]]/Table2[[#This Row],[Qty.]],5)</f>
        <v>0.06</v>
      </c>
      <c r="Q5401" s="46" t="b">
        <f>EXACT(Table2[[#This Row],[rate]],Table2[[#This Row],[Check]])</f>
        <v>1</v>
      </c>
      <c r="R5401" s="46"/>
      <c r="S5401" s="46" t="str">
        <f>IF(Table2[[#This Row],[SRO]]="EOU",VLOOKUP(Table2[[#This Row],[BE]],[2]GD.List!$C$3:$N$5014,12,0),IF(Table2[[#This Row],[SRO]]="Local","Polyester Staple Fibre","SRO 492"))</f>
        <v>Packing Material</v>
      </c>
    </row>
    <row r="5402" spans="1:19" x14ac:dyDescent="0.25">
      <c r="A5402" s="654" t="s">
        <v>3552</v>
      </c>
      <c r="B5402" s="649" t="s">
        <v>3729</v>
      </c>
      <c r="C5402" s="650">
        <v>5094</v>
      </c>
      <c r="D5402" s="651">
        <v>2847</v>
      </c>
      <c r="E5402" s="147" t="s">
        <v>3733</v>
      </c>
      <c r="F5402" s="649" t="s">
        <v>3736</v>
      </c>
      <c r="G5402" s="471">
        <v>44929</v>
      </c>
      <c r="H5402" s="652">
        <v>15730746.4</v>
      </c>
      <c r="I5402" s="197">
        <v>0.03</v>
      </c>
      <c r="J5402" s="645">
        <v>227.13</v>
      </c>
      <c r="K5402" s="645">
        <v>7571</v>
      </c>
      <c r="L5402" s="645">
        <v>205509.85</v>
      </c>
      <c r="M5402" s="646" t="str">
        <f>TEXT(Table2[[#This Row],[Gd.Dt]],"mmm-yy")</f>
        <v>Jan-23</v>
      </c>
      <c r="N5402" s="46" t="str">
        <f>MID(Table2[[#This Row],[BE]],6,2)</f>
        <v>IB</v>
      </c>
      <c r="O5402" s="46" t="str">
        <f>IF(Table2[[#This Row],[Type]]="IB","EOU",IF(Table2[[#This Row],[Type]]="MB","Local","492"))</f>
        <v>EOU</v>
      </c>
      <c r="P5402" s="46">
        <f>ROUND(Table2[[#This Row],[Cons]]/Table2[[#This Row],[Qty.]],5)</f>
        <v>0.03</v>
      </c>
      <c r="Q5402" s="46" t="b">
        <f>EXACT(Table2[[#This Row],[rate]],Table2[[#This Row],[Check]])</f>
        <v>1</v>
      </c>
      <c r="R5402" s="46"/>
      <c r="S5402" s="46" t="str">
        <f>IF(Table2[[#This Row],[SRO]]="EOU",VLOOKUP(Table2[[#This Row],[BE]],[2]GD.List!$C$3:$N$5014,12,0),IF(Table2[[#This Row],[SRO]]="Local","Polyester Staple Fibre","SRO 492"))</f>
        <v>Textile Chemical</v>
      </c>
    </row>
    <row r="5403" spans="1:19" x14ac:dyDescent="0.25">
      <c r="A5403" s="654" t="s">
        <v>3552</v>
      </c>
      <c r="B5403" s="649" t="s">
        <v>3728</v>
      </c>
      <c r="C5403" s="650">
        <v>28264</v>
      </c>
      <c r="D5403" s="651">
        <v>2847</v>
      </c>
      <c r="E5403" s="147" t="s">
        <v>3732</v>
      </c>
      <c r="F5403" s="649" t="s">
        <v>3734</v>
      </c>
      <c r="G5403" s="471">
        <v>44929</v>
      </c>
      <c r="H5403" s="652">
        <v>57855377.810000002</v>
      </c>
      <c r="I5403" s="197">
        <v>0.03</v>
      </c>
      <c r="J5403" s="645">
        <v>832.62</v>
      </c>
      <c r="K5403" s="645">
        <v>27754</v>
      </c>
      <c r="L5403" s="645">
        <v>697429.38</v>
      </c>
      <c r="M5403" s="646" t="str">
        <f>TEXT(Table2[[#This Row],[Gd.Dt]],"mmm-yy")</f>
        <v>Jan-23</v>
      </c>
      <c r="N5403" s="46" t="str">
        <f>MID(Table2[[#This Row],[BE]],6,2)</f>
        <v>IB</v>
      </c>
      <c r="O5403" s="46" t="str">
        <f>IF(Table2[[#This Row],[Type]]="IB","EOU",IF(Table2[[#This Row],[Type]]="MB","Local","492"))</f>
        <v>EOU</v>
      </c>
      <c r="P5403" s="46">
        <f>ROUND(Table2[[#This Row],[Cons]]/Table2[[#This Row],[Qty.]],5)</f>
        <v>0.03</v>
      </c>
      <c r="Q5403" s="46" t="b">
        <f>EXACT(Table2[[#This Row],[rate]],Table2[[#This Row],[Check]])</f>
        <v>1</v>
      </c>
      <c r="R5403" s="46"/>
      <c r="S5403" s="46" t="str">
        <f>IF(Table2[[#This Row],[SRO]]="EOU",VLOOKUP(Table2[[#This Row],[BE]],[2]GD.List!$C$3:$N$5014,12,0),IF(Table2[[#This Row],[SRO]]="Local","Polyester Staple Fibre","SRO 492"))</f>
        <v>Textile Chemical</v>
      </c>
    </row>
    <row r="5404" spans="1:19" x14ac:dyDescent="0.25">
      <c r="A5404" s="653" t="s">
        <v>3552</v>
      </c>
      <c r="B5404" s="649" t="s">
        <v>3727</v>
      </c>
      <c r="C5404" s="650">
        <v>5172</v>
      </c>
      <c r="D5404" s="651">
        <v>2847</v>
      </c>
      <c r="E5404" s="147" t="s">
        <v>3730</v>
      </c>
      <c r="F5404" s="649" t="s">
        <v>3735</v>
      </c>
      <c r="G5404" s="471">
        <v>44929</v>
      </c>
      <c r="H5404" s="652">
        <v>39367099.100000001</v>
      </c>
      <c r="I5404" s="197">
        <v>0.03</v>
      </c>
      <c r="J5404" s="645">
        <v>527.14</v>
      </c>
      <c r="K5404" s="645">
        <v>17571.45</v>
      </c>
      <c r="L5404" s="645">
        <v>608583.96</v>
      </c>
      <c r="M5404" s="646" t="str">
        <f>TEXT(Table2[[#This Row],[Gd.Dt]],"mmm-yy")</f>
        <v>Jan-23</v>
      </c>
      <c r="N5404" s="46" t="str">
        <f>MID(Table2[[#This Row],[BE]],6,2)</f>
        <v>IB</v>
      </c>
      <c r="O5404" s="46" t="str">
        <f>IF(Table2[[#This Row],[Type]]="IB","EOU",IF(Table2[[#This Row],[Type]]="MB","Local","492"))</f>
        <v>EOU</v>
      </c>
      <c r="P5404" s="46">
        <f>ROUND(Table2[[#This Row],[Cons]]/Table2[[#This Row],[Qty.]],5)</f>
        <v>0.03</v>
      </c>
      <c r="Q5404" s="46" t="b">
        <f>EXACT(Table2[[#This Row],[rate]],Table2[[#This Row],[Check]])</f>
        <v>1</v>
      </c>
      <c r="R5404" s="46"/>
      <c r="S5404" s="46" t="str">
        <f>IF(Table2[[#This Row],[SRO]]="EOU",VLOOKUP(Table2[[#This Row],[BE]],[2]GD.List!$C$3:$N$5014,12,0),IF(Table2[[#This Row],[SRO]]="Local","Polyester Staple Fibre","SRO 492"))</f>
        <v>Textile Chemical</v>
      </c>
    </row>
    <row r="5405" spans="1:19" x14ac:dyDescent="0.25">
      <c r="A5405" s="654" t="s">
        <v>3578</v>
      </c>
      <c r="B5405" s="649" t="s">
        <v>3729</v>
      </c>
      <c r="C5405" s="650">
        <v>5094</v>
      </c>
      <c r="D5405" s="651">
        <v>4821.1090000000004</v>
      </c>
      <c r="E5405" s="147" t="s">
        <v>3733</v>
      </c>
      <c r="F5405" s="649" t="s">
        <v>3736</v>
      </c>
      <c r="G5405" s="471">
        <v>44929</v>
      </c>
      <c r="H5405" s="652">
        <v>15730746.4</v>
      </c>
      <c r="I5405" s="197">
        <v>1</v>
      </c>
      <c r="J5405" s="645">
        <v>3000</v>
      </c>
      <c r="K5405" s="645">
        <v>3000</v>
      </c>
      <c r="L5405" s="645">
        <v>2714434.72</v>
      </c>
      <c r="M5405" s="646" t="str">
        <f>TEXT(Table2[[#This Row],[Gd.Dt]],"mmm-yy")</f>
        <v>Jan-23</v>
      </c>
      <c r="N5405" s="46" t="str">
        <f>MID(Table2[[#This Row],[BE]],6,2)</f>
        <v>TI</v>
      </c>
      <c r="O5405" s="46" t="str">
        <f>IF(Table2[[#This Row],[Type]]="IB","EOU",IF(Table2[[#This Row],[Type]]="MB","Local","492"))</f>
        <v>492</v>
      </c>
      <c r="P5405" s="46">
        <f>ROUND(Table2[[#This Row],[Cons]]/Table2[[#This Row],[Qty.]],5)</f>
        <v>1</v>
      </c>
      <c r="Q5405" s="46" t="b">
        <f>EXACT(Table2[[#This Row],[rate]],Table2[[#This Row],[Check]])</f>
        <v>1</v>
      </c>
      <c r="R5405" s="46"/>
      <c r="S5405" s="46" t="str">
        <f>IF(Table2[[#This Row],[SRO]]="EOU",VLOOKUP(Table2[[#This Row],[BE]],[2]GD.List!$C$3:$N$5014,12,0),IF(Table2[[#This Row],[SRO]]="Local","Polyester Staple Fibre","SRO 492"))</f>
        <v>SRO 492</v>
      </c>
    </row>
    <row r="5406" spans="1:19" x14ac:dyDescent="0.25">
      <c r="A5406" s="654" t="s">
        <v>3578</v>
      </c>
      <c r="B5406" s="649" t="s">
        <v>3728</v>
      </c>
      <c r="C5406" s="650">
        <v>28264</v>
      </c>
      <c r="D5406" s="651">
        <v>4821.1090000000004</v>
      </c>
      <c r="E5406" s="147" t="s">
        <v>3732</v>
      </c>
      <c r="F5406" s="649" t="s">
        <v>3734</v>
      </c>
      <c r="G5406" s="471">
        <v>44929</v>
      </c>
      <c r="H5406" s="652">
        <v>57855377.810000002</v>
      </c>
      <c r="I5406" s="197">
        <v>1</v>
      </c>
      <c r="J5406" s="645">
        <v>18000</v>
      </c>
      <c r="K5406" s="645">
        <v>18000</v>
      </c>
      <c r="L5406" s="645">
        <v>15077380.77</v>
      </c>
      <c r="M5406" s="646" t="str">
        <f>TEXT(Table2[[#This Row],[Gd.Dt]],"mmm-yy")</f>
        <v>Jan-23</v>
      </c>
      <c r="N5406" s="46" t="str">
        <f>MID(Table2[[#This Row],[BE]],6,2)</f>
        <v>TI</v>
      </c>
      <c r="O5406" s="46" t="str">
        <f>IF(Table2[[#This Row],[Type]]="IB","EOU",IF(Table2[[#This Row],[Type]]="MB","Local","492"))</f>
        <v>492</v>
      </c>
      <c r="P5406" s="46">
        <f>ROUND(Table2[[#This Row],[Cons]]/Table2[[#This Row],[Qty.]],5)</f>
        <v>1</v>
      </c>
      <c r="Q5406" s="46" t="b">
        <f>EXACT(Table2[[#This Row],[rate]],Table2[[#This Row],[Check]])</f>
        <v>1</v>
      </c>
      <c r="R5406" s="46"/>
      <c r="S5406" s="46" t="str">
        <f>IF(Table2[[#This Row],[SRO]]="EOU",VLOOKUP(Table2[[#This Row],[BE]],[2]GD.List!$C$3:$N$5014,12,0),IF(Table2[[#This Row],[SRO]]="Local","Polyester Staple Fibre","SRO 492"))</f>
        <v>SRO 492</v>
      </c>
    </row>
    <row r="5407" spans="1:19" x14ac:dyDescent="0.25">
      <c r="A5407" s="653" t="s">
        <v>3578</v>
      </c>
      <c r="B5407" s="649" t="s">
        <v>3727</v>
      </c>
      <c r="C5407" s="650">
        <v>5172</v>
      </c>
      <c r="D5407" s="651">
        <v>4821.1090000000004</v>
      </c>
      <c r="E5407" s="147" t="s">
        <v>3730</v>
      </c>
      <c r="F5407" s="649" t="s">
        <v>3735</v>
      </c>
      <c r="G5407" s="471">
        <v>44929</v>
      </c>
      <c r="H5407" s="652">
        <v>39367099.100000001</v>
      </c>
      <c r="I5407" s="197">
        <v>1</v>
      </c>
      <c r="J5407" s="645">
        <v>1500</v>
      </c>
      <c r="K5407" s="645">
        <v>1500</v>
      </c>
      <c r="L5407" s="645">
        <v>1898977.74</v>
      </c>
      <c r="M5407" s="646" t="str">
        <f>TEXT(Table2[[#This Row],[Gd.Dt]],"mmm-yy")</f>
        <v>Jan-23</v>
      </c>
      <c r="N5407" s="46" t="str">
        <f>MID(Table2[[#This Row],[BE]],6,2)</f>
        <v>TI</v>
      </c>
      <c r="O5407" s="46" t="str">
        <f>IF(Table2[[#This Row],[Type]]="IB","EOU",IF(Table2[[#This Row],[Type]]="MB","Local","492"))</f>
        <v>492</v>
      </c>
      <c r="P5407" s="46">
        <f>ROUND(Table2[[#This Row],[Cons]]/Table2[[#This Row],[Qty.]],5)</f>
        <v>1</v>
      </c>
      <c r="Q5407" s="46" t="b">
        <f>EXACT(Table2[[#This Row],[rate]],Table2[[#This Row],[Check]])</f>
        <v>1</v>
      </c>
      <c r="R5407" s="46"/>
      <c r="S5407" s="46" t="str">
        <f>IF(Table2[[#This Row],[SRO]]="EOU",VLOOKUP(Table2[[#This Row],[BE]],[2]GD.List!$C$3:$N$5014,12,0),IF(Table2[[#This Row],[SRO]]="Local","Polyester Staple Fibre","SRO 492"))</f>
        <v>SRO 492</v>
      </c>
    </row>
    <row r="5408" spans="1:19" x14ac:dyDescent="0.25">
      <c r="A5408" s="653" t="s">
        <v>3642</v>
      </c>
      <c r="B5408" s="649" t="s">
        <v>3727</v>
      </c>
      <c r="C5408" s="650">
        <v>5172</v>
      </c>
      <c r="D5408" s="651">
        <v>5402.33</v>
      </c>
      <c r="E5408" s="147" t="s">
        <v>3730</v>
      </c>
      <c r="F5408" s="649" t="s">
        <v>3735</v>
      </c>
      <c r="G5408" s="471">
        <v>44929</v>
      </c>
      <c r="H5408" s="652">
        <v>39367099.100000001</v>
      </c>
      <c r="I5408" s="197">
        <v>1.0101</v>
      </c>
      <c r="J5408" s="645">
        <v>8000.34</v>
      </c>
      <c r="K5408" s="645">
        <v>7920.35</v>
      </c>
      <c r="L5408" s="645">
        <v>8149613.8499999996</v>
      </c>
      <c r="M5408" s="646" t="str">
        <f>TEXT(Table2[[#This Row],[Gd.Dt]],"mmm-yy")</f>
        <v>Jan-23</v>
      </c>
      <c r="N5408" s="46" t="str">
        <f>MID(Table2[[#This Row],[BE]],6,2)</f>
        <v>IB</v>
      </c>
      <c r="O5408" s="46" t="str">
        <f>IF(Table2[[#This Row],[Type]]="IB","EOU",IF(Table2[[#This Row],[Type]]="MB","Local","492"))</f>
        <v>EOU</v>
      </c>
      <c r="P5408" s="46">
        <f>ROUND(Table2[[#This Row],[Cons]]/Table2[[#This Row],[Qty.]],5)</f>
        <v>1.0101</v>
      </c>
      <c r="Q5408" s="46" t="b">
        <f>EXACT(Table2[[#This Row],[rate]],Table2[[#This Row],[Check]])</f>
        <v>1</v>
      </c>
      <c r="R5408" s="46"/>
      <c r="S5408" s="46" t="str">
        <f>IF(Table2[[#This Row],[SRO]]="EOU",VLOOKUP(Table2[[#This Row],[BE]],[2]GD.List!$C$3:$N$5014,12,0),IF(Table2[[#This Row],[SRO]]="Local","Polyester Staple Fibre","SRO 492"))</f>
        <v>Polyester Yarn</v>
      </c>
    </row>
    <row r="5409" spans="1:19" x14ac:dyDescent="0.25">
      <c r="A5409" s="654" t="s">
        <v>3669</v>
      </c>
      <c r="B5409" s="649" t="s">
        <v>3729</v>
      </c>
      <c r="C5409" s="650">
        <v>5094</v>
      </c>
      <c r="D5409" s="651">
        <v>5201.009</v>
      </c>
      <c r="E5409" s="147" t="s">
        <v>3733</v>
      </c>
      <c r="F5409" s="649" t="s">
        <v>3736</v>
      </c>
      <c r="G5409" s="471">
        <v>44929</v>
      </c>
      <c r="H5409" s="652">
        <v>15730746.4</v>
      </c>
      <c r="I5409" s="197">
        <v>1.0101</v>
      </c>
      <c r="J5409" s="645">
        <v>7647.47</v>
      </c>
      <c r="K5409" s="645">
        <v>7571</v>
      </c>
      <c r="L5409" s="645">
        <v>6919519.3700000001</v>
      </c>
      <c r="M5409" s="646" t="str">
        <f>TEXT(Table2[[#This Row],[Gd.Dt]],"mmm-yy")</f>
        <v>Jan-23</v>
      </c>
      <c r="N5409" s="46" t="str">
        <f>MID(Table2[[#This Row],[BE]],6,2)</f>
        <v>IB</v>
      </c>
      <c r="O5409" s="46" t="str">
        <f>IF(Table2[[#This Row],[Type]]="IB","EOU",IF(Table2[[#This Row],[Type]]="MB","Local","492"))</f>
        <v>EOU</v>
      </c>
      <c r="P5409" s="46">
        <f>ROUND(Table2[[#This Row],[Cons]]/Table2[[#This Row],[Qty.]],5)</f>
        <v>1.0101</v>
      </c>
      <c r="Q5409" s="46" t="b">
        <f>EXACT(Table2[[#This Row],[rate]],Table2[[#This Row],[Check]])</f>
        <v>1</v>
      </c>
      <c r="R5409" s="46"/>
      <c r="S5409" s="46" t="str">
        <f>IF(Table2[[#This Row],[SRO]]="EOU",VLOOKUP(Table2[[#This Row],[BE]],[2]GD.List!$C$3:$N$5014,12,0),IF(Table2[[#This Row],[SRO]]="Local","Polyester Staple Fibre","SRO 492"))</f>
        <v>Raw Cotton</v>
      </c>
    </row>
    <row r="5410" spans="1:19" x14ac:dyDescent="0.25">
      <c r="A5410" s="653" t="s">
        <v>3669</v>
      </c>
      <c r="B5410" s="649" t="s">
        <v>3728</v>
      </c>
      <c r="C5410" s="650">
        <v>28264</v>
      </c>
      <c r="D5410" s="651">
        <v>5201.009</v>
      </c>
      <c r="E5410" s="147" t="s">
        <v>3732</v>
      </c>
      <c r="F5410" s="649" t="s">
        <v>3734</v>
      </c>
      <c r="G5410" s="471">
        <v>44929</v>
      </c>
      <c r="H5410" s="652">
        <v>57855377.810000002</v>
      </c>
      <c r="I5410" s="197">
        <v>1.0101</v>
      </c>
      <c r="J5410" s="645">
        <v>28034.32</v>
      </c>
      <c r="K5410" s="645">
        <v>27754</v>
      </c>
      <c r="L5410" s="645">
        <v>23482450.960000001</v>
      </c>
      <c r="M5410" s="646" t="str">
        <f>TEXT(Table2[[#This Row],[Gd.Dt]],"mmm-yy")</f>
        <v>Jan-23</v>
      </c>
      <c r="N5410" s="46" t="str">
        <f>MID(Table2[[#This Row],[BE]],6,2)</f>
        <v>IB</v>
      </c>
      <c r="O5410" s="46" t="str">
        <f>IF(Table2[[#This Row],[Type]]="IB","EOU",IF(Table2[[#This Row],[Type]]="MB","Local","492"))</f>
        <v>EOU</v>
      </c>
      <c r="P5410" s="46">
        <f>ROUND(Table2[[#This Row],[Cons]]/Table2[[#This Row],[Qty.]],5)</f>
        <v>1.0101</v>
      </c>
      <c r="Q5410" s="46" t="b">
        <f>EXACT(Table2[[#This Row],[rate]],Table2[[#This Row],[Check]])</f>
        <v>1</v>
      </c>
      <c r="R5410" s="46"/>
      <c r="S5410" s="46" t="str">
        <f>IF(Table2[[#This Row],[SRO]]="EOU",VLOOKUP(Table2[[#This Row],[BE]],[2]GD.List!$C$3:$N$5014,12,0),IF(Table2[[#This Row],[SRO]]="Local","Polyester Staple Fibre","SRO 492"))</f>
        <v>Raw Cotton</v>
      </c>
    </row>
    <row r="5411" spans="1:19" x14ac:dyDescent="0.25">
      <c r="A5411" s="653" t="s">
        <v>3682</v>
      </c>
      <c r="B5411" s="649" t="s">
        <v>3727</v>
      </c>
      <c r="C5411" s="650">
        <v>5172</v>
      </c>
      <c r="D5411" s="651">
        <v>9606.2199999999993</v>
      </c>
      <c r="E5411" s="147" t="s">
        <v>3730</v>
      </c>
      <c r="F5411" s="649" t="s">
        <v>3735</v>
      </c>
      <c r="G5411" s="471">
        <v>44929</v>
      </c>
      <c r="H5411" s="652">
        <v>39367099.100000001</v>
      </c>
      <c r="I5411" s="197">
        <v>1</v>
      </c>
      <c r="J5411" s="645">
        <v>10</v>
      </c>
      <c r="K5411" s="645">
        <v>10</v>
      </c>
      <c r="L5411" s="645">
        <v>12659.85</v>
      </c>
      <c r="M5411" s="646" t="str">
        <f>TEXT(Table2[[#This Row],[Gd.Dt]],"mmm-yy")</f>
        <v>Jan-23</v>
      </c>
      <c r="N5411" s="46" t="str">
        <f>MID(Table2[[#This Row],[BE]],6,2)</f>
        <v>TI</v>
      </c>
      <c r="O5411" s="46" t="str">
        <f>IF(Table2[[#This Row],[Type]]="IB","EOU",IF(Table2[[#This Row],[Type]]="MB","Local","492"))</f>
        <v>492</v>
      </c>
      <c r="P5411" s="46">
        <f>ROUND(Table2[[#This Row],[Cons]]/Table2[[#This Row],[Qty.]],5)</f>
        <v>1</v>
      </c>
      <c r="Q5411" s="46" t="b">
        <f>EXACT(Table2[[#This Row],[rate]],Table2[[#This Row],[Check]])</f>
        <v>1</v>
      </c>
      <c r="R5411" s="46"/>
      <c r="S5411" s="46" t="str">
        <f>IF(Table2[[#This Row],[SRO]]="EOU",VLOOKUP(Table2[[#This Row],[BE]],[2]GD.List!$C$3:$N$5014,12,0),IF(Table2[[#This Row],[SRO]]="Local","Polyester Staple Fibre","SRO 492"))</f>
        <v>SRO 492</v>
      </c>
    </row>
    <row r="5412" spans="1:19" x14ac:dyDescent="0.25">
      <c r="A5412" s="654" t="s">
        <v>3731</v>
      </c>
      <c r="B5412" s="654" t="s">
        <v>3727</v>
      </c>
      <c r="C5412" s="655">
        <v>5172</v>
      </c>
      <c r="D5412" s="656">
        <v>5402.33</v>
      </c>
      <c r="E5412" s="27" t="s">
        <v>3730</v>
      </c>
      <c r="F5412" s="654" t="s">
        <v>3735</v>
      </c>
      <c r="G5412" s="28">
        <v>44929</v>
      </c>
      <c r="H5412" s="657">
        <v>39367099.100000001</v>
      </c>
      <c r="I5412" s="33">
        <v>1.0101</v>
      </c>
      <c r="J5412" s="647">
        <v>9748.58</v>
      </c>
      <c r="K5412" s="647">
        <v>9651.1</v>
      </c>
      <c r="L5412" s="647">
        <v>12341557.58</v>
      </c>
      <c r="M5412" s="648" t="str">
        <f>TEXT(Table2[[#This Row],[Gd.Dt]],"mmm-yy")</f>
        <v>Jan-23</v>
      </c>
      <c r="N5412" s="47" t="str">
        <f>MID(Table2[[#This Row],[BE]],6,2)</f>
        <v>IB</v>
      </c>
      <c r="O5412" s="47" t="str">
        <f>IF(Table2[[#This Row],[Type]]="IB","EOU",IF(Table2[[#This Row],[Type]]="MB","Local","492"))</f>
        <v>EOU</v>
      </c>
      <c r="P5412" s="47">
        <f>ROUND(Table2[[#This Row],[Cons]]/Table2[[#This Row],[Qty.]],5)</f>
        <v>1.0101</v>
      </c>
      <c r="Q5412" s="47" t="b">
        <f>EXACT(Table2[[#This Row],[rate]],Table2[[#This Row],[Check]])</f>
        <v>1</v>
      </c>
      <c r="R5412" s="47"/>
      <c r="S5412" s="47" t="str">
        <f>IF(Table2[[#This Row],[SRO]]="EOU",VLOOKUP(Table2[[#This Row],[BE]],[2]GD.List!$C$3:$N$5014,12,0),IF(Table2[[#This Row],[SRO]]="Local","Polyester Staple Fibre","SRO 492"))</f>
        <v>Polyester Yarn</v>
      </c>
    </row>
    <row r="5413" spans="1:19" x14ac:dyDescent="0.25">
      <c r="A5413" s="649" t="s">
        <v>2499</v>
      </c>
      <c r="B5413" s="649" t="s">
        <v>3737</v>
      </c>
      <c r="C5413" s="650">
        <v>11094</v>
      </c>
      <c r="D5413" s="651">
        <v>2701.12</v>
      </c>
      <c r="E5413" s="147" t="s">
        <v>3738</v>
      </c>
      <c r="F5413" s="649" t="s">
        <v>3744</v>
      </c>
      <c r="G5413" s="471">
        <v>44929</v>
      </c>
      <c r="H5413" s="652">
        <v>30688718</v>
      </c>
      <c r="I5413" s="197">
        <v>0.8</v>
      </c>
      <c r="J5413" s="645">
        <v>7340</v>
      </c>
      <c r="K5413" s="645">
        <v>9175</v>
      </c>
      <c r="L5413" s="645">
        <v>11853215.92</v>
      </c>
      <c r="M5413" s="646" t="str">
        <f>TEXT(Table2[[#This Row],[Gd.Dt]],"mmm-yy")</f>
        <v>Jan-23</v>
      </c>
      <c r="N5413" s="46" t="str">
        <f>MID(Table2[[#This Row],[BE]],6,2)</f>
        <v>IB</v>
      </c>
      <c r="O5413" s="46" t="str">
        <f>IF(Table2[[#This Row],[Type]]="IB","EOU",IF(Table2[[#This Row],[Type]]="MB","Local","492"))</f>
        <v>EOU</v>
      </c>
      <c r="P5413" s="46">
        <f>ROUND(Table2[[#This Row],[Cons]]/Table2[[#This Row],[Qty.]],5)</f>
        <v>0.8</v>
      </c>
      <c r="Q5413" s="46" t="b">
        <f>EXACT(Table2[[#This Row],[rate]],Table2[[#This Row],[Check]])</f>
        <v>1</v>
      </c>
      <c r="R5413" s="46"/>
      <c r="S5413" s="46" t="str">
        <f>IF(Table2[[#This Row],[SRO]]="EOU",VLOOKUP(Table2[[#This Row],[BE]],[2]GD.List!$C$3:$N$5014,12,0),IF(Table2[[#This Row],[SRO]]="Local","Polyester Staple Fibre","SRO 492"))</f>
        <v>Textile Coal</v>
      </c>
    </row>
    <row r="5414" spans="1:19" x14ac:dyDescent="0.25">
      <c r="A5414" s="649" t="s">
        <v>2499</v>
      </c>
      <c r="B5414" s="649" t="s">
        <v>3739</v>
      </c>
      <c r="C5414" s="650">
        <v>8260</v>
      </c>
      <c r="D5414" s="651">
        <v>2701.12</v>
      </c>
      <c r="E5414" s="147" t="s">
        <v>3741</v>
      </c>
      <c r="F5414" s="649" t="s">
        <v>3745</v>
      </c>
      <c r="G5414" s="471">
        <v>44930</v>
      </c>
      <c r="H5414" s="652">
        <v>17624861.66</v>
      </c>
      <c r="I5414" s="197">
        <v>0.8</v>
      </c>
      <c r="J5414" s="645">
        <v>3560</v>
      </c>
      <c r="K5414" s="645">
        <v>4450</v>
      </c>
      <c r="L5414" s="645">
        <v>7656205.5200000005</v>
      </c>
      <c r="M5414" s="646" t="str">
        <f>TEXT(Table2[[#This Row],[Gd.Dt]],"mmm-yy")</f>
        <v>Jan-23</v>
      </c>
      <c r="N5414" s="46" t="str">
        <f>MID(Table2[[#This Row],[BE]],6,2)</f>
        <v>IB</v>
      </c>
      <c r="O5414" s="46" t="str">
        <f>IF(Table2[[#This Row],[Type]]="IB","EOU",IF(Table2[[#This Row],[Type]]="MB","Local","492"))</f>
        <v>EOU</v>
      </c>
      <c r="P5414" s="46">
        <f>ROUND(Table2[[#This Row],[Cons]]/Table2[[#This Row],[Qty.]],5)</f>
        <v>0.8</v>
      </c>
      <c r="Q5414" s="46" t="b">
        <f>EXACT(Table2[[#This Row],[rate]],Table2[[#This Row],[Check]])</f>
        <v>1</v>
      </c>
      <c r="R5414" s="46"/>
      <c r="S5414" s="46" t="str">
        <f>IF(Table2[[#This Row],[SRO]]="EOU",VLOOKUP(Table2[[#This Row],[BE]],[2]GD.List!$C$3:$N$5014,12,0),IF(Table2[[#This Row],[SRO]]="Local","Polyester Staple Fibre","SRO 492"))</f>
        <v>Textile Coal</v>
      </c>
    </row>
    <row r="5415" spans="1:19" x14ac:dyDescent="0.25">
      <c r="A5415" s="653" t="s">
        <v>2499</v>
      </c>
      <c r="B5415" s="649" t="s">
        <v>3740</v>
      </c>
      <c r="C5415" s="650">
        <v>83210</v>
      </c>
      <c r="D5415" s="651">
        <v>2701.12</v>
      </c>
      <c r="E5415" s="147" t="s">
        <v>3743</v>
      </c>
      <c r="F5415" s="649" t="s">
        <v>3746</v>
      </c>
      <c r="G5415" s="471">
        <v>44930</v>
      </c>
      <c r="H5415" s="652">
        <v>76110137.799999997</v>
      </c>
      <c r="I5415" s="197">
        <v>0.8</v>
      </c>
      <c r="J5415" s="645">
        <v>32839.200000000004</v>
      </c>
      <c r="K5415" s="645">
        <v>41049</v>
      </c>
      <c r="L5415" s="645">
        <v>27161209.529999997</v>
      </c>
      <c r="M5415" s="646" t="str">
        <f>TEXT(Table2[[#This Row],[Gd.Dt]],"mmm-yy")</f>
        <v>Jan-23</v>
      </c>
      <c r="N5415" s="46" t="str">
        <f>MID(Table2[[#This Row],[BE]],6,2)</f>
        <v>IB</v>
      </c>
      <c r="O5415" s="46" t="str">
        <f>IF(Table2[[#This Row],[Type]]="IB","EOU",IF(Table2[[#This Row],[Type]]="MB","Local","492"))</f>
        <v>EOU</v>
      </c>
      <c r="P5415" s="46">
        <f>ROUND(Table2[[#This Row],[Cons]]/Table2[[#This Row],[Qty.]],5)</f>
        <v>0.8</v>
      </c>
      <c r="Q5415" s="46" t="b">
        <f>EXACT(Table2[[#This Row],[rate]],Table2[[#This Row],[Check]])</f>
        <v>1</v>
      </c>
      <c r="R5415" s="46"/>
      <c r="S5415" s="46" t="str">
        <f>IF(Table2[[#This Row],[SRO]]="EOU",VLOOKUP(Table2[[#This Row],[BE]],[2]GD.List!$C$3:$N$5014,12,0),IF(Table2[[#This Row],[SRO]]="Local","Polyester Staple Fibre","SRO 492"))</f>
        <v>Textile Coal</v>
      </c>
    </row>
    <row r="5416" spans="1:19" x14ac:dyDescent="0.25">
      <c r="A5416" s="653" t="s">
        <v>3084</v>
      </c>
      <c r="B5416" s="649" t="s">
        <v>3740</v>
      </c>
      <c r="C5416" s="650">
        <v>83210</v>
      </c>
      <c r="D5416" s="651">
        <v>2832.1089999999999</v>
      </c>
      <c r="E5416" s="147" t="s">
        <v>3743</v>
      </c>
      <c r="F5416" s="649" t="s">
        <v>3746</v>
      </c>
      <c r="G5416" s="471">
        <v>44930</v>
      </c>
      <c r="H5416" s="652">
        <v>76110137.799999997</v>
      </c>
      <c r="I5416" s="197">
        <v>0.04</v>
      </c>
      <c r="J5416" s="645">
        <v>1641.9599999999998</v>
      </c>
      <c r="K5416" s="645">
        <v>41049</v>
      </c>
      <c r="L5416" s="645">
        <v>1358060.48</v>
      </c>
      <c r="M5416" s="646" t="str">
        <f>TEXT(Table2[[#This Row],[Gd.Dt]],"mmm-yy")</f>
        <v>Jan-23</v>
      </c>
      <c r="N5416" s="46" t="str">
        <f>MID(Table2[[#This Row],[BE]],6,2)</f>
        <v>IB</v>
      </c>
      <c r="O5416" s="46" t="str">
        <f>IF(Table2[[#This Row],[Type]]="IB","EOU",IF(Table2[[#This Row],[Type]]="MB","Local","492"))</f>
        <v>EOU</v>
      </c>
      <c r="P5416" s="46">
        <f>ROUND(Table2[[#This Row],[Cons]]/Table2[[#This Row],[Qty.]],5)</f>
        <v>0.04</v>
      </c>
      <c r="Q5416" s="46" t="b">
        <f>EXACT(Table2[[#This Row],[rate]],Table2[[#This Row],[Check]])</f>
        <v>1</v>
      </c>
      <c r="R5416" s="46"/>
      <c r="S5416" s="46" t="str">
        <f>IF(Table2[[#This Row],[SRO]]="EOU",VLOOKUP(Table2[[#This Row],[BE]],[2]GD.List!$C$3:$N$5014,12,0),IF(Table2[[#This Row],[SRO]]="Local","Polyester Staple Fibre","SRO 492"))</f>
        <v>Textile Chemical</v>
      </c>
    </row>
    <row r="5417" spans="1:19" x14ac:dyDescent="0.25">
      <c r="A5417" s="653" t="s">
        <v>3233</v>
      </c>
      <c r="B5417" s="649" t="s">
        <v>3737</v>
      </c>
      <c r="C5417" s="650">
        <v>11094</v>
      </c>
      <c r="D5417" s="651">
        <v>4810.29</v>
      </c>
      <c r="E5417" s="147" t="s">
        <v>3738</v>
      </c>
      <c r="F5417" s="649" t="s">
        <v>3744</v>
      </c>
      <c r="G5417" s="471">
        <v>44929</v>
      </c>
      <c r="H5417" s="652">
        <v>30688718</v>
      </c>
      <c r="I5417" s="197">
        <v>0.06</v>
      </c>
      <c r="J5417" s="645">
        <v>202.82</v>
      </c>
      <c r="K5417" s="645">
        <v>3380.33</v>
      </c>
      <c r="L5417" s="645">
        <v>257000.29</v>
      </c>
      <c r="M5417" s="646" t="str">
        <f>TEXT(Table2[[#This Row],[Gd.Dt]],"mmm-yy")</f>
        <v>Jan-23</v>
      </c>
      <c r="N5417" s="46" t="str">
        <f>MID(Table2[[#This Row],[BE]],6,2)</f>
        <v>IB</v>
      </c>
      <c r="O5417" s="46" t="str">
        <f>IF(Table2[[#This Row],[Type]]="IB","EOU",IF(Table2[[#This Row],[Type]]="MB","Local","492"))</f>
        <v>EOU</v>
      </c>
      <c r="P5417" s="46">
        <f>ROUND(Table2[[#This Row],[Cons]]/Table2[[#This Row],[Qty.]],5)</f>
        <v>0.06</v>
      </c>
      <c r="Q5417" s="46" t="b">
        <f>EXACT(Table2[[#This Row],[rate]],Table2[[#This Row],[Check]])</f>
        <v>1</v>
      </c>
      <c r="R5417" s="46"/>
      <c r="S5417" s="46" t="str">
        <f>IF(Table2[[#This Row],[SRO]]="EOU",VLOOKUP(Table2[[#This Row],[BE]],[2]GD.List!$C$3:$N$5014,12,0),IF(Table2[[#This Row],[SRO]]="Local","Polyester Staple Fibre","SRO 492"))</f>
        <v>Packing Material</v>
      </c>
    </row>
    <row r="5418" spans="1:19" x14ac:dyDescent="0.25">
      <c r="A5418" s="653" t="s">
        <v>3430</v>
      </c>
      <c r="B5418" s="649" t="s">
        <v>3740</v>
      </c>
      <c r="C5418" s="650">
        <v>83210</v>
      </c>
      <c r="D5418" s="651">
        <v>5503.201</v>
      </c>
      <c r="E5418" s="147" t="s">
        <v>3743</v>
      </c>
      <c r="F5418" s="649" t="s">
        <v>3746</v>
      </c>
      <c r="G5418" s="471">
        <v>44930</v>
      </c>
      <c r="H5418" s="652">
        <v>76110137.799999997</v>
      </c>
      <c r="I5418" s="197">
        <v>0.53061000000000003</v>
      </c>
      <c r="J5418" s="645">
        <v>10772.45</v>
      </c>
      <c r="K5418" s="645">
        <v>20302</v>
      </c>
      <c r="L5418" s="645">
        <v>7651766.5500000007</v>
      </c>
      <c r="M5418" s="646" t="str">
        <f>TEXT(Table2[[#This Row],[Gd.Dt]],"mmm-yy")</f>
        <v>Jan-23</v>
      </c>
      <c r="N5418" s="46" t="str">
        <f>MID(Table2[[#This Row],[BE]],6,2)</f>
        <v>IB</v>
      </c>
      <c r="O5418" s="46" t="str">
        <f>IF(Table2[[#This Row],[Type]]="IB","EOU",IF(Table2[[#This Row],[Type]]="MB","Local","492"))</f>
        <v>EOU</v>
      </c>
      <c r="P5418" s="46">
        <f>ROUND(Table2[[#This Row],[Cons]]/Table2[[#This Row],[Qty.]],5)</f>
        <v>0.53061000000000003</v>
      </c>
      <c r="Q5418" s="46" t="b">
        <f>EXACT(Table2[[#This Row],[rate]],Table2[[#This Row],[Check]])</f>
        <v>1</v>
      </c>
      <c r="R5418" s="46"/>
      <c r="S5418" s="46" t="str">
        <f>IF(Table2[[#This Row],[SRO]]="EOU",VLOOKUP(Table2[[#This Row],[BE]],[2]GD.List!$C$3:$N$5014,12,0),IF(Table2[[#This Row],[SRO]]="Local","Polyester Staple Fibre","SRO 492"))</f>
        <v>Polyester Staple Fiber</v>
      </c>
    </row>
    <row r="5419" spans="1:19" x14ac:dyDescent="0.25">
      <c r="A5419" s="653" t="s">
        <v>3435</v>
      </c>
      <c r="B5419" s="649" t="s">
        <v>3740</v>
      </c>
      <c r="C5419" s="650">
        <v>83210</v>
      </c>
      <c r="D5419" s="651">
        <v>4821.1090000000004</v>
      </c>
      <c r="E5419" s="147" t="s">
        <v>3743</v>
      </c>
      <c r="F5419" s="649" t="s">
        <v>3746</v>
      </c>
      <c r="G5419" s="471">
        <v>44930</v>
      </c>
      <c r="H5419" s="652">
        <v>76110137.799999997</v>
      </c>
      <c r="I5419" s="197">
        <v>1</v>
      </c>
      <c r="J5419" s="645">
        <v>45</v>
      </c>
      <c r="K5419" s="645">
        <v>45</v>
      </c>
      <c r="L5419" s="645">
        <v>31007.01</v>
      </c>
      <c r="M5419" s="646" t="str">
        <f>TEXT(Table2[[#This Row],[Gd.Dt]],"mmm-yy")</f>
        <v>Jan-23</v>
      </c>
      <c r="N5419" s="46" t="str">
        <f>MID(Table2[[#This Row],[BE]],6,2)</f>
        <v>TI</v>
      </c>
      <c r="O5419" s="46" t="str">
        <f>IF(Table2[[#This Row],[Type]]="IB","EOU",IF(Table2[[#This Row],[Type]]="MB","Local","492"))</f>
        <v>492</v>
      </c>
      <c r="P5419" s="46">
        <f>ROUND(Table2[[#This Row],[Cons]]/Table2[[#This Row],[Qty.]],5)</f>
        <v>1</v>
      </c>
      <c r="Q5419" s="46" t="b">
        <f>EXACT(Table2[[#This Row],[rate]],Table2[[#This Row],[Check]])</f>
        <v>1</v>
      </c>
      <c r="R5419" s="46"/>
      <c r="S5419" s="46" t="str">
        <f>IF(Table2[[#This Row],[SRO]]="EOU",VLOOKUP(Table2[[#This Row],[BE]],[2]GD.List!$C$3:$N$5014,12,0),IF(Table2[[#This Row],[SRO]]="Local","Polyester Staple Fibre","SRO 492"))</f>
        <v>SRO 492</v>
      </c>
    </row>
    <row r="5420" spans="1:19" x14ac:dyDescent="0.25">
      <c r="A5420" s="654" t="s">
        <v>3552</v>
      </c>
      <c r="B5420" s="649" t="s">
        <v>3737</v>
      </c>
      <c r="C5420" s="650">
        <v>11094</v>
      </c>
      <c r="D5420" s="651">
        <v>2847</v>
      </c>
      <c r="E5420" s="147" t="s">
        <v>3738</v>
      </c>
      <c r="F5420" s="649" t="s">
        <v>3744</v>
      </c>
      <c r="G5420" s="471">
        <v>44929</v>
      </c>
      <c r="H5420" s="652">
        <v>30688718</v>
      </c>
      <c r="I5420" s="197">
        <v>0.03</v>
      </c>
      <c r="J5420" s="645">
        <v>275.25</v>
      </c>
      <c r="K5420" s="645">
        <v>9175</v>
      </c>
      <c r="L5420" s="645">
        <v>444495.46</v>
      </c>
      <c r="M5420" s="646" t="str">
        <f>TEXT(Table2[[#This Row],[Gd.Dt]],"mmm-yy")</f>
        <v>Jan-23</v>
      </c>
      <c r="N5420" s="46" t="str">
        <f>MID(Table2[[#This Row],[BE]],6,2)</f>
        <v>IB</v>
      </c>
      <c r="O5420" s="46" t="str">
        <f>IF(Table2[[#This Row],[Type]]="IB","EOU",IF(Table2[[#This Row],[Type]]="MB","Local","492"))</f>
        <v>EOU</v>
      </c>
      <c r="P5420" s="46">
        <f>ROUND(Table2[[#This Row],[Cons]]/Table2[[#This Row],[Qty.]],5)</f>
        <v>0.03</v>
      </c>
      <c r="Q5420" s="46" t="b">
        <f>EXACT(Table2[[#This Row],[rate]],Table2[[#This Row],[Check]])</f>
        <v>1</v>
      </c>
      <c r="R5420" s="46"/>
      <c r="S5420" s="46" t="str">
        <f>IF(Table2[[#This Row],[SRO]]="EOU",VLOOKUP(Table2[[#This Row],[BE]],[2]GD.List!$C$3:$N$5014,12,0),IF(Table2[[#This Row],[SRO]]="Local","Polyester Staple Fibre","SRO 492"))</f>
        <v>Textile Chemical</v>
      </c>
    </row>
    <row r="5421" spans="1:19" x14ac:dyDescent="0.25">
      <c r="A5421" s="654" t="s">
        <v>3552</v>
      </c>
      <c r="B5421" s="649" t="s">
        <v>3739</v>
      </c>
      <c r="C5421" s="650">
        <v>8260</v>
      </c>
      <c r="D5421" s="651">
        <v>2847</v>
      </c>
      <c r="E5421" s="147" t="s">
        <v>3741</v>
      </c>
      <c r="F5421" s="649" t="s">
        <v>3745</v>
      </c>
      <c r="G5421" s="471">
        <v>44930</v>
      </c>
      <c r="H5421" s="652">
        <v>17624861.66</v>
      </c>
      <c r="I5421" s="197">
        <v>0.03</v>
      </c>
      <c r="J5421" s="645">
        <v>133.5</v>
      </c>
      <c r="K5421" s="645">
        <v>4450</v>
      </c>
      <c r="L5421" s="645">
        <v>287107.71000000002</v>
      </c>
      <c r="M5421" s="646" t="str">
        <f>TEXT(Table2[[#This Row],[Gd.Dt]],"mmm-yy")</f>
        <v>Jan-23</v>
      </c>
      <c r="N5421" s="46" t="str">
        <f>MID(Table2[[#This Row],[BE]],6,2)</f>
        <v>IB</v>
      </c>
      <c r="O5421" s="46" t="str">
        <f>IF(Table2[[#This Row],[Type]]="IB","EOU",IF(Table2[[#This Row],[Type]]="MB","Local","492"))</f>
        <v>EOU</v>
      </c>
      <c r="P5421" s="46">
        <f>ROUND(Table2[[#This Row],[Cons]]/Table2[[#This Row],[Qty.]],5)</f>
        <v>0.03</v>
      </c>
      <c r="Q5421" s="46" t="b">
        <f>EXACT(Table2[[#This Row],[rate]],Table2[[#This Row],[Check]])</f>
        <v>1</v>
      </c>
      <c r="R5421" s="46"/>
      <c r="S5421" s="46" t="str">
        <f>IF(Table2[[#This Row],[SRO]]="EOU",VLOOKUP(Table2[[#This Row],[BE]],[2]GD.List!$C$3:$N$5014,12,0),IF(Table2[[#This Row],[SRO]]="Local","Polyester Staple Fibre","SRO 492"))</f>
        <v>Textile Chemical</v>
      </c>
    </row>
    <row r="5422" spans="1:19" x14ac:dyDescent="0.25">
      <c r="A5422" s="653" t="s">
        <v>3552</v>
      </c>
      <c r="B5422" s="649" t="s">
        <v>3740</v>
      </c>
      <c r="C5422" s="650">
        <v>83210</v>
      </c>
      <c r="D5422" s="651">
        <v>2847</v>
      </c>
      <c r="E5422" s="147" t="s">
        <v>3743</v>
      </c>
      <c r="F5422" s="649" t="s">
        <v>3746</v>
      </c>
      <c r="G5422" s="471">
        <v>44930</v>
      </c>
      <c r="H5422" s="652">
        <v>76110137.799999997</v>
      </c>
      <c r="I5422" s="197">
        <v>0.03</v>
      </c>
      <c r="J5422" s="645">
        <v>1231.47</v>
      </c>
      <c r="K5422" s="645">
        <v>41049</v>
      </c>
      <c r="L5422" s="645">
        <v>1018545.3500000001</v>
      </c>
      <c r="M5422" s="646" t="str">
        <f>TEXT(Table2[[#This Row],[Gd.Dt]],"mmm-yy")</f>
        <v>Jan-23</v>
      </c>
      <c r="N5422" s="46" t="str">
        <f>MID(Table2[[#This Row],[BE]],6,2)</f>
        <v>IB</v>
      </c>
      <c r="O5422" s="46" t="str">
        <f>IF(Table2[[#This Row],[Type]]="IB","EOU",IF(Table2[[#This Row],[Type]]="MB","Local","492"))</f>
        <v>EOU</v>
      </c>
      <c r="P5422" s="46">
        <f>ROUND(Table2[[#This Row],[Cons]]/Table2[[#This Row],[Qty.]],5)</f>
        <v>0.03</v>
      </c>
      <c r="Q5422" s="46" t="b">
        <f>EXACT(Table2[[#This Row],[rate]],Table2[[#This Row],[Check]])</f>
        <v>1</v>
      </c>
      <c r="R5422" s="46"/>
      <c r="S5422" s="46" t="str">
        <f>IF(Table2[[#This Row],[SRO]]="EOU",VLOOKUP(Table2[[#This Row],[BE]],[2]GD.List!$C$3:$N$5014,12,0),IF(Table2[[#This Row],[SRO]]="Local","Polyester Staple Fibre","SRO 492"))</f>
        <v>Textile Chemical</v>
      </c>
    </row>
    <row r="5423" spans="1:19" x14ac:dyDescent="0.25">
      <c r="A5423" s="653" t="s">
        <v>3578</v>
      </c>
      <c r="B5423" s="649" t="s">
        <v>3737</v>
      </c>
      <c r="C5423" s="650">
        <v>11094</v>
      </c>
      <c r="D5423" s="651">
        <v>4821.1090000000004</v>
      </c>
      <c r="E5423" s="147" t="s">
        <v>3738</v>
      </c>
      <c r="F5423" s="649" t="s">
        <v>3744</v>
      </c>
      <c r="G5423" s="471">
        <v>44929</v>
      </c>
      <c r="H5423" s="652">
        <v>30688718</v>
      </c>
      <c r="I5423" s="197">
        <v>1</v>
      </c>
      <c r="J5423" s="645">
        <v>2500</v>
      </c>
      <c r="K5423" s="645">
        <v>2500</v>
      </c>
      <c r="L5423" s="645">
        <v>3167837.06</v>
      </c>
      <c r="M5423" s="646" t="str">
        <f>TEXT(Table2[[#This Row],[Gd.Dt]],"mmm-yy")</f>
        <v>Jan-23</v>
      </c>
      <c r="N5423" s="46" t="str">
        <f>MID(Table2[[#This Row],[BE]],6,2)</f>
        <v>TI</v>
      </c>
      <c r="O5423" s="46" t="str">
        <f>IF(Table2[[#This Row],[Type]]="IB","EOU",IF(Table2[[#This Row],[Type]]="MB","Local","492"))</f>
        <v>492</v>
      </c>
      <c r="P5423" s="46">
        <f>ROUND(Table2[[#This Row],[Cons]]/Table2[[#This Row],[Qty.]],5)</f>
        <v>1</v>
      </c>
      <c r="Q5423" s="46" t="b">
        <f>EXACT(Table2[[#This Row],[rate]],Table2[[#This Row],[Check]])</f>
        <v>1</v>
      </c>
      <c r="R5423" s="46"/>
      <c r="S5423" s="46" t="str">
        <f>IF(Table2[[#This Row],[SRO]]="EOU",VLOOKUP(Table2[[#This Row],[BE]],[2]GD.List!$C$3:$N$5014,12,0),IF(Table2[[#This Row],[SRO]]="Local","Polyester Staple Fibre","SRO 492"))</f>
        <v>SRO 492</v>
      </c>
    </row>
    <row r="5424" spans="1:19" x14ac:dyDescent="0.25">
      <c r="A5424" s="654" t="s">
        <v>3669</v>
      </c>
      <c r="B5424" s="649" t="s">
        <v>3737</v>
      </c>
      <c r="C5424" s="650">
        <v>11094</v>
      </c>
      <c r="D5424" s="651">
        <v>5201.009</v>
      </c>
      <c r="E5424" s="147" t="s">
        <v>3738</v>
      </c>
      <c r="F5424" s="649" t="s">
        <v>3744</v>
      </c>
      <c r="G5424" s="471">
        <v>44929</v>
      </c>
      <c r="H5424" s="652">
        <v>30688718</v>
      </c>
      <c r="I5424" s="197">
        <v>1.0101</v>
      </c>
      <c r="J5424" s="645">
        <v>9267.67</v>
      </c>
      <c r="K5424" s="645">
        <v>9175</v>
      </c>
      <c r="L5424" s="645">
        <v>14966169.26</v>
      </c>
      <c r="M5424" s="646" t="str">
        <f>TEXT(Table2[[#This Row],[Gd.Dt]],"mmm-yy")</f>
        <v>Jan-23</v>
      </c>
      <c r="N5424" s="46" t="str">
        <f>MID(Table2[[#This Row],[BE]],6,2)</f>
        <v>IB</v>
      </c>
      <c r="O5424" s="46" t="str">
        <f>IF(Table2[[#This Row],[Type]]="IB","EOU",IF(Table2[[#This Row],[Type]]="MB","Local","492"))</f>
        <v>EOU</v>
      </c>
      <c r="P5424" s="46">
        <f>ROUND(Table2[[#This Row],[Cons]]/Table2[[#This Row],[Qty.]],5)</f>
        <v>1.0101</v>
      </c>
      <c r="Q5424" s="46" t="b">
        <f>EXACT(Table2[[#This Row],[rate]],Table2[[#This Row],[Check]])</f>
        <v>1</v>
      </c>
      <c r="R5424" s="46"/>
      <c r="S5424" s="46" t="str">
        <f>IF(Table2[[#This Row],[SRO]]="EOU",VLOOKUP(Table2[[#This Row],[BE]],[2]GD.List!$C$3:$N$5014,12,0),IF(Table2[[#This Row],[SRO]]="Local","Polyester Staple Fibre","SRO 492"))</f>
        <v>Raw Cotton</v>
      </c>
    </row>
    <row r="5425" spans="1:19" x14ac:dyDescent="0.25">
      <c r="A5425" s="654" t="s">
        <v>3669</v>
      </c>
      <c r="B5425" s="649" t="s">
        <v>3739</v>
      </c>
      <c r="C5425" s="650">
        <v>8260</v>
      </c>
      <c r="D5425" s="651">
        <v>5201.009</v>
      </c>
      <c r="E5425" s="147" t="s">
        <v>3741</v>
      </c>
      <c r="F5425" s="649" t="s">
        <v>3745</v>
      </c>
      <c r="G5425" s="471">
        <v>44930</v>
      </c>
      <c r="H5425" s="652">
        <v>17624861.66</v>
      </c>
      <c r="I5425" s="197">
        <v>1.0101</v>
      </c>
      <c r="J5425" s="645">
        <v>4494.9399999999996</v>
      </c>
      <c r="K5425" s="645">
        <v>4450</v>
      </c>
      <c r="L5425" s="645">
        <v>9666906.9800000004</v>
      </c>
      <c r="M5425" s="646" t="str">
        <f>TEXT(Table2[[#This Row],[Gd.Dt]],"mmm-yy")</f>
        <v>Jan-23</v>
      </c>
      <c r="N5425" s="46" t="str">
        <f>MID(Table2[[#This Row],[BE]],6,2)</f>
        <v>IB</v>
      </c>
      <c r="O5425" s="46" t="str">
        <f>IF(Table2[[#This Row],[Type]]="IB","EOU",IF(Table2[[#This Row],[Type]]="MB","Local","492"))</f>
        <v>EOU</v>
      </c>
      <c r="P5425" s="46">
        <f>ROUND(Table2[[#This Row],[Cons]]/Table2[[#This Row],[Qty.]],5)</f>
        <v>1.0101</v>
      </c>
      <c r="Q5425" s="46" t="b">
        <f>EXACT(Table2[[#This Row],[rate]],Table2[[#This Row],[Check]])</f>
        <v>1</v>
      </c>
      <c r="R5425" s="46"/>
      <c r="S5425" s="46" t="str">
        <f>IF(Table2[[#This Row],[SRO]]="EOU",VLOOKUP(Table2[[#This Row],[BE]],[2]GD.List!$C$3:$N$5014,12,0),IF(Table2[[#This Row],[SRO]]="Local","Polyester Staple Fibre","SRO 492"))</f>
        <v>Raw Cotton</v>
      </c>
    </row>
    <row r="5426" spans="1:19" x14ac:dyDescent="0.25">
      <c r="A5426" s="653" t="s">
        <v>3669</v>
      </c>
      <c r="B5426" s="649" t="s">
        <v>3740</v>
      </c>
      <c r="C5426" s="650">
        <v>83210</v>
      </c>
      <c r="D5426" s="651">
        <v>5201.009</v>
      </c>
      <c r="E5426" s="147" t="s">
        <v>3743</v>
      </c>
      <c r="F5426" s="649" t="s">
        <v>3746</v>
      </c>
      <c r="G5426" s="471">
        <v>44930</v>
      </c>
      <c r="H5426" s="652">
        <v>76110137.799999997</v>
      </c>
      <c r="I5426" s="197">
        <v>0.48980000000000001</v>
      </c>
      <c r="J5426" s="645">
        <v>9943.92</v>
      </c>
      <c r="K5426" s="645">
        <v>20302</v>
      </c>
      <c r="L5426" s="645">
        <v>7063308.3399999999</v>
      </c>
      <c r="M5426" s="646" t="str">
        <f>TEXT(Table2[[#This Row],[Gd.Dt]],"mmm-yy")</f>
        <v>Jan-23</v>
      </c>
      <c r="N5426" s="46" t="str">
        <f>MID(Table2[[#This Row],[BE]],6,2)</f>
        <v>IB</v>
      </c>
      <c r="O5426" s="46" t="str">
        <f>IF(Table2[[#This Row],[Type]]="IB","EOU",IF(Table2[[#This Row],[Type]]="MB","Local","492"))</f>
        <v>EOU</v>
      </c>
      <c r="P5426" s="46">
        <f>ROUND(Table2[[#This Row],[Cons]]/Table2[[#This Row],[Qty.]],5)</f>
        <v>0.48980000000000001</v>
      </c>
      <c r="Q5426" s="46" t="b">
        <f>EXACT(Table2[[#This Row],[rate]],Table2[[#This Row],[Check]])</f>
        <v>1</v>
      </c>
      <c r="R5426" s="46"/>
      <c r="S5426" s="46" t="str">
        <f>IF(Table2[[#This Row],[SRO]]="EOU",VLOOKUP(Table2[[#This Row],[BE]],[2]GD.List!$C$3:$N$5014,12,0),IF(Table2[[#This Row],[SRO]]="Local","Polyester Staple Fibre","SRO 492"))</f>
        <v>Raw Cotton</v>
      </c>
    </row>
    <row r="5427" spans="1:19" x14ac:dyDescent="0.25">
      <c r="A5427" s="653" t="s">
        <v>3685</v>
      </c>
      <c r="B5427" s="649" t="s">
        <v>3740</v>
      </c>
      <c r="C5427" s="650">
        <v>83210</v>
      </c>
      <c r="D5427" s="651">
        <v>8523.5990000000002</v>
      </c>
      <c r="E5427" s="147" t="s">
        <v>3743</v>
      </c>
      <c r="F5427" s="649" t="s">
        <v>3746</v>
      </c>
      <c r="G5427" s="471">
        <v>44930</v>
      </c>
      <c r="H5427" s="652">
        <v>76110137.799999997</v>
      </c>
      <c r="I5427" s="197">
        <v>1</v>
      </c>
      <c r="J5427" s="645">
        <v>47110</v>
      </c>
      <c r="K5427" s="645">
        <v>47110</v>
      </c>
      <c r="L5427" s="645">
        <v>31826240.259999998</v>
      </c>
      <c r="M5427" s="646" t="str">
        <f>TEXT(Table2[[#This Row],[Gd.Dt]],"mmm-yy")</f>
        <v>Jan-23</v>
      </c>
      <c r="N5427" s="46" t="str">
        <f>MID(Table2[[#This Row],[BE]],6,2)</f>
        <v>TI</v>
      </c>
      <c r="O5427" s="46" t="str">
        <f>IF(Table2[[#This Row],[Type]]="IB","EOU",IF(Table2[[#This Row],[Type]]="MB","Local","492"))</f>
        <v>492</v>
      </c>
      <c r="P5427" s="46">
        <f>ROUND(Table2[[#This Row],[Cons]]/Table2[[#This Row],[Qty.]],5)</f>
        <v>1</v>
      </c>
      <c r="Q5427" s="46" t="b">
        <f>EXACT(Table2[[#This Row],[rate]],Table2[[#This Row],[Check]])</f>
        <v>1</v>
      </c>
      <c r="R5427" s="46"/>
      <c r="S5427" s="46" t="str">
        <f>IF(Table2[[#This Row],[SRO]]="EOU",VLOOKUP(Table2[[#This Row],[BE]],[2]GD.List!$C$3:$N$5014,12,0),IF(Table2[[#This Row],[SRO]]="Local","Polyester Staple Fibre","SRO 492"))</f>
        <v>SRO 492</v>
      </c>
    </row>
    <row r="5428" spans="1:19" x14ac:dyDescent="0.25">
      <c r="A5428" s="654" t="s">
        <v>3742</v>
      </c>
      <c r="B5428" s="654" t="s">
        <v>3739</v>
      </c>
      <c r="C5428" s="655">
        <v>8260</v>
      </c>
      <c r="D5428" s="656">
        <v>4821.8999999999996</v>
      </c>
      <c r="E5428" s="27" t="s">
        <v>3741</v>
      </c>
      <c r="F5428" s="654" t="s">
        <v>3745</v>
      </c>
      <c r="G5428" s="28">
        <v>44930</v>
      </c>
      <c r="H5428" s="657">
        <v>17624861.66</v>
      </c>
      <c r="I5428" s="33">
        <v>1</v>
      </c>
      <c r="J5428" s="647">
        <v>7</v>
      </c>
      <c r="K5428" s="647">
        <v>7</v>
      </c>
      <c r="L5428" s="647">
        <v>14641.449999999999</v>
      </c>
      <c r="M5428" s="648" t="str">
        <f>TEXT(Table2[[#This Row],[Gd.Dt]],"mmm-yy")</f>
        <v>Jan-23</v>
      </c>
      <c r="N5428" s="47" t="str">
        <f>MID(Table2[[#This Row],[BE]],6,2)</f>
        <v>TI</v>
      </c>
      <c r="O5428" s="47" t="str">
        <f>IF(Table2[[#This Row],[Type]]="IB","EOU",IF(Table2[[#This Row],[Type]]="MB","Local","492"))</f>
        <v>492</v>
      </c>
      <c r="P5428" s="47">
        <f>ROUND(Table2[[#This Row],[Cons]]/Table2[[#This Row],[Qty.]],5)</f>
        <v>1</v>
      </c>
      <c r="Q5428" s="47" t="b">
        <f>EXACT(Table2[[#This Row],[rate]],Table2[[#This Row],[Check]])</f>
        <v>1</v>
      </c>
      <c r="R5428" s="47"/>
      <c r="S5428" s="47" t="str">
        <f>IF(Table2[[#This Row],[SRO]]="EOU",VLOOKUP(Table2[[#This Row],[BE]],[2]GD.List!$C$3:$N$5014,12,0),IF(Table2[[#This Row],[SRO]]="Local","Polyester Staple Fibre","SRO 492"))</f>
        <v>SRO 492</v>
      </c>
    </row>
    <row r="5429" spans="1:19" x14ac:dyDescent="0.25">
      <c r="A5429" s="653" t="s">
        <v>2499</v>
      </c>
      <c r="B5429" s="649" t="s">
        <v>3747</v>
      </c>
      <c r="C5429" s="650">
        <v>48920</v>
      </c>
      <c r="D5429" s="651">
        <v>2701.12</v>
      </c>
      <c r="E5429" s="147" t="s">
        <v>3748</v>
      </c>
      <c r="F5429" s="649" t="s">
        <v>3749</v>
      </c>
      <c r="G5429" s="471">
        <v>44931</v>
      </c>
      <c r="H5429" s="652">
        <v>40035117.670000002</v>
      </c>
      <c r="I5429" s="197">
        <v>0.8</v>
      </c>
      <c r="J5429" s="645">
        <v>22738.399999999998</v>
      </c>
      <c r="K5429" s="645">
        <v>28423</v>
      </c>
      <c r="L5429" s="645">
        <v>29128184.829999998</v>
      </c>
      <c r="M5429" s="646" t="str">
        <f>TEXT(Table2[[#This Row],[Gd.Dt]],"mmm-yy")</f>
        <v>Jan-23</v>
      </c>
      <c r="N5429" s="46" t="str">
        <f>MID(Table2[[#This Row],[BE]],6,2)</f>
        <v>IB</v>
      </c>
      <c r="O5429" s="46" t="str">
        <f>IF(Table2[[#This Row],[Type]]="IB","EOU",IF(Table2[[#This Row],[Type]]="MB","Local","492"))</f>
        <v>EOU</v>
      </c>
      <c r="P5429" s="46">
        <f>ROUND(Table2[[#This Row],[Cons]]/Table2[[#This Row],[Qty.]],5)</f>
        <v>0.8</v>
      </c>
      <c r="Q5429" s="46" t="b">
        <f>EXACT(Table2[[#This Row],[rate]],Table2[[#This Row],[Check]])</f>
        <v>1</v>
      </c>
      <c r="R5429" s="46"/>
      <c r="S5429" s="46" t="str">
        <f>IF(Table2[[#This Row],[SRO]]="EOU",VLOOKUP(Table2[[#This Row],[BE]],[2]GD.List!$C$3:$N$5014,12,0),IF(Table2[[#This Row],[SRO]]="Local","Polyester Staple Fibre","SRO 492"))</f>
        <v>Textile Coal</v>
      </c>
    </row>
    <row r="5430" spans="1:19" x14ac:dyDescent="0.25">
      <c r="A5430" s="653" t="s">
        <v>3084</v>
      </c>
      <c r="B5430" s="649" t="s">
        <v>3747</v>
      </c>
      <c r="C5430" s="650">
        <v>48920</v>
      </c>
      <c r="D5430" s="651">
        <v>2832.1089999999999</v>
      </c>
      <c r="E5430" s="147" t="s">
        <v>3748</v>
      </c>
      <c r="F5430" s="649" t="s">
        <v>3749</v>
      </c>
      <c r="G5430" s="471">
        <v>44931</v>
      </c>
      <c r="H5430" s="652">
        <v>40035117.670000002</v>
      </c>
      <c r="I5430" s="197">
        <v>0.04</v>
      </c>
      <c r="J5430" s="645">
        <v>1136.92</v>
      </c>
      <c r="K5430" s="645">
        <v>28423</v>
      </c>
      <c r="L5430" s="645">
        <v>1456409.25</v>
      </c>
      <c r="M5430" s="646" t="str">
        <f>TEXT(Table2[[#This Row],[Gd.Dt]],"mmm-yy")</f>
        <v>Jan-23</v>
      </c>
      <c r="N5430" s="46" t="str">
        <f>MID(Table2[[#This Row],[BE]],6,2)</f>
        <v>IB</v>
      </c>
      <c r="O5430" s="46" t="str">
        <f>IF(Table2[[#This Row],[Type]]="IB","EOU",IF(Table2[[#This Row],[Type]]="MB","Local","492"))</f>
        <v>EOU</v>
      </c>
      <c r="P5430" s="46">
        <f>ROUND(Table2[[#This Row],[Cons]]/Table2[[#This Row],[Qty.]],5)</f>
        <v>0.04</v>
      </c>
      <c r="Q5430" s="46" t="b">
        <f>EXACT(Table2[[#This Row],[rate]],Table2[[#This Row],[Check]])</f>
        <v>1</v>
      </c>
      <c r="R5430" s="46"/>
      <c r="S5430" s="46" t="str">
        <f>IF(Table2[[#This Row],[SRO]]="EOU",VLOOKUP(Table2[[#This Row],[BE]],[2]GD.List!$C$3:$N$5014,12,0),IF(Table2[[#This Row],[SRO]]="Local","Polyester Staple Fibre","SRO 492"))</f>
        <v>Textile Chemical</v>
      </c>
    </row>
    <row r="5431" spans="1:19" x14ac:dyDescent="0.25">
      <c r="A5431" s="653" t="s">
        <v>3430</v>
      </c>
      <c r="B5431" s="649" t="s">
        <v>3747</v>
      </c>
      <c r="C5431" s="650">
        <v>48920</v>
      </c>
      <c r="D5431" s="651">
        <v>5503.201</v>
      </c>
      <c r="E5431" s="147" t="s">
        <v>3748</v>
      </c>
      <c r="F5431" s="649" t="s">
        <v>3749</v>
      </c>
      <c r="G5431" s="471">
        <v>44931</v>
      </c>
      <c r="H5431" s="652">
        <v>40035117.670000002</v>
      </c>
      <c r="I5431" s="197">
        <v>0.53061000000000003</v>
      </c>
      <c r="J5431" s="645">
        <v>8134.25</v>
      </c>
      <c r="K5431" s="645">
        <v>15330</v>
      </c>
      <c r="L5431" s="645">
        <v>4310471.3</v>
      </c>
      <c r="M5431" s="646" t="str">
        <f>TEXT(Table2[[#This Row],[Gd.Dt]],"mmm-yy")</f>
        <v>Jan-23</v>
      </c>
      <c r="N5431" s="46" t="str">
        <f>MID(Table2[[#This Row],[BE]],6,2)</f>
        <v>IB</v>
      </c>
      <c r="O5431" s="46" t="str">
        <f>IF(Table2[[#This Row],[Type]]="IB","EOU",IF(Table2[[#This Row],[Type]]="MB","Local","492"))</f>
        <v>EOU</v>
      </c>
      <c r="P5431" s="46">
        <f>ROUND(Table2[[#This Row],[Cons]]/Table2[[#This Row],[Qty.]],5)</f>
        <v>0.53061000000000003</v>
      </c>
      <c r="Q5431" s="46" t="b">
        <f>EXACT(Table2[[#This Row],[rate]],Table2[[#This Row],[Check]])</f>
        <v>1</v>
      </c>
      <c r="R5431" s="46"/>
      <c r="S5431" s="46" t="str">
        <f>IF(Table2[[#This Row],[SRO]]="EOU",VLOOKUP(Table2[[#This Row],[BE]],[2]GD.List!$C$3:$N$5014,12,0),IF(Table2[[#This Row],[SRO]]="Local","Polyester Staple Fibre","SRO 492"))</f>
        <v>Polyester Staple Fiber</v>
      </c>
    </row>
    <row r="5432" spans="1:19" x14ac:dyDescent="0.25">
      <c r="A5432" s="653" t="s">
        <v>3552</v>
      </c>
      <c r="B5432" s="649" t="s">
        <v>3747</v>
      </c>
      <c r="C5432" s="650">
        <v>48920</v>
      </c>
      <c r="D5432" s="651">
        <v>2847</v>
      </c>
      <c r="E5432" s="147" t="s">
        <v>3748</v>
      </c>
      <c r="F5432" s="649" t="s">
        <v>3749</v>
      </c>
      <c r="G5432" s="471">
        <v>44931</v>
      </c>
      <c r="H5432" s="652">
        <v>40035117.670000002</v>
      </c>
      <c r="I5432" s="197">
        <v>0.03</v>
      </c>
      <c r="J5432" s="645">
        <v>852.68999999999994</v>
      </c>
      <c r="K5432" s="645">
        <v>28423</v>
      </c>
      <c r="L5432" s="645">
        <v>1092306.93</v>
      </c>
      <c r="M5432" s="646" t="str">
        <f>TEXT(Table2[[#This Row],[Gd.Dt]],"mmm-yy")</f>
        <v>Jan-23</v>
      </c>
      <c r="N5432" s="46" t="str">
        <f>MID(Table2[[#This Row],[BE]],6,2)</f>
        <v>IB</v>
      </c>
      <c r="O5432" s="46" t="str">
        <f>IF(Table2[[#This Row],[Type]]="IB","EOU",IF(Table2[[#This Row],[Type]]="MB","Local","492"))</f>
        <v>EOU</v>
      </c>
      <c r="P5432" s="46">
        <f>ROUND(Table2[[#This Row],[Cons]]/Table2[[#This Row],[Qty.]],5)</f>
        <v>0.03</v>
      </c>
      <c r="Q5432" s="46" t="b">
        <f>EXACT(Table2[[#This Row],[rate]],Table2[[#This Row],[Check]])</f>
        <v>1</v>
      </c>
      <c r="R5432" s="46"/>
      <c r="S5432" s="46" t="str">
        <f>IF(Table2[[#This Row],[SRO]]="EOU",VLOOKUP(Table2[[#This Row],[BE]],[2]GD.List!$C$3:$N$5014,12,0),IF(Table2[[#This Row],[SRO]]="Local","Polyester Staple Fibre","SRO 492"))</f>
        <v>Textile Chemical</v>
      </c>
    </row>
    <row r="5433" spans="1:19" x14ac:dyDescent="0.25">
      <c r="A5433" s="653" t="s">
        <v>3669</v>
      </c>
      <c r="B5433" s="649" t="s">
        <v>3747</v>
      </c>
      <c r="C5433" s="650">
        <v>48920</v>
      </c>
      <c r="D5433" s="651">
        <v>5201.009</v>
      </c>
      <c r="E5433" s="147" t="s">
        <v>3748</v>
      </c>
      <c r="F5433" s="649" t="s">
        <v>3749</v>
      </c>
      <c r="G5433" s="471">
        <v>44931</v>
      </c>
      <c r="H5433" s="652">
        <v>40035117.670000002</v>
      </c>
      <c r="I5433" s="197">
        <v>0.48980000000000001</v>
      </c>
      <c r="J5433" s="645">
        <v>7508.63</v>
      </c>
      <c r="K5433" s="645">
        <v>15330</v>
      </c>
      <c r="L5433" s="645">
        <v>3978945.09</v>
      </c>
      <c r="M5433" s="646" t="str">
        <f>TEXT(Table2[[#This Row],[Gd.Dt]],"mmm-yy")</f>
        <v>Jan-23</v>
      </c>
      <c r="N5433" s="46" t="str">
        <f>MID(Table2[[#This Row],[BE]],6,2)</f>
        <v>IB</v>
      </c>
      <c r="O5433" s="46" t="str">
        <f>IF(Table2[[#This Row],[Type]]="IB","EOU",IF(Table2[[#This Row],[Type]]="MB","Local","492"))</f>
        <v>EOU</v>
      </c>
      <c r="P5433" s="46">
        <f>ROUND(Table2[[#This Row],[Cons]]/Table2[[#This Row],[Qty.]],5)</f>
        <v>0.48980000000000001</v>
      </c>
      <c r="Q5433" s="46" t="b">
        <f>EXACT(Table2[[#This Row],[rate]],Table2[[#This Row],[Check]])</f>
        <v>1</v>
      </c>
      <c r="R5433" s="46"/>
      <c r="S5433" s="46" t="str">
        <f>IF(Table2[[#This Row],[SRO]]="EOU",VLOOKUP(Table2[[#This Row],[BE]],[2]GD.List!$C$3:$N$5014,12,0),IF(Table2[[#This Row],[SRO]]="Local","Polyester Staple Fibre","SRO 492"))</f>
        <v>Raw Cotton</v>
      </c>
    </row>
    <row r="5434" spans="1:19" x14ac:dyDescent="0.25">
      <c r="A5434" s="654" t="s">
        <v>3742</v>
      </c>
      <c r="B5434" s="654" t="s">
        <v>3747</v>
      </c>
      <c r="C5434" s="655">
        <v>48920</v>
      </c>
      <c r="D5434" s="656">
        <v>4821.8999999999996</v>
      </c>
      <c r="E5434" s="27" t="s">
        <v>3748</v>
      </c>
      <c r="F5434" s="654" t="s">
        <v>3749</v>
      </c>
      <c r="G5434" s="28">
        <v>44931</v>
      </c>
      <c r="H5434" s="657">
        <v>40035117.670000002</v>
      </c>
      <c r="I5434" s="33">
        <v>1</v>
      </c>
      <c r="J5434" s="647">
        <v>45</v>
      </c>
      <c r="K5434" s="647">
        <v>45</v>
      </c>
      <c r="L5434" s="647">
        <v>68800.28</v>
      </c>
      <c r="M5434" s="648" t="str">
        <f>TEXT(Table2[[#This Row],[Gd.Dt]],"mmm-yy")</f>
        <v>Jan-23</v>
      </c>
      <c r="N5434" s="47" t="str">
        <f>MID(Table2[[#This Row],[BE]],6,2)</f>
        <v>TI</v>
      </c>
      <c r="O5434" s="47" t="str">
        <f>IF(Table2[[#This Row],[Type]]="IB","EOU",IF(Table2[[#This Row],[Type]]="MB","Local","492"))</f>
        <v>492</v>
      </c>
      <c r="P5434" s="47">
        <f>ROUND(Table2[[#This Row],[Cons]]/Table2[[#This Row],[Qty.]],5)</f>
        <v>1</v>
      </c>
      <c r="Q5434" s="47" t="b">
        <f>EXACT(Table2[[#This Row],[rate]],Table2[[#This Row],[Check]])</f>
        <v>1</v>
      </c>
      <c r="R5434" s="47"/>
      <c r="S5434" s="47" t="str">
        <f>IF(Table2[[#This Row],[SRO]]="EOU",VLOOKUP(Table2[[#This Row],[BE]],[2]GD.List!$C$3:$N$5014,12,0),IF(Table2[[#This Row],[SRO]]="Local","Polyester Staple Fibre","SRO 492"))</f>
        <v>SRO 492</v>
      </c>
    </row>
    <row r="5435" spans="1:19" x14ac:dyDescent="0.25">
      <c r="A5435" s="120" t="s">
        <v>1795</v>
      </c>
      <c r="B5435" s="116" t="s">
        <v>3756</v>
      </c>
      <c r="C5435" s="165">
        <v>43245</v>
      </c>
      <c r="D5435" s="117">
        <v>8523.5990000000002</v>
      </c>
      <c r="E5435" s="147" t="s">
        <v>3757</v>
      </c>
      <c r="F5435" s="116" t="s">
        <v>3758</v>
      </c>
      <c r="G5435" s="471">
        <v>44932</v>
      </c>
      <c r="H5435" s="82">
        <v>32705776.370000001</v>
      </c>
      <c r="I5435" s="197">
        <v>1</v>
      </c>
      <c r="J5435" s="15">
        <v>40000</v>
      </c>
      <c r="K5435" s="15">
        <v>40000</v>
      </c>
      <c r="L5435" s="15">
        <v>16393803.83</v>
      </c>
      <c r="M5435" s="66" t="str">
        <f>TEXT(Table2[[#This Row],[Gd.Dt]],"mmm-yy")</f>
        <v>Jan-23</v>
      </c>
      <c r="N5435" s="46" t="str">
        <f>MID(Table2[[#This Row],[BE]],6,2)</f>
        <v>TI</v>
      </c>
      <c r="O5435" s="46" t="str">
        <f>IF(Table2[[#This Row],[Type]]="IB","EOU",IF(Table2[[#This Row],[Type]]="MB","Local","492"))</f>
        <v>492</v>
      </c>
      <c r="P5435" s="46">
        <f>ROUND(Table2[[#This Row],[Cons]]/Table2[[#This Row],[Qty.]],5)</f>
        <v>1</v>
      </c>
      <c r="Q5435" s="46" t="b">
        <f>EXACT(Table2[[#This Row],[rate]],Table2[[#This Row],[Check]])</f>
        <v>1</v>
      </c>
      <c r="R5435" s="46"/>
      <c r="S5435" s="46" t="str">
        <f>IF(Table2[[#This Row],[SRO]]="EOU",VLOOKUP(Table2[[#This Row],[BE]],[2]GD.List!$C$3:$N$5014,12,0),IF(Table2[[#This Row],[SRO]]="Local","Polyester Staple Fibre","SRO 492"))</f>
        <v>SRO 492</v>
      </c>
    </row>
    <row r="5436" spans="1:19" x14ac:dyDescent="0.25">
      <c r="A5436" s="119" t="s">
        <v>2499</v>
      </c>
      <c r="B5436" s="116" t="s">
        <v>3756</v>
      </c>
      <c r="C5436" s="165">
        <v>43245</v>
      </c>
      <c r="D5436" s="117">
        <v>2701.12</v>
      </c>
      <c r="E5436" s="147" t="s">
        <v>3757</v>
      </c>
      <c r="F5436" s="116" t="s">
        <v>3758</v>
      </c>
      <c r="G5436" s="471">
        <v>44932</v>
      </c>
      <c r="H5436" s="82">
        <v>32705776.370000001</v>
      </c>
      <c r="I5436" s="197">
        <v>0.8</v>
      </c>
      <c r="J5436" s="15">
        <v>16269.599999999999</v>
      </c>
      <c r="K5436" s="15">
        <v>20337</v>
      </c>
      <c r="L5436" s="15">
        <v>10838374.48</v>
      </c>
      <c r="M5436" s="66" t="str">
        <f>TEXT(Table2[[#This Row],[Gd.Dt]],"mmm-yy")</f>
        <v>Jan-23</v>
      </c>
      <c r="N5436" s="46" t="str">
        <f>MID(Table2[[#This Row],[BE]],6,2)</f>
        <v>IB</v>
      </c>
      <c r="O5436" s="46" t="str">
        <f>IF(Table2[[#This Row],[Type]]="IB","EOU",IF(Table2[[#This Row],[Type]]="MB","Local","492"))</f>
        <v>EOU</v>
      </c>
      <c r="P5436" s="46">
        <f>ROUND(Table2[[#This Row],[Cons]]/Table2[[#This Row],[Qty.]],5)</f>
        <v>0.8</v>
      </c>
      <c r="Q5436" s="46" t="b">
        <f>EXACT(Table2[[#This Row],[rate]],Table2[[#This Row],[Check]])</f>
        <v>1</v>
      </c>
      <c r="R5436" s="46"/>
      <c r="S5436" s="46" t="str">
        <f>IF(Table2[[#This Row],[SRO]]="EOU",VLOOKUP(Table2[[#This Row],[BE]],[2]GD.List!$C$3:$N$5014,12,0),IF(Table2[[#This Row],[SRO]]="Local","Polyester Staple Fibre","SRO 492"))</f>
        <v>Textile Coal</v>
      </c>
    </row>
    <row r="5437" spans="1:19" x14ac:dyDescent="0.25">
      <c r="A5437" s="120" t="s">
        <v>2499</v>
      </c>
      <c r="B5437" s="116" t="s">
        <v>3751</v>
      </c>
      <c r="C5437" s="165">
        <v>7860</v>
      </c>
      <c r="D5437" s="117">
        <v>2701.12</v>
      </c>
      <c r="E5437" s="147" t="s">
        <v>3753</v>
      </c>
      <c r="F5437" s="116" t="s">
        <v>3754</v>
      </c>
      <c r="G5437" s="471">
        <v>44932</v>
      </c>
      <c r="H5437" s="82">
        <v>12865179.4</v>
      </c>
      <c r="I5437" s="197">
        <v>0.8</v>
      </c>
      <c r="J5437" s="15">
        <v>4994.3999999999996</v>
      </c>
      <c r="K5437" s="15">
        <v>6243</v>
      </c>
      <c r="L5437" s="15">
        <v>5593254.2199999997</v>
      </c>
      <c r="M5437" s="66" t="str">
        <f>TEXT(Table2[[#This Row],[Gd.Dt]],"mmm-yy")</f>
        <v>Jan-23</v>
      </c>
      <c r="N5437" s="46" t="str">
        <f>MID(Table2[[#This Row],[BE]],6,2)</f>
        <v>IB</v>
      </c>
      <c r="O5437" s="46" t="str">
        <f>IF(Table2[[#This Row],[Type]]="IB","EOU",IF(Table2[[#This Row],[Type]]="MB","Local","492"))</f>
        <v>EOU</v>
      </c>
      <c r="P5437" s="46">
        <f>ROUND(Table2[[#This Row],[Cons]]/Table2[[#This Row],[Qty.]],5)</f>
        <v>0.8</v>
      </c>
      <c r="Q5437" s="46" t="b">
        <f>EXACT(Table2[[#This Row],[rate]],Table2[[#This Row],[Check]])</f>
        <v>1</v>
      </c>
      <c r="R5437" s="46"/>
      <c r="S5437" s="46" t="str">
        <f>IF(Table2[[#This Row],[SRO]]="EOU",VLOOKUP(Table2[[#This Row],[BE]],[2]GD.List!$C$3:$N$5014,12,0),IF(Table2[[#This Row],[SRO]]="Local","Polyester Staple Fibre","SRO 492"))</f>
        <v>Textile Coal</v>
      </c>
    </row>
    <row r="5438" spans="1:19" x14ac:dyDescent="0.25">
      <c r="A5438" s="210" t="s">
        <v>2982</v>
      </c>
      <c r="B5438" s="210" t="s">
        <v>3750</v>
      </c>
      <c r="C5438" s="211">
        <v>5613</v>
      </c>
      <c r="D5438" s="212">
        <v>8308.2000000000007</v>
      </c>
      <c r="E5438" s="162" t="s">
        <v>3752</v>
      </c>
      <c r="F5438" s="210" t="s">
        <v>3755</v>
      </c>
      <c r="G5438" s="163">
        <v>44931</v>
      </c>
      <c r="H5438" s="213">
        <v>13668174.890000001</v>
      </c>
      <c r="I5438" s="53">
        <v>1</v>
      </c>
      <c r="J5438" s="214">
        <v>20</v>
      </c>
      <c r="K5438" s="214">
        <v>20</v>
      </c>
      <c r="L5438" s="15">
        <v>75066.22</v>
      </c>
      <c r="M5438" s="66" t="str">
        <f>TEXT(Table2[[#This Row],[Gd.Dt]],"mmm-yy")</f>
        <v>Jan-23</v>
      </c>
      <c r="N5438" s="46" t="str">
        <f>MID(Table2[[#This Row],[BE]],6,2)</f>
        <v>TI</v>
      </c>
      <c r="O5438" s="46" t="str">
        <f>IF(Table2[[#This Row],[Type]]="IB","EOU",IF(Table2[[#This Row],[Type]]="MB","Local","492"))</f>
        <v>492</v>
      </c>
      <c r="P5438" s="46">
        <f>ROUND(Table2[[#This Row],[Cons]]/Table2[[#This Row],[Qty.]],5)</f>
        <v>1</v>
      </c>
      <c r="Q5438" s="46" t="b">
        <f>EXACT(Table2[[#This Row],[rate]],Table2[[#This Row],[Check]])</f>
        <v>1</v>
      </c>
      <c r="R5438" s="46"/>
      <c r="S5438" s="46" t="str">
        <f>IF(Table2[[#This Row],[SRO]]="EOU",VLOOKUP(Table2[[#This Row],[BE]],[2]GD.List!$C$3:$N$5014,12,0),IF(Table2[[#This Row],[SRO]]="Local","Polyester Staple Fibre","SRO 492"))</f>
        <v>SRO 492</v>
      </c>
    </row>
    <row r="5439" spans="1:19" x14ac:dyDescent="0.25">
      <c r="A5439" s="210" t="s">
        <v>2982</v>
      </c>
      <c r="B5439" s="210" t="s">
        <v>3750</v>
      </c>
      <c r="C5439" s="211">
        <v>5613</v>
      </c>
      <c r="D5439" s="212">
        <v>9606.2919999999995</v>
      </c>
      <c r="E5439" s="162" t="s">
        <v>3752</v>
      </c>
      <c r="F5439" s="210" t="s">
        <v>3755</v>
      </c>
      <c r="G5439" s="163">
        <v>44931</v>
      </c>
      <c r="H5439" s="213">
        <v>13668174.890000001</v>
      </c>
      <c r="I5439" s="53">
        <v>1</v>
      </c>
      <c r="J5439" s="214">
        <v>20</v>
      </c>
      <c r="K5439" s="214">
        <v>20</v>
      </c>
      <c r="L5439" s="15">
        <v>75066.22</v>
      </c>
      <c r="M5439" s="66" t="str">
        <f>TEXT(Table2[[#This Row],[Gd.Dt]],"mmm-yy")</f>
        <v>Jan-23</v>
      </c>
      <c r="N5439" s="46" t="str">
        <f>MID(Table2[[#This Row],[BE]],6,2)</f>
        <v>TI</v>
      </c>
      <c r="O5439" s="46" t="str">
        <f>IF(Table2[[#This Row],[Type]]="IB","EOU",IF(Table2[[#This Row],[Type]]="MB","Local","492"))</f>
        <v>492</v>
      </c>
      <c r="P5439" s="46">
        <f>ROUND(Table2[[#This Row],[Cons]]/Table2[[#This Row],[Qty.]],5)</f>
        <v>1</v>
      </c>
      <c r="Q5439" s="46" t="b">
        <f>EXACT(Table2[[#This Row],[rate]],Table2[[#This Row],[Check]])</f>
        <v>1</v>
      </c>
      <c r="R5439" s="46"/>
      <c r="S5439" s="46" t="str">
        <f>IF(Table2[[#This Row],[SRO]]="EOU",VLOOKUP(Table2[[#This Row],[BE]],[2]GD.List!$C$3:$N$5014,12,0),IF(Table2[[#This Row],[SRO]]="Local","Polyester Staple Fibre","SRO 492"))</f>
        <v>SRO 492</v>
      </c>
    </row>
    <row r="5440" spans="1:19" x14ac:dyDescent="0.25">
      <c r="A5440" s="120" t="s">
        <v>3084</v>
      </c>
      <c r="B5440" s="116" t="s">
        <v>3756</v>
      </c>
      <c r="C5440" s="165">
        <v>43245</v>
      </c>
      <c r="D5440" s="117">
        <v>2832.1089999999999</v>
      </c>
      <c r="E5440" s="147" t="s">
        <v>3757</v>
      </c>
      <c r="F5440" s="116" t="s">
        <v>3758</v>
      </c>
      <c r="G5440" s="471">
        <v>44932</v>
      </c>
      <c r="H5440" s="82">
        <v>32705776.370000001</v>
      </c>
      <c r="I5440" s="197">
        <v>0.04</v>
      </c>
      <c r="J5440" s="15">
        <v>813.48</v>
      </c>
      <c r="K5440" s="15">
        <v>20337</v>
      </c>
      <c r="L5440" s="15">
        <v>541918.71999999997</v>
      </c>
      <c r="M5440" s="66" t="str">
        <f>TEXT(Table2[[#This Row],[Gd.Dt]],"mmm-yy")</f>
        <v>Jan-23</v>
      </c>
      <c r="N5440" s="46" t="str">
        <f>MID(Table2[[#This Row],[BE]],6,2)</f>
        <v>IB</v>
      </c>
      <c r="O5440" s="46" t="str">
        <f>IF(Table2[[#This Row],[Type]]="IB","EOU",IF(Table2[[#This Row],[Type]]="MB","Local","492"))</f>
        <v>EOU</v>
      </c>
      <c r="P5440" s="46">
        <f>ROUND(Table2[[#This Row],[Cons]]/Table2[[#This Row],[Qty.]],5)</f>
        <v>0.04</v>
      </c>
      <c r="Q5440" s="46" t="b">
        <f>EXACT(Table2[[#This Row],[rate]],Table2[[#This Row],[Check]])</f>
        <v>1</v>
      </c>
      <c r="R5440" s="46"/>
      <c r="S5440" s="46" t="str">
        <f>IF(Table2[[#This Row],[SRO]]="EOU",VLOOKUP(Table2[[#This Row],[BE]],[2]GD.List!$C$3:$N$5014,12,0),IF(Table2[[#This Row],[SRO]]="Local","Polyester Staple Fibre","SRO 492"))</f>
        <v>Textile Chemical</v>
      </c>
    </row>
    <row r="5441" spans="1:19" x14ac:dyDescent="0.25">
      <c r="A5441" s="119" t="s">
        <v>3430</v>
      </c>
      <c r="B5441" s="116" t="s">
        <v>3756</v>
      </c>
      <c r="C5441" s="165">
        <v>43245</v>
      </c>
      <c r="D5441" s="117">
        <v>5503.201</v>
      </c>
      <c r="E5441" s="147" t="s">
        <v>3757</v>
      </c>
      <c r="F5441" s="116" t="s">
        <v>3758</v>
      </c>
      <c r="G5441" s="471">
        <v>44932</v>
      </c>
      <c r="H5441" s="82">
        <v>32705776.370000001</v>
      </c>
      <c r="I5441" s="197">
        <v>0.53061000000000003</v>
      </c>
      <c r="J5441" s="15">
        <v>1147.71</v>
      </c>
      <c r="K5441" s="15">
        <v>2163</v>
      </c>
      <c r="L5441" s="15">
        <v>472000.85</v>
      </c>
      <c r="M5441" s="66" t="str">
        <f>TEXT(Table2[[#This Row],[Gd.Dt]],"mmm-yy")</f>
        <v>Jan-23</v>
      </c>
      <c r="N5441" s="46" t="str">
        <f>MID(Table2[[#This Row],[BE]],6,2)</f>
        <v>IB</v>
      </c>
      <c r="O5441" s="46" t="str">
        <f>IF(Table2[[#This Row],[Type]]="IB","EOU",IF(Table2[[#This Row],[Type]]="MB","Local","492"))</f>
        <v>EOU</v>
      </c>
      <c r="P5441" s="46">
        <f>ROUND(Table2[[#This Row],[Cons]]/Table2[[#This Row],[Qty.]],5)</f>
        <v>0.53061000000000003</v>
      </c>
      <c r="Q5441" s="46" t="b">
        <f>EXACT(Table2[[#This Row],[rate]],Table2[[#This Row],[Check]])</f>
        <v>1</v>
      </c>
      <c r="R5441" s="46"/>
      <c r="S5441" s="46" t="str">
        <f>IF(Table2[[#This Row],[SRO]]="EOU",VLOOKUP(Table2[[#This Row],[BE]],[2]GD.List!$C$3:$N$5014,12,0),IF(Table2[[#This Row],[SRO]]="Local","Polyester Staple Fibre","SRO 492"))</f>
        <v>Polyester Staple Fiber</v>
      </c>
    </row>
    <row r="5442" spans="1:19" x14ac:dyDescent="0.25">
      <c r="A5442" s="120" t="s">
        <v>3430</v>
      </c>
      <c r="B5442" s="116" t="s">
        <v>3756</v>
      </c>
      <c r="C5442" s="165">
        <v>43245</v>
      </c>
      <c r="D5442" s="117">
        <v>5503.201</v>
      </c>
      <c r="E5442" s="147" t="s">
        <v>3757</v>
      </c>
      <c r="F5442" s="116" t="s">
        <v>3758</v>
      </c>
      <c r="G5442" s="471">
        <v>44932</v>
      </c>
      <c r="H5442" s="82">
        <v>32705776.370000001</v>
      </c>
      <c r="I5442" s="197">
        <v>0.41666999999999998</v>
      </c>
      <c r="J5442" s="15">
        <v>3543.7799999999997</v>
      </c>
      <c r="K5442" s="15">
        <v>8505</v>
      </c>
      <c r="L5442" s="15">
        <v>1443406.03</v>
      </c>
      <c r="M5442" s="66" t="str">
        <f>TEXT(Table2[[#This Row],[Gd.Dt]],"mmm-yy")</f>
        <v>Jan-23</v>
      </c>
      <c r="N5442" s="46" t="str">
        <f>MID(Table2[[#This Row],[BE]],6,2)</f>
        <v>IB</v>
      </c>
      <c r="O5442" s="46" t="str">
        <f>IF(Table2[[#This Row],[Type]]="IB","EOU",IF(Table2[[#This Row],[Type]]="MB","Local","492"))</f>
        <v>EOU</v>
      </c>
      <c r="P5442" s="46">
        <f>ROUND(Table2[[#This Row],[Cons]]/Table2[[#This Row],[Qty.]],5)</f>
        <v>0.41666999999999998</v>
      </c>
      <c r="Q5442" s="46" t="b">
        <f>EXACT(Table2[[#This Row],[rate]],Table2[[#This Row],[Check]])</f>
        <v>1</v>
      </c>
      <c r="R5442" s="46"/>
      <c r="S5442" s="46" t="str">
        <f>IF(Table2[[#This Row],[SRO]]="EOU",VLOOKUP(Table2[[#This Row],[BE]],[2]GD.List!$C$3:$N$5014,12,0),IF(Table2[[#This Row],[SRO]]="Local","Polyester Staple Fibre","SRO 492"))</f>
        <v>Polyester Staple Fiber</v>
      </c>
    </row>
    <row r="5443" spans="1:19" x14ac:dyDescent="0.25">
      <c r="A5443" s="120" t="s">
        <v>3435</v>
      </c>
      <c r="B5443" s="116" t="s">
        <v>3756</v>
      </c>
      <c r="C5443" s="165">
        <v>43245</v>
      </c>
      <c r="D5443" s="117">
        <v>4821.1090000000004</v>
      </c>
      <c r="E5443" s="147" t="s">
        <v>3757</v>
      </c>
      <c r="F5443" s="116" t="s">
        <v>3758</v>
      </c>
      <c r="G5443" s="471">
        <v>44932</v>
      </c>
      <c r="H5443" s="82">
        <v>32705776.370000001</v>
      </c>
      <c r="I5443" s="197">
        <v>1</v>
      </c>
      <c r="J5443" s="15">
        <v>10</v>
      </c>
      <c r="K5443" s="15">
        <v>10</v>
      </c>
      <c r="L5443" s="15">
        <v>5483.7300000000005</v>
      </c>
      <c r="M5443" s="66" t="str">
        <f>TEXT(Table2[[#This Row],[Gd.Dt]],"mmm-yy")</f>
        <v>Jan-23</v>
      </c>
      <c r="N5443" s="46" t="str">
        <f>MID(Table2[[#This Row],[BE]],6,2)</f>
        <v>TI</v>
      </c>
      <c r="O5443" s="46" t="str">
        <f>IF(Table2[[#This Row],[Type]]="IB","EOU",IF(Table2[[#This Row],[Type]]="MB","Local","492"))</f>
        <v>492</v>
      </c>
      <c r="P5443" s="46">
        <f>ROUND(Table2[[#This Row],[Cons]]/Table2[[#This Row],[Qty.]],5)</f>
        <v>1</v>
      </c>
      <c r="Q5443" s="46" t="b">
        <f>EXACT(Table2[[#This Row],[rate]],Table2[[#This Row],[Check]])</f>
        <v>1</v>
      </c>
      <c r="R5443" s="46"/>
      <c r="S5443" s="46" t="str">
        <f>IF(Table2[[#This Row],[SRO]]="EOU",VLOOKUP(Table2[[#This Row],[BE]],[2]GD.List!$C$3:$N$5014,12,0),IF(Table2[[#This Row],[SRO]]="Local","Polyester Staple Fibre","SRO 492"))</f>
        <v>SRO 492</v>
      </c>
    </row>
    <row r="5444" spans="1:19" x14ac:dyDescent="0.25">
      <c r="A5444" s="119" t="s">
        <v>3552</v>
      </c>
      <c r="B5444" s="116" t="s">
        <v>3756</v>
      </c>
      <c r="C5444" s="165">
        <v>43245</v>
      </c>
      <c r="D5444" s="117">
        <v>2847</v>
      </c>
      <c r="E5444" s="147" t="s">
        <v>3757</v>
      </c>
      <c r="F5444" s="116" t="s">
        <v>3758</v>
      </c>
      <c r="G5444" s="471">
        <v>44932</v>
      </c>
      <c r="H5444" s="82">
        <v>32705776.370000001</v>
      </c>
      <c r="I5444" s="197">
        <v>0.03</v>
      </c>
      <c r="J5444" s="15">
        <v>610.1099999999999</v>
      </c>
      <c r="K5444" s="15">
        <v>20337</v>
      </c>
      <c r="L5444" s="15">
        <v>406439.04</v>
      </c>
      <c r="M5444" s="66" t="str">
        <f>TEXT(Table2[[#This Row],[Gd.Dt]],"mmm-yy")</f>
        <v>Jan-23</v>
      </c>
      <c r="N5444" s="46" t="str">
        <f>MID(Table2[[#This Row],[BE]],6,2)</f>
        <v>IB</v>
      </c>
      <c r="O5444" s="46" t="str">
        <f>IF(Table2[[#This Row],[Type]]="IB","EOU",IF(Table2[[#This Row],[Type]]="MB","Local","492"))</f>
        <v>EOU</v>
      </c>
      <c r="P5444" s="46">
        <f>ROUND(Table2[[#This Row],[Cons]]/Table2[[#This Row],[Qty.]],5)</f>
        <v>0.03</v>
      </c>
      <c r="Q5444" s="46" t="b">
        <f>EXACT(Table2[[#This Row],[rate]],Table2[[#This Row],[Check]])</f>
        <v>1</v>
      </c>
      <c r="R5444" s="46"/>
      <c r="S5444" s="46" t="str">
        <f>IF(Table2[[#This Row],[SRO]]="EOU",VLOOKUP(Table2[[#This Row],[BE]],[2]GD.List!$C$3:$N$5014,12,0),IF(Table2[[#This Row],[SRO]]="Local","Polyester Staple Fibre","SRO 492"))</f>
        <v>Textile Chemical</v>
      </c>
    </row>
    <row r="5445" spans="1:19" x14ac:dyDescent="0.25">
      <c r="A5445" s="120" t="s">
        <v>3552</v>
      </c>
      <c r="B5445" s="116" t="s">
        <v>3751</v>
      </c>
      <c r="C5445" s="165">
        <v>7860</v>
      </c>
      <c r="D5445" s="117">
        <v>2847</v>
      </c>
      <c r="E5445" s="147" t="s">
        <v>3753</v>
      </c>
      <c r="F5445" s="116" t="s">
        <v>3754</v>
      </c>
      <c r="G5445" s="471">
        <v>44932</v>
      </c>
      <c r="H5445" s="82">
        <v>12865179.4</v>
      </c>
      <c r="I5445" s="197">
        <v>0.03</v>
      </c>
      <c r="J5445" s="15">
        <v>187.29</v>
      </c>
      <c r="K5445" s="15">
        <v>6243</v>
      </c>
      <c r="L5445" s="15">
        <v>209747.03</v>
      </c>
      <c r="M5445" s="66" t="str">
        <f>TEXT(Table2[[#This Row],[Gd.Dt]],"mmm-yy")</f>
        <v>Jan-23</v>
      </c>
      <c r="N5445" s="46" t="str">
        <f>MID(Table2[[#This Row],[BE]],6,2)</f>
        <v>IB</v>
      </c>
      <c r="O5445" s="46" t="str">
        <f>IF(Table2[[#This Row],[Type]]="IB","EOU",IF(Table2[[#This Row],[Type]]="MB","Local","492"))</f>
        <v>EOU</v>
      </c>
      <c r="P5445" s="46">
        <f>ROUND(Table2[[#This Row],[Cons]]/Table2[[#This Row],[Qty.]],5)</f>
        <v>0.03</v>
      </c>
      <c r="Q5445" s="46" t="b">
        <f>EXACT(Table2[[#This Row],[rate]],Table2[[#This Row],[Check]])</f>
        <v>1</v>
      </c>
      <c r="R5445" s="46"/>
      <c r="S5445" s="46" t="str">
        <f>IF(Table2[[#This Row],[SRO]]="EOU",VLOOKUP(Table2[[#This Row],[BE]],[2]GD.List!$C$3:$N$5014,12,0),IF(Table2[[#This Row],[SRO]]="Local","Polyester Staple Fibre","SRO 492"))</f>
        <v>Textile Chemical</v>
      </c>
    </row>
    <row r="5446" spans="1:19" x14ac:dyDescent="0.25">
      <c r="A5446" s="120" t="s">
        <v>3578</v>
      </c>
      <c r="B5446" s="116" t="s">
        <v>3750</v>
      </c>
      <c r="C5446" s="165">
        <v>5613</v>
      </c>
      <c r="D5446" s="117">
        <v>4821.1090000000004</v>
      </c>
      <c r="E5446" s="147" t="s">
        <v>3752</v>
      </c>
      <c r="F5446" s="116" t="s">
        <v>3755</v>
      </c>
      <c r="G5446" s="471">
        <v>44931</v>
      </c>
      <c r="H5446" s="82">
        <v>13668174.890000001</v>
      </c>
      <c r="I5446" s="197">
        <v>1</v>
      </c>
      <c r="J5446" s="15">
        <v>3000</v>
      </c>
      <c r="K5446" s="15">
        <v>3000</v>
      </c>
      <c r="L5446" s="15">
        <v>13312925.07</v>
      </c>
      <c r="M5446" s="66" t="str">
        <f>TEXT(Table2[[#This Row],[Gd.Dt]],"mmm-yy")</f>
        <v>Jan-23</v>
      </c>
      <c r="N5446" s="46" t="str">
        <f>MID(Table2[[#This Row],[BE]],6,2)</f>
        <v>TI</v>
      </c>
      <c r="O5446" s="46" t="str">
        <f>IF(Table2[[#This Row],[Type]]="IB","EOU",IF(Table2[[#This Row],[Type]]="MB","Local","492"))</f>
        <v>492</v>
      </c>
      <c r="P5446" s="46">
        <f>ROUND(Table2[[#This Row],[Cons]]/Table2[[#This Row],[Qty.]],5)</f>
        <v>1</v>
      </c>
      <c r="Q5446" s="46" t="b">
        <f>EXACT(Table2[[#This Row],[rate]],Table2[[#This Row],[Check]])</f>
        <v>1</v>
      </c>
      <c r="R5446" s="46"/>
      <c r="S5446" s="46" t="str">
        <f>IF(Table2[[#This Row],[SRO]]="EOU",VLOOKUP(Table2[[#This Row],[BE]],[2]GD.List!$C$3:$N$5014,12,0),IF(Table2[[#This Row],[SRO]]="Local","Polyester Staple Fibre","SRO 492"))</f>
        <v>SRO 492</v>
      </c>
    </row>
    <row r="5447" spans="1:19" x14ac:dyDescent="0.25">
      <c r="A5447" s="120" t="s">
        <v>3608</v>
      </c>
      <c r="B5447" s="116" t="s">
        <v>3750</v>
      </c>
      <c r="C5447" s="165">
        <v>5613</v>
      </c>
      <c r="D5447" s="117">
        <v>9607.11</v>
      </c>
      <c r="E5447" s="147" t="s">
        <v>3752</v>
      </c>
      <c r="F5447" s="116" t="s">
        <v>3755</v>
      </c>
      <c r="G5447" s="471">
        <v>44931</v>
      </c>
      <c r="H5447" s="82">
        <v>13668174.890000001</v>
      </c>
      <c r="I5447" s="197">
        <v>1</v>
      </c>
      <c r="J5447" s="15">
        <v>50</v>
      </c>
      <c r="K5447" s="15">
        <v>50</v>
      </c>
      <c r="L5447" s="15">
        <v>205117.27</v>
      </c>
      <c r="M5447" s="66" t="str">
        <f>TEXT(Table2[[#This Row],[Gd.Dt]],"mmm-yy")</f>
        <v>Jan-23</v>
      </c>
      <c r="N5447" s="46" t="str">
        <f>MID(Table2[[#This Row],[BE]],6,2)</f>
        <v>EP</v>
      </c>
      <c r="O5447" s="46" t="str">
        <f>IF(Table2[[#This Row],[Type]]="IB","EOU",IF(Table2[[#This Row],[Type]]="MB","Local","492"))</f>
        <v>492</v>
      </c>
      <c r="P5447" s="46">
        <f>ROUND(Table2[[#This Row],[Cons]]/Table2[[#This Row],[Qty.]],5)</f>
        <v>1</v>
      </c>
      <c r="Q5447" s="46" t="b">
        <f>EXACT(Table2[[#This Row],[rate]],Table2[[#This Row],[Check]])</f>
        <v>1</v>
      </c>
      <c r="R5447" s="46"/>
      <c r="S5447" s="46" t="str">
        <f>IF(Table2[[#This Row],[SRO]]="EOU",VLOOKUP(Table2[[#This Row],[BE]],[2]GD.List!$C$3:$N$5014,12,0),IF(Table2[[#This Row],[SRO]]="Local","Polyester Staple Fibre","SRO 492"))</f>
        <v>SRO 492</v>
      </c>
    </row>
    <row r="5448" spans="1:19" x14ac:dyDescent="0.25">
      <c r="A5448" s="119" t="s">
        <v>3669</v>
      </c>
      <c r="B5448" s="116" t="s">
        <v>3756</v>
      </c>
      <c r="C5448" s="165">
        <v>43245</v>
      </c>
      <c r="D5448" s="117">
        <v>5201.009</v>
      </c>
      <c r="E5448" s="147" t="s">
        <v>3757</v>
      </c>
      <c r="F5448" s="116" t="s">
        <v>3758</v>
      </c>
      <c r="G5448" s="471">
        <v>44932</v>
      </c>
      <c r="H5448" s="82">
        <v>32705776.370000001</v>
      </c>
      <c r="I5448" s="197">
        <v>0.624</v>
      </c>
      <c r="J5448" s="15">
        <v>5307.12</v>
      </c>
      <c r="K5448" s="15">
        <v>8505</v>
      </c>
      <c r="L5448" s="15">
        <v>2161700.7400000002</v>
      </c>
      <c r="M5448" s="66" t="str">
        <f>TEXT(Table2[[#This Row],[Gd.Dt]],"mmm-yy")</f>
        <v>Jan-23</v>
      </c>
      <c r="N5448" s="46" t="str">
        <f>MID(Table2[[#This Row],[BE]],6,2)</f>
        <v>IB</v>
      </c>
      <c r="O5448" s="46" t="str">
        <f>IF(Table2[[#This Row],[Type]]="IB","EOU",IF(Table2[[#This Row],[Type]]="MB","Local","492"))</f>
        <v>EOU</v>
      </c>
      <c r="P5448" s="46">
        <f>ROUND(Table2[[#This Row],[Cons]]/Table2[[#This Row],[Qty.]],5)</f>
        <v>0.624</v>
      </c>
      <c r="Q5448" s="46" t="b">
        <f>EXACT(Table2[[#This Row],[rate]],Table2[[#This Row],[Check]])</f>
        <v>1</v>
      </c>
      <c r="R5448" s="46"/>
      <c r="S5448" s="46" t="str">
        <f>IF(Table2[[#This Row],[SRO]]="EOU",VLOOKUP(Table2[[#This Row],[BE]],[2]GD.List!$C$3:$N$5014,12,0),IF(Table2[[#This Row],[SRO]]="Local","Polyester Staple Fibre","SRO 492"))</f>
        <v>Raw Cotton</v>
      </c>
    </row>
    <row r="5449" spans="1:19" x14ac:dyDescent="0.25">
      <c r="A5449" s="119" t="s">
        <v>3669</v>
      </c>
      <c r="B5449" s="116" t="s">
        <v>3756</v>
      </c>
      <c r="C5449" s="165">
        <v>43245</v>
      </c>
      <c r="D5449" s="117">
        <v>5201.009</v>
      </c>
      <c r="E5449" s="147" t="s">
        <v>3757</v>
      </c>
      <c r="F5449" s="116" t="s">
        <v>3758</v>
      </c>
      <c r="G5449" s="471">
        <v>44932</v>
      </c>
      <c r="H5449" s="82">
        <v>32705776.370000001</v>
      </c>
      <c r="I5449" s="197">
        <v>0.48980000000000001</v>
      </c>
      <c r="J5449" s="15">
        <v>1059.44</v>
      </c>
      <c r="K5449" s="15">
        <v>2163</v>
      </c>
      <c r="L5449" s="15">
        <v>435699.42</v>
      </c>
      <c r="M5449" s="66" t="str">
        <f>TEXT(Table2[[#This Row],[Gd.Dt]],"mmm-yy")</f>
        <v>Jan-23</v>
      </c>
      <c r="N5449" s="46" t="str">
        <f>MID(Table2[[#This Row],[BE]],6,2)</f>
        <v>IB</v>
      </c>
      <c r="O5449" s="46" t="str">
        <f>IF(Table2[[#This Row],[Type]]="IB","EOU",IF(Table2[[#This Row],[Type]]="MB","Local","492"))</f>
        <v>EOU</v>
      </c>
      <c r="P5449" s="46">
        <f>ROUND(Table2[[#This Row],[Cons]]/Table2[[#This Row],[Qty.]],5)</f>
        <v>0.48980000000000001</v>
      </c>
      <c r="Q5449" s="46" t="b">
        <f>EXACT(Table2[[#This Row],[rate]],Table2[[#This Row],[Check]])</f>
        <v>1</v>
      </c>
      <c r="R5449" s="46"/>
      <c r="S5449" s="46" t="str">
        <f>IF(Table2[[#This Row],[SRO]]="EOU",VLOOKUP(Table2[[#This Row],[BE]],[2]GD.List!$C$3:$N$5014,12,0),IF(Table2[[#This Row],[SRO]]="Local","Polyester Staple Fibre","SRO 492"))</f>
        <v>Raw Cotton</v>
      </c>
    </row>
    <row r="5450" spans="1:19" x14ac:dyDescent="0.25">
      <c r="A5450" s="120" t="s">
        <v>3669</v>
      </c>
      <c r="B5450" s="116" t="s">
        <v>3751</v>
      </c>
      <c r="C5450" s="165">
        <v>7860</v>
      </c>
      <c r="D5450" s="117">
        <v>5201.009</v>
      </c>
      <c r="E5450" s="147" t="s">
        <v>3753</v>
      </c>
      <c r="F5450" s="116" t="s">
        <v>3754</v>
      </c>
      <c r="G5450" s="471">
        <v>44932</v>
      </c>
      <c r="H5450" s="82">
        <v>12865179.4</v>
      </c>
      <c r="I5450" s="197">
        <v>1.0101</v>
      </c>
      <c r="J5450" s="15">
        <v>6306.05</v>
      </c>
      <c r="K5450" s="15">
        <v>6243</v>
      </c>
      <c r="L5450" s="15">
        <v>7062178.6000000006</v>
      </c>
      <c r="M5450" s="66" t="str">
        <f>TEXT(Table2[[#This Row],[Gd.Dt]],"mmm-yy")</f>
        <v>Jan-23</v>
      </c>
      <c r="N5450" s="46" t="str">
        <f>MID(Table2[[#This Row],[BE]],6,2)</f>
        <v>IB</v>
      </c>
      <c r="O5450" s="46" t="str">
        <f>IF(Table2[[#This Row],[Type]]="IB","EOU",IF(Table2[[#This Row],[Type]]="MB","Local","492"))</f>
        <v>EOU</v>
      </c>
      <c r="P5450" s="46">
        <f>ROUND(Table2[[#This Row],[Cons]]/Table2[[#This Row],[Qty.]],5)</f>
        <v>1.0101</v>
      </c>
      <c r="Q5450" s="46" t="b">
        <f>EXACT(Table2[[#This Row],[rate]],Table2[[#This Row],[Check]])</f>
        <v>1</v>
      </c>
      <c r="R5450" s="46"/>
      <c r="S5450" s="46" t="str">
        <f>IF(Table2[[#This Row],[SRO]]="EOU",VLOOKUP(Table2[[#This Row],[BE]],[2]GD.List!$C$3:$N$5014,12,0),IF(Table2[[#This Row],[SRO]]="Local","Polyester Staple Fibre","SRO 492"))</f>
        <v>Raw Cotton</v>
      </c>
    </row>
    <row r="5451" spans="1:19" x14ac:dyDescent="0.25">
      <c r="A5451" s="119" t="s">
        <v>3742</v>
      </c>
      <c r="B5451" s="119" t="s">
        <v>3756</v>
      </c>
      <c r="C5451" s="170">
        <v>43245</v>
      </c>
      <c r="D5451" s="171">
        <v>4821.8999999999996</v>
      </c>
      <c r="E5451" s="27" t="s">
        <v>3757</v>
      </c>
      <c r="F5451" s="119" t="s">
        <v>3758</v>
      </c>
      <c r="G5451" s="28">
        <v>44932</v>
      </c>
      <c r="H5451" s="172">
        <v>32705776.370000001</v>
      </c>
      <c r="I5451" s="33">
        <v>1</v>
      </c>
      <c r="J5451" s="30">
        <v>25</v>
      </c>
      <c r="K5451" s="30">
        <v>25</v>
      </c>
      <c r="L5451" s="30">
        <v>6949.53</v>
      </c>
      <c r="M5451" s="67" t="str">
        <f>TEXT(Table2[[#This Row],[Gd.Dt]],"mmm-yy")</f>
        <v>Jan-23</v>
      </c>
      <c r="N5451" s="47" t="str">
        <f>MID(Table2[[#This Row],[BE]],6,2)</f>
        <v>TI</v>
      </c>
      <c r="O5451" s="47" t="str">
        <f>IF(Table2[[#This Row],[Type]]="IB","EOU",IF(Table2[[#This Row],[Type]]="MB","Local","492"))</f>
        <v>492</v>
      </c>
      <c r="P5451" s="47">
        <f>ROUND(Table2[[#This Row],[Cons]]/Table2[[#This Row],[Qty.]],5)</f>
        <v>1</v>
      </c>
      <c r="Q5451" s="47" t="b">
        <f>EXACT(Table2[[#This Row],[rate]],Table2[[#This Row],[Check]])</f>
        <v>1</v>
      </c>
      <c r="R5451" s="47"/>
      <c r="S5451" s="47" t="str">
        <f>IF(Table2[[#This Row],[SRO]]="EOU",VLOOKUP(Table2[[#This Row],[BE]],[2]GD.List!$C$3:$N$5014,12,0),IF(Table2[[#This Row],[SRO]]="Local","Polyester Staple Fibre","SRO 492"))</f>
        <v>SRO 492</v>
      </c>
    </row>
    <row r="5452" spans="1:19" x14ac:dyDescent="0.25">
      <c r="A5452" s="120" t="s">
        <v>2499</v>
      </c>
      <c r="B5452" s="116" t="s">
        <v>3759</v>
      </c>
      <c r="C5452" s="165">
        <v>3686</v>
      </c>
      <c r="D5452" s="117">
        <v>2701.12</v>
      </c>
      <c r="E5452" s="147" t="s">
        <v>3761</v>
      </c>
      <c r="F5452" s="116" t="s">
        <v>3765</v>
      </c>
      <c r="G5452" s="471">
        <v>44933</v>
      </c>
      <c r="H5452" s="82">
        <v>35999219.409999996</v>
      </c>
      <c r="I5452" s="197">
        <v>0.8</v>
      </c>
      <c r="J5452" s="15">
        <v>13400.25</v>
      </c>
      <c r="K5452" s="15">
        <v>16750.309999999998</v>
      </c>
      <c r="L5452" s="15"/>
      <c r="M5452" s="66" t="str">
        <f>TEXT(Table2[[#This Row],[Gd.Dt]],"mmm-yy")</f>
        <v>Jan-23</v>
      </c>
      <c r="N5452" s="46" t="str">
        <f>MID(Table2[[#This Row],[BE]],6,2)</f>
        <v>IB</v>
      </c>
      <c r="O5452" s="46" t="str">
        <f>IF(Table2[[#This Row],[Type]]="IB","EOU",IF(Table2[[#This Row],[Type]]="MB","Local","492"))</f>
        <v>EOU</v>
      </c>
      <c r="P5452" s="46">
        <f>ROUND(Table2[[#This Row],[Cons]]/Table2[[#This Row],[Qty.]],5)</f>
        <v>0.8</v>
      </c>
      <c r="Q5452" s="46" t="b">
        <f>EXACT(Table2[[#This Row],[rate]],Table2[[#This Row],[Check]])</f>
        <v>1</v>
      </c>
      <c r="R5452" s="46"/>
      <c r="S5452" s="46" t="str">
        <f>IF(Table2[[#This Row],[SRO]]="EOU",VLOOKUP(Table2[[#This Row],[BE]],[2]GD.List!$C$3:$N$5014,12,0),IF(Table2[[#This Row],[SRO]]="Local","Polyester Staple Fibre","SRO 492"))</f>
        <v>Textile Coal</v>
      </c>
    </row>
    <row r="5453" spans="1:19" x14ac:dyDescent="0.25">
      <c r="A5453" s="120" t="s">
        <v>3084</v>
      </c>
      <c r="B5453" s="116" t="s">
        <v>3759</v>
      </c>
      <c r="C5453" s="165">
        <v>3686</v>
      </c>
      <c r="D5453" s="117">
        <v>2832.1089999999999</v>
      </c>
      <c r="E5453" s="147" t="s">
        <v>3761</v>
      </c>
      <c r="F5453" s="116" t="s">
        <v>3765</v>
      </c>
      <c r="G5453" s="471">
        <v>44933</v>
      </c>
      <c r="H5453" s="82">
        <v>35999219.409999996</v>
      </c>
      <c r="I5453" s="197">
        <v>0.04</v>
      </c>
      <c r="J5453" s="15">
        <v>253.4</v>
      </c>
      <c r="K5453" s="15">
        <v>6335</v>
      </c>
      <c r="L5453" s="15"/>
      <c r="M5453" s="66" t="str">
        <f>TEXT(Table2[[#This Row],[Gd.Dt]],"mmm-yy")</f>
        <v>Jan-23</v>
      </c>
      <c r="N5453" s="46" t="str">
        <f>MID(Table2[[#This Row],[BE]],6,2)</f>
        <v>IB</v>
      </c>
      <c r="O5453" s="46" t="str">
        <f>IF(Table2[[#This Row],[Type]]="IB","EOU",IF(Table2[[#This Row],[Type]]="MB","Local","492"))</f>
        <v>EOU</v>
      </c>
      <c r="P5453" s="46">
        <f>ROUND(Table2[[#This Row],[Cons]]/Table2[[#This Row],[Qty.]],5)</f>
        <v>0.04</v>
      </c>
      <c r="Q5453" s="46" t="b">
        <f>EXACT(Table2[[#This Row],[rate]],Table2[[#This Row],[Check]])</f>
        <v>1</v>
      </c>
      <c r="R5453" s="46"/>
      <c r="S5453" s="46" t="str">
        <f>IF(Table2[[#This Row],[SRO]]="EOU",VLOOKUP(Table2[[#This Row],[BE]],[2]GD.List!$C$3:$N$5014,12,0),IF(Table2[[#This Row],[SRO]]="Local","Polyester Staple Fibre","SRO 492"))</f>
        <v>Textile Chemical</v>
      </c>
    </row>
    <row r="5454" spans="1:19" x14ac:dyDescent="0.25">
      <c r="A5454" s="120" t="s">
        <v>3552</v>
      </c>
      <c r="B5454" s="116" t="s">
        <v>3759</v>
      </c>
      <c r="C5454" s="165">
        <v>3686</v>
      </c>
      <c r="D5454" s="117">
        <v>2847</v>
      </c>
      <c r="E5454" s="147" t="s">
        <v>3761</v>
      </c>
      <c r="F5454" s="116" t="s">
        <v>3765</v>
      </c>
      <c r="G5454" s="471">
        <v>44933</v>
      </c>
      <c r="H5454" s="82">
        <v>35999219.409999996</v>
      </c>
      <c r="I5454" s="197">
        <v>0.03</v>
      </c>
      <c r="J5454" s="15">
        <v>502.51</v>
      </c>
      <c r="K5454" s="15">
        <v>16750.309999999998</v>
      </c>
      <c r="L5454" s="15"/>
      <c r="M5454" s="66" t="str">
        <f>TEXT(Table2[[#This Row],[Gd.Dt]],"mmm-yy")</f>
        <v>Jan-23</v>
      </c>
      <c r="N5454" s="46" t="str">
        <f>MID(Table2[[#This Row],[BE]],6,2)</f>
        <v>IB</v>
      </c>
      <c r="O5454" s="46" t="str">
        <f>IF(Table2[[#This Row],[Type]]="IB","EOU",IF(Table2[[#This Row],[Type]]="MB","Local","492"))</f>
        <v>EOU</v>
      </c>
      <c r="P5454" s="46">
        <f>ROUND(Table2[[#This Row],[Cons]]/Table2[[#This Row],[Qty.]],5)</f>
        <v>0.03</v>
      </c>
      <c r="Q5454" s="46" t="b">
        <f>EXACT(Table2[[#This Row],[rate]],Table2[[#This Row],[Check]])</f>
        <v>1</v>
      </c>
      <c r="R5454" s="46"/>
      <c r="S5454" s="46" t="str">
        <f>IF(Table2[[#This Row],[SRO]]="EOU",VLOOKUP(Table2[[#This Row],[BE]],[2]GD.List!$C$3:$N$5014,12,0),IF(Table2[[#This Row],[SRO]]="Local","Polyester Staple Fibre","SRO 492"))</f>
        <v>Textile Chemical</v>
      </c>
    </row>
    <row r="5455" spans="1:19" x14ac:dyDescent="0.25">
      <c r="A5455" s="120" t="s">
        <v>3682</v>
      </c>
      <c r="B5455" s="116" t="s">
        <v>3759</v>
      </c>
      <c r="C5455" s="165">
        <v>3686</v>
      </c>
      <c r="D5455" s="117">
        <v>9606.2199999999993</v>
      </c>
      <c r="E5455" s="147" t="s">
        <v>3761</v>
      </c>
      <c r="F5455" s="116" t="s">
        <v>3765</v>
      </c>
      <c r="G5455" s="471">
        <v>44933</v>
      </c>
      <c r="H5455" s="82">
        <v>35999219.409999996</v>
      </c>
      <c r="I5455" s="197">
        <v>1</v>
      </c>
      <c r="J5455" s="15">
        <v>10</v>
      </c>
      <c r="K5455" s="15">
        <v>10</v>
      </c>
      <c r="L5455" s="15"/>
      <c r="M5455" s="66" t="str">
        <f>TEXT(Table2[[#This Row],[Gd.Dt]],"mmm-yy")</f>
        <v>Jan-23</v>
      </c>
      <c r="N5455" s="46" t="str">
        <f>MID(Table2[[#This Row],[BE]],6,2)</f>
        <v>TI</v>
      </c>
      <c r="O5455" s="46" t="str">
        <f>IF(Table2[[#This Row],[Type]]="IB","EOU",IF(Table2[[#This Row],[Type]]="MB","Local","492"))</f>
        <v>492</v>
      </c>
      <c r="P5455" s="46">
        <f>ROUND(Table2[[#This Row],[Cons]]/Table2[[#This Row],[Qty.]],5)</f>
        <v>1</v>
      </c>
      <c r="Q5455" s="46" t="b">
        <f>EXACT(Table2[[#This Row],[rate]],Table2[[#This Row],[Check]])</f>
        <v>1</v>
      </c>
      <c r="R5455" s="46"/>
      <c r="S5455" s="46" t="str">
        <f>IF(Table2[[#This Row],[SRO]]="EOU",VLOOKUP(Table2[[#This Row],[BE]],[2]GD.List!$C$3:$N$5014,12,0),IF(Table2[[#This Row],[SRO]]="Local","Polyester Staple Fibre","SRO 492"))</f>
        <v>SRO 492</v>
      </c>
    </row>
    <row r="5456" spans="1:19" x14ac:dyDescent="0.25">
      <c r="A5456" s="120" t="s">
        <v>3731</v>
      </c>
      <c r="B5456" s="116" t="s">
        <v>3759</v>
      </c>
      <c r="C5456" s="165">
        <v>3686</v>
      </c>
      <c r="D5456" s="117">
        <v>5402.33</v>
      </c>
      <c r="E5456" s="147" t="s">
        <v>3761</v>
      </c>
      <c r="F5456" s="116" t="s">
        <v>3765</v>
      </c>
      <c r="G5456" s="471">
        <v>44933</v>
      </c>
      <c r="H5456" s="82">
        <v>35999219.409999996</v>
      </c>
      <c r="I5456" s="197">
        <v>1.0101</v>
      </c>
      <c r="J5456" s="15">
        <v>4340.79</v>
      </c>
      <c r="K5456" s="15">
        <v>4297.3900000000003</v>
      </c>
      <c r="L5456" s="15"/>
      <c r="M5456" s="66" t="str">
        <f>TEXT(Table2[[#This Row],[Gd.Dt]],"mmm-yy")</f>
        <v>Jan-23</v>
      </c>
      <c r="N5456" s="46" t="str">
        <f>MID(Table2[[#This Row],[BE]],6,2)</f>
        <v>IB</v>
      </c>
      <c r="O5456" s="46" t="str">
        <f>IF(Table2[[#This Row],[Type]]="IB","EOU",IF(Table2[[#This Row],[Type]]="MB","Local","492"))</f>
        <v>EOU</v>
      </c>
      <c r="P5456" s="46">
        <f>ROUND(Table2[[#This Row],[Cons]]/Table2[[#This Row],[Qty.]],5)</f>
        <v>1.0101</v>
      </c>
      <c r="Q5456" s="46" t="b">
        <f>EXACT(Table2[[#This Row],[rate]],Table2[[#This Row],[Check]])</f>
        <v>1</v>
      </c>
      <c r="R5456" s="46"/>
      <c r="S5456" s="46" t="str">
        <f>IF(Table2[[#This Row],[SRO]]="EOU",VLOOKUP(Table2[[#This Row],[BE]],[2]GD.List!$C$3:$N$5014,12,0),IF(Table2[[#This Row],[SRO]]="Local","Polyester Staple Fibre","SRO 492"))</f>
        <v>Polyester Yarn</v>
      </c>
    </row>
    <row r="5457" spans="1:19" x14ac:dyDescent="0.25">
      <c r="A5457" s="120" t="s">
        <v>3762</v>
      </c>
      <c r="B5457" s="116" t="s">
        <v>3759</v>
      </c>
      <c r="C5457" s="165">
        <v>3686</v>
      </c>
      <c r="D5457" s="117">
        <v>5402.33</v>
      </c>
      <c r="E5457" s="147" t="s">
        <v>3761</v>
      </c>
      <c r="F5457" s="116" t="s">
        <v>3765</v>
      </c>
      <c r="G5457" s="471">
        <v>44933</v>
      </c>
      <c r="H5457" s="82">
        <v>35999219.409999996</v>
      </c>
      <c r="I5457" s="197">
        <v>1.0101</v>
      </c>
      <c r="J5457" s="15">
        <v>12578.69</v>
      </c>
      <c r="K5457" s="15">
        <v>12452.92</v>
      </c>
      <c r="L5457" s="15"/>
      <c r="M5457" s="66" t="str">
        <f>TEXT(Table2[[#This Row],[Gd.Dt]],"mmm-yy")</f>
        <v>Jan-23</v>
      </c>
      <c r="N5457" s="46" t="str">
        <f>MID(Table2[[#This Row],[BE]],6,2)</f>
        <v>IB</v>
      </c>
      <c r="O5457" s="46" t="str">
        <f>IF(Table2[[#This Row],[Type]]="IB","EOU",IF(Table2[[#This Row],[Type]]="MB","Local","492"))</f>
        <v>EOU</v>
      </c>
      <c r="P5457" s="46">
        <f>ROUND(Table2[[#This Row],[Cons]]/Table2[[#This Row],[Qty.]],5)</f>
        <v>1.0101</v>
      </c>
      <c r="Q5457" s="46" t="b">
        <f>EXACT(Table2[[#This Row],[rate]],Table2[[#This Row],[Check]])</f>
        <v>1</v>
      </c>
      <c r="R5457" s="46"/>
      <c r="S5457" s="46" t="str">
        <f>IF(Table2[[#This Row],[SRO]]="EOU",VLOOKUP(Table2[[#This Row],[BE]],[2]GD.List!$C$3:$N$5014,12,0),IF(Table2[[#This Row],[SRO]]="Local","Polyester Staple Fibre","SRO 492"))</f>
        <v>Polyester Yarn</v>
      </c>
    </row>
    <row r="5458" spans="1:19" x14ac:dyDescent="0.25">
      <c r="A5458" s="119" t="s">
        <v>3764</v>
      </c>
      <c r="B5458" s="116" t="s">
        <v>3760</v>
      </c>
      <c r="C5458" s="165">
        <v>81516</v>
      </c>
      <c r="D5458" s="117">
        <v>9607.2000000000007</v>
      </c>
      <c r="E5458" s="147" t="s">
        <v>3763</v>
      </c>
      <c r="F5458" s="116" t="s">
        <v>3766</v>
      </c>
      <c r="G5458" s="471">
        <v>44933</v>
      </c>
      <c r="H5458" s="82">
        <v>41088065.289999999</v>
      </c>
      <c r="I5458" s="197">
        <v>1.0500000000000001E-2</v>
      </c>
      <c r="J5458" s="15">
        <v>1372.9</v>
      </c>
      <c r="K5458" s="15">
        <v>130752.48</v>
      </c>
      <c r="L5458" s="15"/>
      <c r="M5458" s="66" t="str">
        <f>TEXT(Table2[[#This Row],[Gd.Dt]],"mmm-yy")</f>
        <v>Jan-23</v>
      </c>
      <c r="N5458" s="46" t="str">
        <f>MID(Table2[[#This Row],[BE]],6,2)</f>
        <v>EP</v>
      </c>
      <c r="O5458" s="46" t="str">
        <f>IF(Table2[[#This Row],[Type]]="IB","EOU",IF(Table2[[#This Row],[Type]]="MB","Local","492"))</f>
        <v>492</v>
      </c>
      <c r="P5458" s="46">
        <f>ROUND(Table2[[#This Row],[Cons]]/Table2[[#This Row],[Qty.]],5)</f>
        <v>1.0500000000000001E-2</v>
      </c>
      <c r="Q5458" s="46" t="b">
        <f>EXACT(Table2[[#This Row],[rate]],Table2[[#This Row],[Check]])</f>
        <v>1</v>
      </c>
      <c r="R5458" s="46"/>
      <c r="S5458" s="46" t="str">
        <f>IF(Table2[[#This Row],[SRO]]="EOU",VLOOKUP(Table2[[#This Row],[BE]],[2]GD.List!$C$3:$N$5014,12,0),IF(Table2[[#This Row],[SRO]]="Local","Polyester Staple Fibre","SRO 492"))</f>
        <v>SRO 492</v>
      </c>
    </row>
    <row r="5459" spans="1:19" x14ac:dyDescent="0.25">
      <c r="A5459" s="119" t="s">
        <v>3764</v>
      </c>
      <c r="B5459" s="119" t="s">
        <v>3760</v>
      </c>
      <c r="C5459" s="170">
        <v>81516</v>
      </c>
      <c r="D5459" s="171">
        <v>9607.2000000000007</v>
      </c>
      <c r="E5459" s="27" t="s">
        <v>3763</v>
      </c>
      <c r="F5459" s="119" t="s">
        <v>3766</v>
      </c>
      <c r="G5459" s="28">
        <v>44933</v>
      </c>
      <c r="H5459" s="172">
        <v>41088065.289999999</v>
      </c>
      <c r="I5459" s="33">
        <v>4.0000000000000002E-4</v>
      </c>
      <c r="J5459" s="30">
        <v>65.209999999999994</v>
      </c>
      <c r="K5459" s="30">
        <v>163032</v>
      </c>
      <c r="L5459" s="30"/>
      <c r="M5459" s="67" t="str">
        <f>TEXT(Table2[[#This Row],[Gd.Dt]],"mmm-yy")</f>
        <v>Jan-23</v>
      </c>
      <c r="N5459" s="47" t="str">
        <f>MID(Table2[[#This Row],[BE]],6,2)</f>
        <v>EP</v>
      </c>
      <c r="O5459" s="47" t="str">
        <f>IF(Table2[[#This Row],[Type]]="IB","EOU",IF(Table2[[#This Row],[Type]]="MB","Local","492"))</f>
        <v>492</v>
      </c>
      <c r="P5459" s="47">
        <f>ROUND(Table2[[#This Row],[Cons]]/Table2[[#This Row],[Qty.]],5)</f>
        <v>4.0000000000000002E-4</v>
      </c>
      <c r="Q5459" s="47" t="b">
        <f>EXACT(Table2[[#This Row],[rate]],Table2[[#This Row],[Check]])</f>
        <v>1</v>
      </c>
      <c r="R5459" s="47"/>
      <c r="S5459" s="47" t="str">
        <f>IF(Table2[[#This Row],[SRO]]="EOU",VLOOKUP(Table2[[#This Row],[BE]],[2]GD.List!$C$3:$N$5014,12,0),IF(Table2[[#This Row],[SRO]]="Local","Polyester Staple Fibre","SRO 492"))</f>
        <v>SRO 492</v>
      </c>
    </row>
    <row r="5460" spans="1:19" x14ac:dyDescent="0.25">
      <c r="A5460" s="116" t="s">
        <v>2499</v>
      </c>
      <c r="B5460" s="116" t="s">
        <v>3771</v>
      </c>
      <c r="C5460" s="165">
        <v>20661</v>
      </c>
      <c r="D5460" s="117">
        <v>2701.12</v>
      </c>
      <c r="E5460" s="7" t="s">
        <v>3772</v>
      </c>
      <c r="F5460" s="116" t="s">
        <v>3774</v>
      </c>
      <c r="G5460" s="156">
        <v>44934</v>
      </c>
      <c r="H5460" s="82">
        <v>22477463.260000002</v>
      </c>
      <c r="I5460" s="50">
        <v>0.8</v>
      </c>
      <c r="J5460" s="15">
        <v>8032.7999999999993</v>
      </c>
      <c r="K5460" s="15">
        <v>10041</v>
      </c>
      <c r="L5460" s="15">
        <v>16805654.960000001</v>
      </c>
      <c r="M5460" s="66" t="str">
        <f>TEXT(Table2[[#This Row],[Gd.Dt]],"mmm-yy")</f>
        <v>Jan-23</v>
      </c>
      <c r="N5460" s="46" t="str">
        <f>MID(Table2[[#This Row],[BE]],6,2)</f>
        <v>IB</v>
      </c>
      <c r="O5460" s="46" t="str">
        <f>IF(Table2[[#This Row],[Type]]="IB","EOU",IF(Table2[[#This Row],[Type]]="MB","Local","492"))</f>
        <v>EOU</v>
      </c>
      <c r="P5460" s="46">
        <f>ROUND(Table2[[#This Row],[Cons]]/Table2[[#This Row],[Qty.]],5)</f>
        <v>0.8</v>
      </c>
      <c r="Q5460" s="46" t="b">
        <f>EXACT(Table2[[#This Row],[rate]],Table2[[#This Row],[Check]])</f>
        <v>1</v>
      </c>
      <c r="R5460" s="46"/>
      <c r="S5460" s="46" t="str">
        <f>IF(Table2[[#This Row],[SRO]]="EOU",VLOOKUP(Table2[[#This Row],[BE]],[2]GD.List!$C$3:$N$5014,12,0),IF(Table2[[#This Row],[SRO]]="Local","Polyester Staple Fibre","SRO 492"))</f>
        <v>Textile Coal</v>
      </c>
    </row>
    <row r="5461" spans="1:19" x14ac:dyDescent="0.25">
      <c r="A5461" s="116" t="s">
        <v>2499</v>
      </c>
      <c r="B5461" s="116" t="s">
        <v>3770</v>
      </c>
      <c r="C5461" s="165">
        <v>29124</v>
      </c>
      <c r="D5461" s="117">
        <v>2701.12</v>
      </c>
      <c r="E5461" s="7" t="s">
        <v>3773</v>
      </c>
      <c r="F5461" s="116" t="s">
        <v>3775</v>
      </c>
      <c r="G5461" s="156">
        <v>44934</v>
      </c>
      <c r="H5461" s="82">
        <v>29700001.760000002</v>
      </c>
      <c r="I5461" s="50">
        <v>0.8</v>
      </c>
      <c r="J5461" s="15">
        <v>11535.2</v>
      </c>
      <c r="K5461" s="15">
        <v>14419</v>
      </c>
      <c r="L5461" s="15">
        <v>11005895.9</v>
      </c>
      <c r="M5461" s="66" t="str">
        <f>TEXT(Table2[[#This Row],[Gd.Dt]],"mmm-yy")</f>
        <v>Jan-23</v>
      </c>
      <c r="N5461" s="46" t="str">
        <f>MID(Table2[[#This Row],[BE]],6,2)</f>
        <v>IB</v>
      </c>
      <c r="O5461" s="46" t="str">
        <f>IF(Table2[[#This Row],[Type]]="IB","EOU",IF(Table2[[#This Row],[Type]]="MB","Local","492"))</f>
        <v>EOU</v>
      </c>
      <c r="P5461" s="46">
        <f>ROUND(Table2[[#This Row],[Cons]]/Table2[[#This Row],[Qty.]],5)</f>
        <v>0.8</v>
      </c>
      <c r="Q5461" s="46" t="b">
        <f>EXACT(Table2[[#This Row],[rate]],Table2[[#This Row],[Check]])</f>
        <v>1</v>
      </c>
      <c r="R5461" s="46"/>
      <c r="S5461" s="46" t="str">
        <f>IF(Table2[[#This Row],[SRO]]="EOU",VLOOKUP(Table2[[#This Row],[BE]],[2]GD.List!$C$3:$N$5014,12,0),IF(Table2[[#This Row],[SRO]]="Local","Polyester Staple Fibre","SRO 492"))</f>
        <v>Textile Coal</v>
      </c>
    </row>
    <row r="5462" spans="1:19" x14ac:dyDescent="0.25">
      <c r="A5462" s="116" t="s">
        <v>2982</v>
      </c>
      <c r="B5462" s="116" t="s">
        <v>3767</v>
      </c>
      <c r="C5462" s="165">
        <v>8675</v>
      </c>
      <c r="D5462" s="117">
        <v>8308.2000000000007</v>
      </c>
      <c r="E5462" s="7" t="s">
        <v>3768</v>
      </c>
      <c r="F5462" s="116" t="s">
        <v>3776</v>
      </c>
      <c r="G5462" s="156">
        <v>44933</v>
      </c>
      <c r="H5462" s="82">
        <v>17148636.940000001</v>
      </c>
      <c r="I5462" s="50">
        <v>1</v>
      </c>
      <c r="J5462" s="15">
        <v>25</v>
      </c>
      <c r="K5462" s="15">
        <v>25</v>
      </c>
      <c r="L5462" s="15">
        <v>101519.28</v>
      </c>
      <c r="M5462" s="66" t="str">
        <f>TEXT(Table2[[#This Row],[Gd.Dt]],"mmm-yy")</f>
        <v>Jan-23</v>
      </c>
      <c r="N5462" s="46" t="str">
        <f>MID(Table2[[#This Row],[BE]],6,2)</f>
        <v>TI</v>
      </c>
      <c r="O5462" s="46" t="str">
        <f>IF(Table2[[#This Row],[Type]]="IB","EOU",IF(Table2[[#This Row],[Type]]="MB","Local","492"))</f>
        <v>492</v>
      </c>
      <c r="P5462" s="46">
        <f>ROUND(Table2[[#This Row],[Cons]]/Table2[[#This Row],[Qty.]],5)</f>
        <v>1</v>
      </c>
      <c r="Q5462" s="46" t="b">
        <f>EXACT(Table2[[#This Row],[rate]],Table2[[#This Row],[Check]])</f>
        <v>1</v>
      </c>
      <c r="R5462" s="46"/>
      <c r="S5462" s="46" t="str">
        <f>IF(Table2[[#This Row],[SRO]]="EOU",VLOOKUP(Table2[[#This Row],[BE]],[2]GD.List!$C$3:$N$5014,12,0),IF(Table2[[#This Row],[SRO]]="Local","Polyester Staple Fibre","SRO 492"))</f>
        <v>SRO 492</v>
      </c>
    </row>
    <row r="5463" spans="1:19" x14ac:dyDescent="0.25">
      <c r="A5463" s="116" t="s">
        <v>2982</v>
      </c>
      <c r="B5463" s="116" t="s">
        <v>3767</v>
      </c>
      <c r="C5463" s="165">
        <v>8675</v>
      </c>
      <c r="D5463" s="117">
        <v>9606.2919999999995</v>
      </c>
      <c r="E5463" s="7" t="s">
        <v>3768</v>
      </c>
      <c r="F5463" s="116" t="s">
        <v>3776</v>
      </c>
      <c r="G5463" s="156">
        <v>44933</v>
      </c>
      <c r="H5463" s="82">
        <v>17148636.940000001</v>
      </c>
      <c r="I5463" s="50">
        <v>1</v>
      </c>
      <c r="J5463" s="15">
        <v>25</v>
      </c>
      <c r="K5463" s="15">
        <v>25</v>
      </c>
      <c r="L5463" s="15">
        <v>101519.28</v>
      </c>
      <c r="M5463" s="66" t="str">
        <f>TEXT(Table2[[#This Row],[Gd.Dt]],"mmm-yy")</f>
        <v>Jan-23</v>
      </c>
      <c r="N5463" s="46" t="str">
        <f>MID(Table2[[#This Row],[BE]],6,2)</f>
        <v>TI</v>
      </c>
      <c r="O5463" s="46" t="str">
        <f>IF(Table2[[#This Row],[Type]]="IB","EOU",IF(Table2[[#This Row],[Type]]="MB","Local","492"))</f>
        <v>492</v>
      </c>
      <c r="P5463" s="46">
        <f>ROUND(Table2[[#This Row],[Cons]]/Table2[[#This Row],[Qty.]],5)</f>
        <v>1</v>
      </c>
      <c r="Q5463" s="46" t="b">
        <f>EXACT(Table2[[#This Row],[rate]],Table2[[#This Row],[Check]])</f>
        <v>1</v>
      </c>
      <c r="R5463" s="46"/>
      <c r="S5463" s="46" t="str">
        <f>IF(Table2[[#This Row],[SRO]]="EOU",VLOOKUP(Table2[[#This Row],[BE]],[2]GD.List!$C$3:$N$5014,12,0),IF(Table2[[#This Row],[SRO]]="Local","Polyester Staple Fibre","SRO 492"))</f>
        <v>SRO 492</v>
      </c>
    </row>
    <row r="5464" spans="1:19" x14ac:dyDescent="0.25">
      <c r="A5464" s="116" t="s">
        <v>3084</v>
      </c>
      <c r="B5464" s="116" t="s">
        <v>3771</v>
      </c>
      <c r="C5464" s="165">
        <v>20661</v>
      </c>
      <c r="D5464" s="117">
        <v>2832.1089999999999</v>
      </c>
      <c r="E5464" s="7" t="s">
        <v>3772</v>
      </c>
      <c r="F5464" s="116" t="s">
        <v>3774</v>
      </c>
      <c r="G5464" s="156">
        <v>44934</v>
      </c>
      <c r="H5464" s="82">
        <v>22477463.260000002</v>
      </c>
      <c r="I5464" s="50">
        <v>0.04</v>
      </c>
      <c r="J5464" s="15">
        <v>259</v>
      </c>
      <c r="K5464" s="15">
        <v>6475</v>
      </c>
      <c r="L5464" s="15">
        <v>668188.71000000008</v>
      </c>
      <c r="M5464" s="66" t="str">
        <f>TEXT(Table2[[#This Row],[Gd.Dt]],"mmm-yy")</f>
        <v>Jan-23</v>
      </c>
      <c r="N5464" s="46" t="str">
        <f>MID(Table2[[#This Row],[BE]],6,2)</f>
        <v>IB</v>
      </c>
      <c r="O5464" s="46" t="str">
        <f>IF(Table2[[#This Row],[Type]]="IB","EOU",IF(Table2[[#This Row],[Type]]="MB","Local","492"))</f>
        <v>EOU</v>
      </c>
      <c r="P5464" s="46">
        <f>ROUND(Table2[[#This Row],[Cons]]/Table2[[#This Row],[Qty.]],5)</f>
        <v>0.04</v>
      </c>
      <c r="Q5464" s="46" t="b">
        <f>EXACT(Table2[[#This Row],[rate]],Table2[[#This Row],[Check]])</f>
        <v>1</v>
      </c>
      <c r="R5464" s="46"/>
      <c r="S5464" s="46" t="str">
        <f>IF(Table2[[#This Row],[SRO]]="EOU",VLOOKUP(Table2[[#This Row],[BE]],[2]GD.List!$C$3:$N$5014,12,0),IF(Table2[[#This Row],[SRO]]="Local","Polyester Staple Fibre","SRO 492"))</f>
        <v>Textile Chemical</v>
      </c>
    </row>
    <row r="5465" spans="1:19" x14ac:dyDescent="0.25">
      <c r="A5465" s="116" t="s">
        <v>3233</v>
      </c>
      <c r="B5465" s="116" t="s">
        <v>3770</v>
      </c>
      <c r="C5465" s="165">
        <v>29124</v>
      </c>
      <c r="D5465" s="117">
        <v>4810.29</v>
      </c>
      <c r="E5465" s="7" t="s">
        <v>3773</v>
      </c>
      <c r="F5465" s="116" t="s">
        <v>3775</v>
      </c>
      <c r="G5465" s="156">
        <v>44934</v>
      </c>
      <c r="H5465" s="82">
        <v>29700001.760000002</v>
      </c>
      <c r="I5465" s="50">
        <v>0.06</v>
      </c>
      <c r="J5465" s="15">
        <v>646.67999999999995</v>
      </c>
      <c r="K5465" s="15">
        <v>10778</v>
      </c>
      <c r="L5465" s="15">
        <v>550983.6</v>
      </c>
      <c r="M5465" s="66" t="str">
        <f>TEXT(Table2[[#This Row],[Gd.Dt]],"mmm-yy")</f>
        <v>Jan-23</v>
      </c>
      <c r="N5465" s="46" t="str">
        <f>MID(Table2[[#This Row],[BE]],6,2)</f>
        <v>IB</v>
      </c>
      <c r="O5465" s="46" t="str">
        <f>IF(Table2[[#This Row],[Type]]="IB","EOU",IF(Table2[[#This Row],[Type]]="MB","Local","492"))</f>
        <v>EOU</v>
      </c>
      <c r="P5465" s="46">
        <f>ROUND(Table2[[#This Row],[Cons]]/Table2[[#This Row],[Qty.]],5)</f>
        <v>0.06</v>
      </c>
      <c r="Q5465" s="46" t="b">
        <f>EXACT(Table2[[#This Row],[rate]],Table2[[#This Row],[Check]])</f>
        <v>1</v>
      </c>
      <c r="R5465" s="46"/>
      <c r="S5465" s="46" t="str">
        <f>IF(Table2[[#This Row],[SRO]]="EOU",VLOOKUP(Table2[[#This Row],[BE]],[2]GD.List!$C$3:$N$5014,12,0),IF(Table2[[#This Row],[SRO]]="Local","Polyester Staple Fibre","SRO 492"))</f>
        <v>Packing Material</v>
      </c>
    </row>
    <row r="5466" spans="1:19" x14ac:dyDescent="0.25">
      <c r="A5466" s="116" t="s">
        <v>3435</v>
      </c>
      <c r="B5466" s="116" t="s">
        <v>3767</v>
      </c>
      <c r="C5466" s="165">
        <v>8675</v>
      </c>
      <c r="D5466" s="117">
        <v>4821.1090000000004</v>
      </c>
      <c r="E5466" s="7" t="s">
        <v>3768</v>
      </c>
      <c r="F5466" s="116" t="s">
        <v>3776</v>
      </c>
      <c r="G5466" s="156">
        <v>44933</v>
      </c>
      <c r="H5466" s="82">
        <v>17148636.940000001</v>
      </c>
      <c r="I5466" s="50">
        <v>1</v>
      </c>
      <c r="J5466" s="15">
        <v>5</v>
      </c>
      <c r="K5466" s="15">
        <v>5</v>
      </c>
      <c r="L5466" s="15">
        <v>20303.86</v>
      </c>
      <c r="M5466" s="66" t="str">
        <f>TEXT(Table2[[#This Row],[Gd.Dt]],"mmm-yy")</f>
        <v>Jan-23</v>
      </c>
      <c r="N5466" s="46" t="str">
        <f>MID(Table2[[#This Row],[BE]],6,2)</f>
        <v>TI</v>
      </c>
      <c r="O5466" s="46" t="str">
        <f>IF(Table2[[#This Row],[Type]]="IB","EOU",IF(Table2[[#This Row],[Type]]="MB","Local","492"))</f>
        <v>492</v>
      </c>
      <c r="P5466" s="46">
        <f>ROUND(Table2[[#This Row],[Cons]]/Table2[[#This Row],[Qty.]],5)</f>
        <v>1</v>
      </c>
      <c r="Q5466" s="46" t="b">
        <f>EXACT(Table2[[#This Row],[rate]],Table2[[#This Row],[Check]])</f>
        <v>1</v>
      </c>
      <c r="R5466" s="46"/>
      <c r="S5466" s="46" t="str">
        <f>IF(Table2[[#This Row],[SRO]]="EOU",VLOOKUP(Table2[[#This Row],[BE]],[2]GD.List!$C$3:$N$5014,12,0),IF(Table2[[#This Row],[SRO]]="Local","Polyester Staple Fibre","SRO 492"))</f>
        <v>SRO 492</v>
      </c>
    </row>
    <row r="5467" spans="1:19" x14ac:dyDescent="0.25">
      <c r="A5467" s="116" t="s">
        <v>3552</v>
      </c>
      <c r="B5467" s="116" t="s">
        <v>3771</v>
      </c>
      <c r="C5467" s="165">
        <v>20661</v>
      </c>
      <c r="D5467" s="117">
        <v>2847</v>
      </c>
      <c r="E5467" s="7" t="s">
        <v>3772</v>
      </c>
      <c r="F5467" s="116" t="s">
        <v>3774</v>
      </c>
      <c r="G5467" s="156">
        <v>44934</v>
      </c>
      <c r="H5467" s="82">
        <v>22477463.260000002</v>
      </c>
      <c r="I5467" s="50">
        <v>0.03</v>
      </c>
      <c r="J5467" s="15">
        <v>301.23</v>
      </c>
      <c r="K5467" s="15">
        <v>10041</v>
      </c>
      <c r="L5467" s="15">
        <v>630212.06000000006</v>
      </c>
      <c r="M5467" s="66" t="str">
        <f>TEXT(Table2[[#This Row],[Gd.Dt]],"mmm-yy")</f>
        <v>Jan-23</v>
      </c>
      <c r="N5467" s="46" t="str">
        <f>MID(Table2[[#This Row],[BE]],6,2)</f>
        <v>IB</v>
      </c>
      <c r="O5467" s="46" t="str">
        <f>IF(Table2[[#This Row],[Type]]="IB","EOU",IF(Table2[[#This Row],[Type]]="MB","Local","492"))</f>
        <v>EOU</v>
      </c>
      <c r="P5467" s="46">
        <f>ROUND(Table2[[#This Row],[Cons]]/Table2[[#This Row],[Qty.]],5)</f>
        <v>0.03</v>
      </c>
      <c r="Q5467" s="46" t="b">
        <f>EXACT(Table2[[#This Row],[rate]],Table2[[#This Row],[Check]])</f>
        <v>1</v>
      </c>
      <c r="R5467" s="46"/>
      <c r="S5467" s="46" t="str">
        <f>IF(Table2[[#This Row],[SRO]]="EOU",VLOOKUP(Table2[[#This Row],[BE]],[2]GD.List!$C$3:$N$5014,12,0),IF(Table2[[#This Row],[SRO]]="Local","Polyester Staple Fibre","SRO 492"))</f>
        <v>Textile Chemical</v>
      </c>
    </row>
    <row r="5468" spans="1:19" x14ac:dyDescent="0.25">
      <c r="A5468" s="116" t="s">
        <v>3552</v>
      </c>
      <c r="B5468" s="116" t="s">
        <v>3770</v>
      </c>
      <c r="C5468" s="165">
        <v>29124</v>
      </c>
      <c r="D5468" s="117">
        <v>2847</v>
      </c>
      <c r="E5468" s="7" t="s">
        <v>3773</v>
      </c>
      <c r="F5468" s="116" t="s">
        <v>3775</v>
      </c>
      <c r="G5468" s="156">
        <v>44934</v>
      </c>
      <c r="H5468" s="82">
        <v>29700001.760000002</v>
      </c>
      <c r="I5468" s="50">
        <v>0.03</v>
      </c>
      <c r="J5468" s="15">
        <v>432.57</v>
      </c>
      <c r="K5468" s="15">
        <v>14419</v>
      </c>
      <c r="L5468" s="15">
        <v>412721.1</v>
      </c>
      <c r="M5468" s="66" t="str">
        <f>TEXT(Table2[[#This Row],[Gd.Dt]],"mmm-yy")</f>
        <v>Jan-23</v>
      </c>
      <c r="N5468" s="46" t="str">
        <f>MID(Table2[[#This Row],[BE]],6,2)</f>
        <v>IB</v>
      </c>
      <c r="O5468" s="46" t="str">
        <f>IF(Table2[[#This Row],[Type]]="IB","EOU",IF(Table2[[#This Row],[Type]]="MB","Local","492"))</f>
        <v>EOU</v>
      </c>
      <c r="P5468" s="46">
        <f>ROUND(Table2[[#This Row],[Cons]]/Table2[[#This Row],[Qty.]],5)</f>
        <v>0.03</v>
      </c>
      <c r="Q5468" s="46" t="b">
        <f>EXACT(Table2[[#This Row],[rate]],Table2[[#This Row],[Check]])</f>
        <v>1</v>
      </c>
      <c r="R5468" s="46"/>
      <c r="S5468" s="46" t="str">
        <f>IF(Table2[[#This Row],[SRO]]="EOU",VLOOKUP(Table2[[#This Row],[BE]],[2]GD.List!$C$3:$N$5014,12,0),IF(Table2[[#This Row],[SRO]]="Local","Polyester Staple Fibre","SRO 492"))</f>
        <v>Textile Chemical</v>
      </c>
    </row>
    <row r="5469" spans="1:19" x14ac:dyDescent="0.25">
      <c r="A5469" s="116" t="s">
        <v>3578</v>
      </c>
      <c r="B5469" s="116" t="s">
        <v>3770</v>
      </c>
      <c r="C5469" s="165">
        <v>29124</v>
      </c>
      <c r="D5469" s="117">
        <v>4821.1090000000004</v>
      </c>
      <c r="E5469" s="7" t="s">
        <v>3773</v>
      </c>
      <c r="F5469" s="116" t="s">
        <v>3775</v>
      </c>
      <c r="G5469" s="156">
        <v>44934</v>
      </c>
      <c r="H5469" s="82">
        <v>29700001.760000002</v>
      </c>
      <c r="I5469" s="50">
        <v>1</v>
      </c>
      <c r="J5469" s="15">
        <v>4500</v>
      </c>
      <c r="K5469" s="15">
        <v>4500</v>
      </c>
      <c r="L5469" s="15">
        <v>3834085.14</v>
      </c>
      <c r="M5469" s="66" t="str">
        <f>TEXT(Table2[[#This Row],[Gd.Dt]],"mmm-yy")</f>
        <v>Jan-23</v>
      </c>
      <c r="N5469" s="46" t="str">
        <f>MID(Table2[[#This Row],[BE]],6,2)</f>
        <v>TI</v>
      </c>
      <c r="O5469" s="46" t="str">
        <f>IF(Table2[[#This Row],[Type]]="IB","EOU",IF(Table2[[#This Row],[Type]]="MB","Local","492"))</f>
        <v>492</v>
      </c>
      <c r="P5469" s="46">
        <f>ROUND(Table2[[#This Row],[Cons]]/Table2[[#This Row],[Qty.]],5)</f>
        <v>1</v>
      </c>
      <c r="Q5469" s="46" t="b">
        <f>EXACT(Table2[[#This Row],[rate]],Table2[[#This Row],[Check]])</f>
        <v>1</v>
      </c>
      <c r="R5469" s="46"/>
      <c r="S5469" s="46" t="str">
        <f>IF(Table2[[#This Row],[SRO]]="EOU",VLOOKUP(Table2[[#This Row],[BE]],[2]GD.List!$C$3:$N$5014,12,0),IF(Table2[[#This Row],[SRO]]="Local","Polyester Staple Fibre","SRO 492"))</f>
        <v>SRO 492</v>
      </c>
    </row>
    <row r="5470" spans="1:19" x14ac:dyDescent="0.25">
      <c r="A5470" s="116" t="s">
        <v>3578</v>
      </c>
      <c r="B5470" s="116" t="s">
        <v>3767</v>
      </c>
      <c r="C5470" s="165">
        <v>8675</v>
      </c>
      <c r="D5470" s="117">
        <v>4821.1090000000004</v>
      </c>
      <c r="E5470" s="7" t="s">
        <v>3768</v>
      </c>
      <c r="F5470" s="116" t="s">
        <v>3776</v>
      </c>
      <c r="G5470" s="156">
        <v>44933</v>
      </c>
      <c r="H5470" s="82">
        <v>17148636.940000001</v>
      </c>
      <c r="I5470" s="50">
        <v>1</v>
      </c>
      <c r="J5470" s="15">
        <v>4000</v>
      </c>
      <c r="K5470" s="15">
        <v>4000</v>
      </c>
      <c r="L5470" s="15">
        <v>16243084.949999999</v>
      </c>
      <c r="M5470" s="66" t="str">
        <f>TEXT(Table2[[#This Row],[Gd.Dt]],"mmm-yy")</f>
        <v>Jan-23</v>
      </c>
      <c r="N5470" s="46" t="str">
        <f>MID(Table2[[#This Row],[BE]],6,2)</f>
        <v>TI</v>
      </c>
      <c r="O5470" s="46" t="str">
        <f>IF(Table2[[#This Row],[Type]]="IB","EOU",IF(Table2[[#This Row],[Type]]="MB","Local","492"))</f>
        <v>492</v>
      </c>
      <c r="P5470" s="46">
        <f>ROUND(Table2[[#This Row],[Cons]]/Table2[[#This Row],[Qty.]],5)</f>
        <v>1</v>
      </c>
      <c r="Q5470" s="46" t="b">
        <f>EXACT(Table2[[#This Row],[rate]],Table2[[#This Row],[Check]])</f>
        <v>1</v>
      </c>
      <c r="R5470" s="46"/>
      <c r="S5470" s="46" t="str">
        <f>IF(Table2[[#This Row],[SRO]]="EOU",VLOOKUP(Table2[[#This Row],[BE]],[2]GD.List!$C$3:$N$5014,12,0),IF(Table2[[#This Row],[SRO]]="Local","Polyester Staple Fibre","SRO 492"))</f>
        <v>SRO 492</v>
      </c>
    </row>
    <row r="5471" spans="1:19" x14ac:dyDescent="0.25">
      <c r="A5471" s="116" t="s">
        <v>3608</v>
      </c>
      <c r="B5471" s="116" t="s">
        <v>3767</v>
      </c>
      <c r="C5471" s="165">
        <v>8675</v>
      </c>
      <c r="D5471" s="117">
        <v>9607.11</v>
      </c>
      <c r="E5471" s="7" t="s">
        <v>3768</v>
      </c>
      <c r="F5471" s="116" t="s">
        <v>3776</v>
      </c>
      <c r="G5471" s="156">
        <v>44933</v>
      </c>
      <c r="H5471" s="82">
        <v>17148636.940000001</v>
      </c>
      <c r="I5471" s="50">
        <v>1</v>
      </c>
      <c r="J5471" s="15">
        <v>80</v>
      </c>
      <c r="K5471" s="15">
        <v>80</v>
      </c>
      <c r="L5471" s="15">
        <v>324861.7</v>
      </c>
      <c r="M5471" s="66" t="str">
        <f>TEXT(Table2[[#This Row],[Gd.Dt]],"mmm-yy")</f>
        <v>Jan-23</v>
      </c>
      <c r="N5471" s="46" t="str">
        <f>MID(Table2[[#This Row],[BE]],6,2)</f>
        <v>EP</v>
      </c>
      <c r="O5471" s="46" t="str">
        <f>IF(Table2[[#This Row],[Type]]="IB","EOU",IF(Table2[[#This Row],[Type]]="MB","Local","492"))</f>
        <v>492</v>
      </c>
      <c r="P5471" s="46">
        <f>ROUND(Table2[[#This Row],[Cons]]/Table2[[#This Row],[Qty.]],5)</f>
        <v>1</v>
      </c>
      <c r="Q5471" s="46" t="b">
        <f>EXACT(Table2[[#This Row],[rate]],Table2[[#This Row],[Check]])</f>
        <v>1</v>
      </c>
      <c r="R5471" s="46"/>
      <c r="S5471" s="46" t="str">
        <f>IF(Table2[[#This Row],[SRO]]="EOU",VLOOKUP(Table2[[#This Row],[BE]],[2]GD.List!$C$3:$N$5014,12,0),IF(Table2[[#This Row],[SRO]]="Local","Polyester Staple Fibre","SRO 492"))</f>
        <v>SRO 492</v>
      </c>
    </row>
    <row r="5472" spans="1:19" x14ac:dyDescent="0.25">
      <c r="A5472" s="116" t="s">
        <v>3669</v>
      </c>
      <c r="B5472" s="116" t="s">
        <v>3771</v>
      </c>
      <c r="C5472" s="165">
        <v>20661</v>
      </c>
      <c r="D5472" s="117">
        <v>5201.009</v>
      </c>
      <c r="E5472" s="7" t="s">
        <v>3772</v>
      </c>
      <c r="F5472" s="116" t="s">
        <v>3774</v>
      </c>
      <c r="G5472" s="156">
        <v>44934</v>
      </c>
      <c r="H5472" s="82">
        <v>22477463.260000002</v>
      </c>
      <c r="I5472" s="50">
        <v>1.0101</v>
      </c>
      <c r="J5472" s="15">
        <v>3602.02</v>
      </c>
      <c r="K5472" s="15">
        <v>3566</v>
      </c>
      <c r="L5472" s="15">
        <v>4346472.6899999995</v>
      </c>
      <c r="M5472" s="66" t="str">
        <f>TEXT(Table2[[#This Row],[Gd.Dt]],"mmm-yy")</f>
        <v>Jan-23</v>
      </c>
      <c r="N5472" s="46" t="str">
        <f>MID(Table2[[#This Row],[BE]],6,2)</f>
        <v>IB</v>
      </c>
      <c r="O5472" s="46" t="str">
        <f>IF(Table2[[#This Row],[Type]]="IB","EOU",IF(Table2[[#This Row],[Type]]="MB","Local","492"))</f>
        <v>EOU</v>
      </c>
      <c r="P5472" s="46">
        <f>ROUND(Table2[[#This Row],[Cons]]/Table2[[#This Row],[Qty.]],5)</f>
        <v>1.0101</v>
      </c>
      <c r="Q5472" s="46" t="b">
        <f>EXACT(Table2[[#This Row],[rate]],Table2[[#This Row],[Check]])</f>
        <v>1</v>
      </c>
      <c r="R5472" s="46"/>
      <c r="S5472" s="46" t="str">
        <f>IF(Table2[[#This Row],[SRO]]="EOU",VLOOKUP(Table2[[#This Row],[BE]],[2]GD.List!$C$3:$N$5014,12,0),IF(Table2[[#This Row],[SRO]]="Local","Polyester Staple Fibre","SRO 492"))</f>
        <v>Raw Cotton</v>
      </c>
    </row>
    <row r="5473" spans="1:19" x14ac:dyDescent="0.25">
      <c r="A5473" s="116" t="s">
        <v>3669</v>
      </c>
      <c r="B5473" s="116" t="s">
        <v>3770</v>
      </c>
      <c r="C5473" s="165">
        <v>29124</v>
      </c>
      <c r="D5473" s="117">
        <v>5201.009</v>
      </c>
      <c r="E5473" s="7" t="s">
        <v>3773</v>
      </c>
      <c r="F5473" s="116" t="s">
        <v>3775</v>
      </c>
      <c r="G5473" s="156">
        <v>44934</v>
      </c>
      <c r="H5473" s="82">
        <v>29700001.760000002</v>
      </c>
      <c r="I5473" s="50">
        <v>1.0101</v>
      </c>
      <c r="J5473" s="15">
        <v>14564.630000000001</v>
      </c>
      <c r="K5473" s="15">
        <v>14419</v>
      </c>
      <c r="L5473" s="15">
        <v>13896316.030000001</v>
      </c>
      <c r="M5473" s="66" t="str">
        <f>TEXT(Table2[[#This Row],[Gd.Dt]],"mmm-yy")</f>
        <v>Jan-23</v>
      </c>
      <c r="N5473" s="46" t="str">
        <f>MID(Table2[[#This Row],[BE]],6,2)</f>
        <v>IB</v>
      </c>
      <c r="O5473" s="46" t="str">
        <f>IF(Table2[[#This Row],[Type]]="IB","EOU",IF(Table2[[#This Row],[Type]]="MB","Local","492"))</f>
        <v>EOU</v>
      </c>
      <c r="P5473" s="46">
        <f>ROUND(Table2[[#This Row],[Cons]]/Table2[[#This Row],[Qty.]],5)</f>
        <v>1.0101</v>
      </c>
      <c r="Q5473" s="46" t="b">
        <f>EXACT(Table2[[#This Row],[rate]],Table2[[#This Row],[Check]])</f>
        <v>1</v>
      </c>
      <c r="R5473" s="46"/>
      <c r="S5473" s="46" t="str">
        <f>IF(Table2[[#This Row],[SRO]]="EOU",VLOOKUP(Table2[[#This Row],[BE]],[2]GD.List!$C$3:$N$5014,12,0),IF(Table2[[#This Row],[SRO]]="Local","Polyester Staple Fibre","SRO 492"))</f>
        <v>Raw Cotton</v>
      </c>
    </row>
    <row r="5474" spans="1:19" x14ac:dyDescent="0.25">
      <c r="A5474" s="116" t="s">
        <v>3742</v>
      </c>
      <c r="B5474" s="116" t="s">
        <v>3771</v>
      </c>
      <c r="C5474" s="165">
        <v>20661</v>
      </c>
      <c r="D5474" s="117">
        <v>4821.8999999999996</v>
      </c>
      <c r="E5474" s="7" t="s">
        <v>3772</v>
      </c>
      <c r="F5474" s="116" t="s">
        <v>3774</v>
      </c>
      <c r="G5474" s="156">
        <v>44934</v>
      </c>
      <c r="H5474" s="82">
        <v>22477463.260000002</v>
      </c>
      <c r="I5474" s="50">
        <v>1</v>
      </c>
      <c r="J5474" s="15">
        <v>13</v>
      </c>
      <c r="K5474" s="15">
        <v>13</v>
      </c>
      <c r="L5474" s="15">
        <v>26935.85</v>
      </c>
      <c r="M5474" s="66" t="str">
        <f>TEXT(Table2[[#This Row],[Gd.Dt]],"mmm-yy")</f>
        <v>Jan-23</v>
      </c>
      <c r="N5474" s="46" t="str">
        <f>MID(Table2[[#This Row],[BE]],6,2)</f>
        <v>TI</v>
      </c>
      <c r="O5474" s="46" t="str">
        <f>IF(Table2[[#This Row],[Type]]="IB","EOU",IF(Table2[[#This Row],[Type]]="MB","Local","492"))</f>
        <v>492</v>
      </c>
      <c r="P5474" s="46">
        <f>ROUND(Table2[[#This Row],[Cons]]/Table2[[#This Row],[Qty.]],5)</f>
        <v>1</v>
      </c>
      <c r="Q5474" s="46" t="b">
        <f>EXACT(Table2[[#This Row],[rate]],Table2[[#This Row],[Check]])</f>
        <v>1</v>
      </c>
      <c r="R5474" s="46"/>
      <c r="S5474" s="46" t="str">
        <f>IF(Table2[[#This Row],[SRO]]="EOU",VLOOKUP(Table2[[#This Row],[BE]],[2]GD.List!$C$3:$N$5014,12,0),IF(Table2[[#This Row],[SRO]]="Local","Polyester Staple Fibre","SRO 492"))</f>
        <v>SRO 492</v>
      </c>
    </row>
    <row r="5475" spans="1:19" x14ac:dyDescent="0.25">
      <c r="A5475" s="116" t="s">
        <v>3769</v>
      </c>
      <c r="B5475" s="116" t="s">
        <v>3767</v>
      </c>
      <c r="C5475" s="165">
        <v>8675</v>
      </c>
      <c r="D5475" s="117">
        <v>4821.1090000000004</v>
      </c>
      <c r="E5475" s="7" t="s">
        <v>3768</v>
      </c>
      <c r="F5475" s="116" t="s">
        <v>3776</v>
      </c>
      <c r="G5475" s="156">
        <v>44933</v>
      </c>
      <c r="H5475" s="82">
        <v>17148636.940000001</v>
      </c>
      <c r="I5475" s="50">
        <v>1</v>
      </c>
      <c r="J5475" s="15">
        <v>88</v>
      </c>
      <c r="K5475" s="15">
        <v>88</v>
      </c>
      <c r="L5475" s="15">
        <v>357347.87</v>
      </c>
      <c r="M5475" s="66" t="str">
        <f>TEXT(Table2[[#This Row],[Gd.Dt]],"mmm-yy")</f>
        <v>Jan-23</v>
      </c>
      <c r="N5475" s="46" t="str">
        <f>MID(Table2[[#This Row],[BE]],6,2)</f>
        <v>TI</v>
      </c>
      <c r="O5475" s="46" t="str">
        <f>IF(Table2[[#This Row],[Type]]="IB","EOU",IF(Table2[[#This Row],[Type]]="MB","Local","492"))</f>
        <v>492</v>
      </c>
      <c r="P5475" s="46">
        <f>ROUND(Table2[[#This Row],[Cons]]/Table2[[#This Row],[Qty.]],5)</f>
        <v>1</v>
      </c>
      <c r="Q5475" s="46" t="b">
        <f>EXACT(Table2[[#This Row],[rate]],Table2[[#This Row],[Check]])</f>
        <v>1</v>
      </c>
      <c r="R5475" s="46"/>
      <c r="S5475" s="46" t="str">
        <f>IF(Table2[[#This Row],[SRO]]="EOU",VLOOKUP(Table2[[#This Row],[BE]],[2]GD.List!$C$3:$N$5014,12,0),IF(Table2[[#This Row],[SRO]]="Local","Polyester Staple Fibre","SRO 492"))</f>
        <v>SRO 492</v>
      </c>
    </row>
    <row r="5476" spans="1:19" x14ac:dyDescent="0.25">
      <c r="A5476" s="662" t="s">
        <v>2499</v>
      </c>
      <c r="B5476" s="663" t="s">
        <v>3777</v>
      </c>
      <c r="C5476" s="664">
        <v>10596</v>
      </c>
      <c r="D5476" s="665">
        <v>2701.12</v>
      </c>
      <c r="E5476" s="147" t="s">
        <v>3778</v>
      </c>
      <c r="F5476" s="663" t="s">
        <v>3779</v>
      </c>
      <c r="G5476" s="471">
        <v>44935</v>
      </c>
      <c r="H5476" s="666">
        <v>13313887.41</v>
      </c>
      <c r="I5476" s="197">
        <v>0.8</v>
      </c>
      <c r="J5476" s="658">
        <v>4828</v>
      </c>
      <c r="K5476" s="658">
        <v>6035</v>
      </c>
      <c r="L5476" s="658">
        <v>5788333.9399999995</v>
      </c>
      <c r="M5476" s="659" t="str">
        <f>TEXT(Table2[[#This Row],[Gd.Dt]],"mmm-yy")</f>
        <v>Jan-23</v>
      </c>
      <c r="N5476" s="46" t="str">
        <f>MID(Table2[[#This Row],[BE]],6,2)</f>
        <v>IB</v>
      </c>
      <c r="O5476" s="46" t="str">
        <f>IF(Table2[[#This Row],[Type]]="IB","EOU",IF(Table2[[#This Row],[Type]]="MB","Local","492"))</f>
        <v>EOU</v>
      </c>
      <c r="P5476" s="46">
        <f>ROUND(Table2[[#This Row],[Cons]]/Table2[[#This Row],[Qty.]],5)</f>
        <v>0.8</v>
      </c>
      <c r="Q5476" s="46" t="b">
        <f>EXACT(Table2[[#This Row],[rate]],Table2[[#This Row],[Check]])</f>
        <v>1</v>
      </c>
      <c r="R5476" s="46"/>
      <c r="S5476" s="46" t="str">
        <f>IF(Table2[[#This Row],[SRO]]="EOU",VLOOKUP(Table2[[#This Row],[BE]],[2]GD.List!$C$3:$N$5014,12,0),IF(Table2[[#This Row],[SRO]]="Local","Polyester Staple Fibre","SRO 492"))</f>
        <v>Textile Coal</v>
      </c>
    </row>
    <row r="5477" spans="1:19" x14ac:dyDescent="0.25">
      <c r="A5477" s="662" t="s">
        <v>3552</v>
      </c>
      <c r="B5477" s="663" t="s">
        <v>3777</v>
      </c>
      <c r="C5477" s="664">
        <v>10596</v>
      </c>
      <c r="D5477" s="665">
        <v>2847</v>
      </c>
      <c r="E5477" s="147" t="s">
        <v>3778</v>
      </c>
      <c r="F5477" s="663" t="s">
        <v>3779</v>
      </c>
      <c r="G5477" s="471">
        <v>44935</v>
      </c>
      <c r="H5477" s="666">
        <v>13313887.41</v>
      </c>
      <c r="I5477" s="197">
        <v>0.03</v>
      </c>
      <c r="J5477" s="658">
        <v>181.05</v>
      </c>
      <c r="K5477" s="658">
        <v>6035</v>
      </c>
      <c r="L5477" s="658">
        <v>217062.52000000002</v>
      </c>
      <c r="M5477" s="659" t="str">
        <f>TEXT(Table2[[#This Row],[Gd.Dt]],"mmm-yy")</f>
        <v>Jan-23</v>
      </c>
      <c r="N5477" s="46" t="str">
        <f>MID(Table2[[#This Row],[BE]],6,2)</f>
        <v>IB</v>
      </c>
      <c r="O5477" s="46" t="str">
        <f>IF(Table2[[#This Row],[Type]]="IB","EOU",IF(Table2[[#This Row],[Type]]="MB","Local","492"))</f>
        <v>EOU</v>
      </c>
      <c r="P5477" s="46">
        <f>ROUND(Table2[[#This Row],[Cons]]/Table2[[#This Row],[Qty.]],5)</f>
        <v>0.03</v>
      </c>
      <c r="Q5477" s="46" t="b">
        <f>EXACT(Table2[[#This Row],[rate]],Table2[[#This Row],[Check]])</f>
        <v>1</v>
      </c>
      <c r="R5477" s="46"/>
      <c r="S5477" s="46" t="str">
        <f>IF(Table2[[#This Row],[SRO]]="EOU",VLOOKUP(Table2[[#This Row],[BE]],[2]GD.List!$C$3:$N$5014,12,0),IF(Table2[[#This Row],[SRO]]="Local","Polyester Staple Fibre","SRO 492"))</f>
        <v>Textile Chemical</v>
      </c>
    </row>
    <row r="5478" spans="1:19" x14ac:dyDescent="0.25">
      <c r="A5478" s="667" t="s">
        <v>3669</v>
      </c>
      <c r="B5478" s="667" t="s">
        <v>3777</v>
      </c>
      <c r="C5478" s="668">
        <v>10596</v>
      </c>
      <c r="D5478" s="669">
        <v>5201.009</v>
      </c>
      <c r="E5478" s="27" t="s">
        <v>3778</v>
      </c>
      <c r="F5478" s="667" t="s">
        <v>3779</v>
      </c>
      <c r="G5478" s="28">
        <v>44935</v>
      </c>
      <c r="H5478" s="670">
        <v>13313887.41</v>
      </c>
      <c r="I5478" s="33">
        <v>1.0101</v>
      </c>
      <c r="J5478" s="660">
        <v>6095.95</v>
      </c>
      <c r="K5478" s="660">
        <v>6035</v>
      </c>
      <c r="L5478" s="660">
        <v>7308490.9500000002</v>
      </c>
      <c r="M5478" s="661" t="str">
        <f>TEXT(Table2[[#This Row],[Gd.Dt]],"mmm-yy")</f>
        <v>Jan-23</v>
      </c>
      <c r="N5478" s="47" t="str">
        <f>MID(Table2[[#This Row],[BE]],6,2)</f>
        <v>IB</v>
      </c>
      <c r="O5478" s="47" t="str">
        <f>IF(Table2[[#This Row],[Type]]="IB","EOU",IF(Table2[[#This Row],[Type]]="MB","Local","492"))</f>
        <v>EOU</v>
      </c>
      <c r="P5478" s="47">
        <f>ROUND(Table2[[#This Row],[Cons]]/Table2[[#This Row],[Qty.]],5)</f>
        <v>1.0101</v>
      </c>
      <c r="Q5478" s="47" t="b">
        <f>EXACT(Table2[[#This Row],[rate]],Table2[[#This Row],[Check]])</f>
        <v>1</v>
      </c>
      <c r="R5478" s="47"/>
      <c r="S5478" s="47" t="str">
        <f>IF(Table2[[#This Row],[SRO]]="EOU",VLOOKUP(Table2[[#This Row],[BE]],[2]GD.List!$C$3:$N$5014,12,0),IF(Table2[[#This Row],[SRO]]="Local","Polyester Staple Fibre","SRO 492"))</f>
        <v>Raw Cotton</v>
      </c>
    </row>
    <row r="5479" spans="1:19" x14ac:dyDescent="0.25">
      <c r="A5479" s="116" t="s">
        <v>2499</v>
      </c>
      <c r="B5479" s="116" t="s">
        <v>3781</v>
      </c>
      <c r="C5479" s="165">
        <v>41960</v>
      </c>
      <c r="D5479" s="117">
        <v>2701.12</v>
      </c>
      <c r="E5479" s="147" t="s">
        <v>3783</v>
      </c>
      <c r="F5479" s="116" t="s">
        <v>3785</v>
      </c>
      <c r="G5479" s="471">
        <v>44937</v>
      </c>
      <c r="H5479" s="82">
        <v>25112522.890000001</v>
      </c>
      <c r="I5479" s="197">
        <v>0.8</v>
      </c>
      <c r="J5479" s="15">
        <v>15616.579999999998</v>
      </c>
      <c r="K5479" s="15">
        <v>19520.73</v>
      </c>
      <c r="L5479" s="15">
        <v>10700030.140000001</v>
      </c>
      <c r="M5479" s="66" t="str">
        <f>TEXT(Table2[[#This Row],[Gd.Dt]],"mmm-yy")</f>
        <v>Jan-23</v>
      </c>
      <c r="N5479" s="46" t="str">
        <f>MID(Table2[[#This Row],[BE]],6,2)</f>
        <v>IB</v>
      </c>
      <c r="O5479" s="46" t="str">
        <f>IF(Table2[[#This Row],[Type]]="IB","EOU",IF(Table2[[#This Row],[Type]]="MB","Local","492"))</f>
        <v>EOU</v>
      </c>
      <c r="P5479" s="46">
        <f>ROUND(Table2[[#This Row],[Cons]]/Table2[[#This Row],[Qty.]],5)</f>
        <v>0.8</v>
      </c>
      <c r="Q5479" s="46" t="b">
        <f>EXACT(Table2[[#This Row],[rate]],Table2[[#This Row],[Check]])</f>
        <v>1</v>
      </c>
      <c r="R5479" s="46"/>
      <c r="S5479" s="46" t="str">
        <f>IF(Table2[[#This Row],[SRO]]="EOU",VLOOKUP(Table2[[#This Row],[BE]],[2]GD.List!$C$3:$N$5014,12,0),IF(Table2[[#This Row],[SRO]]="Local","Polyester Staple Fibre","SRO 492"))</f>
        <v>Textile Coal</v>
      </c>
    </row>
    <row r="5480" spans="1:19" x14ac:dyDescent="0.25">
      <c r="A5480" s="120" t="s">
        <v>2499</v>
      </c>
      <c r="B5480" s="116" t="s">
        <v>3780</v>
      </c>
      <c r="C5480" s="165">
        <v>2626</v>
      </c>
      <c r="D5480" s="117">
        <v>2701.12</v>
      </c>
      <c r="E5480" s="147" t="s">
        <v>3782</v>
      </c>
      <c r="F5480" s="116" t="s">
        <v>3784</v>
      </c>
      <c r="G5480" s="471">
        <v>44937</v>
      </c>
      <c r="H5480" s="82">
        <v>9864004.8900000006</v>
      </c>
      <c r="I5480" s="197">
        <v>0.8</v>
      </c>
      <c r="J5480" s="15">
        <v>3735.2</v>
      </c>
      <c r="K5480" s="15">
        <v>4668</v>
      </c>
      <c r="L5480" s="15">
        <v>4288463.13</v>
      </c>
      <c r="M5480" s="66" t="str">
        <f>TEXT(Table2[[#This Row],[Gd.Dt]],"mmm-yy")</f>
        <v>Jan-23</v>
      </c>
      <c r="N5480" s="46" t="str">
        <f>MID(Table2[[#This Row],[BE]],6,2)</f>
        <v>IB</v>
      </c>
      <c r="O5480" s="46" t="str">
        <f>IF(Table2[[#This Row],[Type]]="IB","EOU",IF(Table2[[#This Row],[Type]]="MB","Local","492"))</f>
        <v>EOU</v>
      </c>
      <c r="P5480" s="46">
        <f>ROUND(Table2[[#This Row],[Cons]]/Table2[[#This Row],[Qty.]],5)</f>
        <v>0.80017000000000005</v>
      </c>
      <c r="Q5480" s="46" t="b">
        <f>EXACT(Table2[[#This Row],[rate]],Table2[[#This Row],[Check]])</f>
        <v>0</v>
      </c>
      <c r="R5480" s="46"/>
      <c r="S5480" s="46" t="str">
        <f>IF(Table2[[#This Row],[SRO]]="EOU",VLOOKUP(Table2[[#This Row],[BE]],[2]GD.List!$C$3:$N$5014,12,0),IF(Table2[[#This Row],[SRO]]="Local","Polyester Staple Fibre","SRO 492"))</f>
        <v>Textile Coal</v>
      </c>
    </row>
    <row r="5481" spans="1:19" x14ac:dyDescent="0.25">
      <c r="A5481" s="120" t="s">
        <v>3084</v>
      </c>
      <c r="B5481" s="116" t="s">
        <v>3781</v>
      </c>
      <c r="C5481" s="165">
        <v>41960</v>
      </c>
      <c r="D5481" s="117">
        <v>2832.1089999999999</v>
      </c>
      <c r="E5481" s="147" t="s">
        <v>3783</v>
      </c>
      <c r="F5481" s="116" t="s">
        <v>3785</v>
      </c>
      <c r="G5481" s="471">
        <v>44937</v>
      </c>
      <c r="H5481" s="82">
        <v>25112522.890000001</v>
      </c>
      <c r="I5481" s="197">
        <v>0.04</v>
      </c>
      <c r="J5481" s="15">
        <v>369.36</v>
      </c>
      <c r="K5481" s="15">
        <v>9234</v>
      </c>
      <c r="L5481" s="15">
        <v>246468.25</v>
      </c>
      <c r="M5481" s="66" t="str">
        <f>TEXT(Table2[[#This Row],[Gd.Dt]],"mmm-yy")</f>
        <v>Jan-23</v>
      </c>
      <c r="N5481" s="46" t="str">
        <f>MID(Table2[[#This Row],[BE]],6,2)</f>
        <v>IB</v>
      </c>
      <c r="O5481" s="46" t="str">
        <f>IF(Table2[[#This Row],[Type]]="IB","EOU",IF(Table2[[#This Row],[Type]]="MB","Local","492"))</f>
        <v>EOU</v>
      </c>
      <c r="P5481" s="46">
        <f>ROUND(Table2[[#This Row],[Cons]]/Table2[[#This Row],[Qty.]],5)</f>
        <v>0.04</v>
      </c>
      <c r="Q5481" s="46" t="b">
        <f>EXACT(Table2[[#This Row],[rate]],Table2[[#This Row],[Check]])</f>
        <v>1</v>
      </c>
      <c r="R5481" s="46"/>
      <c r="S5481" s="46" t="str">
        <f>IF(Table2[[#This Row],[SRO]]="EOU",VLOOKUP(Table2[[#This Row],[BE]],[2]GD.List!$C$3:$N$5014,12,0),IF(Table2[[#This Row],[SRO]]="Local","Polyester Staple Fibre","SRO 492"))</f>
        <v>Textile Chemical</v>
      </c>
    </row>
    <row r="5482" spans="1:19" x14ac:dyDescent="0.25">
      <c r="A5482" s="120" t="s">
        <v>3430</v>
      </c>
      <c r="B5482" s="116" t="s">
        <v>3781</v>
      </c>
      <c r="C5482" s="165">
        <v>41960</v>
      </c>
      <c r="D5482" s="117">
        <v>5503.201</v>
      </c>
      <c r="E5482" s="147" t="s">
        <v>3783</v>
      </c>
      <c r="F5482" s="116" t="s">
        <v>3785</v>
      </c>
      <c r="G5482" s="471">
        <v>44937</v>
      </c>
      <c r="H5482" s="82">
        <v>25112522.890000001</v>
      </c>
      <c r="I5482" s="197">
        <v>0.41666999999999998</v>
      </c>
      <c r="J5482" s="15">
        <v>3847.53</v>
      </c>
      <c r="K5482" s="15">
        <v>9234</v>
      </c>
      <c r="L5482" s="15">
        <v>2567397.61</v>
      </c>
      <c r="M5482" s="66" t="str">
        <f>TEXT(Table2[[#This Row],[Gd.Dt]],"mmm-yy")</f>
        <v>Jan-23</v>
      </c>
      <c r="N5482" s="46" t="str">
        <f>MID(Table2[[#This Row],[BE]],6,2)</f>
        <v>IB</v>
      </c>
      <c r="O5482" s="46" t="str">
        <f>IF(Table2[[#This Row],[Type]]="IB","EOU",IF(Table2[[#This Row],[Type]]="MB","Local","492"))</f>
        <v>EOU</v>
      </c>
      <c r="P5482" s="46">
        <f>ROUND(Table2[[#This Row],[Cons]]/Table2[[#This Row],[Qty.]],5)</f>
        <v>0.41666999999999998</v>
      </c>
      <c r="Q5482" s="46" t="b">
        <f>EXACT(Table2[[#This Row],[rate]],Table2[[#This Row],[Check]])</f>
        <v>1</v>
      </c>
      <c r="R5482" s="46"/>
      <c r="S5482" s="46" t="str">
        <f>IF(Table2[[#This Row],[SRO]]="EOU",VLOOKUP(Table2[[#This Row],[BE]],[2]GD.List!$C$3:$N$5014,12,0),IF(Table2[[#This Row],[SRO]]="Local","Polyester Staple Fibre","SRO 492"))</f>
        <v>Polyester Staple Fiber</v>
      </c>
    </row>
    <row r="5483" spans="1:19" x14ac:dyDescent="0.25">
      <c r="A5483" s="120" t="s">
        <v>3435</v>
      </c>
      <c r="B5483" s="116" t="s">
        <v>3781</v>
      </c>
      <c r="C5483" s="165">
        <v>41960</v>
      </c>
      <c r="D5483" s="117">
        <v>4821.1090000000004</v>
      </c>
      <c r="E5483" s="147" t="s">
        <v>3783</v>
      </c>
      <c r="F5483" s="116" t="s">
        <v>3785</v>
      </c>
      <c r="G5483" s="471">
        <v>44937</v>
      </c>
      <c r="H5483" s="82">
        <v>25112522.890000001</v>
      </c>
      <c r="I5483" s="197">
        <v>1</v>
      </c>
      <c r="J5483" s="15">
        <v>15</v>
      </c>
      <c r="K5483" s="15">
        <v>15</v>
      </c>
      <c r="L5483" s="15">
        <v>10518.41</v>
      </c>
      <c r="M5483" s="66" t="str">
        <f>TEXT(Table2[[#This Row],[Gd.Dt]],"mmm-yy")</f>
        <v>Jan-23</v>
      </c>
      <c r="N5483" s="46" t="str">
        <f>MID(Table2[[#This Row],[BE]],6,2)</f>
        <v>TI</v>
      </c>
      <c r="O5483" s="46" t="str">
        <f>IF(Table2[[#This Row],[Type]]="IB","EOU",IF(Table2[[#This Row],[Type]]="MB","Local","492"))</f>
        <v>492</v>
      </c>
      <c r="P5483" s="46">
        <f>ROUND(Table2[[#This Row],[Cons]]/Table2[[#This Row],[Qty.]],5)</f>
        <v>1</v>
      </c>
      <c r="Q5483" s="46" t="b">
        <f>EXACT(Table2[[#This Row],[rate]],Table2[[#This Row],[Check]])</f>
        <v>1</v>
      </c>
      <c r="R5483" s="46"/>
      <c r="S5483" s="46" t="str">
        <f>IF(Table2[[#This Row],[SRO]]="EOU",VLOOKUP(Table2[[#This Row],[BE]],[2]GD.List!$C$3:$N$5014,12,0),IF(Table2[[#This Row],[SRO]]="Local","Polyester Staple Fibre","SRO 492"))</f>
        <v>SRO 492</v>
      </c>
    </row>
    <row r="5484" spans="1:19" x14ac:dyDescent="0.25">
      <c r="A5484" s="119" t="s">
        <v>3552</v>
      </c>
      <c r="B5484" s="116" t="s">
        <v>3781</v>
      </c>
      <c r="C5484" s="165">
        <v>41960</v>
      </c>
      <c r="D5484" s="117">
        <v>2847</v>
      </c>
      <c r="E5484" s="147" t="s">
        <v>3783</v>
      </c>
      <c r="F5484" s="116" t="s">
        <v>3785</v>
      </c>
      <c r="G5484" s="471">
        <v>44937</v>
      </c>
      <c r="H5484" s="82">
        <v>25112522.890000001</v>
      </c>
      <c r="I5484" s="197">
        <v>0.03</v>
      </c>
      <c r="J5484" s="15">
        <v>585.62</v>
      </c>
      <c r="K5484" s="15">
        <v>19520.73</v>
      </c>
      <c r="L5484" s="15">
        <v>401249.91000000003</v>
      </c>
      <c r="M5484" s="66" t="str">
        <f>TEXT(Table2[[#This Row],[Gd.Dt]],"mmm-yy")</f>
        <v>Jan-23</v>
      </c>
      <c r="N5484" s="46" t="str">
        <f>MID(Table2[[#This Row],[BE]],6,2)</f>
        <v>IB</v>
      </c>
      <c r="O5484" s="46" t="str">
        <f>IF(Table2[[#This Row],[Type]]="IB","EOU",IF(Table2[[#This Row],[Type]]="MB","Local","492"))</f>
        <v>EOU</v>
      </c>
      <c r="P5484" s="46">
        <f>ROUND(Table2[[#This Row],[Cons]]/Table2[[#This Row],[Qty.]],5)</f>
        <v>0.03</v>
      </c>
      <c r="Q5484" s="46" t="b">
        <f>EXACT(Table2[[#This Row],[rate]],Table2[[#This Row],[Check]])</f>
        <v>1</v>
      </c>
      <c r="R5484" s="46"/>
      <c r="S5484" s="46" t="str">
        <f>IF(Table2[[#This Row],[SRO]]="EOU",VLOOKUP(Table2[[#This Row],[BE]],[2]GD.List!$C$3:$N$5014,12,0),IF(Table2[[#This Row],[SRO]]="Local","Polyester Staple Fibre","SRO 492"))</f>
        <v>Textile Chemical</v>
      </c>
    </row>
    <row r="5485" spans="1:19" x14ac:dyDescent="0.25">
      <c r="A5485" s="120" t="s">
        <v>3552</v>
      </c>
      <c r="B5485" s="116" t="s">
        <v>3780</v>
      </c>
      <c r="C5485" s="165">
        <v>2626</v>
      </c>
      <c r="D5485" s="117">
        <v>2847</v>
      </c>
      <c r="E5485" s="147" t="s">
        <v>3782</v>
      </c>
      <c r="F5485" s="116" t="s">
        <v>3784</v>
      </c>
      <c r="G5485" s="471">
        <v>44937</v>
      </c>
      <c r="H5485" s="82">
        <v>9864004.8900000006</v>
      </c>
      <c r="I5485" s="197">
        <v>0.03</v>
      </c>
      <c r="J5485" s="15">
        <v>140.07</v>
      </c>
      <c r="K5485" s="15">
        <v>4668</v>
      </c>
      <c r="L5485" s="15">
        <v>160817.37</v>
      </c>
      <c r="M5485" s="66" t="str">
        <f>TEXT(Table2[[#This Row],[Gd.Dt]],"mmm-yy")</f>
        <v>Jan-23</v>
      </c>
      <c r="N5485" s="46" t="str">
        <f>MID(Table2[[#This Row],[BE]],6,2)</f>
        <v>IB</v>
      </c>
      <c r="O5485" s="46" t="str">
        <f>IF(Table2[[#This Row],[Type]]="IB","EOU",IF(Table2[[#This Row],[Type]]="MB","Local","492"))</f>
        <v>EOU</v>
      </c>
      <c r="P5485" s="46">
        <f>ROUND(Table2[[#This Row],[Cons]]/Table2[[#This Row],[Qty.]],5)</f>
        <v>3.0009999999999998E-2</v>
      </c>
      <c r="Q5485" s="46" t="b">
        <f>EXACT(Table2[[#This Row],[rate]],Table2[[#This Row],[Check]])</f>
        <v>0</v>
      </c>
      <c r="R5485" s="46"/>
      <c r="S5485" s="46" t="str">
        <f>IF(Table2[[#This Row],[SRO]]="EOU",VLOOKUP(Table2[[#This Row],[BE]],[2]GD.List!$C$3:$N$5014,12,0),IF(Table2[[#This Row],[SRO]]="Local","Polyester Staple Fibre","SRO 492"))</f>
        <v>Textile Chemical</v>
      </c>
    </row>
    <row r="5486" spans="1:19" x14ac:dyDescent="0.25">
      <c r="A5486" s="120" t="s">
        <v>3669</v>
      </c>
      <c r="B5486" s="116" t="s">
        <v>3781</v>
      </c>
      <c r="C5486" s="165">
        <v>41960</v>
      </c>
      <c r="D5486" s="117">
        <v>5201.009</v>
      </c>
      <c r="E5486" s="147" t="s">
        <v>3783</v>
      </c>
      <c r="F5486" s="116" t="s">
        <v>3785</v>
      </c>
      <c r="G5486" s="471">
        <v>44937</v>
      </c>
      <c r="H5486" s="82">
        <v>25112522.890000001</v>
      </c>
      <c r="I5486" s="197">
        <v>0.624</v>
      </c>
      <c r="J5486" s="15">
        <v>5762.02</v>
      </c>
      <c r="K5486" s="15">
        <v>9234</v>
      </c>
      <c r="L5486" s="15">
        <v>3844907.35</v>
      </c>
      <c r="M5486" s="66" t="str">
        <f>TEXT(Table2[[#This Row],[Gd.Dt]],"mmm-yy")</f>
        <v>Jan-23</v>
      </c>
      <c r="N5486" s="46" t="str">
        <f>MID(Table2[[#This Row],[BE]],6,2)</f>
        <v>IB</v>
      </c>
      <c r="O5486" s="46" t="str">
        <f>IF(Table2[[#This Row],[Type]]="IB","EOU",IF(Table2[[#This Row],[Type]]="MB","Local","492"))</f>
        <v>EOU</v>
      </c>
      <c r="P5486" s="46">
        <f>ROUND(Table2[[#This Row],[Cons]]/Table2[[#This Row],[Qty.]],5)</f>
        <v>0.624</v>
      </c>
      <c r="Q5486" s="46" t="b">
        <f>EXACT(Table2[[#This Row],[rate]],Table2[[#This Row],[Check]])</f>
        <v>1</v>
      </c>
      <c r="R5486" s="46"/>
      <c r="S5486" s="46" t="str">
        <f>IF(Table2[[#This Row],[SRO]]="EOU",VLOOKUP(Table2[[#This Row],[BE]],[2]GD.List!$C$3:$N$5014,12,0),IF(Table2[[#This Row],[SRO]]="Local","Polyester Staple Fibre","SRO 492"))</f>
        <v>Raw Cotton</v>
      </c>
    </row>
    <row r="5487" spans="1:19" x14ac:dyDescent="0.25">
      <c r="A5487" s="120" t="s">
        <v>3682</v>
      </c>
      <c r="B5487" s="116" t="s">
        <v>3781</v>
      </c>
      <c r="C5487" s="165">
        <v>41960</v>
      </c>
      <c r="D5487" s="117">
        <v>9606.2199999999993</v>
      </c>
      <c r="E5487" s="147" t="s">
        <v>3783</v>
      </c>
      <c r="F5487" s="116" t="s">
        <v>3785</v>
      </c>
      <c r="G5487" s="471">
        <v>44937</v>
      </c>
      <c r="H5487" s="82">
        <v>25112522.890000001</v>
      </c>
      <c r="I5487" s="197">
        <v>1</v>
      </c>
      <c r="J5487" s="15">
        <v>70</v>
      </c>
      <c r="K5487" s="15">
        <v>70</v>
      </c>
      <c r="L5487" s="15">
        <v>49085.9</v>
      </c>
      <c r="M5487" s="66" t="str">
        <f>TEXT(Table2[[#This Row],[Gd.Dt]],"mmm-yy")</f>
        <v>Jan-23</v>
      </c>
      <c r="N5487" s="46" t="str">
        <f>MID(Table2[[#This Row],[BE]],6,2)</f>
        <v>TI</v>
      </c>
      <c r="O5487" s="46" t="str">
        <f>IF(Table2[[#This Row],[Type]]="IB","EOU",IF(Table2[[#This Row],[Type]]="MB","Local","492"))</f>
        <v>492</v>
      </c>
      <c r="P5487" s="46">
        <f>ROUND(Table2[[#This Row],[Cons]]/Table2[[#This Row],[Qty.]],5)</f>
        <v>1</v>
      </c>
      <c r="Q5487" s="46" t="b">
        <f>EXACT(Table2[[#This Row],[rate]],Table2[[#This Row],[Check]])</f>
        <v>1</v>
      </c>
      <c r="R5487" s="46"/>
      <c r="S5487" s="46" t="str">
        <f>IF(Table2[[#This Row],[SRO]]="EOU",VLOOKUP(Table2[[#This Row],[BE]],[2]GD.List!$C$3:$N$5014,12,0),IF(Table2[[#This Row],[SRO]]="Local","Polyester Staple Fibre","SRO 492"))</f>
        <v>SRO 492</v>
      </c>
    </row>
    <row r="5488" spans="1:19" x14ac:dyDescent="0.25">
      <c r="A5488" s="120" t="s">
        <v>1564</v>
      </c>
      <c r="B5488" s="116" t="s">
        <v>3780</v>
      </c>
      <c r="C5488" s="165">
        <v>2626</v>
      </c>
      <c r="D5488" s="117">
        <v>5205.2700000000004</v>
      </c>
      <c r="E5488" s="147" t="s">
        <v>3782</v>
      </c>
      <c r="F5488" s="116" t="s">
        <v>3784</v>
      </c>
      <c r="G5488" s="471">
        <v>44937</v>
      </c>
      <c r="H5488" s="82">
        <v>9864004.8900000006</v>
      </c>
      <c r="I5488" s="197">
        <v>1.0101</v>
      </c>
      <c r="J5488" s="15">
        <v>4716.16</v>
      </c>
      <c r="K5488" s="15">
        <v>4668</v>
      </c>
      <c r="L5488" s="15">
        <v>5414724.4000000004</v>
      </c>
      <c r="M5488" s="66" t="str">
        <f>TEXT(Table2[[#This Row],[Gd.Dt]],"mmm-yy")</f>
        <v>Jan-23</v>
      </c>
      <c r="N5488" s="46" t="str">
        <f>MID(Table2[[#This Row],[BE]],6,2)</f>
        <v>IB</v>
      </c>
      <c r="O5488" s="46" t="str">
        <f>IF(Table2[[#This Row],[Type]]="IB","EOU",IF(Table2[[#This Row],[Type]]="MB","Local","492"))</f>
        <v>EOU</v>
      </c>
      <c r="P5488" s="46">
        <f>ROUND(Table2[[#This Row],[Cons]]/Table2[[#This Row],[Qty.]],5)</f>
        <v>1.0103200000000001</v>
      </c>
      <c r="Q5488" s="46" t="b">
        <f>EXACT(Table2[[#This Row],[rate]],Table2[[#This Row],[Check]])</f>
        <v>0</v>
      </c>
      <c r="R5488" s="46"/>
      <c r="S5488" s="46" t="str">
        <f>IF(Table2[[#This Row],[SRO]]="EOU",VLOOKUP(Table2[[#This Row],[BE]],[2]GD.List!$C$3:$N$5014,12,0),IF(Table2[[#This Row],[SRO]]="Local","Polyester Staple Fibre","SRO 492"))</f>
        <v>Cotton Yarn</v>
      </c>
    </row>
    <row r="5489" spans="1:19" x14ac:dyDescent="0.25">
      <c r="A5489" s="120" t="s">
        <v>3731</v>
      </c>
      <c r="B5489" s="116" t="s">
        <v>3781</v>
      </c>
      <c r="C5489" s="165">
        <v>41960</v>
      </c>
      <c r="D5489" s="117">
        <v>5402.33</v>
      </c>
      <c r="E5489" s="147" t="s">
        <v>3783</v>
      </c>
      <c r="F5489" s="116" t="s">
        <v>3785</v>
      </c>
      <c r="G5489" s="471">
        <v>44937</v>
      </c>
      <c r="H5489" s="82">
        <v>25112522.890000001</v>
      </c>
      <c r="I5489" s="197">
        <v>1.0101</v>
      </c>
      <c r="J5489" s="15">
        <v>10390.629999999999</v>
      </c>
      <c r="K5489" s="15">
        <v>10286.73</v>
      </c>
      <c r="L5489" s="15">
        <v>7286192.4699999997</v>
      </c>
      <c r="M5489" s="66" t="str">
        <f>TEXT(Table2[[#This Row],[Gd.Dt]],"mmm-yy")</f>
        <v>Jan-23</v>
      </c>
      <c r="N5489" s="46" t="str">
        <f>MID(Table2[[#This Row],[BE]],6,2)</f>
        <v>IB</v>
      </c>
      <c r="O5489" s="46" t="str">
        <f>IF(Table2[[#This Row],[Type]]="IB","EOU",IF(Table2[[#This Row],[Type]]="MB","Local","492"))</f>
        <v>EOU</v>
      </c>
      <c r="P5489" s="46">
        <f>ROUND(Table2[[#This Row],[Cons]]/Table2[[#This Row],[Qty.]],5)</f>
        <v>1.0101</v>
      </c>
      <c r="Q5489" s="46" t="b">
        <f>EXACT(Table2[[#This Row],[rate]],Table2[[#This Row],[Check]])</f>
        <v>1</v>
      </c>
      <c r="R5489" s="46"/>
      <c r="S5489" s="46" t="str">
        <f>IF(Table2[[#This Row],[SRO]]="EOU",VLOOKUP(Table2[[#This Row],[BE]],[2]GD.List!$C$3:$N$5014,12,0),IF(Table2[[#This Row],[SRO]]="Local","Polyester Staple Fibre","SRO 492"))</f>
        <v>Polyester Yarn</v>
      </c>
    </row>
    <row r="5490" spans="1:19" x14ac:dyDescent="0.25">
      <c r="A5490" s="119" t="s">
        <v>3742</v>
      </c>
      <c r="B5490" s="119" t="s">
        <v>3781</v>
      </c>
      <c r="C5490" s="170">
        <v>41960</v>
      </c>
      <c r="D5490" s="171">
        <v>4821.8999999999996</v>
      </c>
      <c r="E5490" s="27" t="s">
        <v>3783</v>
      </c>
      <c r="F5490" s="119" t="s">
        <v>3785</v>
      </c>
      <c r="G5490" s="28">
        <v>44937</v>
      </c>
      <c r="H5490" s="172">
        <v>25112522.890000001</v>
      </c>
      <c r="I5490" s="33">
        <v>1</v>
      </c>
      <c r="J5490" s="30">
        <v>10</v>
      </c>
      <c r="K5490" s="30">
        <v>10</v>
      </c>
      <c r="L5490" s="30">
        <v>6672.85</v>
      </c>
      <c r="M5490" s="67" t="str">
        <f>TEXT(Table2[[#This Row],[Gd.Dt]],"mmm-yy")</f>
        <v>Jan-23</v>
      </c>
      <c r="N5490" s="47" t="str">
        <f>MID(Table2[[#This Row],[BE]],6,2)</f>
        <v>TI</v>
      </c>
      <c r="O5490" s="47" t="str">
        <f>IF(Table2[[#This Row],[Type]]="IB","EOU",IF(Table2[[#This Row],[Type]]="MB","Local","492"))</f>
        <v>492</v>
      </c>
      <c r="P5490" s="47">
        <f>ROUND(Table2[[#This Row],[Cons]]/Table2[[#This Row],[Qty.]],5)</f>
        <v>1</v>
      </c>
      <c r="Q5490" s="47" t="b">
        <f>EXACT(Table2[[#This Row],[rate]],Table2[[#This Row],[Check]])</f>
        <v>1</v>
      </c>
      <c r="R5490" s="47"/>
      <c r="S5490" s="47" t="str">
        <f>IF(Table2[[#This Row],[SRO]]="EOU",VLOOKUP(Table2[[#This Row],[BE]],[2]GD.List!$C$3:$N$5014,12,0),IF(Table2[[#This Row],[SRO]]="Local","Polyester Staple Fibre","SRO 492"))</f>
        <v>SRO 492</v>
      </c>
    </row>
    <row r="5491" spans="1:19" x14ac:dyDescent="0.25">
      <c r="A5491" s="675" t="s">
        <v>1795</v>
      </c>
      <c r="B5491" s="676" t="s">
        <v>3787</v>
      </c>
      <c r="C5491" s="677">
        <v>126786</v>
      </c>
      <c r="D5491" s="678">
        <v>8523.5990000000002</v>
      </c>
      <c r="E5491" s="147" t="s">
        <v>3804</v>
      </c>
      <c r="F5491" s="676" t="s">
        <v>3821</v>
      </c>
      <c r="G5491" s="471">
        <v>44939</v>
      </c>
      <c r="H5491" s="679">
        <v>156068647</v>
      </c>
      <c r="I5491" s="197">
        <v>1</v>
      </c>
      <c r="J5491" s="671">
        <v>15150</v>
      </c>
      <c r="K5491" s="671">
        <v>15150</v>
      </c>
      <c r="L5491" s="671">
        <v>18641207.969999999</v>
      </c>
      <c r="M5491" s="672" t="str">
        <f>TEXT(Table2[[#This Row],[Gd.Dt]],"mmm-yy")</f>
        <v>Jan-23</v>
      </c>
      <c r="N5491" s="46" t="str">
        <f>MID(Table2[[#This Row],[BE]],6,2)</f>
        <v>TI</v>
      </c>
      <c r="O5491" s="46" t="str">
        <f>IF(Table2[[#This Row],[Type]]="IB","EOU",IF(Table2[[#This Row],[Type]]="MB","Local","492"))</f>
        <v>492</v>
      </c>
      <c r="P5491" s="46">
        <f>ROUND(Table2[[#This Row],[Cons]]/Table2[[#This Row],[Qty.]],5)</f>
        <v>1</v>
      </c>
      <c r="Q5491" s="46" t="b">
        <f>EXACT(Table2[[#This Row],[rate]],Table2[[#This Row],[Check]])</f>
        <v>1</v>
      </c>
      <c r="R5491" s="46"/>
      <c r="S5491" s="46" t="str">
        <f>IF(Table2[[#This Row],[SRO]]="EOU",VLOOKUP(Table2[[#This Row],[BE]],[2]GD.List!$C$3:$N$5014,12,0),IF(Table2[[#This Row],[SRO]]="Local","Polyester Staple Fibre","SRO 492"))</f>
        <v>SRO 492</v>
      </c>
    </row>
    <row r="5492" spans="1:19" x14ac:dyDescent="0.25">
      <c r="A5492" s="675" t="s">
        <v>2499</v>
      </c>
      <c r="B5492" s="676" t="s">
        <v>3798</v>
      </c>
      <c r="C5492" s="677">
        <v>40808</v>
      </c>
      <c r="D5492" s="678">
        <v>2701.12</v>
      </c>
      <c r="E5492" s="147" t="s">
        <v>3820</v>
      </c>
      <c r="F5492" s="676" t="s">
        <v>3822</v>
      </c>
      <c r="G5492" s="471">
        <v>44940</v>
      </c>
      <c r="H5492" s="679">
        <v>59479877.159999996</v>
      </c>
      <c r="I5492" s="197">
        <v>0.8</v>
      </c>
      <c r="J5492" s="671">
        <v>30873.599999999999</v>
      </c>
      <c r="K5492" s="671">
        <v>38592</v>
      </c>
      <c r="L5492" s="671">
        <v>24899235.18</v>
      </c>
      <c r="M5492" s="672" t="str">
        <f>TEXT(Table2[[#This Row],[Gd.Dt]],"mmm-yy")</f>
        <v>Jan-23</v>
      </c>
      <c r="N5492" s="46" t="str">
        <f>MID(Table2[[#This Row],[BE]],6,2)</f>
        <v>IB</v>
      </c>
      <c r="O5492" s="46" t="str">
        <f>IF(Table2[[#This Row],[Type]]="IB","EOU",IF(Table2[[#This Row],[Type]]="MB","Local","492"))</f>
        <v>EOU</v>
      </c>
      <c r="P5492" s="46">
        <f>ROUND(Table2[[#This Row],[Cons]]/Table2[[#This Row],[Qty.]],5)</f>
        <v>0.8</v>
      </c>
      <c r="Q5492" s="46" t="b">
        <f>EXACT(Table2[[#This Row],[rate]],Table2[[#This Row],[Check]])</f>
        <v>1</v>
      </c>
      <c r="R5492" s="46"/>
      <c r="S5492" s="46" t="str">
        <f>IF(Table2[[#This Row],[SRO]]="EOU",VLOOKUP(Table2[[#This Row],[BE]],[2]GD.List!$C$3:$N$5014,12,0),IF(Table2[[#This Row],[SRO]]="Local","Polyester Staple Fibre","SRO 492"))</f>
        <v>Textile Coal</v>
      </c>
    </row>
    <row r="5493" spans="1:19" x14ac:dyDescent="0.25">
      <c r="A5493" s="675" t="s">
        <v>2499</v>
      </c>
      <c r="B5493" s="676" t="s">
        <v>3789</v>
      </c>
      <c r="C5493" s="677">
        <v>46336</v>
      </c>
      <c r="D5493" s="678">
        <v>2701.12</v>
      </c>
      <c r="E5493" s="147" t="s">
        <v>3806</v>
      </c>
      <c r="F5493" s="676" t="s">
        <v>3823</v>
      </c>
      <c r="G5493" s="471">
        <v>44939</v>
      </c>
      <c r="H5493" s="679">
        <v>67477038</v>
      </c>
      <c r="I5493" s="197">
        <v>0.8</v>
      </c>
      <c r="J5493" s="671">
        <v>45846.400000000001</v>
      </c>
      <c r="K5493" s="671">
        <v>57308</v>
      </c>
      <c r="L5493" s="671">
        <v>28250144.719999999</v>
      </c>
      <c r="M5493" s="672" t="str">
        <f>TEXT(Table2[[#This Row],[Gd.Dt]],"mmm-yy")</f>
        <v>Jan-23</v>
      </c>
      <c r="N5493" s="46" t="str">
        <f>MID(Table2[[#This Row],[BE]],6,2)</f>
        <v>IB</v>
      </c>
      <c r="O5493" s="46" t="str">
        <f>IF(Table2[[#This Row],[Type]]="IB","EOU",IF(Table2[[#This Row],[Type]]="MB","Local","492"))</f>
        <v>EOU</v>
      </c>
      <c r="P5493" s="46">
        <f>ROUND(Table2[[#This Row],[Cons]]/Table2[[#This Row],[Qty.]],5)</f>
        <v>0.8</v>
      </c>
      <c r="Q5493" s="46" t="b">
        <f>EXACT(Table2[[#This Row],[rate]],Table2[[#This Row],[Check]])</f>
        <v>1</v>
      </c>
      <c r="R5493" s="46"/>
      <c r="S5493" s="46" t="str">
        <f>IF(Table2[[#This Row],[SRO]]="EOU",VLOOKUP(Table2[[#This Row],[BE]],[2]GD.List!$C$3:$N$5014,12,0),IF(Table2[[#This Row],[SRO]]="Local","Polyester Staple Fibre","SRO 492"))</f>
        <v>Textile Coal</v>
      </c>
    </row>
    <row r="5494" spans="1:19" x14ac:dyDescent="0.25">
      <c r="A5494" s="675" t="s">
        <v>2499</v>
      </c>
      <c r="B5494" s="676" t="s">
        <v>3797</v>
      </c>
      <c r="C5494" s="677">
        <v>29124</v>
      </c>
      <c r="D5494" s="678">
        <v>2701.12</v>
      </c>
      <c r="E5494" s="147" t="s">
        <v>3819</v>
      </c>
      <c r="F5494" s="676" t="s">
        <v>3824</v>
      </c>
      <c r="G5494" s="471">
        <v>44940</v>
      </c>
      <c r="H5494" s="679">
        <v>51085952.130000003</v>
      </c>
      <c r="I5494" s="197">
        <v>0.8</v>
      </c>
      <c r="J5494" s="671">
        <v>27691.200000000001</v>
      </c>
      <c r="K5494" s="671">
        <v>34614</v>
      </c>
      <c r="L5494" s="671">
        <v>21388134.460000001</v>
      </c>
      <c r="M5494" s="672" t="str">
        <f>TEXT(Table2[[#This Row],[Gd.Dt]],"mmm-yy")</f>
        <v>Jan-23</v>
      </c>
      <c r="N5494" s="46" t="str">
        <f>MID(Table2[[#This Row],[BE]],6,2)</f>
        <v>IB</v>
      </c>
      <c r="O5494" s="46" t="str">
        <f>IF(Table2[[#This Row],[Type]]="IB","EOU",IF(Table2[[#This Row],[Type]]="MB","Local","492"))</f>
        <v>EOU</v>
      </c>
      <c r="P5494" s="46">
        <f>ROUND(Table2[[#This Row],[Cons]]/Table2[[#This Row],[Qty.]],5)</f>
        <v>0.8</v>
      </c>
      <c r="Q5494" s="46" t="b">
        <f>EXACT(Table2[[#This Row],[rate]],Table2[[#This Row],[Check]])</f>
        <v>1</v>
      </c>
      <c r="R5494" s="46"/>
      <c r="S5494" s="46" t="str">
        <f>IF(Table2[[#This Row],[SRO]]="EOU",VLOOKUP(Table2[[#This Row],[BE]],[2]GD.List!$C$3:$N$5014,12,0),IF(Table2[[#This Row],[SRO]]="Local","Polyester Staple Fibre","SRO 492"))</f>
        <v>Textile Coal</v>
      </c>
    </row>
    <row r="5495" spans="1:19" x14ac:dyDescent="0.25">
      <c r="A5495" s="675" t="s">
        <v>2499</v>
      </c>
      <c r="B5495" s="676" t="s">
        <v>3788</v>
      </c>
      <c r="C5495" s="677">
        <v>33474</v>
      </c>
      <c r="D5495" s="678">
        <v>2701.12</v>
      </c>
      <c r="E5495" s="147" t="s">
        <v>3805</v>
      </c>
      <c r="F5495" s="676" t="s">
        <v>3825</v>
      </c>
      <c r="G5495" s="471">
        <v>44939</v>
      </c>
      <c r="H5495" s="679">
        <v>58664565</v>
      </c>
      <c r="I5495" s="197">
        <v>0.8</v>
      </c>
      <c r="J5495" s="671">
        <v>38197.599999999999</v>
      </c>
      <c r="K5495" s="671">
        <v>47747</v>
      </c>
      <c r="L5495" s="671">
        <v>53931444.539999999</v>
      </c>
      <c r="M5495" s="672" t="str">
        <f>TEXT(Table2[[#This Row],[Gd.Dt]],"mmm-yy")</f>
        <v>Jan-23</v>
      </c>
      <c r="N5495" s="46" t="str">
        <f>MID(Table2[[#This Row],[BE]],6,2)</f>
        <v>IB</v>
      </c>
      <c r="O5495" s="46" t="str">
        <f>IF(Table2[[#This Row],[Type]]="IB","EOU",IF(Table2[[#This Row],[Type]]="MB","Local","492"))</f>
        <v>EOU</v>
      </c>
      <c r="P5495" s="46">
        <f>ROUND(Table2[[#This Row],[Cons]]/Table2[[#This Row],[Qty.]],5)</f>
        <v>0.8</v>
      </c>
      <c r="Q5495" s="46" t="b">
        <f>EXACT(Table2[[#This Row],[rate]],Table2[[#This Row],[Check]])</f>
        <v>1</v>
      </c>
      <c r="R5495" s="46"/>
      <c r="S5495" s="46" t="str">
        <f>IF(Table2[[#This Row],[SRO]]="EOU",VLOOKUP(Table2[[#This Row],[BE]],[2]GD.List!$C$3:$N$5014,12,0),IF(Table2[[#This Row],[SRO]]="Local","Polyester Staple Fibre","SRO 492"))</f>
        <v>Textile Coal</v>
      </c>
    </row>
    <row r="5496" spans="1:19" x14ac:dyDescent="0.25">
      <c r="A5496" s="675" t="s">
        <v>2499</v>
      </c>
      <c r="B5496" s="676" t="s">
        <v>3796</v>
      </c>
      <c r="C5496" s="677">
        <v>6400</v>
      </c>
      <c r="D5496" s="678">
        <v>2701.12</v>
      </c>
      <c r="E5496" s="147" t="s">
        <v>3818</v>
      </c>
      <c r="F5496" s="676" t="s">
        <v>3826</v>
      </c>
      <c r="G5496" s="471">
        <v>44940</v>
      </c>
      <c r="H5496" s="679">
        <v>9328231.6199999992</v>
      </c>
      <c r="I5496" s="197">
        <v>0.8</v>
      </c>
      <c r="J5496" s="671">
        <v>5526.4</v>
      </c>
      <c r="K5496" s="671">
        <v>6908</v>
      </c>
      <c r="L5496" s="671">
        <v>8577684.2400000002</v>
      </c>
      <c r="M5496" s="672" t="str">
        <f>TEXT(Table2[[#This Row],[Gd.Dt]],"mmm-yy")</f>
        <v>Jan-23</v>
      </c>
      <c r="N5496" s="46" t="str">
        <f>MID(Table2[[#This Row],[BE]],6,2)</f>
        <v>IB</v>
      </c>
      <c r="O5496" s="46" t="str">
        <f>IF(Table2[[#This Row],[Type]]="IB","EOU",IF(Table2[[#This Row],[Type]]="MB","Local","492"))</f>
        <v>EOU</v>
      </c>
      <c r="P5496" s="46">
        <f>ROUND(Table2[[#This Row],[Cons]]/Table2[[#This Row],[Qty.]],5)</f>
        <v>0.8</v>
      </c>
      <c r="Q5496" s="46" t="b">
        <f>EXACT(Table2[[#This Row],[rate]],Table2[[#This Row],[Check]])</f>
        <v>1</v>
      </c>
      <c r="R5496" s="46"/>
      <c r="S5496" s="46" t="str">
        <f>IF(Table2[[#This Row],[SRO]]="EOU",VLOOKUP(Table2[[#This Row],[BE]],[2]GD.List!$C$3:$N$5014,12,0),IF(Table2[[#This Row],[SRO]]="Local","Polyester Staple Fibre","SRO 492"))</f>
        <v>Textile Coal</v>
      </c>
    </row>
    <row r="5497" spans="1:19" x14ac:dyDescent="0.25">
      <c r="A5497" s="675" t="s">
        <v>2499</v>
      </c>
      <c r="B5497" s="676" t="s">
        <v>3795</v>
      </c>
      <c r="C5497" s="677">
        <v>26336</v>
      </c>
      <c r="D5497" s="678">
        <v>2701.12</v>
      </c>
      <c r="E5497" s="147" t="s">
        <v>3817</v>
      </c>
      <c r="F5497" s="676" t="s">
        <v>3827</v>
      </c>
      <c r="G5497" s="471">
        <v>44940</v>
      </c>
      <c r="H5497" s="679">
        <v>24629598.960000001</v>
      </c>
      <c r="I5497" s="197">
        <v>0.8</v>
      </c>
      <c r="J5497" s="671">
        <v>14094.4</v>
      </c>
      <c r="K5497" s="671">
        <v>17618</v>
      </c>
      <c r="L5497" s="671">
        <v>10310302.17</v>
      </c>
      <c r="M5497" s="672" t="str">
        <f>TEXT(Table2[[#This Row],[Gd.Dt]],"mmm-yy")</f>
        <v>Jan-23</v>
      </c>
      <c r="N5497" s="46" t="str">
        <f>MID(Table2[[#This Row],[BE]],6,2)</f>
        <v>IB</v>
      </c>
      <c r="O5497" s="46" t="str">
        <f>IF(Table2[[#This Row],[Type]]="IB","EOU",IF(Table2[[#This Row],[Type]]="MB","Local","492"))</f>
        <v>EOU</v>
      </c>
      <c r="P5497" s="46">
        <f>ROUND(Table2[[#This Row],[Cons]]/Table2[[#This Row],[Qty.]],5)</f>
        <v>0.8</v>
      </c>
      <c r="Q5497" s="46" t="b">
        <f>EXACT(Table2[[#This Row],[rate]],Table2[[#This Row],[Check]])</f>
        <v>1</v>
      </c>
      <c r="R5497" s="46"/>
      <c r="S5497" s="46" t="str">
        <f>IF(Table2[[#This Row],[SRO]]="EOU",VLOOKUP(Table2[[#This Row],[BE]],[2]GD.List!$C$3:$N$5014,12,0),IF(Table2[[#This Row],[SRO]]="Local","Polyester Staple Fibre","SRO 492"))</f>
        <v>Textile Coal</v>
      </c>
    </row>
    <row r="5498" spans="1:19" x14ac:dyDescent="0.25">
      <c r="A5498" s="675" t="s">
        <v>2499</v>
      </c>
      <c r="B5498" s="676" t="s">
        <v>3794</v>
      </c>
      <c r="C5498" s="677">
        <v>36104</v>
      </c>
      <c r="D5498" s="678">
        <v>2701.12</v>
      </c>
      <c r="E5498" s="147" t="s">
        <v>3816</v>
      </c>
      <c r="F5498" s="676" t="s">
        <v>3828</v>
      </c>
      <c r="G5498" s="471">
        <v>44940</v>
      </c>
      <c r="H5498" s="679">
        <v>33764535.159999996</v>
      </c>
      <c r="I5498" s="197">
        <v>0.8</v>
      </c>
      <c r="J5498" s="671">
        <v>19372.8</v>
      </c>
      <c r="K5498" s="671">
        <v>24216</v>
      </c>
      <c r="L5498" s="671">
        <v>14135728.42</v>
      </c>
      <c r="M5498" s="672" t="str">
        <f>TEXT(Table2[[#This Row],[Gd.Dt]],"mmm-yy")</f>
        <v>Jan-23</v>
      </c>
      <c r="N5498" s="46" t="str">
        <f>MID(Table2[[#This Row],[BE]],6,2)</f>
        <v>IB</v>
      </c>
      <c r="O5498" s="46" t="str">
        <f>IF(Table2[[#This Row],[Type]]="IB","EOU",IF(Table2[[#This Row],[Type]]="MB","Local","492"))</f>
        <v>EOU</v>
      </c>
      <c r="P5498" s="46">
        <f>ROUND(Table2[[#This Row],[Cons]]/Table2[[#This Row],[Qty.]],5)</f>
        <v>0.8</v>
      </c>
      <c r="Q5498" s="46" t="b">
        <f>EXACT(Table2[[#This Row],[rate]],Table2[[#This Row],[Check]])</f>
        <v>1</v>
      </c>
      <c r="R5498" s="46"/>
      <c r="S5498" s="46" t="str">
        <f>IF(Table2[[#This Row],[SRO]]="EOU",VLOOKUP(Table2[[#This Row],[BE]],[2]GD.List!$C$3:$N$5014,12,0),IF(Table2[[#This Row],[SRO]]="Local","Polyester Staple Fibre","SRO 492"))</f>
        <v>Textile Coal</v>
      </c>
    </row>
    <row r="5499" spans="1:19" x14ac:dyDescent="0.25">
      <c r="A5499" s="675" t="s">
        <v>2499</v>
      </c>
      <c r="B5499" s="676" t="s">
        <v>3793</v>
      </c>
      <c r="C5499" s="677">
        <v>11264</v>
      </c>
      <c r="D5499" s="678">
        <v>2701.12</v>
      </c>
      <c r="E5499" s="147" t="s">
        <v>3815</v>
      </c>
      <c r="F5499" s="676" t="s">
        <v>3829</v>
      </c>
      <c r="G5499" s="471">
        <v>44940</v>
      </c>
      <c r="H5499" s="679">
        <v>10534143.76</v>
      </c>
      <c r="I5499" s="197">
        <v>0.8</v>
      </c>
      <c r="J5499" s="671">
        <v>5046.3999999999996</v>
      </c>
      <c r="K5499" s="671">
        <v>6308</v>
      </c>
      <c r="L5499" s="671">
        <v>4409198.6100000003</v>
      </c>
      <c r="M5499" s="672" t="str">
        <f>TEXT(Table2[[#This Row],[Gd.Dt]],"mmm-yy")</f>
        <v>Jan-23</v>
      </c>
      <c r="N5499" s="46" t="str">
        <f>MID(Table2[[#This Row],[BE]],6,2)</f>
        <v>IB</v>
      </c>
      <c r="O5499" s="46" t="str">
        <f>IF(Table2[[#This Row],[Type]]="IB","EOU",IF(Table2[[#This Row],[Type]]="MB","Local","492"))</f>
        <v>EOU</v>
      </c>
      <c r="P5499" s="46">
        <f>ROUND(Table2[[#This Row],[Cons]]/Table2[[#This Row],[Qty.]],5)</f>
        <v>0.8</v>
      </c>
      <c r="Q5499" s="46" t="b">
        <f>EXACT(Table2[[#This Row],[rate]],Table2[[#This Row],[Check]])</f>
        <v>1</v>
      </c>
      <c r="R5499" s="46"/>
      <c r="S5499" s="46" t="str">
        <f>IF(Table2[[#This Row],[SRO]]="EOU",VLOOKUP(Table2[[#This Row],[BE]],[2]GD.List!$C$3:$N$5014,12,0),IF(Table2[[#This Row],[SRO]]="Local","Polyester Staple Fibre","SRO 492"))</f>
        <v>Textile Coal</v>
      </c>
    </row>
    <row r="5500" spans="1:19" x14ac:dyDescent="0.25">
      <c r="A5500" s="675" t="s">
        <v>2499</v>
      </c>
      <c r="B5500" s="676" t="s">
        <v>3790</v>
      </c>
      <c r="C5500" s="677">
        <v>15023</v>
      </c>
      <c r="D5500" s="678">
        <v>2701.12</v>
      </c>
      <c r="E5500" s="147" t="s">
        <v>3808</v>
      </c>
      <c r="F5500" s="676" t="s">
        <v>3830</v>
      </c>
      <c r="G5500" s="471">
        <v>44939</v>
      </c>
      <c r="H5500" s="679">
        <v>27006470.219999999</v>
      </c>
      <c r="I5500" s="197">
        <v>0.8</v>
      </c>
      <c r="J5500" s="671">
        <v>15055.2</v>
      </c>
      <c r="K5500" s="671">
        <v>18819</v>
      </c>
      <c r="L5500" s="671">
        <v>11427643.75</v>
      </c>
      <c r="M5500" s="672" t="str">
        <f>TEXT(Table2[[#This Row],[Gd.Dt]],"mmm-yy")</f>
        <v>Jan-23</v>
      </c>
      <c r="N5500" s="46" t="str">
        <f>MID(Table2[[#This Row],[BE]],6,2)</f>
        <v>IB</v>
      </c>
      <c r="O5500" s="46" t="str">
        <f>IF(Table2[[#This Row],[Type]]="IB","EOU",IF(Table2[[#This Row],[Type]]="MB","Local","492"))</f>
        <v>EOU</v>
      </c>
      <c r="P5500" s="46">
        <f>ROUND(Table2[[#This Row],[Cons]]/Table2[[#This Row],[Qty.]],5)</f>
        <v>0.8</v>
      </c>
      <c r="Q5500" s="46" t="b">
        <f>EXACT(Table2[[#This Row],[rate]],Table2[[#This Row],[Check]])</f>
        <v>1</v>
      </c>
      <c r="R5500" s="46"/>
      <c r="S5500" s="46" t="str">
        <f>IF(Table2[[#This Row],[SRO]]="EOU",VLOOKUP(Table2[[#This Row],[BE]],[2]GD.List!$C$3:$N$5014,12,0),IF(Table2[[#This Row],[SRO]]="Local","Polyester Staple Fibre","SRO 492"))</f>
        <v>Textile Coal</v>
      </c>
    </row>
    <row r="5501" spans="1:19" x14ac:dyDescent="0.25">
      <c r="A5501" s="675" t="s">
        <v>2499</v>
      </c>
      <c r="B5501" s="676" t="s">
        <v>3786</v>
      </c>
      <c r="C5501" s="677">
        <v>9200</v>
      </c>
      <c r="D5501" s="678">
        <v>2701.12</v>
      </c>
      <c r="E5501" s="147" t="s">
        <v>3799</v>
      </c>
      <c r="F5501" s="676" t="s">
        <v>3831</v>
      </c>
      <c r="G5501" s="471">
        <v>44939</v>
      </c>
      <c r="H5501" s="679">
        <v>16179331.25</v>
      </c>
      <c r="I5501" s="197">
        <v>0.8</v>
      </c>
      <c r="J5501" s="671">
        <v>8873.6</v>
      </c>
      <c r="K5501" s="671">
        <v>11092</v>
      </c>
      <c r="L5501" s="671">
        <v>7909792.3499999996</v>
      </c>
      <c r="M5501" s="672" t="str">
        <f>TEXT(Table2[[#This Row],[Gd.Dt]],"mmm-yy")</f>
        <v>Jan-23</v>
      </c>
      <c r="N5501" s="46" t="str">
        <f>MID(Table2[[#This Row],[BE]],6,2)</f>
        <v>IB</v>
      </c>
      <c r="O5501" s="46" t="str">
        <f>IF(Table2[[#This Row],[Type]]="IB","EOU",IF(Table2[[#This Row],[Type]]="MB","Local","492"))</f>
        <v>EOU</v>
      </c>
      <c r="P5501" s="46">
        <f>ROUND(Table2[[#This Row],[Cons]]/Table2[[#This Row],[Qty.]],5)</f>
        <v>0.8</v>
      </c>
      <c r="Q5501" s="46" t="b">
        <f>EXACT(Table2[[#This Row],[rate]],Table2[[#This Row],[Check]])</f>
        <v>1</v>
      </c>
      <c r="R5501" s="46"/>
      <c r="S5501" s="46" t="str">
        <f>IF(Table2[[#This Row],[SRO]]="EOU",VLOOKUP(Table2[[#This Row],[BE]],[2]GD.List!$C$3:$N$5014,12,0),IF(Table2[[#This Row],[SRO]]="Local","Polyester Staple Fibre","SRO 492"))</f>
        <v>Textile Coal</v>
      </c>
    </row>
    <row r="5502" spans="1:19" x14ac:dyDescent="0.25">
      <c r="A5502" s="675" t="s">
        <v>2499</v>
      </c>
      <c r="B5502" s="676" t="s">
        <v>3787</v>
      </c>
      <c r="C5502" s="677">
        <v>126786</v>
      </c>
      <c r="D5502" s="678">
        <v>2701.12</v>
      </c>
      <c r="E5502" s="147" t="s">
        <v>3804</v>
      </c>
      <c r="F5502" s="676" t="s">
        <v>3821</v>
      </c>
      <c r="G5502" s="471">
        <v>44939</v>
      </c>
      <c r="H5502" s="679">
        <v>156068647</v>
      </c>
      <c r="I5502" s="197">
        <v>0.8</v>
      </c>
      <c r="J5502" s="671">
        <v>67247.199999999997</v>
      </c>
      <c r="K5502" s="671">
        <v>84059</v>
      </c>
      <c r="L5502" s="671">
        <v>105918368.63</v>
      </c>
      <c r="M5502" s="672" t="str">
        <f>TEXT(Table2[[#This Row],[Gd.Dt]],"mmm-yy")</f>
        <v>Jan-23</v>
      </c>
      <c r="N5502" s="46" t="str">
        <f>MID(Table2[[#This Row],[BE]],6,2)</f>
        <v>IB</v>
      </c>
      <c r="O5502" s="46" t="str">
        <f>IF(Table2[[#This Row],[Type]]="IB","EOU",IF(Table2[[#This Row],[Type]]="MB","Local","492"))</f>
        <v>EOU</v>
      </c>
      <c r="P5502" s="46">
        <f>ROUND(Table2[[#This Row],[Cons]]/Table2[[#This Row],[Qty.]],5)</f>
        <v>0.8</v>
      </c>
      <c r="Q5502" s="46" t="b">
        <f>EXACT(Table2[[#This Row],[rate]],Table2[[#This Row],[Check]])</f>
        <v>1</v>
      </c>
      <c r="R5502" s="46"/>
      <c r="S5502" s="46" t="str">
        <f>IF(Table2[[#This Row],[SRO]]="EOU",VLOOKUP(Table2[[#This Row],[BE]],[2]GD.List!$C$3:$N$5014,12,0),IF(Table2[[#This Row],[SRO]]="Local","Polyester Staple Fibre","SRO 492"))</f>
        <v>Textile Coal</v>
      </c>
    </row>
    <row r="5503" spans="1:19" x14ac:dyDescent="0.25">
      <c r="A5503" s="680" t="s">
        <v>2499</v>
      </c>
      <c r="B5503" s="676" t="s">
        <v>3791</v>
      </c>
      <c r="C5503" s="677">
        <v>5666</v>
      </c>
      <c r="D5503" s="678">
        <v>2701.12</v>
      </c>
      <c r="E5503" s="147" t="s">
        <v>3809</v>
      </c>
      <c r="F5503" s="676" t="s">
        <v>3832</v>
      </c>
      <c r="G5503" s="471">
        <v>44940</v>
      </c>
      <c r="H5503" s="679">
        <v>10165595.359999999</v>
      </c>
      <c r="I5503" s="197">
        <v>0.8</v>
      </c>
      <c r="J5503" s="671">
        <v>4335.2</v>
      </c>
      <c r="K5503" s="671">
        <v>5419</v>
      </c>
      <c r="L5503" s="671">
        <v>4418698.45</v>
      </c>
      <c r="M5503" s="672" t="str">
        <f>TEXT(Table2[[#This Row],[Gd.Dt]],"mmm-yy")</f>
        <v>Jan-23</v>
      </c>
      <c r="N5503" s="46" t="str">
        <f>MID(Table2[[#This Row],[BE]],6,2)</f>
        <v>IB</v>
      </c>
      <c r="O5503" s="46" t="str">
        <f>IF(Table2[[#This Row],[Type]]="IB","EOU",IF(Table2[[#This Row],[Type]]="MB","Local","492"))</f>
        <v>EOU</v>
      </c>
      <c r="P5503" s="46">
        <f>ROUND(Table2[[#This Row],[Cons]]/Table2[[#This Row],[Qty.]],5)</f>
        <v>0.8</v>
      </c>
      <c r="Q5503" s="46" t="b">
        <f>EXACT(Table2[[#This Row],[rate]],Table2[[#This Row],[Check]])</f>
        <v>1</v>
      </c>
      <c r="R5503" s="46"/>
      <c r="S5503" s="46" t="str">
        <f>IF(Table2[[#This Row],[SRO]]="EOU",VLOOKUP(Table2[[#This Row],[BE]],[2]GD.List!$C$3:$N$5014,12,0),IF(Table2[[#This Row],[SRO]]="Local","Polyester Staple Fibre","SRO 492"))</f>
        <v>Textile Coal</v>
      </c>
    </row>
    <row r="5504" spans="1:19" x14ac:dyDescent="0.25">
      <c r="A5504" s="675" t="s">
        <v>2982</v>
      </c>
      <c r="B5504" s="676" t="s">
        <v>3792</v>
      </c>
      <c r="C5504" s="677">
        <v>45000</v>
      </c>
      <c r="D5504" s="678">
        <v>8308.2000000000007</v>
      </c>
      <c r="E5504" s="147" t="s">
        <v>3810</v>
      </c>
      <c r="F5504" s="676" t="s">
        <v>3833</v>
      </c>
      <c r="G5504" s="471">
        <v>44940</v>
      </c>
      <c r="H5504" s="679">
        <v>53375400</v>
      </c>
      <c r="I5504" s="197">
        <v>1</v>
      </c>
      <c r="J5504" s="671">
        <v>55</v>
      </c>
      <c r="K5504" s="671">
        <v>55</v>
      </c>
      <c r="L5504" s="671">
        <v>3476936.47</v>
      </c>
      <c r="M5504" s="672" t="str">
        <f>TEXT(Table2[[#This Row],[Gd.Dt]],"mmm-yy")</f>
        <v>Jan-23</v>
      </c>
      <c r="N5504" s="46" t="str">
        <f>MID(Table2[[#This Row],[BE]],6,2)</f>
        <v>TI</v>
      </c>
      <c r="O5504" s="46" t="str">
        <f>IF(Table2[[#This Row],[Type]]="IB","EOU",IF(Table2[[#This Row],[Type]]="MB","Local","492"))</f>
        <v>492</v>
      </c>
      <c r="P5504" s="46">
        <f>ROUND(Table2[[#This Row],[Cons]]/Table2[[#This Row],[Qty.]],5)</f>
        <v>1</v>
      </c>
      <c r="Q5504" s="46" t="b">
        <f>EXACT(Table2[[#This Row],[rate]],Table2[[#This Row],[Check]])</f>
        <v>1</v>
      </c>
      <c r="R5504" s="46"/>
      <c r="S5504" s="46" t="str">
        <f>IF(Table2[[#This Row],[SRO]]="EOU",VLOOKUP(Table2[[#This Row],[BE]],[2]GD.List!$C$3:$N$5014,12,0),IF(Table2[[#This Row],[SRO]]="Local","Polyester Staple Fibre","SRO 492"))</f>
        <v>SRO 492</v>
      </c>
    </row>
    <row r="5505" spans="1:19" x14ac:dyDescent="0.25">
      <c r="A5505" s="680" t="s">
        <v>2982</v>
      </c>
      <c r="B5505" s="676" t="s">
        <v>3792</v>
      </c>
      <c r="C5505" s="677">
        <v>45000</v>
      </c>
      <c r="D5505" s="678">
        <v>9606.2919999999995</v>
      </c>
      <c r="E5505" s="147" t="s">
        <v>3810</v>
      </c>
      <c r="F5505" s="676" t="s">
        <v>3833</v>
      </c>
      <c r="G5505" s="471">
        <v>44940</v>
      </c>
      <c r="H5505" s="679">
        <v>53375400</v>
      </c>
      <c r="I5505" s="197">
        <v>1</v>
      </c>
      <c r="J5505" s="671">
        <v>55</v>
      </c>
      <c r="K5505" s="671">
        <v>55</v>
      </c>
      <c r="L5505" s="671">
        <v>3476936.47</v>
      </c>
      <c r="M5505" s="672" t="str">
        <f>TEXT(Table2[[#This Row],[Gd.Dt]],"mmm-yy")</f>
        <v>Jan-23</v>
      </c>
      <c r="N5505" s="46" t="str">
        <f>MID(Table2[[#This Row],[BE]],6,2)</f>
        <v>TI</v>
      </c>
      <c r="O5505" s="46" t="str">
        <f>IF(Table2[[#This Row],[Type]]="IB","EOU",IF(Table2[[#This Row],[Type]]="MB","Local","492"))</f>
        <v>492</v>
      </c>
      <c r="P5505" s="46">
        <f>ROUND(Table2[[#This Row],[Cons]]/Table2[[#This Row],[Qty.]],5)</f>
        <v>1</v>
      </c>
      <c r="Q5505" s="46" t="b">
        <f>EXACT(Table2[[#This Row],[rate]],Table2[[#This Row],[Check]])</f>
        <v>1</v>
      </c>
      <c r="R5505" s="46"/>
      <c r="S5505" s="46" t="str">
        <f>IF(Table2[[#This Row],[SRO]]="EOU",VLOOKUP(Table2[[#This Row],[BE]],[2]GD.List!$C$3:$N$5014,12,0),IF(Table2[[#This Row],[SRO]]="Local","Polyester Staple Fibre","SRO 492"))</f>
        <v>SRO 492</v>
      </c>
    </row>
    <row r="5506" spans="1:19" x14ac:dyDescent="0.25">
      <c r="A5506" s="675" t="s">
        <v>3430</v>
      </c>
      <c r="B5506" s="676" t="s">
        <v>3798</v>
      </c>
      <c r="C5506" s="677">
        <v>40808</v>
      </c>
      <c r="D5506" s="678">
        <v>5503.201</v>
      </c>
      <c r="E5506" s="147" t="s">
        <v>3820</v>
      </c>
      <c r="F5506" s="676" t="s">
        <v>3822</v>
      </c>
      <c r="G5506" s="471">
        <v>44940</v>
      </c>
      <c r="H5506" s="679">
        <v>59479877.159999996</v>
      </c>
      <c r="I5506" s="197">
        <v>0.41666999999999998</v>
      </c>
      <c r="J5506" s="671">
        <v>16080.13</v>
      </c>
      <c r="K5506" s="671">
        <v>38592</v>
      </c>
      <c r="L5506" s="671">
        <v>12968456.5</v>
      </c>
      <c r="M5506" s="672" t="str">
        <f>TEXT(Table2[[#This Row],[Gd.Dt]],"mmm-yy")</f>
        <v>Jan-23</v>
      </c>
      <c r="N5506" s="46" t="str">
        <f>MID(Table2[[#This Row],[BE]],6,2)</f>
        <v>IB</v>
      </c>
      <c r="O5506" s="46" t="str">
        <f>IF(Table2[[#This Row],[Type]]="IB","EOU",IF(Table2[[#This Row],[Type]]="MB","Local","492"))</f>
        <v>EOU</v>
      </c>
      <c r="P5506" s="46">
        <f>ROUND(Table2[[#This Row],[Cons]]/Table2[[#This Row],[Qty.]],5)</f>
        <v>0.41666999999999998</v>
      </c>
      <c r="Q5506" s="46" t="b">
        <f>EXACT(Table2[[#This Row],[rate]],Table2[[#This Row],[Check]])</f>
        <v>1</v>
      </c>
      <c r="R5506" s="46"/>
      <c r="S5506" s="46" t="str">
        <f>IF(Table2[[#This Row],[SRO]]="EOU",VLOOKUP(Table2[[#This Row],[BE]],[2]GD.List!$C$3:$N$5014,12,0),IF(Table2[[#This Row],[SRO]]="Local","Polyester Staple Fibre","SRO 492"))</f>
        <v>Polyester Staple Fiber</v>
      </c>
    </row>
    <row r="5507" spans="1:19" x14ac:dyDescent="0.25">
      <c r="A5507" s="680" t="s">
        <v>3430</v>
      </c>
      <c r="B5507" s="676" t="s">
        <v>3789</v>
      </c>
      <c r="C5507" s="677">
        <v>46336</v>
      </c>
      <c r="D5507" s="678">
        <v>5503.201</v>
      </c>
      <c r="E5507" s="147" t="s">
        <v>3806</v>
      </c>
      <c r="F5507" s="676" t="s">
        <v>3823</v>
      </c>
      <c r="G5507" s="471">
        <v>44939</v>
      </c>
      <c r="H5507" s="679">
        <v>67477038</v>
      </c>
      <c r="I5507" s="197">
        <v>0.41666999999999998</v>
      </c>
      <c r="J5507" s="671">
        <v>22983.37</v>
      </c>
      <c r="K5507" s="671">
        <v>55159.66</v>
      </c>
      <c r="L5507" s="671">
        <v>14162148.58</v>
      </c>
      <c r="M5507" s="672" t="str">
        <f>TEXT(Table2[[#This Row],[Gd.Dt]],"mmm-yy")</f>
        <v>Jan-23</v>
      </c>
      <c r="N5507" s="46" t="str">
        <f>MID(Table2[[#This Row],[BE]],6,2)</f>
        <v>IB</v>
      </c>
      <c r="O5507" s="46" t="str">
        <f>IF(Table2[[#This Row],[Type]]="IB","EOU",IF(Table2[[#This Row],[Type]]="MB","Local","492"))</f>
        <v>EOU</v>
      </c>
      <c r="P5507" s="46">
        <f>ROUND(Table2[[#This Row],[Cons]]/Table2[[#This Row],[Qty.]],5)</f>
        <v>0.41666999999999998</v>
      </c>
      <c r="Q5507" s="46" t="b">
        <f>EXACT(Table2[[#This Row],[rate]],Table2[[#This Row],[Check]])</f>
        <v>1</v>
      </c>
      <c r="R5507" s="46"/>
      <c r="S5507" s="46" t="str">
        <f>IF(Table2[[#This Row],[SRO]]="EOU",VLOOKUP(Table2[[#This Row],[BE]],[2]GD.List!$C$3:$N$5014,12,0),IF(Table2[[#This Row],[SRO]]="Local","Polyester Staple Fibre","SRO 492"))</f>
        <v>Polyester Staple Fiber</v>
      </c>
    </row>
    <row r="5508" spans="1:19" x14ac:dyDescent="0.25">
      <c r="A5508" s="680" t="s">
        <v>3435</v>
      </c>
      <c r="B5508" s="676" t="s">
        <v>3798</v>
      </c>
      <c r="C5508" s="677">
        <v>40808</v>
      </c>
      <c r="D5508" s="678">
        <v>4821.1090000000004</v>
      </c>
      <c r="E5508" s="147" t="s">
        <v>3820</v>
      </c>
      <c r="F5508" s="676" t="s">
        <v>3822</v>
      </c>
      <c r="G5508" s="471">
        <v>44940</v>
      </c>
      <c r="H5508" s="679">
        <v>59479877.159999996</v>
      </c>
      <c r="I5508" s="197">
        <v>1</v>
      </c>
      <c r="J5508" s="671">
        <v>15</v>
      </c>
      <c r="K5508" s="671">
        <v>15</v>
      </c>
      <c r="L5508" s="671">
        <v>12097.34</v>
      </c>
      <c r="M5508" s="672" t="str">
        <f>TEXT(Table2[[#This Row],[Gd.Dt]],"mmm-yy")</f>
        <v>Jan-23</v>
      </c>
      <c r="N5508" s="46" t="str">
        <f>MID(Table2[[#This Row],[BE]],6,2)</f>
        <v>TI</v>
      </c>
      <c r="O5508" s="46" t="str">
        <f>IF(Table2[[#This Row],[Type]]="IB","EOU",IF(Table2[[#This Row],[Type]]="MB","Local","492"))</f>
        <v>492</v>
      </c>
      <c r="P5508" s="46">
        <f>ROUND(Table2[[#This Row],[Cons]]/Table2[[#This Row],[Qty.]],5)</f>
        <v>1</v>
      </c>
      <c r="Q5508" s="46" t="b">
        <f>EXACT(Table2[[#This Row],[rate]],Table2[[#This Row],[Check]])</f>
        <v>1</v>
      </c>
      <c r="R5508" s="46"/>
      <c r="S5508" s="46" t="str">
        <f>IF(Table2[[#This Row],[SRO]]="EOU",VLOOKUP(Table2[[#This Row],[BE]],[2]GD.List!$C$3:$N$5014,12,0),IF(Table2[[#This Row],[SRO]]="Local","Polyester Staple Fibre","SRO 492"))</f>
        <v>SRO 492</v>
      </c>
    </row>
    <row r="5509" spans="1:19" x14ac:dyDescent="0.25">
      <c r="A5509" s="680" t="s">
        <v>3436</v>
      </c>
      <c r="B5509" s="676" t="s">
        <v>3792</v>
      </c>
      <c r="C5509" s="677">
        <v>45000</v>
      </c>
      <c r="D5509" s="678">
        <v>8308.2000000000007</v>
      </c>
      <c r="E5509" s="147" t="s">
        <v>3810</v>
      </c>
      <c r="F5509" s="676" t="s">
        <v>3833</v>
      </c>
      <c r="G5509" s="471">
        <v>44940</v>
      </c>
      <c r="H5509" s="679">
        <v>53375400</v>
      </c>
      <c r="I5509" s="197">
        <v>1</v>
      </c>
      <c r="J5509" s="671">
        <v>27</v>
      </c>
      <c r="K5509" s="671">
        <v>27</v>
      </c>
      <c r="L5509" s="671">
        <v>1706859.72</v>
      </c>
      <c r="M5509" s="672" t="str">
        <f>TEXT(Table2[[#This Row],[Gd.Dt]],"mmm-yy")</f>
        <v>Jan-23</v>
      </c>
      <c r="N5509" s="46" t="str">
        <f>MID(Table2[[#This Row],[BE]],6,2)</f>
        <v>TI</v>
      </c>
      <c r="O5509" s="46" t="str">
        <f>IF(Table2[[#This Row],[Type]]="IB","EOU",IF(Table2[[#This Row],[Type]]="MB","Local","492"))</f>
        <v>492</v>
      </c>
      <c r="P5509" s="46">
        <f>ROUND(Table2[[#This Row],[Cons]]/Table2[[#This Row],[Qty.]],5)</f>
        <v>1</v>
      </c>
      <c r="Q5509" s="46" t="b">
        <f>EXACT(Table2[[#This Row],[rate]],Table2[[#This Row],[Check]])</f>
        <v>1</v>
      </c>
      <c r="R5509" s="46"/>
      <c r="S5509" s="46" t="str">
        <f>IF(Table2[[#This Row],[SRO]]="EOU",VLOOKUP(Table2[[#This Row],[BE]],[2]GD.List!$C$3:$N$5014,12,0),IF(Table2[[#This Row],[SRO]]="Local","Polyester Staple Fibre","SRO 492"))</f>
        <v>SRO 492</v>
      </c>
    </row>
    <row r="5510" spans="1:19" x14ac:dyDescent="0.25">
      <c r="A5510" s="675" t="s">
        <v>3552</v>
      </c>
      <c r="B5510" s="676" t="s">
        <v>3798</v>
      </c>
      <c r="C5510" s="677">
        <v>40808</v>
      </c>
      <c r="D5510" s="678">
        <v>2847</v>
      </c>
      <c r="E5510" s="147" t="s">
        <v>3820</v>
      </c>
      <c r="F5510" s="676" t="s">
        <v>3822</v>
      </c>
      <c r="G5510" s="471">
        <v>44940</v>
      </c>
      <c r="H5510" s="679">
        <v>59479877.159999996</v>
      </c>
      <c r="I5510" s="197">
        <v>0.03</v>
      </c>
      <c r="J5510" s="671">
        <v>1157.76</v>
      </c>
      <c r="K5510" s="671">
        <v>38592</v>
      </c>
      <c r="L5510" s="671">
        <v>933721.32</v>
      </c>
      <c r="M5510" s="672" t="str">
        <f>TEXT(Table2[[#This Row],[Gd.Dt]],"mmm-yy")</f>
        <v>Jan-23</v>
      </c>
      <c r="N5510" s="46" t="str">
        <f>MID(Table2[[#This Row],[BE]],6,2)</f>
        <v>IB</v>
      </c>
      <c r="O5510" s="46" t="str">
        <f>IF(Table2[[#This Row],[Type]]="IB","EOU",IF(Table2[[#This Row],[Type]]="MB","Local","492"))</f>
        <v>EOU</v>
      </c>
      <c r="P5510" s="46">
        <f>ROUND(Table2[[#This Row],[Cons]]/Table2[[#This Row],[Qty.]],5)</f>
        <v>0.03</v>
      </c>
      <c r="Q5510" s="46" t="b">
        <f>EXACT(Table2[[#This Row],[rate]],Table2[[#This Row],[Check]])</f>
        <v>1</v>
      </c>
      <c r="R5510" s="46"/>
      <c r="S5510" s="46" t="str">
        <f>IF(Table2[[#This Row],[SRO]]="EOU",VLOOKUP(Table2[[#This Row],[BE]],[2]GD.List!$C$3:$N$5014,12,0),IF(Table2[[#This Row],[SRO]]="Local","Polyester Staple Fibre","SRO 492"))</f>
        <v>Textile Chemical</v>
      </c>
    </row>
    <row r="5511" spans="1:19" x14ac:dyDescent="0.25">
      <c r="A5511" s="675" t="s">
        <v>3552</v>
      </c>
      <c r="B5511" s="676" t="s">
        <v>3789</v>
      </c>
      <c r="C5511" s="677">
        <v>46336</v>
      </c>
      <c r="D5511" s="678">
        <v>2847</v>
      </c>
      <c r="E5511" s="147" t="s">
        <v>3806</v>
      </c>
      <c r="F5511" s="676" t="s">
        <v>3823</v>
      </c>
      <c r="G5511" s="471">
        <v>44939</v>
      </c>
      <c r="H5511" s="679">
        <v>67477038</v>
      </c>
      <c r="I5511" s="197">
        <v>0.03</v>
      </c>
      <c r="J5511" s="671">
        <v>1719.24</v>
      </c>
      <c r="K5511" s="671">
        <v>57308</v>
      </c>
      <c r="L5511" s="671">
        <v>1059380.43</v>
      </c>
      <c r="M5511" s="672" t="str">
        <f>TEXT(Table2[[#This Row],[Gd.Dt]],"mmm-yy")</f>
        <v>Jan-23</v>
      </c>
      <c r="N5511" s="46" t="str">
        <f>MID(Table2[[#This Row],[BE]],6,2)</f>
        <v>IB</v>
      </c>
      <c r="O5511" s="46" t="str">
        <f>IF(Table2[[#This Row],[Type]]="IB","EOU",IF(Table2[[#This Row],[Type]]="MB","Local","492"))</f>
        <v>EOU</v>
      </c>
      <c r="P5511" s="46">
        <f>ROUND(Table2[[#This Row],[Cons]]/Table2[[#This Row],[Qty.]],5)</f>
        <v>0.03</v>
      </c>
      <c r="Q5511" s="46" t="b">
        <f>EXACT(Table2[[#This Row],[rate]],Table2[[#This Row],[Check]])</f>
        <v>1</v>
      </c>
      <c r="R5511" s="46"/>
      <c r="S5511" s="46" t="str">
        <f>IF(Table2[[#This Row],[SRO]]="EOU",VLOOKUP(Table2[[#This Row],[BE]],[2]GD.List!$C$3:$N$5014,12,0),IF(Table2[[#This Row],[SRO]]="Local","Polyester Staple Fibre","SRO 492"))</f>
        <v>Textile Chemical</v>
      </c>
    </row>
    <row r="5512" spans="1:19" x14ac:dyDescent="0.25">
      <c r="A5512" s="675" t="s">
        <v>3552</v>
      </c>
      <c r="B5512" s="676" t="s">
        <v>3797</v>
      </c>
      <c r="C5512" s="677">
        <v>29124</v>
      </c>
      <c r="D5512" s="678">
        <v>2847</v>
      </c>
      <c r="E5512" s="147" t="s">
        <v>3819</v>
      </c>
      <c r="F5512" s="676" t="s">
        <v>3824</v>
      </c>
      <c r="G5512" s="471">
        <v>44940</v>
      </c>
      <c r="H5512" s="679">
        <v>51085952.130000003</v>
      </c>
      <c r="I5512" s="197">
        <v>0.03</v>
      </c>
      <c r="J5512" s="671">
        <v>1038.42</v>
      </c>
      <c r="K5512" s="671">
        <v>34614</v>
      </c>
      <c r="L5512" s="671">
        <v>802055.04</v>
      </c>
      <c r="M5512" s="672" t="str">
        <f>TEXT(Table2[[#This Row],[Gd.Dt]],"mmm-yy")</f>
        <v>Jan-23</v>
      </c>
      <c r="N5512" s="46" t="str">
        <f>MID(Table2[[#This Row],[BE]],6,2)</f>
        <v>IB</v>
      </c>
      <c r="O5512" s="46" t="str">
        <f>IF(Table2[[#This Row],[Type]]="IB","EOU",IF(Table2[[#This Row],[Type]]="MB","Local","492"))</f>
        <v>EOU</v>
      </c>
      <c r="P5512" s="46">
        <f>ROUND(Table2[[#This Row],[Cons]]/Table2[[#This Row],[Qty.]],5)</f>
        <v>0.03</v>
      </c>
      <c r="Q5512" s="46" t="b">
        <f>EXACT(Table2[[#This Row],[rate]],Table2[[#This Row],[Check]])</f>
        <v>1</v>
      </c>
      <c r="R5512" s="46"/>
      <c r="S5512" s="46" t="str">
        <f>IF(Table2[[#This Row],[SRO]]="EOU",VLOOKUP(Table2[[#This Row],[BE]],[2]GD.List!$C$3:$N$5014,12,0),IF(Table2[[#This Row],[SRO]]="Local","Polyester Staple Fibre","SRO 492"))</f>
        <v>Textile Chemical</v>
      </c>
    </row>
    <row r="5513" spans="1:19" x14ac:dyDescent="0.25">
      <c r="A5513" s="675" t="s">
        <v>3552</v>
      </c>
      <c r="B5513" s="676" t="s">
        <v>3788</v>
      </c>
      <c r="C5513" s="677">
        <v>33474</v>
      </c>
      <c r="D5513" s="678">
        <v>2847</v>
      </c>
      <c r="E5513" s="147" t="s">
        <v>3805</v>
      </c>
      <c r="F5513" s="676" t="s">
        <v>3825</v>
      </c>
      <c r="G5513" s="471">
        <v>44939</v>
      </c>
      <c r="H5513" s="679">
        <v>58664565</v>
      </c>
      <c r="I5513" s="197">
        <v>0.03</v>
      </c>
      <c r="J5513" s="671">
        <v>1432.41</v>
      </c>
      <c r="K5513" s="671">
        <v>47747</v>
      </c>
      <c r="L5513" s="671">
        <v>2022429.17</v>
      </c>
      <c r="M5513" s="672" t="str">
        <f>TEXT(Table2[[#This Row],[Gd.Dt]],"mmm-yy")</f>
        <v>Jan-23</v>
      </c>
      <c r="N5513" s="46" t="str">
        <f>MID(Table2[[#This Row],[BE]],6,2)</f>
        <v>IB</v>
      </c>
      <c r="O5513" s="46" t="str">
        <f>IF(Table2[[#This Row],[Type]]="IB","EOU",IF(Table2[[#This Row],[Type]]="MB","Local","492"))</f>
        <v>EOU</v>
      </c>
      <c r="P5513" s="46">
        <f>ROUND(Table2[[#This Row],[Cons]]/Table2[[#This Row],[Qty.]],5)</f>
        <v>0.03</v>
      </c>
      <c r="Q5513" s="46" t="b">
        <f>EXACT(Table2[[#This Row],[rate]],Table2[[#This Row],[Check]])</f>
        <v>1</v>
      </c>
      <c r="R5513" s="46"/>
      <c r="S5513" s="46" t="str">
        <f>IF(Table2[[#This Row],[SRO]]="EOU",VLOOKUP(Table2[[#This Row],[BE]],[2]GD.List!$C$3:$N$5014,12,0),IF(Table2[[#This Row],[SRO]]="Local","Polyester Staple Fibre","SRO 492"))</f>
        <v>Textile Chemical</v>
      </c>
    </row>
    <row r="5514" spans="1:19" x14ac:dyDescent="0.25">
      <c r="A5514" s="675" t="s">
        <v>3552</v>
      </c>
      <c r="B5514" s="676" t="s">
        <v>3796</v>
      </c>
      <c r="C5514" s="677">
        <v>6400</v>
      </c>
      <c r="D5514" s="678">
        <v>2847</v>
      </c>
      <c r="E5514" s="147" t="s">
        <v>3818</v>
      </c>
      <c r="F5514" s="676" t="s">
        <v>3826</v>
      </c>
      <c r="G5514" s="471">
        <v>44940</v>
      </c>
      <c r="H5514" s="679">
        <v>9328231.6199999992</v>
      </c>
      <c r="I5514" s="197">
        <v>0.03</v>
      </c>
      <c r="J5514" s="671">
        <v>207.24</v>
      </c>
      <c r="K5514" s="671">
        <v>6908</v>
      </c>
      <c r="L5514" s="671">
        <v>321663.15999999997</v>
      </c>
      <c r="M5514" s="672" t="str">
        <f>TEXT(Table2[[#This Row],[Gd.Dt]],"mmm-yy")</f>
        <v>Jan-23</v>
      </c>
      <c r="N5514" s="46" t="str">
        <f>MID(Table2[[#This Row],[BE]],6,2)</f>
        <v>IB</v>
      </c>
      <c r="O5514" s="46" t="str">
        <f>IF(Table2[[#This Row],[Type]]="IB","EOU",IF(Table2[[#This Row],[Type]]="MB","Local","492"))</f>
        <v>EOU</v>
      </c>
      <c r="P5514" s="46">
        <f>ROUND(Table2[[#This Row],[Cons]]/Table2[[#This Row],[Qty.]],5)</f>
        <v>0.03</v>
      </c>
      <c r="Q5514" s="46" t="b">
        <f>EXACT(Table2[[#This Row],[rate]],Table2[[#This Row],[Check]])</f>
        <v>1</v>
      </c>
      <c r="R5514" s="46"/>
      <c r="S5514" s="46" t="str">
        <f>IF(Table2[[#This Row],[SRO]]="EOU",VLOOKUP(Table2[[#This Row],[BE]],[2]GD.List!$C$3:$N$5014,12,0),IF(Table2[[#This Row],[SRO]]="Local","Polyester Staple Fibre","SRO 492"))</f>
        <v>Textile Chemical</v>
      </c>
    </row>
    <row r="5515" spans="1:19" x14ac:dyDescent="0.25">
      <c r="A5515" s="675" t="s">
        <v>3552</v>
      </c>
      <c r="B5515" s="676" t="s">
        <v>3795</v>
      </c>
      <c r="C5515" s="677">
        <v>26336</v>
      </c>
      <c r="D5515" s="678">
        <v>2847</v>
      </c>
      <c r="E5515" s="147" t="s">
        <v>3817</v>
      </c>
      <c r="F5515" s="676" t="s">
        <v>3827</v>
      </c>
      <c r="G5515" s="471">
        <v>44940</v>
      </c>
      <c r="H5515" s="679">
        <v>24629598.960000001</v>
      </c>
      <c r="I5515" s="197">
        <v>0.03</v>
      </c>
      <c r="J5515" s="671">
        <v>528.54</v>
      </c>
      <c r="K5515" s="671">
        <v>17618</v>
      </c>
      <c r="L5515" s="671">
        <v>386636.33</v>
      </c>
      <c r="M5515" s="672" t="str">
        <f>TEXT(Table2[[#This Row],[Gd.Dt]],"mmm-yy")</f>
        <v>Jan-23</v>
      </c>
      <c r="N5515" s="46" t="str">
        <f>MID(Table2[[#This Row],[BE]],6,2)</f>
        <v>IB</v>
      </c>
      <c r="O5515" s="46" t="str">
        <f>IF(Table2[[#This Row],[Type]]="IB","EOU",IF(Table2[[#This Row],[Type]]="MB","Local","492"))</f>
        <v>EOU</v>
      </c>
      <c r="P5515" s="46">
        <f>ROUND(Table2[[#This Row],[Cons]]/Table2[[#This Row],[Qty.]],5)</f>
        <v>0.03</v>
      </c>
      <c r="Q5515" s="46" t="b">
        <f>EXACT(Table2[[#This Row],[rate]],Table2[[#This Row],[Check]])</f>
        <v>1</v>
      </c>
      <c r="R5515" s="46"/>
      <c r="S5515" s="46" t="str">
        <f>IF(Table2[[#This Row],[SRO]]="EOU",VLOOKUP(Table2[[#This Row],[BE]],[2]GD.List!$C$3:$N$5014,12,0),IF(Table2[[#This Row],[SRO]]="Local","Polyester Staple Fibre","SRO 492"))</f>
        <v>Textile Chemical</v>
      </c>
    </row>
    <row r="5516" spans="1:19" x14ac:dyDescent="0.25">
      <c r="A5516" s="675" t="s">
        <v>3552</v>
      </c>
      <c r="B5516" s="676" t="s">
        <v>3794</v>
      </c>
      <c r="C5516" s="677">
        <v>36104</v>
      </c>
      <c r="D5516" s="678">
        <v>2847</v>
      </c>
      <c r="E5516" s="147" t="s">
        <v>3816</v>
      </c>
      <c r="F5516" s="676" t="s">
        <v>3828</v>
      </c>
      <c r="G5516" s="471">
        <v>44940</v>
      </c>
      <c r="H5516" s="679">
        <v>33764535.159999996</v>
      </c>
      <c r="I5516" s="197">
        <v>0.03</v>
      </c>
      <c r="J5516" s="671">
        <v>726.48</v>
      </c>
      <c r="K5516" s="671">
        <v>24216</v>
      </c>
      <c r="L5516" s="671">
        <v>530089.81999999995</v>
      </c>
      <c r="M5516" s="672" t="str">
        <f>TEXT(Table2[[#This Row],[Gd.Dt]],"mmm-yy")</f>
        <v>Jan-23</v>
      </c>
      <c r="N5516" s="46" t="str">
        <f>MID(Table2[[#This Row],[BE]],6,2)</f>
        <v>IB</v>
      </c>
      <c r="O5516" s="46" t="str">
        <f>IF(Table2[[#This Row],[Type]]="IB","EOU",IF(Table2[[#This Row],[Type]]="MB","Local","492"))</f>
        <v>EOU</v>
      </c>
      <c r="P5516" s="46">
        <f>ROUND(Table2[[#This Row],[Cons]]/Table2[[#This Row],[Qty.]],5)</f>
        <v>0.03</v>
      </c>
      <c r="Q5516" s="46" t="b">
        <f>EXACT(Table2[[#This Row],[rate]],Table2[[#This Row],[Check]])</f>
        <v>1</v>
      </c>
      <c r="R5516" s="46"/>
      <c r="S5516" s="46" t="str">
        <f>IF(Table2[[#This Row],[SRO]]="EOU",VLOOKUP(Table2[[#This Row],[BE]],[2]GD.List!$C$3:$N$5014,12,0),IF(Table2[[#This Row],[SRO]]="Local","Polyester Staple Fibre","SRO 492"))</f>
        <v>Textile Chemical</v>
      </c>
    </row>
    <row r="5517" spans="1:19" x14ac:dyDescent="0.25">
      <c r="A5517" s="675" t="s">
        <v>3552</v>
      </c>
      <c r="B5517" s="676" t="s">
        <v>3793</v>
      </c>
      <c r="C5517" s="677">
        <v>11264</v>
      </c>
      <c r="D5517" s="678">
        <v>2847</v>
      </c>
      <c r="E5517" s="147" t="s">
        <v>3815</v>
      </c>
      <c r="F5517" s="676" t="s">
        <v>3829</v>
      </c>
      <c r="G5517" s="471">
        <v>44940</v>
      </c>
      <c r="H5517" s="679">
        <v>10534143.76</v>
      </c>
      <c r="I5517" s="197">
        <v>0.03</v>
      </c>
      <c r="J5517" s="671">
        <v>189.24</v>
      </c>
      <c r="K5517" s="671">
        <v>6308</v>
      </c>
      <c r="L5517" s="671">
        <v>165344.95000000001</v>
      </c>
      <c r="M5517" s="672" t="str">
        <f>TEXT(Table2[[#This Row],[Gd.Dt]],"mmm-yy")</f>
        <v>Jan-23</v>
      </c>
      <c r="N5517" s="46" t="str">
        <f>MID(Table2[[#This Row],[BE]],6,2)</f>
        <v>IB</v>
      </c>
      <c r="O5517" s="46" t="str">
        <f>IF(Table2[[#This Row],[Type]]="IB","EOU",IF(Table2[[#This Row],[Type]]="MB","Local","492"))</f>
        <v>EOU</v>
      </c>
      <c r="P5517" s="46">
        <f>ROUND(Table2[[#This Row],[Cons]]/Table2[[#This Row],[Qty.]],5)</f>
        <v>0.03</v>
      </c>
      <c r="Q5517" s="46" t="b">
        <f>EXACT(Table2[[#This Row],[rate]],Table2[[#This Row],[Check]])</f>
        <v>1</v>
      </c>
      <c r="R5517" s="46"/>
      <c r="S5517" s="46" t="str">
        <f>IF(Table2[[#This Row],[SRO]]="EOU",VLOOKUP(Table2[[#This Row],[BE]],[2]GD.List!$C$3:$N$5014,12,0),IF(Table2[[#This Row],[SRO]]="Local","Polyester Staple Fibre","SRO 492"))</f>
        <v>Textile Chemical</v>
      </c>
    </row>
    <row r="5518" spans="1:19" x14ac:dyDescent="0.25">
      <c r="A5518" s="675" t="s">
        <v>3552</v>
      </c>
      <c r="B5518" s="676" t="s">
        <v>3790</v>
      </c>
      <c r="C5518" s="677">
        <v>15023</v>
      </c>
      <c r="D5518" s="678">
        <v>2847</v>
      </c>
      <c r="E5518" s="147" t="s">
        <v>3808</v>
      </c>
      <c r="F5518" s="676" t="s">
        <v>3830</v>
      </c>
      <c r="G5518" s="471">
        <v>44939</v>
      </c>
      <c r="H5518" s="679">
        <v>27006470.219999999</v>
      </c>
      <c r="I5518" s="197">
        <v>0.03</v>
      </c>
      <c r="J5518" s="671">
        <v>564.57000000000005</v>
      </c>
      <c r="K5518" s="671">
        <v>18819</v>
      </c>
      <c r="L5518" s="671">
        <v>428536.64000000007</v>
      </c>
      <c r="M5518" s="672" t="str">
        <f>TEXT(Table2[[#This Row],[Gd.Dt]],"mmm-yy")</f>
        <v>Jan-23</v>
      </c>
      <c r="N5518" s="46" t="str">
        <f>MID(Table2[[#This Row],[BE]],6,2)</f>
        <v>IB</v>
      </c>
      <c r="O5518" s="46" t="str">
        <f>IF(Table2[[#This Row],[Type]]="IB","EOU",IF(Table2[[#This Row],[Type]]="MB","Local","492"))</f>
        <v>EOU</v>
      </c>
      <c r="P5518" s="46">
        <f>ROUND(Table2[[#This Row],[Cons]]/Table2[[#This Row],[Qty.]],5)</f>
        <v>0.03</v>
      </c>
      <c r="Q5518" s="46" t="b">
        <f>EXACT(Table2[[#This Row],[rate]],Table2[[#This Row],[Check]])</f>
        <v>1</v>
      </c>
      <c r="R5518" s="46"/>
      <c r="S5518" s="46" t="str">
        <f>IF(Table2[[#This Row],[SRO]]="EOU",VLOOKUP(Table2[[#This Row],[BE]],[2]GD.List!$C$3:$N$5014,12,0),IF(Table2[[#This Row],[SRO]]="Local","Polyester Staple Fibre","SRO 492"))</f>
        <v>Textile Chemical</v>
      </c>
    </row>
    <row r="5519" spans="1:19" x14ac:dyDescent="0.25">
      <c r="A5519" s="675" t="s">
        <v>3552</v>
      </c>
      <c r="B5519" s="676" t="s">
        <v>3786</v>
      </c>
      <c r="C5519" s="677">
        <v>9200</v>
      </c>
      <c r="D5519" s="678">
        <v>2847</v>
      </c>
      <c r="E5519" s="147" t="s">
        <v>3799</v>
      </c>
      <c r="F5519" s="676" t="s">
        <v>3831</v>
      </c>
      <c r="G5519" s="471">
        <v>44939</v>
      </c>
      <c r="H5519" s="679">
        <v>16179331.25</v>
      </c>
      <c r="I5519" s="197">
        <v>0.03</v>
      </c>
      <c r="J5519" s="671">
        <v>332.76</v>
      </c>
      <c r="K5519" s="671">
        <v>11092</v>
      </c>
      <c r="L5519" s="671">
        <v>296617.21999999997</v>
      </c>
      <c r="M5519" s="672" t="str">
        <f>TEXT(Table2[[#This Row],[Gd.Dt]],"mmm-yy")</f>
        <v>Jan-23</v>
      </c>
      <c r="N5519" s="46" t="str">
        <f>MID(Table2[[#This Row],[BE]],6,2)</f>
        <v>IB</v>
      </c>
      <c r="O5519" s="46" t="str">
        <f>IF(Table2[[#This Row],[Type]]="IB","EOU",IF(Table2[[#This Row],[Type]]="MB","Local","492"))</f>
        <v>EOU</v>
      </c>
      <c r="P5519" s="46">
        <f>ROUND(Table2[[#This Row],[Cons]]/Table2[[#This Row],[Qty.]],5)</f>
        <v>0.03</v>
      </c>
      <c r="Q5519" s="46" t="b">
        <f>EXACT(Table2[[#This Row],[rate]],Table2[[#This Row],[Check]])</f>
        <v>1</v>
      </c>
      <c r="R5519" s="46"/>
      <c r="S5519" s="46" t="str">
        <f>IF(Table2[[#This Row],[SRO]]="EOU",VLOOKUP(Table2[[#This Row],[BE]],[2]GD.List!$C$3:$N$5014,12,0),IF(Table2[[#This Row],[SRO]]="Local","Polyester Staple Fibre","SRO 492"))</f>
        <v>Textile Chemical</v>
      </c>
    </row>
    <row r="5520" spans="1:19" x14ac:dyDescent="0.25">
      <c r="A5520" s="675" t="s">
        <v>3552</v>
      </c>
      <c r="B5520" s="676" t="s">
        <v>3787</v>
      </c>
      <c r="C5520" s="677">
        <v>126786</v>
      </c>
      <c r="D5520" s="678">
        <v>2847</v>
      </c>
      <c r="E5520" s="147" t="s">
        <v>3804</v>
      </c>
      <c r="F5520" s="676" t="s">
        <v>3821</v>
      </c>
      <c r="G5520" s="471">
        <v>44939</v>
      </c>
      <c r="H5520" s="679">
        <v>156068647</v>
      </c>
      <c r="I5520" s="197">
        <v>0.03</v>
      </c>
      <c r="J5520" s="671">
        <v>2521.77</v>
      </c>
      <c r="K5520" s="671">
        <v>84059</v>
      </c>
      <c r="L5520" s="671">
        <v>3971938.83</v>
      </c>
      <c r="M5520" s="672" t="str">
        <f>TEXT(Table2[[#This Row],[Gd.Dt]],"mmm-yy")</f>
        <v>Jan-23</v>
      </c>
      <c r="N5520" s="46" t="str">
        <f>MID(Table2[[#This Row],[BE]],6,2)</f>
        <v>IB</v>
      </c>
      <c r="O5520" s="46" t="str">
        <f>IF(Table2[[#This Row],[Type]]="IB","EOU",IF(Table2[[#This Row],[Type]]="MB","Local","492"))</f>
        <v>EOU</v>
      </c>
      <c r="P5520" s="46">
        <f>ROUND(Table2[[#This Row],[Cons]]/Table2[[#This Row],[Qty.]],5)</f>
        <v>0.03</v>
      </c>
      <c r="Q5520" s="46" t="b">
        <f>EXACT(Table2[[#This Row],[rate]],Table2[[#This Row],[Check]])</f>
        <v>1</v>
      </c>
      <c r="R5520" s="46"/>
      <c r="S5520" s="46" t="str">
        <f>IF(Table2[[#This Row],[SRO]]="EOU",VLOOKUP(Table2[[#This Row],[BE]],[2]GD.List!$C$3:$N$5014,12,0),IF(Table2[[#This Row],[SRO]]="Local","Polyester Staple Fibre","SRO 492"))</f>
        <v>Textile Chemical</v>
      </c>
    </row>
    <row r="5521" spans="1:19" x14ac:dyDescent="0.25">
      <c r="A5521" s="680" t="s">
        <v>3552</v>
      </c>
      <c r="B5521" s="676" t="s">
        <v>3791</v>
      </c>
      <c r="C5521" s="677">
        <v>5666</v>
      </c>
      <c r="D5521" s="678">
        <v>2847</v>
      </c>
      <c r="E5521" s="147" t="s">
        <v>3809</v>
      </c>
      <c r="F5521" s="676" t="s">
        <v>3832</v>
      </c>
      <c r="G5521" s="471">
        <v>44940</v>
      </c>
      <c r="H5521" s="679">
        <v>10165595.359999999</v>
      </c>
      <c r="I5521" s="197">
        <v>0.03</v>
      </c>
      <c r="J5521" s="671">
        <v>162.57</v>
      </c>
      <c r="K5521" s="671">
        <v>5419</v>
      </c>
      <c r="L5521" s="671">
        <v>165701.19</v>
      </c>
      <c r="M5521" s="672" t="str">
        <f>TEXT(Table2[[#This Row],[Gd.Dt]],"mmm-yy")</f>
        <v>Jan-23</v>
      </c>
      <c r="N5521" s="46" t="str">
        <f>MID(Table2[[#This Row],[BE]],6,2)</f>
        <v>IB</v>
      </c>
      <c r="O5521" s="46" t="str">
        <f>IF(Table2[[#This Row],[Type]]="IB","EOU",IF(Table2[[#This Row],[Type]]="MB","Local","492"))</f>
        <v>EOU</v>
      </c>
      <c r="P5521" s="46">
        <f>ROUND(Table2[[#This Row],[Cons]]/Table2[[#This Row],[Qty.]],5)</f>
        <v>0.03</v>
      </c>
      <c r="Q5521" s="46" t="b">
        <f>EXACT(Table2[[#This Row],[rate]],Table2[[#This Row],[Check]])</f>
        <v>1</v>
      </c>
      <c r="R5521" s="46"/>
      <c r="S5521" s="46" t="str">
        <f>IF(Table2[[#This Row],[SRO]]="EOU",VLOOKUP(Table2[[#This Row],[BE]],[2]GD.List!$C$3:$N$5014,12,0),IF(Table2[[#This Row],[SRO]]="Local","Polyester Staple Fibre","SRO 492"))</f>
        <v>Textile Chemical</v>
      </c>
    </row>
    <row r="5522" spans="1:19" x14ac:dyDescent="0.25">
      <c r="A5522" s="675" t="s">
        <v>3669</v>
      </c>
      <c r="B5522" s="676" t="s">
        <v>3798</v>
      </c>
      <c r="C5522" s="677">
        <v>40808</v>
      </c>
      <c r="D5522" s="678">
        <v>5201.009</v>
      </c>
      <c r="E5522" s="147" t="s">
        <v>3820</v>
      </c>
      <c r="F5522" s="676" t="s">
        <v>3822</v>
      </c>
      <c r="G5522" s="471">
        <v>44940</v>
      </c>
      <c r="H5522" s="679">
        <v>59479877.159999996</v>
      </c>
      <c r="I5522" s="197">
        <v>0.624</v>
      </c>
      <c r="J5522" s="671">
        <v>24081.41</v>
      </c>
      <c r="K5522" s="671">
        <v>38592</v>
      </c>
      <c r="L5522" s="671">
        <v>19421405.059999999</v>
      </c>
      <c r="M5522" s="672" t="str">
        <f>TEXT(Table2[[#This Row],[Gd.Dt]],"mmm-yy")</f>
        <v>Jan-23</v>
      </c>
      <c r="N5522" s="46" t="str">
        <f>MID(Table2[[#This Row],[BE]],6,2)</f>
        <v>IB</v>
      </c>
      <c r="O5522" s="46" t="str">
        <f>IF(Table2[[#This Row],[Type]]="IB","EOU",IF(Table2[[#This Row],[Type]]="MB","Local","492"))</f>
        <v>EOU</v>
      </c>
      <c r="P5522" s="46">
        <f>ROUND(Table2[[#This Row],[Cons]]/Table2[[#This Row],[Qty.]],5)</f>
        <v>0.624</v>
      </c>
      <c r="Q5522" s="46" t="b">
        <f>EXACT(Table2[[#This Row],[rate]],Table2[[#This Row],[Check]])</f>
        <v>1</v>
      </c>
      <c r="R5522" s="46"/>
      <c r="S5522" s="46" t="str">
        <f>IF(Table2[[#This Row],[SRO]]="EOU",VLOOKUP(Table2[[#This Row],[BE]],[2]GD.List!$C$3:$N$5014,12,0),IF(Table2[[#This Row],[SRO]]="Local","Polyester Staple Fibre","SRO 492"))</f>
        <v>Raw Cotton</v>
      </c>
    </row>
    <row r="5523" spans="1:19" x14ac:dyDescent="0.25">
      <c r="A5523" s="680" t="s">
        <v>3669</v>
      </c>
      <c r="B5523" s="676" t="s">
        <v>3789</v>
      </c>
      <c r="C5523" s="677">
        <v>46336</v>
      </c>
      <c r="D5523" s="678">
        <v>5201.009</v>
      </c>
      <c r="E5523" s="147" t="s">
        <v>3806</v>
      </c>
      <c r="F5523" s="676" t="s">
        <v>3823</v>
      </c>
      <c r="G5523" s="471">
        <v>44939</v>
      </c>
      <c r="H5523" s="679">
        <v>67477038</v>
      </c>
      <c r="I5523" s="197">
        <v>0.624</v>
      </c>
      <c r="J5523" s="671">
        <v>28729.62</v>
      </c>
      <c r="K5523" s="671">
        <v>46041.06</v>
      </c>
      <c r="L5523" s="671">
        <v>17702936.82</v>
      </c>
      <c r="M5523" s="672" t="str">
        <f>TEXT(Table2[[#This Row],[Gd.Dt]],"mmm-yy")</f>
        <v>Jan-23</v>
      </c>
      <c r="N5523" s="46" t="str">
        <f>MID(Table2[[#This Row],[BE]],6,2)</f>
        <v>IB</v>
      </c>
      <c r="O5523" s="46" t="str">
        <f>IF(Table2[[#This Row],[Type]]="IB","EOU",IF(Table2[[#This Row],[Type]]="MB","Local","492"))</f>
        <v>EOU</v>
      </c>
      <c r="P5523" s="46">
        <f>ROUND(Table2[[#This Row],[Cons]]/Table2[[#This Row],[Qty.]],5)</f>
        <v>0.624</v>
      </c>
      <c r="Q5523" s="46" t="b">
        <f>EXACT(Table2[[#This Row],[rate]],Table2[[#This Row],[Check]])</f>
        <v>1</v>
      </c>
      <c r="R5523" s="46"/>
      <c r="S5523" s="46" t="str">
        <f>IF(Table2[[#This Row],[SRO]]="EOU",VLOOKUP(Table2[[#This Row],[BE]],[2]GD.List!$C$3:$N$5014,12,0),IF(Table2[[#This Row],[SRO]]="Local","Polyester Staple Fibre","SRO 492"))</f>
        <v>Raw Cotton</v>
      </c>
    </row>
    <row r="5524" spans="1:19" x14ac:dyDescent="0.25">
      <c r="A5524" s="680" t="s">
        <v>3769</v>
      </c>
      <c r="B5524" s="676" t="s">
        <v>3792</v>
      </c>
      <c r="C5524" s="677">
        <v>45000</v>
      </c>
      <c r="D5524" s="678">
        <v>4821.1090000000004</v>
      </c>
      <c r="E5524" s="147" t="s">
        <v>3810</v>
      </c>
      <c r="F5524" s="676" t="s">
        <v>3833</v>
      </c>
      <c r="G5524" s="471">
        <v>44940</v>
      </c>
      <c r="H5524" s="679">
        <v>53375400</v>
      </c>
      <c r="I5524" s="197">
        <v>1</v>
      </c>
      <c r="J5524" s="671">
        <v>300</v>
      </c>
      <c r="K5524" s="671">
        <v>300</v>
      </c>
      <c r="L5524" s="671">
        <v>18965108.02</v>
      </c>
      <c r="M5524" s="672" t="str">
        <f>TEXT(Table2[[#This Row],[Gd.Dt]],"mmm-yy")</f>
        <v>Jan-23</v>
      </c>
      <c r="N5524" s="46" t="str">
        <f>MID(Table2[[#This Row],[BE]],6,2)</f>
        <v>TI</v>
      </c>
      <c r="O5524" s="46" t="str">
        <f>IF(Table2[[#This Row],[Type]]="IB","EOU",IF(Table2[[#This Row],[Type]]="MB","Local","492"))</f>
        <v>492</v>
      </c>
      <c r="P5524" s="46">
        <f>ROUND(Table2[[#This Row],[Cons]]/Table2[[#This Row],[Qty.]],5)</f>
        <v>1</v>
      </c>
      <c r="Q5524" s="46" t="b">
        <f>EXACT(Table2[[#This Row],[rate]],Table2[[#This Row],[Check]])</f>
        <v>1</v>
      </c>
      <c r="R5524" s="46"/>
      <c r="S5524" s="46" t="str">
        <f>IF(Table2[[#This Row],[SRO]]="EOU",VLOOKUP(Table2[[#This Row],[BE]],[2]GD.List!$C$3:$N$5014,12,0),IF(Table2[[#This Row],[SRO]]="Local","Polyester Staple Fibre","SRO 492"))</f>
        <v>SRO 492</v>
      </c>
    </row>
    <row r="5525" spans="1:19" x14ac:dyDescent="0.25">
      <c r="A5525" s="675" t="s">
        <v>3800</v>
      </c>
      <c r="B5525" s="676" t="s">
        <v>3798</v>
      </c>
      <c r="C5525" s="677">
        <v>40808</v>
      </c>
      <c r="D5525" s="678">
        <v>2832.1089999999999</v>
      </c>
      <c r="E5525" s="147" t="s">
        <v>3820</v>
      </c>
      <c r="F5525" s="676" t="s">
        <v>3822</v>
      </c>
      <c r="G5525" s="471">
        <v>44940</v>
      </c>
      <c r="H5525" s="679">
        <v>59479877.159999996</v>
      </c>
      <c r="I5525" s="197">
        <v>0.04</v>
      </c>
      <c r="J5525" s="671">
        <v>1543.68</v>
      </c>
      <c r="K5525" s="671">
        <v>38592</v>
      </c>
      <c r="L5525" s="671">
        <v>1244961.76</v>
      </c>
      <c r="M5525" s="672" t="str">
        <f>TEXT(Table2[[#This Row],[Gd.Dt]],"mmm-yy")</f>
        <v>Jan-23</v>
      </c>
      <c r="N5525" s="46" t="str">
        <f>MID(Table2[[#This Row],[BE]],6,2)</f>
        <v>IB</v>
      </c>
      <c r="O5525" s="46" t="str">
        <f>IF(Table2[[#This Row],[Type]]="IB","EOU",IF(Table2[[#This Row],[Type]]="MB","Local","492"))</f>
        <v>EOU</v>
      </c>
      <c r="P5525" s="46">
        <f>ROUND(Table2[[#This Row],[Cons]]/Table2[[#This Row],[Qty.]],5)</f>
        <v>0.04</v>
      </c>
      <c r="Q5525" s="46" t="b">
        <f>EXACT(Table2[[#This Row],[rate]],Table2[[#This Row],[Check]])</f>
        <v>1</v>
      </c>
      <c r="R5525" s="46"/>
      <c r="S5525" s="46" t="str">
        <f>IF(Table2[[#This Row],[SRO]]="EOU",VLOOKUP(Table2[[#This Row],[BE]],[2]GD.List!$C$3:$N$5014,12,0),IF(Table2[[#This Row],[SRO]]="Local","Polyester Staple Fibre","SRO 492"))</f>
        <v>Textile Chemical</v>
      </c>
    </row>
    <row r="5526" spans="1:19" x14ac:dyDescent="0.25">
      <c r="A5526" s="675" t="s">
        <v>3800</v>
      </c>
      <c r="B5526" s="676" t="s">
        <v>3789</v>
      </c>
      <c r="C5526" s="677">
        <v>46336</v>
      </c>
      <c r="D5526" s="678">
        <v>2832.1089999999999</v>
      </c>
      <c r="E5526" s="147" t="s">
        <v>3806</v>
      </c>
      <c r="F5526" s="676" t="s">
        <v>3823</v>
      </c>
      <c r="G5526" s="471">
        <v>44939</v>
      </c>
      <c r="H5526" s="679">
        <v>67477038</v>
      </c>
      <c r="I5526" s="197">
        <v>0.04</v>
      </c>
      <c r="J5526" s="671">
        <v>2292.3200000000002</v>
      </c>
      <c r="K5526" s="671">
        <v>57308</v>
      </c>
      <c r="L5526" s="671">
        <v>1412507.24</v>
      </c>
      <c r="M5526" s="672" t="str">
        <f>TEXT(Table2[[#This Row],[Gd.Dt]],"mmm-yy")</f>
        <v>Jan-23</v>
      </c>
      <c r="N5526" s="46" t="str">
        <f>MID(Table2[[#This Row],[BE]],6,2)</f>
        <v>IB</v>
      </c>
      <c r="O5526" s="46" t="str">
        <f>IF(Table2[[#This Row],[Type]]="IB","EOU",IF(Table2[[#This Row],[Type]]="MB","Local","492"))</f>
        <v>EOU</v>
      </c>
      <c r="P5526" s="46">
        <f>ROUND(Table2[[#This Row],[Cons]]/Table2[[#This Row],[Qty.]],5)</f>
        <v>0.04</v>
      </c>
      <c r="Q5526" s="46" t="b">
        <f>EXACT(Table2[[#This Row],[rate]],Table2[[#This Row],[Check]])</f>
        <v>1</v>
      </c>
      <c r="R5526" s="46"/>
      <c r="S5526" s="46" t="str">
        <f>IF(Table2[[#This Row],[SRO]]="EOU",VLOOKUP(Table2[[#This Row],[BE]],[2]GD.List!$C$3:$N$5014,12,0),IF(Table2[[#This Row],[SRO]]="Local","Polyester Staple Fibre","SRO 492"))</f>
        <v>Textile Chemical</v>
      </c>
    </row>
    <row r="5527" spans="1:19" x14ac:dyDescent="0.25">
      <c r="A5527" s="675" t="s">
        <v>3800</v>
      </c>
      <c r="B5527" s="676" t="s">
        <v>3797</v>
      </c>
      <c r="C5527" s="677">
        <v>29124</v>
      </c>
      <c r="D5527" s="678">
        <v>2832.1089999999999</v>
      </c>
      <c r="E5527" s="147" t="s">
        <v>3819</v>
      </c>
      <c r="F5527" s="676" t="s">
        <v>3824</v>
      </c>
      <c r="G5527" s="471">
        <v>44940</v>
      </c>
      <c r="H5527" s="679">
        <v>51085952.130000003</v>
      </c>
      <c r="I5527" s="197">
        <v>0.04</v>
      </c>
      <c r="J5527" s="671">
        <v>1384.56</v>
      </c>
      <c r="K5527" s="671">
        <v>34614</v>
      </c>
      <c r="L5527" s="671">
        <v>1069406.72</v>
      </c>
      <c r="M5527" s="672" t="str">
        <f>TEXT(Table2[[#This Row],[Gd.Dt]],"mmm-yy")</f>
        <v>Jan-23</v>
      </c>
      <c r="N5527" s="46" t="str">
        <f>MID(Table2[[#This Row],[BE]],6,2)</f>
        <v>IB</v>
      </c>
      <c r="O5527" s="46" t="str">
        <f>IF(Table2[[#This Row],[Type]]="IB","EOU",IF(Table2[[#This Row],[Type]]="MB","Local","492"))</f>
        <v>EOU</v>
      </c>
      <c r="P5527" s="46">
        <f>ROUND(Table2[[#This Row],[Cons]]/Table2[[#This Row],[Qty.]],5)</f>
        <v>0.04</v>
      </c>
      <c r="Q5527" s="46" t="b">
        <f>EXACT(Table2[[#This Row],[rate]],Table2[[#This Row],[Check]])</f>
        <v>1</v>
      </c>
      <c r="R5527" s="46"/>
      <c r="S5527" s="46" t="str">
        <f>IF(Table2[[#This Row],[SRO]]="EOU",VLOOKUP(Table2[[#This Row],[BE]],[2]GD.List!$C$3:$N$5014,12,0),IF(Table2[[#This Row],[SRO]]="Local","Polyester Staple Fibre","SRO 492"))</f>
        <v>Textile Chemical</v>
      </c>
    </row>
    <row r="5528" spans="1:19" x14ac:dyDescent="0.25">
      <c r="A5528" s="675" t="s">
        <v>3800</v>
      </c>
      <c r="B5528" s="676" t="s">
        <v>3788</v>
      </c>
      <c r="C5528" s="677">
        <v>33474</v>
      </c>
      <c r="D5528" s="678">
        <v>2832.1089999999999</v>
      </c>
      <c r="E5528" s="147" t="s">
        <v>3805</v>
      </c>
      <c r="F5528" s="676" t="s">
        <v>3825</v>
      </c>
      <c r="G5528" s="471">
        <v>44939</v>
      </c>
      <c r="H5528" s="679">
        <v>58664565</v>
      </c>
      <c r="I5528" s="197">
        <v>0.04</v>
      </c>
      <c r="J5528" s="671">
        <v>1909.88</v>
      </c>
      <c r="K5528" s="671">
        <v>47747</v>
      </c>
      <c r="L5528" s="671">
        <v>2696572.23</v>
      </c>
      <c r="M5528" s="672" t="str">
        <f>TEXT(Table2[[#This Row],[Gd.Dt]],"mmm-yy")</f>
        <v>Jan-23</v>
      </c>
      <c r="N5528" s="46" t="str">
        <f>MID(Table2[[#This Row],[BE]],6,2)</f>
        <v>IB</v>
      </c>
      <c r="O5528" s="46" t="str">
        <f>IF(Table2[[#This Row],[Type]]="IB","EOU",IF(Table2[[#This Row],[Type]]="MB","Local","492"))</f>
        <v>EOU</v>
      </c>
      <c r="P5528" s="46">
        <f>ROUND(Table2[[#This Row],[Cons]]/Table2[[#This Row],[Qty.]],5)</f>
        <v>0.04</v>
      </c>
      <c r="Q5528" s="46" t="b">
        <f>EXACT(Table2[[#This Row],[rate]],Table2[[#This Row],[Check]])</f>
        <v>1</v>
      </c>
      <c r="R5528" s="46"/>
      <c r="S5528" s="46" t="str">
        <f>IF(Table2[[#This Row],[SRO]]="EOU",VLOOKUP(Table2[[#This Row],[BE]],[2]GD.List!$C$3:$N$5014,12,0),IF(Table2[[#This Row],[SRO]]="Local","Polyester Staple Fibre","SRO 492"))</f>
        <v>Textile Chemical</v>
      </c>
    </row>
    <row r="5529" spans="1:19" x14ac:dyDescent="0.25">
      <c r="A5529" s="675" t="s">
        <v>3800</v>
      </c>
      <c r="B5529" s="676" t="s">
        <v>3796</v>
      </c>
      <c r="C5529" s="677">
        <v>6400</v>
      </c>
      <c r="D5529" s="678">
        <v>2832.1089999999999</v>
      </c>
      <c r="E5529" s="147" t="s">
        <v>3818</v>
      </c>
      <c r="F5529" s="676" t="s">
        <v>3826</v>
      </c>
      <c r="G5529" s="471">
        <v>44940</v>
      </c>
      <c r="H5529" s="679">
        <v>9328231.6199999992</v>
      </c>
      <c r="I5529" s="197">
        <v>0.04</v>
      </c>
      <c r="J5529" s="671">
        <v>276.32</v>
      </c>
      <c r="K5529" s="671">
        <v>6908</v>
      </c>
      <c r="L5529" s="671">
        <v>428884.21</v>
      </c>
      <c r="M5529" s="672" t="str">
        <f>TEXT(Table2[[#This Row],[Gd.Dt]],"mmm-yy")</f>
        <v>Jan-23</v>
      </c>
      <c r="N5529" s="46" t="str">
        <f>MID(Table2[[#This Row],[BE]],6,2)</f>
        <v>IB</v>
      </c>
      <c r="O5529" s="46" t="str">
        <f>IF(Table2[[#This Row],[Type]]="IB","EOU",IF(Table2[[#This Row],[Type]]="MB","Local","492"))</f>
        <v>EOU</v>
      </c>
      <c r="P5529" s="46">
        <f>ROUND(Table2[[#This Row],[Cons]]/Table2[[#This Row],[Qty.]],5)</f>
        <v>0.04</v>
      </c>
      <c r="Q5529" s="46" t="b">
        <f>EXACT(Table2[[#This Row],[rate]],Table2[[#This Row],[Check]])</f>
        <v>1</v>
      </c>
      <c r="R5529" s="46"/>
      <c r="S5529" s="46" t="str">
        <f>IF(Table2[[#This Row],[SRO]]="EOU",VLOOKUP(Table2[[#This Row],[BE]],[2]GD.List!$C$3:$N$5014,12,0),IF(Table2[[#This Row],[SRO]]="Local","Polyester Staple Fibre","SRO 492"))</f>
        <v>Textile Chemical</v>
      </c>
    </row>
    <row r="5530" spans="1:19" x14ac:dyDescent="0.25">
      <c r="A5530" s="675" t="s">
        <v>3800</v>
      </c>
      <c r="B5530" s="676" t="s">
        <v>3795</v>
      </c>
      <c r="C5530" s="677">
        <v>26336</v>
      </c>
      <c r="D5530" s="678">
        <v>2832.1089999999999</v>
      </c>
      <c r="E5530" s="147" t="s">
        <v>3817</v>
      </c>
      <c r="F5530" s="676" t="s">
        <v>3827</v>
      </c>
      <c r="G5530" s="471">
        <v>44940</v>
      </c>
      <c r="H5530" s="679">
        <v>24629598.960000001</v>
      </c>
      <c r="I5530" s="197">
        <v>0.04</v>
      </c>
      <c r="J5530" s="671">
        <v>704.72</v>
      </c>
      <c r="K5530" s="671">
        <v>17618</v>
      </c>
      <c r="L5530" s="671">
        <v>515515.11</v>
      </c>
      <c r="M5530" s="672" t="str">
        <f>TEXT(Table2[[#This Row],[Gd.Dt]],"mmm-yy")</f>
        <v>Jan-23</v>
      </c>
      <c r="N5530" s="46" t="str">
        <f>MID(Table2[[#This Row],[BE]],6,2)</f>
        <v>IB</v>
      </c>
      <c r="O5530" s="46" t="str">
        <f>IF(Table2[[#This Row],[Type]]="IB","EOU",IF(Table2[[#This Row],[Type]]="MB","Local","492"))</f>
        <v>EOU</v>
      </c>
      <c r="P5530" s="46">
        <f>ROUND(Table2[[#This Row],[Cons]]/Table2[[#This Row],[Qty.]],5)</f>
        <v>0.04</v>
      </c>
      <c r="Q5530" s="46" t="b">
        <f>EXACT(Table2[[#This Row],[rate]],Table2[[#This Row],[Check]])</f>
        <v>1</v>
      </c>
      <c r="R5530" s="46"/>
      <c r="S5530" s="46" t="str">
        <f>IF(Table2[[#This Row],[SRO]]="EOU",VLOOKUP(Table2[[#This Row],[BE]],[2]GD.List!$C$3:$N$5014,12,0),IF(Table2[[#This Row],[SRO]]="Local","Polyester Staple Fibre","SRO 492"))</f>
        <v>Textile Chemical</v>
      </c>
    </row>
    <row r="5531" spans="1:19" x14ac:dyDescent="0.25">
      <c r="A5531" s="675" t="s">
        <v>3800</v>
      </c>
      <c r="B5531" s="676" t="s">
        <v>3794</v>
      </c>
      <c r="C5531" s="677">
        <v>36104</v>
      </c>
      <c r="D5531" s="678">
        <v>2832.1089999999999</v>
      </c>
      <c r="E5531" s="147" t="s">
        <v>3816</v>
      </c>
      <c r="F5531" s="676" t="s">
        <v>3828</v>
      </c>
      <c r="G5531" s="471">
        <v>44940</v>
      </c>
      <c r="H5531" s="679">
        <v>33764535.159999996</v>
      </c>
      <c r="I5531" s="197">
        <v>0.04</v>
      </c>
      <c r="J5531" s="671">
        <v>968.64</v>
      </c>
      <c r="K5531" s="671">
        <v>24216</v>
      </c>
      <c r="L5531" s="671">
        <v>706786.42</v>
      </c>
      <c r="M5531" s="672" t="str">
        <f>TEXT(Table2[[#This Row],[Gd.Dt]],"mmm-yy")</f>
        <v>Jan-23</v>
      </c>
      <c r="N5531" s="46" t="str">
        <f>MID(Table2[[#This Row],[BE]],6,2)</f>
        <v>IB</v>
      </c>
      <c r="O5531" s="46" t="str">
        <f>IF(Table2[[#This Row],[Type]]="IB","EOU",IF(Table2[[#This Row],[Type]]="MB","Local","492"))</f>
        <v>EOU</v>
      </c>
      <c r="P5531" s="46">
        <f>ROUND(Table2[[#This Row],[Cons]]/Table2[[#This Row],[Qty.]],5)</f>
        <v>0.04</v>
      </c>
      <c r="Q5531" s="46" t="b">
        <f>EXACT(Table2[[#This Row],[rate]],Table2[[#This Row],[Check]])</f>
        <v>1</v>
      </c>
      <c r="R5531" s="46"/>
      <c r="S5531" s="46" t="str">
        <f>IF(Table2[[#This Row],[SRO]]="EOU",VLOOKUP(Table2[[#This Row],[BE]],[2]GD.List!$C$3:$N$5014,12,0),IF(Table2[[#This Row],[SRO]]="Local","Polyester Staple Fibre","SRO 492"))</f>
        <v>Textile Chemical</v>
      </c>
    </row>
    <row r="5532" spans="1:19" x14ac:dyDescent="0.25">
      <c r="A5532" s="675" t="s">
        <v>3800</v>
      </c>
      <c r="B5532" s="676" t="s">
        <v>3793</v>
      </c>
      <c r="C5532" s="677">
        <v>11264</v>
      </c>
      <c r="D5532" s="678">
        <v>2832.1089999999999</v>
      </c>
      <c r="E5532" s="147" t="s">
        <v>3815</v>
      </c>
      <c r="F5532" s="676" t="s">
        <v>3829</v>
      </c>
      <c r="G5532" s="471">
        <v>44940</v>
      </c>
      <c r="H5532" s="679">
        <v>10534143.76</v>
      </c>
      <c r="I5532" s="197">
        <v>0.04</v>
      </c>
      <c r="J5532" s="671">
        <v>252.32</v>
      </c>
      <c r="K5532" s="671">
        <v>6308</v>
      </c>
      <c r="L5532" s="671">
        <v>220459.93</v>
      </c>
      <c r="M5532" s="672" t="str">
        <f>TEXT(Table2[[#This Row],[Gd.Dt]],"mmm-yy")</f>
        <v>Jan-23</v>
      </c>
      <c r="N5532" s="46" t="str">
        <f>MID(Table2[[#This Row],[BE]],6,2)</f>
        <v>IB</v>
      </c>
      <c r="O5532" s="46" t="str">
        <f>IF(Table2[[#This Row],[Type]]="IB","EOU",IF(Table2[[#This Row],[Type]]="MB","Local","492"))</f>
        <v>EOU</v>
      </c>
      <c r="P5532" s="46">
        <f>ROUND(Table2[[#This Row],[Cons]]/Table2[[#This Row],[Qty.]],5)</f>
        <v>0.04</v>
      </c>
      <c r="Q5532" s="46" t="b">
        <f>EXACT(Table2[[#This Row],[rate]],Table2[[#This Row],[Check]])</f>
        <v>1</v>
      </c>
      <c r="R5532" s="46"/>
      <c r="S5532" s="46" t="str">
        <f>IF(Table2[[#This Row],[SRO]]="EOU",VLOOKUP(Table2[[#This Row],[BE]],[2]GD.List!$C$3:$N$5014,12,0),IF(Table2[[#This Row],[SRO]]="Local","Polyester Staple Fibre","SRO 492"))</f>
        <v>Textile Chemical</v>
      </c>
    </row>
    <row r="5533" spans="1:19" x14ac:dyDescent="0.25">
      <c r="A5533" s="675" t="s">
        <v>3800</v>
      </c>
      <c r="B5533" s="676" t="s">
        <v>3790</v>
      </c>
      <c r="C5533" s="677">
        <v>15023</v>
      </c>
      <c r="D5533" s="678">
        <v>2832.1089999999999</v>
      </c>
      <c r="E5533" s="147" t="s">
        <v>3808</v>
      </c>
      <c r="F5533" s="676" t="s">
        <v>3830</v>
      </c>
      <c r="G5533" s="471">
        <v>44939</v>
      </c>
      <c r="H5533" s="679">
        <v>27006470.219999999</v>
      </c>
      <c r="I5533" s="197">
        <v>0.04</v>
      </c>
      <c r="J5533" s="671">
        <v>606.76</v>
      </c>
      <c r="K5533" s="671">
        <v>15169</v>
      </c>
      <c r="L5533" s="671">
        <v>424726.91000000003</v>
      </c>
      <c r="M5533" s="672" t="str">
        <f>TEXT(Table2[[#This Row],[Gd.Dt]],"mmm-yy")</f>
        <v>Jan-23</v>
      </c>
      <c r="N5533" s="46" t="str">
        <f>MID(Table2[[#This Row],[BE]],6,2)</f>
        <v>IB</v>
      </c>
      <c r="O5533" s="46" t="str">
        <f>IF(Table2[[#This Row],[Type]]="IB","EOU",IF(Table2[[#This Row],[Type]]="MB","Local","492"))</f>
        <v>EOU</v>
      </c>
      <c r="P5533" s="46">
        <f>ROUND(Table2[[#This Row],[Cons]]/Table2[[#This Row],[Qty.]],5)</f>
        <v>0.04</v>
      </c>
      <c r="Q5533" s="46" t="b">
        <f>EXACT(Table2[[#This Row],[rate]],Table2[[#This Row],[Check]])</f>
        <v>1</v>
      </c>
      <c r="R5533" s="46"/>
      <c r="S5533" s="46" t="str">
        <f>IF(Table2[[#This Row],[SRO]]="EOU",VLOOKUP(Table2[[#This Row],[BE]],[2]GD.List!$C$3:$N$5014,12,0),IF(Table2[[#This Row],[SRO]]="Local","Polyester Staple Fibre","SRO 492"))</f>
        <v>Textile Chemical</v>
      </c>
    </row>
    <row r="5534" spans="1:19" x14ac:dyDescent="0.25">
      <c r="A5534" s="675" t="s">
        <v>3800</v>
      </c>
      <c r="B5534" s="676" t="s">
        <v>3786</v>
      </c>
      <c r="C5534" s="677">
        <v>9200</v>
      </c>
      <c r="D5534" s="678">
        <v>2832.1089999999999</v>
      </c>
      <c r="E5534" s="147" t="s">
        <v>3799</v>
      </c>
      <c r="F5534" s="676" t="s">
        <v>3831</v>
      </c>
      <c r="G5534" s="471">
        <v>44939</v>
      </c>
      <c r="H5534" s="679">
        <v>16179331.25</v>
      </c>
      <c r="I5534" s="197">
        <v>0.04</v>
      </c>
      <c r="J5534" s="671">
        <v>384.12</v>
      </c>
      <c r="K5534" s="671">
        <v>9603</v>
      </c>
      <c r="L5534" s="671">
        <v>300659.98</v>
      </c>
      <c r="M5534" s="672" t="str">
        <f>TEXT(Table2[[#This Row],[Gd.Dt]],"mmm-yy")</f>
        <v>Jan-23</v>
      </c>
      <c r="N5534" s="46" t="str">
        <f>MID(Table2[[#This Row],[BE]],6,2)</f>
        <v>IB</v>
      </c>
      <c r="O5534" s="46" t="str">
        <f>IF(Table2[[#This Row],[Type]]="IB","EOU",IF(Table2[[#This Row],[Type]]="MB","Local","492"))</f>
        <v>EOU</v>
      </c>
      <c r="P5534" s="46">
        <f>ROUND(Table2[[#This Row],[Cons]]/Table2[[#This Row],[Qty.]],5)</f>
        <v>0.04</v>
      </c>
      <c r="Q5534" s="46" t="b">
        <f>EXACT(Table2[[#This Row],[rate]],Table2[[#This Row],[Check]])</f>
        <v>1</v>
      </c>
      <c r="R5534" s="46"/>
      <c r="S5534" s="46" t="str">
        <f>IF(Table2[[#This Row],[SRO]]="EOU",VLOOKUP(Table2[[#This Row],[BE]],[2]GD.List!$C$3:$N$5014,12,0),IF(Table2[[#This Row],[SRO]]="Local","Polyester Staple Fibre","SRO 492"))</f>
        <v>Textile Chemical</v>
      </c>
    </row>
    <row r="5535" spans="1:19" x14ac:dyDescent="0.25">
      <c r="A5535" s="680" t="s">
        <v>3800</v>
      </c>
      <c r="B5535" s="676" t="s">
        <v>3787</v>
      </c>
      <c r="C5535" s="677">
        <v>126786</v>
      </c>
      <c r="D5535" s="678">
        <v>2832.1089999999999</v>
      </c>
      <c r="E5535" s="147" t="s">
        <v>3804</v>
      </c>
      <c r="F5535" s="676" t="s">
        <v>3821</v>
      </c>
      <c r="G5535" s="471">
        <v>44939</v>
      </c>
      <c r="H5535" s="679">
        <v>156068647</v>
      </c>
      <c r="I5535" s="197">
        <v>0.04</v>
      </c>
      <c r="J5535" s="671">
        <v>2987.96</v>
      </c>
      <c r="K5535" s="671">
        <v>74699</v>
      </c>
      <c r="L5535" s="671">
        <v>4467648.0199999996</v>
      </c>
      <c r="M5535" s="672" t="str">
        <f>TEXT(Table2[[#This Row],[Gd.Dt]],"mmm-yy")</f>
        <v>Jan-23</v>
      </c>
      <c r="N5535" s="46" t="str">
        <f>MID(Table2[[#This Row],[BE]],6,2)</f>
        <v>IB</v>
      </c>
      <c r="O5535" s="46" t="str">
        <f>IF(Table2[[#This Row],[Type]]="IB","EOU",IF(Table2[[#This Row],[Type]]="MB","Local","492"))</f>
        <v>EOU</v>
      </c>
      <c r="P5535" s="46">
        <f>ROUND(Table2[[#This Row],[Cons]]/Table2[[#This Row],[Qty.]],5)</f>
        <v>0.04</v>
      </c>
      <c r="Q5535" s="46" t="b">
        <f>EXACT(Table2[[#This Row],[rate]],Table2[[#This Row],[Check]])</f>
        <v>1</v>
      </c>
      <c r="R5535" s="46"/>
      <c r="S5535" s="46" t="str">
        <f>IF(Table2[[#This Row],[SRO]]="EOU",VLOOKUP(Table2[[#This Row],[BE]],[2]GD.List!$C$3:$N$5014,12,0),IF(Table2[[#This Row],[SRO]]="Local","Polyester Staple Fibre","SRO 492"))</f>
        <v>Textile Chemical</v>
      </c>
    </row>
    <row r="5536" spans="1:19" x14ac:dyDescent="0.25">
      <c r="A5536" s="675" t="s">
        <v>3801</v>
      </c>
      <c r="B5536" s="676" t="s">
        <v>3789</v>
      </c>
      <c r="C5536" s="677">
        <v>46336</v>
      </c>
      <c r="D5536" s="678">
        <v>5201.009</v>
      </c>
      <c r="E5536" s="147" t="s">
        <v>3806</v>
      </c>
      <c r="F5536" s="676" t="s">
        <v>3823</v>
      </c>
      <c r="G5536" s="471">
        <v>44939</v>
      </c>
      <c r="H5536" s="679">
        <v>67477038</v>
      </c>
      <c r="I5536" s="197">
        <v>0.624</v>
      </c>
      <c r="J5536" s="671">
        <v>7030.57</v>
      </c>
      <c r="K5536" s="671">
        <v>11266.94</v>
      </c>
      <c r="L5536" s="671">
        <v>4332174.83</v>
      </c>
      <c r="M5536" s="672" t="str">
        <f>TEXT(Table2[[#This Row],[Gd.Dt]],"mmm-yy")</f>
        <v>Jan-23</v>
      </c>
      <c r="N5536" s="46" t="str">
        <f>MID(Table2[[#This Row],[BE]],6,2)</f>
        <v>IB</v>
      </c>
      <c r="O5536" s="46" t="str">
        <f>IF(Table2[[#This Row],[Type]]="IB","EOU",IF(Table2[[#This Row],[Type]]="MB","Local","492"))</f>
        <v>EOU</v>
      </c>
      <c r="P5536" s="46">
        <f>ROUND(Table2[[#This Row],[Cons]]/Table2[[#This Row],[Qty.]],5)</f>
        <v>0.624</v>
      </c>
      <c r="Q5536" s="46" t="b">
        <f>EXACT(Table2[[#This Row],[rate]],Table2[[#This Row],[Check]])</f>
        <v>1</v>
      </c>
      <c r="R5536" s="46"/>
      <c r="S5536" s="46" t="str">
        <f>IF(Table2[[#This Row],[SRO]]="EOU",VLOOKUP(Table2[[#This Row],[BE]],[2]GD.List!$C$3:$N$5014,12,0),IF(Table2[[#This Row],[SRO]]="Local","Polyester Staple Fibre","SRO 492"))</f>
        <v>Raw Cotton</v>
      </c>
    </row>
    <row r="5537" spans="1:19" x14ac:dyDescent="0.25">
      <c r="A5537" s="675" t="s">
        <v>3801</v>
      </c>
      <c r="B5537" s="676" t="s">
        <v>3797</v>
      </c>
      <c r="C5537" s="677">
        <v>29124</v>
      </c>
      <c r="D5537" s="678">
        <v>5201.009</v>
      </c>
      <c r="E5537" s="147" t="s">
        <v>3819</v>
      </c>
      <c r="F5537" s="676" t="s">
        <v>3824</v>
      </c>
      <c r="G5537" s="471">
        <v>44940</v>
      </c>
      <c r="H5537" s="679">
        <v>51085952.130000003</v>
      </c>
      <c r="I5537" s="197">
        <v>0.624</v>
      </c>
      <c r="J5537" s="671">
        <v>21599.14</v>
      </c>
      <c r="K5537" s="671">
        <v>34614</v>
      </c>
      <c r="L5537" s="671">
        <v>16682747.960000001</v>
      </c>
      <c r="M5537" s="672" t="str">
        <f>TEXT(Table2[[#This Row],[Gd.Dt]],"mmm-yy")</f>
        <v>Jan-23</v>
      </c>
      <c r="N5537" s="46" t="str">
        <f>MID(Table2[[#This Row],[BE]],6,2)</f>
        <v>IB</v>
      </c>
      <c r="O5537" s="46" t="str">
        <f>IF(Table2[[#This Row],[Type]]="IB","EOU",IF(Table2[[#This Row],[Type]]="MB","Local","492"))</f>
        <v>EOU</v>
      </c>
      <c r="P5537" s="46">
        <f>ROUND(Table2[[#This Row],[Cons]]/Table2[[#This Row],[Qty.]],5)</f>
        <v>0.624</v>
      </c>
      <c r="Q5537" s="46" t="b">
        <f>EXACT(Table2[[#This Row],[rate]],Table2[[#This Row],[Check]])</f>
        <v>1</v>
      </c>
      <c r="R5537" s="46"/>
      <c r="S5537" s="46" t="str">
        <f>IF(Table2[[#This Row],[SRO]]="EOU",VLOOKUP(Table2[[#This Row],[BE]],[2]GD.List!$C$3:$N$5014,12,0),IF(Table2[[#This Row],[SRO]]="Local","Polyester Staple Fibre","SRO 492"))</f>
        <v>Raw Cotton</v>
      </c>
    </row>
    <row r="5538" spans="1:19" x14ac:dyDescent="0.25">
      <c r="A5538" s="675" t="s">
        <v>3801</v>
      </c>
      <c r="B5538" s="676" t="s">
        <v>3795</v>
      </c>
      <c r="C5538" s="677">
        <v>26336</v>
      </c>
      <c r="D5538" s="678">
        <v>5201.009</v>
      </c>
      <c r="E5538" s="147" t="s">
        <v>3817</v>
      </c>
      <c r="F5538" s="676" t="s">
        <v>3827</v>
      </c>
      <c r="G5538" s="471">
        <v>44940</v>
      </c>
      <c r="H5538" s="679">
        <v>24629598.960000001</v>
      </c>
      <c r="I5538" s="197">
        <v>0.624</v>
      </c>
      <c r="J5538" s="671">
        <v>10993.63</v>
      </c>
      <c r="K5538" s="671">
        <v>17618</v>
      </c>
      <c r="L5538" s="671">
        <v>8042034.2300000004</v>
      </c>
      <c r="M5538" s="672" t="str">
        <f>TEXT(Table2[[#This Row],[Gd.Dt]],"mmm-yy")</f>
        <v>Jan-23</v>
      </c>
      <c r="N5538" s="46" t="str">
        <f>MID(Table2[[#This Row],[BE]],6,2)</f>
        <v>IB</v>
      </c>
      <c r="O5538" s="46" t="str">
        <f>IF(Table2[[#This Row],[Type]]="IB","EOU",IF(Table2[[#This Row],[Type]]="MB","Local","492"))</f>
        <v>EOU</v>
      </c>
      <c r="P5538" s="46">
        <f>ROUND(Table2[[#This Row],[Cons]]/Table2[[#This Row],[Qty.]],5)</f>
        <v>0.624</v>
      </c>
      <c r="Q5538" s="46" t="b">
        <f>EXACT(Table2[[#This Row],[rate]],Table2[[#This Row],[Check]])</f>
        <v>1</v>
      </c>
      <c r="R5538" s="46"/>
      <c r="S5538" s="46" t="str">
        <f>IF(Table2[[#This Row],[SRO]]="EOU",VLOOKUP(Table2[[#This Row],[BE]],[2]GD.List!$C$3:$N$5014,12,0),IF(Table2[[#This Row],[SRO]]="Local","Polyester Staple Fibre","SRO 492"))</f>
        <v>Raw Cotton</v>
      </c>
    </row>
    <row r="5539" spans="1:19" x14ac:dyDescent="0.25">
      <c r="A5539" s="675" t="s">
        <v>3801</v>
      </c>
      <c r="B5539" s="676" t="s">
        <v>3794</v>
      </c>
      <c r="C5539" s="677">
        <v>36104</v>
      </c>
      <c r="D5539" s="678">
        <v>5201.009</v>
      </c>
      <c r="E5539" s="147" t="s">
        <v>3816</v>
      </c>
      <c r="F5539" s="676" t="s">
        <v>3828</v>
      </c>
      <c r="G5539" s="471">
        <v>44940</v>
      </c>
      <c r="H5539" s="679">
        <v>33764535.159999996</v>
      </c>
      <c r="I5539" s="197">
        <v>0.624</v>
      </c>
      <c r="J5539" s="671">
        <v>15110.78</v>
      </c>
      <c r="K5539" s="671">
        <v>24216</v>
      </c>
      <c r="L5539" s="671">
        <v>11025865.25</v>
      </c>
      <c r="M5539" s="672" t="str">
        <f>TEXT(Table2[[#This Row],[Gd.Dt]],"mmm-yy")</f>
        <v>Jan-23</v>
      </c>
      <c r="N5539" s="46" t="str">
        <f>MID(Table2[[#This Row],[BE]],6,2)</f>
        <v>IB</v>
      </c>
      <c r="O5539" s="46" t="str">
        <f>IF(Table2[[#This Row],[Type]]="IB","EOU",IF(Table2[[#This Row],[Type]]="MB","Local","492"))</f>
        <v>EOU</v>
      </c>
      <c r="P5539" s="46">
        <f>ROUND(Table2[[#This Row],[Cons]]/Table2[[#This Row],[Qty.]],5)</f>
        <v>0.624</v>
      </c>
      <c r="Q5539" s="46" t="b">
        <f>EXACT(Table2[[#This Row],[rate]],Table2[[#This Row],[Check]])</f>
        <v>1</v>
      </c>
      <c r="R5539" s="46"/>
      <c r="S5539" s="46" t="str">
        <f>IF(Table2[[#This Row],[SRO]]="EOU",VLOOKUP(Table2[[#This Row],[BE]],[2]GD.List!$C$3:$N$5014,12,0),IF(Table2[[#This Row],[SRO]]="Local","Polyester Staple Fibre","SRO 492"))</f>
        <v>Raw Cotton</v>
      </c>
    </row>
    <row r="5540" spans="1:19" x14ac:dyDescent="0.25">
      <c r="A5540" s="675" t="s">
        <v>3801</v>
      </c>
      <c r="B5540" s="676" t="s">
        <v>3793</v>
      </c>
      <c r="C5540" s="677">
        <v>11264</v>
      </c>
      <c r="D5540" s="678">
        <v>5201.009</v>
      </c>
      <c r="E5540" s="147" t="s">
        <v>3815</v>
      </c>
      <c r="F5540" s="676" t="s">
        <v>3829</v>
      </c>
      <c r="G5540" s="471">
        <v>44940</v>
      </c>
      <c r="H5540" s="679">
        <v>10534143.76</v>
      </c>
      <c r="I5540" s="197">
        <v>0.624</v>
      </c>
      <c r="J5540" s="671">
        <v>3936.19</v>
      </c>
      <c r="K5540" s="671">
        <v>6308</v>
      </c>
      <c r="L5540" s="671">
        <v>3439173.17</v>
      </c>
      <c r="M5540" s="672" t="str">
        <f>TEXT(Table2[[#This Row],[Gd.Dt]],"mmm-yy")</f>
        <v>Jan-23</v>
      </c>
      <c r="N5540" s="46" t="str">
        <f>MID(Table2[[#This Row],[BE]],6,2)</f>
        <v>IB</v>
      </c>
      <c r="O5540" s="46" t="str">
        <f>IF(Table2[[#This Row],[Type]]="IB","EOU",IF(Table2[[#This Row],[Type]]="MB","Local","492"))</f>
        <v>EOU</v>
      </c>
      <c r="P5540" s="46">
        <f>ROUND(Table2[[#This Row],[Cons]]/Table2[[#This Row],[Qty.]],5)</f>
        <v>0.624</v>
      </c>
      <c r="Q5540" s="46" t="b">
        <f>EXACT(Table2[[#This Row],[rate]],Table2[[#This Row],[Check]])</f>
        <v>1</v>
      </c>
      <c r="R5540" s="46"/>
      <c r="S5540" s="46" t="str">
        <f>IF(Table2[[#This Row],[SRO]]="EOU",VLOOKUP(Table2[[#This Row],[BE]],[2]GD.List!$C$3:$N$5014,12,0),IF(Table2[[#This Row],[SRO]]="Local","Polyester Staple Fibre","SRO 492"))</f>
        <v>Raw Cotton</v>
      </c>
    </row>
    <row r="5541" spans="1:19" x14ac:dyDescent="0.25">
      <c r="A5541" s="675" t="s">
        <v>3801</v>
      </c>
      <c r="B5541" s="676" t="s">
        <v>3790</v>
      </c>
      <c r="C5541" s="677">
        <v>15023</v>
      </c>
      <c r="D5541" s="678">
        <v>5201.009</v>
      </c>
      <c r="E5541" s="147" t="s">
        <v>3808</v>
      </c>
      <c r="F5541" s="676" t="s">
        <v>3830</v>
      </c>
      <c r="G5541" s="471">
        <v>44939</v>
      </c>
      <c r="H5541" s="679">
        <v>27006470.219999999</v>
      </c>
      <c r="I5541" s="197">
        <v>1.0101</v>
      </c>
      <c r="J5541" s="671">
        <v>3686.87</v>
      </c>
      <c r="K5541" s="671">
        <v>3650</v>
      </c>
      <c r="L5541" s="671">
        <v>3703417.5</v>
      </c>
      <c r="M5541" s="672" t="str">
        <f>TEXT(Table2[[#This Row],[Gd.Dt]],"mmm-yy")</f>
        <v>Jan-23</v>
      </c>
      <c r="N5541" s="46" t="str">
        <f>MID(Table2[[#This Row],[BE]],6,2)</f>
        <v>IB</v>
      </c>
      <c r="O5541" s="46" t="str">
        <f>IF(Table2[[#This Row],[Type]]="IB","EOU",IF(Table2[[#This Row],[Type]]="MB","Local","492"))</f>
        <v>EOU</v>
      </c>
      <c r="P5541" s="46">
        <f>ROUND(Table2[[#This Row],[Cons]]/Table2[[#This Row],[Qty.]],5)</f>
        <v>1.0101</v>
      </c>
      <c r="Q5541" s="46" t="b">
        <f>EXACT(Table2[[#This Row],[rate]],Table2[[#This Row],[Check]])</f>
        <v>1</v>
      </c>
      <c r="R5541" s="46"/>
      <c r="S5541" s="46" t="str">
        <f>IF(Table2[[#This Row],[SRO]]="EOU",VLOOKUP(Table2[[#This Row],[BE]],[2]GD.List!$C$3:$N$5014,12,0),IF(Table2[[#This Row],[SRO]]="Local","Polyester Staple Fibre","SRO 492"))</f>
        <v>Raw Cotton</v>
      </c>
    </row>
    <row r="5542" spans="1:19" x14ac:dyDescent="0.25">
      <c r="A5542" s="675" t="s">
        <v>3801</v>
      </c>
      <c r="B5542" s="676" t="s">
        <v>3790</v>
      </c>
      <c r="C5542" s="677">
        <v>15023</v>
      </c>
      <c r="D5542" s="678">
        <v>5201.009</v>
      </c>
      <c r="E5542" s="147" t="s">
        <v>3808</v>
      </c>
      <c r="F5542" s="676" t="s">
        <v>3830</v>
      </c>
      <c r="G5542" s="471">
        <v>44939</v>
      </c>
      <c r="H5542" s="679">
        <v>27006470.219999999</v>
      </c>
      <c r="I5542" s="197">
        <v>0.48980000000000001</v>
      </c>
      <c r="J5542" s="671">
        <v>7429.78</v>
      </c>
      <c r="K5542" s="671">
        <v>15169</v>
      </c>
      <c r="L5542" s="671">
        <v>5200846.33</v>
      </c>
      <c r="M5542" s="672" t="str">
        <f>TEXT(Table2[[#This Row],[Gd.Dt]],"mmm-yy")</f>
        <v>Jan-23</v>
      </c>
      <c r="N5542" s="46" t="str">
        <f>MID(Table2[[#This Row],[BE]],6,2)</f>
        <v>IB</v>
      </c>
      <c r="O5542" s="46" t="str">
        <f>IF(Table2[[#This Row],[Type]]="IB","EOU",IF(Table2[[#This Row],[Type]]="MB","Local","492"))</f>
        <v>EOU</v>
      </c>
      <c r="P5542" s="46">
        <f>ROUND(Table2[[#This Row],[Cons]]/Table2[[#This Row],[Qty.]],5)</f>
        <v>0.48980000000000001</v>
      </c>
      <c r="Q5542" s="46" t="b">
        <f>EXACT(Table2[[#This Row],[rate]],Table2[[#This Row],[Check]])</f>
        <v>1</v>
      </c>
      <c r="R5542" s="46"/>
      <c r="S5542" s="46" t="str">
        <f>IF(Table2[[#This Row],[SRO]]="EOU",VLOOKUP(Table2[[#This Row],[BE]],[2]GD.List!$C$3:$N$5014,12,0),IF(Table2[[#This Row],[SRO]]="Local","Polyester Staple Fibre","SRO 492"))</f>
        <v>Raw Cotton</v>
      </c>
    </row>
    <row r="5543" spans="1:19" x14ac:dyDescent="0.25">
      <c r="A5543" s="675" t="s">
        <v>3801</v>
      </c>
      <c r="B5543" s="676" t="s">
        <v>3786</v>
      </c>
      <c r="C5543" s="677">
        <v>9200</v>
      </c>
      <c r="D5543" s="678">
        <v>5201.009</v>
      </c>
      <c r="E5543" s="147" t="s">
        <v>3799</v>
      </c>
      <c r="F5543" s="676" t="s">
        <v>3831</v>
      </c>
      <c r="G5543" s="471">
        <v>44939</v>
      </c>
      <c r="H5543" s="679">
        <v>16179331.25</v>
      </c>
      <c r="I5543" s="197">
        <v>0.48980000000000001</v>
      </c>
      <c r="J5543" s="671">
        <v>4703.55</v>
      </c>
      <c r="K5543" s="671">
        <v>9603</v>
      </c>
      <c r="L5543" s="671">
        <v>3681581.97</v>
      </c>
      <c r="M5543" s="672" t="str">
        <f>TEXT(Table2[[#This Row],[Gd.Dt]],"mmm-yy")</f>
        <v>Jan-23</v>
      </c>
      <c r="N5543" s="46" t="str">
        <f>MID(Table2[[#This Row],[BE]],6,2)</f>
        <v>IB</v>
      </c>
      <c r="O5543" s="46" t="str">
        <f>IF(Table2[[#This Row],[Type]]="IB","EOU",IF(Table2[[#This Row],[Type]]="MB","Local","492"))</f>
        <v>EOU</v>
      </c>
      <c r="P5543" s="46">
        <f>ROUND(Table2[[#This Row],[Cons]]/Table2[[#This Row],[Qty.]],5)</f>
        <v>0.48980000000000001</v>
      </c>
      <c r="Q5543" s="46" t="b">
        <f>EXACT(Table2[[#This Row],[rate]],Table2[[#This Row],[Check]])</f>
        <v>1</v>
      </c>
      <c r="R5543" s="46"/>
      <c r="S5543" s="46" t="str">
        <f>IF(Table2[[#This Row],[SRO]]="EOU",VLOOKUP(Table2[[#This Row],[BE]],[2]GD.List!$C$3:$N$5014,12,0),IF(Table2[[#This Row],[SRO]]="Local","Polyester Staple Fibre","SRO 492"))</f>
        <v>Raw Cotton</v>
      </c>
    </row>
    <row r="5544" spans="1:19" x14ac:dyDescent="0.25">
      <c r="A5544" s="675" t="s">
        <v>3801</v>
      </c>
      <c r="B5544" s="676" t="s">
        <v>3787</v>
      </c>
      <c r="C5544" s="677">
        <v>126786</v>
      </c>
      <c r="D5544" s="678">
        <v>5201.009</v>
      </c>
      <c r="E5544" s="147" t="s">
        <v>3804</v>
      </c>
      <c r="F5544" s="676" t="s">
        <v>3821</v>
      </c>
      <c r="G5544" s="471">
        <v>44939</v>
      </c>
      <c r="H5544" s="679">
        <v>156068647</v>
      </c>
      <c r="I5544" s="197">
        <v>1.0101</v>
      </c>
      <c r="J5544" s="671">
        <v>6492.92</v>
      </c>
      <c r="K5544" s="671">
        <v>6428</v>
      </c>
      <c r="L5544" s="671">
        <v>6151249.9400000004</v>
      </c>
      <c r="M5544" s="672" t="str">
        <f>TEXT(Table2[[#This Row],[Gd.Dt]],"mmm-yy")</f>
        <v>Jan-23</v>
      </c>
      <c r="N5544" s="46" t="str">
        <f>MID(Table2[[#This Row],[BE]],6,2)</f>
        <v>IB</v>
      </c>
      <c r="O5544" s="46" t="str">
        <f>IF(Table2[[#This Row],[Type]]="IB","EOU",IF(Table2[[#This Row],[Type]]="MB","Local","492"))</f>
        <v>EOU</v>
      </c>
      <c r="P5544" s="46">
        <f>ROUND(Table2[[#This Row],[Cons]]/Table2[[#This Row],[Qty.]],5)</f>
        <v>1.0101</v>
      </c>
      <c r="Q5544" s="46" t="b">
        <f>EXACT(Table2[[#This Row],[rate]],Table2[[#This Row],[Check]])</f>
        <v>1</v>
      </c>
      <c r="R5544" s="46"/>
      <c r="S5544" s="46" t="str">
        <f>IF(Table2[[#This Row],[SRO]]="EOU",VLOOKUP(Table2[[#This Row],[BE]],[2]GD.List!$C$3:$N$5014,12,0),IF(Table2[[#This Row],[SRO]]="Local","Polyester Staple Fibre","SRO 492"))</f>
        <v>Raw Cotton</v>
      </c>
    </row>
    <row r="5545" spans="1:19" x14ac:dyDescent="0.25">
      <c r="A5545" s="675" t="s">
        <v>3801</v>
      </c>
      <c r="B5545" s="676" t="s">
        <v>3787</v>
      </c>
      <c r="C5545" s="677">
        <v>126786</v>
      </c>
      <c r="D5545" s="678">
        <v>5201.009</v>
      </c>
      <c r="E5545" s="147" t="s">
        <v>3804</v>
      </c>
      <c r="F5545" s="676" t="s">
        <v>3821</v>
      </c>
      <c r="G5545" s="471">
        <v>44939</v>
      </c>
      <c r="H5545" s="679">
        <v>156068647</v>
      </c>
      <c r="I5545" s="197">
        <v>0.48980000000000001</v>
      </c>
      <c r="J5545" s="671">
        <v>9574.1200000000008</v>
      </c>
      <c r="K5545" s="671">
        <v>19547</v>
      </c>
      <c r="L5545" s="671">
        <v>4697314.41</v>
      </c>
      <c r="M5545" s="672" t="str">
        <f>TEXT(Table2[[#This Row],[Gd.Dt]],"mmm-yy")</f>
        <v>Jan-23</v>
      </c>
      <c r="N5545" s="46" t="str">
        <f>MID(Table2[[#This Row],[BE]],6,2)</f>
        <v>IB</v>
      </c>
      <c r="O5545" s="46" t="str">
        <f>IF(Table2[[#This Row],[Type]]="IB","EOU",IF(Table2[[#This Row],[Type]]="MB","Local","492"))</f>
        <v>EOU</v>
      </c>
      <c r="P5545" s="46">
        <f>ROUND(Table2[[#This Row],[Cons]]/Table2[[#This Row],[Qty.]],5)</f>
        <v>0.48980000000000001</v>
      </c>
      <c r="Q5545" s="46" t="b">
        <f>EXACT(Table2[[#This Row],[rate]],Table2[[#This Row],[Check]])</f>
        <v>1</v>
      </c>
      <c r="R5545" s="46"/>
      <c r="S5545" s="46" t="str">
        <f>IF(Table2[[#This Row],[SRO]]="EOU",VLOOKUP(Table2[[#This Row],[BE]],[2]GD.List!$C$3:$N$5014,12,0),IF(Table2[[#This Row],[SRO]]="Local","Polyester Staple Fibre","SRO 492"))</f>
        <v>Raw Cotton</v>
      </c>
    </row>
    <row r="5546" spans="1:19" x14ac:dyDescent="0.25">
      <c r="A5546" s="680" t="s">
        <v>3801</v>
      </c>
      <c r="B5546" s="676" t="s">
        <v>3791</v>
      </c>
      <c r="C5546" s="677">
        <v>5666</v>
      </c>
      <c r="D5546" s="678">
        <v>5201.009</v>
      </c>
      <c r="E5546" s="147" t="s">
        <v>3809</v>
      </c>
      <c r="F5546" s="676" t="s">
        <v>3832</v>
      </c>
      <c r="G5546" s="471">
        <v>44940</v>
      </c>
      <c r="H5546" s="679">
        <v>10165595.359999999</v>
      </c>
      <c r="I5546" s="197">
        <v>1.0101</v>
      </c>
      <c r="J5546" s="671">
        <v>5473.73</v>
      </c>
      <c r="K5546" s="671">
        <v>5419</v>
      </c>
      <c r="L5546" s="671">
        <v>5579157.2000000002</v>
      </c>
      <c r="M5546" s="672" t="str">
        <f>TEXT(Table2[[#This Row],[Gd.Dt]],"mmm-yy")</f>
        <v>Jan-23</v>
      </c>
      <c r="N5546" s="46" t="str">
        <f>MID(Table2[[#This Row],[BE]],6,2)</f>
        <v>IB</v>
      </c>
      <c r="O5546" s="46" t="str">
        <f>IF(Table2[[#This Row],[Type]]="IB","EOU",IF(Table2[[#This Row],[Type]]="MB","Local","492"))</f>
        <v>EOU</v>
      </c>
      <c r="P5546" s="46">
        <f>ROUND(Table2[[#This Row],[Cons]]/Table2[[#This Row],[Qty.]],5)</f>
        <v>1.0101</v>
      </c>
      <c r="Q5546" s="46" t="b">
        <f>EXACT(Table2[[#This Row],[rate]],Table2[[#This Row],[Check]])</f>
        <v>1</v>
      </c>
      <c r="R5546" s="46"/>
      <c r="S5546" s="46" t="str">
        <f>IF(Table2[[#This Row],[SRO]]="EOU",VLOOKUP(Table2[[#This Row],[BE]],[2]GD.List!$C$3:$N$5014,12,0),IF(Table2[[#This Row],[SRO]]="Local","Polyester Staple Fibre","SRO 492"))</f>
        <v>Raw Cotton</v>
      </c>
    </row>
    <row r="5547" spans="1:19" x14ac:dyDescent="0.25">
      <c r="A5547" s="675" t="s">
        <v>3802</v>
      </c>
      <c r="B5547" s="676" t="s">
        <v>3789</v>
      </c>
      <c r="C5547" s="677">
        <v>46336</v>
      </c>
      <c r="D5547" s="678">
        <v>5503.201</v>
      </c>
      <c r="E5547" s="147" t="s">
        <v>3806</v>
      </c>
      <c r="F5547" s="676" t="s">
        <v>3823</v>
      </c>
      <c r="G5547" s="471">
        <v>44939</v>
      </c>
      <c r="H5547" s="679">
        <v>67477038</v>
      </c>
      <c r="I5547" s="197">
        <v>0.41666999999999998</v>
      </c>
      <c r="J5547" s="671">
        <v>895.15</v>
      </c>
      <c r="K5547" s="671">
        <v>2148.34</v>
      </c>
      <c r="L5547" s="671">
        <v>551583.48</v>
      </c>
      <c r="M5547" s="672" t="str">
        <f>TEXT(Table2[[#This Row],[Gd.Dt]],"mmm-yy")</f>
        <v>Jan-23</v>
      </c>
      <c r="N5547" s="46" t="str">
        <f>MID(Table2[[#This Row],[BE]],6,2)</f>
        <v>IB</v>
      </c>
      <c r="O5547" s="46" t="str">
        <f>IF(Table2[[#This Row],[Type]]="IB","EOU",IF(Table2[[#This Row],[Type]]="MB","Local","492"))</f>
        <v>EOU</v>
      </c>
      <c r="P5547" s="46">
        <f>ROUND(Table2[[#This Row],[Cons]]/Table2[[#This Row],[Qty.]],5)</f>
        <v>0.41666999999999998</v>
      </c>
      <c r="Q5547" s="46" t="b">
        <f>EXACT(Table2[[#This Row],[rate]],Table2[[#This Row],[Check]])</f>
        <v>1</v>
      </c>
      <c r="R5547" s="46"/>
      <c r="S5547" s="46" t="str">
        <f>IF(Table2[[#This Row],[SRO]]="EOU",VLOOKUP(Table2[[#This Row],[BE]],[2]GD.List!$C$3:$N$5014,12,0),IF(Table2[[#This Row],[SRO]]="Local","Polyester Staple Fibre","SRO 492"))</f>
        <v>Polyester Staple Fiber</v>
      </c>
    </row>
    <row r="5548" spans="1:19" x14ac:dyDescent="0.25">
      <c r="A5548" s="675" t="s">
        <v>3802</v>
      </c>
      <c r="B5548" s="676" t="s">
        <v>3797</v>
      </c>
      <c r="C5548" s="677">
        <v>29124</v>
      </c>
      <c r="D5548" s="678">
        <v>5503.201</v>
      </c>
      <c r="E5548" s="147" t="s">
        <v>3819</v>
      </c>
      <c r="F5548" s="676" t="s">
        <v>3824</v>
      </c>
      <c r="G5548" s="471">
        <v>44940</v>
      </c>
      <c r="H5548" s="679">
        <v>51085952.130000003</v>
      </c>
      <c r="I5548" s="197">
        <v>0.41666999999999998</v>
      </c>
      <c r="J5548" s="671">
        <v>14422.62</v>
      </c>
      <c r="K5548" s="671">
        <v>34614</v>
      </c>
      <c r="L5548" s="671">
        <v>11139746.050000001</v>
      </c>
      <c r="M5548" s="672" t="str">
        <f>TEXT(Table2[[#This Row],[Gd.Dt]],"mmm-yy")</f>
        <v>Jan-23</v>
      </c>
      <c r="N5548" s="46" t="str">
        <f>MID(Table2[[#This Row],[BE]],6,2)</f>
        <v>IB</v>
      </c>
      <c r="O5548" s="46" t="str">
        <f>IF(Table2[[#This Row],[Type]]="IB","EOU",IF(Table2[[#This Row],[Type]]="MB","Local","492"))</f>
        <v>EOU</v>
      </c>
      <c r="P5548" s="46">
        <f>ROUND(Table2[[#This Row],[Cons]]/Table2[[#This Row],[Qty.]],5)</f>
        <v>0.41666999999999998</v>
      </c>
      <c r="Q5548" s="46" t="b">
        <f>EXACT(Table2[[#This Row],[rate]],Table2[[#This Row],[Check]])</f>
        <v>1</v>
      </c>
      <c r="R5548" s="46"/>
      <c r="S5548" s="46" t="str">
        <f>IF(Table2[[#This Row],[SRO]]="EOU",VLOOKUP(Table2[[#This Row],[BE]],[2]GD.List!$C$3:$N$5014,12,0),IF(Table2[[#This Row],[SRO]]="Local","Polyester Staple Fibre","SRO 492"))</f>
        <v>Polyester Staple Fiber</v>
      </c>
    </row>
    <row r="5549" spans="1:19" x14ac:dyDescent="0.25">
      <c r="A5549" s="675" t="s">
        <v>3802</v>
      </c>
      <c r="B5549" s="676" t="s">
        <v>3795</v>
      </c>
      <c r="C5549" s="677">
        <v>26336</v>
      </c>
      <c r="D5549" s="678">
        <v>5503.201</v>
      </c>
      <c r="E5549" s="147" t="s">
        <v>3817</v>
      </c>
      <c r="F5549" s="676" t="s">
        <v>3827</v>
      </c>
      <c r="G5549" s="471">
        <v>44940</v>
      </c>
      <c r="H5549" s="679">
        <v>24629598.960000001</v>
      </c>
      <c r="I5549" s="197">
        <v>0.41666999999999998</v>
      </c>
      <c r="J5549" s="671">
        <v>7340.89</v>
      </c>
      <c r="K5549" s="671">
        <v>17618</v>
      </c>
      <c r="L5549" s="671">
        <v>5369990.5</v>
      </c>
      <c r="M5549" s="672" t="str">
        <f>TEXT(Table2[[#This Row],[Gd.Dt]],"mmm-yy")</f>
        <v>Jan-23</v>
      </c>
      <c r="N5549" s="46" t="str">
        <f>MID(Table2[[#This Row],[BE]],6,2)</f>
        <v>IB</v>
      </c>
      <c r="O5549" s="46" t="str">
        <f>IF(Table2[[#This Row],[Type]]="IB","EOU",IF(Table2[[#This Row],[Type]]="MB","Local","492"))</f>
        <v>EOU</v>
      </c>
      <c r="P5549" s="46">
        <f>ROUND(Table2[[#This Row],[Cons]]/Table2[[#This Row],[Qty.]],5)</f>
        <v>0.41666999999999998</v>
      </c>
      <c r="Q5549" s="46" t="b">
        <f>EXACT(Table2[[#This Row],[rate]],Table2[[#This Row],[Check]])</f>
        <v>1</v>
      </c>
      <c r="R5549" s="46"/>
      <c r="S5549" s="46" t="str">
        <f>IF(Table2[[#This Row],[SRO]]="EOU",VLOOKUP(Table2[[#This Row],[BE]],[2]GD.List!$C$3:$N$5014,12,0),IF(Table2[[#This Row],[SRO]]="Local","Polyester Staple Fibre","SRO 492"))</f>
        <v>Polyester Staple Fiber</v>
      </c>
    </row>
    <row r="5550" spans="1:19" x14ac:dyDescent="0.25">
      <c r="A5550" s="675" t="s">
        <v>3802</v>
      </c>
      <c r="B5550" s="676" t="s">
        <v>3794</v>
      </c>
      <c r="C5550" s="677">
        <v>36104</v>
      </c>
      <c r="D5550" s="678">
        <v>5503.201</v>
      </c>
      <c r="E5550" s="147" t="s">
        <v>3816</v>
      </c>
      <c r="F5550" s="676" t="s">
        <v>3828</v>
      </c>
      <c r="G5550" s="471">
        <v>44940</v>
      </c>
      <c r="H5550" s="679">
        <v>33764535.159999996</v>
      </c>
      <c r="I5550" s="197">
        <v>0.41666999999999998</v>
      </c>
      <c r="J5550" s="671">
        <v>10090.08</v>
      </c>
      <c r="K5550" s="671">
        <v>24216</v>
      </c>
      <c r="L5550" s="671">
        <v>7362416.9199999999</v>
      </c>
      <c r="M5550" s="672" t="str">
        <f>TEXT(Table2[[#This Row],[Gd.Dt]],"mmm-yy")</f>
        <v>Jan-23</v>
      </c>
      <c r="N5550" s="46" t="str">
        <f>MID(Table2[[#This Row],[BE]],6,2)</f>
        <v>IB</v>
      </c>
      <c r="O5550" s="46" t="str">
        <f>IF(Table2[[#This Row],[Type]]="IB","EOU",IF(Table2[[#This Row],[Type]]="MB","Local","492"))</f>
        <v>EOU</v>
      </c>
      <c r="P5550" s="46">
        <f>ROUND(Table2[[#This Row],[Cons]]/Table2[[#This Row],[Qty.]],5)</f>
        <v>0.41666999999999998</v>
      </c>
      <c r="Q5550" s="46" t="b">
        <f>EXACT(Table2[[#This Row],[rate]],Table2[[#This Row],[Check]])</f>
        <v>1</v>
      </c>
      <c r="R5550" s="46"/>
      <c r="S5550" s="46" t="str">
        <f>IF(Table2[[#This Row],[SRO]]="EOU",VLOOKUP(Table2[[#This Row],[BE]],[2]GD.List!$C$3:$N$5014,12,0),IF(Table2[[#This Row],[SRO]]="Local","Polyester Staple Fibre","SRO 492"))</f>
        <v>Polyester Staple Fiber</v>
      </c>
    </row>
    <row r="5551" spans="1:19" x14ac:dyDescent="0.25">
      <c r="A5551" s="675" t="s">
        <v>3802</v>
      </c>
      <c r="B5551" s="676" t="s">
        <v>3793</v>
      </c>
      <c r="C5551" s="677">
        <v>11264</v>
      </c>
      <c r="D5551" s="678">
        <v>5503.201</v>
      </c>
      <c r="E5551" s="147" t="s">
        <v>3815</v>
      </c>
      <c r="F5551" s="676" t="s">
        <v>3829</v>
      </c>
      <c r="G5551" s="471">
        <v>44940</v>
      </c>
      <c r="H5551" s="679">
        <v>10534143.76</v>
      </c>
      <c r="I5551" s="197">
        <v>0.41666999999999998</v>
      </c>
      <c r="J5551" s="671">
        <v>2628.35</v>
      </c>
      <c r="K5551" s="671">
        <v>6308</v>
      </c>
      <c r="L5551" s="671">
        <v>2296472.17</v>
      </c>
      <c r="M5551" s="672" t="str">
        <f>TEXT(Table2[[#This Row],[Gd.Dt]],"mmm-yy")</f>
        <v>Jan-23</v>
      </c>
      <c r="N5551" s="46" t="str">
        <f>MID(Table2[[#This Row],[BE]],6,2)</f>
        <v>IB</v>
      </c>
      <c r="O5551" s="46" t="str">
        <f>IF(Table2[[#This Row],[Type]]="IB","EOU",IF(Table2[[#This Row],[Type]]="MB","Local","492"))</f>
        <v>EOU</v>
      </c>
      <c r="P5551" s="46">
        <f>ROUND(Table2[[#This Row],[Cons]]/Table2[[#This Row],[Qty.]],5)</f>
        <v>0.41666999999999998</v>
      </c>
      <c r="Q5551" s="46" t="b">
        <f>EXACT(Table2[[#This Row],[rate]],Table2[[#This Row],[Check]])</f>
        <v>1</v>
      </c>
      <c r="R5551" s="46"/>
      <c r="S5551" s="46" t="str">
        <f>IF(Table2[[#This Row],[SRO]]="EOU",VLOOKUP(Table2[[#This Row],[BE]],[2]GD.List!$C$3:$N$5014,12,0),IF(Table2[[#This Row],[SRO]]="Local","Polyester Staple Fibre","SRO 492"))</f>
        <v>Polyester Staple Fiber</v>
      </c>
    </row>
    <row r="5552" spans="1:19" x14ac:dyDescent="0.25">
      <c r="A5552" s="675" t="s">
        <v>3802</v>
      </c>
      <c r="B5552" s="676" t="s">
        <v>3790</v>
      </c>
      <c r="C5552" s="677">
        <v>15023</v>
      </c>
      <c r="D5552" s="678">
        <v>5503.201</v>
      </c>
      <c r="E5552" s="147" t="s">
        <v>3808</v>
      </c>
      <c r="F5552" s="676" t="s">
        <v>3830</v>
      </c>
      <c r="G5552" s="471">
        <v>44939</v>
      </c>
      <c r="H5552" s="679">
        <v>27006470.219999999</v>
      </c>
      <c r="I5552" s="197">
        <v>0.53061000000000003</v>
      </c>
      <c r="J5552" s="671">
        <v>8048.82</v>
      </c>
      <c r="K5552" s="671">
        <v>15169</v>
      </c>
      <c r="L5552" s="671">
        <v>5634080.1500000004</v>
      </c>
      <c r="M5552" s="672" t="str">
        <f>TEXT(Table2[[#This Row],[Gd.Dt]],"mmm-yy")</f>
        <v>Jan-23</v>
      </c>
      <c r="N5552" s="46" t="str">
        <f>MID(Table2[[#This Row],[BE]],6,2)</f>
        <v>IB</v>
      </c>
      <c r="O5552" s="46" t="str">
        <f>IF(Table2[[#This Row],[Type]]="IB","EOU",IF(Table2[[#This Row],[Type]]="MB","Local","492"))</f>
        <v>EOU</v>
      </c>
      <c r="P5552" s="46">
        <f>ROUND(Table2[[#This Row],[Cons]]/Table2[[#This Row],[Qty.]],5)</f>
        <v>0.53061000000000003</v>
      </c>
      <c r="Q5552" s="46" t="b">
        <f>EXACT(Table2[[#This Row],[rate]],Table2[[#This Row],[Check]])</f>
        <v>1</v>
      </c>
      <c r="R5552" s="46"/>
      <c r="S5552" s="46" t="str">
        <f>IF(Table2[[#This Row],[SRO]]="EOU",VLOOKUP(Table2[[#This Row],[BE]],[2]GD.List!$C$3:$N$5014,12,0),IF(Table2[[#This Row],[SRO]]="Local","Polyester Staple Fibre","SRO 492"))</f>
        <v>Polyester Staple Fiber</v>
      </c>
    </row>
    <row r="5553" spans="1:19" x14ac:dyDescent="0.25">
      <c r="A5553" s="675" t="s">
        <v>3802</v>
      </c>
      <c r="B5553" s="676" t="s">
        <v>3786</v>
      </c>
      <c r="C5553" s="677">
        <v>9200</v>
      </c>
      <c r="D5553" s="678">
        <v>5503.201</v>
      </c>
      <c r="E5553" s="147" t="s">
        <v>3799</v>
      </c>
      <c r="F5553" s="676" t="s">
        <v>3831</v>
      </c>
      <c r="G5553" s="471">
        <v>44939</v>
      </c>
      <c r="H5553" s="679">
        <v>16179331.25</v>
      </c>
      <c r="I5553" s="197">
        <v>0.53061000000000003</v>
      </c>
      <c r="J5553" s="671">
        <v>5095.45</v>
      </c>
      <c r="K5553" s="671">
        <v>9603</v>
      </c>
      <c r="L5553" s="671">
        <v>3988331.55</v>
      </c>
      <c r="M5553" s="672" t="str">
        <f>TEXT(Table2[[#This Row],[Gd.Dt]],"mmm-yy")</f>
        <v>Jan-23</v>
      </c>
      <c r="N5553" s="46" t="str">
        <f>MID(Table2[[#This Row],[BE]],6,2)</f>
        <v>IB</v>
      </c>
      <c r="O5553" s="46" t="str">
        <f>IF(Table2[[#This Row],[Type]]="IB","EOU",IF(Table2[[#This Row],[Type]]="MB","Local","492"))</f>
        <v>EOU</v>
      </c>
      <c r="P5553" s="46">
        <f>ROUND(Table2[[#This Row],[Cons]]/Table2[[#This Row],[Qty.]],5)</f>
        <v>0.53061000000000003</v>
      </c>
      <c r="Q5553" s="46" t="b">
        <f>EXACT(Table2[[#This Row],[rate]],Table2[[#This Row],[Check]])</f>
        <v>1</v>
      </c>
      <c r="R5553" s="46"/>
      <c r="S5553" s="46" t="str">
        <f>IF(Table2[[#This Row],[SRO]]="EOU",VLOOKUP(Table2[[#This Row],[BE]],[2]GD.List!$C$3:$N$5014,12,0),IF(Table2[[#This Row],[SRO]]="Local","Polyester Staple Fibre","SRO 492"))</f>
        <v>Polyester Staple Fiber</v>
      </c>
    </row>
    <row r="5554" spans="1:19" x14ac:dyDescent="0.25">
      <c r="A5554" s="680" t="s">
        <v>3802</v>
      </c>
      <c r="B5554" s="676" t="s">
        <v>3787</v>
      </c>
      <c r="C5554" s="677">
        <v>126786</v>
      </c>
      <c r="D5554" s="678">
        <v>5503.201</v>
      </c>
      <c r="E5554" s="147" t="s">
        <v>3804</v>
      </c>
      <c r="F5554" s="676" t="s">
        <v>3821</v>
      </c>
      <c r="G5554" s="471">
        <v>44939</v>
      </c>
      <c r="H5554" s="679">
        <v>156068647</v>
      </c>
      <c r="I5554" s="197">
        <v>0.53061000000000003</v>
      </c>
      <c r="J5554" s="671">
        <v>10371.83</v>
      </c>
      <c r="K5554" s="671">
        <v>19547</v>
      </c>
      <c r="L5554" s="671">
        <v>5088691.8600000003</v>
      </c>
      <c r="M5554" s="672" t="str">
        <f>TEXT(Table2[[#This Row],[Gd.Dt]],"mmm-yy")</f>
        <v>Jan-23</v>
      </c>
      <c r="N5554" s="46" t="str">
        <f>MID(Table2[[#This Row],[BE]],6,2)</f>
        <v>IB</v>
      </c>
      <c r="O5554" s="46" t="str">
        <f>IF(Table2[[#This Row],[Type]]="IB","EOU",IF(Table2[[#This Row],[Type]]="MB","Local","492"))</f>
        <v>EOU</v>
      </c>
      <c r="P5554" s="46">
        <f>ROUND(Table2[[#This Row],[Cons]]/Table2[[#This Row],[Qty.]],5)</f>
        <v>0.53061000000000003</v>
      </c>
      <c r="Q5554" s="46" t="b">
        <f>EXACT(Table2[[#This Row],[rate]],Table2[[#This Row],[Check]])</f>
        <v>1</v>
      </c>
      <c r="R5554" s="46"/>
      <c r="S5554" s="46" t="str">
        <f>IF(Table2[[#This Row],[SRO]]="EOU",VLOOKUP(Table2[[#This Row],[BE]],[2]GD.List!$C$3:$N$5014,12,0),IF(Table2[[#This Row],[SRO]]="Local","Polyester Staple Fibre","SRO 492"))</f>
        <v>Polyester Staple Fiber</v>
      </c>
    </row>
    <row r="5555" spans="1:19" x14ac:dyDescent="0.25">
      <c r="A5555" s="675" t="s">
        <v>3803</v>
      </c>
      <c r="B5555" s="676" t="s">
        <v>3788</v>
      </c>
      <c r="C5555" s="677">
        <v>33474</v>
      </c>
      <c r="D5555" s="678">
        <v>4821.8999999999996</v>
      </c>
      <c r="E5555" s="147" t="s">
        <v>3805</v>
      </c>
      <c r="F5555" s="676" t="s">
        <v>3825</v>
      </c>
      <c r="G5555" s="471">
        <v>44939</v>
      </c>
      <c r="H5555" s="679">
        <v>58664565</v>
      </c>
      <c r="I5555" s="197">
        <v>1</v>
      </c>
      <c r="J5555" s="671">
        <v>10</v>
      </c>
      <c r="K5555" s="671">
        <v>10</v>
      </c>
      <c r="L5555" s="671">
        <v>14119.07</v>
      </c>
      <c r="M5555" s="672" t="str">
        <f>TEXT(Table2[[#This Row],[Gd.Dt]],"mmm-yy")</f>
        <v>Jan-23</v>
      </c>
      <c r="N5555" s="46" t="str">
        <f>MID(Table2[[#This Row],[BE]],6,2)</f>
        <v>TI</v>
      </c>
      <c r="O5555" s="46" t="str">
        <f>IF(Table2[[#This Row],[Type]]="IB","EOU",IF(Table2[[#This Row],[Type]]="MB","Local","492"))</f>
        <v>492</v>
      </c>
      <c r="P5555" s="46">
        <f>ROUND(Table2[[#This Row],[Cons]]/Table2[[#This Row],[Qty.]],5)</f>
        <v>1</v>
      </c>
      <c r="Q5555" s="46" t="b">
        <f>EXACT(Table2[[#This Row],[rate]],Table2[[#This Row],[Check]])</f>
        <v>1</v>
      </c>
      <c r="R5555" s="46"/>
      <c r="S5555" s="46" t="str">
        <f>IF(Table2[[#This Row],[SRO]]="EOU",VLOOKUP(Table2[[#This Row],[BE]],[2]GD.List!$C$3:$N$5014,12,0),IF(Table2[[#This Row],[SRO]]="Local","Polyester Staple Fibre","SRO 492"))</f>
        <v>SRO 492</v>
      </c>
    </row>
    <row r="5556" spans="1:19" x14ac:dyDescent="0.25">
      <c r="A5556" s="675" t="s">
        <v>3803</v>
      </c>
      <c r="B5556" s="676" t="s">
        <v>3786</v>
      </c>
      <c r="C5556" s="677">
        <v>9200</v>
      </c>
      <c r="D5556" s="678">
        <v>4821.8999999999996</v>
      </c>
      <c r="E5556" s="147" t="s">
        <v>3799</v>
      </c>
      <c r="F5556" s="676" t="s">
        <v>3831</v>
      </c>
      <c r="G5556" s="471">
        <v>44939</v>
      </c>
      <c r="H5556" s="679">
        <v>16179331.25</v>
      </c>
      <c r="I5556" s="197">
        <v>1</v>
      </c>
      <c r="J5556" s="671">
        <v>3</v>
      </c>
      <c r="K5556" s="671">
        <v>3</v>
      </c>
      <c r="L5556" s="671">
        <v>2348.17</v>
      </c>
      <c r="M5556" s="672" t="str">
        <f>TEXT(Table2[[#This Row],[Gd.Dt]],"mmm-yy")</f>
        <v>Jan-23</v>
      </c>
      <c r="N5556" s="46" t="str">
        <f>MID(Table2[[#This Row],[BE]],6,2)</f>
        <v>TI</v>
      </c>
      <c r="O5556" s="46" t="str">
        <f>IF(Table2[[#This Row],[Type]]="IB","EOU",IF(Table2[[#This Row],[Type]]="MB","Local","492"))</f>
        <v>492</v>
      </c>
      <c r="P5556" s="46">
        <f>ROUND(Table2[[#This Row],[Cons]]/Table2[[#This Row],[Qty.]],5)</f>
        <v>1</v>
      </c>
      <c r="Q5556" s="46" t="b">
        <f>EXACT(Table2[[#This Row],[rate]],Table2[[#This Row],[Check]])</f>
        <v>1</v>
      </c>
      <c r="R5556" s="46"/>
      <c r="S5556" s="46" t="str">
        <f>IF(Table2[[#This Row],[SRO]]="EOU",VLOOKUP(Table2[[#This Row],[BE]],[2]GD.List!$C$3:$N$5014,12,0),IF(Table2[[#This Row],[SRO]]="Local","Polyester Staple Fibre","SRO 492"))</f>
        <v>SRO 492</v>
      </c>
    </row>
    <row r="5557" spans="1:19" x14ac:dyDescent="0.25">
      <c r="A5557" s="675" t="s">
        <v>3803</v>
      </c>
      <c r="B5557" s="676" t="s">
        <v>3787</v>
      </c>
      <c r="C5557" s="677">
        <v>126786</v>
      </c>
      <c r="D5557" s="678">
        <v>4821.8999999999996</v>
      </c>
      <c r="E5557" s="147" t="s">
        <v>3804</v>
      </c>
      <c r="F5557" s="676" t="s">
        <v>3821</v>
      </c>
      <c r="G5557" s="471">
        <v>44939</v>
      </c>
      <c r="H5557" s="679">
        <v>156068647</v>
      </c>
      <c r="I5557" s="197">
        <v>1</v>
      </c>
      <c r="J5557" s="671">
        <v>36</v>
      </c>
      <c r="K5557" s="671">
        <v>36</v>
      </c>
      <c r="L5557" s="671">
        <v>77102.33</v>
      </c>
      <c r="M5557" s="672" t="str">
        <f>TEXT(Table2[[#This Row],[Gd.Dt]],"mmm-yy")</f>
        <v>Jan-23</v>
      </c>
      <c r="N5557" s="46" t="str">
        <f>MID(Table2[[#This Row],[BE]],6,2)</f>
        <v>TI</v>
      </c>
      <c r="O5557" s="46" t="str">
        <f>IF(Table2[[#This Row],[Type]]="IB","EOU",IF(Table2[[#This Row],[Type]]="MB","Local","492"))</f>
        <v>492</v>
      </c>
      <c r="P5557" s="46">
        <f>ROUND(Table2[[#This Row],[Cons]]/Table2[[#This Row],[Qty.]],5)</f>
        <v>1</v>
      </c>
      <c r="Q5557" s="46" t="b">
        <f>EXACT(Table2[[#This Row],[rate]],Table2[[#This Row],[Check]])</f>
        <v>1</v>
      </c>
      <c r="R5557" s="46"/>
      <c r="S5557" s="46" t="str">
        <f>IF(Table2[[#This Row],[SRO]]="EOU",VLOOKUP(Table2[[#This Row],[BE]],[2]GD.List!$C$3:$N$5014,12,0),IF(Table2[[#This Row],[SRO]]="Local","Polyester Staple Fibre","SRO 492"))</f>
        <v>SRO 492</v>
      </c>
    </row>
    <row r="5558" spans="1:19" x14ac:dyDescent="0.25">
      <c r="A5558" s="680" t="s">
        <v>3803</v>
      </c>
      <c r="B5558" s="676" t="s">
        <v>3791</v>
      </c>
      <c r="C5558" s="677">
        <v>5666</v>
      </c>
      <c r="D5558" s="678">
        <v>4821.8999999999996</v>
      </c>
      <c r="E5558" s="147" t="s">
        <v>3809</v>
      </c>
      <c r="F5558" s="676" t="s">
        <v>3832</v>
      </c>
      <c r="G5558" s="471">
        <v>44940</v>
      </c>
      <c r="H5558" s="679">
        <v>10165595.359999999</v>
      </c>
      <c r="I5558" s="197">
        <v>1</v>
      </c>
      <c r="J5558" s="671">
        <v>2</v>
      </c>
      <c r="K5558" s="671">
        <v>2</v>
      </c>
      <c r="L5558" s="671">
        <v>2038.52</v>
      </c>
      <c r="M5558" s="672" t="str">
        <f>TEXT(Table2[[#This Row],[Gd.Dt]],"mmm-yy")</f>
        <v>Jan-23</v>
      </c>
      <c r="N5558" s="46" t="str">
        <f>MID(Table2[[#This Row],[BE]],6,2)</f>
        <v>TI</v>
      </c>
      <c r="O5558" s="46" t="str">
        <f>IF(Table2[[#This Row],[Type]]="IB","EOU",IF(Table2[[#This Row],[Type]]="MB","Local","492"))</f>
        <v>492</v>
      </c>
      <c r="P5558" s="46">
        <f>ROUND(Table2[[#This Row],[Cons]]/Table2[[#This Row],[Qty.]],5)</f>
        <v>1</v>
      </c>
      <c r="Q5558" s="46" t="b">
        <f>EXACT(Table2[[#This Row],[rate]],Table2[[#This Row],[Check]])</f>
        <v>1</v>
      </c>
      <c r="R5558" s="46"/>
      <c r="S5558" s="46" t="str">
        <f>IF(Table2[[#This Row],[SRO]]="EOU",VLOOKUP(Table2[[#This Row],[BE]],[2]GD.List!$C$3:$N$5014,12,0),IF(Table2[[#This Row],[SRO]]="Local","Polyester Staple Fibre","SRO 492"))</f>
        <v>SRO 492</v>
      </c>
    </row>
    <row r="5559" spans="1:19" x14ac:dyDescent="0.25">
      <c r="A5559" s="675" t="s">
        <v>3807</v>
      </c>
      <c r="B5559" s="676" t="s">
        <v>3789</v>
      </c>
      <c r="C5559" s="677">
        <v>46336</v>
      </c>
      <c r="D5559" s="678">
        <v>4821.8999999999996</v>
      </c>
      <c r="E5559" s="147" t="s">
        <v>3806</v>
      </c>
      <c r="F5559" s="676" t="s">
        <v>3823</v>
      </c>
      <c r="G5559" s="471">
        <v>44939</v>
      </c>
      <c r="H5559" s="679">
        <v>67477038</v>
      </c>
      <c r="I5559" s="197">
        <v>1</v>
      </c>
      <c r="J5559" s="671">
        <v>10</v>
      </c>
      <c r="K5559" s="671">
        <v>10</v>
      </c>
      <c r="L5559" s="671">
        <v>6161.91</v>
      </c>
      <c r="M5559" s="672" t="str">
        <f>TEXT(Table2[[#This Row],[Gd.Dt]],"mmm-yy")</f>
        <v>Jan-23</v>
      </c>
      <c r="N5559" s="46" t="str">
        <f>MID(Table2[[#This Row],[BE]],6,2)</f>
        <v>TI</v>
      </c>
      <c r="O5559" s="46" t="str">
        <f>IF(Table2[[#This Row],[Type]]="IB","EOU",IF(Table2[[#This Row],[Type]]="MB","Local","492"))</f>
        <v>492</v>
      </c>
      <c r="P5559" s="46">
        <f>ROUND(Table2[[#This Row],[Cons]]/Table2[[#This Row],[Qty.]],5)</f>
        <v>1</v>
      </c>
      <c r="Q5559" s="46" t="b">
        <f>EXACT(Table2[[#This Row],[rate]],Table2[[#This Row],[Check]])</f>
        <v>1</v>
      </c>
      <c r="R5559" s="46"/>
      <c r="S5559" s="46" t="str">
        <f>IF(Table2[[#This Row],[SRO]]="EOU",VLOOKUP(Table2[[#This Row],[BE]],[2]GD.List!$C$3:$N$5014,12,0),IF(Table2[[#This Row],[SRO]]="Local","Polyester Staple Fibre","SRO 492"))</f>
        <v>SRO 492</v>
      </c>
    </row>
    <row r="5560" spans="1:19" x14ac:dyDescent="0.25">
      <c r="A5560" s="675" t="s">
        <v>3807</v>
      </c>
      <c r="B5560" s="676" t="s">
        <v>3797</v>
      </c>
      <c r="C5560" s="677">
        <v>29124</v>
      </c>
      <c r="D5560" s="678">
        <v>4821.8999999999996</v>
      </c>
      <c r="E5560" s="147" t="s">
        <v>3819</v>
      </c>
      <c r="F5560" s="676" t="s">
        <v>3824</v>
      </c>
      <c r="G5560" s="471">
        <v>44940</v>
      </c>
      <c r="H5560" s="679">
        <v>51085952.130000003</v>
      </c>
      <c r="I5560" s="197">
        <v>1</v>
      </c>
      <c r="J5560" s="671">
        <v>5</v>
      </c>
      <c r="K5560" s="671">
        <v>5</v>
      </c>
      <c r="L5560" s="671">
        <v>3861.9</v>
      </c>
      <c r="M5560" s="672" t="str">
        <f>TEXT(Table2[[#This Row],[Gd.Dt]],"mmm-yy")</f>
        <v>Jan-23</v>
      </c>
      <c r="N5560" s="46" t="str">
        <f>MID(Table2[[#This Row],[BE]],6,2)</f>
        <v>TI</v>
      </c>
      <c r="O5560" s="46" t="str">
        <f>IF(Table2[[#This Row],[Type]]="IB","EOU",IF(Table2[[#This Row],[Type]]="MB","Local","492"))</f>
        <v>492</v>
      </c>
      <c r="P5560" s="46">
        <f>ROUND(Table2[[#This Row],[Cons]]/Table2[[#This Row],[Qty.]],5)</f>
        <v>1</v>
      </c>
      <c r="Q5560" s="46" t="b">
        <f>EXACT(Table2[[#This Row],[rate]],Table2[[#This Row],[Check]])</f>
        <v>1</v>
      </c>
      <c r="R5560" s="46"/>
      <c r="S5560" s="46" t="str">
        <f>IF(Table2[[#This Row],[SRO]]="EOU",VLOOKUP(Table2[[#This Row],[BE]],[2]GD.List!$C$3:$N$5014,12,0),IF(Table2[[#This Row],[SRO]]="Local","Polyester Staple Fibre","SRO 492"))</f>
        <v>SRO 492</v>
      </c>
    </row>
    <row r="5561" spans="1:19" x14ac:dyDescent="0.25">
      <c r="A5561" s="675" t="s">
        <v>3807</v>
      </c>
      <c r="B5561" s="676" t="s">
        <v>3795</v>
      </c>
      <c r="C5561" s="677">
        <v>26336</v>
      </c>
      <c r="D5561" s="678">
        <v>4821.8999999999996</v>
      </c>
      <c r="E5561" s="147" t="s">
        <v>3817</v>
      </c>
      <c r="F5561" s="676" t="s">
        <v>3827</v>
      </c>
      <c r="G5561" s="471">
        <v>44940</v>
      </c>
      <c r="H5561" s="679">
        <v>24629598.960000001</v>
      </c>
      <c r="I5561" s="197">
        <v>1</v>
      </c>
      <c r="J5561" s="671">
        <v>7</v>
      </c>
      <c r="K5561" s="671">
        <v>7</v>
      </c>
      <c r="L5561" s="671">
        <v>5120.62</v>
      </c>
      <c r="M5561" s="672" t="str">
        <f>TEXT(Table2[[#This Row],[Gd.Dt]],"mmm-yy")</f>
        <v>Jan-23</v>
      </c>
      <c r="N5561" s="46" t="str">
        <f>MID(Table2[[#This Row],[BE]],6,2)</f>
        <v>TI</v>
      </c>
      <c r="O5561" s="46" t="str">
        <f>IF(Table2[[#This Row],[Type]]="IB","EOU",IF(Table2[[#This Row],[Type]]="MB","Local","492"))</f>
        <v>492</v>
      </c>
      <c r="P5561" s="46">
        <f>ROUND(Table2[[#This Row],[Cons]]/Table2[[#This Row],[Qty.]],5)</f>
        <v>1</v>
      </c>
      <c r="Q5561" s="46" t="b">
        <f>EXACT(Table2[[#This Row],[rate]],Table2[[#This Row],[Check]])</f>
        <v>1</v>
      </c>
      <c r="R5561" s="46"/>
      <c r="S5561" s="46" t="str">
        <f>IF(Table2[[#This Row],[SRO]]="EOU",VLOOKUP(Table2[[#This Row],[BE]],[2]GD.List!$C$3:$N$5014,12,0),IF(Table2[[#This Row],[SRO]]="Local","Polyester Staple Fibre","SRO 492"))</f>
        <v>SRO 492</v>
      </c>
    </row>
    <row r="5562" spans="1:19" x14ac:dyDescent="0.25">
      <c r="A5562" s="675" t="s">
        <v>3807</v>
      </c>
      <c r="B5562" s="676" t="s">
        <v>3794</v>
      </c>
      <c r="C5562" s="677">
        <v>36104</v>
      </c>
      <c r="D5562" s="678">
        <v>4821.8999999999996</v>
      </c>
      <c r="E5562" s="147" t="s">
        <v>3816</v>
      </c>
      <c r="F5562" s="676" t="s">
        <v>3828</v>
      </c>
      <c r="G5562" s="471">
        <v>44940</v>
      </c>
      <c r="H5562" s="679">
        <v>33764535.159999996</v>
      </c>
      <c r="I5562" s="197">
        <v>1</v>
      </c>
      <c r="J5562" s="671">
        <v>5</v>
      </c>
      <c r="K5562" s="671">
        <v>5</v>
      </c>
      <c r="L5562" s="671">
        <v>3648.34</v>
      </c>
      <c r="M5562" s="672" t="str">
        <f>TEXT(Table2[[#This Row],[Gd.Dt]],"mmm-yy")</f>
        <v>Jan-23</v>
      </c>
      <c r="N5562" s="46" t="str">
        <f>MID(Table2[[#This Row],[BE]],6,2)</f>
        <v>TI</v>
      </c>
      <c r="O5562" s="46" t="str">
        <f>IF(Table2[[#This Row],[Type]]="IB","EOU",IF(Table2[[#This Row],[Type]]="MB","Local","492"))</f>
        <v>492</v>
      </c>
      <c r="P5562" s="46">
        <f>ROUND(Table2[[#This Row],[Cons]]/Table2[[#This Row],[Qty.]],5)</f>
        <v>1</v>
      </c>
      <c r="Q5562" s="46" t="b">
        <f>EXACT(Table2[[#This Row],[rate]],Table2[[#This Row],[Check]])</f>
        <v>1</v>
      </c>
      <c r="R5562" s="46"/>
      <c r="S5562" s="46" t="str">
        <f>IF(Table2[[#This Row],[SRO]]="EOU",VLOOKUP(Table2[[#This Row],[BE]],[2]GD.List!$C$3:$N$5014,12,0),IF(Table2[[#This Row],[SRO]]="Local","Polyester Staple Fibre","SRO 492"))</f>
        <v>SRO 492</v>
      </c>
    </row>
    <row r="5563" spans="1:19" x14ac:dyDescent="0.25">
      <c r="A5563" s="680" t="s">
        <v>3807</v>
      </c>
      <c r="B5563" s="676" t="s">
        <v>3793</v>
      </c>
      <c r="C5563" s="677">
        <v>11264</v>
      </c>
      <c r="D5563" s="678">
        <v>4821.8999999999996</v>
      </c>
      <c r="E5563" s="147" t="s">
        <v>3815</v>
      </c>
      <c r="F5563" s="676" t="s">
        <v>3829</v>
      </c>
      <c r="G5563" s="471">
        <v>44940</v>
      </c>
      <c r="H5563" s="679">
        <v>10534143.76</v>
      </c>
      <c r="I5563" s="197">
        <v>1</v>
      </c>
      <c r="J5563" s="671">
        <v>4</v>
      </c>
      <c r="K5563" s="671">
        <v>4</v>
      </c>
      <c r="L5563" s="671">
        <v>3494.93</v>
      </c>
      <c r="M5563" s="672" t="str">
        <f>TEXT(Table2[[#This Row],[Gd.Dt]],"mmm-yy")</f>
        <v>Jan-23</v>
      </c>
      <c r="N5563" s="46" t="str">
        <f>MID(Table2[[#This Row],[BE]],6,2)</f>
        <v>TI</v>
      </c>
      <c r="O5563" s="46" t="str">
        <f>IF(Table2[[#This Row],[Type]]="IB","EOU",IF(Table2[[#This Row],[Type]]="MB","Local","492"))</f>
        <v>492</v>
      </c>
      <c r="P5563" s="46">
        <f>ROUND(Table2[[#This Row],[Cons]]/Table2[[#This Row],[Qty.]],5)</f>
        <v>1</v>
      </c>
      <c r="Q5563" s="46" t="b">
        <f>EXACT(Table2[[#This Row],[rate]],Table2[[#This Row],[Check]])</f>
        <v>1</v>
      </c>
      <c r="R5563" s="46"/>
      <c r="S5563" s="46" t="str">
        <f>IF(Table2[[#This Row],[SRO]]="EOU",VLOOKUP(Table2[[#This Row],[BE]],[2]GD.List!$C$3:$N$5014,12,0),IF(Table2[[#This Row],[SRO]]="Local","Polyester Staple Fibre","SRO 492"))</f>
        <v>SRO 492</v>
      </c>
    </row>
    <row r="5564" spans="1:19" x14ac:dyDescent="0.25">
      <c r="A5564" s="680" t="s">
        <v>3811</v>
      </c>
      <c r="B5564" s="676" t="s">
        <v>3792</v>
      </c>
      <c r="C5564" s="677">
        <v>45000</v>
      </c>
      <c r="D5564" s="678">
        <v>9607.11</v>
      </c>
      <c r="E5564" s="147" t="s">
        <v>3810</v>
      </c>
      <c r="F5564" s="676" t="s">
        <v>3833</v>
      </c>
      <c r="G5564" s="471">
        <v>44940</v>
      </c>
      <c r="H5564" s="679">
        <v>53375400</v>
      </c>
      <c r="I5564" s="197">
        <v>1</v>
      </c>
      <c r="J5564" s="671">
        <v>334.32</v>
      </c>
      <c r="K5564" s="671">
        <v>334.32</v>
      </c>
      <c r="L5564" s="671">
        <v>21134716.370000001</v>
      </c>
      <c r="M5564" s="672" t="str">
        <f>TEXT(Table2[[#This Row],[Gd.Dt]],"mmm-yy")</f>
        <v>Jan-23</v>
      </c>
      <c r="N5564" s="46" t="str">
        <f>MID(Table2[[#This Row],[BE]],6,2)</f>
        <v>EP</v>
      </c>
      <c r="O5564" s="46" t="str">
        <f>IF(Table2[[#This Row],[Type]]="IB","EOU",IF(Table2[[#This Row],[Type]]="MB","Local","492"))</f>
        <v>492</v>
      </c>
      <c r="P5564" s="46">
        <f>ROUND(Table2[[#This Row],[Cons]]/Table2[[#This Row],[Qty.]],5)</f>
        <v>1</v>
      </c>
      <c r="Q5564" s="46" t="b">
        <f>EXACT(Table2[[#This Row],[rate]],Table2[[#This Row],[Check]])</f>
        <v>1</v>
      </c>
      <c r="R5564" s="46"/>
      <c r="S5564" s="46" t="str">
        <f>IF(Table2[[#This Row],[SRO]]="EOU",VLOOKUP(Table2[[#This Row],[BE]],[2]GD.List!$C$3:$N$5014,12,0),IF(Table2[[#This Row],[SRO]]="Local","Polyester Staple Fibre","SRO 492"))</f>
        <v>SRO 492</v>
      </c>
    </row>
    <row r="5565" spans="1:19" x14ac:dyDescent="0.25">
      <c r="A5565" s="680" t="s">
        <v>3812</v>
      </c>
      <c r="B5565" s="676" t="s">
        <v>3792</v>
      </c>
      <c r="C5565" s="677">
        <v>45000</v>
      </c>
      <c r="D5565" s="678">
        <v>5807.9</v>
      </c>
      <c r="E5565" s="147" t="s">
        <v>3810</v>
      </c>
      <c r="F5565" s="676" t="s">
        <v>3833</v>
      </c>
      <c r="G5565" s="471">
        <v>44940</v>
      </c>
      <c r="H5565" s="679">
        <v>53375400</v>
      </c>
      <c r="I5565" s="197">
        <v>1</v>
      </c>
      <c r="J5565" s="671">
        <v>10</v>
      </c>
      <c r="K5565" s="671">
        <v>10</v>
      </c>
      <c r="L5565" s="671">
        <v>632170.27</v>
      </c>
      <c r="M5565" s="672" t="str">
        <f>TEXT(Table2[[#This Row],[Gd.Dt]],"mmm-yy")</f>
        <v>Jan-23</v>
      </c>
      <c r="N5565" s="46" t="str">
        <f>MID(Table2[[#This Row],[BE]],6,2)</f>
        <v>TI</v>
      </c>
      <c r="O5565" s="46" t="str">
        <f>IF(Table2[[#This Row],[Type]]="IB","EOU",IF(Table2[[#This Row],[Type]]="MB","Local","492"))</f>
        <v>492</v>
      </c>
      <c r="P5565" s="46">
        <f>ROUND(Table2[[#This Row],[Cons]]/Table2[[#This Row],[Qty.]],5)</f>
        <v>1</v>
      </c>
      <c r="Q5565" s="46" t="b">
        <f>EXACT(Table2[[#This Row],[rate]],Table2[[#This Row],[Check]])</f>
        <v>1</v>
      </c>
      <c r="R5565" s="46"/>
      <c r="S5565" s="46" t="str">
        <f>IF(Table2[[#This Row],[SRO]]="EOU",VLOOKUP(Table2[[#This Row],[BE]],[2]GD.List!$C$3:$N$5014,12,0),IF(Table2[[#This Row],[SRO]]="Local","Polyester Staple Fibre","SRO 492"))</f>
        <v>SRO 492</v>
      </c>
    </row>
    <row r="5566" spans="1:19" x14ac:dyDescent="0.25">
      <c r="A5566" s="680" t="s">
        <v>3813</v>
      </c>
      <c r="B5566" s="676" t="s">
        <v>3792</v>
      </c>
      <c r="C5566" s="677">
        <v>45000</v>
      </c>
      <c r="D5566" s="678">
        <v>4821.8999999999996</v>
      </c>
      <c r="E5566" s="147" t="s">
        <v>3810</v>
      </c>
      <c r="F5566" s="676" t="s">
        <v>3833</v>
      </c>
      <c r="G5566" s="471">
        <v>44940</v>
      </c>
      <c r="H5566" s="679">
        <v>53375400</v>
      </c>
      <c r="I5566" s="197">
        <v>1</v>
      </c>
      <c r="J5566" s="671">
        <v>14</v>
      </c>
      <c r="K5566" s="671">
        <v>14</v>
      </c>
      <c r="L5566" s="671">
        <v>885038.37</v>
      </c>
      <c r="M5566" s="672" t="str">
        <f>TEXT(Table2[[#This Row],[Gd.Dt]],"mmm-yy")</f>
        <v>Jan-23</v>
      </c>
      <c r="N5566" s="46" t="str">
        <f>MID(Table2[[#This Row],[BE]],6,2)</f>
        <v>TI</v>
      </c>
      <c r="O5566" s="46" t="str">
        <f>IF(Table2[[#This Row],[Type]]="IB","EOU",IF(Table2[[#This Row],[Type]]="MB","Local","492"))</f>
        <v>492</v>
      </c>
      <c r="P5566" s="46">
        <f>ROUND(Table2[[#This Row],[Cons]]/Table2[[#This Row],[Qty.]],5)</f>
        <v>1</v>
      </c>
      <c r="Q5566" s="46" t="b">
        <f>EXACT(Table2[[#This Row],[rate]],Table2[[#This Row],[Check]])</f>
        <v>1</v>
      </c>
      <c r="R5566" s="46"/>
      <c r="S5566" s="46" t="str">
        <f>IF(Table2[[#This Row],[SRO]]="EOU",VLOOKUP(Table2[[#This Row],[BE]],[2]GD.List!$C$3:$N$5014,12,0),IF(Table2[[#This Row],[SRO]]="Local","Polyester Staple Fibre","SRO 492"))</f>
        <v>SRO 492</v>
      </c>
    </row>
    <row r="5567" spans="1:19" x14ac:dyDescent="0.25">
      <c r="A5567" s="675" t="s">
        <v>3814</v>
      </c>
      <c r="B5567" s="675" t="s">
        <v>3792</v>
      </c>
      <c r="C5567" s="681">
        <v>45000</v>
      </c>
      <c r="D5567" s="682">
        <v>9607.2000000000007</v>
      </c>
      <c r="E5567" s="27" t="s">
        <v>3810</v>
      </c>
      <c r="F5567" s="675" t="s">
        <v>3833</v>
      </c>
      <c r="G5567" s="28">
        <v>44940</v>
      </c>
      <c r="H5567" s="683">
        <v>53375400</v>
      </c>
      <c r="I5567" s="33">
        <v>1</v>
      </c>
      <c r="J5567" s="673">
        <v>49</v>
      </c>
      <c r="K5567" s="673">
        <v>49</v>
      </c>
      <c r="L5567" s="673">
        <v>3097634.31</v>
      </c>
      <c r="M5567" s="674" t="str">
        <f>TEXT(Table2[[#This Row],[Gd.Dt]],"mmm-yy")</f>
        <v>Jan-23</v>
      </c>
      <c r="N5567" s="47" t="str">
        <f>MID(Table2[[#This Row],[BE]],6,2)</f>
        <v>TI</v>
      </c>
      <c r="O5567" s="47" t="str">
        <f>IF(Table2[[#This Row],[Type]]="IB","EOU",IF(Table2[[#This Row],[Type]]="MB","Local","492"))</f>
        <v>492</v>
      </c>
      <c r="P5567" s="47">
        <f>ROUND(Table2[[#This Row],[Cons]]/Table2[[#This Row],[Qty.]],5)</f>
        <v>1</v>
      </c>
      <c r="Q5567" s="47" t="b">
        <f>EXACT(Table2[[#This Row],[rate]],Table2[[#This Row],[Check]])</f>
        <v>1</v>
      </c>
      <c r="R5567" s="47"/>
      <c r="S5567" s="47" t="str">
        <f>IF(Table2[[#This Row],[SRO]]="EOU",VLOOKUP(Table2[[#This Row],[BE]],[2]GD.List!$C$3:$N$5014,12,0),IF(Table2[[#This Row],[SRO]]="Local","Polyester Staple Fibre","SRO 492"))</f>
        <v>SRO 492</v>
      </c>
    </row>
    <row r="5568" spans="1:19" x14ac:dyDescent="0.25">
      <c r="A5568" s="116" t="s">
        <v>2499</v>
      </c>
      <c r="B5568" s="116" t="s">
        <v>3836</v>
      </c>
      <c r="C5568" s="165">
        <v>35504</v>
      </c>
      <c r="D5568" s="117">
        <v>2701.12</v>
      </c>
      <c r="E5568" s="147" t="s">
        <v>3838</v>
      </c>
      <c r="F5568" s="116" t="s">
        <v>3839</v>
      </c>
      <c r="G5568" s="471">
        <v>44941</v>
      </c>
      <c r="H5568" s="82">
        <v>34928330.210000001</v>
      </c>
      <c r="I5568" s="197">
        <v>0.8</v>
      </c>
      <c r="J5568" s="15">
        <v>13484</v>
      </c>
      <c r="K5568" s="15">
        <v>16855</v>
      </c>
      <c r="L5568" s="15">
        <v>25088380.919999998</v>
      </c>
      <c r="M5568" s="66" t="str">
        <f>TEXT(Table2[[#This Row],[Gd.Dt]],"mmm-yy")</f>
        <v>Jan-23</v>
      </c>
      <c r="N5568" s="46" t="str">
        <f>MID(Table2[[#This Row],[BE]],6,2)</f>
        <v>IB</v>
      </c>
      <c r="O5568" s="46" t="str">
        <f>IF(Table2[[#This Row],[Type]]="IB","EOU",IF(Table2[[#This Row],[Type]]="MB","Local","492"))</f>
        <v>EOU</v>
      </c>
      <c r="P5568" s="46">
        <f>ROUND(Table2[[#This Row],[Cons]]/Table2[[#This Row],[Qty.]],5)</f>
        <v>0.8</v>
      </c>
      <c r="Q5568" s="46" t="b">
        <f>EXACT(Table2[[#This Row],[rate]],Table2[[#This Row],[Check]])</f>
        <v>1</v>
      </c>
      <c r="R5568" s="46"/>
      <c r="S5568" s="46" t="str">
        <f>IF(Table2[[#This Row],[SRO]]="EOU",VLOOKUP(Table2[[#This Row],[BE]],[2]GD.List!$C$3:$N$5014,12,0),IF(Table2[[#This Row],[SRO]]="Local","Polyester Staple Fibre","SRO 492"))</f>
        <v>Textile Coal</v>
      </c>
    </row>
    <row r="5569" spans="1:19" x14ac:dyDescent="0.25">
      <c r="A5569" s="116" t="s">
        <v>2499</v>
      </c>
      <c r="B5569" s="116" t="s">
        <v>3834</v>
      </c>
      <c r="C5569" s="165">
        <v>12480</v>
      </c>
      <c r="D5569" s="117">
        <v>2701.12</v>
      </c>
      <c r="E5569" s="147" t="s">
        <v>3837</v>
      </c>
      <c r="F5569" s="116" t="s">
        <v>3840</v>
      </c>
      <c r="G5569" s="471">
        <v>44941</v>
      </c>
      <c r="H5569" s="82">
        <v>14874310.560000001</v>
      </c>
      <c r="I5569" s="197">
        <v>0.8</v>
      </c>
      <c r="J5569" s="15">
        <v>7972</v>
      </c>
      <c r="K5569" s="15">
        <v>9965</v>
      </c>
      <c r="L5569" s="15">
        <v>6369887.0499999998</v>
      </c>
      <c r="M5569" s="66" t="str">
        <f>TEXT(Table2[[#This Row],[Gd.Dt]],"mmm-yy")</f>
        <v>Jan-23</v>
      </c>
      <c r="N5569" s="46" t="str">
        <f>MID(Table2[[#This Row],[BE]],6,2)</f>
        <v>IB</v>
      </c>
      <c r="O5569" s="46" t="str">
        <f>IF(Table2[[#This Row],[Type]]="IB","EOU",IF(Table2[[#This Row],[Type]]="MB","Local","492"))</f>
        <v>EOU</v>
      </c>
      <c r="P5569" s="46">
        <f>ROUND(Table2[[#This Row],[Cons]]/Table2[[#This Row],[Qty.]],5)</f>
        <v>0.8</v>
      </c>
      <c r="Q5569" s="46" t="b">
        <f>EXACT(Table2[[#This Row],[rate]],Table2[[#This Row],[Check]])</f>
        <v>1</v>
      </c>
      <c r="R5569" s="46"/>
      <c r="S5569" s="46" t="str">
        <f>IF(Table2[[#This Row],[SRO]]="EOU",VLOOKUP(Table2[[#This Row],[BE]],[2]GD.List!$C$3:$N$5014,12,0),IF(Table2[[#This Row],[SRO]]="Local","Polyester Staple Fibre","SRO 492"))</f>
        <v>Textile Coal</v>
      </c>
    </row>
    <row r="5570" spans="1:19" x14ac:dyDescent="0.25">
      <c r="A5570" s="120" t="s">
        <v>2499</v>
      </c>
      <c r="B5570" s="116" t="s">
        <v>3835</v>
      </c>
      <c r="C5570" s="165">
        <v>2242</v>
      </c>
      <c r="D5570" s="117">
        <v>2701.12</v>
      </c>
      <c r="E5570" s="147" t="s">
        <v>46</v>
      </c>
      <c r="F5570" s="116" t="s">
        <v>3841</v>
      </c>
      <c r="G5570" s="471">
        <v>44941</v>
      </c>
      <c r="H5570" s="82">
        <v>6868080.2800000003</v>
      </c>
      <c r="I5570" s="197">
        <v>0.8</v>
      </c>
      <c r="J5570" s="15">
        <v>3156.8</v>
      </c>
      <c r="K5570" s="15">
        <v>3946</v>
      </c>
      <c r="L5570" s="15">
        <v>2906496.48</v>
      </c>
      <c r="M5570" s="66" t="str">
        <f>TEXT(Table2[[#This Row],[Gd.Dt]],"mmm-yy")</f>
        <v>Jan-23</v>
      </c>
      <c r="N5570" s="46" t="str">
        <f>MID(Table2[[#This Row],[BE]],6,2)</f>
        <v>IB</v>
      </c>
      <c r="O5570" s="46" t="str">
        <f>IF(Table2[[#This Row],[Type]]="IB","EOU",IF(Table2[[#This Row],[Type]]="MB","Local","492"))</f>
        <v>EOU</v>
      </c>
      <c r="P5570" s="46">
        <f>ROUND(Table2[[#This Row],[Cons]]/Table2[[#This Row],[Qty.]],5)</f>
        <v>0.8</v>
      </c>
      <c r="Q5570" s="46" t="b">
        <f>EXACT(Table2[[#This Row],[rate]],Table2[[#This Row],[Check]])</f>
        <v>1</v>
      </c>
      <c r="R5570" s="46"/>
      <c r="S5570" s="46" t="str">
        <f>IF(Table2[[#This Row],[SRO]]="EOU",VLOOKUP(Table2[[#This Row],[BE]],[2]GD.List!$C$3:$N$5014,12,0),IF(Table2[[#This Row],[SRO]]="Local","Polyester Staple Fibre","SRO 492"))</f>
        <v>Textile Coal</v>
      </c>
    </row>
    <row r="5571" spans="1:19" x14ac:dyDescent="0.25">
      <c r="A5571" s="120" t="s">
        <v>3084</v>
      </c>
      <c r="B5571" s="116" t="s">
        <v>3836</v>
      </c>
      <c r="C5571" s="165">
        <v>35504</v>
      </c>
      <c r="D5571" s="117">
        <v>2832.1089999999999</v>
      </c>
      <c r="E5571" s="147" t="s">
        <v>3838</v>
      </c>
      <c r="F5571" s="116" t="s">
        <v>3839</v>
      </c>
      <c r="G5571" s="471">
        <v>44941</v>
      </c>
      <c r="H5571" s="82">
        <v>34928330.210000001</v>
      </c>
      <c r="I5571" s="197">
        <v>0.04</v>
      </c>
      <c r="J5571" s="15">
        <v>494.32</v>
      </c>
      <c r="K5571" s="15">
        <v>12358</v>
      </c>
      <c r="L5571" s="15">
        <v>911217.51</v>
      </c>
      <c r="M5571" s="66" t="str">
        <f>TEXT(Table2[[#This Row],[Gd.Dt]],"mmm-yy")</f>
        <v>Jan-23</v>
      </c>
      <c r="N5571" s="46" t="str">
        <f>MID(Table2[[#This Row],[BE]],6,2)</f>
        <v>IB</v>
      </c>
      <c r="O5571" s="46" t="str">
        <f>IF(Table2[[#This Row],[Type]]="IB","EOU",IF(Table2[[#This Row],[Type]]="MB","Local","492"))</f>
        <v>EOU</v>
      </c>
      <c r="P5571" s="46">
        <f>ROUND(Table2[[#This Row],[Cons]]/Table2[[#This Row],[Qty.]],5)</f>
        <v>0.04</v>
      </c>
      <c r="Q5571" s="46" t="b">
        <f>EXACT(Table2[[#This Row],[rate]],Table2[[#This Row],[Check]])</f>
        <v>1</v>
      </c>
      <c r="R5571" s="46"/>
      <c r="S5571" s="46" t="str">
        <f>IF(Table2[[#This Row],[SRO]]="EOU",VLOOKUP(Table2[[#This Row],[BE]],[2]GD.List!$C$3:$N$5014,12,0),IF(Table2[[#This Row],[SRO]]="Local","Polyester Staple Fibre","SRO 492"))</f>
        <v>Textile Chemical</v>
      </c>
    </row>
    <row r="5572" spans="1:19" x14ac:dyDescent="0.25">
      <c r="A5572" s="120" t="s">
        <v>3430</v>
      </c>
      <c r="B5572" s="116" t="s">
        <v>3836</v>
      </c>
      <c r="C5572" s="165">
        <v>35504</v>
      </c>
      <c r="D5572" s="117">
        <v>5503.201</v>
      </c>
      <c r="E5572" s="147" t="s">
        <v>3838</v>
      </c>
      <c r="F5572" s="116" t="s">
        <v>3839</v>
      </c>
      <c r="G5572" s="471">
        <v>44941</v>
      </c>
      <c r="H5572" s="82">
        <v>34928330.210000001</v>
      </c>
      <c r="I5572" s="197">
        <v>0.41666999999999998</v>
      </c>
      <c r="J5572" s="15">
        <v>1864.6</v>
      </c>
      <c r="K5572" s="15">
        <v>4475</v>
      </c>
      <c r="L5572" s="15">
        <v>1465525.72</v>
      </c>
      <c r="M5572" s="66" t="str">
        <f>TEXT(Table2[[#This Row],[Gd.Dt]],"mmm-yy")</f>
        <v>Jan-23</v>
      </c>
      <c r="N5572" s="46" t="str">
        <f>MID(Table2[[#This Row],[BE]],6,2)</f>
        <v>IB</v>
      </c>
      <c r="O5572" s="46" t="str">
        <f>IF(Table2[[#This Row],[Type]]="IB","EOU",IF(Table2[[#This Row],[Type]]="MB","Local","492"))</f>
        <v>EOU</v>
      </c>
      <c r="P5572" s="46">
        <f>ROUND(Table2[[#This Row],[Cons]]/Table2[[#This Row],[Qty.]],5)</f>
        <v>0.41666999999999998</v>
      </c>
      <c r="Q5572" s="46" t="b">
        <f>EXACT(Table2[[#This Row],[rate]],Table2[[#This Row],[Check]])</f>
        <v>1</v>
      </c>
      <c r="R5572" s="46"/>
      <c r="S5572" s="46" t="str">
        <f>IF(Table2[[#This Row],[SRO]]="EOU",VLOOKUP(Table2[[#This Row],[BE]],[2]GD.List!$C$3:$N$5014,12,0),IF(Table2[[#This Row],[SRO]]="Local","Polyester Staple Fibre","SRO 492"))</f>
        <v>Polyester Staple Fiber</v>
      </c>
    </row>
    <row r="5573" spans="1:19" x14ac:dyDescent="0.25">
      <c r="A5573" s="120" t="s">
        <v>3435</v>
      </c>
      <c r="B5573" s="116" t="s">
        <v>3836</v>
      </c>
      <c r="C5573" s="165">
        <v>35504</v>
      </c>
      <c r="D5573" s="117">
        <v>4821.1090000000004</v>
      </c>
      <c r="E5573" s="147" t="s">
        <v>3838</v>
      </c>
      <c r="F5573" s="116" t="s">
        <v>3839</v>
      </c>
      <c r="G5573" s="471">
        <v>44941</v>
      </c>
      <c r="H5573" s="82">
        <v>34928330.210000001</v>
      </c>
      <c r="I5573" s="197">
        <v>1</v>
      </c>
      <c r="J5573" s="15">
        <v>20</v>
      </c>
      <c r="K5573" s="15">
        <v>20</v>
      </c>
      <c r="L5573" s="15">
        <v>42649.09</v>
      </c>
      <c r="M5573" s="66" t="str">
        <f>TEXT(Table2[[#This Row],[Gd.Dt]],"mmm-yy")</f>
        <v>Jan-23</v>
      </c>
      <c r="N5573" s="46" t="str">
        <f>MID(Table2[[#This Row],[BE]],6,2)</f>
        <v>TI</v>
      </c>
      <c r="O5573" s="46" t="str">
        <f>IF(Table2[[#This Row],[Type]]="IB","EOU",IF(Table2[[#This Row],[Type]]="MB","Local","492"))</f>
        <v>492</v>
      </c>
      <c r="P5573" s="46">
        <f>ROUND(Table2[[#This Row],[Cons]]/Table2[[#This Row],[Qty.]],5)</f>
        <v>1</v>
      </c>
      <c r="Q5573" s="46" t="b">
        <f>EXACT(Table2[[#This Row],[rate]],Table2[[#This Row],[Check]])</f>
        <v>1</v>
      </c>
      <c r="R5573" s="46"/>
      <c r="S5573" s="46" t="str">
        <f>IF(Table2[[#This Row],[SRO]]="EOU",VLOOKUP(Table2[[#This Row],[BE]],[2]GD.List!$C$3:$N$5014,12,0),IF(Table2[[#This Row],[SRO]]="Local","Polyester Staple Fibre","SRO 492"))</f>
        <v>SRO 492</v>
      </c>
    </row>
    <row r="5574" spans="1:19" x14ac:dyDescent="0.25">
      <c r="A5574" s="119" t="s">
        <v>3552</v>
      </c>
      <c r="B5574" s="116" t="s">
        <v>3836</v>
      </c>
      <c r="C5574" s="165">
        <v>35504</v>
      </c>
      <c r="D5574" s="117">
        <v>2847</v>
      </c>
      <c r="E5574" s="147" t="s">
        <v>3838</v>
      </c>
      <c r="F5574" s="116" t="s">
        <v>3839</v>
      </c>
      <c r="G5574" s="471">
        <v>44941</v>
      </c>
      <c r="H5574" s="82">
        <v>34928330.210000001</v>
      </c>
      <c r="I5574" s="197">
        <v>0.03</v>
      </c>
      <c r="J5574" s="15">
        <v>505.65000000000003</v>
      </c>
      <c r="K5574" s="15">
        <v>16855</v>
      </c>
      <c r="L5574" s="15">
        <v>940814.29999999993</v>
      </c>
      <c r="M5574" s="66" t="str">
        <f>TEXT(Table2[[#This Row],[Gd.Dt]],"mmm-yy")</f>
        <v>Jan-23</v>
      </c>
      <c r="N5574" s="46" t="str">
        <f>MID(Table2[[#This Row],[BE]],6,2)</f>
        <v>IB</v>
      </c>
      <c r="O5574" s="46" t="str">
        <f>IF(Table2[[#This Row],[Type]]="IB","EOU",IF(Table2[[#This Row],[Type]]="MB","Local","492"))</f>
        <v>EOU</v>
      </c>
      <c r="P5574" s="46">
        <f>ROUND(Table2[[#This Row],[Cons]]/Table2[[#This Row],[Qty.]],5)</f>
        <v>0.03</v>
      </c>
      <c r="Q5574" s="46" t="b">
        <f>EXACT(Table2[[#This Row],[rate]],Table2[[#This Row],[Check]])</f>
        <v>1</v>
      </c>
      <c r="R5574" s="46"/>
      <c r="S5574" s="46" t="str">
        <f>IF(Table2[[#This Row],[SRO]]="EOU",VLOOKUP(Table2[[#This Row],[BE]],[2]GD.List!$C$3:$N$5014,12,0),IF(Table2[[#This Row],[SRO]]="Local","Polyester Staple Fibre","SRO 492"))</f>
        <v>Textile Chemical</v>
      </c>
    </row>
    <row r="5575" spans="1:19" x14ac:dyDescent="0.25">
      <c r="A5575" s="119" t="s">
        <v>3552</v>
      </c>
      <c r="B5575" s="116" t="s">
        <v>3834</v>
      </c>
      <c r="C5575" s="165">
        <v>12480</v>
      </c>
      <c r="D5575" s="117">
        <v>2847</v>
      </c>
      <c r="E5575" s="147" t="s">
        <v>3837</v>
      </c>
      <c r="F5575" s="116" t="s">
        <v>3840</v>
      </c>
      <c r="G5575" s="471">
        <v>44941</v>
      </c>
      <c r="H5575" s="82">
        <v>14874310.560000001</v>
      </c>
      <c r="I5575" s="197">
        <v>0.03</v>
      </c>
      <c r="J5575" s="15">
        <v>298.95</v>
      </c>
      <c r="K5575" s="15">
        <v>9965</v>
      </c>
      <c r="L5575" s="15">
        <v>238870.76</v>
      </c>
      <c r="M5575" s="66" t="str">
        <f>TEXT(Table2[[#This Row],[Gd.Dt]],"mmm-yy")</f>
        <v>Jan-23</v>
      </c>
      <c r="N5575" s="46" t="str">
        <f>MID(Table2[[#This Row],[BE]],6,2)</f>
        <v>IB</v>
      </c>
      <c r="O5575" s="46" t="str">
        <f>IF(Table2[[#This Row],[Type]]="IB","EOU",IF(Table2[[#This Row],[Type]]="MB","Local","492"))</f>
        <v>EOU</v>
      </c>
      <c r="P5575" s="46">
        <f>ROUND(Table2[[#This Row],[Cons]]/Table2[[#This Row],[Qty.]],5)</f>
        <v>0.03</v>
      </c>
      <c r="Q5575" s="46" t="b">
        <f>EXACT(Table2[[#This Row],[rate]],Table2[[#This Row],[Check]])</f>
        <v>1</v>
      </c>
      <c r="R5575" s="46"/>
      <c r="S5575" s="46" t="str">
        <f>IF(Table2[[#This Row],[SRO]]="EOU",VLOOKUP(Table2[[#This Row],[BE]],[2]GD.List!$C$3:$N$5014,12,0),IF(Table2[[#This Row],[SRO]]="Local","Polyester Staple Fibre","SRO 492"))</f>
        <v>Textile Chemical</v>
      </c>
    </row>
    <row r="5576" spans="1:19" x14ac:dyDescent="0.25">
      <c r="A5576" s="120" t="s">
        <v>3552</v>
      </c>
      <c r="B5576" s="116" t="s">
        <v>3835</v>
      </c>
      <c r="C5576" s="165">
        <v>2242</v>
      </c>
      <c r="D5576" s="117">
        <v>2847</v>
      </c>
      <c r="E5576" s="147" t="s">
        <v>46</v>
      </c>
      <c r="F5576" s="116" t="s">
        <v>3841</v>
      </c>
      <c r="G5576" s="471">
        <v>44941</v>
      </c>
      <c r="H5576" s="82">
        <v>6868080.2800000003</v>
      </c>
      <c r="I5576" s="197">
        <v>0.03</v>
      </c>
      <c r="J5576" s="15">
        <v>118.38</v>
      </c>
      <c r="K5576" s="15">
        <v>3946</v>
      </c>
      <c r="L5576" s="15">
        <v>108993.62</v>
      </c>
      <c r="M5576" s="66" t="str">
        <f>TEXT(Table2[[#This Row],[Gd.Dt]],"mmm-yy")</f>
        <v>Jan-23</v>
      </c>
      <c r="N5576" s="46" t="str">
        <f>MID(Table2[[#This Row],[BE]],6,2)</f>
        <v>IB</v>
      </c>
      <c r="O5576" s="46" t="str">
        <f>IF(Table2[[#This Row],[Type]]="IB","EOU",IF(Table2[[#This Row],[Type]]="MB","Local","492"))</f>
        <v>EOU</v>
      </c>
      <c r="P5576" s="46">
        <f>ROUND(Table2[[#This Row],[Cons]]/Table2[[#This Row],[Qty.]],5)</f>
        <v>0.03</v>
      </c>
      <c r="Q5576" s="46" t="b">
        <f>EXACT(Table2[[#This Row],[rate]],Table2[[#This Row],[Check]])</f>
        <v>1</v>
      </c>
      <c r="R5576" s="46"/>
      <c r="S5576" s="46" t="str">
        <f>IF(Table2[[#This Row],[SRO]]="EOU",VLOOKUP(Table2[[#This Row],[BE]],[2]GD.List!$C$3:$N$5014,12,0),IF(Table2[[#This Row],[SRO]]="Local","Polyester Staple Fibre","SRO 492"))</f>
        <v>Textile Chemical</v>
      </c>
    </row>
    <row r="5577" spans="1:19" x14ac:dyDescent="0.25">
      <c r="A5577" s="119" t="s">
        <v>3669</v>
      </c>
      <c r="B5577" s="116" t="s">
        <v>3836</v>
      </c>
      <c r="C5577" s="165">
        <v>35504</v>
      </c>
      <c r="D5577" s="117">
        <v>5201.009</v>
      </c>
      <c r="E5577" s="147" t="s">
        <v>3838</v>
      </c>
      <c r="F5577" s="116" t="s">
        <v>3839</v>
      </c>
      <c r="G5577" s="471">
        <v>44941</v>
      </c>
      <c r="H5577" s="82">
        <v>34928330.210000001</v>
      </c>
      <c r="I5577" s="197">
        <v>1.0101</v>
      </c>
      <c r="J5577" s="15">
        <v>2859.59</v>
      </c>
      <c r="K5577" s="15">
        <v>2831</v>
      </c>
      <c r="L5577" s="15">
        <v>4104298.75</v>
      </c>
      <c r="M5577" s="66" t="str">
        <f>TEXT(Table2[[#This Row],[Gd.Dt]],"mmm-yy")</f>
        <v>Jan-23</v>
      </c>
      <c r="N5577" s="46" t="str">
        <f>MID(Table2[[#This Row],[BE]],6,2)</f>
        <v>IB</v>
      </c>
      <c r="O5577" s="46" t="str">
        <f>IF(Table2[[#This Row],[Type]]="IB","EOU",IF(Table2[[#This Row],[Type]]="MB","Local","492"))</f>
        <v>EOU</v>
      </c>
      <c r="P5577" s="46">
        <f>ROUND(Table2[[#This Row],[Cons]]/Table2[[#This Row],[Qty.]],5)</f>
        <v>1.0101</v>
      </c>
      <c r="Q5577" s="46" t="b">
        <f>EXACT(Table2[[#This Row],[rate]],Table2[[#This Row],[Check]])</f>
        <v>1</v>
      </c>
      <c r="R5577" s="46"/>
      <c r="S5577" s="46" t="str">
        <f>IF(Table2[[#This Row],[SRO]]="EOU",VLOOKUP(Table2[[#This Row],[BE]],[2]GD.List!$C$3:$N$5014,12,0),IF(Table2[[#This Row],[SRO]]="Local","Polyester Staple Fibre","SRO 492"))</f>
        <v>Raw Cotton</v>
      </c>
    </row>
    <row r="5578" spans="1:19" x14ac:dyDescent="0.25">
      <c r="A5578" s="120" t="s">
        <v>3669</v>
      </c>
      <c r="B5578" s="116" t="s">
        <v>3836</v>
      </c>
      <c r="C5578" s="165">
        <v>35504</v>
      </c>
      <c r="D5578" s="117">
        <v>5201.009</v>
      </c>
      <c r="E5578" s="147" t="s">
        <v>3838</v>
      </c>
      <c r="F5578" s="116" t="s">
        <v>3839</v>
      </c>
      <c r="G5578" s="471">
        <v>44941</v>
      </c>
      <c r="H5578" s="82">
        <v>34928330.210000001</v>
      </c>
      <c r="I5578" s="197">
        <v>0.624</v>
      </c>
      <c r="J5578" s="15">
        <v>2792.4</v>
      </c>
      <c r="K5578" s="15">
        <v>4475</v>
      </c>
      <c r="L5578" s="15">
        <v>2194751.69</v>
      </c>
      <c r="M5578" s="66" t="str">
        <f>TEXT(Table2[[#This Row],[Gd.Dt]],"mmm-yy")</f>
        <v>Jan-23</v>
      </c>
      <c r="N5578" s="46" t="str">
        <f>MID(Table2[[#This Row],[BE]],6,2)</f>
        <v>IB</v>
      </c>
      <c r="O5578" s="46" t="str">
        <f>IF(Table2[[#This Row],[Type]]="IB","EOU",IF(Table2[[#This Row],[Type]]="MB","Local","492"))</f>
        <v>EOU</v>
      </c>
      <c r="P5578" s="46">
        <f>ROUND(Table2[[#This Row],[Cons]]/Table2[[#This Row],[Qty.]],5)</f>
        <v>0.624</v>
      </c>
      <c r="Q5578" s="46" t="b">
        <f>EXACT(Table2[[#This Row],[rate]],Table2[[#This Row],[Check]])</f>
        <v>1</v>
      </c>
      <c r="R5578" s="46"/>
      <c r="S5578" s="46" t="str">
        <f>IF(Table2[[#This Row],[SRO]]="EOU",VLOOKUP(Table2[[#This Row],[BE]],[2]GD.List!$C$3:$N$5014,12,0),IF(Table2[[#This Row],[SRO]]="Local","Polyester Staple Fibre","SRO 492"))</f>
        <v>Raw Cotton</v>
      </c>
    </row>
    <row r="5579" spans="1:19" x14ac:dyDescent="0.25">
      <c r="A5579" s="119" t="s">
        <v>3800</v>
      </c>
      <c r="B5579" s="116" t="s">
        <v>3836</v>
      </c>
      <c r="C5579" s="165">
        <v>35504</v>
      </c>
      <c r="D5579" s="117">
        <v>2832.1089999999999</v>
      </c>
      <c r="E5579" s="147" t="s">
        <v>3838</v>
      </c>
      <c r="F5579" s="116" t="s">
        <v>3839</v>
      </c>
      <c r="G5579" s="471">
        <v>44941</v>
      </c>
      <c r="H5579" s="82">
        <v>34928330.210000001</v>
      </c>
      <c r="I5579" s="197">
        <v>0.04</v>
      </c>
      <c r="J5579" s="15">
        <v>66.64</v>
      </c>
      <c r="K5579" s="15">
        <v>1666</v>
      </c>
      <c r="L5579" s="15">
        <v>180692.25</v>
      </c>
      <c r="M5579" s="66" t="str">
        <f>TEXT(Table2[[#This Row],[Gd.Dt]],"mmm-yy")</f>
        <v>Jan-23</v>
      </c>
      <c r="N5579" s="46" t="str">
        <f>MID(Table2[[#This Row],[BE]],6,2)</f>
        <v>IB</v>
      </c>
      <c r="O5579" s="46" t="str">
        <f>IF(Table2[[#This Row],[Type]]="IB","EOU",IF(Table2[[#This Row],[Type]]="MB","Local","492"))</f>
        <v>EOU</v>
      </c>
      <c r="P5579" s="46">
        <f>ROUND(Table2[[#This Row],[Cons]]/Table2[[#This Row],[Qty.]],5)</f>
        <v>0.04</v>
      </c>
      <c r="Q5579" s="46" t="b">
        <f>EXACT(Table2[[#This Row],[rate]],Table2[[#This Row],[Check]])</f>
        <v>1</v>
      </c>
      <c r="R5579" s="46"/>
      <c r="S5579" s="46" t="str">
        <f>IF(Table2[[#This Row],[SRO]]="EOU",VLOOKUP(Table2[[#This Row],[BE]],[2]GD.List!$C$3:$N$5014,12,0),IF(Table2[[#This Row],[SRO]]="Local","Polyester Staple Fibre","SRO 492"))</f>
        <v>Textile Chemical</v>
      </c>
    </row>
    <row r="5580" spans="1:19" x14ac:dyDescent="0.25">
      <c r="A5580" s="119" t="s">
        <v>3800</v>
      </c>
      <c r="B5580" s="116" t="s">
        <v>3834</v>
      </c>
      <c r="C5580" s="165">
        <v>12480</v>
      </c>
      <c r="D5580" s="117">
        <v>2832.1089999999999</v>
      </c>
      <c r="E5580" s="147" t="s">
        <v>3837</v>
      </c>
      <c r="F5580" s="116" t="s">
        <v>3840</v>
      </c>
      <c r="G5580" s="471">
        <v>44941</v>
      </c>
      <c r="H5580" s="82">
        <v>14874310.560000001</v>
      </c>
      <c r="I5580" s="197">
        <v>0.04</v>
      </c>
      <c r="J5580" s="15">
        <v>227.52</v>
      </c>
      <c r="K5580" s="15">
        <v>5688</v>
      </c>
      <c r="L5580" s="15">
        <v>177120.91</v>
      </c>
      <c r="M5580" s="66" t="str">
        <f>TEXT(Table2[[#This Row],[Gd.Dt]],"mmm-yy")</f>
        <v>Jan-23</v>
      </c>
      <c r="N5580" s="46" t="str">
        <f>MID(Table2[[#This Row],[BE]],6,2)</f>
        <v>IB</v>
      </c>
      <c r="O5580" s="46" t="str">
        <f>IF(Table2[[#This Row],[Type]]="IB","EOU",IF(Table2[[#This Row],[Type]]="MB","Local","492"))</f>
        <v>EOU</v>
      </c>
      <c r="P5580" s="46">
        <f>ROUND(Table2[[#This Row],[Cons]]/Table2[[#This Row],[Qty.]],5)</f>
        <v>0.04</v>
      </c>
      <c r="Q5580" s="46" t="b">
        <f>EXACT(Table2[[#This Row],[rate]],Table2[[#This Row],[Check]])</f>
        <v>1</v>
      </c>
      <c r="R5580" s="46"/>
      <c r="S5580" s="46" t="str">
        <f>IF(Table2[[#This Row],[SRO]]="EOU",VLOOKUP(Table2[[#This Row],[BE]],[2]GD.List!$C$3:$N$5014,12,0),IF(Table2[[#This Row],[SRO]]="Local","Polyester Staple Fibre","SRO 492"))</f>
        <v>Textile Chemical</v>
      </c>
    </row>
    <row r="5581" spans="1:19" x14ac:dyDescent="0.25">
      <c r="A5581" s="120" t="s">
        <v>3800</v>
      </c>
      <c r="B5581" s="116" t="s">
        <v>3835</v>
      </c>
      <c r="C5581" s="165">
        <v>2242</v>
      </c>
      <c r="D5581" s="117">
        <v>2832.1089999999999</v>
      </c>
      <c r="E5581" s="147" t="s">
        <v>46</v>
      </c>
      <c r="F5581" s="116" t="s">
        <v>3841</v>
      </c>
      <c r="G5581" s="471">
        <v>44941</v>
      </c>
      <c r="H5581" s="82">
        <v>6868080.2800000003</v>
      </c>
      <c r="I5581" s="197">
        <v>0.04</v>
      </c>
      <c r="J5581" s="15">
        <v>157.84</v>
      </c>
      <c r="K5581" s="15">
        <v>3946</v>
      </c>
      <c r="L5581" s="15">
        <v>145324.82</v>
      </c>
      <c r="M5581" s="66" t="str">
        <f>TEXT(Table2[[#This Row],[Gd.Dt]],"mmm-yy")</f>
        <v>Jan-23</v>
      </c>
      <c r="N5581" s="46" t="str">
        <f>MID(Table2[[#This Row],[BE]],6,2)</f>
        <v>IB</v>
      </c>
      <c r="O5581" s="46" t="str">
        <f>IF(Table2[[#This Row],[Type]]="IB","EOU",IF(Table2[[#This Row],[Type]]="MB","Local","492"))</f>
        <v>EOU</v>
      </c>
      <c r="P5581" s="46">
        <f>ROUND(Table2[[#This Row],[Cons]]/Table2[[#This Row],[Qty.]],5)</f>
        <v>0.04</v>
      </c>
      <c r="Q5581" s="46" t="b">
        <f>EXACT(Table2[[#This Row],[rate]],Table2[[#This Row],[Check]])</f>
        <v>1</v>
      </c>
      <c r="R5581" s="46"/>
      <c r="S5581" s="46" t="str">
        <f>IF(Table2[[#This Row],[SRO]]="EOU",VLOOKUP(Table2[[#This Row],[BE]],[2]GD.List!$C$3:$N$5014,12,0),IF(Table2[[#This Row],[SRO]]="Local","Polyester Staple Fibre","SRO 492"))</f>
        <v>Textile Chemical</v>
      </c>
    </row>
    <row r="5582" spans="1:19" x14ac:dyDescent="0.25">
      <c r="A5582" s="119" t="s">
        <v>3801</v>
      </c>
      <c r="B5582" s="116" t="s">
        <v>3834</v>
      </c>
      <c r="C5582" s="165">
        <v>12480</v>
      </c>
      <c r="D5582" s="117">
        <v>5201.009</v>
      </c>
      <c r="E5582" s="147" t="s">
        <v>3837</v>
      </c>
      <c r="F5582" s="116" t="s">
        <v>3840</v>
      </c>
      <c r="G5582" s="471">
        <v>44941</v>
      </c>
      <c r="H5582" s="82">
        <v>14874310.560000001</v>
      </c>
      <c r="I5582" s="197">
        <v>1.0101</v>
      </c>
      <c r="J5582" s="15">
        <v>4320.2</v>
      </c>
      <c r="K5582" s="15">
        <v>4277</v>
      </c>
      <c r="L5582" s="15">
        <v>3570034.72</v>
      </c>
      <c r="M5582" s="66" t="str">
        <f>TEXT(Table2[[#This Row],[Gd.Dt]],"mmm-yy")</f>
        <v>Jan-23</v>
      </c>
      <c r="N5582" s="46" t="str">
        <f>MID(Table2[[#This Row],[BE]],6,2)</f>
        <v>IB</v>
      </c>
      <c r="O5582" s="46" t="str">
        <f>IF(Table2[[#This Row],[Type]]="IB","EOU",IF(Table2[[#This Row],[Type]]="MB","Local","492"))</f>
        <v>EOU</v>
      </c>
      <c r="P5582" s="46">
        <f>ROUND(Table2[[#This Row],[Cons]]/Table2[[#This Row],[Qty.]],5)</f>
        <v>1.0101</v>
      </c>
      <c r="Q5582" s="46" t="b">
        <f>EXACT(Table2[[#This Row],[rate]],Table2[[#This Row],[Check]])</f>
        <v>1</v>
      </c>
      <c r="R5582" s="46"/>
      <c r="S5582" s="46" t="str">
        <f>IF(Table2[[#This Row],[SRO]]="EOU",VLOOKUP(Table2[[#This Row],[BE]],[2]GD.List!$C$3:$N$5014,12,0),IF(Table2[[#This Row],[SRO]]="Local","Polyester Staple Fibre","SRO 492"))</f>
        <v>Raw Cotton</v>
      </c>
    </row>
    <row r="5583" spans="1:19" x14ac:dyDescent="0.25">
      <c r="A5583" s="119" t="s">
        <v>3801</v>
      </c>
      <c r="B5583" s="116" t="s">
        <v>3834</v>
      </c>
      <c r="C5583" s="165">
        <v>12480</v>
      </c>
      <c r="D5583" s="117">
        <v>5201.009</v>
      </c>
      <c r="E5583" s="147" t="s">
        <v>3837</v>
      </c>
      <c r="F5583" s="116" t="s">
        <v>3840</v>
      </c>
      <c r="G5583" s="471">
        <v>44941</v>
      </c>
      <c r="H5583" s="82">
        <v>14874310.560000001</v>
      </c>
      <c r="I5583" s="197">
        <v>0.48980000000000001</v>
      </c>
      <c r="J5583" s="15">
        <v>2785.98</v>
      </c>
      <c r="K5583" s="15">
        <v>5688</v>
      </c>
      <c r="L5583" s="15">
        <v>2168843.69</v>
      </c>
      <c r="M5583" s="66" t="str">
        <f>TEXT(Table2[[#This Row],[Gd.Dt]],"mmm-yy")</f>
        <v>Jan-23</v>
      </c>
      <c r="N5583" s="46" t="str">
        <f>MID(Table2[[#This Row],[BE]],6,2)</f>
        <v>IB</v>
      </c>
      <c r="O5583" s="46" t="str">
        <f>IF(Table2[[#This Row],[Type]]="IB","EOU",IF(Table2[[#This Row],[Type]]="MB","Local","492"))</f>
        <v>EOU</v>
      </c>
      <c r="P5583" s="46">
        <f>ROUND(Table2[[#This Row],[Cons]]/Table2[[#This Row],[Qty.]],5)</f>
        <v>0.48980000000000001</v>
      </c>
      <c r="Q5583" s="46" t="b">
        <f>EXACT(Table2[[#This Row],[rate]],Table2[[#This Row],[Check]])</f>
        <v>1</v>
      </c>
      <c r="R5583" s="46"/>
      <c r="S5583" s="46" t="str">
        <f>IF(Table2[[#This Row],[SRO]]="EOU",VLOOKUP(Table2[[#This Row],[BE]],[2]GD.List!$C$3:$N$5014,12,0),IF(Table2[[#This Row],[SRO]]="Local","Polyester Staple Fibre","SRO 492"))</f>
        <v>Raw Cotton</v>
      </c>
    </row>
    <row r="5584" spans="1:19" x14ac:dyDescent="0.25">
      <c r="A5584" s="120" t="s">
        <v>3801</v>
      </c>
      <c r="B5584" s="116" t="s">
        <v>3835</v>
      </c>
      <c r="C5584" s="165">
        <v>2242</v>
      </c>
      <c r="D5584" s="117">
        <v>5201.009</v>
      </c>
      <c r="E5584" s="147" t="s">
        <v>46</v>
      </c>
      <c r="F5584" s="116" t="s">
        <v>3841</v>
      </c>
      <c r="G5584" s="471">
        <v>44941</v>
      </c>
      <c r="H5584" s="82">
        <v>6868080.2800000003</v>
      </c>
      <c r="I5584" s="197">
        <v>0.48980000000000001</v>
      </c>
      <c r="J5584" s="15">
        <v>1932.73</v>
      </c>
      <c r="K5584" s="15">
        <v>3946</v>
      </c>
      <c r="L5584" s="15">
        <v>1779483.32</v>
      </c>
      <c r="M5584" s="66" t="str">
        <f>TEXT(Table2[[#This Row],[Gd.Dt]],"mmm-yy")</f>
        <v>Jan-23</v>
      </c>
      <c r="N5584" s="46" t="str">
        <f>MID(Table2[[#This Row],[BE]],6,2)</f>
        <v>IB</v>
      </c>
      <c r="O5584" s="46" t="str">
        <f>IF(Table2[[#This Row],[Type]]="IB","EOU",IF(Table2[[#This Row],[Type]]="MB","Local","492"))</f>
        <v>EOU</v>
      </c>
      <c r="P5584" s="46">
        <f>ROUND(Table2[[#This Row],[Cons]]/Table2[[#This Row],[Qty.]],5)</f>
        <v>0.48979</v>
      </c>
      <c r="Q5584" s="46" t="b">
        <f>EXACT(Table2[[#This Row],[rate]],Table2[[#This Row],[Check]])</f>
        <v>0</v>
      </c>
      <c r="R5584" s="46"/>
      <c r="S5584" s="46" t="str">
        <f>IF(Table2[[#This Row],[SRO]]="EOU",VLOOKUP(Table2[[#This Row],[BE]],[2]GD.List!$C$3:$N$5014,12,0),IF(Table2[[#This Row],[SRO]]="Local","Polyester Staple Fibre","SRO 492"))</f>
        <v>Raw Cotton</v>
      </c>
    </row>
    <row r="5585" spans="1:19" x14ac:dyDescent="0.25">
      <c r="A5585" s="119" t="s">
        <v>3802</v>
      </c>
      <c r="B5585" s="116" t="s">
        <v>3834</v>
      </c>
      <c r="C5585" s="165">
        <v>12480</v>
      </c>
      <c r="D5585" s="117">
        <v>5503.201</v>
      </c>
      <c r="E5585" s="147" t="s">
        <v>3837</v>
      </c>
      <c r="F5585" s="116" t="s">
        <v>3840</v>
      </c>
      <c r="G5585" s="471">
        <v>44941</v>
      </c>
      <c r="H5585" s="82">
        <v>14874310.560000001</v>
      </c>
      <c r="I5585" s="197">
        <v>0.53061000000000003</v>
      </c>
      <c r="J5585" s="15">
        <v>3018.11</v>
      </c>
      <c r="K5585" s="15">
        <v>5688</v>
      </c>
      <c r="L5585" s="15">
        <v>2349553.42</v>
      </c>
      <c r="M5585" s="66" t="str">
        <f>TEXT(Table2[[#This Row],[Gd.Dt]],"mmm-yy")</f>
        <v>Jan-23</v>
      </c>
      <c r="N5585" s="46" t="str">
        <f>MID(Table2[[#This Row],[BE]],6,2)</f>
        <v>IB</v>
      </c>
      <c r="O5585" s="46" t="str">
        <f>IF(Table2[[#This Row],[Type]]="IB","EOU",IF(Table2[[#This Row],[Type]]="MB","Local","492"))</f>
        <v>EOU</v>
      </c>
      <c r="P5585" s="46">
        <f>ROUND(Table2[[#This Row],[Cons]]/Table2[[#This Row],[Qty.]],5)</f>
        <v>0.53061000000000003</v>
      </c>
      <c r="Q5585" s="46" t="b">
        <f>EXACT(Table2[[#This Row],[rate]],Table2[[#This Row],[Check]])</f>
        <v>1</v>
      </c>
      <c r="R5585" s="46"/>
      <c r="S5585" s="46" t="str">
        <f>IF(Table2[[#This Row],[SRO]]="EOU",VLOOKUP(Table2[[#This Row],[BE]],[2]GD.List!$C$3:$N$5014,12,0),IF(Table2[[#This Row],[SRO]]="Local","Polyester Staple Fibre","SRO 492"))</f>
        <v>Polyester Staple Fiber</v>
      </c>
    </row>
    <row r="5586" spans="1:19" x14ac:dyDescent="0.25">
      <c r="A5586" s="119" t="s">
        <v>3802</v>
      </c>
      <c r="B5586" s="119" t="s">
        <v>3835</v>
      </c>
      <c r="C5586" s="170">
        <v>2242</v>
      </c>
      <c r="D5586" s="171">
        <v>5503.201</v>
      </c>
      <c r="E5586" s="27" t="s">
        <v>46</v>
      </c>
      <c r="F5586" s="119" t="s">
        <v>3841</v>
      </c>
      <c r="G5586" s="28">
        <v>44941</v>
      </c>
      <c r="H5586" s="172">
        <v>6868080.2800000003</v>
      </c>
      <c r="I5586" s="33">
        <v>0.53061000000000003</v>
      </c>
      <c r="J5586" s="30">
        <v>2093.8000000000002</v>
      </c>
      <c r="K5586" s="30">
        <v>3946</v>
      </c>
      <c r="L5586" s="30">
        <v>1927782.04</v>
      </c>
      <c r="M5586" s="67" t="str">
        <f>TEXT(Table2[[#This Row],[Gd.Dt]],"mmm-yy")</f>
        <v>Jan-23</v>
      </c>
      <c r="N5586" s="47" t="str">
        <f>MID(Table2[[#This Row],[BE]],6,2)</f>
        <v>IB</v>
      </c>
      <c r="O5586" s="47" t="str">
        <f>IF(Table2[[#This Row],[Type]]="IB","EOU",IF(Table2[[#This Row],[Type]]="MB","Local","492"))</f>
        <v>EOU</v>
      </c>
      <c r="P5586" s="47">
        <f>ROUND(Table2[[#This Row],[Cons]]/Table2[[#This Row],[Qty.]],5)</f>
        <v>0.53061000000000003</v>
      </c>
      <c r="Q5586" s="47" t="b">
        <f>EXACT(Table2[[#This Row],[rate]],Table2[[#This Row],[Check]])</f>
        <v>1</v>
      </c>
      <c r="R5586" s="47"/>
      <c r="S5586" s="47" t="str">
        <f>IF(Table2[[#This Row],[SRO]]="EOU",VLOOKUP(Table2[[#This Row],[BE]],[2]GD.List!$C$3:$N$5014,12,0),IF(Table2[[#This Row],[SRO]]="Local","Polyester Staple Fibre","SRO 492"))</f>
        <v>Polyester Staple Fiber</v>
      </c>
    </row>
    <row r="5587" spans="1:19" x14ac:dyDescent="0.25">
      <c r="A5587" s="680" t="s">
        <v>2499</v>
      </c>
      <c r="B5587" s="676" t="s">
        <v>3843</v>
      </c>
      <c r="C5587" s="677">
        <v>1500</v>
      </c>
      <c r="D5587" s="678">
        <v>2701.12</v>
      </c>
      <c r="E5587" s="147" t="s">
        <v>3842</v>
      </c>
      <c r="F5587" s="676" t="s">
        <v>3844</v>
      </c>
      <c r="G5587" s="471">
        <v>44943</v>
      </c>
      <c r="H5587" s="679">
        <v>2630552.9900000002</v>
      </c>
      <c r="I5587" s="197">
        <v>0.8</v>
      </c>
      <c r="J5587" s="671">
        <v>1356</v>
      </c>
      <c r="K5587" s="671">
        <v>1695</v>
      </c>
      <c r="L5587" s="671">
        <v>2418899.2999999998</v>
      </c>
      <c r="M5587" s="672" t="str">
        <f>TEXT(Table2[[#This Row],[Gd.Dt]],"mmm-yy")</f>
        <v>Jan-23</v>
      </c>
      <c r="N5587" s="46" t="str">
        <f>MID(Table2[[#This Row],[BE]],6,2)</f>
        <v>IB</v>
      </c>
      <c r="O5587" s="46" t="str">
        <f>IF(Table2[[#This Row],[Type]]="IB","EOU",IF(Table2[[#This Row],[Type]]="MB","Local","492"))</f>
        <v>EOU</v>
      </c>
      <c r="P5587" s="46">
        <f>ROUND(Table2[[#This Row],[Cons]]/Table2[[#This Row],[Qty.]],5)</f>
        <v>0.8</v>
      </c>
      <c r="Q5587" s="46" t="b">
        <f>EXACT(Table2[[#This Row],[rate]],Table2[[#This Row],[Check]])</f>
        <v>1</v>
      </c>
      <c r="R5587" s="46"/>
      <c r="S5587" s="46" t="str">
        <f>IF(Table2[[#This Row],[SRO]]="EOU",VLOOKUP(Table2[[#This Row],[BE]],[2]GD.List!$C$3:$N$5014,12,0),IF(Table2[[#This Row],[SRO]]="Local","Polyester Staple Fibre","SRO 492"))</f>
        <v>Textile Coal</v>
      </c>
    </row>
    <row r="5588" spans="1:19" x14ac:dyDescent="0.25">
      <c r="A5588" s="680" t="s">
        <v>3552</v>
      </c>
      <c r="B5588" s="676" t="s">
        <v>3843</v>
      </c>
      <c r="C5588" s="677">
        <v>1500</v>
      </c>
      <c r="D5588" s="678">
        <v>2847</v>
      </c>
      <c r="E5588" s="147" t="s">
        <v>3842</v>
      </c>
      <c r="F5588" s="676" t="s">
        <v>3844</v>
      </c>
      <c r="G5588" s="471">
        <v>44943</v>
      </c>
      <c r="H5588" s="679">
        <v>2630552.9900000002</v>
      </c>
      <c r="I5588" s="197">
        <v>0.03</v>
      </c>
      <c r="J5588" s="671">
        <v>50.85</v>
      </c>
      <c r="K5588" s="671">
        <v>1695</v>
      </c>
      <c r="L5588" s="671">
        <v>90708.72</v>
      </c>
      <c r="M5588" s="672" t="str">
        <f>TEXT(Table2[[#This Row],[Gd.Dt]],"mmm-yy")</f>
        <v>Jan-23</v>
      </c>
      <c r="N5588" s="46" t="str">
        <f>MID(Table2[[#This Row],[BE]],6,2)</f>
        <v>IB</v>
      </c>
      <c r="O5588" s="46" t="str">
        <f>IF(Table2[[#This Row],[Type]]="IB","EOU",IF(Table2[[#This Row],[Type]]="MB","Local","492"))</f>
        <v>EOU</v>
      </c>
      <c r="P5588" s="46">
        <f>ROUND(Table2[[#This Row],[Cons]]/Table2[[#This Row],[Qty.]],5)</f>
        <v>0.03</v>
      </c>
      <c r="Q5588" s="46" t="b">
        <f>EXACT(Table2[[#This Row],[rate]],Table2[[#This Row],[Check]])</f>
        <v>1</v>
      </c>
      <c r="R5588" s="46"/>
      <c r="S5588" s="46" t="str">
        <f>IF(Table2[[#This Row],[SRO]]="EOU",VLOOKUP(Table2[[#This Row],[BE]],[2]GD.List!$C$3:$N$5014,12,0),IF(Table2[[#This Row],[SRO]]="Local","Polyester Staple Fibre","SRO 492"))</f>
        <v>Textile Chemical</v>
      </c>
    </row>
    <row r="5589" spans="1:19" x14ac:dyDescent="0.25">
      <c r="A5589" s="675" t="s">
        <v>3800</v>
      </c>
      <c r="B5589" s="675" t="s">
        <v>3843</v>
      </c>
      <c r="C5589" s="681">
        <v>1500</v>
      </c>
      <c r="D5589" s="682">
        <v>2832.1089999999999</v>
      </c>
      <c r="E5589" s="27" t="s">
        <v>3842</v>
      </c>
      <c r="F5589" s="675" t="s">
        <v>3844</v>
      </c>
      <c r="G5589" s="28">
        <v>44943</v>
      </c>
      <c r="H5589" s="683">
        <v>2630552.9900000002</v>
      </c>
      <c r="I5589" s="33">
        <v>0.04</v>
      </c>
      <c r="J5589" s="673">
        <v>67.8</v>
      </c>
      <c r="K5589" s="673">
        <v>1695</v>
      </c>
      <c r="L5589" s="673">
        <v>120944.96000000001</v>
      </c>
      <c r="M5589" s="674" t="str">
        <f>TEXT(Table2[[#This Row],[Gd.Dt]],"mmm-yy")</f>
        <v>Jan-23</v>
      </c>
      <c r="N5589" s="47" t="str">
        <f>MID(Table2[[#This Row],[BE]],6,2)</f>
        <v>IB</v>
      </c>
      <c r="O5589" s="47" t="str">
        <f>IF(Table2[[#This Row],[Type]]="IB","EOU",IF(Table2[[#This Row],[Type]]="MB","Local","492"))</f>
        <v>EOU</v>
      </c>
      <c r="P5589" s="47">
        <f>ROUND(Table2[[#This Row],[Cons]]/Table2[[#This Row],[Qty.]],5)</f>
        <v>0.04</v>
      </c>
      <c r="Q5589" s="47" t="b">
        <f>EXACT(Table2[[#This Row],[rate]],Table2[[#This Row],[Check]])</f>
        <v>1</v>
      </c>
      <c r="R5589" s="47"/>
      <c r="S5589" s="47" t="str">
        <f>IF(Table2[[#This Row],[SRO]]="EOU",VLOOKUP(Table2[[#This Row],[BE]],[2]GD.List!$C$3:$N$5014,12,0),IF(Table2[[#This Row],[SRO]]="Local","Polyester Staple Fibre","SRO 492"))</f>
        <v>Textile Chemical</v>
      </c>
    </row>
    <row r="5590" spans="1:19" x14ac:dyDescent="0.25">
      <c r="A5590" s="120" t="s">
        <v>2499</v>
      </c>
      <c r="B5590" s="116" t="s">
        <v>3845</v>
      </c>
      <c r="C5590" s="165">
        <v>13188</v>
      </c>
      <c r="D5590" s="117">
        <v>2701.12</v>
      </c>
      <c r="E5590" s="147" t="s">
        <v>3846</v>
      </c>
      <c r="F5590" s="116" t="s">
        <v>3847</v>
      </c>
      <c r="G5590" s="471">
        <v>44944</v>
      </c>
      <c r="H5590" s="82">
        <v>7419505.1399999997</v>
      </c>
      <c r="I5590" s="197">
        <v>0.8</v>
      </c>
      <c r="J5590" s="15">
        <v>4127.21</v>
      </c>
      <c r="K5590" s="15">
        <v>5159</v>
      </c>
      <c r="L5590" s="15">
        <v>3139843.2199999997</v>
      </c>
      <c r="M5590" s="66" t="str">
        <f>TEXT(Table2[[#This Row],[Gd.Dt]],"mmm-yy")</f>
        <v>Jan-23</v>
      </c>
      <c r="N5590" s="46" t="str">
        <f>MID(Table2[[#This Row],[BE]],6,2)</f>
        <v>IB</v>
      </c>
      <c r="O5590" s="46" t="str">
        <f>IF(Table2[[#This Row],[Type]]="IB","EOU",IF(Table2[[#This Row],[Type]]="MB","Local","492"))</f>
        <v>EOU</v>
      </c>
      <c r="P5590" s="46">
        <f>ROUND(Table2[[#This Row],[Cons]]/Table2[[#This Row],[Qty.]],5)</f>
        <v>0.8</v>
      </c>
      <c r="Q5590" s="46" t="b">
        <f>EXACT(Table2[[#This Row],[rate]],Table2[[#This Row],[Check]])</f>
        <v>1</v>
      </c>
      <c r="R5590" s="46"/>
      <c r="S5590" s="46" t="str">
        <f>IF(Table2[[#This Row],[SRO]]="EOU",VLOOKUP(Table2[[#This Row],[BE]],[2]GD.List!$C$3:$N$5014,12,0),IF(Table2[[#This Row],[SRO]]="Local","Polyester Staple Fibre","SRO 492"))</f>
        <v>Textile Coal</v>
      </c>
    </row>
    <row r="5591" spans="1:19" x14ac:dyDescent="0.25">
      <c r="A5591" s="120" t="s">
        <v>3552</v>
      </c>
      <c r="B5591" s="116" t="s">
        <v>3845</v>
      </c>
      <c r="C5591" s="165">
        <v>13188</v>
      </c>
      <c r="D5591" s="117">
        <v>2847</v>
      </c>
      <c r="E5591" s="147" t="s">
        <v>3846</v>
      </c>
      <c r="F5591" s="116" t="s">
        <v>3847</v>
      </c>
      <c r="G5591" s="471">
        <v>44944</v>
      </c>
      <c r="H5591" s="82">
        <v>7419505.1399999997</v>
      </c>
      <c r="I5591" s="197">
        <v>0.03</v>
      </c>
      <c r="J5591" s="15">
        <v>154.78</v>
      </c>
      <c r="K5591" s="15">
        <v>5159</v>
      </c>
      <c r="L5591" s="15">
        <v>117751.67</v>
      </c>
      <c r="M5591" s="66" t="str">
        <f>TEXT(Table2[[#This Row],[Gd.Dt]],"mmm-yy")</f>
        <v>Jan-23</v>
      </c>
      <c r="N5591" s="46" t="str">
        <f>MID(Table2[[#This Row],[BE]],6,2)</f>
        <v>IB</v>
      </c>
      <c r="O5591" s="46" t="str">
        <f>IF(Table2[[#This Row],[Type]]="IB","EOU",IF(Table2[[#This Row],[Type]]="MB","Local","492"))</f>
        <v>EOU</v>
      </c>
      <c r="P5591" s="46">
        <f>ROUND(Table2[[#This Row],[Cons]]/Table2[[#This Row],[Qty.]],5)</f>
        <v>0.03</v>
      </c>
      <c r="Q5591" s="46" t="b">
        <f>EXACT(Table2[[#This Row],[rate]],Table2[[#This Row],[Check]])</f>
        <v>1</v>
      </c>
      <c r="R5591" s="46"/>
      <c r="S5591" s="46" t="str">
        <f>IF(Table2[[#This Row],[SRO]]="EOU",VLOOKUP(Table2[[#This Row],[BE]],[2]GD.List!$C$3:$N$5014,12,0),IF(Table2[[#This Row],[SRO]]="Local","Polyester Staple Fibre","SRO 492"))</f>
        <v>Textile Chemical</v>
      </c>
    </row>
    <row r="5592" spans="1:19" x14ac:dyDescent="0.25">
      <c r="A5592" s="120" t="s">
        <v>3800</v>
      </c>
      <c r="B5592" s="116" t="s">
        <v>3845</v>
      </c>
      <c r="C5592" s="165">
        <v>13188</v>
      </c>
      <c r="D5592" s="117">
        <v>2832.1089999999999</v>
      </c>
      <c r="E5592" s="147" t="s">
        <v>3846</v>
      </c>
      <c r="F5592" s="116" t="s">
        <v>3847</v>
      </c>
      <c r="G5592" s="471">
        <v>44944</v>
      </c>
      <c r="H5592" s="82">
        <v>7419505.1399999997</v>
      </c>
      <c r="I5592" s="197">
        <v>0.04</v>
      </c>
      <c r="J5592" s="15">
        <v>206.36999999999998</v>
      </c>
      <c r="K5592" s="15">
        <v>5159</v>
      </c>
      <c r="L5592" s="15">
        <v>156999.62</v>
      </c>
      <c r="M5592" s="66" t="str">
        <f>TEXT(Table2[[#This Row],[Gd.Dt]],"mmm-yy")</f>
        <v>Jan-23</v>
      </c>
      <c r="N5592" s="46" t="str">
        <f>MID(Table2[[#This Row],[BE]],6,2)</f>
        <v>IB</v>
      </c>
      <c r="O5592" s="46" t="str">
        <f>IF(Table2[[#This Row],[Type]]="IB","EOU",IF(Table2[[#This Row],[Type]]="MB","Local","492"))</f>
        <v>EOU</v>
      </c>
      <c r="P5592" s="46">
        <f>ROUND(Table2[[#This Row],[Cons]]/Table2[[#This Row],[Qty.]],5)</f>
        <v>0.04</v>
      </c>
      <c r="Q5592" s="46" t="b">
        <f>EXACT(Table2[[#This Row],[rate]],Table2[[#This Row],[Check]])</f>
        <v>1</v>
      </c>
      <c r="R5592" s="46"/>
      <c r="S5592" s="46" t="str">
        <f>IF(Table2[[#This Row],[SRO]]="EOU",VLOOKUP(Table2[[#This Row],[BE]],[2]GD.List!$C$3:$N$5014,12,0),IF(Table2[[#This Row],[SRO]]="Local","Polyester Staple Fibre","SRO 492"))</f>
        <v>Textile Chemical</v>
      </c>
    </row>
    <row r="5593" spans="1:19" x14ac:dyDescent="0.25">
      <c r="A5593" s="120" t="s">
        <v>3801</v>
      </c>
      <c r="B5593" s="116" t="s">
        <v>3845</v>
      </c>
      <c r="C5593" s="165">
        <v>13188</v>
      </c>
      <c r="D5593" s="117">
        <v>5201.009</v>
      </c>
      <c r="E5593" s="147" t="s">
        <v>3846</v>
      </c>
      <c r="F5593" s="116" t="s">
        <v>3847</v>
      </c>
      <c r="G5593" s="471">
        <v>44944</v>
      </c>
      <c r="H5593" s="82">
        <v>7419505.1399999997</v>
      </c>
      <c r="I5593" s="197">
        <v>0.48980000000000001</v>
      </c>
      <c r="J5593" s="15">
        <v>2526.8700000000003</v>
      </c>
      <c r="K5593" s="15">
        <v>5159</v>
      </c>
      <c r="L5593" s="15">
        <v>1922357.5999999999</v>
      </c>
      <c r="M5593" s="66" t="str">
        <f>TEXT(Table2[[#This Row],[Gd.Dt]],"mmm-yy")</f>
        <v>Jan-23</v>
      </c>
      <c r="N5593" s="46" t="str">
        <f>MID(Table2[[#This Row],[BE]],6,2)</f>
        <v>IB</v>
      </c>
      <c r="O5593" s="46" t="str">
        <f>IF(Table2[[#This Row],[Type]]="IB","EOU",IF(Table2[[#This Row],[Type]]="MB","Local","492"))</f>
        <v>EOU</v>
      </c>
      <c r="P5593" s="46">
        <f>ROUND(Table2[[#This Row],[Cons]]/Table2[[#This Row],[Qty.]],5)</f>
        <v>0.48980000000000001</v>
      </c>
      <c r="Q5593" s="46" t="b">
        <f>EXACT(Table2[[#This Row],[rate]],Table2[[#This Row],[Check]])</f>
        <v>1</v>
      </c>
      <c r="R5593" s="46"/>
      <c r="S5593" s="46" t="str">
        <f>IF(Table2[[#This Row],[SRO]]="EOU",VLOOKUP(Table2[[#This Row],[BE]],[2]GD.List!$C$3:$N$5014,12,0),IF(Table2[[#This Row],[SRO]]="Local","Polyester Staple Fibre","SRO 492"))</f>
        <v>Raw Cotton</v>
      </c>
    </row>
    <row r="5594" spans="1:19" x14ac:dyDescent="0.25">
      <c r="A5594" s="119" t="s">
        <v>3802</v>
      </c>
      <c r="B5594" s="119" t="s">
        <v>3845</v>
      </c>
      <c r="C5594" s="170">
        <v>13188</v>
      </c>
      <c r="D5594" s="171">
        <v>5503.201</v>
      </c>
      <c r="E5594" s="27" t="s">
        <v>3846</v>
      </c>
      <c r="F5594" s="119" t="s">
        <v>3847</v>
      </c>
      <c r="G5594" s="28">
        <v>44944</v>
      </c>
      <c r="H5594" s="172">
        <v>7419505.1399999997</v>
      </c>
      <c r="I5594" s="33">
        <v>0.53061000000000003</v>
      </c>
      <c r="J5594" s="30">
        <v>2737.44</v>
      </c>
      <c r="K5594" s="30">
        <v>5159</v>
      </c>
      <c r="L5594" s="30">
        <v>2082553.03</v>
      </c>
      <c r="M5594" s="67" t="str">
        <f>TEXT(Table2[[#This Row],[Gd.Dt]],"mmm-yy")</f>
        <v>Jan-23</v>
      </c>
      <c r="N5594" s="47" t="str">
        <f>MID(Table2[[#This Row],[BE]],6,2)</f>
        <v>IB</v>
      </c>
      <c r="O5594" s="47" t="str">
        <f>IF(Table2[[#This Row],[Type]]="IB","EOU",IF(Table2[[#This Row],[Type]]="MB","Local","492"))</f>
        <v>EOU</v>
      </c>
      <c r="P5594" s="47">
        <f>ROUND(Table2[[#This Row],[Cons]]/Table2[[#This Row],[Qty.]],5)</f>
        <v>0.53061000000000003</v>
      </c>
      <c r="Q5594" s="47" t="b">
        <f>EXACT(Table2[[#This Row],[rate]],Table2[[#This Row],[Check]])</f>
        <v>1</v>
      </c>
      <c r="R5594" s="47"/>
      <c r="S5594" s="47" t="str">
        <f>IF(Table2[[#This Row],[SRO]]="EOU",VLOOKUP(Table2[[#This Row],[BE]],[2]GD.List!$C$3:$N$5014,12,0),IF(Table2[[#This Row],[SRO]]="Local","Polyester Staple Fibre","SRO 492"))</f>
        <v>Polyester Staple Fiber</v>
      </c>
    </row>
    <row r="5595" spans="1:19" x14ac:dyDescent="0.25">
      <c r="A5595" s="680" t="s">
        <v>2499</v>
      </c>
      <c r="B5595" s="676" t="s">
        <v>3848</v>
      </c>
      <c r="C5595" s="677">
        <v>38286</v>
      </c>
      <c r="D5595" s="678">
        <v>2701.12</v>
      </c>
      <c r="E5595" s="147" t="s">
        <v>3849</v>
      </c>
      <c r="F5595" s="676" t="s">
        <v>3850</v>
      </c>
      <c r="G5595" s="471">
        <v>44945</v>
      </c>
      <c r="H5595" s="679">
        <v>25951942.350000001</v>
      </c>
      <c r="I5595" s="197">
        <v>0.8</v>
      </c>
      <c r="J5595" s="671">
        <v>11222.399999999998</v>
      </c>
      <c r="K5595" s="671">
        <v>14028</v>
      </c>
      <c r="L5595" s="671">
        <v>11280669.010000002</v>
      </c>
      <c r="M5595" s="672" t="str">
        <f>TEXT(Table2[[#This Row],[Gd.Dt]],"mmm-yy")</f>
        <v>Jan-23</v>
      </c>
      <c r="N5595" s="46" t="str">
        <f>MID(Table2[[#This Row],[BE]],6,2)</f>
        <v>IB</v>
      </c>
      <c r="O5595" s="46" t="str">
        <f>IF(Table2[[#This Row],[Type]]="IB","EOU",IF(Table2[[#This Row],[Type]]="MB","Local","492"))</f>
        <v>EOU</v>
      </c>
      <c r="P5595" s="46">
        <f>ROUND(Table2[[#This Row],[Cons]]/Table2[[#This Row],[Qty.]],5)</f>
        <v>0.8</v>
      </c>
      <c r="Q5595" s="46" t="b">
        <f>EXACT(Table2[[#This Row],[rate]],Table2[[#This Row],[Check]])</f>
        <v>1</v>
      </c>
      <c r="R5595" s="46"/>
      <c r="S5595" s="46" t="str">
        <f>IF(Table2[[#This Row],[SRO]]="EOU",VLOOKUP(Table2[[#This Row],[BE]],[2]GD.List!$C$3:$N$5014,12,0),IF(Table2[[#This Row],[SRO]]="Local","Polyester Staple Fibre","SRO 492"))</f>
        <v>Textile Coal</v>
      </c>
    </row>
    <row r="5596" spans="1:19" x14ac:dyDescent="0.25">
      <c r="A5596" s="680" t="s">
        <v>3552</v>
      </c>
      <c r="B5596" s="676" t="s">
        <v>3848</v>
      </c>
      <c r="C5596" s="677">
        <v>38286</v>
      </c>
      <c r="D5596" s="678">
        <v>2847</v>
      </c>
      <c r="E5596" s="147" t="s">
        <v>3849</v>
      </c>
      <c r="F5596" s="676" t="s">
        <v>3850</v>
      </c>
      <c r="G5596" s="471">
        <v>44945</v>
      </c>
      <c r="H5596" s="679">
        <v>25951942.350000001</v>
      </c>
      <c r="I5596" s="197">
        <v>0.03</v>
      </c>
      <c r="J5596" s="671">
        <v>420.84</v>
      </c>
      <c r="K5596" s="671">
        <v>14028</v>
      </c>
      <c r="L5596" s="671">
        <v>423025.09</v>
      </c>
      <c r="M5596" s="672" t="str">
        <f>TEXT(Table2[[#This Row],[Gd.Dt]],"mmm-yy")</f>
        <v>Jan-23</v>
      </c>
      <c r="N5596" s="46" t="str">
        <f>MID(Table2[[#This Row],[BE]],6,2)</f>
        <v>IB</v>
      </c>
      <c r="O5596" s="46" t="str">
        <f>IF(Table2[[#This Row],[Type]]="IB","EOU",IF(Table2[[#This Row],[Type]]="MB","Local","492"))</f>
        <v>EOU</v>
      </c>
      <c r="P5596" s="46">
        <f>ROUND(Table2[[#This Row],[Cons]]/Table2[[#This Row],[Qty.]],5)</f>
        <v>0.03</v>
      </c>
      <c r="Q5596" s="46" t="b">
        <f>EXACT(Table2[[#This Row],[rate]],Table2[[#This Row],[Check]])</f>
        <v>1</v>
      </c>
      <c r="R5596" s="46"/>
      <c r="S5596" s="46" t="str">
        <f>IF(Table2[[#This Row],[SRO]]="EOU",VLOOKUP(Table2[[#This Row],[BE]],[2]GD.List!$C$3:$N$5014,12,0),IF(Table2[[#This Row],[SRO]]="Local","Polyester Staple Fibre","SRO 492"))</f>
        <v>Textile Chemical</v>
      </c>
    </row>
    <row r="5597" spans="1:19" x14ac:dyDescent="0.25">
      <c r="A5597" s="680" t="s">
        <v>3801</v>
      </c>
      <c r="B5597" s="676" t="s">
        <v>3848</v>
      </c>
      <c r="C5597" s="677">
        <v>38286</v>
      </c>
      <c r="D5597" s="678">
        <v>5201.009</v>
      </c>
      <c r="E5597" s="147" t="s">
        <v>3849</v>
      </c>
      <c r="F5597" s="676" t="s">
        <v>3850</v>
      </c>
      <c r="G5597" s="471">
        <v>44945</v>
      </c>
      <c r="H5597" s="679">
        <v>25951942.350000001</v>
      </c>
      <c r="I5597" s="197">
        <v>1.0101</v>
      </c>
      <c r="J5597" s="671">
        <v>14169.69</v>
      </c>
      <c r="K5597" s="671">
        <v>14028</v>
      </c>
      <c r="L5597" s="671">
        <v>14243557.020000001</v>
      </c>
      <c r="M5597" s="672" t="str">
        <f>TEXT(Table2[[#This Row],[Gd.Dt]],"mmm-yy")</f>
        <v>Jan-23</v>
      </c>
      <c r="N5597" s="46" t="str">
        <f>MID(Table2[[#This Row],[BE]],6,2)</f>
        <v>IB</v>
      </c>
      <c r="O5597" s="46" t="str">
        <f>IF(Table2[[#This Row],[Type]]="IB","EOU",IF(Table2[[#This Row],[Type]]="MB","Local","492"))</f>
        <v>EOU</v>
      </c>
      <c r="P5597" s="46">
        <f>ROUND(Table2[[#This Row],[Cons]]/Table2[[#This Row],[Qty.]],5)</f>
        <v>1.0101</v>
      </c>
      <c r="Q5597" s="46" t="b">
        <f>EXACT(Table2[[#This Row],[rate]],Table2[[#This Row],[Check]])</f>
        <v>1</v>
      </c>
      <c r="R5597" s="46"/>
      <c r="S5597" s="46" t="str">
        <f>IF(Table2[[#This Row],[SRO]]="EOU",VLOOKUP(Table2[[#This Row],[BE]],[2]GD.List!$C$3:$N$5014,12,0),IF(Table2[[#This Row],[SRO]]="Local","Polyester Staple Fibre","SRO 492"))</f>
        <v>Raw Cotton</v>
      </c>
    </row>
    <row r="5598" spans="1:19" x14ac:dyDescent="0.25">
      <c r="A5598" s="675" t="s">
        <v>3803</v>
      </c>
      <c r="B5598" s="675" t="s">
        <v>3848</v>
      </c>
      <c r="C5598" s="681">
        <v>38286</v>
      </c>
      <c r="D5598" s="682">
        <v>4821.8999999999996</v>
      </c>
      <c r="E5598" s="27" t="s">
        <v>3849</v>
      </c>
      <c r="F5598" s="675" t="s">
        <v>3850</v>
      </c>
      <c r="G5598" s="28">
        <v>44945</v>
      </c>
      <c r="H5598" s="683">
        <v>25951942.350000001</v>
      </c>
      <c r="I5598" s="33">
        <v>1</v>
      </c>
      <c r="J5598" s="673">
        <v>5</v>
      </c>
      <c r="K5598" s="673">
        <v>5</v>
      </c>
      <c r="L5598" s="673">
        <v>4691.2299999999996</v>
      </c>
      <c r="M5598" s="674" t="str">
        <f>TEXT(Table2[[#This Row],[Gd.Dt]],"mmm-yy")</f>
        <v>Jan-23</v>
      </c>
      <c r="N5598" s="47" t="str">
        <f>MID(Table2[[#This Row],[BE]],6,2)</f>
        <v>TI</v>
      </c>
      <c r="O5598" s="47" t="str">
        <f>IF(Table2[[#This Row],[Type]]="IB","EOU",IF(Table2[[#This Row],[Type]]="MB","Local","492"))</f>
        <v>492</v>
      </c>
      <c r="P5598" s="47">
        <f>ROUND(Table2[[#This Row],[Cons]]/Table2[[#This Row],[Qty.]],5)</f>
        <v>1</v>
      </c>
      <c r="Q5598" s="47" t="b">
        <f>EXACT(Table2[[#This Row],[rate]],Table2[[#This Row],[Check]])</f>
        <v>1</v>
      </c>
      <c r="R5598" s="47"/>
      <c r="S5598" s="47" t="str">
        <f>IF(Table2[[#This Row],[SRO]]="EOU",VLOOKUP(Table2[[#This Row],[BE]],[2]GD.List!$C$3:$N$5014,12,0),IF(Table2[[#This Row],[SRO]]="Local","Polyester Staple Fibre","SRO 492"))</f>
        <v>SRO 492</v>
      </c>
    </row>
    <row r="5599" spans="1:19" x14ac:dyDescent="0.25">
      <c r="A5599" s="120" t="s">
        <v>3436</v>
      </c>
      <c r="B5599" s="116" t="s">
        <v>3851</v>
      </c>
      <c r="C5599" s="165">
        <v>46185</v>
      </c>
      <c r="D5599" s="117">
        <v>8308.2000000000007</v>
      </c>
      <c r="E5599" s="147" t="s">
        <v>3857</v>
      </c>
      <c r="F5599" s="116" t="s">
        <v>3861</v>
      </c>
      <c r="G5599" s="471">
        <v>44945</v>
      </c>
      <c r="H5599" s="82">
        <v>54901033</v>
      </c>
      <c r="I5599" s="197">
        <v>1</v>
      </c>
      <c r="J5599" s="15">
        <v>26</v>
      </c>
      <c r="K5599" s="15">
        <v>26</v>
      </c>
      <c r="L5599" s="15">
        <v>2059273.85</v>
      </c>
      <c r="M5599" s="66" t="str">
        <f>TEXT(Table2[[#This Row],[Gd.Dt]],"mmm-yy")</f>
        <v>Jan-23</v>
      </c>
      <c r="N5599" s="46" t="str">
        <f>MID(Table2[[#This Row],[BE]],6,2)</f>
        <v>TI</v>
      </c>
      <c r="O5599" s="46" t="str">
        <f>IF(Table2[[#This Row],[Type]]="IB","EOU",IF(Table2[[#This Row],[Type]]="MB","Local","492"))</f>
        <v>492</v>
      </c>
      <c r="P5599" s="46">
        <f>ROUND(Table2[[#This Row],[Cons]]/Table2[[#This Row],[Qty.]],5)</f>
        <v>1</v>
      </c>
      <c r="Q5599" s="46" t="b">
        <f>EXACT(Table2[[#This Row],[rate]],Table2[[#This Row],[Check]])</f>
        <v>1</v>
      </c>
      <c r="R5599" s="46"/>
      <c r="S5599" s="46" t="str">
        <f>IF(Table2[[#This Row],[SRO]]="EOU",VLOOKUP(Table2[[#This Row],[BE]],[2]GD.List!$C$3:$N$5014,12,0),IF(Table2[[#This Row],[SRO]]="Local","Polyester Staple Fibre","SRO 492"))</f>
        <v>SRO 492</v>
      </c>
    </row>
    <row r="5600" spans="1:19" x14ac:dyDescent="0.25">
      <c r="A5600" s="120" t="s">
        <v>3811</v>
      </c>
      <c r="B5600" s="116" t="s">
        <v>3851</v>
      </c>
      <c r="C5600" s="165">
        <v>46185</v>
      </c>
      <c r="D5600" s="117">
        <v>9607.11</v>
      </c>
      <c r="E5600" s="147" t="s">
        <v>3857</v>
      </c>
      <c r="F5600" s="116" t="s">
        <v>3861</v>
      </c>
      <c r="G5600" s="471">
        <v>44945</v>
      </c>
      <c r="H5600" s="82">
        <v>54901033</v>
      </c>
      <c r="I5600" s="197">
        <v>1</v>
      </c>
      <c r="J5600" s="15">
        <v>320</v>
      </c>
      <c r="K5600" s="15">
        <v>320</v>
      </c>
      <c r="L5600" s="15">
        <v>25344908.98</v>
      </c>
      <c r="M5600" s="66" t="str">
        <f>TEXT(Table2[[#This Row],[Gd.Dt]],"mmm-yy")</f>
        <v>Jan-23</v>
      </c>
      <c r="N5600" s="46" t="str">
        <f>MID(Table2[[#This Row],[BE]],6,2)</f>
        <v>EP</v>
      </c>
      <c r="O5600" s="46" t="str">
        <f>IF(Table2[[#This Row],[Type]]="IB","EOU",IF(Table2[[#This Row],[Type]]="MB","Local","492"))</f>
        <v>492</v>
      </c>
      <c r="P5600" s="46">
        <f>ROUND(Table2[[#This Row],[Cons]]/Table2[[#This Row],[Qty.]],5)</f>
        <v>1</v>
      </c>
      <c r="Q5600" s="46" t="b">
        <f>EXACT(Table2[[#This Row],[rate]],Table2[[#This Row],[Check]])</f>
        <v>1</v>
      </c>
      <c r="R5600" s="46"/>
      <c r="S5600" s="46" t="str">
        <f>IF(Table2[[#This Row],[SRO]]="EOU",VLOOKUP(Table2[[#This Row],[BE]],[2]GD.List!$C$3:$N$5014,12,0),IF(Table2[[#This Row],[SRO]]="Local","Polyester Staple Fibre","SRO 492"))</f>
        <v>SRO 492</v>
      </c>
    </row>
    <row r="5601" spans="1:19" x14ac:dyDescent="0.25">
      <c r="A5601" s="120" t="s">
        <v>3814</v>
      </c>
      <c r="B5601" s="116" t="s">
        <v>3851</v>
      </c>
      <c r="C5601" s="165">
        <v>46185</v>
      </c>
      <c r="D5601" s="117">
        <v>9607.2000000000007</v>
      </c>
      <c r="E5601" s="147" t="s">
        <v>3857</v>
      </c>
      <c r="F5601" s="116" t="s">
        <v>3861</v>
      </c>
      <c r="G5601" s="471">
        <v>44945</v>
      </c>
      <c r="H5601" s="82">
        <v>54901033</v>
      </c>
      <c r="I5601" s="197">
        <v>1</v>
      </c>
      <c r="J5601" s="15">
        <v>50</v>
      </c>
      <c r="K5601" s="15">
        <v>50</v>
      </c>
      <c r="L5601" s="15">
        <v>3960142.03</v>
      </c>
      <c r="M5601" s="66" t="str">
        <f>TEXT(Table2[[#This Row],[Gd.Dt]],"mmm-yy")</f>
        <v>Jan-23</v>
      </c>
      <c r="N5601" s="46" t="str">
        <f>MID(Table2[[#This Row],[BE]],6,2)</f>
        <v>TI</v>
      </c>
      <c r="O5601" s="46" t="str">
        <f>IF(Table2[[#This Row],[Type]]="IB","EOU",IF(Table2[[#This Row],[Type]]="MB","Local","492"))</f>
        <v>492</v>
      </c>
      <c r="P5601" s="46">
        <f>ROUND(Table2[[#This Row],[Cons]]/Table2[[#This Row],[Qty.]],5)</f>
        <v>1</v>
      </c>
      <c r="Q5601" s="46" t="b">
        <f>EXACT(Table2[[#This Row],[rate]],Table2[[#This Row],[Check]])</f>
        <v>1</v>
      </c>
      <c r="R5601" s="46"/>
      <c r="S5601" s="46" t="str">
        <f>IF(Table2[[#This Row],[SRO]]="EOU",VLOOKUP(Table2[[#This Row],[BE]],[2]GD.List!$C$3:$N$5014,12,0),IF(Table2[[#This Row],[SRO]]="Local","Polyester Staple Fibre","SRO 492"))</f>
        <v>SRO 492</v>
      </c>
    </row>
    <row r="5602" spans="1:19" x14ac:dyDescent="0.25">
      <c r="A5602" s="119" t="s">
        <v>3854</v>
      </c>
      <c r="B5602" s="116" t="s">
        <v>3852</v>
      </c>
      <c r="C5602" s="165">
        <v>32167</v>
      </c>
      <c r="D5602" s="117">
        <v>9607.11</v>
      </c>
      <c r="E5602" s="147" t="s">
        <v>3853</v>
      </c>
      <c r="F5602" s="116" t="s">
        <v>3862</v>
      </c>
      <c r="G5602" s="471">
        <v>44945</v>
      </c>
      <c r="H5602" s="82">
        <v>57195644.039999999</v>
      </c>
      <c r="I5602" s="197">
        <v>1</v>
      </c>
      <c r="J5602" s="15">
        <v>268</v>
      </c>
      <c r="K5602" s="15">
        <v>268</v>
      </c>
      <c r="L5602" s="15">
        <v>2322337.14</v>
      </c>
      <c r="M5602" s="66" t="str">
        <f>TEXT(Table2[[#This Row],[Gd.Dt]],"mmm-yy")</f>
        <v>Jan-23</v>
      </c>
      <c r="N5602" s="46" t="str">
        <f>MID(Table2[[#This Row],[BE]],6,2)</f>
        <v>EP</v>
      </c>
      <c r="O5602" s="46" t="str">
        <f>IF(Table2[[#This Row],[Type]]="IB","EOU",IF(Table2[[#This Row],[Type]]="MB","Local","492"))</f>
        <v>492</v>
      </c>
      <c r="P5602" s="46">
        <f>ROUND(Table2[[#This Row],[Cons]]/Table2[[#This Row],[Qty.]],5)</f>
        <v>1</v>
      </c>
      <c r="Q5602" s="46" t="b">
        <f>EXACT(Table2[[#This Row],[rate]],Table2[[#This Row],[Check]])</f>
        <v>1</v>
      </c>
      <c r="R5602" s="46"/>
      <c r="S5602" s="46" t="str">
        <f>IF(Table2[[#This Row],[SRO]]="EOU",VLOOKUP(Table2[[#This Row],[BE]],[2]GD.List!$C$3:$N$5014,12,0),IF(Table2[[#This Row],[SRO]]="Local","Polyester Staple Fibre","SRO 492"))</f>
        <v>SRO 492</v>
      </c>
    </row>
    <row r="5603" spans="1:19" x14ac:dyDescent="0.25">
      <c r="A5603" s="120" t="s">
        <v>3854</v>
      </c>
      <c r="B5603" s="116" t="s">
        <v>3851</v>
      </c>
      <c r="C5603" s="165">
        <v>46185</v>
      </c>
      <c r="D5603" s="117">
        <v>9607.11</v>
      </c>
      <c r="E5603" s="147" t="s">
        <v>3857</v>
      </c>
      <c r="F5603" s="116" t="s">
        <v>3861</v>
      </c>
      <c r="G5603" s="471">
        <v>44945</v>
      </c>
      <c r="H5603" s="82">
        <v>54901033</v>
      </c>
      <c r="I5603" s="197">
        <v>1</v>
      </c>
      <c r="J5603" s="15">
        <v>20.170000000000002</v>
      </c>
      <c r="K5603" s="15">
        <v>20.170000000000002</v>
      </c>
      <c r="L5603" s="15">
        <v>1597521.29</v>
      </c>
      <c r="M5603" s="66" t="str">
        <f>TEXT(Table2[[#This Row],[Gd.Dt]],"mmm-yy")</f>
        <v>Jan-23</v>
      </c>
      <c r="N5603" s="46" t="str">
        <f>MID(Table2[[#This Row],[BE]],6,2)</f>
        <v>EP</v>
      </c>
      <c r="O5603" s="46" t="str">
        <f>IF(Table2[[#This Row],[Type]]="IB","EOU",IF(Table2[[#This Row],[Type]]="MB","Local","492"))</f>
        <v>492</v>
      </c>
      <c r="P5603" s="46">
        <f>ROUND(Table2[[#This Row],[Cons]]/Table2[[#This Row],[Qty.]],5)</f>
        <v>1</v>
      </c>
      <c r="Q5603" s="46" t="b">
        <f>EXACT(Table2[[#This Row],[rate]],Table2[[#This Row],[Check]])</f>
        <v>1</v>
      </c>
      <c r="R5603" s="46"/>
      <c r="S5603" s="46" t="str">
        <f>IF(Table2[[#This Row],[SRO]]="EOU",VLOOKUP(Table2[[#This Row],[BE]],[2]GD.List!$C$3:$N$5014,12,0),IF(Table2[[#This Row],[SRO]]="Local","Polyester Staple Fibre","SRO 492"))</f>
        <v>SRO 492</v>
      </c>
    </row>
    <row r="5604" spans="1:19" x14ac:dyDescent="0.25">
      <c r="A5604" s="119" t="s">
        <v>3855</v>
      </c>
      <c r="B5604" s="116" t="s">
        <v>3852</v>
      </c>
      <c r="C5604" s="165">
        <v>32167</v>
      </c>
      <c r="D5604" s="117">
        <v>9606.2199999999993</v>
      </c>
      <c r="E5604" s="147" t="s">
        <v>3853</v>
      </c>
      <c r="F5604" s="116" t="s">
        <v>3862</v>
      </c>
      <c r="G5604" s="471">
        <v>44945</v>
      </c>
      <c r="H5604" s="82">
        <v>57195644.039999999</v>
      </c>
      <c r="I5604" s="197">
        <v>1</v>
      </c>
      <c r="J5604" s="15">
        <v>50</v>
      </c>
      <c r="K5604" s="15">
        <v>50</v>
      </c>
      <c r="L5604" s="15">
        <v>967751.51</v>
      </c>
      <c r="M5604" s="66" t="str">
        <f>TEXT(Table2[[#This Row],[Gd.Dt]],"mmm-yy")</f>
        <v>Jan-23</v>
      </c>
      <c r="N5604" s="46" t="str">
        <f>MID(Table2[[#This Row],[BE]],6,2)</f>
        <v>TI</v>
      </c>
      <c r="O5604" s="46" t="str">
        <f>IF(Table2[[#This Row],[Type]]="IB","EOU",IF(Table2[[#This Row],[Type]]="MB","Local","492"))</f>
        <v>492</v>
      </c>
      <c r="P5604" s="46">
        <f>ROUND(Table2[[#This Row],[Cons]]/Table2[[#This Row],[Qty.]],5)</f>
        <v>1</v>
      </c>
      <c r="Q5604" s="46" t="b">
        <f>EXACT(Table2[[#This Row],[rate]],Table2[[#This Row],[Check]])</f>
        <v>1</v>
      </c>
      <c r="R5604" s="46"/>
      <c r="S5604" s="46" t="str">
        <f>IF(Table2[[#This Row],[SRO]]="EOU",VLOOKUP(Table2[[#This Row],[BE]],[2]GD.List!$C$3:$N$5014,12,0),IF(Table2[[#This Row],[SRO]]="Local","Polyester Staple Fibre","SRO 492"))</f>
        <v>SRO 492</v>
      </c>
    </row>
    <row r="5605" spans="1:19" x14ac:dyDescent="0.25">
      <c r="A5605" s="120" t="s">
        <v>3855</v>
      </c>
      <c r="B5605" s="116" t="s">
        <v>3851</v>
      </c>
      <c r="C5605" s="165">
        <v>46185</v>
      </c>
      <c r="D5605" s="117">
        <v>9606.2199999999993</v>
      </c>
      <c r="E5605" s="147" t="s">
        <v>3857</v>
      </c>
      <c r="F5605" s="116" t="s">
        <v>3861</v>
      </c>
      <c r="G5605" s="471">
        <v>44945</v>
      </c>
      <c r="H5605" s="82">
        <v>54901033</v>
      </c>
      <c r="I5605" s="197">
        <v>1</v>
      </c>
      <c r="J5605" s="15">
        <v>15</v>
      </c>
      <c r="K5605" s="15">
        <v>15</v>
      </c>
      <c r="L5605" s="15">
        <v>1188042.6100000001</v>
      </c>
      <c r="M5605" s="66" t="str">
        <f>TEXT(Table2[[#This Row],[Gd.Dt]],"mmm-yy")</f>
        <v>Jan-23</v>
      </c>
      <c r="N5605" s="46" t="str">
        <f>MID(Table2[[#This Row],[BE]],6,2)</f>
        <v>TI</v>
      </c>
      <c r="O5605" s="46" t="str">
        <f>IF(Table2[[#This Row],[Type]]="IB","EOU",IF(Table2[[#This Row],[Type]]="MB","Local","492"))</f>
        <v>492</v>
      </c>
      <c r="P5605" s="46">
        <f>ROUND(Table2[[#This Row],[Cons]]/Table2[[#This Row],[Qty.]],5)</f>
        <v>1</v>
      </c>
      <c r="Q5605" s="46" t="b">
        <f>EXACT(Table2[[#This Row],[rate]],Table2[[#This Row],[Check]])</f>
        <v>1</v>
      </c>
      <c r="R5605" s="46"/>
      <c r="S5605" s="46" t="str">
        <f>IF(Table2[[#This Row],[SRO]]="EOU",VLOOKUP(Table2[[#This Row],[BE]],[2]GD.List!$C$3:$N$5014,12,0),IF(Table2[[#This Row],[SRO]]="Local","Polyester Staple Fibre","SRO 492"))</f>
        <v>SRO 492</v>
      </c>
    </row>
    <row r="5606" spans="1:19" x14ac:dyDescent="0.25">
      <c r="A5606" s="120" t="s">
        <v>3856</v>
      </c>
      <c r="B5606" s="116" t="s">
        <v>3852</v>
      </c>
      <c r="C5606" s="165">
        <v>32167</v>
      </c>
      <c r="D5606" s="117">
        <v>4821.1090000000004</v>
      </c>
      <c r="E5606" s="147" t="s">
        <v>3853</v>
      </c>
      <c r="F5606" s="116" t="s">
        <v>3862</v>
      </c>
      <c r="G5606" s="471">
        <v>44945</v>
      </c>
      <c r="H5606" s="82">
        <v>57195644.039999999</v>
      </c>
      <c r="I5606" s="197">
        <v>1</v>
      </c>
      <c r="J5606" s="15">
        <v>15000</v>
      </c>
      <c r="K5606" s="15">
        <v>15000</v>
      </c>
      <c r="L5606" s="15">
        <v>41388156.18</v>
      </c>
      <c r="M5606" s="66" t="str">
        <f>TEXT(Table2[[#This Row],[Gd.Dt]],"mmm-yy")</f>
        <v>Jan-23</v>
      </c>
      <c r="N5606" s="46" t="str">
        <f>MID(Table2[[#This Row],[BE]],6,2)</f>
        <v>TI</v>
      </c>
      <c r="O5606" s="46" t="str">
        <f>IF(Table2[[#This Row],[Type]]="IB","EOU",IF(Table2[[#This Row],[Type]]="MB","Local","492"))</f>
        <v>492</v>
      </c>
      <c r="P5606" s="46">
        <f>ROUND(Table2[[#This Row],[Cons]]/Table2[[#This Row],[Qty.]],5)</f>
        <v>1</v>
      </c>
      <c r="Q5606" s="46" t="b">
        <f>EXACT(Table2[[#This Row],[rate]],Table2[[#This Row],[Check]])</f>
        <v>1</v>
      </c>
      <c r="R5606" s="46"/>
      <c r="S5606" s="46" t="str">
        <f>IF(Table2[[#This Row],[SRO]]="EOU",VLOOKUP(Table2[[#This Row],[BE]],[2]GD.List!$C$3:$N$5014,12,0),IF(Table2[[#This Row],[SRO]]="Local","Polyester Staple Fibre","SRO 492"))</f>
        <v>SRO 492</v>
      </c>
    </row>
    <row r="5607" spans="1:19" x14ac:dyDescent="0.25">
      <c r="A5607" s="120" t="s">
        <v>3858</v>
      </c>
      <c r="B5607" s="116" t="s">
        <v>3851</v>
      </c>
      <c r="C5607" s="165">
        <v>46185</v>
      </c>
      <c r="D5607" s="117">
        <v>5807.9</v>
      </c>
      <c r="E5607" s="147" t="s">
        <v>3857</v>
      </c>
      <c r="F5607" s="116" t="s">
        <v>3861</v>
      </c>
      <c r="G5607" s="471">
        <v>44945</v>
      </c>
      <c r="H5607" s="82">
        <v>54901033</v>
      </c>
      <c r="I5607" s="197">
        <v>1</v>
      </c>
      <c r="J5607" s="15">
        <v>10</v>
      </c>
      <c r="K5607" s="15">
        <v>10</v>
      </c>
      <c r="L5607" s="15">
        <v>792028.41</v>
      </c>
      <c r="M5607" s="66" t="str">
        <f>TEXT(Table2[[#This Row],[Gd.Dt]],"mmm-yy")</f>
        <v>Jan-23</v>
      </c>
      <c r="N5607" s="46" t="str">
        <f>MID(Table2[[#This Row],[BE]],6,2)</f>
        <v>TI</v>
      </c>
      <c r="O5607" s="46" t="str">
        <f>IF(Table2[[#This Row],[Type]]="IB","EOU",IF(Table2[[#This Row],[Type]]="MB","Local","492"))</f>
        <v>492</v>
      </c>
      <c r="P5607" s="46">
        <f>ROUND(Table2[[#This Row],[Cons]]/Table2[[#This Row],[Qty.]],5)</f>
        <v>1</v>
      </c>
      <c r="Q5607" s="46" t="b">
        <f>EXACT(Table2[[#This Row],[rate]],Table2[[#This Row],[Check]])</f>
        <v>1</v>
      </c>
      <c r="R5607" s="46"/>
      <c r="S5607" s="46" t="str">
        <f>IF(Table2[[#This Row],[SRO]]="EOU",VLOOKUP(Table2[[#This Row],[BE]],[2]GD.List!$C$3:$N$5014,12,0),IF(Table2[[#This Row],[SRO]]="Local","Polyester Staple Fibre","SRO 492"))</f>
        <v>SRO 492</v>
      </c>
    </row>
    <row r="5608" spans="1:19" x14ac:dyDescent="0.25">
      <c r="A5608" s="120" t="s">
        <v>3859</v>
      </c>
      <c r="B5608" s="116" t="s">
        <v>3851</v>
      </c>
      <c r="C5608" s="165">
        <v>46185</v>
      </c>
      <c r="D5608" s="117">
        <v>5807.9</v>
      </c>
      <c r="E5608" s="147" t="s">
        <v>3857</v>
      </c>
      <c r="F5608" s="116" t="s">
        <v>3861</v>
      </c>
      <c r="G5608" s="471">
        <v>44945</v>
      </c>
      <c r="H5608" s="82">
        <v>54901033</v>
      </c>
      <c r="I5608" s="197">
        <v>1</v>
      </c>
      <c r="J5608" s="15">
        <v>244</v>
      </c>
      <c r="K5608" s="15">
        <v>244</v>
      </c>
      <c r="L5608" s="15">
        <v>19325493.100000001</v>
      </c>
      <c r="M5608" s="66" t="str">
        <f>TEXT(Table2[[#This Row],[Gd.Dt]],"mmm-yy")</f>
        <v>Jan-23</v>
      </c>
      <c r="N5608" s="46" t="str">
        <f>MID(Table2[[#This Row],[BE]],6,2)</f>
        <v>TI</v>
      </c>
      <c r="O5608" s="46" t="str">
        <f>IF(Table2[[#This Row],[Type]]="IB","EOU",IF(Table2[[#This Row],[Type]]="MB","Local","492"))</f>
        <v>492</v>
      </c>
      <c r="P5608" s="46">
        <f>ROUND(Table2[[#This Row],[Cons]]/Table2[[#This Row],[Qty.]],5)</f>
        <v>1</v>
      </c>
      <c r="Q5608" s="46" t="b">
        <f>EXACT(Table2[[#This Row],[rate]],Table2[[#This Row],[Check]])</f>
        <v>1</v>
      </c>
      <c r="R5608" s="46"/>
      <c r="S5608" s="46" t="str">
        <f>IF(Table2[[#This Row],[SRO]]="EOU",VLOOKUP(Table2[[#This Row],[BE]],[2]GD.List!$C$3:$N$5014,12,0),IF(Table2[[#This Row],[SRO]]="Local","Polyester Staple Fibre","SRO 492"))</f>
        <v>SRO 492</v>
      </c>
    </row>
    <row r="5609" spans="1:19" x14ac:dyDescent="0.25">
      <c r="A5609" s="119" t="s">
        <v>3860</v>
      </c>
      <c r="B5609" s="119" t="s">
        <v>3851</v>
      </c>
      <c r="C5609" s="170">
        <v>46185</v>
      </c>
      <c r="D5609" s="171">
        <v>4821.8999999999996</v>
      </c>
      <c r="E5609" s="27" t="s">
        <v>3857</v>
      </c>
      <c r="F5609" s="119" t="s">
        <v>3861</v>
      </c>
      <c r="G5609" s="28">
        <v>44945</v>
      </c>
      <c r="H5609" s="172">
        <v>54901033</v>
      </c>
      <c r="I5609" s="33">
        <v>1</v>
      </c>
      <c r="J5609" s="30">
        <v>8</v>
      </c>
      <c r="K5609" s="30">
        <v>8</v>
      </c>
      <c r="L5609" s="30">
        <v>633622.72</v>
      </c>
      <c r="M5609" s="67" t="str">
        <f>TEXT(Table2[[#This Row],[Gd.Dt]],"mmm-yy")</f>
        <v>Jan-23</v>
      </c>
      <c r="N5609" s="47" t="str">
        <f>MID(Table2[[#This Row],[BE]],6,2)</f>
        <v>TI</v>
      </c>
      <c r="O5609" s="47" t="str">
        <f>IF(Table2[[#This Row],[Type]]="IB","EOU",IF(Table2[[#This Row],[Type]]="MB","Local","492"))</f>
        <v>492</v>
      </c>
      <c r="P5609" s="47">
        <f>ROUND(Table2[[#This Row],[Cons]]/Table2[[#This Row],[Qty.]],5)</f>
        <v>1</v>
      </c>
      <c r="Q5609" s="47" t="b">
        <f>EXACT(Table2[[#This Row],[rate]],Table2[[#This Row],[Check]])</f>
        <v>1</v>
      </c>
      <c r="R5609" s="47"/>
      <c r="S5609" s="47" t="str">
        <f>IF(Table2[[#This Row],[SRO]]="EOU",VLOOKUP(Table2[[#This Row],[BE]],[2]GD.List!$C$3:$N$5014,12,0),IF(Table2[[#This Row],[SRO]]="Local","Polyester Staple Fibre","SRO 492"))</f>
        <v>SRO 492</v>
      </c>
    </row>
    <row r="5610" spans="1:19" x14ac:dyDescent="0.25">
      <c r="A5610" s="688" t="s">
        <v>2499</v>
      </c>
      <c r="B5610" s="689" t="s">
        <v>3863</v>
      </c>
      <c r="C5610" s="690">
        <v>13750</v>
      </c>
      <c r="D5610" s="691">
        <v>2701.12</v>
      </c>
      <c r="E5610" s="147" t="s">
        <v>3865</v>
      </c>
      <c r="F5610" s="689" t="s">
        <v>3869</v>
      </c>
      <c r="G5610" s="471">
        <v>44947</v>
      </c>
      <c r="H5610" s="692">
        <v>32935009.940000001</v>
      </c>
      <c r="I5610" s="197">
        <v>0.8</v>
      </c>
      <c r="J5610" s="684">
        <v>14601.6</v>
      </c>
      <c r="K5610" s="684">
        <v>18252</v>
      </c>
      <c r="L5610" s="684">
        <v>16368831.939999999</v>
      </c>
      <c r="M5610" s="685" t="str">
        <f>TEXT(Table2[[#This Row],[Gd.Dt]],"mmm-yy")</f>
        <v>Jan-23</v>
      </c>
      <c r="N5610" s="46" t="str">
        <f>MID(Table2[[#This Row],[BE]],6,2)</f>
        <v>IB</v>
      </c>
      <c r="O5610" s="46" t="str">
        <f>IF(Table2[[#This Row],[Type]]="IB","EOU",IF(Table2[[#This Row],[Type]]="MB","Local","492"))</f>
        <v>EOU</v>
      </c>
      <c r="P5610" s="46">
        <f>ROUND(Table2[[#This Row],[Cons]]/Table2[[#This Row],[Qty.]],5)</f>
        <v>0.8</v>
      </c>
      <c r="Q5610" s="46" t="b">
        <f>EXACT(Table2[[#This Row],[rate]],Table2[[#This Row],[Check]])</f>
        <v>1</v>
      </c>
      <c r="R5610" s="46"/>
      <c r="S5610" s="46" t="str">
        <f>IF(Table2[[#This Row],[SRO]]="EOU",VLOOKUP(Table2[[#This Row],[BE]],[2]GD.List!$C$3:$N$5014,12,0),IF(Table2[[#This Row],[SRO]]="Local","Polyester Staple Fibre","SRO 492"))</f>
        <v>Textile Coal</v>
      </c>
    </row>
    <row r="5611" spans="1:19" x14ac:dyDescent="0.25">
      <c r="A5611" s="688" t="s">
        <v>3552</v>
      </c>
      <c r="B5611" s="689" t="s">
        <v>3863</v>
      </c>
      <c r="C5611" s="690">
        <v>13750</v>
      </c>
      <c r="D5611" s="691">
        <v>2847</v>
      </c>
      <c r="E5611" s="147" t="s">
        <v>3865</v>
      </c>
      <c r="F5611" s="689" t="s">
        <v>3869</v>
      </c>
      <c r="G5611" s="471">
        <v>44947</v>
      </c>
      <c r="H5611" s="692">
        <v>32935009.940000001</v>
      </c>
      <c r="I5611" s="197">
        <v>0.03</v>
      </c>
      <c r="J5611" s="684">
        <v>547.55999999999995</v>
      </c>
      <c r="K5611" s="684">
        <v>18252</v>
      </c>
      <c r="L5611" s="684">
        <v>613831.19999999995</v>
      </c>
      <c r="M5611" s="685" t="str">
        <f>TEXT(Table2[[#This Row],[Gd.Dt]],"mmm-yy")</f>
        <v>Jan-23</v>
      </c>
      <c r="N5611" s="46" t="str">
        <f>MID(Table2[[#This Row],[BE]],6,2)</f>
        <v>IB</v>
      </c>
      <c r="O5611" s="46" t="str">
        <f>IF(Table2[[#This Row],[Type]]="IB","EOU",IF(Table2[[#This Row],[Type]]="MB","Local","492"))</f>
        <v>EOU</v>
      </c>
      <c r="P5611" s="46">
        <f>ROUND(Table2[[#This Row],[Cons]]/Table2[[#This Row],[Qty.]],5)</f>
        <v>0.03</v>
      </c>
      <c r="Q5611" s="46" t="b">
        <f>EXACT(Table2[[#This Row],[rate]],Table2[[#This Row],[Check]])</f>
        <v>1</v>
      </c>
      <c r="R5611" s="46"/>
      <c r="S5611" s="46" t="str">
        <f>IF(Table2[[#This Row],[SRO]]="EOU",VLOOKUP(Table2[[#This Row],[BE]],[2]GD.List!$C$3:$N$5014,12,0),IF(Table2[[#This Row],[SRO]]="Local","Polyester Staple Fibre","SRO 492"))</f>
        <v>Textile Chemical</v>
      </c>
    </row>
    <row r="5612" spans="1:19" x14ac:dyDescent="0.25">
      <c r="A5612" s="688" t="s">
        <v>3800</v>
      </c>
      <c r="B5612" s="689" t="s">
        <v>3863</v>
      </c>
      <c r="C5612" s="690">
        <v>13750</v>
      </c>
      <c r="D5612" s="691">
        <v>2832.1089999999999</v>
      </c>
      <c r="E5612" s="147" t="s">
        <v>3865</v>
      </c>
      <c r="F5612" s="689" t="s">
        <v>3869</v>
      </c>
      <c r="G5612" s="471">
        <v>44947</v>
      </c>
      <c r="H5612" s="692">
        <v>32935009.940000001</v>
      </c>
      <c r="I5612" s="197">
        <v>0.04</v>
      </c>
      <c r="J5612" s="684">
        <v>730.08</v>
      </c>
      <c r="K5612" s="684">
        <v>18252</v>
      </c>
      <c r="L5612" s="684">
        <v>818441.6</v>
      </c>
      <c r="M5612" s="685" t="str">
        <f>TEXT(Table2[[#This Row],[Gd.Dt]],"mmm-yy")</f>
        <v>Jan-23</v>
      </c>
      <c r="N5612" s="46" t="str">
        <f>MID(Table2[[#This Row],[BE]],6,2)</f>
        <v>IB</v>
      </c>
      <c r="O5612" s="46" t="str">
        <f>IF(Table2[[#This Row],[Type]]="IB","EOU",IF(Table2[[#This Row],[Type]]="MB","Local","492"))</f>
        <v>EOU</v>
      </c>
      <c r="P5612" s="46">
        <f>ROUND(Table2[[#This Row],[Cons]]/Table2[[#This Row],[Qty.]],5)</f>
        <v>0.04</v>
      </c>
      <c r="Q5612" s="46" t="b">
        <f>EXACT(Table2[[#This Row],[rate]],Table2[[#This Row],[Check]])</f>
        <v>1</v>
      </c>
      <c r="R5612" s="46"/>
      <c r="S5612" s="46" t="str">
        <f>IF(Table2[[#This Row],[SRO]]="EOU",VLOOKUP(Table2[[#This Row],[BE]],[2]GD.List!$C$3:$N$5014,12,0),IF(Table2[[#This Row],[SRO]]="Local","Polyester Staple Fibre","SRO 492"))</f>
        <v>Textile Chemical</v>
      </c>
    </row>
    <row r="5613" spans="1:19" x14ac:dyDescent="0.25">
      <c r="A5613" s="688" t="s">
        <v>3855</v>
      </c>
      <c r="B5613" s="689" t="s">
        <v>3864</v>
      </c>
      <c r="C5613" s="690">
        <v>8436</v>
      </c>
      <c r="D5613" s="691">
        <v>9606.2199999999993</v>
      </c>
      <c r="E5613" s="147" t="s">
        <v>3867</v>
      </c>
      <c r="F5613" s="689" t="s">
        <v>3870</v>
      </c>
      <c r="G5613" s="471">
        <v>44947</v>
      </c>
      <c r="H5613" s="692">
        <v>7663758.9900000002</v>
      </c>
      <c r="I5613" s="197">
        <v>1</v>
      </c>
      <c r="J5613" s="684">
        <v>20</v>
      </c>
      <c r="K5613" s="684">
        <v>20</v>
      </c>
      <c r="L5613" s="684">
        <v>4917217.6900000004</v>
      </c>
      <c r="M5613" s="685" t="str">
        <f>TEXT(Table2[[#This Row],[Gd.Dt]],"mmm-yy")</f>
        <v>Jan-23</v>
      </c>
      <c r="N5613" s="46" t="str">
        <f>MID(Table2[[#This Row],[BE]],6,2)</f>
        <v>TI</v>
      </c>
      <c r="O5613" s="46" t="str">
        <f>IF(Table2[[#This Row],[Type]]="IB","EOU",IF(Table2[[#This Row],[Type]]="MB","Local","492"))</f>
        <v>492</v>
      </c>
      <c r="P5613" s="46">
        <f>ROUND(Table2[[#This Row],[Cons]]/Table2[[#This Row],[Qty.]],5)</f>
        <v>1</v>
      </c>
      <c r="Q5613" s="46" t="b">
        <f>EXACT(Table2[[#This Row],[rate]],Table2[[#This Row],[Check]])</f>
        <v>1</v>
      </c>
      <c r="R5613" s="46"/>
      <c r="S5613" s="46" t="str">
        <f>IF(Table2[[#This Row],[SRO]]="EOU",VLOOKUP(Table2[[#This Row],[BE]],[2]GD.List!$C$3:$N$5014,12,0),IF(Table2[[#This Row],[SRO]]="Local","Polyester Staple Fibre","SRO 492"))</f>
        <v>SRO 492</v>
      </c>
    </row>
    <row r="5614" spans="1:19" x14ac:dyDescent="0.25">
      <c r="A5614" s="688" t="s">
        <v>3866</v>
      </c>
      <c r="B5614" s="689" t="s">
        <v>3863</v>
      </c>
      <c r="C5614" s="690">
        <v>13750</v>
      </c>
      <c r="D5614" s="691">
        <v>5807.1090000000004</v>
      </c>
      <c r="E5614" s="147" t="s">
        <v>3865</v>
      </c>
      <c r="F5614" s="689" t="s">
        <v>3869</v>
      </c>
      <c r="G5614" s="471">
        <v>44947</v>
      </c>
      <c r="H5614" s="692">
        <v>32935009.940000001</v>
      </c>
      <c r="I5614" s="197">
        <v>1</v>
      </c>
      <c r="J5614" s="684">
        <v>13500</v>
      </c>
      <c r="K5614" s="684">
        <v>13500</v>
      </c>
      <c r="L5614" s="684">
        <v>15133905.27</v>
      </c>
      <c r="M5614" s="685" t="str">
        <f>TEXT(Table2[[#This Row],[Gd.Dt]],"mmm-yy")</f>
        <v>Jan-23</v>
      </c>
      <c r="N5614" s="46" t="str">
        <f>MID(Table2[[#This Row],[BE]],6,2)</f>
        <v>TI</v>
      </c>
      <c r="O5614" s="46" t="str">
        <f>IF(Table2[[#This Row],[Type]]="IB","EOU",IF(Table2[[#This Row],[Type]]="MB","Local","492"))</f>
        <v>492</v>
      </c>
      <c r="P5614" s="46">
        <f>ROUND(Table2[[#This Row],[Cons]]/Table2[[#This Row],[Qty.]],5)</f>
        <v>1</v>
      </c>
      <c r="Q5614" s="46" t="b">
        <f>EXACT(Table2[[#This Row],[rate]],Table2[[#This Row],[Check]])</f>
        <v>1</v>
      </c>
      <c r="R5614" s="46"/>
      <c r="S5614" s="46" t="str">
        <f>IF(Table2[[#This Row],[SRO]]="EOU",VLOOKUP(Table2[[#This Row],[BE]],[2]GD.List!$C$3:$N$5014,12,0),IF(Table2[[#This Row],[SRO]]="Local","Polyester Staple Fibre","SRO 492"))</f>
        <v>SRO 492</v>
      </c>
    </row>
    <row r="5615" spans="1:19" x14ac:dyDescent="0.25">
      <c r="A5615" s="693" t="s">
        <v>3868</v>
      </c>
      <c r="B5615" s="693" t="s">
        <v>3864</v>
      </c>
      <c r="C5615" s="694">
        <v>8436</v>
      </c>
      <c r="D5615" s="695">
        <v>4821.8999999999996</v>
      </c>
      <c r="E5615" s="27" t="s">
        <v>3867</v>
      </c>
      <c r="F5615" s="693" t="s">
        <v>3870</v>
      </c>
      <c r="G5615" s="28">
        <v>44947</v>
      </c>
      <c r="H5615" s="696">
        <v>7663758.9900000002</v>
      </c>
      <c r="I5615" s="33">
        <v>1</v>
      </c>
      <c r="J5615" s="686">
        <v>4</v>
      </c>
      <c r="K5615" s="686">
        <v>4</v>
      </c>
      <c r="L5615" s="686">
        <v>2746541.65</v>
      </c>
      <c r="M5615" s="687" t="str">
        <f>TEXT(Table2[[#This Row],[Gd.Dt]],"mmm-yy")</f>
        <v>Jan-23</v>
      </c>
      <c r="N5615" s="47" t="str">
        <f>MID(Table2[[#This Row],[BE]],6,2)</f>
        <v>TI</v>
      </c>
      <c r="O5615" s="47" t="str">
        <f>IF(Table2[[#This Row],[Type]]="IB","EOU",IF(Table2[[#This Row],[Type]]="MB","Local","492"))</f>
        <v>492</v>
      </c>
      <c r="P5615" s="47">
        <f>ROUND(Table2[[#This Row],[Cons]]/Table2[[#This Row],[Qty.]],5)</f>
        <v>1</v>
      </c>
      <c r="Q5615" s="47" t="b">
        <f>EXACT(Table2[[#This Row],[rate]],Table2[[#This Row],[Check]])</f>
        <v>1</v>
      </c>
      <c r="R5615" s="47"/>
      <c r="S5615" s="47" t="str">
        <f>IF(Table2[[#This Row],[SRO]]="EOU",VLOOKUP(Table2[[#This Row],[BE]],[2]GD.List!$C$3:$N$5014,12,0),IF(Table2[[#This Row],[SRO]]="Local","Polyester Staple Fibre","SRO 492"))</f>
        <v>SRO 492</v>
      </c>
    </row>
    <row r="5616" spans="1:19" x14ac:dyDescent="0.25">
      <c r="A5616" s="120" t="s">
        <v>1795</v>
      </c>
      <c r="B5616" s="116" t="s">
        <v>3874</v>
      </c>
      <c r="C5616" s="165">
        <v>30540</v>
      </c>
      <c r="D5616" s="117">
        <v>8523.5990000000002</v>
      </c>
      <c r="E5616" s="147" t="s">
        <v>3876</v>
      </c>
      <c r="F5616" s="116" t="s">
        <v>3881</v>
      </c>
      <c r="G5616" s="471">
        <v>44948</v>
      </c>
      <c r="H5616" s="82">
        <v>17498954.059999999</v>
      </c>
      <c r="I5616" s="197">
        <v>1</v>
      </c>
      <c r="J5616" s="15">
        <v>10500</v>
      </c>
      <c r="K5616" s="15">
        <v>10500</v>
      </c>
      <c r="L5616" s="15">
        <v>6662131.1299999999</v>
      </c>
      <c r="M5616" s="66" t="str">
        <f>TEXT(Table2[[#This Row],[Gd.Dt]],"mmm-yy")</f>
        <v>Jan-23</v>
      </c>
      <c r="N5616" s="46" t="str">
        <f>MID(Table2[[#This Row],[BE]],6,2)</f>
        <v>TI</v>
      </c>
      <c r="O5616" s="46" t="str">
        <f>IF(Table2[[#This Row],[Type]]="IB","EOU",IF(Table2[[#This Row],[Type]]="MB","Local","492"))</f>
        <v>492</v>
      </c>
      <c r="P5616" s="46">
        <f>ROUND(Table2[[#This Row],[Cons]]/Table2[[#This Row],[Qty.]],5)</f>
        <v>1</v>
      </c>
      <c r="Q5616" s="46" t="b">
        <f>EXACT(Table2[[#This Row],[rate]],Table2[[#This Row],[Check]])</f>
        <v>1</v>
      </c>
      <c r="R5616" s="46"/>
      <c r="S5616" s="46" t="str">
        <f>IF(Table2[[#This Row],[SRO]]="EOU",VLOOKUP(Table2[[#This Row],[BE]],[2]GD.List!$C$3:$N$5014,12,0),IF(Table2[[#This Row],[SRO]]="Local","Polyester Staple Fibre","SRO 492"))</f>
        <v>SRO 492</v>
      </c>
    </row>
    <row r="5617" spans="1:19" x14ac:dyDescent="0.25">
      <c r="A5617" s="119" t="s">
        <v>2499</v>
      </c>
      <c r="B5617" s="116" t="s">
        <v>3872</v>
      </c>
      <c r="C5617" s="165">
        <v>4936</v>
      </c>
      <c r="D5617" s="117">
        <v>2701.12</v>
      </c>
      <c r="E5617" s="147" t="s">
        <v>3873</v>
      </c>
      <c r="F5617" s="116" t="s">
        <v>3882</v>
      </c>
      <c r="G5617" s="471">
        <v>44947</v>
      </c>
      <c r="H5617" s="82">
        <v>7429062.8099999996</v>
      </c>
      <c r="I5617" s="197">
        <v>0.8</v>
      </c>
      <c r="J5617" s="15">
        <v>2540</v>
      </c>
      <c r="K5617" s="15">
        <v>3175</v>
      </c>
      <c r="L5617" s="15">
        <v>2263887.5500000003</v>
      </c>
      <c r="M5617" s="66" t="str">
        <f>TEXT(Table2[[#This Row],[Gd.Dt]],"mmm-yy")</f>
        <v>Jan-23</v>
      </c>
      <c r="N5617" s="46" t="str">
        <f>MID(Table2[[#This Row],[BE]],6,2)</f>
        <v>IB</v>
      </c>
      <c r="O5617" s="46" t="str">
        <f>IF(Table2[[#This Row],[Type]]="IB","EOU",IF(Table2[[#This Row],[Type]]="MB","Local","492"))</f>
        <v>EOU</v>
      </c>
      <c r="P5617" s="46">
        <f>ROUND(Table2[[#This Row],[Cons]]/Table2[[#This Row],[Qty.]],5)</f>
        <v>0.8</v>
      </c>
      <c r="Q5617" s="46" t="b">
        <f>EXACT(Table2[[#This Row],[rate]],Table2[[#This Row],[Check]])</f>
        <v>1</v>
      </c>
      <c r="R5617" s="46"/>
      <c r="S5617" s="46" t="str">
        <f>IF(Table2[[#This Row],[SRO]]="EOU",VLOOKUP(Table2[[#This Row],[BE]],[2]GD.List!$C$3:$N$5014,12,0),IF(Table2[[#This Row],[SRO]]="Local","Polyester Staple Fibre","SRO 492"))</f>
        <v>Textile Coal</v>
      </c>
    </row>
    <row r="5618" spans="1:19" x14ac:dyDescent="0.25">
      <c r="A5618" s="119" t="s">
        <v>2499</v>
      </c>
      <c r="B5618" s="116" t="s">
        <v>3875</v>
      </c>
      <c r="C5618" s="165">
        <v>26836</v>
      </c>
      <c r="D5618" s="117">
        <v>2701.12</v>
      </c>
      <c r="E5618" s="147" t="s">
        <v>3878</v>
      </c>
      <c r="F5618" s="116" t="s">
        <v>3883</v>
      </c>
      <c r="G5618" s="471">
        <v>44948</v>
      </c>
      <c r="H5618" s="82">
        <v>62361748.789999999</v>
      </c>
      <c r="I5618" s="197">
        <v>0.8</v>
      </c>
      <c r="J5618" s="15">
        <v>22509.599999999999</v>
      </c>
      <c r="K5618" s="15">
        <v>28137</v>
      </c>
      <c r="L5618" s="15">
        <v>26565562.889999997</v>
      </c>
      <c r="M5618" s="66" t="str">
        <f>TEXT(Table2[[#This Row],[Gd.Dt]],"mmm-yy")</f>
        <v>Jan-23</v>
      </c>
      <c r="N5618" s="46" t="str">
        <f>MID(Table2[[#This Row],[BE]],6,2)</f>
        <v>IB</v>
      </c>
      <c r="O5618" s="46" t="str">
        <f>IF(Table2[[#This Row],[Type]]="IB","EOU",IF(Table2[[#This Row],[Type]]="MB","Local","492"))</f>
        <v>EOU</v>
      </c>
      <c r="P5618" s="46">
        <f>ROUND(Table2[[#This Row],[Cons]]/Table2[[#This Row],[Qty.]],5)</f>
        <v>0.8</v>
      </c>
      <c r="Q5618" s="46" t="b">
        <f>EXACT(Table2[[#This Row],[rate]],Table2[[#This Row],[Check]])</f>
        <v>1</v>
      </c>
      <c r="R5618" s="46"/>
      <c r="S5618" s="46" t="str">
        <f>IF(Table2[[#This Row],[SRO]]="EOU",VLOOKUP(Table2[[#This Row],[BE]],[2]GD.List!$C$3:$N$5014,12,0),IF(Table2[[#This Row],[SRO]]="Local","Polyester Staple Fibre","SRO 492"))</f>
        <v>Textile Coal</v>
      </c>
    </row>
    <row r="5619" spans="1:19" x14ac:dyDescent="0.25">
      <c r="A5619" s="120" t="s">
        <v>2499</v>
      </c>
      <c r="B5619" s="116" t="s">
        <v>3874</v>
      </c>
      <c r="C5619" s="165">
        <v>30540</v>
      </c>
      <c r="D5619" s="117">
        <v>2701.12</v>
      </c>
      <c r="E5619" s="147" t="s">
        <v>3876</v>
      </c>
      <c r="F5619" s="116" t="s">
        <v>3881</v>
      </c>
      <c r="G5619" s="471">
        <v>44948</v>
      </c>
      <c r="H5619" s="82">
        <v>17498954.059999999</v>
      </c>
      <c r="I5619" s="197">
        <v>0.8</v>
      </c>
      <c r="J5619" s="15">
        <v>5679.7199999999993</v>
      </c>
      <c r="K5619" s="15">
        <v>7099.65</v>
      </c>
      <c r="L5619" s="15">
        <v>4637770.79</v>
      </c>
      <c r="M5619" s="66" t="str">
        <f>TEXT(Table2[[#This Row],[Gd.Dt]],"mmm-yy")</f>
        <v>Jan-23</v>
      </c>
      <c r="N5619" s="46" t="str">
        <f>MID(Table2[[#This Row],[BE]],6,2)</f>
        <v>IB</v>
      </c>
      <c r="O5619" s="46" t="str">
        <f>IF(Table2[[#This Row],[Type]]="IB","EOU",IF(Table2[[#This Row],[Type]]="MB","Local","492"))</f>
        <v>EOU</v>
      </c>
      <c r="P5619" s="46">
        <f>ROUND(Table2[[#This Row],[Cons]]/Table2[[#This Row],[Qty.]],5)</f>
        <v>0.8</v>
      </c>
      <c r="Q5619" s="46" t="b">
        <f>EXACT(Table2[[#This Row],[rate]],Table2[[#This Row],[Check]])</f>
        <v>1</v>
      </c>
      <c r="R5619" s="46"/>
      <c r="S5619" s="46" t="str">
        <f>IF(Table2[[#This Row],[SRO]]="EOU",VLOOKUP(Table2[[#This Row],[BE]],[2]GD.List!$C$3:$N$5014,12,0),IF(Table2[[#This Row],[SRO]]="Local","Polyester Staple Fibre","SRO 492"))</f>
        <v>Textile Coal</v>
      </c>
    </row>
    <row r="5620" spans="1:19" x14ac:dyDescent="0.25">
      <c r="A5620" s="119" t="s">
        <v>3552</v>
      </c>
      <c r="B5620" s="116" t="s">
        <v>3872</v>
      </c>
      <c r="C5620" s="165">
        <v>4936</v>
      </c>
      <c r="D5620" s="117">
        <v>2847</v>
      </c>
      <c r="E5620" s="147" t="s">
        <v>3873</v>
      </c>
      <c r="F5620" s="116" t="s">
        <v>3882</v>
      </c>
      <c r="G5620" s="471">
        <v>44947</v>
      </c>
      <c r="H5620" s="82">
        <v>7429062.8099999996</v>
      </c>
      <c r="I5620" s="197">
        <v>0.03</v>
      </c>
      <c r="J5620" s="15">
        <v>95.249999999999986</v>
      </c>
      <c r="K5620" s="15">
        <v>3175</v>
      </c>
      <c r="L5620" s="15">
        <v>84895.79</v>
      </c>
      <c r="M5620" s="66" t="str">
        <f>TEXT(Table2[[#This Row],[Gd.Dt]],"mmm-yy")</f>
        <v>Jan-23</v>
      </c>
      <c r="N5620" s="46" t="str">
        <f>MID(Table2[[#This Row],[BE]],6,2)</f>
        <v>IB</v>
      </c>
      <c r="O5620" s="46" t="str">
        <f>IF(Table2[[#This Row],[Type]]="IB","EOU",IF(Table2[[#This Row],[Type]]="MB","Local","492"))</f>
        <v>EOU</v>
      </c>
      <c r="P5620" s="46">
        <f>ROUND(Table2[[#This Row],[Cons]]/Table2[[#This Row],[Qty.]],5)</f>
        <v>0.03</v>
      </c>
      <c r="Q5620" s="46" t="b">
        <f>EXACT(Table2[[#This Row],[rate]],Table2[[#This Row],[Check]])</f>
        <v>1</v>
      </c>
      <c r="R5620" s="46"/>
      <c r="S5620" s="46" t="str">
        <f>IF(Table2[[#This Row],[SRO]]="EOU",VLOOKUP(Table2[[#This Row],[BE]],[2]GD.List!$C$3:$N$5014,12,0),IF(Table2[[#This Row],[SRO]]="Local","Polyester Staple Fibre","SRO 492"))</f>
        <v>Textile Chemical</v>
      </c>
    </row>
    <row r="5621" spans="1:19" x14ac:dyDescent="0.25">
      <c r="A5621" s="119" t="s">
        <v>3552</v>
      </c>
      <c r="B5621" s="116" t="s">
        <v>3875</v>
      </c>
      <c r="C5621" s="165">
        <v>26836</v>
      </c>
      <c r="D5621" s="117">
        <v>2847</v>
      </c>
      <c r="E5621" s="147" t="s">
        <v>3878</v>
      </c>
      <c r="F5621" s="116" t="s">
        <v>3883</v>
      </c>
      <c r="G5621" s="471">
        <v>44948</v>
      </c>
      <c r="H5621" s="82">
        <v>62361748.789999999</v>
      </c>
      <c r="I5621" s="197">
        <v>0.03</v>
      </c>
      <c r="J5621" s="15">
        <v>844.11</v>
      </c>
      <c r="K5621" s="15">
        <v>28137</v>
      </c>
      <c r="L5621" s="15">
        <v>996208.61</v>
      </c>
      <c r="M5621" s="66" t="str">
        <f>TEXT(Table2[[#This Row],[Gd.Dt]],"mmm-yy")</f>
        <v>Jan-23</v>
      </c>
      <c r="N5621" s="46" t="str">
        <f>MID(Table2[[#This Row],[BE]],6,2)</f>
        <v>IB</v>
      </c>
      <c r="O5621" s="46" t="str">
        <f>IF(Table2[[#This Row],[Type]]="IB","EOU",IF(Table2[[#This Row],[Type]]="MB","Local","492"))</f>
        <v>EOU</v>
      </c>
      <c r="P5621" s="46">
        <f>ROUND(Table2[[#This Row],[Cons]]/Table2[[#This Row],[Qty.]],5)</f>
        <v>0.03</v>
      </c>
      <c r="Q5621" s="46" t="b">
        <f>EXACT(Table2[[#This Row],[rate]],Table2[[#This Row],[Check]])</f>
        <v>1</v>
      </c>
      <c r="R5621" s="46"/>
      <c r="S5621" s="46" t="str">
        <f>IF(Table2[[#This Row],[SRO]]="EOU",VLOOKUP(Table2[[#This Row],[BE]],[2]GD.List!$C$3:$N$5014,12,0),IF(Table2[[#This Row],[SRO]]="Local","Polyester Staple Fibre","SRO 492"))</f>
        <v>Textile Chemical</v>
      </c>
    </row>
    <row r="5622" spans="1:19" x14ac:dyDescent="0.25">
      <c r="A5622" s="120" t="s">
        <v>3552</v>
      </c>
      <c r="B5622" s="116" t="s">
        <v>3874</v>
      </c>
      <c r="C5622" s="165">
        <v>30540</v>
      </c>
      <c r="D5622" s="117">
        <v>2847</v>
      </c>
      <c r="E5622" s="147" t="s">
        <v>3876</v>
      </c>
      <c r="F5622" s="116" t="s">
        <v>3881</v>
      </c>
      <c r="G5622" s="471">
        <v>44948</v>
      </c>
      <c r="H5622" s="82">
        <v>17498954.059999999</v>
      </c>
      <c r="I5622" s="197">
        <v>0.03</v>
      </c>
      <c r="J5622" s="15">
        <v>212.98999999999998</v>
      </c>
      <c r="K5622" s="15">
        <v>7099.65</v>
      </c>
      <c r="L5622" s="15">
        <v>173916.69</v>
      </c>
      <c r="M5622" s="66" t="str">
        <f>TEXT(Table2[[#This Row],[Gd.Dt]],"mmm-yy")</f>
        <v>Jan-23</v>
      </c>
      <c r="N5622" s="46" t="str">
        <f>MID(Table2[[#This Row],[BE]],6,2)</f>
        <v>IB</v>
      </c>
      <c r="O5622" s="46" t="str">
        <f>IF(Table2[[#This Row],[Type]]="IB","EOU",IF(Table2[[#This Row],[Type]]="MB","Local","492"))</f>
        <v>EOU</v>
      </c>
      <c r="P5622" s="46">
        <f>ROUND(Table2[[#This Row],[Cons]]/Table2[[#This Row],[Qty.]],5)</f>
        <v>0.03</v>
      </c>
      <c r="Q5622" s="46" t="b">
        <f>EXACT(Table2[[#This Row],[rate]],Table2[[#This Row],[Check]])</f>
        <v>1</v>
      </c>
      <c r="R5622" s="46"/>
      <c r="S5622" s="46" t="str">
        <f>IF(Table2[[#This Row],[SRO]]="EOU",VLOOKUP(Table2[[#This Row],[BE]],[2]GD.List!$C$3:$N$5014,12,0),IF(Table2[[#This Row],[SRO]]="Local","Polyester Staple Fibre","SRO 492"))</f>
        <v>Textile Chemical</v>
      </c>
    </row>
    <row r="5623" spans="1:19" x14ac:dyDescent="0.25">
      <c r="A5623" s="120" t="s">
        <v>3762</v>
      </c>
      <c r="B5623" s="116" t="s">
        <v>3874</v>
      </c>
      <c r="C5623" s="165">
        <v>30540</v>
      </c>
      <c r="D5623" s="117">
        <v>5402.33</v>
      </c>
      <c r="E5623" s="147" t="s">
        <v>3876</v>
      </c>
      <c r="F5623" s="116" t="s">
        <v>3881</v>
      </c>
      <c r="G5623" s="471">
        <v>44948</v>
      </c>
      <c r="H5623" s="82">
        <v>17498954.059999999</v>
      </c>
      <c r="I5623" s="197">
        <v>1.0101</v>
      </c>
      <c r="J5623" s="15">
        <v>4310.1000000000004</v>
      </c>
      <c r="K5623" s="15">
        <v>4267</v>
      </c>
      <c r="L5623" s="15">
        <v>4040227.81</v>
      </c>
      <c r="M5623" s="66" t="str">
        <f>TEXT(Table2[[#This Row],[Gd.Dt]],"mmm-yy")</f>
        <v>Jan-23</v>
      </c>
      <c r="N5623" s="46" t="str">
        <f>MID(Table2[[#This Row],[BE]],6,2)</f>
        <v>IB</v>
      </c>
      <c r="O5623" s="46" t="str">
        <f>IF(Table2[[#This Row],[Type]]="IB","EOU",IF(Table2[[#This Row],[Type]]="MB","Local","492"))</f>
        <v>EOU</v>
      </c>
      <c r="P5623" s="46">
        <f>ROUND(Table2[[#This Row],[Cons]]/Table2[[#This Row],[Qty.]],5)</f>
        <v>1.0101</v>
      </c>
      <c r="Q5623" s="46" t="b">
        <f>EXACT(Table2[[#This Row],[rate]],Table2[[#This Row],[Check]])</f>
        <v>1</v>
      </c>
      <c r="R5623" s="46"/>
      <c r="S5623" s="46" t="str">
        <f>IF(Table2[[#This Row],[SRO]]="EOU",VLOOKUP(Table2[[#This Row],[BE]],[2]GD.List!$C$3:$N$5014,12,0),IF(Table2[[#This Row],[SRO]]="Local","Polyester Staple Fibre","SRO 492"))</f>
        <v>Polyester Yarn</v>
      </c>
    </row>
    <row r="5624" spans="1:19" x14ac:dyDescent="0.25">
      <c r="A5624" s="119" t="s">
        <v>3800</v>
      </c>
      <c r="B5624" s="116" t="s">
        <v>3872</v>
      </c>
      <c r="C5624" s="165">
        <v>4936</v>
      </c>
      <c r="D5624" s="117">
        <v>2832.1089999999999</v>
      </c>
      <c r="E5624" s="147" t="s">
        <v>3873</v>
      </c>
      <c r="F5624" s="116" t="s">
        <v>3882</v>
      </c>
      <c r="G5624" s="471">
        <v>44947</v>
      </c>
      <c r="H5624" s="82">
        <v>7429062.8099999996</v>
      </c>
      <c r="I5624" s="197">
        <v>0.04</v>
      </c>
      <c r="J5624" s="15">
        <v>119.19999999999999</v>
      </c>
      <c r="K5624" s="15">
        <v>2980</v>
      </c>
      <c r="L5624" s="15">
        <v>106241.08</v>
      </c>
      <c r="M5624" s="66" t="str">
        <f>TEXT(Table2[[#This Row],[Gd.Dt]],"mmm-yy")</f>
        <v>Jan-23</v>
      </c>
      <c r="N5624" s="46" t="str">
        <f>MID(Table2[[#This Row],[BE]],6,2)</f>
        <v>IB</v>
      </c>
      <c r="O5624" s="46" t="str">
        <f>IF(Table2[[#This Row],[Type]]="IB","EOU",IF(Table2[[#This Row],[Type]]="MB","Local","492"))</f>
        <v>EOU</v>
      </c>
      <c r="P5624" s="46">
        <f>ROUND(Table2[[#This Row],[Cons]]/Table2[[#This Row],[Qty.]],5)</f>
        <v>0.04</v>
      </c>
      <c r="Q5624" s="46" t="b">
        <f>EXACT(Table2[[#This Row],[rate]],Table2[[#This Row],[Check]])</f>
        <v>1</v>
      </c>
      <c r="R5624" s="46"/>
      <c r="S5624" s="46" t="str">
        <f>IF(Table2[[#This Row],[SRO]]="EOU",VLOOKUP(Table2[[#This Row],[BE]],[2]GD.List!$C$3:$N$5014,12,0),IF(Table2[[#This Row],[SRO]]="Local","Polyester Staple Fibre","SRO 492"))</f>
        <v>Textile Chemical</v>
      </c>
    </row>
    <row r="5625" spans="1:19" x14ac:dyDescent="0.25">
      <c r="A5625" s="120" t="s">
        <v>3800</v>
      </c>
      <c r="B5625" s="116" t="s">
        <v>3874</v>
      </c>
      <c r="C5625" s="165">
        <v>30540</v>
      </c>
      <c r="D5625" s="117">
        <v>2832.1089999999999</v>
      </c>
      <c r="E5625" s="147" t="s">
        <v>3876</v>
      </c>
      <c r="F5625" s="116" t="s">
        <v>3881</v>
      </c>
      <c r="G5625" s="471">
        <v>44948</v>
      </c>
      <c r="H5625" s="82">
        <v>17498954.059999999</v>
      </c>
      <c r="I5625" s="197">
        <v>0.04</v>
      </c>
      <c r="J5625" s="15">
        <v>170.68</v>
      </c>
      <c r="K5625" s="15">
        <v>4267</v>
      </c>
      <c r="L5625" s="15">
        <v>159993.06</v>
      </c>
      <c r="M5625" s="66" t="str">
        <f>TEXT(Table2[[#This Row],[Gd.Dt]],"mmm-yy")</f>
        <v>Jan-23</v>
      </c>
      <c r="N5625" s="46" t="str">
        <f>MID(Table2[[#This Row],[BE]],6,2)</f>
        <v>IB</v>
      </c>
      <c r="O5625" s="46" t="str">
        <f>IF(Table2[[#This Row],[Type]]="IB","EOU",IF(Table2[[#This Row],[Type]]="MB","Local","492"))</f>
        <v>EOU</v>
      </c>
      <c r="P5625" s="46">
        <f>ROUND(Table2[[#This Row],[Cons]]/Table2[[#This Row],[Qty.]],5)</f>
        <v>0.04</v>
      </c>
      <c r="Q5625" s="46" t="b">
        <f>EXACT(Table2[[#This Row],[rate]],Table2[[#This Row],[Check]])</f>
        <v>1</v>
      </c>
      <c r="R5625" s="46"/>
      <c r="S5625" s="46" t="str">
        <f>IF(Table2[[#This Row],[SRO]]="EOU",VLOOKUP(Table2[[#This Row],[BE]],[2]GD.List!$C$3:$N$5014,12,0),IF(Table2[[#This Row],[SRO]]="Local","Polyester Staple Fibre","SRO 492"))</f>
        <v>Textile Chemical</v>
      </c>
    </row>
    <row r="5626" spans="1:19" x14ac:dyDescent="0.25">
      <c r="A5626" s="119" t="s">
        <v>3801</v>
      </c>
      <c r="B5626" s="116" t="s">
        <v>3872</v>
      </c>
      <c r="C5626" s="165">
        <v>4936</v>
      </c>
      <c r="D5626" s="117">
        <v>5201.009</v>
      </c>
      <c r="E5626" s="147" t="s">
        <v>3873</v>
      </c>
      <c r="F5626" s="116" t="s">
        <v>3882</v>
      </c>
      <c r="G5626" s="471">
        <v>44947</v>
      </c>
      <c r="H5626" s="82">
        <v>7429062.8099999996</v>
      </c>
      <c r="I5626" s="197">
        <v>1.0101</v>
      </c>
      <c r="J5626" s="15">
        <v>196.97</v>
      </c>
      <c r="K5626" s="15">
        <v>195</v>
      </c>
      <c r="L5626" s="15">
        <v>175588.54</v>
      </c>
      <c r="M5626" s="66" t="str">
        <f>TEXT(Table2[[#This Row],[Gd.Dt]],"mmm-yy")</f>
        <v>Jan-23</v>
      </c>
      <c r="N5626" s="46" t="str">
        <f>MID(Table2[[#This Row],[BE]],6,2)</f>
        <v>IB</v>
      </c>
      <c r="O5626" s="46" t="str">
        <f>IF(Table2[[#This Row],[Type]]="IB","EOU",IF(Table2[[#This Row],[Type]]="MB","Local","492"))</f>
        <v>EOU</v>
      </c>
      <c r="P5626" s="46">
        <f>ROUND(Table2[[#This Row],[Cons]]/Table2[[#This Row],[Qty.]],5)</f>
        <v>1.0101</v>
      </c>
      <c r="Q5626" s="46" t="b">
        <f>EXACT(Table2[[#This Row],[rate]],Table2[[#This Row],[Check]])</f>
        <v>1</v>
      </c>
      <c r="R5626" s="46"/>
      <c r="S5626" s="46" t="str">
        <f>IF(Table2[[#This Row],[SRO]]="EOU",VLOOKUP(Table2[[#This Row],[BE]],[2]GD.List!$C$3:$N$5014,12,0),IF(Table2[[#This Row],[SRO]]="Local","Polyester Staple Fibre","SRO 492"))</f>
        <v>Raw Cotton</v>
      </c>
    </row>
    <row r="5627" spans="1:19" x14ac:dyDescent="0.25">
      <c r="A5627" s="119" t="s">
        <v>3801</v>
      </c>
      <c r="B5627" s="116" t="s">
        <v>3872</v>
      </c>
      <c r="C5627" s="165">
        <v>4936</v>
      </c>
      <c r="D5627" s="117">
        <v>5201.009</v>
      </c>
      <c r="E5627" s="147" t="s">
        <v>3873</v>
      </c>
      <c r="F5627" s="116" t="s">
        <v>3882</v>
      </c>
      <c r="G5627" s="471">
        <v>44947</v>
      </c>
      <c r="H5627" s="82">
        <v>7429062.8099999996</v>
      </c>
      <c r="I5627" s="197">
        <v>0.48980000000000001</v>
      </c>
      <c r="J5627" s="15">
        <v>1459.6</v>
      </c>
      <c r="K5627" s="15">
        <v>2980</v>
      </c>
      <c r="L5627" s="15">
        <v>1300916.5299999998</v>
      </c>
      <c r="M5627" s="66" t="str">
        <f>TEXT(Table2[[#This Row],[Gd.Dt]],"mmm-yy")</f>
        <v>Jan-23</v>
      </c>
      <c r="N5627" s="46" t="str">
        <f>MID(Table2[[#This Row],[BE]],6,2)</f>
        <v>IB</v>
      </c>
      <c r="O5627" s="46" t="str">
        <f>IF(Table2[[#This Row],[Type]]="IB","EOU",IF(Table2[[#This Row],[Type]]="MB","Local","492"))</f>
        <v>EOU</v>
      </c>
      <c r="P5627" s="46">
        <f>ROUND(Table2[[#This Row],[Cons]]/Table2[[#This Row],[Qty.]],5)</f>
        <v>0.48980000000000001</v>
      </c>
      <c r="Q5627" s="46" t="b">
        <f>EXACT(Table2[[#This Row],[rate]],Table2[[#This Row],[Check]])</f>
        <v>1</v>
      </c>
      <c r="R5627" s="46"/>
      <c r="S5627" s="46" t="str">
        <f>IF(Table2[[#This Row],[SRO]]="EOU",VLOOKUP(Table2[[#This Row],[BE]],[2]GD.List!$C$3:$N$5014,12,0),IF(Table2[[#This Row],[SRO]]="Local","Polyester Staple Fibre","SRO 492"))</f>
        <v>Raw Cotton</v>
      </c>
    </row>
    <row r="5628" spans="1:19" x14ac:dyDescent="0.25">
      <c r="A5628" s="119" t="s">
        <v>3801</v>
      </c>
      <c r="B5628" s="116" t="s">
        <v>3875</v>
      </c>
      <c r="C5628" s="165">
        <v>26836</v>
      </c>
      <c r="D5628" s="117">
        <v>5201.009</v>
      </c>
      <c r="E5628" s="147" t="s">
        <v>3878</v>
      </c>
      <c r="F5628" s="116" t="s">
        <v>3883</v>
      </c>
      <c r="G5628" s="471">
        <v>44948</v>
      </c>
      <c r="H5628" s="82">
        <v>62361748.789999999</v>
      </c>
      <c r="I5628" s="197">
        <v>1.0101</v>
      </c>
      <c r="J5628" s="15">
        <v>28421.18</v>
      </c>
      <c r="K5628" s="15">
        <v>28137</v>
      </c>
      <c r="L5628" s="15">
        <v>33542339.390000001</v>
      </c>
      <c r="M5628" s="66" t="str">
        <f>TEXT(Table2[[#This Row],[Gd.Dt]],"mmm-yy")</f>
        <v>Jan-23</v>
      </c>
      <c r="N5628" s="46" t="str">
        <f>MID(Table2[[#This Row],[BE]],6,2)</f>
        <v>IB</v>
      </c>
      <c r="O5628" s="46" t="str">
        <f>IF(Table2[[#This Row],[Type]]="IB","EOU",IF(Table2[[#This Row],[Type]]="MB","Local","492"))</f>
        <v>EOU</v>
      </c>
      <c r="P5628" s="46">
        <f>ROUND(Table2[[#This Row],[Cons]]/Table2[[#This Row],[Qty.]],5)</f>
        <v>1.0101</v>
      </c>
      <c r="Q5628" s="46" t="b">
        <f>EXACT(Table2[[#This Row],[rate]],Table2[[#This Row],[Check]])</f>
        <v>1</v>
      </c>
      <c r="R5628" s="46"/>
      <c r="S5628" s="46" t="str">
        <f>IF(Table2[[#This Row],[SRO]]="EOU",VLOOKUP(Table2[[#This Row],[BE]],[2]GD.List!$C$3:$N$5014,12,0),IF(Table2[[#This Row],[SRO]]="Local","Polyester Staple Fibre","SRO 492"))</f>
        <v>Raw Cotton</v>
      </c>
    </row>
    <row r="5629" spans="1:19" x14ac:dyDescent="0.25">
      <c r="A5629" s="120" t="s">
        <v>3801</v>
      </c>
      <c r="B5629" s="116" t="s">
        <v>3874</v>
      </c>
      <c r="C5629" s="165">
        <v>30540</v>
      </c>
      <c r="D5629" s="117">
        <v>5201.009</v>
      </c>
      <c r="E5629" s="147" t="s">
        <v>3876</v>
      </c>
      <c r="F5629" s="116" t="s">
        <v>3881</v>
      </c>
      <c r="G5629" s="471">
        <v>44948</v>
      </c>
      <c r="H5629" s="82">
        <v>17498954.059999999</v>
      </c>
      <c r="I5629" s="197">
        <v>0.50505</v>
      </c>
      <c r="J5629" s="15">
        <v>431.48</v>
      </c>
      <c r="K5629" s="15">
        <v>854.34</v>
      </c>
      <c r="L5629" s="15">
        <v>276482.58</v>
      </c>
      <c r="M5629" s="66" t="str">
        <f>TEXT(Table2[[#This Row],[Gd.Dt]],"mmm-yy")</f>
        <v>Jan-23</v>
      </c>
      <c r="N5629" s="46" t="str">
        <f>MID(Table2[[#This Row],[BE]],6,2)</f>
        <v>IB</v>
      </c>
      <c r="O5629" s="46" t="str">
        <f>IF(Table2[[#This Row],[Type]]="IB","EOU",IF(Table2[[#This Row],[Type]]="MB","Local","492"))</f>
        <v>EOU</v>
      </c>
      <c r="P5629" s="46">
        <f>ROUND(Table2[[#This Row],[Cons]]/Table2[[#This Row],[Qty.]],5)</f>
        <v>0.50504000000000004</v>
      </c>
      <c r="Q5629" s="46" t="b">
        <f>EXACT(Table2[[#This Row],[rate]],Table2[[#This Row],[Check]])</f>
        <v>0</v>
      </c>
      <c r="R5629" s="46"/>
      <c r="S5629" s="46" t="str">
        <f>IF(Table2[[#This Row],[SRO]]="EOU",VLOOKUP(Table2[[#This Row],[BE]],[2]GD.List!$C$3:$N$5014,12,0),IF(Table2[[#This Row],[SRO]]="Local","Polyester Staple Fibre","SRO 492"))</f>
        <v>Raw Cotton</v>
      </c>
    </row>
    <row r="5630" spans="1:19" x14ac:dyDescent="0.25">
      <c r="A5630" s="119" t="s">
        <v>3802</v>
      </c>
      <c r="B5630" s="116" t="s">
        <v>3872</v>
      </c>
      <c r="C5630" s="165">
        <v>4936</v>
      </c>
      <c r="D5630" s="117">
        <v>5503.201</v>
      </c>
      <c r="E5630" s="147" t="s">
        <v>3873</v>
      </c>
      <c r="F5630" s="116" t="s">
        <v>3882</v>
      </c>
      <c r="G5630" s="471">
        <v>44947</v>
      </c>
      <c r="H5630" s="82">
        <v>7429062.8099999996</v>
      </c>
      <c r="I5630" s="197">
        <v>0.53061000000000003</v>
      </c>
      <c r="J5630" s="15">
        <v>1581.2199999999998</v>
      </c>
      <c r="K5630" s="15">
        <v>2980</v>
      </c>
      <c r="L5630" s="15">
        <v>1409315.38</v>
      </c>
      <c r="M5630" s="66" t="str">
        <f>TEXT(Table2[[#This Row],[Gd.Dt]],"mmm-yy")</f>
        <v>Jan-23</v>
      </c>
      <c r="N5630" s="46" t="str">
        <f>MID(Table2[[#This Row],[BE]],6,2)</f>
        <v>IB</v>
      </c>
      <c r="O5630" s="46" t="str">
        <f>IF(Table2[[#This Row],[Type]]="IB","EOU",IF(Table2[[#This Row],[Type]]="MB","Local","492"))</f>
        <v>EOU</v>
      </c>
      <c r="P5630" s="46">
        <f>ROUND(Table2[[#This Row],[Cons]]/Table2[[#This Row],[Qty.]],5)</f>
        <v>0.53061000000000003</v>
      </c>
      <c r="Q5630" s="46" t="b">
        <f>EXACT(Table2[[#This Row],[rate]],Table2[[#This Row],[Check]])</f>
        <v>1</v>
      </c>
      <c r="R5630" s="46"/>
      <c r="S5630" s="46" t="str">
        <f>IF(Table2[[#This Row],[SRO]]="EOU",VLOOKUP(Table2[[#This Row],[BE]],[2]GD.List!$C$3:$N$5014,12,0),IF(Table2[[#This Row],[SRO]]="Local","Polyester Staple Fibre","SRO 492"))</f>
        <v>Polyester Staple Fiber</v>
      </c>
    </row>
    <row r="5631" spans="1:19" x14ac:dyDescent="0.25">
      <c r="A5631" s="120" t="s">
        <v>3802</v>
      </c>
      <c r="B5631" s="116" t="s">
        <v>3874</v>
      </c>
      <c r="C5631" s="165">
        <v>30540</v>
      </c>
      <c r="D5631" s="117">
        <v>5503.201</v>
      </c>
      <c r="E5631" s="147" t="s">
        <v>3876</v>
      </c>
      <c r="F5631" s="116" t="s">
        <v>3881</v>
      </c>
      <c r="G5631" s="471">
        <v>44948</v>
      </c>
      <c r="H5631" s="82">
        <v>17498954.059999999</v>
      </c>
      <c r="I5631" s="197">
        <v>0.50505</v>
      </c>
      <c r="J5631" s="15">
        <v>1430.63</v>
      </c>
      <c r="K5631" s="15">
        <v>2832.65</v>
      </c>
      <c r="L5631" s="15">
        <v>907770.35</v>
      </c>
      <c r="M5631" s="66" t="str">
        <f>TEXT(Table2[[#This Row],[Gd.Dt]],"mmm-yy")</f>
        <v>Jan-23</v>
      </c>
      <c r="N5631" s="46" t="str">
        <f>MID(Table2[[#This Row],[BE]],6,2)</f>
        <v>IB</v>
      </c>
      <c r="O5631" s="46" t="str">
        <f>IF(Table2[[#This Row],[Type]]="IB","EOU",IF(Table2[[#This Row],[Type]]="MB","Local","492"))</f>
        <v>EOU</v>
      </c>
      <c r="P5631" s="46">
        <f>ROUND(Table2[[#This Row],[Cons]]/Table2[[#This Row],[Qty.]],5)</f>
        <v>0.50505</v>
      </c>
      <c r="Q5631" s="46" t="b">
        <f>EXACT(Table2[[#This Row],[rate]],Table2[[#This Row],[Check]])</f>
        <v>1</v>
      </c>
      <c r="R5631" s="46"/>
      <c r="S5631" s="46" t="str">
        <f>IF(Table2[[#This Row],[SRO]]="EOU",VLOOKUP(Table2[[#This Row],[BE]],[2]GD.List!$C$3:$N$5014,12,0),IF(Table2[[#This Row],[SRO]]="Local","Polyester Staple Fibre","SRO 492"))</f>
        <v>Polyester Staple Fiber</v>
      </c>
    </row>
    <row r="5632" spans="1:19" x14ac:dyDescent="0.25">
      <c r="A5632" s="120" t="s">
        <v>3813</v>
      </c>
      <c r="B5632" s="116" t="s">
        <v>3874</v>
      </c>
      <c r="C5632" s="165">
        <v>30540</v>
      </c>
      <c r="D5632" s="117">
        <v>4821.8999999999996</v>
      </c>
      <c r="E5632" s="147" t="s">
        <v>3876</v>
      </c>
      <c r="F5632" s="116" t="s">
        <v>3881</v>
      </c>
      <c r="G5632" s="471">
        <v>44948</v>
      </c>
      <c r="H5632" s="82">
        <v>17498954.059999999</v>
      </c>
      <c r="I5632" s="197">
        <v>1</v>
      </c>
      <c r="J5632" s="15">
        <v>10</v>
      </c>
      <c r="K5632" s="15">
        <v>10</v>
      </c>
      <c r="L5632" s="15">
        <v>9373.86</v>
      </c>
      <c r="M5632" s="66" t="str">
        <f>TEXT(Table2[[#This Row],[Gd.Dt]],"mmm-yy")</f>
        <v>Jan-23</v>
      </c>
      <c r="N5632" s="46" t="str">
        <f>MID(Table2[[#This Row],[BE]],6,2)</f>
        <v>TI</v>
      </c>
      <c r="O5632" s="46" t="str">
        <f>IF(Table2[[#This Row],[Type]]="IB","EOU",IF(Table2[[#This Row],[Type]]="MB","Local","492"))</f>
        <v>492</v>
      </c>
      <c r="P5632" s="46">
        <f>ROUND(Table2[[#This Row],[Cons]]/Table2[[#This Row],[Qty.]],5)</f>
        <v>1</v>
      </c>
      <c r="Q5632" s="46" t="b">
        <f>EXACT(Table2[[#This Row],[rate]],Table2[[#This Row],[Check]])</f>
        <v>1</v>
      </c>
      <c r="R5632" s="46"/>
      <c r="S5632" s="46" t="str">
        <f>IF(Table2[[#This Row],[SRO]]="EOU",VLOOKUP(Table2[[#This Row],[BE]],[2]GD.List!$C$3:$N$5014,12,0),IF(Table2[[#This Row],[SRO]]="Local","Polyester Staple Fibre","SRO 492"))</f>
        <v>SRO 492</v>
      </c>
    </row>
    <row r="5633" spans="1:19" x14ac:dyDescent="0.25">
      <c r="A5633" s="120" t="s">
        <v>3877</v>
      </c>
      <c r="B5633" s="116" t="s">
        <v>3874</v>
      </c>
      <c r="C5633" s="165">
        <v>30540</v>
      </c>
      <c r="D5633" s="117">
        <v>5201.009</v>
      </c>
      <c r="E5633" s="147" t="s">
        <v>3876</v>
      </c>
      <c r="F5633" s="116" t="s">
        <v>3881</v>
      </c>
      <c r="G5633" s="471">
        <v>44948</v>
      </c>
      <c r="H5633" s="82">
        <v>17498954.059999999</v>
      </c>
      <c r="I5633" s="197">
        <v>0.50505</v>
      </c>
      <c r="J5633" s="15">
        <v>999.15</v>
      </c>
      <c r="K5633" s="15">
        <v>1978.31</v>
      </c>
      <c r="L5633" s="15">
        <v>631287.78</v>
      </c>
      <c r="M5633" s="66" t="str">
        <f>TEXT(Table2[[#This Row],[Gd.Dt]],"mmm-yy")</f>
        <v>Jan-23</v>
      </c>
      <c r="N5633" s="46" t="str">
        <f>MID(Table2[[#This Row],[BE]],6,2)</f>
        <v>IB</v>
      </c>
      <c r="O5633" s="46" t="str">
        <f>IF(Table2[[#This Row],[Type]]="IB","EOU",IF(Table2[[#This Row],[Type]]="MB","Local","492"))</f>
        <v>EOU</v>
      </c>
      <c r="P5633" s="46">
        <f>ROUND(Table2[[#This Row],[Cons]]/Table2[[#This Row],[Qty.]],5)</f>
        <v>0.50505</v>
      </c>
      <c r="Q5633" s="46" t="b">
        <f>EXACT(Table2[[#This Row],[rate]],Table2[[#This Row],[Check]])</f>
        <v>1</v>
      </c>
      <c r="R5633" s="46"/>
      <c r="S5633" s="46" t="str">
        <f>IF(Table2[[#This Row],[SRO]]="EOU",VLOOKUP(Table2[[#This Row],[BE]],[2]GD.List!$C$3:$N$5014,12,0),IF(Table2[[#This Row],[SRO]]="Local","Polyester Staple Fibre","SRO 492"))</f>
        <v>Raw Cotton</v>
      </c>
    </row>
    <row r="5634" spans="1:19" x14ac:dyDescent="0.25">
      <c r="A5634" s="120" t="s">
        <v>3879</v>
      </c>
      <c r="B5634" s="116" t="s">
        <v>3875</v>
      </c>
      <c r="C5634" s="165">
        <v>26836</v>
      </c>
      <c r="D5634" s="117">
        <v>3404.9090000000001</v>
      </c>
      <c r="E5634" s="147" t="s">
        <v>3878</v>
      </c>
      <c r="F5634" s="116" t="s">
        <v>3883</v>
      </c>
      <c r="G5634" s="471">
        <v>44948</v>
      </c>
      <c r="H5634" s="82">
        <v>62361748.789999999</v>
      </c>
      <c r="I5634" s="197">
        <v>0.04</v>
      </c>
      <c r="J5634" s="15">
        <v>1045.68</v>
      </c>
      <c r="K5634" s="15">
        <v>26142</v>
      </c>
      <c r="L5634" s="15">
        <v>1243369.25</v>
      </c>
      <c r="M5634" s="66" t="str">
        <f>TEXT(Table2[[#This Row],[Gd.Dt]],"mmm-yy")</f>
        <v>Jan-23</v>
      </c>
      <c r="N5634" s="46" t="str">
        <f>MID(Table2[[#This Row],[BE]],6,2)</f>
        <v>IB</v>
      </c>
      <c r="O5634" s="46" t="str">
        <f>IF(Table2[[#This Row],[Type]]="IB","EOU",IF(Table2[[#This Row],[Type]]="MB","Local","492"))</f>
        <v>EOU</v>
      </c>
      <c r="P5634" s="46">
        <f>ROUND(Table2[[#This Row],[Cons]]/Table2[[#This Row],[Qty.]],5)</f>
        <v>0.04</v>
      </c>
      <c r="Q5634" s="46" t="b">
        <f>EXACT(Table2[[#This Row],[rate]],Table2[[#This Row],[Check]])</f>
        <v>1</v>
      </c>
      <c r="R5634" s="46"/>
      <c r="S5634" s="46" t="str">
        <f>IF(Table2[[#This Row],[SRO]]="EOU",VLOOKUP(Table2[[#This Row],[BE]],[2]GD.List!$C$3:$N$5014,12,0),IF(Table2[[#This Row],[SRO]]="Local","Polyester Staple Fibre","SRO 492"))</f>
        <v>Textile Chemical</v>
      </c>
    </row>
    <row r="5635" spans="1:19" x14ac:dyDescent="0.25">
      <c r="A5635" s="119" t="s">
        <v>3880</v>
      </c>
      <c r="B5635" s="119" t="s">
        <v>3875</v>
      </c>
      <c r="C5635" s="170">
        <v>26836</v>
      </c>
      <c r="D5635" s="171">
        <v>4821.8999999999996</v>
      </c>
      <c r="E5635" s="27" t="s">
        <v>3878</v>
      </c>
      <c r="F5635" s="119" t="s">
        <v>3883</v>
      </c>
      <c r="G5635" s="28">
        <v>44948</v>
      </c>
      <c r="H5635" s="172">
        <v>62361748.789999999</v>
      </c>
      <c r="I5635" s="33">
        <v>1</v>
      </c>
      <c r="J5635" s="30">
        <v>12</v>
      </c>
      <c r="K5635" s="30">
        <v>12</v>
      </c>
      <c r="L5635" s="30">
        <v>14268.64</v>
      </c>
      <c r="M5635" s="67" t="str">
        <f>TEXT(Table2[[#This Row],[Gd.Dt]],"mmm-yy")</f>
        <v>Jan-23</v>
      </c>
      <c r="N5635" s="47" t="str">
        <f>MID(Table2[[#This Row],[BE]],6,2)</f>
        <v>TI</v>
      </c>
      <c r="O5635" s="47" t="str">
        <f>IF(Table2[[#This Row],[Type]]="IB","EOU",IF(Table2[[#This Row],[Type]]="MB","Local","492"))</f>
        <v>492</v>
      </c>
      <c r="P5635" s="47">
        <f>ROUND(Table2[[#This Row],[Cons]]/Table2[[#This Row],[Qty.]],5)</f>
        <v>1</v>
      </c>
      <c r="Q5635" s="47" t="b">
        <f>EXACT(Table2[[#This Row],[rate]],Table2[[#This Row],[Check]])</f>
        <v>1</v>
      </c>
      <c r="R5635" s="47"/>
      <c r="S5635" s="47" t="str">
        <f>IF(Table2[[#This Row],[SRO]]="EOU",VLOOKUP(Table2[[#This Row],[BE]],[2]GD.List!$C$3:$N$5014,12,0),IF(Table2[[#This Row],[SRO]]="Local","Polyester Staple Fibre","SRO 492"))</f>
        <v>SRO 492</v>
      </c>
    </row>
    <row r="5636" spans="1:19" x14ac:dyDescent="0.25">
      <c r="A5636" s="116" t="s">
        <v>2499</v>
      </c>
      <c r="B5636" s="116" t="s">
        <v>3886</v>
      </c>
      <c r="C5636" s="165">
        <v>56196</v>
      </c>
      <c r="D5636" s="117">
        <v>2701.12</v>
      </c>
      <c r="E5636" s="147" t="s">
        <v>3891</v>
      </c>
      <c r="F5636" s="116" t="s">
        <v>3896</v>
      </c>
      <c r="G5636" s="471">
        <v>44950</v>
      </c>
      <c r="H5636" s="82">
        <v>56894207.340000004</v>
      </c>
      <c r="I5636" s="197">
        <v>0.8</v>
      </c>
      <c r="J5636" s="15">
        <v>23201.600000000002</v>
      </c>
      <c r="K5636" s="15">
        <v>29002</v>
      </c>
      <c r="L5636" s="15">
        <v>40025226.420000002</v>
      </c>
      <c r="M5636" s="66" t="str">
        <f>TEXT(Table2[[#This Row],[Gd.Dt]],"mmm-yy")</f>
        <v>Jan-23</v>
      </c>
      <c r="N5636" s="46" t="str">
        <f>MID(Table2[[#This Row],[BE]],6,2)</f>
        <v>IB</v>
      </c>
      <c r="O5636" s="46" t="str">
        <f>IF(Table2[[#This Row],[Type]]="IB","EOU",IF(Table2[[#This Row],[Type]]="MB","Local","492"))</f>
        <v>EOU</v>
      </c>
      <c r="P5636" s="46">
        <f>ROUND(Table2[[#This Row],[Cons]]/Table2[[#This Row],[Qty.]],5)</f>
        <v>0.8</v>
      </c>
      <c r="Q5636" s="46" t="b">
        <f>EXACT(Table2[[#This Row],[rate]],Table2[[#This Row],[Check]])</f>
        <v>1</v>
      </c>
      <c r="R5636" s="46"/>
      <c r="S5636" s="46" t="str">
        <f>IF(Table2[[#This Row],[SRO]]="EOU",VLOOKUP(Table2[[#This Row],[BE]],[2]GD.List!$C$3:$N$5014,12,0),IF(Table2[[#This Row],[SRO]]="Local","Polyester Staple Fibre","SRO 492"))</f>
        <v>Textile Coal</v>
      </c>
    </row>
    <row r="5637" spans="1:19" x14ac:dyDescent="0.25">
      <c r="A5637" s="116" t="s">
        <v>2499</v>
      </c>
      <c r="B5637" s="116" t="s">
        <v>3885</v>
      </c>
      <c r="C5637" s="165">
        <v>6507</v>
      </c>
      <c r="D5637" s="117">
        <v>2701.12</v>
      </c>
      <c r="E5637" s="147" t="s">
        <v>3887</v>
      </c>
      <c r="F5637" s="116" t="s">
        <v>3894</v>
      </c>
      <c r="G5637" s="471">
        <v>44950</v>
      </c>
      <c r="H5637" s="82">
        <v>7375</v>
      </c>
      <c r="I5637" s="197">
        <v>0.8</v>
      </c>
      <c r="J5637" s="15">
        <v>13508.060000000001</v>
      </c>
      <c r="K5637" s="15">
        <v>16885.080000000002</v>
      </c>
      <c r="L5637" s="15">
        <v>14517749.029999999</v>
      </c>
      <c r="M5637" s="66" t="str">
        <f>TEXT(Table2[[#This Row],[Gd.Dt]],"mmm-yy")</f>
        <v>Jan-23</v>
      </c>
      <c r="N5637" s="46" t="str">
        <f>MID(Table2[[#This Row],[BE]],6,2)</f>
        <v>IB</v>
      </c>
      <c r="O5637" s="46" t="str">
        <f>IF(Table2[[#This Row],[Type]]="IB","EOU",IF(Table2[[#This Row],[Type]]="MB","Local","492"))</f>
        <v>EOU</v>
      </c>
      <c r="P5637" s="46">
        <f>ROUND(Table2[[#This Row],[Cons]]/Table2[[#This Row],[Qty.]],5)</f>
        <v>0.8</v>
      </c>
      <c r="Q5637" s="46" t="b">
        <f>EXACT(Table2[[#This Row],[rate]],Table2[[#This Row],[Check]])</f>
        <v>1</v>
      </c>
      <c r="R5637" s="46"/>
      <c r="S5637" s="46" t="str">
        <f>IF(Table2[[#This Row],[SRO]]="EOU",VLOOKUP(Table2[[#This Row],[BE]],[2]GD.List!$C$3:$N$5014,12,0),IF(Table2[[#This Row],[SRO]]="Local","Polyester Staple Fibre","SRO 492"))</f>
        <v>Textile Coal</v>
      </c>
    </row>
    <row r="5638" spans="1:19" x14ac:dyDescent="0.25">
      <c r="A5638" s="120" t="s">
        <v>2499</v>
      </c>
      <c r="B5638" s="116" t="s">
        <v>3884</v>
      </c>
      <c r="C5638" s="165">
        <v>4992</v>
      </c>
      <c r="D5638" s="117">
        <v>2701.12</v>
      </c>
      <c r="E5638" s="147" t="s">
        <v>3887</v>
      </c>
      <c r="F5638" s="116" t="s">
        <v>3895</v>
      </c>
      <c r="G5638" s="471">
        <v>44950</v>
      </c>
      <c r="H5638" s="82">
        <v>33630793.670000002</v>
      </c>
      <c r="I5638" s="197">
        <v>0.8</v>
      </c>
      <c r="J5638" s="15">
        <v>11988.58</v>
      </c>
      <c r="K5638" s="15">
        <v>14985.73</v>
      </c>
      <c r="L5638" s="15">
        <v>14574826.120000001</v>
      </c>
      <c r="M5638" s="66" t="str">
        <f>TEXT(Table2[[#This Row],[Gd.Dt]],"mmm-yy")</f>
        <v>Jan-23</v>
      </c>
      <c r="N5638" s="46" t="str">
        <f>MID(Table2[[#This Row],[BE]],6,2)</f>
        <v>IB</v>
      </c>
      <c r="O5638" s="46" t="str">
        <f>IF(Table2[[#This Row],[Type]]="IB","EOU",IF(Table2[[#This Row],[Type]]="MB","Local","492"))</f>
        <v>EOU</v>
      </c>
      <c r="P5638" s="46">
        <f>ROUND(Table2[[#This Row],[Cons]]/Table2[[#This Row],[Qty.]],5)</f>
        <v>0.8</v>
      </c>
      <c r="Q5638" s="46" t="b">
        <f>EXACT(Table2[[#This Row],[rate]],Table2[[#This Row],[Check]])</f>
        <v>1</v>
      </c>
      <c r="R5638" s="46"/>
      <c r="S5638" s="46" t="str">
        <f>IF(Table2[[#This Row],[SRO]]="EOU",VLOOKUP(Table2[[#This Row],[BE]],[2]GD.List!$C$3:$N$5014,12,0),IF(Table2[[#This Row],[SRO]]="Local","Polyester Staple Fibre","SRO 492"))</f>
        <v>Textile Coal</v>
      </c>
    </row>
    <row r="5639" spans="1:19" x14ac:dyDescent="0.25">
      <c r="A5639" s="119" t="s">
        <v>3552</v>
      </c>
      <c r="B5639" s="116" t="s">
        <v>3886</v>
      </c>
      <c r="C5639" s="165">
        <v>56196</v>
      </c>
      <c r="D5639" s="117">
        <v>2847</v>
      </c>
      <c r="E5639" s="147" t="s">
        <v>3891</v>
      </c>
      <c r="F5639" s="116" t="s">
        <v>3896</v>
      </c>
      <c r="G5639" s="471">
        <v>44950</v>
      </c>
      <c r="H5639" s="82">
        <v>56894207.340000004</v>
      </c>
      <c r="I5639" s="197">
        <v>0.03</v>
      </c>
      <c r="J5639" s="15">
        <v>870.06</v>
      </c>
      <c r="K5639" s="15">
        <v>29002</v>
      </c>
      <c r="L5639" s="15">
        <v>1500945.9900000002</v>
      </c>
      <c r="M5639" s="66" t="str">
        <f>TEXT(Table2[[#This Row],[Gd.Dt]],"mmm-yy")</f>
        <v>Jan-23</v>
      </c>
      <c r="N5639" s="46" t="str">
        <f>MID(Table2[[#This Row],[BE]],6,2)</f>
        <v>IB</v>
      </c>
      <c r="O5639" s="46" t="str">
        <f>IF(Table2[[#This Row],[Type]]="IB","EOU",IF(Table2[[#This Row],[Type]]="MB","Local","492"))</f>
        <v>EOU</v>
      </c>
      <c r="P5639" s="46">
        <f>ROUND(Table2[[#This Row],[Cons]]/Table2[[#This Row],[Qty.]],5)</f>
        <v>0.03</v>
      </c>
      <c r="Q5639" s="46" t="b">
        <f>EXACT(Table2[[#This Row],[rate]],Table2[[#This Row],[Check]])</f>
        <v>1</v>
      </c>
      <c r="R5639" s="46"/>
      <c r="S5639" s="46" t="str">
        <f>IF(Table2[[#This Row],[SRO]]="EOU",VLOOKUP(Table2[[#This Row],[BE]],[2]GD.List!$C$3:$N$5014,12,0),IF(Table2[[#This Row],[SRO]]="Local","Polyester Staple Fibre","SRO 492"))</f>
        <v>Textile Chemical</v>
      </c>
    </row>
    <row r="5640" spans="1:19" x14ac:dyDescent="0.25">
      <c r="A5640" s="119" t="s">
        <v>3552</v>
      </c>
      <c r="B5640" s="116" t="s">
        <v>3885</v>
      </c>
      <c r="C5640" s="165">
        <v>6507</v>
      </c>
      <c r="D5640" s="117">
        <v>2847</v>
      </c>
      <c r="E5640" s="147" t="s">
        <v>3887</v>
      </c>
      <c r="F5640" s="116" t="s">
        <v>3894</v>
      </c>
      <c r="G5640" s="471">
        <v>44950</v>
      </c>
      <c r="H5640" s="82">
        <v>7375</v>
      </c>
      <c r="I5640" s="197">
        <v>0.03</v>
      </c>
      <c r="J5640" s="15">
        <v>506.55</v>
      </c>
      <c r="K5640" s="15">
        <v>16885.080000000002</v>
      </c>
      <c r="L5640" s="15">
        <v>544412.29</v>
      </c>
      <c r="M5640" s="66" t="str">
        <f>TEXT(Table2[[#This Row],[Gd.Dt]],"mmm-yy")</f>
        <v>Jan-23</v>
      </c>
      <c r="N5640" s="46" t="str">
        <f>MID(Table2[[#This Row],[BE]],6,2)</f>
        <v>IB</v>
      </c>
      <c r="O5640" s="46" t="str">
        <f>IF(Table2[[#This Row],[Type]]="IB","EOU",IF(Table2[[#This Row],[Type]]="MB","Local","492"))</f>
        <v>EOU</v>
      </c>
      <c r="P5640" s="46">
        <f>ROUND(Table2[[#This Row],[Cons]]/Table2[[#This Row],[Qty.]],5)</f>
        <v>0.03</v>
      </c>
      <c r="Q5640" s="46" t="b">
        <f>EXACT(Table2[[#This Row],[rate]],Table2[[#This Row],[Check]])</f>
        <v>1</v>
      </c>
      <c r="R5640" s="46"/>
      <c r="S5640" s="46" t="str">
        <f>IF(Table2[[#This Row],[SRO]]="EOU",VLOOKUP(Table2[[#This Row],[BE]],[2]GD.List!$C$3:$N$5014,12,0),IF(Table2[[#This Row],[SRO]]="Local","Polyester Staple Fibre","SRO 492"))</f>
        <v>Textile Chemical</v>
      </c>
    </row>
    <row r="5641" spans="1:19" x14ac:dyDescent="0.25">
      <c r="A5641" s="120" t="s">
        <v>3552</v>
      </c>
      <c r="B5641" s="116" t="s">
        <v>3884</v>
      </c>
      <c r="C5641" s="165">
        <v>4992</v>
      </c>
      <c r="D5641" s="117">
        <v>2847</v>
      </c>
      <c r="E5641" s="147" t="s">
        <v>3887</v>
      </c>
      <c r="F5641" s="116" t="s">
        <v>3895</v>
      </c>
      <c r="G5641" s="471">
        <v>44950</v>
      </c>
      <c r="H5641" s="82">
        <v>33630793.670000002</v>
      </c>
      <c r="I5641" s="197">
        <v>0.03</v>
      </c>
      <c r="J5641" s="15">
        <v>449.57000000000005</v>
      </c>
      <c r="K5641" s="15">
        <v>14985.73</v>
      </c>
      <c r="L5641" s="15">
        <v>546553.78</v>
      </c>
      <c r="M5641" s="66" t="str">
        <f>TEXT(Table2[[#This Row],[Gd.Dt]],"mmm-yy")</f>
        <v>Jan-23</v>
      </c>
      <c r="N5641" s="46" t="str">
        <f>MID(Table2[[#This Row],[BE]],6,2)</f>
        <v>IB</v>
      </c>
      <c r="O5641" s="46" t="str">
        <f>IF(Table2[[#This Row],[Type]]="IB","EOU",IF(Table2[[#This Row],[Type]]="MB","Local","492"))</f>
        <v>EOU</v>
      </c>
      <c r="P5641" s="46">
        <f>ROUND(Table2[[#This Row],[Cons]]/Table2[[#This Row],[Qty.]],5)</f>
        <v>0.03</v>
      </c>
      <c r="Q5641" s="46" t="b">
        <f>EXACT(Table2[[#This Row],[rate]],Table2[[#This Row],[Check]])</f>
        <v>1</v>
      </c>
      <c r="R5641" s="46"/>
      <c r="S5641" s="46" t="str">
        <f>IF(Table2[[#This Row],[SRO]]="EOU",VLOOKUP(Table2[[#This Row],[BE]],[2]GD.List!$C$3:$N$5014,12,0),IF(Table2[[#This Row],[SRO]]="Local","Polyester Staple Fibre","SRO 492"))</f>
        <v>Textile Chemical</v>
      </c>
    </row>
    <row r="5642" spans="1:19" x14ac:dyDescent="0.25">
      <c r="A5642" s="120" t="s">
        <v>3762</v>
      </c>
      <c r="B5642" s="116" t="s">
        <v>3885</v>
      </c>
      <c r="C5642" s="165">
        <v>6507</v>
      </c>
      <c r="D5642" s="117">
        <v>5402.33</v>
      </c>
      <c r="E5642" s="147" t="s">
        <v>3887</v>
      </c>
      <c r="F5642" s="116" t="s">
        <v>3894</v>
      </c>
      <c r="G5642" s="471">
        <v>44950</v>
      </c>
      <c r="H5642" s="82">
        <v>7375</v>
      </c>
      <c r="I5642" s="197">
        <v>1.0101</v>
      </c>
      <c r="J5642" s="15">
        <v>7591.21</v>
      </c>
      <c r="K5642" s="15">
        <v>7515.31</v>
      </c>
      <c r="L5642" s="15">
        <v>5847409.46</v>
      </c>
      <c r="M5642" s="66" t="str">
        <f>TEXT(Table2[[#This Row],[Gd.Dt]],"mmm-yy")</f>
        <v>Jan-23</v>
      </c>
      <c r="N5642" s="46" t="str">
        <f>MID(Table2[[#This Row],[BE]],6,2)</f>
        <v>IB</v>
      </c>
      <c r="O5642" s="46" t="str">
        <f>IF(Table2[[#This Row],[Type]]="IB","EOU",IF(Table2[[#This Row],[Type]]="MB","Local","492"))</f>
        <v>EOU</v>
      </c>
      <c r="P5642" s="46">
        <f>ROUND(Table2[[#This Row],[Cons]]/Table2[[#This Row],[Qty.]],5)</f>
        <v>1.0101</v>
      </c>
      <c r="Q5642" s="46" t="b">
        <f>EXACT(Table2[[#This Row],[rate]],Table2[[#This Row],[Check]])</f>
        <v>1</v>
      </c>
      <c r="R5642" s="46"/>
      <c r="S5642" s="46" t="str">
        <f>IF(Table2[[#This Row],[SRO]]="EOU",VLOOKUP(Table2[[#This Row],[BE]],[2]GD.List!$C$3:$N$5014,12,0),IF(Table2[[#This Row],[SRO]]="Local","Polyester Staple Fibre","SRO 492"))</f>
        <v>Polyester Yarn</v>
      </c>
    </row>
    <row r="5643" spans="1:19" x14ac:dyDescent="0.25">
      <c r="A5643" s="119" t="s">
        <v>3800</v>
      </c>
      <c r="B5643" s="116" t="s">
        <v>3886</v>
      </c>
      <c r="C5643" s="165">
        <v>56196</v>
      </c>
      <c r="D5643" s="117">
        <v>2832.1089999999999</v>
      </c>
      <c r="E5643" s="147" t="s">
        <v>3891</v>
      </c>
      <c r="F5643" s="116" t="s">
        <v>3896</v>
      </c>
      <c r="G5643" s="471">
        <v>44950</v>
      </c>
      <c r="H5643" s="82">
        <v>56894207.340000004</v>
      </c>
      <c r="I5643" s="197">
        <v>0.04</v>
      </c>
      <c r="J5643" s="15">
        <v>1160.0800000000002</v>
      </c>
      <c r="K5643" s="15">
        <v>29002</v>
      </c>
      <c r="L5643" s="15">
        <v>2001261.3199999998</v>
      </c>
      <c r="M5643" s="66" t="str">
        <f>TEXT(Table2[[#This Row],[Gd.Dt]],"mmm-yy")</f>
        <v>Jan-23</v>
      </c>
      <c r="N5643" s="46" t="str">
        <f>MID(Table2[[#This Row],[BE]],6,2)</f>
        <v>IB</v>
      </c>
      <c r="O5643" s="46" t="str">
        <f>IF(Table2[[#This Row],[Type]]="IB","EOU",IF(Table2[[#This Row],[Type]]="MB","Local","492"))</f>
        <v>EOU</v>
      </c>
      <c r="P5643" s="46">
        <f>ROUND(Table2[[#This Row],[Cons]]/Table2[[#This Row],[Qty.]],5)</f>
        <v>0.04</v>
      </c>
      <c r="Q5643" s="46" t="b">
        <f>EXACT(Table2[[#This Row],[rate]],Table2[[#This Row],[Check]])</f>
        <v>1</v>
      </c>
      <c r="R5643" s="46"/>
      <c r="S5643" s="46" t="str">
        <f>IF(Table2[[#This Row],[SRO]]="EOU",VLOOKUP(Table2[[#This Row],[BE]],[2]GD.List!$C$3:$N$5014,12,0),IF(Table2[[#This Row],[SRO]]="Local","Polyester Staple Fibre","SRO 492"))</f>
        <v>Textile Chemical</v>
      </c>
    </row>
    <row r="5644" spans="1:19" x14ac:dyDescent="0.25">
      <c r="A5644" s="120" t="s">
        <v>3800</v>
      </c>
      <c r="B5644" s="116" t="s">
        <v>3885</v>
      </c>
      <c r="C5644" s="165">
        <v>6507</v>
      </c>
      <c r="D5644" s="117">
        <v>2832.1089999999999</v>
      </c>
      <c r="E5644" s="147" t="s">
        <v>3887</v>
      </c>
      <c r="F5644" s="116" t="s">
        <v>3894</v>
      </c>
      <c r="G5644" s="471">
        <v>44950</v>
      </c>
      <c r="H5644" s="82">
        <v>7375</v>
      </c>
      <c r="I5644" s="197">
        <v>0.04</v>
      </c>
      <c r="J5644" s="15">
        <v>351.84</v>
      </c>
      <c r="K5644" s="15">
        <v>8796</v>
      </c>
      <c r="L5644" s="15">
        <v>266165.98</v>
      </c>
      <c r="M5644" s="66" t="str">
        <f>TEXT(Table2[[#This Row],[Gd.Dt]],"mmm-yy")</f>
        <v>Jan-23</v>
      </c>
      <c r="N5644" s="46" t="str">
        <f>MID(Table2[[#This Row],[BE]],6,2)</f>
        <v>IB</v>
      </c>
      <c r="O5644" s="46" t="str">
        <f>IF(Table2[[#This Row],[Type]]="IB","EOU",IF(Table2[[#This Row],[Type]]="MB","Local","492"))</f>
        <v>EOU</v>
      </c>
      <c r="P5644" s="46">
        <f>ROUND(Table2[[#This Row],[Cons]]/Table2[[#This Row],[Qty.]],5)</f>
        <v>0.04</v>
      </c>
      <c r="Q5644" s="46" t="b">
        <f>EXACT(Table2[[#This Row],[rate]],Table2[[#This Row],[Check]])</f>
        <v>1</v>
      </c>
      <c r="R5644" s="46"/>
      <c r="S5644" s="46" t="str">
        <f>IF(Table2[[#This Row],[SRO]]="EOU",VLOOKUP(Table2[[#This Row],[BE]],[2]GD.List!$C$3:$N$5014,12,0),IF(Table2[[#This Row],[SRO]]="Local","Polyester Staple Fibre","SRO 492"))</f>
        <v>Textile Chemical</v>
      </c>
    </row>
    <row r="5645" spans="1:19" x14ac:dyDescent="0.25">
      <c r="A5645" s="120" t="s">
        <v>3802</v>
      </c>
      <c r="B5645" s="116" t="s">
        <v>3886</v>
      </c>
      <c r="C5645" s="165">
        <v>56196</v>
      </c>
      <c r="D5645" s="117">
        <v>5503.201</v>
      </c>
      <c r="E5645" s="147" t="s">
        <v>3891</v>
      </c>
      <c r="F5645" s="116" t="s">
        <v>3896</v>
      </c>
      <c r="G5645" s="471">
        <v>44950</v>
      </c>
      <c r="H5645" s="82">
        <v>56894207.340000004</v>
      </c>
      <c r="I5645" s="197">
        <v>0.53061000000000003</v>
      </c>
      <c r="J5645" s="15">
        <v>4145.13</v>
      </c>
      <c r="K5645" s="15">
        <v>7812</v>
      </c>
      <c r="L5645" s="15">
        <v>2669308.58</v>
      </c>
      <c r="M5645" s="66" t="str">
        <f>TEXT(Table2[[#This Row],[Gd.Dt]],"mmm-yy")</f>
        <v>Jan-23</v>
      </c>
      <c r="N5645" s="46" t="str">
        <f>MID(Table2[[#This Row],[BE]],6,2)</f>
        <v>IB</v>
      </c>
      <c r="O5645" s="46" t="str">
        <f>IF(Table2[[#This Row],[Type]]="IB","EOU",IF(Table2[[#This Row],[Type]]="MB","Local","492"))</f>
        <v>EOU</v>
      </c>
      <c r="P5645" s="46">
        <f>ROUND(Table2[[#This Row],[Cons]]/Table2[[#This Row],[Qty.]],5)</f>
        <v>0.53061000000000003</v>
      </c>
      <c r="Q5645" s="46" t="b">
        <f>EXACT(Table2[[#This Row],[rate]],Table2[[#This Row],[Check]])</f>
        <v>1</v>
      </c>
      <c r="R5645" s="46"/>
      <c r="S5645" s="46" t="str">
        <f>IF(Table2[[#This Row],[SRO]]="EOU",VLOOKUP(Table2[[#This Row],[BE]],[2]GD.List!$C$3:$N$5014,12,0),IF(Table2[[#This Row],[SRO]]="Local","Polyester Staple Fibre","SRO 492"))</f>
        <v>Polyester Staple Fiber</v>
      </c>
    </row>
    <row r="5646" spans="1:19" x14ac:dyDescent="0.25">
      <c r="A5646" s="119" t="s">
        <v>3855</v>
      </c>
      <c r="B5646" s="116" t="s">
        <v>3885</v>
      </c>
      <c r="C5646" s="165">
        <v>6507</v>
      </c>
      <c r="D5646" s="117">
        <v>9606.2199999999993</v>
      </c>
      <c r="E5646" s="147" t="s">
        <v>3887</v>
      </c>
      <c r="F5646" s="116" t="s">
        <v>3894</v>
      </c>
      <c r="G5646" s="471">
        <v>44950</v>
      </c>
      <c r="H5646" s="82">
        <v>7375</v>
      </c>
      <c r="I5646" s="197">
        <v>1</v>
      </c>
      <c r="J5646" s="15">
        <v>45</v>
      </c>
      <c r="K5646" s="15">
        <v>45</v>
      </c>
      <c r="L5646" s="15">
        <v>65857.429999999993</v>
      </c>
      <c r="M5646" s="66" t="str">
        <f>TEXT(Table2[[#This Row],[Gd.Dt]],"mmm-yy")</f>
        <v>Jan-23</v>
      </c>
      <c r="N5646" s="46" t="str">
        <f>MID(Table2[[#This Row],[BE]],6,2)</f>
        <v>TI</v>
      </c>
      <c r="O5646" s="46" t="str">
        <f>IF(Table2[[#This Row],[Type]]="IB","EOU",IF(Table2[[#This Row],[Type]]="MB","Local","492"))</f>
        <v>492</v>
      </c>
      <c r="P5646" s="46">
        <f>ROUND(Table2[[#This Row],[Cons]]/Table2[[#This Row],[Qty.]],5)</f>
        <v>1</v>
      </c>
      <c r="Q5646" s="46" t="b">
        <f>EXACT(Table2[[#This Row],[rate]],Table2[[#This Row],[Check]])</f>
        <v>1</v>
      </c>
      <c r="R5646" s="46"/>
      <c r="S5646" s="46" t="str">
        <f>IF(Table2[[#This Row],[SRO]]="EOU",VLOOKUP(Table2[[#This Row],[BE]],[2]GD.List!$C$3:$N$5014,12,0),IF(Table2[[#This Row],[SRO]]="Local","Polyester Staple Fibre","SRO 492"))</f>
        <v>SRO 492</v>
      </c>
    </row>
    <row r="5647" spans="1:19" x14ac:dyDescent="0.25">
      <c r="A5647" s="120" t="s">
        <v>3855</v>
      </c>
      <c r="B5647" s="116" t="s">
        <v>3884</v>
      </c>
      <c r="C5647" s="165">
        <v>4992</v>
      </c>
      <c r="D5647" s="117">
        <v>9606.2199999999993</v>
      </c>
      <c r="E5647" s="147" t="s">
        <v>3887</v>
      </c>
      <c r="F5647" s="116" t="s">
        <v>3895</v>
      </c>
      <c r="G5647" s="471">
        <v>44950</v>
      </c>
      <c r="H5647" s="82">
        <v>33630793.670000002</v>
      </c>
      <c r="I5647" s="197">
        <v>1</v>
      </c>
      <c r="J5647" s="15">
        <v>85</v>
      </c>
      <c r="K5647" s="15">
        <v>85</v>
      </c>
      <c r="L5647" s="15">
        <v>106873.67</v>
      </c>
      <c r="M5647" s="66" t="str">
        <f>TEXT(Table2[[#This Row],[Gd.Dt]],"mmm-yy")</f>
        <v>Jan-23</v>
      </c>
      <c r="N5647" s="46" t="str">
        <f>MID(Table2[[#This Row],[BE]],6,2)</f>
        <v>TI</v>
      </c>
      <c r="O5647" s="46" t="str">
        <f>IF(Table2[[#This Row],[Type]]="IB","EOU",IF(Table2[[#This Row],[Type]]="MB","Local","492"))</f>
        <v>492</v>
      </c>
      <c r="P5647" s="46">
        <f>ROUND(Table2[[#This Row],[Cons]]/Table2[[#This Row],[Qty.]],5)</f>
        <v>1</v>
      </c>
      <c r="Q5647" s="46" t="b">
        <f>EXACT(Table2[[#This Row],[rate]],Table2[[#This Row],[Check]])</f>
        <v>1</v>
      </c>
      <c r="R5647" s="46"/>
      <c r="S5647" s="46" t="str">
        <f>IF(Table2[[#This Row],[SRO]]="EOU",VLOOKUP(Table2[[#This Row],[BE]],[2]GD.List!$C$3:$N$5014,12,0),IF(Table2[[#This Row],[SRO]]="Local","Polyester Staple Fibre","SRO 492"))</f>
        <v>SRO 492</v>
      </c>
    </row>
    <row r="5648" spans="1:19" x14ac:dyDescent="0.25">
      <c r="A5648" s="120" t="s">
        <v>3877</v>
      </c>
      <c r="B5648" s="116" t="s">
        <v>3886</v>
      </c>
      <c r="C5648" s="165">
        <v>56196</v>
      </c>
      <c r="D5648" s="117">
        <v>5201.009</v>
      </c>
      <c r="E5648" s="147" t="s">
        <v>3891</v>
      </c>
      <c r="F5648" s="116" t="s">
        <v>3896</v>
      </c>
      <c r="G5648" s="471">
        <v>44950</v>
      </c>
      <c r="H5648" s="82">
        <v>56894207.340000004</v>
      </c>
      <c r="I5648" s="197">
        <v>0.48980000000000001</v>
      </c>
      <c r="J5648" s="15">
        <v>3826.32</v>
      </c>
      <c r="K5648" s="15">
        <v>7812</v>
      </c>
      <c r="L5648" s="15">
        <v>2464006.87</v>
      </c>
      <c r="M5648" s="66" t="str">
        <f>TEXT(Table2[[#This Row],[Gd.Dt]],"mmm-yy")</f>
        <v>Jan-23</v>
      </c>
      <c r="N5648" s="46" t="str">
        <f>MID(Table2[[#This Row],[BE]],6,2)</f>
        <v>IB</v>
      </c>
      <c r="O5648" s="46" t="str">
        <f>IF(Table2[[#This Row],[Type]]="IB","EOU",IF(Table2[[#This Row],[Type]]="MB","Local","492"))</f>
        <v>EOU</v>
      </c>
      <c r="P5648" s="46">
        <f>ROUND(Table2[[#This Row],[Cons]]/Table2[[#This Row],[Qty.]],5)</f>
        <v>0.48980000000000001</v>
      </c>
      <c r="Q5648" s="46" t="b">
        <f>EXACT(Table2[[#This Row],[rate]],Table2[[#This Row],[Check]])</f>
        <v>1</v>
      </c>
      <c r="R5648" s="46"/>
      <c r="S5648" s="46" t="str">
        <f>IF(Table2[[#This Row],[SRO]]="EOU",VLOOKUP(Table2[[#This Row],[BE]],[2]GD.List!$C$3:$N$5014,12,0),IF(Table2[[#This Row],[SRO]]="Local","Polyester Staple Fibre","SRO 492"))</f>
        <v>Raw Cotton</v>
      </c>
    </row>
    <row r="5649" spans="1:19" x14ac:dyDescent="0.25">
      <c r="A5649" s="119" t="s">
        <v>3888</v>
      </c>
      <c r="B5649" s="116" t="s">
        <v>3885</v>
      </c>
      <c r="C5649" s="165">
        <v>6507</v>
      </c>
      <c r="D5649" s="117">
        <v>5402.33</v>
      </c>
      <c r="E5649" s="147" t="s">
        <v>3887</v>
      </c>
      <c r="F5649" s="116" t="s">
        <v>3894</v>
      </c>
      <c r="G5649" s="471">
        <v>44950</v>
      </c>
      <c r="H5649" s="82">
        <v>7375</v>
      </c>
      <c r="I5649" s="197">
        <v>1.0101</v>
      </c>
      <c r="J5649" s="15">
        <v>9464.41</v>
      </c>
      <c r="K5649" s="15">
        <v>9369.77</v>
      </c>
      <c r="L5649" s="15">
        <v>12483073.43</v>
      </c>
      <c r="M5649" s="66" t="str">
        <f>TEXT(Table2[[#This Row],[Gd.Dt]],"mmm-yy")</f>
        <v>Jan-23</v>
      </c>
      <c r="N5649" s="46" t="str">
        <f>MID(Table2[[#This Row],[BE]],6,2)</f>
        <v>IB</v>
      </c>
      <c r="O5649" s="46" t="str">
        <f>IF(Table2[[#This Row],[Type]]="IB","EOU",IF(Table2[[#This Row],[Type]]="MB","Local","492"))</f>
        <v>EOU</v>
      </c>
      <c r="P5649" s="46">
        <f>ROUND(Table2[[#This Row],[Cons]]/Table2[[#This Row],[Qty.]],5)</f>
        <v>1.0101</v>
      </c>
      <c r="Q5649" s="46" t="b">
        <f>EXACT(Table2[[#This Row],[rate]],Table2[[#This Row],[Check]])</f>
        <v>1</v>
      </c>
      <c r="R5649" s="46"/>
      <c r="S5649" s="46" t="str">
        <f>IF(Table2[[#This Row],[SRO]]="EOU",VLOOKUP(Table2[[#This Row],[BE]],[2]GD.List!$C$3:$N$5014,12,0),IF(Table2[[#This Row],[SRO]]="Local","Polyester Staple Fibre","SRO 492"))</f>
        <v>Polyester Yarn</v>
      </c>
    </row>
    <row r="5650" spans="1:19" x14ac:dyDescent="0.25">
      <c r="A5650" s="120" t="s">
        <v>3888</v>
      </c>
      <c r="B5650" s="116" t="s">
        <v>3884</v>
      </c>
      <c r="C5650" s="165">
        <v>4992</v>
      </c>
      <c r="D5650" s="117">
        <v>5402.33</v>
      </c>
      <c r="E5650" s="147" t="s">
        <v>3887</v>
      </c>
      <c r="F5650" s="116" t="s">
        <v>3895</v>
      </c>
      <c r="G5650" s="471">
        <v>44950</v>
      </c>
      <c r="H5650" s="82">
        <v>33630793.670000002</v>
      </c>
      <c r="I5650" s="197">
        <v>1.0101</v>
      </c>
      <c r="J5650" s="15">
        <v>14655.59</v>
      </c>
      <c r="K5650" s="15">
        <v>14509.05</v>
      </c>
      <c r="L5650" s="15">
        <v>17797145.120000001</v>
      </c>
      <c r="M5650" s="66" t="str">
        <f>TEXT(Table2[[#This Row],[Gd.Dt]],"mmm-yy")</f>
        <v>Jan-23</v>
      </c>
      <c r="N5650" s="46" t="str">
        <f>MID(Table2[[#This Row],[BE]],6,2)</f>
        <v>IB</v>
      </c>
      <c r="O5650" s="46" t="str">
        <f>IF(Table2[[#This Row],[Type]]="IB","EOU",IF(Table2[[#This Row],[Type]]="MB","Local","492"))</f>
        <v>EOU</v>
      </c>
      <c r="P5650" s="46">
        <f>ROUND(Table2[[#This Row],[Cons]]/Table2[[#This Row],[Qty.]],5)</f>
        <v>1.0101</v>
      </c>
      <c r="Q5650" s="46" t="b">
        <f>EXACT(Table2[[#This Row],[rate]],Table2[[#This Row],[Check]])</f>
        <v>1</v>
      </c>
      <c r="R5650" s="46"/>
      <c r="S5650" s="46" t="str">
        <f>IF(Table2[[#This Row],[SRO]]="EOU",VLOOKUP(Table2[[#This Row],[BE]],[2]GD.List!$C$3:$N$5014,12,0),IF(Table2[[#This Row],[SRO]]="Local","Polyester Staple Fibre","SRO 492"))</f>
        <v>Polyester Yarn</v>
      </c>
    </row>
    <row r="5651" spans="1:19" x14ac:dyDescent="0.25">
      <c r="A5651" s="120" t="s">
        <v>3889</v>
      </c>
      <c r="B5651" s="116" t="s">
        <v>3884</v>
      </c>
      <c r="C5651" s="165">
        <v>4992</v>
      </c>
      <c r="D5651" s="117">
        <v>5402.33</v>
      </c>
      <c r="E5651" s="147" t="s">
        <v>3887</v>
      </c>
      <c r="F5651" s="116" t="s">
        <v>3895</v>
      </c>
      <c r="G5651" s="471">
        <v>44950</v>
      </c>
      <c r="H5651" s="82">
        <v>33630793.670000002</v>
      </c>
      <c r="I5651" s="197">
        <v>1.0101</v>
      </c>
      <c r="J5651" s="15">
        <v>481.49</v>
      </c>
      <c r="K5651" s="15">
        <v>476.68</v>
      </c>
      <c r="L5651" s="15">
        <v>605395.31999999995</v>
      </c>
      <c r="M5651" s="66" t="str">
        <f>TEXT(Table2[[#This Row],[Gd.Dt]],"mmm-yy")</f>
        <v>Jan-23</v>
      </c>
      <c r="N5651" s="46" t="str">
        <f>MID(Table2[[#This Row],[BE]],6,2)</f>
        <v>IB</v>
      </c>
      <c r="O5651" s="46" t="str">
        <f>IF(Table2[[#This Row],[Type]]="IB","EOU",IF(Table2[[#This Row],[Type]]="MB","Local","492"))</f>
        <v>EOU</v>
      </c>
      <c r="P5651" s="46">
        <f>ROUND(Table2[[#This Row],[Cons]]/Table2[[#This Row],[Qty.]],5)</f>
        <v>1.0100899999999999</v>
      </c>
      <c r="Q5651" s="46" t="b">
        <f>EXACT(Table2[[#This Row],[rate]],Table2[[#This Row],[Check]])</f>
        <v>0</v>
      </c>
      <c r="R5651" s="46"/>
      <c r="S5651" s="46" t="str">
        <f>IF(Table2[[#This Row],[SRO]]="EOU",VLOOKUP(Table2[[#This Row],[BE]],[2]GD.List!$C$3:$N$5014,12,0),IF(Table2[[#This Row],[SRO]]="Local","Polyester Staple Fibre","SRO 492"))</f>
        <v>Polyester Yarn</v>
      </c>
    </row>
    <row r="5652" spans="1:19" x14ac:dyDescent="0.25">
      <c r="A5652" s="120" t="s">
        <v>3890</v>
      </c>
      <c r="B5652" s="116" t="s">
        <v>3885</v>
      </c>
      <c r="C5652" s="165">
        <v>6507</v>
      </c>
      <c r="D5652" s="117">
        <v>4821.1090000000004</v>
      </c>
      <c r="E5652" s="147" t="s">
        <v>3887</v>
      </c>
      <c r="F5652" s="116" t="s">
        <v>3894</v>
      </c>
      <c r="G5652" s="471">
        <v>44950</v>
      </c>
      <c r="H5652" s="82">
        <v>7375</v>
      </c>
      <c r="I5652" s="197">
        <v>1</v>
      </c>
      <c r="J5652" s="15">
        <v>135.22999999999999</v>
      </c>
      <c r="K5652" s="15">
        <v>135.22999999999999</v>
      </c>
      <c r="L5652" s="15">
        <v>102301.12</v>
      </c>
      <c r="M5652" s="66" t="str">
        <f>TEXT(Table2[[#This Row],[Gd.Dt]],"mmm-yy")</f>
        <v>Jan-23</v>
      </c>
      <c r="N5652" s="46" t="str">
        <f>MID(Table2[[#This Row],[BE]],6,2)</f>
        <v>TI</v>
      </c>
      <c r="O5652" s="46" t="str">
        <f>IF(Table2[[#This Row],[Type]]="IB","EOU",IF(Table2[[#This Row],[Type]]="MB","Local","492"))</f>
        <v>492</v>
      </c>
      <c r="P5652" s="46">
        <f>ROUND(Table2[[#This Row],[Cons]]/Table2[[#This Row],[Qty.]],5)</f>
        <v>1</v>
      </c>
      <c r="Q5652" s="46" t="b">
        <f>EXACT(Table2[[#This Row],[rate]],Table2[[#This Row],[Check]])</f>
        <v>1</v>
      </c>
      <c r="R5652" s="46"/>
      <c r="S5652" s="46" t="str">
        <f>IF(Table2[[#This Row],[SRO]]="EOU",VLOOKUP(Table2[[#This Row],[BE]],[2]GD.List!$C$3:$N$5014,12,0),IF(Table2[[#This Row],[SRO]]="Local","Polyester Staple Fibre","SRO 492"))</f>
        <v>SRO 492</v>
      </c>
    </row>
    <row r="5653" spans="1:19" x14ac:dyDescent="0.25">
      <c r="A5653" s="120" t="s">
        <v>3892</v>
      </c>
      <c r="B5653" s="116" t="s">
        <v>3886</v>
      </c>
      <c r="C5653" s="165">
        <v>56196</v>
      </c>
      <c r="D5653" s="117">
        <v>4821.8999999999996</v>
      </c>
      <c r="E5653" s="147" t="s">
        <v>3891</v>
      </c>
      <c r="F5653" s="116" t="s">
        <v>3896</v>
      </c>
      <c r="G5653" s="471">
        <v>44950</v>
      </c>
      <c r="H5653" s="82">
        <v>56894207.340000004</v>
      </c>
      <c r="I5653" s="197">
        <v>1</v>
      </c>
      <c r="J5653" s="15">
        <v>4</v>
      </c>
      <c r="K5653" s="15">
        <v>4</v>
      </c>
      <c r="L5653" s="15">
        <v>2575.85</v>
      </c>
      <c r="M5653" s="66" t="str">
        <f>TEXT(Table2[[#This Row],[Gd.Dt]],"mmm-yy")</f>
        <v>Jan-23</v>
      </c>
      <c r="N5653" s="46" t="str">
        <f>MID(Table2[[#This Row],[BE]],6,2)</f>
        <v>TI</v>
      </c>
      <c r="O5653" s="46" t="str">
        <f>IF(Table2[[#This Row],[Type]]="IB","EOU",IF(Table2[[#This Row],[Type]]="MB","Local","492"))</f>
        <v>492</v>
      </c>
      <c r="P5653" s="46">
        <f>ROUND(Table2[[#This Row],[Cons]]/Table2[[#This Row],[Qty.]],5)</f>
        <v>1</v>
      </c>
      <c r="Q5653" s="46" t="b">
        <f>EXACT(Table2[[#This Row],[rate]],Table2[[#This Row],[Check]])</f>
        <v>1</v>
      </c>
      <c r="R5653" s="46"/>
      <c r="S5653" s="46" t="str">
        <f>IF(Table2[[#This Row],[SRO]]="EOU",VLOOKUP(Table2[[#This Row],[BE]],[2]GD.List!$C$3:$N$5014,12,0),IF(Table2[[#This Row],[SRO]]="Local","Polyester Staple Fibre","SRO 492"))</f>
        <v>SRO 492</v>
      </c>
    </row>
    <row r="5654" spans="1:19" x14ac:dyDescent="0.25">
      <c r="A5654" s="119" t="s">
        <v>3893</v>
      </c>
      <c r="B5654" s="119" t="s">
        <v>3886</v>
      </c>
      <c r="C5654" s="170">
        <v>56196</v>
      </c>
      <c r="D5654" s="171">
        <v>5807.9</v>
      </c>
      <c r="E5654" s="27" t="s">
        <v>3891</v>
      </c>
      <c r="F5654" s="119" t="s">
        <v>3896</v>
      </c>
      <c r="G5654" s="28">
        <v>44950</v>
      </c>
      <c r="H5654" s="172">
        <v>56894207.340000004</v>
      </c>
      <c r="I5654" s="33">
        <v>1</v>
      </c>
      <c r="J5654" s="30">
        <v>43</v>
      </c>
      <c r="K5654" s="30">
        <v>43</v>
      </c>
      <c r="L5654" s="30">
        <v>101268.82999999999</v>
      </c>
      <c r="M5654" s="67" t="str">
        <f>TEXT(Table2[[#This Row],[Gd.Dt]],"mmm-yy")</f>
        <v>Jan-23</v>
      </c>
      <c r="N5654" s="47" t="str">
        <f>MID(Table2[[#This Row],[BE]],6,2)</f>
        <v>TI</v>
      </c>
      <c r="O5654" s="47" t="str">
        <f>IF(Table2[[#This Row],[Type]]="IB","EOU",IF(Table2[[#This Row],[Type]]="MB","Local","492"))</f>
        <v>492</v>
      </c>
      <c r="P5654" s="47">
        <f>ROUND(Table2[[#This Row],[Cons]]/Table2[[#This Row],[Qty.]],5)</f>
        <v>1</v>
      </c>
      <c r="Q5654" s="47" t="b">
        <f>EXACT(Table2[[#This Row],[rate]],Table2[[#This Row],[Check]])</f>
        <v>1</v>
      </c>
      <c r="R5654" s="47"/>
      <c r="S5654" s="47" t="str">
        <f>IF(Table2[[#This Row],[SRO]]="EOU",VLOOKUP(Table2[[#This Row],[BE]],[2]GD.List!$C$3:$N$5014,12,0),IF(Table2[[#This Row],[SRO]]="Local","Polyester Staple Fibre","SRO 492"))</f>
        <v>SRO 492</v>
      </c>
    </row>
    <row r="5655" spans="1:19" x14ac:dyDescent="0.25">
      <c r="A5655" s="116" t="s">
        <v>1795</v>
      </c>
      <c r="B5655" s="116" t="s">
        <v>3897</v>
      </c>
      <c r="C5655" s="165">
        <v>57585</v>
      </c>
      <c r="D5655" s="117">
        <v>8523.5990000000002</v>
      </c>
      <c r="E5655" s="147" t="s">
        <v>3899</v>
      </c>
      <c r="F5655" s="116" t="s">
        <v>3903</v>
      </c>
      <c r="G5655" s="471">
        <v>44951</v>
      </c>
      <c r="H5655" s="82">
        <v>42137920.399999999</v>
      </c>
      <c r="I5655" s="197">
        <v>1</v>
      </c>
      <c r="J5655" s="15">
        <v>57710</v>
      </c>
      <c r="K5655" s="15">
        <v>57710</v>
      </c>
      <c r="L5655" s="15">
        <v>20977416.5</v>
      </c>
      <c r="M5655" s="66" t="str">
        <f>TEXT(Table2[[#This Row],[Gd.Dt]],"mmm-yy")</f>
        <v>Jan-23</v>
      </c>
      <c r="N5655" s="46" t="str">
        <f>MID(Table2[[#This Row],[BE]],6,2)</f>
        <v>TI</v>
      </c>
      <c r="O5655" s="46" t="str">
        <f>IF(Table2[[#This Row],[Type]]="IB","EOU",IF(Table2[[#This Row],[Type]]="MB","Local","492"))</f>
        <v>492</v>
      </c>
      <c r="P5655" s="46">
        <f>ROUND(Table2[[#This Row],[Cons]]/Table2[[#This Row],[Qty.]],5)</f>
        <v>1</v>
      </c>
      <c r="Q5655" s="46" t="b">
        <f>EXACT(Table2[[#This Row],[rate]],Table2[[#This Row],[Check]])</f>
        <v>1</v>
      </c>
      <c r="R5655" s="46"/>
      <c r="S5655" s="46" t="str">
        <f>IF(Table2[[#This Row],[SRO]]="EOU",VLOOKUP(Table2[[#This Row],[BE]],[2]GD.List!$C$3:$N$5014,12,0),IF(Table2[[#This Row],[SRO]]="Local","Polyester Staple Fibre","SRO 492"))</f>
        <v>SRO 492</v>
      </c>
    </row>
    <row r="5656" spans="1:19" x14ac:dyDescent="0.25">
      <c r="A5656" s="120" t="s">
        <v>1795</v>
      </c>
      <c r="B5656" s="116" t="s">
        <v>3897</v>
      </c>
      <c r="C5656" s="165">
        <v>57585</v>
      </c>
      <c r="D5656" s="117">
        <v>8523.5990000000002</v>
      </c>
      <c r="E5656" s="147" t="s">
        <v>3899</v>
      </c>
      <c r="F5656" s="116" t="s">
        <v>3903</v>
      </c>
      <c r="G5656" s="471">
        <v>44951</v>
      </c>
      <c r="H5656" s="82">
        <v>42137920.399999999</v>
      </c>
      <c r="I5656" s="197">
        <v>1.1042944785276074</v>
      </c>
      <c r="J5656" s="15">
        <v>180</v>
      </c>
      <c r="K5656" s="15">
        <v>163</v>
      </c>
      <c r="L5656" s="15">
        <v>194830.67</v>
      </c>
      <c r="M5656" s="66" t="str">
        <f>TEXT(Table2[[#This Row],[Gd.Dt]],"mmm-yy")</f>
        <v>Jan-23</v>
      </c>
      <c r="N5656" s="46" t="str">
        <f>MID(Table2[[#This Row],[BE]],6,2)</f>
        <v>TI</v>
      </c>
      <c r="O5656" s="46" t="str">
        <f>IF(Table2[[#This Row],[Type]]="IB","EOU",IF(Table2[[#This Row],[Type]]="MB","Local","492"))</f>
        <v>492</v>
      </c>
      <c r="P5656" s="46">
        <f>ROUND(Table2[[#This Row],[Cons]]/Table2[[#This Row],[Qty.]],5)</f>
        <v>1.10429</v>
      </c>
      <c r="Q5656" s="46" t="b">
        <f>EXACT(Table2[[#This Row],[rate]],Table2[[#This Row],[Check]])</f>
        <v>0</v>
      </c>
      <c r="R5656" s="46"/>
      <c r="S5656" s="46" t="str">
        <f>IF(Table2[[#This Row],[SRO]]="EOU",VLOOKUP(Table2[[#This Row],[BE]],[2]GD.List!$C$3:$N$5014,12,0),IF(Table2[[#This Row],[SRO]]="Local","Polyester Staple Fibre","SRO 492"))</f>
        <v>SRO 492</v>
      </c>
    </row>
    <row r="5657" spans="1:19" x14ac:dyDescent="0.25">
      <c r="A5657" s="120" t="s">
        <v>2499</v>
      </c>
      <c r="B5657" s="116" t="s">
        <v>3897</v>
      </c>
      <c r="C5657" s="165">
        <v>57585</v>
      </c>
      <c r="D5657" s="117">
        <v>2701.12</v>
      </c>
      <c r="E5657" s="147" t="s">
        <v>3899</v>
      </c>
      <c r="F5657" s="116" t="s">
        <v>3903</v>
      </c>
      <c r="G5657" s="471">
        <v>44951</v>
      </c>
      <c r="H5657" s="82">
        <v>42137920.399999999</v>
      </c>
      <c r="I5657" s="197">
        <v>0.8</v>
      </c>
      <c r="J5657" s="15">
        <v>16968.800000000003</v>
      </c>
      <c r="K5657" s="15">
        <v>21211</v>
      </c>
      <c r="L5657" s="15">
        <v>8957566.0700000003</v>
      </c>
      <c r="M5657" s="66" t="str">
        <f>TEXT(Table2[[#This Row],[Gd.Dt]],"mmm-yy")</f>
        <v>Jan-23</v>
      </c>
      <c r="N5657" s="46" t="str">
        <f>MID(Table2[[#This Row],[BE]],6,2)</f>
        <v>IB</v>
      </c>
      <c r="O5657" s="46" t="str">
        <f>IF(Table2[[#This Row],[Type]]="IB","EOU",IF(Table2[[#This Row],[Type]]="MB","Local","492"))</f>
        <v>EOU</v>
      </c>
      <c r="P5657" s="46">
        <f>ROUND(Table2[[#This Row],[Cons]]/Table2[[#This Row],[Qty.]],5)</f>
        <v>0.8</v>
      </c>
      <c r="Q5657" s="46" t="b">
        <f>EXACT(Table2[[#This Row],[rate]],Table2[[#This Row],[Check]])</f>
        <v>1</v>
      </c>
      <c r="R5657" s="46"/>
      <c r="S5657" s="46" t="str">
        <f>IF(Table2[[#This Row],[SRO]]="EOU",VLOOKUP(Table2[[#This Row],[BE]],[2]GD.List!$C$3:$N$5014,12,0),IF(Table2[[#This Row],[SRO]]="Local","Polyester Staple Fibre","SRO 492"))</f>
        <v>Textile Coal</v>
      </c>
    </row>
    <row r="5658" spans="1:19" x14ac:dyDescent="0.25">
      <c r="A5658" s="119" t="s">
        <v>2982</v>
      </c>
      <c r="B5658" s="116" t="s">
        <v>3898</v>
      </c>
      <c r="C5658" s="165">
        <v>30708</v>
      </c>
      <c r="D5658" s="117">
        <v>8308.2000000000007</v>
      </c>
      <c r="E5658" s="147" t="s">
        <v>3902</v>
      </c>
      <c r="F5658" s="116" t="s">
        <v>3904</v>
      </c>
      <c r="G5658" s="471">
        <v>44951</v>
      </c>
      <c r="H5658" s="82">
        <v>51581148.840000004</v>
      </c>
      <c r="I5658" s="197">
        <v>1</v>
      </c>
      <c r="J5658" s="15">
        <v>60</v>
      </c>
      <c r="K5658" s="15">
        <v>60</v>
      </c>
      <c r="L5658" s="15">
        <v>4193589.35</v>
      </c>
      <c r="M5658" s="66" t="str">
        <f>TEXT(Table2[[#This Row],[Gd.Dt]],"mmm-yy")</f>
        <v>Jan-23</v>
      </c>
      <c r="N5658" s="46" t="str">
        <f>MID(Table2[[#This Row],[BE]],6,2)</f>
        <v>TI</v>
      </c>
      <c r="O5658" s="46" t="str">
        <f>IF(Table2[[#This Row],[Type]]="IB","EOU",IF(Table2[[#This Row],[Type]]="MB","Local","492"))</f>
        <v>492</v>
      </c>
      <c r="P5658" s="46">
        <f>ROUND(Table2[[#This Row],[Cons]]/Table2[[#This Row],[Qty.]],5)</f>
        <v>1</v>
      </c>
      <c r="Q5658" s="46" t="b">
        <f>EXACT(Table2[[#This Row],[rate]],Table2[[#This Row],[Check]])</f>
        <v>1</v>
      </c>
      <c r="R5658" s="46"/>
      <c r="S5658" s="46" t="str">
        <f>IF(Table2[[#This Row],[SRO]]="EOU",VLOOKUP(Table2[[#This Row],[BE]],[2]GD.List!$C$3:$N$5014,12,0),IF(Table2[[#This Row],[SRO]]="Local","Polyester Staple Fibre","SRO 492"))</f>
        <v>SRO 492</v>
      </c>
    </row>
    <row r="5659" spans="1:19" x14ac:dyDescent="0.25">
      <c r="A5659" s="120" t="s">
        <v>2982</v>
      </c>
      <c r="B5659" s="116" t="s">
        <v>3898</v>
      </c>
      <c r="C5659" s="165">
        <v>30708</v>
      </c>
      <c r="D5659" s="117">
        <v>9606.2919999999995</v>
      </c>
      <c r="E5659" s="147" t="s">
        <v>3902</v>
      </c>
      <c r="F5659" s="116" t="s">
        <v>3904</v>
      </c>
      <c r="G5659" s="471">
        <v>44951</v>
      </c>
      <c r="H5659" s="82">
        <v>51581148.840000004</v>
      </c>
      <c r="I5659" s="197">
        <v>1</v>
      </c>
      <c r="J5659" s="15">
        <v>60</v>
      </c>
      <c r="K5659" s="15">
        <v>60</v>
      </c>
      <c r="L5659" s="15">
        <v>4193589.35</v>
      </c>
      <c r="M5659" s="66" t="str">
        <f>TEXT(Table2[[#This Row],[Gd.Dt]],"mmm-yy")</f>
        <v>Jan-23</v>
      </c>
      <c r="N5659" s="46" t="str">
        <f>MID(Table2[[#This Row],[BE]],6,2)</f>
        <v>TI</v>
      </c>
      <c r="O5659" s="46" t="str">
        <f>IF(Table2[[#This Row],[Type]]="IB","EOU",IF(Table2[[#This Row],[Type]]="MB","Local","492"))</f>
        <v>492</v>
      </c>
      <c r="P5659" s="46">
        <f>ROUND(Table2[[#This Row],[Cons]]/Table2[[#This Row],[Qty.]],5)</f>
        <v>1</v>
      </c>
      <c r="Q5659" s="46" t="b">
        <f>EXACT(Table2[[#This Row],[rate]],Table2[[#This Row],[Check]])</f>
        <v>1</v>
      </c>
      <c r="R5659" s="46"/>
      <c r="S5659" s="46" t="str">
        <f>IF(Table2[[#This Row],[SRO]]="EOU",VLOOKUP(Table2[[#This Row],[BE]],[2]GD.List!$C$3:$N$5014,12,0),IF(Table2[[#This Row],[SRO]]="Local","Polyester Staple Fibre","SRO 492"))</f>
        <v>SRO 492</v>
      </c>
    </row>
    <row r="5660" spans="1:19" x14ac:dyDescent="0.25">
      <c r="A5660" s="120" t="s">
        <v>3552</v>
      </c>
      <c r="B5660" s="116" t="s">
        <v>3897</v>
      </c>
      <c r="C5660" s="165">
        <v>57585</v>
      </c>
      <c r="D5660" s="117">
        <v>2847</v>
      </c>
      <c r="E5660" s="147" t="s">
        <v>3899</v>
      </c>
      <c r="F5660" s="116" t="s">
        <v>3903</v>
      </c>
      <c r="G5660" s="471">
        <v>44951</v>
      </c>
      <c r="H5660" s="82">
        <v>42137920.399999999</v>
      </c>
      <c r="I5660" s="197">
        <v>0.03</v>
      </c>
      <c r="J5660" s="15">
        <v>636.32999999999993</v>
      </c>
      <c r="K5660" s="15">
        <v>21211</v>
      </c>
      <c r="L5660" s="15">
        <v>335908.72</v>
      </c>
      <c r="M5660" s="66" t="str">
        <f>TEXT(Table2[[#This Row],[Gd.Dt]],"mmm-yy")</f>
        <v>Jan-23</v>
      </c>
      <c r="N5660" s="46" t="str">
        <f>MID(Table2[[#This Row],[BE]],6,2)</f>
        <v>IB</v>
      </c>
      <c r="O5660" s="46" t="str">
        <f>IF(Table2[[#This Row],[Type]]="IB","EOU",IF(Table2[[#This Row],[Type]]="MB","Local","492"))</f>
        <v>EOU</v>
      </c>
      <c r="P5660" s="46">
        <f>ROUND(Table2[[#This Row],[Cons]]/Table2[[#This Row],[Qty.]],5)</f>
        <v>0.03</v>
      </c>
      <c r="Q5660" s="46" t="b">
        <f>EXACT(Table2[[#This Row],[rate]],Table2[[#This Row],[Check]])</f>
        <v>1</v>
      </c>
      <c r="R5660" s="46"/>
      <c r="S5660" s="46" t="str">
        <f>IF(Table2[[#This Row],[SRO]]="EOU",VLOOKUP(Table2[[#This Row],[BE]],[2]GD.List!$C$3:$N$5014,12,0),IF(Table2[[#This Row],[SRO]]="Local","Polyester Staple Fibre","SRO 492"))</f>
        <v>Textile Chemical</v>
      </c>
    </row>
    <row r="5661" spans="1:19" x14ac:dyDescent="0.25">
      <c r="A5661" s="120" t="s">
        <v>3800</v>
      </c>
      <c r="B5661" s="116" t="s">
        <v>3897</v>
      </c>
      <c r="C5661" s="165">
        <v>57585</v>
      </c>
      <c r="D5661" s="117">
        <v>2832.1089999999999</v>
      </c>
      <c r="E5661" s="147" t="s">
        <v>3899</v>
      </c>
      <c r="F5661" s="116" t="s">
        <v>3903</v>
      </c>
      <c r="G5661" s="471">
        <v>44951</v>
      </c>
      <c r="H5661" s="82">
        <v>42137920.399999999</v>
      </c>
      <c r="I5661" s="197">
        <v>0.04</v>
      </c>
      <c r="J5661" s="15">
        <v>848.44</v>
      </c>
      <c r="K5661" s="15">
        <v>21211</v>
      </c>
      <c r="L5661" s="15">
        <v>447878.31</v>
      </c>
      <c r="M5661" s="66" t="str">
        <f>TEXT(Table2[[#This Row],[Gd.Dt]],"mmm-yy")</f>
        <v>Jan-23</v>
      </c>
      <c r="N5661" s="46" t="str">
        <f>MID(Table2[[#This Row],[BE]],6,2)</f>
        <v>IB</v>
      </c>
      <c r="O5661" s="46" t="str">
        <f>IF(Table2[[#This Row],[Type]]="IB","EOU",IF(Table2[[#This Row],[Type]]="MB","Local","492"))</f>
        <v>EOU</v>
      </c>
      <c r="P5661" s="46">
        <f>ROUND(Table2[[#This Row],[Cons]]/Table2[[#This Row],[Qty.]],5)</f>
        <v>0.04</v>
      </c>
      <c r="Q5661" s="46" t="b">
        <f>EXACT(Table2[[#This Row],[rate]],Table2[[#This Row],[Check]])</f>
        <v>1</v>
      </c>
      <c r="R5661" s="46"/>
      <c r="S5661" s="46" t="str">
        <f>IF(Table2[[#This Row],[SRO]]="EOU",VLOOKUP(Table2[[#This Row],[BE]],[2]GD.List!$C$3:$N$5014,12,0),IF(Table2[[#This Row],[SRO]]="Local","Polyester Staple Fibre","SRO 492"))</f>
        <v>Textile Chemical</v>
      </c>
    </row>
    <row r="5662" spans="1:19" x14ac:dyDescent="0.25">
      <c r="A5662" s="120" t="s">
        <v>3802</v>
      </c>
      <c r="B5662" s="116" t="s">
        <v>3897</v>
      </c>
      <c r="C5662" s="165">
        <v>57585</v>
      </c>
      <c r="D5662" s="117">
        <v>5503.201</v>
      </c>
      <c r="E5662" s="147" t="s">
        <v>3899</v>
      </c>
      <c r="F5662" s="116" t="s">
        <v>3903</v>
      </c>
      <c r="G5662" s="471">
        <v>44951</v>
      </c>
      <c r="H5662" s="82">
        <v>42137920.399999999</v>
      </c>
      <c r="I5662" s="197">
        <v>0.53061000000000003</v>
      </c>
      <c r="J5662" s="15">
        <v>11143.880000000001</v>
      </c>
      <c r="K5662" s="15">
        <v>21002</v>
      </c>
      <c r="L5662" s="15">
        <v>5836615.7000000002</v>
      </c>
      <c r="M5662" s="66" t="str">
        <f>TEXT(Table2[[#This Row],[Gd.Dt]],"mmm-yy")</f>
        <v>Jan-23</v>
      </c>
      <c r="N5662" s="46" t="str">
        <f>MID(Table2[[#This Row],[BE]],6,2)</f>
        <v>IB</v>
      </c>
      <c r="O5662" s="46" t="str">
        <f>IF(Table2[[#This Row],[Type]]="IB","EOU",IF(Table2[[#This Row],[Type]]="MB","Local","492"))</f>
        <v>EOU</v>
      </c>
      <c r="P5662" s="46">
        <f>ROUND(Table2[[#This Row],[Cons]]/Table2[[#This Row],[Qty.]],5)</f>
        <v>0.53061000000000003</v>
      </c>
      <c r="Q5662" s="46" t="b">
        <f>EXACT(Table2[[#This Row],[rate]],Table2[[#This Row],[Check]])</f>
        <v>1</v>
      </c>
      <c r="R5662" s="46"/>
      <c r="S5662" s="46" t="str">
        <f>IF(Table2[[#This Row],[SRO]]="EOU",VLOOKUP(Table2[[#This Row],[BE]],[2]GD.List!$C$3:$N$5014,12,0),IF(Table2[[#This Row],[SRO]]="Local","Polyester Staple Fibre","SRO 492"))</f>
        <v>Polyester Staple Fiber</v>
      </c>
    </row>
    <row r="5663" spans="1:19" x14ac:dyDescent="0.25">
      <c r="A5663" s="120" t="s">
        <v>3813</v>
      </c>
      <c r="B5663" s="116" t="s">
        <v>3898</v>
      </c>
      <c r="C5663" s="165">
        <v>30708</v>
      </c>
      <c r="D5663" s="117">
        <v>4821.8999999999996</v>
      </c>
      <c r="E5663" s="147" t="s">
        <v>3902</v>
      </c>
      <c r="F5663" s="116" t="s">
        <v>3904</v>
      </c>
      <c r="G5663" s="471">
        <v>44951</v>
      </c>
      <c r="H5663" s="82">
        <v>51581148.840000004</v>
      </c>
      <c r="I5663" s="197">
        <v>1</v>
      </c>
      <c r="J5663" s="15">
        <v>10</v>
      </c>
      <c r="K5663" s="15">
        <v>10</v>
      </c>
      <c r="L5663" s="15">
        <v>698931.56</v>
      </c>
      <c r="M5663" s="66" t="str">
        <f>TEXT(Table2[[#This Row],[Gd.Dt]],"mmm-yy")</f>
        <v>Jan-23</v>
      </c>
      <c r="N5663" s="46" t="str">
        <f>MID(Table2[[#This Row],[BE]],6,2)</f>
        <v>TI</v>
      </c>
      <c r="O5663" s="46" t="str">
        <f>IF(Table2[[#This Row],[Type]]="IB","EOU",IF(Table2[[#This Row],[Type]]="MB","Local","492"))</f>
        <v>492</v>
      </c>
      <c r="P5663" s="46">
        <f>ROUND(Table2[[#This Row],[Cons]]/Table2[[#This Row],[Qty.]],5)</f>
        <v>1</v>
      </c>
      <c r="Q5663" s="46" t="b">
        <f>EXACT(Table2[[#This Row],[rate]],Table2[[#This Row],[Check]])</f>
        <v>1</v>
      </c>
      <c r="R5663" s="46"/>
      <c r="S5663" s="46" t="str">
        <f>IF(Table2[[#This Row],[SRO]]="EOU",VLOOKUP(Table2[[#This Row],[BE]],[2]GD.List!$C$3:$N$5014,12,0),IF(Table2[[#This Row],[SRO]]="Local","Polyester Staple Fibre","SRO 492"))</f>
        <v>SRO 492</v>
      </c>
    </row>
    <row r="5664" spans="1:19" x14ac:dyDescent="0.25">
      <c r="A5664" s="120" t="s">
        <v>3877</v>
      </c>
      <c r="B5664" s="116" t="s">
        <v>3897</v>
      </c>
      <c r="C5664" s="165">
        <v>57585</v>
      </c>
      <c r="D5664" s="117">
        <v>5201.009</v>
      </c>
      <c r="E5664" s="147" t="s">
        <v>3899</v>
      </c>
      <c r="F5664" s="116" t="s">
        <v>3903</v>
      </c>
      <c r="G5664" s="471">
        <v>44951</v>
      </c>
      <c r="H5664" s="82">
        <v>42137920.399999999</v>
      </c>
      <c r="I5664" s="197">
        <v>0.48980000000000001</v>
      </c>
      <c r="J5664" s="15">
        <v>10286.77</v>
      </c>
      <c r="K5664" s="15">
        <v>21002</v>
      </c>
      <c r="L5664" s="15">
        <v>5387704.4199999999</v>
      </c>
      <c r="M5664" s="66" t="str">
        <f>TEXT(Table2[[#This Row],[Gd.Dt]],"mmm-yy")</f>
        <v>Jan-23</v>
      </c>
      <c r="N5664" s="46" t="str">
        <f>MID(Table2[[#This Row],[BE]],6,2)</f>
        <v>IB</v>
      </c>
      <c r="O5664" s="46" t="str">
        <f>IF(Table2[[#This Row],[Type]]="IB","EOU",IF(Table2[[#This Row],[Type]]="MB","Local","492"))</f>
        <v>EOU</v>
      </c>
      <c r="P5664" s="46">
        <f>ROUND(Table2[[#This Row],[Cons]]/Table2[[#This Row],[Qty.]],5)</f>
        <v>0.48980000000000001</v>
      </c>
      <c r="Q5664" s="46" t="b">
        <f>EXACT(Table2[[#This Row],[rate]],Table2[[#This Row],[Check]])</f>
        <v>1</v>
      </c>
      <c r="R5664" s="46"/>
      <c r="S5664" s="46" t="str">
        <f>IF(Table2[[#This Row],[SRO]]="EOU",VLOOKUP(Table2[[#This Row],[BE]],[2]GD.List!$C$3:$N$5014,12,0),IF(Table2[[#This Row],[SRO]]="Local","Polyester Staple Fibre","SRO 492"))</f>
        <v>Raw Cotton</v>
      </c>
    </row>
    <row r="5665" spans="1:19" x14ac:dyDescent="0.25">
      <c r="A5665" s="120" t="s">
        <v>3900</v>
      </c>
      <c r="B5665" s="116" t="s">
        <v>3898</v>
      </c>
      <c r="C5665" s="165">
        <v>30708</v>
      </c>
      <c r="D5665" s="117">
        <v>9607.11</v>
      </c>
      <c r="E5665" s="147" t="s">
        <v>3902</v>
      </c>
      <c r="F5665" s="116" t="s">
        <v>3904</v>
      </c>
      <c r="G5665" s="471">
        <v>44951</v>
      </c>
      <c r="H5665" s="82">
        <v>51581148.840000004</v>
      </c>
      <c r="I5665" s="197">
        <v>1</v>
      </c>
      <c r="J5665" s="15">
        <v>600</v>
      </c>
      <c r="K5665" s="15">
        <v>600</v>
      </c>
      <c r="L5665" s="15">
        <v>41935893.5</v>
      </c>
      <c r="M5665" s="66" t="str">
        <f>TEXT(Table2[[#This Row],[Gd.Dt]],"mmm-yy")</f>
        <v>Jan-23</v>
      </c>
      <c r="N5665" s="46" t="str">
        <f>MID(Table2[[#This Row],[BE]],6,2)</f>
        <v>EP</v>
      </c>
      <c r="O5665" s="46" t="str">
        <f>IF(Table2[[#This Row],[Type]]="IB","EOU",IF(Table2[[#This Row],[Type]]="MB","Local","492"))</f>
        <v>492</v>
      </c>
      <c r="P5665" s="46">
        <f>ROUND(Table2[[#This Row],[Cons]]/Table2[[#This Row],[Qty.]],5)</f>
        <v>1</v>
      </c>
      <c r="Q5665" s="46" t="b">
        <f>EXACT(Table2[[#This Row],[rate]],Table2[[#This Row],[Check]])</f>
        <v>1</v>
      </c>
      <c r="R5665" s="46"/>
      <c r="S5665" s="46" t="str">
        <f>IF(Table2[[#This Row],[SRO]]="EOU",VLOOKUP(Table2[[#This Row],[BE]],[2]GD.List!$C$3:$N$5014,12,0),IF(Table2[[#This Row],[SRO]]="Local","Polyester Staple Fibre","SRO 492"))</f>
        <v>SRO 492</v>
      </c>
    </row>
    <row r="5666" spans="1:19" x14ac:dyDescent="0.25">
      <c r="A5666" s="119" t="s">
        <v>3901</v>
      </c>
      <c r="B5666" s="119" t="s">
        <v>3898</v>
      </c>
      <c r="C5666" s="170">
        <v>30708</v>
      </c>
      <c r="D5666" s="171">
        <v>4821.8999999999996</v>
      </c>
      <c r="E5666" s="27" t="s">
        <v>3902</v>
      </c>
      <c r="F5666" s="119" t="s">
        <v>3904</v>
      </c>
      <c r="G5666" s="28">
        <v>44951</v>
      </c>
      <c r="H5666" s="172">
        <v>51581148.840000004</v>
      </c>
      <c r="I5666" s="33">
        <v>1</v>
      </c>
      <c r="J5666" s="30">
        <v>8</v>
      </c>
      <c r="K5666" s="30">
        <v>8</v>
      </c>
      <c r="L5666" s="30">
        <v>559145.25</v>
      </c>
      <c r="M5666" s="67" t="str">
        <f>TEXT(Table2[[#This Row],[Gd.Dt]],"mmm-yy")</f>
        <v>Jan-23</v>
      </c>
      <c r="N5666" s="47" t="str">
        <f>MID(Table2[[#This Row],[BE]],6,2)</f>
        <v>TI</v>
      </c>
      <c r="O5666" s="47" t="str">
        <f>IF(Table2[[#This Row],[Type]]="IB","EOU",IF(Table2[[#This Row],[Type]]="MB","Local","492"))</f>
        <v>492</v>
      </c>
      <c r="P5666" s="47">
        <f>ROUND(Table2[[#This Row],[Cons]]/Table2[[#This Row],[Qty.]],5)</f>
        <v>1</v>
      </c>
      <c r="Q5666" s="47" t="b">
        <f>EXACT(Table2[[#This Row],[rate]],Table2[[#This Row],[Check]])</f>
        <v>1</v>
      </c>
      <c r="R5666" s="47"/>
      <c r="S5666" s="47" t="str">
        <f>IF(Table2[[#This Row],[SRO]]="EOU",VLOOKUP(Table2[[#This Row],[BE]],[2]GD.List!$C$3:$N$5014,12,0),IF(Table2[[#This Row],[SRO]]="Local","Polyester Staple Fibre","SRO 492"))</f>
        <v>SRO 492</v>
      </c>
    </row>
    <row r="5667" spans="1:19" x14ac:dyDescent="0.25">
      <c r="A5667" s="120" t="s">
        <v>1477</v>
      </c>
      <c r="B5667" s="116" t="s">
        <v>3907</v>
      </c>
      <c r="C5667" s="165">
        <v>25572</v>
      </c>
      <c r="D5667" s="117">
        <v>2513.1</v>
      </c>
      <c r="E5667" s="147" t="s">
        <v>3915</v>
      </c>
      <c r="F5667" s="116" t="s">
        <v>3920</v>
      </c>
      <c r="G5667" s="471">
        <v>44952</v>
      </c>
      <c r="H5667" s="82">
        <v>39180295.130000003</v>
      </c>
      <c r="I5667" s="197">
        <v>0.04</v>
      </c>
      <c r="J5667" s="15">
        <v>716.29</v>
      </c>
      <c r="K5667" s="15">
        <v>17907.14</v>
      </c>
      <c r="L5667" s="15">
        <v>831017.12</v>
      </c>
      <c r="M5667" s="66" t="str">
        <f>TEXT(Table2[[#This Row],[Gd.Dt]],"mmm-yy")</f>
        <v>Jan-23</v>
      </c>
      <c r="N5667" s="46" t="str">
        <f>MID(Table2[[#This Row],[BE]],6,2)</f>
        <v>IB</v>
      </c>
      <c r="O5667" s="46" t="str">
        <f>IF(Table2[[#This Row],[Type]]="IB","EOU",IF(Table2[[#This Row],[Type]]="MB","Local","492"))</f>
        <v>EOU</v>
      </c>
      <c r="P5667" s="46">
        <f>ROUND(Table2[[#This Row],[Cons]]/Table2[[#This Row],[Qty.]],5)</f>
        <v>0.04</v>
      </c>
      <c r="Q5667" s="46" t="b">
        <f>EXACT(Table2[[#This Row],[rate]],Table2[[#This Row],[Check]])</f>
        <v>1</v>
      </c>
      <c r="R5667" s="46"/>
      <c r="S5667" s="46" t="str">
        <f>IF(Table2[[#This Row],[SRO]]="EOU",VLOOKUP(Table2[[#This Row],[BE]],[2]GD.List!$C$3:$N$5014,12,0),IF(Table2[[#This Row],[SRO]]="Local","Polyester Staple Fibre","SRO 492"))</f>
        <v>Textile Chemical</v>
      </c>
    </row>
    <row r="5668" spans="1:19" x14ac:dyDescent="0.25">
      <c r="A5668" s="120" t="s">
        <v>1795</v>
      </c>
      <c r="B5668" s="116" t="s">
        <v>3906</v>
      </c>
      <c r="C5668" s="165">
        <v>6978</v>
      </c>
      <c r="D5668" s="117">
        <v>8523.5990000000002</v>
      </c>
      <c r="E5668" s="147" t="s">
        <v>3912</v>
      </c>
      <c r="F5668" s="116" t="s">
        <v>3921</v>
      </c>
      <c r="G5668" s="471">
        <v>44952</v>
      </c>
      <c r="H5668" s="82">
        <v>40131807.020000003</v>
      </c>
      <c r="I5668" s="197">
        <v>1</v>
      </c>
      <c r="J5668" s="15">
        <v>5460</v>
      </c>
      <c r="K5668" s="15">
        <v>5460</v>
      </c>
      <c r="L5668" s="15">
        <v>1680383.35</v>
      </c>
      <c r="M5668" s="66" t="str">
        <f>TEXT(Table2[[#This Row],[Gd.Dt]],"mmm-yy")</f>
        <v>Jan-23</v>
      </c>
      <c r="N5668" s="46" t="str">
        <f>MID(Table2[[#This Row],[BE]],6,2)</f>
        <v>TI</v>
      </c>
      <c r="O5668" s="46" t="str">
        <f>IF(Table2[[#This Row],[Type]]="IB","EOU",IF(Table2[[#This Row],[Type]]="MB","Local","492"))</f>
        <v>492</v>
      </c>
      <c r="P5668" s="46">
        <f>ROUND(Table2[[#This Row],[Cons]]/Table2[[#This Row],[Qty.]],5)</f>
        <v>1</v>
      </c>
      <c r="Q5668" s="46" t="b">
        <f>EXACT(Table2[[#This Row],[rate]],Table2[[#This Row],[Check]])</f>
        <v>1</v>
      </c>
      <c r="R5668" s="46"/>
      <c r="S5668" s="46" t="str">
        <f>IF(Table2[[#This Row],[SRO]]="EOU",VLOOKUP(Table2[[#This Row],[BE]],[2]GD.List!$C$3:$N$5014,12,0),IF(Table2[[#This Row],[SRO]]="Local","Polyester Staple Fibre","SRO 492"))</f>
        <v>SRO 492</v>
      </c>
    </row>
    <row r="5669" spans="1:19" x14ac:dyDescent="0.25">
      <c r="A5669" s="120" t="s">
        <v>2493</v>
      </c>
      <c r="B5669" s="116" t="s">
        <v>3906</v>
      </c>
      <c r="C5669" s="165">
        <v>6978</v>
      </c>
      <c r="D5669" s="117">
        <v>8523.5990000000002</v>
      </c>
      <c r="E5669" s="147" t="s">
        <v>3912</v>
      </c>
      <c r="F5669" s="116" t="s">
        <v>3921</v>
      </c>
      <c r="G5669" s="471">
        <v>44952</v>
      </c>
      <c r="H5669" s="82">
        <v>40131807.020000003</v>
      </c>
      <c r="I5669" s="197">
        <v>1</v>
      </c>
      <c r="J5669" s="15">
        <v>8400</v>
      </c>
      <c r="K5669" s="15">
        <v>8400</v>
      </c>
      <c r="L5669" s="15">
        <v>2585205.15</v>
      </c>
      <c r="M5669" s="66" t="str">
        <f>TEXT(Table2[[#This Row],[Gd.Dt]],"mmm-yy")</f>
        <v>Jan-23</v>
      </c>
      <c r="N5669" s="46" t="str">
        <f>MID(Table2[[#This Row],[BE]],6,2)</f>
        <v>TI</v>
      </c>
      <c r="O5669" s="46" t="str">
        <f>IF(Table2[[#This Row],[Type]]="IB","EOU",IF(Table2[[#This Row],[Type]]="MB","Local","492"))</f>
        <v>492</v>
      </c>
      <c r="P5669" s="46">
        <f>ROUND(Table2[[#This Row],[Cons]]/Table2[[#This Row],[Qty.]],5)</f>
        <v>1</v>
      </c>
      <c r="Q5669" s="46" t="b">
        <f>EXACT(Table2[[#This Row],[rate]],Table2[[#This Row],[Check]])</f>
        <v>1</v>
      </c>
      <c r="R5669" s="46"/>
      <c r="S5669" s="46" t="str">
        <f>IF(Table2[[#This Row],[SRO]]="EOU",VLOOKUP(Table2[[#This Row],[BE]],[2]GD.List!$C$3:$N$5014,12,0),IF(Table2[[#This Row],[SRO]]="Local","Polyester Staple Fibre","SRO 492"))</f>
        <v>SRO 492</v>
      </c>
    </row>
    <row r="5670" spans="1:19" x14ac:dyDescent="0.25">
      <c r="A5670" s="119" t="s">
        <v>2499</v>
      </c>
      <c r="B5670" s="116" t="s">
        <v>3909</v>
      </c>
      <c r="C5670" s="165">
        <v>3728</v>
      </c>
      <c r="D5670" s="117">
        <v>2701.12</v>
      </c>
      <c r="E5670" s="147" t="s">
        <v>3919</v>
      </c>
      <c r="F5670" s="116" t="s">
        <v>3924</v>
      </c>
      <c r="G5670" s="471">
        <v>44952</v>
      </c>
      <c r="H5670" s="82">
        <v>23716797.120000001</v>
      </c>
      <c r="I5670" s="197">
        <v>0.8</v>
      </c>
      <c r="J5670" s="15">
        <v>10206.820000000002</v>
      </c>
      <c r="K5670" s="15">
        <v>12758.529999999999</v>
      </c>
      <c r="L5670" s="15">
        <v>10191967.65</v>
      </c>
      <c r="M5670" s="66" t="str">
        <f>TEXT(Table2[[#This Row],[Gd.Dt]],"mmm-yy")</f>
        <v>Jan-23</v>
      </c>
      <c r="N5670" s="46" t="str">
        <f>MID(Table2[[#This Row],[BE]],6,2)</f>
        <v>IB</v>
      </c>
      <c r="O5670" s="46" t="str">
        <f>IF(Table2[[#This Row],[Type]]="IB","EOU",IF(Table2[[#This Row],[Type]]="MB","Local","492"))</f>
        <v>EOU</v>
      </c>
      <c r="P5670" s="46">
        <f>ROUND(Table2[[#This Row],[Cons]]/Table2[[#This Row],[Qty.]],5)</f>
        <v>0.8</v>
      </c>
      <c r="Q5670" s="46" t="b">
        <f>EXACT(Table2[[#This Row],[rate]],Table2[[#This Row],[Check]])</f>
        <v>1</v>
      </c>
      <c r="R5670" s="46"/>
      <c r="S5670" s="46" t="str">
        <f>IF(Table2[[#This Row],[SRO]]="EOU",VLOOKUP(Table2[[#This Row],[BE]],[2]GD.List!$C$3:$N$5014,12,0),IF(Table2[[#This Row],[SRO]]="Local","Polyester Staple Fibre","SRO 492"))</f>
        <v>Textile Coal</v>
      </c>
    </row>
    <row r="5671" spans="1:19" x14ac:dyDescent="0.25">
      <c r="A5671" s="119" t="s">
        <v>2499</v>
      </c>
      <c r="B5671" s="116" t="s">
        <v>3908</v>
      </c>
      <c r="C5671" s="165">
        <v>2257</v>
      </c>
      <c r="D5671" s="117">
        <v>2701.12</v>
      </c>
      <c r="E5671" s="147" t="s">
        <v>3918</v>
      </c>
      <c r="F5671" s="116" t="s">
        <v>3922</v>
      </c>
      <c r="G5671" s="471">
        <v>44952</v>
      </c>
      <c r="H5671" s="82">
        <v>38713862.82</v>
      </c>
      <c r="I5671" s="197">
        <v>0.8</v>
      </c>
      <c r="J5671" s="15">
        <v>13966.400000000001</v>
      </c>
      <c r="K5671" s="15">
        <v>17458</v>
      </c>
      <c r="L5671" s="15">
        <v>15797931.479999997</v>
      </c>
      <c r="M5671" s="66" t="str">
        <f>TEXT(Table2[[#This Row],[Gd.Dt]],"mmm-yy")</f>
        <v>Jan-23</v>
      </c>
      <c r="N5671" s="46" t="str">
        <f>MID(Table2[[#This Row],[BE]],6,2)</f>
        <v>IB</v>
      </c>
      <c r="O5671" s="46" t="str">
        <f>IF(Table2[[#This Row],[Type]]="IB","EOU",IF(Table2[[#This Row],[Type]]="MB","Local","492"))</f>
        <v>EOU</v>
      </c>
      <c r="P5671" s="46">
        <f>ROUND(Table2[[#This Row],[Cons]]/Table2[[#This Row],[Qty.]],5)</f>
        <v>0.8</v>
      </c>
      <c r="Q5671" s="46" t="b">
        <f>EXACT(Table2[[#This Row],[rate]],Table2[[#This Row],[Check]])</f>
        <v>1</v>
      </c>
      <c r="R5671" s="46"/>
      <c r="S5671" s="46" t="str">
        <f>IF(Table2[[#This Row],[SRO]]="EOU",VLOOKUP(Table2[[#This Row],[BE]],[2]GD.List!$C$3:$N$5014,12,0),IF(Table2[[#This Row],[SRO]]="Local","Polyester Staple Fibre","SRO 492"))</f>
        <v>Textile Coal</v>
      </c>
    </row>
    <row r="5672" spans="1:19" x14ac:dyDescent="0.25">
      <c r="A5672" s="119" t="s">
        <v>2499</v>
      </c>
      <c r="B5672" s="116" t="s">
        <v>3906</v>
      </c>
      <c r="C5672" s="165">
        <v>6978</v>
      </c>
      <c r="D5672" s="117">
        <v>2701.12</v>
      </c>
      <c r="E5672" s="147" t="s">
        <v>3912</v>
      </c>
      <c r="F5672" s="116" t="s">
        <v>3921</v>
      </c>
      <c r="G5672" s="471">
        <v>44952</v>
      </c>
      <c r="H5672" s="82">
        <v>40131807.020000003</v>
      </c>
      <c r="I5672" s="197">
        <v>0.8</v>
      </c>
      <c r="J5672" s="15">
        <v>16271.199999999999</v>
      </c>
      <c r="K5672" s="15">
        <v>20339</v>
      </c>
      <c r="L5672" s="15">
        <v>8571415.1899999995</v>
      </c>
      <c r="M5672" s="66" t="str">
        <f>TEXT(Table2[[#This Row],[Gd.Dt]],"mmm-yy")</f>
        <v>Jan-23</v>
      </c>
      <c r="N5672" s="46" t="str">
        <f>MID(Table2[[#This Row],[BE]],6,2)</f>
        <v>IB</v>
      </c>
      <c r="O5672" s="46" t="str">
        <f>IF(Table2[[#This Row],[Type]]="IB","EOU",IF(Table2[[#This Row],[Type]]="MB","Local","492"))</f>
        <v>EOU</v>
      </c>
      <c r="P5672" s="46">
        <f>ROUND(Table2[[#This Row],[Cons]]/Table2[[#This Row],[Qty.]],5)</f>
        <v>0.8</v>
      </c>
      <c r="Q5672" s="46" t="b">
        <f>EXACT(Table2[[#This Row],[rate]],Table2[[#This Row],[Check]])</f>
        <v>1</v>
      </c>
      <c r="R5672" s="46"/>
      <c r="S5672" s="46" t="str">
        <f>IF(Table2[[#This Row],[SRO]]="EOU",VLOOKUP(Table2[[#This Row],[BE]],[2]GD.List!$C$3:$N$5014,12,0),IF(Table2[[#This Row],[SRO]]="Local","Polyester Staple Fibre","SRO 492"))</f>
        <v>Textile Coal</v>
      </c>
    </row>
    <row r="5673" spans="1:19" x14ac:dyDescent="0.25">
      <c r="A5673" s="120" t="s">
        <v>2499</v>
      </c>
      <c r="B5673" s="116" t="s">
        <v>3907</v>
      </c>
      <c r="C5673" s="165">
        <v>25572</v>
      </c>
      <c r="D5673" s="117">
        <v>2701.12</v>
      </c>
      <c r="E5673" s="147" t="s">
        <v>3915</v>
      </c>
      <c r="F5673" s="116" t="s">
        <v>3920</v>
      </c>
      <c r="G5673" s="471">
        <v>44952</v>
      </c>
      <c r="H5673" s="82">
        <v>39180295.130000003</v>
      </c>
      <c r="I5673" s="197">
        <v>0.8</v>
      </c>
      <c r="J5673" s="15">
        <v>14325.71</v>
      </c>
      <c r="K5673" s="15">
        <v>17907.14</v>
      </c>
      <c r="L5673" s="15">
        <v>16620237.939999999</v>
      </c>
      <c r="M5673" s="66" t="str">
        <f>TEXT(Table2[[#This Row],[Gd.Dt]],"mmm-yy")</f>
        <v>Jan-23</v>
      </c>
      <c r="N5673" s="46" t="str">
        <f>MID(Table2[[#This Row],[BE]],6,2)</f>
        <v>IB</v>
      </c>
      <c r="O5673" s="46" t="str">
        <f>IF(Table2[[#This Row],[Type]]="IB","EOU",IF(Table2[[#This Row],[Type]]="MB","Local","492"))</f>
        <v>EOU</v>
      </c>
      <c r="P5673" s="46">
        <f>ROUND(Table2[[#This Row],[Cons]]/Table2[[#This Row],[Qty.]],5)</f>
        <v>0.8</v>
      </c>
      <c r="Q5673" s="46" t="b">
        <f>EXACT(Table2[[#This Row],[rate]],Table2[[#This Row],[Check]])</f>
        <v>1</v>
      </c>
      <c r="R5673" s="46"/>
      <c r="S5673" s="46" t="str">
        <f>IF(Table2[[#This Row],[SRO]]="EOU",VLOOKUP(Table2[[#This Row],[BE]],[2]GD.List!$C$3:$N$5014,12,0),IF(Table2[[#This Row],[SRO]]="Local","Polyester Staple Fibre","SRO 492"))</f>
        <v>Textile Coal</v>
      </c>
    </row>
    <row r="5674" spans="1:19" x14ac:dyDescent="0.25">
      <c r="A5674" s="119" t="s">
        <v>3552</v>
      </c>
      <c r="B5674" s="116" t="s">
        <v>3909</v>
      </c>
      <c r="C5674" s="165">
        <v>3728</v>
      </c>
      <c r="D5674" s="117">
        <v>2847</v>
      </c>
      <c r="E5674" s="147" t="s">
        <v>3919</v>
      </c>
      <c r="F5674" s="116" t="s">
        <v>3924</v>
      </c>
      <c r="G5674" s="471">
        <v>44952</v>
      </c>
      <c r="H5674" s="82">
        <v>23716797.120000001</v>
      </c>
      <c r="I5674" s="197">
        <v>0.03</v>
      </c>
      <c r="J5674" s="15">
        <v>382.76</v>
      </c>
      <c r="K5674" s="15">
        <v>12758.529999999999</v>
      </c>
      <c r="L5674" s="15">
        <v>382204.39</v>
      </c>
      <c r="M5674" s="66" t="str">
        <f>TEXT(Table2[[#This Row],[Gd.Dt]],"mmm-yy")</f>
        <v>Jan-23</v>
      </c>
      <c r="N5674" s="46" t="str">
        <f>MID(Table2[[#This Row],[BE]],6,2)</f>
        <v>IB</v>
      </c>
      <c r="O5674" s="46" t="str">
        <f>IF(Table2[[#This Row],[Type]]="IB","EOU",IF(Table2[[#This Row],[Type]]="MB","Local","492"))</f>
        <v>EOU</v>
      </c>
      <c r="P5674" s="46">
        <f>ROUND(Table2[[#This Row],[Cons]]/Table2[[#This Row],[Qty.]],5)</f>
        <v>0.03</v>
      </c>
      <c r="Q5674" s="46" t="b">
        <f>EXACT(Table2[[#This Row],[rate]],Table2[[#This Row],[Check]])</f>
        <v>1</v>
      </c>
      <c r="R5674" s="46"/>
      <c r="S5674" s="46" t="str">
        <f>IF(Table2[[#This Row],[SRO]]="EOU",VLOOKUP(Table2[[#This Row],[BE]],[2]GD.List!$C$3:$N$5014,12,0),IF(Table2[[#This Row],[SRO]]="Local","Polyester Staple Fibre","SRO 492"))</f>
        <v>Textile Chemical</v>
      </c>
    </row>
    <row r="5675" spans="1:19" x14ac:dyDescent="0.25">
      <c r="A5675" s="119" t="s">
        <v>3552</v>
      </c>
      <c r="B5675" s="116" t="s">
        <v>3908</v>
      </c>
      <c r="C5675" s="165">
        <v>2257</v>
      </c>
      <c r="D5675" s="117">
        <v>2847</v>
      </c>
      <c r="E5675" s="147" t="s">
        <v>3918</v>
      </c>
      <c r="F5675" s="116" t="s">
        <v>3922</v>
      </c>
      <c r="G5675" s="471">
        <v>44952</v>
      </c>
      <c r="H5675" s="82">
        <v>38713862.82</v>
      </c>
      <c r="I5675" s="197">
        <v>0.03</v>
      </c>
      <c r="J5675" s="15">
        <v>523.7399999999999</v>
      </c>
      <c r="K5675" s="15">
        <v>17458</v>
      </c>
      <c r="L5675" s="15">
        <v>592422.42999999993</v>
      </c>
      <c r="M5675" s="66" t="str">
        <f>TEXT(Table2[[#This Row],[Gd.Dt]],"mmm-yy")</f>
        <v>Jan-23</v>
      </c>
      <c r="N5675" s="46" t="str">
        <f>MID(Table2[[#This Row],[BE]],6,2)</f>
        <v>IB</v>
      </c>
      <c r="O5675" s="46" t="str">
        <f>IF(Table2[[#This Row],[Type]]="IB","EOU",IF(Table2[[#This Row],[Type]]="MB","Local","492"))</f>
        <v>EOU</v>
      </c>
      <c r="P5675" s="46">
        <f>ROUND(Table2[[#This Row],[Cons]]/Table2[[#This Row],[Qty.]],5)</f>
        <v>0.03</v>
      </c>
      <c r="Q5675" s="46" t="b">
        <f>EXACT(Table2[[#This Row],[rate]],Table2[[#This Row],[Check]])</f>
        <v>1</v>
      </c>
      <c r="R5675" s="46"/>
      <c r="S5675" s="46" t="str">
        <f>IF(Table2[[#This Row],[SRO]]="EOU",VLOOKUP(Table2[[#This Row],[BE]],[2]GD.List!$C$3:$N$5014,12,0),IF(Table2[[#This Row],[SRO]]="Local","Polyester Staple Fibre","SRO 492"))</f>
        <v>Textile Chemical</v>
      </c>
    </row>
    <row r="5676" spans="1:19" x14ac:dyDescent="0.25">
      <c r="A5676" s="119" t="s">
        <v>3552</v>
      </c>
      <c r="B5676" s="116" t="s">
        <v>3906</v>
      </c>
      <c r="C5676" s="165">
        <v>6978</v>
      </c>
      <c r="D5676" s="117">
        <v>2847</v>
      </c>
      <c r="E5676" s="147" t="s">
        <v>3912</v>
      </c>
      <c r="F5676" s="116" t="s">
        <v>3921</v>
      </c>
      <c r="G5676" s="471">
        <v>44952</v>
      </c>
      <c r="H5676" s="82">
        <v>40131807.020000003</v>
      </c>
      <c r="I5676" s="197">
        <v>0.03</v>
      </c>
      <c r="J5676" s="15">
        <v>610.16999999999996</v>
      </c>
      <c r="K5676" s="15">
        <v>20339</v>
      </c>
      <c r="L5676" s="15">
        <v>321428.06</v>
      </c>
      <c r="M5676" s="66" t="str">
        <f>TEXT(Table2[[#This Row],[Gd.Dt]],"mmm-yy")</f>
        <v>Jan-23</v>
      </c>
      <c r="N5676" s="46" t="str">
        <f>MID(Table2[[#This Row],[BE]],6,2)</f>
        <v>IB</v>
      </c>
      <c r="O5676" s="46" t="str">
        <f>IF(Table2[[#This Row],[Type]]="IB","EOU",IF(Table2[[#This Row],[Type]]="MB","Local","492"))</f>
        <v>EOU</v>
      </c>
      <c r="P5676" s="46">
        <f>ROUND(Table2[[#This Row],[Cons]]/Table2[[#This Row],[Qty.]],5)</f>
        <v>0.03</v>
      </c>
      <c r="Q5676" s="46" t="b">
        <f>EXACT(Table2[[#This Row],[rate]],Table2[[#This Row],[Check]])</f>
        <v>1</v>
      </c>
      <c r="R5676" s="46"/>
      <c r="S5676" s="46" t="str">
        <f>IF(Table2[[#This Row],[SRO]]="EOU",VLOOKUP(Table2[[#This Row],[BE]],[2]GD.List!$C$3:$N$5014,12,0),IF(Table2[[#This Row],[SRO]]="Local","Polyester Staple Fibre","SRO 492"))</f>
        <v>Textile Chemical</v>
      </c>
    </row>
    <row r="5677" spans="1:19" x14ac:dyDescent="0.25">
      <c r="A5677" s="120" t="s">
        <v>3552</v>
      </c>
      <c r="B5677" s="116" t="s">
        <v>3907</v>
      </c>
      <c r="C5677" s="165">
        <v>25572</v>
      </c>
      <c r="D5677" s="117">
        <v>2847</v>
      </c>
      <c r="E5677" s="147" t="s">
        <v>3915</v>
      </c>
      <c r="F5677" s="116" t="s">
        <v>3920</v>
      </c>
      <c r="G5677" s="471">
        <v>44952</v>
      </c>
      <c r="H5677" s="82">
        <v>39180295.130000003</v>
      </c>
      <c r="I5677" s="197">
        <v>0.03</v>
      </c>
      <c r="J5677" s="15">
        <v>537.21</v>
      </c>
      <c r="K5677" s="15">
        <v>17907.14</v>
      </c>
      <c r="L5677" s="15">
        <v>623254.14</v>
      </c>
      <c r="M5677" s="66" t="str">
        <f>TEXT(Table2[[#This Row],[Gd.Dt]],"mmm-yy")</f>
        <v>Jan-23</v>
      </c>
      <c r="N5677" s="46" t="str">
        <f>MID(Table2[[#This Row],[BE]],6,2)</f>
        <v>IB</v>
      </c>
      <c r="O5677" s="46" t="str">
        <f>IF(Table2[[#This Row],[Type]]="IB","EOU",IF(Table2[[#This Row],[Type]]="MB","Local","492"))</f>
        <v>EOU</v>
      </c>
      <c r="P5677" s="46">
        <f>ROUND(Table2[[#This Row],[Cons]]/Table2[[#This Row],[Qty.]],5)</f>
        <v>0.03</v>
      </c>
      <c r="Q5677" s="46" t="b">
        <f>EXACT(Table2[[#This Row],[rate]],Table2[[#This Row],[Check]])</f>
        <v>1</v>
      </c>
      <c r="R5677" s="46"/>
      <c r="S5677" s="46" t="str">
        <f>IF(Table2[[#This Row],[SRO]]="EOU",VLOOKUP(Table2[[#This Row],[BE]],[2]GD.List!$C$3:$N$5014,12,0),IF(Table2[[#This Row],[SRO]]="Local","Polyester Staple Fibre","SRO 492"))</f>
        <v>Textile Chemical</v>
      </c>
    </row>
    <row r="5678" spans="1:19" x14ac:dyDescent="0.25">
      <c r="A5678" s="120" t="s">
        <v>3688</v>
      </c>
      <c r="B5678" s="116" t="s">
        <v>3909</v>
      </c>
      <c r="C5678" s="165">
        <v>3728</v>
      </c>
      <c r="D5678" s="117">
        <v>5407.52</v>
      </c>
      <c r="E5678" s="147" t="s">
        <v>3919</v>
      </c>
      <c r="F5678" s="116" t="s">
        <v>3924</v>
      </c>
      <c r="G5678" s="471">
        <v>44952</v>
      </c>
      <c r="H5678" s="82">
        <v>23716797.120000001</v>
      </c>
      <c r="I5678" s="197">
        <v>1.0101</v>
      </c>
      <c r="J5678" s="15">
        <v>1890.91</v>
      </c>
      <c r="K5678" s="15">
        <v>1872</v>
      </c>
      <c r="L5678" s="15">
        <v>1554315.56</v>
      </c>
      <c r="M5678" s="66" t="str">
        <f>TEXT(Table2[[#This Row],[Gd.Dt]],"mmm-yy")</f>
        <v>Jan-23</v>
      </c>
      <c r="N5678" s="46" t="str">
        <f>MID(Table2[[#This Row],[BE]],6,2)</f>
        <v>IB</v>
      </c>
      <c r="O5678" s="46" t="str">
        <f>IF(Table2[[#This Row],[Type]]="IB","EOU",IF(Table2[[#This Row],[Type]]="MB","Local","492"))</f>
        <v>EOU</v>
      </c>
      <c r="P5678" s="46">
        <f>ROUND(Table2[[#This Row],[Cons]]/Table2[[#This Row],[Qty.]],5)</f>
        <v>1.0101</v>
      </c>
      <c r="Q5678" s="46" t="b">
        <f>EXACT(Table2[[#This Row],[rate]],Table2[[#This Row],[Check]])</f>
        <v>1</v>
      </c>
      <c r="R5678" s="46"/>
      <c r="S5678" s="46" t="str">
        <f>IF(Table2[[#This Row],[SRO]]="EOU",VLOOKUP(Table2[[#This Row],[BE]],[2]GD.List!$C$3:$N$5014,12,0),IF(Table2[[#This Row],[SRO]]="Local","Polyester Staple Fibre","SRO 492"))</f>
        <v>Polyester Fabric</v>
      </c>
    </row>
    <row r="5679" spans="1:19" x14ac:dyDescent="0.25">
      <c r="A5679" s="120" t="s">
        <v>1564</v>
      </c>
      <c r="B5679" s="116" t="s">
        <v>3908</v>
      </c>
      <c r="C5679" s="165">
        <v>2257</v>
      </c>
      <c r="D5679" s="117">
        <v>5205.2700000000004</v>
      </c>
      <c r="E5679" s="147" t="s">
        <v>3918</v>
      </c>
      <c r="F5679" s="116" t="s">
        <v>3922</v>
      </c>
      <c r="G5679" s="471">
        <v>44952</v>
      </c>
      <c r="H5679" s="82">
        <v>38713862.82</v>
      </c>
      <c r="I5679" s="197">
        <v>1.0101</v>
      </c>
      <c r="J5679" s="15">
        <v>1336.3600000000001</v>
      </c>
      <c r="K5679" s="15">
        <v>1323</v>
      </c>
      <c r="L5679" s="15">
        <v>2905652.62</v>
      </c>
      <c r="M5679" s="66" t="str">
        <f>TEXT(Table2[[#This Row],[Gd.Dt]],"mmm-yy")</f>
        <v>Jan-23</v>
      </c>
      <c r="N5679" s="46" t="str">
        <f>MID(Table2[[#This Row],[BE]],6,2)</f>
        <v>IB</v>
      </c>
      <c r="O5679" s="46" t="str">
        <f>IF(Table2[[#This Row],[Type]]="IB","EOU",IF(Table2[[#This Row],[Type]]="MB","Local","492"))</f>
        <v>EOU</v>
      </c>
      <c r="P5679" s="46">
        <f>ROUND(Table2[[#This Row],[Cons]]/Table2[[#This Row],[Qty.]],5)</f>
        <v>1.0101</v>
      </c>
      <c r="Q5679" s="46" t="b">
        <f>EXACT(Table2[[#This Row],[rate]],Table2[[#This Row],[Check]])</f>
        <v>1</v>
      </c>
      <c r="R5679" s="46"/>
      <c r="S5679" s="46" t="str">
        <f>IF(Table2[[#This Row],[SRO]]="EOU",VLOOKUP(Table2[[#This Row],[BE]],[2]GD.List!$C$3:$N$5014,12,0),IF(Table2[[#This Row],[SRO]]="Local","Polyester Staple Fibre","SRO 492"))</f>
        <v>Cotton Yarn</v>
      </c>
    </row>
    <row r="5680" spans="1:19" x14ac:dyDescent="0.25">
      <c r="A5680" s="119" t="s">
        <v>3800</v>
      </c>
      <c r="B5680" s="116" t="s">
        <v>3909</v>
      </c>
      <c r="C5680" s="165">
        <v>3728</v>
      </c>
      <c r="D5680" s="117">
        <v>2832.1089999999999</v>
      </c>
      <c r="E5680" s="147" t="s">
        <v>3919</v>
      </c>
      <c r="F5680" s="116" t="s">
        <v>3924</v>
      </c>
      <c r="G5680" s="471">
        <v>44952</v>
      </c>
      <c r="H5680" s="82">
        <v>23716797.120000001</v>
      </c>
      <c r="I5680" s="197">
        <v>0.04</v>
      </c>
      <c r="J5680" s="15">
        <v>289.27999999999997</v>
      </c>
      <c r="K5680" s="15">
        <v>7232</v>
      </c>
      <c r="L5680" s="15">
        <v>218352.27</v>
      </c>
      <c r="M5680" s="66" t="str">
        <f>TEXT(Table2[[#This Row],[Gd.Dt]],"mmm-yy")</f>
        <v>Jan-23</v>
      </c>
      <c r="N5680" s="46" t="str">
        <f>MID(Table2[[#This Row],[BE]],6,2)</f>
        <v>IB</v>
      </c>
      <c r="O5680" s="46" t="str">
        <f>IF(Table2[[#This Row],[Type]]="IB","EOU",IF(Table2[[#This Row],[Type]]="MB","Local","492"))</f>
        <v>EOU</v>
      </c>
      <c r="P5680" s="46">
        <f>ROUND(Table2[[#This Row],[Cons]]/Table2[[#This Row],[Qty.]],5)</f>
        <v>0.04</v>
      </c>
      <c r="Q5680" s="46" t="b">
        <f>EXACT(Table2[[#This Row],[rate]],Table2[[#This Row],[Check]])</f>
        <v>1</v>
      </c>
      <c r="R5680" s="46"/>
      <c r="S5680" s="46" t="str">
        <f>IF(Table2[[#This Row],[SRO]]="EOU",VLOOKUP(Table2[[#This Row],[BE]],[2]GD.List!$C$3:$N$5014,12,0),IF(Table2[[#This Row],[SRO]]="Local","Polyester Staple Fibre","SRO 492"))</f>
        <v>Textile Chemical</v>
      </c>
    </row>
    <row r="5681" spans="1:19" x14ac:dyDescent="0.25">
      <c r="A5681" s="119" t="s">
        <v>3800</v>
      </c>
      <c r="B5681" s="116" t="s">
        <v>3908</v>
      </c>
      <c r="C5681" s="165">
        <v>2257</v>
      </c>
      <c r="D5681" s="117">
        <v>2832.1089999999999</v>
      </c>
      <c r="E5681" s="147" t="s">
        <v>3918</v>
      </c>
      <c r="F5681" s="116" t="s">
        <v>3922</v>
      </c>
      <c r="G5681" s="471">
        <v>44952</v>
      </c>
      <c r="H5681" s="82">
        <v>38713862.82</v>
      </c>
      <c r="I5681" s="197">
        <v>0.04</v>
      </c>
      <c r="J5681" s="15">
        <v>645.40000000000009</v>
      </c>
      <c r="K5681" s="15">
        <v>16135</v>
      </c>
      <c r="L5681" s="15">
        <v>674832.42999999993</v>
      </c>
      <c r="M5681" s="66" t="str">
        <f>TEXT(Table2[[#This Row],[Gd.Dt]],"mmm-yy")</f>
        <v>Jan-23</v>
      </c>
      <c r="N5681" s="46" t="str">
        <f>MID(Table2[[#This Row],[BE]],6,2)</f>
        <v>IB</v>
      </c>
      <c r="O5681" s="46" t="str">
        <f>IF(Table2[[#This Row],[Type]]="IB","EOU",IF(Table2[[#This Row],[Type]]="MB","Local","492"))</f>
        <v>EOU</v>
      </c>
      <c r="P5681" s="46">
        <f>ROUND(Table2[[#This Row],[Cons]]/Table2[[#This Row],[Qty.]],5)</f>
        <v>0.04</v>
      </c>
      <c r="Q5681" s="46" t="b">
        <f>EXACT(Table2[[#This Row],[rate]],Table2[[#This Row],[Check]])</f>
        <v>1</v>
      </c>
      <c r="R5681" s="46"/>
      <c r="S5681" s="46" t="str">
        <f>IF(Table2[[#This Row],[SRO]]="EOU",VLOOKUP(Table2[[#This Row],[BE]],[2]GD.List!$C$3:$N$5014,12,0),IF(Table2[[#This Row],[SRO]]="Local","Polyester Staple Fibre","SRO 492"))</f>
        <v>Textile Chemical</v>
      </c>
    </row>
    <row r="5682" spans="1:19" x14ac:dyDescent="0.25">
      <c r="A5682" s="120" t="s">
        <v>3800</v>
      </c>
      <c r="B5682" s="116" t="s">
        <v>3906</v>
      </c>
      <c r="C5682" s="165">
        <v>6978</v>
      </c>
      <c r="D5682" s="117">
        <v>2832.1089999999999</v>
      </c>
      <c r="E5682" s="147" t="s">
        <v>3912</v>
      </c>
      <c r="F5682" s="116" t="s">
        <v>3921</v>
      </c>
      <c r="G5682" s="471">
        <v>44952</v>
      </c>
      <c r="H5682" s="82">
        <v>40131807.020000003</v>
      </c>
      <c r="I5682" s="197">
        <v>0.04</v>
      </c>
      <c r="J5682" s="15">
        <v>760.32</v>
      </c>
      <c r="K5682" s="15">
        <v>19008</v>
      </c>
      <c r="L5682" s="15">
        <v>350046.68999999994</v>
      </c>
      <c r="M5682" s="66" t="str">
        <f>TEXT(Table2[[#This Row],[Gd.Dt]],"mmm-yy")</f>
        <v>Jan-23</v>
      </c>
      <c r="N5682" s="46" t="str">
        <f>MID(Table2[[#This Row],[BE]],6,2)</f>
        <v>IB</v>
      </c>
      <c r="O5682" s="46" t="str">
        <f>IF(Table2[[#This Row],[Type]]="IB","EOU",IF(Table2[[#This Row],[Type]]="MB","Local","492"))</f>
        <v>EOU</v>
      </c>
      <c r="P5682" s="46">
        <f>ROUND(Table2[[#This Row],[Cons]]/Table2[[#This Row],[Qty.]],5)</f>
        <v>0.04</v>
      </c>
      <c r="Q5682" s="46" t="b">
        <f>EXACT(Table2[[#This Row],[rate]],Table2[[#This Row],[Check]])</f>
        <v>1</v>
      </c>
      <c r="R5682" s="46"/>
      <c r="S5682" s="46" t="str">
        <f>IF(Table2[[#This Row],[SRO]]="EOU",VLOOKUP(Table2[[#This Row],[BE]],[2]GD.List!$C$3:$N$5014,12,0),IF(Table2[[#This Row],[SRO]]="Local","Polyester Staple Fibre","SRO 492"))</f>
        <v>Textile Chemical</v>
      </c>
    </row>
    <row r="5683" spans="1:19" x14ac:dyDescent="0.25">
      <c r="A5683" s="119" t="s">
        <v>3802</v>
      </c>
      <c r="B5683" s="116" t="s">
        <v>3908</v>
      </c>
      <c r="C5683" s="165">
        <v>2257</v>
      </c>
      <c r="D5683" s="117">
        <v>5503.201</v>
      </c>
      <c r="E5683" s="147" t="s">
        <v>3918</v>
      </c>
      <c r="F5683" s="116" t="s">
        <v>3922</v>
      </c>
      <c r="G5683" s="471">
        <v>44952</v>
      </c>
      <c r="H5683" s="82">
        <v>38713862.82</v>
      </c>
      <c r="I5683" s="197">
        <v>0.41666999999999998</v>
      </c>
      <c r="J5683" s="15">
        <v>750.42000000000007</v>
      </c>
      <c r="K5683" s="15">
        <v>1801</v>
      </c>
      <c r="L5683" s="15">
        <v>925599.80999999994</v>
      </c>
      <c r="M5683" s="66" t="str">
        <f>TEXT(Table2[[#This Row],[Gd.Dt]],"mmm-yy")</f>
        <v>Jan-23</v>
      </c>
      <c r="N5683" s="46" t="str">
        <f>MID(Table2[[#This Row],[BE]],6,2)</f>
        <v>IB</v>
      </c>
      <c r="O5683" s="46" t="str">
        <f>IF(Table2[[#This Row],[Type]]="IB","EOU",IF(Table2[[#This Row],[Type]]="MB","Local","492"))</f>
        <v>EOU</v>
      </c>
      <c r="P5683" s="46">
        <f>ROUND(Table2[[#This Row],[Cons]]/Table2[[#This Row],[Qty.]],5)</f>
        <v>0.41666999999999998</v>
      </c>
      <c r="Q5683" s="46" t="b">
        <f>EXACT(Table2[[#This Row],[rate]],Table2[[#This Row],[Check]])</f>
        <v>1</v>
      </c>
      <c r="R5683" s="46"/>
      <c r="S5683" s="46" t="str">
        <f>IF(Table2[[#This Row],[SRO]]="EOU",VLOOKUP(Table2[[#This Row],[BE]],[2]GD.List!$C$3:$N$5014,12,0),IF(Table2[[#This Row],[SRO]]="Local","Polyester Staple Fibre","SRO 492"))</f>
        <v>Polyester Staple Fiber</v>
      </c>
    </row>
    <row r="5684" spans="1:19" x14ac:dyDescent="0.25">
      <c r="A5684" s="120" t="s">
        <v>3802</v>
      </c>
      <c r="B5684" s="116" t="s">
        <v>3906</v>
      </c>
      <c r="C5684" s="165">
        <v>6978</v>
      </c>
      <c r="D5684" s="117">
        <v>5503.201</v>
      </c>
      <c r="E5684" s="147" t="s">
        <v>3912</v>
      </c>
      <c r="F5684" s="116" t="s">
        <v>3921</v>
      </c>
      <c r="G5684" s="471">
        <v>44952</v>
      </c>
      <c r="H5684" s="82">
        <v>40131807.020000003</v>
      </c>
      <c r="I5684" s="197">
        <v>0.53061000000000003</v>
      </c>
      <c r="J5684" s="15">
        <v>9605.1</v>
      </c>
      <c r="K5684" s="15">
        <v>18102</v>
      </c>
      <c r="L5684" s="15">
        <v>4122546.02</v>
      </c>
      <c r="M5684" s="66" t="str">
        <f>TEXT(Table2[[#This Row],[Gd.Dt]],"mmm-yy")</f>
        <v>Jan-23</v>
      </c>
      <c r="N5684" s="46" t="str">
        <f>MID(Table2[[#This Row],[BE]],6,2)</f>
        <v>IB</v>
      </c>
      <c r="O5684" s="46" t="str">
        <f>IF(Table2[[#This Row],[Type]]="IB","EOU",IF(Table2[[#This Row],[Type]]="MB","Local","492"))</f>
        <v>EOU</v>
      </c>
      <c r="P5684" s="46">
        <f>ROUND(Table2[[#This Row],[Cons]]/Table2[[#This Row],[Qty.]],5)</f>
        <v>0.53061000000000003</v>
      </c>
      <c r="Q5684" s="46" t="b">
        <f>EXACT(Table2[[#This Row],[rate]],Table2[[#This Row],[Check]])</f>
        <v>1</v>
      </c>
      <c r="R5684" s="46"/>
      <c r="S5684" s="46" t="str">
        <f>IF(Table2[[#This Row],[SRO]]="EOU",VLOOKUP(Table2[[#This Row],[BE]],[2]GD.List!$C$3:$N$5014,12,0),IF(Table2[[#This Row],[SRO]]="Local","Polyester Staple Fibre","SRO 492"))</f>
        <v>Polyester Staple Fiber</v>
      </c>
    </row>
    <row r="5685" spans="1:19" x14ac:dyDescent="0.25">
      <c r="A5685" s="120" t="s">
        <v>3813</v>
      </c>
      <c r="B5685" s="116" t="s">
        <v>3907</v>
      </c>
      <c r="C5685" s="165">
        <v>25572</v>
      </c>
      <c r="D5685" s="117">
        <v>4821.8999999999996</v>
      </c>
      <c r="E5685" s="147" t="s">
        <v>3915</v>
      </c>
      <c r="F5685" s="116" t="s">
        <v>3920</v>
      </c>
      <c r="G5685" s="471">
        <v>44952</v>
      </c>
      <c r="H5685" s="82">
        <v>39180295.130000003</v>
      </c>
      <c r="I5685" s="197">
        <v>1</v>
      </c>
      <c r="J5685" s="15">
        <v>20</v>
      </c>
      <c r="K5685" s="15">
        <v>20</v>
      </c>
      <c r="L5685" s="15">
        <v>23203.37</v>
      </c>
      <c r="M5685" s="66" t="str">
        <f>TEXT(Table2[[#This Row],[Gd.Dt]],"mmm-yy")</f>
        <v>Jan-23</v>
      </c>
      <c r="N5685" s="46" t="str">
        <f>MID(Table2[[#This Row],[BE]],6,2)</f>
        <v>TI</v>
      </c>
      <c r="O5685" s="46" t="str">
        <f>IF(Table2[[#This Row],[Type]]="IB","EOU",IF(Table2[[#This Row],[Type]]="MB","Local","492"))</f>
        <v>492</v>
      </c>
      <c r="P5685" s="46">
        <f>ROUND(Table2[[#This Row],[Cons]]/Table2[[#This Row],[Qty.]],5)</f>
        <v>1</v>
      </c>
      <c r="Q5685" s="46" t="b">
        <f>EXACT(Table2[[#This Row],[rate]],Table2[[#This Row],[Check]])</f>
        <v>1</v>
      </c>
      <c r="R5685" s="46"/>
      <c r="S5685" s="46" t="str">
        <f>IF(Table2[[#This Row],[SRO]]="EOU",VLOOKUP(Table2[[#This Row],[BE]],[2]GD.List!$C$3:$N$5014,12,0),IF(Table2[[#This Row],[SRO]]="Local","Polyester Staple Fibre","SRO 492"))</f>
        <v>SRO 492</v>
      </c>
    </row>
    <row r="5686" spans="1:19" x14ac:dyDescent="0.25">
      <c r="A5686" s="119" t="s">
        <v>3855</v>
      </c>
      <c r="B5686" s="116" t="s">
        <v>3909</v>
      </c>
      <c r="C5686" s="165">
        <v>3728</v>
      </c>
      <c r="D5686" s="117">
        <v>9606.2199999999993</v>
      </c>
      <c r="E5686" s="147" t="s">
        <v>3919</v>
      </c>
      <c r="F5686" s="116" t="s">
        <v>3924</v>
      </c>
      <c r="G5686" s="471">
        <v>44952</v>
      </c>
      <c r="H5686" s="82">
        <v>23716797.120000001</v>
      </c>
      <c r="I5686" s="197">
        <v>1</v>
      </c>
      <c r="J5686" s="15">
        <v>40</v>
      </c>
      <c r="K5686" s="15">
        <v>40</v>
      </c>
      <c r="L5686" s="15">
        <v>52699.68</v>
      </c>
      <c r="M5686" s="66" t="str">
        <f>TEXT(Table2[[#This Row],[Gd.Dt]],"mmm-yy")</f>
        <v>Jan-23</v>
      </c>
      <c r="N5686" s="46" t="str">
        <f>MID(Table2[[#This Row],[BE]],6,2)</f>
        <v>TI</v>
      </c>
      <c r="O5686" s="46" t="str">
        <f>IF(Table2[[#This Row],[Type]]="IB","EOU",IF(Table2[[#This Row],[Type]]="MB","Local","492"))</f>
        <v>492</v>
      </c>
      <c r="P5686" s="46">
        <f>ROUND(Table2[[#This Row],[Cons]]/Table2[[#This Row],[Qty.]],5)</f>
        <v>1</v>
      </c>
      <c r="Q5686" s="46" t="b">
        <f>EXACT(Table2[[#This Row],[rate]],Table2[[#This Row],[Check]])</f>
        <v>1</v>
      </c>
      <c r="R5686" s="46"/>
      <c r="S5686" s="46" t="str">
        <f>IF(Table2[[#This Row],[SRO]]="EOU",VLOOKUP(Table2[[#This Row],[BE]],[2]GD.List!$C$3:$N$5014,12,0),IF(Table2[[#This Row],[SRO]]="Local","Polyester Staple Fibre","SRO 492"))</f>
        <v>SRO 492</v>
      </c>
    </row>
    <row r="5687" spans="1:19" x14ac:dyDescent="0.25">
      <c r="A5687" s="119" t="s">
        <v>3855</v>
      </c>
      <c r="B5687" s="116" t="s">
        <v>3907</v>
      </c>
      <c r="C5687" s="165">
        <v>25572</v>
      </c>
      <c r="D5687" s="117">
        <v>9606.2199999999993</v>
      </c>
      <c r="E5687" s="147" t="s">
        <v>3915</v>
      </c>
      <c r="F5687" s="116" t="s">
        <v>3920</v>
      </c>
      <c r="G5687" s="471">
        <v>44952</v>
      </c>
      <c r="H5687" s="82">
        <v>39180295.130000003</v>
      </c>
      <c r="I5687" s="197">
        <v>1</v>
      </c>
      <c r="J5687" s="15">
        <v>10</v>
      </c>
      <c r="K5687" s="15">
        <v>10</v>
      </c>
      <c r="L5687" s="15">
        <v>11601.69</v>
      </c>
      <c r="M5687" s="66" t="str">
        <f>TEXT(Table2[[#This Row],[Gd.Dt]],"mmm-yy")</f>
        <v>Jan-23</v>
      </c>
      <c r="N5687" s="46" t="str">
        <f>MID(Table2[[#This Row],[BE]],6,2)</f>
        <v>TI</v>
      </c>
      <c r="O5687" s="46" t="str">
        <f>IF(Table2[[#This Row],[Type]]="IB","EOU",IF(Table2[[#This Row],[Type]]="MB","Local","492"))</f>
        <v>492</v>
      </c>
      <c r="P5687" s="46">
        <f>ROUND(Table2[[#This Row],[Cons]]/Table2[[#This Row],[Qty.]],5)</f>
        <v>1</v>
      </c>
      <c r="Q5687" s="46" t="b">
        <f>EXACT(Table2[[#This Row],[rate]],Table2[[#This Row],[Check]])</f>
        <v>1</v>
      </c>
      <c r="R5687" s="46"/>
      <c r="S5687" s="46" t="str">
        <f>IF(Table2[[#This Row],[SRO]]="EOU",VLOOKUP(Table2[[#This Row],[BE]],[2]GD.List!$C$3:$N$5014,12,0),IF(Table2[[#This Row],[SRO]]="Local","Polyester Staple Fibre","SRO 492"))</f>
        <v>SRO 492</v>
      </c>
    </row>
    <row r="5688" spans="1:19" x14ac:dyDescent="0.25">
      <c r="A5688" s="120" t="s">
        <v>3855</v>
      </c>
      <c r="B5688" s="116" t="s">
        <v>3905</v>
      </c>
      <c r="C5688" s="165">
        <v>32064</v>
      </c>
      <c r="D5688" s="117">
        <v>9606.2199999999993</v>
      </c>
      <c r="E5688" s="147" t="s">
        <v>3910</v>
      </c>
      <c r="F5688" s="116" t="s">
        <v>3923</v>
      </c>
      <c r="G5688" s="471">
        <v>44952</v>
      </c>
      <c r="H5688" s="82">
        <v>26590373.870000001</v>
      </c>
      <c r="I5688" s="197">
        <v>1</v>
      </c>
      <c r="J5688" s="15">
        <v>50</v>
      </c>
      <c r="K5688" s="15">
        <v>50</v>
      </c>
      <c r="L5688" s="15">
        <v>18453375.489999998</v>
      </c>
      <c r="M5688" s="66" t="str">
        <f>TEXT(Table2[[#This Row],[Gd.Dt]],"mmm-yy")</f>
        <v>Jan-23</v>
      </c>
      <c r="N5688" s="46" t="str">
        <f>MID(Table2[[#This Row],[BE]],6,2)</f>
        <v>TI</v>
      </c>
      <c r="O5688" s="46" t="str">
        <f>IF(Table2[[#This Row],[Type]]="IB","EOU",IF(Table2[[#This Row],[Type]]="MB","Local","492"))</f>
        <v>492</v>
      </c>
      <c r="P5688" s="46">
        <f>ROUND(Table2[[#This Row],[Cons]]/Table2[[#This Row],[Qty.]],5)</f>
        <v>1</v>
      </c>
      <c r="Q5688" s="46" t="b">
        <f>EXACT(Table2[[#This Row],[rate]],Table2[[#This Row],[Check]])</f>
        <v>1</v>
      </c>
      <c r="R5688" s="46"/>
      <c r="S5688" s="46" t="str">
        <f>IF(Table2[[#This Row],[SRO]]="EOU",VLOOKUP(Table2[[#This Row],[BE]],[2]GD.List!$C$3:$N$5014,12,0),IF(Table2[[#This Row],[SRO]]="Local","Polyester Staple Fibre","SRO 492"))</f>
        <v>SRO 492</v>
      </c>
    </row>
    <row r="5689" spans="1:19" x14ac:dyDescent="0.25">
      <c r="A5689" s="119" t="s">
        <v>3877</v>
      </c>
      <c r="B5689" s="116" t="s">
        <v>3908</v>
      </c>
      <c r="C5689" s="165">
        <v>2257</v>
      </c>
      <c r="D5689" s="117">
        <v>5201.009</v>
      </c>
      <c r="E5689" s="147" t="s">
        <v>3918</v>
      </c>
      <c r="F5689" s="116" t="s">
        <v>3922</v>
      </c>
      <c r="G5689" s="471">
        <v>44952</v>
      </c>
      <c r="H5689" s="82">
        <v>38713862.82</v>
      </c>
      <c r="I5689" s="197">
        <v>0.624</v>
      </c>
      <c r="J5689" s="15">
        <v>1123.82</v>
      </c>
      <c r="K5689" s="15">
        <v>1801</v>
      </c>
      <c r="L5689" s="15">
        <v>1386155.57</v>
      </c>
      <c r="M5689" s="66" t="str">
        <f>TEXT(Table2[[#This Row],[Gd.Dt]],"mmm-yy")</f>
        <v>Jan-23</v>
      </c>
      <c r="N5689" s="46" t="str">
        <f>MID(Table2[[#This Row],[BE]],6,2)</f>
        <v>IB</v>
      </c>
      <c r="O5689" s="46" t="str">
        <f>IF(Table2[[#This Row],[Type]]="IB","EOU",IF(Table2[[#This Row],[Type]]="MB","Local","492"))</f>
        <v>EOU</v>
      </c>
      <c r="P5689" s="46">
        <f>ROUND(Table2[[#This Row],[Cons]]/Table2[[#This Row],[Qty.]],5)</f>
        <v>0.624</v>
      </c>
      <c r="Q5689" s="46" t="b">
        <f>EXACT(Table2[[#This Row],[rate]],Table2[[#This Row],[Check]])</f>
        <v>1</v>
      </c>
      <c r="R5689" s="46"/>
      <c r="S5689" s="46" t="str">
        <f>IF(Table2[[#This Row],[SRO]]="EOU",VLOOKUP(Table2[[#This Row],[BE]],[2]GD.List!$C$3:$N$5014,12,0),IF(Table2[[#This Row],[SRO]]="Local","Polyester Staple Fibre","SRO 492"))</f>
        <v>Raw Cotton</v>
      </c>
    </row>
    <row r="5690" spans="1:19" x14ac:dyDescent="0.25">
      <c r="A5690" s="119" t="s">
        <v>3877</v>
      </c>
      <c r="B5690" s="116" t="s">
        <v>3906</v>
      </c>
      <c r="C5690" s="165">
        <v>6978</v>
      </c>
      <c r="D5690" s="117">
        <v>5201.009</v>
      </c>
      <c r="E5690" s="147" t="s">
        <v>3912</v>
      </c>
      <c r="F5690" s="116" t="s">
        <v>3921</v>
      </c>
      <c r="G5690" s="471">
        <v>44952</v>
      </c>
      <c r="H5690" s="82">
        <v>40131807.020000003</v>
      </c>
      <c r="I5690" s="197">
        <v>1.0101</v>
      </c>
      <c r="J5690" s="15">
        <v>1344.44</v>
      </c>
      <c r="K5690" s="15">
        <v>1331</v>
      </c>
      <c r="L5690" s="15">
        <v>1982924.57</v>
      </c>
      <c r="M5690" s="66" t="str">
        <f>TEXT(Table2[[#This Row],[Gd.Dt]],"mmm-yy")</f>
        <v>Jan-23</v>
      </c>
      <c r="N5690" s="46" t="str">
        <f>MID(Table2[[#This Row],[BE]],6,2)</f>
        <v>IB</v>
      </c>
      <c r="O5690" s="46" t="str">
        <f>IF(Table2[[#This Row],[Type]]="IB","EOU",IF(Table2[[#This Row],[Type]]="MB","Local","492"))</f>
        <v>EOU</v>
      </c>
      <c r="P5690" s="46">
        <f>ROUND(Table2[[#This Row],[Cons]]/Table2[[#This Row],[Qty.]],5)</f>
        <v>1.0101</v>
      </c>
      <c r="Q5690" s="46" t="b">
        <f>EXACT(Table2[[#This Row],[rate]],Table2[[#This Row],[Check]])</f>
        <v>1</v>
      </c>
      <c r="R5690" s="46"/>
      <c r="S5690" s="46" t="str">
        <f>IF(Table2[[#This Row],[SRO]]="EOU",VLOOKUP(Table2[[#This Row],[BE]],[2]GD.List!$C$3:$N$5014,12,0),IF(Table2[[#This Row],[SRO]]="Local","Polyester Staple Fibre","SRO 492"))</f>
        <v>Raw Cotton</v>
      </c>
    </row>
    <row r="5691" spans="1:19" x14ac:dyDescent="0.25">
      <c r="A5691" s="119" t="s">
        <v>3877</v>
      </c>
      <c r="B5691" s="116" t="s">
        <v>3906</v>
      </c>
      <c r="C5691" s="165">
        <v>6978</v>
      </c>
      <c r="D5691" s="117">
        <v>5201.009</v>
      </c>
      <c r="E5691" s="147" t="s">
        <v>3912</v>
      </c>
      <c r="F5691" s="116" t="s">
        <v>3921</v>
      </c>
      <c r="G5691" s="471">
        <v>44952</v>
      </c>
      <c r="H5691" s="82">
        <v>40131807.020000003</v>
      </c>
      <c r="I5691" s="197">
        <v>0.48980000000000001</v>
      </c>
      <c r="J5691" s="15">
        <v>8866.36</v>
      </c>
      <c r="K5691" s="15">
        <v>18102</v>
      </c>
      <c r="L5691" s="15">
        <v>3805281.16</v>
      </c>
      <c r="M5691" s="66" t="str">
        <f>TEXT(Table2[[#This Row],[Gd.Dt]],"mmm-yy")</f>
        <v>Jan-23</v>
      </c>
      <c r="N5691" s="46" t="str">
        <f>MID(Table2[[#This Row],[BE]],6,2)</f>
        <v>IB</v>
      </c>
      <c r="O5691" s="46" t="str">
        <f>IF(Table2[[#This Row],[Type]]="IB","EOU",IF(Table2[[#This Row],[Type]]="MB","Local","492"))</f>
        <v>EOU</v>
      </c>
      <c r="P5691" s="46">
        <f>ROUND(Table2[[#This Row],[Cons]]/Table2[[#This Row],[Qty.]],5)</f>
        <v>0.48980000000000001</v>
      </c>
      <c r="Q5691" s="46" t="b">
        <f>EXACT(Table2[[#This Row],[rate]],Table2[[#This Row],[Check]])</f>
        <v>1</v>
      </c>
      <c r="R5691" s="46"/>
      <c r="S5691" s="46" t="str">
        <f>IF(Table2[[#This Row],[SRO]]="EOU",VLOOKUP(Table2[[#This Row],[BE]],[2]GD.List!$C$3:$N$5014,12,0),IF(Table2[[#This Row],[SRO]]="Local","Polyester Staple Fibre","SRO 492"))</f>
        <v>Raw Cotton</v>
      </c>
    </row>
    <row r="5692" spans="1:19" x14ac:dyDescent="0.25">
      <c r="A5692" s="120" t="s">
        <v>3877</v>
      </c>
      <c r="B5692" s="116" t="s">
        <v>3907</v>
      </c>
      <c r="C5692" s="165">
        <v>25572</v>
      </c>
      <c r="D5692" s="117">
        <v>5201.009</v>
      </c>
      <c r="E5692" s="147" t="s">
        <v>3915</v>
      </c>
      <c r="F5692" s="116" t="s">
        <v>3920</v>
      </c>
      <c r="G5692" s="471">
        <v>44952</v>
      </c>
      <c r="H5692" s="82">
        <v>39180295.130000003</v>
      </c>
      <c r="I5692" s="197">
        <v>0.9899</v>
      </c>
      <c r="J5692" s="15">
        <v>17726.28</v>
      </c>
      <c r="K5692" s="15">
        <v>17907.14</v>
      </c>
      <c r="L5692" s="15">
        <v>20565472.25</v>
      </c>
      <c r="M5692" s="66" t="str">
        <f>TEXT(Table2[[#This Row],[Gd.Dt]],"mmm-yy")</f>
        <v>Jan-23</v>
      </c>
      <c r="N5692" s="46" t="str">
        <f>MID(Table2[[#This Row],[BE]],6,2)</f>
        <v>IB</v>
      </c>
      <c r="O5692" s="46" t="str">
        <f>IF(Table2[[#This Row],[Type]]="IB","EOU",IF(Table2[[#This Row],[Type]]="MB","Local","492"))</f>
        <v>EOU</v>
      </c>
      <c r="P5692" s="46">
        <f>ROUND(Table2[[#This Row],[Cons]]/Table2[[#This Row],[Qty.]],5)</f>
        <v>0.9899</v>
      </c>
      <c r="Q5692" s="46" t="b">
        <f>EXACT(Table2[[#This Row],[rate]],Table2[[#This Row],[Check]])</f>
        <v>1</v>
      </c>
      <c r="R5692" s="46"/>
      <c r="S5692" s="46" t="str">
        <f>IF(Table2[[#This Row],[SRO]]="EOU",VLOOKUP(Table2[[#This Row],[BE]],[2]GD.List!$C$3:$N$5014,12,0),IF(Table2[[#This Row],[SRO]]="Local","Polyester Staple Fibre","SRO 492"))</f>
        <v>Raw Cotton</v>
      </c>
    </row>
    <row r="5693" spans="1:19" x14ac:dyDescent="0.25">
      <c r="A5693" s="119" t="s">
        <v>3889</v>
      </c>
      <c r="B5693" s="116" t="s">
        <v>3909</v>
      </c>
      <c r="C5693" s="165">
        <v>3728</v>
      </c>
      <c r="D5693" s="117">
        <v>5402.33</v>
      </c>
      <c r="E5693" s="147" t="s">
        <v>3919</v>
      </c>
      <c r="F5693" s="116" t="s">
        <v>3924</v>
      </c>
      <c r="G5693" s="471">
        <v>44952</v>
      </c>
      <c r="H5693" s="82">
        <v>23716797.120000001</v>
      </c>
      <c r="I5693" s="197">
        <v>1.0101</v>
      </c>
      <c r="J5693" s="15">
        <v>10996.490000000002</v>
      </c>
      <c r="K5693" s="15">
        <v>10886.529999999999</v>
      </c>
      <c r="L5693" s="15">
        <v>11314332.18</v>
      </c>
      <c r="M5693" s="66" t="str">
        <f>TEXT(Table2[[#This Row],[Gd.Dt]],"mmm-yy")</f>
        <v>Jan-23</v>
      </c>
      <c r="N5693" s="46" t="str">
        <f>MID(Table2[[#This Row],[BE]],6,2)</f>
        <v>IB</v>
      </c>
      <c r="O5693" s="46" t="str">
        <f>IF(Table2[[#This Row],[Type]]="IB","EOU",IF(Table2[[#This Row],[Type]]="MB","Local","492"))</f>
        <v>EOU</v>
      </c>
      <c r="P5693" s="46">
        <f>ROUND(Table2[[#This Row],[Cons]]/Table2[[#This Row],[Qty.]],5)</f>
        <v>1.0101</v>
      </c>
      <c r="Q5693" s="46" t="b">
        <f>EXACT(Table2[[#This Row],[rate]],Table2[[#This Row],[Check]])</f>
        <v>1</v>
      </c>
      <c r="R5693" s="46"/>
      <c r="S5693" s="46" t="str">
        <f>IF(Table2[[#This Row],[SRO]]="EOU",VLOOKUP(Table2[[#This Row],[BE]],[2]GD.List!$C$3:$N$5014,12,0),IF(Table2[[#This Row],[SRO]]="Local","Polyester Staple Fibre","SRO 492"))</f>
        <v>Polyester Yarn</v>
      </c>
    </row>
    <row r="5694" spans="1:19" x14ac:dyDescent="0.25">
      <c r="A5694" s="120" t="s">
        <v>3889</v>
      </c>
      <c r="B5694" s="116" t="s">
        <v>3908</v>
      </c>
      <c r="C5694" s="165">
        <v>2257</v>
      </c>
      <c r="D5694" s="117">
        <v>5402.33</v>
      </c>
      <c r="E5694" s="147" t="s">
        <v>3918</v>
      </c>
      <c r="F5694" s="116" t="s">
        <v>3922</v>
      </c>
      <c r="G5694" s="471">
        <v>44952</v>
      </c>
      <c r="H5694" s="82">
        <v>38713862.82</v>
      </c>
      <c r="I5694" s="197">
        <v>1.0101</v>
      </c>
      <c r="J5694" s="15">
        <v>13002.02</v>
      </c>
      <c r="K5694" s="15">
        <v>12872.02</v>
      </c>
      <c r="L5694" s="15">
        <v>13303751.26</v>
      </c>
      <c r="M5694" s="66" t="str">
        <f>TEXT(Table2[[#This Row],[Gd.Dt]],"mmm-yy")</f>
        <v>Jan-23</v>
      </c>
      <c r="N5694" s="46" t="str">
        <f>MID(Table2[[#This Row],[BE]],6,2)</f>
        <v>IB</v>
      </c>
      <c r="O5694" s="46" t="str">
        <f>IF(Table2[[#This Row],[Type]]="IB","EOU",IF(Table2[[#This Row],[Type]]="MB","Local","492"))</f>
        <v>EOU</v>
      </c>
      <c r="P5694" s="46">
        <f>ROUND(Table2[[#This Row],[Cons]]/Table2[[#This Row],[Qty.]],5)</f>
        <v>1.0101</v>
      </c>
      <c r="Q5694" s="46" t="b">
        <f>EXACT(Table2[[#This Row],[rate]],Table2[[#This Row],[Check]])</f>
        <v>1</v>
      </c>
      <c r="R5694" s="46"/>
      <c r="S5694" s="46" t="str">
        <f>IF(Table2[[#This Row],[SRO]]="EOU",VLOOKUP(Table2[[#This Row],[BE]],[2]GD.List!$C$3:$N$5014,12,0),IF(Table2[[#This Row],[SRO]]="Local","Polyester Staple Fibre","SRO 492"))</f>
        <v>Polyester Yarn</v>
      </c>
    </row>
    <row r="5695" spans="1:19" x14ac:dyDescent="0.25">
      <c r="A5695" s="120" t="s">
        <v>3892</v>
      </c>
      <c r="B5695" s="116" t="s">
        <v>3909</v>
      </c>
      <c r="C5695" s="165">
        <v>3728</v>
      </c>
      <c r="D5695" s="117">
        <v>4821.8999999999996</v>
      </c>
      <c r="E5695" s="147" t="s">
        <v>3919</v>
      </c>
      <c r="F5695" s="116" t="s">
        <v>3924</v>
      </c>
      <c r="G5695" s="471">
        <v>44952</v>
      </c>
      <c r="H5695" s="82">
        <v>23716797.120000001</v>
      </c>
      <c r="I5695" s="197">
        <v>1</v>
      </c>
      <c r="J5695" s="15">
        <v>4</v>
      </c>
      <c r="K5695" s="15">
        <v>4</v>
      </c>
      <c r="L5695" s="15">
        <v>2925.4</v>
      </c>
      <c r="M5695" s="66" t="str">
        <f>TEXT(Table2[[#This Row],[Gd.Dt]],"mmm-yy")</f>
        <v>Jan-23</v>
      </c>
      <c r="N5695" s="46" t="str">
        <f>MID(Table2[[#This Row],[BE]],6,2)</f>
        <v>TI</v>
      </c>
      <c r="O5695" s="46" t="str">
        <f>IF(Table2[[#This Row],[Type]]="IB","EOU",IF(Table2[[#This Row],[Type]]="MB","Local","492"))</f>
        <v>492</v>
      </c>
      <c r="P5695" s="46">
        <f>ROUND(Table2[[#This Row],[Cons]]/Table2[[#This Row],[Qty.]],5)</f>
        <v>1</v>
      </c>
      <c r="Q5695" s="46" t="b">
        <f>EXACT(Table2[[#This Row],[rate]],Table2[[#This Row],[Check]])</f>
        <v>1</v>
      </c>
      <c r="R5695" s="46"/>
      <c r="S5695" s="46" t="str">
        <f>IF(Table2[[#This Row],[SRO]]="EOU",VLOOKUP(Table2[[#This Row],[BE]],[2]GD.List!$C$3:$N$5014,12,0),IF(Table2[[#This Row],[SRO]]="Local","Polyester Staple Fibre","SRO 492"))</f>
        <v>SRO 492</v>
      </c>
    </row>
    <row r="5696" spans="1:19" x14ac:dyDescent="0.25">
      <c r="A5696" s="120" t="s">
        <v>3911</v>
      </c>
      <c r="B5696" s="116" t="s">
        <v>3905</v>
      </c>
      <c r="C5696" s="165">
        <v>32064</v>
      </c>
      <c r="D5696" s="117">
        <v>4821.8999999999996</v>
      </c>
      <c r="E5696" s="147" t="s">
        <v>3910</v>
      </c>
      <c r="F5696" s="116" t="s">
        <v>3923</v>
      </c>
      <c r="G5696" s="471">
        <v>44952</v>
      </c>
      <c r="H5696" s="82">
        <v>26590373.870000001</v>
      </c>
      <c r="I5696" s="197">
        <v>1</v>
      </c>
      <c r="J5696" s="15">
        <v>32</v>
      </c>
      <c r="K5696" s="15">
        <v>32</v>
      </c>
      <c r="L5696" s="15">
        <v>8136998.3700000001</v>
      </c>
      <c r="M5696" s="66" t="str">
        <f>TEXT(Table2[[#This Row],[Gd.Dt]],"mmm-yy")</f>
        <v>Jan-23</v>
      </c>
      <c r="N5696" s="46" t="str">
        <f>MID(Table2[[#This Row],[BE]],6,2)</f>
        <v>TI</v>
      </c>
      <c r="O5696" s="46" t="str">
        <f>IF(Table2[[#This Row],[Type]]="IB","EOU",IF(Table2[[#This Row],[Type]]="MB","Local","492"))</f>
        <v>492</v>
      </c>
      <c r="P5696" s="46">
        <f>ROUND(Table2[[#This Row],[Cons]]/Table2[[#This Row],[Qty.]],5)</f>
        <v>1</v>
      </c>
      <c r="Q5696" s="46" t="b">
        <f>EXACT(Table2[[#This Row],[rate]],Table2[[#This Row],[Check]])</f>
        <v>1</v>
      </c>
      <c r="R5696" s="46"/>
      <c r="S5696" s="46" t="str">
        <f>IF(Table2[[#This Row],[SRO]]="EOU",VLOOKUP(Table2[[#This Row],[BE]],[2]GD.List!$C$3:$N$5014,12,0),IF(Table2[[#This Row],[SRO]]="Local","Polyester Staple Fibre","SRO 492"))</f>
        <v>SRO 492</v>
      </c>
    </row>
    <row r="5697" spans="1:19" x14ac:dyDescent="0.25">
      <c r="A5697" s="120" t="s">
        <v>3913</v>
      </c>
      <c r="B5697" s="116" t="s">
        <v>3906</v>
      </c>
      <c r="C5697" s="165">
        <v>6978</v>
      </c>
      <c r="D5697" s="117">
        <v>8523.5990000000002</v>
      </c>
      <c r="E5697" s="147" t="s">
        <v>3912</v>
      </c>
      <c r="F5697" s="116" t="s">
        <v>3921</v>
      </c>
      <c r="G5697" s="471">
        <v>44952</v>
      </c>
      <c r="H5697" s="82">
        <v>40131807.020000003</v>
      </c>
      <c r="I5697" s="197">
        <v>1</v>
      </c>
      <c r="J5697" s="15">
        <v>46520</v>
      </c>
      <c r="K5697" s="15">
        <v>46520</v>
      </c>
      <c r="L5697" s="15">
        <v>16361727.559999999</v>
      </c>
      <c r="M5697" s="66" t="str">
        <f>TEXT(Table2[[#This Row],[Gd.Dt]],"mmm-yy")</f>
        <v>Jan-23</v>
      </c>
      <c r="N5697" s="46" t="str">
        <f>MID(Table2[[#This Row],[BE]],6,2)</f>
        <v>TI</v>
      </c>
      <c r="O5697" s="46" t="str">
        <f>IF(Table2[[#This Row],[Type]]="IB","EOU",IF(Table2[[#This Row],[Type]]="MB","Local","492"))</f>
        <v>492</v>
      </c>
      <c r="P5697" s="46">
        <f>ROUND(Table2[[#This Row],[Cons]]/Table2[[#This Row],[Qty.]],5)</f>
        <v>1</v>
      </c>
      <c r="Q5697" s="46" t="b">
        <f>EXACT(Table2[[#This Row],[rate]],Table2[[#This Row],[Check]])</f>
        <v>1</v>
      </c>
      <c r="R5697" s="46"/>
      <c r="S5697" s="46" t="str">
        <f>IF(Table2[[#This Row],[SRO]]="EOU",VLOOKUP(Table2[[#This Row],[BE]],[2]GD.List!$C$3:$N$5014,12,0),IF(Table2[[#This Row],[SRO]]="Local","Polyester Staple Fibre","SRO 492"))</f>
        <v>SRO 492</v>
      </c>
    </row>
    <row r="5698" spans="1:19" x14ac:dyDescent="0.25">
      <c r="A5698" s="120" t="s">
        <v>3914</v>
      </c>
      <c r="B5698" s="116" t="s">
        <v>3906</v>
      </c>
      <c r="C5698" s="165">
        <v>6978</v>
      </c>
      <c r="D5698" s="117">
        <v>8523.5990000000002</v>
      </c>
      <c r="E5698" s="147" t="s">
        <v>3912</v>
      </c>
      <c r="F5698" s="116" t="s">
        <v>3921</v>
      </c>
      <c r="G5698" s="471">
        <v>44952</v>
      </c>
      <c r="H5698" s="82">
        <v>40131807.020000003</v>
      </c>
      <c r="I5698" s="197">
        <v>1</v>
      </c>
      <c r="J5698" s="15">
        <v>1140</v>
      </c>
      <c r="K5698" s="15">
        <v>1140</v>
      </c>
      <c r="L5698" s="15">
        <v>350849.27</v>
      </c>
      <c r="M5698" s="66" t="str">
        <f>TEXT(Table2[[#This Row],[Gd.Dt]],"mmm-yy")</f>
        <v>Jan-23</v>
      </c>
      <c r="N5698" s="46" t="str">
        <f>MID(Table2[[#This Row],[BE]],6,2)</f>
        <v>TI</v>
      </c>
      <c r="O5698" s="46" t="str">
        <f>IF(Table2[[#This Row],[Type]]="IB","EOU",IF(Table2[[#This Row],[Type]]="MB","Local","492"))</f>
        <v>492</v>
      </c>
      <c r="P5698" s="46">
        <f>ROUND(Table2[[#This Row],[Cons]]/Table2[[#This Row],[Qty.]],5)</f>
        <v>1</v>
      </c>
      <c r="Q5698" s="46" t="b">
        <f>EXACT(Table2[[#This Row],[rate]],Table2[[#This Row],[Check]])</f>
        <v>1</v>
      </c>
      <c r="R5698" s="46"/>
      <c r="S5698" s="46" t="str">
        <f>IF(Table2[[#This Row],[SRO]]="EOU",VLOOKUP(Table2[[#This Row],[BE]],[2]GD.List!$C$3:$N$5014,12,0),IF(Table2[[#This Row],[SRO]]="Local","Polyester Staple Fibre","SRO 492"))</f>
        <v>SRO 492</v>
      </c>
    </row>
    <row r="5699" spans="1:19" x14ac:dyDescent="0.25">
      <c r="A5699" s="119" t="s">
        <v>3916</v>
      </c>
      <c r="B5699" s="116" t="s">
        <v>3908</v>
      </c>
      <c r="C5699" s="165">
        <v>2257</v>
      </c>
      <c r="D5699" s="117">
        <v>5402.33</v>
      </c>
      <c r="E5699" s="147" t="s">
        <v>3918</v>
      </c>
      <c r="F5699" s="116" t="s">
        <v>3922</v>
      </c>
      <c r="G5699" s="471">
        <v>44952</v>
      </c>
      <c r="H5699" s="82">
        <v>38713862.82</v>
      </c>
      <c r="I5699" s="197">
        <v>1.0101</v>
      </c>
      <c r="J5699" s="15">
        <v>1476.75</v>
      </c>
      <c r="K5699" s="15">
        <v>1461.98</v>
      </c>
      <c r="L5699" s="15">
        <v>1493606.31</v>
      </c>
      <c r="M5699" s="66" t="str">
        <f>TEXT(Table2[[#This Row],[Gd.Dt]],"mmm-yy")</f>
        <v>Jan-23</v>
      </c>
      <c r="N5699" s="46" t="str">
        <f>MID(Table2[[#This Row],[BE]],6,2)</f>
        <v>IB</v>
      </c>
      <c r="O5699" s="46" t="str">
        <f>IF(Table2[[#This Row],[Type]]="IB","EOU",IF(Table2[[#This Row],[Type]]="MB","Local","492"))</f>
        <v>EOU</v>
      </c>
      <c r="P5699" s="46">
        <f>ROUND(Table2[[#This Row],[Cons]]/Table2[[#This Row],[Qty.]],5)</f>
        <v>1.0101</v>
      </c>
      <c r="Q5699" s="46" t="b">
        <f>EXACT(Table2[[#This Row],[rate]],Table2[[#This Row],[Check]])</f>
        <v>1</v>
      </c>
      <c r="R5699" s="46"/>
      <c r="S5699" s="46" t="str">
        <f>IF(Table2[[#This Row],[SRO]]="EOU",VLOOKUP(Table2[[#This Row],[BE]],[2]GD.List!$C$3:$N$5014,12,0),IF(Table2[[#This Row],[SRO]]="Local","Polyester Staple Fibre","SRO 492"))</f>
        <v>Polyester Yarn</v>
      </c>
    </row>
    <row r="5700" spans="1:19" x14ac:dyDescent="0.25">
      <c r="A5700" s="120" t="s">
        <v>3916</v>
      </c>
      <c r="B5700" s="116" t="s">
        <v>3907</v>
      </c>
      <c r="C5700" s="165">
        <v>25572</v>
      </c>
      <c r="D5700" s="117">
        <v>5402.33</v>
      </c>
      <c r="E5700" s="147" t="s">
        <v>3915</v>
      </c>
      <c r="F5700" s="116" t="s">
        <v>3920</v>
      </c>
      <c r="G5700" s="471">
        <v>44952</v>
      </c>
      <c r="H5700" s="82">
        <v>39180295.130000003</v>
      </c>
      <c r="I5700" s="197">
        <v>2.0199999999999999E-2</v>
      </c>
      <c r="J5700" s="15">
        <v>361.72</v>
      </c>
      <c r="K5700" s="15">
        <v>17907.14</v>
      </c>
      <c r="L5700" s="15">
        <v>419656.16</v>
      </c>
      <c r="M5700" s="66" t="str">
        <f>TEXT(Table2[[#This Row],[Gd.Dt]],"mmm-yy")</f>
        <v>Jan-23</v>
      </c>
      <c r="N5700" s="46" t="str">
        <f>MID(Table2[[#This Row],[BE]],6,2)</f>
        <v>IB</v>
      </c>
      <c r="O5700" s="46" t="str">
        <f>IF(Table2[[#This Row],[Type]]="IB","EOU",IF(Table2[[#This Row],[Type]]="MB","Local","492"))</f>
        <v>EOU</v>
      </c>
      <c r="P5700" s="46">
        <f>ROUND(Table2[[#This Row],[Cons]]/Table2[[#This Row],[Qty.]],5)</f>
        <v>2.0199999999999999E-2</v>
      </c>
      <c r="Q5700" s="46" t="b">
        <f>EXACT(Table2[[#This Row],[rate]],Table2[[#This Row],[Check]])</f>
        <v>1</v>
      </c>
      <c r="R5700" s="46"/>
      <c r="S5700" s="46" t="str">
        <f>IF(Table2[[#This Row],[SRO]]="EOU",VLOOKUP(Table2[[#This Row],[BE]],[2]GD.List!$C$3:$N$5014,12,0),IF(Table2[[#This Row],[SRO]]="Local","Polyester Staple Fibre","SRO 492"))</f>
        <v>Polyester Yarn</v>
      </c>
    </row>
    <row r="5701" spans="1:19" x14ac:dyDescent="0.25">
      <c r="A5701" s="119" t="s">
        <v>3917</v>
      </c>
      <c r="B5701" s="116" t="s">
        <v>3907</v>
      </c>
      <c r="C5701" s="165">
        <v>25572</v>
      </c>
      <c r="D5701" s="117">
        <v>8308.2000000000007</v>
      </c>
      <c r="E5701" s="147" t="s">
        <v>3915</v>
      </c>
      <c r="F5701" s="116" t="s">
        <v>3920</v>
      </c>
      <c r="G5701" s="471">
        <v>44952</v>
      </c>
      <c r="H5701" s="82">
        <v>39180295.130000003</v>
      </c>
      <c r="I5701" s="197">
        <v>1</v>
      </c>
      <c r="J5701" s="15">
        <v>36</v>
      </c>
      <c r="K5701" s="15">
        <v>36</v>
      </c>
      <c r="L5701" s="15">
        <v>41766.07</v>
      </c>
      <c r="M5701" s="66" t="str">
        <f>TEXT(Table2[[#This Row],[Gd.Dt]],"mmm-yy")</f>
        <v>Jan-23</v>
      </c>
      <c r="N5701" s="46" t="str">
        <f>MID(Table2[[#This Row],[BE]],6,2)</f>
        <v>TI</v>
      </c>
      <c r="O5701" s="46" t="str">
        <f>IF(Table2[[#This Row],[Type]]="IB","EOU",IF(Table2[[#This Row],[Type]]="MB","Local","492"))</f>
        <v>492</v>
      </c>
      <c r="P5701" s="46">
        <f>ROUND(Table2[[#This Row],[Cons]]/Table2[[#This Row],[Qty.]],5)</f>
        <v>1</v>
      </c>
      <c r="Q5701" s="46" t="b">
        <f>EXACT(Table2[[#This Row],[rate]],Table2[[#This Row],[Check]])</f>
        <v>1</v>
      </c>
      <c r="R5701" s="46"/>
      <c r="S5701" s="46" t="str">
        <f>IF(Table2[[#This Row],[SRO]]="EOU",VLOOKUP(Table2[[#This Row],[BE]],[2]GD.List!$C$3:$N$5014,12,0),IF(Table2[[#This Row],[SRO]]="Local","Polyester Staple Fibre","SRO 492"))</f>
        <v>SRO 492</v>
      </c>
    </row>
    <row r="5702" spans="1:19" x14ac:dyDescent="0.25">
      <c r="A5702" s="119" t="s">
        <v>3917</v>
      </c>
      <c r="B5702" s="119" t="s">
        <v>3907</v>
      </c>
      <c r="C5702" s="170">
        <v>25572</v>
      </c>
      <c r="D5702" s="171">
        <v>9606.2919999999995</v>
      </c>
      <c r="E5702" s="27" t="s">
        <v>3915</v>
      </c>
      <c r="F5702" s="119" t="s">
        <v>3920</v>
      </c>
      <c r="G5702" s="28">
        <v>44952</v>
      </c>
      <c r="H5702" s="172">
        <v>39180295.130000003</v>
      </c>
      <c r="I5702" s="33">
        <v>1</v>
      </c>
      <c r="J5702" s="30">
        <v>38</v>
      </c>
      <c r="K5702" s="30">
        <v>38</v>
      </c>
      <c r="L5702" s="30">
        <v>44086.400000000001</v>
      </c>
      <c r="M5702" s="67" t="str">
        <f>TEXT(Table2[[#This Row],[Gd.Dt]],"mmm-yy")</f>
        <v>Jan-23</v>
      </c>
      <c r="N5702" s="47" t="str">
        <f>MID(Table2[[#This Row],[BE]],6,2)</f>
        <v>TI</v>
      </c>
      <c r="O5702" s="47" t="str">
        <f>IF(Table2[[#This Row],[Type]]="IB","EOU",IF(Table2[[#This Row],[Type]]="MB","Local","492"))</f>
        <v>492</v>
      </c>
      <c r="P5702" s="47">
        <f>ROUND(Table2[[#This Row],[Cons]]/Table2[[#This Row],[Qty.]],5)</f>
        <v>1</v>
      </c>
      <c r="Q5702" s="47" t="b">
        <f>EXACT(Table2[[#This Row],[rate]],Table2[[#This Row],[Check]])</f>
        <v>1</v>
      </c>
      <c r="R5702" s="47"/>
      <c r="S5702" s="47" t="str">
        <f>IF(Table2[[#This Row],[SRO]]="EOU",VLOOKUP(Table2[[#This Row],[BE]],[2]GD.List!$C$3:$N$5014,12,0),IF(Table2[[#This Row],[SRO]]="Local","Polyester Staple Fibre","SRO 492"))</f>
        <v>SRO 492</v>
      </c>
    </row>
    <row r="5703" spans="1:19" x14ac:dyDescent="0.25">
      <c r="A5703" s="120" t="s">
        <v>1477</v>
      </c>
      <c r="B5703" s="116" t="s">
        <v>3929</v>
      </c>
      <c r="C5703" s="165">
        <v>45108</v>
      </c>
      <c r="D5703" s="117">
        <v>2513.1</v>
      </c>
      <c r="E5703" s="147" t="s">
        <v>3935</v>
      </c>
      <c r="F5703" s="116" t="s">
        <v>3938</v>
      </c>
      <c r="G5703" s="471">
        <v>44954</v>
      </c>
      <c r="H5703" s="82">
        <v>61185983.340000004</v>
      </c>
      <c r="I5703" s="197">
        <v>0.04</v>
      </c>
      <c r="J5703" s="15">
        <v>1263.02</v>
      </c>
      <c r="K5703" s="15">
        <v>31575.51</v>
      </c>
      <c r="L5703" s="15">
        <v>1295700.1599999999</v>
      </c>
      <c r="M5703" s="66" t="str">
        <f>TEXT(Table2[[#This Row],[Gd.Dt]],"mmm-yy")</f>
        <v>Jan-23</v>
      </c>
      <c r="N5703" s="46" t="str">
        <f>MID(Table2[[#This Row],[BE]],6,2)</f>
        <v>IB</v>
      </c>
      <c r="O5703" s="46" t="str">
        <f>IF(Table2[[#This Row],[Type]]="IB","EOU",IF(Table2[[#This Row],[Type]]="MB","Local","492"))</f>
        <v>EOU</v>
      </c>
      <c r="P5703" s="46">
        <f>ROUND(Table2[[#This Row],[Cons]]/Table2[[#This Row],[Qty.]],5)</f>
        <v>0.04</v>
      </c>
      <c r="Q5703" s="46" t="b">
        <f>EXACT(Table2[[#This Row],[rate]],Table2[[#This Row],[Check]])</f>
        <v>1</v>
      </c>
      <c r="R5703" s="46"/>
      <c r="S5703" s="46" t="str">
        <f>IF(Table2[[#This Row],[SRO]]="EOU",VLOOKUP(Table2[[#This Row],[BE]],[2]GD.List!$C$3:$N$5014,12,0),IF(Table2[[#This Row],[SRO]]="Local","Polyester Staple Fibre","SRO 492"))</f>
        <v>Textile Chemical</v>
      </c>
    </row>
    <row r="5704" spans="1:19" x14ac:dyDescent="0.25">
      <c r="A5704" s="119" t="s">
        <v>2499</v>
      </c>
      <c r="B5704" s="116" t="s">
        <v>3926</v>
      </c>
      <c r="C5704" s="165">
        <v>23639</v>
      </c>
      <c r="D5704" s="117">
        <v>2701.12</v>
      </c>
      <c r="E5704" s="147" t="s">
        <v>3931</v>
      </c>
      <c r="F5704" s="116" t="s">
        <v>3942</v>
      </c>
      <c r="G5704" s="471">
        <v>44953</v>
      </c>
      <c r="H5704" s="82">
        <v>24735005.149999999</v>
      </c>
      <c r="I5704" s="197">
        <v>0.8</v>
      </c>
      <c r="J5704" s="15">
        <v>8783.2000000000007</v>
      </c>
      <c r="K5704" s="15">
        <v>10979</v>
      </c>
      <c r="L5704" s="15">
        <v>11780513.980000002</v>
      </c>
      <c r="M5704" s="66" t="str">
        <f>TEXT(Table2[[#This Row],[Gd.Dt]],"mmm-yy")</f>
        <v>Jan-23</v>
      </c>
      <c r="N5704" s="46" t="str">
        <f>MID(Table2[[#This Row],[BE]],6,2)</f>
        <v>IB</v>
      </c>
      <c r="O5704" s="46" t="str">
        <f>IF(Table2[[#This Row],[Type]]="IB","EOU",IF(Table2[[#This Row],[Type]]="MB","Local","492"))</f>
        <v>EOU</v>
      </c>
      <c r="P5704" s="46">
        <f>ROUND(Table2[[#This Row],[Cons]]/Table2[[#This Row],[Qty.]],5)</f>
        <v>0.8</v>
      </c>
      <c r="Q5704" s="46" t="b">
        <f>EXACT(Table2[[#This Row],[rate]],Table2[[#This Row],[Check]])</f>
        <v>1</v>
      </c>
      <c r="R5704" s="46"/>
      <c r="S5704" s="46" t="str">
        <f>IF(Table2[[#This Row],[SRO]]="EOU",VLOOKUP(Table2[[#This Row],[BE]],[2]GD.List!$C$3:$N$5014,12,0),IF(Table2[[#This Row],[SRO]]="Local","Polyester Staple Fibre","SRO 492"))</f>
        <v>Textile Coal</v>
      </c>
    </row>
    <row r="5705" spans="1:19" x14ac:dyDescent="0.25">
      <c r="A5705" s="119" t="s">
        <v>2499</v>
      </c>
      <c r="B5705" s="116" t="s">
        <v>3927</v>
      </c>
      <c r="C5705" s="165">
        <v>55504</v>
      </c>
      <c r="D5705" s="117">
        <v>2701.12</v>
      </c>
      <c r="E5705" s="147" t="s">
        <v>3932</v>
      </c>
      <c r="F5705" s="116" t="s">
        <v>3939</v>
      </c>
      <c r="G5705" s="471">
        <v>44954</v>
      </c>
      <c r="H5705" s="82">
        <v>43256796.829999998</v>
      </c>
      <c r="I5705" s="197">
        <v>0.8</v>
      </c>
      <c r="J5705" s="15">
        <v>6310.4</v>
      </c>
      <c r="K5705" s="15">
        <v>7888</v>
      </c>
      <c r="L5705" s="15">
        <v>7973426.75</v>
      </c>
      <c r="M5705" s="66" t="str">
        <f>TEXT(Table2[[#This Row],[Gd.Dt]],"mmm-yy")</f>
        <v>Jan-23</v>
      </c>
      <c r="N5705" s="46" t="str">
        <f>MID(Table2[[#This Row],[BE]],6,2)</f>
        <v>IB</v>
      </c>
      <c r="O5705" s="46" t="str">
        <f>IF(Table2[[#This Row],[Type]]="IB","EOU",IF(Table2[[#This Row],[Type]]="MB","Local","492"))</f>
        <v>EOU</v>
      </c>
      <c r="P5705" s="46">
        <f>ROUND(Table2[[#This Row],[Cons]]/Table2[[#This Row],[Qty.]],5)</f>
        <v>0.8</v>
      </c>
      <c r="Q5705" s="46" t="b">
        <f>EXACT(Table2[[#This Row],[rate]],Table2[[#This Row],[Check]])</f>
        <v>1</v>
      </c>
      <c r="R5705" s="46"/>
      <c r="S5705" s="46" t="str">
        <f>IF(Table2[[#This Row],[SRO]]="EOU",VLOOKUP(Table2[[#This Row],[BE]],[2]GD.List!$C$3:$N$5014,12,0),IF(Table2[[#This Row],[SRO]]="Local","Polyester Staple Fibre","SRO 492"))</f>
        <v>Textile Coal</v>
      </c>
    </row>
    <row r="5706" spans="1:19" x14ac:dyDescent="0.25">
      <c r="A5706" s="120" t="s">
        <v>2499</v>
      </c>
      <c r="B5706" s="116" t="s">
        <v>3929</v>
      </c>
      <c r="C5706" s="165">
        <v>45108</v>
      </c>
      <c r="D5706" s="117">
        <v>2701.12</v>
      </c>
      <c r="E5706" s="147" t="s">
        <v>3935</v>
      </c>
      <c r="F5706" s="116" t="s">
        <v>3938</v>
      </c>
      <c r="G5706" s="471">
        <v>44954</v>
      </c>
      <c r="H5706" s="82">
        <v>61185983.340000004</v>
      </c>
      <c r="I5706" s="197">
        <v>0.8</v>
      </c>
      <c r="J5706" s="15">
        <v>25260.41</v>
      </c>
      <c r="K5706" s="15">
        <v>31575.51</v>
      </c>
      <c r="L5706" s="15">
        <v>25914013.440000001</v>
      </c>
      <c r="M5706" s="66" t="str">
        <f>TEXT(Table2[[#This Row],[Gd.Dt]],"mmm-yy")</f>
        <v>Jan-23</v>
      </c>
      <c r="N5706" s="46" t="str">
        <f>MID(Table2[[#This Row],[BE]],6,2)</f>
        <v>IB</v>
      </c>
      <c r="O5706" s="46" t="str">
        <f>IF(Table2[[#This Row],[Type]]="IB","EOU",IF(Table2[[#This Row],[Type]]="MB","Local","492"))</f>
        <v>EOU</v>
      </c>
      <c r="P5706" s="46">
        <f>ROUND(Table2[[#This Row],[Cons]]/Table2[[#This Row],[Qty.]],5)</f>
        <v>0.8</v>
      </c>
      <c r="Q5706" s="46" t="b">
        <f>EXACT(Table2[[#This Row],[rate]],Table2[[#This Row],[Check]])</f>
        <v>1</v>
      </c>
      <c r="R5706" s="46"/>
      <c r="S5706" s="46" t="str">
        <f>IF(Table2[[#This Row],[SRO]]="EOU",VLOOKUP(Table2[[#This Row],[BE]],[2]GD.List!$C$3:$N$5014,12,0),IF(Table2[[#This Row],[SRO]]="Local","Polyester Staple Fibre","SRO 492"))</f>
        <v>Textile Coal</v>
      </c>
    </row>
    <row r="5707" spans="1:19" x14ac:dyDescent="0.25">
      <c r="A5707" s="119" t="s">
        <v>3552</v>
      </c>
      <c r="B5707" s="116" t="s">
        <v>3926</v>
      </c>
      <c r="C5707" s="165">
        <v>23639</v>
      </c>
      <c r="D5707" s="117">
        <v>2847</v>
      </c>
      <c r="E5707" s="147" t="s">
        <v>3931</v>
      </c>
      <c r="F5707" s="116" t="s">
        <v>3942</v>
      </c>
      <c r="G5707" s="471">
        <v>44953</v>
      </c>
      <c r="H5707" s="82">
        <v>24735005.149999999</v>
      </c>
      <c r="I5707" s="197">
        <v>0.03</v>
      </c>
      <c r="J5707" s="15">
        <v>329.37</v>
      </c>
      <c r="K5707" s="15">
        <v>10979</v>
      </c>
      <c r="L5707" s="15">
        <v>441769.27999999997</v>
      </c>
      <c r="M5707" s="66" t="str">
        <f>TEXT(Table2[[#This Row],[Gd.Dt]],"mmm-yy")</f>
        <v>Jan-23</v>
      </c>
      <c r="N5707" s="46" t="str">
        <f>MID(Table2[[#This Row],[BE]],6,2)</f>
        <v>IB</v>
      </c>
      <c r="O5707" s="46" t="str">
        <f>IF(Table2[[#This Row],[Type]]="IB","EOU",IF(Table2[[#This Row],[Type]]="MB","Local","492"))</f>
        <v>EOU</v>
      </c>
      <c r="P5707" s="46">
        <f>ROUND(Table2[[#This Row],[Cons]]/Table2[[#This Row],[Qty.]],5)</f>
        <v>0.03</v>
      </c>
      <c r="Q5707" s="46" t="b">
        <f>EXACT(Table2[[#This Row],[rate]],Table2[[#This Row],[Check]])</f>
        <v>1</v>
      </c>
      <c r="R5707" s="46"/>
      <c r="S5707" s="46" t="str">
        <f>IF(Table2[[#This Row],[SRO]]="EOU",VLOOKUP(Table2[[#This Row],[BE]],[2]GD.List!$C$3:$N$5014,12,0),IF(Table2[[#This Row],[SRO]]="Local","Polyester Staple Fibre","SRO 492"))</f>
        <v>Textile Chemical</v>
      </c>
    </row>
    <row r="5708" spans="1:19" x14ac:dyDescent="0.25">
      <c r="A5708" s="119" t="s">
        <v>3552</v>
      </c>
      <c r="B5708" s="116" t="s">
        <v>3927</v>
      </c>
      <c r="C5708" s="165">
        <v>55504</v>
      </c>
      <c r="D5708" s="117">
        <v>2847</v>
      </c>
      <c r="E5708" s="147" t="s">
        <v>3932</v>
      </c>
      <c r="F5708" s="116" t="s">
        <v>3939</v>
      </c>
      <c r="G5708" s="471">
        <v>44954</v>
      </c>
      <c r="H5708" s="82">
        <v>43256796.829999998</v>
      </c>
      <c r="I5708" s="197">
        <v>0.03</v>
      </c>
      <c r="J5708" s="15">
        <v>236.64000000000001</v>
      </c>
      <c r="K5708" s="15">
        <v>7888</v>
      </c>
      <c r="L5708" s="15">
        <v>299003.5</v>
      </c>
      <c r="M5708" s="66" t="str">
        <f>TEXT(Table2[[#This Row],[Gd.Dt]],"mmm-yy")</f>
        <v>Jan-23</v>
      </c>
      <c r="N5708" s="46" t="str">
        <f>MID(Table2[[#This Row],[BE]],6,2)</f>
        <v>IB</v>
      </c>
      <c r="O5708" s="46" t="str">
        <f>IF(Table2[[#This Row],[Type]]="IB","EOU",IF(Table2[[#This Row],[Type]]="MB","Local","492"))</f>
        <v>EOU</v>
      </c>
      <c r="P5708" s="46">
        <f>ROUND(Table2[[#This Row],[Cons]]/Table2[[#This Row],[Qty.]],5)</f>
        <v>0.03</v>
      </c>
      <c r="Q5708" s="46" t="b">
        <f>EXACT(Table2[[#This Row],[rate]],Table2[[#This Row],[Check]])</f>
        <v>1</v>
      </c>
      <c r="R5708" s="46"/>
      <c r="S5708" s="46" t="str">
        <f>IF(Table2[[#This Row],[SRO]]="EOU",VLOOKUP(Table2[[#This Row],[BE]],[2]GD.List!$C$3:$N$5014,12,0),IF(Table2[[#This Row],[SRO]]="Local","Polyester Staple Fibre","SRO 492"))</f>
        <v>Textile Chemical</v>
      </c>
    </row>
    <row r="5709" spans="1:19" x14ac:dyDescent="0.25">
      <c r="A5709" s="120" t="s">
        <v>3552</v>
      </c>
      <c r="B5709" s="116" t="s">
        <v>3929</v>
      </c>
      <c r="C5709" s="165">
        <v>45108</v>
      </c>
      <c r="D5709" s="117">
        <v>2847</v>
      </c>
      <c r="E5709" s="147" t="s">
        <v>3935</v>
      </c>
      <c r="F5709" s="116" t="s">
        <v>3938</v>
      </c>
      <c r="G5709" s="471">
        <v>44954</v>
      </c>
      <c r="H5709" s="82">
        <v>61185983.340000004</v>
      </c>
      <c r="I5709" s="197">
        <v>0.03</v>
      </c>
      <c r="J5709" s="15">
        <v>947.27</v>
      </c>
      <c r="K5709" s="15">
        <v>31575.51</v>
      </c>
      <c r="L5709" s="15">
        <v>971780.25</v>
      </c>
      <c r="M5709" s="66" t="str">
        <f>TEXT(Table2[[#This Row],[Gd.Dt]],"mmm-yy")</f>
        <v>Jan-23</v>
      </c>
      <c r="N5709" s="46" t="str">
        <f>MID(Table2[[#This Row],[BE]],6,2)</f>
        <v>IB</v>
      </c>
      <c r="O5709" s="46" t="str">
        <f>IF(Table2[[#This Row],[Type]]="IB","EOU",IF(Table2[[#This Row],[Type]]="MB","Local","492"))</f>
        <v>EOU</v>
      </c>
      <c r="P5709" s="46">
        <f>ROUND(Table2[[#This Row],[Cons]]/Table2[[#This Row],[Qty.]],5)</f>
        <v>0.03</v>
      </c>
      <c r="Q5709" s="46" t="b">
        <f>EXACT(Table2[[#This Row],[rate]],Table2[[#This Row],[Check]])</f>
        <v>1</v>
      </c>
      <c r="R5709" s="46"/>
      <c r="S5709" s="46" t="str">
        <f>IF(Table2[[#This Row],[SRO]]="EOU",VLOOKUP(Table2[[#This Row],[BE]],[2]GD.List!$C$3:$N$5014,12,0),IF(Table2[[#This Row],[SRO]]="Local","Polyester Staple Fibre","SRO 492"))</f>
        <v>Textile Chemical</v>
      </c>
    </row>
    <row r="5710" spans="1:19" x14ac:dyDescent="0.25">
      <c r="A5710" s="120" t="s">
        <v>3800</v>
      </c>
      <c r="B5710" s="116" t="s">
        <v>3926</v>
      </c>
      <c r="C5710" s="165">
        <v>23639</v>
      </c>
      <c r="D5710" s="117">
        <v>2832.1089999999999</v>
      </c>
      <c r="E5710" s="147" t="s">
        <v>3931</v>
      </c>
      <c r="F5710" s="116" t="s">
        <v>3942</v>
      </c>
      <c r="G5710" s="471">
        <v>44953</v>
      </c>
      <c r="H5710" s="82">
        <v>24735005.149999999</v>
      </c>
      <c r="I5710" s="197">
        <v>0.04</v>
      </c>
      <c r="J5710" s="15">
        <v>439.16</v>
      </c>
      <c r="K5710" s="15">
        <v>10979</v>
      </c>
      <c r="L5710" s="15">
        <v>589025.68999999994</v>
      </c>
      <c r="M5710" s="66" t="str">
        <f>TEXT(Table2[[#This Row],[Gd.Dt]],"mmm-yy")</f>
        <v>Jan-23</v>
      </c>
      <c r="N5710" s="46" t="str">
        <f>MID(Table2[[#This Row],[BE]],6,2)</f>
        <v>IB</v>
      </c>
      <c r="O5710" s="46" t="str">
        <f>IF(Table2[[#This Row],[Type]]="IB","EOU",IF(Table2[[#This Row],[Type]]="MB","Local","492"))</f>
        <v>EOU</v>
      </c>
      <c r="P5710" s="46">
        <f>ROUND(Table2[[#This Row],[Cons]]/Table2[[#This Row],[Qty.]],5)</f>
        <v>0.04</v>
      </c>
      <c r="Q5710" s="46" t="b">
        <f>EXACT(Table2[[#This Row],[rate]],Table2[[#This Row],[Check]])</f>
        <v>1</v>
      </c>
      <c r="R5710" s="46"/>
      <c r="S5710" s="46" t="str">
        <f>IF(Table2[[#This Row],[SRO]]="EOU",VLOOKUP(Table2[[#This Row],[BE]],[2]GD.List!$C$3:$N$5014,12,0),IF(Table2[[#This Row],[SRO]]="Local","Polyester Staple Fibre","SRO 492"))</f>
        <v>Textile Chemical</v>
      </c>
    </row>
    <row r="5711" spans="1:19" x14ac:dyDescent="0.25">
      <c r="A5711" s="120" t="s">
        <v>3801</v>
      </c>
      <c r="B5711" s="116" t="s">
        <v>3926</v>
      </c>
      <c r="C5711" s="165">
        <v>23639</v>
      </c>
      <c r="D5711" s="117">
        <v>5201.009</v>
      </c>
      <c r="E5711" s="147" t="s">
        <v>3931</v>
      </c>
      <c r="F5711" s="116" t="s">
        <v>3942</v>
      </c>
      <c r="G5711" s="471">
        <v>44953</v>
      </c>
      <c r="H5711" s="82">
        <v>24735005.149999999</v>
      </c>
      <c r="I5711" s="197">
        <v>0.624</v>
      </c>
      <c r="J5711" s="15">
        <v>807.46</v>
      </c>
      <c r="K5711" s="15">
        <v>1294</v>
      </c>
      <c r="L5711" s="15">
        <v>676429.94</v>
      </c>
      <c r="M5711" s="66" t="str">
        <f>TEXT(Table2[[#This Row],[Gd.Dt]],"mmm-yy")</f>
        <v>Jan-23</v>
      </c>
      <c r="N5711" s="46" t="str">
        <f>MID(Table2[[#This Row],[BE]],6,2)</f>
        <v>IB</v>
      </c>
      <c r="O5711" s="46" t="str">
        <f>IF(Table2[[#This Row],[Type]]="IB","EOU",IF(Table2[[#This Row],[Type]]="MB","Local","492"))</f>
        <v>EOU</v>
      </c>
      <c r="P5711" s="46">
        <f>ROUND(Table2[[#This Row],[Cons]]/Table2[[#This Row],[Qty.]],5)</f>
        <v>0.624</v>
      </c>
      <c r="Q5711" s="46" t="b">
        <f>EXACT(Table2[[#This Row],[rate]],Table2[[#This Row],[Check]])</f>
        <v>1</v>
      </c>
      <c r="R5711" s="46"/>
      <c r="S5711" s="46" t="str">
        <f>IF(Table2[[#This Row],[SRO]]="EOU",VLOOKUP(Table2[[#This Row],[BE]],[2]GD.List!$C$3:$N$5014,12,0),IF(Table2[[#This Row],[SRO]]="Local","Polyester Staple Fibre","SRO 492"))</f>
        <v>Raw Cotton</v>
      </c>
    </row>
    <row r="5712" spans="1:19" x14ac:dyDescent="0.25">
      <c r="A5712" s="120" t="s">
        <v>3802</v>
      </c>
      <c r="B5712" s="116" t="s">
        <v>3926</v>
      </c>
      <c r="C5712" s="165">
        <v>23639</v>
      </c>
      <c r="D5712" s="117">
        <v>5503.201</v>
      </c>
      <c r="E5712" s="147" t="s">
        <v>3931</v>
      </c>
      <c r="F5712" s="116" t="s">
        <v>3942</v>
      </c>
      <c r="G5712" s="471">
        <v>44953</v>
      </c>
      <c r="H5712" s="82">
        <v>24735005.149999999</v>
      </c>
      <c r="I5712" s="197">
        <v>0.41666999999999998</v>
      </c>
      <c r="J5712" s="15">
        <v>539.16999999999996</v>
      </c>
      <c r="K5712" s="15">
        <v>1294</v>
      </c>
      <c r="L5712" s="15">
        <v>451676.53</v>
      </c>
      <c r="M5712" s="66" t="str">
        <f>TEXT(Table2[[#This Row],[Gd.Dt]],"mmm-yy")</f>
        <v>Jan-23</v>
      </c>
      <c r="N5712" s="46" t="str">
        <f>MID(Table2[[#This Row],[BE]],6,2)</f>
        <v>IB</v>
      </c>
      <c r="O5712" s="46" t="str">
        <f>IF(Table2[[#This Row],[Type]]="IB","EOU",IF(Table2[[#This Row],[Type]]="MB","Local","492"))</f>
        <v>EOU</v>
      </c>
      <c r="P5712" s="46">
        <f>ROUND(Table2[[#This Row],[Cons]]/Table2[[#This Row],[Qty.]],5)</f>
        <v>0.41666999999999998</v>
      </c>
      <c r="Q5712" s="46" t="b">
        <f>EXACT(Table2[[#This Row],[rate]],Table2[[#This Row],[Check]])</f>
        <v>1</v>
      </c>
      <c r="R5712" s="46"/>
      <c r="S5712" s="46" t="str">
        <f>IF(Table2[[#This Row],[SRO]]="EOU",VLOOKUP(Table2[[#This Row],[BE]],[2]GD.List!$C$3:$N$5014,12,0),IF(Table2[[#This Row],[SRO]]="Local","Polyester Staple Fibre","SRO 492"))</f>
        <v>Polyester Staple Fiber</v>
      </c>
    </row>
    <row r="5713" spans="1:19" x14ac:dyDescent="0.25">
      <c r="A5713" s="120" t="s">
        <v>3813</v>
      </c>
      <c r="B5713" s="116" t="s">
        <v>3925</v>
      </c>
      <c r="C5713" s="165">
        <v>32980</v>
      </c>
      <c r="D5713" s="117">
        <v>4821.8999999999996</v>
      </c>
      <c r="E5713" s="147" t="s">
        <v>3930</v>
      </c>
      <c r="F5713" s="116" t="s">
        <v>3940</v>
      </c>
      <c r="G5713" s="471">
        <v>44952</v>
      </c>
      <c r="H5713" s="82">
        <v>45323235.390000001</v>
      </c>
      <c r="I5713" s="197">
        <v>1</v>
      </c>
      <c r="J5713" s="15">
        <v>15</v>
      </c>
      <c r="K5713" s="15">
        <v>15</v>
      </c>
      <c r="L5713" s="15">
        <v>3079245.99</v>
      </c>
      <c r="M5713" s="66" t="str">
        <f>TEXT(Table2[[#This Row],[Gd.Dt]],"mmm-yy")</f>
        <v>Jan-23</v>
      </c>
      <c r="N5713" s="46" t="str">
        <f>MID(Table2[[#This Row],[BE]],6,2)</f>
        <v>TI</v>
      </c>
      <c r="O5713" s="46" t="str">
        <f>IF(Table2[[#This Row],[Type]]="IB","EOU",IF(Table2[[#This Row],[Type]]="MB","Local","492"))</f>
        <v>492</v>
      </c>
      <c r="P5713" s="46">
        <f>ROUND(Table2[[#This Row],[Cons]]/Table2[[#This Row],[Qty.]],5)</f>
        <v>1</v>
      </c>
      <c r="Q5713" s="46" t="b">
        <f>EXACT(Table2[[#This Row],[rate]],Table2[[#This Row],[Check]])</f>
        <v>1</v>
      </c>
      <c r="R5713" s="46"/>
      <c r="S5713" s="46" t="str">
        <f>IF(Table2[[#This Row],[SRO]]="EOU",VLOOKUP(Table2[[#This Row],[BE]],[2]GD.List!$C$3:$N$5014,12,0),IF(Table2[[#This Row],[SRO]]="Local","Polyester Staple Fibre","SRO 492"))</f>
        <v>SRO 492</v>
      </c>
    </row>
    <row r="5714" spans="1:19" x14ac:dyDescent="0.25">
      <c r="A5714" s="120" t="s">
        <v>3854</v>
      </c>
      <c r="B5714" s="116" t="s">
        <v>3925</v>
      </c>
      <c r="C5714" s="165">
        <v>32980</v>
      </c>
      <c r="D5714" s="117">
        <v>9607.11</v>
      </c>
      <c r="E5714" s="147" t="s">
        <v>3930</v>
      </c>
      <c r="F5714" s="116" t="s">
        <v>3940</v>
      </c>
      <c r="G5714" s="471">
        <v>44952</v>
      </c>
      <c r="H5714" s="82">
        <v>45323235.390000001</v>
      </c>
      <c r="I5714" s="197">
        <v>1</v>
      </c>
      <c r="J5714" s="15">
        <v>140</v>
      </c>
      <c r="K5714" s="15">
        <v>140</v>
      </c>
      <c r="L5714" s="15">
        <v>29021534.09</v>
      </c>
      <c r="M5714" s="66" t="str">
        <f>TEXT(Table2[[#This Row],[Gd.Dt]],"mmm-yy")</f>
        <v>Jan-23</v>
      </c>
      <c r="N5714" s="46" t="str">
        <f>MID(Table2[[#This Row],[BE]],6,2)</f>
        <v>EP</v>
      </c>
      <c r="O5714" s="46" t="str">
        <f>IF(Table2[[#This Row],[Type]]="IB","EOU",IF(Table2[[#This Row],[Type]]="MB","Local","492"))</f>
        <v>492</v>
      </c>
      <c r="P5714" s="46">
        <f>ROUND(Table2[[#This Row],[Cons]]/Table2[[#This Row],[Qty.]],5)</f>
        <v>1</v>
      </c>
      <c r="Q5714" s="46" t="b">
        <f>EXACT(Table2[[#This Row],[rate]],Table2[[#This Row],[Check]])</f>
        <v>1</v>
      </c>
      <c r="R5714" s="46"/>
      <c r="S5714" s="46" t="str">
        <f>IF(Table2[[#This Row],[SRO]]="EOU",VLOOKUP(Table2[[#This Row],[BE]],[2]GD.List!$C$3:$N$5014,12,0),IF(Table2[[#This Row],[SRO]]="Local","Polyester Staple Fibre","SRO 492"))</f>
        <v>SRO 492</v>
      </c>
    </row>
    <row r="5715" spans="1:19" x14ac:dyDescent="0.25">
      <c r="A5715" s="120" t="s">
        <v>3855</v>
      </c>
      <c r="B5715" s="116" t="s">
        <v>3925</v>
      </c>
      <c r="C5715" s="165">
        <v>32980</v>
      </c>
      <c r="D5715" s="117">
        <v>9606.2199999999993</v>
      </c>
      <c r="E5715" s="147" t="s">
        <v>3930</v>
      </c>
      <c r="F5715" s="116" t="s">
        <v>3940</v>
      </c>
      <c r="G5715" s="471">
        <v>44952</v>
      </c>
      <c r="H5715" s="82">
        <v>45323235.390000001</v>
      </c>
      <c r="I5715" s="197">
        <v>1</v>
      </c>
      <c r="J5715" s="15">
        <v>30</v>
      </c>
      <c r="K5715" s="15">
        <v>30</v>
      </c>
      <c r="L5715" s="15">
        <v>5150186.32</v>
      </c>
      <c r="M5715" s="66" t="str">
        <f>TEXT(Table2[[#This Row],[Gd.Dt]],"mmm-yy")</f>
        <v>Jan-23</v>
      </c>
      <c r="N5715" s="46" t="str">
        <f>MID(Table2[[#This Row],[BE]],6,2)</f>
        <v>TI</v>
      </c>
      <c r="O5715" s="46" t="str">
        <f>IF(Table2[[#This Row],[Type]]="IB","EOU",IF(Table2[[#This Row],[Type]]="MB","Local","492"))</f>
        <v>492</v>
      </c>
      <c r="P5715" s="46">
        <f>ROUND(Table2[[#This Row],[Cons]]/Table2[[#This Row],[Qty.]],5)</f>
        <v>1</v>
      </c>
      <c r="Q5715" s="46" t="b">
        <f>EXACT(Table2[[#This Row],[rate]],Table2[[#This Row],[Check]])</f>
        <v>1</v>
      </c>
      <c r="R5715" s="46"/>
      <c r="S5715" s="46" t="str">
        <f>IF(Table2[[#This Row],[SRO]]="EOU",VLOOKUP(Table2[[#This Row],[BE]],[2]GD.List!$C$3:$N$5014,12,0),IF(Table2[[#This Row],[SRO]]="Local","Polyester Staple Fibre","SRO 492"))</f>
        <v>SRO 492</v>
      </c>
    </row>
    <row r="5716" spans="1:19" x14ac:dyDescent="0.25">
      <c r="A5716" s="120" t="s">
        <v>3856</v>
      </c>
      <c r="B5716" s="116" t="s">
        <v>3926</v>
      </c>
      <c r="C5716" s="165">
        <v>23639</v>
      </c>
      <c r="D5716" s="117">
        <v>4821.1090000000004</v>
      </c>
      <c r="E5716" s="147" t="s">
        <v>3931</v>
      </c>
      <c r="F5716" s="116" t="s">
        <v>3942</v>
      </c>
      <c r="G5716" s="471">
        <v>44953</v>
      </c>
      <c r="H5716" s="82">
        <v>24735005.149999999</v>
      </c>
      <c r="I5716" s="197">
        <v>1</v>
      </c>
      <c r="J5716" s="15">
        <v>10000</v>
      </c>
      <c r="K5716" s="15">
        <v>10000</v>
      </c>
      <c r="L5716" s="15">
        <v>9287175.9400000013</v>
      </c>
      <c r="M5716" s="66" t="str">
        <f>TEXT(Table2[[#This Row],[Gd.Dt]],"mmm-yy")</f>
        <v>Jan-23</v>
      </c>
      <c r="N5716" s="46" t="str">
        <f>MID(Table2[[#This Row],[BE]],6,2)</f>
        <v>TI</v>
      </c>
      <c r="O5716" s="46" t="str">
        <f>IF(Table2[[#This Row],[Type]]="IB","EOU",IF(Table2[[#This Row],[Type]]="MB","Local","492"))</f>
        <v>492</v>
      </c>
      <c r="P5716" s="46">
        <f>ROUND(Table2[[#This Row],[Cons]]/Table2[[#This Row],[Qty.]],5)</f>
        <v>1</v>
      </c>
      <c r="Q5716" s="46" t="b">
        <f>EXACT(Table2[[#This Row],[rate]],Table2[[#This Row],[Check]])</f>
        <v>1</v>
      </c>
      <c r="R5716" s="46"/>
      <c r="S5716" s="46" t="str">
        <f>IF(Table2[[#This Row],[SRO]]="EOU",VLOOKUP(Table2[[#This Row],[BE]],[2]GD.List!$C$3:$N$5014,12,0),IF(Table2[[#This Row],[SRO]]="Local","Polyester Staple Fibre","SRO 492"))</f>
        <v>SRO 492</v>
      </c>
    </row>
    <row r="5717" spans="1:19" x14ac:dyDescent="0.25">
      <c r="A5717" s="119" t="s">
        <v>3877</v>
      </c>
      <c r="B5717" s="116" t="s">
        <v>3927</v>
      </c>
      <c r="C5717" s="165">
        <v>55504</v>
      </c>
      <c r="D5717" s="117">
        <v>5201.009</v>
      </c>
      <c r="E5717" s="147" t="s">
        <v>3932</v>
      </c>
      <c r="F5717" s="116" t="s">
        <v>3939</v>
      </c>
      <c r="G5717" s="471">
        <v>44954</v>
      </c>
      <c r="H5717" s="82">
        <v>43256796.829999998</v>
      </c>
      <c r="I5717" s="197">
        <v>1.0101</v>
      </c>
      <c r="J5717" s="15">
        <v>7967.67</v>
      </c>
      <c r="K5717" s="15">
        <v>7888</v>
      </c>
      <c r="L5717" s="15">
        <v>10067449.74</v>
      </c>
      <c r="M5717" s="66" t="str">
        <f>TEXT(Table2[[#This Row],[Gd.Dt]],"mmm-yy")</f>
        <v>Jan-23</v>
      </c>
      <c r="N5717" s="46" t="str">
        <f>MID(Table2[[#This Row],[BE]],6,2)</f>
        <v>IB</v>
      </c>
      <c r="O5717" s="46" t="str">
        <f>IF(Table2[[#This Row],[Type]]="IB","EOU",IF(Table2[[#This Row],[Type]]="MB","Local","492"))</f>
        <v>EOU</v>
      </c>
      <c r="P5717" s="46">
        <f>ROUND(Table2[[#This Row],[Cons]]/Table2[[#This Row],[Qty.]],5)</f>
        <v>1.0101</v>
      </c>
      <c r="Q5717" s="46" t="b">
        <f>EXACT(Table2[[#This Row],[rate]],Table2[[#This Row],[Check]])</f>
        <v>1</v>
      </c>
      <c r="R5717" s="46"/>
      <c r="S5717" s="46" t="str">
        <f>IF(Table2[[#This Row],[SRO]]="EOU",VLOOKUP(Table2[[#This Row],[BE]],[2]GD.List!$C$3:$N$5014,12,0),IF(Table2[[#This Row],[SRO]]="Local","Polyester Staple Fibre","SRO 492"))</f>
        <v>Raw Cotton</v>
      </c>
    </row>
    <row r="5718" spans="1:19" x14ac:dyDescent="0.25">
      <c r="A5718" s="120" t="s">
        <v>3877</v>
      </c>
      <c r="B5718" s="116" t="s">
        <v>3929</v>
      </c>
      <c r="C5718" s="165">
        <v>45108</v>
      </c>
      <c r="D5718" s="117">
        <v>5201.009</v>
      </c>
      <c r="E5718" s="147" t="s">
        <v>3935</v>
      </c>
      <c r="F5718" s="116" t="s">
        <v>3938</v>
      </c>
      <c r="G5718" s="471">
        <v>44954</v>
      </c>
      <c r="H5718" s="82">
        <v>61185983.340000004</v>
      </c>
      <c r="I5718" s="197">
        <v>0.9899</v>
      </c>
      <c r="J5718" s="15">
        <v>31256.6</v>
      </c>
      <c r="K5718" s="15">
        <v>31575.51</v>
      </c>
      <c r="L5718" s="15">
        <v>32065352.57</v>
      </c>
      <c r="M5718" s="66" t="str">
        <f>TEXT(Table2[[#This Row],[Gd.Dt]],"mmm-yy")</f>
        <v>Jan-23</v>
      </c>
      <c r="N5718" s="46" t="str">
        <f>MID(Table2[[#This Row],[BE]],6,2)</f>
        <v>IB</v>
      </c>
      <c r="O5718" s="46" t="str">
        <f>IF(Table2[[#This Row],[Type]]="IB","EOU",IF(Table2[[#This Row],[Type]]="MB","Local","492"))</f>
        <v>EOU</v>
      </c>
      <c r="P5718" s="46">
        <f>ROUND(Table2[[#This Row],[Cons]]/Table2[[#This Row],[Qty.]],5)</f>
        <v>0.9899</v>
      </c>
      <c r="Q5718" s="46" t="b">
        <f>EXACT(Table2[[#This Row],[rate]],Table2[[#This Row],[Check]])</f>
        <v>1</v>
      </c>
      <c r="R5718" s="46"/>
      <c r="S5718" s="46" t="str">
        <f>IF(Table2[[#This Row],[SRO]]="EOU",VLOOKUP(Table2[[#This Row],[BE]],[2]GD.List!$C$3:$N$5014,12,0),IF(Table2[[#This Row],[SRO]]="Local","Polyester Staple Fibre","SRO 492"))</f>
        <v>Raw Cotton</v>
      </c>
    </row>
    <row r="5719" spans="1:19" x14ac:dyDescent="0.25">
      <c r="A5719" s="120" t="s">
        <v>3911</v>
      </c>
      <c r="B5719" s="116" t="s">
        <v>3925</v>
      </c>
      <c r="C5719" s="165">
        <v>32980</v>
      </c>
      <c r="D5719" s="117">
        <v>4821.8999999999996</v>
      </c>
      <c r="E5719" s="147" t="s">
        <v>3930</v>
      </c>
      <c r="F5719" s="116" t="s">
        <v>3940</v>
      </c>
      <c r="G5719" s="471">
        <v>44952</v>
      </c>
      <c r="H5719" s="82">
        <v>45323235.390000001</v>
      </c>
      <c r="I5719" s="197">
        <v>1</v>
      </c>
      <c r="J5719" s="15">
        <v>10</v>
      </c>
      <c r="K5719" s="15">
        <v>10</v>
      </c>
      <c r="L5719" s="15">
        <v>1441566.32</v>
      </c>
      <c r="M5719" s="66" t="str">
        <f>TEXT(Table2[[#This Row],[Gd.Dt]],"mmm-yy")</f>
        <v>Jan-23</v>
      </c>
      <c r="N5719" s="46" t="str">
        <f>MID(Table2[[#This Row],[BE]],6,2)</f>
        <v>TI</v>
      </c>
      <c r="O5719" s="46" t="str">
        <f>IF(Table2[[#This Row],[Type]]="IB","EOU",IF(Table2[[#This Row],[Type]]="MB","Local","492"))</f>
        <v>492</v>
      </c>
      <c r="P5719" s="46">
        <f>ROUND(Table2[[#This Row],[Cons]]/Table2[[#This Row],[Qty.]],5)</f>
        <v>1</v>
      </c>
      <c r="Q5719" s="46" t="b">
        <f>EXACT(Table2[[#This Row],[rate]],Table2[[#This Row],[Check]])</f>
        <v>1</v>
      </c>
      <c r="R5719" s="46"/>
      <c r="S5719" s="46" t="str">
        <f>IF(Table2[[#This Row],[SRO]]="EOU",VLOOKUP(Table2[[#This Row],[BE]],[2]GD.List!$C$3:$N$5014,12,0),IF(Table2[[#This Row],[SRO]]="Local","Polyester Staple Fibre","SRO 492"))</f>
        <v>SRO 492</v>
      </c>
    </row>
    <row r="5720" spans="1:19" x14ac:dyDescent="0.25">
      <c r="A5720" s="120" t="s">
        <v>3916</v>
      </c>
      <c r="B5720" s="116" t="s">
        <v>3929</v>
      </c>
      <c r="C5720" s="165">
        <v>45108</v>
      </c>
      <c r="D5720" s="117">
        <v>5402.33</v>
      </c>
      <c r="E5720" s="147" t="s">
        <v>3935</v>
      </c>
      <c r="F5720" s="116" t="s">
        <v>3938</v>
      </c>
      <c r="G5720" s="471">
        <v>44954</v>
      </c>
      <c r="H5720" s="82">
        <v>61185983.340000004</v>
      </c>
      <c r="I5720" s="197">
        <v>2.0199999999999999E-2</v>
      </c>
      <c r="J5720" s="15">
        <v>637.83000000000004</v>
      </c>
      <c r="K5720" s="15">
        <v>31575.51</v>
      </c>
      <c r="L5720" s="15">
        <v>654333.61</v>
      </c>
      <c r="M5720" s="66" t="str">
        <f>TEXT(Table2[[#This Row],[Gd.Dt]],"mmm-yy")</f>
        <v>Jan-23</v>
      </c>
      <c r="N5720" s="46" t="str">
        <f>MID(Table2[[#This Row],[BE]],6,2)</f>
        <v>IB</v>
      </c>
      <c r="O5720" s="46" t="str">
        <f>IF(Table2[[#This Row],[Type]]="IB","EOU",IF(Table2[[#This Row],[Type]]="MB","Local","492"))</f>
        <v>EOU</v>
      </c>
      <c r="P5720" s="46">
        <f>ROUND(Table2[[#This Row],[Cons]]/Table2[[#This Row],[Qty.]],5)</f>
        <v>2.0199999999999999E-2</v>
      </c>
      <c r="Q5720" s="46" t="b">
        <f>EXACT(Table2[[#This Row],[rate]],Table2[[#This Row],[Check]])</f>
        <v>1</v>
      </c>
      <c r="R5720" s="46"/>
      <c r="S5720" s="46" t="str">
        <f>IF(Table2[[#This Row],[SRO]]="EOU",VLOOKUP(Table2[[#This Row],[BE]],[2]GD.List!$C$3:$N$5014,12,0),IF(Table2[[#This Row],[SRO]]="Local","Polyester Staple Fibre","SRO 492"))</f>
        <v>Polyester Yarn</v>
      </c>
    </row>
    <row r="5721" spans="1:19" x14ac:dyDescent="0.25">
      <c r="A5721" s="120" t="s">
        <v>3934</v>
      </c>
      <c r="B5721" s="116" t="s">
        <v>3928</v>
      </c>
      <c r="C5721" s="165">
        <v>43153</v>
      </c>
      <c r="D5721" s="117">
        <v>9606.2919999999995</v>
      </c>
      <c r="E5721" s="147" t="s">
        <v>3933</v>
      </c>
      <c r="F5721" s="116" t="s">
        <v>3941</v>
      </c>
      <c r="G5721" s="471">
        <v>44954</v>
      </c>
      <c r="H5721" s="82">
        <v>40292489.579999998</v>
      </c>
      <c r="I5721" s="197">
        <v>1</v>
      </c>
      <c r="J5721" s="15">
        <v>67</v>
      </c>
      <c r="K5721" s="15">
        <v>67</v>
      </c>
      <c r="L5721" s="15">
        <v>6823176</v>
      </c>
      <c r="M5721" s="66" t="str">
        <f>TEXT(Table2[[#This Row],[Gd.Dt]],"mmm-yy")</f>
        <v>Jan-23</v>
      </c>
      <c r="N5721" s="46" t="str">
        <f>MID(Table2[[#This Row],[BE]],6,2)</f>
        <v>TI</v>
      </c>
      <c r="O5721" s="46" t="str">
        <f>IF(Table2[[#This Row],[Type]]="IB","EOU",IF(Table2[[#This Row],[Type]]="MB","Local","492"))</f>
        <v>492</v>
      </c>
      <c r="P5721" s="46">
        <f>ROUND(Table2[[#This Row],[Cons]]/Table2[[#This Row],[Qty.]],5)</f>
        <v>1</v>
      </c>
      <c r="Q5721" s="46" t="b">
        <f>EXACT(Table2[[#This Row],[rate]],Table2[[#This Row],[Check]])</f>
        <v>1</v>
      </c>
      <c r="R5721" s="46"/>
      <c r="S5721" s="46" t="str">
        <f>IF(Table2[[#This Row],[SRO]]="EOU",VLOOKUP(Table2[[#This Row],[BE]],[2]GD.List!$C$3:$N$5014,12,0),IF(Table2[[#This Row],[SRO]]="Local","Polyester Staple Fibre","SRO 492"))</f>
        <v>SRO 492</v>
      </c>
    </row>
    <row r="5722" spans="1:19" x14ac:dyDescent="0.25">
      <c r="A5722" s="119" t="s">
        <v>3936</v>
      </c>
      <c r="B5722" s="116" t="s">
        <v>3929</v>
      </c>
      <c r="C5722" s="165">
        <v>45108</v>
      </c>
      <c r="D5722" s="117">
        <v>9606.2199999999993</v>
      </c>
      <c r="E5722" s="147" t="s">
        <v>3935</v>
      </c>
      <c r="F5722" s="116" t="s">
        <v>3938</v>
      </c>
      <c r="G5722" s="471">
        <v>44954</v>
      </c>
      <c r="H5722" s="82">
        <v>61185983.340000004</v>
      </c>
      <c r="I5722" s="197">
        <v>1</v>
      </c>
      <c r="J5722" s="15">
        <v>95.62</v>
      </c>
      <c r="K5722" s="15">
        <v>95.62</v>
      </c>
      <c r="L5722" s="15">
        <v>98094.13</v>
      </c>
      <c r="M5722" s="66" t="str">
        <f>TEXT(Table2[[#This Row],[Gd.Dt]],"mmm-yy")</f>
        <v>Jan-23</v>
      </c>
      <c r="N5722" s="46" t="str">
        <f>MID(Table2[[#This Row],[BE]],6,2)</f>
        <v>TI</v>
      </c>
      <c r="O5722" s="46" t="str">
        <f>IF(Table2[[#This Row],[Type]]="IB","EOU",IF(Table2[[#This Row],[Type]]="MB","Local","492"))</f>
        <v>492</v>
      </c>
      <c r="P5722" s="46">
        <f>ROUND(Table2[[#This Row],[Cons]]/Table2[[#This Row],[Qty.]],5)</f>
        <v>1</v>
      </c>
      <c r="Q5722" s="46" t="b">
        <f>EXACT(Table2[[#This Row],[rate]],Table2[[#This Row],[Check]])</f>
        <v>1</v>
      </c>
      <c r="R5722" s="46"/>
      <c r="S5722" s="46" t="str">
        <f>IF(Table2[[#This Row],[SRO]]="EOU",VLOOKUP(Table2[[#This Row],[BE]],[2]GD.List!$C$3:$N$5014,12,0),IF(Table2[[#This Row],[SRO]]="Local","Polyester Staple Fibre","SRO 492"))</f>
        <v>SRO 492</v>
      </c>
    </row>
    <row r="5723" spans="1:19" x14ac:dyDescent="0.25">
      <c r="A5723" s="120" t="s">
        <v>3936</v>
      </c>
      <c r="B5723" s="116" t="s">
        <v>3929</v>
      </c>
      <c r="C5723" s="165">
        <v>45108</v>
      </c>
      <c r="D5723" s="117">
        <v>7318.23</v>
      </c>
      <c r="E5723" s="147" t="s">
        <v>3935</v>
      </c>
      <c r="F5723" s="116" t="s">
        <v>3938</v>
      </c>
      <c r="G5723" s="471">
        <v>44954</v>
      </c>
      <c r="H5723" s="82">
        <v>61185983.340000004</v>
      </c>
      <c r="I5723" s="197">
        <v>1</v>
      </c>
      <c r="J5723" s="15">
        <v>152</v>
      </c>
      <c r="K5723" s="15">
        <v>152</v>
      </c>
      <c r="L5723" s="15">
        <v>155932.94</v>
      </c>
      <c r="M5723" s="66" t="str">
        <f>TEXT(Table2[[#This Row],[Gd.Dt]],"mmm-yy")</f>
        <v>Jan-23</v>
      </c>
      <c r="N5723" s="46" t="str">
        <f>MID(Table2[[#This Row],[BE]],6,2)</f>
        <v>TI</v>
      </c>
      <c r="O5723" s="46" t="str">
        <f>IF(Table2[[#This Row],[Type]]="IB","EOU",IF(Table2[[#This Row],[Type]]="MB","Local","492"))</f>
        <v>492</v>
      </c>
      <c r="P5723" s="46">
        <f>ROUND(Table2[[#This Row],[Cons]]/Table2[[#This Row],[Qty.]],5)</f>
        <v>1</v>
      </c>
      <c r="Q5723" s="46" t="b">
        <f>EXACT(Table2[[#This Row],[rate]],Table2[[#This Row],[Check]])</f>
        <v>1</v>
      </c>
      <c r="R5723" s="46"/>
      <c r="S5723" s="46" t="str">
        <f>IF(Table2[[#This Row],[SRO]]="EOU",VLOOKUP(Table2[[#This Row],[BE]],[2]GD.List!$C$3:$N$5014,12,0),IF(Table2[[#This Row],[SRO]]="Local","Polyester Staple Fibre","SRO 492"))</f>
        <v>SRO 492</v>
      </c>
    </row>
    <row r="5724" spans="1:19" x14ac:dyDescent="0.25">
      <c r="A5724" s="119" t="s">
        <v>3937</v>
      </c>
      <c r="B5724" s="119" t="s">
        <v>3929</v>
      </c>
      <c r="C5724" s="170">
        <v>45108</v>
      </c>
      <c r="D5724" s="171">
        <v>9607.19</v>
      </c>
      <c r="E5724" s="27" t="s">
        <v>3935</v>
      </c>
      <c r="F5724" s="119" t="s">
        <v>3938</v>
      </c>
      <c r="G5724" s="28">
        <v>44954</v>
      </c>
      <c r="H5724" s="172">
        <v>61185983.340000004</v>
      </c>
      <c r="I5724" s="33">
        <v>1</v>
      </c>
      <c r="J5724" s="30">
        <v>30</v>
      </c>
      <c r="K5724" s="30">
        <v>30</v>
      </c>
      <c r="L5724" s="30">
        <v>30776.240000000002</v>
      </c>
      <c r="M5724" s="67" t="str">
        <f>TEXT(Table2[[#This Row],[Gd.Dt]],"mmm-yy")</f>
        <v>Jan-23</v>
      </c>
      <c r="N5724" s="47" t="str">
        <f>MID(Table2[[#This Row],[BE]],6,2)</f>
        <v>TI</v>
      </c>
      <c r="O5724" s="47" t="str">
        <f>IF(Table2[[#This Row],[Type]]="IB","EOU",IF(Table2[[#This Row],[Type]]="MB","Local","492"))</f>
        <v>492</v>
      </c>
      <c r="P5724" s="47">
        <f>ROUND(Table2[[#This Row],[Cons]]/Table2[[#This Row],[Qty.]],5)</f>
        <v>1</v>
      </c>
      <c r="Q5724" s="47" t="b">
        <f>EXACT(Table2[[#This Row],[rate]],Table2[[#This Row],[Check]])</f>
        <v>1</v>
      </c>
      <c r="R5724" s="47"/>
      <c r="S5724" s="47" t="str">
        <f>IF(Table2[[#This Row],[SRO]]="EOU",VLOOKUP(Table2[[#This Row],[BE]],[2]GD.List!$C$3:$N$5014,12,0),IF(Table2[[#This Row],[SRO]]="Local","Polyester Staple Fibre","SRO 492"))</f>
        <v>SRO 492</v>
      </c>
    </row>
    <row r="5725" spans="1:19" x14ac:dyDescent="0.25">
      <c r="A5725" s="116" t="s">
        <v>2499</v>
      </c>
      <c r="B5725" s="116" t="s">
        <v>3952</v>
      </c>
      <c r="C5725" s="165">
        <v>5208</v>
      </c>
      <c r="D5725" s="117">
        <v>2701.12</v>
      </c>
      <c r="E5725" s="147" t="s">
        <v>3955</v>
      </c>
      <c r="F5725" s="116" t="s">
        <v>3957</v>
      </c>
      <c r="G5725" s="471">
        <v>44954</v>
      </c>
      <c r="H5725" s="82">
        <v>15098661.109999999</v>
      </c>
      <c r="I5725" s="197">
        <v>0.8</v>
      </c>
      <c r="J5725" s="15">
        <v>5566.4</v>
      </c>
      <c r="K5725" s="15">
        <v>6958</v>
      </c>
      <c r="L5725" s="15">
        <v>6564276.3600000003</v>
      </c>
      <c r="M5725" s="66" t="str">
        <f>TEXT(Table2[[#This Row],[Gd.Dt]],"mmm-yy")</f>
        <v>Jan-23</v>
      </c>
      <c r="N5725" s="46" t="str">
        <f>MID(Table2[[#This Row],[BE]],6,2)</f>
        <v>IB</v>
      </c>
      <c r="O5725" s="46" t="str">
        <f>IF(Table2[[#This Row],[Type]]="IB","EOU",IF(Table2[[#This Row],[Type]]="MB","Local","492"))</f>
        <v>EOU</v>
      </c>
      <c r="P5725" s="46">
        <f>ROUND(Table2[[#This Row],[Cons]]/Table2[[#This Row],[Qty.]],5)</f>
        <v>0.8</v>
      </c>
      <c r="Q5725" s="46" t="b">
        <f>EXACT(Table2[[#This Row],[rate]],Table2[[#This Row],[Check]])</f>
        <v>1</v>
      </c>
      <c r="R5725" s="46"/>
      <c r="S5725" s="46" t="str">
        <f>IF(Table2[[#This Row],[SRO]]="EOU",VLOOKUP(Table2[[#This Row],[BE]],[2]GD.List!$C$3:$N$5014,12,0),IF(Table2[[#This Row],[SRO]]="Local","Polyester Staple Fibre","SRO 492"))</f>
        <v>Textile Coal</v>
      </c>
    </row>
    <row r="5726" spans="1:19" x14ac:dyDescent="0.25">
      <c r="A5726" s="116" t="s">
        <v>2499</v>
      </c>
      <c r="B5726" s="116" t="s">
        <v>3951</v>
      </c>
      <c r="C5726" s="165">
        <v>3750</v>
      </c>
      <c r="D5726" s="117">
        <v>2701.12</v>
      </c>
      <c r="E5726" s="147" t="s">
        <v>3954</v>
      </c>
      <c r="F5726" s="116" t="s">
        <v>3958</v>
      </c>
      <c r="G5726" s="471">
        <v>44954</v>
      </c>
      <c r="H5726" s="82">
        <v>36161112.899999999</v>
      </c>
      <c r="I5726" s="197">
        <v>0.8</v>
      </c>
      <c r="J5726" s="15">
        <v>13115.199999999999</v>
      </c>
      <c r="K5726" s="15">
        <v>16394</v>
      </c>
      <c r="L5726" s="15">
        <v>15140699.16</v>
      </c>
      <c r="M5726" s="66" t="str">
        <f>TEXT(Table2[[#This Row],[Gd.Dt]],"mmm-yy")</f>
        <v>Jan-23</v>
      </c>
      <c r="N5726" s="46" t="str">
        <f>MID(Table2[[#This Row],[BE]],6,2)</f>
        <v>IB</v>
      </c>
      <c r="O5726" s="46" t="str">
        <f>IF(Table2[[#This Row],[Type]]="IB","EOU",IF(Table2[[#This Row],[Type]]="MB","Local","492"))</f>
        <v>EOU</v>
      </c>
      <c r="P5726" s="46">
        <f>ROUND(Table2[[#This Row],[Cons]]/Table2[[#This Row],[Qty.]],5)</f>
        <v>0.8</v>
      </c>
      <c r="Q5726" s="46" t="b">
        <f>EXACT(Table2[[#This Row],[rate]],Table2[[#This Row],[Check]])</f>
        <v>1</v>
      </c>
      <c r="R5726" s="46"/>
      <c r="S5726" s="46" t="str">
        <f>IF(Table2[[#This Row],[SRO]]="EOU",VLOOKUP(Table2[[#This Row],[BE]],[2]GD.List!$C$3:$N$5014,12,0),IF(Table2[[#This Row],[SRO]]="Local","Polyester Staple Fibre","SRO 492"))</f>
        <v>Textile Coal</v>
      </c>
    </row>
    <row r="5727" spans="1:19" x14ac:dyDescent="0.25">
      <c r="A5727" s="120" t="s">
        <v>2499</v>
      </c>
      <c r="B5727" s="116" t="s">
        <v>3953</v>
      </c>
      <c r="C5727" s="165">
        <v>13490</v>
      </c>
      <c r="D5727" s="117">
        <v>2701.12</v>
      </c>
      <c r="E5727" s="147" t="s">
        <v>3956</v>
      </c>
      <c r="F5727" s="116" t="s">
        <v>3959</v>
      </c>
      <c r="G5727" s="471">
        <v>44955</v>
      </c>
      <c r="H5727" s="82">
        <v>42746382</v>
      </c>
      <c r="I5727" s="197">
        <v>0.8</v>
      </c>
      <c r="J5727" s="15">
        <v>17823.21</v>
      </c>
      <c r="K5727" s="15">
        <v>22279</v>
      </c>
      <c r="L5727" s="15">
        <v>39306958.869999997</v>
      </c>
      <c r="M5727" s="66" t="str">
        <f>TEXT(Table2[[#This Row],[Gd.Dt]],"mmm-yy")</f>
        <v>Jan-23</v>
      </c>
      <c r="N5727" s="46" t="str">
        <f>MID(Table2[[#This Row],[BE]],6,2)</f>
        <v>IB</v>
      </c>
      <c r="O5727" s="46" t="str">
        <f>IF(Table2[[#This Row],[Type]]="IB","EOU",IF(Table2[[#This Row],[Type]]="MB","Local","492"))</f>
        <v>EOU</v>
      </c>
      <c r="P5727" s="46">
        <f>ROUND(Table2[[#This Row],[Cons]]/Table2[[#This Row],[Qty.]],5)</f>
        <v>0.8</v>
      </c>
      <c r="Q5727" s="46" t="b">
        <f>EXACT(Table2[[#This Row],[rate]],Table2[[#This Row],[Check]])</f>
        <v>1</v>
      </c>
      <c r="R5727" s="46"/>
      <c r="S5727" s="46" t="str">
        <f>IF(Table2[[#This Row],[SRO]]="EOU",VLOOKUP(Table2[[#This Row],[BE]],[2]GD.List!$C$3:$N$5014,12,0),IF(Table2[[#This Row],[SRO]]="Local","Polyester Staple Fibre","SRO 492"))</f>
        <v>Textile Coal</v>
      </c>
    </row>
    <row r="5728" spans="1:19" x14ac:dyDescent="0.25">
      <c r="A5728" s="119" t="s">
        <v>3552</v>
      </c>
      <c r="B5728" s="116" t="s">
        <v>3952</v>
      </c>
      <c r="C5728" s="165">
        <v>5208</v>
      </c>
      <c r="D5728" s="117">
        <v>2847</v>
      </c>
      <c r="E5728" s="147" t="s">
        <v>3955</v>
      </c>
      <c r="F5728" s="116" t="s">
        <v>3957</v>
      </c>
      <c r="G5728" s="471">
        <v>44954</v>
      </c>
      <c r="H5728" s="82">
        <v>15098661.109999999</v>
      </c>
      <c r="I5728" s="197">
        <v>0.03</v>
      </c>
      <c r="J5728" s="15">
        <v>208.74</v>
      </c>
      <c r="K5728" s="15">
        <v>6958</v>
      </c>
      <c r="L5728" s="15">
        <v>246160.36</v>
      </c>
      <c r="M5728" s="66" t="str">
        <f>TEXT(Table2[[#This Row],[Gd.Dt]],"mmm-yy")</f>
        <v>Jan-23</v>
      </c>
      <c r="N5728" s="46" t="str">
        <f>MID(Table2[[#This Row],[BE]],6,2)</f>
        <v>IB</v>
      </c>
      <c r="O5728" s="46" t="str">
        <f>IF(Table2[[#This Row],[Type]]="IB","EOU",IF(Table2[[#This Row],[Type]]="MB","Local","492"))</f>
        <v>EOU</v>
      </c>
      <c r="P5728" s="46">
        <f>ROUND(Table2[[#This Row],[Cons]]/Table2[[#This Row],[Qty.]],5)</f>
        <v>0.03</v>
      </c>
      <c r="Q5728" s="46" t="b">
        <f>EXACT(Table2[[#This Row],[rate]],Table2[[#This Row],[Check]])</f>
        <v>1</v>
      </c>
      <c r="R5728" s="46"/>
      <c r="S5728" s="46" t="str">
        <f>IF(Table2[[#This Row],[SRO]]="EOU",VLOOKUP(Table2[[#This Row],[BE]],[2]GD.List!$C$3:$N$5014,12,0),IF(Table2[[#This Row],[SRO]]="Local","Polyester Staple Fibre","SRO 492"))</f>
        <v>Textile Chemical</v>
      </c>
    </row>
    <row r="5729" spans="1:19" x14ac:dyDescent="0.25">
      <c r="A5729" s="119" t="s">
        <v>3552</v>
      </c>
      <c r="B5729" s="116" t="s">
        <v>3951</v>
      </c>
      <c r="C5729" s="165">
        <v>3750</v>
      </c>
      <c r="D5729" s="117">
        <v>2847</v>
      </c>
      <c r="E5729" s="147" t="s">
        <v>3954</v>
      </c>
      <c r="F5729" s="116" t="s">
        <v>3958</v>
      </c>
      <c r="G5729" s="471">
        <v>44954</v>
      </c>
      <c r="H5729" s="82">
        <v>36161112.899999999</v>
      </c>
      <c r="I5729" s="197">
        <v>0.03</v>
      </c>
      <c r="J5729" s="15">
        <v>491.82</v>
      </c>
      <c r="K5729" s="15">
        <v>16394</v>
      </c>
      <c r="L5729" s="15">
        <v>567776.22</v>
      </c>
      <c r="M5729" s="66" t="str">
        <f>TEXT(Table2[[#This Row],[Gd.Dt]],"mmm-yy")</f>
        <v>Jan-23</v>
      </c>
      <c r="N5729" s="46" t="str">
        <f>MID(Table2[[#This Row],[BE]],6,2)</f>
        <v>IB</v>
      </c>
      <c r="O5729" s="46" t="str">
        <f>IF(Table2[[#This Row],[Type]]="IB","EOU",IF(Table2[[#This Row],[Type]]="MB","Local","492"))</f>
        <v>EOU</v>
      </c>
      <c r="P5729" s="46">
        <f>ROUND(Table2[[#This Row],[Cons]]/Table2[[#This Row],[Qty.]],5)</f>
        <v>0.03</v>
      </c>
      <c r="Q5729" s="46" t="b">
        <f>EXACT(Table2[[#This Row],[rate]],Table2[[#This Row],[Check]])</f>
        <v>1</v>
      </c>
      <c r="R5729" s="46"/>
      <c r="S5729" s="46" t="str">
        <f>IF(Table2[[#This Row],[SRO]]="EOU",VLOOKUP(Table2[[#This Row],[BE]],[2]GD.List!$C$3:$N$5014,12,0),IF(Table2[[#This Row],[SRO]]="Local","Polyester Staple Fibre","SRO 492"))</f>
        <v>Textile Chemical</v>
      </c>
    </row>
    <row r="5730" spans="1:19" x14ac:dyDescent="0.25">
      <c r="A5730" s="120" t="s">
        <v>3552</v>
      </c>
      <c r="B5730" s="116" t="s">
        <v>3953</v>
      </c>
      <c r="C5730" s="165">
        <v>13490</v>
      </c>
      <c r="D5730" s="117">
        <v>2847</v>
      </c>
      <c r="E5730" s="147" t="s">
        <v>3956</v>
      </c>
      <c r="F5730" s="116" t="s">
        <v>3959</v>
      </c>
      <c r="G5730" s="471">
        <v>44955</v>
      </c>
      <c r="H5730" s="82">
        <v>42746382</v>
      </c>
      <c r="I5730" s="197">
        <v>0.03</v>
      </c>
      <c r="J5730" s="15">
        <v>668.38</v>
      </c>
      <c r="K5730" s="15">
        <v>22279</v>
      </c>
      <c r="L5730" s="15">
        <v>1474032.18</v>
      </c>
      <c r="M5730" s="66" t="str">
        <f>TEXT(Table2[[#This Row],[Gd.Dt]],"mmm-yy")</f>
        <v>Jan-23</v>
      </c>
      <c r="N5730" s="46" t="str">
        <f>MID(Table2[[#This Row],[BE]],6,2)</f>
        <v>IB</v>
      </c>
      <c r="O5730" s="46" t="str">
        <f>IF(Table2[[#This Row],[Type]]="IB","EOU",IF(Table2[[#This Row],[Type]]="MB","Local","492"))</f>
        <v>EOU</v>
      </c>
      <c r="P5730" s="46">
        <f>ROUND(Table2[[#This Row],[Cons]]/Table2[[#This Row],[Qty.]],5)</f>
        <v>0.03</v>
      </c>
      <c r="Q5730" s="46" t="b">
        <f>EXACT(Table2[[#This Row],[rate]],Table2[[#This Row],[Check]])</f>
        <v>1</v>
      </c>
      <c r="R5730" s="46"/>
      <c r="S5730" s="46" t="str">
        <f>IF(Table2[[#This Row],[SRO]]="EOU",VLOOKUP(Table2[[#This Row],[BE]],[2]GD.List!$C$3:$N$5014,12,0),IF(Table2[[#This Row],[SRO]]="Local","Polyester Staple Fibre","SRO 492"))</f>
        <v>Textile Chemical</v>
      </c>
    </row>
    <row r="5731" spans="1:19" x14ac:dyDescent="0.25">
      <c r="A5731" s="119" t="s">
        <v>3800</v>
      </c>
      <c r="B5731" s="116" t="s">
        <v>3951</v>
      </c>
      <c r="C5731" s="165">
        <v>3750</v>
      </c>
      <c r="D5731" s="117">
        <v>2832.1089999999999</v>
      </c>
      <c r="E5731" s="147" t="s">
        <v>3954</v>
      </c>
      <c r="F5731" s="116" t="s">
        <v>3958</v>
      </c>
      <c r="G5731" s="471">
        <v>44954</v>
      </c>
      <c r="H5731" s="82">
        <v>36161112.899999999</v>
      </c>
      <c r="I5731" s="197">
        <v>0.04</v>
      </c>
      <c r="J5731" s="15">
        <v>655.76</v>
      </c>
      <c r="K5731" s="15">
        <v>16394</v>
      </c>
      <c r="L5731" s="15">
        <v>757034.95000000007</v>
      </c>
      <c r="M5731" s="66" t="str">
        <f>TEXT(Table2[[#This Row],[Gd.Dt]],"mmm-yy")</f>
        <v>Jan-23</v>
      </c>
      <c r="N5731" s="46" t="str">
        <f>MID(Table2[[#This Row],[BE]],6,2)</f>
        <v>IB</v>
      </c>
      <c r="O5731" s="46" t="str">
        <f>IF(Table2[[#This Row],[Type]]="IB","EOU",IF(Table2[[#This Row],[Type]]="MB","Local","492"))</f>
        <v>EOU</v>
      </c>
      <c r="P5731" s="46">
        <f>ROUND(Table2[[#This Row],[Cons]]/Table2[[#This Row],[Qty.]],5)</f>
        <v>0.04</v>
      </c>
      <c r="Q5731" s="46" t="b">
        <f>EXACT(Table2[[#This Row],[rate]],Table2[[#This Row],[Check]])</f>
        <v>1</v>
      </c>
      <c r="R5731" s="46"/>
      <c r="S5731" s="46" t="str">
        <f>IF(Table2[[#This Row],[SRO]]="EOU",VLOOKUP(Table2[[#This Row],[BE]],[2]GD.List!$C$3:$N$5014,12,0),IF(Table2[[#This Row],[SRO]]="Local","Polyester Staple Fibre","SRO 492"))</f>
        <v>Textile Chemical</v>
      </c>
    </row>
    <row r="5732" spans="1:19" x14ac:dyDescent="0.25">
      <c r="A5732" s="120" t="s">
        <v>3800</v>
      </c>
      <c r="B5732" s="116" t="s">
        <v>3953</v>
      </c>
      <c r="C5732" s="165">
        <v>13490</v>
      </c>
      <c r="D5732" s="117">
        <v>2832.1089999999999</v>
      </c>
      <c r="E5732" s="147" t="s">
        <v>3956</v>
      </c>
      <c r="F5732" s="116" t="s">
        <v>3959</v>
      </c>
      <c r="G5732" s="471">
        <v>44955</v>
      </c>
      <c r="H5732" s="82">
        <v>42746382</v>
      </c>
      <c r="I5732" s="197">
        <v>0.04</v>
      </c>
      <c r="J5732" s="15">
        <v>891.18</v>
      </c>
      <c r="K5732" s="15">
        <v>22279</v>
      </c>
      <c r="L5732" s="15">
        <v>1965390.95</v>
      </c>
      <c r="M5732" s="66" t="str">
        <f>TEXT(Table2[[#This Row],[Gd.Dt]],"mmm-yy")</f>
        <v>Jan-23</v>
      </c>
      <c r="N5732" s="46" t="str">
        <f>MID(Table2[[#This Row],[BE]],6,2)</f>
        <v>IB</v>
      </c>
      <c r="O5732" s="46" t="str">
        <f>IF(Table2[[#This Row],[Type]]="IB","EOU",IF(Table2[[#This Row],[Type]]="MB","Local","492"))</f>
        <v>EOU</v>
      </c>
      <c r="P5732" s="46">
        <f>ROUND(Table2[[#This Row],[Cons]]/Table2[[#This Row],[Qty.]],5)</f>
        <v>0.04</v>
      </c>
      <c r="Q5732" s="46" t="b">
        <f>EXACT(Table2[[#This Row],[rate]],Table2[[#This Row],[Check]])</f>
        <v>1</v>
      </c>
      <c r="R5732" s="46"/>
      <c r="S5732" s="46" t="str">
        <f>IF(Table2[[#This Row],[SRO]]="EOU",VLOOKUP(Table2[[#This Row],[BE]],[2]GD.List!$C$3:$N$5014,12,0),IF(Table2[[#This Row],[SRO]]="Local","Polyester Staple Fibre","SRO 492"))</f>
        <v>Textile Chemical</v>
      </c>
    </row>
    <row r="5733" spans="1:19" x14ac:dyDescent="0.25">
      <c r="A5733" s="120" t="s">
        <v>3802</v>
      </c>
      <c r="B5733" s="116" t="s">
        <v>3951</v>
      </c>
      <c r="C5733" s="165">
        <v>3750</v>
      </c>
      <c r="D5733" s="117">
        <v>5503.201</v>
      </c>
      <c r="E5733" s="147" t="s">
        <v>3954</v>
      </c>
      <c r="F5733" s="116" t="s">
        <v>3958</v>
      </c>
      <c r="G5733" s="471">
        <v>44954</v>
      </c>
      <c r="H5733" s="82">
        <v>36161112.899999999</v>
      </c>
      <c r="I5733" s="197">
        <v>0.41666999999999998</v>
      </c>
      <c r="J5733" s="15">
        <v>6830.8899999999994</v>
      </c>
      <c r="K5733" s="15">
        <v>16394</v>
      </c>
      <c r="L5733" s="15">
        <v>7885851.8700000001</v>
      </c>
      <c r="M5733" s="66" t="str">
        <f>TEXT(Table2[[#This Row],[Gd.Dt]],"mmm-yy")</f>
        <v>Jan-23</v>
      </c>
      <c r="N5733" s="46" t="str">
        <f>MID(Table2[[#This Row],[BE]],6,2)</f>
        <v>IB</v>
      </c>
      <c r="O5733" s="46" t="str">
        <f>IF(Table2[[#This Row],[Type]]="IB","EOU",IF(Table2[[#This Row],[Type]]="MB","Local","492"))</f>
        <v>EOU</v>
      </c>
      <c r="P5733" s="46">
        <f>ROUND(Table2[[#This Row],[Cons]]/Table2[[#This Row],[Qty.]],5)</f>
        <v>0.41666999999999998</v>
      </c>
      <c r="Q5733" s="46" t="b">
        <f>EXACT(Table2[[#This Row],[rate]],Table2[[#This Row],[Check]])</f>
        <v>1</v>
      </c>
      <c r="R5733" s="46"/>
      <c r="S5733" s="46" t="str">
        <f>IF(Table2[[#This Row],[SRO]]="EOU",VLOOKUP(Table2[[#This Row],[BE]],[2]GD.List!$C$3:$N$5014,12,0),IF(Table2[[#This Row],[SRO]]="Local","Polyester Staple Fibre","SRO 492"))</f>
        <v>Polyester Staple Fiber</v>
      </c>
    </row>
    <row r="5734" spans="1:19" x14ac:dyDescent="0.25">
      <c r="A5734" s="119" t="s">
        <v>3877</v>
      </c>
      <c r="B5734" s="116" t="s">
        <v>3952</v>
      </c>
      <c r="C5734" s="165">
        <v>5208</v>
      </c>
      <c r="D5734" s="117">
        <v>5201.009</v>
      </c>
      <c r="E5734" s="147" t="s">
        <v>3955</v>
      </c>
      <c r="F5734" s="116" t="s">
        <v>3957</v>
      </c>
      <c r="G5734" s="471">
        <v>44954</v>
      </c>
      <c r="H5734" s="82">
        <v>15098661.109999999</v>
      </c>
      <c r="I5734" s="197">
        <v>1.0101</v>
      </c>
      <c r="J5734" s="15">
        <v>7028.28</v>
      </c>
      <c r="K5734" s="15">
        <v>6958</v>
      </c>
      <c r="L5734" s="15">
        <v>8288224.3899999997</v>
      </c>
      <c r="M5734" s="66" t="str">
        <f>TEXT(Table2[[#This Row],[Gd.Dt]],"mmm-yy")</f>
        <v>Jan-23</v>
      </c>
      <c r="N5734" s="46" t="str">
        <f>MID(Table2[[#This Row],[BE]],6,2)</f>
        <v>IB</v>
      </c>
      <c r="O5734" s="46" t="str">
        <f>IF(Table2[[#This Row],[Type]]="IB","EOU",IF(Table2[[#This Row],[Type]]="MB","Local","492"))</f>
        <v>EOU</v>
      </c>
      <c r="P5734" s="46">
        <f>ROUND(Table2[[#This Row],[Cons]]/Table2[[#This Row],[Qty.]],5)</f>
        <v>1.0101</v>
      </c>
      <c r="Q5734" s="46" t="b">
        <f>EXACT(Table2[[#This Row],[rate]],Table2[[#This Row],[Check]])</f>
        <v>1</v>
      </c>
      <c r="R5734" s="46"/>
      <c r="S5734" s="46" t="str">
        <f>IF(Table2[[#This Row],[SRO]]="EOU",VLOOKUP(Table2[[#This Row],[BE]],[2]GD.List!$C$3:$N$5014,12,0),IF(Table2[[#This Row],[SRO]]="Local","Polyester Staple Fibre","SRO 492"))</f>
        <v>Raw Cotton</v>
      </c>
    </row>
    <row r="5735" spans="1:19" x14ac:dyDescent="0.25">
      <c r="A5735" s="120" t="s">
        <v>3877</v>
      </c>
      <c r="B5735" s="116" t="s">
        <v>3951</v>
      </c>
      <c r="C5735" s="165">
        <v>3750</v>
      </c>
      <c r="D5735" s="117">
        <v>5201.009</v>
      </c>
      <c r="E5735" s="147" t="s">
        <v>3954</v>
      </c>
      <c r="F5735" s="116" t="s">
        <v>3958</v>
      </c>
      <c r="G5735" s="471">
        <v>44954</v>
      </c>
      <c r="H5735" s="82">
        <v>36161112.899999999</v>
      </c>
      <c r="I5735" s="197">
        <v>0.624</v>
      </c>
      <c r="J5735" s="15">
        <v>10229.86</v>
      </c>
      <c r="K5735" s="15">
        <v>16394</v>
      </c>
      <c r="L5735" s="15">
        <v>11809750.690000001</v>
      </c>
      <c r="M5735" s="66" t="str">
        <f>TEXT(Table2[[#This Row],[Gd.Dt]],"mmm-yy")</f>
        <v>Jan-23</v>
      </c>
      <c r="N5735" s="46" t="str">
        <f>MID(Table2[[#This Row],[BE]],6,2)</f>
        <v>IB</v>
      </c>
      <c r="O5735" s="46" t="str">
        <f>IF(Table2[[#This Row],[Type]]="IB","EOU",IF(Table2[[#This Row],[Type]]="MB","Local","492"))</f>
        <v>EOU</v>
      </c>
      <c r="P5735" s="46">
        <f>ROUND(Table2[[#This Row],[Cons]]/Table2[[#This Row],[Qty.]],5)</f>
        <v>0.624</v>
      </c>
      <c r="Q5735" s="46" t="b">
        <f>EXACT(Table2[[#This Row],[rate]],Table2[[#This Row],[Check]])</f>
        <v>1</v>
      </c>
      <c r="R5735" s="46"/>
      <c r="S5735" s="46" t="str">
        <f>IF(Table2[[#This Row],[SRO]]="EOU",VLOOKUP(Table2[[#This Row],[BE]],[2]GD.List!$C$3:$N$5014,12,0),IF(Table2[[#This Row],[SRO]]="Local","Polyester Staple Fibre","SRO 492"))</f>
        <v>Raw Cotton</v>
      </c>
    </row>
    <row r="5736" spans="1:19" x14ac:dyDescent="0.25">
      <c r="A5736" s="120" t="s">
        <v>1477</v>
      </c>
      <c r="B5736" s="116" t="s">
        <v>3961</v>
      </c>
      <c r="C5736" s="165">
        <v>67704</v>
      </c>
      <c r="D5736" s="117">
        <v>2513.1</v>
      </c>
      <c r="E5736" s="147" t="s">
        <v>3966</v>
      </c>
      <c r="F5736" s="116" t="s">
        <v>3971</v>
      </c>
      <c r="G5736" s="471">
        <v>44957</v>
      </c>
      <c r="H5736" s="82">
        <v>118230071</v>
      </c>
      <c r="I5736" s="197">
        <v>0.04</v>
      </c>
      <c r="J5736" s="15">
        <v>1772.57</v>
      </c>
      <c r="K5736" s="15">
        <v>44314.29</v>
      </c>
      <c r="L5736" s="15">
        <v>2531933.86</v>
      </c>
      <c r="M5736" s="66" t="str">
        <f>TEXT(Table2[[#This Row],[Gd.Dt]],"mmm-yy")</f>
        <v>Jan-23</v>
      </c>
      <c r="N5736" s="46" t="str">
        <f>MID(Table2[[#This Row],[BE]],6,2)</f>
        <v>IB</v>
      </c>
      <c r="O5736" s="46" t="str">
        <f>IF(Table2[[#This Row],[Type]]="IB","EOU",IF(Table2[[#This Row],[Type]]="MB","Local","492"))</f>
        <v>EOU</v>
      </c>
      <c r="P5736" s="46">
        <f>ROUND(Table2[[#This Row],[Cons]]/Table2[[#This Row],[Qty.]],5)</f>
        <v>0.04</v>
      </c>
      <c r="Q5736" s="46" t="b">
        <f>EXACT(Table2[[#This Row],[rate]],Table2[[#This Row],[Check]])</f>
        <v>1</v>
      </c>
      <c r="R5736" s="46"/>
      <c r="S5736" s="46" t="str">
        <f>IF(Table2[[#This Row],[SRO]]="EOU",VLOOKUP(Table2[[#This Row],[BE]],[2]GD.List!$C$3:$N$5014,12,0),IF(Table2[[#This Row],[SRO]]="Local","Polyester Staple Fibre","SRO 492"))</f>
        <v>Textile Chemical</v>
      </c>
    </row>
    <row r="5737" spans="1:19" x14ac:dyDescent="0.25">
      <c r="A5737" s="119" t="s">
        <v>2499</v>
      </c>
      <c r="B5737" s="116" t="s">
        <v>3964</v>
      </c>
      <c r="C5737" s="165">
        <v>32100</v>
      </c>
      <c r="D5737" s="117">
        <v>2701.12</v>
      </c>
      <c r="E5737" s="147" t="s">
        <v>3970</v>
      </c>
      <c r="F5737" s="116" t="s">
        <v>3972</v>
      </c>
      <c r="G5737" s="471">
        <v>44957</v>
      </c>
      <c r="H5737" s="82">
        <v>28659753.239999998</v>
      </c>
      <c r="I5737" s="197">
        <v>0.8</v>
      </c>
      <c r="J5737" s="15">
        <v>17873.599999999999</v>
      </c>
      <c r="K5737" s="15">
        <v>22342</v>
      </c>
      <c r="L5737" s="15">
        <v>11999875.5</v>
      </c>
      <c r="M5737" s="66" t="str">
        <f>TEXT(Table2[[#This Row],[Gd.Dt]],"mmm-yy")</f>
        <v>Jan-23</v>
      </c>
      <c r="N5737" s="46" t="str">
        <f>MID(Table2[[#This Row],[BE]],6,2)</f>
        <v>IB</v>
      </c>
      <c r="O5737" s="46" t="str">
        <f>IF(Table2[[#This Row],[Type]]="IB","EOU",IF(Table2[[#This Row],[Type]]="MB","Local","492"))</f>
        <v>EOU</v>
      </c>
      <c r="P5737" s="46">
        <f>ROUND(Table2[[#This Row],[Cons]]/Table2[[#This Row],[Qty.]],5)</f>
        <v>0.8</v>
      </c>
      <c r="Q5737" s="46" t="b">
        <f>EXACT(Table2[[#This Row],[rate]],Table2[[#This Row],[Check]])</f>
        <v>1</v>
      </c>
      <c r="R5737" s="46"/>
      <c r="S5737" s="46" t="str">
        <f>IF(Table2[[#This Row],[SRO]]="EOU",VLOOKUP(Table2[[#This Row],[BE]],[2]GD.List!$C$3:$N$5014,12,0),IF(Table2[[#This Row],[SRO]]="Local","Polyester Staple Fibre","SRO 492"))</f>
        <v>Textile Coal</v>
      </c>
    </row>
    <row r="5738" spans="1:19" x14ac:dyDescent="0.25">
      <c r="A5738" s="119" t="s">
        <v>2499</v>
      </c>
      <c r="B5738" s="116" t="s">
        <v>3960</v>
      </c>
      <c r="C5738" s="165">
        <v>3468</v>
      </c>
      <c r="D5738" s="117">
        <v>2701.12</v>
      </c>
      <c r="E5738" s="147" t="s">
        <v>3965</v>
      </c>
      <c r="F5738" s="116" t="s">
        <v>3973</v>
      </c>
      <c r="G5738" s="471">
        <v>44956</v>
      </c>
      <c r="H5738" s="82">
        <v>2512156.02</v>
      </c>
      <c r="I5738" s="197">
        <v>0.8</v>
      </c>
      <c r="J5738" s="15">
        <v>1517.6</v>
      </c>
      <c r="K5738" s="15">
        <v>1897</v>
      </c>
      <c r="L5738" s="15">
        <v>1063115.18</v>
      </c>
      <c r="M5738" s="66" t="str">
        <f>TEXT(Table2[[#This Row],[Gd.Dt]],"mmm-yy")</f>
        <v>Jan-23</v>
      </c>
      <c r="N5738" s="46" t="str">
        <f>MID(Table2[[#This Row],[BE]],6,2)</f>
        <v>IB</v>
      </c>
      <c r="O5738" s="46" t="str">
        <f>IF(Table2[[#This Row],[Type]]="IB","EOU",IF(Table2[[#This Row],[Type]]="MB","Local","492"))</f>
        <v>EOU</v>
      </c>
      <c r="P5738" s="46">
        <f>ROUND(Table2[[#This Row],[Cons]]/Table2[[#This Row],[Qty.]],5)</f>
        <v>0.8</v>
      </c>
      <c r="Q5738" s="46" t="b">
        <f>EXACT(Table2[[#This Row],[rate]],Table2[[#This Row],[Check]])</f>
        <v>1</v>
      </c>
      <c r="R5738" s="46"/>
      <c r="S5738" s="46" t="str">
        <f>IF(Table2[[#This Row],[SRO]]="EOU",VLOOKUP(Table2[[#This Row],[BE]],[2]GD.List!$C$3:$N$5014,12,0),IF(Table2[[#This Row],[SRO]]="Local","Polyester Staple Fibre","SRO 492"))</f>
        <v>Textile Coal</v>
      </c>
    </row>
    <row r="5739" spans="1:19" x14ac:dyDescent="0.25">
      <c r="A5739" s="119" t="s">
        <v>2499</v>
      </c>
      <c r="B5739" s="116" t="s">
        <v>3963</v>
      </c>
      <c r="C5739" s="165">
        <v>1292</v>
      </c>
      <c r="D5739" s="117">
        <v>2701.12</v>
      </c>
      <c r="E5739" s="147" t="s">
        <v>3969</v>
      </c>
      <c r="F5739" s="116" t="s">
        <v>3974</v>
      </c>
      <c r="G5739" s="471">
        <v>44957</v>
      </c>
      <c r="H5739" s="82">
        <v>18339600.739999998</v>
      </c>
      <c r="I5739" s="197">
        <v>0.8</v>
      </c>
      <c r="J5739" s="15">
        <v>6278.4</v>
      </c>
      <c r="K5739" s="15">
        <v>7848</v>
      </c>
      <c r="L5739" s="15">
        <v>7678814.1200000001</v>
      </c>
      <c r="M5739" s="66" t="str">
        <f>TEXT(Table2[[#This Row],[Gd.Dt]],"mmm-yy")</f>
        <v>Jan-23</v>
      </c>
      <c r="N5739" s="46" t="str">
        <f>MID(Table2[[#This Row],[BE]],6,2)</f>
        <v>IB</v>
      </c>
      <c r="O5739" s="46" t="str">
        <f>IF(Table2[[#This Row],[Type]]="IB","EOU",IF(Table2[[#This Row],[Type]]="MB","Local","492"))</f>
        <v>EOU</v>
      </c>
      <c r="P5739" s="46">
        <f>ROUND(Table2[[#This Row],[Cons]]/Table2[[#This Row],[Qty.]],5)</f>
        <v>0.8</v>
      </c>
      <c r="Q5739" s="46" t="b">
        <f>EXACT(Table2[[#This Row],[rate]],Table2[[#This Row],[Check]])</f>
        <v>1</v>
      </c>
      <c r="R5739" s="46"/>
      <c r="S5739" s="46" t="str">
        <f>IF(Table2[[#This Row],[SRO]]="EOU",VLOOKUP(Table2[[#This Row],[BE]],[2]GD.List!$C$3:$N$5014,12,0),IF(Table2[[#This Row],[SRO]]="Local","Polyester Staple Fibre","SRO 492"))</f>
        <v>Textile Coal</v>
      </c>
    </row>
    <row r="5740" spans="1:19" x14ac:dyDescent="0.25">
      <c r="A5740" s="120" t="s">
        <v>2499</v>
      </c>
      <c r="B5740" s="116" t="s">
        <v>3961</v>
      </c>
      <c r="C5740" s="165">
        <v>67704</v>
      </c>
      <c r="D5740" s="117">
        <v>2701.12</v>
      </c>
      <c r="E5740" s="147" t="s">
        <v>3966</v>
      </c>
      <c r="F5740" s="116" t="s">
        <v>3971</v>
      </c>
      <c r="G5740" s="471">
        <v>44957</v>
      </c>
      <c r="H5740" s="82">
        <v>118230071</v>
      </c>
      <c r="I5740" s="197">
        <v>0.8</v>
      </c>
      <c r="J5740" s="15">
        <v>35451.43</v>
      </c>
      <c r="K5740" s="15">
        <v>44314.29</v>
      </c>
      <c r="L5740" s="15">
        <v>50638719.960000001</v>
      </c>
      <c r="M5740" s="66" t="str">
        <f>TEXT(Table2[[#This Row],[Gd.Dt]],"mmm-yy")</f>
        <v>Jan-23</v>
      </c>
      <c r="N5740" s="46" t="str">
        <f>MID(Table2[[#This Row],[BE]],6,2)</f>
        <v>IB</v>
      </c>
      <c r="O5740" s="46" t="str">
        <f>IF(Table2[[#This Row],[Type]]="IB","EOU",IF(Table2[[#This Row],[Type]]="MB","Local","492"))</f>
        <v>EOU</v>
      </c>
      <c r="P5740" s="46">
        <f>ROUND(Table2[[#This Row],[Cons]]/Table2[[#This Row],[Qty.]],5)</f>
        <v>0.8</v>
      </c>
      <c r="Q5740" s="46" t="b">
        <f>EXACT(Table2[[#This Row],[rate]],Table2[[#This Row],[Check]])</f>
        <v>1</v>
      </c>
      <c r="R5740" s="46"/>
      <c r="S5740" s="46" t="str">
        <f>IF(Table2[[#This Row],[SRO]]="EOU",VLOOKUP(Table2[[#This Row],[BE]],[2]GD.List!$C$3:$N$5014,12,0),IF(Table2[[#This Row],[SRO]]="Local","Polyester Staple Fibre","SRO 492"))</f>
        <v>Textile Coal</v>
      </c>
    </row>
    <row r="5741" spans="1:19" x14ac:dyDescent="0.25">
      <c r="A5741" s="119" t="s">
        <v>3552</v>
      </c>
      <c r="B5741" s="116" t="s">
        <v>3964</v>
      </c>
      <c r="C5741" s="165">
        <v>32100</v>
      </c>
      <c r="D5741" s="117">
        <v>2847</v>
      </c>
      <c r="E5741" s="147" t="s">
        <v>3970</v>
      </c>
      <c r="F5741" s="116" t="s">
        <v>3972</v>
      </c>
      <c r="G5741" s="471">
        <v>44957</v>
      </c>
      <c r="H5741" s="82">
        <v>28659753.239999998</v>
      </c>
      <c r="I5741" s="197">
        <v>0.03</v>
      </c>
      <c r="J5741" s="15">
        <v>670.26</v>
      </c>
      <c r="K5741" s="15">
        <v>22342</v>
      </c>
      <c r="L5741" s="15">
        <v>449995.33</v>
      </c>
      <c r="M5741" s="66" t="str">
        <f>TEXT(Table2[[#This Row],[Gd.Dt]],"mmm-yy")</f>
        <v>Jan-23</v>
      </c>
      <c r="N5741" s="46" t="str">
        <f>MID(Table2[[#This Row],[BE]],6,2)</f>
        <v>IB</v>
      </c>
      <c r="O5741" s="46" t="str">
        <f>IF(Table2[[#This Row],[Type]]="IB","EOU",IF(Table2[[#This Row],[Type]]="MB","Local","492"))</f>
        <v>EOU</v>
      </c>
      <c r="P5741" s="46">
        <f>ROUND(Table2[[#This Row],[Cons]]/Table2[[#This Row],[Qty.]],5)</f>
        <v>0.03</v>
      </c>
      <c r="Q5741" s="46" t="b">
        <f>EXACT(Table2[[#This Row],[rate]],Table2[[#This Row],[Check]])</f>
        <v>1</v>
      </c>
      <c r="R5741" s="46"/>
      <c r="S5741" s="46" t="str">
        <f>IF(Table2[[#This Row],[SRO]]="EOU",VLOOKUP(Table2[[#This Row],[BE]],[2]GD.List!$C$3:$N$5014,12,0),IF(Table2[[#This Row],[SRO]]="Local","Polyester Staple Fibre","SRO 492"))</f>
        <v>Textile Chemical</v>
      </c>
    </row>
    <row r="5742" spans="1:19" x14ac:dyDescent="0.25">
      <c r="A5742" s="119" t="s">
        <v>3552</v>
      </c>
      <c r="B5742" s="116" t="s">
        <v>3960</v>
      </c>
      <c r="C5742" s="165">
        <v>3468</v>
      </c>
      <c r="D5742" s="117">
        <v>2847</v>
      </c>
      <c r="E5742" s="147" t="s">
        <v>3965</v>
      </c>
      <c r="F5742" s="116" t="s">
        <v>3973</v>
      </c>
      <c r="G5742" s="471">
        <v>44956</v>
      </c>
      <c r="H5742" s="82">
        <v>2512156.02</v>
      </c>
      <c r="I5742" s="197">
        <v>0.03</v>
      </c>
      <c r="J5742" s="15">
        <v>56.91</v>
      </c>
      <c r="K5742" s="15">
        <v>1897</v>
      </c>
      <c r="L5742" s="15">
        <v>39866.82</v>
      </c>
      <c r="M5742" s="66" t="str">
        <f>TEXT(Table2[[#This Row],[Gd.Dt]],"mmm-yy")</f>
        <v>Jan-23</v>
      </c>
      <c r="N5742" s="46" t="str">
        <f>MID(Table2[[#This Row],[BE]],6,2)</f>
        <v>IB</v>
      </c>
      <c r="O5742" s="46" t="str">
        <f>IF(Table2[[#This Row],[Type]]="IB","EOU",IF(Table2[[#This Row],[Type]]="MB","Local","492"))</f>
        <v>EOU</v>
      </c>
      <c r="P5742" s="46">
        <f>ROUND(Table2[[#This Row],[Cons]]/Table2[[#This Row],[Qty.]],5)</f>
        <v>0.03</v>
      </c>
      <c r="Q5742" s="46" t="b">
        <f>EXACT(Table2[[#This Row],[rate]],Table2[[#This Row],[Check]])</f>
        <v>1</v>
      </c>
      <c r="R5742" s="46"/>
      <c r="S5742" s="46" t="str">
        <f>IF(Table2[[#This Row],[SRO]]="EOU",VLOOKUP(Table2[[#This Row],[BE]],[2]GD.List!$C$3:$N$5014,12,0),IF(Table2[[#This Row],[SRO]]="Local","Polyester Staple Fibre","SRO 492"))</f>
        <v>Textile Chemical</v>
      </c>
    </row>
    <row r="5743" spans="1:19" x14ac:dyDescent="0.25">
      <c r="A5743" s="119" t="s">
        <v>3552</v>
      </c>
      <c r="B5743" s="116" t="s">
        <v>3963</v>
      </c>
      <c r="C5743" s="165">
        <v>1292</v>
      </c>
      <c r="D5743" s="117">
        <v>2847</v>
      </c>
      <c r="E5743" s="147" t="s">
        <v>3969</v>
      </c>
      <c r="F5743" s="116" t="s">
        <v>3974</v>
      </c>
      <c r="G5743" s="471">
        <v>44957</v>
      </c>
      <c r="H5743" s="82">
        <v>18339600.739999998</v>
      </c>
      <c r="I5743" s="197">
        <v>0.03</v>
      </c>
      <c r="J5743" s="15">
        <v>235.44</v>
      </c>
      <c r="K5743" s="15">
        <v>7848</v>
      </c>
      <c r="L5743" s="15">
        <v>287955.52999999997</v>
      </c>
      <c r="M5743" s="66" t="str">
        <f>TEXT(Table2[[#This Row],[Gd.Dt]],"mmm-yy")</f>
        <v>Jan-23</v>
      </c>
      <c r="N5743" s="46" t="str">
        <f>MID(Table2[[#This Row],[BE]],6,2)</f>
        <v>IB</v>
      </c>
      <c r="O5743" s="46" t="str">
        <f>IF(Table2[[#This Row],[Type]]="IB","EOU",IF(Table2[[#This Row],[Type]]="MB","Local","492"))</f>
        <v>EOU</v>
      </c>
      <c r="P5743" s="46">
        <f>ROUND(Table2[[#This Row],[Cons]]/Table2[[#This Row],[Qty.]],5)</f>
        <v>0.03</v>
      </c>
      <c r="Q5743" s="46" t="b">
        <f>EXACT(Table2[[#This Row],[rate]],Table2[[#This Row],[Check]])</f>
        <v>1</v>
      </c>
      <c r="R5743" s="46"/>
      <c r="S5743" s="46" t="str">
        <f>IF(Table2[[#This Row],[SRO]]="EOU",VLOOKUP(Table2[[#This Row],[BE]],[2]GD.List!$C$3:$N$5014,12,0),IF(Table2[[#This Row],[SRO]]="Local","Polyester Staple Fibre","SRO 492"))</f>
        <v>Textile Chemical</v>
      </c>
    </row>
    <row r="5744" spans="1:19" x14ac:dyDescent="0.25">
      <c r="A5744" s="120" t="s">
        <v>3552</v>
      </c>
      <c r="B5744" s="116" t="s">
        <v>3961</v>
      </c>
      <c r="C5744" s="165">
        <v>67704</v>
      </c>
      <c r="D5744" s="117">
        <v>2847</v>
      </c>
      <c r="E5744" s="147" t="s">
        <v>3966</v>
      </c>
      <c r="F5744" s="116" t="s">
        <v>3971</v>
      </c>
      <c r="G5744" s="471">
        <v>44957</v>
      </c>
      <c r="H5744" s="82">
        <v>118230071</v>
      </c>
      <c r="I5744" s="197">
        <v>0.03</v>
      </c>
      <c r="J5744" s="15">
        <v>1329.43</v>
      </c>
      <c r="K5744" s="15">
        <v>44314.29</v>
      </c>
      <c r="L5744" s="15">
        <v>1898953.96</v>
      </c>
      <c r="M5744" s="66" t="str">
        <f>TEXT(Table2[[#This Row],[Gd.Dt]],"mmm-yy")</f>
        <v>Jan-23</v>
      </c>
      <c r="N5744" s="46" t="str">
        <f>MID(Table2[[#This Row],[BE]],6,2)</f>
        <v>IB</v>
      </c>
      <c r="O5744" s="46" t="str">
        <f>IF(Table2[[#This Row],[Type]]="IB","EOU",IF(Table2[[#This Row],[Type]]="MB","Local","492"))</f>
        <v>EOU</v>
      </c>
      <c r="P5744" s="46">
        <f>ROUND(Table2[[#This Row],[Cons]]/Table2[[#This Row],[Qty.]],5)</f>
        <v>0.03</v>
      </c>
      <c r="Q5744" s="46" t="b">
        <f>EXACT(Table2[[#This Row],[rate]],Table2[[#This Row],[Check]])</f>
        <v>1</v>
      </c>
      <c r="R5744" s="46"/>
      <c r="S5744" s="46" t="str">
        <f>IF(Table2[[#This Row],[SRO]]="EOU",VLOOKUP(Table2[[#This Row],[BE]],[2]GD.List!$C$3:$N$5014,12,0),IF(Table2[[#This Row],[SRO]]="Local","Polyester Staple Fibre","SRO 492"))</f>
        <v>Textile Chemical</v>
      </c>
    </row>
    <row r="5745" spans="1:19" x14ac:dyDescent="0.25">
      <c r="A5745" s="119" t="s">
        <v>3800</v>
      </c>
      <c r="B5745" s="116" t="s">
        <v>3964</v>
      </c>
      <c r="C5745" s="165">
        <v>32100</v>
      </c>
      <c r="D5745" s="117">
        <v>2832.1089999999999</v>
      </c>
      <c r="E5745" s="147" t="s">
        <v>3970</v>
      </c>
      <c r="F5745" s="116" t="s">
        <v>3972</v>
      </c>
      <c r="G5745" s="471">
        <v>44957</v>
      </c>
      <c r="H5745" s="82">
        <v>28659753.239999998</v>
      </c>
      <c r="I5745" s="197">
        <v>0.04</v>
      </c>
      <c r="J5745" s="15">
        <v>893.68</v>
      </c>
      <c r="K5745" s="15">
        <v>22342</v>
      </c>
      <c r="L5745" s="15">
        <v>599993.78</v>
      </c>
      <c r="M5745" s="66" t="str">
        <f>TEXT(Table2[[#This Row],[Gd.Dt]],"mmm-yy")</f>
        <v>Jan-23</v>
      </c>
      <c r="N5745" s="46" t="str">
        <f>MID(Table2[[#This Row],[BE]],6,2)</f>
        <v>IB</v>
      </c>
      <c r="O5745" s="46" t="str">
        <f>IF(Table2[[#This Row],[Type]]="IB","EOU",IF(Table2[[#This Row],[Type]]="MB","Local","492"))</f>
        <v>EOU</v>
      </c>
      <c r="P5745" s="46">
        <f>ROUND(Table2[[#This Row],[Cons]]/Table2[[#This Row],[Qty.]],5)</f>
        <v>0.04</v>
      </c>
      <c r="Q5745" s="46" t="b">
        <f>EXACT(Table2[[#This Row],[rate]],Table2[[#This Row],[Check]])</f>
        <v>1</v>
      </c>
      <c r="R5745" s="46"/>
      <c r="S5745" s="46" t="str">
        <f>IF(Table2[[#This Row],[SRO]]="EOU",VLOOKUP(Table2[[#This Row],[BE]],[2]GD.List!$C$3:$N$5014,12,0),IF(Table2[[#This Row],[SRO]]="Local","Polyester Staple Fibre","SRO 492"))</f>
        <v>Textile Chemical</v>
      </c>
    </row>
    <row r="5746" spans="1:19" x14ac:dyDescent="0.25">
      <c r="A5746" s="119" t="s">
        <v>3800</v>
      </c>
      <c r="B5746" s="116" t="s">
        <v>3960</v>
      </c>
      <c r="C5746" s="165">
        <v>3468</v>
      </c>
      <c r="D5746" s="117">
        <v>2832.1089999999999</v>
      </c>
      <c r="E5746" s="147" t="s">
        <v>3965</v>
      </c>
      <c r="F5746" s="116" t="s">
        <v>3973</v>
      </c>
      <c r="G5746" s="471">
        <v>44956</v>
      </c>
      <c r="H5746" s="82">
        <v>2512156.02</v>
      </c>
      <c r="I5746" s="197">
        <v>0.04</v>
      </c>
      <c r="J5746" s="15">
        <v>75.88</v>
      </c>
      <c r="K5746" s="15">
        <v>1897</v>
      </c>
      <c r="L5746" s="15">
        <v>53155.76</v>
      </c>
      <c r="M5746" s="66" t="str">
        <f>TEXT(Table2[[#This Row],[Gd.Dt]],"mmm-yy")</f>
        <v>Jan-23</v>
      </c>
      <c r="N5746" s="46" t="str">
        <f>MID(Table2[[#This Row],[BE]],6,2)</f>
        <v>IB</v>
      </c>
      <c r="O5746" s="46" t="str">
        <f>IF(Table2[[#This Row],[Type]]="IB","EOU",IF(Table2[[#This Row],[Type]]="MB","Local","492"))</f>
        <v>EOU</v>
      </c>
      <c r="P5746" s="46">
        <f>ROUND(Table2[[#This Row],[Cons]]/Table2[[#This Row],[Qty.]],5)</f>
        <v>0.04</v>
      </c>
      <c r="Q5746" s="46" t="b">
        <f>EXACT(Table2[[#This Row],[rate]],Table2[[#This Row],[Check]])</f>
        <v>1</v>
      </c>
      <c r="R5746" s="46"/>
      <c r="S5746" s="46" t="str">
        <f>IF(Table2[[#This Row],[SRO]]="EOU",VLOOKUP(Table2[[#This Row],[BE]],[2]GD.List!$C$3:$N$5014,12,0),IF(Table2[[#This Row],[SRO]]="Local","Polyester Staple Fibre","SRO 492"))</f>
        <v>Textile Chemical</v>
      </c>
    </row>
    <row r="5747" spans="1:19" x14ac:dyDescent="0.25">
      <c r="A5747" s="120" t="s">
        <v>3800</v>
      </c>
      <c r="B5747" s="116" t="s">
        <v>3963</v>
      </c>
      <c r="C5747" s="165">
        <v>1292</v>
      </c>
      <c r="D5747" s="117">
        <v>2832.1089999999999</v>
      </c>
      <c r="E5747" s="147" t="s">
        <v>3969</v>
      </c>
      <c r="F5747" s="116" t="s">
        <v>3974</v>
      </c>
      <c r="G5747" s="471">
        <v>44957</v>
      </c>
      <c r="H5747" s="82">
        <v>18339600.739999998</v>
      </c>
      <c r="I5747" s="197">
        <v>0.04</v>
      </c>
      <c r="J5747" s="15">
        <v>313.92</v>
      </c>
      <c r="K5747" s="15">
        <v>7848</v>
      </c>
      <c r="L5747" s="15">
        <v>383940.71</v>
      </c>
      <c r="M5747" s="66" t="str">
        <f>TEXT(Table2[[#This Row],[Gd.Dt]],"mmm-yy")</f>
        <v>Jan-23</v>
      </c>
      <c r="N5747" s="46" t="str">
        <f>MID(Table2[[#This Row],[BE]],6,2)</f>
        <v>IB</v>
      </c>
      <c r="O5747" s="46" t="str">
        <f>IF(Table2[[#This Row],[Type]]="IB","EOU",IF(Table2[[#This Row],[Type]]="MB","Local","492"))</f>
        <v>EOU</v>
      </c>
      <c r="P5747" s="46">
        <f>ROUND(Table2[[#This Row],[Cons]]/Table2[[#This Row],[Qty.]],5)</f>
        <v>0.04</v>
      </c>
      <c r="Q5747" s="46" t="b">
        <f>EXACT(Table2[[#This Row],[rate]],Table2[[#This Row],[Check]])</f>
        <v>1</v>
      </c>
      <c r="R5747" s="46"/>
      <c r="S5747" s="46" t="str">
        <f>IF(Table2[[#This Row],[SRO]]="EOU",VLOOKUP(Table2[[#This Row],[BE]],[2]GD.List!$C$3:$N$5014,12,0),IF(Table2[[#This Row],[SRO]]="Local","Polyester Staple Fibre","SRO 492"))</f>
        <v>Textile Chemical</v>
      </c>
    </row>
    <row r="5748" spans="1:19" x14ac:dyDescent="0.25">
      <c r="A5748" s="119" t="s">
        <v>3802</v>
      </c>
      <c r="B5748" s="116" t="s">
        <v>3964</v>
      </c>
      <c r="C5748" s="165">
        <v>32100</v>
      </c>
      <c r="D5748" s="117">
        <v>5503.201</v>
      </c>
      <c r="E5748" s="147" t="s">
        <v>3970</v>
      </c>
      <c r="F5748" s="116" t="s">
        <v>3972</v>
      </c>
      <c r="G5748" s="471">
        <v>44957</v>
      </c>
      <c r="H5748" s="82">
        <v>28659753.239999998</v>
      </c>
      <c r="I5748" s="197">
        <v>0.41666999999999998</v>
      </c>
      <c r="J5748" s="15">
        <v>9309.24</v>
      </c>
      <c r="K5748" s="15">
        <v>22342</v>
      </c>
      <c r="L5748" s="15">
        <v>6249984.3899999997</v>
      </c>
      <c r="M5748" s="66" t="str">
        <f>TEXT(Table2[[#This Row],[Gd.Dt]],"mmm-yy")</f>
        <v>Jan-23</v>
      </c>
      <c r="N5748" s="46" t="str">
        <f>MID(Table2[[#This Row],[BE]],6,2)</f>
        <v>IB</v>
      </c>
      <c r="O5748" s="46" t="str">
        <f>IF(Table2[[#This Row],[Type]]="IB","EOU",IF(Table2[[#This Row],[Type]]="MB","Local","492"))</f>
        <v>EOU</v>
      </c>
      <c r="P5748" s="46">
        <f>ROUND(Table2[[#This Row],[Cons]]/Table2[[#This Row],[Qty.]],5)</f>
        <v>0.41666999999999998</v>
      </c>
      <c r="Q5748" s="46" t="b">
        <f>EXACT(Table2[[#This Row],[rate]],Table2[[#This Row],[Check]])</f>
        <v>1</v>
      </c>
      <c r="R5748" s="46"/>
      <c r="S5748" s="46" t="str">
        <f>IF(Table2[[#This Row],[SRO]]="EOU",VLOOKUP(Table2[[#This Row],[BE]],[2]GD.List!$C$3:$N$5014,12,0),IF(Table2[[#This Row],[SRO]]="Local","Polyester Staple Fibre","SRO 492"))</f>
        <v>Polyester Staple Fiber</v>
      </c>
    </row>
    <row r="5749" spans="1:19" x14ac:dyDescent="0.25">
      <c r="A5749" s="119" t="s">
        <v>3802</v>
      </c>
      <c r="B5749" s="116" t="s">
        <v>3960</v>
      </c>
      <c r="C5749" s="165">
        <v>3468</v>
      </c>
      <c r="D5749" s="117">
        <v>5503.201</v>
      </c>
      <c r="E5749" s="147" t="s">
        <v>3965</v>
      </c>
      <c r="F5749" s="116" t="s">
        <v>3973</v>
      </c>
      <c r="G5749" s="471">
        <v>44956</v>
      </c>
      <c r="H5749" s="82">
        <v>2512156.02</v>
      </c>
      <c r="I5749" s="197">
        <v>0.53061000000000003</v>
      </c>
      <c r="J5749" s="15">
        <v>1006.57</v>
      </c>
      <c r="K5749" s="15">
        <v>1897</v>
      </c>
      <c r="L5749" s="15">
        <v>705126.41</v>
      </c>
      <c r="M5749" s="66" t="str">
        <f>TEXT(Table2[[#This Row],[Gd.Dt]],"mmm-yy")</f>
        <v>Jan-23</v>
      </c>
      <c r="N5749" s="46" t="str">
        <f>MID(Table2[[#This Row],[BE]],6,2)</f>
        <v>IB</v>
      </c>
      <c r="O5749" s="46" t="str">
        <f>IF(Table2[[#This Row],[Type]]="IB","EOU",IF(Table2[[#This Row],[Type]]="MB","Local","492"))</f>
        <v>EOU</v>
      </c>
      <c r="P5749" s="46">
        <f>ROUND(Table2[[#This Row],[Cons]]/Table2[[#This Row],[Qty.]],5)</f>
        <v>0.53061000000000003</v>
      </c>
      <c r="Q5749" s="46" t="b">
        <f>EXACT(Table2[[#This Row],[rate]],Table2[[#This Row],[Check]])</f>
        <v>1</v>
      </c>
      <c r="R5749" s="46"/>
      <c r="S5749" s="46" t="str">
        <f>IF(Table2[[#This Row],[SRO]]="EOU",VLOOKUP(Table2[[#This Row],[BE]],[2]GD.List!$C$3:$N$5014,12,0),IF(Table2[[#This Row],[SRO]]="Local","Polyester Staple Fibre","SRO 492"))</f>
        <v>Polyester Staple Fiber</v>
      </c>
    </row>
    <row r="5750" spans="1:19" x14ac:dyDescent="0.25">
      <c r="A5750" s="120" t="s">
        <v>3802</v>
      </c>
      <c r="B5750" s="116" t="s">
        <v>3963</v>
      </c>
      <c r="C5750" s="165">
        <v>1292</v>
      </c>
      <c r="D5750" s="117">
        <v>5503.201</v>
      </c>
      <c r="E5750" s="147" t="s">
        <v>3969</v>
      </c>
      <c r="F5750" s="116" t="s">
        <v>3974</v>
      </c>
      <c r="G5750" s="471">
        <v>44957</v>
      </c>
      <c r="H5750" s="82">
        <v>18339600.739999998</v>
      </c>
      <c r="I5750" s="197">
        <v>0.41666999999999998</v>
      </c>
      <c r="J5750" s="15">
        <v>3270.03</v>
      </c>
      <c r="K5750" s="15">
        <v>7848</v>
      </c>
      <c r="L5750" s="15">
        <v>3999417.75</v>
      </c>
      <c r="M5750" s="66" t="str">
        <f>TEXT(Table2[[#This Row],[Gd.Dt]],"mmm-yy")</f>
        <v>Jan-23</v>
      </c>
      <c r="N5750" s="46" t="str">
        <f>MID(Table2[[#This Row],[BE]],6,2)</f>
        <v>IB</v>
      </c>
      <c r="O5750" s="46" t="str">
        <f>IF(Table2[[#This Row],[Type]]="IB","EOU",IF(Table2[[#This Row],[Type]]="MB","Local","492"))</f>
        <v>EOU</v>
      </c>
      <c r="P5750" s="46">
        <f>ROUND(Table2[[#This Row],[Cons]]/Table2[[#This Row],[Qty.]],5)</f>
        <v>0.41666999999999998</v>
      </c>
      <c r="Q5750" s="46" t="b">
        <f>EXACT(Table2[[#This Row],[rate]],Table2[[#This Row],[Check]])</f>
        <v>1</v>
      </c>
      <c r="R5750" s="46"/>
      <c r="S5750" s="46" t="str">
        <f>IF(Table2[[#This Row],[SRO]]="EOU",VLOOKUP(Table2[[#This Row],[BE]],[2]GD.List!$C$3:$N$5014,12,0),IF(Table2[[#This Row],[SRO]]="Local","Polyester Staple Fibre","SRO 492"))</f>
        <v>Polyester Staple Fiber</v>
      </c>
    </row>
    <row r="5751" spans="1:19" x14ac:dyDescent="0.25">
      <c r="A5751" s="120" t="s">
        <v>3813</v>
      </c>
      <c r="B5751" s="116" t="s">
        <v>3961</v>
      </c>
      <c r="C5751" s="165">
        <v>67704</v>
      </c>
      <c r="D5751" s="117">
        <v>4821.8999999999996</v>
      </c>
      <c r="E5751" s="147" t="s">
        <v>3966</v>
      </c>
      <c r="F5751" s="116" t="s">
        <v>3971</v>
      </c>
      <c r="G5751" s="471">
        <v>44957</v>
      </c>
      <c r="H5751" s="82">
        <v>118230071</v>
      </c>
      <c r="I5751" s="197">
        <v>1</v>
      </c>
      <c r="J5751" s="15">
        <v>15</v>
      </c>
      <c r="K5751" s="15">
        <v>15</v>
      </c>
      <c r="L5751" s="15">
        <v>21425.96</v>
      </c>
      <c r="M5751" s="66" t="str">
        <f>TEXT(Table2[[#This Row],[Gd.Dt]],"mmm-yy")</f>
        <v>Jan-23</v>
      </c>
      <c r="N5751" s="46" t="str">
        <f>MID(Table2[[#This Row],[BE]],6,2)</f>
        <v>TI</v>
      </c>
      <c r="O5751" s="46" t="str">
        <f>IF(Table2[[#This Row],[Type]]="IB","EOU",IF(Table2[[#This Row],[Type]]="MB","Local","492"))</f>
        <v>492</v>
      </c>
      <c r="P5751" s="46">
        <f>ROUND(Table2[[#This Row],[Cons]]/Table2[[#This Row],[Qty.]],5)</f>
        <v>1</v>
      </c>
      <c r="Q5751" s="46" t="b">
        <f>EXACT(Table2[[#This Row],[rate]],Table2[[#This Row],[Check]])</f>
        <v>1</v>
      </c>
      <c r="R5751" s="46"/>
      <c r="S5751" s="46" t="str">
        <f>IF(Table2[[#This Row],[SRO]]="EOU",VLOOKUP(Table2[[#This Row],[BE]],[2]GD.List!$C$3:$N$5014,12,0),IF(Table2[[#This Row],[SRO]]="Local","Polyester Staple Fibre","SRO 492"))</f>
        <v>SRO 492</v>
      </c>
    </row>
    <row r="5752" spans="1:19" x14ac:dyDescent="0.25">
      <c r="A5752" s="119" t="s">
        <v>3877</v>
      </c>
      <c r="B5752" s="116" t="s">
        <v>3964</v>
      </c>
      <c r="C5752" s="165">
        <v>32100</v>
      </c>
      <c r="D5752" s="117">
        <v>5201.009</v>
      </c>
      <c r="E5752" s="147" t="s">
        <v>3970</v>
      </c>
      <c r="F5752" s="116" t="s">
        <v>3972</v>
      </c>
      <c r="G5752" s="471">
        <v>44957</v>
      </c>
      <c r="H5752" s="82">
        <v>28659753.239999998</v>
      </c>
      <c r="I5752" s="197">
        <v>0.624</v>
      </c>
      <c r="J5752" s="15">
        <v>13941.41</v>
      </c>
      <c r="K5752" s="15">
        <v>22342</v>
      </c>
      <c r="L5752" s="15">
        <v>9359904.2400000002</v>
      </c>
      <c r="M5752" s="66" t="str">
        <f>TEXT(Table2[[#This Row],[Gd.Dt]],"mmm-yy")</f>
        <v>Jan-23</v>
      </c>
      <c r="N5752" s="46" t="str">
        <f>MID(Table2[[#This Row],[BE]],6,2)</f>
        <v>IB</v>
      </c>
      <c r="O5752" s="46" t="str">
        <f>IF(Table2[[#This Row],[Type]]="IB","EOU",IF(Table2[[#This Row],[Type]]="MB","Local","492"))</f>
        <v>EOU</v>
      </c>
      <c r="P5752" s="46">
        <f>ROUND(Table2[[#This Row],[Cons]]/Table2[[#This Row],[Qty.]],5)</f>
        <v>0.624</v>
      </c>
      <c r="Q5752" s="46" t="b">
        <f>EXACT(Table2[[#This Row],[rate]],Table2[[#This Row],[Check]])</f>
        <v>1</v>
      </c>
      <c r="R5752" s="46"/>
      <c r="S5752" s="46" t="str">
        <f>IF(Table2[[#This Row],[SRO]]="EOU",VLOOKUP(Table2[[#This Row],[BE]],[2]GD.List!$C$3:$N$5014,12,0),IF(Table2[[#This Row],[SRO]]="Local","Polyester Staple Fibre","SRO 492"))</f>
        <v>Raw Cotton</v>
      </c>
    </row>
    <row r="5753" spans="1:19" x14ac:dyDescent="0.25">
      <c r="A5753" s="119" t="s">
        <v>3877</v>
      </c>
      <c r="B5753" s="116" t="s">
        <v>3960</v>
      </c>
      <c r="C5753" s="165">
        <v>3468</v>
      </c>
      <c r="D5753" s="117">
        <v>5201.009</v>
      </c>
      <c r="E5753" s="147" t="s">
        <v>3965</v>
      </c>
      <c r="F5753" s="116" t="s">
        <v>3973</v>
      </c>
      <c r="G5753" s="471">
        <v>44956</v>
      </c>
      <c r="H5753" s="82">
        <v>2512156.02</v>
      </c>
      <c r="I5753" s="197">
        <v>0.48980000000000001</v>
      </c>
      <c r="J5753" s="15">
        <v>929.15</v>
      </c>
      <c r="K5753" s="15">
        <v>1897</v>
      </c>
      <c r="L5753" s="15">
        <v>650891.85</v>
      </c>
      <c r="M5753" s="66" t="str">
        <f>TEXT(Table2[[#This Row],[Gd.Dt]],"mmm-yy")</f>
        <v>Jan-23</v>
      </c>
      <c r="N5753" s="46" t="str">
        <f>MID(Table2[[#This Row],[BE]],6,2)</f>
        <v>IB</v>
      </c>
      <c r="O5753" s="46" t="str">
        <f>IF(Table2[[#This Row],[Type]]="IB","EOU",IF(Table2[[#This Row],[Type]]="MB","Local","492"))</f>
        <v>EOU</v>
      </c>
      <c r="P5753" s="46">
        <f>ROUND(Table2[[#This Row],[Cons]]/Table2[[#This Row],[Qty.]],5)</f>
        <v>0.48980000000000001</v>
      </c>
      <c r="Q5753" s="46" t="b">
        <f>EXACT(Table2[[#This Row],[rate]],Table2[[#This Row],[Check]])</f>
        <v>1</v>
      </c>
      <c r="R5753" s="46"/>
      <c r="S5753" s="46" t="str">
        <f>IF(Table2[[#This Row],[SRO]]="EOU",VLOOKUP(Table2[[#This Row],[BE]],[2]GD.List!$C$3:$N$5014,12,0),IF(Table2[[#This Row],[SRO]]="Local","Polyester Staple Fibre","SRO 492"))</f>
        <v>Raw Cotton</v>
      </c>
    </row>
    <row r="5754" spans="1:19" x14ac:dyDescent="0.25">
      <c r="A5754" s="119" t="s">
        <v>3877</v>
      </c>
      <c r="B5754" s="116" t="s">
        <v>3963</v>
      </c>
      <c r="C5754" s="165">
        <v>1292</v>
      </c>
      <c r="D5754" s="117">
        <v>5201.009</v>
      </c>
      <c r="E5754" s="147" t="s">
        <v>3969</v>
      </c>
      <c r="F5754" s="116" t="s">
        <v>3974</v>
      </c>
      <c r="G5754" s="471">
        <v>44957</v>
      </c>
      <c r="H5754" s="82">
        <v>18339600.739999998</v>
      </c>
      <c r="I5754" s="197">
        <v>0.624</v>
      </c>
      <c r="J5754" s="15">
        <v>4897.1500000000005</v>
      </c>
      <c r="K5754" s="15">
        <v>7848</v>
      </c>
      <c r="L5754" s="15">
        <v>5989472.6299999999</v>
      </c>
      <c r="M5754" s="66" t="str">
        <f>TEXT(Table2[[#This Row],[Gd.Dt]],"mmm-yy")</f>
        <v>Jan-23</v>
      </c>
      <c r="N5754" s="46" t="str">
        <f>MID(Table2[[#This Row],[BE]],6,2)</f>
        <v>IB</v>
      </c>
      <c r="O5754" s="46" t="str">
        <f>IF(Table2[[#This Row],[Type]]="IB","EOU",IF(Table2[[#This Row],[Type]]="MB","Local","492"))</f>
        <v>EOU</v>
      </c>
      <c r="P5754" s="46">
        <f>ROUND(Table2[[#This Row],[Cons]]/Table2[[#This Row],[Qty.]],5)</f>
        <v>0.624</v>
      </c>
      <c r="Q5754" s="46" t="b">
        <f>EXACT(Table2[[#This Row],[rate]],Table2[[#This Row],[Check]])</f>
        <v>1</v>
      </c>
      <c r="R5754" s="46"/>
      <c r="S5754" s="46" t="str">
        <f>IF(Table2[[#This Row],[SRO]]="EOU",VLOOKUP(Table2[[#This Row],[BE]],[2]GD.List!$C$3:$N$5014,12,0),IF(Table2[[#This Row],[SRO]]="Local","Polyester Staple Fibre","SRO 492"))</f>
        <v>Raw Cotton</v>
      </c>
    </row>
    <row r="5755" spans="1:19" x14ac:dyDescent="0.25">
      <c r="A5755" s="120" t="s">
        <v>3877</v>
      </c>
      <c r="B5755" s="116" t="s">
        <v>3961</v>
      </c>
      <c r="C5755" s="165">
        <v>67704</v>
      </c>
      <c r="D5755" s="117">
        <v>5201.009</v>
      </c>
      <c r="E5755" s="147" t="s">
        <v>3966</v>
      </c>
      <c r="F5755" s="116" t="s">
        <v>3971</v>
      </c>
      <c r="G5755" s="471">
        <v>44957</v>
      </c>
      <c r="H5755" s="82">
        <v>118230071</v>
      </c>
      <c r="I5755" s="197">
        <v>0.9899</v>
      </c>
      <c r="J5755" s="15">
        <v>43866.720000000001</v>
      </c>
      <c r="K5755" s="15">
        <v>44314.29</v>
      </c>
      <c r="L5755" s="15">
        <v>62659095.829999998</v>
      </c>
      <c r="M5755" s="66" t="str">
        <f>TEXT(Table2[[#This Row],[Gd.Dt]],"mmm-yy")</f>
        <v>Jan-23</v>
      </c>
      <c r="N5755" s="46" t="str">
        <f>MID(Table2[[#This Row],[BE]],6,2)</f>
        <v>IB</v>
      </c>
      <c r="O5755" s="46" t="str">
        <f>IF(Table2[[#This Row],[Type]]="IB","EOU",IF(Table2[[#This Row],[Type]]="MB","Local","492"))</f>
        <v>EOU</v>
      </c>
      <c r="P5755" s="46">
        <f>ROUND(Table2[[#This Row],[Cons]]/Table2[[#This Row],[Qty.]],5)</f>
        <v>0.9899</v>
      </c>
      <c r="Q5755" s="46" t="b">
        <f>EXACT(Table2[[#This Row],[rate]],Table2[[#This Row],[Check]])</f>
        <v>1</v>
      </c>
      <c r="R5755" s="46"/>
      <c r="S5755" s="46" t="str">
        <f>IF(Table2[[#This Row],[SRO]]="EOU",VLOOKUP(Table2[[#This Row],[BE]],[2]GD.List!$C$3:$N$5014,12,0),IF(Table2[[#This Row],[SRO]]="Local","Polyester Staple Fibre","SRO 492"))</f>
        <v>Raw Cotton</v>
      </c>
    </row>
    <row r="5756" spans="1:19" x14ac:dyDescent="0.25">
      <c r="A5756" s="119" t="s">
        <v>3936</v>
      </c>
      <c r="B5756" s="116" t="s">
        <v>3961</v>
      </c>
      <c r="C5756" s="165">
        <v>67704</v>
      </c>
      <c r="D5756" s="117">
        <v>9606.2199999999993</v>
      </c>
      <c r="E5756" s="147" t="s">
        <v>3966</v>
      </c>
      <c r="F5756" s="116" t="s">
        <v>3971</v>
      </c>
      <c r="G5756" s="471">
        <v>44957</v>
      </c>
      <c r="H5756" s="82">
        <v>118230071</v>
      </c>
      <c r="I5756" s="197">
        <v>1</v>
      </c>
      <c r="J5756" s="15">
        <v>145</v>
      </c>
      <c r="K5756" s="15">
        <v>145</v>
      </c>
      <c r="L5756" s="15">
        <v>207117.58</v>
      </c>
      <c r="M5756" s="66" t="str">
        <f>TEXT(Table2[[#This Row],[Gd.Dt]],"mmm-yy")</f>
        <v>Jan-23</v>
      </c>
      <c r="N5756" s="46" t="str">
        <f>MID(Table2[[#This Row],[BE]],6,2)</f>
        <v>TI</v>
      </c>
      <c r="O5756" s="46" t="str">
        <f>IF(Table2[[#This Row],[Type]]="IB","EOU",IF(Table2[[#This Row],[Type]]="MB","Local","492"))</f>
        <v>492</v>
      </c>
      <c r="P5756" s="46">
        <f>ROUND(Table2[[#This Row],[Cons]]/Table2[[#This Row],[Qty.]],5)</f>
        <v>1</v>
      </c>
      <c r="Q5756" s="46" t="b">
        <f>EXACT(Table2[[#This Row],[rate]],Table2[[#This Row],[Check]])</f>
        <v>1</v>
      </c>
      <c r="R5756" s="46"/>
      <c r="S5756" s="46" t="str">
        <f>IF(Table2[[#This Row],[SRO]]="EOU",VLOOKUP(Table2[[#This Row],[BE]],[2]GD.List!$C$3:$N$5014,12,0),IF(Table2[[#This Row],[SRO]]="Local","Polyester Staple Fibre","SRO 492"))</f>
        <v>SRO 492</v>
      </c>
    </row>
    <row r="5757" spans="1:19" x14ac:dyDescent="0.25">
      <c r="A5757" s="120" t="s">
        <v>3936</v>
      </c>
      <c r="B5757" s="116" t="s">
        <v>3961</v>
      </c>
      <c r="C5757" s="165">
        <v>67704</v>
      </c>
      <c r="D5757" s="117">
        <v>7318.23</v>
      </c>
      <c r="E5757" s="147" t="s">
        <v>3966</v>
      </c>
      <c r="F5757" s="116" t="s">
        <v>3971</v>
      </c>
      <c r="G5757" s="471">
        <v>44957</v>
      </c>
      <c r="H5757" s="82">
        <v>118230071</v>
      </c>
      <c r="I5757" s="197">
        <v>1</v>
      </c>
      <c r="J5757" s="15">
        <v>161</v>
      </c>
      <c r="K5757" s="15">
        <v>161</v>
      </c>
      <c r="L5757" s="15">
        <v>229971.93</v>
      </c>
      <c r="M5757" s="66" t="str">
        <f>TEXT(Table2[[#This Row],[Gd.Dt]],"mmm-yy")</f>
        <v>Jan-23</v>
      </c>
      <c r="N5757" s="46" t="str">
        <f>MID(Table2[[#This Row],[BE]],6,2)</f>
        <v>TI</v>
      </c>
      <c r="O5757" s="46" t="str">
        <f>IF(Table2[[#This Row],[Type]]="IB","EOU",IF(Table2[[#This Row],[Type]]="MB","Local","492"))</f>
        <v>492</v>
      </c>
      <c r="P5757" s="46">
        <f>ROUND(Table2[[#This Row],[Cons]]/Table2[[#This Row],[Qty.]],5)</f>
        <v>1</v>
      </c>
      <c r="Q5757" s="46" t="b">
        <f>EXACT(Table2[[#This Row],[rate]],Table2[[#This Row],[Check]])</f>
        <v>1</v>
      </c>
      <c r="R5757" s="46"/>
      <c r="S5757" s="46" t="str">
        <f>IF(Table2[[#This Row],[SRO]]="EOU",VLOOKUP(Table2[[#This Row],[BE]],[2]GD.List!$C$3:$N$5014,12,0),IF(Table2[[#This Row],[SRO]]="Local","Polyester Staple Fibre","SRO 492"))</f>
        <v>SRO 492</v>
      </c>
    </row>
    <row r="5758" spans="1:19" x14ac:dyDescent="0.25">
      <c r="A5758" s="120" t="s">
        <v>3937</v>
      </c>
      <c r="B5758" s="116" t="s">
        <v>3961</v>
      </c>
      <c r="C5758" s="165">
        <v>67704</v>
      </c>
      <c r="D5758" s="117">
        <v>9607.19</v>
      </c>
      <c r="E5758" s="147" t="s">
        <v>3966</v>
      </c>
      <c r="F5758" s="116" t="s">
        <v>3971</v>
      </c>
      <c r="G5758" s="471">
        <v>44957</v>
      </c>
      <c r="H5758" s="82">
        <v>118230071</v>
      </c>
      <c r="I5758" s="197">
        <v>1</v>
      </c>
      <c r="J5758" s="15">
        <v>30</v>
      </c>
      <c r="K5758" s="15">
        <v>30</v>
      </c>
      <c r="L5758" s="15">
        <v>42851.91</v>
      </c>
      <c r="M5758" s="66" t="str">
        <f>TEXT(Table2[[#This Row],[Gd.Dt]],"mmm-yy")</f>
        <v>Jan-23</v>
      </c>
      <c r="N5758" s="46" t="str">
        <f>MID(Table2[[#This Row],[BE]],6,2)</f>
        <v>TI</v>
      </c>
      <c r="O5758" s="46" t="str">
        <f>IF(Table2[[#This Row],[Type]]="IB","EOU",IF(Table2[[#This Row],[Type]]="MB","Local","492"))</f>
        <v>492</v>
      </c>
      <c r="P5758" s="46">
        <f>ROUND(Table2[[#This Row],[Cons]]/Table2[[#This Row],[Qty.]],5)</f>
        <v>1</v>
      </c>
      <c r="Q5758" s="46" t="b">
        <f>EXACT(Table2[[#This Row],[rate]],Table2[[#This Row],[Check]])</f>
        <v>1</v>
      </c>
      <c r="R5758" s="46"/>
      <c r="S5758" s="46" t="str">
        <f>IF(Table2[[#This Row],[SRO]]="EOU",VLOOKUP(Table2[[#This Row],[BE]],[2]GD.List!$C$3:$N$5014,12,0),IF(Table2[[#This Row],[SRO]]="Local","Polyester Staple Fibre","SRO 492"))</f>
        <v>SRO 492</v>
      </c>
    </row>
    <row r="5759" spans="1:19" x14ac:dyDescent="0.25">
      <c r="A5759" s="119" t="s">
        <v>3968</v>
      </c>
      <c r="B5759" s="119" t="s">
        <v>3962</v>
      </c>
      <c r="C5759" s="170">
        <v>27360</v>
      </c>
      <c r="D5759" s="171">
        <v>9606.1</v>
      </c>
      <c r="E5759" s="27" t="s">
        <v>3967</v>
      </c>
      <c r="F5759" s="119" t="s">
        <v>3975</v>
      </c>
      <c r="G5759" s="28">
        <v>44957</v>
      </c>
      <c r="H5759" s="172">
        <v>24762124.559999999</v>
      </c>
      <c r="I5759" s="33">
        <v>1</v>
      </c>
      <c r="J5759" s="30">
        <v>65</v>
      </c>
      <c r="K5759" s="30">
        <v>65</v>
      </c>
      <c r="L5759" s="30">
        <v>14810922.9778</v>
      </c>
      <c r="M5759" s="67" t="str">
        <f>TEXT(Table2[[#This Row],[Gd.Dt]],"mmm-yy")</f>
        <v>Jan-23</v>
      </c>
      <c r="N5759" s="47" t="str">
        <f>MID(Table2[[#This Row],[BE]],6,2)</f>
        <v>TI</v>
      </c>
      <c r="O5759" s="47" t="str">
        <f>IF(Table2[[#This Row],[Type]]="IB","EOU",IF(Table2[[#This Row],[Type]]="MB","Local","492"))</f>
        <v>492</v>
      </c>
      <c r="P5759" s="47">
        <f>ROUND(Table2[[#This Row],[Cons]]/Table2[[#This Row],[Qty.]],5)</f>
        <v>1</v>
      </c>
      <c r="Q5759" s="47" t="b">
        <f>EXACT(Table2[[#This Row],[rate]],Table2[[#This Row],[Check]])</f>
        <v>1</v>
      </c>
      <c r="R5759" s="47"/>
      <c r="S5759" s="47" t="str">
        <f>IF(Table2[[#This Row],[SRO]]="EOU",VLOOKUP(Table2[[#This Row],[BE]],[2]GD.List!$C$3:$N$5014,12,0),IF(Table2[[#This Row],[SRO]]="Local","Polyester Staple Fibre","SRO 492"))</f>
        <v>SRO 492</v>
      </c>
    </row>
    <row r="5760" spans="1:19" x14ac:dyDescent="0.25">
      <c r="A5760" s="702" t="s">
        <v>2499</v>
      </c>
      <c r="B5760" s="702" t="s">
        <v>3871</v>
      </c>
      <c r="C5760" s="697">
        <v>4040</v>
      </c>
      <c r="D5760" s="703">
        <v>2701.12</v>
      </c>
      <c r="E5760" s="147" t="s">
        <v>3981</v>
      </c>
      <c r="F5760" s="702" t="s">
        <v>3978</v>
      </c>
      <c r="G5760" s="471">
        <v>44958</v>
      </c>
      <c r="H5760" s="704">
        <v>8793022.0600000005</v>
      </c>
      <c r="I5760" s="197">
        <v>0.8</v>
      </c>
      <c r="J5760" s="698">
        <v>1786.4</v>
      </c>
      <c r="K5760" s="698">
        <v>2233</v>
      </c>
      <c r="L5760" s="698">
        <v>3822838.25</v>
      </c>
      <c r="M5760" s="699" t="str">
        <f>TEXT(Table2[[#This Row],[Gd.Dt]],"mmm-yy")</f>
        <v>Feb-23</v>
      </c>
      <c r="N5760" s="46" t="str">
        <f>MID(Table2[[#This Row],[BE]],6,2)</f>
        <v>IB</v>
      </c>
      <c r="O5760" s="46" t="str">
        <f>IF(Table2[[#This Row],[Type]]="IB","EOU",IF(Table2[[#This Row],[Type]]="MB","Local","492"))</f>
        <v>EOU</v>
      </c>
      <c r="P5760" s="46">
        <f>ROUND(Table2[[#This Row],[Cons]]/Table2[[#This Row],[Qty.]],5)</f>
        <v>0.8</v>
      </c>
      <c r="Q5760" s="46" t="b">
        <f>EXACT(Table2[[#This Row],[rate]],Table2[[#This Row],[Check]])</f>
        <v>1</v>
      </c>
      <c r="R5760" s="46"/>
      <c r="S5760" s="46" t="str">
        <f>IF(Table2[[#This Row],[SRO]]="EOU",VLOOKUP(Table2[[#This Row],[BE]],[2]GD.List!$C$3:$N$5014,12,0),IF(Table2[[#This Row],[SRO]]="Local","Polyester Staple Fibre","SRO 492"))</f>
        <v>Textile Coal</v>
      </c>
    </row>
    <row r="5761" spans="1:19" x14ac:dyDescent="0.25">
      <c r="A5761" s="702" t="s">
        <v>2499</v>
      </c>
      <c r="B5761" s="702" t="s">
        <v>3976</v>
      </c>
      <c r="C5761" s="697">
        <v>50712</v>
      </c>
      <c r="D5761" s="703">
        <v>2701.12</v>
      </c>
      <c r="E5761" s="147" t="s">
        <v>3984</v>
      </c>
      <c r="F5761" s="702" t="s">
        <v>3990</v>
      </c>
      <c r="G5761" s="471">
        <v>44960</v>
      </c>
      <c r="H5761" s="704">
        <v>64277169.729999997</v>
      </c>
      <c r="I5761" s="197">
        <v>0.8</v>
      </c>
      <c r="J5761" s="698">
        <v>11808</v>
      </c>
      <c r="K5761" s="698">
        <v>14760</v>
      </c>
      <c r="L5761" s="698">
        <v>16404239.059999999</v>
      </c>
      <c r="M5761" s="699" t="str">
        <f>TEXT(Table2[[#This Row],[Gd.Dt]],"mmm-yy")</f>
        <v>Feb-23</v>
      </c>
      <c r="N5761" s="46" t="str">
        <f>MID(Table2[[#This Row],[BE]],6,2)</f>
        <v>IB</v>
      </c>
      <c r="O5761" s="46" t="str">
        <f>IF(Table2[[#This Row],[Type]]="IB","EOU",IF(Table2[[#This Row],[Type]]="MB","Local","492"))</f>
        <v>EOU</v>
      </c>
      <c r="P5761" s="46">
        <f>ROUND(Table2[[#This Row],[Cons]]/Table2[[#This Row],[Qty.]],5)</f>
        <v>0.8</v>
      </c>
      <c r="Q5761" s="46" t="b">
        <f>EXACT(Table2[[#This Row],[rate]],Table2[[#This Row],[Check]])</f>
        <v>1</v>
      </c>
      <c r="R5761" s="46"/>
      <c r="S5761" s="46" t="str">
        <f>IF(Table2[[#This Row],[SRO]]="EOU",VLOOKUP(Table2[[#This Row],[BE]],[2]GD.List!$C$3:$N$5014,12,0),IF(Table2[[#This Row],[SRO]]="Local","Polyester Staple Fibre","SRO 492"))</f>
        <v>Textile Coal</v>
      </c>
    </row>
    <row r="5762" spans="1:19" x14ac:dyDescent="0.25">
      <c r="A5762" s="705" t="s">
        <v>2499</v>
      </c>
      <c r="B5762" s="702" t="s">
        <v>3979</v>
      </c>
      <c r="C5762" s="697">
        <v>21024</v>
      </c>
      <c r="D5762" s="703">
        <v>2701.12</v>
      </c>
      <c r="E5762" s="147" t="s">
        <v>3980</v>
      </c>
      <c r="F5762" s="702" t="s">
        <v>3992</v>
      </c>
      <c r="G5762" s="471">
        <v>44960</v>
      </c>
      <c r="H5762" s="704">
        <v>64557494.289999999</v>
      </c>
      <c r="I5762" s="197">
        <v>0.8</v>
      </c>
      <c r="J5762" s="698">
        <v>25860.799999999999</v>
      </c>
      <c r="K5762" s="698">
        <v>32326</v>
      </c>
      <c r="L5762" s="698">
        <v>23873274.359999999</v>
      </c>
      <c r="M5762" s="699" t="str">
        <f>TEXT(Table2[[#This Row],[Gd.Dt]],"mmm-yy")</f>
        <v>Feb-23</v>
      </c>
      <c r="N5762" s="46" t="str">
        <f>MID(Table2[[#This Row],[BE]],6,2)</f>
        <v>IB</v>
      </c>
      <c r="O5762" s="46" t="str">
        <f>IF(Table2[[#This Row],[Type]]="IB","EOU",IF(Table2[[#This Row],[Type]]="MB","Local","492"))</f>
        <v>EOU</v>
      </c>
      <c r="P5762" s="46">
        <f>ROUND(Table2[[#This Row],[Cons]]/Table2[[#This Row],[Qty.]],5)</f>
        <v>0.8</v>
      </c>
      <c r="Q5762" s="46" t="b">
        <f>EXACT(Table2[[#This Row],[rate]],Table2[[#This Row],[Check]])</f>
        <v>1</v>
      </c>
      <c r="R5762" s="46"/>
      <c r="S5762" s="46" t="str">
        <f>IF(Table2[[#This Row],[SRO]]="EOU",VLOOKUP(Table2[[#This Row],[BE]],[2]GD.List!$C$3:$N$5014,12,0),IF(Table2[[#This Row],[SRO]]="Local","Polyester Staple Fibre","SRO 492"))</f>
        <v>Textile Coal</v>
      </c>
    </row>
    <row r="5763" spans="1:19" x14ac:dyDescent="0.25">
      <c r="A5763" s="705" t="s">
        <v>3058</v>
      </c>
      <c r="B5763" s="702" t="s">
        <v>3979</v>
      </c>
      <c r="C5763" s="697">
        <v>21024</v>
      </c>
      <c r="D5763" s="703">
        <v>2915.11</v>
      </c>
      <c r="E5763" s="147" t="s">
        <v>3980</v>
      </c>
      <c r="F5763" s="702" t="s">
        <v>3992</v>
      </c>
      <c r="G5763" s="471">
        <v>44960</v>
      </c>
      <c r="H5763" s="704">
        <v>64557494.289999999</v>
      </c>
      <c r="I5763" s="197">
        <v>0.04</v>
      </c>
      <c r="J5763" s="698">
        <v>0.03</v>
      </c>
      <c r="K5763" s="698">
        <v>0.75</v>
      </c>
      <c r="L5763" s="698">
        <v>27.69</v>
      </c>
      <c r="M5763" s="699" t="str">
        <f>TEXT(Table2[[#This Row],[Gd.Dt]],"mmm-yy")</f>
        <v>Feb-23</v>
      </c>
      <c r="N5763" s="46" t="str">
        <f>MID(Table2[[#This Row],[BE]],6,2)</f>
        <v>IB</v>
      </c>
      <c r="O5763" s="46" t="str">
        <f>IF(Table2[[#This Row],[Type]]="IB","EOU",IF(Table2[[#This Row],[Type]]="MB","Local","492"))</f>
        <v>EOU</v>
      </c>
      <c r="P5763" s="46">
        <f>ROUND(Table2[[#This Row],[Cons]]/Table2[[#This Row],[Qty.]],5)</f>
        <v>0.04</v>
      </c>
      <c r="Q5763" s="46" t="b">
        <f>EXACT(Table2[[#This Row],[rate]],Table2[[#This Row],[Check]])</f>
        <v>1</v>
      </c>
      <c r="R5763" s="46"/>
      <c r="S5763" s="46" t="str">
        <f>IF(Table2[[#This Row],[SRO]]="EOU",VLOOKUP(Table2[[#This Row],[BE]],[2]GD.List!$C$3:$N$5014,12,0),IF(Table2[[#This Row],[SRO]]="Local","Polyester Staple Fibre","SRO 492"))</f>
        <v>Textile Chemical</v>
      </c>
    </row>
    <row r="5764" spans="1:19" x14ac:dyDescent="0.25">
      <c r="A5764" s="705" t="s">
        <v>3161</v>
      </c>
      <c r="B5764" s="702" t="s">
        <v>3977</v>
      </c>
      <c r="C5764" s="697">
        <v>23124</v>
      </c>
      <c r="D5764" s="703">
        <v>9607.2000000000007</v>
      </c>
      <c r="E5764" s="147" t="s">
        <v>3989</v>
      </c>
      <c r="F5764" s="702" t="s">
        <v>3991</v>
      </c>
      <c r="G5764" s="471">
        <v>44960</v>
      </c>
      <c r="H5764" s="704">
        <v>56936097.789999999</v>
      </c>
      <c r="I5764" s="197">
        <v>1</v>
      </c>
      <c r="J5764" s="698">
        <v>40</v>
      </c>
      <c r="K5764" s="698">
        <v>40</v>
      </c>
      <c r="L5764" s="698">
        <v>119641.17</v>
      </c>
      <c r="M5764" s="699" t="str">
        <f>TEXT(Table2[[#This Row],[Gd.Dt]],"mmm-yy")</f>
        <v>Feb-23</v>
      </c>
      <c r="N5764" s="46" t="str">
        <f>MID(Table2[[#This Row],[BE]],6,2)</f>
        <v>TI</v>
      </c>
      <c r="O5764" s="46" t="str">
        <f>IF(Table2[[#This Row],[Type]]="IB","EOU",IF(Table2[[#This Row],[Type]]="MB","Local","492"))</f>
        <v>492</v>
      </c>
      <c r="P5764" s="46">
        <f>ROUND(Table2[[#This Row],[Cons]]/Table2[[#This Row],[Qty.]],5)</f>
        <v>1</v>
      </c>
      <c r="Q5764" s="46" t="b">
        <f>EXACT(Table2[[#This Row],[rate]],Table2[[#This Row],[Check]])</f>
        <v>1</v>
      </c>
      <c r="R5764" s="46"/>
      <c r="S5764" s="46" t="str">
        <f>IF(Table2[[#This Row],[SRO]]="EOU",VLOOKUP(Table2[[#This Row],[BE]],[2]GD.List!$C$3:$N$5014,12,0),IF(Table2[[#This Row],[SRO]]="Local","Polyester Staple Fibre","SRO 492"))</f>
        <v>SRO 492</v>
      </c>
    </row>
    <row r="5765" spans="1:19" x14ac:dyDescent="0.25">
      <c r="A5765" s="706" t="s">
        <v>3552</v>
      </c>
      <c r="B5765" s="702" t="s">
        <v>3871</v>
      </c>
      <c r="C5765" s="697">
        <v>4040</v>
      </c>
      <c r="D5765" s="703">
        <v>2847</v>
      </c>
      <c r="E5765" s="147" t="s">
        <v>3981</v>
      </c>
      <c r="F5765" s="702" t="s">
        <v>3978</v>
      </c>
      <c r="G5765" s="471">
        <v>44958</v>
      </c>
      <c r="H5765" s="704">
        <v>8793022.0600000005</v>
      </c>
      <c r="I5765" s="197">
        <v>0.03</v>
      </c>
      <c r="J5765" s="698">
        <v>66.989999999999995</v>
      </c>
      <c r="K5765" s="698">
        <v>2233</v>
      </c>
      <c r="L5765" s="698">
        <v>143356.43</v>
      </c>
      <c r="M5765" s="699" t="str">
        <f>TEXT(Table2[[#This Row],[Gd.Dt]],"mmm-yy")</f>
        <v>Feb-23</v>
      </c>
      <c r="N5765" s="46" t="str">
        <f>MID(Table2[[#This Row],[BE]],6,2)</f>
        <v>IB</v>
      </c>
      <c r="O5765" s="46" t="str">
        <f>IF(Table2[[#This Row],[Type]]="IB","EOU",IF(Table2[[#This Row],[Type]]="MB","Local","492"))</f>
        <v>EOU</v>
      </c>
      <c r="P5765" s="46">
        <f>ROUND(Table2[[#This Row],[Cons]]/Table2[[#This Row],[Qty.]],5)</f>
        <v>0.03</v>
      </c>
      <c r="Q5765" s="46" t="b">
        <f>EXACT(Table2[[#This Row],[rate]],Table2[[#This Row],[Check]])</f>
        <v>1</v>
      </c>
      <c r="R5765" s="46"/>
      <c r="S5765" s="46" t="str">
        <f>IF(Table2[[#This Row],[SRO]]="EOU",VLOOKUP(Table2[[#This Row],[BE]],[2]GD.List!$C$3:$N$5014,12,0),IF(Table2[[#This Row],[SRO]]="Local","Polyester Staple Fibre","SRO 492"))</f>
        <v>Textile Chemical</v>
      </c>
    </row>
    <row r="5766" spans="1:19" x14ac:dyDescent="0.25">
      <c r="A5766" s="706" t="s">
        <v>3552</v>
      </c>
      <c r="B5766" s="702" t="s">
        <v>3976</v>
      </c>
      <c r="C5766" s="697">
        <v>50712</v>
      </c>
      <c r="D5766" s="703">
        <v>2847</v>
      </c>
      <c r="E5766" s="147" t="s">
        <v>3984</v>
      </c>
      <c r="F5766" s="702" t="s">
        <v>3990</v>
      </c>
      <c r="G5766" s="471">
        <v>44960</v>
      </c>
      <c r="H5766" s="704">
        <v>64277169.729999997</v>
      </c>
      <c r="I5766" s="197">
        <v>0.03</v>
      </c>
      <c r="J5766" s="698">
        <v>442.79999999999995</v>
      </c>
      <c r="K5766" s="698">
        <v>14760</v>
      </c>
      <c r="L5766" s="698">
        <v>615158.96000000008</v>
      </c>
      <c r="M5766" s="699" t="str">
        <f>TEXT(Table2[[#This Row],[Gd.Dt]],"mmm-yy")</f>
        <v>Feb-23</v>
      </c>
      <c r="N5766" s="46" t="str">
        <f>MID(Table2[[#This Row],[BE]],6,2)</f>
        <v>IB</v>
      </c>
      <c r="O5766" s="46" t="str">
        <f>IF(Table2[[#This Row],[Type]]="IB","EOU",IF(Table2[[#This Row],[Type]]="MB","Local","492"))</f>
        <v>EOU</v>
      </c>
      <c r="P5766" s="46">
        <f>ROUND(Table2[[#This Row],[Cons]]/Table2[[#This Row],[Qty.]],5)</f>
        <v>0.03</v>
      </c>
      <c r="Q5766" s="46" t="b">
        <f>EXACT(Table2[[#This Row],[rate]],Table2[[#This Row],[Check]])</f>
        <v>1</v>
      </c>
      <c r="R5766" s="46"/>
      <c r="S5766" s="46" t="str">
        <f>IF(Table2[[#This Row],[SRO]]="EOU",VLOOKUP(Table2[[#This Row],[BE]],[2]GD.List!$C$3:$N$5014,12,0),IF(Table2[[#This Row],[SRO]]="Local","Polyester Staple Fibre","SRO 492"))</f>
        <v>Textile Chemical</v>
      </c>
    </row>
    <row r="5767" spans="1:19" x14ac:dyDescent="0.25">
      <c r="A5767" s="705" t="s">
        <v>3552</v>
      </c>
      <c r="B5767" s="702" t="s">
        <v>3979</v>
      </c>
      <c r="C5767" s="697">
        <v>21024</v>
      </c>
      <c r="D5767" s="703">
        <v>2847</v>
      </c>
      <c r="E5767" s="147" t="s">
        <v>3980</v>
      </c>
      <c r="F5767" s="702" t="s">
        <v>3992</v>
      </c>
      <c r="G5767" s="471">
        <v>44960</v>
      </c>
      <c r="H5767" s="704">
        <v>64557494.289999999</v>
      </c>
      <c r="I5767" s="197">
        <v>0.03</v>
      </c>
      <c r="J5767" s="698">
        <v>969.78</v>
      </c>
      <c r="K5767" s="698">
        <v>32326</v>
      </c>
      <c r="L5767" s="698">
        <v>895247.79</v>
      </c>
      <c r="M5767" s="699" t="str">
        <f>TEXT(Table2[[#This Row],[Gd.Dt]],"mmm-yy")</f>
        <v>Feb-23</v>
      </c>
      <c r="N5767" s="46" t="str">
        <f>MID(Table2[[#This Row],[BE]],6,2)</f>
        <v>IB</v>
      </c>
      <c r="O5767" s="46" t="str">
        <f>IF(Table2[[#This Row],[Type]]="IB","EOU",IF(Table2[[#This Row],[Type]]="MB","Local","492"))</f>
        <v>EOU</v>
      </c>
      <c r="P5767" s="46">
        <f>ROUND(Table2[[#This Row],[Cons]]/Table2[[#This Row],[Qty.]],5)</f>
        <v>0.03</v>
      </c>
      <c r="Q5767" s="46" t="b">
        <f>EXACT(Table2[[#This Row],[rate]],Table2[[#This Row],[Check]])</f>
        <v>1</v>
      </c>
      <c r="R5767" s="46"/>
      <c r="S5767" s="46" t="str">
        <f>IF(Table2[[#This Row],[SRO]]="EOU",VLOOKUP(Table2[[#This Row],[BE]],[2]GD.List!$C$3:$N$5014,12,0),IF(Table2[[#This Row],[SRO]]="Local","Polyester Staple Fibre","SRO 492"))</f>
        <v>Textile Chemical</v>
      </c>
    </row>
    <row r="5768" spans="1:19" x14ac:dyDescent="0.25">
      <c r="A5768" s="705" t="s">
        <v>3608</v>
      </c>
      <c r="B5768" s="702" t="s">
        <v>3977</v>
      </c>
      <c r="C5768" s="697">
        <v>23124</v>
      </c>
      <c r="D5768" s="703">
        <v>9607.11</v>
      </c>
      <c r="E5768" s="147" t="s">
        <v>3989</v>
      </c>
      <c r="F5768" s="702" t="s">
        <v>3991</v>
      </c>
      <c r="G5768" s="471">
        <v>44960</v>
      </c>
      <c r="H5768" s="704">
        <v>56936097.789999999</v>
      </c>
      <c r="I5768" s="197">
        <v>1</v>
      </c>
      <c r="J5768" s="698">
        <v>320</v>
      </c>
      <c r="K5768" s="698">
        <v>320</v>
      </c>
      <c r="L5768" s="698">
        <v>957129.39</v>
      </c>
      <c r="M5768" s="699" t="str">
        <f>TEXT(Table2[[#This Row],[Gd.Dt]],"mmm-yy")</f>
        <v>Feb-23</v>
      </c>
      <c r="N5768" s="46" t="str">
        <f>MID(Table2[[#This Row],[BE]],6,2)</f>
        <v>EP</v>
      </c>
      <c r="O5768" s="46" t="str">
        <f>IF(Table2[[#This Row],[Type]]="IB","EOU",IF(Table2[[#This Row],[Type]]="MB","Local","492"))</f>
        <v>492</v>
      </c>
      <c r="P5768" s="46">
        <f>ROUND(Table2[[#This Row],[Cons]]/Table2[[#This Row],[Qty.]],5)</f>
        <v>1</v>
      </c>
      <c r="Q5768" s="46" t="b">
        <f>EXACT(Table2[[#This Row],[rate]],Table2[[#This Row],[Check]])</f>
        <v>1</v>
      </c>
      <c r="R5768" s="46"/>
      <c r="S5768" s="46" t="str">
        <f>IF(Table2[[#This Row],[SRO]]="EOU",VLOOKUP(Table2[[#This Row],[BE]],[2]GD.List!$C$3:$N$5014,12,0),IF(Table2[[#This Row],[SRO]]="Local","Polyester Staple Fibre","SRO 492"))</f>
        <v>SRO 492</v>
      </c>
    </row>
    <row r="5769" spans="1:19" x14ac:dyDescent="0.25">
      <c r="A5769" s="705" t="s">
        <v>3682</v>
      </c>
      <c r="B5769" s="702" t="s">
        <v>3977</v>
      </c>
      <c r="C5769" s="697">
        <v>23124</v>
      </c>
      <c r="D5769" s="703">
        <v>9606.2199999999993</v>
      </c>
      <c r="E5769" s="147" t="s">
        <v>3989</v>
      </c>
      <c r="F5769" s="702" t="s">
        <v>3991</v>
      </c>
      <c r="G5769" s="471">
        <v>44960</v>
      </c>
      <c r="H5769" s="704">
        <v>56936097.789999999</v>
      </c>
      <c r="I5769" s="197">
        <v>1</v>
      </c>
      <c r="J5769" s="698">
        <v>110</v>
      </c>
      <c r="K5769" s="698">
        <v>110</v>
      </c>
      <c r="L5769" s="698">
        <v>329013.23</v>
      </c>
      <c r="M5769" s="699" t="str">
        <f>TEXT(Table2[[#This Row],[Gd.Dt]],"mmm-yy")</f>
        <v>Feb-23</v>
      </c>
      <c r="N5769" s="46" t="str">
        <f>MID(Table2[[#This Row],[BE]],6,2)</f>
        <v>TI</v>
      </c>
      <c r="O5769" s="46" t="str">
        <f>IF(Table2[[#This Row],[Type]]="IB","EOU",IF(Table2[[#This Row],[Type]]="MB","Local","492"))</f>
        <v>492</v>
      </c>
      <c r="P5769" s="46">
        <f>ROUND(Table2[[#This Row],[Cons]]/Table2[[#This Row],[Qty.]],5)</f>
        <v>1</v>
      </c>
      <c r="Q5769" s="46" t="b">
        <f>EXACT(Table2[[#This Row],[rate]],Table2[[#This Row],[Check]])</f>
        <v>1</v>
      </c>
      <c r="R5769" s="46"/>
      <c r="S5769" s="46" t="str">
        <f>IF(Table2[[#This Row],[SRO]]="EOU",VLOOKUP(Table2[[#This Row],[BE]],[2]GD.List!$C$3:$N$5014,12,0),IF(Table2[[#This Row],[SRO]]="Local","Polyester Staple Fibre","SRO 492"))</f>
        <v>SRO 492</v>
      </c>
    </row>
    <row r="5770" spans="1:19" x14ac:dyDescent="0.25">
      <c r="A5770" s="705" t="s">
        <v>3800</v>
      </c>
      <c r="B5770" s="702" t="s">
        <v>3976</v>
      </c>
      <c r="C5770" s="697">
        <v>50712</v>
      </c>
      <c r="D5770" s="703">
        <v>2832.1089999999999</v>
      </c>
      <c r="E5770" s="147" t="s">
        <v>3984</v>
      </c>
      <c r="F5770" s="702" t="s">
        <v>3990</v>
      </c>
      <c r="G5770" s="471">
        <v>44960</v>
      </c>
      <c r="H5770" s="704">
        <v>64277169.729999997</v>
      </c>
      <c r="I5770" s="197">
        <v>0.04</v>
      </c>
      <c r="J5770" s="698">
        <v>245.8</v>
      </c>
      <c r="K5770" s="698">
        <v>6145</v>
      </c>
      <c r="L5770" s="698">
        <v>256003.97999999998</v>
      </c>
      <c r="M5770" s="699" t="str">
        <f>TEXT(Table2[[#This Row],[Gd.Dt]],"mmm-yy")</f>
        <v>Feb-23</v>
      </c>
      <c r="N5770" s="46" t="str">
        <f>MID(Table2[[#This Row],[BE]],6,2)</f>
        <v>IB</v>
      </c>
      <c r="O5770" s="46" t="str">
        <f>IF(Table2[[#This Row],[Type]]="IB","EOU",IF(Table2[[#This Row],[Type]]="MB","Local","492"))</f>
        <v>EOU</v>
      </c>
      <c r="P5770" s="46">
        <f>ROUND(Table2[[#This Row],[Cons]]/Table2[[#This Row],[Qty.]],5)</f>
        <v>0.04</v>
      </c>
      <c r="Q5770" s="46" t="b">
        <f>EXACT(Table2[[#This Row],[rate]],Table2[[#This Row],[Check]])</f>
        <v>1</v>
      </c>
      <c r="R5770" s="46"/>
      <c r="S5770" s="46" t="str">
        <f>IF(Table2[[#This Row],[SRO]]="EOU",VLOOKUP(Table2[[#This Row],[BE]],[2]GD.List!$C$3:$N$5014,12,0),IF(Table2[[#This Row],[SRO]]="Local","Polyester Staple Fibre","SRO 492"))</f>
        <v>Textile Chemical</v>
      </c>
    </row>
    <row r="5771" spans="1:19" x14ac:dyDescent="0.25">
      <c r="A5771" s="705" t="s">
        <v>3801</v>
      </c>
      <c r="B5771" s="702" t="s">
        <v>3871</v>
      </c>
      <c r="C5771" s="697">
        <v>4040</v>
      </c>
      <c r="D5771" s="703">
        <v>5201.009</v>
      </c>
      <c r="E5771" s="147" t="s">
        <v>3981</v>
      </c>
      <c r="F5771" s="702" t="s">
        <v>3978</v>
      </c>
      <c r="G5771" s="471">
        <v>44958</v>
      </c>
      <c r="H5771" s="704">
        <v>8793022.0600000005</v>
      </c>
      <c r="I5771" s="197">
        <v>1.0101</v>
      </c>
      <c r="J5771" s="698">
        <v>2255.56</v>
      </c>
      <c r="K5771" s="698">
        <v>2233</v>
      </c>
      <c r="L5771" s="698">
        <v>4826827.0000000009</v>
      </c>
      <c r="M5771" s="699" t="str">
        <f>TEXT(Table2[[#This Row],[Gd.Dt]],"mmm-yy")</f>
        <v>Feb-23</v>
      </c>
      <c r="N5771" s="46" t="str">
        <f>MID(Table2[[#This Row],[BE]],6,2)</f>
        <v>IB</v>
      </c>
      <c r="O5771" s="46" t="str">
        <f>IF(Table2[[#This Row],[Type]]="IB","EOU",IF(Table2[[#This Row],[Type]]="MB","Local","492"))</f>
        <v>EOU</v>
      </c>
      <c r="P5771" s="46">
        <f>ROUND(Table2[[#This Row],[Cons]]/Table2[[#This Row],[Qty.]],5)</f>
        <v>1.0101</v>
      </c>
      <c r="Q5771" s="46" t="b">
        <f>EXACT(Table2[[#This Row],[rate]],Table2[[#This Row],[Check]])</f>
        <v>1</v>
      </c>
      <c r="R5771" s="46"/>
      <c r="S5771" s="46" t="str">
        <f>IF(Table2[[#This Row],[SRO]]="EOU",VLOOKUP(Table2[[#This Row],[BE]],[2]GD.List!$C$3:$N$5014,12,0),IF(Table2[[#This Row],[SRO]]="Local","Polyester Staple Fibre","SRO 492"))</f>
        <v>Raw Cotton</v>
      </c>
    </row>
    <row r="5772" spans="1:19" x14ac:dyDescent="0.25">
      <c r="A5772" s="705" t="s">
        <v>3802</v>
      </c>
      <c r="B5772" s="702" t="s">
        <v>3976</v>
      </c>
      <c r="C5772" s="697">
        <v>50712</v>
      </c>
      <c r="D5772" s="703">
        <v>5503.201</v>
      </c>
      <c r="E5772" s="147" t="s">
        <v>3984</v>
      </c>
      <c r="F5772" s="702" t="s">
        <v>3990</v>
      </c>
      <c r="G5772" s="471">
        <v>44960</v>
      </c>
      <c r="H5772" s="704">
        <v>64277169.729999997</v>
      </c>
      <c r="I5772" s="197">
        <v>0.53061000000000003</v>
      </c>
      <c r="J5772" s="698">
        <v>2380.3200000000002</v>
      </c>
      <c r="K5772" s="698">
        <v>4486</v>
      </c>
      <c r="L5772" s="698">
        <v>2235906.87</v>
      </c>
      <c r="M5772" s="699" t="str">
        <f>TEXT(Table2[[#This Row],[Gd.Dt]],"mmm-yy")</f>
        <v>Feb-23</v>
      </c>
      <c r="N5772" s="46" t="str">
        <f>MID(Table2[[#This Row],[BE]],6,2)</f>
        <v>IB</v>
      </c>
      <c r="O5772" s="46" t="str">
        <f>IF(Table2[[#This Row],[Type]]="IB","EOU",IF(Table2[[#This Row],[Type]]="MB","Local","492"))</f>
        <v>EOU</v>
      </c>
      <c r="P5772" s="46">
        <f>ROUND(Table2[[#This Row],[Cons]]/Table2[[#This Row],[Qty.]],5)</f>
        <v>0.53061000000000003</v>
      </c>
      <c r="Q5772" s="46" t="b">
        <f>EXACT(Table2[[#This Row],[rate]],Table2[[#This Row],[Check]])</f>
        <v>1</v>
      </c>
      <c r="R5772" s="46"/>
      <c r="S5772" s="46" t="str">
        <f>IF(Table2[[#This Row],[SRO]]="EOU",VLOOKUP(Table2[[#This Row],[BE]],[2]GD.List!$C$3:$N$5014,12,0),IF(Table2[[#This Row],[SRO]]="Local","Polyester Staple Fibre","SRO 492"))</f>
        <v>Polyester Staple Fiber</v>
      </c>
    </row>
    <row r="5773" spans="1:19" x14ac:dyDescent="0.25">
      <c r="A5773" s="706" t="s">
        <v>3877</v>
      </c>
      <c r="B5773" s="702" t="s">
        <v>3976</v>
      </c>
      <c r="C5773" s="697">
        <v>50712</v>
      </c>
      <c r="D5773" s="703">
        <v>5201.009</v>
      </c>
      <c r="E5773" s="147" t="s">
        <v>3984</v>
      </c>
      <c r="F5773" s="702" t="s">
        <v>3990</v>
      </c>
      <c r="G5773" s="471">
        <v>44960</v>
      </c>
      <c r="H5773" s="704">
        <v>64277169.729999997</v>
      </c>
      <c r="I5773" s="197">
        <v>1.0101</v>
      </c>
      <c r="J5773" s="698">
        <v>8702.01</v>
      </c>
      <c r="K5773" s="698">
        <v>8615</v>
      </c>
      <c r="L5773" s="698">
        <v>14247660.530000001</v>
      </c>
      <c r="M5773" s="699" t="str">
        <f>TEXT(Table2[[#This Row],[Gd.Dt]],"mmm-yy")</f>
        <v>Feb-23</v>
      </c>
      <c r="N5773" s="46" t="str">
        <f>MID(Table2[[#This Row],[BE]],6,2)</f>
        <v>IB</v>
      </c>
      <c r="O5773" s="46" t="str">
        <f>IF(Table2[[#This Row],[Type]]="IB","EOU",IF(Table2[[#This Row],[Type]]="MB","Local","492"))</f>
        <v>EOU</v>
      </c>
      <c r="P5773" s="46">
        <f>ROUND(Table2[[#This Row],[Cons]]/Table2[[#This Row],[Qty.]],5)</f>
        <v>1.0101</v>
      </c>
      <c r="Q5773" s="46" t="b">
        <f>EXACT(Table2[[#This Row],[rate]],Table2[[#This Row],[Check]])</f>
        <v>1</v>
      </c>
      <c r="R5773" s="46"/>
      <c r="S5773" s="46" t="str">
        <f>IF(Table2[[#This Row],[SRO]]="EOU",VLOOKUP(Table2[[#This Row],[BE]],[2]GD.List!$C$3:$N$5014,12,0),IF(Table2[[#This Row],[SRO]]="Local","Polyester Staple Fibre","SRO 492"))</f>
        <v>Raw Cotton</v>
      </c>
    </row>
    <row r="5774" spans="1:19" x14ac:dyDescent="0.25">
      <c r="A5774" s="706" t="s">
        <v>3877</v>
      </c>
      <c r="B5774" s="702" t="s">
        <v>3976</v>
      </c>
      <c r="C5774" s="697">
        <v>50712</v>
      </c>
      <c r="D5774" s="703">
        <v>5201.009</v>
      </c>
      <c r="E5774" s="147" t="s">
        <v>3984</v>
      </c>
      <c r="F5774" s="702" t="s">
        <v>3990</v>
      </c>
      <c r="G5774" s="471">
        <v>44960</v>
      </c>
      <c r="H5774" s="704">
        <v>64277169.729999997</v>
      </c>
      <c r="I5774" s="197">
        <v>0.48980000000000001</v>
      </c>
      <c r="J5774" s="698">
        <v>2197.2399999999998</v>
      </c>
      <c r="K5774" s="698">
        <v>4486</v>
      </c>
      <c r="L5774" s="698">
        <v>2063934.26</v>
      </c>
      <c r="M5774" s="699" t="str">
        <f>TEXT(Table2[[#This Row],[Gd.Dt]],"mmm-yy")</f>
        <v>Feb-23</v>
      </c>
      <c r="N5774" s="46" t="str">
        <f>MID(Table2[[#This Row],[BE]],6,2)</f>
        <v>IB</v>
      </c>
      <c r="O5774" s="46" t="str">
        <f>IF(Table2[[#This Row],[Type]]="IB","EOU",IF(Table2[[#This Row],[Type]]="MB","Local","492"))</f>
        <v>EOU</v>
      </c>
      <c r="P5774" s="46">
        <f>ROUND(Table2[[#This Row],[Cons]]/Table2[[#This Row],[Qty.]],5)</f>
        <v>0.48980000000000001</v>
      </c>
      <c r="Q5774" s="46" t="b">
        <f>EXACT(Table2[[#This Row],[rate]],Table2[[#This Row],[Check]])</f>
        <v>1</v>
      </c>
      <c r="R5774" s="46"/>
      <c r="S5774" s="46" t="str">
        <f>IF(Table2[[#This Row],[SRO]]="EOU",VLOOKUP(Table2[[#This Row],[BE]],[2]GD.List!$C$3:$N$5014,12,0),IF(Table2[[#This Row],[SRO]]="Local","Polyester Staple Fibre","SRO 492"))</f>
        <v>Raw Cotton</v>
      </c>
    </row>
    <row r="5775" spans="1:19" x14ac:dyDescent="0.25">
      <c r="A5775" s="705" t="s">
        <v>3877</v>
      </c>
      <c r="B5775" s="702" t="s">
        <v>3979</v>
      </c>
      <c r="C5775" s="697">
        <v>21024</v>
      </c>
      <c r="D5775" s="703">
        <v>5201.009</v>
      </c>
      <c r="E5775" s="147" t="s">
        <v>3980</v>
      </c>
      <c r="F5775" s="702" t="s">
        <v>3992</v>
      </c>
      <c r="G5775" s="471">
        <v>44960</v>
      </c>
      <c r="H5775" s="704">
        <v>64557494.289999999</v>
      </c>
      <c r="I5775" s="197">
        <v>1.0101</v>
      </c>
      <c r="J5775" s="698">
        <v>32652.49</v>
      </c>
      <c r="K5775" s="698">
        <v>32326</v>
      </c>
      <c r="L5775" s="698">
        <v>30142990.629999999</v>
      </c>
      <c r="M5775" s="699" t="str">
        <f>TEXT(Table2[[#This Row],[Gd.Dt]],"mmm-yy")</f>
        <v>Feb-23</v>
      </c>
      <c r="N5775" s="46" t="str">
        <f>MID(Table2[[#This Row],[BE]],6,2)</f>
        <v>IB</v>
      </c>
      <c r="O5775" s="46" t="str">
        <f>IF(Table2[[#This Row],[Type]]="IB","EOU",IF(Table2[[#This Row],[Type]]="MB","Local","492"))</f>
        <v>EOU</v>
      </c>
      <c r="P5775" s="46">
        <f>ROUND(Table2[[#This Row],[Cons]]/Table2[[#This Row],[Qty.]],5)</f>
        <v>1.0101</v>
      </c>
      <c r="Q5775" s="46" t="b">
        <f>EXACT(Table2[[#This Row],[rate]],Table2[[#This Row],[Check]])</f>
        <v>1</v>
      </c>
      <c r="R5775" s="46"/>
      <c r="S5775" s="46" t="str">
        <f>IF(Table2[[#This Row],[SRO]]="EOU",VLOOKUP(Table2[[#This Row],[BE]],[2]GD.List!$C$3:$N$5014,12,0),IF(Table2[[#This Row],[SRO]]="Local","Polyester Staple Fibre","SRO 492"))</f>
        <v>Raw Cotton</v>
      </c>
    </row>
    <row r="5776" spans="1:19" x14ac:dyDescent="0.25">
      <c r="A5776" s="705" t="s">
        <v>3900</v>
      </c>
      <c r="B5776" s="702" t="s">
        <v>3977</v>
      </c>
      <c r="C5776" s="697">
        <v>23124</v>
      </c>
      <c r="D5776" s="703">
        <v>9607.11</v>
      </c>
      <c r="E5776" s="147" t="s">
        <v>3989</v>
      </c>
      <c r="F5776" s="702" t="s">
        <v>3991</v>
      </c>
      <c r="G5776" s="471">
        <v>44960</v>
      </c>
      <c r="H5776" s="704">
        <v>56936097.789999999</v>
      </c>
      <c r="I5776" s="197">
        <v>1</v>
      </c>
      <c r="J5776" s="698">
        <v>31.62</v>
      </c>
      <c r="K5776" s="698">
        <v>31.62</v>
      </c>
      <c r="L5776" s="698">
        <v>94576.35</v>
      </c>
      <c r="M5776" s="699" t="str">
        <f>TEXT(Table2[[#This Row],[Gd.Dt]],"mmm-yy")</f>
        <v>Feb-23</v>
      </c>
      <c r="N5776" s="46" t="str">
        <f>MID(Table2[[#This Row],[BE]],6,2)</f>
        <v>EP</v>
      </c>
      <c r="O5776" s="46" t="str">
        <f>IF(Table2[[#This Row],[Type]]="IB","EOU",IF(Table2[[#This Row],[Type]]="MB","Local","492"))</f>
        <v>492</v>
      </c>
      <c r="P5776" s="46">
        <f>ROUND(Table2[[#This Row],[Cons]]/Table2[[#This Row],[Qty.]],5)</f>
        <v>1</v>
      </c>
      <c r="Q5776" s="46" t="b">
        <f>EXACT(Table2[[#This Row],[rate]],Table2[[#This Row],[Check]])</f>
        <v>1</v>
      </c>
      <c r="R5776" s="46"/>
      <c r="S5776" s="46" t="str">
        <f>IF(Table2[[#This Row],[SRO]]="EOU",VLOOKUP(Table2[[#This Row],[BE]],[2]GD.List!$C$3:$N$5014,12,0),IF(Table2[[#This Row],[SRO]]="Local","Polyester Staple Fibre","SRO 492"))</f>
        <v>SRO 492</v>
      </c>
    </row>
    <row r="5777" spans="1:19" x14ac:dyDescent="0.25">
      <c r="A5777" s="705" t="s">
        <v>3914</v>
      </c>
      <c r="B5777" s="702" t="s">
        <v>3976</v>
      </c>
      <c r="C5777" s="697">
        <v>50712</v>
      </c>
      <c r="D5777" s="703">
        <v>8523.5990000000002</v>
      </c>
      <c r="E5777" s="147" t="s">
        <v>3984</v>
      </c>
      <c r="F5777" s="702" t="s">
        <v>3990</v>
      </c>
      <c r="G5777" s="471">
        <v>44960</v>
      </c>
      <c r="H5777" s="704">
        <v>64277169.729999997</v>
      </c>
      <c r="I5777" s="197">
        <v>1</v>
      </c>
      <c r="J5777" s="698">
        <v>1500</v>
      </c>
      <c r="K5777" s="698">
        <v>1500</v>
      </c>
      <c r="L5777" s="698">
        <v>1976730.01</v>
      </c>
      <c r="M5777" s="699" t="str">
        <f>TEXT(Table2[[#This Row],[Gd.Dt]],"mmm-yy")</f>
        <v>Feb-23</v>
      </c>
      <c r="N5777" s="46" t="str">
        <f>MID(Table2[[#This Row],[BE]],6,2)</f>
        <v>TI</v>
      </c>
      <c r="O5777" s="46" t="str">
        <f>IF(Table2[[#This Row],[Type]]="IB","EOU",IF(Table2[[#This Row],[Type]]="MB","Local","492"))</f>
        <v>492</v>
      </c>
      <c r="P5777" s="46">
        <f>ROUND(Table2[[#This Row],[Cons]]/Table2[[#This Row],[Qty.]],5)</f>
        <v>1</v>
      </c>
      <c r="Q5777" s="46" t="b">
        <f>EXACT(Table2[[#This Row],[rate]],Table2[[#This Row],[Check]])</f>
        <v>1</v>
      </c>
      <c r="R5777" s="46"/>
      <c r="S5777" s="46" t="str">
        <f>IF(Table2[[#This Row],[SRO]]="EOU",VLOOKUP(Table2[[#This Row],[BE]],[2]GD.List!$C$3:$N$5014,12,0),IF(Table2[[#This Row],[SRO]]="Local","Polyester Staple Fibre","SRO 492"))</f>
        <v>SRO 492</v>
      </c>
    </row>
    <row r="5778" spans="1:19" x14ac:dyDescent="0.25">
      <c r="A5778" s="705" t="s">
        <v>3934</v>
      </c>
      <c r="B5778" s="702" t="s">
        <v>3979</v>
      </c>
      <c r="C5778" s="697">
        <v>21024</v>
      </c>
      <c r="D5778" s="703">
        <v>9606.2919999999995</v>
      </c>
      <c r="E5778" s="147" t="s">
        <v>3980</v>
      </c>
      <c r="F5778" s="702" t="s">
        <v>3992</v>
      </c>
      <c r="G5778" s="471">
        <v>44960</v>
      </c>
      <c r="H5778" s="704">
        <v>64557494.289999999</v>
      </c>
      <c r="I5778" s="197">
        <v>1</v>
      </c>
      <c r="J5778" s="698">
        <v>140</v>
      </c>
      <c r="K5778" s="698">
        <v>140</v>
      </c>
      <c r="L5778" s="698">
        <v>129240.33</v>
      </c>
      <c r="M5778" s="699" t="str">
        <f>TEXT(Table2[[#This Row],[Gd.Dt]],"mmm-yy")</f>
        <v>Feb-23</v>
      </c>
      <c r="N5778" s="46" t="str">
        <f>MID(Table2[[#This Row],[BE]],6,2)</f>
        <v>TI</v>
      </c>
      <c r="O5778" s="46" t="str">
        <f>IF(Table2[[#This Row],[Type]]="IB","EOU",IF(Table2[[#This Row],[Type]]="MB","Local","492"))</f>
        <v>492</v>
      </c>
      <c r="P5778" s="46">
        <f>ROUND(Table2[[#This Row],[Cons]]/Table2[[#This Row],[Qty.]],5)</f>
        <v>1</v>
      </c>
      <c r="Q5778" s="46" t="b">
        <f>EXACT(Table2[[#This Row],[rate]],Table2[[#This Row],[Check]])</f>
        <v>1</v>
      </c>
      <c r="R5778" s="46"/>
      <c r="S5778" s="46" t="str">
        <f>IF(Table2[[#This Row],[SRO]]="EOU",VLOOKUP(Table2[[#This Row],[BE]],[2]GD.List!$C$3:$N$5014,12,0),IF(Table2[[#This Row],[SRO]]="Local","Polyester Staple Fibre","SRO 492"))</f>
        <v>SRO 492</v>
      </c>
    </row>
    <row r="5779" spans="1:19" x14ac:dyDescent="0.25">
      <c r="A5779" s="705" t="s">
        <v>3968</v>
      </c>
      <c r="B5779" s="702" t="s">
        <v>3979</v>
      </c>
      <c r="C5779" s="697">
        <v>21024</v>
      </c>
      <c r="D5779" s="703">
        <v>9606.1</v>
      </c>
      <c r="E5779" s="147" t="s">
        <v>3980</v>
      </c>
      <c r="F5779" s="702" t="s">
        <v>3992</v>
      </c>
      <c r="G5779" s="471">
        <v>44960</v>
      </c>
      <c r="H5779" s="704">
        <v>64557494.289999999</v>
      </c>
      <c r="I5779" s="197">
        <v>1</v>
      </c>
      <c r="J5779" s="698">
        <v>16</v>
      </c>
      <c r="K5779" s="698">
        <v>16</v>
      </c>
      <c r="L5779" s="698">
        <v>14770.32</v>
      </c>
      <c r="M5779" s="699" t="str">
        <f>TEXT(Table2[[#This Row],[Gd.Dt]],"mmm-yy")</f>
        <v>Feb-23</v>
      </c>
      <c r="N5779" s="46" t="str">
        <f>MID(Table2[[#This Row],[BE]],6,2)</f>
        <v>TI</v>
      </c>
      <c r="O5779" s="46" t="str">
        <f>IF(Table2[[#This Row],[Type]]="IB","EOU",IF(Table2[[#This Row],[Type]]="MB","Local","492"))</f>
        <v>492</v>
      </c>
      <c r="P5779" s="46">
        <f>ROUND(Table2[[#This Row],[Cons]]/Table2[[#This Row],[Qty.]],5)</f>
        <v>1</v>
      </c>
      <c r="Q5779" s="46" t="b">
        <f>EXACT(Table2[[#This Row],[rate]],Table2[[#This Row],[Check]])</f>
        <v>1</v>
      </c>
      <c r="R5779" s="46"/>
      <c r="S5779" s="46" t="str">
        <f>IF(Table2[[#This Row],[SRO]]="EOU",VLOOKUP(Table2[[#This Row],[BE]],[2]GD.List!$C$3:$N$5014,12,0),IF(Table2[[#This Row],[SRO]]="Local","Polyester Staple Fibre","SRO 492"))</f>
        <v>SRO 492</v>
      </c>
    </row>
    <row r="5780" spans="1:19" x14ac:dyDescent="0.25">
      <c r="A5780" s="705" t="s">
        <v>3982</v>
      </c>
      <c r="B5780" s="702" t="s">
        <v>3979</v>
      </c>
      <c r="C5780" s="697">
        <v>21024</v>
      </c>
      <c r="D5780" s="703">
        <v>2915.11</v>
      </c>
      <c r="E5780" s="147" t="s">
        <v>3980</v>
      </c>
      <c r="F5780" s="702" t="s">
        <v>3992</v>
      </c>
      <c r="G5780" s="471">
        <v>44960</v>
      </c>
      <c r="H5780" s="704">
        <v>64557494.289999999</v>
      </c>
      <c r="I5780" s="197">
        <v>0.04</v>
      </c>
      <c r="J5780" s="698">
        <v>1293.01</v>
      </c>
      <c r="K5780" s="698">
        <v>32325.25</v>
      </c>
      <c r="L5780" s="698">
        <v>1193636.02</v>
      </c>
      <c r="M5780" s="699" t="str">
        <f>TEXT(Table2[[#This Row],[Gd.Dt]],"mmm-yy")</f>
        <v>Feb-23</v>
      </c>
      <c r="N5780" s="46" t="str">
        <f>MID(Table2[[#This Row],[BE]],6,2)</f>
        <v>IB</v>
      </c>
      <c r="O5780" s="46" t="str">
        <f>IF(Table2[[#This Row],[Type]]="IB","EOU",IF(Table2[[#This Row],[Type]]="MB","Local","492"))</f>
        <v>EOU</v>
      </c>
      <c r="P5780" s="46">
        <f>ROUND(Table2[[#This Row],[Cons]]/Table2[[#This Row],[Qty.]],5)</f>
        <v>0.04</v>
      </c>
      <c r="Q5780" s="46" t="b">
        <f>EXACT(Table2[[#This Row],[rate]],Table2[[#This Row],[Check]])</f>
        <v>1</v>
      </c>
      <c r="R5780" s="46"/>
      <c r="S5780" s="46" t="str">
        <f>IF(Table2[[#This Row],[SRO]]="EOU",VLOOKUP(Table2[[#This Row],[BE]],[2]GD.List!$C$3:$N$5014,12,0),IF(Table2[[#This Row],[SRO]]="Local","Polyester Staple Fibre","SRO 492"))</f>
        <v>Textile Chemical</v>
      </c>
    </row>
    <row r="5781" spans="1:19" x14ac:dyDescent="0.25">
      <c r="A5781" s="706" t="s">
        <v>3983</v>
      </c>
      <c r="B5781" s="702" t="s">
        <v>3976</v>
      </c>
      <c r="C5781" s="697">
        <v>50712</v>
      </c>
      <c r="D5781" s="703">
        <v>5807.1090000000004</v>
      </c>
      <c r="E5781" s="147" t="s">
        <v>3984</v>
      </c>
      <c r="F5781" s="702" t="s">
        <v>3990</v>
      </c>
      <c r="G5781" s="471">
        <v>44960</v>
      </c>
      <c r="H5781" s="704">
        <v>64277169.729999997</v>
      </c>
      <c r="I5781" s="197">
        <v>1</v>
      </c>
      <c r="J5781" s="698">
        <v>9000</v>
      </c>
      <c r="K5781" s="698">
        <v>9000</v>
      </c>
      <c r="L5781" s="698">
        <v>14319125.060000001</v>
      </c>
      <c r="M5781" s="699" t="str">
        <f>TEXT(Table2[[#This Row],[Gd.Dt]],"mmm-yy")</f>
        <v>Feb-23</v>
      </c>
      <c r="N5781" s="46" t="str">
        <f>MID(Table2[[#This Row],[BE]],6,2)</f>
        <v>TI</v>
      </c>
      <c r="O5781" s="46" t="str">
        <f>IF(Table2[[#This Row],[Type]]="IB","EOU",IF(Table2[[#This Row],[Type]]="MB","Local","492"))</f>
        <v>492</v>
      </c>
      <c r="P5781" s="46">
        <f>ROUND(Table2[[#This Row],[Cons]]/Table2[[#This Row],[Qty.]],5)</f>
        <v>1</v>
      </c>
      <c r="Q5781" s="46" t="b">
        <f>EXACT(Table2[[#This Row],[rate]],Table2[[#This Row],[Check]])</f>
        <v>1</v>
      </c>
      <c r="R5781" s="46"/>
      <c r="S5781" s="46" t="str">
        <f>IF(Table2[[#This Row],[SRO]]="EOU",VLOOKUP(Table2[[#This Row],[BE]],[2]GD.List!$C$3:$N$5014,12,0),IF(Table2[[#This Row],[SRO]]="Local","Polyester Staple Fibre","SRO 492"))</f>
        <v>SRO 492</v>
      </c>
    </row>
    <row r="5782" spans="1:19" x14ac:dyDescent="0.25">
      <c r="A5782" s="705" t="s">
        <v>3983</v>
      </c>
      <c r="B5782" s="702" t="s">
        <v>3979</v>
      </c>
      <c r="C5782" s="697">
        <v>21024</v>
      </c>
      <c r="D5782" s="703">
        <v>5807.1090000000004</v>
      </c>
      <c r="E5782" s="147" t="s">
        <v>3980</v>
      </c>
      <c r="F5782" s="702" t="s">
        <v>3992</v>
      </c>
      <c r="G5782" s="471">
        <v>44960</v>
      </c>
      <c r="H5782" s="704">
        <v>64557494.289999999</v>
      </c>
      <c r="I5782" s="197">
        <v>1</v>
      </c>
      <c r="J5782" s="698">
        <v>9000</v>
      </c>
      <c r="K5782" s="698">
        <v>9000</v>
      </c>
      <c r="L5782" s="698">
        <v>8308307.1399999997</v>
      </c>
      <c r="M5782" s="699" t="str">
        <f>TEXT(Table2[[#This Row],[Gd.Dt]],"mmm-yy")</f>
        <v>Feb-23</v>
      </c>
      <c r="N5782" s="46" t="str">
        <f>MID(Table2[[#This Row],[BE]],6,2)</f>
        <v>TI</v>
      </c>
      <c r="O5782" s="46" t="str">
        <f>IF(Table2[[#This Row],[Type]]="IB","EOU",IF(Table2[[#This Row],[Type]]="MB","Local","492"))</f>
        <v>492</v>
      </c>
      <c r="P5782" s="46">
        <f>ROUND(Table2[[#This Row],[Cons]]/Table2[[#This Row],[Qty.]],5)</f>
        <v>1</v>
      </c>
      <c r="Q5782" s="46" t="b">
        <f>EXACT(Table2[[#This Row],[rate]],Table2[[#This Row],[Check]])</f>
        <v>1</v>
      </c>
      <c r="R5782" s="46"/>
      <c r="S5782" s="46" t="str">
        <f>IF(Table2[[#This Row],[SRO]]="EOU",VLOOKUP(Table2[[#This Row],[BE]],[2]GD.List!$C$3:$N$5014,12,0),IF(Table2[[#This Row],[SRO]]="Local","Polyester Staple Fibre","SRO 492"))</f>
        <v>SRO 492</v>
      </c>
    </row>
    <row r="5783" spans="1:19" x14ac:dyDescent="0.25">
      <c r="A5783" s="705" t="s">
        <v>3985</v>
      </c>
      <c r="B5783" s="702" t="s">
        <v>3977</v>
      </c>
      <c r="C5783" s="697">
        <v>23124</v>
      </c>
      <c r="D5783" s="703">
        <v>5807.1090000000004</v>
      </c>
      <c r="E5783" s="147" t="s">
        <v>3989</v>
      </c>
      <c r="F5783" s="702" t="s">
        <v>3991</v>
      </c>
      <c r="G5783" s="471">
        <v>44960</v>
      </c>
      <c r="H5783" s="704">
        <v>56936097.789999999</v>
      </c>
      <c r="I5783" s="197">
        <v>1</v>
      </c>
      <c r="J5783" s="698">
        <v>18500</v>
      </c>
      <c r="K5783" s="698">
        <v>18500</v>
      </c>
      <c r="L5783" s="698">
        <v>55334042.659999996</v>
      </c>
      <c r="M5783" s="699" t="str">
        <f>TEXT(Table2[[#This Row],[Gd.Dt]],"mmm-yy")</f>
        <v>Feb-23</v>
      </c>
      <c r="N5783" s="46" t="str">
        <f>MID(Table2[[#This Row],[BE]],6,2)</f>
        <v>TI</v>
      </c>
      <c r="O5783" s="46" t="str">
        <f>IF(Table2[[#This Row],[Type]]="IB","EOU",IF(Table2[[#This Row],[Type]]="MB","Local","492"))</f>
        <v>492</v>
      </c>
      <c r="P5783" s="46">
        <f>ROUND(Table2[[#This Row],[Cons]]/Table2[[#This Row],[Qty.]],5)</f>
        <v>1</v>
      </c>
      <c r="Q5783" s="46" t="b">
        <f>EXACT(Table2[[#This Row],[rate]],Table2[[#This Row],[Check]])</f>
        <v>1</v>
      </c>
      <c r="R5783" s="46"/>
      <c r="S5783" s="46" t="str">
        <f>IF(Table2[[#This Row],[SRO]]="EOU",VLOOKUP(Table2[[#This Row],[BE]],[2]GD.List!$C$3:$N$5014,12,0),IF(Table2[[#This Row],[SRO]]="Local","Polyester Staple Fibre","SRO 492"))</f>
        <v>SRO 492</v>
      </c>
    </row>
    <row r="5784" spans="1:19" x14ac:dyDescent="0.25">
      <c r="A5784" s="705" t="s">
        <v>3986</v>
      </c>
      <c r="B5784" s="702" t="s">
        <v>3977</v>
      </c>
      <c r="C5784" s="697">
        <v>23124</v>
      </c>
      <c r="D5784" s="703">
        <v>9606.1</v>
      </c>
      <c r="E5784" s="147" t="s">
        <v>3989</v>
      </c>
      <c r="F5784" s="702" t="s">
        <v>3991</v>
      </c>
      <c r="G5784" s="471">
        <v>44960</v>
      </c>
      <c r="H5784" s="704">
        <v>56936097.789999999</v>
      </c>
      <c r="I5784" s="197">
        <v>1</v>
      </c>
      <c r="J5784" s="698">
        <v>13</v>
      </c>
      <c r="K5784" s="698">
        <v>13</v>
      </c>
      <c r="L5784" s="698">
        <v>38883.379999999997</v>
      </c>
      <c r="M5784" s="699" t="str">
        <f>TEXT(Table2[[#This Row],[Gd.Dt]],"mmm-yy")</f>
        <v>Feb-23</v>
      </c>
      <c r="N5784" s="46" t="str">
        <f>MID(Table2[[#This Row],[BE]],6,2)</f>
        <v>TI</v>
      </c>
      <c r="O5784" s="46" t="str">
        <f>IF(Table2[[#This Row],[Type]]="IB","EOU",IF(Table2[[#This Row],[Type]]="MB","Local","492"))</f>
        <v>492</v>
      </c>
      <c r="P5784" s="46">
        <f>ROUND(Table2[[#This Row],[Cons]]/Table2[[#This Row],[Qty.]],5)</f>
        <v>1</v>
      </c>
      <c r="Q5784" s="46" t="b">
        <f>EXACT(Table2[[#This Row],[rate]],Table2[[#This Row],[Check]])</f>
        <v>1</v>
      </c>
      <c r="R5784" s="46"/>
      <c r="S5784" s="46" t="str">
        <f>IF(Table2[[#This Row],[SRO]]="EOU",VLOOKUP(Table2[[#This Row],[BE]],[2]GD.List!$C$3:$N$5014,12,0),IF(Table2[[#This Row],[SRO]]="Local","Polyester Staple Fibre","SRO 492"))</f>
        <v>SRO 492</v>
      </c>
    </row>
    <row r="5785" spans="1:19" x14ac:dyDescent="0.25">
      <c r="A5785" s="705" t="s">
        <v>3987</v>
      </c>
      <c r="B5785" s="702" t="s">
        <v>3977</v>
      </c>
      <c r="C5785" s="697">
        <v>23124</v>
      </c>
      <c r="D5785" s="703">
        <v>5807.9</v>
      </c>
      <c r="E5785" s="147" t="s">
        <v>3989</v>
      </c>
      <c r="F5785" s="702" t="s">
        <v>3991</v>
      </c>
      <c r="G5785" s="471">
        <v>44960</v>
      </c>
      <c r="H5785" s="704">
        <v>56936097.789999999</v>
      </c>
      <c r="I5785" s="197">
        <v>1</v>
      </c>
      <c r="J5785" s="698">
        <v>5</v>
      </c>
      <c r="K5785" s="698">
        <v>5</v>
      </c>
      <c r="L5785" s="698">
        <v>14955.15</v>
      </c>
      <c r="M5785" s="699" t="str">
        <f>TEXT(Table2[[#This Row],[Gd.Dt]],"mmm-yy")</f>
        <v>Feb-23</v>
      </c>
      <c r="N5785" s="46" t="str">
        <f>MID(Table2[[#This Row],[BE]],6,2)</f>
        <v>TI</v>
      </c>
      <c r="O5785" s="46" t="str">
        <f>IF(Table2[[#This Row],[Type]]="IB","EOU",IF(Table2[[#This Row],[Type]]="MB","Local","492"))</f>
        <v>492</v>
      </c>
      <c r="P5785" s="46">
        <f>ROUND(Table2[[#This Row],[Cons]]/Table2[[#This Row],[Qty.]],5)</f>
        <v>1</v>
      </c>
      <c r="Q5785" s="46" t="b">
        <f>EXACT(Table2[[#This Row],[rate]],Table2[[#This Row],[Check]])</f>
        <v>1</v>
      </c>
      <c r="R5785" s="46"/>
      <c r="S5785" s="46" t="str">
        <f>IF(Table2[[#This Row],[SRO]]="EOU",VLOOKUP(Table2[[#This Row],[BE]],[2]GD.List!$C$3:$N$5014,12,0),IF(Table2[[#This Row],[SRO]]="Local","Polyester Staple Fibre","SRO 492"))</f>
        <v>SRO 492</v>
      </c>
    </row>
    <row r="5786" spans="1:19" x14ac:dyDescent="0.25">
      <c r="A5786" s="706" t="s">
        <v>3988</v>
      </c>
      <c r="B5786" s="706" t="s">
        <v>3977</v>
      </c>
      <c r="C5786" s="707">
        <v>23124</v>
      </c>
      <c r="D5786" s="708">
        <v>8308.902</v>
      </c>
      <c r="E5786" s="27" t="s">
        <v>3989</v>
      </c>
      <c r="F5786" s="706" t="s">
        <v>3991</v>
      </c>
      <c r="G5786" s="28">
        <v>44960</v>
      </c>
      <c r="H5786" s="709">
        <v>56936097.789999999</v>
      </c>
      <c r="I5786" s="33">
        <v>1</v>
      </c>
      <c r="J5786" s="700">
        <v>16</v>
      </c>
      <c r="K5786" s="700">
        <v>16</v>
      </c>
      <c r="L5786" s="700">
        <v>47856.47</v>
      </c>
      <c r="M5786" s="701" t="str">
        <f>TEXT(Table2[[#This Row],[Gd.Dt]],"mmm-yy")</f>
        <v>Feb-23</v>
      </c>
      <c r="N5786" s="47" t="str">
        <f>MID(Table2[[#This Row],[BE]],6,2)</f>
        <v>TI</v>
      </c>
      <c r="O5786" s="47" t="str">
        <f>IF(Table2[[#This Row],[Type]]="IB","EOU",IF(Table2[[#This Row],[Type]]="MB","Local","492"))</f>
        <v>492</v>
      </c>
      <c r="P5786" s="47">
        <f>ROUND(Table2[[#This Row],[Cons]]/Table2[[#This Row],[Qty.]],5)</f>
        <v>1</v>
      </c>
      <c r="Q5786" s="47" t="b">
        <f>EXACT(Table2[[#This Row],[rate]],Table2[[#This Row],[Check]])</f>
        <v>1</v>
      </c>
      <c r="R5786" s="47"/>
      <c r="S5786" s="47" t="str">
        <f>IF(Table2[[#This Row],[SRO]]="EOU",VLOOKUP(Table2[[#This Row],[BE]],[2]GD.List!$C$3:$N$5014,12,0),IF(Table2[[#This Row],[SRO]]="Local","Polyester Staple Fibre","SRO 492"))</f>
        <v>SRO 492</v>
      </c>
    </row>
    <row r="5787" spans="1:19" x14ac:dyDescent="0.25">
      <c r="A5787" s="714" t="s">
        <v>2499</v>
      </c>
      <c r="B5787" s="714" t="s">
        <v>3996</v>
      </c>
      <c r="C5787" s="715">
        <v>1200</v>
      </c>
      <c r="D5787" s="716">
        <v>2701.12</v>
      </c>
      <c r="E5787" s="147" t="s">
        <v>4001</v>
      </c>
      <c r="F5787" s="714" t="s">
        <v>4003</v>
      </c>
      <c r="G5787" s="471">
        <v>44960</v>
      </c>
      <c r="H5787" s="717">
        <v>3531757.91</v>
      </c>
      <c r="I5787" s="197">
        <v>0.8</v>
      </c>
      <c r="J5787" s="710">
        <v>1095.2</v>
      </c>
      <c r="K5787" s="710">
        <v>1369</v>
      </c>
      <c r="L5787" s="710">
        <v>1502794</v>
      </c>
      <c r="M5787" s="711" t="str">
        <f>TEXT(Table2[[#This Row],[Gd.Dt]],"mmm-yy")</f>
        <v>Feb-23</v>
      </c>
      <c r="N5787" s="46" t="str">
        <f>MID(Table2[[#This Row],[BE]],6,2)</f>
        <v>IB</v>
      </c>
      <c r="O5787" s="46" t="str">
        <f>IF(Table2[[#This Row],[Type]]="IB","EOU",IF(Table2[[#This Row],[Type]]="MB","Local","492"))</f>
        <v>EOU</v>
      </c>
      <c r="P5787" s="46">
        <f>ROUND(Table2[[#This Row],[Cons]]/Table2[[#This Row],[Qty.]],5)</f>
        <v>0.8</v>
      </c>
      <c r="Q5787" s="46" t="b">
        <f>EXACT(Table2[[#This Row],[rate]],Table2[[#This Row],[Check]])</f>
        <v>1</v>
      </c>
      <c r="R5787" s="46"/>
      <c r="S5787" s="46" t="str">
        <f>IF(Table2[[#This Row],[SRO]]="EOU",VLOOKUP(Table2[[#This Row],[BE]],[2]GD.List!$C$3:$N$5014,12,0),IF(Table2[[#This Row],[SRO]]="Local","Polyester Staple Fibre","SRO 492"))</f>
        <v>Textile Coal</v>
      </c>
    </row>
    <row r="5788" spans="1:19" x14ac:dyDescent="0.25">
      <c r="A5788" s="714" t="s">
        <v>2499</v>
      </c>
      <c r="B5788" s="714" t="s">
        <v>3994</v>
      </c>
      <c r="C5788" s="715">
        <v>29469</v>
      </c>
      <c r="D5788" s="716">
        <v>2701.12</v>
      </c>
      <c r="E5788" s="147" t="s">
        <v>3998</v>
      </c>
      <c r="F5788" s="714" t="s">
        <v>4004</v>
      </c>
      <c r="G5788" s="471">
        <v>44960</v>
      </c>
      <c r="H5788" s="717">
        <v>42189257.619999997</v>
      </c>
      <c r="I5788" s="197">
        <v>0.8</v>
      </c>
      <c r="J5788" s="710">
        <v>17332</v>
      </c>
      <c r="K5788" s="710">
        <v>21665</v>
      </c>
      <c r="L5788" s="710">
        <v>15765408.67</v>
      </c>
      <c r="M5788" s="711" t="str">
        <f>TEXT(Table2[[#This Row],[Gd.Dt]],"mmm-yy")</f>
        <v>Feb-23</v>
      </c>
      <c r="N5788" s="46" t="str">
        <f>MID(Table2[[#This Row],[BE]],6,2)</f>
        <v>IB</v>
      </c>
      <c r="O5788" s="46" t="str">
        <f>IF(Table2[[#This Row],[Type]]="IB","EOU",IF(Table2[[#This Row],[Type]]="MB","Local","492"))</f>
        <v>EOU</v>
      </c>
      <c r="P5788" s="46">
        <f>ROUND(Table2[[#This Row],[Cons]]/Table2[[#This Row],[Qty.]],5)</f>
        <v>0.8</v>
      </c>
      <c r="Q5788" s="46" t="b">
        <f>EXACT(Table2[[#This Row],[rate]],Table2[[#This Row],[Check]])</f>
        <v>1</v>
      </c>
      <c r="R5788" s="46"/>
      <c r="S5788" s="46" t="str">
        <f>IF(Table2[[#This Row],[SRO]]="EOU",VLOOKUP(Table2[[#This Row],[BE]],[2]GD.List!$C$3:$N$5014,12,0),IF(Table2[[#This Row],[SRO]]="Local","Polyester Staple Fibre","SRO 492"))</f>
        <v>Textile Coal</v>
      </c>
    </row>
    <row r="5789" spans="1:19" x14ac:dyDescent="0.25">
      <c r="A5789" s="714" t="s">
        <v>2499</v>
      </c>
      <c r="B5789" s="714" t="s">
        <v>3997</v>
      </c>
      <c r="C5789" s="715">
        <v>55202</v>
      </c>
      <c r="D5789" s="716">
        <v>2701.12</v>
      </c>
      <c r="E5789" s="147" t="s">
        <v>4002</v>
      </c>
      <c r="F5789" s="714" t="s">
        <v>4005</v>
      </c>
      <c r="G5789" s="471">
        <v>44961</v>
      </c>
      <c r="H5789" s="717">
        <v>43718250.109999999</v>
      </c>
      <c r="I5789" s="197">
        <v>0.8</v>
      </c>
      <c r="J5789" s="710">
        <v>18031.2</v>
      </c>
      <c r="K5789" s="710">
        <v>22539</v>
      </c>
      <c r="L5789" s="710">
        <v>17998501.509999998</v>
      </c>
      <c r="M5789" s="711" t="str">
        <f>TEXT(Table2[[#This Row],[Gd.Dt]],"mmm-yy")</f>
        <v>Feb-23</v>
      </c>
      <c r="N5789" s="46" t="str">
        <f>MID(Table2[[#This Row],[BE]],6,2)</f>
        <v>IB</v>
      </c>
      <c r="O5789" s="46" t="str">
        <f>IF(Table2[[#This Row],[Type]]="IB","EOU",IF(Table2[[#This Row],[Type]]="MB","Local","492"))</f>
        <v>EOU</v>
      </c>
      <c r="P5789" s="46">
        <f>ROUND(Table2[[#This Row],[Cons]]/Table2[[#This Row],[Qty.]],5)</f>
        <v>0.8</v>
      </c>
      <c r="Q5789" s="46" t="b">
        <f>EXACT(Table2[[#This Row],[rate]],Table2[[#This Row],[Check]])</f>
        <v>1</v>
      </c>
      <c r="R5789" s="46"/>
      <c r="S5789" s="46" t="str">
        <f>IF(Table2[[#This Row],[SRO]]="EOU",VLOOKUP(Table2[[#This Row],[BE]],[2]GD.List!$C$3:$N$5014,12,0),IF(Table2[[#This Row],[SRO]]="Local","Polyester Staple Fibre","SRO 492"))</f>
        <v>Textile Coal</v>
      </c>
    </row>
    <row r="5790" spans="1:19" x14ac:dyDescent="0.25">
      <c r="A5790" s="718" t="s">
        <v>2499</v>
      </c>
      <c r="B5790" s="714" t="s">
        <v>3995</v>
      </c>
      <c r="C5790" s="715">
        <v>25590</v>
      </c>
      <c r="D5790" s="716">
        <v>2701.12</v>
      </c>
      <c r="E5790" s="147" t="s">
        <v>4000</v>
      </c>
      <c r="F5790" s="714" t="s">
        <v>4006</v>
      </c>
      <c r="G5790" s="471">
        <v>44960</v>
      </c>
      <c r="H5790" s="717">
        <v>47806099.049999997</v>
      </c>
      <c r="I5790" s="197">
        <v>0.8</v>
      </c>
      <c r="J5790" s="710">
        <v>9475.1</v>
      </c>
      <c r="K5790" s="710">
        <v>11843.88</v>
      </c>
      <c r="L5790" s="710">
        <v>9579987.2899999991</v>
      </c>
      <c r="M5790" s="711" t="str">
        <f>TEXT(Table2[[#This Row],[Gd.Dt]],"mmm-yy")</f>
        <v>Feb-23</v>
      </c>
      <c r="N5790" s="46" t="str">
        <f>MID(Table2[[#This Row],[BE]],6,2)</f>
        <v>IB</v>
      </c>
      <c r="O5790" s="46" t="str">
        <f>IF(Table2[[#This Row],[Type]]="IB","EOU",IF(Table2[[#This Row],[Type]]="MB","Local","492"))</f>
        <v>EOU</v>
      </c>
      <c r="P5790" s="46">
        <f>ROUND(Table2[[#This Row],[Cons]]/Table2[[#This Row],[Qty.]],5)</f>
        <v>0.8</v>
      </c>
      <c r="Q5790" s="46" t="b">
        <f>EXACT(Table2[[#This Row],[rate]],Table2[[#This Row],[Check]])</f>
        <v>1</v>
      </c>
      <c r="R5790" s="46"/>
      <c r="S5790" s="46" t="str">
        <f>IF(Table2[[#This Row],[SRO]]="EOU",VLOOKUP(Table2[[#This Row],[BE]],[2]GD.List!$C$3:$N$5014,12,0),IF(Table2[[#This Row],[SRO]]="Local","Polyester Staple Fibre","SRO 492"))</f>
        <v>Textile Coal</v>
      </c>
    </row>
    <row r="5791" spans="1:19" x14ac:dyDescent="0.25">
      <c r="A5791" s="719" t="s">
        <v>3552</v>
      </c>
      <c r="B5791" s="714" t="s">
        <v>3996</v>
      </c>
      <c r="C5791" s="715">
        <v>1200</v>
      </c>
      <c r="D5791" s="716">
        <v>2847</v>
      </c>
      <c r="E5791" s="147" t="s">
        <v>4001</v>
      </c>
      <c r="F5791" s="714" t="s">
        <v>4003</v>
      </c>
      <c r="G5791" s="471">
        <v>44960</v>
      </c>
      <c r="H5791" s="717">
        <v>3531757.91</v>
      </c>
      <c r="I5791" s="197">
        <v>0.03</v>
      </c>
      <c r="J5791" s="710">
        <v>41.07</v>
      </c>
      <c r="K5791" s="710">
        <v>1369</v>
      </c>
      <c r="L5791" s="710">
        <v>56354.77</v>
      </c>
      <c r="M5791" s="711" t="str">
        <f>TEXT(Table2[[#This Row],[Gd.Dt]],"mmm-yy")</f>
        <v>Feb-23</v>
      </c>
      <c r="N5791" s="46" t="str">
        <f>MID(Table2[[#This Row],[BE]],6,2)</f>
        <v>IB</v>
      </c>
      <c r="O5791" s="46" t="str">
        <f>IF(Table2[[#This Row],[Type]]="IB","EOU",IF(Table2[[#This Row],[Type]]="MB","Local","492"))</f>
        <v>EOU</v>
      </c>
      <c r="P5791" s="46">
        <f>ROUND(Table2[[#This Row],[Cons]]/Table2[[#This Row],[Qty.]],5)</f>
        <v>0.03</v>
      </c>
      <c r="Q5791" s="46" t="b">
        <f>EXACT(Table2[[#This Row],[rate]],Table2[[#This Row],[Check]])</f>
        <v>1</v>
      </c>
      <c r="R5791" s="46"/>
      <c r="S5791" s="46" t="str">
        <f>IF(Table2[[#This Row],[SRO]]="EOU",VLOOKUP(Table2[[#This Row],[BE]],[2]GD.List!$C$3:$N$5014,12,0),IF(Table2[[#This Row],[SRO]]="Local","Polyester Staple Fibre","SRO 492"))</f>
        <v>Textile Chemical</v>
      </c>
    </row>
    <row r="5792" spans="1:19" x14ac:dyDescent="0.25">
      <c r="A5792" s="719" t="s">
        <v>3552</v>
      </c>
      <c r="B5792" s="714" t="s">
        <v>3994</v>
      </c>
      <c r="C5792" s="715">
        <v>29469</v>
      </c>
      <c r="D5792" s="716">
        <v>2847</v>
      </c>
      <c r="E5792" s="147" t="s">
        <v>3998</v>
      </c>
      <c r="F5792" s="714" t="s">
        <v>4004</v>
      </c>
      <c r="G5792" s="471">
        <v>44960</v>
      </c>
      <c r="H5792" s="717">
        <v>42189257.619999997</v>
      </c>
      <c r="I5792" s="197">
        <v>0.03</v>
      </c>
      <c r="J5792" s="710">
        <v>649.95000000000005</v>
      </c>
      <c r="K5792" s="710">
        <v>21665</v>
      </c>
      <c r="L5792" s="710">
        <v>591202.82999999996</v>
      </c>
      <c r="M5792" s="711" t="str">
        <f>TEXT(Table2[[#This Row],[Gd.Dt]],"mmm-yy")</f>
        <v>Feb-23</v>
      </c>
      <c r="N5792" s="46" t="str">
        <f>MID(Table2[[#This Row],[BE]],6,2)</f>
        <v>IB</v>
      </c>
      <c r="O5792" s="46" t="str">
        <f>IF(Table2[[#This Row],[Type]]="IB","EOU",IF(Table2[[#This Row],[Type]]="MB","Local","492"))</f>
        <v>EOU</v>
      </c>
      <c r="P5792" s="46">
        <f>ROUND(Table2[[#This Row],[Cons]]/Table2[[#This Row],[Qty.]],5)</f>
        <v>0.03</v>
      </c>
      <c r="Q5792" s="46" t="b">
        <f>EXACT(Table2[[#This Row],[rate]],Table2[[#This Row],[Check]])</f>
        <v>1</v>
      </c>
      <c r="R5792" s="46"/>
      <c r="S5792" s="46" t="str">
        <f>IF(Table2[[#This Row],[SRO]]="EOU",VLOOKUP(Table2[[#This Row],[BE]],[2]GD.List!$C$3:$N$5014,12,0),IF(Table2[[#This Row],[SRO]]="Local","Polyester Staple Fibre","SRO 492"))</f>
        <v>Textile Chemical</v>
      </c>
    </row>
    <row r="5793" spans="1:19" x14ac:dyDescent="0.25">
      <c r="A5793" s="719" t="s">
        <v>3552</v>
      </c>
      <c r="B5793" s="714" t="s">
        <v>3997</v>
      </c>
      <c r="C5793" s="715">
        <v>55202</v>
      </c>
      <c r="D5793" s="716">
        <v>2847</v>
      </c>
      <c r="E5793" s="147" t="s">
        <v>4002</v>
      </c>
      <c r="F5793" s="714" t="s">
        <v>4005</v>
      </c>
      <c r="G5793" s="471">
        <v>44961</v>
      </c>
      <c r="H5793" s="717">
        <v>43718250.109999999</v>
      </c>
      <c r="I5793" s="197">
        <v>0.03</v>
      </c>
      <c r="J5793" s="710">
        <v>676.17000000000007</v>
      </c>
      <c r="K5793" s="710">
        <v>22539</v>
      </c>
      <c r="L5793" s="710">
        <v>674943.8</v>
      </c>
      <c r="M5793" s="711" t="str">
        <f>TEXT(Table2[[#This Row],[Gd.Dt]],"mmm-yy")</f>
        <v>Feb-23</v>
      </c>
      <c r="N5793" s="46" t="str">
        <f>MID(Table2[[#This Row],[BE]],6,2)</f>
        <v>IB</v>
      </c>
      <c r="O5793" s="46" t="str">
        <f>IF(Table2[[#This Row],[Type]]="IB","EOU",IF(Table2[[#This Row],[Type]]="MB","Local","492"))</f>
        <v>EOU</v>
      </c>
      <c r="P5793" s="46">
        <f>ROUND(Table2[[#This Row],[Cons]]/Table2[[#This Row],[Qty.]],5)</f>
        <v>0.03</v>
      </c>
      <c r="Q5793" s="46" t="b">
        <f>EXACT(Table2[[#This Row],[rate]],Table2[[#This Row],[Check]])</f>
        <v>1</v>
      </c>
      <c r="R5793" s="46"/>
      <c r="S5793" s="46" t="str">
        <f>IF(Table2[[#This Row],[SRO]]="EOU",VLOOKUP(Table2[[#This Row],[BE]],[2]GD.List!$C$3:$N$5014,12,0),IF(Table2[[#This Row],[SRO]]="Local","Polyester Staple Fibre","SRO 492"))</f>
        <v>Textile Chemical</v>
      </c>
    </row>
    <row r="5794" spans="1:19" x14ac:dyDescent="0.25">
      <c r="A5794" s="718" t="s">
        <v>3552</v>
      </c>
      <c r="B5794" s="714" t="s">
        <v>3995</v>
      </c>
      <c r="C5794" s="715">
        <v>25590</v>
      </c>
      <c r="D5794" s="716">
        <v>2847</v>
      </c>
      <c r="E5794" s="147" t="s">
        <v>4000</v>
      </c>
      <c r="F5794" s="714" t="s">
        <v>4006</v>
      </c>
      <c r="G5794" s="471">
        <v>44960</v>
      </c>
      <c r="H5794" s="717">
        <v>47806099.049999997</v>
      </c>
      <c r="I5794" s="197">
        <v>0.03</v>
      </c>
      <c r="J5794" s="710">
        <v>355.32</v>
      </c>
      <c r="K5794" s="710">
        <v>11843.88</v>
      </c>
      <c r="L5794" s="710">
        <v>359253.31</v>
      </c>
      <c r="M5794" s="711" t="str">
        <f>TEXT(Table2[[#This Row],[Gd.Dt]],"mmm-yy")</f>
        <v>Feb-23</v>
      </c>
      <c r="N5794" s="46" t="str">
        <f>MID(Table2[[#This Row],[BE]],6,2)</f>
        <v>IB</v>
      </c>
      <c r="O5794" s="46" t="str">
        <f>IF(Table2[[#This Row],[Type]]="IB","EOU",IF(Table2[[#This Row],[Type]]="MB","Local","492"))</f>
        <v>EOU</v>
      </c>
      <c r="P5794" s="46">
        <f>ROUND(Table2[[#This Row],[Cons]]/Table2[[#This Row],[Qty.]],5)</f>
        <v>0.03</v>
      </c>
      <c r="Q5794" s="46" t="b">
        <f>EXACT(Table2[[#This Row],[rate]],Table2[[#This Row],[Check]])</f>
        <v>1</v>
      </c>
      <c r="R5794" s="46"/>
      <c r="S5794" s="46" t="str">
        <f>IF(Table2[[#This Row],[SRO]]="EOU",VLOOKUP(Table2[[#This Row],[BE]],[2]GD.List!$C$3:$N$5014,12,0),IF(Table2[[#This Row],[SRO]]="Local","Polyester Staple Fibre","SRO 492"))</f>
        <v>Textile Chemical</v>
      </c>
    </row>
    <row r="5795" spans="1:19" x14ac:dyDescent="0.25">
      <c r="A5795" s="718" t="s">
        <v>3688</v>
      </c>
      <c r="B5795" s="714" t="s">
        <v>3996</v>
      </c>
      <c r="C5795" s="715">
        <v>1200</v>
      </c>
      <c r="D5795" s="716">
        <v>5407.52</v>
      </c>
      <c r="E5795" s="147" t="s">
        <v>4001</v>
      </c>
      <c r="F5795" s="714" t="s">
        <v>4003</v>
      </c>
      <c r="G5795" s="471">
        <v>44960</v>
      </c>
      <c r="H5795" s="717">
        <v>3531757.91</v>
      </c>
      <c r="I5795" s="197">
        <v>1.0101</v>
      </c>
      <c r="J5795" s="710">
        <v>1382.83</v>
      </c>
      <c r="K5795" s="710">
        <v>1369</v>
      </c>
      <c r="L5795" s="710">
        <v>1897469.53</v>
      </c>
      <c r="M5795" s="711" t="str">
        <f>TEXT(Table2[[#This Row],[Gd.Dt]],"mmm-yy")</f>
        <v>Feb-23</v>
      </c>
      <c r="N5795" s="46" t="str">
        <f>MID(Table2[[#This Row],[BE]],6,2)</f>
        <v>IB</v>
      </c>
      <c r="O5795" s="46" t="str">
        <f>IF(Table2[[#This Row],[Type]]="IB","EOU",IF(Table2[[#This Row],[Type]]="MB","Local","492"))</f>
        <v>EOU</v>
      </c>
      <c r="P5795" s="46">
        <f>ROUND(Table2[[#This Row],[Cons]]/Table2[[#This Row],[Qty.]],5)</f>
        <v>1.0101</v>
      </c>
      <c r="Q5795" s="46" t="b">
        <f>EXACT(Table2[[#This Row],[rate]],Table2[[#This Row],[Check]])</f>
        <v>1</v>
      </c>
      <c r="R5795" s="46"/>
      <c r="S5795" s="46" t="str">
        <f>IF(Table2[[#This Row],[SRO]]="EOU",VLOOKUP(Table2[[#This Row],[BE]],[2]GD.List!$C$3:$N$5014,12,0),IF(Table2[[#This Row],[SRO]]="Local","Polyester Staple Fibre","SRO 492"))</f>
        <v>Polyester Fabric</v>
      </c>
    </row>
    <row r="5796" spans="1:19" x14ac:dyDescent="0.25">
      <c r="A5796" s="719" t="s">
        <v>3800</v>
      </c>
      <c r="B5796" s="714" t="s">
        <v>3996</v>
      </c>
      <c r="C5796" s="715">
        <v>1200</v>
      </c>
      <c r="D5796" s="716">
        <v>2832.1089999999999</v>
      </c>
      <c r="E5796" s="147" t="s">
        <v>4001</v>
      </c>
      <c r="F5796" s="714" t="s">
        <v>4003</v>
      </c>
      <c r="G5796" s="471">
        <v>44960</v>
      </c>
      <c r="H5796" s="717">
        <v>3531757.91</v>
      </c>
      <c r="I5796" s="197">
        <v>0.04</v>
      </c>
      <c r="J5796" s="710">
        <v>54.76</v>
      </c>
      <c r="K5796" s="710">
        <v>1369</v>
      </c>
      <c r="L5796" s="710">
        <v>75139.7</v>
      </c>
      <c r="M5796" s="711" t="str">
        <f>TEXT(Table2[[#This Row],[Gd.Dt]],"mmm-yy")</f>
        <v>Feb-23</v>
      </c>
      <c r="N5796" s="46" t="str">
        <f>MID(Table2[[#This Row],[BE]],6,2)</f>
        <v>IB</v>
      </c>
      <c r="O5796" s="46" t="str">
        <f>IF(Table2[[#This Row],[Type]]="IB","EOU",IF(Table2[[#This Row],[Type]]="MB","Local","492"))</f>
        <v>EOU</v>
      </c>
      <c r="P5796" s="46">
        <f>ROUND(Table2[[#This Row],[Cons]]/Table2[[#This Row],[Qty.]],5)</f>
        <v>0.04</v>
      </c>
      <c r="Q5796" s="46" t="b">
        <f>EXACT(Table2[[#This Row],[rate]],Table2[[#This Row],[Check]])</f>
        <v>1</v>
      </c>
      <c r="R5796" s="46"/>
      <c r="S5796" s="46" t="str">
        <f>IF(Table2[[#This Row],[SRO]]="EOU",VLOOKUP(Table2[[#This Row],[BE]],[2]GD.List!$C$3:$N$5014,12,0),IF(Table2[[#This Row],[SRO]]="Local","Polyester Staple Fibre","SRO 492"))</f>
        <v>Textile Chemical</v>
      </c>
    </row>
    <row r="5797" spans="1:19" x14ac:dyDescent="0.25">
      <c r="A5797" s="719" t="s">
        <v>3800</v>
      </c>
      <c r="B5797" s="714" t="s">
        <v>3994</v>
      </c>
      <c r="C5797" s="715">
        <v>29469</v>
      </c>
      <c r="D5797" s="716">
        <v>2832.1089999999999</v>
      </c>
      <c r="E5797" s="147" t="s">
        <v>3998</v>
      </c>
      <c r="F5797" s="714" t="s">
        <v>4004</v>
      </c>
      <c r="G5797" s="471">
        <v>44960</v>
      </c>
      <c r="H5797" s="717">
        <v>42189257.619999997</v>
      </c>
      <c r="I5797" s="197">
        <v>0.04</v>
      </c>
      <c r="J5797" s="710">
        <v>866.6</v>
      </c>
      <c r="K5797" s="710">
        <v>21665</v>
      </c>
      <c r="L5797" s="710">
        <v>788270.43</v>
      </c>
      <c r="M5797" s="711" t="str">
        <f>TEXT(Table2[[#This Row],[Gd.Dt]],"mmm-yy")</f>
        <v>Feb-23</v>
      </c>
      <c r="N5797" s="46" t="str">
        <f>MID(Table2[[#This Row],[BE]],6,2)</f>
        <v>IB</v>
      </c>
      <c r="O5797" s="46" t="str">
        <f>IF(Table2[[#This Row],[Type]]="IB","EOU",IF(Table2[[#This Row],[Type]]="MB","Local","492"))</f>
        <v>EOU</v>
      </c>
      <c r="P5797" s="46">
        <f>ROUND(Table2[[#This Row],[Cons]]/Table2[[#This Row],[Qty.]],5)</f>
        <v>0.04</v>
      </c>
      <c r="Q5797" s="46" t="b">
        <f>EXACT(Table2[[#This Row],[rate]],Table2[[#This Row],[Check]])</f>
        <v>1</v>
      </c>
      <c r="R5797" s="46"/>
      <c r="S5797" s="46" t="str">
        <f>IF(Table2[[#This Row],[SRO]]="EOU",VLOOKUP(Table2[[#This Row],[BE]],[2]GD.List!$C$3:$N$5014,12,0),IF(Table2[[#This Row],[SRO]]="Local","Polyester Staple Fibre","SRO 492"))</f>
        <v>Textile Chemical</v>
      </c>
    </row>
    <row r="5798" spans="1:19" x14ac:dyDescent="0.25">
      <c r="A5798" s="718" t="s">
        <v>3800</v>
      </c>
      <c r="B5798" s="714" t="s">
        <v>3997</v>
      </c>
      <c r="C5798" s="715">
        <v>55202</v>
      </c>
      <c r="D5798" s="716">
        <v>2832.1089999999999</v>
      </c>
      <c r="E5798" s="147" t="s">
        <v>4002</v>
      </c>
      <c r="F5798" s="714" t="s">
        <v>4005</v>
      </c>
      <c r="G5798" s="471">
        <v>44961</v>
      </c>
      <c r="H5798" s="717">
        <v>43718250.109999999</v>
      </c>
      <c r="I5798" s="197">
        <v>0.04</v>
      </c>
      <c r="J5798" s="710">
        <v>901.56000000000006</v>
      </c>
      <c r="K5798" s="710">
        <v>22539</v>
      </c>
      <c r="L5798" s="710">
        <v>899925.07</v>
      </c>
      <c r="M5798" s="711" t="str">
        <f>TEXT(Table2[[#This Row],[Gd.Dt]],"mmm-yy")</f>
        <v>Feb-23</v>
      </c>
      <c r="N5798" s="46" t="str">
        <f>MID(Table2[[#This Row],[BE]],6,2)</f>
        <v>IB</v>
      </c>
      <c r="O5798" s="46" t="str">
        <f>IF(Table2[[#This Row],[Type]]="IB","EOU",IF(Table2[[#This Row],[Type]]="MB","Local","492"))</f>
        <v>EOU</v>
      </c>
      <c r="P5798" s="46">
        <f>ROUND(Table2[[#This Row],[Cons]]/Table2[[#This Row],[Qty.]],5)</f>
        <v>0.04</v>
      </c>
      <c r="Q5798" s="46" t="b">
        <f>EXACT(Table2[[#This Row],[rate]],Table2[[#This Row],[Check]])</f>
        <v>1</v>
      </c>
      <c r="R5798" s="46"/>
      <c r="S5798" s="46" t="str">
        <f>IF(Table2[[#This Row],[SRO]]="EOU",VLOOKUP(Table2[[#This Row],[BE]],[2]GD.List!$C$3:$N$5014,12,0),IF(Table2[[#This Row],[SRO]]="Local","Polyester Staple Fibre","SRO 492"))</f>
        <v>Textile Chemical</v>
      </c>
    </row>
    <row r="5799" spans="1:19" x14ac:dyDescent="0.25">
      <c r="A5799" s="719" t="s">
        <v>3802</v>
      </c>
      <c r="B5799" s="714" t="s">
        <v>3994</v>
      </c>
      <c r="C5799" s="715">
        <v>29469</v>
      </c>
      <c r="D5799" s="716">
        <v>5503.201</v>
      </c>
      <c r="E5799" s="147" t="s">
        <v>3998</v>
      </c>
      <c r="F5799" s="714" t="s">
        <v>4004</v>
      </c>
      <c r="G5799" s="471">
        <v>44960</v>
      </c>
      <c r="H5799" s="717">
        <v>42189257.619999997</v>
      </c>
      <c r="I5799" s="197">
        <v>0.41666999999999998</v>
      </c>
      <c r="J5799" s="710">
        <v>9027.16</v>
      </c>
      <c r="K5799" s="710">
        <v>21665</v>
      </c>
      <c r="L5799" s="710">
        <v>8211220.0899999999</v>
      </c>
      <c r="M5799" s="711" t="str">
        <f>TEXT(Table2[[#This Row],[Gd.Dt]],"mmm-yy")</f>
        <v>Feb-23</v>
      </c>
      <c r="N5799" s="46" t="str">
        <f>MID(Table2[[#This Row],[BE]],6,2)</f>
        <v>IB</v>
      </c>
      <c r="O5799" s="46" t="str">
        <f>IF(Table2[[#This Row],[Type]]="IB","EOU",IF(Table2[[#This Row],[Type]]="MB","Local","492"))</f>
        <v>EOU</v>
      </c>
      <c r="P5799" s="46">
        <f>ROUND(Table2[[#This Row],[Cons]]/Table2[[#This Row],[Qty.]],5)</f>
        <v>0.41666999999999998</v>
      </c>
      <c r="Q5799" s="46" t="b">
        <f>EXACT(Table2[[#This Row],[rate]],Table2[[#This Row],[Check]])</f>
        <v>1</v>
      </c>
      <c r="R5799" s="46"/>
      <c r="S5799" s="46" t="str">
        <f>IF(Table2[[#This Row],[SRO]]="EOU",VLOOKUP(Table2[[#This Row],[BE]],[2]GD.List!$C$3:$N$5014,12,0),IF(Table2[[#This Row],[SRO]]="Local","Polyester Staple Fibre","SRO 492"))</f>
        <v>Polyester Staple Fiber</v>
      </c>
    </row>
    <row r="5800" spans="1:19" x14ac:dyDescent="0.25">
      <c r="A5800" s="719" t="s">
        <v>3802</v>
      </c>
      <c r="B5800" s="714" t="s">
        <v>3997</v>
      </c>
      <c r="C5800" s="715">
        <v>55202</v>
      </c>
      <c r="D5800" s="716">
        <v>5503.201</v>
      </c>
      <c r="E5800" s="147" t="s">
        <v>4002</v>
      </c>
      <c r="F5800" s="714" t="s">
        <v>4005</v>
      </c>
      <c r="G5800" s="471">
        <v>44961</v>
      </c>
      <c r="H5800" s="717">
        <v>43718250.109999999</v>
      </c>
      <c r="I5800" s="197">
        <v>0.53061000000000003</v>
      </c>
      <c r="J5800" s="710">
        <v>4236.3900000000003</v>
      </c>
      <c r="K5800" s="710">
        <v>7984</v>
      </c>
      <c r="L5800" s="710">
        <v>4404541.62</v>
      </c>
      <c r="M5800" s="711" t="str">
        <f>TEXT(Table2[[#This Row],[Gd.Dt]],"mmm-yy")</f>
        <v>Feb-23</v>
      </c>
      <c r="N5800" s="46" t="str">
        <f>MID(Table2[[#This Row],[BE]],6,2)</f>
        <v>IB</v>
      </c>
      <c r="O5800" s="46" t="str">
        <f>IF(Table2[[#This Row],[Type]]="IB","EOU",IF(Table2[[#This Row],[Type]]="MB","Local","492"))</f>
        <v>EOU</v>
      </c>
      <c r="P5800" s="46">
        <f>ROUND(Table2[[#This Row],[Cons]]/Table2[[#This Row],[Qty.]],5)</f>
        <v>0.53061000000000003</v>
      </c>
      <c r="Q5800" s="46" t="b">
        <f>EXACT(Table2[[#This Row],[rate]],Table2[[#This Row],[Check]])</f>
        <v>1</v>
      </c>
      <c r="R5800" s="46"/>
      <c r="S5800" s="46" t="str">
        <f>IF(Table2[[#This Row],[SRO]]="EOU",VLOOKUP(Table2[[#This Row],[BE]],[2]GD.List!$C$3:$N$5014,12,0),IF(Table2[[#This Row],[SRO]]="Local","Polyester Staple Fibre","SRO 492"))</f>
        <v>Polyester Staple Fiber</v>
      </c>
    </row>
    <row r="5801" spans="1:19" x14ac:dyDescent="0.25">
      <c r="A5801" s="718" t="s">
        <v>3802</v>
      </c>
      <c r="B5801" s="714" t="s">
        <v>3997</v>
      </c>
      <c r="C5801" s="715">
        <v>55202</v>
      </c>
      <c r="D5801" s="716">
        <v>5503.201</v>
      </c>
      <c r="E5801" s="147" t="s">
        <v>4002</v>
      </c>
      <c r="F5801" s="714" t="s">
        <v>4005</v>
      </c>
      <c r="G5801" s="471">
        <v>44961</v>
      </c>
      <c r="H5801" s="717">
        <v>43718250.109999999</v>
      </c>
      <c r="I5801" s="197">
        <v>0.41666999999999998</v>
      </c>
      <c r="J5801" s="710">
        <v>6064.63</v>
      </c>
      <c r="K5801" s="710">
        <v>14555</v>
      </c>
      <c r="L5801" s="710">
        <v>5915565.04</v>
      </c>
      <c r="M5801" s="711" t="str">
        <f>TEXT(Table2[[#This Row],[Gd.Dt]],"mmm-yy")</f>
        <v>Feb-23</v>
      </c>
      <c r="N5801" s="46" t="str">
        <f>MID(Table2[[#This Row],[BE]],6,2)</f>
        <v>IB</v>
      </c>
      <c r="O5801" s="46" t="str">
        <f>IF(Table2[[#This Row],[Type]]="IB","EOU",IF(Table2[[#This Row],[Type]]="MB","Local","492"))</f>
        <v>EOU</v>
      </c>
      <c r="P5801" s="46">
        <f>ROUND(Table2[[#This Row],[Cons]]/Table2[[#This Row],[Qty.]],5)</f>
        <v>0.41666999999999998</v>
      </c>
      <c r="Q5801" s="46" t="b">
        <f>EXACT(Table2[[#This Row],[rate]],Table2[[#This Row],[Check]])</f>
        <v>1</v>
      </c>
      <c r="R5801" s="46"/>
      <c r="S5801" s="46" t="str">
        <f>IF(Table2[[#This Row],[SRO]]="EOU",VLOOKUP(Table2[[#This Row],[BE]],[2]GD.List!$C$3:$N$5014,12,0),IF(Table2[[#This Row],[SRO]]="Local","Polyester Staple Fibre","SRO 492"))</f>
        <v>Polyester Staple Fiber</v>
      </c>
    </row>
    <row r="5802" spans="1:19" x14ac:dyDescent="0.25">
      <c r="A5802" s="718" t="s">
        <v>3855</v>
      </c>
      <c r="B5802" s="714" t="s">
        <v>3995</v>
      </c>
      <c r="C5802" s="715">
        <v>25590</v>
      </c>
      <c r="D5802" s="716">
        <v>9606.2199999999993</v>
      </c>
      <c r="E5802" s="147" t="s">
        <v>4000</v>
      </c>
      <c r="F5802" s="714" t="s">
        <v>4006</v>
      </c>
      <c r="G5802" s="471">
        <v>44960</v>
      </c>
      <c r="H5802" s="717">
        <v>47806099.049999997</v>
      </c>
      <c r="I5802" s="197">
        <v>1</v>
      </c>
      <c r="J5802" s="710">
        <v>15</v>
      </c>
      <c r="K5802" s="710">
        <v>15</v>
      </c>
      <c r="L5802" s="710">
        <v>15166.05</v>
      </c>
      <c r="M5802" s="711" t="str">
        <f>TEXT(Table2[[#This Row],[Gd.Dt]],"mmm-yy")</f>
        <v>Feb-23</v>
      </c>
      <c r="N5802" s="46" t="str">
        <f>MID(Table2[[#This Row],[BE]],6,2)</f>
        <v>TI</v>
      </c>
      <c r="O5802" s="46" t="str">
        <f>IF(Table2[[#This Row],[Type]]="IB","EOU",IF(Table2[[#This Row],[Type]]="MB","Local","492"))</f>
        <v>492</v>
      </c>
      <c r="P5802" s="46">
        <f>ROUND(Table2[[#This Row],[Cons]]/Table2[[#This Row],[Qty.]],5)</f>
        <v>1</v>
      </c>
      <c r="Q5802" s="46" t="b">
        <f>EXACT(Table2[[#This Row],[rate]],Table2[[#This Row],[Check]])</f>
        <v>1</v>
      </c>
      <c r="R5802" s="46"/>
      <c r="S5802" s="46" t="str">
        <f>IF(Table2[[#This Row],[SRO]]="EOU",VLOOKUP(Table2[[#This Row],[BE]],[2]GD.List!$C$3:$N$5014,12,0),IF(Table2[[#This Row],[SRO]]="Local","Polyester Staple Fibre","SRO 492"))</f>
        <v>SRO 492</v>
      </c>
    </row>
    <row r="5803" spans="1:19" x14ac:dyDescent="0.25">
      <c r="A5803" s="719" t="s">
        <v>3877</v>
      </c>
      <c r="B5803" s="714" t="s">
        <v>3994</v>
      </c>
      <c r="C5803" s="715">
        <v>29469</v>
      </c>
      <c r="D5803" s="716">
        <v>5201.009</v>
      </c>
      <c r="E5803" s="147" t="s">
        <v>3998</v>
      </c>
      <c r="F5803" s="714" t="s">
        <v>4004</v>
      </c>
      <c r="G5803" s="471">
        <v>44960</v>
      </c>
      <c r="H5803" s="717">
        <v>42189257.619999997</v>
      </c>
      <c r="I5803" s="197">
        <v>0.624</v>
      </c>
      <c r="J5803" s="710">
        <v>13518.96</v>
      </c>
      <c r="K5803" s="710">
        <v>21665</v>
      </c>
      <c r="L5803" s="710">
        <v>12297018.76</v>
      </c>
      <c r="M5803" s="711" t="str">
        <f>TEXT(Table2[[#This Row],[Gd.Dt]],"mmm-yy")</f>
        <v>Feb-23</v>
      </c>
      <c r="N5803" s="46" t="str">
        <f>MID(Table2[[#This Row],[BE]],6,2)</f>
        <v>IB</v>
      </c>
      <c r="O5803" s="46" t="str">
        <f>IF(Table2[[#This Row],[Type]]="IB","EOU",IF(Table2[[#This Row],[Type]]="MB","Local","492"))</f>
        <v>EOU</v>
      </c>
      <c r="P5803" s="46">
        <f>ROUND(Table2[[#This Row],[Cons]]/Table2[[#This Row],[Qty.]],5)</f>
        <v>0.624</v>
      </c>
      <c r="Q5803" s="46" t="b">
        <f>EXACT(Table2[[#This Row],[rate]],Table2[[#This Row],[Check]])</f>
        <v>1</v>
      </c>
      <c r="R5803" s="46"/>
      <c r="S5803" s="46" t="str">
        <f>IF(Table2[[#This Row],[SRO]]="EOU",VLOOKUP(Table2[[#This Row],[BE]],[2]GD.List!$C$3:$N$5014,12,0),IF(Table2[[#This Row],[SRO]]="Local","Polyester Staple Fibre","SRO 492"))</f>
        <v>Raw Cotton</v>
      </c>
    </row>
    <row r="5804" spans="1:19" x14ac:dyDescent="0.25">
      <c r="A5804" s="719" t="s">
        <v>3877</v>
      </c>
      <c r="B5804" s="714" t="s">
        <v>3997</v>
      </c>
      <c r="C5804" s="715">
        <v>55202</v>
      </c>
      <c r="D5804" s="716">
        <v>5201.009</v>
      </c>
      <c r="E5804" s="147" t="s">
        <v>4002</v>
      </c>
      <c r="F5804" s="714" t="s">
        <v>4005</v>
      </c>
      <c r="G5804" s="471">
        <v>44961</v>
      </c>
      <c r="H5804" s="717">
        <v>43718250.109999999</v>
      </c>
      <c r="I5804" s="197">
        <v>0.624</v>
      </c>
      <c r="J5804" s="710">
        <v>9082.32</v>
      </c>
      <c r="K5804" s="710">
        <v>14555</v>
      </c>
      <c r="L5804" s="710">
        <v>8859069.2699999996</v>
      </c>
      <c r="M5804" s="711" t="str">
        <f>TEXT(Table2[[#This Row],[Gd.Dt]],"mmm-yy")</f>
        <v>Feb-23</v>
      </c>
      <c r="N5804" s="46" t="str">
        <f>MID(Table2[[#This Row],[BE]],6,2)</f>
        <v>IB</v>
      </c>
      <c r="O5804" s="46" t="str">
        <f>IF(Table2[[#This Row],[Type]]="IB","EOU",IF(Table2[[#This Row],[Type]]="MB","Local","492"))</f>
        <v>EOU</v>
      </c>
      <c r="P5804" s="46">
        <f>ROUND(Table2[[#This Row],[Cons]]/Table2[[#This Row],[Qty.]],5)</f>
        <v>0.624</v>
      </c>
      <c r="Q5804" s="46" t="b">
        <f>EXACT(Table2[[#This Row],[rate]],Table2[[#This Row],[Check]])</f>
        <v>1</v>
      </c>
      <c r="R5804" s="46"/>
      <c r="S5804" s="46" t="str">
        <f>IF(Table2[[#This Row],[SRO]]="EOU",VLOOKUP(Table2[[#This Row],[BE]],[2]GD.List!$C$3:$N$5014,12,0),IF(Table2[[#This Row],[SRO]]="Local","Polyester Staple Fibre","SRO 492"))</f>
        <v>Raw Cotton</v>
      </c>
    </row>
    <row r="5805" spans="1:19" x14ac:dyDescent="0.25">
      <c r="A5805" s="719" t="s">
        <v>3877</v>
      </c>
      <c r="B5805" s="714" t="s">
        <v>3997</v>
      </c>
      <c r="C5805" s="715">
        <v>55202</v>
      </c>
      <c r="D5805" s="716">
        <v>5201.009</v>
      </c>
      <c r="E5805" s="147" t="s">
        <v>4002</v>
      </c>
      <c r="F5805" s="714" t="s">
        <v>4005</v>
      </c>
      <c r="G5805" s="471">
        <v>44961</v>
      </c>
      <c r="H5805" s="717">
        <v>43718250.109999999</v>
      </c>
      <c r="I5805" s="197">
        <v>0.48980000000000001</v>
      </c>
      <c r="J5805" s="710">
        <v>3910.56</v>
      </c>
      <c r="K5805" s="710">
        <v>7984</v>
      </c>
      <c r="L5805" s="710">
        <v>4065778.71</v>
      </c>
      <c r="M5805" s="711" t="str">
        <f>TEXT(Table2[[#This Row],[Gd.Dt]],"mmm-yy")</f>
        <v>Feb-23</v>
      </c>
      <c r="N5805" s="46" t="str">
        <f>MID(Table2[[#This Row],[BE]],6,2)</f>
        <v>IB</v>
      </c>
      <c r="O5805" s="46" t="str">
        <f>IF(Table2[[#This Row],[Type]]="IB","EOU",IF(Table2[[#This Row],[Type]]="MB","Local","492"))</f>
        <v>EOU</v>
      </c>
      <c r="P5805" s="46">
        <f>ROUND(Table2[[#This Row],[Cons]]/Table2[[#This Row],[Qty.]],5)</f>
        <v>0.48980000000000001</v>
      </c>
      <c r="Q5805" s="46" t="b">
        <f>EXACT(Table2[[#This Row],[rate]],Table2[[#This Row],[Check]])</f>
        <v>1</v>
      </c>
      <c r="R5805" s="46"/>
      <c r="S5805" s="46" t="str">
        <f>IF(Table2[[#This Row],[SRO]]="EOU",VLOOKUP(Table2[[#This Row],[BE]],[2]GD.List!$C$3:$N$5014,12,0),IF(Table2[[#This Row],[SRO]]="Local","Polyester Staple Fibre","SRO 492"))</f>
        <v>Raw Cotton</v>
      </c>
    </row>
    <row r="5806" spans="1:19" x14ac:dyDescent="0.25">
      <c r="A5806" s="718" t="s">
        <v>3877</v>
      </c>
      <c r="B5806" s="714" t="s">
        <v>3995</v>
      </c>
      <c r="C5806" s="715">
        <v>25590</v>
      </c>
      <c r="D5806" s="716">
        <v>5201.009</v>
      </c>
      <c r="E5806" s="147" t="s">
        <v>4000</v>
      </c>
      <c r="F5806" s="714" t="s">
        <v>4006</v>
      </c>
      <c r="G5806" s="471">
        <v>44960</v>
      </c>
      <c r="H5806" s="717">
        <v>47806099.049999997</v>
      </c>
      <c r="I5806" s="197">
        <v>0.9899</v>
      </c>
      <c r="J5806" s="710">
        <v>11724.26</v>
      </c>
      <c r="K5806" s="710">
        <v>11843.88</v>
      </c>
      <c r="L5806" s="710">
        <v>11854045</v>
      </c>
      <c r="M5806" s="711" t="str">
        <f>TEXT(Table2[[#This Row],[Gd.Dt]],"mmm-yy")</f>
        <v>Feb-23</v>
      </c>
      <c r="N5806" s="46" t="str">
        <f>MID(Table2[[#This Row],[BE]],6,2)</f>
        <v>IB</v>
      </c>
      <c r="O5806" s="46" t="str">
        <f>IF(Table2[[#This Row],[Type]]="IB","EOU",IF(Table2[[#This Row],[Type]]="MB","Local","492"))</f>
        <v>EOU</v>
      </c>
      <c r="P5806" s="46">
        <f>ROUND(Table2[[#This Row],[Cons]]/Table2[[#This Row],[Qty.]],5)</f>
        <v>0.9899</v>
      </c>
      <c r="Q5806" s="46" t="b">
        <f>EXACT(Table2[[#This Row],[rate]],Table2[[#This Row],[Check]])</f>
        <v>1</v>
      </c>
      <c r="R5806" s="46"/>
      <c r="S5806" s="46" t="str">
        <f>IF(Table2[[#This Row],[SRO]]="EOU",VLOOKUP(Table2[[#This Row],[BE]],[2]GD.List!$C$3:$N$5014,12,0),IF(Table2[[#This Row],[SRO]]="Local","Polyester Staple Fibre","SRO 492"))</f>
        <v>Raw Cotton</v>
      </c>
    </row>
    <row r="5807" spans="1:19" x14ac:dyDescent="0.25">
      <c r="A5807" s="718" t="s">
        <v>3916</v>
      </c>
      <c r="B5807" s="714" t="s">
        <v>3995</v>
      </c>
      <c r="C5807" s="715">
        <v>25590</v>
      </c>
      <c r="D5807" s="716">
        <v>5402.33</v>
      </c>
      <c r="E5807" s="147" t="s">
        <v>4000</v>
      </c>
      <c r="F5807" s="714" t="s">
        <v>4006</v>
      </c>
      <c r="G5807" s="471">
        <v>44960</v>
      </c>
      <c r="H5807" s="717">
        <v>47806099.049999997</v>
      </c>
      <c r="I5807" s="197">
        <v>2.0199999999999999E-2</v>
      </c>
      <c r="J5807" s="710">
        <v>239.25</v>
      </c>
      <c r="K5807" s="710">
        <v>11843.88</v>
      </c>
      <c r="L5807" s="710">
        <v>241898.45</v>
      </c>
      <c r="M5807" s="711" t="str">
        <f>TEXT(Table2[[#This Row],[Gd.Dt]],"mmm-yy")</f>
        <v>Feb-23</v>
      </c>
      <c r="N5807" s="46" t="str">
        <f>MID(Table2[[#This Row],[BE]],6,2)</f>
        <v>IB</v>
      </c>
      <c r="O5807" s="46" t="str">
        <f>IF(Table2[[#This Row],[Type]]="IB","EOU",IF(Table2[[#This Row],[Type]]="MB","Local","492"))</f>
        <v>EOU</v>
      </c>
      <c r="P5807" s="46">
        <f>ROUND(Table2[[#This Row],[Cons]]/Table2[[#This Row],[Qty.]],5)</f>
        <v>2.0199999999999999E-2</v>
      </c>
      <c r="Q5807" s="46" t="b">
        <f>EXACT(Table2[[#This Row],[rate]],Table2[[#This Row],[Check]])</f>
        <v>1</v>
      </c>
      <c r="R5807" s="46"/>
      <c r="S5807" s="46" t="str">
        <f>IF(Table2[[#This Row],[SRO]]="EOU",VLOOKUP(Table2[[#This Row],[BE]],[2]GD.List!$C$3:$N$5014,12,0),IF(Table2[[#This Row],[SRO]]="Local","Polyester Staple Fibre","SRO 492"))</f>
        <v>Polyester Yarn</v>
      </c>
    </row>
    <row r="5808" spans="1:19" x14ac:dyDescent="0.25">
      <c r="A5808" s="719" t="s">
        <v>3982</v>
      </c>
      <c r="B5808" s="714" t="s">
        <v>3994</v>
      </c>
      <c r="C5808" s="715">
        <v>29469</v>
      </c>
      <c r="D5808" s="716">
        <v>2915.11</v>
      </c>
      <c r="E5808" s="147" t="s">
        <v>3998</v>
      </c>
      <c r="F5808" s="714" t="s">
        <v>4004</v>
      </c>
      <c r="G5808" s="471">
        <v>44960</v>
      </c>
      <c r="H5808" s="717">
        <v>42189257.619999997</v>
      </c>
      <c r="I5808" s="197">
        <v>0.04</v>
      </c>
      <c r="J5808" s="710">
        <v>866.6</v>
      </c>
      <c r="K5808" s="710">
        <v>21665</v>
      </c>
      <c r="L5808" s="710">
        <v>788270.43</v>
      </c>
      <c r="M5808" s="711" t="str">
        <f>TEXT(Table2[[#This Row],[Gd.Dt]],"mmm-yy")</f>
        <v>Feb-23</v>
      </c>
      <c r="N5808" s="46" t="str">
        <f>MID(Table2[[#This Row],[BE]],6,2)</f>
        <v>IB</v>
      </c>
      <c r="O5808" s="46" t="str">
        <f>IF(Table2[[#This Row],[Type]]="IB","EOU",IF(Table2[[#This Row],[Type]]="MB","Local","492"))</f>
        <v>EOU</v>
      </c>
      <c r="P5808" s="46">
        <f>ROUND(Table2[[#This Row],[Cons]]/Table2[[#This Row],[Qty.]],5)</f>
        <v>0.04</v>
      </c>
      <c r="Q5808" s="46" t="b">
        <f>EXACT(Table2[[#This Row],[rate]],Table2[[#This Row],[Check]])</f>
        <v>1</v>
      </c>
      <c r="R5808" s="46"/>
      <c r="S5808" s="46" t="str">
        <f>IF(Table2[[#This Row],[SRO]]="EOU",VLOOKUP(Table2[[#This Row],[BE]],[2]GD.List!$C$3:$N$5014,12,0),IF(Table2[[#This Row],[SRO]]="Local","Polyester Staple Fibre","SRO 492"))</f>
        <v>Textile Chemical</v>
      </c>
    </row>
    <row r="5809" spans="1:19" x14ac:dyDescent="0.25">
      <c r="A5809" s="719" t="s">
        <v>3982</v>
      </c>
      <c r="B5809" s="714" t="s">
        <v>3997</v>
      </c>
      <c r="C5809" s="715">
        <v>55202</v>
      </c>
      <c r="D5809" s="716">
        <v>2915.11</v>
      </c>
      <c r="E5809" s="147" t="s">
        <v>4002</v>
      </c>
      <c r="F5809" s="714" t="s">
        <v>4005</v>
      </c>
      <c r="G5809" s="471">
        <v>44961</v>
      </c>
      <c r="H5809" s="717">
        <v>43718250.109999999</v>
      </c>
      <c r="I5809" s="197">
        <v>0.04</v>
      </c>
      <c r="J5809" s="710">
        <v>901.56000000000006</v>
      </c>
      <c r="K5809" s="710">
        <v>22539</v>
      </c>
      <c r="L5809" s="710">
        <v>899925.07</v>
      </c>
      <c r="M5809" s="711" t="str">
        <f>TEXT(Table2[[#This Row],[Gd.Dt]],"mmm-yy")</f>
        <v>Feb-23</v>
      </c>
      <c r="N5809" s="46" t="str">
        <f>MID(Table2[[#This Row],[BE]],6,2)</f>
        <v>IB</v>
      </c>
      <c r="O5809" s="46" t="str">
        <f>IF(Table2[[#This Row],[Type]]="IB","EOU",IF(Table2[[#This Row],[Type]]="MB","Local","492"))</f>
        <v>EOU</v>
      </c>
      <c r="P5809" s="46">
        <f>ROUND(Table2[[#This Row],[Cons]]/Table2[[#This Row],[Qty.]],5)</f>
        <v>0.04</v>
      </c>
      <c r="Q5809" s="46" t="b">
        <f>EXACT(Table2[[#This Row],[rate]],Table2[[#This Row],[Check]])</f>
        <v>1</v>
      </c>
      <c r="R5809" s="46"/>
      <c r="S5809" s="46" t="str">
        <f>IF(Table2[[#This Row],[SRO]]="EOU",VLOOKUP(Table2[[#This Row],[BE]],[2]GD.List!$C$3:$N$5014,12,0),IF(Table2[[#This Row],[SRO]]="Local","Polyester Staple Fibre","SRO 492"))</f>
        <v>Textile Chemical</v>
      </c>
    </row>
    <row r="5810" spans="1:19" x14ac:dyDescent="0.25">
      <c r="A5810" s="718" t="s">
        <v>3982</v>
      </c>
      <c r="B5810" s="714" t="s">
        <v>3995</v>
      </c>
      <c r="C5810" s="715">
        <v>25590</v>
      </c>
      <c r="D5810" s="716">
        <v>2915.11</v>
      </c>
      <c r="E5810" s="147" t="s">
        <v>4000</v>
      </c>
      <c r="F5810" s="714" t="s">
        <v>4006</v>
      </c>
      <c r="G5810" s="471">
        <v>44960</v>
      </c>
      <c r="H5810" s="717">
        <v>47806099.049999997</v>
      </c>
      <c r="I5810" s="197">
        <v>0.04</v>
      </c>
      <c r="J5810" s="710">
        <v>473.76</v>
      </c>
      <c r="K5810" s="710">
        <v>11843.88</v>
      </c>
      <c r="L5810" s="710">
        <v>479004.42</v>
      </c>
      <c r="M5810" s="711" t="str">
        <f>TEXT(Table2[[#This Row],[Gd.Dt]],"mmm-yy")</f>
        <v>Feb-23</v>
      </c>
      <c r="N5810" s="46" t="str">
        <f>MID(Table2[[#This Row],[BE]],6,2)</f>
        <v>IB</v>
      </c>
      <c r="O5810" s="46" t="str">
        <f>IF(Table2[[#This Row],[Type]]="IB","EOU",IF(Table2[[#This Row],[Type]]="MB","Local","492"))</f>
        <v>EOU</v>
      </c>
      <c r="P5810" s="46">
        <f>ROUND(Table2[[#This Row],[Cons]]/Table2[[#This Row],[Qty.]],5)</f>
        <v>0.04</v>
      </c>
      <c r="Q5810" s="46" t="b">
        <f>EXACT(Table2[[#This Row],[rate]],Table2[[#This Row],[Check]])</f>
        <v>1</v>
      </c>
      <c r="R5810" s="46"/>
      <c r="S5810" s="46" t="str">
        <f>IF(Table2[[#This Row],[SRO]]="EOU",VLOOKUP(Table2[[#This Row],[BE]],[2]GD.List!$C$3:$N$5014,12,0),IF(Table2[[#This Row],[SRO]]="Local","Polyester Staple Fibre","SRO 492"))</f>
        <v>Textile Chemical</v>
      </c>
    </row>
    <row r="5811" spans="1:19" x14ac:dyDescent="0.25">
      <c r="A5811" s="719" t="s">
        <v>3999</v>
      </c>
      <c r="B5811" s="714" t="s">
        <v>3995</v>
      </c>
      <c r="C5811" s="715">
        <v>25590</v>
      </c>
      <c r="D5811" s="716">
        <v>4821.1090000000004</v>
      </c>
      <c r="E5811" s="147" t="s">
        <v>4000</v>
      </c>
      <c r="F5811" s="714" t="s">
        <v>4006</v>
      </c>
      <c r="G5811" s="471">
        <v>44960</v>
      </c>
      <c r="H5811" s="717">
        <v>47806099.049999997</v>
      </c>
      <c r="I5811" s="197">
        <v>1</v>
      </c>
      <c r="J5811" s="710">
        <v>15000</v>
      </c>
      <c r="K5811" s="710">
        <v>15000</v>
      </c>
      <c r="L5811" s="710">
        <v>15166046.720000001</v>
      </c>
      <c r="M5811" s="711" t="str">
        <f>TEXT(Table2[[#This Row],[Gd.Dt]],"mmm-yy")</f>
        <v>Feb-23</v>
      </c>
      <c r="N5811" s="46" t="str">
        <f>MID(Table2[[#This Row],[BE]],6,2)</f>
        <v>TI</v>
      </c>
      <c r="O5811" s="46" t="str">
        <f>IF(Table2[[#This Row],[Type]]="IB","EOU",IF(Table2[[#This Row],[Type]]="MB","Local","492"))</f>
        <v>492</v>
      </c>
      <c r="P5811" s="46">
        <f>ROUND(Table2[[#This Row],[Cons]]/Table2[[#This Row],[Qty.]],5)</f>
        <v>1</v>
      </c>
      <c r="Q5811" s="46" t="b">
        <f>EXACT(Table2[[#This Row],[rate]],Table2[[#This Row],[Check]])</f>
        <v>1</v>
      </c>
      <c r="R5811" s="46"/>
      <c r="S5811" s="46" t="str">
        <f>IF(Table2[[#This Row],[SRO]]="EOU",VLOOKUP(Table2[[#This Row],[BE]],[2]GD.List!$C$3:$N$5014,12,0),IF(Table2[[#This Row],[SRO]]="Local","Polyester Staple Fibre","SRO 492"))</f>
        <v>SRO 492</v>
      </c>
    </row>
    <row r="5812" spans="1:19" x14ac:dyDescent="0.25">
      <c r="A5812" s="719" t="s">
        <v>3999</v>
      </c>
      <c r="B5812" s="719" t="s">
        <v>3995</v>
      </c>
      <c r="C5812" s="720">
        <v>25590</v>
      </c>
      <c r="D5812" s="721">
        <v>5807.1090000000004</v>
      </c>
      <c r="E5812" s="27" t="s">
        <v>4000</v>
      </c>
      <c r="F5812" s="719" t="s">
        <v>4006</v>
      </c>
      <c r="G5812" s="28">
        <v>44960</v>
      </c>
      <c r="H5812" s="722">
        <v>47806099.049999997</v>
      </c>
      <c r="I5812" s="33">
        <v>1</v>
      </c>
      <c r="J5812" s="712">
        <v>10000</v>
      </c>
      <c r="K5812" s="712">
        <v>10000</v>
      </c>
      <c r="L5812" s="712">
        <v>10110697.810000001</v>
      </c>
      <c r="M5812" s="713" t="str">
        <f>TEXT(Table2[[#This Row],[Gd.Dt]],"mmm-yy")</f>
        <v>Feb-23</v>
      </c>
      <c r="N5812" s="47" t="str">
        <f>MID(Table2[[#This Row],[BE]],6,2)</f>
        <v>TI</v>
      </c>
      <c r="O5812" s="47" t="str">
        <f>IF(Table2[[#This Row],[Type]]="IB","EOU",IF(Table2[[#This Row],[Type]]="MB","Local","492"))</f>
        <v>492</v>
      </c>
      <c r="P5812" s="47">
        <f>ROUND(Table2[[#This Row],[Cons]]/Table2[[#This Row],[Qty.]],5)</f>
        <v>1</v>
      </c>
      <c r="Q5812" s="47" t="b">
        <f>EXACT(Table2[[#This Row],[rate]],Table2[[#This Row],[Check]])</f>
        <v>1</v>
      </c>
      <c r="R5812" s="47"/>
      <c r="S5812" s="47" t="str">
        <f>IF(Table2[[#This Row],[SRO]]="EOU",VLOOKUP(Table2[[#This Row],[BE]],[2]GD.List!$C$3:$N$5014,12,0),IF(Table2[[#This Row],[SRO]]="Local","Polyester Staple Fibre","SRO 492"))</f>
        <v>SRO 492</v>
      </c>
    </row>
    <row r="5813" spans="1:19" x14ac:dyDescent="0.25">
      <c r="A5813" s="116" t="s">
        <v>2499</v>
      </c>
      <c r="B5813" s="116" t="s">
        <v>4008</v>
      </c>
      <c r="C5813" s="165">
        <v>2170</v>
      </c>
      <c r="D5813" s="117">
        <v>2701.12</v>
      </c>
      <c r="E5813" s="147" t="s">
        <v>4012</v>
      </c>
      <c r="F5813" s="116" t="s">
        <v>4015</v>
      </c>
      <c r="G5813" s="471">
        <v>44962</v>
      </c>
      <c r="H5813" s="82">
        <v>9974658.3599999994</v>
      </c>
      <c r="I5813" s="197">
        <v>0.8</v>
      </c>
      <c r="J5813" s="15">
        <v>2084.8000000000002</v>
      </c>
      <c r="K5813" s="15">
        <v>2606</v>
      </c>
      <c r="L5813" s="15">
        <v>4240060.9400000004</v>
      </c>
      <c r="M5813" s="66" t="str">
        <f>TEXT(Table2[[#This Row],[Gd.Dt]],"mmm-yy")</f>
        <v>Feb-23</v>
      </c>
      <c r="N5813" s="46" t="str">
        <f>MID(Table2[[#This Row],[BE]],6,2)</f>
        <v>IB</v>
      </c>
      <c r="O5813" s="46" t="str">
        <f>IF(Table2[[#This Row],[Type]]="IB","EOU",IF(Table2[[#This Row],[Type]]="MB","Local","492"))</f>
        <v>EOU</v>
      </c>
      <c r="P5813" s="46">
        <f>ROUND(Table2[[#This Row],[Cons]]/Table2[[#This Row],[Qty.]],5)</f>
        <v>0.8</v>
      </c>
      <c r="Q5813" s="46" t="b">
        <f>EXACT(Table2[[#This Row],[rate]],Table2[[#This Row],[Check]])</f>
        <v>1</v>
      </c>
      <c r="R5813" s="46"/>
      <c r="S5813" s="46" t="str">
        <f>IF(Table2[[#This Row],[SRO]]="EOU",VLOOKUP(Table2[[#This Row],[BE]],[2]GD.List!$C$3:$N$5014,12,0),IF(Table2[[#This Row],[SRO]]="Local","Polyester Staple Fibre","SRO 492"))</f>
        <v>Textile Coal</v>
      </c>
    </row>
    <row r="5814" spans="1:19" x14ac:dyDescent="0.25">
      <c r="A5814" s="120" t="s">
        <v>2499</v>
      </c>
      <c r="B5814" s="116" t="s">
        <v>4007</v>
      </c>
      <c r="C5814" s="165">
        <v>6298</v>
      </c>
      <c r="D5814" s="117">
        <v>2701.12</v>
      </c>
      <c r="E5814" s="147" t="s">
        <v>4010</v>
      </c>
      <c r="F5814" s="116" t="s">
        <v>4016</v>
      </c>
      <c r="G5814" s="471">
        <v>44962</v>
      </c>
      <c r="H5814" s="82">
        <v>11321751.85</v>
      </c>
      <c r="I5814" s="197">
        <v>0.8</v>
      </c>
      <c r="J5814" s="15">
        <v>6226.4</v>
      </c>
      <c r="K5814" s="15">
        <v>7783</v>
      </c>
      <c r="L5814" s="15">
        <v>4054373.77</v>
      </c>
      <c r="M5814" s="66" t="str">
        <f>TEXT(Table2[[#This Row],[Gd.Dt]],"mmm-yy")</f>
        <v>Feb-23</v>
      </c>
      <c r="N5814" s="46" t="str">
        <f>MID(Table2[[#This Row],[BE]],6,2)</f>
        <v>IB</v>
      </c>
      <c r="O5814" s="46" t="str">
        <f>IF(Table2[[#This Row],[Type]]="IB","EOU",IF(Table2[[#This Row],[Type]]="MB","Local","492"))</f>
        <v>EOU</v>
      </c>
      <c r="P5814" s="46">
        <f>ROUND(Table2[[#This Row],[Cons]]/Table2[[#This Row],[Qty.]],5)</f>
        <v>0.8</v>
      </c>
      <c r="Q5814" s="46" t="b">
        <f>EXACT(Table2[[#This Row],[rate]],Table2[[#This Row],[Check]])</f>
        <v>1</v>
      </c>
      <c r="R5814" s="46"/>
      <c r="S5814" s="46" t="str">
        <f>IF(Table2[[#This Row],[SRO]]="EOU",VLOOKUP(Table2[[#This Row],[BE]],[2]GD.List!$C$3:$N$5014,12,0),IF(Table2[[#This Row],[SRO]]="Local","Polyester Staple Fibre","SRO 492"))</f>
        <v>Textile Coal</v>
      </c>
    </row>
    <row r="5815" spans="1:19" x14ac:dyDescent="0.25">
      <c r="A5815" s="119" t="s">
        <v>3552</v>
      </c>
      <c r="B5815" s="116" t="s">
        <v>4008</v>
      </c>
      <c r="C5815" s="165">
        <v>2170</v>
      </c>
      <c r="D5815" s="117">
        <v>2847</v>
      </c>
      <c r="E5815" s="147" t="s">
        <v>4012</v>
      </c>
      <c r="F5815" s="116" t="s">
        <v>4015</v>
      </c>
      <c r="G5815" s="471">
        <v>44962</v>
      </c>
      <c r="H5815" s="82">
        <v>9974658.3599999994</v>
      </c>
      <c r="I5815" s="197">
        <v>0.03</v>
      </c>
      <c r="J5815" s="15">
        <v>78.180000000000007</v>
      </c>
      <c r="K5815" s="15">
        <v>2606</v>
      </c>
      <c r="L5815" s="15">
        <v>159002.29</v>
      </c>
      <c r="M5815" s="66" t="str">
        <f>TEXT(Table2[[#This Row],[Gd.Dt]],"mmm-yy")</f>
        <v>Feb-23</v>
      </c>
      <c r="N5815" s="46" t="str">
        <f>MID(Table2[[#This Row],[BE]],6,2)</f>
        <v>IB</v>
      </c>
      <c r="O5815" s="46" t="str">
        <f>IF(Table2[[#This Row],[Type]]="IB","EOU",IF(Table2[[#This Row],[Type]]="MB","Local","492"))</f>
        <v>EOU</v>
      </c>
      <c r="P5815" s="46">
        <f>ROUND(Table2[[#This Row],[Cons]]/Table2[[#This Row],[Qty.]],5)</f>
        <v>0.03</v>
      </c>
      <c r="Q5815" s="46" t="b">
        <f>EXACT(Table2[[#This Row],[rate]],Table2[[#This Row],[Check]])</f>
        <v>1</v>
      </c>
      <c r="R5815" s="46"/>
      <c r="S5815" s="46" t="str">
        <f>IF(Table2[[#This Row],[SRO]]="EOU",VLOOKUP(Table2[[#This Row],[BE]],[2]GD.List!$C$3:$N$5014,12,0),IF(Table2[[#This Row],[SRO]]="Local","Polyester Staple Fibre","SRO 492"))</f>
        <v>Textile Chemical</v>
      </c>
    </row>
    <row r="5816" spans="1:19" x14ac:dyDescent="0.25">
      <c r="A5816" s="120" t="s">
        <v>3552</v>
      </c>
      <c r="B5816" s="116" t="s">
        <v>4007</v>
      </c>
      <c r="C5816" s="165">
        <v>6298</v>
      </c>
      <c r="D5816" s="117">
        <v>2847</v>
      </c>
      <c r="E5816" s="147" t="s">
        <v>4010</v>
      </c>
      <c r="F5816" s="116" t="s">
        <v>4016</v>
      </c>
      <c r="G5816" s="471">
        <v>44962</v>
      </c>
      <c r="H5816" s="82">
        <v>11321751.85</v>
      </c>
      <c r="I5816" s="197">
        <v>0.03</v>
      </c>
      <c r="J5816" s="15">
        <v>233.49</v>
      </c>
      <c r="K5816" s="15">
        <v>7783</v>
      </c>
      <c r="L5816" s="15">
        <v>152039.01999999999</v>
      </c>
      <c r="M5816" s="66" t="str">
        <f>TEXT(Table2[[#This Row],[Gd.Dt]],"mmm-yy")</f>
        <v>Feb-23</v>
      </c>
      <c r="N5816" s="46" t="str">
        <f>MID(Table2[[#This Row],[BE]],6,2)</f>
        <v>IB</v>
      </c>
      <c r="O5816" s="46" t="str">
        <f>IF(Table2[[#This Row],[Type]]="IB","EOU",IF(Table2[[#This Row],[Type]]="MB","Local","492"))</f>
        <v>EOU</v>
      </c>
      <c r="P5816" s="46">
        <f>ROUND(Table2[[#This Row],[Cons]]/Table2[[#This Row],[Qty.]],5)</f>
        <v>0.03</v>
      </c>
      <c r="Q5816" s="46" t="b">
        <f>EXACT(Table2[[#This Row],[rate]],Table2[[#This Row],[Check]])</f>
        <v>1</v>
      </c>
      <c r="R5816" s="46"/>
      <c r="S5816" s="46" t="str">
        <f>IF(Table2[[#This Row],[SRO]]="EOU",VLOOKUP(Table2[[#This Row],[BE]],[2]GD.List!$C$3:$N$5014,12,0),IF(Table2[[#This Row],[SRO]]="Local","Polyester Staple Fibre","SRO 492"))</f>
        <v>Textile Chemical</v>
      </c>
    </row>
    <row r="5817" spans="1:19" x14ac:dyDescent="0.25">
      <c r="A5817" s="120" t="s">
        <v>3800</v>
      </c>
      <c r="B5817" s="116" t="s">
        <v>4007</v>
      </c>
      <c r="C5817" s="165">
        <v>6298</v>
      </c>
      <c r="D5817" s="117">
        <v>2832.1089999999999</v>
      </c>
      <c r="E5817" s="147" t="s">
        <v>4010</v>
      </c>
      <c r="F5817" s="116" t="s">
        <v>4016</v>
      </c>
      <c r="G5817" s="471">
        <v>44962</v>
      </c>
      <c r="H5817" s="82">
        <v>11321751.85</v>
      </c>
      <c r="I5817" s="197">
        <v>0.04</v>
      </c>
      <c r="J5817" s="15">
        <v>311.32</v>
      </c>
      <c r="K5817" s="15">
        <v>7783</v>
      </c>
      <c r="L5817" s="15">
        <v>202718.69</v>
      </c>
      <c r="M5817" s="66" t="str">
        <f>TEXT(Table2[[#This Row],[Gd.Dt]],"mmm-yy")</f>
        <v>Feb-23</v>
      </c>
      <c r="N5817" s="46" t="str">
        <f>MID(Table2[[#This Row],[BE]],6,2)</f>
        <v>IB</v>
      </c>
      <c r="O5817" s="46" t="str">
        <f>IF(Table2[[#This Row],[Type]]="IB","EOU",IF(Table2[[#This Row],[Type]]="MB","Local","492"))</f>
        <v>EOU</v>
      </c>
      <c r="P5817" s="46">
        <f>ROUND(Table2[[#This Row],[Cons]]/Table2[[#This Row],[Qty.]],5)</f>
        <v>0.04</v>
      </c>
      <c r="Q5817" s="46" t="b">
        <f>EXACT(Table2[[#This Row],[rate]],Table2[[#This Row],[Check]])</f>
        <v>1</v>
      </c>
      <c r="R5817" s="46"/>
      <c r="S5817" s="46" t="str">
        <f>IF(Table2[[#This Row],[SRO]]="EOU",VLOOKUP(Table2[[#This Row],[BE]],[2]GD.List!$C$3:$N$5014,12,0),IF(Table2[[#This Row],[SRO]]="Local","Polyester Staple Fibre","SRO 492"))</f>
        <v>Textile Chemical</v>
      </c>
    </row>
    <row r="5818" spans="1:19" x14ac:dyDescent="0.25">
      <c r="A5818" s="120" t="s">
        <v>3802</v>
      </c>
      <c r="B5818" s="116" t="s">
        <v>4007</v>
      </c>
      <c r="C5818" s="165">
        <v>6298</v>
      </c>
      <c r="D5818" s="117">
        <v>5503.201</v>
      </c>
      <c r="E5818" s="147" t="s">
        <v>4010</v>
      </c>
      <c r="F5818" s="116" t="s">
        <v>4016</v>
      </c>
      <c r="G5818" s="471">
        <v>44962</v>
      </c>
      <c r="H5818" s="82">
        <v>11321751.85</v>
      </c>
      <c r="I5818" s="197">
        <v>0.53061000000000003</v>
      </c>
      <c r="J5818" s="15">
        <v>4129.74</v>
      </c>
      <c r="K5818" s="15">
        <v>7783</v>
      </c>
      <c r="L5818" s="15">
        <v>2689115.63</v>
      </c>
      <c r="M5818" s="66" t="str">
        <f>TEXT(Table2[[#This Row],[Gd.Dt]],"mmm-yy")</f>
        <v>Feb-23</v>
      </c>
      <c r="N5818" s="46" t="str">
        <f>MID(Table2[[#This Row],[BE]],6,2)</f>
        <v>IB</v>
      </c>
      <c r="O5818" s="46" t="str">
        <f>IF(Table2[[#This Row],[Type]]="IB","EOU",IF(Table2[[#This Row],[Type]]="MB","Local","492"))</f>
        <v>EOU</v>
      </c>
      <c r="P5818" s="46">
        <f>ROUND(Table2[[#This Row],[Cons]]/Table2[[#This Row],[Qty.]],5)</f>
        <v>0.53061000000000003</v>
      </c>
      <c r="Q5818" s="46" t="b">
        <f>EXACT(Table2[[#This Row],[rate]],Table2[[#This Row],[Check]])</f>
        <v>1</v>
      </c>
      <c r="R5818" s="46"/>
      <c r="S5818" s="46" t="str">
        <f>IF(Table2[[#This Row],[SRO]]="EOU",VLOOKUP(Table2[[#This Row],[BE]],[2]GD.List!$C$3:$N$5014,12,0),IF(Table2[[#This Row],[SRO]]="Local","Polyester Staple Fibre","SRO 492"))</f>
        <v>Polyester Staple Fiber</v>
      </c>
    </row>
    <row r="5819" spans="1:19" x14ac:dyDescent="0.25">
      <c r="A5819" s="120" t="s">
        <v>3854</v>
      </c>
      <c r="B5819" s="116" t="s">
        <v>4009</v>
      </c>
      <c r="C5819" s="165">
        <v>7922</v>
      </c>
      <c r="D5819" s="117">
        <v>9607.11</v>
      </c>
      <c r="E5819" s="147" t="s">
        <v>4013</v>
      </c>
      <c r="F5819" s="116" t="s">
        <v>4017</v>
      </c>
      <c r="G5819" s="471">
        <v>44962</v>
      </c>
      <c r="H5819" s="82">
        <v>8466186.75</v>
      </c>
      <c r="I5819" s="197">
        <v>1</v>
      </c>
      <c r="J5819" s="15">
        <v>20</v>
      </c>
      <c r="K5819" s="15">
        <v>20</v>
      </c>
      <c r="L5819" s="15">
        <v>811923.98</v>
      </c>
      <c r="M5819" s="66" t="str">
        <f>TEXT(Table2[[#This Row],[Gd.Dt]],"mmm-yy")</f>
        <v>Feb-23</v>
      </c>
      <c r="N5819" s="46" t="str">
        <f>MID(Table2[[#This Row],[BE]],6,2)</f>
        <v>EP</v>
      </c>
      <c r="O5819" s="46" t="str">
        <f>IF(Table2[[#This Row],[Type]]="IB","EOU",IF(Table2[[#This Row],[Type]]="MB","Local","492"))</f>
        <v>492</v>
      </c>
      <c r="P5819" s="46">
        <f>ROUND(Table2[[#This Row],[Cons]]/Table2[[#This Row],[Qty.]],5)</f>
        <v>1</v>
      </c>
      <c r="Q5819" s="46" t="b">
        <f>EXACT(Table2[[#This Row],[rate]],Table2[[#This Row],[Check]])</f>
        <v>1</v>
      </c>
      <c r="R5819" s="46"/>
      <c r="S5819" s="46" t="str">
        <f>IF(Table2[[#This Row],[SRO]]="EOU",VLOOKUP(Table2[[#This Row],[BE]],[2]GD.List!$C$3:$N$5014,12,0),IF(Table2[[#This Row],[SRO]]="Local","Polyester Staple Fibre","SRO 492"))</f>
        <v>SRO 492</v>
      </c>
    </row>
    <row r="5820" spans="1:19" x14ac:dyDescent="0.25">
      <c r="A5820" s="119" t="s">
        <v>3877</v>
      </c>
      <c r="B5820" s="116" t="s">
        <v>4008</v>
      </c>
      <c r="C5820" s="165">
        <v>2170</v>
      </c>
      <c r="D5820" s="117">
        <v>5201.009</v>
      </c>
      <c r="E5820" s="147" t="s">
        <v>4012</v>
      </c>
      <c r="F5820" s="116" t="s">
        <v>4015</v>
      </c>
      <c r="G5820" s="471">
        <v>44962</v>
      </c>
      <c r="H5820" s="82">
        <v>9974658.3599999994</v>
      </c>
      <c r="I5820" s="197">
        <v>1.0101</v>
      </c>
      <c r="J5820" s="15">
        <v>2632.32</v>
      </c>
      <c r="K5820" s="15">
        <v>2606</v>
      </c>
      <c r="L5820" s="15">
        <v>5353605.21</v>
      </c>
      <c r="M5820" s="66" t="str">
        <f>TEXT(Table2[[#This Row],[Gd.Dt]],"mmm-yy")</f>
        <v>Feb-23</v>
      </c>
      <c r="N5820" s="46" t="str">
        <f>MID(Table2[[#This Row],[BE]],6,2)</f>
        <v>IB</v>
      </c>
      <c r="O5820" s="46" t="str">
        <f>IF(Table2[[#This Row],[Type]]="IB","EOU",IF(Table2[[#This Row],[Type]]="MB","Local","492"))</f>
        <v>EOU</v>
      </c>
      <c r="P5820" s="46">
        <f>ROUND(Table2[[#This Row],[Cons]]/Table2[[#This Row],[Qty.]],5)</f>
        <v>1.0101</v>
      </c>
      <c r="Q5820" s="46" t="b">
        <f>EXACT(Table2[[#This Row],[rate]],Table2[[#This Row],[Check]])</f>
        <v>1</v>
      </c>
      <c r="R5820" s="46"/>
      <c r="S5820" s="46" t="str">
        <f>IF(Table2[[#This Row],[SRO]]="EOU",VLOOKUP(Table2[[#This Row],[BE]],[2]GD.List!$C$3:$N$5014,12,0),IF(Table2[[#This Row],[SRO]]="Local","Polyester Staple Fibre","SRO 492"))</f>
        <v>Raw Cotton</v>
      </c>
    </row>
    <row r="5821" spans="1:19" x14ac:dyDescent="0.25">
      <c r="A5821" s="120" t="s">
        <v>3877</v>
      </c>
      <c r="B5821" s="116" t="s">
        <v>4007</v>
      </c>
      <c r="C5821" s="165">
        <v>6298</v>
      </c>
      <c r="D5821" s="117">
        <v>5201.009</v>
      </c>
      <c r="E5821" s="147" t="s">
        <v>4010</v>
      </c>
      <c r="F5821" s="116" t="s">
        <v>4016</v>
      </c>
      <c r="G5821" s="471">
        <v>44962</v>
      </c>
      <c r="H5821" s="82">
        <v>11321751.85</v>
      </c>
      <c r="I5821" s="197">
        <v>0.48980000000000001</v>
      </c>
      <c r="J5821" s="15">
        <v>3812.11</v>
      </c>
      <c r="K5821" s="15">
        <v>7783</v>
      </c>
      <c r="L5821" s="15">
        <v>2482288.13</v>
      </c>
      <c r="M5821" s="66" t="str">
        <f>TEXT(Table2[[#This Row],[Gd.Dt]],"mmm-yy")</f>
        <v>Feb-23</v>
      </c>
      <c r="N5821" s="46" t="str">
        <f>MID(Table2[[#This Row],[BE]],6,2)</f>
        <v>IB</v>
      </c>
      <c r="O5821" s="46" t="str">
        <f>IF(Table2[[#This Row],[Type]]="IB","EOU",IF(Table2[[#This Row],[Type]]="MB","Local","492"))</f>
        <v>EOU</v>
      </c>
      <c r="P5821" s="46">
        <f>ROUND(Table2[[#This Row],[Cons]]/Table2[[#This Row],[Qty.]],5)</f>
        <v>0.48980000000000001</v>
      </c>
      <c r="Q5821" s="46" t="b">
        <f>EXACT(Table2[[#This Row],[rate]],Table2[[#This Row],[Check]])</f>
        <v>1</v>
      </c>
      <c r="R5821" s="46"/>
      <c r="S5821" s="46" t="str">
        <f>IF(Table2[[#This Row],[SRO]]="EOU",VLOOKUP(Table2[[#This Row],[BE]],[2]GD.List!$C$3:$N$5014,12,0),IF(Table2[[#This Row],[SRO]]="Local","Polyester Staple Fibre","SRO 492"))</f>
        <v>Raw Cotton</v>
      </c>
    </row>
    <row r="5822" spans="1:19" x14ac:dyDescent="0.25">
      <c r="A5822" s="120" t="s">
        <v>3934</v>
      </c>
      <c r="B5822" s="116" t="s">
        <v>4009</v>
      </c>
      <c r="C5822" s="165">
        <v>7922</v>
      </c>
      <c r="D5822" s="117">
        <v>9606.2919999999995</v>
      </c>
      <c r="E5822" s="147" t="s">
        <v>4013</v>
      </c>
      <c r="F5822" s="116" t="s">
        <v>4017</v>
      </c>
      <c r="G5822" s="471">
        <v>44962</v>
      </c>
      <c r="H5822" s="82">
        <v>8466186.75</v>
      </c>
      <c r="I5822" s="197">
        <v>1</v>
      </c>
      <c r="J5822" s="15">
        <v>30</v>
      </c>
      <c r="K5822" s="15">
        <v>30</v>
      </c>
      <c r="L5822" s="15">
        <v>1209744.4900000002</v>
      </c>
      <c r="M5822" s="66" t="str">
        <f>TEXT(Table2[[#This Row],[Gd.Dt]],"mmm-yy")</f>
        <v>Feb-23</v>
      </c>
      <c r="N5822" s="46" t="str">
        <f>MID(Table2[[#This Row],[BE]],6,2)</f>
        <v>TI</v>
      </c>
      <c r="O5822" s="46" t="str">
        <f>IF(Table2[[#This Row],[Type]]="IB","EOU",IF(Table2[[#This Row],[Type]]="MB","Local","492"))</f>
        <v>492</v>
      </c>
      <c r="P5822" s="46">
        <f>ROUND(Table2[[#This Row],[Cons]]/Table2[[#This Row],[Qty.]],5)</f>
        <v>1</v>
      </c>
      <c r="Q5822" s="46" t="b">
        <f>EXACT(Table2[[#This Row],[rate]],Table2[[#This Row],[Check]])</f>
        <v>1</v>
      </c>
      <c r="R5822" s="46"/>
      <c r="S5822" s="46" t="str">
        <f>IF(Table2[[#This Row],[SRO]]="EOU",VLOOKUP(Table2[[#This Row],[BE]],[2]GD.List!$C$3:$N$5014,12,0),IF(Table2[[#This Row],[SRO]]="Local","Polyester Staple Fibre","SRO 492"))</f>
        <v>SRO 492</v>
      </c>
    </row>
    <row r="5823" spans="1:19" x14ac:dyDescent="0.25">
      <c r="A5823" s="119" t="s">
        <v>3968</v>
      </c>
      <c r="B5823" s="116" t="s">
        <v>4008</v>
      </c>
      <c r="C5823" s="165">
        <v>2170</v>
      </c>
      <c r="D5823" s="117">
        <v>9606.1</v>
      </c>
      <c r="E5823" s="147" t="s">
        <v>4012</v>
      </c>
      <c r="F5823" s="116" t="s">
        <v>4015</v>
      </c>
      <c r="G5823" s="471">
        <v>44962</v>
      </c>
      <c r="H5823" s="82">
        <v>9974658.3599999994</v>
      </c>
      <c r="I5823" s="197">
        <v>1</v>
      </c>
      <c r="J5823" s="15">
        <v>5</v>
      </c>
      <c r="K5823" s="15">
        <v>5</v>
      </c>
      <c r="L5823" s="15">
        <v>9986.8700000000008</v>
      </c>
      <c r="M5823" s="66" t="str">
        <f>TEXT(Table2[[#This Row],[Gd.Dt]],"mmm-yy")</f>
        <v>Feb-23</v>
      </c>
      <c r="N5823" s="46" t="str">
        <f>MID(Table2[[#This Row],[BE]],6,2)</f>
        <v>TI</v>
      </c>
      <c r="O5823" s="46" t="str">
        <f>IF(Table2[[#This Row],[Type]]="IB","EOU",IF(Table2[[#This Row],[Type]]="MB","Local","492"))</f>
        <v>492</v>
      </c>
      <c r="P5823" s="46">
        <f>ROUND(Table2[[#This Row],[Cons]]/Table2[[#This Row],[Qty.]],5)</f>
        <v>1</v>
      </c>
      <c r="Q5823" s="46" t="b">
        <f>EXACT(Table2[[#This Row],[rate]],Table2[[#This Row],[Check]])</f>
        <v>1</v>
      </c>
      <c r="R5823" s="46"/>
      <c r="S5823" s="46" t="str">
        <f>IF(Table2[[#This Row],[SRO]]="EOU",VLOOKUP(Table2[[#This Row],[BE]],[2]GD.List!$C$3:$N$5014,12,0),IF(Table2[[#This Row],[SRO]]="Local","Polyester Staple Fibre","SRO 492"))</f>
        <v>SRO 492</v>
      </c>
    </row>
    <row r="5824" spans="1:19" x14ac:dyDescent="0.25">
      <c r="A5824" s="120" t="s">
        <v>3968</v>
      </c>
      <c r="B5824" s="116" t="s">
        <v>4007</v>
      </c>
      <c r="C5824" s="165">
        <v>6298</v>
      </c>
      <c r="D5824" s="117">
        <v>9606.1</v>
      </c>
      <c r="E5824" s="147" t="s">
        <v>4010</v>
      </c>
      <c r="F5824" s="116" t="s">
        <v>4016</v>
      </c>
      <c r="G5824" s="471">
        <v>44962</v>
      </c>
      <c r="H5824" s="82">
        <v>11321751.85</v>
      </c>
      <c r="I5824" s="197">
        <v>1</v>
      </c>
      <c r="J5824" s="15">
        <v>14</v>
      </c>
      <c r="K5824" s="15">
        <v>14</v>
      </c>
      <c r="L5824" s="15">
        <v>9116.2199999999993</v>
      </c>
      <c r="M5824" s="66" t="str">
        <f>TEXT(Table2[[#This Row],[Gd.Dt]],"mmm-yy")</f>
        <v>Feb-23</v>
      </c>
      <c r="N5824" s="46" t="str">
        <f>MID(Table2[[#This Row],[BE]],6,2)</f>
        <v>TI</v>
      </c>
      <c r="O5824" s="46" t="str">
        <f>IF(Table2[[#This Row],[Type]]="IB","EOU",IF(Table2[[#This Row],[Type]]="MB","Local","492"))</f>
        <v>492</v>
      </c>
      <c r="P5824" s="46">
        <f>ROUND(Table2[[#This Row],[Cons]]/Table2[[#This Row],[Qty.]],5)</f>
        <v>1</v>
      </c>
      <c r="Q5824" s="46" t="b">
        <f>EXACT(Table2[[#This Row],[rate]],Table2[[#This Row],[Check]])</f>
        <v>1</v>
      </c>
      <c r="R5824" s="46"/>
      <c r="S5824" s="46" t="str">
        <f>IF(Table2[[#This Row],[SRO]]="EOU",VLOOKUP(Table2[[#This Row],[BE]],[2]GD.List!$C$3:$N$5014,12,0),IF(Table2[[#This Row],[SRO]]="Local","Polyester Staple Fibre","SRO 492"))</f>
        <v>SRO 492</v>
      </c>
    </row>
    <row r="5825" spans="1:19" x14ac:dyDescent="0.25">
      <c r="A5825" s="119" t="s">
        <v>3982</v>
      </c>
      <c r="B5825" s="116" t="s">
        <v>4008</v>
      </c>
      <c r="C5825" s="165">
        <v>2170</v>
      </c>
      <c r="D5825" s="117">
        <v>2915.11</v>
      </c>
      <c r="E5825" s="147" t="s">
        <v>4012</v>
      </c>
      <c r="F5825" s="116" t="s">
        <v>4015</v>
      </c>
      <c r="G5825" s="471">
        <v>44962</v>
      </c>
      <c r="H5825" s="82">
        <v>9974658.3599999994</v>
      </c>
      <c r="I5825" s="197">
        <v>0.04</v>
      </c>
      <c r="J5825" s="15">
        <v>104.24</v>
      </c>
      <c r="K5825" s="15">
        <v>2606</v>
      </c>
      <c r="L5825" s="15">
        <v>212003.05</v>
      </c>
      <c r="M5825" s="66" t="str">
        <f>TEXT(Table2[[#This Row],[Gd.Dt]],"mmm-yy")</f>
        <v>Feb-23</v>
      </c>
      <c r="N5825" s="46" t="str">
        <f>MID(Table2[[#This Row],[BE]],6,2)</f>
        <v>IB</v>
      </c>
      <c r="O5825" s="46" t="str">
        <f>IF(Table2[[#This Row],[Type]]="IB","EOU",IF(Table2[[#This Row],[Type]]="MB","Local","492"))</f>
        <v>EOU</v>
      </c>
      <c r="P5825" s="46">
        <f>ROUND(Table2[[#This Row],[Cons]]/Table2[[#This Row],[Qty.]],5)</f>
        <v>0.04</v>
      </c>
      <c r="Q5825" s="46" t="b">
        <f>EXACT(Table2[[#This Row],[rate]],Table2[[#This Row],[Check]])</f>
        <v>1</v>
      </c>
      <c r="R5825" s="46"/>
      <c r="S5825" s="46" t="str">
        <f>IF(Table2[[#This Row],[SRO]]="EOU",VLOOKUP(Table2[[#This Row],[BE]],[2]GD.List!$C$3:$N$5014,12,0),IF(Table2[[#This Row],[SRO]]="Local","Polyester Staple Fibre","SRO 492"))</f>
        <v>Textile Chemical</v>
      </c>
    </row>
    <row r="5826" spans="1:19" x14ac:dyDescent="0.25">
      <c r="A5826" s="120" t="s">
        <v>3982</v>
      </c>
      <c r="B5826" s="116" t="s">
        <v>4007</v>
      </c>
      <c r="C5826" s="165">
        <v>6298</v>
      </c>
      <c r="D5826" s="117">
        <v>2915.11</v>
      </c>
      <c r="E5826" s="147" t="s">
        <v>4010</v>
      </c>
      <c r="F5826" s="116" t="s">
        <v>4016</v>
      </c>
      <c r="G5826" s="471">
        <v>44962</v>
      </c>
      <c r="H5826" s="82">
        <v>11321751.85</v>
      </c>
      <c r="I5826" s="197">
        <v>0.04</v>
      </c>
      <c r="J5826" s="15">
        <v>311.32</v>
      </c>
      <c r="K5826" s="15">
        <v>7783</v>
      </c>
      <c r="L5826" s="15">
        <v>202718.69</v>
      </c>
      <c r="M5826" s="66" t="str">
        <f>TEXT(Table2[[#This Row],[Gd.Dt]],"mmm-yy")</f>
        <v>Feb-23</v>
      </c>
      <c r="N5826" s="46" t="str">
        <f>MID(Table2[[#This Row],[BE]],6,2)</f>
        <v>IB</v>
      </c>
      <c r="O5826" s="46" t="str">
        <f>IF(Table2[[#This Row],[Type]]="IB","EOU",IF(Table2[[#This Row],[Type]]="MB","Local","492"))</f>
        <v>EOU</v>
      </c>
      <c r="P5826" s="46">
        <f>ROUND(Table2[[#This Row],[Cons]]/Table2[[#This Row],[Qty.]],5)</f>
        <v>0.04</v>
      </c>
      <c r="Q5826" s="46" t="b">
        <f>EXACT(Table2[[#This Row],[rate]],Table2[[#This Row],[Check]])</f>
        <v>1</v>
      </c>
      <c r="R5826" s="46"/>
      <c r="S5826" s="46" t="str">
        <f>IF(Table2[[#This Row],[SRO]]="EOU",VLOOKUP(Table2[[#This Row],[BE]],[2]GD.List!$C$3:$N$5014,12,0),IF(Table2[[#This Row],[SRO]]="Local","Polyester Staple Fibre","SRO 492"))</f>
        <v>Textile Chemical</v>
      </c>
    </row>
    <row r="5827" spans="1:19" x14ac:dyDescent="0.25">
      <c r="A5827" s="120" t="s">
        <v>4011</v>
      </c>
      <c r="B5827" s="116" t="s">
        <v>4007</v>
      </c>
      <c r="C5827" s="165">
        <v>6298</v>
      </c>
      <c r="D5827" s="117">
        <v>3204.16</v>
      </c>
      <c r="E5827" s="147" t="s">
        <v>4010</v>
      </c>
      <c r="F5827" s="116" t="s">
        <v>4016</v>
      </c>
      <c r="G5827" s="471">
        <v>44962</v>
      </c>
      <c r="H5827" s="82">
        <v>11321751.85</v>
      </c>
      <c r="I5827" s="197">
        <v>7.0000000000000007E-2</v>
      </c>
      <c r="J5827" s="15">
        <v>544.80999999999995</v>
      </c>
      <c r="K5827" s="15">
        <v>7783</v>
      </c>
      <c r="L5827" s="15">
        <v>354757.71</v>
      </c>
      <c r="M5827" s="66" t="str">
        <f>TEXT(Table2[[#This Row],[Gd.Dt]],"mmm-yy")</f>
        <v>Feb-23</v>
      </c>
      <c r="N5827" s="46" t="str">
        <f>MID(Table2[[#This Row],[BE]],6,2)</f>
        <v>IB</v>
      </c>
      <c r="O5827" s="46" t="str">
        <f>IF(Table2[[#This Row],[Type]]="IB","EOU",IF(Table2[[#This Row],[Type]]="MB","Local","492"))</f>
        <v>EOU</v>
      </c>
      <c r="P5827" s="46">
        <f>ROUND(Table2[[#This Row],[Cons]]/Table2[[#This Row],[Qty.]],5)</f>
        <v>7.0000000000000007E-2</v>
      </c>
      <c r="Q5827" s="46" t="b">
        <f>EXACT(Table2[[#This Row],[rate]],Table2[[#This Row],[Check]])</f>
        <v>1</v>
      </c>
      <c r="R5827" s="46"/>
      <c r="S5827" s="46" t="str">
        <f>IF(Table2[[#This Row],[SRO]]="EOU",VLOOKUP(Table2[[#This Row],[BE]],[2]GD.List!$C$3:$N$5014,12,0),IF(Table2[[#This Row],[SRO]]="Local","Polyester Staple Fibre","SRO 492"))</f>
        <v>Textile Dyes</v>
      </c>
    </row>
    <row r="5828" spans="1:19" x14ac:dyDescent="0.25">
      <c r="A5828" s="119" t="s">
        <v>4014</v>
      </c>
      <c r="B5828" s="119" t="s">
        <v>4009</v>
      </c>
      <c r="C5828" s="170">
        <v>7922</v>
      </c>
      <c r="D5828" s="171">
        <v>8308.9089999999997</v>
      </c>
      <c r="E5828" s="27" t="s">
        <v>4013</v>
      </c>
      <c r="F5828" s="119" t="s">
        <v>4017</v>
      </c>
      <c r="G5828" s="28">
        <v>44962</v>
      </c>
      <c r="H5828" s="172">
        <v>8466186.75</v>
      </c>
      <c r="I5828" s="33">
        <v>1</v>
      </c>
      <c r="J5828" s="30">
        <v>5</v>
      </c>
      <c r="K5828" s="30">
        <v>5</v>
      </c>
      <c r="L5828" s="30">
        <v>664810.48</v>
      </c>
      <c r="M5828" s="67" t="str">
        <f>TEXT(Table2[[#This Row],[Gd.Dt]],"mmm-yy")</f>
        <v>Feb-23</v>
      </c>
      <c r="N5828" s="47" t="str">
        <f>MID(Table2[[#This Row],[BE]],6,2)</f>
        <v>TI</v>
      </c>
      <c r="O5828" s="47" t="str">
        <f>IF(Table2[[#This Row],[Type]]="IB","EOU",IF(Table2[[#This Row],[Type]]="MB","Local","492"))</f>
        <v>492</v>
      </c>
      <c r="P5828" s="47">
        <f>ROUND(Table2[[#This Row],[Cons]]/Table2[[#This Row],[Qty.]],5)</f>
        <v>1</v>
      </c>
      <c r="Q5828" s="47" t="b">
        <f>EXACT(Table2[[#This Row],[rate]],Table2[[#This Row],[Check]])</f>
        <v>1</v>
      </c>
      <c r="R5828" s="47"/>
      <c r="S5828" s="47" t="str">
        <f>IF(Table2[[#This Row],[SRO]]="EOU",VLOOKUP(Table2[[#This Row],[BE]],[2]GD.List!$C$3:$N$5014,12,0),IF(Table2[[#This Row],[SRO]]="Local","Polyester Staple Fibre","SRO 492"))</f>
        <v>SRO 492</v>
      </c>
    </row>
    <row r="5829" spans="1:19" x14ac:dyDescent="0.25">
      <c r="A5829" s="116" t="s">
        <v>2499</v>
      </c>
      <c r="B5829" s="116" t="s">
        <v>4021</v>
      </c>
      <c r="C5829" s="165">
        <v>8608</v>
      </c>
      <c r="D5829" s="117">
        <v>2701.12</v>
      </c>
      <c r="E5829" s="147" t="s">
        <v>4025</v>
      </c>
      <c r="F5829" s="116" t="s">
        <v>4026</v>
      </c>
      <c r="G5829" s="471">
        <v>44964</v>
      </c>
      <c r="H5829" s="82">
        <v>31879054.899999999</v>
      </c>
      <c r="I5829" s="197">
        <v>0.8</v>
      </c>
      <c r="J5829" s="15">
        <v>13231.2</v>
      </c>
      <c r="K5829" s="15">
        <v>16539</v>
      </c>
      <c r="L5829" s="15">
        <v>13564831.09</v>
      </c>
      <c r="M5829" s="66" t="str">
        <f>TEXT(Table2[[#This Row],[Gd.Dt]],"mmm-yy")</f>
        <v>Feb-23</v>
      </c>
      <c r="N5829" s="46" t="str">
        <f>MID(Table2[[#This Row],[BE]],6,2)</f>
        <v>IB</v>
      </c>
      <c r="O5829" s="46" t="str">
        <f>IF(Table2[[#This Row],[Type]]="IB","EOU",IF(Table2[[#This Row],[Type]]="MB","Local","492"))</f>
        <v>EOU</v>
      </c>
      <c r="P5829" s="46">
        <f>ROUND(Table2[[#This Row],[Cons]]/Table2[[#This Row],[Qty.]],5)</f>
        <v>0.8</v>
      </c>
      <c r="Q5829" s="46" t="b">
        <f>EXACT(Table2[[#This Row],[rate]],Table2[[#This Row],[Check]])</f>
        <v>1</v>
      </c>
      <c r="R5829" s="46"/>
      <c r="S5829" s="46" t="str">
        <f>IF(Table2[[#This Row],[SRO]]="EOU",VLOOKUP(Table2[[#This Row],[BE]],[2]GD.List!$C$3:$N$5014,12,0),IF(Table2[[#This Row],[SRO]]="Local","Polyester Staple Fibre","SRO 492"))</f>
        <v>Textile Coal</v>
      </c>
    </row>
    <row r="5830" spans="1:19" x14ac:dyDescent="0.25">
      <c r="A5830" s="120" t="s">
        <v>2499</v>
      </c>
      <c r="B5830" s="116" t="s">
        <v>4020</v>
      </c>
      <c r="C5830" s="165">
        <v>13170</v>
      </c>
      <c r="D5830" s="117">
        <v>2701.12</v>
      </c>
      <c r="E5830" s="147" t="s">
        <v>4022</v>
      </c>
      <c r="F5830" s="116" t="s">
        <v>4027</v>
      </c>
      <c r="G5830" s="471">
        <v>44964</v>
      </c>
      <c r="H5830" s="82">
        <v>39570186.310000002</v>
      </c>
      <c r="I5830" s="197">
        <v>0.8</v>
      </c>
      <c r="J5830" s="15">
        <v>12299.199999999999</v>
      </c>
      <c r="K5830" s="15">
        <v>15374</v>
      </c>
      <c r="L5830" s="15">
        <v>16624631.280000001</v>
      </c>
      <c r="M5830" s="66" t="str">
        <f>TEXT(Table2[[#This Row],[Gd.Dt]],"mmm-yy")</f>
        <v>Feb-23</v>
      </c>
      <c r="N5830" s="46" t="str">
        <f>MID(Table2[[#This Row],[BE]],6,2)</f>
        <v>IB</v>
      </c>
      <c r="O5830" s="46" t="str">
        <f>IF(Table2[[#This Row],[Type]]="IB","EOU",IF(Table2[[#This Row],[Type]]="MB","Local","492"))</f>
        <v>EOU</v>
      </c>
      <c r="P5830" s="46">
        <f>ROUND(Table2[[#This Row],[Cons]]/Table2[[#This Row],[Qty.]],5)</f>
        <v>0.8</v>
      </c>
      <c r="Q5830" s="46" t="b">
        <f>EXACT(Table2[[#This Row],[rate]],Table2[[#This Row],[Check]])</f>
        <v>1</v>
      </c>
      <c r="R5830" s="46"/>
      <c r="S5830" s="46" t="str">
        <f>IF(Table2[[#This Row],[SRO]]="EOU",VLOOKUP(Table2[[#This Row],[BE]],[2]GD.List!$C$3:$N$5014,12,0),IF(Table2[[#This Row],[SRO]]="Local","Polyester Staple Fibre","SRO 492"))</f>
        <v>Textile Coal</v>
      </c>
    </row>
    <row r="5831" spans="1:19" x14ac:dyDescent="0.25">
      <c r="A5831" s="119" t="s">
        <v>3552</v>
      </c>
      <c r="B5831" s="116" t="s">
        <v>4021</v>
      </c>
      <c r="C5831" s="165">
        <v>8608</v>
      </c>
      <c r="D5831" s="117">
        <v>2847</v>
      </c>
      <c r="E5831" s="147" t="s">
        <v>4025</v>
      </c>
      <c r="F5831" s="116" t="s">
        <v>4026</v>
      </c>
      <c r="G5831" s="471">
        <v>44964</v>
      </c>
      <c r="H5831" s="82">
        <v>31879054.899999999</v>
      </c>
      <c r="I5831" s="197">
        <v>0.03</v>
      </c>
      <c r="J5831" s="15">
        <v>496.17</v>
      </c>
      <c r="K5831" s="15">
        <v>16539</v>
      </c>
      <c r="L5831" s="15">
        <v>508681.17000000004</v>
      </c>
      <c r="M5831" s="66" t="str">
        <f>TEXT(Table2[[#This Row],[Gd.Dt]],"mmm-yy")</f>
        <v>Feb-23</v>
      </c>
      <c r="N5831" s="46" t="str">
        <f>MID(Table2[[#This Row],[BE]],6,2)</f>
        <v>IB</v>
      </c>
      <c r="O5831" s="46" t="str">
        <f>IF(Table2[[#This Row],[Type]]="IB","EOU",IF(Table2[[#This Row],[Type]]="MB","Local","492"))</f>
        <v>EOU</v>
      </c>
      <c r="P5831" s="46">
        <f>ROUND(Table2[[#This Row],[Cons]]/Table2[[#This Row],[Qty.]],5)</f>
        <v>0.03</v>
      </c>
      <c r="Q5831" s="46" t="b">
        <f>EXACT(Table2[[#This Row],[rate]],Table2[[#This Row],[Check]])</f>
        <v>1</v>
      </c>
      <c r="R5831" s="46"/>
      <c r="S5831" s="46" t="str">
        <f>IF(Table2[[#This Row],[SRO]]="EOU",VLOOKUP(Table2[[#This Row],[BE]],[2]GD.List!$C$3:$N$5014,12,0),IF(Table2[[#This Row],[SRO]]="Local","Polyester Staple Fibre","SRO 492"))</f>
        <v>Textile Chemical</v>
      </c>
    </row>
    <row r="5832" spans="1:19" x14ac:dyDescent="0.25">
      <c r="A5832" s="120" t="s">
        <v>3552</v>
      </c>
      <c r="B5832" s="116" t="s">
        <v>4020</v>
      </c>
      <c r="C5832" s="165">
        <v>13170</v>
      </c>
      <c r="D5832" s="117">
        <v>2847</v>
      </c>
      <c r="E5832" s="147" t="s">
        <v>4022</v>
      </c>
      <c r="F5832" s="116" t="s">
        <v>4027</v>
      </c>
      <c r="G5832" s="471">
        <v>44964</v>
      </c>
      <c r="H5832" s="82">
        <v>39570186.310000002</v>
      </c>
      <c r="I5832" s="197">
        <v>0.03</v>
      </c>
      <c r="J5832" s="15">
        <v>461.21999999999997</v>
      </c>
      <c r="K5832" s="15">
        <v>15374</v>
      </c>
      <c r="L5832" s="15">
        <v>623423.68000000005</v>
      </c>
      <c r="M5832" s="66" t="str">
        <f>TEXT(Table2[[#This Row],[Gd.Dt]],"mmm-yy")</f>
        <v>Feb-23</v>
      </c>
      <c r="N5832" s="46" t="str">
        <f>MID(Table2[[#This Row],[BE]],6,2)</f>
        <v>IB</v>
      </c>
      <c r="O5832" s="46" t="str">
        <f>IF(Table2[[#This Row],[Type]]="IB","EOU",IF(Table2[[#This Row],[Type]]="MB","Local","492"))</f>
        <v>EOU</v>
      </c>
      <c r="P5832" s="46">
        <f>ROUND(Table2[[#This Row],[Cons]]/Table2[[#This Row],[Qty.]],5)</f>
        <v>0.03</v>
      </c>
      <c r="Q5832" s="46" t="b">
        <f>EXACT(Table2[[#This Row],[rate]],Table2[[#This Row],[Check]])</f>
        <v>1</v>
      </c>
      <c r="R5832" s="46"/>
      <c r="S5832" s="46" t="str">
        <f>IF(Table2[[#This Row],[SRO]]="EOU",VLOOKUP(Table2[[#This Row],[BE]],[2]GD.List!$C$3:$N$5014,12,0),IF(Table2[[#This Row],[SRO]]="Local","Polyester Staple Fibre","SRO 492"))</f>
        <v>Textile Chemical</v>
      </c>
    </row>
    <row r="5833" spans="1:19" x14ac:dyDescent="0.25">
      <c r="A5833" s="119" t="s">
        <v>3877</v>
      </c>
      <c r="B5833" s="116" t="s">
        <v>4021</v>
      </c>
      <c r="C5833" s="165">
        <v>8608</v>
      </c>
      <c r="D5833" s="117">
        <v>5201.009</v>
      </c>
      <c r="E5833" s="147" t="s">
        <v>4025</v>
      </c>
      <c r="F5833" s="116" t="s">
        <v>4026</v>
      </c>
      <c r="G5833" s="471">
        <v>44964</v>
      </c>
      <c r="H5833" s="82">
        <v>31879054.899999999</v>
      </c>
      <c r="I5833" s="197">
        <v>1.0101</v>
      </c>
      <c r="J5833" s="15">
        <v>16706.050000000003</v>
      </c>
      <c r="K5833" s="15">
        <v>16539</v>
      </c>
      <c r="L5833" s="15">
        <v>17127301.099999998</v>
      </c>
      <c r="M5833" s="66" t="str">
        <f>TEXT(Table2[[#This Row],[Gd.Dt]],"mmm-yy")</f>
        <v>Feb-23</v>
      </c>
      <c r="N5833" s="46" t="str">
        <f>MID(Table2[[#This Row],[BE]],6,2)</f>
        <v>IB</v>
      </c>
      <c r="O5833" s="46" t="str">
        <f>IF(Table2[[#This Row],[Type]]="IB","EOU",IF(Table2[[#This Row],[Type]]="MB","Local","492"))</f>
        <v>EOU</v>
      </c>
      <c r="P5833" s="46">
        <f>ROUND(Table2[[#This Row],[Cons]]/Table2[[#This Row],[Qty.]],5)</f>
        <v>1.0101</v>
      </c>
      <c r="Q5833" s="46" t="b">
        <f>EXACT(Table2[[#This Row],[rate]],Table2[[#This Row],[Check]])</f>
        <v>1</v>
      </c>
      <c r="R5833" s="46"/>
      <c r="S5833" s="46" t="str">
        <f>IF(Table2[[#This Row],[SRO]]="EOU",VLOOKUP(Table2[[#This Row],[BE]],[2]GD.List!$C$3:$N$5014,12,0),IF(Table2[[#This Row],[SRO]]="Local","Polyester Staple Fibre","SRO 492"))</f>
        <v>Raw Cotton</v>
      </c>
    </row>
    <row r="5834" spans="1:19" x14ac:dyDescent="0.25">
      <c r="A5834" s="120" t="s">
        <v>3877</v>
      </c>
      <c r="B5834" s="116" t="s">
        <v>4020</v>
      </c>
      <c r="C5834" s="165">
        <v>13170</v>
      </c>
      <c r="D5834" s="117">
        <v>5201.009</v>
      </c>
      <c r="E5834" s="147" t="s">
        <v>4022</v>
      </c>
      <c r="F5834" s="116" t="s">
        <v>4027</v>
      </c>
      <c r="G5834" s="471">
        <v>44964</v>
      </c>
      <c r="H5834" s="82">
        <v>39570186.310000002</v>
      </c>
      <c r="I5834" s="197">
        <v>1.0101</v>
      </c>
      <c r="J5834" s="15">
        <v>15365.23</v>
      </c>
      <c r="K5834" s="15">
        <v>15211.59</v>
      </c>
      <c r="L5834" s="15">
        <v>20624541.920000002</v>
      </c>
      <c r="M5834" s="66" t="str">
        <f>TEXT(Table2[[#This Row],[Gd.Dt]],"mmm-yy")</f>
        <v>Feb-23</v>
      </c>
      <c r="N5834" s="46" t="str">
        <f>MID(Table2[[#This Row],[BE]],6,2)</f>
        <v>IB</v>
      </c>
      <c r="O5834" s="46" t="str">
        <f>IF(Table2[[#This Row],[Type]]="IB","EOU",IF(Table2[[#This Row],[Type]]="MB","Local","492"))</f>
        <v>EOU</v>
      </c>
      <c r="P5834" s="46">
        <f>ROUND(Table2[[#This Row],[Cons]]/Table2[[#This Row],[Qty.]],5)</f>
        <v>1.0101</v>
      </c>
      <c r="Q5834" s="46" t="b">
        <f>EXACT(Table2[[#This Row],[rate]],Table2[[#This Row],[Check]])</f>
        <v>1</v>
      </c>
      <c r="R5834" s="46"/>
      <c r="S5834" s="46" t="str">
        <f>IF(Table2[[#This Row],[SRO]]="EOU",VLOOKUP(Table2[[#This Row],[BE]],[2]GD.List!$C$3:$N$5014,12,0),IF(Table2[[#This Row],[SRO]]="Local","Polyester Staple Fibre","SRO 492"))</f>
        <v>Raw Cotton</v>
      </c>
    </row>
    <row r="5835" spans="1:19" x14ac:dyDescent="0.25">
      <c r="A5835" s="120" t="s">
        <v>3968</v>
      </c>
      <c r="B5835" s="116" t="s">
        <v>4020</v>
      </c>
      <c r="C5835" s="165">
        <v>13170</v>
      </c>
      <c r="D5835" s="117">
        <v>9606.1</v>
      </c>
      <c r="E5835" s="147" t="s">
        <v>4022</v>
      </c>
      <c r="F5835" s="116" t="s">
        <v>4027</v>
      </c>
      <c r="G5835" s="471">
        <v>44964</v>
      </c>
      <c r="H5835" s="82">
        <v>39570186.310000002</v>
      </c>
      <c r="I5835" s="197">
        <v>1</v>
      </c>
      <c r="J5835" s="15">
        <v>20</v>
      </c>
      <c r="K5835" s="15">
        <v>20</v>
      </c>
      <c r="L5835" s="15">
        <v>23878.87</v>
      </c>
      <c r="M5835" s="66" t="str">
        <f>TEXT(Table2[[#This Row],[Gd.Dt]],"mmm-yy")</f>
        <v>Feb-23</v>
      </c>
      <c r="N5835" s="46" t="str">
        <f>MID(Table2[[#This Row],[BE]],6,2)</f>
        <v>TI</v>
      </c>
      <c r="O5835" s="46" t="str">
        <f>IF(Table2[[#This Row],[Type]]="IB","EOU",IF(Table2[[#This Row],[Type]]="MB","Local","492"))</f>
        <v>492</v>
      </c>
      <c r="P5835" s="46">
        <f>ROUND(Table2[[#This Row],[Cons]]/Table2[[#This Row],[Qty.]],5)</f>
        <v>1</v>
      </c>
      <c r="Q5835" s="46" t="b">
        <f>EXACT(Table2[[#This Row],[rate]],Table2[[#This Row],[Check]])</f>
        <v>1</v>
      </c>
      <c r="R5835" s="46"/>
      <c r="S5835" s="46" t="str">
        <f>IF(Table2[[#This Row],[SRO]]="EOU",VLOOKUP(Table2[[#This Row],[BE]],[2]GD.List!$C$3:$N$5014,12,0),IF(Table2[[#This Row],[SRO]]="Local","Polyester Staple Fibre","SRO 492"))</f>
        <v>SRO 492</v>
      </c>
    </row>
    <row r="5836" spans="1:19" x14ac:dyDescent="0.25">
      <c r="A5836" s="119" t="s">
        <v>3982</v>
      </c>
      <c r="B5836" s="116" t="s">
        <v>4021</v>
      </c>
      <c r="C5836" s="165">
        <v>8608</v>
      </c>
      <c r="D5836" s="117">
        <v>2915.11</v>
      </c>
      <c r="E5836" s="147" t="s">
        <v>4025</v>
      </c>
      <c r="F5836" s="116" t="s">
        <v>4026</v>
      </c>
      <c r="G5836" s="471">
        <v>44964</v>
      </c>
      <c r="H5836" s="82">
        <v>31879054.899999999</v>
      </c>
      <c r="I5836" s="197">
        <v>0.04</v>
      </c>
      <c r="J5836" s="15">
        <v>661.56</v>
      </c>
      <c r="K5836" s="15">
        <v>16539</v>
      </c>
      <c r="L5836" s="15">
        <v>678241.55</v>
      </c>
      <c r="M5836" s="66" t="str">
        <f>TEXT(Table2[[#This Row],[Gd.Dt]],"mmm-yy")</f>
        <v>Feb-23</v>
      </c>
      <c r="N5836" s="46" t="str">
        <f>MID(Table2[[#This Row],[BE]],6,2)</f>
        <v>IB</v>
      </c>
      <c r="O5836" s="46" t="str">
        <f>IF(Table2[[#This Row],[Type]]="IB","EOU",IF(Table2[[#This Row],[Type]]="MB","Local","492"))</f>
        <v>EOU</v>
      </c>
      <c r="P5836" s="46">
        <f>ROUND(Table2[[#This Row],[Cons]]/Table2[[#This Row],[Qty.]],5)</f>
        <v>0.04</v>
      </c>
      <c r="Q5836" s="46" t="b">
        <f>EXACT(Table2[[#This Row],[rate]],Table2[[#This Row],[Check]])</f>
        <v>1</v>
      </c>
      <c r="R5836" s="46"/>
      <c r="S5836" s="46" t="str">
        <f>IF(Table2[[#This Row],[SRO]]="EOU",VLOOKUP(Table2[[#This Row],[BE]],[2]GD.List!$C$3:$N$5014,12,0),IF(Table2[[#This Row],[SRO]]="Local","Polyester Staple Fibre","SRO 492"))</f>
        <v>Textile Chemical</v>
      </c>
    </row>
    <row r="5837" spans="1:19" x14ac:dyDescent="0.25">
      <c r="A5837" s="120" t="s">
        <v>3982</v>
      </c>
      <c r="B5837" s="116" t="s">
        <v>4020</v>
      </c>
      <c r="C5837" s="165">
        <v>13170</v>
      </c>
      <c r="D5837" s="117">
        <v>2915.11</v>
      </c>
      <c r="E5837" s="147" t="s">
        <v>4022</v>
      </c>
      <c r="F5837" s="116" t="s">
        <v>4027</v>
      </c>
      <c r="G5837" s="471">
        <v>44964</v>
      </c>
      <c r="H5837" s="82">
        <v>39570186.310000002</v>
      </c>
      <c r="I5837" s="197">
        <v>0.04</v>
      </c>
      <c r="J5837" s="15">
        <v>614.96</v>
      </c>
      <c r="K5837" s="15">
        <v>15374</v>
      </c>
      <c r="L5837" s="15">
        <v>831231.55999999994</v>
      </c>
      <c r="M5837" s="66" t="str">
        <f>TEXT(Table2[[#This Row],[Gd.Dt]],"mmm-yy")</f>
        <v>Feb-23</v>
      </c>
      <c r="N5837" s="46" t="str">
        <f>MID(Table2[[#This Row],[BE]],6,2)</f>
        <v>IB</v>
      </c>
      <c r="O5837" s="46" t="str">
        <f>IF(Table2[[#This Row],[Type]]="IB","EOU",IF(Table2[[#This Row],[Type]]="MB","Local","492"))</f>
        <v>EOU</v>
      </c>
      <c r="P5837" s="46">
        <f>ROUND(Table2[[#This Row],[Cons]]/Table2[[#This Row],[Qty.]],5)</f>
        <v>0.04</v>
      </c>
      <c r="Q5837" s="46" t="b">
        <f>EXACT(Table2[[#This Row],[rate]],Table2[[#This Row],[Check]])</f>
        <v>1</v>
      </c>
      <c r="R5837" s="46"/>
      <c r="S5837" s="46" t="str">
        <f>IF(Table2[[#This Row],[SRO]]="EOU",VLOOKUP(Table2[[#This Row],[BE]],[2]GD.List!$C$3:$N$5014,12,0),IF(Table2[[#This Row],[SRO]]="Local","Polyester Staple Fibre","SRO 492"))</f>
        <v>Textile Chemical</v>
      </c>
    </row>
    <row r="5838" spans="1:19" x14ac:dyDescent="0.25">
      <c r="A5838" s="119" t="s">
        <v>4023</v>
      </c>
      <c r="B5838" s="116" t="s">
        <v>4020</v>
      </c>
      <c r="C5838" s="165">
        <v>13170</v>
      </c>
      <c r="D5838" s="117">
        <v>9607.19</v>
      </c>
      <c r="E5838" s="147" t="s">
        <v>4022</v>
      </c>
      <c r="F5838" s="116" t="s">
        <v>4027</v>
      </c>
      <c r="G5838" s="471">
        <v>44964</v>
      </c>
      <c r="H5838" s="82">
        <v>39570186.310000002</v>
      </c>
      <c r="I5838" s="197">
        <v>1</v>
      </c>
      <c r="J5838" s="15">
        <v>300</v>
      </c>
      <c r="K5838" s="15">
        <v>300</v>
      </c>
      <c r="L5838" s="15">
        <v>463063.30999999994</v>
      </c>
      <c r="M5838" s="66" t="str">
        <f>TEXT(Table2[[#This Row],[Gd.Dt]],"mmm-yy")</f>
        <v>Feb-23</v>
      </c>
      <c r="N5838" s="46" t="str">
        <f>MID(Table2[[#This Row],[BE]],6,2)</f>
        <v>TI</v>
      </c>
      <c r="O5838" s="46" t="str">
        <f>IF(Table2[[#This Row],[Type]]="IB","EOU",IF(Table2[[#This Row],[Type]]="MB","Local","492"))</f>
        <v>492</v>
      </c>
      <c r="P5838" s="46">
        <f>ROUND(Table2[[#This Row],[Cons]]/Table2[[#This Row],[Qty.]],5)</f>
        <v>1</v>
      </c>
      <c r="Q5838" s="46" t="b">
        <f>EXACT(Table2[[#This Row],[rate]],Table2[[#This Row],[Check]])</f>
        <v>1</v>
      </c>
      <c r="R5838" s="46"/>
      <c r="S5838" s="46" t="str">
        <f>IF(Table2[[#This Row],[SRO]]="EOU",VLOOKUP(Table2[[#This Row],[BE]],[2]GD.List!$C$3:$N$5014,12,0),IF(Table2[[#This Row],[SRO]]="Local","Polyester Staple Fibre","SRO 492"))</f>
        <v>SRO 492</v>
      </c>
    </row>
    <row r="5839" spans="1:19" x14ac:dyDescent="0.25">
      <c r="A5839" s="120" t="s">
        <v>4023</v>
      </c>
      <c r="B5839" s="116" t="s">
        <v>4020</v>
      </c>
      <c r="C5839" s="165">
        <v>13170</v>
      </c>
      <c r="D5839" s="117">
        <v>9607.2000000000007</v>
      </c>
      <c r="E5839" s="147" t="s">
        <v>4022</v>
      </c>
      <c r="F5839" s="116" t="s">
        <v>4027</v>
      </c>
      <c r="G5839" s="471">
        <v>44964</v>
      </c>
      <c r="H5839" s="82">
        <v>39570186.310000002</v>
      </c>
      <c r="I5839" s="197">
        <v>1</v>
      </c>
      <c r="J5839" s="15">
        <v>8.6</v>
      </c>
      <c r="K5839" s="15">
        <v>8.6</v>
      </c>
      <c r="L5839" s="15">
        <v>13274.289999999999</v>
      </c>
      <c r="M5839" s="66" t="str">
        <f>TEXT(Table2[[#This Row],[Gd.Dt]],"mmm-yy")</f>
        <v>Feb-23</v>
      </c>
      <c r="N5839" s="46" t="str">
        <f>MID(Table2[[#This Row],[BE]],6,2)</f>
        <v>TI</v>
      </c>
      <c r="O5839" s="46" t="str">
        <f>IF(Table2[[#This Row],[Type]]="IB","EOU",IF(Table2[[#This Row],[Type]]="MB","Local","492"))</f>
        <v>492</v>
      </c>
      <c r="P5839" s="46">
        <f>ROUND(Table2[[#This Row],[Cons]]/Table2[[#This Row],[Qty.]],5)</f>
        <v>1</v>
      </c>
      <c r="Q5839" s="46" t="b">
        <f>EXACT(Table2[[#This Row],[rate]],Table2[[#This Row],[Check]])</f>
        <v>1</v>
      </c>
      <c r="R5839" s="46"/>
      <c r="S5839" s="46" t="str">
        <f>IF(Table2[[#This Row],[SRO]]="EOU",VLOOKUP(Table2[[#This Row],[BE]],[2]GD.List!$C$3:$N$5014,12,0),IF(Table2[[#This Row],[SRO]]="Local","Polyester Staple Fibre","SRO 492"))</f>
        <v>SRO 492</v>
      </c>
    </row>
    <row r="5840" spans="1:19" x14ac:dyDescent="0.25">
      <c r="A5840" s="119" t="s">
        <v>4024</v>
      </c>
      <c r="B5840" s="119" t="s">
        <v>4020</v>
      </c>
      <c r="C5840" s="170">
        <v>13170</v>
      </c>
      <c r="D5840" s="171">
        <v>5201.009</v>
      </c>
      <c r="E5840" s="27" t="s">
        <v>4022</v>
      </c>
      <c r="F5840" s="119" t="s">
        <v>4027</v>
      </c>
      <c r="G5840" s="28">
        <v>44964</v>
      </c>
      <c r="H5840" s="172">
        <v>39570186.310000002</v>
      </c>
      <c r="I5840" s="33">
        <v>1.0101</v>
      </c>
      <c r="J5840" s="30">
        <v>164.05</v>
      </c>
      <c r="K5840" s="30">
        <v>162.41</v>
      </c>
      <c r="L5840" s="30">
        <v>366141.69</v>
      </c>
      <c r="M5840" s="67" t="str">
        <f>TEXT(Table2[[#This Row],[Gd.Dt]],"mmm-yy")</f>
        <v>Feb-23</v>
      </c>
      <c r="N5840" s="47" t="str">
        <f>MID(Table2[[#This Row],[BE]],6,2)</f>
        <v>IB</v>
      </c>
      <c r="O5840" s="47" t="str">
        <f>IF(Table2[[#This Row],[Type]]="IB","EOU",IF(Table2[[#This Row],[Type]]="MB","Local","492"))</f>
        <v>EOU</v>
      </c>
      <c r="P5840" s="47">
        <f>ROUND(Table2[[#This Row],[Cons]]/Table2[[#This Row],[Qty.]],5)</f>
        <v>1.0101</v>
      </c>
      <c r="Q5840" s="47" t="b">
        <f>EXACT(Table2[[#This Row],[rate]],Table2[[#This Row],[Check]])</f>
        <v>1</v>
      </c>
      <c r="R5840" s="47"/>
      <c r="S5840" s="47" t="str">
        <f>IF(Table2[[#This Row],[SRO]]="EOU",VLOOKUP(Table2[[#This Row],[BE]],[2]GD.List!$C$3:$N$5014,12,0),IF(Table2[[#This Row],[SRO]]="Local","Polyester Staple Fibre","SRO 492"))</f>
        <v>Raw Cotton</v>
      </c>
    </row>
    <row r="5841" spans="1:19" x14ac:dyDescent="0.25">
      <c r="A5841" s="116" t="s">
        <v>2499</v>
      </c>
      <c r="B5841" s="116" t="s">
        <v>4029</v>
      </c>
      <c r="C5841" s="165">
        <v>71748</v>
      </c>
      <c r="D5841" s="117">
        <v>2701.12</v>
      </c>
      <c r="E5841" s="147" t="s">
        <v>4034</v>
      </c>
      <c r="F5841" s="116" t="s">
        <v>4038</v>
      </c>
      <c r="G5841" s="471">
        <v>44965</v>
      </c>
      <c r="H5841" s="82">
        <v>45401197.740000002</v>
      </c>
      <c r="I5841" s="197">
        <v>0.8</v>
      </c>
      <c r="J5841" s="15">
        <v>11295.52</v>
      </c>
      <c r="K5841" s="15">
        <v>14119.39</v>
      </c>
      <c r="L5841" s="15">
        <v>43760156.869999997</v>
      </c>
      <c r="M5841" s="66" t="str">
        <f>TEXT(Table2[[#This Row],[Gd.Dt]],"mmm-yy")</f>
        <v>Feb-23</v>
      </c>
      <c r="N5841" s="46" t="str">
        <f>MID(Table2[[#This Row],[BE]],6,2)</f>
        <v>IB</v>
      </c>
      <c r="O5841" s="46" t="str">
        <f>IF(Table2[[#This Row],[Type]]="IB","EOU",IF(Table2[[#This Row],[Type]]="MB","Local","492"))</f>
        <v>EOU</v>
      </c>
      <c r="P5841" s="46">
        <f>ROUND(Table2[[#This Row],[Cons]]/Table2[[#This Row],[Qty.]],5)</f>
        <v>0.8</v>
      </c>
      <c r="Q5841" s="46" t="b">
        <f>EXACT(Table2[[#This Row],[rate]],Table2[[#This Row],[Check]])</f>
        <v>1</v>
      </c>
      <c r="R5841" s="46"/>
      <c r="S5841" s="46" t="str">
        <f>IF(Table2[[#This Row],[SRO]]="EOU",VLOOKUP(Table2[[#This Row],[BE]],[2]GD.List!$C$3:$N$5014,12,0),IF(Table2[[#This Row],[SRO]]="Local","Polyester Staple Fibre","SRO 492"))</f>
        <v>Textile Coal</v>
      </c>
    </row>
    <row r="5842" spans="1:19" x14ac:dyDescent="0.25">
      <c r="A5842" s="116" t="s">
        <v>2499</v>
      </c>
      <c r="B5842" s="116" t="s">
        <v>4032</v>
      </c>
      <c r="C5842" s="165">
        <v>36750</v>
      </c>
      <c r="D5842" s="117">
        <v>2701.12</v>
      </c>
      <c r="E5842" s="147" t="s">
        <v>4037</v>
      </c>
      <c r="F5842" s="116" t="s">
        <v>4039</v>
      </c>
      <c r="G5842" s="471">
        <v>44965</v>
      </c>
      <c r="H5842" s="82">
        <v>30678206.469999999</v>
      </c>
      <c r="I5842" s="197">
        <v>0.8</v>
      </c>
      <c r="J5842" s="15">
        <v>16818.53</v>
      </c>
      <c r="K5842" s="15">
        <v>21023.16</v>
      </c>
      <c r="L5842" s="15">
        <v>12691510.41</v>
      </c>
      <c r="M5842" s="66" t="str">
        <f>TEXT(Table2[[#This Row],[Gd.Dt]],"mmm-yy")</f>
        <v>Feb-23</v>
      </c>
      <c r="N5842" s="46" t="str">
        <f>MID(Table2[[#This Row],[BE]],6,2)</f>
        <v>IB</v>
      </c>
      <c r="O5842" s="46" t="str">
        <f>IF(Table2[[#This Row],[Type]]="IB","EOU",IF(Table2[[#This Row],[Type]]="MB","Local","492"))</f>
        <v>EOU</v>
      </c>
      <c r="P5842" s="46">
        <f>ROUND(Table2[[#This Row],[Cons]]/Table2[[#This Row],[Qty.]],5)</f>
        <v>0.8</v>
      </c>
      <c r="Q5842" s="46" t="b">
        <f>EXACT(Table2[[#This Row],[rate]],Table2[[#This Row],[Check]])</f>
        <v>1</v>
      </c>
      <c r="R5842" s="46"/>
      <c r="S5842" s="46" t="str">
        <f>IF(Table2[[#This Row],[SRO]]="EOU",VLOOKUP(Table2[[#This Row],[BE]],[2]GD.List!$C$3:$N$5014,12,0),IF(Table2[[#This Row],[SRO]]="Local","Polyester Staple Fibre","SRO 492"))</f>
        <v>Textile Coal</v>
      </c>
    </row>
    <row r="5843" spans="1:19" x14ac:dyDescent="0.25">
      <c r="A5843" s="116" t="s">
        <v>2499</v>
      </c>
      <c r="B5843" s="116" t="s">
        <v>4031</v>
      </c>
      <c r="C5843" s="165">
        <v>48410</v>
      </c>
      <c r="D5843" s="117">
        <v>2701.12</v>
      </c>
      <c r="E5843" s="147" t="s">
        <v>4036</v>
      </c>
      <c r="F5843" s="116" t="s">
        <v>4040</v>
      </c>
      <c r="G5843" s="471">
        <v>44965</v>
      </c>
      <c r="H5843" s="82">
        <v>40338163.299999997</v>
      </c>
      <c r="I5843" s="197">
        <v>0.8</v>
      </c>
      <c r="J5843" s="15">
        <v>15860.000000000002</v>
      </c>
      <c r="K5843" s="15">
        <v>19825</v>
      </c>
      <c r="L5843" s="15">
        <v>9747202.5999999996</v>
      </c>
      <c r="M5843" s="66" t="str">
        <f>TEXT(Table2[[#This Row],[Gd.Dt]],"mmm-yy")</f>
        <v>Feb-23</v>
      </c>
      <c r="N5843" s="46" t="str">
        <f>MID(Table2[[#This Row],[BE]],6,2)</f>
        <v>IB</v>
      </c>
      <c r="O5843" s="46" t="str">
        <f>IF(Table2[[#This Row],[Type]]="IB","EOU",IF(Table2[[#This Row],[Type]]="MB","Local","492"))</f>
        <v>EOU</v>
      </c>
      <c r="P5843" s="46">
        <f>ROUND(Table2[[#This Row],[Cons]]/Table2[[#This Row],[Qty.]],5)</f>
        <v>0.8</v>
      </c>
      <c r="Q5843" s="46" t="b">
        <f>EXACT(Table2[[#This Row],[rate]],Table2[[#This Row],[Check]])</f>
        <v>1</v>
      </c>
      <c r="R5843" s="46"/>
      <c r="S5843" s="46" t="str">
        <f>IF(Table2[[#This Row],[SRO]]="EOU",VLOOKUP(Table2[[#This Row],[BE]],[2]GD.List!$C$3:$N$5014,12,0),IF(Table2[[#This Row],[SRO]]="Local","Polyester Staple Fibre","SRO 492"))</f>
        <v>Textile Coal</v>
      </c>
    </row>
    <row r="5844" spans="1:19" x14ac:dyDescent="0.25">
      <c r="A5844" s="120" t="s">
        <v>2499</v>
      </c>
      <c r="B5844" s="116" t="s">
        <v>4030</v>
      </c>
      <c r="C5844" s="165">
        <v>26170</v>
      </c>
      <c r="D5844" s="117">
        <v>2701.12</v>
      </c>
      <c r="E5844" s="147" t="s">
        <v>4035</v>
      </c>
      <c r="F5844" s="116" t="s">
        <v>4041</v>
      </c>
      <c r="G5844" s="471">
        <v>44965</v>
      </c>
      <c r="H5844" s="82">
        <v>48532071.299999997</v>
      </c>
      <c r="I5844" s="197">
        <v>0.8</v>
      </c>
      <c r="J5844" s="15">
        <v>18451.200000000004</v>
      </c>
      <c r="K5844" s="15">
        <v>23064</v>
      </c>
      <c r="L5844" s="15">
        <v>20650844.25</v>
      </c>
      <c r="M5844" s="66" t="str">
        <f>TEXT(Table2[[#This Row],[Gd.Dt]],"mmm-yy")</f>
        <v>Feb-23</v>
      </c>
      <c r="N5844" s="46" t="str">
        <f>MID(Table2[[#This Row],[BE]],6,2)</f>
        <v>IB</v>
      </c>
      <c r="O5844" s="46" t="str">
        <f>IF(Table2[[#This Row],[Type]]="IB","EOU",IF(Table2[[#This Row],[Type]]="MB","Local","492"))</f>
        <v>EOU</v>
      </c>
      <c r="P5844" s="46">
        <f>ROUND(Table2[[#This Row],[Cons]]/Table2[[#This Row],[Qty.]],5)</f>
        <v>0.8</v>
      </c>
      <c r="Q5844" s="46" t="b">
        <f>EXACT(Table2[[#This Row],[rate]],Table2[[#This Row],[Check]])</f>
        <v>1</v>
      </c>
      <c r="R5844" s="46"/>
      <c r="S5844" s="46" t="str">
        <f>IF(Table2[[#This Row],[SRO]]="EOU",VLOOKUP(Table2[[#This Row],[BE]],[2]GD.List!$C$3:$N$5014,12,0),IF(Table2[[#This Row],[SRO]]="Local","Polyester Staple Fibre","SRO 492"))</f>
        <v>Textile Coal</v>
      </c>
    </row>
    <row r="5845" spans="1:19" x14ac:dyDescent="0.25">
      <c r="A5845" s="119" t="s">
        <v>3552</v>
      </c>
      <c r="B5845" s="116" t="s">
        <v>4029</v>
      </c>
      <c r="C5845" s="165">
        <v>71748</v>
      </c>
      <c r="D5845" s="117">
        <v>2847</v>
      </c>
      <c r="E5845" s="147" t="s">
        <v>4034</v>
      </c>
      <c r="F5845" s="116" t="s">
        <v>4038</v>
      </c>
      <c r="G5845" s="471">
        <v>44965</v>
      </c>
      <c r="H5845" s="82">
        <v>45401197.740000002</v>
      </c>
      <c r="I5845" s="197">
        <v>0.03</v>
      </c>
      <c r="J5845" s="15">
        <v>423.59</v>
      </c>
      <c r="K5845" s="15">
        <v>14119.39</v>
      </c>
      <c r="L5845" s="15">
        <v>1641039.97</v>
      </c>
      <c r="M5845" s="66" t="str">
        <f>TEXT(Table2[[#This Row],[Gd.Dt]],"mmm-yy")</f>
        <v>Feb-23</v>
      </c>
      <c r="N5845" s="46" t="str">
        <f>MID(Table2[[#This Row],[BE]],6,2)</f>
        <v>IB</v>
      </c>
      <c r="O5845" s="46" t="str">
        <f>IF(Table2[[#This Row],[Type]]="IB","EOU",IF(Table2[[#This Row],[Type]]="MB","Local","492"))</f>
        <v>EOU</v>
      </c>
      <c r="P5845" s="46">
        <f>ROUND(Table2[[#This Row],[Cons]]/Table2[[#This Row],[Qty.]],5)</f>
        <v>0.03</v>
      </c>
      <c r="Q5845" s="46" t="b">
        <f>EXACT(Table2[[#This Row],[rate]],Table2[[#This Row],[Check]])</f>
        <v>1</v>
      </c>
      <c r="R5845" s="46"/>
      <c r="S5845" s="46" t="str">
        <f>IF(Table2[[#This Row],[SRO]]="EOU",VLOOKUP(Table2[[#This Row],[BE]],[2]GD.List!$C$3:$N$5014,12,0),IF(Table2[[#This Row],[SRO]]="Local","Polyester Staple Fibre","SRO 492"))</f>
        <v>Textile Chemical</v>
      </c>
    </row>
    <row r="5846" spans="1:19" x14ac:dyDescent="0.25">
      <c r="A5846" s="119" t="s">
        <v>3552</v>
      </c>
      <c r="B5846" s="116" t="s">
        <v>4032</v>
      </c>
      <c r="C5846" s="165">
        <v>36750</v>
      </c>
      <c r="D5846" s="117">
        <v>2847</v>
      </c>
      <c r="E5846" s="147" t="s">
        <v>4037</v>
      </c>
      <c r="F5846" s="116" t="s">
        <v>4039</v>
      </c>
      <c r="G5846" s="471">
        <v>44965</v>
      </c>
      <c r="H5846" s="82">
        <v>30678206.469999999</v>
      </c>
      <c r="I5846" s="197">
        <v>0.03</v>
      </c>
      <c r="J5846" s="15">
        <v>630.69000000000005</v>
      </c>
      <c r="K5846" s="15">
        <v>21023.16</v>
      </c>
      <c r="L5846" s="15">
        <v>475927.58999999997</v>
      </c>
      <c r="M5846" s="66" t="str">
        <f>TEXT(Table2[[#This Row],[Gd.Dt]],"mmm-yy")</f>
        <v>Feb-23</v>
      </c>
      <c r="N5846" s="46" t="str">
        <f>MID(Table2[[#This Row],[BE]],6,2)</f>
        <v>IB</v>
      </c>
      <c r="O5846" s="46" t="str">
        <f>IF(Table2[[#This Row],[Type]]="IB","EOU",IF(Table2[[#This Row],[Type]]="MB","Local","492"))</f>
        <v>EOU</v>
      </c>
      <c r="P5846" s="46">
        <f>ROUND(Table2[[#This Row],[Cons]]/Table2[[#This Row],[Qty.]],5)</f>
        <v>0.03</v>
      </c>
      <c r="Q5846" s="46" t="b">
        <f>EXACT(Table2[[#This Row],[rate]],Table2[[#This Row],[Check]])</f>
        <v>1</v>
      </c>
      <c r="R5846" s="46"/>
      <c r="S5846" s="46" t="str">
        <f>IF(Table2[[#This Row],[SRO]]="EOU",VLOOKUP(Table2[[#This Row],[BE]],[2]GD.List!$C$3:$N$5014,12,0),IF(Table2[[#This Row],[SRO]]="Local","Polyester Staple Fibre","SRO 492"))</f>
        <v>Textile Chemical</v>
      </c>
    </row>
    <row r="5847" spans="1:19" x14ac:dyDescent="0.25">
      <c r="A5847" s="119" t="s">
        <v>3552</v>
      </c>
      <c r="B5847" s="116" t="s">
        <v>4031</v>
      </c>
      <c r="C5847" s="165">
        <v>48410</v>
      </c>
      <c r="D5847" s="117">
        <v>2847</v>
      </c>
      <c r="E5847" s="147" t="s">
        <v>4036</v>
      </c>
      <c r="F5847" s="116" t="s">
        <v>4040</v>
      </c>
      <c r="G5847" s="471">
        <v>44965</v>
      </c>
      <c r="H5847" s="82">
        <v>40338163.299999997</v>
      </c>
      <c r="I5847" s="197">
        <v>0.03</v>
      </c>
      <c r="J5847" s="15">
        <v>594.75</v>
      </c>
      <c r="K5847" s="15">
        <v>19825</v>
      </c>
      <c r="L5847" s="15">
        <v>365520.11</v>
      </c>
      <c r="M5847" s="66" t="str">
        <f>TEXT(Table2[[#This Row],[Gd.Dt]],"mmm-yy")</f>
        <v>Feb-23</v>
      </c>
      <c r="N5847" s="46" t="str">
        <f>MID(Table2[[#This Row],[BE]],6,2)</f>
        <v>IB</v>
      </c>
      <c r="O5847" s="46" t="str">
        <f>IF(Table2[[#This Row],[Type]]="IB","EOU",IF(Table2[[#This Row],[Type]]="MB","Local","492"))</f>
        <v>EOU</v>
      </c>
      <c r="P5847" s="46">
        <f>ROUND(Table2[[#This Row],[Cons]]/Table2[[#This Row],[Qty.]],5)</f>
        <v>0.03</v>
      </c>
      <c r="Q5847" s="46" t="b">
        <f>EXACT(Table2[[#This Row],[rate]],Table2[[#This Row],[Check]])</f>
        <v>1</v>
      </c>
      <c r="R5847" s="46"/>
      <c r="S5847" s="46" t="str">
        <f>IF(Table2[[#This Row],[SRO]]="EOU",VLOOKUP(Table2[[#This Row],[BE]],[2]GD.List!$C$3:$N$5014,12,0),IF(Table2[[#This Row],[SRO]]="Local","Polyester Staple Fibre","SRO 492"))</f>
        <v>Textile Chemical</v>
      </c>
    </row>
    <row r="5848" spans="1:19" x14ac:dyDescent="0.25">
      <c r="A5848" s="120" t="s">
        <v>3552</v>
      </c>
      <c r="B5848" s="116" t="s">
        <v>4030</v>
      </c>
      <c r="C5848" s="165">
        <v>26170</v>
      </c>
      <c r="D5848" s="117">
        <v>2847</v>
      </c>
      <c r="E5848" s="147" t="s">
        <v>4035</v>
      </c>
      <c r="F5848" s="116" t="s">
        <v>4041</v>
      </c>
      <c r="G5848" s="471">
        <v>44965</v>
      </c>
      <c r="H5848" s="82">
        <v>48532071.299999997</v>
      </c>
      <c r="I5848" s="197">
        <v>0.03</v>
      </c>
      <c r="J5848" s="15">
        <v>691.92</v>
      </c>
      <c r="K5848" s="15">
        <v>23064</v>
      </c>
      <c r="L5848" s="15">
        <v>774406.65999999992</v>
      </c>
      <c r="M5848" s="66" t="str">
        <f>TEXT(Table2[[#This Row],[Gd.Dt]],"mmm-yy")</f>
        <v>Feb-23</v>
      </c>
      <c r="N5848" s="46" t="str">
        <f>MID(Table2[[#This Row],[BE]],6,2)</f>
        <v>IB</v>
      </c>
      <c r="O5848" s="46" t="str">
        <f>IF(Table2[[#This Row],[Type]]="IB","EOU",IF(Table2[[#This Row],[Type]]="MB","Local","492"))</f>
        <v>EOU</v>
      </c>
      <c r="P5848" s="46">
        <f>ROUND(Table2[[#This Row],[Cons]]/Table2[[#This Row],[Qty.]],5)</f>
        <v>0.03</v>
      </c>
      <c r="Q5848" s="46" t="b">
        <f>EXACT(Table2[[#This Row],[rate]],Table2[[#This Row],[Check]])</f>
        <v>1</v>
      </c>
      <c r="R5848" s="46"/>
      <c r="S5848" s="46" t="str">
        <f>IF(Table2[[#This Row],[SRO]]="EOU",VLOOKUP(Table2[[#This Row],[BE]],[2]GD.List!$C$3:$N$5014,12,0),IF(Table2[[#This Row],[SRO]]="Local","Polyester Staple Fibre","SRO 492"))</f>
        <v>Textile Chemical</v>
      </c>
    </row>
    <row r="5849" spans="1:19" x14ac:dyDescent="0.25">
      <c r="A5849" s="119" t="s">
        <v>3800</v>
      </c>
      <c r="B5849" s="116" t="s">
        <v>4032</v>
      </c>
      <c r="C5849" s="165">
        <v>36750</v>
      </c>
      <c r="D5849" s="117">
        <v>2832.1089999999999</v>
      </c>
      <c r="E5849" s="147" t="s">
        <v>4037</v>
      </c>
      <c r="F5849" s="116" t="s">
        <v>4039</v>
      </c>
      <c r="G5849" s="471">
        <v>44965</v>
      </c>
      <c r="H5849" s="82">
        <v>30678206.469999999</v>
      </c>
      <c r="I5849" s="197">
        <v>0.04</v>
      </c>
      <c r="J5849" s="15">
        <v>632.6</v>
      </c>
      <c r="K5849" s="15">
        <v>15815</v>
      </c>
      <c r="L5849" s="15">
        <v>461490.96</v>
      </c>
      <c r="M5849" s="66" t="str">
        <f>TEXT(Table2[[#This Row],[Gd.Dt]],"mmm-yy")</f>
        <v>Feb-23</v>
      </c>
      <c r="N5849" s="46" t="str">
        <f>MID(Table2[[#This Row],[BE]],6,2)</f>
        <v>IB</v>
      </c>
      <c r="O5849" s="46" t="str">
        <f>IF(Table2[[#This Row],[Type]]="IB","EOU",IF(Table2[[#This Row],[Type]]="MB","Local","492"))</f>
        <v>EOU</v>
      </c>
      <c r="P5849" s="46">
        <f>ROUND(Table2[[#This Row],[Cons]]/Table2[[#This Row],[Qty.]],5)</f>
        <v>0.04</v>
      </c>
      <c r="Q5849" s="46" t="b">
        <f>EXACT(Table2[[#This Row],[rate]],Table2[[#This Row],[Check]])</f>
        <v>1</v>
      </c>
      <c r="R5849" s="46"/>
      <c r="S5849" s="46" t="str">
        <f>IF(Table2[[#This Row],[SRO]]="EOU",VLOOKUP(Table2[[#This Row],[BE]],[2]GD.List!$C$3:$N$5014,12,0),IF(Table2[[#This Row],[SRO]]="Local","Polyester Staple Fibre","SRO 492"))</f>
        <v>Textile Chemical</v>
      </c>
    </row>
    <row r="5850" spans="1:19" x14ac:dyDescent="0.25">
      <c r="A5850" s="120" t="s">
        <v>3800</v>
      </c>
      <c r="B5850" s="116" t="s">
        <v>4031</v>
      </c>
      <c r="C5850" s="165">
        <v>48410</v>
      </c>
      <c r="D5850" s="117">
        <v>2832.1089999999999</v>
      </c>
      <c r="E5850" s="147" t="s">
        <v>4036</v>
      </c>
      <c r="F5850" s="116" t="s">
        <v>4040</v>
      </c>
      <c r="G5850" s="471">
        <v>44965</v>
      </c>
      <c r="H5850" s="82">
        <v>40338163.299999997</v>
      </c>
      <c r="I5850" s="197">
        <v>0.04</v>
      </c>
      <c r="J5850" s="15">
        <v>793</v>
      </c>
      <c r="K5850" s="15">
        <v>19825</v>
      </c>
      <c r="L5850" s="15">
        <v>487360.12</v>
      </c>
      <c r="M5850" s="66" t="str">
        <f>TEXT(Table2[[#This Row],[Gd.Dt]],"mmm-yy")</f>
        <v>Feb-23</v>
      </c>
      <c r="N5850" s="46" t="str">
        <f>MID(Table2[[#This Row],[BE]],6,2)</f>
        <v>IB</v>
      </c>
      <c r="O5850" s="46" t="str">
        <f>IF(Table2[[#This Row],[Type]]="IB","EOU",IF(Table2[[#This Row],[Type]]="MB","Local","492"))</f>
        <v>EOU</v>
      </c>
      <c r="P5850" s="46">
        <f>ROUND(Table2[[#This Row],[Cons]]/Table2[[#This Row],[Qty.]],5)</f>
        <v>0.04</v>
      </c>
      <c r="Q5850" s="46" t="b">
        <f>EXACT(Table2[[#This Row],[rate]],Table2[[#This Row],[Check]])</f>
        <v>1</v>
      </c>
      <c r="R5850" s="46"/>
      <c r="S5850" s="46" t="str">
        <f>IF(Table2[[#This Row],[SRO]]="EOU",VLOOKUP(Table2[[#This Row],[BE]],[2]GD.List!$C$3:$N$5014,12,0),IF(Table2[[#This Row],[SRO]]="Local","Polyester Staple Fibre","SRO 492"))</f>
        <v>Textile Chemical</v>
      </c>
    </row>
    <row r="5851" spans="1:19" x14ac:dyDescent="0.25">
      <c r="A5851" s="119" t="s">
        <v>3802</v>
      </c>
      <c r="B5851" s="116" t="s">
        <v>4032</v>
      </c>
      <c r="C5851" s="165">
        <v>36750</v>
      </c>
      <c r="D5851" s="117">
        <v>5503.201</v>
      </c>
      <c r="E5851" s="147" t="s">
        <v>4037</v>
      </c>
      <c r="F5851" s="116" t="s">
        <v>4039</v>
      </c>
      <c r="G5851" s="471">
        <v>44965</v>
      </c>
      <c r="H5851" s="82">
        <v>30678206.469999999</v>
      </c>
      <c r="I5851" s="197">
        <v>0.41666999999999998</v>
      </c>
      <c r="J5851" s="15">
        <v>6589.64</v>
      </c>
      <c r="K5851" s="15">
        <v>15815</v>
      </c>
      <c r="L5851" s="15">
        <v>4807238.84</v>
      </c>
      <c r="M5851" s="66" t="str">
        <f>TEXT(Table2[[#This Row],[Gd.Dt]],"mmm-yy")</f>
        <v>Feb-23</v>
      </c>
      <c r="N5851" s="46" t="str">
        <f>MID(Table2[[#This Row],[BE]],6,2)</f>
        <v>IB</v>
      </c>
      <c r="O5851" s="46" t="str">
        <f>IF(Table2[[#This Row],[Type]]="IB","EOU",IF(Table2[[#This Row],[Type]]="MB","Local","492"))</f>
        <v>EOU</v>
      </c>
      <c r="P5851" s="46">
        <f>ROUND(Table2[[#This Row],[Cons]]/Table2[[#This Row],[Qty.]],5)</f>
        <v>0.41666999999999998</v>
      </c>
      <c r="Q5851" s="46" t="b">
        <f>EXACT(Table2[[#This Row],[rate]],Table2[[#This Row],[Check]])</f>
        <v>1</v>
      </c>
      <c r="R5851" s="46"/>
      <c r="S5851" s="46" t="str">
        <f>IF(Table2[[#This Row],[SRO]]="EOU",VLOOKUP(Table2[[#This Row],[BE]],[2]GD.List!$C$3:$N$5014,12,0),IF(Table2[[#This Row],[SRO]]="Local","Polyester Staple Fibre","SRO 492"))</f>
        <v>Polyester Staple Fiber</v>
      </c>
    </row>
    <row r="5852" spans="1:19" x14ac:dyDescent="0.25">
      <c r="A5852" s="119" t="s">
        <v>3802</v>
      </c>
      <c r="B5852" s="116" t="s">
        <v>4031</v>
      </c>
      <c r="C5852" s="165">
        <v>48410</v>
      </c>
      <c r="D5852" s="117">
        <v>5503.201</v>
      </c>
      <c r="E5852" s="147" t="s">
        <v>4036</v>
      </c>
      <c r="F5852" s="116" t="s">
        <v>4040</v>
      </c>
      <c r="G5852" s="471">
        <v>44965</v>
      </c>
      <c r="H5852" s="82">
        <v>40338163.299999997</v>
      </c>
      <c r="I5852" s="197">
        <v>0.53061000000000003</v>
      </c>
      <c r="J5852" s="15">
        <v>4061.8199999999997</v>
      </c>
      <c r="K5852" s="15">
        <v>7655</v>
      </c>
      <c r="L5852" s="15">
        <v>2663128.0099999998</v>
      </c>
      <c r="M5852" s="66" t="str">
        <f>TEXT(Table2[[#This Row],[Gd.Dt]],"mmm-yy")</f>
        <v>Feb-23</v>
      </c>
      <c r="N5852" s="46" t="str">
        <f>MID(Table2[[#This Row],[BE]],6,2)</f>
        <v>IB</v>
      </c>
      <c r="O5852" s="46" t="str">
        <f>IF(Table2[[#This Row],[Type]]="IB","EOU",IF(Table2[[#This Row],[Type]]="MB","Local","492"))</f>
        <v>EOU</v>
      </c>
      <c r="P5852" s="46">
        <f>ROUND(Table2[[#This Row],[Cons]]/Table2[[#This Row],[Qty.]],5)</f>
        <v>0.53061000000000003</v>
      </c>
      <c r="Q5852" s="46" t="b">
        <f>EXACT(Table2[[#This Row],[rate]],Table2[[#This Row],[Check]])</f>
        <v>1</v>
      </c>
      <c r="R5852" s="46"/>
      <c r="S5852" s="46" t="str">
        <f>IF(Table2[[#This Row],[SRO]]="EOU",VLOOKUP(Table2[[#This Row],[BE]],[2]GD.List!$C$3:$N$5014,12,0),IF(Table2[[#This Row],[SRO]]="Local","Polyester Staple Fibre","SRO 492"))</f>
        <v>Polyester Staple Fiber</v>
      </c>
    </row>
    <row r="5853" spans="1:19" x14ac:dyDescent="0.25">
      <c r="A5853" s="120" t="s">
        <v>3802</v>
      </c>
      <c r="B5853" s="116" t="s">
        <v>4031</v>
      </c>
      <c r="C5853" s="165">
        <v>48410</v>
      </c>
      <c r="D5853" s="117">
        <v>5503.201</v>
      </c>
      <c r="E5853" s="147" t="s">
        <v>4036</v>
      </c>
      <c r="F5853" s="116" t="s">
        <v>4040</v>
      </c>
      <c r="G5853" s="471">
        <v>44965</v>
      </c>
      <c r="H5853" s="82">
        <v>40338163.299999997</v>
      </c>
      <c r="I5853" s="197">
        <v>0.41666999999999998</v>
      </c>
      <c r="J5853" s="15">
        <v>5070.88</v>
      </c>
      <c r="K5853" s="15">
        <v>12170</v>
      </c>
      <c r="L5853" s="15">
        <v>2985287.14</v>
      </c>
      <c r="M5853" s="66" t="str">
        <f>TEXT(Table2[[#This Row],[Gd.Dt]],"mmm-yy")</f>
        <v>Feb-23</v>
      </c>
      <c r="N5853" s="46" t="str">
        <f>MID(Table2[[#This Row],[BE]],6,2)</f>
        <v>IB</v>
      </c>
      <c r="O5853" s="46" t="str">
        <f>IF(Table2[[#This Row],[Type]]="IB","EOU",IF(Table2[[#This Row],[Type]]="MB","Local","492"))</f>
        <v>EOU</v>
      </c>
      <c r="P5853" s="46">
        <f>ROUND(Table2[[#This Row],[Cons]]/Table2[[#This Row],[Qty.]],5)</f>
        <v>0.41666999999999998</v>
      </c>
      <c r="Q5853" s="46" t="b">
        <f>EXACT(Table2[[#This Row],[rate]],Table2[[#This Row],[Check]])</f>
        <v>1</v>
      </c>
      <c r="R5853" s="46"/>
      <c r="S5853" s="46" t="str">
        <f>IF(Table2[[#This Row],[SRO]]="EOU",VLOOKUP(Table2[[#This Row],[BE]],[2]GD.List!$C$3:$N$5014,12,0),IF(Table2[[#This Row],[SRO]]="Local","Polyester Staple Fibre","SRO 492"))</f>
        <v>Polyester Staple Fiber</v>
      </c>
    </row>
    <row r="5854" spans="1:19" x14ac:dyDescent="0.25">
      <c r="A5854" s="120" t="s">
        <v>3854</v>
      </c>
      <c r="B5854" s="116" t="s">
        <v>4028</v>
      </c>
      <c r="C5854" s="165">
        <v>33724</v>
      </c>
      <c r="D5854" s="117">
        <v>9607.11</v>
      </c>
      <c r="E5854" s="147" t="s">
        <v>4033</v>
      </c>
      <c r="F5854" s="116" t="s">
        <v>4042</v>
      </c>
      <c r="G5854" s="471">
        <v>44964</v>
      </c>
      <c r="H5854" s="82">
        <v>62444887.68</v>
      </c>
      <c r="I5854" s="197">
        <v>1</v>
      </c>
      <c r="J5854" s="15">
        <v>60</v>
      </c>
      <c r="K5854" s="15">
        <v>60</v>
      </c>
      <c r="L5854" s="15">
        <v>8710275.3200000003</v>
      </c>
      <c r="M5854" s="66" t="str">
        <f>TEXT(Table2[[#This Row],[Gd.Dt]],"mmm-yy")</f>
        <v>Feb-23</v>
      </c>
      <c r="N5854" s="46" t="str">
        <f>MID(Table2[[#This Row],[BE]],6,2)</f>
        <v>EP</v>
      </c>
      <c r="O5854" s="46" t="str">
        <f>IF(Table2[[#This Row],[Type]]="IB","EOU",IF(Table2[[#This Row],[Type]]="MB","Local","492"))</f>
        <v>492</v>
      </c>
      <c r="P5854" s="46">
        <f>ROUND(Table2[[#This Row],[Cons]]/Table2[[#This Row],[Qty.]],5)</f>
        <v>1</v>
      </c>
      <c r="Q5854" s="46" t="b">
        <f>EXACT(Table2[[#This Row],[rate]],Table2[[#This Row],[Check]])</f>
        <v>1</v>
      </c>
      <c r="R5854" s="46"/>
      <c r="S5854" s="46" t="str">
        <f>IF(Table2[[#This Row],[SRO]]="EOU",VLOOKUP(Table2[[#This Row],[BE]],[2]GD.List!$C$3:$N$5014,12,0),IF(Table2[[#This Row],[SRO]]="Local","Polyester Staple Fibre","SRO 492"))</f>
        <v>SRO 492</v>
      </c>
    </row>
    <row r="5855" spans="1:19" x14ac:dyDescent="0.25">
      <c r="A5855" s="120" t="s">
        <v>3855</v>
      </c>
      <c r="B5855" s="116" t="s">
        <v>4028</v>
      </c>
      <c r="C5855" s="165">
        <v>33724</v>
      </c>
      <c r="D5855" s="117">
        <v>9606.2199999999993</v>
      </c>
      <c r="E5855" s="147" t="s">
        <v>4033</v>
      </c>
      <c r="F5855" s="116" t="s">
        <v>4042</v>
      </c>
      <c r="G5855" s="471">
        <v>44964</v>
      </c>
      <c r="H5855" s="82">
        <v>62444887.68</v>
      </c>
      <c r="I5855" s="197">
        <v>1</v>
      </c>
      <c r="J5855" s="15">
        <v>110</v>
      </c>
      <c r="K5855" s="15">
        <v>110</v>
      </c>
      <c r="L5855" s="15">
        <v>53734612.68</v>
      </c>
      <c r="M5855" s="66" t="str">
        <f>TEXT(Table2[[#This Row],[Gd.Dt]],"mmm-yy")</f>
        <v>Feb-23</v>
      </c>
      <c r="N5855" s="46" t="str">
        <f>MID(Table2[[#This Row],[BE]],6,2)</f>
        <v>TI</v>
      </c>
      <c r="O5855" s="46" t="str">
        <f>IF(Table2[[#This Row],[Type]]="IB","EOU",IF(Table2[[#This Row],[Type]]="MB","Local","492"))</f>
        <v>492</v>
      </c>
      <c r="P5855" s="46">
        <f>ROUND(Table2[[#This Row],[Cons]]/Table2[[#This Row],[Qty.]],5)</f>
        <v>1</v>
      </c>
      <c r="Q5855" s="46" t="b">
        <f>EXACT(Table2[[#This Row],[rate]],Table2[[#This Row],[Check]])</f>
        <v>1</v>
      </c>
      <c r="R5855" s="46"/>
      <c r="S5855" s="46" t="str">
        <f>IF(Table2[[#This Row],[SRO]]="EOU",VLOOKUP(Table2[[#This Row],[BE]],[2]GD.List!$C$3:$N$5014,12,0),IF(Table2[[#This Row],[SRO]]="Local","Polyester Staple Fibre","SRO 492"))</f>
        <v>SRO 492</v>
      </c>
    </row>
    <row r="5856" spans="1:19" x14ac:dyDescent="0.25">
      <c r="A5856" s="120" t="s">
        <v>3877</v>
      </c>
      <c r="B5856" s="116" t="s">
        <v>4032</v>
      </c>
      <c r="C5856" s="165">
        <v>36750</v>
      </c>
      <c r="D5856" s="117">
        <v>5201.009</v>
      </c>
      <c r="E5856" s="147" t="s">
        <v>4037</v>
      </c>
      <c r="F5856" s="116" t="s">
        <v>4039</v>
      </c>
      <c r="G5856" s="471">
        <v>44965</v>
      </c>
      <c r="H5856" s="82">
        <v>30678206.469999999</v>
      </c>
      <c r="I5856" s="197">
        <v>0.624</v>
      </c>
      <c r="J5856" s="15">
        <v>9868.56</v>
      </c>
      <c r="K5856" s="15">
        <v>15815</v>
      </c>
      <c r="L5856" s="15">
        <v>7199258.9699999997</v>
      </c>
      <c r="M5856" s="66" t="str">
        <f>TEXT(Table2[[#This Row],[Gd.Dt]],"mmm-yy")</f>
        <v>Feb-23</v>
      </c>
      <c r="N5856" s="46" t="str">
        <f>MID(Table2[[#This Row],[BE]],6,2)</f>
        <v>IB</v>
      </c>
      <c r="O5856" s="46" t="str">
        <f>IF(Table2[[#This Row],[Type]]="IB","EOU",IF(Table2[[#This Row],[Type]]="MB","Local","492"))</f>
        <v>EOU</v>
      </c>
      <c r="P5856" s="46">
        <f>ROUND(Table2[[#This Row],[Cons]]/Table2[[#This Row],[Qty.]],5)</f>
        <v>0.624</v>
      </c>
      <c r="Q5856" s="46" t="b">
        <f>EXACT(Table2[[#This Row],[rate]],Table2[[#This Row],[Check]])</f>
        <v>1</v>
      </c>
      <c r="R5856" s="46"/>
      <c r="S5856" s="46" t="str">
        <f>IF(Table2[[#This Row],[SRO]]="EOU",VLOOKUP(Table2[[#This Row],[BE]],[2]GD.List!$C$3:$N$5014,12,0),IF(Table2[[#This Row],[SRO]]="Local","Polyester Staple Fibre","SRO 492"))</f>
        <v>Raw Cotton</v>
      </c>
    </row>
    <row r="5857" spans="1:19" x14ac:dyDescent="0.25">
      <c r="A5857" s="120" t="s">
        <v>3913</v>
      </c>
      <c r="B5857" s="116" t="s">
        <v>4031</v>
      </c>
      <c r="C5857" s="165">
        <v>48410</v>
      </c>
      <c r="D5857" s="117">
        <v>8523.5990000000002</v>
      </c>
      <c r="E5857" s="147" t="s">
        <v>4036</v>
      </c>
      <c r="F5857" s="116" t="s">
        <v>4040</v>
      </c>
      <c r="G5857" s="471">
        <v>44965</v>
      </c>
      <c r="H5857" s="82">
        <v>40338163.299999997</v>
      </c>
      <c r="I5857" s="197">
        <v>1</v>
      </c>
      <c r="J5857" s="15">
        <v>13990</v>
      </c>
      <c r="K5857" s="15">
        <v>13990</v>
      </c>
      <c r="L5857" s="15">
        <v>4046061.17</v>
      </c>
      <c r="M5857" s="66" t="str">
        <f>TEXT(Table2[[#This Row],[Gd.Dt]],"mmm-yy")</f>
        <v>Feb-23</v>
      </c>
      <c r="N5857" s="46" t="str">
        <f>MID(Table2[[#This Row],[BE]],6,2)</f>
        <v>TI</v>
      </c>
      <c r="O5857" s="46" t="str">
        <f>IF(Table2[[#This Row],[Type]]="IB","EOU",IF(Table2[[#This Row],[Type]]="MB","Local","492"))</f>
        <v>492</v>
      </c>
      <c r="P5857" s="46">
        <f>ROUND(Table2[[#This Row],[Cons]]/Table2[[#This Row],[Qty.]],5)</f>
        <v>1</v>
      </c>
      <c r="Q5857" s="46" t="b">
        <f>EXACT(Table2[[#This Row],[rate]],Table2[[#This Row],[Check]])</f>
        <v>1</v>
      </c>
      <c r="R5857" s="46"/>
      <c r="S5857" s="46" t="str">
        <f>IF(Table2[[#This Row],[SRO]]="EOU",VLOOKUP(Table2[[#This Row],[BE]],[2]GD.List!$C$3:$N$5014,12,0),IF(Table2[[#This Row],[SRO]]="Local","Polyester Staple Fibre","SRO 492"))</f>
        <v>SRO 492</v>
      </c>
    </row>
    <row r="5858" spans="1:19" x14ac:dyDescent="0.25">
      <c r="A5858" s="120" t="s">
        <v>3914</v>
      </c>
      <c r="B5858" s="116" t="s">
        <v>4031</v>
      </c>
      <c r="C5858" s="165">
        <v>48410</v>
      </c>
      <c r="D5858" s="117">
        <v>8523.5990000000002</v>
      </c>
      <c r="E5858" s="147" t="s">
        <v>4036</v>
      </c>
      <c r="F5858" s="116" t="s">
        <v>4040</v>
      </c>
      <c r="G5858" s="471">
        <v>44965</v>
      </c>
      <c r="H5858" s="82">
        <v>40338163.299999997</v>
      </c>
      <c r="I5858" s="197">
        <v>1</v>
      </c>
      <c r="J5858" s="15">
        <v>23360</v>
      </c>
      <c r="K5858" s="15">
        <v>23360</v>
      </c>
      <c r="L5858" s="15">
        <v>10955182.969999999</v>
      </c>
      <c r="M5858" s="66" t="str">
        <f>TEXT(Table2[[#This Row],[Gd.Dt]],"mmm-yy")</f>
        <v>Feb-23</v>
      </c>
      <c r="N5858" s="46" t="str">
        <f>MID(Table2[[#This Row],[BE]],6,2)</f>
        <v>TI</v>
      </c>
      <c r="O5858" s="46" t="str">
        <f>IF(Table2[[#This Row],[Type]]="IB","EOU",IF(Table2[[#This Row],[Type]]="MB","Local","492"))</f>
        <v>492</v>
      </c>
      <c r="P5858" s="46">
        <f>ROUND(Table2[[#This Row],[Cons]]/Table2[[#This Row],[Qty.]],5)</f>
        <v>1</v>
      </c>
      <c r="Q5858" s="46" t="b">
        <f>EXACT(Table2[[#This Row],[rate]],Table2[[#This Row],[Check]])</f>
        <v>1</v>
      </c>
      <c r="R5858" s="46"/>
      <c r="S5858" s="46" t="str">
        <f>IF(Table2[[#This Row],[SRO]]="EOU",VLOOKUP(Table2[[#This Row],[BE]],[2]GD.List!$C$3:$N$5014,12,0),IF(Table2[[#This Row],[SRO]]="Local","Polyester Staple Fibre","SRO 492"))</f>
        <v>SRO 492</v>
      </c>
    </row>
    <row r="5859" spans="1:19" x14ac:dyDescent="0.25">
      <c r="A5859" s="120" t="s">
        <v>3916</v>
      </c>
      <c r="B5859" s="116" t="s">
        <v>4032</v>
      </c>
      <c r="C5859" s="165">
        <v>36750</v>
      </c>
      <c r="D5859" s="117">
        <v>5402.33</v>
      </c>
      <c r="E5859" s="147" t="s">
        <v>4037</v>
      </c>
      <c r="F5859" s="116" t="s">
        <v>4039</v>
      </c>
      <c r="G5859" s="471">
        <v>44965</v>
      </c>
      <c r="H5859" s="82">
        <v>30678206.469999999</v>
      </c>
      <c r="I5859" s="197">
        <v>1.0101</v>
      </c>
      <c r="J5859" s="15">
        <v>5260.76</v>
      </c>
      <c r="K5859" s="15">
        <v>5208.16</v>
      </c>
      <c r="L5859" s="15">
        <v>4370813.7699999996</v>
      </c>
      <c r="M5859" s="66" t="str">
        <f>TEXT(Table2[[#This Row],[Gd.Dt]],"mmm-yy")</f>
        <v>Feb-23</v>
      </c>
      <c r="N5859" s="46" t="str">
        <f>MID(Table2[[#This Row],[BE]],6,2)</f>
        <v>IB</v>
      </c>
      <c r="O5859" s="46" t="str">
        <f>IF(Table2[[#This Row],[Type]]="IB","EOU",IF(Table2[[#This Row],[Type]]="MB","Local","492"))</f>
        <v>EOU</v>
      </c>
      <c r="P5859" s="46">
        <f>ROUND(Table2[[#This Row],[Cons]]/Table2[[#This Row],[Qty.]],5)</f>
        <v>1.0101</v>
      </c>
      <c r="Q5859" s="46" t="b">
        <f>EXACT(Table2[[#This Row],[rate]],Table2[[#This Row],[Check]])</f>
        <v>1</v>
      </c>
      <c r="R5859" s="46"/>
      <c r="S5859" s="46" t="str">
        <f>IF(Table2[[#This Row],[SRO]]="EOU",VLOOKUP(Table2[[#This Row],[BE]],[2]GD.List!$C$3:$N$5014,12,0),IF(Table2[[#This Row],[SRO]]="Local","Polyester Staple Fibre","SRO 492"))</f>
        <v>Polyester Yarn</v>
      </c>
    </row>
    <row r="5860" spans="1:19" x14ac:dyDescent="0.25">
      <c r="A5860" s="120" t="s">
        <v>3968</v>
      </c>
      <c r="B5860" s="116" t="s">
        <v>4032</v>
      </c>
      <c r="C5860" s="165">
        <v>36750</v>
      </c>
      <c r="D5860" s="117">
        <v>9606.1</v>
      </c>
      <c r="E5860" s="147" t="s">
        <v>4037</v>
      </c>
      <c r="F5860" s="116" t="s">
        <v>4039</v>
      </c>
      <c r="G5860" s="471">
        <v>44965</v>
      </c>
      <c r="H5860" s="82">
        <v>30678206.469999999</v>
      </c>
      <c r="I5860" s="197">
        <v>1</v>
      </c>
      <c r="J5860" s="15">
        <v>45</v>
      </c>
      <c r="K5860" s="15">
        <v>45</v>
      </c>
      <c r="L5860" s="15">
        <v>37387.49</v>
      </c>
      <c r="M5860" s="66" t="str">
        <f>TEXT(Table2[[#This Row],[Gd.Dt]],"mmm-yy")</f>
        <v>Feb-23</v>
      </c>
      <c r="N5860" s="46" t="str">
        <f>MID(Table2[[#This Row],[BE]],6,2)</f>
        <v>TI</v>
      </c>
      <c r="O5860" s="46" t="str">
        <f>IF(Table2[[#This Row],[Type]]="IB","EOU",IF(Table2[[#This Row],[Type]]="MB","Local","492"))</f>
        <v>492</v>
      </c>
      <c r="P5860" s="46">
        <f>ROUND(Table2[[#This Row],[Cons]]/Table2[[#This Row],[Qty.]],5)</f>
        <v>1</v>
      </c>
      <c r="Q5860" s="46" t="b">
        <f>EXACT(Table2[[#This Row],[rate]],Table2[[#This Row],[Check]])</f>
        <v>1</v>
      </c>
      <c r="R5860" s="46"/>
      <c r="S5860" s="46" t="str">
        <f>IF(Table2[[#This Row],[SRO]]="EOU",VLOOKUP(Table2[[#This Row],[BE]],[2]GD.List!$C$3:$N$5014,12,0),IF(Table2[[#This Row],[SRO]]="Local","Polyester Staple Fibre","SRO 492"))</f>
        <v>SRO 492</v>
      </c>
    </row>
    <row r="5861" spans="1:19" x14ac:dyDescent="0.25">
      <c r="A5861" s="119" t="s">
        <v>3982</v>
      </c>
      <c r="B5861" s="116" t="s">
        <v>4032</v>
      </c>
      <c r="C5861" s="165">
        <v>36750</v>
      </c>
      <c r="D5861" s="117">
        <v>2915.11</v>
      </c>
      <c r="E5861" s="147" t="s">
        <v>4037</v>
      </c>
      <c r="F5861" s="116" t="s">
        <v>4039</v>
      </c>
      <c r="G5861" s="471">
        <v>44965</v>
      </c>
      <c r="H5861" s="82">
        <v>30678206.469999999</v>
      </c>
      <c r="I5861" s="197">
        <v>0.04</v>
      </c>
      <c r="J5861" s="15">
        <v>840.93000000000006</v>
      </c>
      <c r="K5861" s="15">
        <v>21023.16</v>
      </c>
      <c r="L5861" s="15">
        <v>634578.43000000005</v>
      </c>
      <c r="M5861" s="66" t="str">
        <f>TEXT(Table2[[#This Row],[Gd.Dt]],"mmm-yy")</f>
        <v>Feb-23</v>
      </c>
      <c r="N5861" s="46" t="str">
        <f>MID(Table2[[#This Row],[BE]],6,2)</f>
        <v>IB</v>
      </c>
      <c r="O5861" s="46" t="str">
        <f>IF(Table2[[#This Row],[Type]]="IB","EOU",IF(Table2[[#This Row],[Type]]="MB","Local","492"))</f>
        <v>EOU</v>
      </c>
      <c r="P5861" s="46">
        <f>ROUND(Table2[[#This Row],[Cons]]/Table2[[#This Row],[Qty.]],5)</f>
        <v>0.04</v>
      </c>
      <c r="Q5861" s="46" t="b">
        <f>EXACT(Table2[[#This Row],[rate]],Table2[[#This Row],[Check]])</f>
        <v>1</v>
      </c>
      <c r="R5861" s="46"/>
      <c r="S5861" s="46" t="str">
        <f>IF(Table2[[#This Row],[SRO]]="EOU",VLOOKUP(Table2[[#This Row],[BE]],[2]GD.List!$C$3:$N$5014,12,0),IF(Table2[[#This Row],[SRO]]="Local","Polyester Staple Fibre","SRO 492"))</f>
        <v>Textile Chemical</v>
      </c>
    </row>
    <row r="5862" spans="1:19" x14ac:dyDescent="0.25">
      <c r="A5862" s="119" t="s">
        <v>3982</v>
      </c>
      <c r="B5862" s="116" t="s">
        <v>4031</v>
      </c>
      <c r="C5862" s="165">
        <v>48410</v>
      </c>
      <c r="D5862" s="117">
        <v>2915.11</v>
      </c>
      <c r="E5862" s="147" t="s">
        <v>4036</v>
      </c>
      <c r="F5862" s="116" t="s">
        <v>4040</v>
      </c>
      <c r="G5862" s="471">
        <v>44965</v>
      </c>
      <c r="H5862" s="82">
        <v>40338163.299999997</v>
      </c>
      <c r="I5862" s="197">
        <v>0.04</v>
      </c>
      <c r="J5862" s="15">
        <v>793</v>
      </c>
      <c r="K5862" s="15">
        <v>19825</v>
      </c>
      <c r="L5862" s="15">
        <v>487360.12</v>
      </c>
      <c r="M5862" s="66" t="str">
        <f>TEXT(Table2[[#This Row],[Gd.Dt]],"mmm-yy")</f>
        <v>Feb-23</v>
      </c>
      <c r="N5862" s="46" t="str">
        <f>MID(Table2[[#This Row],[BE]],6,2)</f>
        <v>IB</v>
      </c>
      <c r="O5862" s="46" t="str">
        <f>IF(Table2[[#This Row],[Type]]="IB","EOU",IF(Table2[[#This Row],[Type]]="MB","Local","492"))</f>
        <v>EOU</v>
      </c>
      <c r="P5862" s="46">
        <f>ROUND(Table2[[#This Row],[Cons]]/Table2[[#This Row],[Qty.]],5)</f>
        <v>0.04</v>
      </c>
      <c r="Q5862" s="46" t="b">
        <f>EXACT(Table2[[#This Row],[rate]],Table2[[#This Row],[Check]])</f>
        <v>1</v>
      </c>
      <c r="R5862" s="46"/>
      <c r="S5862" s="46" t="str">
        <f>IF(Table2[[#This Row],[SRO]]="EOU",VLOOKUP(Table2[[#This Row],[BE]],[2]GD.List!$C$3:$N$5014,12,0),IF(Table2[[#This Row],[SRO]]="Local","Polyester Staple Fibre","SRO 492"))</f>
        <v>Textile Chemical</v>
      </c>
    </row>
    <row r="5863" spans="1:19" x14ac:dyDescent="0.25">
      <c r="A5863" s="120" t="s">
        <v>3982</v>
      </c>
      <c r="B5863" s="116" t="s">
        <v>4030</v>
      </c>
      <c r="C5863" s="165">
        <v>26170</v>
      </c>
      <c r="D5863" s="117">
        <v>2915.11</v>
      </c>
      <c r="E5863" s="147" t="s">
        <v>4035</v>
      </c>
      <c r="F5863" s="116" t="s">
        <v>4041</v>
      </c>
      <c r="G5863" s="471">
        <v>44965</v>
      </c>
      <c r="H5863" s="82">
        <v>48532071.299999997</v>
      </c>
      <c r="I5863" s="197">
        <v>0.04</v>
      </c>
      <c r="J5863" s="15">
        <v>922.56000000000006</v>
      </c>
      <c r="K5863" s="15">
        <v>23064</v>
      </c>
      <c r="L5863" s="15">
        <v>1032542.2100000001</v>
      </c>
      <c r="M5863" s="66" t="str">
        <f>TEXT(Table2[[#This Row],[Gd.Dt]],"mmm-yy")</f>
        <v>Feb-23</v>
      </c>
      <c r="N5863" s="46" t="str">
        <f>MID(Table2[[#This Row],[BE]],6,2)</f>
        <v>IB</v>
      </c>
      <c r="O5863" s="46" t="str">
        <f>IF(Table2[[#This Row],[Type]]="IB","EOU",IF(Table2[[#This Row],[Type]]="MB","Local","492"))</f>
        <v>EOU</v>
      </c>
      <c r="P5863" s="46">
        <f>ROUND(Table2[[#This Row],[Cons]]/Table2[[#This Row],[Qty.]],5)</f>
        <v>0.04</v>
      </c>
      <c r="Q5863" s="46" t="b">
        <f>EXACT(Table2[[#This Row],[rate]],Table2[[#This Row],[Check]])</f>
        <v>1</v>
      </c>
      <c r="R5863" s="46"/>
      <c r="S5863" s="46" t="str">
        <f>IF(Table2[[#This Row],[SRO]]="EOU",VLOOKUP(Table2[[#This Row],[BE]],[2]GD.List!$C$3:$N$5014,12,0),IF(Table2[[#This Row],[SRO]]="Local","Polyester Staple Fibre","SRO 492"))</f>
        <v>Textile Chemical</v>
      </c>
    </row>
    <row r="5864" spans="1:19" x14ac:dyDescent="0.25">
      <c r="A5864" s="120" t="s">
        <v>4011</v>
      </c>
      <c r="B5864" s="116" t="s">
        <v>4031</v>
      </c>
      <c r="C5864" s="165">
        <v>48410</v>
      </c>
      <c r="D5864" s="117">
        <v>3204.16</v>
      </c>
      <c r="E5864" s="147" t="s">
        <v>4036</v>
      </c>
      <c r="F5864" s="116" t="s">
        <v>4040</v>
      </c>
      <c r="G5864" s="471">
        <v>44965</v>
      </c>
      <c r="H5864" s="82">
        <v>40338163.299999997</v>
      </c>
      <c r="I5864" s="197">
        <v>7.0000000000000007E-2</v>
      </c>
      <c r="J5864" s="15">
        <v>80.92</v>
      </c>
      <c r="K5864" s="15">
        <v>1156</v>
      </c>
      <c r="L5864" s="15">
        <v>80193.710000000006</v>
      </c>
      <c r="M5864" s="66" t="str">
        <f>TEXT(Table2[[#This Row],[Gd.Dt]],"mmm-yy")</f>
        <v>Feb-23</v>
      </c>
      <c r="N5864" s="46" t="str">
        <f>MID(Table2[[#This Row],[BE]],6,2)</f>
        <v>IB</v>
      </c>
      <c r="O5864" s="46" t="str">
        <f>IF(Table2[[#This Row],[Type]]="IB","EOU",IF(Table2[[#This Row],[Type]]="MB","Local","492"))</f>
        <v>EOU</v>
      </c>
      <c r="P5864" s="46">
        <f>ROUND(Table2[[#This Row],[Cons]]/Table2[[#This Row],[Qty.]],5)</f>
        <v>7.0000000000000007E-2</v>
      </c>
      <c r="Q5864" s="46" t="b">
        <f>EXACT(Table2[[#This Row],[rate]],Table2[[#This Row],[Check]])</f>
        <v>1</v>
      </c>
      <c r="R5864" s="46"/>
      <c r="S5864" s="46" t="str">
        <f>IF(Table2[[#This Row],[SRO]]="EOU",VLOOKUP(Table2[[#This Row],[BE]],[2]GD.List!$C$3:$N$5014,12,0),IF(Table2[[#This Row],[SRO]]="Local","Polyester Staple Fibre","SRO 492"))</f>
        <v>Textile Dyes</v>
      </c>
    </row>
    <row r="5865" spans="1:19" x14ac:dyDescent="0.25">
      <c r="A5865" s="119" t="s">
        <v>4024</v>
      </c>
      <c r="B5865" s="116" t="s">
        <v>4031</v>
      </c>
      <c r="C5865" s="165">
        <v>48410</v>
      </c>
      <c r="D5865" s="117">
        <v>5201.009</v>
      </c>
      <c r="E5865" s="147" t="s">
        <v>4036</v>
      </c>
      <c r="F5865" s="116" t="s">
        <v>4040</v>
      </c>
      <c r="G5865" s="471">
        <v>44965</v>
      </c>
      <c r="H5865" s="82">
        <v>40338163.299999997</v>
      </c>
      <c r="I5865" s="197">
        <v>0.624</v>
      </c>
      <c r="J5865" s="15">
        <v>7594.08</v>
      </c>
      <c r="K5865" s="15">
        <v>12170</v>
      </c>
      <c r="L5865" s="15">
        <v>4470561.5299999993</v>
      </c>
      <c r="M5865" s="66" t="str">
        <f>TEXT(Table2[[#This Row],[Gd.Dt]],"mmm-yy")</f>
        <v>Feb-23</v>
      </c>
      <c r="N5865" s="46" t="str">
        <f>MID(Table2[[#This Row],[BE]],6,2)</f>
        <v>IB</v>
      </c>
      <c r="O5865" s="46" t="str">
        <f>IF(Table2[[#This Row],[Type]]="IB","EOU",IF(Table2[[#This Row],[Type]]="MB","Local","492"))</f>
        <v>EOU</v>
      </c>
      <c r="P5865" s="46">
        <f>ROUND(Table2[[#This Row],[Cons]]/Table2[[#This Row],[Qty.]],5)</f>
        <v>0.624</v>
      </c>
      <c r="Q5865" s="46" t="b">
        <f>EXACT(Table2[[#This Row],[rate]],Table2[[#This Row],[Check]])</f>
        <v>1</v>
      </c>
      <c r="R5865" s="46"/>
      <c r="S5865" s="46" t="str">
        <f>IF(Table2[[#This Row],[SRO]]="EOU",VLOOKUP(Table2[[#This Row],[BE]],[2]GD.List!$C$3:$N$5014,12,0),IF(Table2[[#This Row],[SRO]]="Local","Polyester Staple Fibre","SRO 492"))</f>
        <v>Raw Cotton</v>
      </c>
    </row>
    <row r="5866" spans="1:19" x14ac:dyDescent="0.25">
      <c r="A5866" s="119" t="s">
        <v>4024</v>
      </c>
      <c r="B5866" s="116" t="s">
        <v>4031</v>
      </c>
      <c r="C5866" s="165">
        <v>48410</v>
      </c>
      <c r="D5866" s="117">
        <v>5201.009</v>
      </c>
      <c r="E5866" s="147" t="s">
        <v>4036</v>
      </c>
      <c r="F5866" s="116" t="s">
        <v>4040</v>
      </c>
      <c r="G5866" s="471">
        <v>44965</v>
      </c>
      <c r="H5866" s="82">
        <v>40338163.299999997</v>
      </c>
      <c r="I5866" s="197">
        <v>0.48980000000000001</v>
      </c>
      <c r="J5866" s="15">
        <v>3749.42</v>
      </c>
      <c r="K5866" s="15">
        <v>7655</v>
      </c>
      <c r="L5866" s="15">
        <v>2458287.0099999998</v>
      </c>
      <c r="M5866" s="66" t="str">
        <f>TEXT(Table2[[#This Row],[Gd.Dt]],"mmm-yy")</f>
        <v>Feb-23</v>
      </c>
      <c r="N5866" s="46" t="str">
        <f>MID(Table2[[#This Row],[BE]],6,2)</f>
        <v>IB</v>
      </c>
      <c r="O5866" s="46" t="str">
        <f>IF(Table2[[#This Row],[Type]]="IB","EOU",IF(Table2[[#This Row],[Type]]="MB","Local","492"))</f>
        <v>EOU</v>
      </c>
      <c r="P5866" s="46">
        <f>ROUND(Table2[[#This Row],[Cons]]/Table2[[#This Row],[Qty.]],5)</f>
        <v>0.48980000000000001</v>
      </c>
      <c r="Q5866" s="46" t="b">
        <f>EXACT(Table2[[#This Row],[rate]],Table2[[#This Row],[Check]])</f>
        <v>1</v>
      </c>
      <c r="R5866" s="46"/>
      <c r="S5866" s="46" t="str">
        <f>IF(Table2[[#This Row],[SRO]]="EOU",VLOOKUP(Table2[[#This Row],[BE]],[2]GD.List!$C$3:$N$5014,12,0),IF(Table2[[#This Row],[SRO]]="Local","Polyester Staple Fibre","SRO 492"))</f>
        <v>Raw Cotton</v>
      </c>
    </row>
    <row r="5867" spans="1:19" x14ac:dyDescent="0.25">
      <c r="A5867" s="119" t="s">
        <v>4024</v>
      </c>
      <c r="B5867" s="119" t="s">
        <v>4030</v>
      </c>
      <c r="C5867" s="170">
        <v>26170</v>
      </c>
      <c r="D5867" s="171">
        <v>5201.009</v>
      </c>
      <c r="E5867" s="27" t="s">
        <v>4035</v>
      </c>
      <c r="F5867" s="119" t="s">
        <v>4041</v>
      </c>
      <c r="G5867" s="28">
        <v>44965</v>
      </c>
      <c r="H5867" s="172">
        <v>48532071.299999997</v>
      </c>
      <c r="I5867" s="33">
        <v>1.0101</v>
      </c>
      <c r="J5867" s="30">
        <v>23296.95</v>
      </c>
      <c r="K5867" s="30">
        <v>23064</v>
      </c>
      <c r="L5867" s="30">
        <v>26074278.289999999</v>
      </c>
      <c r="M5867" s="67" t="str">
        <f>TEXT(Table2[[#This Row],[Gd.Dt]],"mmm-yy")</f>
        <v>Feb-23</v>
      </c>
      <c r="N5867" s="47" t="str">
        <f>MID(Table2[[#This Row],[BE]],6,2)</f>
        <v>IB</v>
      </c>
      <c r="O5867" s="47" t="str">
        <f>IF(Table2[[#This Row],[Type]]="IB","EOU",IF(Table2[[#This Row],[Type]]="MB","Local","492"))</f>
        <v>EOU</v>
      </c>
      <c r="P5867" s="47">
        <f>ROUND(Table2[[#This Row],[Cons]]/Table2[[#This Row],[Qty.]],5)</f>
        <v>1.0101</v>
      </c>
      <c r="Q5867" s="47" t="b">
        <f>EXACT(Table2[[#This Row],[rate]],Table2[[#This Row],[Check]])</f>
        <v>1</v>
      </c>
      <c r="R5867" s="47"/>
      <c r="S5867" s="47" t="str">
        <f>IF(Table2[[#This Row],[SRO]]="EOU",VLOOKUP(Table2[[#This Row],[BE]],[2]GD.List!$C$3:$N$5014,12,0),IF(Table2[[#This Row],[SRO]]="Local","Polyester Staple Fibre","SRO 492"))</f>
        <v>Raw Cotton</v>
      </c>
    </row>
    <row r="5868" spans="1:19" x14ac:dyDescent="0.25">
      <c r="A5868" s="120" t="s">
        <v>1477</v>
      </c>
      <c r="B5868" s="116" t="s">
        <v>4044</v>
      </c>
      <c r="C5868" s="165">
        <v>55008</v>
      </c>
      <c r="D5868" s="117">
        <v>2513.1</v>
      </c>
      <c r="E5868" s="147" t="s">
        <v>4046</v>
      </c>
      <c r="F5868" s="116" t="s">
        <v>4050</v>
      </c>
      <c r="G5868" s="471">
        <v>44966</v>
      </c>
      <c r="H5868" s="82">
        <v>101034225.8</v>
      </c>
      <c r="I5868" s="197">
        <v>0.04</v>
      </c>
      <c r="J5868" s="15">
        <v>1435.84</v>
      </c>
      <c r="K5868" s="15">
        <v>35895.919999999998</v>
      </c>
      <c r="L5868" s="15">
        <v>1602300.64</v>
      </c>
      <c r="M5868" s="66" t="str">
        <f>TEXT(Table2[[#This Row],[Gd.Dt]],"mmm-yy")</f>
        <v>Feb-23</v>
      </c>
      <c r="N5868" s="46" t="str">
        <f>MID(Table2[[#This Row],[BE]],6,2)</f>
        <v>IB</v>
      </c>
      <c r="O5868" s="46" t="str">
        <f>IF(Table2[[#This Row],[Type]]="IB","EOU",IF(Table2[[#This Row],[Type]]="MB","Local","492"))</f>
        <v>EOU</v>
      </c>
      <c r="P5868" s="46">
        <f>ROUND(Table2[[#This Row],[Cons]]/Table2[[#This Row],[Qty.]],5)</f>
        <v>0.04</v>
      </c>
      <c r="Q5868" s="46" t="b">
        <f>EXACT(Table2[[#This Row],[rate]],Table2[[#This Row],[Check]])</f>
        <v>1</v>
      </c>
      <c r="R5868" s="46"/>
      <c r="S5868" s="46" t="str">
        <f>IF(Table2[[#This Row],[SRO]]="EOU",VLOOKUP(Table2[[#This Row],[BE]],[2]GD.List!$C$3:$N$5014,12,0),IF(Table2[[#This Row],[SRO]]="Local","Polyester Staple Fibre","SRO 492"))</f>
        <v>Textile Chemical</v>
      </c>
    </row>
    <row r="5869" spans="1:19" x14ac:dyDescent="0.25">
      <c r="A5869" s="119" t="s">
        <v>2499</v>
      </c>
      <c r="B5869" s="116" t="s">
        <v>4044</v>
      </c>
      <c r="C5869" s="165">
        <v>55008</v>
      </c>
      <c r="D5869" s="117">
        <v>2701.12</v>
      </c>
      <c r="E5869" s="147" t="s">
        <v>4046</v>
      </c>
      <c r="F5869" s="116" t="s">
        <v>4050</v>
      </c>
      <c r="G5869" s="471">
        <v>44966</v>
      </c>
      <c r="H5869" s="82">
        <v>101034225.8</v>
      </c>
      <c r="I5869" s="197">
        <v>0.8</v>
      </c>
      <c r="J5869" s="15">
        <v>28716.74</v>
      </c>
      <c r="K5869" s="15">
        <v>35895.919999999998</v>
      </c>
      <c r="L5869" s="15">
        <v>32045945.75</v>
      </c>
      <c r="M5869" s="66" t="str">
        <f>TEXT(Table2[[#This Row],[Gd.Dt]],"mmm-yy")</f>
        <v>Feb-23</v>
      </c>
      <c r="N5869" s="46" t="str">
        <f>MID(Table2[[#This Row],[BE]],6,2)</f>
        <v>IB</v>
      </c>
      <c r="O5869" s="46" t="str">
        <f>IF(Table2[[#This Row],[Type]]="IB","EOU",IF(Table2[[#This Row],[Type]]="MB","Local","492"))</f>
        <v>EOU</v>
      </c>
      <c r="P5869" s="46">
        <f>ROUND(Table2[[#This Row],[Cons]]/Table2[[#This Row],[Qty.]],5)</f>
        <v>0.8</v>
      </c>
      <c r="Q5869" s="46" t="b">
        <f>EXACT(Table2[[#This Row],[rate]],Table2[[#This Row],[Check]])</f>
        <v>1</v>
      </c>
      <c r="R5869" s="46"/>
      <c r="S5869" s="46" t="str">
        <f>IF(Table2[[#This Row],[SRO]]="EOU",VLOOKUP(Table2[[#This Row],[BE]],[2]GD.List!$C$3:$N$5014,12,0),IF(Table2[[#This Row],[SRO]]="Local","Polyester Staple Fibre","SRO 492"))</f>
        <v>Textile Coal</v>
      </c>
    </row>
    <row r="5870" spans="1:19" x14ac:dyDescent="0.25">
      <c r="A5870" s="119" t="s">
        <v>2499</v>
      </c>
      <c r="B5870" s="116" t="s">
        <v>4048</v>
      </c>
      <c r="C5870" s="165">
        <v>4632</v>
      </c>
      <c r="D5870" s="117">
        <v>2701.12</v>
      </c>
      <c r="E5870" s="147" t="s">
        <v>4049</v>
      </c>
      <c r="F5870" s="116" t="s">
        <v>4051</v>
      </c>
      <c r="G5870" s="471">
        <v>44967</v>
      </c>
      <c r="H5870" s="82">
        <v>43046571.460000001</v>
      </c>
      <c r="I5870" s="197">
        <v>0.8</v>
      </c>
      <c r="J5870" s="15">
        <v>13916</v>
      </c>
      <c r="K5870" s="15">
        <v>17395</v>
      </c>
      <c r="L5870" s="15">
        <v>17654067.640000001</v>
      </c>
      <c r="M5870" s="66" t="str">
        <f>TEXT(Table2[[#This Row],[Gd.Dt]],"mmm-yy")</f>
        <v>Feb-23</v>
      </c>
      <c r="N5870" s="46" t="str">
        <f>MID(Table2[[#This Row],[BE]],6,2)</f>
        <v>IB</v>
      </c>
      <c r="O5870" s="46" t="str">
        <f>IF(Table2[[#This Row],[Type]]="IB","EOU",IF(Table2[[#This Row],[Type]]="MB","Local","492"))</f>
        <v>EOU</v>
      </c>
      <c r="P5870" s="46">
        <f>ROUND(Table2[[#This Row],[Cons]]/Table2[[#This Row],[Qty.]],5)</f>
        <v>0.8</v>
      </c>
      <c r="Q5870" s="46" t="b">
        <f>EXACT(Table2[[#This Row],[rate]],Table2[[#This Row],[Check]])</f>
        <v>1</v>
      </c>
      <c r="R5870" s="46"/>
      <c r="S5870" s="46" t="str">
        <f>IF(Table2[[#This Row],[SRO]]="EOU",VLOOKUP(Table2[[#This Row],[BE]],[2]GD.List!$C$3:$N$5014,12,0),IF(Table2[[#This Row],[SRO]]="Local","Polyester Staple Fibre","SRO 492"))</f>
        <v>Textile Coal</v>
      </c>
    </row>
    <row r="5871" spans="1:19" x14ac:dyDescent="0.25">
      <c r="A5871" s="120" t="s">
        <v>2499</v>
      </c>
      <c r="B5871" s="116" t="s">
        <v>4043</v>
      </c>
      <c r="C5871" s="165">
        <v>18696</v>
      </c>
      <c r="D5871" s="117">
        <v>2701.12</v>
      </c>
      <c r="E5871" s="147" t="s">
        <v>4045</v>
      </c>
      <c r="F5871" s="116" t="s">
        <v>4052</v>
      </c>
      <c r="G5871" s="471">
        <v>44966</v>
      </c>
      <c r="H5871" s="82">
        <v>23132171</v>
      </c>
      <c r="I5871" s="197">
        <v>0.8</v>
      </c>
      <c r="J5871" s="15">
        <v>10608</v>
      </c>
      <c r="K5871" s="15">
        <v>13260</v>
      </c>
      <c r="L5871" s="15">
        <v>9586426.8800000008</v>
      </c>
      <c r="M5871" s="66" t="str">
        <f>TEXT(Table2[[#This Row],[Gd.Dt]],"mmm-yy")</f>
        <v>Feb-23</v>
      </c>
      <c r="N5871" s="46" t="str">
        <f>MID(Table2[[#This Row],[BE]],6,2)</f>
        <v>IB</v>
      </c>
      <c r="O5871" s="46" t="str">
        <f>IF(Table2[[#This Row],[Type]]="IB","EOU",IF(Table2[[#This Row],[Type]]="MB","Local","492"))</f>
        <v>EOU</v>
      </c>
      <c r="P5871" s="46">
        <f>ROUND(Table2[[#This Row],[Cons]]/Table2[[#This Row],[Qty.]],5)</f>
        <v>0.8</v>
      </c>
      <c r="Q5871" s="46" t="b">
        <f>EXACT(Table2[[#This Row],[rate]],Table2[[#This Row],[Check]])</f>
        <v>1</v>
      </c>
      <c r="R5871" s="46"/>
      <c r="S5871" s="46" t="str">
        <f>IF(Table2[[#This Row],[SRO]]="EOU",VLOOKUP(Table2[[#This Row],[BE]],[2]GD.List!$C$3:$N$5014,12,0),IF(Table2[[#This Row],[SRO]]="Local","Polyester Staple Fibre","SRO 492"))</f>
        <v>Textile Coal</v>
      </c>
    </row>
    <row r="5872" spans="1:19" x14ac:dyDescent="0.25">
      <c r="A5872" s="119" t="s">
        <v>3552</v>
      </c>
      <c r="B5872" s="116" t="s">
        <v>4044</v>
      </c>
      <c r="C5872" s="165">
        <v>55008</v>
      </c>
      <c r="D5872" s="117">
        <v>2847</v>
      </c>
      <c r="E5872" s="147" t="s">
        <v>4046</v>
      </c>
      <c r="F5872" s="116" t="s">
        <v>4050</v>
      </c>
      <c r="G5872" s="471">
        <v>44966</v>
      </c>
      <c r="H5872" s="82">
        <v>101034225.8</v>
      </c>
      <c r="I5872" s="197">
        <v>0.03</v>
      </c>
      <c r="J5872" s="15">
        <v>1076.8800000000001</v>
      </c>
      <c r="K5872" s="15">
        <v>35895.919999999998</v>
      </c>
      <c r="L5872" s="15">
        <v>1201725.48</v>
      </c>
      <c r="M5872" s="66" t="str">
        <f>TEXT(Table2[[#This Row],[Gd.Dt]],"mmm-yy")</f>
        <v>Feb-23</v>
      </c>
      <c r="N5872" s="46" t="str">
        <f>MID(Table2[[#This Row],[BE]],6,2)</f>
        <v>IB</v>
      </c>
      <c r="O5872" s="46" t="str">
        <f>IF(Table2[[#This Row],[Type]]="IB","EOU",IF(Table2[[#This Row],[Type]]="MB","Local","492"))</f>
        <v>EOU</v>
      </c>
      <c r="P5872" s="46">
        <f>ROUND(Table2[[#This Row],[Cons]]/Table2[[#This Row],[Qty.]],5)</f>
        <v>0.03</v>
      </c>
      <c r="Q5872" s="46" t="b">
        <f>EXACT(Table2[[#This Row],[rate]],Table2[[#This Row],[Check]])</f>
        <v>1</v>
      </c>
      <c r="R5872" s="46"/>
      <c r="S5872" s="46" t="str">
        <f>IF(Table2[[#This Row],[SRO]]="EOU",VLOOKUP(Table2[[#This Row],[BE]],[2]GD.List!$C$3:$N$5014,12,0),IF(Table2[[#This Row],[SRO]]="Local","Polyester Staple Fibre","SRO 492"))</f>
        <v>Textile Chemical</v>
      </c>
    </row>
    <row r="5873" spans="1:19" x14ac:dyDescent="0.25">
      <c r="A5873" s="119" t="s">
        <v>3552</v>
      </c>
      <c r="B5873" s="116" t="s">
        <v>4048</v>
      </c>
      <c r="C5873" s="165">
        <v>4632</v>
      </c>
      <c r="D5873" s="117">
        <v>2847</v>
      </c>
      <c r="E5873" s="147" t="s">
        <v>4049</v>
      </c>
      <c r="F5873" s="116" t="s">
        <v>4051</v>
      </c>
      <c r="G5873" s="471">
        <v>44967</v>
      </c>
      <c r="H5873" s="82">
        <v>43046571.460000001</v>
      </c>
      <c r="I5873" s="197">
        <v>0.03</v>
      </c>
      <c r="J5873" s="15">
        <v>521.85</v>
      </c>
      <c r="K5873" s="15">
        <v>17395</v>
      </c>
      <c r="L5873" s="15">
        <v>662027.53</v>
      </c>
      <c r="M5873" s="66" t="str">
        <f>TEXT(Table2[[#This Row],[Gd.Dt]],"mmm-yy")</f>
        <v>Feb-23</v>
      </c>
      <c r="N5873" s="46" t="str">
        <f>MID(Table2[[#This Row],[BE]],6,2)</f>
        <v>IB</v>
      </c>
      <c r="O5873" s="46" t="str">
        <f>IF(Table2[[#This Row],[Type]]="IB","EOU",IF(Table2[[#This Row],[Type]]="MB","Local","492"))</f>
        <v>EOU</v>
      </c>
      <c r="P5873" s="46">
        <f>ROUND(Table2[[#This Row],[Cons]]/Table2[[#This Row],[Qty.]],5)</f>
        <v>0.03</v>
      </c>
      <c r="Q5873" s="46" t="b">
        <f>EXACT(Table2[[#This Row],[rate]],Table2[[#This Row],[Check]])</f>
        <v>1</v>
      </c>
      <c r="R5873" s="46"/>
      <c r="S5873" s="46" t="str">
        <f>IF(Table2[[#This Row],[SRO]]="EOU",VLOOKUP(Table2[[#This Row],[BE]],[2]GD.List!$C$3:$N$5014,12,0),IF(Table2[[#This Row],[SRO]]="Local","Polyester Staple Fibre","SRO 492"))</f>
        <v>Textile Chemical</v>
      </c>
    </row>
    <row r="5874" spans="1:19" x14ac:dyDescent="0.25">
      <c r="A5874" s="120" t="s">
        <v>3552</v>
      </c>
      <c r="B5874" s="116" t="s">
        <v>4043</v>
      </c>
      <c r="C5874" s="165">
        <v>18696</v>
      </c>
      <c r="D5874" s="117">
        <v>2847</v>
      </c>
      <c r="E5874" s="147" t="s">
        <v>4045</v>
      </c>
      <c r="F5874" s="116" t="s">
        <v>4052</v>
      </c>
      <c r="G5874" s="471">
        <v>44966</v>
      </c>
      <c r="H5874" s="82">
        <v>23132171</v>
      </c>
      <c r="I5874" s="197">
        <v>0.03</v>
      </c>
      <c r="J5874" s="15">
        <v>397.79999999999995</v>
      </c>
      <c r="K5874" s="15">
        <v>13260</v>
      </c>
      <c r="L5874" s="15">
        <v>359491.00999999995</v>
      </c>
      <c r="M5874" s="66" t="str">
        <f>TEXT(Table2[[#This Row],[Gd.Dt]],"mmm-yy")</f>
        <v>Feb-23</v>
      </c>
      <c r="N5874" s="46" t="str">
        <f>MID(Table2[[#This Row],[BE]],6,2)</f>
        <v>IB</v>
      </c>
      <c r="O5874" s="46" t="str">
        <f>IF(Table2[[#This Row],[Type]]="IB","EOU",IF(Table2[[#This Row],[Type]]="MB","Local","492"))</f>
        <v>EOU</v>
      </c>
      <c r="P5874" s="46">
        <f>ROUND(Table2[[#This Row],[Cons]]/Table2[[#This Row],[Qty.]],5)</f>
        <v>0.03</v>
      </c>
      <c r="Q5874" s="46" t="b">
        <f>EXACT(Table2[[#This Row],[rate]],Table2[[#This Row],[Check]])</f>
        <v>1</v>
      </c>
      <c r="R5874" s="46"/>
      <c r="S5874" s="46" t="str">
        <f>IF(Table2[[#This Row],[SRO]]="EOU",VLOOKUP(Table2[[#This Row],[BE]],[2]GD.List!$C$3:$N$5014,12,0),IF(Table2[[#This Row],[SRO]]="Local","Polyester Staple Fibre","SRO 492"))</f>
        <v>Textile Chemical</v>
      </c>
    </row>
    <row r="5875" spans="1:19" x14ac:dyDescent="0.25">
      <c r="A5875" s="119" t="s">
        <v>3800</v>
      </c>
      <c r="B5875" s="116" t="s">
        <v>4048</v>
      </c>
      <c r="C5875" s="165">
        <v>4632</v>
      </c>
      <c r="D5875" s="117">
        <v>2832.1089999999999</v>
      </c>
      <c r="E5875" s="147" t="s">
        <v>4049</v>
      </c>
      <c r="F5875" s="116" t="s">
        <v>4051</v>
      </c>
      <c r="G5875" s="471">
        <v>44967</v>
      </c>
      <c r="H5875" s="82">
        <v>43046571.460000001</v>
      </c>
      <c r="I5875" s="197">
        <v>0.04</v>
      </c>
      <c r="J5875" s="15">
        <v>695.8</v>
      </c>
      <c r="K5875" s="15">
        <v>17395</v>
      </c>
      <c r="L5875" s="15">
        <v>882703.37999999989</v>
      </c>
      <c r="M5875" s="66" t="str">
        <f>TEXT(Table2[[#This Row],[Gd.Dt]],"mmm-yy")</f>
        <v>Feb-23</v>
      </c>
      <c r="N5875" s="46" t="str">
        <f>MID(Table2[[#This Row],[BE]],6,2)</f>
        <v>IB</v>
      </c>
      <c r="O5875" s="46" t="str">
        <f>IF(Table2[[#This Row],[Type]]="IB","EOU",IF(Table2[[#This Row],[Type]]="MB","Local","492"))</f>
        <v>EOU</v>
      </c>
      <c r="P5875" s="46">
        <f>ROUND(Table2[[#This Row],[Cons]]/Table2[[#This Row],[Qty.]],5)</f>
        <v>0.04</v>
      </c>
      <c r="Q5875" s="46" t="b">
        <f>EXACT(Table2[[#This Row],[rate]],Table2[[#This Row],[Check]])</f>
        <v>1</v>
      </c>
      <c r="R5875" s="46"/>
      <c r="S5875" s="46" t="str">
        <f>IF(Table2[[#This Row],[SRO]]="EOU",VLOOKUP(Table2[[#This Row],[BE]],[2]GD.List!$C$3:$N$5014,12,0),IF(Table2[[#This Row],[SRO]]="Local","Polyester Staple Fibre","SRO 492"))</f>
        <v>Textile Chemical</v>
      </c>
    </row>
    <row r="5876" spans="1:19" x14ac:dyDescent="0.25">
      <c r="A5876" s="120" t="s">
        <v>3800</v>
      </c>
      <c r="B5876" s="116" t="s">
        <v>4043</v>
      </c>
      <c r="C5876" s="165">
        <v>18696</v>
      </c>
      <c r="D5876" s="117">
        <v>2832.1089999999999</v>
      </c>
      <c r="E5876" s="147" t="s">
        <v>4045</v>
      </c>
      <c r="F5876" s="116" t="s">
        <v>4052</v>
      </c>
      <c r="G5876" s="471">
        <v>44966</v>
      </c>
      <c r="H5876" s="82">
        <v>23132171</v>
      </c>
      <c r="I5876" s="197">
        <v>0.04</v>
      </c>
      <c r="J5876" s="15">
        <v>530.4</v>
      </c>
      <c r="K5876" s="15">
        <v>13260</v>
      </c>
      <c r="L5876" s="15">
        <v>479321.35000000003</v>
      </c>
      <c r="M5876" s="66" t="str">
        <f>TEXT(Table2[[#This Row],[Gd.Dt]],"mmm-yy")</f>
        <v>Feb-23</v>
      </c>
      <c r="N5876" s="46" t="str">
        <f>MID(Table2[[#This Row],[BE]],6,2)</f>
        <v>IB</v>
      </c>
      <c r="O5876" s="46" t="str">
        <f>IF(Table2[[#This Row],[Type]]="IB","EOU",IF(Table2[[#This Row],[Type]]="MB","Local","492"))</f>
        <v>EOU</v>
      </c>
      <c r="P5876" s="46">
        <f>ROUND(Table2[[#This Row],[Cons]]/Table2[[#This Row],[Qty.]],5)</f>
        <v>0.04</v>
      </c>
      <c r="Q5876" s="46" t="b">
        <f>EXACT(Table2[[#This Row],[rate]],Table2[[#This Row],[Check]])</f>
        <v>1</v>
      </c>
      <c r="R5876" s="46"/>
      <c r="S5876" s="46" t="str">
        <f>IF(Table2[[#This Row],[SRO]]="EOU",VLOOKUP(Table2[[#This Row],[BE]],[2]GD.List!$C$3:$N$5014,12,0),IF(Table2[[#This Row],[SRO]]="Local","Polyester Staple Fibre","SRO 492"))</f>
        <v>Textile Chemical</v>
      </c>
    </row>
    <row r="5877" spans="1:19" x14ac:dyDescent="0.25">
      <c r="A5877" s="119" t="s">
        <v>3802</v>
      </c>
      <c r="B5877" s="116" t="s">
        <v>4048</v>
      </c>
      <c r="C5877" s="165">
        <v>4632</v>
      </c>
      <c r="D5877" s="117">
        <v>5503.201</v>
      </c>
      <c r="E5877" s="147" t="s">
        <v>4049</v>
      </c>
      <c r="F5877" s="116" t="s">
        <v>4051</v>
      </c>
      <c r="G5877" s="471">
        <v>44967</v>
      </c>
      <c r="H5877" s="82">
        <v>43046571.460000001</v>
      </c>
      <c r="I5877" s="197">
        <v>0.41666999999999998</v>
      </c>
      <c r="J5877" s="15">
        <v>7247.9699999999993</v>
      </c>
      <c r="K5877" s="15">
        <v>17395</v>
      </c>
      <c r="L5877" s="15">
        <v>9194896.5700000003</v>
      </c>
      <c r="M5877" s="66" t="str">
        <f>TEXT(Table2[[#This Row],[Gd.Dt]],"mmm-yy")</f>
        <v>Feb-23</v>
      </c>
      <c r="N5877" s="46" t="str">
        <f>MID(Table2[[#This Row],[BE]],6,2)</f>
        <v>IB</v>
      </c>
      <c r="O5877" s="46" t="str">
        <f>IF(Table2[[#This Row],[Type]]="IB","EOU",IF(Table2[[#This Row],[Type]]="MB","Local","492"))</f>
        <v>EOU</v>
      </c>
      <c r="P5877" s="46">
        <f>ROUND(Table2[[#This Row],[Cons]]/Table2[[#This Row],[Qty.]],5)</f>
        <v>0.41666999999999998</v>
      </c>
      <c r="Q5877" s="46" t="b">
        <f>EXACT(Table2[[#This Row],[rate]],Table2[[#This Row],[Check]])</f>
        <v>1</v>
      </c>
      <c r="R5877" s="46"/>
      <c r="S5877" s="46" t="str">
        <f>IF(Table2[[#This Row],[SRO]]="EOU",VLOOKUP(Table2[[#This Row],[BE]],[2]GD.List!$C$3:$N$5014,12,0),IF(Table2[[#This Row],[SRO]]="Local","Polyester Staple Fibre","SRO 492"))</f>
        <v>Polyester Staple Fiber</v>
      </c>
    </row>
    <row r="5878" spans="1:19" x14ac:dyDescent="0.25">
      <c r="A5878" s="120" t="s">
        <v>3802</v>
      </c>
      <c r="B5878" s="116" t="s">
        <v>4043</v>
      </c>
      <c r="C5878" s="165">
        <v>18696</v>
      </c>
      <c r="D5878" s="117">
        <v>5503.201</v>
      </c>
      <c r="E5878" s="147" t="s">
        <v>4045</v>
      </c>
      <c r="F5878" s="116" t="s">
        <v>4052</v>
      </c>
      <c r="G5878" s="471">
        <v>44966</v>
      </c>
      <c r="H5878" s="82">
        <v>23132171</v>
      </c>
      <c r="I5878" s="197">
        <v>0.53061000000000003</v>
      </c>
      <c r="J5878" s="15">
        <v>7035.8899999999994</v>
      </c>
      <c r="K5878" s="15">
        <v>13260</v>
      </c>
      <c r="L5878" s="15">
        <v>6358318.7400000002</v>
      </c>
      <c r="M5878" s="66" t="str">
        <f>TEXT(Table2[[#This Row],[Gd.Dt]],"mmm-yy")</f>
        <v>Feb-23</v>
      </c>
      <c r="N5878" s="46" t="str">
        <f>MID(Table2[[#This Row],[BE]],6,2)</f>
        <v>IB</v>
      </c>
      <c r="O5878" s="46" t="str">
        <f>IF(Table2[[#This Row],[Type]]="IB","EOU",IF(Table2[[#This Row],[Type]]="MB","Local","492"))</f>
        <v>EOU</v>
      </c>
      <c r="P5878" s="46">
        <f>ROUND(Table2[[#This Row],[Cons]]/Table2[[#This Row],[Qty.]],5)</f>
        <v>0.53061000000000003</v>
      </c>
      <c r="Q5878" s="46" t="b">
        <f>EXACT(Table2[[#This Row],[rate]],Table2[[#This Row],[Check]])</f>
        <v>1</v>
      </c>
      <c r="R5878" s="46"/>
      <c r="S5878" s="46" t="str">
        <f>IF(Table2[[#This Row],[SRO]]="EOU",VLOOKUP(Table2[[#This Row],[BE]],[2]GD.List!$C$3:$N$5014,12,0),IF(Table2[[#This Row],[SRO]]="Local","Polyester Staple Fibre","SRO 492"))</f>
        <v>Polyester Staple Fiber</v>
      </c>
    </row>
    <row r="5879" spans="1:19" x14ac:dyDescent="0.25">
      <c r="A5879" s="120" t="s">
        <v>3916</v>
      </c>
      <c r="B5879" s="116" t="s">
        <v>4044</v>
      </c>
      <c r="C5879" s="165">
        <v>55008</v>
      </c>
      <c r="D5879" s="117">
        <v>5402.33</v>
      </c>
      <c r="E5879" s="147" t="s">
        <v>4046</v>
      </c>
      <c r="F5879" s="116" t="s">
        <v>4050</v>
      </c>
      <c r="G5879" s="471">
        <v>44966</v>
      </c>
      <c r="H5879" s="82">
        <v>101034225.8</v>
      </c>
      <c r="I5879" s="197">
        <v>2.0199999999999999E-2</v>
      </c>
      <c r="J5879" s="15">
        <v>725.1</v>
      </c>
      <c r="K5879" s="15">
        <v>35895.919999999998</v>
      </c>
      <c r="L5879" s="15">
        <v>809162.71</v>
      </c>
      <c r="M5879" s="66" t="str">
        <f>TEXT(Table2[[#This Row],[Gd.Dt]],"mmm-yy")</f>
        <v>Feb-23</v>
      </c>
      <c r="N5879" s="46" t="str">
        <f>MID(Table2[[#This Row],[BE]],6,2)</f>
        <v>IB</v>
      </c>
      <c r="O5879" s="46" t="str">
        <f>IF(Table2[[#This Row],[Type]]="IB","EOU",IF(Table2[[#This Row],[Type]]="MB","Local","492"))</f>
        <v>EOU</v>
      </c>
      <c r="P5879" s="46">
        <f>ROUND(Table2[[#This Row],[Cons]]/Table2[[#This Row],[Qty.]],5)</f>
        <v>2.0199999999999999E-2</v>
      </c>
      <c r="Q5879" s="46" t="b">
        <f>EXACT(Table2[[#This Row],[rate]],Table2[[#This Row],[Check]])</f>
        <v>1</v>
      </c>
      <c r="R5879" s="46"/>
      <c r="S5879" s="46" t="str">
        <f>IF(Table2[[#This Row],[SRO]]="EOU",VLOOKUP(Table2[[#This Row],[BE]],[2]GD.List!$C$3:$N$5014,12,0),IF(Table2[[#This Row],[SRO]]="Local","Polyester Staple Fibre","SRO 492"))</f>
        <v>Polyester Yarn</v>
      </c>
    </row>
    <row r="5880" spans="1:19" x14ac:dyDescent="0.25">
      <c r="A5880" s="119" t="s">
        <v>3936</v>
      </c>
      <c r="B5880" s="116" t="s">
        <v>4044</v>
      </c>
      <c r="C5880" s="165">
        <v>55008</v>
      </c>
      <c r="D5880" s="117">
        <v>9606.2199999999993</v>
      </c>
      <c r="E5880" s="147" t="s">
        <v>4046</v>
      </c>
      <c r="F5880" s="116" t="s">
        <v>4050</v>
      </c>
      <c r="G5880" s="471">
        <v>44966</v>
      </c>
      <c r="H5880" s="82">
        <v>101034225.8</v>
      </c>
      <c r="I5880" s="197">
        <v>1</v>
      </c>
      <c r="J5880" s="15">
        <v>120</v>
      </c>
      <c r="K5880" s="15">
        <v>120</v>
      </c>
      <c r="L5880" s="15">
        <v>133911.91</v>
      </c>
      <c r="M5880" s="66" t="str">
        <f>TEXT(Table2[[#This Row],[Gd.Dt]],"mmm-yy")</f>
        <v>Feb-23</v>
      </c>
      <c r="N5880" s="46" t="str">
        <f>MID(Table2[[#This Row],[BE]],6,2)</f>
        <v>TI</v>
      </c>
      <c r="O5880" s="46" t="str">
        <f>IF(Table2[[#This Row],[Type]]="IB","EOU",IF(Table2[[#This Row],[Type]]="MB","Local","492"))</f>
        <v>492</v>
      </c>
      <c r="P5880" s="46">
        <f>ROUND(Table2[[#This Row],[Cons]]/Table2[[#This Row],[Qty.]],5)</f>
        <v>1</v>
      </c>
      <c r="Q5880" s="46" t="b">
        <f>EXACT(Table2[[#This Row],[rate]],Table2[[#This Row],[Check]])</f>
        <v>1</v>
      </c>
      <c r="R5880" s="46"/>
      <c r="S5880" s="46" t="str">
        <f>IF(Table2[[#This Row],[SRO]]="EOU",VLOOKUP(Table2[[#This Row],[BE]],[2]GD.List!$C$3:$N$5014,12,0),IF(Table2[[#This Row],[SRO]]="Local","Polyester Staple Fibre","SRO 492"))</f>
        <v>SRO 492</v>
      </c>
    </row>
    <row r="5881" spans="1:19" x14ac:dyDescent="0.25">
      <c r="A5881" s="120" t="s">
        <v>3936</v>
      </c>
      <c r="B5881" s="116" t="s">
        <v>4044</v>
      </c>
      <c r="C5881" s="165">
        <v>55008</v>
      </c>
      <c r="D5881" s="117">
        <v>7318.23</v>
      </c>
      <c r="E5881" s="147" t="s">
        <v>4046</v>
      </c>
      <c r="F5881" s="116" t="s">
        <v>4050</v>
      </c>
      <c r="G5881" s="471">
        <v>44966</v>
      </c>
      <c r="H5881" s="82">
        <v>101034225.8</v>
      </c>
      <c r="I5881" s="197">
        <v>1</v>
      </c>
      <c r="J5881" s="15">
        <v>130</v>
      </c>
      <c r="K5881" s="15">
        <v>130</v>
      </c>
      <c r="L5881" s="15">
        <v>145071.24</v>
      </c>
      <c r="M5881" s="66" t="str">
        <f>TEXT(Table2[[#This Row],[Gd.Dt]],"mmm-yy")</f>
        <v>Feb-23</v>
      </c>
      <c r="N5881" s="46" t="str">
        <f>MID(Table2[[#This Row],[BE]],6,2)</f>
        <v>TI</v>
      </c>
      <c r="O5881" s="46" t="str">
        <f>IF(Table2[[#This Row],[Type]]="IB","EOU",IF(Table2[[#This Row],[Type]]="MB","Local","492"))</f>
        <v>492</v>
      </c>
      <c r="P5881" s="46">
        <f>ROUND(Table2[[#This Row],[Cons]]/Table2[[#This Row],[Qty.]],5)</f>
        <v>1</v>
      </c>
      <c r="Q5881" s="46" t="b">
        <f>EXACT(Table2[[#This Row],[rate]],Table2[[#This Row],[Check]])</f>
        <v>1</v>
      </c>
      <c r="R5881" s="46"/>
      <c r="S5881" s="46" t="str">
        <f>IF(Table2[[#This Row],[SRO]]="EOU",VLOOKUP(Table2[[#This Row],[BE]],[2]GD.List!$C$3:$N$5014,12,0),IF(Table2[[#This Row],[SRO]]="Local","Polyester Staple Fibre","SRO 492"))</f>
        <v>SRO 492</v>
      </c>
    </row>
    <row r="5882" spans="1:19" x14ac:dyDescent="0.25">
      <c r="A5882" s="120" t="s">
        <v>3937</v>
      </c>
      <c r="B5882" s="116" t="s">
        <v>4044</v>
      </c>
      <c r="C5882" s="165">
        <v>55008</v>
      </c>
      <c r="D5882" s="117">
        <v>9607.19</v>
      </c>
      <c r="E5882" s="147" t="s">
        <v>4046</v>
      </c>
      <c r="F5882" s="116" t="s">
        <v>4050</v>
      </c>
      <c r="G5882" s="471">
        <v>44966</v>
      </c>
      <c r="H5882" s="82">
        <v>101034225.8</v>
      </c>
      <c r="I5882" s="197">
        <v>1</v>
      </c>
      <c r="J5882" s="15">
        <v>10</v>
      </c>
      <c r="K5882" s="15">
        <v>10</v>
      </c>
      <c r="L5882" s="15">
        <v>11159.33</v>
      </c>
      <c r="M5882" s="66" t="str">
        <f>TEXT(Table2[[#This Row],[Gd.Dt]],"mmm-yy")</f>
        <v>Feb-23</v>
      </c>
      <c r="N5882" s="46" t="str">
        <f>MID(Table2[[#This Row],[BE]],6,2)</f>
        <v>TI</v>
      </c>
      <c r="O5882" s="46" t="str">
        <f>IF(Table2[[#This Row],[Type]]="IB","EOU",IF(Table2[[#This Row],[Type]]="MB","Local","492"))</f>
        <v>492</v>
      </c>
      <c r="P5882" s="46">
        <f>ROUND(Table2[[#This Row],[Cons]]/Table2[[#This Row],[Qty.]],5)</f>
        <v>1</v>
      </c>
      <c r="Q5882" s="46" t="b">
        <f>EXACT(Table2[[#This Row],[rate]],Table2[[#This Row],[Check]])</f>
        <v>1</v>
      </c>
      <c r="R5882" s="46"/>
      <c r="S5882" s="46" t="str">
        <f>IF(Table2[[#This Row],[SRO]]="EOU",VLOOKUP(Table2[[#This Row],[BE]],[2]GD.List!$C$3:$N$5014,12,0),IF(Table2[[#This Row],[SRO]]="Local","Polyester Staple Fibre","SRO 492"))</f>
        <v>SRO 492</v>
      </c>
    </row>
    <row r="5883" spans="1:19" x14ac:dyDescent="0.25">
      <c r="A5883" s="119" t="s">
        <v>3982</v>
      </c>
      <c r="B5883" s="116" t="s">
        <v>4048</v>
      </c>
      <c r="C5883" s="165">
        <v>4632</v>
      </c>
      <c r="D5883" s="117">
        <v>2915.11</v>
      </c>
      <c r="E5883" s="147" t="s">
        <v>4049</v>
      </c>
      <c r="F5883" s="116" t="s">
        <v>4051</v>
      </c>
      <c r="G5883" s="471">
        <v>44967</v>
      </c>
      <c r="H5883" s="82">
        <v>43046571.460000001</v>
      </c>
      <c r="I5883" s="197">
        <v>0.04</v>
      </c>
      <c r="J5883" s="15">
        <v>695.8</v>
      </c>
      <c r="K5883" s="15">
        <v>17395</v>
      </c>
      <c r="L5883" s="15">
        <v>882703.37999999989</v>
      </c>
      <c r="M5883" s="66" t="str">
        <f>TEXT(Table2[[#This Row],[Gd.Dt]],"mmm-yy")</f>
        <v>Feb-23</v>
      </c>
      <c r="N5883" s="46" t="str">
        <f>MID(Table2[[#This Row],[BE]],6,2)</f>
        <v>IB</v>
      </c>
      <c r="O5883" s="46" t="str">
        <f>IF(Table2[[#This Row],[Type]]="IB","EOU",IF(Table2[[#This Row],[Type]]="MB","Local","492"))</f>
        <v>EOU</v>
      </c>
      <c r="P5883" s="46">
        <f>ROUND(Table2[[#This Row],[Cons]]/Table2[[#This Row],[Qty.]],5)</f>
        <v>0.04</v>
      </c>
      <c r="Q5883" s="46" t="b">
        <f>EXACT(Table2[[#This Row],[rate]],Table2[[#This Row],[Check]])</f>
        <v>1</v>
      </c>
      <c r="R5883" s="46"/>
      <c r="S5883" s="46" t="str">
        <f>IF(Table2[[#This Row],[SRO]]="EOU",VLOOKUP(Table2[[#This Row],[BE]],[2]GD.List!$C$3:$N$5014,12,0),IF(Table2[[#This Row],[SRO]]="Local","Polyester Staple Fibre","SRO 492"))</f>
        <v>Textile Chemical</v>
      </c>
    </row>
    <row r="5884" spans="1:19" x14ac:dyDescent="0.25">
      <c r="A5884" s="120" t="s">
        <v>3982</v>
      </c>
      <c r="B5884" s="116" t="s">
        <v>4043</v>
      </c>
      <c r="C5884" s="165">
        <v>18696</v>
      </c>
      <c r="D5884" s="117">
        <v>2915.11</v>
      </c>
      <c r="E5884" s="147" t="s">
        <v>4045</v>
      </c>
      <c r="F5884" s="116" t="s">
        <v>4052</v>
      </c>
      <c r="G5884" s="471">
        <v>44966</v>
      </c>
      <c r="H5884" s="82">
        <v>23132171</v>
      </c>
      <c r="I5884" s="197">
        <v>0.04</v>
      </c>
      <c r="J5884" s="15">
        <v>530.4</v>
      </c>
      <c r="K5884" s="15">
        <v>13260</v>
      </c>
      <c r="L5884" s="15">
        <v>479321.35000000003</v>
      </c>
      <c r="M5884" s="66" t="str">
        <f>TEXT(Table2[[#This Row],[Gd.Dt]],"mmm-yy")</f>
        <v>Feb-23</v>
      </c>
      <c r="N5884" s="46" t="str">
        <f>MID(Table2[[#This Row],[BE]],6,2)</f>
        <v>IB</v>
      </c>
      <c r="O5884" s="46" t="str">
        <f>IF(Table2[[#This Row],[Type]]="IB","EOU",IF(Table2[[#This Row],[Type]]="MB","Local","492"))</f>
        <v>EOU</v>
      </c>
      <c r="P5884" s="46">
        <f>ROUND(Table2[[#This Row],[Cons]]/Table2[[#This Row],[Qty.]],5)</f>
        <v>0.04</v>
      </c>
      <c r="Q5884" s="46" t="b">
        <f>EXACT(Table2[[#This Row],[rate]],Table2[[#This Row],[Check]])</f>
        <v>1</v>
      </c>
      <c r="R5884" s="46"/>
      <c r="S5884" s="46" t="str">
        <f>IF(Table2[[#This Row],[SRO]]="EOU",VLOOKUP(Table2[[#This Row],[BE]],[2]GD.List!$C$3:$N$5014,12,0),IF(Table2[[#This Row],[SRO]]="Local","Polyester Staple Fibre","SRO 492"))</f>
        <v>Textile Chemical</v>
      </c>
    </row>
    <row r="5885" spans="1:19" x14ac:dyDescent="0.25">
      <c r="A5885" s="119" t="s">
        <v>3999</v>
      </c>
      <c r="B5885" s="116" t="s">
        <v>4044</v>
      </c>
      <c r="C5885" s="165">
        <v>55008</v>
      </c>
      <c r="D5885" s="117">
        <v>4821.1090000000004</v>
      </c>
      <c r="E5885" s="147" t="s">
        <v>4046</v>
      </c>
      <c r="F5885" s="116" t="s">
        <v>4050</v>
      </c>
      <c r="G5885" s="471">
        <v>44966</v>
      </c>
      <c r="H5885" s="82">
        <v>101034225.8</v>
      </c>
      <c r="I5885" s="197">
        <v>1</v>
      </c>
      <c r="J5885" s="15">
        <v>17750</v>
      </c>
      <c r="K5885" s="15">
        <v>17750</v>
      </c>
      <c r="L5885" s="15">
        <v>19807803.289999999</v>
      </c>
      <c r="M5885" s="66" t="str">
        <f>TEXT(Table2[[#This Row],[Gd.Dt]],"mmm-yy")</f>
        <v>Feb-23</v>
      </c>
      <c r="N5885" s="46" t="str">
        <f>MID(Table2[[#This Row],[BE]],6,2)</f>
        <v>TI</v>
      </c>
      <c r="O5885" s="46" t="str">
        <f>IF(Table2[[#This Row],[Type]]="IB","EOU",IF(Table2[[#This Row],[Type]]="MB","Local","492"))</f>
        <v>492</v>
      </c>
      <c r="P5885" s="46">
        <f>ROUND(Table2[[#This Row],[Cons]]/Table2[[#This Row],[Qty.]],5)</f>
        <v>1</v>
      </c>
      <c r="Q5885" s="46" t="b">
        <f>EXACT(Table2[[#This Row],[rate]],Table2[[#This Row],[Check]])</f>
        <v>1</v>
      </c>
      <c r="R5885" s="46"/>
      <c r="S5885" s="46" t="str">
        <f>IF(Table2[[#This Row],[SRO]]="EOU",VLOOKUP(Table2[[#This Row],[BE]],[2]GD.List!$C$3:$N$5014,12,0),IF(Table2[[#This Row],[SRO]]="Local","Polyester Staple Fibre","SRO 492"))</f>
        <v>SRO 492</v>
      </c>
    </row>
    <row r="5886" spans="1:19" x14ac:dyDescent="0.25">
      <c r="A5886" s="120" t="s">
        <v>3999</v>
      </c>
      <c r="B5886" s="116" t="s">
        <v>4044</v>
      </c>
      <c r="C5886" s="165">
        <v>55008</v>
      </c>
      <c r="D5886" s="117">
        <v>5807.1090000000004</v>
      </c>
      <c r="E5886" s="147" t="s">
        <v>4046</v>
      </c>
      <c r="F5886" s="116" t="s">
        <v>4050</v>
      </c>
      <c r="G5886" s="471">
        <v>44966</v>
      </c>
      <c r="H5886" s="82">
        <v>101034225.8</v>
      </c>
      <c r="I5886" s="197">
        <v>1</v>
      </c>
      <c r="J5886" s="15">
        <v>5000</v>
      </c>
      <c r="K5886" s="15">
        <v>5000</v>
      </c>
      <c r="L5886" s="15">
        <v>5579662.9000000004</v>
      </c>
      <c r="M5886" s="66" t="str">
        <f>TEXT(Table2[[#This Row],[Gd.Dt]],"mmm-yy")</f>
        <v>Feb-23</v>
      </c>
      <c r="N5886" s="46" t="str">
        <f>MID(Table2[[#This Row],[BE]],6,2)</f>
        <v>TI</v>
      </c>
      <c r="O5886" s="46" t="str">
        <f>IF(Table2[[#This Row],[Type]]="IB","EOU",IF(Table2[[#This Row],[Type]]="MB","Local","492"))</f>
        <v>492</v>
      </c>
      <c r="P5886" s="46">
        <f>ROUND(Table2[[#This Row],[Cons]]/Table2[[#This Row],[Qty.]],5)</f>
        <v>1</v>
      </c>
      <c r="Q5886" s="46" t="b">
        <f>EXACT(Table2[[#This Row],[rate]],Table2[[#This Row],[Check]])</f>
        <v>1</v>
      </c>
      <c r="R5886" s="46"/>
      <c r="S5886" s="46" t="str">
        <f>IF(Table2[[#This Row],[SRO]]="EOU",VLOOKUP(Table2[[#This Row],[BE]],[2]GD.List!$C$3:$N$5014,12,0),IF(Table2[[#This Row],[SRO]]="Local","Polyester Staple Fibre","SRO 492"))</f>
        <v>SRO 492</v>
      </c>
    </row>
    <row r="5887" spans="1:19" x14ac:dyDescent="0.25">
      <c r="A5887" s="119" t="s">
        <v>4024</v>
      </c>
      <c r="B5887" s="116" t="s">
        <v>4044</v>
      </c>
      <c r="C5887" s="165">
        <v>55008</v>
      </c>
      <c r="D5887" s="117">
        <v>5201.009</v>
      </c>
      <c r="E5887" s="147" t="s">
        <v>4046</v>
      </c>
      <c r="F5887" s="116" t="s">
        <v>4050</v>
      </c>
      <c r="G5887" s="471">
        <v>44966</v>
      </c>
      <c r="H5887" s="82">
        <v>101034225.8</v>
      </c>
      <c r="I5887" s="197">
        <v>0.9899</v>
      </c>
      <c r="J5887" s="15">
        <v>35533.370000000003</v>
      </c>
      <c r="K5887" s="15">
        <v>35895.919999999998</v>
      </c>
      <c r="L5887" s="15">
        <v>39652845.259999998</v>
      </c>
      <c r="M5887" s="66" t="str">
        <f>TEXT(Table2[[#This Row],[Gd.Dt]],"mmm-yy")</f>
        <v>Feb-23</v>
      </c>
      <c r="N5887" s="46" t="str">
        <f>MID(Table2[[#This Row],[BE]],6,2)</f>
        <v>IB</v>
      </c>
      <c r="O5887" s="46" t="str">
        <f>IF(Table2[[#This Row],[Type]]="IB","EOU",IF(Table2[[#This Row],[Type]]="MB","Local","492"))</f>
        <v>EOU</v>
      </c>
      <c r="P5887" s="46">
        <f>ROUND(Table2[[#This Row],[Cons]]/Table2[[#This Row],[Qty.]],5)</f>
        <v>0.9899</v>
      </c>
      <c r="Q5887" s="46" t="b">
        <f>EXACT(Table2[[#This Row],[rate]],Table2[[#This Row],[Check]])</f>
        <v>1</v>
      </c>
      <c r="R5887" s="46"/>
      <c r="S5887" s="46" t="str">
        <f>IF(Table2[[#This Row],[SRO]]="EOU",VLOOKUP(Table2[[#This Row],[BE]],[2]GD.List!$C$3:$N$5014,12,0),IF(Table2[[#This Row],[SRO]]="Local","Polyester Staple Fibre","SRO 492"))</f>
        <v>Raw Cotton</v>
      </c>
    </row>
    <row r="5888" spans="1:19" x14ac:dyDescent="0.25">
      <c r="A5888" s="119" t="s">
        <v>4024</v>
      </c>
      <c r="B5888" s="116" t="s">
        <v>4048</v>
      </c>
      <c r="C5888" s="165">
        <v>4632</v>
      </c>
      <c r="D5888" s="117">
        <v>5201.009</v>
      </c>
      <c r="E5888" s="147" t="s">
        <v>4049</v>
      </c>
      <c r="F5888" s="116" t="s">
        <v>4051</v>
      </c>
      <c r="G5888" s="471">
        <v>44967</v>
      </c>
      <c r="H5888" s="82">
        <v>43046571.460000001</v>
      </c>
      <c r="I5888" s="197">
        <v>0.624</v>
      </c>
      <c r="J5888" s="15">
        <v>10854.48</v>
      </c>
      <c r="K5888" s="15">
        <v>17395</v>
      </c>
      <c r="L5888" s="15">
        <v>13770172.960000001</v>
      </c>
      <c r="M5888" s="66" t="str">
        <f>TEXT(Table2[[#This Row],[Gd.Dt]],"mmm-yy")</f>
        <v>Feb-23</v>
      </c>
      <c r="N5888" s="46" t="str">
        <f>MID(Table2[[#This Row],[BE]],6,2)</f>
        <v>IB</v>
      </c>
      <c r="O5888" s="46" t="str">
        <f>IF(Table2[[#This Row],[Type]]="IB","EOU",IF(Table2[[#This Row],[Type]]="MB","Local","492"))</f>
        <v>EOU</v>
      </c>
      <c r="P5888" s="46">
        <f>ROUND(Table2[[#This Row],[Cons]]/Table2[[#This Row],[Qty.]],5)</f>
        <v>0.624</v>
      </c>
      <c r="Q5888" s="46" t="b">
        <f>EXACT(Table2[[#This Row],[rate]],Table2[[#This Row],[Check]])</f>
        <v>1</v>
      </c>
      <c r="R5888" s="46"/>
      <c r="S5888" s="46" t="str">
        <f>IF(Table2[[#This Row],[SRO]]="EOU",VLOOKUP(Table2[[#This Row],[BE]],[2]GD.List!$C$3:$N$5014,12,0),IF(Table2[[#This Row],[SRO]]="Local","Polyester Staple Fibre","SRO 492"))</f>
        <v>Raw Cotton</v>
      </c>
    </row>
    <row r="5889" spans="1:19" x14ac:dyDescent="0.25">
      <c r="A5889" s="120" t="s">
        <v>4024</v>
      </c>
      <c r="B5889" s="116" t="s">
        <v>4043</v>
      </c>
      <c r="C5889" s="165">
        <v>18696</v>
      </c>
      <c r="D5889" s="117">
        <v>5201.009</v>
      </c>
      <c r="E5889" s="147" t="s">
        <v>4045</v>
      </c>
      <c r="F5889" s="116" t="s">
        <v>4052</v>
      </c>
      <c r="G5889" s="471">
        <v>44966</v>
      </c>
      <c r="H5889" s="82">
        <v>23132171</v>
      </c>
      <c r="I5889" s="197">
        <v>0.48980000000000001</v>
      </c>
      <c r="J5889" s="15">
        <v>6494.75</v>
      </c>
      <c r="K5889" s="15">
        <v>13260</v>
      </c>
      <c r="L5889" s="15">
        <v>5869291.6900000004</v>
      </c>
      <c r="M5889" s="66" t="str">
        <f>TEXT(Table2[[#This Row],[Gd.Dt]],"mmm-yy")</f>
        <v>Feb-23</v>
      </c>
      <c r="N5889" s="46" t="str">
        <f>MID(Table2[[#This Row],[BE]],6,2)</f>
        <v>IB</v>
      </c>
      <c r="O5889" s="46" t="str">
        <f>IF(Table2[[#This Row],[Type]]="IB","EOU",IF(Table2[[#This Row],[Type]]="MB","Local","492"))</f>
        <v>EOU</v>
      </c>
      <c r="P5889" s="46">
        <f>ROUND(Table2[[#This Row],[Cons]]/Table2[[#This Row],[Qty.]],5)</f>
        <v>0.48980000000000001</v>
      </c>
      <c r="Q5889" s="46" t="b">
        <f>EXACT(Table2[[#This Row],[rate]],Table2[[#This Row],[Check]])</f>
        <v>1</v>
      </c>
      <c r="R5889" s="46"/>
      <c r="S5889" s="46" t="str">
        <f>IF(Table2[[#This Row],[SRO]]="EOU",VLOOKUP(Table2[[#This Row],[BE]],[2]GD.List!$C$3:$N$5014,12,0),IF(Table2[[#This Row],[SRO]]="Local","Polyester Staple Fibre","SRO 492"))</f>
        <v>Raw Cotton</v>
      </c>
    </row>
    <row r="5890" spans="1:19" x14ac:dyDescent="0.25">
      <c r="A5890" s="119" t="s">
        <v>4047</v>
      </c>
      <c r="B5890" s="119" t="s">
        <v>4044</v>
      </c>
      <c r="C5890" s="170">
        <v>55008</v>
      </c>
      <c r="D5890" s="171">
        <v>4821.1090000000004</v>
      </c>
      <c r="E5890" s="27" t="s">
        <v>4046</v>
      </c>
      <c r="F5890" s="119" t="s">
        <v>4050</v>
      </c>
      <c r="G5890" s="28">
        <v>44966</v>
      </c>
      <c r="H5890" s="172">
        <v>101034225.8</v>
      </c>
      <c r="I5890" s="33">
        <v>1</v>
      </c>
      <c r="J5890" s="30">
        <v>40</v>
      </c>
      <c r="K5890" s="30">
        <v>40</v>
      </c>
      <c r="L5890" s="30">
        <v>44637.3</v>
      </c>
      <c r="M5890" s="67" t="str">
        <f>TEXT(Table2[[#This Row],[Gd.Dt]],"mmm-yy")</f>
        <v>Feb-23</v>
      </c>
      <c r="N5890" s="47" t="str">
        <f>MID(Table2[[#This Row],[BE]],6,2)</f>
        <v>TI</v>
      </c>
      <c r="O5890" s="47" t="str">
        <f>IF(Table2[[#This Row],[Type]]="IB","EOU",IF(Table2[[#This Row],[Type]]="MB","Local","492"))</f>
        <v>492</v>
      </c>
      <c r="P5890" s="47">
        <f>ROUND(Table2[[#This Row],[Cons]]/Table2[[#This Row],[Qty.]],5)</f>
        <v>1</v>
      </c>
      <c r="Q5890" s="47" t="b">
        <f>EXACT(Table2[[#This Row],[rate]],Table2[[#This Row],[Check]])</f>
        <v>1</v>
      </c>
      <c r="R5890" s="47"/>
      <c r="S5890" s="47" t="str">
        <f>IF(Table2[[#This Row],[SRO]]="EOU",VLOOKUP(Table2[[#This Row],[BE]],[2]GD.List!$C$3:$N$5014,12,0),IF(Table2[[#This Row],[SRO]]="Local","Polyester Staple Fibre","SRO 492"))</f>
        <v>SRO 492</v>
      </c>
    </row>
    <row r="5891" spans="1:19" x14ac:dyDescent="0.25">
      <c r="A5891" s="116" t="s">
        <v>2499</v>
      </c>
      <c r="B5891" s="116" t="s">
        <v>4053</v>
      </c>
      <c r="C5891" s="165">
        <v>14129</v>
      </c>
      <c r="D5891" s="117">
        <v>2701.12</v>
      </c>
      <c r="E5891" s="147" t="s">
        <v>4056</v>
      </c>
      <c r="F5891" s="116" t="s">
        <v>4060</v>
      </c>
      <c r="G5891" s="471">
        <v>44968</v>
      </c>
      <c r="H5891" s="82">
        <v>27318787.27</v>
      </c>
      <c r="I5891" s="197">
        <v>0.8</v>
      </c>
      <c r="J5891" s="15">
        <v>11419.199999999999</v>
      </c>
      <c r="K5891" s="15">
        <v>14274</v>
      </c>
      <c r="L5891" s="15">
        <v>8350883.1600000001</v>
      </c>
      <c r="M5891" s="66" t="str">
        <f>TEXT(Table2[[#This Row],[Gd.Dt]],"mmm-yy")</f>
        <v>Feb-23</v>
      </c>
      <c r="N5891" s="46" t="str">
        <f>MID(Table2[[#This Row],[BE]],6,2)</f>
        <v>IB</v>
      </c>
      <c r="O5891" s="46" t="str">
        <f>IF(Table2[[#This Row],[Type]]="IB","EOU",IF(Table2[[#This Row],[Type]]="MB","Local","492"))</f>
        <v>EOU</v>
      </c>
      <c r="P5891" s="46">
        <f>ROUND(Table2[[#This Row],[Cons]]/Table2[[#This Row],[Qty.]],5)</f>
        <v>0.8</v>
      </c>
      <c r="Q5891" s="46" t="b">
        <f>EXACT(Table2[[#This Row],[rate]],Table2[[#This Row],[Check]])</f>
        <v>1</v>
      </c>
      <c r="R5891" s="46"/>
      <c r="S5891" s="46" t="str">
        <f>IF(Table2[[#This Row],[SRO]]="EOU",VLOOKUP(Table2[[#This Row],[BE]],[2]GD.List!$C$3:$N$5014,12,0),IF(Table2[[#This Row],[SRO]]="Local","Polyester Staple Fibre","SRO 492"))</f>
        <v>Textile Coal</v>
      </c>
    </row>
    <row r="5892" spans="1:19" x14ac:dyDescent="0.25">
      <c r="A5892" s="116" t="s">
        <v>2499</v>
      </c>
      <c r="B5892" s="116" t="s">
        <v>4055</v>
      </c>
      <c r="C5892" s="165">
        <v>54620</v>
      </c>
      <c r="D5892" s="117">
        <v>2701.12</v>
      </c>
      <c r="E5892" s="147" t="s">
        <v>4059</v>
      </c>
      <c r="F5892" s="116" t="s">
        <v>4061</v>
      </c>
      <c r="G5892" s="471">
        <v>44968</v>
      </c>
      <c r="H5892" s="82">
        <v>38839717.770000003</v>
      </c>
      <c r="I5892" s="197">
        <v>0.8</v>
      </c>
      <c r="J5892" s="15">
        <v>14112</v>
      </c>
      <c r="K5892" s="15">
        <v>17640</v>
      </c>
      <c r="L5892" s="15">
        <v>14694070.77</v>
      </c>
      <c r="M5892" s="66" t="str">
        <f>TEXT(Table2[[#This Row],[Gd.Dt]],"mmm-yy")</f>
        <v>Feb-23</v>
      </c>
      <c r="N5892" s="46" t="str">
        <f>MID(Table2[[#This Row],[BE]],6,2)</f>
        <v>IB</v>
      </c>
      <c r="O5892" s="46" t="str">
        <f>IF(Table2[[#This Row],[Type]]="IB","EOU",IF(Table2[[#This Row],[Type]]="MB","Local","492"))</f>
        <v>EOU</v>
      </c>
      <c r="P5892" s="46">
        <f>ROUND(Table2[[#This Row],[Cons]]/Table2[[#This Row],[Qty.]],5)</f>
        <v>0.8</v>
      </c>
      <c r="Q5892" s="46" t="b">
        <f>EXACT(Table2[[#This Row],[rate]],Table2[[#This Row],[Check]])</f>
        <v>1</v>
      </c>
      <c r="R5892" s="46"/>
      <c r="S5892" s="46" t="str">
        <f>IF(Table2[[#This Row],[SRO]]="EOU",VLOOKUP(Table2[[#This Row],[BE]],[2]GD.List!$C$3:$N$5014,12,0),IF(Table2[[#This Row],[SRO]]="Local","Polyester Staple Fibre","SRO 492"))</f>
        <v>Textile Coal</v>
      </c>
    </row>
    <row r="5893" spans="1:19" x14ac:dyDescent="0.25">
      <c r="A5893" s="120" t="s">
        <v>2499</v>
      </c>
      <c r="B5893" s="116" t="s">
        <v>4054</v>
      </c>
      <c r="C5893" s="165">
        <v>7988</v>
      </c>
      <c r="D5893" s="117">
        <v>2701.12</v>
      </c>
      <c r="E5893" s="147" t="s">
        <v>4057</v>
      </c>
      <c r="F5893" s="116" t="s">
        <v>4062</v>
      </c>
      <c r="G5893" s="471">
        <v>44968</v>
      </c>
      <c r="H5893" s="82">
        <v>29795912.960000001</v>
      </c>
      <c r="I5893" s="197">
        <v>0.8</v>
      </c>
      <c r="J5893" s="15">
        <v>14029.6</v>
      </c>
      <c r="K5893" s="15">
        <v>17537</v>
      </c>
      <c r="L5893" s="15">
        <v>12414318.52</v>
      </c>
      <c r="M5893" s="66" t="str">
        <f>TEXT(Table2[[#This Row],[Gd.Dt]],"mmm-yy")</f>
        <v>Feb-23</v>
      </c>
      <c r="N5893" s="46" t="str">
        <f>MID(Table2[[#This Row],[BE]],6,2)</f>
        <v>IB</v>
      </c>
      <c r="O5893" s="46" t="str">
        <f>IF(Table2[[#This Row],[Type]]="IB","EOU",IF(Table2[[#This Row],[Type]]="MB","Local","492"))</f>
        <v>EOU</v>
      </c>
      <c r="P5893" s="46">
        <f>ROUND(Table2[[#This Row],[Cons]]/Table2[[#This Row],[Qty.]],5)</f>
        <v>0.8</v>
      </c>
      <c r="Q5893" s="46" t="b">
        <f>EXACT(Table2[[#This Row],[rate]],Table2[[#This Row],[Check]])</f>
        <v>1</v>
      </c>
      <c r="R5893" s="46"/>
      <c r="S5893" s="46" t="str">
        <f>IF(Table2[[#This Row],[SRO]]="EOU",VLOOKUP(Table2[[#This Row],[BE]],[2]GD.List!$C$3:$N$5014,12,0),IF(Table2[[#This Row],[SRO]]="Local","Polyester Staple Fibre","SRO 492"))</f>
        <v>Textile Coal</v>
      </c>
    </row>
    <row r="5894" spans="1:19" x14ac:dyDescent="0.25">
      <c r="A5894" s="119" t="s">
        <v>3552</v>
      </c>
      <c r="B5894" s="116" t="s">
        <v>4053</v>
      </c>
      <c r="C5894" s="165">
        <v>14129</v>
      </c>
      <c r="D5894" s="117">
        <v>2847</v>
      </c>
      <c r="E5894" s="147" t="s">
        <v>4056</v>
      </c>
      <c r="F5894" s="116" t="s">
        <v>4060</v>
      </c>
      <c r="G5894" s="471">
        <v>44968</v>
      </c>
      <c r="H5894" s="82">
        <v>27318787.27</v>
      </c>
      <c r="I5894" s="197">
        <v>0.03</v>
      </c>
      <c r="J5894" s="15">
        <v>428.21999999999997</v>
      </c>
      <c r="K5894" s="15">
        <v>14274</v>
      </c>
      <c r="L5894" s="15">
        <v>313158.12</v>
      </c>
      <c r="M5894" s="66" t="str">
        <f>TEXT(Table2[[#This Row],[Gd.Dt]],"mmm-yy")</f>
        <v>Feb-23</v>
      </c>
      <c r="N5894" s="46" t="str">
        <f>MID(Table2[[#This Row],[BE]],6,2)</f>
        <v>IB</v>
      </c>
      <c r="O5894" s="46" t="str">
        <f>IF(Table2[[#This Row],[Type]]="IB","EOU",IF(Table2[[#This Row],[Type]]="MB","Local","492"))</f>
        <v>EOU</v>
      </c>
      <c r="P5894" s="46">
        <f>ROUND(Table2[[#This Row],[Cons]]/Table2[[#This Row],[Qty.]],5)</f>
        <v>0.03</v>
      </c>
      <c r="Q5894" s="46" t="b">
        <f>EXACT(Table2[[#This Row],[rate]],Table2[[#This Row],[Check]])</f>
        <v>1</v>
      </c>
      <c r="R5894" s="46"/>
      <c r="S5894" s="46" t="str">
        <f>IF(Table2[[#This Row],[SRO]]="EOU",VLOOKUP(Table2[[#This Row],[BE]],[2]GD.List!$C$3:$N$5014,12,0),IF(Table2[[#This Row],[SRO]]="Local","Polyester Staple Fibre","SRO 492"))</f>
        <v>Textile Chemical</v>
      </c>
    </row>
    <row r="5895" spans="1:19" x14ac:dyDescent="0.25">
      <c r="A5895" s="119" t="s">
        <v>3552</v>
      </c>
      <c r="B5895" s="116" t="s">
        <v>4055</v>
      </c>
      <c r="C5895" s="165">
        <v>54620</v>
      </c>
      <c r="D5895" s="117">
        <v>2847</v>
      </c>
      <c r="E5895" s="147" t="s">
        <v>4059</v>
      </c>
      <c r="F5895" s="116" t="s">
        <v>4061</v>
      </c>
      <c r="G5895" s="471">
        <v>44968</v>
      </c>
      <c r="H5895" s="82">
        <v>38839717.770000003</v>
      </c>
      <c r="I5895" s="197">
        <v>0.03</v>
      </c>
      <c r="J5895" s="15">
        <v>529.20000000000005</v>
      </c>
      <c r="K5895" s="15">
        <v>17640</v>
      </c>
      <c r="L5895" s="15">
        <v>551027.66</v>
      </c>
      <c r="M5895" s="66" t="str">
        <f>TEXT(Table2[[#This Row],[Gd.Dt]],"mmm-yy")</f>
        <v>Feb-23</v>
      </c>
      <c r="N5895" s="46" t="str">
        <f>MID(Table2[[#This Row],[BE]],6,2)</f>
        <v>IB</v>
      </c>
      <c r="O5895" s="46" t="str">
        <f>IF(Table2[[#This Row],[Type]]="IB","EOU",IF(Table2[[#This Row],[Type]]="MB","Local","492"))</f>
        <v>EOU</v>
      </c>
      <c r="P5895" s="46">
        <f>ROUND(Table2[[#This Row],[Cons]]/Table2[[#This Row],[Qty.]],5)</f>
        <v>0.03</v>
      </c>
      <c r="Q5895" s="46" t="b">
        <f>EXACT(Table2[[#This Row],[rate]],Table2[[#This Row],[Check]])</f>
        <v>1</v>
      </c>
      <c r="R5895" s="46"/>
      <c r="S5895" s="46" t="str">
        <f>IF(Table2[[#This Row],[SRO]]="EOU",VLOOKUP(Table2[[#This Row],[BE]],[2]GD.List!$C$3:$N$5014,12,0),IF(Table2[[#This Row],[SRO]]="Local","Polyester Staple Fibre","SRO 492"))</f>
        <v>Textile Chemical</v>
      </c>
    </row>
    <row r="5896" spans="1:19" x14ac:dyDescent="0.25">
      <c r="A5896" s="120" t="s">
        <v>3552</v>
      </c>
      <c r="B5896" s="116" t="s">
        <v>4054</v>
      </c>
      <c r="C5896" s="165">
        <v>7988</v>
      </c>
      <c r="D5896" s="117">
        <v>2847</v>
      </c>
      <c r="E5896" s="147" t="s">
        <v>4057</v>
      </c>
      <c r="F5896" s="116" t="s">
        <v>4062</v>
      </c>
      <c r="G5896" s="471">
        <v>44968</v>
      </c>
      <c r="H5896" s="82">
        <v>29795912.960000001</v>
      </c>
      <c r="I5896" s="197">
        <v>0.03</v>
      </c>
      <c r="J5896" s="15">
        <v>526.11</v>
      </c>
      <c r="K5896" s="15">
        <v>17537</v>
      </c>
      <c r="L5896" s="15">
        <v>465536.94</v>
      </c>
      <c r="M5896" s="66" t="str">
        <f>TEXT(Table2[[#This Row],[Gd.Dt]],"mmm-yy")</f>
        <v>Feb-23</v>
      </c>
      <c r="N5896" s="46" t="str">
        <f>MID(Table2[[#This Row],[BE]],6,2)</f>
        <v>IB</v>
      </c>
      <c r="O5896" s="46" t="str">
        <f>IF(Table2[[#This Row],[Type]]="IB","EOU",IF(Table2[[#This Row],[Type]]="MB","Local","492"))</f>
        <v>EOU</v>
      </c>
      <c r="P5896" s="46">
        <f>ROUND(Table2[[#This Row],[Cons]]/Table2[[#This Row],[Qty.]],5)</f>
        <v>0.03</v>
      </c>
      <c r="Q5896" s="46" t="b">
        <f>EXACT(Table2[[#This Row],[rate]],Table2[[#This Row],[Check]])</f>
        <v>1</v>
      </c>
      <c r="R5896" s="46"/>
      <c r="S5896" s="46" t="str">
        <f>IF(Table2[[#This Row],[SRO]]="EOU",VLOOKUP(Table2[[#This Row],[BE]],[2]GD.List!$C$3:$N$5014,12,0),IF(Table2[[#This Row],[SRO]]="Local","Polyester Staple Fibre","SRO 492"))</f>
        <v>Textile Chemical</v>
      </c>
    </row>
    <row r="5897" spans="1:19" x14ac:dyDescent="0.25">
      <c r="A5897" s="119" t="s">
        <v>3800</v>
      </c>
      <c r="B5897" s="116" t="s">
        <v>4053</v>
      </c>
      <c r="C5897" s="165">
        <v>14129</v>
      </c>
      <c r="D5897" s="117">
        <v>2832.1089999999999</v>
      </c>
      <c r="E5897" s="147" t="s">
        <v>4056</v>
      </c>
      <c r="F5897" s="116" t="s">
        <v>4060</v>
      </c>
      <c r="G5897" s="471">
        <v>44968</v>
      </c>
      <c r="H5897" s="82">
        <v>27318787.27</v>
      </c>
      <c r="I5897" s="197">
        <v>0.04</v>
      </c>
      <c r="J5897" s="15">
        <v>570.96</v>
      </c>
      <c r="K5897" s="15">
        <v>14274</v>
      </c>
      <c r="L5897" s="15">
        <v>417544.16</v>
      </c>
      <c r="M5897" s="66" t="str">
        <f>TEXT(Table2[[#This Row],[Gd.Dt]],"mmm-yy")</f>
        <v>Feb-23</v>
      </c>
      <c r="N5897" s="46" t="str">
        <f>MID(Table2[[#This Row],[BE]],6,2)</f>
        <v>IB</v>
      </c>
      <c r="O5897" s="46" t="str">
        <f>IF(Table2[[#This Row],[Type]]="IB","EOU",IF(Table2[[#This Row],[Type]]="MB","Local","492"))</f>
        <v>EOU</v>
      </c>
      <c r="P5897" s="46">
        <f>ROUND(Table2[[#This Row],[Cons]]/Table2[[#This Row],[Qty.]],5)</f>
        <v>0.04</v>
      </c>
      <c r="Q5897" s="46" t="b">
        <f>EXACT(Table2[[#This Row],[rate]],Table2[[#This Row],[Check]])</f>
        <v>1</v>
      </c>
      <c r="R5897" s="46"/>
      <c r="S5897" s="46" t="str">
        <f>IF(Table2[[#This Row],[SRO]]="EOU",VLOOKUP(Table2[[#This Row],[BE]],[2]GD.List!$C$3:$N$5014,12,0),IF(Table2[[#This Row],[SRO]]="Local","Polyester Staple Fibre","SRO 492"))</f>
        <v>Textile Chemical</v>
      </c>
    </row>
    <row r="5898" spans="1:19" x14ac:dyDescent="0.25">
      <c r="A5898" s="119" t="s">
        <v>3800</v>
      </c>
      <c r="B5898" s="116" t="s">
        <v>4055</v>
      </c>
      <c r="C5898" s="165">
        <v>54620</v>
      </c>
      <c r="D5898" s="117">
        <v>2832.1089999999999</v>
      </c>
      <c r="E5898" s="147" t="s">
        <v>4059</v>
      </c>
      <c r="F5898" s="116" t="s">
        <v>4061</v>
      </c>
      <c r="G5898" s="471">
        <v>44968</v>
      </c>
      <c r="H5898" s="82">
        <v>38839717.770000003</v>
      </c>
      <c r="I5898" s="197">
        <v>0.04</v>
      </c>
      <c r="J5898" s="15">
        <v>705.6</v>
      </c>
      <c r="K5898" s="15">
        <v>17640</v>
      </c>
      <c r="L5898" s="15">
        <v>734703.53999999992</v>
      </c>
      <c r="M5898" s="66" t="str">
        <f>TEXT(Table2[[#This Row],[Gd.Dt]],"mmm-yy")</f>
        <v>Feb-23</v>
      </c>
      <c r="N5898" s="46" t="str">
        <f>MID(Table2[[#This Row],[BE]],6,2)</f>
        <v>IB</v>
      </c>
      <c r="O5898" s="46" t="str">
        <f>IF(Table2[[#This Row],[Type]]="IB","EOU",IF(Table2[[#This Row],[Type]]="MB","Local","492"))</f>
        <v>EOU</v>
      </c>
      <c r="P5898" s="46">
        <f>ROUND(Table2[[#This Row],[Cons]]/Table2[[#This Row],[Qty.]],5)</f>
        <v>0.04</v>
      </c>
      <c r="Q5898" s="46" t="b">
        <f>EXACT(Table2[[#This Row],[rate]],Table2[[#This Row],[Check]])</f>
        <v>1</v>
      </c>
      <c r="R5898" s="46"/>
      <c r="S5898" s="46" t="str">
        <f>IF(Table2[[#This Row],[SRO]]="EOU",VLOOKUP(Table2[[#This Row],[BE]],[2]GD.List!$C$3:$N$5014,12,0),IF(Table2[[#This Row],[SRO]]="Local","Polyester Staple Fibre","SRO 492"))</f>
        <v>Textile Chemical</v>
      </c>
    </row>
    <row r="5899" spans="1:19" x14ac:dyDescent="0.25">
      <c r="A5899" s="120" t="s">
        <v>3800</v>
      </c>
      <c r="B5899" s="116" t="s">
        <v>4054</v>
      </c>
      <c r="C5899" s="165">
        <v>7988</v>
      </c>
      <c r="D5899" s="117">
        <v>2832.1089999999999</v>
      </c>
      <c r="E5899" s="147" t="s">
        <v>4057</v>
      </c>
      <c r="F5899" s="116" t="s">
        <v>4062</v>
      </c>
      <c r="G5899" s="471">
        <v>44968</v>
      </c>
      <c r="H5899" s="82">
        <v>29795912.960000001</v>
      </c>
      <c r="I5899" s="197">
        <v>0.04</v>
      </c>
      <c r="J5899" s="15">
        <v>701.48</v>
      </c>
      <c r="K5899" s="15">
        <v>17537</v>
      </c>
      <c r="L5899" s="15">
        <v>620715.93000000005</v>
      </c>
      <c r="M5899" s="66" t="str">
        <f>TEXT(Table2[[#This Row],[Gd.Dt]],"mmm-yy")</f>
        <v>Feb-23</v>
      </c>
      <c r="N5899" s="46" t="str">
        <f>MID(Table2[[#This Row],[BE]],6,2)</f>
        <v>IB</v>
      </c>
      <c r="O5899" s="46" t="str">
        <f>IF(Table2[[#This Row],[Type]]="IB","EOU",IF(Table2[[#This Row],[Type]]="MB","Local","492"))</f>
        <v>EOU</v>
      </c>
      <c r="P5899" s="46">
        <f>ROUND(Table2[[#This Row],[Cons]]/Table2[[#This Row],[Qty.]],5)</f>
        <v>0.04</v>
      </c>
      <c r="Q5899" s="46" t="b">
        <f>EXACT(Table2[[#This Row],[rate]],Table2[[#This Row],[Check]])</f>
        <v>1</v>
      </c>
      <c r="R5899" s="46"/>
      <c r="S5899" s="46" t="str">
        <f>IF(Table2[[#This Row],[SRO]]="EOU",VLOOKUP(Table2[[#This Row],[BE]],[2]GD.List!$C$3:$N$5014,12,0),IF(Table2[[#This Row],[SRO]]="Local","Polyester Staple Fibre","SRO 492"))</f>
        <v>Textile Chemical</v>
      </c>
    </row>
    <row r="5900" spans="1:19" x14ac:dyDescent="0.25">
      <c r="A5900" s="119" t="s">
        <v>3802</v>
      </c>
      <c r="B5900" s="116" t="s">
        <v>4053</v>
      </c>
      <c r="C5900" s="165">
        <v>14129</v>
      </c>
      <c r="D5900" s="117">
        <v>5503.201</v>
      </c>
      <c r="E5900" s="147" t="s">
        <v>4056</v>
      </c>
      <c r="F5900" s="116" t="s">
        <v>4060</v>
      </c>
      <c r="G5900" s="471">
        <v>44968</v>
      </c>
      <c r="H5900" s="82">
        <v>27318787.27</v>
      </c>
      <c r="I5900" s="197">
        <v>0.53061000000000003</v>
      </c>
      <c r="J5900" s="15">
        <v>7573.95</v>
      </c>
      <c r="K5900" s="15">
        <v>14274</v>
      </c>
      <c r="L5900" s="15">
        <v>5538846.1100000003</v>
      </c>
      <c r="M5900" s="66" t="str">
        <f>TEXT(Table2[[#This Row],[Gd.Dt]],"mmm-yy")</f>
        <v>Feb-23</v>
      </c>
      <c r="N5900" s="46" t="str">
        <f>MID(Table2[[#This Row],[BE]],6,2)</f>
        <v>IB</v>
      </c>
      <c r="O5900" s="46" t="str">
        <f>IF(Table2[[#This Row],[Type]]="IB","EOU",IF(Table2[[#This Row],[Type]]="MB","Local","492"))</f>
        <v>EOU</v>
      </c>
      <c r="P5900" s="46">
        <f>ROUND(Table2[[#This Row],[Cons]]/Table2[[#This Row],[Qty.]],5)</f>
        <v>0.53061000000000003</v>
      </c>
      <c r="Q5900" s="46" t="b">
        <f>EXACT(Table2[[#This Row],[rate]],Table2[[#This Row],[Check]])</f>
        <v>1</v>
      </c>
      <c r="R5900" s="46"/>
      <c r="S5900" s="46" t="str">
        <f>IF(Table2[[#This Row],[SRO]]="EOU",VLOOKUP(Table2[[#This Row],[BE]],[2]GD.List!$C$3:$N$5014,12,0),IF(Table2[[#This Row],[SRO]]="Local","Polyester Staple Fibre","SRO 492"))</f>
        <v>Polyester Staple Fiber</v>
      </c>
    </row>
    <row r="5901" spans="1:19" x14ac:dyDescent="0.25">
      <c r="A5901" s="120" t="s">
        <v>3802</v>
      </c>
      <c r="B5901" s="116" t="s">
        <v>4055</v>
      </c>
      <c r="C5901" s="165">
        <v>54620</v>
      </c>
      <c r="D5901" s="117">
        <v>5503.201</v>
      </c>
      <c r="E5901" s="147" t="s">
        <v>4059</v>
      </c>
      <c r="F5901" s="116" t="s">
        <v>4061</v>
      </c>
      <c r="G5901" s="471">
        <v>44968</v>
      </c>
      <c r="H5901" s="82">
        <v>38839717.770000003</v>
      </c>
      <c r="I5901" s="197">
        <v>0.53061000000000003</v>
      </c>
      <c r="J5901" s="15">
        <v>9359.9599999999991</v>
      </c>
      <c r="K5901" s="15">
        <v>17640</v>
      </c>
      <c r="L5901" s="15">
        <v>9746023.4700000007</v>
      </c>
      <c r="M5901" s="66" t="str">
        <f>TEXT(Table2[[#This Row],[Gd.Dt]],"mmm-yy")</f>
        <v>Feb-23</v>
      </c>
      <c r="N5901" s="46" t="str">
        <f>MID(Table2[[#This Row],[BE]],6,2)</f>
        <v>IB</v>
      </c>
      <c r="O5901" s="46" t="str">
        <f>IF(Table2[[#This Row],[Type]]="IB","EOU",IF(Table2[[#This Row],[Type]]="MB","Local","492"))</f>
        <v>EOU</v>
      </c>
      <c r="P5901" s="46">
        <f>ROUND(Table2[[#This Row],[Cons]]/Table2[[#This Row],[Qty.]],5)</f>
        <v>0.53061000000000003</v>
      </c>
      <c r="Q5901" s="46" t="b">
        <f>EXACT(Table2[[#This Row],[rate]],Table2[[#This Row],[Check]])</f>
        <v>1</v>
      </c>
      <c r="R5901" s="46"/>
      <c r="S5901" s="46" t="str">
        <f>IF(Table2[[#This Row],[SRO]]="EOU",VLOOKUP(Table2[[#This Row],[BE]],[2]GD.List!$C$3:$N$5014,12,0),IF(Table2[[#This Row],[SRO]]="Local","Polyester Staple Fibre","SRO 492"))</f>
        <v>Polyester Staple Fiber</v>
      </c>
    </row>
    <row r="5902" spans="1:19" x14ac:dyDescent="0.25">
      <c r="A5902" s="120" t="s">
        <v>3916</v>
      </c>
      <c r="B5902" s="116" t="s">
        <v>4054</v>
      </c>
      <c r="C5902" s="165">
        <v>7988</v>
      </c>
      <c r="D5902" s="117">
        <v>5402.33</v>
      </c>
      <c r="E5902" s="147" t="s">
        <v>4057</v>
      </c>
      <c r="F5902" s="116" t="s">
        <v>4062</v>
      </c>
      <c r="G5902" s="471">
        <v>44968</v>
      </c>
      <c r="H5902" s="82">
        <v>29795912.960000001</v>
      </c>
      <c r="I5902" s="197">
        <v>1.0101</v>
      </c>
      <c r="J5902" s="15">
        <v>15778.59</v>
      </c>
      <c r="K5902" s="15">
        <v>15620.82</v>
      </c>
      <c r="L5902" s="15">
        <v>13961940.609999999</v>
      </c>
      <c r="M5902" s="66" t="str">
        <f>TEXT(Table2[[#This Row],[Gd.Dt]],"mmm-yy")</f>
        <v>Feb-23</v>
      </c>
      <c r="N5902" s="46" t="str">
        <f>MID(Table2[[#This Row],[BE]],6,2)</f>
        <v>IB</v>
      </c>
      <c r="O5902" s="46" t="str">
        <f>IF(Table2[[#This Row],[Type]]="IB","EOU",IF(Table2[[#This Row],[Type]]="MB","Local","492"))</f>
        <v>EOU</v>
      </c>
      <c r="P5902" s="46">
        <f>ROUND(Table2[[#This Row],[Cons]]/Table2[[#This Row],[Qty.]],5)</f>
        <v>1.0101</v>
      </c>
      <c r="Q5902" s="46" t="b">
        <f>EXACT(Table2[[#This Row],[rate]],Table2[[#This Row],[Check]])</f>
        <v>1</v>
      </c>
      <c r="R5902" s="46"/>
      <c r="S5902" s="46" t="str">
        <f>IF(Table2[[#This Row],[SRO]]="EOU",VLOOKUP(Table2[[#This Row],[BE]],[2]GD.List!$C$3:$N$5014,12,0),IF(Table2[[#This Row],[SRO]]="Local","Polyester Staple Fibre","SRO 492"))</f>
        <v>Polyester Yarn</v>
      </c>
    </row>
    <row r="5903" spans="1:19" x14ac:dyDescent="0.25">
      <c r="A5903" s="119" t="s">
        <v>3982</v>
      </c>
      <c r="B5903" s="116" t="s">
        <v>4053</v>
      </c>
      <c r="C5903" s="165">
        <v>14129</v>
      </c>
      <c r="D5903" s="117">
        <v>2915.11</v>
      </c>
      <c r="E5903" s="147" t="s">
        <v>4056</v>
      </c>
      <c r="F5903" s="116" t="s">
        <v>4060</v>
      </c>
      <c r="G5903" s="471">
        <v>44968</v>
      </c>
      <c r="H5903" s="82">
        <v>27318787.27</v>
      </c>
      <c r="I5903" s="197">
        <v>0.04</v>
      </c>
      <c r="J5903" s="15">
        <v>570.96</v>
      </c>
      <c r="K5903" s="15">
        <v>14274</v>
      </c>
      <c r="L5903" s="15">
        <v>417544.16</v>
      </c>
      <c r="M5903" s="66" t="str">
        <f>TEXT(Table2[[#This Row],[Gd.Dt]],"mmm-yy")</f>
        <v>Feb-23</v>
      </c>
      <c r="N5903" s="46" t="str">
        <f>MID(Table2[[#This Row],[BE]],6,2)</f>
        <v>IB</v>
      </c>
      <c r="O5903" s="46" t="str">
        <f>IF(Table2[[#This Row],[Type]]="IB","EOU",IF(Table2[[#This Row],[Type]]="MB","Local","492"))</f>
        <v>EOU</v>
      </c>
      <c r="P5903" s="46">
        <f>ROUND(Table2[[#This Row],[Cons]]/Table2[[#This Row],[Qty.]],5)</f>
        <v>0.04</v>
      </c>
      <c r="Q5903" s="46" t="b">
        <f>EXACT(Table2[[#This Row],[rate]],Table2[[#This Row],[Check]])</f>
        <v>1</v>
      </c>
      <c r="R5903" s="46"/>
      <c r="S5903" s="46" t="str">
        <f>IF(Table2[[#This Row],[SRO]]="EOU",VLOOKUP(Table2[[#This Row],[BE]],[2]GD.List!$C$3:$N$5014,12,0),IF(Table2[[#This Row],[SRO]]="Local","Polyester Staple Fibre","SRO 492"))</f>
        <v>Textile Chemical</v>
      </c>
    </row>
    <row r="5904" spans="1:19" x14ac:dyDescent="0.25">
      <c r="A5904" s="119" t="s">
        <v>3982</v>
      </c>
      <c r="B5904" s="116" t="s">
        <v>4055</v>
      </c>
      <c r="C5904" s="165">
        <v>54620</v>
      </c>
      <c r="D5904" s="117">
        <v>2915.11</v>
      </c>
      <c r="E5904" s="147" t="s">
        <v>4059</v>
      </c>
      <c r="F5904" s="116" t="s">
        <v>4061</v>
      </c>
      <c r="G5904" s="471">
        <v>44968</v>
      </c>
      <c r="H5904" s="82">
        <v>38839717.770000003</v>
      </c>
      <c r="I5904" s="197">
        <v>0.04</v>
      </c>
      <c r="J5904" s="15">
        <v>705.6</v>
      </c>
      <c r="K5904" s="15">
        <v>17640</v>
      </c>
      <c r="L5904" s="15">
        <v>734703.53999999992</v>
      </c>
      <c r="M5904" s="66" t="str">
        <f>TEXT(Table2[[#This Row],[Gd.Dt]],"mmm-yy")</f>
        <v>Feb-23</v>
      </c>
      <c r="N5904" s="46" t="str">
        <f>MID(Table2[[#This Row],[BE]],6,2)</f>
        <v>IB</v>
      </c>
      <c r="O5904" s="46" t="str">
        <f>IF(Table2[[#This Row],[Type]]="IB","EOU",IF(Table2[[#This Row],[Type]]="MB","Local","492"))</f>
        <v>EOU</v>
      </c>
      <c r="P5904" s="46">
        <f>ROUND(Table2[[#This Row],[Cons]]/Table2[[#This Row],[Qty.]],5)</f>
        <v>0.04</v>
      </c>
      <c r="Q5904" s="46" t="b">
        <f>EXACT(Table2[[#This Row],[rate]],Table2[[#This Row],[Check]])</f>
        <v>1</v>
      </c>
      <c r="R5904" s="46"/>
      <c r="S5904" s="46" t="str">
        <f>IF(Table2[[#This Row],[SRO]]="EOU",VLOOKUP(Table2[[#This Row],[BE]],[2]GD.List!$C$3:$N$5014,12,0),IF(Table2[[#This Row],[SRO]]="Local","Polyester Staple Fibre","SRO 492"))</f>
        <v>Textile Chemical</v>
      </c>
    </row>
    <row r="5905" spans="1:19" x14ac:dyDescent="0.25">
      <c r="A5905" s="120" t="s">
        <v>3982</v>
      </c>
      <c r="B5905" s="116" t="s">
        <v>4054</v>
      </c>
      <c r="C5905" s="165">
        <v>7988</v>
      </c>
      <c r="D5905" s="117">
        <v>2915.11</v>
      </c>
      <c r="E5905" s="147" t="s">
        <v>4057</v>
      </c>
      <c r="F5905" s="116" t="s">
        <v>4062</v>
      </c>
      <c r="G5905" s="471">
        <v>44968</v>
      </c>
      <c r="H5905" s="82">
        <v>29795912.960000001</v>
      </c>
      <c r="I5905" s="197">
        <v>0.04</v>
      </c>
      <c r="J5905" s="15">
        <v>701.48</v>
      </c>
      <c r="K5905" s="15">
        <v>17537</v>
      </c>
      <c r="L5905" s="15">
        <v>620715.93000000005</v>
      </c>
      <c r="M5905" s="66" t="str">
        <f>TEXT(Table2[[#This Row],[Gd.Dt]],"mmm-yy")</f>
        <v>Feb-23</v>
      </c>
      <c r="N5905" s="46" t="str">
        <f>MID(Table2[[#This Row],[BE]],6,2)</f>
        <v>IB</v>
      </c>
      <c r="O5905" s="46" t="str">
        <f>IF(Table2[[#This Row],[Type]]="IB","EOU",IF(Table2[[#This Row],[Type]]="MB","Local","492"))</f>
        <v>EOU</v>
      </c>
      <c r="P5905" s="46">
        <f>ROUND(Table2[[#This Row],[Cons]]/Table2[[#This Row],[Qty.]],5)</f>
        <v>0.04</v>
      </c>
      <c r="Q5905" s="46" t="b">
        <f>EXACT(Table2[[#This Row],[rate]],Table2[[#This Row],[Check]])</f>
        <v>1</v>
      </c>
      <c r="R5905" s="46"/>
      <c r="S5905" s="46" t="str">
        <f>IF(Table2[[#This Row],[SRO]]="EOU",VLOOKUP(Table2[[#This Row],[BE]],[2]GD.List!$C$3:$N$5014,12,0),IF(Table2[[#This Row],[SRO]]="Local","Polyester Staple Fibre","SRO 492"))</f>
        <v>Textile Chemical</v>
      </c>
    </row>
    <row r="5906" spans="1:19" x14ac:dyDescent="0.25">
      <c r="A5906" s="119" t="s">
        <v>4024</v>
      </c>
      <c r="B5906" s="116" t="s">
        <v>4053</v>
      </c>
      <c r="C5906" s="165">
        <v>14129</v>
      </c>
      <c r="D5906" s="117">
        <v>5201.009</v>
      </c>
      <c r="E5906" s="147" t="s">
        <v>4056</v>
      </c>
      <c r="F5906" s="116" t="s">
        <v>4060</v>
      </c>
      <c r="G5906" s="471">
        <v>44968</v>
      </c>
      <c r="H5906" s="82">
        <v>27318787.27</v>
      </c>
      <c r="I5906" s="197">
        <v>0.48980000000000001</v>
      </c>
      <c r="J5906" s="15">
        <v>6991.34</v>
      </c>
      <c r="K5906" s="15">
        <v>14274</v>
      </c>
      <c r="L5906" s="15">
        <v>5112778.4700000007</v>
      </c>
      <c r="M5906" s="66" t="str">
        <f>TEXT(Table2[[#This Row],[Gd.Dt]],"mmm-yy")</f>
        <v>Feb-23</v>
      </c>
      <c r="N5906" s="46" t="str">
        <f>MID(Table2[[#This Row],[BE]],6,2)</f>
        <v>IB</v>
      </c>
      <c r="O5906" s="46" t="str">
        <f>IF(Table2[[#This Row],[Type]]="IB","EOU",IF(Table2[[#This Row],[Type]]="MB","Local","492"))</f>
        <v>EOU</v>
      </c>
      <c r="P5906" s="46">
        <f>ROUND(Table2[[#This Row],[Cons]]/Table2[[#This Row],[Qty.]],5)</f>
        <v>0.48980000000000001</v>
      </c>
      <c r="Q5906" s="46" t="b">
        <f>EXACT(Table2[[#This Row],[rate]],Table2[[#This Row],[Check]])</f>
        <v>1</v>
      </c>
      <c r="R5906" s="46"/>
      <c r="S5906" s="46" t="str">
        <f>IF(Table2[[#This Row],[SRO]]="EOU",VLOOKUP(Table2[[#This Row],[BE]],[2]GD.List!$C$3:$N$5014,12,0),IF(Table2[[#This Row],[SRO]]="Local","Polyester Staple Fibre","SRO 492"))</f>
        <v>Raw Cotton</v>
      </c>
    </row>
    <row r="5907" spans="1:19" x14ac:dyDescent="0.25">
      <c r="A5907" s="120" t="s">
        <v>4024</v>
      </c>
      <c r="B5907" s="116" t="s">
        <v>4055</v>
      </c>
      <c r="C5907" s="165">
        <v>54620</v>
      </c>
      <c r="D5907" s="117">
        <v>5201.009</v>
      </c>
      <c r="E5907" s="147" t="s">
        <v>4059</v>
      </c>
      <c r="F5907" s="116" t="s">
        <v>4061</v>
      </c>
      <c r="G5907" s="471">
        <v>44968</v>
      </c>
      <c r="H5907" s="82">
        <v>38839717.770000003</v>
      </c>
      <c r="I5907" s="197">
        <v>0.48980000000000001</v>
      </c>
      <c r="J5907" s="15">
        <v>8640.07</v>
      </c>
      <c r="K5907" s="15">
        <v>17640</v>
      </c>
      <c r="L5907" s="15">
        <v>8996449.9100000001</v>
      </c>
      <c r="M5907" s="66" t="str">
        <f>TEXT(Table2[[#This Row],[Gd.Dt]],"mmm-yy")</f>
        <v>Feb-23</v>
      </c>
      <c r="N5907" s="46" t="str">
        <f>MID(Table2[[#This Row],[BE]],6,2)</f>
        <v>IB</v>
      </c>
      <c r="O5907" s="46" t="str">
        <f>IF(Table2[[#This Row],[Type]]="IB","EOU",IF(Table2[[#This Row],[Type]]="MB","Local","492"))</f>
        <v>EOU</v>
      </c>
      <c r="P5907" s="46">
        <f>ROUND(Table2[[#This Row],[Cons]]/Table2[[#This Row],[Qty.]],5)</f>
        <v>0.48980000000000001</v>
      </c>
      <c r="Q5907" s="46" t="b">
        <f>EXACT(Table2[[#This Row],[rate]],Table2[[#This Row],[Check]])</f>
        <v>1</v>
      </c>
      <c r="R5907" s="46"/>
      <c r="S5907" s="46" t="str">
        <f>IF(Table2[[#This Row],[SRO]]="EOU",VLOOKUP(Table2[[#This Row],[BE]],[2]GD.List!$C$3:$N$5014,12,0),IF(Table2[[#This Row],[SRO]]="Local","Polyester Staple Fibre","SRO 492"))</f>
        <v>Raw Cotton</v>
      </c>
    </row>
    <row r="5908" spans="1:19" x14ac:dyDescent="0.25">
      <c r="A5908" s="119" t="s">
        <v>4058</v>
      </c>
      <c r="B5908" s="119" t="s">
        <v>4054</v>
      </c>
      <c r="C5908" s="170">
        <v>7988</v>
      </c>
      <c r="D5908" s="171">
        <v>5402.33</v>
      </c>
      <c r="E5908" s="27" t="s">
        <v>4057</v>
      </c>
      <c r="F5908" s="119" t="s">
        <v>4062</v>
      </c>
      <c r="G5908" s="28">
        <v>44968</v>
      </c>
      <c r="H5908" s="172">
        <v>29795912.960000001</v>
      </c>
      <c r="I5908" s="33">
        <v>1.0101</v>
      </c>
      <c r="J5908" s="30">
        <v>1935.53</v>
      </c>
      <c r="K5908" s="30">
        <v>1916.18</v>
      </c>
      <c r="L5908" s="30">
        <v>1712685.03</v>
      </c>
      <c r="M5908" s="67" t="str">
        <f>TEXT(Table2[[#This Row],[Gd.Dt]],"mmm-yy")</f>
        <v>Feb-23</v>
      </c>
      <c r="N5908" s="47" t="str">
        <f>MID(Table2[[#This Row],[BE]],6,2)</f>
        <v>IB</v>
      </c>
      <c r="O5908" s="47" t="str">
        <f>IF(Table2[[#This Row],[Type]]="IB","EOU",IF(Table2[[#This Row],[Type]]="MB","Local","492"))</f>
        <v>EOU</v>
      </c>
      <c r="P5908" s="47">
        <f>ROUND(Table2[[#This Row],[Cons]]/Table2[[#This Row],[Qty.]],5)</f>
        <v>1.0101</v>
      </c>
      <c r="Q5908" s="47" t="b">
        <f>EXACT(Table2[[#This Row],[rate]],Table2[[#This Row],[Check]])</f>
        <v>1</v>
      </c>
      <c r="R5908" s="47"/>
      <c r="S5908" s="47" t="str">
        <f>IF(Table2[[#This Row],[SRO]]="EOU",VLOOKUP(Table2[[#This Row],[BE]],[2]GD.List!$C$3:$N$5014,12,0),IF(Table2[[#This Row],[SRO]]="Local","Polyester Staple Fibre","SRO 492"))</f>
        <v>Polyester Yarn</v>
      </c>
    </row>
    <row r="5909" spans="1:19" x14ac:dyDescent="0.25">
      <c r="A5909" s="116" t="s">
        <v>2499</v>
      </c>
      <c r="B5909" s="116" t="s">
        <v>4065</v>
      </c>
      <c r="C5909" s="165">
        <v>7522</v>
      </c>
      <c r="D5909" s="117">
        <v>2701.12</v>
      </c>
      <c r="E5909" s="147" t="s">
        <v>4069</v>
      </c>
      <c r="F5909" s="116" t="s">
        <v>4070</v>
      </c>
      <c r="G5909" s="471">
        <v>44969</v>
      </c>
      <c r="H5909" s="82">
        <v>42423938.960000001</v>
      </c>
      <c r="I5909" s="197">
        <v>0.8</v>
      </c>
      <c r="J5909" s="15">
        <v>13757.6</v>
      </c>
      <c r="K5909" s="15">
        <v>17197</v>
      </c>
      <c r="L5909" s="15">
        <v>17398715.260000002</v>
      </c>
      <c r="M5909" s="66" t="str">
        <f>TEXT(Table2[[#This Row],[Gd.Dt]],"mmm-yy")</f>
        <v>Feb-23</v>
      </c>
      <c r="N5909" s="46" t="str">
        <f>MID(Table2[[#This Row],[BE]],6,2)</f>
        <v>IB</v>
      </c>
      <c r="O5909" s="46" t="str">
        <f>IF(Table2[[#This Row],[Type]]="IB","EOU",IF(Table2[[#This Row],[Type]]="MB","Local","492"))</f>
        <v>EOU</v>
      </c>
      <c r="P5909" s="46">
        <f>ROUND(Table2[[#This Row],[Cons]]/Table2[[#This Row],[Qty.]],5)</f>
        <v>0.8</v>
      </c>
      <c r="Q5909" s="46" t="b">
        <f>EXACT(Table2[[#This Row],[rate]],Table2[[#This Row],[Check]])</f>
        <v>1</v>
      </c>
      <c r="R5909" s="46"/>
      <c r="S5909" s="46" t="str">
        <f>IF(Table2[[#This Row],[SRO]]="EOU",VLOOKUP(Table2[[#This Row],[BE]],[2]GD.List!$C$3:$N$5014,12,0),IF(Table2[[#This Row],[SRO]]="Local","Polyester Staple Fibre","SRO 492"))</f>
        <v>Textile Coal</v>
      </c>
    </row>
    <row r="5910" spans="1:19" x14ac:dyDescent="0.25">
      <c r="A5910" s="116" t="s">
        <v>2499</v>
      </c>
      <c r="B5910" s="116" t="s">
        <v>4064</v>
      </c>
      <c r="C5910" s="165">
        <v>10849</v>
      </c>
      <c r="D5910" s="117">
        <v>2701.12</v>
      </c>
      <c r="E5910" s="147" t="s">
        <v>4068</v>
      </c>
      <c r="F5910" s="116" t="s">
        <v>4071</v>
      </c>
      <c r="G5910" s="471">
        <v>44969</v>
      </c>
      <c r="H5910" s="82">
        <v>26208912.149999999</v>
      </c>
      <c r="I5910" s="197">
        <v>0.8</v>
      </c>
      <c r="J5910" s="15">
        <v>9156.7999999999993</v>
      </c>
      <c r="K5910" s="15">
        <v>11446</v>
      </c>
      <c r="L5910" s="15">
        <v>18062749</v>
      </c>
      <c r="M5910" s="66" t="str">
        <f>TEXT(Table2[[#This Row],[Gd.Dt]],"mmm-yy")</f>
        <v>Feb-23</v>
      </c>
      <c r="N5910" s="46" t="str">
        <f>MID(Table2[[#This Row],[BE]],6,2)</f>
        <v>IB</v>
      </c>
      <c r="O5910" s="46" t="str">
        <f>IF(Table2[[#This Row],[Type]]="IB","EOU",IF(Table2[[#This Row],[Type]]="MB","Local","492"))</f>
        <v>EOU</v>
      </c>
      <c r="P5910" s="46">
        <f>ROUND(Table2[[#This Row],[Cons]]/Table2[[#This Row],[Qty.]],5)</f>
        <v>0.8</v>
      </c>
      <c r="Q5910" s="46" t="b">
        <f>EXACT(Table2[[#This Row],[rate]],Table2[[#This Row],[Check]])</f>
        <v>1</v>
      </c>
      <c r="R5910" s="46"/>
      <c r="S5910" s="46" t="str">
        <f>IF(Table2[[#This Row],[SRO]]="EOU",VLOOKUP(Table2[[#This Row],[BE]],[2]GD.List!$C$3:$N$5014,12,0),IF(Table2[[#This Row],[SRO]]="Local","Polyester Staple Fibre","SRO 492"))</f>
        <v>Textile Coal</v>
      </c>
    </row>
    <row r="5911" spans="1:19" x14ac:dyDescent="0.25">
      <c r="A5911" s="120" t="s">
        <v>2499</v>
      </c>
      <c r="B5911" s="116" t="s">
        <v>4063</v>
      </c>
      <c r="C5911" s="165">
        <v>2836</v>
      </c>
      <c r="D5911" s="117">
        <v>2701.12</v>
      </c>
      <c r="E5911" s="147" t="s">
        <v>4066</v>
      </c>
      <c r="F5911" s="116" t="s">
        <v>4072</v>
      </c>
      <c r="G5911" s="471">
        <v>44969</v>
      </c>
      <c r="H5911" s="82">
        <v>30775461.579999998</v>
      </c>
      <c r="I5911" s="197">
        <v>0.8</v>
      </c>
      <c r="J5911" s="15">
        <v>10420.67</v>
      </c>
      <c r="K5911" s="15">
        <v>13025.84</v>
      </c>
      <c r="L5911" s="15">
        <v>13024310.23</v>
      </c>
      <c r="M5911" s="66" t="str">
        <f>TEXT(Table2[[#This Row],[Gd.Dt]],"mmm-yy")</f>
        <v>Feb-23</v>
      </c>
      <c r="N5911" s="46" t="str">
        <f>MID(Table2[[#This Row],[BE]],6,2)</f>
        <v>IB</v>
      </c>
      <c r="O5911" s="46" t="str">
        <f>IF(Table2[[#This Row],[Type]]="IB","EOU",IF(Table2[[#This Row],[Type]]="MB","Local","492"))</f>
        <v>EOU</v>
      </c>
      <c r="P5911" s="46">
        <f>ROUND(Table2[[#This Row],[Cons]]/Table2[[#This Row],[Qty.]],5)</f>
        <v>0.8</v>
      </c>
      <c r="Q5911" s="46" t="b">
        <f>EXACT(Table2[[#This Row],[rate]],Table2[[#This Row],[Check]])</f>
        <v>1</v>
      </c>
      <c r="R5911" s="46"/>
      <c r="S5911" s="46" t="str">
        <f>IF(Table2[[#This Row],[SRO]]="EOU",VLOOKUP(Table2[[#This Row],[BE]],[2]GD.List!$C$3:$N$5014,12,0),IF(Table2[[#This Row],[SRO]]="Local","Polyester Staple Fibre","SRO 492"))</f>
        <v>Textile Coal</v>
      </c>
    </row>
    <row r="5912" spans="1:19" x14ac:dyDescent="0.25">
      <c r="A5912" s="119" t="s">
        <v>3552</v>
      </c>
      <c r="B5912" s="116" t="s">
        <v>4065</v>
      </c>
      <c r="C5912" s="165">
        <v>7522</v>
      </c>
      <c r="D5912" s="117">
        <v>2847</v>
      </c>
      <c r="E5912" s="147" t="s">
        <v>4069</v>
      </c>
      <c r="F5912" s="116" t="s">
        <v>4070</v>
      </c>
      <c r="G5912" s="471">
        <v>44969</v>
      </c>
      <c r="H5912" s="82">
        <v>42423938.960000001</v>
      </c>
      <c r="I5912" s="197">
        <v>0.03</v>
      </c>
      <c r="J5912" s="15">
        <v>515.91000000000008</v>
      </c>
      <c r="K5912" s="15">
        <v>17197</v>
      </c>
      <c r="L5912" s="15">
        <v>652451.81999999995</v>
      </c>
      <c r="M5912" s="66" t="str">
        <f>TEXT(Table2[[#This Row],[Gd.Dt]],"mmm-yy")</f>
        <v>Feb-23</v>
      </c>
      <c r="N5912" s="46" t="str">
        <f>MID(Table2[[#This Row],[BE]],6,2)</f>
        <v>IB</v>
      </c>
      <c r="O5912" s="46" t="str">
        <f>IF(Table2[[#This Row],[Type]]="IB","EOU",IF(Table2[[#This Row],[Type]]="MB","Local","492"))</f>
        <v>EOU</v>
      </c>
      <c r="P5912" s="46">
        <f>ROUND(Table2[[#This Row],[Cons]]/Table2[[#This Row],[Qty.]],5)</f>
        <v>0.03</v>
      </c>
      <c r="Q5912" s="46" t="b">
        <f>EXACT(Table2[[#This Row],[rate]],Table2[[#This Row],[Check]])</f>
        <v>1</v>
      </c>
      <c r="R5912" s="46"/>
      <c r="S5912" s="46" t="str">
        <f>IF(Table2[[#This Row],[SRO]]="EOU",VLOOKUP(Table2[[#This Row],[BE]],[2]GD.List!$C$3:$N$5014,12,0),IF(Table2[[#This Row],[SRO]]="Local","Polyester Staple Fibre","SRO 492"))</f>
        <v>Textile Chemical</v>
      </c>
    </row>
    <row r="5913" spans="1:19" x14ac:dyDescent="0.25">
      <c r="A5913" s="119" t="s">
        <v>3552</v>
      </c>
      <c r="B5913" s="116" t="s">
        <v>4064</v>
      </c>
      <c r="C5913" s="165">
        <v>10849</v>
      </c>
      <c r="D5913" s="117">
        <v>2847</v>
      </c>
      <c r="E5913" s="147" t="s">
        <v>4068</v>
      </c>
      <c r="F5913" s="116" t="s">
        <v>4071</v>
      </c>
      <c r="G5913" s="471">
        <v>44969</v>
      </c>
      <c r="H5913" s="82">
        <v>26208912.149999999</v>
      </c>
      <c r="I5913" s="197">
        <v>0.03</v>
      </c>
      <c r="J5913" s="15">
        <v>343.37999999999994</v>
      </c>
      <c r="K5913" s="15">
        <v>11446</v>
      </c>
      <c r="L5913" s="15">
        <v>677353.09</v>
      </c>
      <c r="M5913" s="66" t="str">
        <f>TEXT(Table2[[#This Row],[Gd.Dt]],"mmm-yy")</f>
        <v>Feb-23</v>
      </c>
      <c r="N5913" s="46" t="str">
        <f>MID(Table2[[#This Row],[BE]],6,2)</f>
        <v>IB</v>
      </c>
      <c r="O5913" s="46" t="str">
        <f>IF(Table2[[#This Row],[Type]]="IB","EOU",IF(Table2[[#This Row],[Type]]="MB","Local","492"))</f>
        <v>EOU</v>
      </c>
      <c r="P5913" s="46">
        <f>ROUND(Table2[[#This Row],[Cons]]/Table2[[#This Row],[Qty.]],5)</f>
        <v>0.03</v>
      </c>
      <c r="Q5913" s="46" t="b">
        <f>EXACT(Table2[[#This Row],[rate]],Table2[[#This Row],[Check]])</f>
        <v>1</v>
      </c>
      <c r="R5913" s="46"/>
      <c r="S5913" s="46" t="str">
        <f>IF(Table2[[#This Row],[SRO]]="EOU",VLOOKUP(Table2[[#This Row],[BE]],[2]GD.List!$C$3:$N$5014,12,0),IF(Table2[[#This Row],[SRO]]="Local","Polyester Staple Fibre","SRO 492"))</f>
        <v>Textile Chemical</v>
      </c>
    </row>
    <row r="5914" spans="1:19" x14ac:dyDescent="0.25">
      <c r="A5914" s="120" t="s">
        <v>3552</v>
      </c>
      <c r="B5914" s="116" t="s">
        <v>4063</v>
      </c>
      <c r="C5914" s="165">
        <v>2836</v>
      </c>
      <c r="D5914" s="117">
        <v>2847</v>
      </c>
      <c r="E5914" s="147" t="s">
        <v>4066</v>
      </c>
      <c r="F5914" s="116" t="s">
        <v>4072</v>
      </c>
      <c r="G5914" s="471">
        <v>44969</v>
      </c>
      <c r="H5914" s="82">
        <v>30775461.579999998</v>
      </c>
      <c r="I5914" s="197">
        <v>0.03</v>
      </c>
      <c r="J5914" s="15">
        <v>390.78</v>
      </c>
      <c r="K5914" s="15">
        <v>13025.84</v>
      </c>
      <c r="L5914" s="15">
        <v>488418.86</v>
      </c>
      <c r="M5914" s="66" t="str">
        <f>TEXT(Table2[[#This Row],[Gd.Dt]],"mmm-yy")</f>
        <v>Feb-23</v>
      </c>
      <c r="N5914" s="46" t="str">
        <f>MID(Table2[[#This Row],[BE]],6,2)</f>
        <v>IB</v>
      </c>
      <c r="O5914" s="46" t="str">
        <f>IF(Table2[[#This Row],[Type]]="IB","EOU",IF(Table2[[#This Row],[Type]]="MB","Local","492"))</f>
        <v>EOU</v>
      </c>
      <c r="P5914" s="46">
        <f>ROUND(Table2[[#This Row],[Cons]]/Table2[[#This Row],[Qty.]],5)</f>
        <v>0.03</v>
      </c>
      <c r="Q5914" s="46" t="b">
        <f>EXACT(Table2[[#This Row],[rate]],Table2[[#This Row],[Check]])</f>
        <v>1</v>
      </c>
      <c r="R5914" s="46"/>
      <c r="S5914" s="46" t="str">
        <f>IF(Table2[[#This Row],[SRO]]="EOU",VLOOKUP(Table2[[#This Row],[BE]],[2]GD.List!$C$3:$N$5014,12,0),IF(Table2[[#This Row],[SRO]]="Local","Polyester Staple Fibre","SRO 492"))</f>
        <v>Textile Chemical</v>
      </c>
    </row>
    <row r="5915" spans="1:19" x14ac:dyDescent="0.25">
      <c r="A5915" s="119" t="s">
        <v>3800</v>
      </c>
      <c r="B5915" s="116" t="s">
        <v>4065</v>
      </c>
      <c r="C5915" s="165">
        <v>7522</v>
      </c>
      <c r="D5915" s="117">
        <v>2832.1089999999999</v>
      </c>
      <c r="E5915" s="147" t="s">
        <v>4069</v>
      </c>
      <c r="F5915" s="116" t="s">
        <v>4070</v>
      </c>
      <c r="G5915" s="471">
        <v>44969</v>
      </c>
      <c r="H5915" s="82">
        <v>42423938.960000001</v>
      </c>
      <c r="I5915" s="197">
        <v>0.04</v>
      </c>
      <c r="J5915" s="15">
        <v>687.88</v>
      </c>
      <c r="K5915" s="15">
        <v>17197</v>
      </c>
      <c r="L5915" s="15">
        <v>869935.76</v>
      </c>
      <c r="M5915" s="66" t="str">
        <f>TEXT(Table2[[#This Row],[Gd.Dt]],"mmm-yy")</f>
        <v>Feb-23</v>
      </c>
      <c r="N5915" s="46" t="str">
        <f>MID(Table2[[#This Row],[BE]],6,2)</f>
        <v>IB</v>
      </c>
      <c r="O5915" s="46" t="str">
        <f>IF(Table2[[#This Row],[Type]]="IB","EOU",IF(Table2[[#This Row],[Type]]="MB","Local","492"))</f>
        <v>EOU</v>
      </c>
      <c r="P5915" s="46">
        <f>ROUND(Table2[[#This Row],[Cons]]/Table2[[#This Row],[Qty.]],5)</f>
        <v>0.04</v>
      </c>
      <c r="Q5915" s="46" t="b">
        <f>EXACT(Table2[[#This Row],[rate]],Table2[[#This Row],[Check]])</f>
        <v>1</v>
      </c>
      <c r="R5915" s="46"/>
      <c r="S5915" s="46" t="str">
        <f>IF(Table2[[#This Row],[SRO]]="EOU",VLOOKUP(Table2[[#This Row],[BE]],[2]GD.List!$C$3:$N$5014,12,0),IF(Table2[[#This Row],[SRO]]="Local","Polyester Staple Fibre","SRO 492"))</f>
        <v>Textile Chemical</v>
      </c>
    </row>
    <row r="5916" spans="1:19" x14ac:dyDescent="0.25">
      <c r="A5916" s="119" t="s">
        <v>3800</v>
      </c>
      <c r="B5916" s="116" t="s">
        <v>4064</v>
      </c>
      <c r="C5916" s="165">
        <v>10849</v>
      </c>
      <c r="D5916" s="117">
        <v>2832.1089999999999</v>
      </c>
      <c r="E5916" s="147" t="s">
        <v>4068</v>
      </c>
      <c r="F5916" s="116" t="s">
        <v>4071</v>
      </c>
      <c r="G5916" s="471">
        <v>44969</v>
      </c>
      <c r="H5916" s="82">
        <v>26208912.149999999</v>
      </c>
      <c r="I5916" s="197">
        <v>0.04</v>
      </c>
      <c r="J5916" s="15">
        <v>339.00000000000006</v>
      </c>
      <c r="K5916" s="15">
        <v>8475</v>
      </c>
      <c r="L5916" s="15">
        <v>717782.7</v>
      </c>
      <c r="M5916" s="66" t="str">
        <f>TEXT(Table2[[#This Row],[Gd.Dt]],"mmm-yy")</f>
        <v>Feb-23</v>
      </c>
      <c r="N5916" s="46" t="str">
        <f>MID(Table2[[#This Row],[BE]],6,2)</f>
        <v>IB</v>
      </c>
      <c r="O5916" s="46" t="str">
        <f>IF(Table2[[#This Row],[Type]]="IB","EOU",IF(Table2[[#This Row],[Type]]="MB","Local","492"))</f>
        <v>EOU</v>
      </c>
      <c r="P5916" s="46">
        <f>ROUND(Table2[[#This Row],[Cons]]/Table2[[#This Row],[Qty.]],5)</f>
        <v>0.04</v>
      </c>
      <c r="Q5916" s="46" t="b">
        <f>EXACT(Table2[[#This Row],[rate]],Table2[[#This Row],[Check]])</f>
        <v>1</v>
      </c>
      <c r="R5916" s="46"/>
      <c r="S5916" s="46" t="str">
        <f>IF(Table2[[#This Row],[SRO]]="EOU",VLOOKUP(Table2[[#This Row],[BE]],[2]GD.List!$C$3:$N$5014,12,0),IF(Table2[[#This Row],[SRO]]="Local","Polyester Staple Fibre","SRO 492"))</f>
        <v>Textile Chemical</v>
      </c>
    </row>
    <row r="5917" spans="1:19" x14ac:dyDescent="0.25">
      <c r="A5917" s="120" t="s">
        <v>3800</v>
      </c>
      <c r="B5917" s="116" t="s">
        <v>4063</v>
      </c>
      <c r="C5917" s="165">
        <v>2836</v>
      </c>
      <c r="D5917" s="117">
        <v>2832.1089999999999</v>
      </c>
      <c r="E5917" s="147" t="s">
        <v>4066</v>
      </c>
      <c r="F5917" s="116" t="s">
        <v>4072</v>
      </c>
      <c r="G5917" s="471">
        <v>44969</v>
      </c>
      <c r="H5917" s="82">
        <v>30775461.579999998</v>
      </c>
      <c r="I5917" s="197">
        <v>0.04</v>
      </c>
      <c r="J5917" s="15">
        <v>179.36</v>
      </c>
      <c r="K5917" s="15">
        <v>4484</v>
      </c>
      <c r="L5917" s="15">
        <v>144453.63</v>
      </c>
      <c r="M5917" s="66" t="str">
        <f>TEXT(Table2[[#This Row],[Gd.Dt]],"mmm-yy")</f>
        <v>Feb-23</v>
      </c>
      <c r="N5917" s="46" t="str">
        <f>MID(Table2[[#This Row],[BE]],6,2)</f>
        <v>IB</v>
      </c>
      <c r="O5917" s="46" t="str">
        <f>IF(Table2[[#This Row],[Type]]="IB","EOU",IF(Table2[[#This Row],[Type]]="MB","Local","492"))</f>
        <v>EOU</v>
      </c>
      <c r="P5917" s="46">
        <f>ROUND(Table2[[#This Row],[Cons]]/Table2[[#This Row],[Qty.]],5)</f>
        <v>0.04</v>
      </c>
      <c r="Q5917" s="46" t="b">
        <f>EXACT(Table2[[#This Row],[rate]],Table2[[#This Row],[Check]])</f>
        <v>1</v>
      </c>
      <c r="R5917" s="46"/>
      <c r="S5917" s="46" t="str">
        <f>IF(Table2[[#This Row],[SRO]]="EOU",VLOOKUP(Table2[[#This Row],[BE]],[2]GD.List!$C$3:$N$5014,12,0),IF(Table2[[#This Row],[SRO]]="Local","Polyester Staple Fibre","SRO 492"))</f>
        <v>Textile Chemical</v>
      </c>
    </row>
    <row r="5918" spans="1:19" x14ac:dyDescent="0.25">
      <c r="A5918" s="119" t="s">
        <v>3802</v>
      </c>
      <c r="B5918" s="116" t="s">
        <v>4065</v>
      </c>
      <c r="C5918" s="165">
        <v>7522</v>
      </c>
      <c r="D5918" s="117">
        <v>5503.201</v>
      </c>
      <c r="E5918" s="147" t="s">
        <v>4069</v>
      </c>
      <c r="F5918" s="116" t="s">
        <v>4070</v>
      </c>
      <c r="G5918" s="471">
        <v>44969</v>
      </c>
      <c r="H5918" s="82">
        <v>42423938.960000001</v>
      </c>
      <c r="I5918" s="197">
        <v>0.41666999999999998</v>
      </c>
      <c r="J5918" s="15">
        <v>7165.47</v>
      </c>
      <c r="K5918" s="15">
        <v>17197</v>
      </c>
      <c r="L5918" s="15">
        <v>9061899.6500000004</v>
      </c>
      <c r="M5918" s="66" t="str">
        <f>TEXT(Table2[[#This Row],[Gd.Dt]],"mmm-yy")</f>
        <v>Feb-23</v>
      </c>
      <c r="N5918" s="46" t="str">
        <f>MID(Table2[[#This Row],[BE]],6,2)</f>
        <v>IB</v>
      </c>
      <c r="O5918" s="46" t="str">
        <f>IF(Table2[[#This Row],[Type]]="IB","EOU",IF(Table2[[#This Row],[Type]]="MB","Local","492"))</f>
        <v>EOU</v>
      </c>
      <c r="P5918" s="46">
        <f>ROUND(Table2[[#This Row],[Cons]]/Table2[[#This Row],[Qty.]],5)</f>
        <v>0.41666999999999998</v>
      </c>
      <c r="Q5918" s="46" t="b">
        <f>EXACT(Table2[[#This Row],[rate]],Table2[[#This Row],[Check]])</f>
        <v>1</v>
      </c>
      <c r="R5918" s="46"/>
      <c r="S5918" s="46" t="str">
        <f>IF(Table2[[#This Row],[SRO]]="EOU",VLOOKUP(Table2[[#This Row],[BE]],[2]GD.List!$C$3:$N$5014,12,0),IF(Table2[[#This Row],[SRO]]="Local","Polyester Staple Fibre","SRO 492"))</f>
        <v>Polyester Staple Fiber</v>
      </c>
    </row>
    <row r="5919" spans="1:19" x14ac:dyDescent="0.25">
      <c r="A5919" s="120" t="s">
        <v>3802</v>
      </c>
      <c r="B5919" s="116" t="s">
        <v>4064</v>
      </c>
      <c r="C5919" s="165">
        <v>10849</v>
      </c>
      <c r="D5919" s="117">
        <v>5503.201</v>
      </c>
      <c r="E5919" s="147" t="s">
        <v>4068</v>
      </c>
      <c r="F5919" s="116" t="s">
        <v>4071</v>
      </c>
      <c r="G5919" s="471">
        <v>44969</v>
      </c>
      <c r="H5919" s="82">
        <v>26208912.149999999</v>
      </c>
      <c r="I5919" s="197">
        <v>0.41666999999999998</v>
      </c>
      <c r="J5919" s="15">
        <v>494.59</v>
      </c>
      <c r="K5919" s="15">
        <v>1187</v>
      </c>
      <c r="L5919" s="15">
        <v>467002.27</v>
      </c>
      <c r="M5919" s="66" t="str">
        <f>TEXT(Table2[[#This Row],[Gd.Dt]],"mmm-yy")</f>
        <v>Feb-23</v>
      </c>
      <c r="N5919" s="46" t="str">
        <f>MID(Table2[[#This Row],[BE]],6,2)</f>
        <v>IB</v>
      </c>
      <c r="O5919" s="46" t="str">
        <f>IF(Table2[[#This Row],[Type]]="IB","EOU",IF(Table2[[#This Row],[Type]]="MB","Local","492"))</f>
        <v>EOU</v>
      </c>
      <c r="P5919" s="46">
        <f>ROUND(Table2[[#This Row],[Cons]]/Table2[[#This Row],[Qty.]],5)</f>
        <v>0.41666999999999998</v>
      </c>
      <c r="Q5919" s="46" t="b">
        <f>EXACT(Table2[[#This Row],[rate]],Table2[[#This Row],[Check]])</f>
        <v>1</v>
      </c>
      <c r="R5919" s="46"/>
      <c r="S5919" s="46" t="str">
        <f>IF(Table2[[#This Row],[SRO]]="EOU",VLOOKUP(Table2[[#This Row],[BE]],[2]GD.List!$C$3:$N$5014,12,0),IF(Table2[[#This Row],[SRO]]="Local","Polyester Staple Fibre","SRO 492"))</f>
        <v>Polyester Staple Fiber</v>
      </c>
    </row>
    <row r="5920" spans="1:19" x14ac:dyDescent="0.25">
      <c r="A5920" s="120" t="s">
        <v>3968</v>
      </c>
      <c r="B5920" s="116" t="s">
        <v>4063</v>
      </c>
      <c r="C5920" s="165">
        <v>2836</v>
      </c>
      <c r="D5920" s="117">
        <v>9606.1</v>
      </c>
      <c r="E5920" s="147" t="s">
        <v>4066</v>
      </c>
      <c r="F5920" s="116" t="s">
        <v>4072</v>
      </c>
      <c r="G5920" s="471">
        <v>44969</v>
      </c>
      <c r="H5920" s="82">
        <v>30775461.579999998</v>
      </c>
      <c r="I5920" s="197">
        <v>1</v>
      </c>
      <c r="J5920" s="15">
        <v>15</v>
      </c>
      <c r="K5920" s="15">
        <v>15</v>
      </c>
      <c r="L5920" s="15">
        <v>22247.64</v>
      </c>
      <c r="M5920" s="66" t="str">
        <f>TEXT(Table2[[#This Row],[Gd.Dt]],"mmm-yy")</f>
        <v>Feb-23</v>
      </c>
      <c r="N5920" s="46" t="str">
        <f>MID(Table2[[#This Row],[BE]],6,2)</f>
        <v>TI</v>
      </c>
      <c r="O5920" s="46" t="str">
        <f>IF(Table2[[#This Row],[Type]]="IB","EOU",IF(Table2[[#This Row],[Type]]="MB","Local","492"))</f>
        <v>492</v>
      </c>
      <c r="P5920" s="46">
        <f>ROUND(Table2[[#This Row],[Cons]]/Table2[[#This Row],[Qty.]],5)</f>
        <v>1</v>
      </c>
      <c r="Q5920" s="46" t="b">
        <f>EXACT(Table2[[#This Row],[rate]],Table2[[#This Row],[Check]])</f>
        <v>1</v>
      </c>
      <c r="R5920" s="46"/>
      <c r="S5920" s="46" t="str">
        <f>IF(Table2[[#This Row],[SRO]]="EOU",VLOOKUP(Table2[[#This Row],[BE]],[2]GD.List!$C$3:$N$5014,12,0),IF(Table2[[#This Row],[SRO]]="Local","Polyester Staple Fibre","SRO 492"))</f>
        <v>SRO 492</v>
      </c>
    </row>
    <row r="5921" spans="1:19" x14ac:dyDescent="0.25">
      <c r="A5921" s="119" t="s">
        <v>3982</v>
      </c>
      <c r="B5921" s="116" t="s">
        <v>4065</v>
      </c>
      <c r="C5921" s="165">
        <v>7522</v>
      </c>
      <c r="D5921" s="117">
        <v>2915.11</v>
      </c>
      <c r="E5921" s="147" t="s">
        <v>4069</v>
      </c>
      <c r="F5921" s="116" t="s">
        <v>4070</v>
      </c>
      <c r="G5921" s="471">
        <v>44969</v>
      </c>
      <c r="H5921" s="82">
        <v>42423938.960000001</v>
      </c>
      <c r="I5921" s="197">
        <v>0.04</v>
      </c>
      <c r="J5921" s="15">
        <v>687.88</v>
      </c>
      <c r="K5921" s="15">
        <v>17197</v>
      </c>
      <c r="L5921" s="15">
        <v>869935.76</v>
      </c>
      <c r="M5921" s="66" t="str">
        <f>TEXT(Table2[[#This Row],[Gd.Dt]],"mmm-yy")</f>
        <v>Feb-23</v>
      </c>
      <c r="N5921" s="46" t="str">
        <f>MID(Table2[[#This Row],[BE]],6,2)</f>
        <v>IB</v>
      </c>
      <c r="O5921" s="46" t="str">
        <f>IF(Table2[[#This Row],[Type]]="IB","EOU",IF(Table2[[#This Row],[Type]]="MB","Local","492"))</f>
        <v>EOU</v>
      </c>
      <c r="P5921" s="46">
        <f>ROUND(Table2[[#This Row],[Cons]]/Table2[[#This Row],[Qty.]],5)</f>
        <v>0.04</v>
      </c>
      <c r="Q5921" s="46" t="b">
        <f>EXACT(Table2[[#This Row],[rate]],Table2[[#This Row],[Check]])</f>
        <v>1</v>
      </c>
      <c r="R5921" s="46"/>
      <c r="S5921" s="46" t="str">
        <f>IF(Table2[[#This Row],[SRO]]="EOU",VLOOKUP(Table2[[#This Row],[BE]],[2]GD.List!$C$3:$N$5014,12,0),IF(Table2[[#This Row],[SRO]]="Local","Polyester Staple Fibre","SRO 492"))</f>
        <v>Textile Chemical</v>
      </c>
    </row>
    <row r="5922" spans="1:19" x14ac:dyDescent="0.25">
      <c r="A5922" s="119" t="s">
        <v>3982</v>
      </c>
      <c r="B5922" s="116" t="s">
        <v>4064</v>
      </c>
      <c r="C5922" s="165">
        <v>10849</v>
      </c>
      <c r="D5922" s="117">
        <v>2915.11</v>
      </c>
      <c r="E5922" s="147" t="s">
        <v>4068</v>
      </c>
      <c r="F5922" s="116" t="s">
        <v>4071</v>
      </c>
      <c r="G5922" s="471">
        <v>44969</v>
      </c>
      <c r="H5922" s="82">
        <v>26208912.149999999</v>
      </c>
      <c r="I5922" s="197">
        <v>0.04</v>
      </c>
      <c r="J5922" s="15">
        <v>457.84000000000009</v>
      </c>
      <c r="K5922" s="15">
        <v>11446</v>
      </c>
      <c r="L5922" s="15">
        <v>903137.44</v>
      </c>
      <c r="M5922" s="66" t="str">
        <f>TEXT(Table2[[#This Row],[Gd.Dt]],"mmm-yy")</f>
        <v>Feb-23</v>
      </c>
      <c r="N5922" s="46" t="str">
        <f>MID(Table2[[#This Row],[BE]],6,2)</f>
        <v>IB</v>
      </c>
      <c r="O5922" s="46" t="str">
        <f>IF(Table2[[#This Row],[Type]]="IB","EOU",IF(Table2[[#This Row],[Type]]="MB","Local","492"))</f>
        <v>EOU</v>
      </c>
      <c r="P5922" s="46">
        <f>ROUND(Table2[[#This Row],[Cons]]/Table2[[#This Row],[Qty.]],5)</f>
        <v>0.04</v>
      </c>
      <c r="Q5922" s="46" t="b">
        <f>EXACT(Table2[[#This Row],[rate]],Table2[[#This Row],[Check]])</f>
        <v>1</v>
      </c>
      <c r="R5922" s="46"/>
      <c r="S5922" s="46" t="str">
        <f>IF(Table2[[#This Row],[SRO]]="EOU",VLOOKUP(Table2[[#This Row],[BE]],[2]GD.List!$C$3:$N$5014,12,0),IF(Table2[[#This Row],[SRO]]="Local","Polyester Staple Fibre","SRO 492"))</f>
        <v>Textile Chemical</v>
      </c>
    </row>
    <row r="5923" spans="1:19" x14ac:dyDescent="0.25">
      <c r="A5923" s="120" t="s">
        <v>3982</v>
      </c>
      <c r="B5923" s="116" t="s">
        <v>4063</v>
      </c>
      <c r="C5923" s="165">
        <v>2836</v>
      </c>
      <c r="D5923" s="117">
        <v>2915.11</v>
      </c>
      <c r="E5923" s="147" t="s">
        <v>4066</v>
      </c>
      <c r="F5923" s="116" t="s">
        <v>4072</v>
      </c>
      <c r="G5923" s="471">
        <v>44969</v>
      </c>
      <c r="H5923" s="82">
        <v>30775461.579999998</v>
      </c>
      <c r="I5923" s="197">
        <v>0.04</v>
      </c>
      <c r="J5923" s="15">
        <v>521.03</v>
      </c>
      <c r="K5923" s="15">
        <v>13025.84</v>
      </c>
      <c r="L5923" s="15">
        <v>651210.32000000007</v>
      </c>
      <c r="M5923" s="66" t="str">
        <f>TEXT(Table2[[#This Row],[Gd.Dt]],"mmm-yy")</f>
        <v>Feb-23</v>
      </c>
      <c r="N5923" s="46" t="str">
        <f>MID(Table2[[#This Row],[BE]],6,2)</f>
        <v>IB</v>
      </c>
      <c r="O5923" s="46" t="str">
        <f>IF(Table2[[#This Row],[Type]]="IB","EOU",IF(Table2[[#This Row],[Type]]="MB","Local","492"))</f>
        <v>EOU</v>
      </c>
      <c r="P5923" s="46">
        <f>ROUND(Table2[[#This Row],[Cons]]/Table2[[#This Row],[Qty.]],5)</f>
        <v>0.04</v>
      </c>
      <c r="Q5923" s="46" t="b">
        <f>EXACT(Table2[[#This Row],[rate]],Table2[[#This Row],[Check]])</f>
        <v>1</v>
      </c>
      <c r="R5923" s="46"/>
      <c r="S5923" s="46" t="str">
        <f>IF(Table2[[#This Row],[SRO]]="EOU",VLOOKUP(Table2[[#This Row],[BE]],[2]GD.List!$C$3:$N$5014,12,0),IF(Table2[[#This Row],[SRO]]="Local","Polyester Staple Fibre","SRO 492"))</f>
        <v>Textile Chemical</v>
      </c>
    </row>
    <row r="5924" spans="1:19" x14ac:dyDescent="0.25">
      <c r="A5924" s="119" t="s">
        <v>4024</v>
      </c>
      <c r="B5924" s="116" t="s">
        <v>4065</v>
      </c>
      <c r="C5924" s="165">
        <v>7522</v>
      </c>
      <c r="D5924" s="117">
        <v>5201.009</v>
      </c>
      <c r="E5924" s="147" t="s">
        <v>4069</v>
      </c>
      <c r="F5924" s="116" t="s">
        <v>4070</v>
      </c>
      <c r="G5924" s="471">
        <v>44969</v>
      </c>
      <c r="H5924" s="82">
        <v>42423938.960000001</v>
      </c>
      <c r="I5924" s="197">
        <v>0.624</v>
      </c>
      <c r="J5924" s="15">
        <v>10730.93</v>
      </c>
      <c r="K5924" s="15">
        <v>17197</v>
      </c>
      <c r="L5924" s="15">
        <v>13571000.710000001</v>
      </c>
      <c r="M5924" s="66" t="str">
        <f>TEXT(Table2[[#This Row],[Gd.Dt]],"mmm-yy")</f>
        <v>Feb-23</v>
      </c>
      <c r="N5924" s="46" t="str">
        <f>MID(Table2[[#This Row],[BE]],6,2)</f>
        <v>IB</v>
      </c>
      <c r="O5924" s="46" t="str">
        <f>IF(Table2[[#This Row],[Type]]="IB","EOU",IF(Table2[[#This Row],[Type]]="MB","Local","492"))</f>
        <v>EOU</v>
      </c>
      <c r="P5924" s="46">
        <f>ROUND(Table2[[#This Row],[Cons]]/Table2[[#This Row],[Qty.]],5)</f>
        <v>0.624</v>
      </c>
      <c r="Q5924" s="46" t="b">
        <f>EXACT(Table2[[#This Row],[rate]],Table2[[#This Row],[Check]])</f>
        <v>1</v>
      </c>
      <c r="R5924" s="46"/>
      <c r="S5924" s="46" t="str">
        <f>IF(Table2[[#This Row],[SRO]]="EOU",VLOOKUP(Table2[[#This Row],[BE]],[2]GD.List!$C$3:$N$5014,12,0),IF(Table2[[#This Row],[SRO]]="Local","Polyester Staple Fibre","SRO 492"))</f>
        <v>Raw Cotton</v>
      </c>
    </row>
    <row r="5925" spans="1:19" x14ac:dyDescent="0.25">
      <c r="A5925" s="119" t="s">
        <v>4024</v>
      </c>
      <c r="B5925" s="116" t="s">
        <v>4064</v>
      </c>
      <c r="C5925" s="165">
        <v>10849</v>
      </c>
      <c r="D5925" s="117">
        <v>5201.009</v>
      </c>
      <c r="E5925" s="147" t="s">
        <v>4068</v>
      </c>
      <c r="F5925" s="116" t="s">
        <v>4071</v>
      </c>
      <c r="G5925" s="471">
        <v>44969</v>
      </c>
      <c r="H5925" s="82">
        <v>26208912.149999999</v>
      </c>
      <c r="I5925" s="197">
        <v>1.0101</v>
      </c>
      <c r="J5925" s="15">
        <v>3001.01</v>
      </c>
      <c r="K5925" s="15">
        <v>2971</v>
      </c>
      <c r="L5925" s="15">
        <v>4681512.57</v>
      </c>
      <c r="M5925" s="66" t="str">
        <f>TEXT(Table2[[#This Row],[Gd.Dt]],"mmm-yy")</f>
        <v>Feb-23</v>
      </c>
      <c r="N5925" s="46" t="str">
        <f>MID(Table2[[#This Row],[BE]],6,2)</f>
        <v>IB</v>
      </c>
      <c r="O5925" s="46" t="str">
        <f>IF(Table2[[#This Row],[Type]]="IB","EOU",IF(Table2[[#This Row],[Type]]="MB","Local","492"))</f>
        <v>EOU</v>
      </c>
      <c r="P5925" s="46">
        <f>ROUND(Table2[[#This Row],[Cons]]/Table2[[#This Row],[Qty.]],5)</f>
        <v>1.0101</v>
      </c>
      <c r="Q5925" s="46" t="b">
        <f>EXACT(Table2[[#This Row],[rate]],Table2[[#This Row],[Check]])</f>
        <v>1</v>
      </c>
      <c r="R5925" s="46"/>
      <c r="S5925" s="46" t="str">
        <f>IF(Table2[[#This Row],[SRO]]="EOU",VLOOKUP(Table2[[#This Row],[BE]],[2]GD.List!$C$3:$N$5014,12,0),IF(Table2[[#This Row],[SRO]]="Local","Polyester Staple Fibre","SRO 492"))</f>
        <v>Raw Cotton</v>
      </c>
    </row>
    <row r="5926" spans="1:19" x14ac:dyDescent="0.25">
      <c r="A5926" s="120" t="s">
        <v>4024</v>
      </c>
      <c r="B5926" s="116" t="s">
        <v>4064</v>
      </c>
      <c r="C5926" s="165">
        <v>10849</v>
      </c>
      <c r="D5926" s="117">
        <v>5201.009</v>
      </c>
      <c r="E5926" s="147" t="s">
        <v>4068</v>
      </c>
      <c r="F5926" s="116" t="s">
        <v>4071</v>
      </c>
      <c r="G5926" s="471">
        <v>44969</v>
      </c>
      <c r="H5926" s="82">
        <v>26208912.149999999</v>
      </c>
      <c r="I5926" s="197">
        <v>0.624</v>
      </c>
      <c r="J5926" s="15">
        <v>740.69</v>
      </c>
      <c r="K5926" s="15">
        <v>1187</v>
      </c>
      <c r="L5926" s="15">
        <v>699375.06</v>
      </c>
      <c r="M5926" s="66" t="str">
        <f>TEXT(Table2[[#This Row],[Gd.Dt]],"mmm-yy")</f>
        <v>Feb-23</v>
      </c>
      <c r="N5926" s="46" t="str">
        <f>MID(Table2[[#This Row],[BE]],6,2)</f>
        <v>IB</v>
      </c>
      <c r="O5926" s="46" t="str">
        <f>IF(Table2[[#This Row],[Type]]="IB","EOU",IF(Table2[[#This Row],[Type]]="MB","Local","492"))</f>
        <v>EOU</v>
      </c>
      <c r="P5926" s="46">
        <f>ROUND(Table2[[#This Row],[Cons]]/Table2[[#This Row],[Qty.]],5)</f>
        <v>0.624</v>
      </c>
      <c r="Q5926" s="46" t="b">
        <f>EXACT(Table2[[#This Row],[rate]],Table2[[#This Row],[Check]])</f>
        <v>1</v>
      </c>
      <c r="R5926" s="46"/>
      <c r="S5926" s="46" t="str">
        <f>IF(Table2[[#This Row],[SRO]]="EOU",VLOOKUP(Table2[[#This Row],[BE]],[2]GD.List!$C$3:$N$5014,12,0),IF(Table2[[#This Row],[SRO]]="Local","Polyester Staple Fibre","SRO 492"))</f>
        <v>Raw Cotton</v>
      </c>
    </row>
    <row r="5927" spans="1:19" x14ac:dyDescent="0.25">
      <c r="A5927" s="120" t="s">
        <v>4058</v>
      </c>
      <c r="B5927" s="116" t="s">
        <v>4063</v>
      </c>
      <c r="C5927" s="165">
        <v>2836</v>
      </c>
      <c r="D5927" s="117">
        <v>5402.33</v>
      </c>
      <c r="E5927" s="147" t="s">
        <v>4066</v>
      </c>
      <c r="F5927" s="116" t="s">
        <v>4072</v>
      </c>
      <c r="G5927" s="471">
        <v>44969</v>
      </c>
      <c r="H5927" s="82">
        <v>30775461.579999998</v>
      </c>
      <c r="I5927" s="197">
        <v>1.0101</v>
      </c>
      <c r="J5927" s="15">
        <v>5787.24</v>
      </c>
      <c r="K5927" s="15">
        <v>5729.38</v>
      </c>
      <c r="L5927" s="15">
        <v>8583494.6199999992</v>
      </c>
      <c r="M5927" s="66" t="str">
        <f>TEXT(Table2[[#This Row],[Gd.Dt]],"mmm-yy")</f>
        <v>Feb-23</v>
      </c>
      <c r="N5927" s="46" t="str">
        <f>MID(Table2[[#This Row],[BE]],6,2)</f>
        <v>IB</v>
      </c>
      <c r="O5927" s="46" t="str">
        <f>IF(Table2[[#This Row],[Type]]="IB","EOU",IF(Table2[[#This Row],[Type]]="MB","Local","492"))</f>
        <v>EOU</v>
      </c>
      <c r="P5927" s="46">
        <f>ROUND(Table2[[#This Row],[Cons]]/Table2[[#This Row],[Qty.]],5)</f>
        <v>1.0101</v>
      </c>
      <c r="Q5927" s="46" t="b">
        <f>EXACT(Table2[[#This Row],[rate]],Table2[[#This Row],[Check]])</f>
        <v>1</v>
      </c>
      <c r="R5927" s="46"/>
      <c r="S5927" s="46" t="str">
        <f>IF(Table2[[#This Row],[SRO]]="EOU",VLOOKUP(Table2[[#This Row],[BE]],[2]GD.List!$C$3:$N$5014,12,0),IF(Table2[[#This Row],[SRO]]="Local","Polyester Staple Fibre","SRO 492"))</f>
        <v>Polyester Yarn</v>
      </c>
    </row>
    <row r="5928" spans="1:19" x14ac:dyDescent="0.25">
      <c r="A5928" s="119" t="s">
        <v>4067</v>
      </c>
      <c r="B5928" s="119" t="s">
        <v>4063</v>
      </c>
      <c r="C5928" s="170">
        <v>2836</v>
      </c>
      <c r="D5928" s="171">
        <v>5402.33</v>
      </c>
      <c r="E5928" s="27" t="s">
        <v>4066</v>
      </c>
      <c r="F5928" s="119" t="s">
        <v>4072</v>
      </c>
      <c r="G5928" s="28">
        <v>44969</v>
      </c>
      <c r="H5928" s="172">
        <v>30775461.579999998</v>
      </c>
      <c r="I5928" s="33">
        <v>1.0101</v>
      </c>
      <c r="J5928" s="30">
        <v>7370.16</v>
      </c>
      <c r="K5928" s="30">
        <v>7296.46</v>
      </c>
      <c r="L5928" s="30">
        <v>7861326.2800000003</v>
      </c>
      <c r="M5928" s="67" t="str">
        <f>TEXT(Table2[[#This Row],[Gd.Dt]],"mmm-yy")</f>
        <v>Feb-23</v>
      </c>
      <c r="N5928" s="47" t="str">
        <f>MID(Table2[[#This Row],[BE]],6,2)</f>
        <v>IB</v>
      </c>
      <c r="O5928" s="47" t="str">
        <f>IF(Table2[[#This Row],[Type]]="IB","EOU",IF(Table2[[#This Row],[Type]]="MB","Local","492"))</f>
        <v>EOU</v>
      </c>
      <c r="P5928" s="47">
        <f>ROUND(Table2[[#This Row],[Cons]]/Table2[[#This Row],[Qty.]],5)</f>
        <v>1.0101</v>
      </c>
      <c r="Q5928" s="47" t="b">
        <f>EXACT(Table2[[#This Row],[rate]],Table2[[#This Row],[Check]])</f>
        <v>1</v>
      </c>
      <c r="R5928" s="47"/>
      <c r="S5928" s="47" t="str">
        <f>IF(Table2[[#This Row],[SRO]]="EOU",VLOOKUP(Table2[[#This Row],[BE]],[2]GD.List!$C$3:$N$5014,12,0),IF(Table2[[#This Row],[SRO]]="Local","Polyester Staple Fibre","SRO 492"))</f>
        <v>Polyester Yarn</v>
      </c>
    </row>
    <row r="5929" spans="1:19" x14ac:dyDescent="0.25">
      <c r="A5929" s="729" t="s">
        <v>2499</v>
      </c>
      <c r="B5929" s="729" t="s">
        <v>4075</v>
      </c>
      <c r="C5929" s="730">
        <v>3652</v>
      </c>
      <c r="D5929" s="731">
        <v>2701.12</v>
      </c>
      <c r="E5929" s="147" t="s">
        <v>4079</v>
      </c>
      <c r="F5929" s="729" t="s">
        <v>4080</v>
      </c>
      <c r="G5929" s="471">
        <v>44971</v>
      </c>
      <c r="H5929" s="732">
        <v>41653163.549999997</v>
      </c>
      <c r="I5929" s="197">
        <v>0.8</v>
      </c>
      <c r="J5929" s="725">
        <v>12178.78</v>
      </c>
      <c r="K5929" s="725">
        <v>15223.47</v>
      </c>
      <c r="L5929" s="725">
        <v>17711434.75</v>
      </c>
      <c r="M5929" s="726" t="str">
        <f>TEXT(Table2[[#This Row],[Gd.Dt]],"mmm-yy")</f>
        <v>Feb-23</v>
      </c>
      <c r="N5929" s="46" t="str">
        <f>MID(Table2[[#This Row],[BE]],6,2)</f>
        <v>IB</v>
      </c>
      <c r="O5929" s="46" t="str">
        <f>IF(Table2[[#This Row],[Type]]="IB","EOU",IF(Table2[[#This Row],[Type]]="MB","Local","492"))</f>
        <v>EOU</v>
      </c>
      <c r="P5929" s="46">
        <f>ROUND(Table2[[#This Row],[Cons]]/Table2[[#This Row],[Qty.]],5)</f>
        <v>0.8</v>
      </c>
      <c r="Q5929" s="46" t="b">
        <f>EXACT(Table2[[#This Row],[rate]],Table2[[#This Row],[Check]])</f>
        <v>1</v>
      </c>
      <c r="R5929" s="46"/>
      <c r="S5929" s="46" t="str">
        <f>IF(Table2[[#This Row],[SRO]]="EOU",VLOOKUP(Table2[[#This Row],[BE]],[2]GD.List!$C$3:$N$5014,12,0),IF(Table2[[#This Row],[SRO]]="Local","Polyester Staple Fibre","SRO 492"))</f>
        <v>Textile Coal</v>
      </c>
    </row>
    <row r="5930" spans="1:19" x14ac:dyDescent="0.25">
      <c r="A5930" s="729" t="s">
        <v>2499</v>
      </c>
      <c r="B5930" s="729" t="s">
        <v>4073</v>
      </c>
      <c r="C5930" s="730">
        <v>56160</v>
      </c>
      <c r="D5930" s="731">
        <v>2701.12</v>
      </c>
      <c r="E5930" s="147" t="s">
        <v>4076</v>
      </c>
      <c r="F5930" s="729" t="s">
        <v>4081</v>
      </c>
      <c r="G5930" s="471">
        <v>44971</v>
      </c>
      <c r="H5930" s="732">
        <v>48681807.689999998</v>
      </c>
      <c r="I5930" s="197">
        <v>0.8</v>
      </c>
      <c r="J5930" s="725">
        <v>16388.8</v>
      </c>
      <c r="K5930" s="725">
        <v>20486</v>
      </c>
      <c r="L5930" s="725">
        <v>10187299.42</v>
      </c>
      <c r="M5930" s="726" t="str">
        <f>TEXT(Table2[[#This Row],[Gd.Dt]],"mmm-yy")</f>
        <v>Feb-23</v>
      </c>
      <c r="N5930" s="46" t="str">
        <f>MID(Table2[[#This Row],[BE]],6,2)</f>
        <v>IB</v>
      </c>
      <c r="O5930" s="46" t="str">
        <f>IF(Table2[[#This Row],[Type]]="IB","EOU",IF(Table2[[#This Row],[Type]]="MB","Local","492"))</f>
        <v>EOU</v>
      </c>
      <c r="P5930" s="46">
        <f>ROUND(Table2[[#This Row],[Cons]]/Table2[[#This Row],[Qty.]],5)</f>
        <v>0.8</v>
      </c>
      <c r="Q5930" s="46" t="b">
        <f>EXACT(Table2[[#This Row],[rate]],Table2[[#This Row],[Check]])</f>
        <v>1</v>
      </c>
      <c r="R5930" s="46"/>
      <c r="S5930" s="46" t="str">
        <f>IF(Table2[[#This Row],[SRO]]="EOU",VLOOKUP(Table2[[#This Row],[BE]],[2]GD.List!$C$3:$N$5014,12,0),IF(Table2[[#This Row],[SRO]]="Local","Polyester Staple Fibre","SRO 492"))</f>
        <v>Textile Coal</v>
      </c>
    </row>
    <row r="5931" spans="1:19" x14ac:dyDescent="0.25">
      <c r="A5931" s="733" t="s">
        <v>2499</v>
      </c>
      <c r="B5931" s="729" t="s">
        <v>4074</v>
      </c>
      <c r="C5931" s="730">
        <v>13431</v>
      </c>
      <c r="D5931" s="731">
        <v>2701.12</v>
      </c>
      <c r="E5931" s="147" t="s">
        <v>4078</v>
      </c>
      <c r="F5931" s="729" t="s">
        <v>4082</v>
      </c>
      <c r="G5931" s="471">
        <v>44971</v>
      </c>
      <c r="H5931" s="732">
        <v>30754820.420000002</v>
      </c>
      <c r="I5931" s="197">
        <v>0.8</v>
      </c>
      <c r="J5931" s="725">
        <v>10430.4</v>
      </c>
      <c r="K5931" s="725">
        <v>13038</v>
      </c>
      <c r="L5931" s="725">
        <v>13086463.560000001</v>
      </c>
      <c r="M5931" s="726" t="str">
        <f>TEXT(Table2[[#This Row],[Gd.Dt]],"mmm-yy")</f>
        <v>Feb-23</v>
      </c>
      <c r="N5931" s="46" t="str">
        <f>MID(Table2[[#This Row],[BE]],6,2)</f>
        <v>IB</v>
      </c>
      <c r="O5931" s="46" t="str">
        <f>IF(Table2[[#This Row],[Type]]="IB","EOU",IF(Table2[[#This Row],[Type]]="MB","Local","492"))</f>
        <v>EOU</v>
      </c>
      <c r="P5931" s="46">
        <f>ROUND(Table2[[#This Row],[Cons]]/Table2[[#This Row],[Qty.]],5)</f>
        <v>0.8</v>
      </c>
      <c r="Q5931" s="46" t="b">
        <f>EXACT(Table2[[#This Row],[rate]],Table2[[#This Row],[Check]])</f>
        <v>1</v>
      </c>
      <c r="R5931" s="46"/>
      <c r="S5931" s="46" t="str">
        <f>IF(Table2[[#This Row],[SRO]]="EOU",VLOOKUP(Table2[[#This Row],[BE]],[2]GD.List!$C$3:$N$5014,12,0),IF(Table2[[#This Row],[SRO]]="Local","Polyester Staple Fibre","SRO 492"))</f>
        <v>Textile Coal</v>
      </c>
    </row>
    <row r="5932" spans="1:19" x14ac:dyDescent="0.25">
      <c r="A5932" s="734" t="s">
        <v>3552</v>
      </c>
      <c r="B5932" s="729" t="s">
        <v>4075</v>
      </c>
      <c r="C5932" s="730">
        <v>3652</v>
      </c>
      <c r="D5932" s="731">
        <v>2847</v>
      </c>
      <c r="E5932" s="147" t="s">
        <v>4079</v>
      </c>
      <c r="F5932" s="729" t="s">
        <v>4080</v>
      </c>
      <c r="G5932" s="471">
        <v>44971</v>
      </c>
      <c r="H5932" s="732">
        <v>41653163.549999997</v>
      </c>
      <c r="I5932" s="197">
        <v>0.03</v>
      </c>
      <c r="J5932" s="725">
        <v>456.7</v>
      </c>
      <c r="K5932" s="725">
        <v>15223.47</v>
      </c>
      <c r="L5932" s="725">
        <v>664172.62</v>
      </c>
      <c r="M5932" s="726" t="str">
        <f>TEXT(Table2[[#This Row],[Gd.Dt]],"mmm-yy")</f>
        <v>Feb-23</v>
      </c>
      <c r="N5932" s="46" t="str">
        <f>MID(Table2[[#This Row],[BE]],6,2)</f>
        <v>IB</v>
      </c>
      <c r="O5932" s="46" t="str">
        <f>IF(Table2[[#This Row],[Type]]="IB","EOU",IF(Table2[[#This Row],[Type]]="MB","Local","492"))</f>
        <v>EOU</v>
      </c>
      <c r="P5932" s="46">
        <f>ROUND(Table2[[#This Row],[Cons]]/Table2[[#This Row],[Qty.]],5)</f>
        <v>0.03</v>
      </c>
      <c r="Q5932" s="46" t="b">
        <f>EXACT(Table2[[#This Row],[rate]],Table2[[#This Row],[Check]])</f>
        <v>1</v>
      </c>
      <c r="R5932" s="46"/>
      <c r="S5932" s="46" t="str">
        <f>IF(Table2[[#This Row],[SRO]]="EOU",VLOOKUP(Table2[[#This Row],[BE]],[2]GD.List!$C$3:$N$5014,12,0),IF(Table2[[#This Row],[SRO]]="Local","Polyester Staple Fibre","SRO 492"))</f>
        <v>Textile Chemical</v>
      </c>
    </row>
    <row r="5933" spans="1:19" x14ac:dyDescent="0.25">
      <c r="A5933" s="734" t="s">
        <v>3552</v>
      </c>
      <c r="B5933" s="729" t="s">
        <v>4073</v>
      </c>
      <c r="C5933" s="730">
        <v>56160</v>
      </c>
      <c r="D5933" s="731">
        <v>2847</v>
      </c>
      <c r="E5933" s="147" t="s">
        <v>4076</v>
      </c>
      <c r="F5933" s="729" t="s">
        <v>4081</v>
      </c>
      <c r="G5933" s="471">
        <v>44971</v>
      </c>
      <c r="H5933" s="732">
        <v>48681807.689999998</v>
      </c>
      <c r="I5933" s="197">
        <v>0.03</v>
      </c>
      <c r="J5933" s="725">
        <v>614.57999999999993</v>
      </c>
      <c r="K5933" s="725">
        <v>20486</v>
      </c>
      <c r="L5933" s="725">
        <v>382023.73</v>
      </c>
      <c r="M5933" s="726" t="str">
        <f>TEXT(Table2[[#This Row],[Gd.Dt]],"mmm-yy")</f>
        <v>Feb-23</v>
      </c>
      <c r="N5933" s="46" t="str">
        <f>MID(Table2[[#This Row],[BE]],6,2)</f>
        <v>IB</v>
      </c>
      <c r="O5933" s="46" t="str">
        <f>IF(Table2[[#This Row],[Type]]="IB","EOU",IF(Table2[[#This Row],[Type]]="MB","Local","492"))</f>
        <v>EOU</v>
      </c>
      <c r="P5933" s="46">
        <f>ROUND(Table2[[#This Row],[Cons]]/Table2[[#This Row],[Qty.]],5)</f>
        <v>0.03</v>
      </c>
      <c r="Q5933" s="46" t="b">
        <f>EXACT(Table2[[#This Row],[rate]],Table2[[#This Row],[Check]])</f>
        <v>1</v>
      </c>
      <c r="R5933" s="46"/>
      <c r="S5933" s="46" t="str">
        <f>IF(Table2[[#This Row],[SRO]]="EOU",VLOOKUP(Table2[[#This Row],[BE]],[2]GD.List!$C$3:$N$5014,12,0),IF(Table2[[#This Row],[SRO]]="Local","Polyester Staple Fibre","SRO 492"))</f>
        <v>Textile Chemical</v>
      </c>
    </row>
    <row r="5934" spans="1:19" x14ac:dyDescent="0.25">
      <c r="A5934" s="733" t="s">
        <v>3552</v>
      </c>
      <c r="B5934" s="729" t="s">
        <v>4074</v>
      </c>
      <c r="C5934" s="730">
        <v>13431</v>
      </c>
      <c r="D5934" s="731">
        <v>2847</v>
      </c>
      <c r="E5934" s="147" t="s">
        <v>4078</v>
      </c>
      <c r="F5934" s="729" t="s">
        <v>4082</v>
      </c>
      <c r="G5934" s="471">
        <v>44971</v>
      </c>
      <c r="H5934" s="732">
        <v>30754820.420000002</v>
      </c>
      <c r="I5934" s="197">
        <v>0.03</v>
      </c>
      <c r="J5934" s="725">
        <v>391.14</v>
      </c>
      <c r="K5934" s="725">
        <v>13038</v>
      </c>
      <c r="L5934" s="725">
        <v>490742.39</v>
      </c>
      <c r="M5934" s="726" t="str">
        <f>TEXT(Table2[[#This Row],[Gd.Dt]],"mmm-yy")</f>
        <v>Feb-23</v>
      </c>
      <c r="N5934" s="46" t="str">
        <f>MID(Table2[[#This Row],[BE]],6,2)</f>
        <v>IB</v>
      </c>
      <c r="O5934" s="46" t="str">
        <f>IF(Table2[[#This Row],[Type]]="IB","EOU",IF(Table2[[#This Row],[Type]]="MB","Local","492"))</f>
        <v>EOU</v>
      </c>
      <c r="P5934" s="46">
        <f>ROUND(Table2[[#This Row],[Cons]]/Table2[[#This Row],[Qty.]],5)</f>
        <v>0.03</v>
      </c>
      <c r="Q5934" s="46" t="b">
        <f>EXACT(Table2[[#This Row],[rate]],Table2[[#This Row],[Check]])</f>
        <v>1</v>
      </c>
      <c r="R5934" s="46"/>
      <c r="S5934" s="46" t="str">
        <f>IF(Table2[[#This Row],[SRO]]="EOU",VLOOKUP(Table2[[#This Row],[BE]],[2]GD.List!$C$3:$N$5014,12,0),IF(Table2[[#This Row],[SRO]]="Local","Polyester Staple Fibre","SRO 492"))</f>
        <v>Textile Chemical</v>
      </c>
    </row>
    <row r="5935" spans="1:19" x14ac:dyDescent="0.25">
      <c r="A5935" s="733" t="s">
        <v>3800</v>
      </c>
      <c r="B5935" s="729" t="s">
        <v>4073</v>
      </c>
      <c r="C5935" s="730">
        <v>56160</v>
      </c>
      <c r="D5935" s="731">
        <v>2832.1089999999999</v>
      </c>
      <c r="E5935" s="147" t="s">
        <v>4076</v>
      </c>
      <c r="F5935" s="729" t="s">
        <v>4081</v>
      </c>
      <c r="G5935" s="471">
        <v>44971</v>
      </c>
      <c r="H5935" s="732">
        <v>48681807.689999998</v>
      </c>
      <c r="I5935" s="197">
        <v>0.04</v>
      </c>
      <c r="J5935" s="725">
        <v>819.44</v>
      </c>
      <c r="K5935" s="725">
        <v>20486</v>
      </c>
      <c r="L5935" s="725">
        <v>509364.97000000009</v>
      </c>
      <c r="M5935" s="726" t="str">
        <f>TEXT(Table2[[#This Row],[Gd.Dt]],"mmm-yy")</f>
        <v>Feb-23</v>
      </c>
      <c r="N5935" s="46" t="str">
        <f>MID(Table2[[#This Row],[BE]],6,2)</f>
        <v>IB</v>
      </c>
      <c r="O5935" s="46" t="str">
        <f>IF(Table2[[#This Row],[Type]]="IB","EOU",IF(Table2[[#This Row],[Type]]="MB","Local","492"))</f>
        <v>EOU</v>
      </c>
      <c r="P5935" s="46">
        <f>ROUND(Table2[[#This Row],[Cons]]/Table2[[#This Row],[Qty.]],5)</f>
        <v>0.04</v>
      </c>
      <c r="Q5935" s="46" t="b">
        <f>EXACT(Table2[[#This Row],[rate]],Table2[[#This Row],[Check]])</f>
        <v>1</v>
      </c>
      <c r="R5935" s="46"/>
      <c r="S5935" s="46" t="str">
        <f>IF(Table2[[#This Row],[SRO]]="EOU",VLOOKUP(Table2[[#This Row],[BE]],[2]GD.List!$C$3:$N$5014,12,0),IF(Table2[[#This Row],[SRO]]="Local","Polyester Staple Fibre","SRO 492"))</f>
        <v>Textile Chemical</v>
      </c>
    </row>
    <row r="5936" spans="1:19" x14ac:dyDescent="0.25">
      <c r="A5936" s="733" t="s">
        <v>3802</v>
      </c>
      <c r="B5936" s="729" t="s">
        <v>4073</v>
      </c>
      <c r="C5936" s="730">
        <v>56160</v>
      </c>
      <c r="D5936" s="731">
        <v>5503.201</v>
      </c>
      <c r="E5936" s="147" t="s">
        <v>4076</v>
      </c>
      <c r="F5936" s="729" t="s">
        <v>4081</v>
      </c>
      <c r="G5936" s="471">
        <v>44971</v>
      </c>
      <c r="H5936" s="732">
        <v>48681807.689999998</v>
      </c>
      <c r="I5936" s="197">
        <v>0.53061000000000003</v>
      </c>
      <c r="J5936" s="725">
        <v>6277.13</v>
      </c>
      <c r="K5936" s="725">
        <v>11830.01</v>
      </c>
      <c r="L5936" s="725">
        <v>4591875.2700000005</v>
      </c>
      <c r="M5936" s="726" t="str">
        <f>TEXT(Table2[[#This Row],[Gd.Dt]],"mmm-yy")</f>
        <v>Feb-23</v>
      </c>
      <c r="N5936" s="46" t="str">
        <f>MID(Table2[[#This Row],[BE]],6,2)</f>
        <v>IB</v>
      </c>
      <c r="O5936" s="46" t="str">
        <f>IF(Table2[[#This Row],[Type]]="IB","EOU",IF(Table2[[#This Row],[Type]]="MB","Local","492"))</f>
        <v>EOU</v>
      </c>
      <c r="P5936" s="46">
        <f>ROUND(Table2[[#This Row],[Cons]]/Table2[[#This Row],[Qty.]],5)</f>
        <v>0.53061000000000003</v>
      </c>
      <c r="Q5936" s="46" t="b">
        <f>EXACT(Table2[[#This Row],[rate]],Table2[[#This Row],[Check]])</f>
        <v>1</v>
      </c>
      <c r="R5936" s="46"/>
      <c r="S5936" s="46" t="str">
        <f>IF(Table2[[#This Row],[SRO]]="EOU",VLOOKUP(Table2[[#This Row],[BE]],[2]GD.List!$C$3:$N$5014,12,0),IF(Table2[[#This Row],[SRO]]="Local","Polyester Staple Fibre","SRO 492"))</f>
        <v>Polyester Staple Fiber</v>
      </c>
    </row>
    <row r="5937" spans="1:19" x14ac:dyDescent="0.25">
      <c r="A5937" s="733" t="s">
        <v>3913</v>
      </c>
      <c r="B5937" s="729" t="s">
        <v>4073</v>
      </c>
      <c r="C5937" s="730">
        <v>56160</v>
      </c>
      <c r="D5937" s="731">
        <v>8523.5990000000002</v>
      </c>
      <c r="E5937" s="147" t="s">
        <v>4076</v>
      </c>
      <c r="F5937" s="729" t="s">
        <v>4081</v>
      </c>
      <c r="G5937" s="471">
        <v>44971</v>
      </c>
      <c r="H5937" s="732">
        <v>48681807.689999998</v>
      </c>
      <c r="I5937" s="197">
        <v>1</v>
      </c>
      <c r="J5937" s="725">
        <v>56160</v>
      </c>
      <c r="K5937" s="725">
        <v>56160</v>
      </c>
      <c r="L5937" s="725">
        <v>24099745.829999998</v>
      </c>
      <c r="M5937" s="726" t="str">
        <f>TEXT(Table2[[#This Row],[Gd.Dt]],"mmm-yy")</f>
        <v>Feb-23</v>
      </c>
      <c r="N5937" s="46" t="str">
        <f>MID(Table2[[#This Row],[BE]],6,2)</f>
        <v>TI</v>
      </c>
      <c r="O5937" s="46" t="str">
        <f>IF(Table2[[#This Row],[Type]]="IB","EOU",IF(Table2[[#This Row],[Type]]="MB","Local","492"))</f>
        <v>492</v>
      </c>
      <c r="P5937" s="46">
        <f>ROUND(Table2[[#This Row],[Cons]]/Table2[[#This Row],[Qty.]],5)</f>
        <v>1</v>
      </c>
      <c r="Q5937" s="46" t="b">
        <f>EXACT(Table2[[#This Row],[rate]],Table2[[#This Row],[Check]])</f>
        <v>1</v>
      </c>
      <c r="R5937" s="46"/>
      <c r="S5937" s="46" t="str">
        <f>IF(Table2[[#This Row],[SRO]]="EOU",VLOOKUP(Table2[[#This Row],[BE]],[2]GD.List!$C$3:$N$5014,12,0),IF(Table2[[#This Row],[SRO]]="Local","Polyester Staple Fibre","SRO 492"))</f>
        <v>SRO 492</v>
      </c>
    </row>
    <row r="5938" spans="1:19" x14ac:dyDescent="0.25">
      <c r="A5938" s="733" t="s">
        <v>3968</v>
      </c>
      <c r="B5938" s="729" t="s">
        <v>4075</v>
      </c>
      <c r="C5938" s="730">
        <v>3652</v>
      </c>
      <c r="D5938" s="731">
        <v>9606.1</v>
      </c>
      <c r="E5938" s="147" t="s">
        <v>4079</v>
      </c>
      <c r="F5938" s="729" t="s">
        <v>4080</v>
      </c>
      <c r="G5938" s="471">
        <v>44971</v>
      </c>
      <c r="H5938" s="732">
        <v>41653163.549999997</v>
      </c>
      <c r="I5938" s="197">
        <v>1</v>
      </c>
      <c r="J5938" s="725">
        <v>20</v>
      </c>
      <c r="K5938" s="725">
        <v>20</v>
      </c>
      <c r="L5938" s="725">
        <v>29085.73</v>
      </c>
      <c r="M5938" s="726" t="str">
        <f>TEXT(Table2[[#This Row],[Gd.Dt]],"mmm-yy")</f>
        <v>Feb-23</v>
      </c>
      <c r="N5938" s="46" t="str">
        <f>MID(Table2[[#This Row],[BE]],6,2)</f>
        <v>TI</v>
      </c>
      <c r="O5938" s="46" t="str">
        <f>IF(Table2[[#This Row],[Type]]="IB","EOU",IF(Table2[[#This Row],[Type]]="MB","Local","492"))</f>
        <v>492</v>
      </c>
      <c r="P5938" s="46">
        <f>ROUND(Table2[[#This Row],[Cons]]/Table2[[#This Row],[Qty.]],5)</f>
        <v>1</v>
      </c>
      <c r="Q5938" s="46" t="b">
        <f>EXACT(Table2[[#This Row],[rate]],Table2[[#This Row],[Check]])</f>
        <v>1</v>
      </c>
      <c r="R5938" s="46"/>
      <c r="S5938" s="46" t="str">
        <f>IF(Table2[[#This Row],[SRO]]="EOU",VLOOKUP(Table2[[#This Row],[BE]],[2]GD.List!$C$3:$N$5014,12,0),IF(Table2[[#This Row],[SRO]]="Local","Polyester Staple Fibre","SRO 492"))</f>
        <v>SRO 492</v>
      </c>
    </row>
    <row r="5939" spans="1:19" x14ac:dyDescent="0.25">
      <c r="A5939" s="734" t="s">
        <v>3982</v>
      </c>
      <c r="B5939" s="729" t="s">
        <v>4075</v>
      </c>
      <c r="C5939" s="730">
        <v>3652</v>
      </c>
      <c r="D5939" s="731">
        <v>2915.11</v>
      </c>
      <c r="E5939" s="147" t="s">
        <v>4079</v>
      </c>
      <c r="F5939" s="729" t="s">
        <v>4080</v>
      </c>
      <c r="G5939" s="471">
        <v>44971</v>
      </c>
      <c r="H5939" s="732">
        <v>41653163.549999997</v>
      </c>
      <c r="I5939" s="197">
        <v>0.04</v>
      </c>
      <c r="J5939" s="725">
        <v>608.94000000000005</v>
      </c>
      <c r="K5939" s="725">
        <v>15223.47</v>
      </c>
      <c r="L5939" s="725">
        <v>885573.19</v>
      </c>
      <c r="M5939" s="726" t="str">
        <f>TEXT(Table2[[#This Row],[Gd.Dt]],"mmm-yy")</f>
        <v>Feb-23</v>
      </c>
      <c r="N5939" s="46" t="str">
        <f>MID(Table2[[#This Row],[BE]],6,2)</f>
        <v>IB</v>
      </c>
      <c r="O5939" s="46" t="str">
        <f>IF(Table2[[#This Row],[Type]]="IB","EOU",IF(Table2[[#This Row],[Type]]="MB","Local","492"))</f>
        <v>EOU</v>
      </c>
      <c r="P5939" s="46">
        <f>ROUND(Table2[[#This Row],[Cons]]/Table2[[#This Row],[Qty.]],5)</f>
        <v>0.04</v>
      </c>
      <c r="Q5939" s="46" t="b">
        <f>EXACT(Table2[[#This Row],[rate]],Table2[[#This Row],[Check]])</f>
        <v>1</v>
      </c>
      <c r="R5939" s="46"/>
      <c r="S5939" s="46" t="str">
        <f>IF(Table2[[#This Row],[SRO]]="EOU",VLOOKUP(Table2[[#This Row],[BE]],[2]GD.List!$C$3:$N$5014,12,0),IF(Table2[[#This Row],[SRO]]="Local","Polyester Staple Fibre","SRO 492"))</f>
        <v>Textile Chemical</v>
      </c>
    </row>
    <row r="5940" spans="1:19" x14ac:dyDescent="0.25">
      <c r="A5940" s="734" t="s">
        <v>3982</v>
      </c>
      <c r="B5940" s="729" t="s">
        <v>4073</v>
      </c>
      <c r="C5940" s="730">
        <v>56160</v>
      </c>
      <c r="D5940" s="731">
        <v>2915.11</v>
      </c>
      <c r="E5940" s="147" t="s">
        <v>4076</v>
      </c>
      <c r="F5940" s="729" t="s">
        <v>4081</v>
      </c>
      <c r="G5940" s="471">
        <v>44971</v>
      </c>
      <c r="H5940" s="732">
        <v>48681807.689999998</v>
      </c>
      <c r="I5940" s="197">
        <v>0.04</v>
      </c>
      <c r="J5940" s="725">
        <v>819.44</v>
      </c>
      <c r="K5940" s="725">
        <v>20486</v>
      </c>
      <c r="L5940" s="725">
        <v>509364.97000000009</v>
      </c>
      <c r="M5940" s="726" t="str">
        <f>TEXT(Table2[[#This Row],[Gd.Dt]],"mmm-yy")</f>
        <v>Feb-23</v>
      </c>
      <c r="N5940" s="46" t="str">
        <f>MID(Table2[[#This Row],[BE]],6,2)</f>
        <v>IB</v>
      </c>
      <c r="O5940" s="46" t="str">
        <f>IF(Table2[[#This Row],[Type]]="IB","EOU",IF(Table2[[#This Row],[Type]]="MB","Local","492"))</f>
        <v>EOU</v>
      </c>
      <c r="P5940" s="46">
        <f>ROUND(Table2[[#This Row],[Cons]]/Table2[[#This Row],[Qty.]],5)</f>
        <v>0.04</v>
      </c>
      <c r="Q5940" s="46" t="b">
        <f>EXACT(Table2[[#This Row],[rate]],Table2[[#This Row],[Check]])</f>
        <v>1</v>
      </c>
      <c r="R5940" s="46"/>
      <c r="S5940" s="46" t="str">
        <f>IF(Table2[[#This Row],[SRO]]="EOU",VLOOKUP(Table2[[#This Row],[BE]],[2]GD.List!$C$3:$N$5014,12,0),IF(Table2[[#This Row],[SRO]]="Local","Polyester Staple Fibre","SRO 492"))</f>
        <v>Textile Chemical</v>
      </c>
    </row>
    <row r="5941" spans="1:19" x14ac:dyDescent="0.25">
      <c r="A5941" s="733" t="s">
        <v>3982</v>
      </c>
      <c r="B5941" s="729" t="s">
        <v>4074</v>
      </c>
      <c r="C5941" s="730">
        <v>13431</v>
      </c>
      <c r="D5941" s="731">
        <v>2915.11</v>
      </c>
      <c r="E5941" s="147" t="s">
        <v>4078</v>
      </c>
      <c r="F5941" s="729" t="s">
        <v>4082</v>
      </c>
      <c r="G5941" s="471">
        <v>44971</v>
      </c>
      <c r="H5941" s="732">
        <v>30754820.420000002</v>
      </c>
      <c r="I5941" s="197">
        <v>0.04</v>
      </c>
      <c r="J5941" s="725">
        <v>521.52</v>
      </c>
      <c r="K5941" s="725">
        <v>13038</v>
      </c>
      <c r="L5941" s="725">
        <v>654323.18000000005</v>
      </c>
      <c r="M5941" s="726" t="str">
        <f>TEXT(Table2[[#This Row],[Gd.Dt]],"mmm-yy")</f>
        <v>Feb-23</v>
      </c>
      <c r="N5941" s="46" t="str">
        <f>MID(Table2[[#This Row],[BE]],6,2)</f>
        <v>IB</v>
      </c>
      <c r="O5941" s="46" t="str">
        <f>IF(Table2[[#This Row],[Type]]="IB","EOU",IF(Table2[[#This Row],[Type]]="MB","Local","492"))</f>
        <v>EOU</v>
      </c>
      <c r="P5941" s="46">
        <f>ROUND(Table2[[#This Row],[Cons]]/Table2[[#This Row],[Qty.]],5)</f>
        <v>0.04</v>
      </c>
      <c r="Q5941" s="46" t="b">
        <f>EXACT(Table2[[#This Row],[rate]],Table2[[#This Row],[Check]])</f>
        <v>1</v>
      </c>
      <c r="R5941" s="46"/>
      <c r="S5941" s="46" t="str">
        <f>IF(Table2[[#This Row],[SRO]]="EOU",VLOOKUP(Table2[[#This Row],[BE]],[2]GD.List!$C$3:$N$5014,12,0),IF(Table2[[#This Row],[SRO]]="Local","Polyester Staple Fibre","SRO 492"))</f>
        <v>Textile Chemical</v>
      </c>
    </row>
    <row r="5942" spans="1:19" x14ac:dyDescent="0.25">
      <c r="A5942" s="734" t="s">
        <v>4024</v>
      </c>
      <c r="B5942" s="729" t="s">
        <v>4073</v>
      </c>
      <c r="C5942" s="730">
        <v>56160</v>
      </c>
      <c r="D5942" s="731">
        <v>5201.009</v>
      </c>
      <c r="E5942" s="147" t="s">
        <v>4076</v>
      </c>
      <c r="F5942" s="729" t="s">
        <v>4081</v>
      </c>
      <c r="G5942" s="471">
        <v>44971</v>
      </c>
      <c r="H5942" s="732">
        <v>48681807.689999998</v>
      </c>
      <c r="I5942" s="197">
        <v>0.48980000000000001</v>
      </c>
      <c r="J5942" s="725">
        <v>10034.040000000001</v>
      </c>
      <c r="K5942" s="725">
        <v>20486</v>
      </c>
      <c r="L5942" s="725">
        <v>6237148.6399999997</v>
      </c>
      <c r="M5942" s="726" t="str">
        <f>TEXT(Table2[[#This Row],[Gd.Dt]],"mmm-yy")</f>
        <v>Feb-23</v>
      </c>
      <c r="N5942" s="46" t="str">
        <f>MID(Table2[[#This Row],[BE]],6,2)</f>
        <v>IB</v>
      </c>
      <c r="O5942" s="46" t="str">
        <f>IF(Table2[[#This Row],[Type]]="IB","EOU",IF(Table2[[#This Row],[Type]]="MB","Local","492"))</f>
        <v>EOU</v>
      </c>
      <c r="P5942" s="46">
        <f>ROUND(Table2[[#This Row],[Cons]]/Table2[[#This Row],[Qty.]],5)</f>
        <v>0.48980000000000001</v>
      </c>
      <c r="Q5942" s="46" t="b">
        <f>EXACT(Table2[[#This Row],[rate]],Table2[[#This Row],[Check]])</f>
        <v>1</v>
      </c>
      <c r="R5942" s="46"/>
      <c r="S5942" s="46" t="str">
        <f>IF(Table2[[#This Row],[SRO]]="EOU",VLOOKUP(Table2[[#This Row],[BE]],[2]GD.List!$C$3:$N$5014,12,0),IF(Table2[[#This Row],[SRO]]="Local","Polyester Staple Fibre","SRO 492"))</f>
        <v>Raw Cotton</v>
      </c>
    </row>
    <row r="5943" spans="1:19" x14ac:dyDescent="0.25">
      <c r="A5943" s="733" t="s">
        <v>4024</v>
      </c>
      <c r="B5943" s="729" t="s">
        <v>4074</v>
      </c>
      <c r="C5943" s="730">
        <v>13431</v>
      </c>
      <c r="D5943" s="731">
        <v>5201.009</v>
      </c>
      <c r="E5943" s="147" t="s">
        <v>4078</v>
      </c>
      <c r="F5943" s="729" t="s">
        <v>4082</v>
      </c>
      <c r="G5943" s="471">
        <v>44971</v>
      </c>
      <c r="H5943" s="732">
        <v>30754820.420000002</v>
      </c>
      <c r="I5943" s="197">
        <v>1.0101</v>
      </c>
      <c r="J5943" s="725">
        <v>13169.68</v>
      </c>
      <c r="K5943" s="725">
        <v>13038</v>
      </c>
      <c r="L5943" s="725">
        <v>16523291.300000001</v>
      </c>
      <c r="M5943" s="726" t="str">
        <f>TEXT(Table2[[#This Row],[Gd.Dt]],"mmm-yy")</f>
        <v>Feb-23</v>
      </c>
      <c r="N5943" s="46" t="str">
        <f>MID(Table2[[#This Row],[BE]],6,2)</f>
        <v>IB</v>
      </c>
      <c r="O5943" s="46" t="str">
        <f>IF(Table2[[#This Row],[Type]]="IB","EOU",IF(Table2[[#This Row],[Type]]="MB","Local","492"))</f>
        <v>EOU</v>
      </c>
      <c r="P5943" s="46">
        <f>ROUND(Table2[[#This Row],[Cons]]/Table2[[#This Row],[Qty.]],5)</f>
        <v>1.0101</v>
      </c>
      <c r="Q5943" s="46" t="b">
        <f>EXACT(Table2[[#This Row],[rate]],Table2[[#This Row],[Check]])</f>
        <v>1</v>
      </c>
      <c r="R5943" s="46"/>
      <c r="S5943" s="46" t="str">
        <f>IF(Table2[[#This Row],[SRO]]="EOU",VLOOKUP(Table2[[#This Row],[BE]],[2]GD.List!$C$3:$N$5014,12,0),IF(Table2[[#This Row],[SRO]]="Local","Polyester Staple Fibre","SRO 492"))</f>
        <v>Raw Cotton</v>
      </c>
    </row>
    <row r="5944" spans="1:19" x14ac:dyDescent="0.25">
      <c r="A5944" s="733" t="s">
        <v>4058</v>
      </c>
      <c r="B5944" s="729" t="s">
        <v>4075</v>
      </c>
      <c r="C5944" s="730">
        <v>3652</v>
      </c>
      <c r="D5944" s="731">
        <v>5402.33</v>
      </c>
      <c r="E5944" s="147" t="s">
        <v>4079</v>
      </c>
      <c r="F5944" s="729" t="s">
        <v>4080</v>
      </c>
      <c r="G5944" s="471">
        <v>44971</v>
      </c>
      <c r="H5944" s="732">
        <v>41653163.549999997</v>
      </c>
      <c r="I5944" s="197">
        <v>1.0101</v>
      </c>
      <c r="J5944" s="725">
        <v>15377.23</v>
      </c>
      <c r="K5944" s="725">
        <v>15223.47</v>
      </c>
      <c r="L5944" s="725">
        <v>22362897.260000002</v>
      </c>
      <c r="M5944" s="726" t="str">
        <f>TEXT(Table2[[#This Row],[Gd.Dt]],"mmm-yy")</f>
        <v>Feb-23</v>
      </c>
      <c r="N5944" s="46" t="str">
        <f>MID(Table2[[#This Row],[BE]],6,2)</f>
        <v>IB</v>
      </c>
      <c r="O5944" s="46" t="str">
        <f>IF(Table2[[#This Row],[Type]]="IB","EOU",IF(Table2[[#This Row],[Type]]="MB","Local","492"))</f>
        <v>EOU</v>
      </c>
      <c r="P5944" s="46">
        <f>ROUND(Table2[[#This Row],[Cons]]/Table2[[#This Row],[Qty.]],5)</f>
        <v>1.0101</v>
      </c>
      <c r="Q5944" s="46" t="b">
        <f>EXACT(Table2[[#This Row],[rate]],Table2[[#This Row],[Check]])</f>
        <v>1</v>
      </c>
      <c r="R5944" s="46"/>
      <c r="S5944" s="46" t="str">
        <f>IF(Table2[[#This Row],[SRO]]="EOU",VLOOKUP(Table2[[#This Row],[BE]],[2]GD.List!$C$3:$N$5014,12,0),IF(Table2[[#This Row],[SRO]]="Local","Polyester Staple Fibre","SRO 492"))</f>
        <v>Polyester Yarn</v>
      </c>
    </row>
    <row r="5945" spans="1:19" x14ac:dyDescent="0.25">
      <c r="A5945" s="734" t="s">
        <v>4077</v>
      </c>
      <c r="B5945" s="734" t="s">
        <v>4073</v>
      </c>
      <c r="C5945" s="735">
        <v>56160</v>
      </c>
      <c r="D5945" s="736">
        <v>5503.201</v>
      </c>
      <c r="E5945" s="27" t="s">
        <v>4076</v>
      </c>
      <c r="F5945" s="734" t="s">
        <v>4081</v>
      </c>
      <c r="G5945" s="28">
        <v>44971</v>
      </c>
      <c r="H5945" s="737">
        <v>48681807.689999998</v>
      </c>
      <c r="I5945" s="33">
        <v>0.53061000000000003</v>
      </c>
      <c r="J5945" s="727">
        <v>4592.9400000000005</v>
      </c>
      <c r="K5945" s="727">
        <v>8655.99</v>
      </c>
      <c r="L5945" s="727">
        <v>2164984.87</v>
      </c>
      <c r="M5945" s="728" t="str">
        <f>TEXT(Table2[[#This Row],[Gd.Dt]],"mmm-yy")</f>
        <v>Feb-23</v>
      </c>
      <c r="N5945" s="47" t="str">
        <f>MID(Table2[[#This Row],[BE]],6,2)</f>
        <v>IB</v>
      </c>
      <c r="O5945" s="47" t="str">
        <f>IF(Table2[[#This Row],[Type]]="IB","EOU",IF(Table2[[#This Row],[Type]]="MB","Local","492"))</f>
        <v>EOU</v>
      </c>
      <c r="P5945" s="47">
        <f>ROUND(Table2[[#This Row],[Cons]]/Table2[[#This Row],[Qty.]],5)</f>
        <v>0.53061000000000003</v>
      </c>
      <c r="Q5945" s="47" t="b">
        <f>EXACT(Table2[[#This Row],[rate]],Table2[[#This Row],[Check]])</f>
        <v>1</v>
      </c>
      <c r="R5945" s="47"/>
      <c r="S5945" s="47" t="str">
        <f>IF(Table2[[#This Row],[SRO]]="EOU",VLOOKUP(Table2[[#This Row],[BE]],[2]GD.List!$C$3:$N$5014,12,0),IF(Table2[[#This Row],[SRO]]="Local","Polyester Staple Fibre","SRO 492"))</f>
        <v>Polyester Staple Fiber</v>
      </c>
    </row>
    <row r="5946" spans="1:19" x14ac:dyDescent="0.25">
      <c r="A5946" s="116" t="s">
        <v>1477</v>
      </c>
      <c r="B5946" s="116" t="s">
        <v>4084</v>
      </c>
      <c r="C5946" s="165">
        <v>76482</v>
      </c>
      <c r="D5946" s="117">
        <v>2513.1</v>
      </c>
      <c r="E5946" s="147" t="s">
        <v>4090</v>
      </c>
      <c r="F5946" s="116" t="s">
        <v>4096</v>
      </c>
      <c r="G5946" s="471">
        <v>44972</v>
      </c>
      <c r="H5946" s="82">
        <v>109408159</v>
      </c>
      <c r="I5946" s="197">
        <v>0.04</v>
      </c>
      <c r="J5946" s="15">
        <v>1492.37</v>
      </c>
      <c r="K5946" s="15">
        <v>37309.18</v>
      </c>
      <c r="L5946" s="15">
        <v>2320138.89</v>
      </c>
      <c r="M5946" s="66" t="str">
        <f>TEXT(Table2[[#This Row],[Gd.Dt]],"mmm-yy")</f>
        <v>Feb-23</v>
      </c>
      <c r="N5946" s="46" t="str">
        <f>MID(Table2[[#This Row],[BE]],6,2)</f>
        <v>IB</v>
      </c>
      <c r="O5946" s="46" t="str">
        <f>IF(Table2[[#This Row],[Type]]="IB","EOU",IF(Table2[[#This Row],[Type]]="MB","Local","492"))</f>
        <v>EOU</v>
      </c>
      <c r="P5946" s="46">
        <f>ROUND(Table2[[#This Row],[Cons]]/Table2[[#This Row],[Qty.]],5)</f>
        <v>0.04</v>
      </c>
      <c r="Q5946" s="46" t="b">
        <f>EXACT(Table2[[#This Row],[rate]],Table2[[#This Row],[Check]])</f>
        <v>1</v>
      </c>
      <c r="R5946" s="46"/>
      <c r="S5946" s="46" t="str">
        <f>IF(Table2[[#This Row],[SRO]]="EOU",VLOOKUP(Table2[[#This Row],[BE]],[2]GD.List!$C$3:$N$5014,12,0),IF(Table2[[#This Row],[SRO]]="Local","Polyester Staple Fibre","SRO 492"))</f>
        <v>Textile Chemical</v>
      </c>
    </row>
    <row r="5947" spans="1:19" x14ac:dyDescent="0.25">
      <c r="A5947" s="120" t="s">
        <v>1477</v>
      </c>
      <c r="B5947" s="116" t="s">
        <v>4085</v>
      </c>
      <c r="C5947" s="165">
        <v>5988</v>
      </c>
      <c r="D5947" s="117">
        <v>2513.1</v>
      </c>
      <c r="E5947" s="147" t="s">
        <v>4091</v>
      </c>
      <c r="F5947" s="116" t="s">
        <v>4097</v>
      </c>
      <c r="G5947" s="471">
        <v>44972</v>
      </c>
      <c r="H5947" s="82">
        <v>8565876.7899999991</v>
      </c>
      <c r="I5947" s="197">
        <v>0.04</v>
      </c>
      <c r="J5947" s="15">
        <v>118.08</v>
      </c>
      <c r="K5947" s="15">
        <v>2952.04</v>
      </c>
      <c r="L5947" s="15">
        <v>181619.13</v>
      </c>
      <c r="M5947" s="66" t="str">
        <f>TEXT(Table2[[#This Row],[Gd.Dt]],"mmm-yy")</f>
        <v>Feb-23</v>
      </c>
      <c r="N5947" s="46" t="str">
        <f>MID(Table2[[#This Row],[BE]],6,2)</f>
        <v>IB</v>
      </c>
      <c r="O5947" s="46" t="str">
        <f>IF(Table2[[#This Row],[Type]]="IB","EOU",IF(Table2[[#This Row],[Type]]="MB","Local","492"))</f>
        <v>EOU</v>
      </c>
      <c r="P5947" s="46">
        <f>ROUND(Table2[[#This Row],[Cons]]/Table2[[#This Row],[Qty.]],5)</f>
        <v>0.04</v>
      </c>
      <c r="Q5947" s="46" t="b">
        <f>EXACT(Table2[[#This Row],[rate]],Table2[[#This Row],[Check]])</f>
        <v>1</v>
      </c>
      <c r="R5947" s="46"/>
      <c r="S5947" s="46" t="str">
        <f>IF(Table2[[#This Row],[SRO]]="EOU",VLOOKUP(Table2[[#This Row],[BE]],[2]GD.List!$C$3:$N$5014,12,0),IF(Table2[[#This Row],[SRO]]="Local","Polyester Staple Fibre","SRO 492"))</f>
        <v>Textile Chemical</v>
      </c>
    </row>
    <row r="5948" spans="1:19" x14ac:dyDescent="0.25">
      <c r="A5948" s="119" t="s">
        <v>2499</v>
      </c>
      <c r="B5948" s="116" t="s">
        <v>4086</v>
      </c>
      <c r="C5948" s="165">
        <v>73772</v>
      </c>
      <c r="D5948" s="117">
        <v>2701.12</v>
      </c>
      <c r="E5948" s="147" t="s">
        <v>4094</v>
      </c>
      <c r="F5948" s="116" t="s">
        <v>4099</v>
      </c>
      <c r="G5948" s="471">
        <v>44972</v>
      </c>
      <c r="H5948" s="82">
        <v>72231603.670000002</v>
      </c>
      <c r="I5948" s="197">
        <v>0.8</v>
      </c>
      <c r="J5948" s="15">
        <v>23293.600000000002</v>
      </c>
      <c r="K5948" s="15">
        <v>29117</v>
      </c>
      <c r="L5948" s="15">
        <v>30721926.499999996</v>
      </c>
      <c r="M5948" s="66" t="str">
        <f>TEXT(Table2[[#This Row],[Gd.Dt]],"mmm-yy")</f>
        <v>Feb-23</v>
      </c>
      <c r="N5948" s="46" t="str">
        <f>MID(Table2[[#This Row],[BE]],6,2)</f>
        <v>IB</v>
      </c>
      <c r="O5948" s="46" t="str">
        <f>IF(Table2[[#This Row],[Type]]="IB","EOU",IF(Table2[[#This Row],[Type]]="MB","Local","492"))</f>
        <v>EOU</v>
      </c>
      <c r="P5948" s="46">
        <f>ROUND(Table2[[#This Row],[Cons]]/Table2[[#This Row],[Qty.]],5)</f>
        <v>0.8</v>
      </c>
      <c r="Q5948" s="46" t="b">
        <f>EXACT(Table2[[#This Row],[rate]],Table2[[#This Row],[Check]])</f>
        <v>1</v>
      </c>
      <c r="R5948" s="46"/>
      <c r="S5948" s="46" t="str">
        <f>IF(Table2[[#This Row],[SRO]]="EOU",VLOOKUP(Table2[[#This Row],[BE]],[2]GD.List!$C$3:$N$5014,12,0),IF(Table2[[#This Row],[SRO]]="Local","Polyester Staple Fibre","SRO 492"))</f>
        <v>Textile Coal</v>
      </c>
    </row>
    <row r="5949" spans="1:19" x14ac:dyDescent="0.25">
      <c r="A5949" s="119" t="s">
        <v>2499</v>
      </c>
      <c r="B5949" s="116" t="s">
        <v>4087</v>
      </c>
      <c r="C5949" s="165">
        <v>15766</v>
      </c>
      <c r="D5949" s="117">
        <v>2701.12</v>
      </c>
      <c r="E5949" s="147" t="s">
        <v>4093</v>
      </c>
      <c r="F5949" s="116" t="s">
        <v>4098</v>
      </c>
      <c r="G5949" s="471">
        <v>44972</v>
      </c>
      <c r="H5949" s="82">
        <v>38064411.090000004</v>
      </c>
      <c r="I5949" s="197">
        <v>0.8</v>
      </c>
      <c r="J5949" s="15">
        <v>14013.61</v>
      </c>
      <c r="K5949" s="15">
        <v>17517</v>
      </c>
      <c r="L5949" s="15">
        <v>15799385.950000001</v>
      </c>
      <c r="M5949" s="66" t="str">
        <f>TEXT(Table2[[#This Row],[Gd.Dt]],"mmm-yy")</f>
        <v>Feb-23</v>
      </c>
      <c r="N5949" s="46" t="str">
        <f>MID(Table2[[#This Row],[BE]],6,2)</f>
        <v>IB</v>
      </c>
      <c r="O5949" s="46" t="str">
        <f>IF(Table2[[#This Row],[Type]]="IB","EOU",IF(Table2[[#This Row],[Type]]="MB","Local","492"))</f>
        <v>EOU</v>
      </c>
      <c r="P5949" s="46">
        <f>ROUND(Table2[[#This Row],[Cons]]/Table2[[#This Row],[Qty.]],5)</f>
        <v>0.8</v>
      </c>
      <c r="Q5949" s="46" t="b">
        <f>EXACT(Table2[[#This Row],[rate]],Table2[[#This Row],[Check]])</f>
        <v>1</v>
      </c>
      <c r="R5949" s="46"/>
      <c r="S5949" s="46" t="str">
        <f>IF(Table2[[#This Row],[SRO]]="EOU",VLOOKUP(Table2[[#This Row],[BE]],[2]GD.List!$C$3:$N$5014,12,0),IF(Table2[[#This Row],[SRO]]="Local","Polyester Staple Fibre","SRO 492"))</f>
        <v>Textile Coal</v>
      </c>
    </row>
    <row r="5950" spans="1:19" x14ac:dyDescent="0.25">
      <c r="A5950" s="119" t="s">
        <v>2499</v>
      </c>
      <c r="B5950" s="116" t="s">
        <v>4083</v>
      </c>
      <c r="C5950" s="165">
        <v>17728</v>
      </c>
      <c r="D5950" s="117">
        <v>2701.12</v>
      </c>
      <c r="E5950" s="147" t="s">
        <v>46</v>
      </c>
      <c r="F5950" s="116" t="s">
        <v>4095</v>
      </c>
      <c r="G5950" s="471">
        <v>44971</v>
      </c>
      <c r="H5950" s="82">
        <v>39214906.630000003</v>
      </c>
      <c r="I5950" s="197">
        <v>0.8</v>
      </c>
      <c r="J5950" s="15">
        <v>12170.4</v>
      </c>
      <c r="K5950" s="15">
        <v>15213</v>
      </c>
      <c r="L5950" s="15">
        <v>16534855.770000001</v>
      </c>
      <c r="M5950" s="66" t="str">
        <f>TEXT(Table2[[#This Row],[Gd.Dt]],"mmm-yy")</f>
        <v>Feb-23</v>
      </c>
      <c r="N5950" s="46" t="str">
        <f>MID(Table2[[#This Row],[BE]],6,2)</f>
        <v>IB</v>
      </c>
      <c r="O5950" s="46" t="str">
        <f>IF(Table2[[#This Row],[Type]]="IB","EOU",IF(Table2[[#This Row],[Type]]="MB","Local","492"))</f>
        <v>EOU</v>
      </c>
      <c r="P5950" s="46">
        <f>ROUND(Table2[[#This Row],[Cons]]/Table2[[#This Row],[Qty.]],5)</f>
        <v>0.8</v>
      </c>
      <c r="Q5950" s="46" t="b">
        <f>EXACT(Table2[[#This Row],[rate]],Table2[[#This Row],[Check]])</f>
        <v>1</v>
      </c>
      <c r="R5950" s="46"/>
      <c r="S5950" s="46" t="str">
        <f>IF(Table2[[#This Row],[SRO]]="EOU",VLOOKUP(Table2[[#This Row],[BE]],[2]GD.List!$C$3:$N$5014,12,0),IF(Table2[[#This Row],[SRO]]="Local","Polyester Staple Fibre","SRO 492"))</f>
        <v>Textile Coal</v>
      </c>
    </row>
    <row r="5951" spans="1:19" x14ac:dyDescent="0.25">
      <c r="A5951" s="119" t="s">
        <v>2499</v>
      </c>
      <c r="B5951" s="116" t="s">
        <v>4084</v>
      </c>
      <c r="C5951" s="165">
        <v>76482</v>
      </c>
      <c r="D5951" s="117">
        <v>2701.12</v>
      </c>
      <c r="E5951" s="147" t="s">
        <v>4090</v>
      </c>
      <c r="F5951" s="116" t="s">
        <v>4096</v>
      </c>
      <c r="G5951" s="471">
        <v>44972</v>
      </c>
      <c r="H5951" s="82">
        <v>109408159</v>
      </c>
      <c r="I5951" s="197">
        <v>0.8</v>
      </c>
      <c r="J5951" s="15">
        <v>29847.34</v>
      </c>
      <c r="K5951" s="15">
        <v>37309.18</v>
      </c>
      <c r="L5951" s="15">
        <v>46402684.520000003</v>
      </c>
      <c r="M5951" s="66" t="str">
        <f>TEXT(Table2[[#This Row],[Gd.Dt]],"mmm-yy")</f>
        <v>Feb-23</v>
      </c>
      <c r="N5951" s="46" t="str">
        <f>MID(Table2[[#This Row],[BE]],6,2)</f>
        <v>IB</v>
      </c>
      <c r="O5951" s="46" t="str">
        <f>IF(Table2[[#This Row],[Type]]="IB","EOU",IF(Table2[[#This Row],[Type]]="MB","Local","492"))</f>
        <v>EOU</v>
      </c>
      <c r="P5951" s="46">
        <f>ROUND(Table2[[#This Row],[Cons]]/Table2[[#This Row],[Qty.]],5)</f>
        <v>0.8</v>
      </c>
      <c r="Q5951" s="46" t="b">
        <f>EXACT(Table2[[#This Row],[rate]],Table2[[#This Row],[Check]])</f>
        <v>1</v>
      </c>
      <c r="R5951" s="46"/>
      <c r="S5951" s="46" t="str">
        <f>IF(Table2[[#This Row],[SRO]]="EOU",VLOOKUP(Table2[[#This Row],[BE]],[2]GD.List!$C$3:$N$5014,12,0),IF(Table2[[#This Row],[SRO]]="Local","Polyester Staple Fibre","SRO 492"))</f>
        <v>Textile Coal</v>
      </c>
    </row>
    <row r="5952" spans="1:19" x14ac:dyDescent="0.25">
      <c r="A5952" s="120" t="s">
        <v>2499</v>
      </c>
      <c r="B5952" s="116" t="s">
        <v>4085</v>
      </c>
      <c r="C5952" s="165">
        <v>5988</v>
      </c>
      <c r="D5952" s="117">
        <v>2701.12</v>
      </c>
      <c r="E5952" s="147" t="s">
        <v>4091</v>
      </c>
      <c r="F5952" s="116" t="s">
        <v>4097</v>
      </c>
      <c r="G5952" s="471">
        <v>44972</v>
      </c>
      <c r="H5952" s="82">
        <v>8565876.7899999991</v>
      </c>
      <c r="I5952" s="197">
        <v>0.8</v>
      </c>
      <c r="J5952" s="15">
        <v>2361.63</v>
      </c>
      <c r="K5952" s="15">
        <v>2952.04</v>
      </c>
      <c r="L5952" s="15">
        <v>3632428.75</v>
      </c>
      <c r="M5952" s="66" t="str">
        <f>TEXT(Table2[[#This Row],[Gd.Dt]],"mmm-yy")</f>
        <v>Feb-23</v>
      </c>
      <c r="N5952" s="46" t="str">
        <f>MID(Table2[[#This Row],[BE]],6,2)</f>
        <v>IB</v>
      </c>
      <c r="O5952" s="46" t="str">
        <f>IF(Table2[[#This Row],[Type]]="IB","EOU",IF(Table2[[#This Row],[Type]]="MB","Local","492"))</f>
        <v>EOU</v>
      </c>
      <c r="P5952" s="46">
        <f>ROUND(Table2[[#This Row],[Cons]]/Table2[[#This Row],[Qty.]],5)</f>
        <v>0.8</v>
      </c>
      <c r="Q5952" s="46" t="b">
        <f>EXACT(Table2[[#This Row],[rate]],Table2[[#This Row],[Check]])</f>
        <v>1</v>
      </c>
      <c r="R5952" s="46"/>
      <c r="S5952" s="46" t="str">
        <f>IF(Table2[[#This Row],[SRO]]="EOU",VLOOKUP(Table2[[#This Row],[BE]],[2]GD.List!$C$3:$N$5014,12,0),IF(Table2[[#This Row],[SRO]]="Local","Polyester Staple Fibre","SRO 492"))</f>
        <v>Textile Coal</v>
      </c>
    </row>
    <row r="5953" spans="1:19" x14ac:dyDescent="0.25">
      <c r="A5953" s="119" t="s">
        <v>3552</v>
      </c>
      <c r="B5953" s="116" t="s">
        <v>4086</v>
      </c>
      <c r="C5953" s="165">
        <v>73772</v>
      </c>
      <c r="D5953" s="117">
        <v>2847</v>
      </c>
      <c r="E5953" s="147" t="s">
        <v>4094</v>
      </c>
      <c r="F5953" s="116" t="s">
        <v>4099</v>
      </c>
      <c r="G5953" s="471">
        <v>44972</v>
      </c>
      <c r="H5953" s="82">
        <v>72231603.670000002</v>
      </c>
      <c r="I5953" s="197">
        <v>0.03</v>
      </c>
      <c r="J5953" s="15">
        <v>873.51</v>
      </c>
      <c r="K5953" s="15">
        <v>29117</v>
      </c>
      <c r="L5953" s="15">
        <v>1152072.25</v>
      </c>
      <c r="M5953" s="66" t="str">
        <f>TEXT(Table2[[#This Row],[Gd.Dt]],"mmm-yy")</f>
        <v>Feb-23</v>
      </c>
      <c r="N5953" s="46" t="str">
        <f>MID(Table2[[#This Row],[BE]],6,2)</f>
        <v>IB</v>
      </c>
      <c r="O5953" s="46" t="str">
        <f>IF(Table2[[#This Row],[Type]]="IB","EOU",IF(Table2[[#This Row],[Type]]="MB","Local","492"))</f>
        <v>EOU</v>
      </c>
      <c r="P5953" s="46">
        <f>ROUND(Table2[[#This Row],[Cons]]/Table2[[#This Row],[Qty.]],5)</f>
        <v>0.03</v>
      </c>
      <c r="Q5953" s="46" t="b">
        <f>EXACT(Table2[[#This Row],[rate]],Table2[[#This Row],[Check]])</f>
        <v>1</v>
      </c>
      <c r="R5953" s="46"/>
      <c r="S5953" s="46" t="str">
        <f>IF(Table2[[#This Row],[SRO]]="EOU",VLOOKUP(Table2[[#This Row],[BE]],[2]GD.List!$C$3:$N$5014,12,0),IF(Table2[[#This Row],[SRO]]="Local","Polyester Staple Fibre","SRO 492"))</f>
        <v>Textile Chemical</v>
      </c>
    </row>
    <row r="5954" spans="1:19" x14ac:dyDescent="0.25">
      <c r="A5954" s="119" t="s">
        <v>3552</v>
      </c>
      <c r="B5954" s="116" t="s">
        <v>4087</v>
      </c>
      <c r="C5954" s="165">
        <v>15766</v>
      </c>
      <c r="D5954" s="117">
        <v>2847</v>
      </c>
      <c r="E5954" s="147" t="s">
        <v>4093</v>
      </c>
      <c r="F5954" s="116" t="s">
        <v>4098</v>
      </c>
      <c r="G5954" s="471">
        <v>44972</v>
      </c>
      <c r="H5954" s="82">
        <v>38064411.090000004</v>
      </c>
      <c r="I5954" s="197">
        <v>0.03</v>
      </c>
      <c r="J5954" s="15">
        <v>525.52</v>
      </c>
      <c r="K5954" s="15">
        <v>17517</v>
      </c>
      <c r="L5954" s="15">
        <v>592486.33000000007</v>
      </c>
      <c r="M5954" s="66" t="str">
        <f>TEXT(Table2[[#This Row],[Gd.Dt]],"mmm-yy")</f>
        <v>Feb-23</v>
      </c>
      <c r="N5954" s="46" t="str">
        <f>MID(Table2[[#This Row],[BE]],6,2)</f>
        <v>IB</v>
      </c>
      <c r="O5954" s="46" t="str">
        <f>IF(Table2[[#This Row],[Type]]="IB","EOU",IF(Table2[[#This Row],[Type]]="MB","Local","492"))</f>
        <v>EOU</v>
      </c>
      <c r="P5954" s="46">
        <f>ROUND(Table2[[#This Row],[Cons]]/Table2[[#This Row],[Qty.]],5)</f>
        <v>0.03</v>
      </c>
      <c r="Q5954" s="46" t="b">
        <f>EXACT(Table2[[#This Row],[rate]],Table2[[#This Row],[Check]])</f>
        <v>1</v>
      </c>
      <c r="R5954" s="46"/>
      <c r="S5954" s="46" t="str">
        <f>IF(Table2[[#This Row],[SRO]]="EOU",VLOOKUP(Table2[[#This Row],[BE]],[2]GD.List!$C$3:$N$5014,12,0),IF(Table2[[#This Row],[SRO]]="Local","Polyester Staple Fibre","SRO 492"))</f>
        <v>Textile Chemical</v>
      </c>
    </row>
    <row r="5955" spans="1:19" x14ac:dyDescent="0.25">
      <c r="A5955" s="119" t="s">
        <v>3552</v>
      </c>
      <c r="B5955" s="116" t="s">
        <v>4083</v>
      </c>
      <c r="C5955" s="165">
        <v>17728</v>
      </c>
      <c r="D5955" s="117">
        <v>2847</v>
      </c>
      <c r="E5955" s="147" t="s">
        <v>46</v>
      </c>
      <c r="F5955" s="116" t="s">
        <v>4095</v>
      </c>
      <c r="G5955" s="471">
        <v>44971</v>
      </c>
      <c r="H5955" s="82">
        <v>39214906.630000003</v>
      </c>
      <c r="I5955" s="197">
        <v>0.03</v>
      </c>
      <c r="J5955" s="15">
        <v>456.39</v>
      </c>
      <c r="K5955" s="15">
        <v>15213</v>
      </c>
      <c r="L5955" s="15">
        <v>620057.09000000008</v>
      </c>
      <c r="M5955" s="66" t="str">
        <f>TEXT(Table2[[#This Row],[Gd.Dt]],"mmm-yy")</f>
        <v>Feb-23</v>
      </c>
      <c r="N5955" s="46" t="str">
        <f>MID(Table2[[#This Row],[BE]],6,2)</f>
        <v>IB</v>
      </c>
      <c r="O5955" s="46" t="str">
        <f>IF(Table2[[#This Row],[Type]]="IB","EOU",IF(Table2[[#This Row],[Type]]="MB","Local","492"))</f>
        <v>EOU</v>
      </c>
      <c r="P5955" s="46">
        <f>ROUND(Table2[[#This Row],[Cons]]/Table2[[#This Row],[Qty.]],5)</f>
        <v>0.03</v>
      </c>
      <c r="Q5955" s="46" t="b">
        <f>EXACT(Table2[[#This Row],[rate]],Table2[[#This Row],[Check]])</f>
        <v>1</v>
      </c>
      <c r="R5955" s="46"/>
      <c r="S5955" s="46" t="str">
        <f>IF(Table2[[#This Row],[SRO]]="EOU",VLOOKUP(Table2[[#This Row],[BE]],[2]GD.List!$C$3:$N$5014,12,0),IF(Table2[[#This Row],[SRO]]="Local","Polyester Staple Fibre","SRO 492"))</f>
        <v>Textile Chemical</v>
      </c>
    </row>
    <row r="5956" spans="1:19" x14ac:dyDescent="0.25">
      <c r="A5956" s="119" t="s">
        <v>3552</v>
      </c>
      <c r="B5956" s="116" t="s">
        <v>4084</v>
      </c>
      <c r="C5956" s="165">
        <v>76482</v>
      </c>
      <c r="D5956" s="117">
        <v>2847</v>
      </c>
      <c r="E5956" s="147" t="s">
        <v>4090</v>
      </c>
      <c r="F5956" s="116" t="s">
        <v>4096</v>
      </c>
      <c r="G5956" s="471">
        <v>44972</v>
      </c>
      <c r="H5956" s="82">
        <v>109408159</v>
      </c>
      <c r="I5956" s="197">
        <v>0.03</v>
      </c>
      <c r="J5956" s="15">
        <v>1119.28</v>
      </c>
      <c r="K5956" s="15">
        <v>37309.18</v>
      </c>
      <c r="L5956" s="15">
        <v>1740108.05</v>
      </c>
      <c r="M5956" s="66" t="str">
        <f>TEXT(Table2[[#This Row],[Gd.Dt]],"mmm-yy")</f>
        <v>Feb-23</v>
      </c>
      <c r="N5956" s="46" t="str">
        <f>MID(Table2[[#This Row],[BE]],6,2)</f>
        <v>IB</v>
      </c>
      <c r="O5956" s="46" t="str">
        <f>IF(Table2[[#This Row],[Type]]="IB","EOU",IF(Table2[[#This Row],[Type]]="MB","Local","492"))</f>
        <v>EOU</v>
      </c>
      <c r="P5956" s="46">
        <f>ROUND(Table2[[#This Row],[Cons]]/Table2[[#This Row],[Qty.]],5)</f>
        <v>0.03</v>
      </c>
      <c r="Q5956" s="46" t="b">
        <f>EXACT(Table2[[#This Row],[rate]],Table2[[#This Row],[Check]])</f>
        <v>1</v>
      </c>
      <c r="R5956" s="46"/>
      <c r="S5956" s="46" t="str">
        <f>IF(Table2[[#This Row],[SRO]]="EOU",VLOOKUP(Table2[[#This Row],[BE]],[2]GD.List!$C$3:$N$5014,12,0),IF(Table2[[#This Row],[SRO]]="Local","Polyester Staple Fibre","SRO 492"))</f>
        <v>Textile Chemical</v>
      </c>
    </row>
    <row r="5957" spans="1:19" x14ac:dyDescent="0.25">
      <c r="A5957" s="120" t="s">
        <v>3552</v>
      </c>
      <c r="B5957" s="116" t="s">
        <v>4085</v>
      </c>
      <c r="C5957" s="165">
        <v>5988</v>
      </c>
      <c r="D5957" s="117">
        <v>2847</v>
      </c>
      <c r="E5957" s="147" t="s">
        <v>4091</v>
      </c>
      <c r="F5957" s="116" t="s">
        <v>4097</v>
      </c>
      <c r="G5957" s="471">
        <v>44972</v>
      </c>
      <c r="H5957" s="82">
        <v>8565876.7899999991</v>
      </c>
      <c r="I5957" s="197">
        <v>0.03</v>
      </c>
      <c r="J5957" s="15">
        <v>88.56</v>
      </c>
      <c r="K5957" s="15">
        <v>2952.04</v>
      </c>
      <c r="L5957" s="15">
        <v>136214.35</v>
      </c>
      <c r="M5957" s="66" t="str">
        <f>TEXT(Table2[[#This Row],[Gd.Dt]],"mmm-yy")</f>
        <v>Feb-23</v>
      </c>
      <c r="N5957" s="46" t="str">
        <f>MID(Table2[[#This Row],[BE]],6,2)</f>
        <v>IB</v>
      </c>
      <c r="O5957" s="46" t="str">
        <f>IF(Table2[[#This Row],[Type]]="IB","EOU",IF(Table2[[#This Row],[Type]]="MB","Local","492"))</f>
        <v>EOU</v>
      </c>
      <c r="P5957" s="46">
        <f>ROUND(Table2[[#This Row],[Cons]]/Table2[[#This Row],[Qty.]],5)</f>
        <v>0.03</v>
      </c>
      <c r="Q5957" s="46" t="b">
        <f>EXACT(Table2[[#This Row],[rate]],Table2[[#This Row],[Check]])</f>
        <v>1</v>
      </c>
      <c r="R5957" s="46"/>
      <c r="S5957" s="46" t="str">
        <f>IF(Table2[[#This Row],[SRO]]="EOU",VLOOKUP(Table2[[#This Row],[BE]],[2]GD.List!$C$3:$N$5014,12,0),IF(Table2[[#This Row],[SRO]]="Local","Polyester Staple Fibre","SRO 492"))</f>
        <v>Textile Chemical</v>
      </c>
    </row>
    <row r="5958" spans="1:19" x14ac:dyDescent="0.25">
      <c r="A5958" s="119" t="s">
        <v>3800</v>
      </c>
      <c r="B5958" s="116" t="s">
        <v>4087</v>
      </c>
      <c r="C5958" s="165">
        <v>15766</v>
      </c>
      <c r="D5958" s="117">
        <v>2832.1089999999999</v>
      </c>
      <c r="E5958" s="147" t="s">
        <v>4093</v>
      </c>
      <c r="F5958" s="116" t="s">
        <v>4098</v>
      </c>
      <c r="G5958" s="471">
        <v>44972</v>
      </c>
      <c r="H5958" s="82">
        <v>38064411.090000004</v>
      </c>
      <c r="I5958" s="197">
        <v>0.04</v>
      </c>
      <c r="J5958" s="15">
        <v>431.96999999999997</v>
      </c>
      <c r="K5958" s="15">
        <v>10799</v>
      </c>
      <c r="L5958" s="15">
        <v>419162.1</v>
      </c>
      <c r="M5958" s="66" t="str">
        <f>TEXT(Table2[[#This Row],[Gd.Dt]],"mmm-yy")</f>
        <v>Feb-23</v>
      </c>
      <c r="N5958" s="46" t="str">
        <f>MID(Table2[[#This Row],[BE]],6,2)</f>
        <v>IB</v>
      </c>
      <c r="O5958" s="46" t="str">
        <f>IF(Table2[[#This Row],[Type]]="IB","EOU",IF(Table2[[#This Row],[Type]]="MB","Local","492"))</f>
        <v>EOU</v>
      </c>
      <c r="P5958" s="46">
        <f>ROUND(Table2[[#This Row],[Cons]]/Table2[[#This Row],[Qty.]],5)</f>
        <v>0.04</v>
      </c>
      <c r="Q5958" s="46" t="b">
        <f>EXACT(Table2[[#This Row],[rate]],Table2[[#This Row],[Check]])</f>
        <v>1</v>
      </c>
      <c r="R5958" s="46"/>
      <c r="S5958" s="46" t="str">
        <f>IF(Table2[[#This Row],[SRO]]="EOU",VLOOKUP(Table2[[#This Row],[BE]],[2]GD.List!$C$3:$N$5014,12,0),IF(Table2[[#This Row],[SRO]]="Local","Polyester Staple Fibre","SRO 492"))</f>
        <v>Textile Chemical</v>
      </c>
    </row>
    <row r="5959" spans="1:19" x14ac:dyDescent="0.25">
      <c r="A5959" s="120" t="s">
        <v>3800</v>
      </c>
      <c r="B5959" s="116" t="s">
        <v>4083</v>
      </c>
      <c r="C5959" s="165">
        <v>17728</v>
      </c>
      <c r="D5959" s="117">
        <v>2832.1089999999999</v>
      </c>
      <c r="E5959" s="147" t="s">
        <v>46</v>
      </c>
      <c r="F5959" s="116" t="s">
        <v>4095</v>
      </c>
      <c r="G5959" s="471">
        <v>44971</v>
      </c>
      <c r="H5959" s="82">
        <v>39214906.630000003</v>
      </c>
      <c r="I5959" s="197">
        <v>0.04</v>
      </c>
      <c r="J5959" s="15">
        <v>250.32</v>
      </c>
      <c r="K5959" s="15">
        <v>6258</v>
      </c>
      <c r="L5959" s="15">
        <v>282977.02</v>
      </c>
      <c r="M5959" s="66" t="str">
        <f>TEXT(Table2[[#This Row],[Gd.Dt]],"mmm-yy")</f>
        <v>Feb-23</v>
      </c>
      <c r="N5959" s="46" t="str">
        <f>MID(Table2[[#This Row],[BE]],6,2)</f>
        <v>IB</v>
      </c>
      <c r="O5959" s="46" t="str">
        <f>IF(Table2[[#This Row],[Type]]="IB","EOU",IF(Table2[[#This Row],[Type]]="MB","Local","492"))</f>
        <v>EOU</v>
      </c>
      <c r="P5959" s="46">
        <f>ROUND(Table2[[#This Row],[Cons]]/Table2[[#This Row],[Qty.]],5)</f>
        <v>0.04</v>
      </c>
      <c r="Q5959" s="46" t="b">
        <f>EXACT(Table2[[#This Row],[rate]],Table2[[#This Row],[Check]])</f>
        <v>1</v>
      </c>
      <c r="R5959" s="46"/>
      <c r="S5959" s="46" t="str">
        <f>IF(Table2[[#This Row],[SRO]]="EOU",VLOOKUP(Table2[[#This Row],[BE]],[2]GD.List!$C$3:$N$5014,12,0),IF(Table2[[#This Row],[SRO]]="Local","Polyester Staple Fibre","SRO 492"))</f>
        <v>Textile Chemical</v>
      </c>
    </row>
    <row r="5960" spans="1:19" x14ac:dyDescent="0.25">
      <c r="A5960" s="120" t="s">
        <v>3855</v>
      </c>
      <c r="B5960" s="116" t="s">
        <v>4084</v>
      </c>
      <c r="C5960" s="165">
        <v>76482</v>
      </c>
      <c r="D5960" s="117">
        <v>9606.2199999999993</v>
      </c>
      <c r="E5960" s="147" t="s">
        <v>4090</v>
      </c>
      <c r="F5960" s="116" t="s">
        <v>4096</v>
      </c>
      <c r="G5960" s="471">
        <v>44972</v>
      </c>
      <c r="H5960" s="82">
        <v>109408159</v>
      </c>
      <c r="I5960" s="197">
        <v>1</v>
      </c>
      <c r="J5960" s="15">
        <v>20</v>
      </c>
      <c r="K5960" s="15">
        <v>20</v>
      </c>
      <c r="L5960" s="15">
        <v>31093.35</v>
      </c>
      <c r="M5960" s="66" t="str">
        <f>TEXT(Table2[[#This Row],[Gd.Dt]],"mmm-yy")</f>
        <v>Feb-23</v>
      </c>
      <c r="N5960" s="46" t="str">
        <f>MID(Table2[[#This Row],[BE]],6,2)</f>
        <v>TI</v>
      </c>
      <c r="O5960" s="46" t="str">
        <f>IF(Table2[[#This Row],[Type]]="IB","EOU",IF(Table2[[#This Row],[Type]]="MB","Local","492"))</f>
        <v>492</v>
      </c>
      <c r="P5960" s="46">
        <f>ROUND(Table2[[#This Row],[Cons]]/Table2[[#This Row],[Qty.]],5)</f>
        <v>1</v>
      </c>
      <c r="Q5960" s="46" t="b">
        <f>EXACT(Table2[[#This Row],[rate]],Table2[[#This Row],[Check]])</f>
        <v>1</v>
      </c>
      <c r="R5960" s="46"/>
      <c r="S5960" s="46" t="str">
        <f>IF(Table2[[#This Row],[SRO]]="EOU",VLOOKUP(Table2[[#This Row],[BE]],[2]GD.List!$C$3:$N$5014,12,0),IF(Table2[[#This Row],[SRO]]="Local","Polyester Staple Fibre","SRO 492"))</f>
        <v>SRO 492</v>
      </c>
    </row>
    <row r="5961" spans="1:19" x14ac:dyDescent="0.25">
      <c r="A5961" s="119" t="s">
        <v>3936</v>
      </c>
      <c r="B5961" s="116" t="s">
        <v>4084</v>
      </c>
      <c r="C5961" s="165">
        <v>76482</v>
      </c>
      <c r="D5961" s="117">
        <v>9606.2199999999993</v>
      </c>
      <c r="E5961" s="147" t="s">
        <v>4090</v>
      </c>
      <c r="F5961" s="116" t="s">
        <v>4096</v>
      </c>
      <c r="G5961" s="471">
        <v>44972</v>
      </c>
      <c r="H5961" s="82">
        <v>109408159</v>
      </c>
      <c r="I5961" s="197">
        <v>1</v>
      </c>
      <c r="J5961" s="15">
        <v>60</v>
      </c>
      <c r="K5961" s="15">
        <v>60</v>
      </c>
      <c r="L5961" s="15">
        <v>93280.04</v>
      </c>
      <c r="M5961" s="66" t="str">
        <f>TEXT(Table2[[#This Row],[Gd.Dt]],"mmm-yy")</f>
        <v>Feb-23</v>
      </c>
      <c r="N5961" s="46" t="str">
        <f>MID(Table2[[#This Row],[BE]],6,2)</f>
        <v>TI</v>
      </c>
      <c r="O5961" s="46" t="str">
        <f>IF(Table2[[#This Row],[Type]]="IB","EOU",IF(Table2[[#This Row],[Type]]="MB","Local","492"))</f>
        <v>492</v>
      </c>
      <c r="P5961" s="46">
        <f>ROUND(Table2[[#This Row],[Cons]]/Table2[[#This Row],[Qty.]],5)</f>
        <v>1</v>
      </c>
      <c r="Q5961" s="46" t="b">
        <f>EXACT(Table2[[#This Row],[rate]],Table2[[#This Row],[Check]])</f>
        <v>1</v>
      </c>
      <c r="R5961" s="46"/>
      <c r="S5961" s="46" t="str">
        <f>IF(Table2[[#This Row],[SRO]]="EOU",VLOOKUP(Table2[[#This Row],[BE]],[2]GD.List!$C$3:$N$5014,12,0),IF(Table2[[#This Row],[SRO]]="Local","Polyester Staple Fibre","SRO 492"))</f>
        <v>SRO 492</v>
      </c>
    </row>
    <row r="5962" spans="1:19" x14ac:dyDescent="0.25">
      <c r="A5962" s="120" t="s">
        <v>3936</v>
      </c>
      <c r="B5962" s="116" t="s">
        <v>4084</v>
      </c>
      <c r="C5962" s="165">
        <v>76482</v>
      </c>
      <c r="D5962" s="117">
        <v>7318.23</v>
      </c>
      <c r="E5962" s="147" t="s">
        <v>4090</v>
      </c>
      <c r="F5962" s="116" t="s">
        <v>4096</v>
      </c>
      <c r="G5962" s="471">
        <v>44972</v>
      </c>
      <c r="H5962" s="82">
        <v>109408159</v>
      </c>
      <c r="I5962" s="197">
        <v>1</v>
      </c>
      <c r="J5962" s="15">
        <v>60</v>
      </c>
      <c r="K5962" s="15">
        <v>60</v>
      </c>
      <c r="L5962" s="15">
        <v>93280.04</v>
      </c>
      <c r="M5962" s="66" t="str">
        <f>TEXT(Table2[[#This Row],[Gd.Dt]],"mmm-yy")</f>
        <v>Feb-23</v>
      </c>
      <c r="N5962" s="46" t="str">
        <f>MID(Table2[[#This Row],[BE]],6,2)</f>
        <v>TI</v>
      </c>
      <c r="O5962" s="46" t="str">
        <f>IF(Table2[[#This Row],[Type]]="IB","EOU",IF(Table2[[#This Row],[Type]]="MB","Local","492"))</f>
        <v>492</v>
      </c>
      <c r="P5962" s="46">
        <f>ROUND(Table2[[#This Row],[Cons]]/Table2[[#This Row],[Qty.]],5)</f>
        <v>1</v>
      </c>
      <c r="Q5962" s="46" t="b">
        <f>EXACT(Table2[[#This Row],[rate]],Table2[[#This Row],[Check]])</f>
        <v>1</v>
      </c>
      <c r="R5962" s="46"/>
      <c r="S5962" s="46" t="str">
        <f>IF(Table2[[#This Row],[SRO]]="EOU",VLOOKUP(Table2[[#This Row],[BE]],[2]GD.List!$C$3:$N$5014,12,0),IF(Table2[[#This Row],[SRO]]="Local","Polyester Staple Fibre","SRO 492"))</f>
        <v>SRO 492</v>
      </c>
    </row>
    <row r="5963" spans="1:19" x14ac:dyDescent="0.25">
      <c r="A5963" s="120" t="s">
        <v>3968</v>
      </c>
      <c r="B5963" s="116" t="s">
        <v>4086</v>
      </c>
      <c r="C5963" s="165">
        <v>73772</v>
      </c>
      <c r="D5963" s="117">
        <v>9606.1</v>
      </c>
      <c r="E5963" s="147" t="s">
        <v>4094</v>
      </c>
      <c r="F5963" s="116" t="s">
        <v>4099</v>
      </c>
      <c r="G5963" s="471">
        <v>44972</v>
      </c>
      <c r="H5963" s="82">
        <v>72231603.670000002</v>
      </c>
      <c r="I5963" s="197">
        <v>1</v>
      </c>
      <c r="J5963" s="15">
        <v>25</v>
      </c>
      <c r="K5963" s="15">
        <v>25</v>
      </c>
      <c r="L5963" s="15">
        <v>31240.52</v>
      </c>
      <c r="M5963" s="66" t="str">
        <f>TEXT(Table2[[#This Row],[Gd.Dt]],"mmm-yy")</f>
        <v>Feb-23</v>
      </c>
      <c r="N5963" s="46" t="str">
        <f>MID(Table2[[#This Row],[BE]],6,2)</f>
        <v>TI</v>
      </c>
      <c r="O5963" s="46" t="str">
        <f>IF(Table2[[#This Row],[Type]]="IB","EOU",IF(Table2[[#This Row],[Type]]="MB","Local","492"))</f>
        <v>492</v>
      </c>
      <c r="P5963" s="46">
        <f>ROUND(Table2[[#This Row],[Cons]]/Table2[[#This Row],[Qty.]],5)</f>
        <v>1</v>
      </c>
      <c r="Q5963" s="46" t="b">
        <f>EXACT(Table2[[#This Row],[rate]],Table2[[#This Row],[Check]])</f>
        <v>1</v>
      </c>
      <c r="R5963" s="46"/>
      <c r="S5963" s="46" t="str">
        <f>IF(Table2[[#This Row],[SRO]]="EOU",VLOOKUP(Table2[[#This Row],[BE]],[2]GD.List!$C$3:$N$5014,12,0),IF(Table2[[#This Row],[SRO]]="Local","Polyester Staple Fibre","SRO 492"))</f>
        <v>SRO 492</v>
      </c>
    </row>
    <row r="5964" spans="1:19" x14ac:dyDescent="0.25">
      <c r="A5964" s="119" t="s">
        <v>3982</v>
      </c>
      <c r="B5964" s="116" t="s">
        <v>4086</v>
      </c>
      <c r="C5964" s="165">
        <v>73772</v>
      </c>
      <c r="D5964" s="117">
        <v>2915.11</v>
      </c>
      <c r="E5964" s="147" t="s">
        <v>4094</v>
      </c>
      <c r="F5964" s="116" t="s">
        <v>4099</v>
      </c>
      <c r="G5964" s="471">
        <v>44972</v>
      </c>
      <c r="H5964" s="82">
        <v>72231603.670000002</v>
      </c>
      <c r="I5964" s="197">
        <v>0.04</v>
      </c>
      <c r="J5964" s="15">
        <v>1164.6799999999998</v>
      </c>
      <c r="K5964" s="15">
        <v>29117</v>
      </c>
      <c r="L5964" s="15">
        <v>1536096.33</v>
      </c>
      <c r="M5964" s="66" t="str">
        <f>TEXT(Table2[[#This Row],[Gd.Dt]],"mmm-yy")</f>
        <v>Feb-23</v>
      </c>
      <c r="N5964" s="46" t="str">
        <f>MID(Table2[[#This Row],[BE]],6,2)</f>
        <v>IB</v>
      </c>
      <c r="O5964" s="46" t="str">
        <f>IF(Table2[[#This Row],[Type]]="IB","EOU",IF(Table2[[#This Row],[Type]]="MB","Local","492"))</f>
        <v>EOU</v>
      </c>
      <c r="P5964" s="46">
        <f>ROUND(Table2[[#This Row],[Cons]]/Table2[[#This Row],[Qty.]],5)</f>
        <v>0.04</v>
      </c>
      <c r="Q5964" s="46" t="b">
        <f>EXACT(Table2[[#This Row],[rate]],Table2[[#This Row],[Check]])</f>
        <v>1</v>
      </c>
      <c r="R5964" s="46"/>
      <c r="S5964" s="46" t="str">
        <f>IF(Table2[[#This Row],[SRO]]="EOU",VLOOKUP(Table2[[#This Row],[BE]],[2]GD.List!$C$3:$N$5014,12,0),IF(Table2[[#This Row],[SRO]]="Local","Polyester Staple Fibre","SRO 492"))</f>
        <v>Textile Chemical</v>
      </c>
    </row>
    <row r="5965" spans="1:19" x14ac:dyDescent="0.25">
      <c r="A5965" s="119" t="s">
        <v>3982</v>
      </c>
      <c r="B5965" s="116" t="s">
        <v>4087</v>
      </c>
      <c r="C5965" s="165">
        <v>15766</v>
      </c>
      <c r="D5965" s="117">
        <v>2915.11</v>
      </c>
      <c r="E5965" s="147" t="s">
        <v>4093</v>
      </c>
      <c r="F5965" s="116" t="s">
        <v>4098</v>
      </c>
      <c r="G5965" s="471">
        <v>44972</v>
      </c>
      <c r="H5965" s="82">
        <v>38064411.090000004</v>
      </c>
      <c r="I5965" s="197">
        <v>0.04</v>
      </c>
      <c r="J5965" s="15">
        <v>700.68999999999994</v>
      </c>
      <c r="K5965" s="15">
        <v>17517</v>
      </c>
      <c r="L5965" s="15">
        <v>789978.53</v>
      </c>
      <c r="M5965" s="66" t="str">
        <f>TEXT(Table2[[#This Row],[Gd.Dt]],"mmm-yy")</f>
        <v>Feb-23</v>
      </c>
      <c r="N5965" s="46" t="str">
        <f>MID(Table2[[#This Row],[BE]],6,2)</f>
        <v>IB</v>
      </c>
      <c r="O5965" s="46" t="str">
        <f>IF(Table2[[#This Row],[Type]]="IB","EOU",IF(Table2[[#This Row],[Type]]="MB","Local","492"))</f>
        <v>EOU</v>
      </c>
      <c r="P5965" s="46">
        <f>ROUND(Table2[[#This Row],[Cons]]/Table2[[#This Row],[Qty.]],5)</f>
        <v>0.04</v>
      </c>
      <c r="Q5965" s="46" t="b">
        <f>EXACT(Table2[[#This Row],[rate]],Table2[[#This Row],[Check]])</f>
        <v>1</v>
      </c>
      <c r="R5965" s="46"/>
      <c r="S5965" s="46" t="str">
        <f>IF(Table2[[#This Row],[SRO]]="EOU",VLOOKUP(Table2[[#This Row],[BE]],[2]GD.List!$C$3:$N$5014,12,0),IF(Table2[[#This Row],[SRO]]="Local","Polyester Staple Fibre","SRO 492"))</f>
        <v>Textile Chemical</v>
      </c>
    </row>
    <row r="5966" spans="1:19" x14ac:dyDescent="0.25">
      <c r="A5966" s="120" t="s">
        <v>3982</v>
      </c>
      <c r="B5966" s="116" t="s">
        <v>4083</v>
      </c>
      <c r="C5966" s="165">
        <v>17728</v>
      </c>
      <c r="D5966" s="117">
        <v>2915.11</v>
      </c>
      <c r="E5966" s="147" t="s">
        <v>46</v>
      </c>
      <c r="F5966" s="116" t="s">
        <v>4095</v>
      </c>
      <c r="G5966" s="471">
        <v>44971</v>
      </c>
      <c r="H5966" s="82">
        <v>39214906.630000003</v>
      </c>
      <c r="I5966" s="197">
        <v>0.04</v>
      </c>
      <c r="J5966" s="15">
        <v>608.52</v>
      </c>
      <c r="K5966" s="15">
        <v>15213</v>
      </c>
      <c r="L5966" s="15">
        <v>826742.79</v>
      </c>
      <c r="M5966" s="66" t="str">
        <f>TEXT(Table2[[#This Row],[Gd.Dt]],"mmm-yy")</f>
        <v>Feb-23</v>
      </c>
      <c r="N5966" s="46" t="str">
        <f>MID(Table2[[#This Row],[BE]],6,2)</f>
        <v>IB</v>
      </c>
      <c r="O5966" s="46" t="str">
        <f>IF(Table2[[#This Row],[Type]]="IB","EOU",IF(Table2[[#This Row],[Type]]="MB","Local","492"))</f>
        <v>EOU</v>
      </c>
      <c r="P5966" s="46">
        <f>ROUND(Table2[[#This Row],[Cons]]/Table2[[#This Row],[Qty.]],5)</f>
        <v>0.04</v>
      </c>
      <c r="Q5966" s="46" t="b">
        <f>EXACT(Table2[[#This Row],[rate]],Table2[[#This Row],[Check]])</f>
        <v>1</v>
      </c>
      <c r="R5966" s="46"/>
      <c r="S5966" s="46" t="str">
        <f>IF(Table2[[#This Row],[SRO]]="EOU",VLOOKUP(Table2[[#This Row],[BE]],[2]GD.List!$C$3:$N$5014,12,0),IF(Table2[[#This Row],[SRO]]="Local","Polyester Staple Fibre","SRO 492"))</f>
        <v>Textile Chemical</v>
      </c>
    </row>
    <row r="5967" spans="1:19" x14ac:dyDescent="0.25">
      <c r="A5967" s="119" t="s">
        <v>4023</v>
      </c>
      <c r="B5967" s="116" t="s">
        <v>4087</v>
      </c>
      <c r="C5967" s="165">
        <v>15766</v>
      </c>
      <c r="D5967" s="117">
        <v>9607.19</v>
      </c>
      <c r="E5967" s="147" t="s">
        <v>4093</v>
      </c>
      <c r="F5967" s="116" t="s">
        <v>4098</v>
      </c>
      <c r="G5967" s="471">
        <v>44972</v>
      </c>
      <c r="H5967" s="82">
        <v>38064411.090000004</v>
      </c>
      <c r="I5967" s="197">
        <v>1</v>
      </c>
      <c r="J5967" s="15">
        <v>350</v>
      </c>
      <c r="K5967" s="15">
        <v>350</v>
      </c>
      <c r="L5967" s="15">
        <v>395345.58</v>
      </c>
      <c r="M5967" s="66" t="str">
        <f>TEXT(Table2[[#This Row],[Gd.Dt]],"mmm-yy")</f>
        <v>Feb-23</v>
      </c>
      <c r="N5967" s="46" t="str">
        <f>MID(Table2[[#This Row],[BE]],6,2)</f>
        <v>TI</v>
      </c>
      <c r="O5967" s="46" t="str">
        <f>IF(Table2[[#This Row],[Type]]="IB","EOU",IF(Table2[[#This Row],[Type]]="MB","Local","492"))</f>
        <v>492</v>
      </c>
      <c r="P5967" s="46">
        <f>ROUND(Table2[[#This Row],[Cons]]/Table2[[#This Row],[Qty.]],5)</f>
        <v>1</v>
      </c>
      <c r="Q5967" s="46" t="b">
        <f>EXACT(Table2[[#This Row],[rate]],Table2[[#This Row],[Check]])</f>
        <v>1</v>
      </c>
      <c r="R5967" s="46"/>
      <c r="S5967" s="46" t="str">
        <f>IF(Table2[[#This Row],[SRO]]="EOU",VLOOKUP(Table2[[#This Row],[BE]],[2]GD.List!$C$3:$N$5014,12,0),IF(Table2[[#This Row],[SRO]]="Local","Polyester Staple Fibre","SRO 492"))</f>
        <v>SRO 492</v>
      </c>
    </row>
    <row r="5968" spans="1:19" x14ac:dyDescent="0.25">
      <c r="A5968" s="120" t="s">
        <v>4023</v>
      </c>
      <c r="B5968" s="116" t="s">
        <v>4087</v>
      </c>
      <c r="C5968" s="165">
        <v>15766</v>
      </c>
      <c r="D5968" s="117">
        <v>9607.2000000000007</v>
      </c>
      <c r="E5968" s="147" t="s">
        <v>4093</v>
      </c>
      <c r="F5968" s="116" t="s">
        <v>4098</v>
      </c>
      <c r="G5968" s="471">
        <v>44972</v>
      </c>
      <c r="H5968" s="82">
        <v>38064411.090000004</v>
      </c>
      <c r="I5968" s="197">
        <v>1</v>
      </c>
      <c r="J5968" s="15">
        <v>10</v>
      </c>
      <c r="K5968" s="15">
        <v>10</v>
      </c>
      <c r="L5968" s="15">
        <v>11338.4</v>
      </c>
      <c r="M5968" s="66" t="str">
        <f>TEXT(Table2[[#This Row],[Gd.Dt]],"mmm-yy")</f>
        <v>Feb-23</v>
      </c>
      <c r="N5968" s="46" t="str">
        <f>MID(Table2[[#This Row],[BE]],6,2)</f>
        <v>TI</v>
      </c>
      <c r="O5968" s="46" t="str">
        <f>IF(Table2[[#This Row],[Type]]="IB","EOU",IF(Table2[[#This Row],[Type]]="MB","Local","492"))</f>
        <v>492</v>
      </c>
      <c r="P5968" s="46">
        <f>ROUND(Table2[[#This Row],[Cons]]/Table2[[#This Row],[Qty.]],5)</f>
        <v>1</v>
      </c>
      <c r="Q5968" s="46" t="b">
        <f>EXACT(Table2[[#This Row],[rate]],Table2[[#This Row],[Check]])</f>
        <v>1</v>
      </c>
      <c r="R5968" s="46"/>
      <c r="S5968" s="46" t="str">
        <f>IF(Table2[[#This Row],[SRO]]="EOU",VLOOKUP(Table2[[#This Row],[BE]],[2]GD.List!$C$3:$N$5014,12,0),IF(Table2[[#This Row],[SRO]]="Local","Polyester Staple Fibre","SRO 492"))</f>
        <v>SRO 492</v>
      </c>
    </row>
    <row r="5969" spans="1:19" x14ac:dyDescent="0.25">
      <c r="A5969" s="119" t="s">
        <v>4024</v>
      </c>
      <c r="B5969" s="116" t="s">
        <v>4086</v>
      </c>
      <c r="C5969" s="165">
        <v>73772</v>
      </c>
      <c r="D5969" s="117">
        <v>5201.009</v>
      </c>
      <c r="E5969" s="147" t="s">
        <v>4094</v>
      </c>
      <c r="F5969" s="116" t="s">
        <v>4099</v>
      </c>
      <c r="G5969" s="471">
        <v>44972</v>
      </c>
      <c r="H5969" s="82">
        <v>72231603.670000002</v>
      </c>
      <c r="I5969" s="197">
        <v>1.0101</v>
      </c>
      <c r="J5969" s="15">
        <v>29411.079999999998</v>
      </c>
      <c r="K5969" s="15">
        <v>29117</v>
      </c>
      <c r="L5969" s="15">
        <v>38790268.07</v>
      </c>
      <c r="M5969" s="66" t="str">
        <f>TEXT(Table2[[#This Row],[Gd.Dt]],"mmm-yy")</f>
        <v>Feb-23</v>
      </c>
      <c r="N5969" s="46" t="str">
        <f>MID(Table2[[#This Row],[BE]],6,2)</f>
        <v>IB</v>
      </c>
      <c r="O5969" s="46" t="str">
        <f>IF(Table2[[#This Row],[Type]]="IB","EOU",IF(Table2[[#This Row],[Type]]="MB","Local","492"))</f>
        <v>EOU</v>
      </c>
      <c r="P5969" s="46">
        <f>ROUND(Table2[[#This Row],[Cons]]/Table2[[#This Row],[Qty.]],5)</f>
        <v>1.0101</v>
      </c>
      <c r="Q5969" s="46" t="b">
        <f>EXACT(Table2[[#This Row],[rate]],Table2[[#This Row],[Check]])</f>
        <v>1</v>
      </c>
      <c r="R5969" s="46"/>
      <c r="S5969" s="46" t="str">
        <f>IF(Table2[[#This Row],[SRO]]="EOU",VLOOKUP(Table2[[#This Row],[BE]],[2]GD.List!$C$3:$N$5014,12,0),IF(Table2[[#This Row],[SRO]]="Local","Polyester Staple Fibre","SRO 492"))</f>
        <v>Raw Cotton</v>
      </c>
    </row>
    <row r="5970" spans="1:19" x14ac:dyDescent="0.25">
      <c r="A5970" s="119" t="s">
        <v>4024</v>
      </c>
      <c r="B5970" s="116" t="s">
        <v>4087</v>
      </c>
      <c r="C5970" s="165">
        <v>15766</v>
      </c>
      <c r="D5970" s="117">
        <v>5201.009</v>
      </c>
      <c r="E5970" s="147" t="s">
        <v>4093</v>
      </c>
      <c r="F5970" s="116" t="s">
        <v>4098</v>
      </c>
      <c r="G5970" s="471">
        <v>44972</v>
      </c>
      <c r="H5970" s="82">
        <v>38064411.090000004</v>
      </c>
      <c r="I5970" s="197">
        <v>1.0101</v>
      </c>
      <c r="J5970" s="15">
        <v>6785.85</v>
      </c>
      <c r="K5970" s="15">
        <v>6718</v>
      </c>
      <c r="L5970" s="15">
        <v>9364039.4600000009</v>
      </c>
      <c r="M5970" s="66" t="str">
        <f>TEXT(Table2[[#This Row],[Gd.Dt]],"mmm-yy")</f>
        <v>Feb-23</v>
      </c>
      <c r="N5970" s="46" t="str">
        <f>MID(Table2[[#This Row],[BE]],6,2)</f>
        <v>IB</v>
      </c>
      <c r="O5970" s="46" t="str">
        <f>IF(Table2[[#This Row],[Type]]="IB","EOU",IF(Table2[[#This Row],[Type]]="MB","Local","492"))</f>
        <v>EOU</v>
      </c>
      <c r="P5970" s="46">
        <f>ROUND(Table2[[#This Row],[Cons]]/Table2[[#This Row],[Qty.]],5)</f>
        <v>1.0101</v>
      </c>
      <c r="Q5970" s="46" t="b">
        <f>EXACT(Table2[[#This Row],[rate]],Table2[[#This Row],[Check]])</f>
        <v>1</v>
      </c>
      <c r="R5970" s="46"/>
      <c r="S5970" s="46" t="str">
        <f>IF(Table2[[#This Row],[SRO]]="EOU",VLOOKUP(Table2[[#This Row],[BE]],[2]GD.List!$C$3:$N$5014,12,0),IF(Table2[[#This Row],[SRO]]="Local","Polyester Staple Fibre","SRO 492"))</f>
        <v>Raw Cotton</v>
      </c>
    </row>
    <row r="5971" spans="1:19" x14ac:dyDescent="0.25">
      <c r="A5971" s="119" t="s">
        <v>4024</v>
      </c>
      <c r="B5971" s="116" t="s">
        <v>4087</v>
      </c>
      <c r="C5971" s="165">
        <v>15766</v>
      </c>
      <c r="D5971" s="117">
        <v>5201.009</v>
      </c>
      <c r="E5971" s="147" t="s">
        <v>4093</v>
      </c>
      <c r="F5971" s="116" t="s">
        <v>4098</v>
      </c>
      <c r="G5971" s="471">
        <v>44972</v>
      </c>
      <c r="H5971" s="82">
        <v>38064411.090000004</v>
      </c>
      <c r="I5971" s="197">
        <v>0.56122000000000005</v>
      </c>
      <c r="J5971" s="15">
        <v>6060.66</v>
      </c>
      <c r="K5971" s="15">
        <v>10799</v>
      </c>
      <c r="L5971" s="15">
        <v>5880961.4100000001</v>
      </c>
      <c r="M5971" s="66" t="str">
        <f>TEXT(Table2[[#This Row],[Gd.Dt]],"mmm-yy")</f>
        <v>Feb-23</v>
      </c>
      <c r="N5971" s="46" t="str">
        <f>MID(Table2[[#This Row],[BE]],6,2)</f>
        <v>IB</v>
      </c>
      <c r="O5971" s="46" t="str">
        <f>IF(Table2[[#This Row],[Type]]="IB","EOU",IF(Table2[[#This Row],[Type]]="MB","Local","492"))</f>
        <v>EOU</v>
      </c>
      <c r="P5971" s="46">
        <f>ROUND(Table2[[#This Row],[Cons]]/Table2[[#This Row],[Qty.]],5)</f>
        <v>0.56122000000000005</v>
      </c>
      <c r="Q5971" s="46" t="b">
        <f>EXACT(Table2[[#This Row],[rate]],Table2[[#This Row],[Check]])</f>
        <v>1</v>
      </c>
      <c r="R5971" s="46"/>
      <c r="S5971" s="46" t="str">
        <f>IF(Table2[[#This Row],[SRO]]="EOU",VLOOKUP(Table2[[#This Row],[BE]],[2]GD.List!$C$3:$N$5014,12,0),IF(Table2[[#This Row],[SRO]]="Local","Polyester Staple Fibre","SRO 492"))</f>
        <v>Raw Cotton</v>
      </c>
    </row>
    <row r="5972" spans="1:19" x14ac:dyDescent="0.25">
      <c r="A5972" s="119" t="s">
        <v>4024</v>
      </c>
      <c r="B5972" s="116" t="s">
        <v>4083</v>
      </c>
      <c r="C5972" s="165">
        <v>17728</v>
      </c>
      <c r="D5972" s="117">
        <v>5201.009</v>
      </c>
      <c r="E5972" s="147" t="s">
        <v>46</v>
      </c>
      <c r="F5972" s="116" t="s">
        <v>4095</v>
      </c>
      <c r="G5972" s="471">
        <v>44971</v>
      </c>
      <c r="H5972" s="82">
        <v>39214906.630000003</v>
      </c>
      <c r="I5972" s="197">
        <v>1.0101</v>
      </c>
      <c r="J5972" s="15">
        <v>9045.4500000000007</v>
      </c>
      <c r="K5972" s="15">
        <v>8955</v>
      </c>
      <c r="L5972" s="15">
        <v>13731454.6</v>
      </c>
      <c r="M5972" s="66" t="str">
        <f>TEXT(Table2[[#This Row],[Gd.Dt]],"mmm-yy")</f>
        <v>Feb-23</v>
      </c>
      <c r="N5972" s="46" t="str">
        <f>MID(Table2[[#This Row],[BE]],6,2)</f>
        <v>IB</v>
      </c>
      <c r="O5972" s="46" t="str">
        <f>IF(Table2[[#This Row],[Type]]="IB","EOU",IF(Table2[[#This Row],[Type]]="MB","Local","492"))</f>
        <v>EOU</v>
      </c>
      <c r="P5972" s="46">
        <f>ROUND(Table2[[#This Row],[Cons]]/Table2[[#This Row],[Qty.]],5)</f>
        <v>1.0101</v>
      </c>
      <c r="Q5972" s="46" t="b">
        <f>EXACT(Table2[[#This Row],[rate]],Table2[[#This Row],[Check]])</f>
        <v>1</v>
      </c>
      <c r="R5972" s="46"/>
      <c r="S5972" s="46" t="str">
        <f>IF(Table2[[#This Row],[SRO]]="EOU",VLOOKUP(Table2[[#This Row],[BE]],[2]GD.List!$C$3:$N$5014,12,0),IF(Table2[[#This Row],[SRO]]="Local","Polyester Staple Fibre","SRO 492"))</f>
        <v>Raw Cotton</v>
      </c>
    </row>
    <row r="5973" spans="1:19" x14ac:dyDescent="0.25">
      <c r="A5973" s="119" t="s">
        <v>4024</v>
      </c>
      <c r="B5973" s="116" t="s">
        <v>4083</v>
      </c>
      <c r="C5973" s="165">
        <v>17728</v>
      </c>
      <c r="D5973" s="117">
        <v>5201.009</v>
      </c>
      <c r="E5973" s="147" t="s">
        <v>46</v>
      </c>
      <c r="F5973" s="116" t="s">
        <v>4095</v>
      </c>
      <c r="G5973" s="471">
        <v>44971</v>
      </c>
      <c r="H5973" s="82">
        <v>39214906.630000003</v>
      </c>
      <c r="I5973" s="197">
        <v>0.48980000000000001</v>
      </c>
      <c r="J5973" s="15">
        <v>3065.17</v>
      </c>
      <c r="K5973" s="15">
        <v>6258</v>
      </c>
      <c r="L5973" s="15">
        <v>3465055.45</v>
      </c>
      <c r="M5973" s="66" t="str">
        <f>TEXT(Table2[[#This Row],[Gd.Dt]],"mmm-yy")</f>
        <v>Feb-23</v>
      </c>
      <c r="N5973" s="46" t="str">
        <f>MID(Table2[[#This Row],[BE]],6,2)</f>
        <v>IB</v>
      </c>
      <c r="O5973" s="46" t="str">
        <f>IF(Table2[[#This Row],[Type]]="IB","EOU",IF(Table2[[#This Row],[Type]]="MB","Local","492"))</f>
        <v>EOU</v>
      </c>
      <c r="P5973" s="46">
        <f>ROUND(Table2[[#This Row],[Cons]]/Table2[[#This Row],[Qty.]],5)</f>
        <v>0.48980000000000001</v>
      </c>
      <c r="Q5973" s="46" t="b">
        <f>EXACT(Table2[[#This Row],[rate]],Table2[[#This Row],[Check]])</f>
        <v>1</v>
      </c>
      <c r="R5973" s="46"/>
      <c r="S5973" s="46" t="str">
        <f>IF(Table2[[#This Row],[SRO]]="EOU",VLOOKUP(Table2[[#This Row],[BE]],[2]GD.List!$C$3:$N$5014,12,0),IF(Table2[[#This Row],[SRO]]="Local","Polyester Staple Fibre","SRO 492"))</f>
        <v>Raw Cotton</v>
      </c>
    </row>
    <row r="5974" spans="1:19" x14ac:dyDescent="0.25">
      <c r="A5974" s="119" t="s">
        <v>4024</v>
      </c>
      <c r="B5974" s="116" t="s">
        <v>4084</v>
      </c>
      <c r="C5974" s="165">
        <v>76482</v>
      </c>
      <c r="D5974" s="117">
        <v>5201.009</v>
      </c>
      <c r="E5974" s="147" t="s">
        <v>4090</v>
      </c>
      <c r="F5974" s="116" t="s">
        <v>4096</v>
      </c>
      <c r="G5974" s="471">
        <v>44972</v>
      </c>
      <c r="H5974" s="82">
        <v>109408159</v>
      </c>
      <c r="I5974" s="197">
        <v>0.9899</v>
      </c>
      <c r="J5974" s="15">
        <v>36932.36</v>
      </c>
      <c r="K5974" s="15">
        <v>37309.18</v>
      </c>
      <c r="L5974" s="15">
        <v>57417533.68</v>
      </c>
      <c r="M5974" s="66" t="str">
        <f>TEXT(Table2[[#This Row],[Gd.Dt]],"mmm-yy")</f>
        <v>Feb-23</v>
      </c>
      <c r="N5974" s="46" t="str">
        <f>MID(Table2[[#This Row],[BE]],6,2)</f>
        <v>IB</v>
      </c>
      <c r="O5974" s="46" t="str">
        <f>IF(Table2[[#This Row],[Type]]="IB","EOU",IF(Table2[[#This Row],[Type]]="MB","Local","492"))</f>
        <v>EOU</v>
      </c>
      <c r="P5974" s="46">
        <f>ROUND(Table2[[#This Row],[Cons]]/Table2[[#This Row],[Qty.]],5)</f>
        <v>0.9899</v>
      </c>
      <c r="Q5974" s="46" t="b">
        <f>EXACT(Table2[[#This Row],[rate]],Table2[[#This Row],[Check]])</f>
        <v>1</v>
      </c>
      <c r="R5974" s="46"/>
      <c r="S5974" s="46" t="str">
        <f>IF(Table2[[#This Row],[SRO]]="EOU",VLOOKUP(Table2[[#This Row],[BE]],[2]GD.List!$C$3:$N$5014,12,0),IF(Table2[[#This Row],[SRO]]="Local","Polyester Staple Fibre","SRO 492"))</f>
        <v>Raw Cotton</v>
      </c>
    </row>
    <row r="5975" spans="1:19" x14ac:dyDescent="0.25">
      <c r="A5975" s="120" t="s">
        <v>4024</v>
      </c>
      <c r="B5975" s="116" t="s">
        <v>4085</v>
      </c>
      <c r="C5975" s="165">
        <v>5988</v>
      </c>
      <c r="D5975" s="117">
        <v>5201.009</v>
      </c>
      <c r="E5975" s="147" t="s">
        <v>4091</v>
      </c>
      <c r="F5975" s="116" t="s">
        <v>4097</v>
      </c>
      <c r="G5975" s="471">
        <v>44972</v>
      </c>
      <c r="H5975" s="82">
        <v>8565876.7899999991</v>
      </c>
      <c r="I5975" s="197">
        <v>0.9899</v>
      </c>
      <c r="J5975" s="15">
        <v>2922.22</v>
      </c>
      <c r="K5975" s="15">
        <v>2952.04</v>
      </c>
      <c r="L5975" s="15">
        <v>4494673.57</v>
      </c>
      <c r="M5975" s="66" t="str">
        <f>TEXT(Table2[[#This Row],[Gd.Dt]],"mmm-yy")</f>
        <v>Feb-23</v>
      </c>
      <c r="N5975" s="46" t="str">
        <f>MID(Table2[[#This Row],[BE]],6,2)</f>
        <v>IB</v>
      </c>
      <c r="O5975" s="46" t="str">
        <f>IF(Table2[[#This Row],[Type]]="IB","EOU",IF(Table2[[#This Row],[Type]]="MB","Local","492"))</f>
        <v>EOU</v>
      </c>
      <c r="P5975" s="46">
        <f>ROUND(Table2[[#This Row],[Cons]]/Table2[[#This Row],[Qty.]],5)</f>
        <v>0.9899</v>
      </c>
      <c r="Q5975" s="46" t="b">
        <f>EXACT(Table2[[#This Row],[rate]],Table2[[#This Row],[Check]])</f>
        <v>1</v>
      </c>
      <c r="R5975" s="46"/>
      <c r="S5975" s="46" t="str">
        <f>IF(Table2[[#This Row],[SRO]]="EOU",VLOOKUP(Table2[[#This Row],[BE]],[2]GD.List!$C$3:$N$5014,12,0),IF(Table2[[#This Row],[SRO]]="Local","Polyester Staple Fibre","SRO 492"))</f>
        <v>Raw Cotton</v>
      </c>
    </row>
    <row r="5976" spans="1:19" x14ac:dyDescent="0.25">
      <c r="A5976" s="119" t="s">
        <v>4067</v>
      </c>
      <c r="B5976" s="116" t="s">
        <v>4084</v>
      </c>
      <c r="C5976" s="165">
        <v>76482</v>
      </c>
      <c r="D5976" s="117">
        <v>5402.33</v>
      </c>
      <c r="E5976" s="147" t="s">
        <v>4090</v>
      </c>
      <c r="F5976" s="116" t="s">
        <v>4096</v>
      </c>
      <c r="G5976" s="471">
        <v>44972</v>
      </c>
      <c r="H5976" s="82">
        <v>109408159</v>
      </c>
      <c r="I5976" s="197">
        <v>2.0199999999999999E-2</v>
      </c>
      <c r="J5976" s="15">
        <v>753.65</v>
      </c>
      <c r="K5976" s="15">
        <v>37309.18</v>
      </c>
      <c r="L5976" s="15">
        <v>1171675.04</v>
      </c>
      <c r="M5976" s="66" t="str">
        <f>TEXT(Table2[[#This Row],[Gd.Dt]],"mmm-yy")</f>
        <v>Feb-23</v>
      </c>
      <c r="N5976" s="46" t="str">
        <f>MID(Table2[[#This Row],[BE]],6,2)</f>
        <v>IB</v>
      </c>
      <c r="O5976" s="46" t="str">
        <f>IF(Table2[[#This Row],[Type]]="IB","EOU",IF(Table2[[#This Row],[Type]]="MB","Local","492"))</f>
        <v>EOU</v>
      </c>
      <c r="P5976" s="46">
        <f>ROUND(Table2[[#This Row],[Cons]]/Table2[[#This Row],[Qty.]],5)</f>
        <v>2.0199999999999999E-2</v>
      </c>
      <c r="Q5976" s="46" t="b">
        <f>EXACT(Table2[[#This Row],[rate]],Table2[[#This Row],[Check]])</f>
        <v>1</v>
      </c>
      <c r="R5976" s="46"/>
      <c r="S5976" s="46" t="str">
        <f>IF(Table2[[#This Row],[SRO]]="EOU",VLOOKUP(Table2[[#This Row],[BE]],[2]GD.List!$C$3:$N$5014,12,0),IF(Table2[[#This Row],[SRO]]="Local","Polyester Staple Fibre","SRO 492"))</f>
        <v>Polyester Yarn</v>
      </c>
    </row>
    <row r="5977" spans="1:19" x14ac:dyDescent="0.25">
      <c r="A5977" s="120" t="s">
        <v>4067</v>
      </c>
      <c r="B5977" s="116" t="s">
        <v>4085</v>
      </c>
      <c r="C5977" s="165">
        <v>5988</v>
      </c>
      <c r="D5977" s="117">
        <v>5402.33</v>
      </c>
      <c r="E5977" s="147" t="s">
        <v>4091</v>
      </c>
      <c r="F5977" s="116" t="s">
        <v>4097</v>
      </c>
      <c r="G5977" s="471">
        <v>44972</v>
      </c>
      <c r="H5977" s="82">
        <v>8565876.7899999991</v>
      </c>
      <c r="I5977" s="197">
        <v>2.0199999999999999E-2</v>
      </c>
      <c r="J5977" s="15">
        <v>59.63</v>
      </c>
      <c r="K5977" s="15">
        <v>2952.04</v>
      </c>
      <c r="L5977" s="15">
        <v>91717.05</v>
      </c>
      <c r="M5977" s="66" t="str">
        <f>TEXT(Table2[[#This Row],[Gd.Dt]],"mmm-yy")</f>
        <v>Feb-23</v>
      </c>
      <c r="N5977" s="46" t="str">
        <f>MID(Table2[[#This Row],[BE]],6,2)</f>
        <v>IB</v>
      </c>
      <c r="O5977" s="46" t="str">
        <f>IF(Table2[[#This Row],[Type]]="IB","EOU",IF(Table2[[#This Row],[Type]]="MB","Local","492"))</f>
        <v>EOU</v>
      </c>
      <c r="P5977" s="46">
        <f>ROUND(Table2[[#This Row],[Cons]]/Table2[[#This Row],[Qty.]],5)</f>
        <v>2.0199999999999999E-2</v>
      </c>
      <c r="Q5977" s="46" t="b">
        <f>EXACT(Table2[[#This Row],[rate]],Table2[[#This Row],[Check]])</f>
        <v>1</v>
      </c>
      <c r="R5977" s="46"/>
      <c r="S5977" s="46" t="str">
        <f>IF(Table2[[#This Row],[SRO]]="EOU",VLOOKUP(Table2[[#This Row],[BE]],[2]GD.List!$C$3:$N$5014,12,0),IF(Table2[[#This Row],[SRO]]="Local","Polyester Staple Fibre","SRO 492"))</f>
        <v>Polyester Yarn</v>
      </c>
    </row>
    <row r="5978" spans="1:19" x14ac:dyDescent="0.25">
      <c r="A5978" s="119" t="s">
        <v>4077</v>
      </c>
      <c r="B5978" s="116" t="s">
        <v>4087</v>
      </c>
      <c r="C5978" s="165">
        <v>15766</v>
      </c>
      <c r="D5978" s="117">
        <v>5503.201</v>
      </c>
      <c r="E5978" s="147" t="s">
        <v>4093</v>
      </c>
      <c r="F5978" s="116" t="s">
        <v>4098</v>
      </c>
      <c r="G5978" s="471">
        <v>44972</v>
      </c>
      <c r="H5978" s="82">
        <v>38064411.090000004</v>
      </c>
      <c r="I5978" s="197">
        <v>0.45917999999999998</v>
      </c>
      <c r="J5978" s="15">
        <v>4958.74</v>
      </c>
      <c r="K5978" s="15">
        <v>10799</v>
      </c>
      <c r="L5978" s="15">
        <v>4811713.32</v>
      </c>
      <c r="M5978" s="66" t="str">
        <f>TEXT(Table2[[#This Row],[Gd.Dt]],"mmm-yy")</f>
        <v>Feb-23</v>
      </c>
      <c r="N5978" s="46" t="str">
        <f>MID(Table2[[#This Row],[BE]],6,2)</f>
        <v>IB</v>
      </c>
      <c r="O5978" s="46" t="str">
        <f>IF(Table2[[#This Row],[Type]]="IB","EOU",IF(Table2[[#This Row],[Type]]="MB","Local","492"))</f>
        <v>EOU</v>
      </c>
      <c r="P5978" s="46">
        <f>ROUND(Table2[[#This Row],[Cons]]/Table2[[#This Row],[Qty.]],5)</f>
        <v>0.45918999999999999</v>
      </c>
      <c r="Q5978" s="46" t="b">
        <f>EXACT(Table2[[#This Row],[rate]],Table2[[#This Row],[Check]])</f>
        <v>0</v>
      </c>
      <c r="R5978" s="46"/>
      <c r="S5978" s="46" t="str">
        <f>IF(Table2[[#This Row],[SRO]]="EOU",VLOOKUP(Table2[[#This Row],[BE]],[2]GD.List!$C$3:$N$5014,12,0),IF(Table2[[#This Row],[SRO]]="Local","Polyester Staple Fibre","SRO 492"))</f>
        <v>Polyester Staple Fiber</v>
      </c>
    </row>
    <row r="5979" spans="1:19" x14ac:dyDescent="0.25">
      <c r="A5979" s="120" t="s">
        <v>4077</v>
      </c>
      <c r="B5979" s="116" t="s">
        <v>4083</v>
      </c>
      <c r="C5979" s="165">
        <v>17728</v>
      </c>
      <c r="D5979" s="117">
        <v>5503.201</v>
      </c>
      <c r="E5979" s="147" t="s">
        <v>46</v>
      </c>
      <c r="F5979" s="116" t="s">
        <v>4095</v>
      </c>
      <c r="G5979" s="471">
        <v>44971</v>
      </c>
      <c r="H5979" s="82">
        <v>39214906.630000003</v>
      </c>
      <c r="I5979" s="197">
        <v>0.53061000000000003</v>
      </c>
      <c r="J5979" s="15">
        <v>3320.56</v>
      </c>
      <c r="K5979" s="15">
        <v>6258</v>
      </c>
      <c r="L5979" s="15">
        <v>3753763.91</v>
      </c>
      <c r="M5979" s="66" t="str">
        <f>TEXT(Table2[[#This Row],[Gd.Dt]],"mmm-yy")</f>
        <v>Feb-23</v>
      </c>
      <c r="N5979" s="46" t="str">
        <f>MID(Table2[[#This Row],[BE]],6,2)</f>
        <v>IB</v>
      </c>
      <c r="O5979" s="46" t="str">
        <f>IF(Table2[[#This Row],[Type]]="IB","EOU",IF(Table2[[#This Row],[Type]]="MB","Local","492"))</f>
        <v>EOU</v>
      </c>
      <c r="P5979" s="46">
        <f>ROUND(Table2[[#This Row],[Cons]]/Table2[[#This Row],[Qty.]],5)</f>
        <v>0.53061000000000003</v>
      </c>
      <c r="Q5979" s="46" t="b">
        <f>EXACT(Table2[[#This Row],[rate]],Table2[[#This Row],[Check]])</f>
        <v>1</v>
      </c>
      <c r="R5979" s="46"/>
      <c r="S5979" s="46" t="str">
        <f>IF(Table2[[#This Row],[SRO]]="EOU",VLOOKUP(Table2[[#This Row],[BE]],[2]GD.List!$C$3:$N$5014,12,0),IF(Table2[[#This Row],[SRO]]="Local","Polyester Staple Fibre","SRO 492"))</f>
        <v>Polyester Staple Fiber</v>
      </c>
    </row>
    <row r="5980" spans="1:19" x14ac:dyDescent="0.25">
      <c r="A5980" s="119" t="s">
        <v>4088</v>
      </c>
      <c r="B5980" s="116" t="s">
        <v>4084</v>
      </c>
      <c r="C5980" s="165">
        <v>76482</v>
      </c>
      <c r="D5980" s="117">
        <v>8308.2000000000007</v>
      </c>
      <c r="E5980" s="147" t="s">
        <v>4090</v>
      </c>
      <c r="F5980" s="116" t="s">
        <v>4096</v>
      </c>
      <c r="G5980" s="471">
        <v>44972</v>
      </c>
      <c r="H5980" s="82">
        <v>109408159</v>
      </c>
      <c r="I5980" s="197">
        <v>1</v>
      </c>
      <c r="J5980" s="15">
        <v>30</v>
      </c>
      <c r="K5980" s="15">
        <v>30</v>
      </c>
      <c r="L5980" s="15">
        <v>46640.02</v>
      </c>
      <c r="M5980" s="66" t="str">
        <f>TEXT(Table2[[#This Row],[Gd.Dt]],"mmm-yy")</f>
        <v>Feb-23</v>
      </c>
      <c r="N5980" s="46" t="str">
        <f>MID(Table2[[#This Row],[BE]],6,2)</f>
        <v>TI</v>
      </c>
      <c r="O5980" s="46" t="str">
        <f>IF(Table2[[#This Row],[Type]]="IB","EOU",IF(Table2[[#This Row],[Type]]="MB","Local","492"))</f>
        <v>492</v>
      </c>
      <c r="P5980" s="46">
        <f>ROUND(Table2[[#This Row],[Cons]]/Table2[[#This Row],[Qty.]],5)</f>
        <v>1</v>
      </c>
      <c r="Q5980" s="46" t="b">
        <f>EXACT(Table2[[#This Row],[rate]],Table2[[#This Row],[Check]])</f>
        <v>1</v>
      </c>
      <c r="R5980" s="46"/>
      <c r="S5980" s="46" t="str">
        <f>IF(Table2[[#This Row],[SRO]]="EOU",VLOOKUP(Table2[[#This Row],[BE]],[2]GD.List!$C$3:$N$5014,12,0),IF(Table2[[#This Row],[SRO]]="Local","Polyester Staple Fibre","SRO 492"))</f>
        <v>SRO 492</v>
      </c>
    </row>
    <row r="5981" spans="1:19" x14ac:dyDescent="0.25">
      <c r="A5981" s="120" t="s">
        <v>4088</v>
      </c>
      <c r="B5981" s="116" t="s">
        <v>4084</v>
      </c>
      <c r="C5981" s="165">
        <v>76482</v>
      </c>
      <c r="D5981" s="117">
        <v>9606.2919999999995</v>
      </c>
      <c r="E5981" s="147" t="s">
        <v>4090</v>
      </c>
      <c r="F5981" s="116" t="s">
        <v>4096</v>
      </c>
      <c r="G5981" s="471">
        <v>44972</v>
      </c>
      <c r="H5981" s="82">
        <v>109408159</v>
      </c>
      <c r="I5981" s="197">
        <v>1</v>
      </c>
      <c r="J5981" s="15">
        <v>24</v>
      </c>
      <c r="K5981" s="15">
        <v>24</v>
      </c>
      <c r="L5981" s="15">
        <v>37312.019999999997</v>
      </c>
      <c r="M5981" s="66" t="str">
        <f>TEXT(Table2[[#This Row],[Gd.Dt]],"mmm-yy")</f>
        <v>Feb-23</v>
      </c>
      <c r="N5981" s="46" t="str">
        <f>MID(Table2[[#This Row],[BE]],6,2)</f>
        <v>TI</v>
      </c>
      <c r="O5981" s="46" t="str">
        <f>IF(Table2[[#This Row],[Type]]="IB","EOU",IF(Table2[[#This Row],[Type]]="MB","Local","492"))</f>
        <v>492</v>
      </c>
      <c r="P5981" s="46">
        <f>ROUND(Table2[[#This Row],[Cons]]/Table2[[#This Row],[Qty.]],5)</f>
        <v>1</v>
      </c>
      <c r="Q5981" s="46" t="b">
        <f>EXACT(Table2[[#This Row],[rate]],Table2[[#This Row],[Check]])</f>
        <v>1</v>
      </c>
      <c r="R5981" s="46"/>
      <c r="S5981" s="46" t="str">
        <f>IF(Table2[[#This Row],[SRO]]="EOU",VLOOKUP(Table2[[#This Row],[BE]],[2]GD.List!$C$3:$N$5014,12,0),IF(Table2[[#This Row],[SRO]]="Local","Polyester Staple Fibre","SRO 492"))</f>
        <v>SRO 492</v>
      </c>
    </row>
    <row r="5982" spans="1:19" x14ac:dyDescent="0.25">
      <c r="A5982" s="119" t="s">
        <v>4089</v>
      </c>
      <c r="B5982" s="116" t="s">
        <v>4084</v>
      </c>
      <c r="C5982" s="165">
        <v>76482</v>
      </c>
      <c r="D5982" s="117">
        <v>4821.1090000000004</v>
      </c>
      <c r="E5982" s="147" t="s">
        <v>4090</v>
      </c>
      <c r="F5982" s="116" t="s">
        <v>4096</v>
      </c>
      <c r="G5982" s="471">
        <v>44972</v>
      </c>
      <c r="H5982" s="82">
        <v>109408159</v>
      </c>
      <c r="I5982" s="197">
        <v>1</v>
      </c>
      <c r="J5982" s="15">
        <v>35</v>
      </c>
      <c r="K5982" s="15">
        <v>35</v>
      </c>
      <c r="L5982" s="15">
        <v>54413.36</v>
      </c>
      <c r="M5982" s="66" t="str">
        <f>TEXT(Table2[[#This Row],[Gd.Dt]],"mmm-yy")</f>
        <v>Feb-23</v>
      </c>
      <c r="N5982" s="46" t="str">
        <f>MID(Table2[[#This Row],[BE]],6,2)</f>
        <v>TI</v>
      </c>
      <c r="O5982" s="46" t="str">
        <f>IF(Table2[[#This Row],[Type]]="IB","EOU",IF(Table2[[#This Row],[Type]]="MB","Local","492"))</f>
        <v>492</v>
      </c>
      <c r="P5982" s="46">
        <f>ROUND(Table2[[#This Row],[Cons]]/Table2[[#This Row],[Qty.]],5)</f>
        <v>1</v>
      </c>
      <c r="Q5982" s="46" t="b">
        <f>EXACT(Table2[[#This Row],[rate]],Table2[[#This Row],[Check]])</f>
        <v>1</v>
      </c>
      <c r="R5982" s="46"/>
      <c r="S5982" s="46" t="str">
        <f>IF(Table2[[#This Row],[SRO]]="EOU",VLOOKUP(Table2[[#This Row],[BE]],[2]GD.List!$C$3:$N$5014,12,0),IF(Table2[[#This Row],[SRO]]="Local","Polyester Staple Fibre","SRO 492"))</f>
        <v>SRO 492</v>
      </c>
    </row>
    <row r="5983" spans="1:19" x14ac:dyDescent="0.25">
      <c r="A5983" s="120" t="s">
        <v>4089</v>
      </c>
      <c r="B5983" s="116" t="s">
        <v>4085</v>
      </c>
      <c r="C5983" s="165">
        <v>5988</v>
      </c>
      <c r="D5983" s="117">
        <v>4821.1090000000004</v>
      </c>
      <c r="E5983" s="147" t="s">
        <v>4091</v>
      </c>
      <c r="F5983" s="116" t="s">
        <v>4097</v>
      </c>
      <c r="G5983" s="471">
        <v>44972</v>
      </c>
      <c r="H5983" s="82">
        <v>8565876.7899999991</v>
      </c>
      <c r="I5983" s="197">
        <v>1</v>
      </c>
      <c r="J5983" s="15">
        <v>5</v>
      </c>
      <c r="K5983" s="15">
        <v>5</v>
      </c>
      <c r="L5983" s="15">
        <v>7690.51</v>
      </c>
      <c r="M5983" s="66" t="str">
        <f>TEXT(Table2[[#This Row],[Gd.Dt]],"mmm-yy")</f>
        <v>Feb-23</v>
      </c>
      <c r="N5983" s="46" t="str">
        <f>MID(Table2[[#This Row],[BE]],6,2)</f>
        <v>TI</v>
      </c>
      <c r="O5983" s="46" t="str">
        <f>IF(Table2[[#This Row],[Type]]="IB","EOU",IF(Table2[[#This Row],[Type]]="MB","Local","492"))</f>
        <v>492</v>
      </c>
      <c r="P5983" s="46">
        <f>ROUND(Table2[[#This Row],[Cons]]/Table2[[#This Row],[Qty.]],5)</f>
        <v>1</v>
      </c>
      <c r="Q5983" s="46" t="b">
        <f>EXACT(Table2[[#This Row],[rate]],Table2[[#This Row],[Check]])</f>
        <v>1</v>
      </c>
      <c r="R5983" s="46"/>
      <c r="S5983" s="46" t="str">
        <f>IF(Table2[[#This Row],[SRO]]="EOU",VLOOKUP(Table2[[#This Row],[BE]],[2]GD.List!$C$3:$N$5014,12,0),IF(Table2[[#This Row],[SRO]]="Local","Polyester Staple Fibre","SRO 492"))</f>
        <v>SRO 492</v>
      </c>
    </row>
    <row r="5984" spans="1:19" x14ac:dyDescent="0.25">
      <c r="A5984" s="119" t="s">
        <v>4092</v>
      </c>
      <c r="B5984" s="119" t="s">
        <v>4085</v>
      </c>
      <c r="C5984" s="170">
        <v>5988</v>
      </c>
      <c r="D5984" s="171">
        <v>9606.1</v>
      </c>
      <c r="E5984" s="27" t="s">
        <v>4091</v>
      </c>
      <c r="F5984" s="119" t="s">
        <v>4097</v>
      </c>
      <c r="G5984" s="28">
        <v>44972</v>
      </c>
      <c r="H5984" s="172">
        <v>8565876.7899999991</v>
      </c>
      <c r="I5984" s="33">
        <v>1</v>
      </c>
      <c r="J5984" s="30">
        <v>14</v>
      </c>
      <c r="K5984" s="30">
        <v>14</v>
      </c>
      <c r="L5984" s="30">
        <v>21533.43</v>
      </c>
      <c r="M5984" s="67" t="str">
        <f>TEXT(Table2[[#This Row],[Gd.Dt]],"mmm-yy")</f>
        <v>Feb-23</v>
      </c>
      <c r="N5984" s="47" t="str">
        <f>MID(Table2[[#This Row],[BE]],6,2)</f>
        <v>TI</v>
      </c>
      <c r="O5984" s="47" t="str">
        <f>IF(Table2[[#This Row],[Type]]="IB","EOU",IF(Table2[[#This Row],[Type]]="MB","Local","492"))</f>
        <v>492</v>
      </c>
      <c r="P5984" s="47">
        <f>ROUND(Table2[[#This Row],[Cons]]/Table2[[#This Row],[Qty.]],5)</f>
        <v>1</v>
      </c>
      <c r="Q5984" s="47" t="b">
        <f>EXACT(Table2[[#This Row],[rate]],Table2[[#This Row],[Check]])</f>
        <v>1</v>
      </c>
      <c r="R5984" s="47"/>
      <c r="S5984" s="47" t="str">
        <f>IF(Table2[[#This Row],[SRO]]="EOU",VLOOKUP(Table2[[#This Row],[BE]],[2]GD.List!$C$3:$N$5014,12,0),IF(Table2[[#This Row],[SRO]]="Local","Polyester Staple Fibre","SRO 492"))</f>
        <v>SRO 492</v>
      </c>
    </row>
    <row r="5985" spans="1:19" x14ac:dyDescent="0.25">
      <c r="A5985" s="729" t="s">
        <v>2499</v>
      </c>
      <c r="B5985" s="729" t="s">
        <v>4105</v>
      </c>
      <c r="C5985" s="730">
        <v>4946</v>
      </c>
      <c r="D5985" s="731">
        <v>2701.12</v>
      </c>
      <c r="E5985" s="147" t="s">
        <v>4108</v>
      </c>
      <c r="F5985" s="729" t="s">
        <v>4109</v>
      </c>
      <c r="G5985" s="471">
        <v>44973</v>
      </c>
      <c r="H5985" s="732">
        <v>38795449.439999998</v>
      </c>
      <c r="I5985" s="197">
        <v>0.8</v>
      </c>
      <c r="J5985" s="725">
        <v>12844</v>
      </c>
      <c r="K5985" s="725">
        <v>16055</v>
      </c>
      <c r="L5985" s="725">
        <v>15910602.140000001</v>
      </c>
      <c r="M5985" s="726" t="str">
        <f>TEXT(Table2[[#This Row],[Gd.Dt]],"mmm-yy")</f>
        <v>Feb-23</v>
      </c>
      <c r="N5985" s="46" t="str">
        <f>MID(Table2[[#This Row],[BE]],6,2)</f>
        <v>IB</v>
      </c>
      <c r="O5985" s="46" t="str">
        <f>IF(Table2[[#This Row],[Type]]="IB","EOU",IF(Table2[[#This Row],[Type]]="MB","Local","492"))</f>
        <v>EOU</v>
      </c>
      <c r="P5985" s="46">
        <f>ROUND(Table2[[#This Row],[Cons]]/Table2[[#This Row],[Qty.]],5)</f>
        <v>0.8</v>
      </c>
      <c r="Q5985" s="46" t="b">
        <f>EXACT(Table2[[#This Row],[rate]],Table2[[#This Row],[Check]])</f>
        <v>1</v>
      </c>
      <c r="R5985" s="46"/>
      <c r="S5985" s="46" t="str">
        <f>IF(Table2[[#This Row],[SRO]]="EOU",VLOOKUP(Table2[[#This Row],[BE]],[2]GD.List!$C$3:$N$5014,12,0),IF(Table2[[#This Row],[SRO]]="Local","Polyester Staple Fibre","SRO 492"))</f>
        <v>Textile Coal</v>
      </c>
    </row>
    <row r="5986" spans="1:19" x14ac:dyDescent="0.25">
      <c r="A5986" s="729" t="s">
        <v>2499</v>
      </c>
      <c r="B5986" s="729" t="s">
        <v>4100</v>
      </c>
      <c r="C5986" s="730">
        <v>73160</v>
      </c>
      <c r="D5986" s="731">
        <v>2701.12</v>
      </c>
      <c r="E5986" s="147" t="s">
        <v>4102</v>
      </c>
      <c r="F5986" s="729" t="s">
        <v>4110</v>
      </c>
      <c r="G5986" s="471">
        <v>44972</v>
      </c>
      <c r="H5986" s="732">
        <v>29628952.41</v>
      </c>
      <c r="I5986" s="197">
        <v>0.8</v>
      </c>
      <c r="J5986" s="725">
        <v>16712.34</v>
      </c>
      <c r="K5986" s="725">
        <v>20890.43</v>
      </c>
      <c r="L5986" s="725">
        <v>12252257.960000001</v>
      </c>
      <c r="M5986" s="726" t="str">
        <f>TEXT(Table2[[#This Row],[Gd.Dt]],"mmm-yy")</f>
        <v>Feb-23</v>
      </c>
      <c r="N5986" s="46" t="str">
        <f>MID(Table2[[#This Row],[BE]],6,2)</f>
        <v>IB</v>
      </c>
      <c r="O5986" s="46" t="str">
        <f>IF(Table2[[#This Row],[Type]]="IB","EOU",IF(Table2[[#This Row],[Type]]="MB","Local","492"))</f>
        <v>EOU</v>
      </c>
      <c r="P5986" s="46">
        <f>ROUND(Table2[[#This Row],[Cons]]/Table2[[#This Row],[Qty.]],5)</f>
        <v>0.8</v>
      </c>
      <c r="Q5986" s="46" t="b">
        <f>EXACT(Table2[[#This Row],[rate]],Table2[[#This Row],[Check]])</f>
        <v>1</v>
      </c>
      <c r="R5986" s="46"/>
      <c r="S5986" s="46" t="str">
        <f>IF(Table2[[#This Row],[SRO]]="EOU",VLOOKUP(Table2[[#This Row],[BE]],[2]GD.List!$C$3:$N$5014,12,0),IF(Table2[[#This Row],[SRO]]="Local","Polyester Staple Fibre","SRO 492"))</f>
        <v>Textile Coal</v>
      </c>
    </row>
    <row r="5987" spans="1:19" x14ac:dyDescent="0.25">
      <c r="A5987" s="733" t="s">
        <v>2499</v>
      </c>
      <c r="B5987" s="729" t="s">
        <v>4104</v>
      </c>
      <c r="C5987" s="730">
        <v>50503</v>
      </c>
      <c r="D5987" s="731">
        <v>2701.12</v>
      </c>
      <c r="E5987" s="147" t="s">
        <v>4107</v>
      </c>
      <c r="F5987" s="729" t="s">
        <v>4111</v>
      </c>
      <c r="G5987" s="471">
        <v>44973</v>
      </c>
      <c r="H5987" s="732">
        <v>55281159.159999996</v>
      </c>
      <c r="I5987" s="197">
        <v>0.8</v>
      </c>
      <c r="J5987" s="725">
        <v>5915.2</v>
      </c>
      <c r="K5987" s="725">
        <v>7394</v>
      </c>
      <c r="L5987" s="725">
        <v>18254266.899999999</v>
      </c>
      <c r="M5987" s="726" t="str">
        <f>TEXT(Table2[[#This Row],[Gd.Dt]],"mmm-yy")</f>
        <v>Feb-23</v>
      </c>
      <c r="N5987" s="46" t="str">
        <f>MID(Table2[[#This Row],[BE]],6,2)</f>
        <v>IB</v>
      </c>
      <c r="O5987" s="46" t="str">
        <f>IF(Table2[[#This Row],[Type]]="IB","EOU",IF(Table2[[#This Row],[Type]]="MB","Local","492"))</f>
        <v>EOU</v>
      </c>
      <c r="P5987" s="46">
        <f>ROUND(Table2[[#This Row],[Cons]]/Table2[[#This Row],[Qty.]],5)</f>
        <v>0.8</v>
      </c>
      <c r="Q5987" s="46" t="b">
        <f>EXACT(Table2[[#This Row],[rate]],Table2[[#This Row],[Check]])</f>
        <v>1</v>
      </c>
      <c r="R5987" s="46"/>
      <c r="S5987" s="46" t="str">
        <f>IF(Table2[[#This Row],[SRO]]="EOU",VLOOKUP(Table2[[#This Row],[BE]],[2]GD.List!$C$3:$N$5014,12,0),IF(Table2[[#This Row],[SRO]]="Local","Polyester Staple Fibre","SRO 492"))</f>
        <v>Textile Coal</v>
      </c>
    </row>
    <row r="5988" spans="1:19" x14ac:dyDescent="0.25">
      <c r="A5988" s="734" t="s">
        <v>3552</v>
      </c>
      <c r="B5988" s="729" t="s">
        <v>4105</v>
      </c>
      <c r="C5988" s="730">
        <v>4946</v>
      </c>
      <c r="D5988" s="731">
        <v>2847</v>
      </c>
      <c r="E5988" s="147" t="s">
        <v>4108</v>
      </c>
      <c r="F5988" s="729" t="s">
        <v>4109</v>
      </c>
      <c r="G5988" s="471">
        <v>44973</v>
      </c>
      <c r="H5988" s="732">
        <v>38795449.439999998</v>
      </c>
      <c r="I5988" s="197">
        <v>0.03</v>
      </c>
      <c r="J5988" s="725">
        <v>481.65</v>
      </c>
      <c r="K5988" s="725">
        <v>16055</v>
      </c>
      <c r="L5988" s="725">
        <v>596647.58000000007</v>
      </c>
      <c r="M5988" s="726" t="str">
        <f>TEXT(Table2[[#This Row],[Gd.Dt]],"mmm-yy")</f>
        <v>Feb-23</v>
      </c>
      <c r="N5988" s="46" t="str">
        <f>MID(Table2[[#This Row],[BE]],6,2)</f>
        <v>IB</v>
      </c>
      <c r="O5988" s="46" t="str">
        <f>IF(Table2[[#This Row],[Type]]="IB","EOU",IF(Table2[[#This Row],[Type]]="MB","Local","492"))</f>
        <v>EOU</v>
      </c>
      <c r="P5988" s="46">
        <f>ROUND(Table2[[#This Row],[Cons]]/Table2[[#This Row],[Qty.]],5)</f>
        <v>0.03</v>
      </c>
      <c r="Q5988" s="46" t="b">
        <f>EXACT(Table2[[#This Row],[rate]],Table2[[#This Row],[Check]])</f>
        <v>1</v>
      </c>
      <c r="R5988" s="46"/>
      <c r="S5988" s="46" t="str">
        <f>IF(Table2[[#This Row],[SRO]]="EOU",VLOOKUP(Table2[[#This Row],[BE]],[2]GD.List!$C$3:$N$5014,12,0),IF(Table2[[#This Row],[SRO]]="Local","Polyester Staple Fibre","SRO 492"))</f>
        <v>Textile Chemical</v>
      </c>
    </row>
    <row r="5989" spans="1:19" x14ac:dyDescent="0.25">
      <c r="A5989" s="734" t="s">
        <v>3552</v>
      </c>
      <c r="B5989" s="729" t="s">
        <v>4100</v>
      </c>
      <c r="C5989" s="730">
        <v>73160</v>
      </c>
      <c r="D5989" s="731">
        <v>2847</v>
      </c>
      <c r="E5989" s="147" t="s">
        <v>4102</v>
      </c>
      <c r="F5989" s="729" t="s">
        <v>4110</v>
      </c>
      <c r="G5989" s="471">
        <v>44972</v>
      </c>
      <c r="H5989" s="732">
        <v>29628952.41</v>
      </c>
      <c r="I5989" s="197">
        <v>0.03</v>
      </c>
      <c r="J5989" s="725">
        <v>626.71</v>
      </c>
      <c r="K5989" s="725">
        <v>20890.43</v>
      </c>
      <c r="L5989" s="725">
        <v>459457.44000000006</v>
      </c>
      <c r="M5989" s="726" t="str">
        <f>TEXT(Table2[[#This Row],[Gd.Dt]],"mmm-yy")</f>
        <v>Feb-23</v>
      </c>
      <c r="N5989" s="46" t="str">
        <f>MID(Table2[[#This Row],[BE]],6,2)</f>
        <v>IB</v>
      </c>
      <c r="O5989" s="46" t="str">
        <f>IF(Table2[[#This Row],[Type]]="IB","EOU",IF(Table2[[#This Row],[Type]]="MB","Local","492"))</f>
        <v>EOU</v>
      </c>
      <c r="P5989" s="46">
        <f>ROUND(Table2[[#This Row],[Cons]]/Table2[[#This Row],[Qty.]],5)</f>
        <v>0.03</v>
      </c>
      <c r="Q5989" s="46" t="b">
        <f>EXACT(Table2[[#This Row],[rate]],Table2[[#This Row],[Check]])</f>
        <v>1</v>
      </c>
      <c r="R5989" s="46"/>
      <c r="S5989" s="46" t="str">
        <f>IF(Table2[[#This Row],[SRO]]="EOU",VLOOKUP(Table2[[#This Row],[BE]],[2]GD.List!$C$3:$N$5014,12,0),IF(Table2[[#This Row],[SRO]]="Local","Polyester Staple Fibre","SRO 492"))</f>
        <v>Textile Chemical</v>
      </c>
    </row>
    <row r="5990" spans="1:19" x14ac:dyDescent="0.25">
      <c r="A5990" s="733" t="s">
        <v>3552</v>
      </c>
      <c r="B5990" s="729" t="s">
        <v>4104</v>
      </c>
      <c r="C5990" s="730">
        <v>50503</v>
      </c>
      <c r="D5990" s="731">
        <v>2847</v>
      </c>
      <c r="E5990" s="147" t="s">
        <v>4107</v>
      </c>
      <c r="F5990" s="729" t="s">
        <v>4111</v>
      </c>
      <c r="G5990" s="471">
        <v>44973</v>
      </c>
      <c r="H5990" s="732">
        <v>55281159.159999996</v>
      </c>
      <c r="I5990" s="197">
        <v>0.03</v>
      </c>
      <c r="J5990" s="725">
        <v>221.82</v>
      </c>
      <c r="K5990" s="725">
        <v>7394</v>
      </c>
      <c r="L5990" s="725">
        <v>684535.01</v>
      </c>
      <c r="M5990" s="726" t="str">
        <f>TEXT(Table2[[#This Row],[Gd.Dt]],"mmm-yy")</f>
        <v>Feb-23</v>
      </c>
      <c r="N5990" s="46" t="str">
        <f>MID(Table2[[#This Row],[BE]],6,2)</f>
        <v>IB</v>
      </c>
      <c r="O5990" s="46" t="str">
        <f>IF(Table2[[#This Row],[Type]]="IB","EOU",IF(Table2[[#This Row],[Type]]="MB","Local","492"))</f>
        <v>EOU</v>
      </c>
      <c r="P5990" s="46">
        <f>ROUND(Table2[[#This Row],[Cons]]/Table2[[#This Row],[Qty.]],5)</f>
        <v>0.03</v>
      </c>
      <c r="Q5990" s="46" t="b">
        <f>EXACT(Table2[[#This Row],[rate]],Table2[[#This Row],[Check]])</f>
        <v>1</v>
      </c>
      <c r="R5990" s="46"/>
      <c r="S5990" s="46" t="str">
        <f>IF(Table2[[#This Row],[SRO]]="EOU",VLOOKUP(Table2[[#This Row],[BE]],[2]GD.List!$C$3:$N$5014,12,0),IF(Table2[[#This Row],[SRO]]="Local","Polyester Staple Fibre","SRO 492"))</f>
        <v>Textile Chemical</v>
      </c>
    </row>
    <row r="5991" spans="1:19" x14ac:dyDescent="0.25">
      <c r="A5991" s="734" t="s">
        <v>3800</v>
      </c>
      <c r="B5991" s="729" t="s">
        <v>4105</v>
      </c>
      <c r="C5991" s="730">
        <v>4946</v>
      </c>
      <c r="D5991" s="731">
        <v>2832.1089999999999</v>
      </c>
      <c r="E5991" s="147" t="s">
        <v>4108</v>
      </c>
      <c r="F5991" s="729" t="s">
        <v>4109</v>
      </c>
      <c r="G5991" s="471">
        <v>44973</v>
      </c>
      <c r="H5991" s="732">
        <v>38795449.439999998</v>
      </c>
      <c r="I5991" s="197">
        <v>0.04</v>
      </c>
      <c r="J5991" s="725">
        <v>642.20000000000005</v>
      </c>
      <c r="K5991" s="725">
        <v>16055</v>
      </c>
      <c r="L5991" s="725">
        <v>795530.1</v>
      </c>
      <c r="M5991" s="726" t="str">
        <f>TEXT(Table2[[#This Row],[Gd.Dt]],"mmm-yy")</f>
        <v>Feb-23</v>
      </c>
      <c r="N5991" s="46" t="str">
        <f>MID(Table2[[#This Row],[BE]],6,2)</f>
        <v>IB</v>
      </c>
      <c r="O5991" s="46" t="str">
        <f>IF(Table2[[#This Row],[Type]]="IB","EOU",IF(Table2[[#This Row],[Type]]="MB","Local","492"))</f>
        <v>EOU</v>
      </c>
      <c r="P5991" s="46">
        <f>ROUND(Table2[[#This Row],[Cons]]/Table2[[#This Row],[Qty.]],5)</f>
        <v>0.04</v>
      </c>
      <c r="Q5991" s="46" t="b">
        <f>EXACT(Table2[[#This Row],[rate]],Table2[[#This Row],[Check]])</f>
        <v>1</v>
      </c>
      <c r="R5991" s="46"/>
      <c r="S5991" s="46" t="str">
        <f>IF(Table2[[#This Row],[SRO]]="EOU",VLOOKUP(Table2[[#This Row],[BE]],[2]GD.List!$C$3:$N$5014,12,0),IF(Table2[[#This Row],[SRO]]="Local","Polyester Staple Fibre","SRO 492"))</f>
        <v>Textile Chemical</v>
      </c>
    </row>
    <row r="5992" spans="1:19" x14ac:dyDescent="0.25">
      <c r="A5992" s="734" t="s">
        <v>3800</v>
      </c>
      <c r="B5992" s="729" t="s">
        <v>4100</v>
      </c>
      <c r="C5992" s="730">
        <v>73160</v>
      </c>
      <c r="D5992" s="731">
        <v>2832.1089999999999</v>
      </c>
      <c r="E5992" s="147" t="s">
        <v>4102</v>
      </c>
      <c r="F5992" s="729" t="s">
        <v>4110</v>
      </c>
      <c r="G5992" s="471">
        <v>44972</v>
      </c>
      <c r="H5992" s="732">
        <v>29628952.41</v>
      </c>
      <c r="I5992" s="197">
        <v>0.04</v>
      </c>
      <c r="J5992" s="725">
        <v>622.76</v>
      </c>
      <c r="K5992" s="725">
        <v>15569</v>
      </c>
      <c r="L5992" s="725">
        <v>439960.79</v>
      </c>
      <c r="M5992" s="726" t="str">
        <f>TEXT(Table2[[#This Row],[Gd.Dt]],"mmm-yy")</f>
        <v>Feb-23</v>
      </c>
      <c r="N5992" s="46" t="str">
        <f>MID(Table2[[#This Row],[BE]],6,2)</f>
        <v>IB</v>
      </c>
      <c r="O5992" s="46" t="str">
        <f>IF(Table2[[#This Row],[Type]]="IB","EOU",IF(Table2[[#This Row],[Type]]="MB","Local","492"))</f>
        <v>EOU</v>
      </c>
      <c r="P5992" s="46">
        <f>ROUND(Table2[[#This Row],[Cons]]/Table2[[#This Row],[Qty.]],5)</f>
        <v>0.04</v>
      </c>
      <c r="Q5992" s="46" t="b">
        <f>EXACT(Table2[[#This Row],[rate]],Table2[[#This Row],[Check]])</f>
        <v>1</v>
      </c>
      <c r="R5992" s="46"/>
      <c r="S5992" s="46" t="str">
        <f>IF(Table2[[#This Row],[SRO]]="EOU",VLOOKUP(Table2[[#This Row],[BE]],[2]GD.List!$C$3:$N$5014,12,0),IF(Table2[[#This Row],[SRO]]="Local","Polyester Staple Fibre","SRO 492"))</f>
        <v>Textile Chemical</v>
      </c>
    </row>
    <row r="5993" spans="1:19" x14ac:dyDescent="0.25">
      <c r="A5993" s="733" t="s">
        <v>3800</v>
      </c>
      <c r="B5993" s="729" t="s">
        <v>4104</v>
      </c>
      <c r="C5993" s="730">
        <v>50503</v>
      </c>
      <c r="D5993" s="731">
        <v>2832.1089999999999</v>
      </c>
      <c r="E5993" s="147" t="s">
        <v>4107</v>
      </c>
      <c r="F5993" s="729" t="s">
        <v>4111</v>
      </c>
      <c r="G5993" s="471">
        <v>44973</v>
      </c>
      <c r="H5993" s="732">
        <v>55281159.159999996</v>
      </c>
      <c r="I5993" s="197">
        <v>0.04</v>
      </c>
      <c r="J5993" s="725">
        <v>295.76</v>
      </c>
      <c r="K5993" s="725">
        <v>7394</v>
      </c>
      <c r="L5993" s="725">
        <v>912713.34</v>
      </c>
      <c r="M5993" s="726" t="str">
        <f>TEXT(Table2[[#This Row],[Gd.Dt]],"mmm-yy")</f>
        <v>Feb-23</v>
      </c>
      <c r="N5993" s="46" t="str">
        <f>MID(Table2[[#This Row],[BE]],6,2)</f>
        <v>IB</v>
      </c>
      <c r="O5993" s="46" t="str">
        <f>IF(Table2[[#This Row],[Type]]="IB","EOU",IF(Table2[[#This Row],[Type]]="MB","Local","492"))</f>
        <v>EOU</v>
      </c>
      <c r="P5993" s="46">
        <f>ROUND(Table2[[#This Row],[Cons]]/Table2[[#This Row],[Qty.]],5)</f>
        <v>0.04</v>
      </c>
      <c r="Q5993" s="46" t="b">
        <f>EXACT(Table2[[#This Row],[rate]],Table2[[#This Row],[Check]])</f>
        <v>1</v>
      </c>
      <c r="R5993" s="46"/>
      <c r="S5993" s="46" t="str">
        <f>IF(Table2[[#This Row],[SRO]]="EOU",VLOOKUP(Table2[[#This Row],[BE]],[2]GD.List!$C$3:$N$5014,12,0),IF(Table2[[#This Row],[SRO]]="Local","Polyester Staple Fibre","SRO 492"))</f>
        <v>Textile Chemical</v>
      </c>
    </row>
    <row r="5994" spans="1:19" x14ac:dyDescent="0.25">
      <c r="A5994" s="733" t="s">
        <v>3802</v>
      </c>
      <c r="B5994" s="729" t="s">
        <v>4105</v>
      </c>
      <c r="C5994" s="730">
        <v>4946</v>
      </c>
      <c r="D5994" s="731">
        <v>5503.201</v>
      </c>
      <c r="E5994" s="147" t="s">
        <v>4108</v>
      </c>
      <c r="F5994" s="729" t="s">
        <v>4109</v>
      </c>
      <c r="G5994" s="471">
        <v>44973</v>
      </c>
      <c r="H5994" s="732">
        <v>38795449.439999998</v>
      </c>
      <c r="I5994" s="197">
        <v>0.41666999999999998</v>
      </c>
      <c r="J5994" s="725">
        <v>6689.64</v>
      </c>
      <c r="K5994" s="725">
        <v>16055</v>
      </c>
      <c r="L5994" s="725">
        <v>8286850.2400000002</v>
      </c>
      <c r="M5994" s="726" t="str">
        <f>TEXT(Table2[[#This Row],[Gd.Dt]],"mmm-yy")</f>
        <v>Feb-23</v>
      </c>
      <c r="N5994" s="46" t="str">
        <f>MID(Table2[[#This Row],[BE]],6,2)</f>
        <v>IB</v>
      </c>
      <c r="O5994" s="46" t="str">
        <f>IF(Table2[[#This Row],[Type]]="IB","EOU",IF(Table2[[#This Row],[Type]]="MB","Local","492"))</f>
        <v>EOU</v>
      </c>
      <c r="P5994" s="46">
        <f>ROUND(Table2[[#This Row],[Cons]]/Table2[[#This Row],[Qty.]],5)</f>
        <v>0.41666999999999998</v>
      </c>
      <c r="Q5994" s="46" t="b">
        <f>EXACT(Table2[[#This Row],[rate]],Table2[[#This Row],[Check]])</f>
        <v>1</v>
      </c>
      <c r="R5994" s="46"/>
      <c r="S5994" s="46" t="str">
        <f>IF(Table2[[#This Row],[SRO]]="EOU",VLOOKUP(Table2[[#This Row],[BE]],[2]GD.List!$C$3:$N$5014,12,0),IF(Table2[[#This Row],[SRO]]="Local","Polyester Staple Fibre","SRO 492"))</f>
        <v>Polyester Staple Fiber</v>
      </c>
    </row>
    <row r="5995" spans="1:19" x14ac:dyDescent="0.25">
      <c r="A5995" s="733" t="s">
        <v>3854</v>
      </c>
      <c r="B5995" s="729" t="s">
        <v>4103</v>
      </c>
      <c r="C5995" s="730">
        <v>7560</v>
      </c>
      <c r="D5995" s="731">
        <v>9607.11</v>
      </c>
      <c r="E5995" s="147" t="s">
        <v>1868</v>
      </c>
      <c r="F5995" s="729" t="s">
        <v>4112</v>
      </c>
      <c r="G5995" s="471">
        <v>44973</v>
      </c>
      <c r="H5995" s="732">
        <v>10407058.199999999</v>
      </c>
      <c r="I5995" s="197">
        <v>1</v>
      </c>
      <c r="J5995" s="725">
        <v>80</v>
      </c>
      <c r="K5995" s="725">
        <v>80</v>
      </c>
      <c r="L5995" s="725">
        <v>3588640.76</v>
      </c>
      <c r="M5995" s="726" t="str">
        <f>TEXT(Table2[[#This Row],[Gd.Dt]],"mmm-yy")</f>
        <v>Feb-23</v>
      </c>
      <c r="N5995" s="46" t="str">
        <f>MID(Table2[[#This Row],[BE]],6,2)</f>
        <v>EP</v>
      </c>
      <c r="O5995" s="46" t="str">
        <f>IF(Table2[[#This Row],[Type]]="IB","EOU",IF(Table2[[#This Row],[Type]]="MB","Local","492"))</f>
        <v>492</v>
      </c>
      <c r="P5995" s="46">
        <f>ROUND(Table2[[#This Row],[Cons]]/Table2[[#This Row],[Qty.]],5)</f>
        <v>1</v>
      </c>
      <c r="Q5995" s="46" t="b">
        <f>EXACT(Table2[[#This Row],[rate]],Table2[[#This Row],[Check]])</f>
        <v>1</v>
      </c>
      <c r="R5995" s="46"/>
      <c r="S5995" s="46" t="str">
        <f>IF(Table2[[#This Row],[SRO]]="EOU",VLOOKUP(Table2[[#This Row],[BE]],[2]GD.List!$C$3:$N$5014,12,0),IF(Table2[[#This Row],[SRO]]="Local","Polyester Staple Fibre","SRO 492"))</f>
        <v>SRO 492</v>
      </c>
    </row>
    <row r="5996" spans="1:19" x14ac:dyDescent="0.25">
      <c r="A5996" s="733" t="s">
        <v>3855</v>
      </c>
      <c r="B5996" s="729" t="s">
        <v>4100</v>
      </c>
      <c r="C5996" s="730">
        <v>73160</v>
      </c>
      <c r="D5996" s="731">
        <v>9606.2199999999993</v>
      </c>
      <c r="E5996" s="147" t="s">
        <v>4102</v>
      </c>
      <c r="F5996" s="729" t="s">
        <v>4110</v>
      </c>
      <c r="G5996" s="471">
        <v>44972</v>
      </c>
      <c r="H5996" s="732">
        <v>29628952.41</v>
      </c>
      <c r="I5996" s="197">
        <v>1</v>
      </c>
      <c r="J5996" s="725">
        <v>25</v>
      </c>
      <c r="K5996" s="725">
        <v>25</v>
      </c>
      <c r="L5996" s="725">
        <v>20277.95</v>
      </c>
      <c r="M5996" s="726" t="str">
        <f>TEXT(Table2[[#This Row],[Gd.Dt]],"mmm-yy")</f>
        <v>Feb-23</v>
      </c>
      <c r="N5996" s="46" t="str">
        <f>MID(Table2[[#This Row],[BE]],6,2)</f>
        <v>TI</v>
      </c>
      <c r="O5996" s="46" t="str">
        <f>IF(Table2[[#This Row],[Type]]="IB","EOU",IF(Table2[[#This Row],[Type]]="MB","Local","492"))</f>
        <v>492</v>
      </c>
      <c r="P5996" s="46">
        <f>ROUND(Table2[[#This Row],[Cons]]/Table2[[#This Row],[Qty.]],5)</f>
        <v>1</v>
      </c>
      <c r="Q5996" s="46" t="b">
        <f>EXACT(Table2[[#This Row],[rate]],Table2[[#This Row],[Check]])</f>
        <v>1</v>
      </c>
      <c r="R5996" s="46"/>
      <c r="S5996" s="46" t="str">
        <f>IF(Table2[[#This Row],[SRO]]="EOU",VLOOKUP(Table2[[#This Row],[BE]],[2]GD.List!$C$3:$N$5014,12,0),IF(Table2[[#This Row],[SRO]]="Local","Polyester Staple Fibre","SRO 492"))</f>
        <v>SRO 492</v>
      </c>
    </row>
    <row r="5997" spans="1:19" x14ac:dyDescent="0.25">
      <c r="A5997" s="733" t="s">
        <v>3859</v>
      </c>
      <c r="B5997" s="729" t="s">
        <v>4103</v>
      </c>
      <c r="C5997" s="730">
        <v>7560</v>
      </c>
      <c r="D5997" s="731">
        <v>5807.9</v>
      </c>
      <c r="E5997" s="147" t="s">
        <v>1868</v>
      </c>
      <c r="F5997" s="729" t="s">
        <v>4112</v>
      </c>
      <c r="G5997" s="471">
        <v>44973</v>
      </c>
      <c r="H5997" s="732">
        <v>10407058.199999999</v>
      </c>
      <c r="I5997" s="197">
        <v>1</v>
      </c>
      <c r="J5997" s="725">
        <v>40</v>
      </c>
      <c r="K5997" s="725">
        <v>40</v>
      </c>
      <c r="L5997" s="725">
        <v>1794320.38</v>
      </c>
      <c r="M5997" s="726" t="str">
        <f>TEXT(Table2[[#This Row],[Gd.Dt]],"mmm-yy")</f>
        <v>Feb-23</v>
      </c>
      <c r="N5997" s="46" t="str">
        <f>MID(Table2[[#This Row],[BE]],6,2)</f>
        <v>TI</v>
      </c>
      <c r="O5997" s="46" t="str">
        <f>IF(Table2[[#This Row],[Type]]="IB","EOU",IF(Table2[[#This Row],[Type]]="MB","Local","492"))</f>
        <v>492</v>
      </c>
      <c r="P5997" s="46">
        <f>ROUND(Table2[[#This Row],[Cons]]/Table2[[#This Row],[Qty.]],5)</f>
        <v>1</v>
      </c>
      <c r="Q5997" s="46" t="b">
        <f>EXACT(Table2[[#This Row],[rate]],Table2[[#This Row],[Check]])</f>
        <v>1</v>
      </c>
      <c r="R5997" s="46"/>
      <c r="S5997" s="46" t="str">
        <f>IF(Table2[[#This Row],[SRO]]="EOU",VLOOKUP(Table2[[#This Row],[BE]],[2]GD.List!$C$3:$N$5014,12,0),IF(Table2[[#This Row],[SRO]]="Local","Polyester Staple Fibre","SRO 492"))</f>
        <v>SRO 492</v>
      </c>
    </row>
    <row r="5998" spans="1:19" x14ac:dyDescent="0.25">
      <c r="A5998" s="734" t="s">
        <v>3982</v>
      </c>
      <c r="B5998" s="729" t="s">
        <v>4105</v>
      </c>
      <c r="C5998" s="730">
        <v>4946</v>
      </c>
      <c r="D5998" s="731">
        <v>2915.11</v>
      </c>
      <c r="E5998" s="147" t="s">
        <v>4108</v>
      </c>
      <c r="F5998" s="729" t="s">
        <v>4109</v>
      </c>
      <c r="G5998" s="471">
        <v>44973</v>
      </c>
      <c r="H5998" s="732">
        <v>38795449.439999998</v>
      </c>
      <c r="I5998" s="197">
        <v>0.04</v>
      </c>
      <c r="J5998" s="725">
        <v>642.20000000000005</v>
      </c>
      <c r="K5998" s="725">
        <v>16055</v>
      </c>
      <c r="L5998" s="725">
        <v>795530.1</v>
      </c>
      <c r="M5998" s="726" t="str">
        <f>TEXT(Table2[[#This Row],[Gd.Dt]],"mmm-yy")</f>
        <v>Feb-23</v>
      </c>
      <c r="N5998" s="46" t="str">
        <f>MID(Table2[[#This Row],[BE]],6,2)</f>
        <v>IB</v>
      </c>
      <c r="O5998" s="46" t="str">
        <f>IF(Table2[[#This Row],[Type]]="IB","EOU",IF(Table2[[#This Row],[Type]]="MB","Local","492"))</f>
        <v>EOU</v>
      </c>
      <c r="P5998" s="46">
        <f>ROUND(Table2[[#This Row],[Cons]]/Table2[[#This Row],[Qty.]],5)</f>
        <v>0.04</v>
      </c>
      <c r="Q5998" s="46" t="b">
        <f>EXACT(Table2[[#This Row],[rate]],Table2[[#This Row],[Check]])</f>
        <v>1</v>
      </c>
      <c r="R5998" s="46"/>
      <c r="S5998" s="46" t="str">
        <f>IF(Table2[[#This Row],[SRO]]="EOU",VLOOKUP(Table2[[#This Row],[BE]],[2]GD.List!$C$3:$N$5014,12,0),IF(Table2[[#This Row],[SRO]]="Local","Polyester Staple Fibre","SRO 492"))</f>
        <v>Textile Chemical</v>
      </c>
    </row>
    <row r="5999" spans="1:19" x14ac:dyDescent="0.25">
      <c r="A5999" s="734" t="s">
        <v>3982</v>
      </c>
      <c r="B5999" s="729" t="s">
        <v>4100</v>
      </c>
      <c r="C5999" s="730">
        <v>73160</v>
      </c>
      <c r="D5999" s="731">
        <v>2915.11</v>
      </c>
      <c r="E5999" s="147" t="s">
        <v>4102</v>
      </c>
      <c r="F5999" s="729" t="s">
        <v>4110</v>
      </c>
      <c r="G5999" s="471">
        <v>44972</v>
      </c>
      <c r="H5999" s="732">
        <v>29628952.41</v>
      </c>
      <c r="I5999" s="197">
        <v>0.04</v>
      </c>
      <c r="J5999" s="725">
        <v>835.62</v>
      </c>
      <c r="K5999" s="725">
        <v>20890.43</v>
      </c>
      <c r="L5999" s="725">
        <v>612615.32999999996</v>
      </c>
      <c r="M5999" s="726" t="str">
        <f>TEXT(Table2[[#This Row],[Gd.Dt]],"mmm-yy")</f>
        <v>Feb-23</v>
      </c>
      <c r="N5999" s="46" t="str">
        <f>MID(Table2[[#This Row],[BE]],6,2)</f>
        <v>IB</v>
      </c>
      <c r="O5999" s="46" t="str">
        <f>IF(Table2[[#This Row],[Type]]="IB","EOU",IF(Table2[[#This Row],[Type]]="MB","Local","492"))</f>
        <v>EOU</v>
      </c>
      <c r="P5999" s="46">
        <f>ROUND(Table2[[#This Row],[Cons]]/Table2[[#This Row],[Qty.]],5)</f>
        <v>0.04</v>
      </c>
      <c r="Q5999" s="46" t="b">
        <f>EXACT(Table2[[#This Row],[rate]],Table2[[#This Row],[Check]])</f>
        <v>1</v>
      </c>
      <c r="R5999" s="46"/>
      <c r="S5999" s="46" t="str">
        <f>IF(Table2[[#This Row],[SRO]]="EOU",VLOOKUP(Table2[[#This Row],[BE]],[2]GD.List!$C$3:$N$5014,12,0),IF(Table2[[#This Row],[SRO]]="Local","Polyester Staple Fibre","SRO 492"))</f>
        <v>Textile Chemical</v>
      </c>
    </row>
    <row r="6000" spans="1:19" x14ac:dyDescent="0.25">
      <c r="A6000" s="733" t="s">
        <v>3982</v>
      </c>
      <c r="B6000" s="729" t="s">
        <v>4104</v>
      </c>
      <c r="C6000" s="730">
        <v>50503</v>
      </c>
      <c r="D6000" s="731">
        <v>2915.11</v>
      </c>
      <c r="E6000" s="147" t="s">
        <v>4107</v>
      </c>
      <c r="F6000" s="729" t="s">
        <v>4111</v>
      </c>
      <c r="G6000" s="471">
        <v>44973</v>
      </c>
      <c r="H6000" s="732">
        <v>55281159.159999996</v>
      </c>
      <c r="I6000" s="197">
        <v>0.04</v>
      </c>
      <c r="J6000" s="725">
        <v>295.76</v>
      </c>
      <c r="K6000" s="725">
        <v>7394</v>
      </c>
      <c r="L6000" s="725">
        <v>912713.34</v>
      </c>
      <c r="M6000" s="726" t="str">
        <f>TEXT(Table2[[#This Row],[Gd.Dt]],"mmm-yy")</f>
        <v>Feb-23</v>
      </c>
      <c r="N6000" s="46" t="str">
        <f>MID(Table2[[#This Row],[BE]],6,2)</f>
        <v>IB</v>
      </c>
      <c r="O6000" s="46" t="str">
        <f>IF(Table2[[#This Row],[Type]]="IB","EOU",IF(Table2[[#This Row],[Type]]="MB","Local","492"))</f>
        <v>EOU</v>
      </c>
      <c r="P6000" s="46">
        <f>ROUND(Table2[[#This Row],[Cons]]/Table2[[#This Row],[Qty.]],5)</f>
        <v>0.04</v>
      </c>
      <c r="Q6000" s="46" t="b">
        <f>EXACT(Table2[[#This Row],[rate]],Table2[[#This Row],[Check]])</f>
        <v>1</v>
      </c>
      <c r="R6000" s="46"/>
      <c r="S6000" s="46" t="str">
        <f>IF(Table2[[#This Row],[SRO]]="EOU",VLOOKUP(Table2[[#This Row],[BE]],[2]GD.List!$C$3:$N$5014,12,0),IF(Table2[[#This Row],[SRO]]="Local","Polyester Staple Fibre","SRO 492"))</f>
        <v>Textile Chemical</v>
      </c>
    </row>
    <row r="6001" spans="1:19" x14ac:dyDescent="0.25">
      <c r="A6001" s="734" t="s">
        <v>4024</v>
      </c>
      <c r="B6001" s="729" t="s">
        <v>4105</v>
      </c>
      <c r="C6001" s="730">
        <v>4946</v>
      </c>
      <c r="D6001" s="731">
        <v>5201.009</v>
      </c>
      <c r="E6001" s="147" t="s">
        <v>4108</v>
      </c>
      <c r="F6001" s="729" t="s">
        <v>4109</v>
      </c>
      <c r="G6001" s="471">
        <v>44973</v>
      </c>
      <c r="H6001" s="732">
        <v>38795449.439999998</v>
      </c>
      <c r="I6001" s="197">
        <v>0.624</v>
      </c>
      <c r="J6001" s="725">
        <v>10018.32</v>
      </c>
      <c r="K6001" s="725">
        <v>16055</v>
      </c>
      <c r="L6001" s="725">
        <v>12410289.27</v>
      </c>
      <c r="M6001" s="726" t="str">
        <f>TEXT(Table2[[#This Row],[Gd.Dt]],"mmm-yy")</f>
        <v>Feb-23</v>
      </c>
      <c r="N6001" s="46" t="str">
        <f>MID(Table2[[#This Row],[BE]],6,2)</f>
        <v>IB</v>
      </c>
      <c r="O6001" s="46" t="str">
        <f>IF(Table2[[#This Row],[Type]]="IB","EOU",IF(Table2[[#This Row],[Type]]="MB","Local","492"))</f>
        <v>EOU</v>
      </c>
      <c r="P6001" s="46">
        <f>ROUND(Table2[[#This Row],[Cons]]/Table2[[#This Row],[Qty.]],5)</f>
        <v>0.624</v>
      </c>
      <c r="Q6001" s="46" t="b">
        <f>EXACT(Table2[[#This Row],[rate]],Table2[[#This Row],[Check]])</f>
        <v>1</v>
      </c>
      <c r="R6001" s="46"/>
      <c r="S6001" s="46" t="str">
        <f>IF(Table2[[#This Row],[SRO]]="EOU",VLOOKUP(Table2[[#This Row],[BE]],[2]GD.List!$C$3:$N$5014,12,0),IF(Table2[[#This Row],[SRO]]="Local","Polyester Staple Fibre","SRO 492"))</f>
        <v>Raw Cotton</v>
      </c>
    </row>
    <row r="6002" spans="1:19" x14ac:dyDescent="0.25">
      <c r="A6002" s="733" t="s">
        <v>4024</v>
      </c>
      <c r="B6002" s="729" t="s">
        <v>4100</v>
      </c>
      <c r="C6002" s="730">
        <v>73160</v>
      </c>
      <c r="D6002" s="731">
        <v>5201.009</v>
      </c>
      <c r="E6002" s="147" t="s">
        <v>4102</v>
      </c>
      <c r="F6002" s="729" t="s">
        <v>4110</v>
      </c>
      <c r="G6002" s="471">
        <v>44972</v>
      </c>
      <c r="H6002" s="732">
        <v>29628952.41</v>
      </c>
      <c r="I6002" s="197">
        <v>0.624</v>
      </c>
      <c r="J6002" s="725">
        <v>9715.06</v>
      </c>
      <c r="K6002" s="725">
        <v>15569</v>
      </c>
      <c r="L6002" s="725">
        <v>6863391.0999999996</v>
      </c>
      <c r="M6002" s="726" t="str">
        <f>TEXT(Table2[[#This Row],[Gd.Dt]],"mmm-yy")</f>
        <v>Feb-23</v>
      </c>
      <c r="N6002" s="46" t="str">
        <f>MID(Table2[[#This Row],[BE]],6,2)</f>
        <v>IB</v>
      </c>
      <c r="O6002" s="46" t="str">
        <f>IF(Table2[[#This Row],[Type]]="IB","EOU",IF(Table2[[#This Row],[Type]]="MB","Local","492"))</f>
        <v>EOU</v>
      </c>
      <c r="P6002" s="46">
        <f>ROUND(Table2[[#This Row],[Cons]]/Table2[[#This Row],[Qty.]],5)</f>
        <v>0.624</v>
      </c>
      <c r="Q6002" s="46" t="b">
        <f>EXACT(Table2[[#This Row],[rate]],Table2[[#This Row],[Check]])</f>
        <v>1</v>
      </c>
      <c r="R6002" s="46"/>
      <c r="S6002" s="46" t="str">
        <f>IF(Table2[[#This Row],[SRO]]="EOU",VLOOKUP(Table2[[#This Row],[BE]],[2]GD.List!$C$3:$N$5014,12,0),IF(Table2[[#This Row],[SRO]]="Local","Polyester Staple Fibre","SRO 492"))</f>
        <v>Raw Cotton</v>
      </c>
    </row>
    <row r="6003" spans="1:19" x14ac:dyDescent="0.25">
      <c r="A6003" s="733" t="s">
        <v>4067</v>
      </c>
      <c r="B6003" s="729" t="s">
        <v>4100</v>
      </c>
      <c r="C6003" s="730">
        <v>73160</v>
      </c>
      <c r="D6003" s="731">
        <v>5402.33</v>
      </c>
      <c r="E6003" s="147" t="s">
        <v>4102</v>
      </c>
      <c r="F6003" s="729" t="s">
        <v>4110</v>
      </c>
      <c r="G6003" s="471">
        <v>44972</v>
      </c>
      <c r="H6003" s="732">
        <v>29628952.41</v>
      </c>
      <c r="I6003" s="197">
        <v>1.0101</v>
      </c>
      <c r="J6003" s="725">
        <v>5375.18</v>
      </c>
      <c r="K6003" s="725">
        <v>5321.43</v>
      </c>
      <c r="L6003" s="725">
        <v>4359904.41</v>
      </c>
      <c r="M6003" s="726" t="str">
        <f>TEXT(Table2[[#This Row],[Gd.Dt]],"mmm-yy")</f>
        <v>Feb-23</v>
      </c>
      <c r="N6003" s="46" t="str">
        <f>MID(Table2[[#This Row],[BE]],6,2)</f>
        <v>IB</v>
      </c>
      <c r="O6003" s="46" t="str">
        <f>IF(Table2[[#This Row],[Type]]="IB","EOU",IF(Table2[[#This Row],[Type]]="MB","Local","492"))</f>
        <v>EOU</v>
      </c>
      <c r="P6003" s="46">
        <f>ROUND(Table2[[#This Row],[Cons]]/Table2[[#This Row],[Qty.]],5)</f>
        <v>1.0101</v>
      </c>
      <c r="Q6003" s="46" t="b">
        <f>EXACT(Table2[[#This Row],[rate]],Table2[[#This Row],[Check]])</f>
        <v>1</v>
      </c>
      <c r="R6003" s="46"/>
      <c r="S6003" s="46" t="str">
        <f>IF(Table2[[#This Row],[SRO]]="EOU",VLOOKUP(Table2[[#This Row],[BE]],[2]GD.List!$C$3:$N$5014,12,0),IF(Table2[[#This Row],[SRO]]="Local","Polyester Staple Fibre","SRO 492"))</f>
        <v>Polyester Yarn</v>
      </c>
    </row>
    <row r="6004" spans="1:19" x14ac:dyDescent="0.25">
      <c r="A6004" s="733" t="s">
        <v>4077</v>
      </c>
      <c r="B6004" s="729" t="s">
        <v>4100</v>
      </c>
      <c r="C6004" s="730">
        <v>73160</v>
      </c>
      <c r="D6004" s="731">
        <v>5503.201</v>
      </c>
      <c r="E6004" s="147" t="s">
        <v>4102</v>
      </c>
      <c r="F6004" s="729" t="s">
        <v>4110</v>
      </c>
      <c r="G6004" s="471">
        <v>44972</v>
      </c>
      <c r="H6004" s="732">
        <v>29628952.41</v>
      </c>
      <c r="I6004" s="197">
        <v>0.41666999999999998</v>
      </c>
      <c r="J6004" s="725">
        <v>6487.14</v>
      </c>
      <c r="K6004" s="725">
        <v>15569</v>
      </c>
      <c r="L6004" s="725">
        <v>4582964.9000000004</v>
      </c>
      <c r="M6004" s="726" t="str">
        <f>TEXT(Table2[[#This Row],[Gd.Dt]],"mmm-yy")</f>
        <v>Feb-23</v>
      </c>
      <c r="N6004" s="46" t="str">
        <f>MID(Table2[[#This Row],[BE]],6,2)</f>
        <v>IB</v>
      </c>
      <c r="O6004" s="46" t="str">
        <f>IF(Table2[[#This Row],[Type]]="IB","EOU",IF(Table2[[#This Row],[Type]]="MB","Local","492"))</f>
        <v>EOU</v>
      </c>
      <c r="P6004" s="46">
        <f>ROUND(Table2[[#This Row],[Cons]]/Table2[[#This Row],[Qty.]],5)</f>
        <v>0.41666999999999998</v>
      </c>
      <c r="Q6004" s="46" t="b">
        <f>EXACT(Table2[[#This Row],[rate]],Table2[[#This Row],[Check]])</f>
        <v>1</v>
      </c>
      <c r="R6004" s="46"/>
      <c r="S6004" s="46" t="str">
        <f>IF(Table2[[#This Row],[SRO]]="EOU",VLOOKUP(Table2[[#This Row],[BE]],[2]GD.List!$C$3:$N$5014,12,0),IF(Table2[[#This Row],[SRO]]="Local","Polyester Staple Fibre","SRO 492"))</f>
        <v>Polyester Staple Fiber</v>
      </c>
    </row>
    <row r="6005" spans="1:19" x14ac:dyDescent="0.25">
      <c r="A6005" s="733" t="s">
        <v>4089</v>
      </c>
      <c r="B6005" s="729" t="s">
        <v>4100</v>
      </c>
      <c r="C6005" s="730">
        <v>73160</v>
      </c>
      <c r="D6005" s="731">
        <v>4821.1090000000004</v>
      </c>
      <c r="E6005" s="147" t="s">
        <v>4102</v>
      </c>
      <c r="F6005" s="729" t="s">
        <v>4110</v>
      </c>
      <c r="G6005" s="471">
        <v>44972</v>
      </c>
      <c r="H6005" s="732">
        <v>29628952.41</v>
      </c>
      <c r="I6005" s="197">
        <v>1</v>
      </c>
      <c r="J6005" s="725">
        <v>22</v>
      </c>
      <c r="K6005" s="725">
        <v>22</v>
      </c>
      <c r="L6005" s="725">
        <v>17844.59</v>
      </c>
      <c r="M6005" s="726" t="str">
        <f>TEXT(Table2[[#This Row],[Gd.Dt]],"mmm-yy")</f>
        <v>Feb-23</v>
      </c>
      <c r="N6005" s="46" t="str">
        <f>MID(Table2[[#This Row],[BE]],6,2)</f>
        <v>TI</v>
      </c>
      <c r="O6005" s="46" t="str">
        <f>IF(Table2[[#This Row],[Type]]="IB","EOU",IF(Table2[[#This Row],[Type]]="MB","Local","492"))</f>
        <v>492</v>
      </c>
      <c r="P6005" s="46">
        <f>ROUND(Table2[[#This Row],[Cons]]/Table2[[#This Row],[Qty.]],5)</f>
        <v>1</v>
      </c>
      <c r="Q6005" s="46" t="b">
        <f>EXACT(Table2[[#This Row],[rate]],Table2[[#This Row],[Check]])</f>
        <v>1</v>
      </c>
      <c r="R6005" s="46"/>
      <c r="S6005" s="46" t="str">
        <f>IF(Table2[[#This Row],[SRO]]="EOU",VLOOKUP(Table2[[#This Row],[BE]],[2]GD.List!$C$3:$N$5014,12,0),IF(Table2[[#This Row],[SRO]]="Local","Polyester Staple Fibre","SRO 492"))</f>
        <v>SRO 492</v>
      </c>
    </row>
    <row r="6006" spans="1:19" x14ac:dyDescent="0.25">
      <c r="A6006" s="734" t="s">
        <v>4101</v>
      </c>
      <c r="B6006" s="729" t="s">
        <v>4100</v>
      </c>
      <c r="C6006" s="730">
        <v>73160</v>
      </c>
      <c r="D6006" s="731">
        <v>9606.1</v>
      </c>
      <c r="E6006" s="147" t="s">
        <v>4102</v>
      </c>
      <c r="F6006" s="729" t="s">
        <v>4110</v>
      </c>
      <c r="G6006" s="471">
        <v>44972</v>
      </c>
      <c r="H6006" s="732">
        <v>29628952.41</v>
      </c>
      <c r="I6006" s="197">
        <v>1</v>
      </c>
      <c r="J6006" s="725">
        <v>25</v>
      </c>
      <c r="K6006" s="725">
        <v>25</v>
      </c>
      <c r="L6006" s="725">
        <v>20277.95</v>
      </c>
      <c r="M6006" s="726" t="str">
        <f>TEXT(Table2[[#This Row],[Gd.Dt]],"mmm-yy")</f>
        <v>Feb-23</v>
      </c>
      <c r="N6006" s="46" t="str">
        <f>MID(Table2[[#This Row],[BE]],6,2)</f>
        <v>TI</v>
      </c>
      <c r="O6006" s="46" t="str">
        <f>IF(Table2[[#This Row],[Type]]="IB","EOU",IF(Table2[[#This Row],[Type]]="MB","Local","492"))</f>
        <v>492</v>
      </c>
      <c r="P6006" s="46">
        <f>ROUND(Table2[[#This Row],[Cons]]/Table2[[#This Row],[Qty.]],5)</f>
        <v>1</v>
      </c>
      <c r="Q6006" s="46" t="b">
        <f>EXACT(Table2[[#This Row],[rate]],Table2[[#This Row],[Check]])</f>
        <v>1</v>
      </c>
      <c r="R6006" s="46"/>
      <c r="S6006" s="46" t="str">
        <f>IF(Table2[[#This Row],[SRO]]="EOU",VLOOKUP(Table2[[#This Row],[BE]],[2]GD.List!$C$3:$N$5014,12,0),IF(Table2[[#This Row],[SRO]]="Local","Polyester Staple Fibre","SRO 492"))</f>
        <v>SRO 492</v>
      </c>
    </row>
    <row r="6007" spans="1:19" x14ac:dyDescent="0.25">
      <c r="A6007" s="733" t="s">
        <v>4101</v>
      </c>
      <c r="B6007" s="729" t="s">
        <v>4103</v>
      </c>
      <c r="C6007" s="730">
        <v>7560</v>
      </c>
      <c r="D6007" s="731">
        <v>9606.1</v>
      </c>
      <c r="E6007" s="147" t="s">
        <v>1868</v>
      </c>
      <c r="F6007" s="729" t="s">
        <v>4112</v>
      </c>
      <c r="G6007" s="471">
        <v>44973</v>
      </c>
      <c r="H6007" s="732">
        <v>10407058.199999999</v>
      </c>
      <c r="I6007" s="197">
        <v>1</v>
      </c>
      <c r="J6007" s="725">
        <v>5</v>
      </c>
      <c r="K6007" s="725">
        <v>5</v>
      </c>
      <c r="L6007" s="725">
        <v>224290.05</v>
      </c>
      <c r="M6007" s="726" t="str">
        <f>TEXT(Table2[[#This Row],[Gd.Dt]],"mmm-yy")</f>
        <v>Feb-23</v>
      </c>
      <c r="N6007" s="46" t="str">
        <f>MID(Table2[[#This Row],[BE]],6,2)</f>
        <v>TI</v>
      </c>
      <c r="O6007" s="46" t="str">
        <f>IF(Table2[[#This Row],[Type]]="IB","EOU",IF(Table2[[#This Row],[Type]]="MB","Local","492"))</f>
        <v>492</v>
      </c>
      <c r="P6007" s="46">
        <f>ROUND(Table2[[#This Row],[Cons]]/Table2[[#This Row],[Qty.]],5)</f>
        <v>1</v>
      </c>
      <c r="Q6007" s="46" t="b">
        <f>EXACT(Table2[[#This Row],[rate]],Table2[[#This Row],[Check]])</f>
        <v>1</v>
      </c>
      <c r="R6007" s="46"/>
      <c r="S6007" s="46" t="str">
        <f>IF(Table2[[#This Row],[SRO]]="EOU",VLOOKUP(Table2[[#This Row],[BE]],[2]GD.List!$C$3:$N$5014,12,0),IF(Table2[[#This Row],[SRO]]="Local","Polyester Staple Fibre","SRO 492"))</f>
        <v>SRO 492</v>
      </c>
    </row>
    <row r="6008" spans="1:19" x14ac:dyDescent="0.25">
      <c r="A6008" s="734" t="s">
        <v>4106</v>
      </c>
      <c r="B6008" s="734" t="s">
        <v>4103</v>
      </c>
      <c r="C6008" s="735">
        <v>7560</v>
      </c>
      <c r="D6008" s="736">
        <v>3920.99</v>
      </c>
      <c r="E6008" s="27" t="s">
        <v>1868</v>
      </c>
      <c r="F6008" s="734" t="s">
        <v>4112</v>
      </c>
      <c r="G6008" s="28">
        <v>44973</v>
      </c>
      <c r="H6008" s="737">
        <v>10407058.199999999</v>
      </c>
      <c r="I6008" s="33">
        <v>1</v>
      </c>
      <c r="J6008" s="727">
        <v>107</v>
      </c>
      <c r="K6008" s="727">
        <v>107</v>
      </c>
      <c r="L6008" s="727">
        <v>4799807.01</v>
      </c>
      <c r="M6008" s="728" t="str">
        <f>TEXT(Table2[[#This Row],[Gd.Dt]],"mmm-yy")</f>
        <v>Feb-23</v>
      </c>
      <c r="N6008" s="47" t="str">
        <f>MID(Table2[[#This Row],[BE]],6,2)</f>
        <v>TI</v>
      </c>
      <c r="O6008" s="47" t="str">
        <f>IF(Table2[[#This Row],[Type]]="IB","EOU",IF(Table2[[#This Row],[Type]]="MB","Local","492"))</f>
        <v>492</v>
      </c>
      <c r="P6008" s="47">
        <f>ROUND(Table2[[#This Row],[Cons]]/Table2[[#This Row],[Qty.]],5)</f>
        <v>1</v>
      </c>
      <c r="Q6008" s="47" t="b">
        <f>EXACT(Table2[[#This Row],[rate]],Table2[[#This Row],[Check]])</f>
        <v>1</v>
      </c>
      <c r="R6008" s="47"/>
      <c r="S6008" s="47" t="str">
        <f>IF(Table2[[#This Row],[SRO]]="EOU",VLOOKUP(Table2[[#This Row],[BE]],[2]GD.List!$C$3:$N$5014,12,0),IF(Table2[[#This Row],[SRO]]="Local","Polyester Staple Fibre","SRO 492"))</f>
        <v>SRO 492</v>
      </c>
    </row>
    <row r="6009" spans="1:19" x14ac:dyDescent="0.25">
      <c r="A6009" s="729" t="s">
        <v>2499</v>
      </c>
      <c r="B6009" s="729" t="s">
        <v>4116</v>
      </c>
      <c r="C6009" s="730">
        <v>10224</v>
      </c>
      <c r="D6009" s="731">
        <v>2701.12</v>
      </c>
      <c r="E6009" s="147" t="s">
        <v>4117</v>
      </c>
      <c r="F6009" s="729" t="s">
        <v>4118</v>
      </c>
      <c r="G6009" s="471">
        <v>44974</v>
      </c>
      <c r="H6009" s="732">
        <v>41811298.719999999</v>
      </c>
      <c r="I6009" s="197">
        <v>0.8</v>
      </c>
      <c r="J6009" s="725">
        <v>14394.400000000001</v>
      </c>
      <c r="K6009" s="725">
        <v>17993</v>
      </c>
      <c r="L6009" s="725">
        <v>26771075.650000002</v>
      </c>
      <c r="M6009" s="726" t="str">
        <f>TEXT(Table2[[#This Row],[Gd.Dt]],"mmm-yy")</f>
        <v>Feb-23</v>
      </c>
      <c r="N6009" s="46" t="str">
        <f>MID(Table2[[#This Row],[BE]],6,2)</f>
        <v>IB</v>
      </c>
      <c r="O6009" s="46" t="str">
        <f>IF(Table2[[#This Row],[Type]]="IB","EOU",IF(Table2[[#This Row],[Type]]="MB","Local","492"))</f>
        <v>EOU</v>
      </c>
      <c r="P6009" s="46">
        <f>ROUND(Table2[[#This Row],[Cons]]/Table2[[#This Row],[Qty.]],5)</f>
        <v>0.8</v>
      </c>
      <c r="Q6009" s="46" t="b">
        <f>EXACT(Table2[[#This Row],[rate]],Table2[[#This Row],[Check]])</f>
        <v>1</v>
      </c>
      <c r="R6009" s="46"/>
      <c r="S6009" s="46" t="str">
        <f>IF(Table2[[#This Row],[SRO]]="EOU",VLOOKUP(Table2[[#This Row],[BE]],[2]GD.List!$C$3:$N$5014,12,0),IF(Table2[[#This Row],[SRO]]="Local","Polyester Staple Fibre","SRO 492"))</f>
        <v>Textile Coal</v>
      </c>
    </row>
    <row r="6010" spans="1:19" x14ac:dyDescent="0.25">
      <c r="A6010" s="733" t="s">
        <v>2499</v>
      </c>
      <c r="B6010" s="729" t="s">
        <v>4113</v>
      </c>
      <c r="C6010" s="730">
        <v>2760</v>
      </c>
      <c r="D6010" s="731">
        <v>2701.12</v>
      </c>
      <c r="E6010" s="147" t="s">
        <v>4114</v>
      </c>
      <c r="F6010" s="729" t="s">
        <v>4119</v>
      </c>
      <c r="G6010" s="471">
        <v>44973</v>
      </c>
      <c r="H6010" s="732">
        <v>6228392.2599999998</v>
      </c>
      <c r="I6010" s="197">
        <v>0.8</v>
      </c>
      <c r="J6010" s="725">
        <v>2752.7999999999997</v>
      </c>
      <c r="K6010" s="725">
        <v>3441</v>
      </c>
      <c r="L6010" s="725">
        <v>2537255.9</v>
      </c>
      <c r="M6010" s="726" t="str">
        <f>TEXT(Table2[[#This Row],[Gd.Dt]],"mmm-yy")</f>
        <v>Feb-23</v>
      </c>
      <c r="N6010" s="46" t="str">
        <f>MID(Table2[[#This Row],[BE]],6,2)</f>
        <v>IB</v>
      </c>
      <c r="O6010" s="46" t="str">
        <f>IF(Table2[[#This Row],[Type]]="IB","EOU",IF(Table2[[#This Row],[Type]]="MB","Local","492"))</f>
        <v>EOU</v>
      </c>
      <c r="P6010" s="46">
        <f>ROUND(Table2[[#This Row],[Cons]]/Table2[[#This Row],[Qty.]],5)</f>
        <v>0.8</v>
      </c>
      <c r="Q6010" s="46" t="b">
        <f>EXACT(Table2[[#This Row],[rate]],Table2[[#This Row],[Check]])</f>
        <v>1</v>
      </c>
      <c r="R6010" s="46"/>
      <c r="S6010" s="46" t="str">
        <f>IF(Table2[[#This Row],[SRO]]="EOU",VLOOKUP(Table2[[#This Row],[BE]],[2]GD.List!$C$3:$N$5014,12,0),IF(Table2[[#This Row],[SRO]]="Local","Polyester Staple Fibre","SRO 492"))</f>
        <v>Textile Coal</v>
      </c>
    </row>
    <row r="6011" spans="1:19" x14ac:dyDescent="0.25">
      <c r="A6011" s="734" t="s">
        <v>3552</v>
      </c>
      <c r="B6011" s="729" t="s">
        <v>4116</v>
      </c>
      <c r="C6011" s="730">
        <v>10224</v>
      </c>
      <c r="D6011" s="731">
        <v>2847</v>
      </c>
      <c r="E6011" s="147" t="s">
        <v>4117</v>
      </c>
      <c r="F6011" s="729" t="s">
        <v>4118</v>
      </c>
      <c r="G6011" s="471">
        <v>44974</v>
      </c>
      <c r="H6011" s="732">
        <v>41811298.719999999</v>
      </c>
      <c r="I6011" s="197">
        <v>0.03</v>
      </c>
      <c r="J6011" s="725">
        <v>539.79000000000008</v>
      </c>
      <c r="K6011" s="725">
        <v>17993</v>
      </c>
      <c r="L6011" s="725">
        <v>1003915.34</v>
      </c>
      <c r="M6011" s="726" t="str">
        <f>TEXT(Table2[[#This Row],[Gd.Dt]],"mmm-yy")</f>
        <v>Feb-23</v>
      </c>
      <c r="N6011" s="46" t="str">
        <f>MID(Table2[[#This Row],[BE]],6,2)</f>
        <v>IB</v>
      </c>
      <c r="O6011" s="46" t="str">
        <f>IF(Table2[[#This Row],[Type]]="IB","EOU",IF(Table2[[#This Row],[Type]]="MB","Local","492"))</f>
        <v>EOU</v>
      </c>
      <c r="P6011" s="46">
        <f>ROUND(Table2[[#This Row],[Cons]]/Table2[[#This Row],[Qty.]],5)</f>
        <v>0.03</v>
      </c>
      <c r="Q6011" s="46" t="b">
        <f>EXACT(Table2[[#This Row],[rate]],Table2[[#This Row],[Check]])</f>
        <v>1</v>
      </c>
      <c r="R6011" s="46"/>
      <c r="S6011" s="46" t="str">
        <f>IF(Table2[[#This Row],[SRO]]="EOU",VLOOKUP(Table2[[#This Row],[BE]],[2]GD.List!$C$3:$N$5014,12,0),IF(Table2[[#This Row],[SRO]]="Local","Polyester Staple Fibre","SRO 492"))</f>
        <v>Textile Chemical</v>
      </c>
    </row>
    <row r="6012" spans="1:19" x14ac:dyDescent="0.25">
      <c r="A6012" s="733" t="s">
        <v>3552</v>
      </c>
      <c r="B6012" s="729" t="s">
        <v>4113</v>
      </c>
      <c r="C6012" s="730">
        <v>2760</v>
      </c>
      <c r="D6012" s="731">
        <v>2847</v>
      </c>
      <c r="E6012" s="147" t="s">
        <v>4114</v>
      </c>
      <c r="F6012" s="729" t="s">
        <v>4119</v>
      </c>
      <c r="G6012" s="471">
        <v>44973</v>
      </c>
      <c r="H6012" s="732">
        <v>6228392.2599999998</v>
      </c>
      <c r="I6012" s="197">
        <v>0.03</v>
      </c>
      <c r="J6012" s="725">
        <v>103.22999999999999</v>
      </c>
      <c r="K6012" s="725">
        <v>3441</v>
      </c>
      <c r="L6012" s="725">
        <v>95147.099999999991</v>
      </c>
      <c r="M6012" s="726" t="str">
        <f>TEXT(Table2[[#This Row],[Gd.Dt]],"mmm-yy")</f>
        <v>Feb-23</v>
      </c>
      <c r="N6012" s="46" t="str">
        <f>MID(Table2[[#This Row],[BE]],6,2)</f>
        <v>IB</v>
      </c>
      <c r="O6012" s="46" t="str">
        <f>IF(Table2[[#This Row],[Type]]="IB","EOU",IF(Table2[[#This Row],[Type]]="MB","Local","492"))</f>
        <v>EOU</v>
      </c>
      <c r="P6012" s="46">
        <f>ROUND(Table2[[#This Row],[Cons]]/Table2[[#This Row],[Qty.]],5)</f>
        <v>0.03</v>
      </c>
      <c r="Q6012" s="46" t="b">
        <f>EXACT(Table2[[#This Row],[rate]],Table2[[#This Row],[Check]])</f>
        <v>1</v>
      </c>
      <c r="R6012" s="46"/>
      <c r="S6012" s="46" t="str">
        <f>IF(Table2[[#This Row],[SRO]]="EOU",VLOOKUP(Table2[[#This Row],[BE]],[2]GD.List!$C$3:$N$5014,12,0),IF(Table2[[#This Row],[SRO]]="Local","Polyester Staple Fibre","SRO 492"))</f>
        <v>Textile Chemical</v>
      </c>
    </row>
    <row r="6013" spans="1:19" x14ac:dyDescent="0.25">
      <c r="A6013" s="734" t="s">
        <v>3800</v>
      </c>
      <c r="B6013" s="729" t="s">
        <v>4116</v>
      </c>
      <c r="C6013" s="730">
        <v>10224</v>
      </c>
      <c r="D6013" s="731">
        <v>2832.1089999999999</v>
      </c>
      <c r="E6013" s="147" t="s">
        <v>4117</v>
      </c>
      <c r="F6013" s="729" t="s">
        <v>4118</v>
      </c>
      <c r="G6013" s="471">
        <v>44974</v>
      </c>
      <c r="H6013" s="732">
        <v>41811298.719999999</v>
      </c>
      <c r="I6013" s="197">
        <v>0.04</v>
      </c>
      <c r="J6013" s="725">
        <v>719.72</v>
      </c>
      <c r="K6013" s="725">
        <v>17993</v>
      </c>
      <c r="L6013" s="725">
        <v>1338553.79</v>
      </c>
      <c r="M6013" s="726" t="str">
        <f>TEXT(Table2[[#This Row],[Gd.Dt]],"mmm-yy")</f>
        <v>Feb-23</v>
      </c>
      <c r="N6013" s="46" t="str">
        <f>MID(Table2[[#This Row],[BE]],6,2)</f>
        <v>IB</v>
      </c>
      <c r="O6013" s="46" t="str">
        <f>IF(Table2[[#This Row],[Type]]="IB","EOU",IF(Table2[[#This Row],[Type]]="MB","Local","492"))</f>
        <v>EOU</v>
      </c>
      <c r="P6013" s="46">
        <f>ROUND(Table2[[#This Row],[Cons]]/Table2[[#This Row],[Qty.]],5)</f>
        <v>0.04</v>
      </c>
      <c r="Q6013" s="46" t="b">
        <f>EXACT(Table2[[#This Row],[rate]],Table2[[#This Row],[Check]])</f>
        <v>1</v>
      </c>
      <c r="R6013" s="46"/>
      <c r="S6013" s="46" t="str">
        <f>IF(Table2[[#This Row],[SRO]]="EOU",VLOOKUP(Table2[[#This Row],[BE]],[2]GD.List!$C$3:$N$5014,12,0),IF(Table2[[#This Row],[SRO]]="Local","Polyester Staple Fibre","SRO 492"))</f>
        <v>Textile Chemical</v>
      </c>
    </row>
    <row r="6014" spans="1:19" x14ac:dyDescent="0.25">
      <c r="A6014" s="733" t="s">
        <v>3800</v>
      </c>
      <c r="B6014" s="729" t="s">
        <v>4113</v>
      </c>
      <c r="C6014" s="730">
        <v>2760</v>
      </c>
      <c r="D6014" s="731">
        <v>2832.1089999999999</v>
      </c>
      <c r="E6014" s="147" t="s">
        <v>4114</v>
      </c>
      <c r="F6014" s="729" t="s">
        <v>4119</v>
      </c>
      <c r="G6014" s="471">
        <v>44973</v>
      </c>
      <c r="H6014" s="732">
        <v>6228392.2599999998</v>
      </c>
      <c r="I6014" s="197">
        <v>0.04</v>
      </c>
      <c r="J6014" s="725">
        <v>137.63999999999999</v>
      </c>
      <c r="K6014" s="725">
        <v>3441</v>
      </c>
      <c r="L6014" s="725">
        <v>126862.8</v>
      </c>
      <c r="M6014" s="726" t="str">
        <f>TEXT(Table2[[#This Row],[Gd.Dt]],"mmm-yy")</f>
        <v>Feb-23</v>
      </c>
      <c r="N6014" s="46" t="str">
        <f>MID(Table2[[#This Row],[BE]],6,2)</f>
        <v>IB</v>
      </c>
      <c r="O6014" s="46" t="str">
        <f>IF(Table2[[#This Row],[Type]]="IB","EOU",IF(Table2[[#This Row],[Type]]="MB","Local","492"))</f>
        <v>EOU</v>
      </c>
      <c r="P6014" s="46">
        <f>ROUND(Table2[[#This Row],[Cons]]/Table2[[#This Row],[Qty.]],5)</f>
        <v>0.04</v>
      </c>
      <c r="Q6014" s="46" t="b">
        <f>EXACT(Table2[[#This Row],[rate]],Table2[[#This Row],[Check]])</f>
        <v>1</v>
      </c>
      <c r="R6014" s="46"/>
      <c r="S6014" s="46" t="str">
        <f>IF(Table2[[#This Row],[SRO]]="EOU",VLOOKUP(Table2[[#This Row],[BE]],[2]GD.List!$C$3:$N$5014,12,0),IF(Table2[[#This Row],[SRO]]="Local","Polyester Staple Fibre","SRO 492"))</f>
        <v>Textile Chemical</v>
      </c>
    </row>
    <row r="6015" spans="1:19" x14ac:dyDescent="0.25">
      <c r="A6015" s="733" t="s">
        <v>3854</v>
      </c>
      <c r="B6015" s="729" t="s">
        <v>4115</v>
      </c>
      <c r="C6015" s="730">
        <v>34350</v>
      </c>
      <c r="D6015" s="731">
        <v>9607.11</v>
      </c>
      <c r="E6015" s="147" t="s">
        <v>3212</v>
      </c>
      <c r="F6015" s="729" t="s">
        <v>4120</v>
      </c>
      <c r="G6015" s="471">
        <v>44974</v>
      </c>
      <c r="H6015" s="732">
        <v>176902.5</v>
      </c>
      <c r="I6015" s="197">
        <v>1</v>
      </c>
      <c r="J6015" s="725">
        <v>270</v>
      </c>
      <c r="K6015" s="725">
        <v>270</v>
      </c>
      <c r="L6015" s="725">
        <v>30187779.829999998</v>
      </c>
      <c r="M6015" s="726" t="str">
        <f>TEXT(Table2[[#This Row],[Gd.Dt]],"mmm-yy")</f>
        <v>Feb-23</v>
      </c>
      <c r="N6015" s="46" t="str">
        <f>MID(Table2[[#This Row],[BE]],6,2)</f>
        <v>EP</v>
      </c>
      <c r="O6015" s="46" t="str">
        <f>IF(Table2[[#This Row],[Type]]="IB","EOU",IF(Table2[[#This Row],[Type]]="MB","Local","492"))</f>
        <v>492</v>
      </c>
      <c r="P6015" s="46">
        <f>ROUND(Table2[[#This Row],[Cons]]/Table2[[#This Row],[Qty.]],5)</f>
        <v>1</v>
      </c>
      <c r="Q6015" s="46" t="b">
        <f>EXACT(Table2[[#This Row],[rate]],Table2[[#This Row],[Check]])</f>
        <v>1</v>
      </c>
      <c r="R6015" s="46"/>
      <c r="S6015" s="46" t="str">
        <f>IF(Table2[[#This Row],[SRO]]="EOU",VLOOKUP(Table2[[#This Row],[BE]],[2]GD.List!$C$3:$N$5014,12,0),IF(Table2[[#This Row],[SRO]]="Local","Polyester Staple Fibre","SRO 492"))</f>
        <v>SRO 492</v>
      </c>
    </row>
    <row r="6016" spans="1:19" x14ac:dyDescent="0.25">
      <c r="A6016" s="733" t="s">
        <v>3859</v>
      </c>
      <c r="B6016" s="729" t="s">
        <v>4115</v>
      </c>
      <c r="C6016" s="730">
        <v>34350</v>
      </c>
      <c r="D6016" s="731">
        <v>5807.9</v>
      </c>
      <c r="E6016" s="147" t="s">
        <v>3212</v>
      </c>
      <c r="F6016" s="729" t="s">
        <v>4120</v>
      </c>
      <c r="G6016" s="471">
        <v>44974</v>
      </c>
      <c r="H6016" s="732">
        <v>176902.5</v>
      </c>
      <c r="I6016" s="197">
        <v>1</v>
      </c>
      <c r="J6016" s="725">
        <v>20</v>
      </c>
      <c r="K6016" s="725">
        <v>20</v>
      </c>
      <c r="L6016" s="725">
        <v>2236131.84</v>
      </c>
      <c r="M6016" s="726" t="str">
        <f>TEXT(Table2[[#This Row],[Gd.Dt]],"mmm-yy")</f>
        <v>Feb-23</v>
      </c>
      <c r="N6016" s="46" t="str">
        <f>MID(Table2[[#This Row],[BE]],6,2)</f>
        <v>TI</v>
      </c>
      <c r="O6016" s="46" t="str">
        <f>IF(Table2[[#This Row],[Type]]="IB","EOU",IF(Table2[[#This Row],[Type]]="MB","Local","492"))</f>
        <v>492</v>
      </c>
      <c r="P6016" s="46">
        <f>ROUND(Table2[[#This Row],[Cons]]/Table2[[#This Row],[Qty.]],5)</f>
        <v>1</v>
      </c>
      <c r="Q6016" s="46" t="b">
        <f>EXACT(Table2[[#This Row],[rate]],Table2[[#This Row],[Check]])</f>
        <v>1</v>
      </c>
      <c r="R6016" s="46"/>
      <c r="S6016" s="46" t="str">
        <f>IF(Table2[[#This Row],[SRO]]="EOU",VLOOKUP(Table2[[#This Row],[BE]],[2]GD.List!$C$3:$N$5014,12,0),IF(Table2[[#This Row],[SRO]]="Local","Polyester Staple Fibre","SRO 492"))</f>
        <v>SRO 492</v>
      </c>
    </row>
    <row r="6017" spans="1:19" x14ac:dyDescent="0.25">
      <c r="A6017" s="734" t="s">
        <v>3982</v>
      </c>
      <c r="B6017" s="729" t="s">
        <v>4116</v>
      </c>
      <c r="C6017" s="730">
        <v>10224</v>
      </c>
      <c r="D6017" s="731">
        <v>2915.11</v>
      </c>
      <c r="E6017" s="147" t="s">
        <v>4117</v>
      </c>
      <c r="F6017" s="729" t="s">
        <v>4118</v>
      </c>
      <c r="G6017" s="471">
        <v>44974</v>
      </c>
      <c r="H6017" s="732">
        <v>41811298.719999999</v>
      </c>
      <c r="I6017" s="197">
        <v>0.04</v>
      </c>
      <c r="J6017" s="725">
        <v>719.72</v>
      </c>
      <c r="K6017" s="725">
        <v>17993</v>
      </c>
      <c r="L6017" s="725">
        <v>1338553.79</v>
      </c>
      <c r="M6017" s="726" t="str">
        <f>TEXT(Table2[[#This Row],[Gd.Dt]],"mmm-yy")</f>
        <v>Feb-23</v>
      </c>
      <c r="N6017" s="46" t="str">
        <f>MID(Table2[[#This Row],[BE]],6,2)</f>
        <v>IB</v>
      </c>
      <c r="O6017" s="46" t="str">
        <f>IF(Table2[[#This Row],[Type]]="IB","EOU",IF(Table2[[#This Row],[Type]]="MB","Local","492"))</f>
        <v>EOU</v>
      </c>
      <c r="P6017" s="46">
        <f>ROUND(Table2[[#This Row],[Cons]]/Table2[[#This Row],[Qty.]],5)</f>
        <v>0.04</v>
      </c>
      <c r="Q6017" s="46" t="b">
        <f>EXACT(Table2[[#This Row],[rate]],Table2[[#This Row],[Check]])</f>
        <v>1</v>
      </c>
      <c r="R6017" s="46"/>
      <c r="S6017" s="46" t="str">
        <f>IF(Table2[[#This Row],[SRO]]="EOU",VLOOKUP(Table2[[#This Row],[BE]],[2]GD.List!$C$3:$N$5014,12,0),IF(Table2[[#This Row],[SRO]]="Local","Polyester Staple Fibre","SRO 492"))</f>
        <v>Textile Chemical</v>
      </c>
    </row>
    <row r="6018" spans="1:19" x14ac:dyDescent="0.25">
      <c r="A6018" s="733" t="s">
        <v>3982</v>
      </c>
      <c r="B6018" s="729" t="s">
        <v>4113</v>
      </c>
      <c r="C6018" s="730">
        <v>2760</v>
      </c>
      <c r="D6018" s="731">
        <v>2915.11</v>
      </c>
      <c r="E6018" s="147" t="s">
        <v>4114</v>
      </c>
      <c r="F6018" s="729" t="s">
        <v>4119</v>
      </c>
      <c r="G6018" s="471">
        <v>44973</v>
      </c>
      <c r="H6018" s="732">
        <v>6228392.2599999998</v>
      </c>
      <c r="I6018" s="197">
        <v>0.04</v>
      </c>
      <c r="J6018" s="725">
        <v>137.63999999999999</v>
      </c>
      <c r="K6018" s="725">
        <v>3441</v>
      </c>
      <c r="L6018" s="725">
        <v>126862.8</v>
      </c>
      <c r="M6018" s="726" t="str">
        <f>TEXT(Table2[[#This Row],[Gd.Dt]],"mmm-yy")</f>
        <v>Feb-23</v>
      </c>
      <c r="N6018" s="46" t="str">
        <f>MID(Table2[[#This Row],[BE]],6,2)</f>
        <v>IB</v>
      </c>
      <c r="O6018" s="46" t="str">
        <f>IF(Table2[[#This Row],[Type]]="IB","EOU",IF(Table2[[#This Row],[Type]]="MB","Local","492"))</f>
        <v>EOU</v>
      </c>
      <c r="P6018" s="46">
        <f>ROUND(Table2[[#This Row],[Cons]]/Table2[[#This Row],[Qty.]],5)</f>
        <v>0.04</v>
      </c>
      <c r="Q6018" s="46" t="b">
        <f>EXACT(Table2[[#This Row],[rate]],Table2[[#This Row],[Check]])</f>
        <v>1</v>
      </c>
      <c r="R6018" s="46"/>
      <c r="S6018" s="46" t="str">
        <f>IF(Table2[[#This Row],[SRO]]="EOU",VLOOKUP(Table2[[#This Row],[BE]],[2]GD.List!$C$3:$N$5014,12,0),IF(Table2[[#This Row],[SRO]]="Local","Polyester Staple Fibre","SRO 492"))</f>
        <v>Textile Chemical</v>
      </c>
    </row>
    <row r="6019" spans="1:19" x14ac:dyDescent="0.25">
      <c r="A6019" s="734" t="s">
        <v>4023</v>
      </c>
      <c r="B6019" s="729" t="s">
        <v>4113</v>
      </c>
      <c r="C6019" s="730">
        <v>2760</v>
      </c>
      <c r="D6019" s="731">
        <v>9607.19</v>
      </c>
      <c r="E6019" s="147" t="s">
        <v>4114</v>
      </c>
      <c r="F6019" s="729" t="s">
        <v>4119</v>
      </c>
      <c r="G6019" s="471">
        <v>44973</v>
      </c>
      <c r="H6019" s="732">
        <v>6228392.2599999998</v>
      </c>
      <c r="I6019" s="197">
        <v>1</v>
      </c>
      <c r="J6019" s="725">
        <v>110</v>
      </c>
      <c r="K6019" s="725">
        <v>110</v>
      </c>
      <c r="L6019" s="725">
        <v>101399.26</v>
      </c>
      <c r="M6019" s="726" t="str">
        <f>TEXT(Table2[[#This Row],[Gd.Dt]],"mmm-yy")</f>
        <v>Feb-23</v>
      </c>
      <c r="N6019" s="46" t="str">
        <f>MID(Table2[[#This Row],[BE]],6,2)</f>
        <v>TI</v>
      </c>
      <c r="O6019" s="46" t="str">
        <f>IF(Table2[[#This Row],[Type]]="IB","EOU",IF(Table2[[#This Row],[Type]]="MB","Local","492"))</f>
        <v>492</v>
      </c>
      <c r="P6019" s="46">
        <f>ROUND(Table2[[#This Row],[Cons]]/Table2[[#This Row],[Qty.]],5)</f>
        <v>1</v>
      </c>
      <c r="Q6019" s="46" t="b">
        <f>EXACT(Table2[[#This Row],[rate]],Table2[[#This Row],[Check]])</f>
        <v>1</v>
      </c>
      <c r="R6019" s="46"/>
      <c r="S6019" s="46" t="str">
        <f>IF(Table2[[#This Row],[SRO]]="EOU",VLOOKUP(Table2[[#This Row],[BE]],[2]GD.List!$C$3:$N$5014,12,0),IF(Table2[[#This Row],[SRO]]="Local","Polyester Staple Fibre","SRO 492"))</f>
        <v>SRO 492</v>
      </c>
    </row>
    <row r="6020" spans="1:19" x14ac:dyDescent="0.25">
      <c r="A6020" s="733" t="s">
        <v>4023</v>
      </c>
      <c r="B6020" s="729" t="s">
        <v>4113</v>
      </c>
      <c r="C6020" s="730">
        <v>2760</v>
      </c>
      <c r="D6020" s="731">
        <v>9607.2000000000007</v>
      </c>
      <c r="E6020" s="147" t="s">
        <v>4114</v>
      </c>
      <c r="F6020" s="729" t="s">
        <v>4119</v>
      </c>
      <c r="G6020" s="471">
        <v>44973</v>
      </c>
      <c r="H6020" s="732">
        <v>6228392.2599999998</v>
      </c>
      <c r="I6020" s="197">
        <v>1</v>
      </c>
      <c r="J6020" s="725">
        <v>5</v>
      </c>
      <c r="K6020" s="725">
        <v>5</v>
      </c>
      <c r="L6020" s="725">
        <v>4609.67</v>
      </c>
      <c r="M6020" s="726" t="str">
        <f>TEXT(Table2[[#This Row],[Gd.Dt]],"mmm-yy")</f>
        <v>Feb-23</v>
      </c>
      <c r="N6020" s="46" t="str">
        <f>MID(Table2[[#This Row],[BE]],6,2)</f>
        <v>TI</v>
      </c>
      <c r="O6020" s="46" t="str">
        <f>IF(Table2[[#This Row],[Type]]="IB","EOU",IF(Table2[[#This Row],[Type]]="MB","Local","492"))</f>
        <v>492</v>
      </c>
      <c r="P6020" s="46">
        <f>ROUND(Table2[[#This Row],[Cons]]/Table2[[#This Row],[Qty.]],5)</f>
        <v>1</v>
      </c>
      <c r="Q6020" s="46" t="b">
        <f>EXACT(Table2[[#This Row],[rate]],Table2[[#This Row],[Check]])</f>
        <v>1</v>
      </c>
      <c r="R6020" s="46"/>
      <c r="S6020" s="46" t="str">
        <f>IF(Table2[[#This Row],[SRO]]="EOU",VLOOKUP(Table2[[#This Row],[BE]],[2]GD.List!$C$3:$N$5014,12,0),IF(Table2[[#This Row],[SRO]]="Local","Polyester Staple Fibre","SRO 492"))</f>
        <v>SRO 492</v>
      </c>
    </row>
    <row r="6021" spans="1:19" x14ac:dyDescent="0.25">
      <c r="A6021" s="734" t="s">
        <v>4024</v>
      </c>
      <c r="B6021" s="729" t="s">
        <v>4116</v>
      </c>
      <c r="C6021" s="730">
        <v>10224</v>
      </c>
      <c r="D6021" s="731">
        <v>5201.009</v>
      </c>
      <c r="E6021" s="147" t="s">
        <v>4117</v>
      </c>
      <c r="F6021" s="729" t="s">
        <v>4118</v>
      </c>
      <c r="G6021" s="471">
        <v>44974</v>
      </c>
      <c r="H6021" s="732">
        <v>41811298.719999999</v>
      </c>
      <c r="I6021" s="197">
        <v>0.624</v>
      </c>
      <c r="J6021" s="725">
        <v>2900.3530000000001</v>
      </c>
      <c r="K6021" s="725">
        <v>4648</v>
      </c>
      <c r="L6021" s="725">
        <v>3669439</v>
      </c>
      <c r="M6021" s="726" t="str">
        <f>TEXT(Table2[[#This Row],[Gd.Dt]],"mmm-yy")</f>
        <v>Feb-23</v>
      </c>
      <c r="N6021" s="46" t="str">
        <f>MID(Table2[[#This Row],[BE]],6,2)</f>
        <v>IB</v>
      </c>
      <c r="O6021" s="46" t="str">
        <f>IF(Table2[[#This Row],[Type]]="IB","EOU",IF(Table2[[#This Row],[Type]]="MB","Local","492"))</f>
        <v>EOU</v>
      </c>
      <c r="P6021" s="46">
        <f>ROUND(Table2[[#This Row],[Cons]]/Table2[[#This Row],[Qty.]],5)</f>
        <v>0.624</v>
      </c>
      <c r="Q6021" s="46" t="b">
        <f>EXACT(Table2[[#This Row],[rate]],Table2[[#This Row],[Check]])</f>
        <v>1</v>
      </c>
      <c r="R6021" s="46"/>
      <c r="S6021" s="46" t="str">
        <f>IF(Table2[[#This Row],[SRO]]="EOU",VLOOKUP(Table2[[#This Row],[BE]],[2]GD.List!$C$3:$N$5014,12,0),IF(Table2[[#This Row],[SRO]]="Local","Polyester Staple Fibre","SRO 492"))</f>
        <v>Raw Cotton</v>
      </c>
    </row>
    <row r="6022" spans="1:19" x14ac:dyDescent="0.25">
      <c r="A6022" s="734" t="s">
        <v>4024</v>
      </c>
      <c r="B6022" s="729" t="s">
        <v>4116</v>
      </c>
      <c r="C6022" s="730">
        <v>10224</v>
      </c>
      <c r="D6022" s="731">
        <v>5201.009</v>
      </c>
      <c r="E6022" s="147" t="s">
        <v>4117</v>
      </c>
      <c r="F6022" s="729" t="s">
        <v>4118</v>
      </c>
      <c r="G6022" s="471">
        <v>44974</v>
      </c>
      <c r="H6022" s="732">
        <v>41811298.719999999</v>
      </c>
      <c r="I6022" s="197">
        <v>0.56122000000000005</v>
      </c>
      <c r="J6022" s="725">
        <v>5973.63</v>
      </c>
      <c r="K6022" s="725">
        <v>10644</v>
      </c>
      <c r="L6022" s="725">
        <v>13572359.51</v>
      </c>
      <c r="M6022" s="726" t="str">
        <f>TEXT(Table2[[#This Row],[Gd.Dt]],"mmm-yy")</f>
        <v>Feb-23</v>
      </c>
      <c r="N6022" s="46" t="str">
        <f>MID(Table2[[#This Row],[BE]],6,2)</f>
        <v>IB</v>
      </c>
      <c r="O6022" s="46" t="str">
        <f>IF(Table2[[#This Row],[Type]]="IB","EOU",IF(Table2[[#This Row],[Type]]="MB","Local","492"))</f>
        <v>EOU</v>
      </c>
      <c r="P6022" s="46">
        <f>ROUND(Table2[[#This Row],[Cons]]/Table2[[#This Row],[Qty.]],5)</f>
        <v>0.56122000000000005</v>
      </c>
      <c r="Q6022" s="46" t="b">
        <f>EXACT(Table2[[#This Row],[rate]],Table2[[#This Row],[Check]])</f>
        <v>1</v>
      </c>
      <c r="R6022" s="46"/>
      <c r="S6022" s="46" t="str">
        <f>IF(Table2[[#This Row],[SRO]]="EOU",VLOOKUP(Table2[[#This Row],[BE]],[2]GD.List!$C$3:$N$5014,12,0),IF(Table2[[#This Row],[SRO]]="Local","Polyester Staple Fibre","SRO 492"))</f>
        <v>Raw Cotton</v>
      </c>
    </row>
    <row r="6023" spans="1:19" x14ac:dyDescent="0.25">
      <c r="A6023" s="733" t="s">
        <v>4024</v>
      </c>
      <c r="B6023" s="729" t="s">
        <v>4113</v>
      </c>
      <c r="C6023" s="730">
        <v>2760</v>
      </c>
      <c r="D6023" s="731">
        <v>5201.009</v>
      </c>
      <c r="E6023" s="147" t="s">
        <v>4114</v>
      </c>
      <c r="F6023" s="729" t="s">
        <v>4119</v>
      </c>
      <c r="G6023" s="471">
        <v>44973</v>
      </c>
      <c r="H6023" s="732">
        <v>6228392.2599999998</v>
      </c>
      <c r="I6023" s="197">
        <v>0.56122000000000005</v>
      </c>
      <c r="J6023" s="725">
        <v>1931.1499999999999</v>
      </c>
      <c r="K6023" s="725">
        <v>3441</v>
      </c>
      <c r="L6023" s="725">
        <v>1779941.03</v>
      </c>
      <c r="M6023" s="726" t="str">
        <f>TEXT(Table2[[#This Row],[Gd.Dt]],"mmm-yy")</f>
        <v>Feb-23</v>
      </c>
      <c r="N6023" s="46" t="str">
        <f>MID(Table2[[#This Row],[BE]],6,2)</f>
        <v>IB</v>
      </c>
      <c r="O6023" s="46" t="str">
        <f>IF(Table2[[#This Row],[Type]]="IB","EOU",IF(Table2[[#This Row],[Type]]="MB","Local","492"))</f>
        <v>EOU</v>
      </c>
      <c r="P6023" s="46">
        <f>ROUND(Table2[[#This Row],[Cons]]/Table2[[#This Row],[Qty.]],5)</f>
        <v>0.56122000000000005</v>
      </c>
      <c r="Q6023" s="46" t="b">
        <f>EXACT(Table2[[#This Row],[rate]],Table2[[#This Row],[Check]])</f>
        <v>1</v>
      </c>
      <c r="R6023" s="46"/>
      <c r="S6023" s="46" t="str">
        <f>IF(Table2[[#This Row],[SRO]]="EOU",VLOOKUP(Table2[[#This Row],[BE]],[2]GD.List!$C$3:$N$5014,12,0),IF(Table2[[#This Row],[SRO]]="Local","Polyester Staple Fibre","SRO 492"))</f>
        <v>Raw Cotton</v>
      </c>
    </row>
    <row r="6024" spans="1:19" x14ac:dyDescent="0.25">
      <c r="A6024" s="733" t="s">
        <v>4067</v>
      </c>
      <c r="B6024" s="729" t="s">
        <v>4116</v>
      </c>
      <c r="C6024" s="730">
        <v>10224</v>
      </c>
      <c r="D6024" s="731">
        <v>5402.33</v>
      </c>
      <c r="E6024" s="147" t="s">
        <v>4117</v>
      </c>
      <c r="F6024" s="729" t="s">
        <v>4118</v>
      </c>
      <c r="G6024" s="471">
        <v>44974</v>
      </c>
      <c r="H6024" s="732">
        <v>41811298.719999999</v>
      </c>
      <c r="I6024" s="197">
        <v>1.0101</v>
      </c>
      <c r="J6024" s="725">
        <v>2728.2799999999997</v>
      </c>
      <c r="K6024" s="725">
        <v>2701</v>
      </c>
      <c r="L6024" s="725">
        <v>3434248.24</v>
      </c>
      <c r="M6024" s="726" t="str">
        <f>TEXT(Table2[[#This Row],[Gd.Dt]],"mmm-yy")</f>
        <v>Feb-23</v>
      </c>
      <c r="N6024" s="46" t="str">
        <f>MID(Table2[[#This Row],[BE]],6,2)</f>
        <v>IB</v>
      </c>
      <c r="O6024" s="46" t="str">
        <f>IF(Table2[[#This Row],[Type]]="IB","EOU",IF(Table2[[#This Row],[Type]]="MB","Local","492"))</f>
        <v>EOU</v>
      </c>
      <c r="P6024" s="46">
        <f>ROUND(Table2[[#This Row],[Cons]]/Table2[[#This Row],[Qty.]],5)</f>
        <v>1.0101</v>
      </c>
      <c r="Q6024" s="46" t="b">
        <f>EXACT(Table2[[#This Row],[rate]],Table2[[#This Row],[Check]])</f>
        <v>1</v>
      </c>
      <c r="R6024" s="46"/>
      <c r="S6024" s="46" t="str">
        <f>IF(Table2[[#This Row],[SRO]]="EOU",VLOOKUP(Table2[[#This Row],[BE]],[2]GD.List!$C$3:$N$5014,12,0),IF(Table2[[#This Row],[SRO]]="Local","Polyester Staple Fibre","SRO 492"))</f>
        <v>Polyester Yarn</v>
      </c>
    </row>
    <row r="6025" spans="1:19" x14ac:dyDescent="0.25">
      <c r="A6025" s="734" t="s">
        <v>4077</v>
      </c>
      <c r="B6025" s="729" t="s">
        <v>4116</v>
      </c>
      <c r="C6025" s="730">
        <v>10224</v>
      </c>
      <c r="D6025" s="731">
        <v>5503.201</v>
      </c>
      <c r="E6025" s="147" t="s">
        <v>4117</v>
      </c>
      <c r="F6025" s="729" t="s">
        <v>4118</v>
      </c>
      <c r="G6025" s="471">
        <v>44974</v>
      </c>
      <c r="H6025" s="732">
        <v>41811298.719999999</v>
      </c>
      <c r="I6025" s="197">
        <v>0.41666999999999998</v>
      </c>
      <c r="J6025" s="725">
        <v>1936.6875</v>
      </c>
      <c r="K6025" s="725">
        <v>4648</v>
      </c>
      <c r="L6025" s="725">
        <v>2450258.0900000003</v>
      </c>
      <c r="M6025" s="726" t="str">
        <f>TEXT(Table2[[#This Row],[Gd.Dt]],"mmm-yy")</f>
        <v>Feb-23</v>
      </c>
      <c r="N6025" s="46" t="str">
        <f>MID(Table2[[#This Row],[BE]],6,2)</f>
        <v>IB</v>
      </c>
      <c r="O6025" s="46" t="str">
        <f>IF(Table2[[#This Row],[Type]]="IB","EOU",IF(Table2[[#This Row],[Type]]="MB","Local","492"))</f>
        <v>EOU</v>
      </c>
      <c r="P6025" s="46">
        <f>ROUND(Table2[[#This Row],[Cons]]/Table2[[#This Row],[Qty.]],5)</f>
        <v>0.41666999999999998</v>
      </c>
      <c r="Q6025" s="46" t="b">
        <f>EXACT(Table2[[#This Row],[rate]],Table2[[#This Row],[Check]])</f>
        <v>1</v>
      </c>
      <c r="R6025" s="46"/>
      <c r="S6025" s="46" t="str">
        <f>IF(Table2[[#This Row],[SRO]]="EOU",VLOOKUP(Table2[[#This Row],[BE]],[2]GD.List!$C$3:$N$5014,12,0),IF(Table2[[#This Row],[SRO]]="Local","Polyester Staple Fibre","SRO 492"))</f>
        <v>Polyester Staple Fiber</v>
      </c>
    </row>
    <row r="6026" spans="1:19" x14ac:dyDescent="0.25">
      <c r="A6026" s="734" t="s">
        <v>4077</v>
      </c>
      <c r="B6026" s="729" t="s">
        <v>4116</v>
      </c>
      <c r="C6026" s="730">
        <v>10224</v>
      </c>
      <c r="D6026" s="731">
        <v>5503.201</v>
      </c>
      <c r="E6026" s="147" t="s">
        <v>4117</v>
      </c>
      <c r="F6026" s="729" t="s">
        <v>4118</v>
      </c>
      <c r="G6026" s="471">
        <v>44974</v>
      </c>
      <c r="H6026" s="732">
        <v>41811298.719999999</v>
      </c>
      <c r="I6026" s="197">
        <v>0.45917999999999998</v>
      </c>
      <c r="J6026" s="725">
        <v>4887.5099999999993</v>
      </c>
      <c r="K6026" s="725">
        <v>10644</v>
      </c>
      <c r="L6026" s="725">
        <v>11104233.949999999</v>
      </c>
      <c r="M6026" s="726" t="str">
        <f>TEXT(Table2[[#This Row],[Gd.Dt]],"mmm-yy")</f>
        <v>Feb-23</v>
      </c>
      <c r="N6026" s="46" t="str">
        <f>MID(Table2[[#This Row],[BE]],6,2)</f>
        <v>IB</v>
      </c>
      <c r="O6026" s="46" t="str">
        <f>IF(Table2[[#This Row],[Type]]="IB","EOU",IF(Table2[[#This Row],[Type]]="MB","Local","492"))</f>
        <v>EOU</v>
      </c>
      <c r="P6026" s="46">
        <f>ROUND(Table2[[#This Row],[Cons]]/Table2[[#This Row],[Qty.]],5)</f>
        <v>0.45917999999999998</v>
      </c>
      <c r="Q6026" s="46" t="b">
        <f>EXACT(Table2[[#This Row],[rate]],Table2[[#This Row],[Check]])</f>
        <v>1</v>
      </c>
      <c r="R6026" s="46"/>
      <c r="S6026" s="46" t="str">
        <f>IF(Table2[[#This Row],[SRO]]="EOU",VLOOKUP(Table2[[#This Row],[BE]],[2]GD.List!$C$3:$N$5014,12,0),IF(Table2[[#This Row],[SRO]]="Local","Polyester Staple Fibre","SRO 492"))</f>
        <v>Polyester Staple Fiber</v>
      </c>
    </row>
    <row r="6027" spans="1:19" x14ac:dyDescent="0.25">
      <c r="A6027" s="733" t="s">
        <v>4077</v>
      </c>
      <c r="B6027" s="729" t="s">
        <v>4113</v>
      </c>
      <c r="C6027" s="730">
        <v>2760</v>
      </c>
      <c r="D6027" s="731">
        <v>5503.201</v>
      </c>
      <c r="E6027" s="147" t="s">
        <v>4114</v>
      </c>
      <c r="F6027" s="729" t="s">
        <v>4119</v>
      </c>
      <c r="G6027" s="471">
        <v>44973</v>
      </c>
      <c r="H6027" s="732">
        <v>6228392.2599999998</v>
      </c>
      <c r="I6027" s="197">
        <v>0.45917999999999998</v>
      </c>
      <c r="J6027" s="725">
        <v>1580.03</v>
      </c>
      <c r="K6027" s="725">
        <v>3441</v>
      </c>
      <c r="L6027" s="725">
        <v>1456313.72</v>
      </c>
      <c r="M6027" s="726" t="str">
        <f>TEXT(Table2[[#This Row],[Gd.Dt]],"mmm-yy")</f>
        <v>Feb-23</v>
      </c>
      <c r="N6027" s="46" t="str">
        <f>MID(Table2[[#This Row],[BE]],6,2)</f>
        <v>IB</v>
      </c>
      <c r="O6027" s="46" t="str">
        <f>IF(Table2[[#This Row],[Type]]="IB","EOU",IF(Table2[[#This Row],[Type]]="MB","Local","492"))</f>
        <v>EOU</v>
      </c>
      <c r="P6027" s="46">
        <f>ROUND(Table2[[#This Row],[Cons]]/Table2[[#This Row],[Qty.]],5)</f>
        <v>0.45917999999999998</v>
      </c>
      <c r="Q6027" s="46" t="b">
        <f>EXACT(Table2[[#This Row],[rate]],Table2[[#This Row],[Check]])</f>
        <v>1</v>
      </c>
      <c r="R6027" s="46"/>
      <c r="S6027" s="46" t="str">
        <f>IF(Table2[[#This Row],[SRO]]="EOU",VLOOKUP(Table2[[#This Row],[BE]],[2]GD.List!$C$3:$N$5014,12,0),IF(Table2[[#This Row],[SRO]]="Local","Polyester Staple Fibre","SRO 492"))</f>
        <v>Polyester Staple Fiber</v>
      </c>
    </row>
    <row r="6028" spans="1:19" x14ac:dyDescent="0.25">
      <c r="A6028" s="733" t="s">
        <v>4101</v>
      </c>
      <c r="B6028" s="729" t="s">
        <v>4115</v>
      </c>
      <c r="C6028" s="730">
        <v>34350</v>
      </c>
      <c r="D6028" s="731">
        <v>9606.1</v>
      </c>
      <c r="E6028" s="147" t="s">
        <v>3212</v>
      </c>
      <c r="F6028" s="729" t="s">
        <v>4120</v>
      </c>
      <c r="G6028" s="471">
        <v>44974</v>
      </c>
      <c r="H6028" s="732">
        <v>176902.5</v>
      </c>
      <c r="I6028" s="197">
        <v>1</v>
      </c>
      <c r="J6028" s="725">
        <v>20</v>
      </c>
      <c r="K6028" s="725">
        <v>20</v>
      </c>
      <c r="L6028" s="725">
        <v>2236131.84</v>
      </c>
      <c r="M6028" s="726" t="str">
        <f>TEXT(Table2[[#This Row],[Gd.Dt]],"mmm-yy")</f>
        <v>Feb-23</v>
      </c>
      <c r="N6028" s="46" t="str">
        <f>MID(Table2[[#This Row],[BE]],6,2)</f>
        <v>TI</v>
      </c>
      <c r="O6028" s="46" t="str">
        <f>IF(Table2[[#This Row],[Type]]="IB","EOU",IF(Table2[[#This Row],[Type]]="MB","Local","492"))</f>
        <v>492</v>
      </c>
      <c r="P6028" s="46">
        <f>ROUND(Table2[[#This Row],[Cons]]/Table2[[#This Row],[Qty.]],5)</f>
        <v>1</v>
      </c>
      <c r="Q6028" s="46" t="b">
        <f>EXACT(Table2[[#This Row],[rate]],Table2[[#This Row],[Check]])</f>
        <v>1</v>
      </c>
      <c r="R6028" s="46"/>
      <c r="S6028" s="46" t="str">
        <f>IF(Table2[[#This Row],[SRO]]="EOU",VLOOKUP(Table2[[#This Row],[BE]],[2]GD.List!$C$3:$N$5014,12,0),IF(Table2[[#This Row],[SRO]]="Local","Polyester Staple Fibre","SRO 492"))</f>
        <v>SRO 492</v>
      </c>
    </row>
    <row r="6029" spans="1:19" x14ac:dyDescent="0.25">
      <c r="A6029" s="734" t="s">
        <v>4106</v>
      </c>
      <c r="B6029" s="734" t="s">
        <v>4115</v>
      </c>
      <c r="C6029" s="735">
        <v>34350</v>
      </c>
      <c r="D6029" s="736">
        <v>3920.99</v>
      </c>
      <c r="E6029" s="27" t="s">
        <v>3212</v>
      </c>
      <c r="F6029" s="734" t="s">
        <v>4120</v>
      </c>
      <c r="G6029" s="28">
        <v>44974</v>
      </c>
      <c r="H6029" s="737">
        <v>176902.5</v>
      </c>
      <c r="I6029" s="33">
        <v>1</v>
      </c>
      <c r="J6029" s="727">
        <v>110</v>
      </c>
      <c r="K6029" s="727">
        <v>110</v>
      </c>
      <c r="L6029" s="727">
        <v>12298725.119999999</v>
      </c>
      <c r="M6029" s="728" t="str">
        <f>TEXT(Table2[[#This Row],[Gd.Dt]],"mmm-yy")</f>
        <v>Feb-23</v>
      </c>
      <c r="N6029" s="47" t="str">
        <f>MID(Table2[[#This Row],[BE]],6,2)</f>
        <v>TI</v>
      </c>
      <c r="O6029" s="47" t="str">
        <f>IF(Table2[[#This Row],[Type]]="IB","EOU",IF(Table2[[#This Row],[Type]]="MB","Local","492"))</f>
        <v>492</v>
      </c>
      <c r="P6029" s="47">
        <f>ROUND(Table2[[#This Row],[Cons]]/Table2[[#This Row],[Qty.]],5)</f>
        <v>1</v>
      </c>
      <c r="Q6029" s="47" t="b">
        <f>EXACT(Table2[[#This Row],[rate]],Table2[[#This Row],[Check]])</f>
        <v>1</v>
      </c>
      <c r="R6029" s="47"/>
      <c r="S6029" s="47" t="str">
        <f>IF(Table2[[#This Row],[SRO]]="EOU",VLOOKUP(Table2[[#This Row],[BE]],[2]GD.List!$C$3:$N$5014,12,0),IF(Table2[[#This Row],[SRO]]="Local","Polyester Staple Fibre","SRO 492"))</f>
        <v>SRO 492</v>
      </c>
    </row>
    <row r="6030" spans="1:19" x14ac:dyDescent="0.25">
      <c r="A6030" s="733" t="s">
        <v>1477</v>
      </c>
      <c r="B6030" s="729" t="s">
        <v>4121</v>
      </c>
      <c r="C6030" s="730">
        <v>76510</v>
      </c>
      <c r="D6030" s="731">
        <v>2513.1</v>
      </c>
      <c r="E6030" s="147" t="s">
        <v>4124</v>
      </c>
      <c r="F6030" s="729" t="s">
        <v>4129</v>
      </c>
      <c r="G6030" s="471">
        <v>44975</v>
      </c>
      <c r="H6030" s="732">
        <v>107396714.64</v>
      </c>
      <c r="I6030" s="197">
        <v>0.04</v>
      </c>
      <c r="J6030" s="725">
        <v>1415.31</v>
      </c>
      <c r="K6030" s="725">
        <v>35382.65</v>
      </c>
      <c r="L6030" s="725">
        <v>2281724.3199999998</v>
      </c>
      <c r="M6030" s="726" t="str">
        <f>TEXT(Table2[[#This Row],[Gd.Dt]],"mmm-yy")</f>
        <v>Feb-23</v>
      </c>
      <c r="N6030" s="46" t="str">
        <f>MID(Table2[[#This Row],[BE]],6,2)</f>
        <v>IB</v>
      </c>
      <c r="O6030" s="46" t="str">
        <f>IF(Table2[[#This Row],[Type]]="IB","EOU",IF(Table2[[#This Row],[Type]]="MB","Local","492"))</f>
        <v>EOU</v>
      </c>
      <c r="P6030" s="46">
        <f>ROUND(Table2[[#This Row],[Cons]]/Table2[[#This Row],[Qty.]],5)</f>
        <v>0.04</v>
      </c>
      <c r="Q6030" s="46" t="b">
        <f>EXACT(Table2[[#This Row],[rate]],Table2[[#This Row],[Check]])</f>
        <v>1</v>
      </c>
      <c r="R6030" s="46"/>
      <c r="S6030" s="46" t="str">
        <f>IF(Table2[[#This Row],[SRO]]="EOU",VLOOKUP(Table2[[#This Row],[BE]],[2]GD.List!$C$3:$N$5014,12,0),IF(Table2[[#This Row],[SRO]]="Local","Polyester Staple Fibre","SRO 492"))</f>
        <v>Textile Chemical</v>
      </c>
    </row>
    <row r="6031" spans="1:19" x14ac:dyDescent="0.25">
      <c r="A6031" s="734" t="s">
        <v>2499</v>
      </c>
      <c r="B6031" s="729" t="s">
        <v>4123</v>
      </c>
      <c r="C6031" s="730">
        <v>26198</v>
      </c>
      <c r="D6031" s="731">
        <v>2701.12</v>
      </c>
      <c r="E6031" s="147" t="s">
        <v>4128</v>
      </c>
      <c r="F6031" s="729" t="s">
        <v>4130</v>
      </c>
      <c r="G6031" s="471">
        <v>44975</v>
      </c>
      <c r="H6031" s="732">
        <v>30517687.120000001</v>
      </c>
      <c r="I6031" s="197">
        <v>0.8</v>
      </c>
      <c r="J6031" s="725">
        <v>9564</v>
      </c>
      <c r="K6031" s="725">
        <v>11955</v>
      </c>
      <c r="L6031" s="725">
        <v>24328767.109999999</v>
      </c>
      <c r="M6031" s="726" t="str">
        <f>TEXT(Table2[[#This Row],[Gd.Dt]],"mmm-yy")</f>
        <v>Feb-23</v>
      </c>
      <c r="N6031" s="46" t="str">
        <f>MID(Table2[[#This Row],[BE]],6,2)</f>
        <v>IB</v>
      </c>
      <c r="O6031" s="46" t="str">
        <f>IF(Table2[[#This Row],[Type]]="IB","EOU",IF(Table2[[#This Row],[Type]]="MB","Local","492"))</f>
        <v>EOU</v>
      </c>
      <c r="P6031" s="46">
        <f>ROUND(Table2[[#This Row],[Cons]]/Table2[[#This Row],[Qty.]],5)</f>
        <v>0.8</v>
      </c>
      <c r="Q6031" s="46" t="b">
        <f>EXACT(Table2[[#This Row],[rate]],Table2[[#This Row],[Check]])</f>
        <v>1</v>
      </c>
      <c r="R6031" s="46"/>
      <c r="S6031" s="46" t="str">
        <f>IF(Table2[[#This Row],[SRO]]="EOU",VLOOKUP(Table2[[#This Row],[BE]],[2]GD.List!$C$3:$N$5014,12,0),IF(Table2[[#This Row],[SRO]]="Local","Polyester Staple Fibre","SRO 492"))</f>
        <v>Textile Coal</v>
      </c>
    </row>
    <row r="6032" spans="1:19" x14ac:dyDescent="0.25">
      <c r="A6032" s="734" t="s">
        <v>2499</v>
      </c>
      <c r="B6032" s="729" t="s">
        <v>4121</v>
      </c>
      <c r="C6032" s="730">
        <v>76510</v>
      </c>
      <c r="D6032" s="731">
        <v>2701.12</v>
      </c>
      <c r="E6032" s="147" t="s">
        <v>4124</v>
      </c>
      <c r="F6032" s="729" t="s">
        <v>4129</v>
      </c>
      <c r="G6032" s="471">
        <v>44975</v>
      </c>
      <c r="H6032" s="732">
        <v>107396714.64</v>
      </c>
      <c r="I6032" s="197">
        <v>0.8</v>
      </c>
      <c r="J6032" s="725">
        <v>28306.12</v>
      </c>
      <c r="K6032" s="725">
        <v>35382.65</v>
      </c>
      <c r="L6032" s="725">
        <v>45634357.509999998</v>
      </c>
      <c r="M6032" s="726" t="str">
        <f>TEXT(Table2[[#This Row],[Gd.Dt]],"mmm-yy")</f>
        <v>Feb-23</v>
      </c>
      <c r="N6032" s="46" t="str">
        <f>MID(Table2[[#This Row],[BE]],6,2)</f>
        <v>IB</v>
      </c>
      <c r="O6032" s="46" t="str">
        <f>IF(Table2[[#This Row],[Type]]="IB","EOU",IF(Table2[[#This Row],[Type]]="MB","Local","492"))</f>
        <v>EOU</v>
      </c>
      <c r="P6032" s="46">
        <f>ROUND(Table2[[#This Row],[Cons]]/Table2[[#This Row],[Qty.]],5)</f>
        <v>0.8</v>
      </c>
      <c r="Q6032" s="46" t="b">
        <f>EXACT(Table2[[#This Row],[rate]],Table2[[#This Row],[Check]])</f>
        <v>1</v>
      </c>
      <c r="R6032" s="46"/>
      <c r="S6032" s="46" t="str">
        <f>IF(Table2[[#This Row],[SRO]]="EOU",VLOOKUP(Table2[[#This Row],[BE]],[2]GD.List!$C$3:$N$5014,12,0),IF(Table2[[#This Row],[SRO]]="Local","Polyester Staple Fibre","SRO 492"))</f>
        <v>Textile Coal</v>
      </c>
    </row>
    <row r="6033" spans="1:19" x14ac:dyDescent="0.25">
      <c r="A6033" s="733" t="s">
        <v>2499</v>
      </c>
      <c r="B6033" s="729" t="s">
        <v>4122</v>
      </c>
      <c r="C6033" s="730">
        <v>39855</v>
      </c>
      <c r="D6033" s="731">
        <v>2701.12</v>
      </c>
      <c r="E6033" s="147" t="s">
        <v>4127</v>
      </c>
      <c r="F6033" s="729" t="s">
        <v>4131</v>
      </c>
      <c r="G6033" s="471">
        <v>44975</v>
      </c>
      <c r="H6033" s="732">
        <v>41090546.920000002</v>
      </c>
      <c r="I6033" s="197">
        <v>0.8</v>
      </c>
      <c r="J6033" s="725">
        <v>11611.199999999999</v>
      </c>
      <c r="K6033" s="725">
        <v>14514</v>
      </c>
      <c r="L6033" s="725">
        <v>14816034.359999999</v>
      </c>
      <c r="M6033" s="726" t="str">
        <f>TEXT(Table2[[#This Row],[Gd.Dt]],"mmm-yy")</f>
        <v>Feb-23</v>
      </c>
      <c r="N6033" s="46" t="str">
        <f>MID(Table2[[#This Row],[BE]],6,2)</f>
        <v>IB</v>
      </c>
      <c r="O6033" s="46" t="str">
        <f>IF(Table2[[#This Row],[Type]]="IB","EOU",IF(Table2[[#This Row],[Type]]="MB","Local","492"))</f>
        <v>EOU</v>
      </c>
      <c r="P6033" s="46">
        <f>ROUND(Table2[[#This Row],[Cons]]/Table2[[#This Row],[Qty.]],5)</f>
        <v>0.8</v>
      </c>
      <c r="Q6033" s="46" t="b">
        <f>EXACT(Table2[[#This Row],[rate]],Table2[[#This Row],[Check]])</f>
        <v>1</v>
      </c>
      <c r="R6033" s="46"/>
      <c r="S6033" s="46" t="str">
        <f>IF(Table2[[#This Row],[SRO]]="EOU",VLOOKUP(Table2[[#This Row],[BE]],[2]GD.List!$C$3:$N$5014,12,0),IF(Table2[[#This Row],[SRO]]="Local","Polyester Staple Fibre","SRO 492"))</f>
        <v>Textile Coal</v>
      </c>
    </row>
    <row r="6034" spans="1:19" x14ac:dyDescent="0.25">
      <c r="A6034" s="734" t="s">
        <v>3552</v>
      </c>
      <c r="B6034" s="729" t="s">
        <v>4123</v>
      </c>
      <c r="C6034" s="730">
        <v>26198</v>
      </c>
      <c r="D6034" s="731">
        <v>2847</v>
      </c>
      <c r="E6034" s="147" t="s">
        <v>4128</v>
      </c>
      <c r="F6034" s="729" t="s">
        <v>4130</v>
      </c>
      <c r="G6034" s="471">
        <v>44975</v>
      </c>
      <c r="H6034" s="732">
        <v>30517687.120000001</v>
      </c>
      <c r="I6034" s="197">
        <v>0.03</v>
      </c>
      <c r="J6034" s="725">
        <v>358.65</v>
      </c>
      <c r="K6034" s="725">
        <v>11955</v>
      </c>
      <c r="L6034" s="725">
        <v>912328.77000000014</v>
      </c>
      <c r="M6034" s="726" t="str">
        <f>TEXT(Table2[[#This Row],[Gd.Dt]],"mmm-yy")</f>
        <v>Feb-23</v>
      </c>
      <c r="N6034" s="46" t="str">
        <f>MID(Table2[[#This Row],[BE]],6,2)</f>
        <v>IB</v>
      </c>
      <c r="O6034" s="46" t="str">
        <f>IF(Table2[[#This Row],[Type]]="IB","EOU",IF(Table2[[#This Row],[Type]]="MB","Local","492"))</f>
        <v>EOU</v>
      </c>
      <c r="P6034" s="46">
        <f>ROUND(Table2[[#This Row],[Cons]]/Table2[[#This Row],[Qty.]],5)</f>
        <v>0.03</v>
      </c>
      <c r="Q6034" s="46" t="b">
        <f>EXACT(Table2[[#This Row],[rate]],Table2[[#This Row],[Check]])</f>
        <v>1</v>
      </c>
      <c r="R6034" s="46"/>
      <c r="S6034" s="46" t="str">
        <f>IF(Table2[[#This Row],[SRO]]="EOU",VLOOKUP(Table2[[#This Row],[BE]],[2]GD.List!$C$3:$N$5014,12,0),IF(Table2[[#This Row],[SRO]]="Local","Polyester Staple Fibre","SRO 492"))</f>
        <v>Textile Chemical</v>
      </c>
    </row>
    <row r="6035" spans="1:19" x14ac:dyDescent="0.25">
      <c r="A6035" s="734" t="s">
        <v>3552</v>
      </c>
      <c r="B6035" s="729" t="s">
        <v>4121</v>
      </c>
      <c r="C6035" s="730">
        <v>76510</v>
      </c>
      <c r="D6035" s="731">
        <v>2847</v>
      </c>
      <c r="E6035" s="147" t="s">
        <v>4124</v>
      </c>
      <c r="F6035" s="729" t="s">
        <v>4129</v>
      </c>
      <c r="G6035" s="471">
        <v>44975</v>
      </c>
      <c r="H6035" s="732">
        <v>107396714.64</v>
      </c>
      <c r="I6035" s="197">
        <v>0.03</v>
      </c>
      <c r="J6035" s="725">
        <v>1061.48</v>
      </c>
      <c r="K6035" s="725">
        <v>35382.65</v>
      </c>
      <c r="L6035" s="725">
        <v>1711289.21</v>
      </c>
      <c r="M6035" s="726" t="str">
        <f>TEXT(Table2[[#This Row],[Gd.Dt]],"mmm-yy")</f>
        <v>Feb-23</v>
      </c>
      <c r="N6035" s="46" t="str">
        <f>MID(Table2[[#This Row],[BE]],6,2)</f>
        <v>IB</v>
      </c>
      <c r="O6035" s="46" t="str">
        <f>IF(Table2[[#This Row],[Type]]="IB","EOU",IF(Table2[[#This Row],[Type]]="MB","Local","492"))</f>
        <v>EOU</v>
      </c>
      <c r="P6035" s="46">
        <f>ROUND(Table2[[#This Row],[Cons]]/Table2[[#This Row],[Qty.]],5)</f>
        <v>0.03</v>
      </c>
      <c r="Q6035" s="46" t="b">
        <f>EXACT(Table2[[#This Row],[rate]],Table2[[#This Row],[Check]])</f>
        <v>1</v>
      </c>
      <c r="R6035" s="46"/>
      <c r="S6035" s="46" t="str">
        <f>IF(Table2[[#This Row],[SRO]]="EOU",VLOOKUP(Table2[[#This Row],[BE]],[2]GD.List!$C$3:$N$5014,12,0),IF(Table2[[#This Row],[SRO]]="Local","Polyester Staple Fibre","SRO 492"))</f>
        <v>Textile Chemical</v>
      </c>
    </row>
    <row r="6036" spans="1:19" x14ac:dyDescent="0.25">
      <c r="A6036" s="733" t="s">
        <v>3552</v>
      </c>
      <c r="B6036" s="729" t="s">
        <v>4122</v>
      </c>
      <c r="C6036" s="730">
        <v>39855</v>
      </c>
      <c r="D6036" s="731">
        <v>2847</v>
      </c>
      <c r="E6036" s="147" t="s">
        <v>4127</v>
      </c>
      <c r="F6036" s="729" t="s">
        <v>4131</v>
      </c>
      <c r="G6036" s="471">
        <v>44975</v>
      </c>
      <c r="H6036" s="732">
        <v>41090546.920000002</v>
      </c>
      <c r="I6036" s="197">
        <v>0.03</v>
      </c>
      <c r="J6036" s="725">
        <v>435.42</v>
      </c>
      <c r="K6036" s="725">
        <v>14514</v>
      </c>
      <c r="L6036" s="725">
        <v>555601.29</v>
      </c>
      <c r="M6036" s="726" t="str">
        <f>TEXT(Table2[[#This Row],[Gd.Dt]],"mmm-yy")</f>
        <v>Feb-23</v>
      </c>
      <c r="N6036" s="46" t="str">
        <f>MID(Table2[[#This Row],[BE]],6,2)</f>
        <v>IB</v>
      </c>
      <c r="O6036" s="46" t="str">
        <f>IF(Table2[[#This Row],[Type]]="IB","EOU",IF(Table2[[#This Row],[Type]]="MB","Local","492"))</f>
        <v>EOU</v>
      </c>
      <c r="P6036" s="46">
        <f>ROUND(Table2[[#This Row],[Cons]]/Table2[[#This Row],[Qty.]],5)</f>
        <v>0.03</v>
      </c>
      <c r="Q6036" s="46" t="b">
        <f>EXACT(Table2[[#This Row],[rate]],Table2[[#This Row],[Check]])</f>
        <v>1</v>
      </c>
      <c r="R6036" s="46"/>
      <c r="S6036" s="46" t="str">
        <f>IF(Table2[[#This Row],[SRO]]="EOU",VLOOKUP(Table2[[#This Row],[BE]],[2]GD.List!$C$3:$N$5014,12,0),IF(Table2[[#This Row],[SRO]]="Local","Polyester Staple Fibre","SRO 492"))</f>
        <v>Textile Chemical</v>
      </c>
    </row>
    <row r="6037" spans="1:19" x14ac:dyDescent="0.25">
      <c r="A6037" s="734" t="s">
        <v>3800</v>
      </c>
      <c r="B6037" s="729" t="s">
        <v>4123</v>
      </c>
      <c r="C6037" s="730">
        <v>26198</v>
      </c>
      <c r="D6037" s="731">
        <v>2832.1089999999999</v>
      </c>
      <c r="E6037" s="147" t="s">
        <v>4128</v>
      </c>
      <c r="F6037" s="729" t="s">
        <v>4130</v>
      </c>
      <c r="G6037" s="471">
        <v>44975</v>
      </c>
      <c r="H6037" s="732">
        <v>30517687.120000001</v>
      </c>
      <c r="I6037" s="197">
        <v>0.04</v>
      </c>
      <c r="J6037" s="725">
        <v>411.24</v>
      </c>
      <c r="K6037" s="725">
        <v>10281</v>
      </c>
      <c r="L6037" s="725">
        <v>1099158.2699999998</v>
      </c>
      <c r="M6037" s="726" t="str">
        <f>TEXT(Table2[[#This Row],[Gd.Dt]],"mmm-yy")</f>
        <v>Feb-23</v>
      </c>
      <c r="N6037" s="46" t="str">
        <f>MID(Table2[[#This Row],[BE]],6,2)</f>
        <v>IB</v>
      </c>
      <c r="O6037" s="46" t="str">
        <f>IF(Table2[[#This Row],[Type]]="IB","EOU",IF(Table2[[#This Row],[Type]]="MB","Local","492"))</f>
        <v>EOU</v>
      </c>
      <c r="P6037" s="46">
        <f>ROUND(Table2[[#This Row],[Cons]]/Table2[[#This Row],[Qty.]],5)</f>
        <v>0.04</v>
      </c>
      <c r="Q6037" s="46" t="b">
        <f>EXACT(Table2[[#This Row],[rate]],Table2[[#This Row],[Check]])</f>
        <v>1</v>
      </c>
      <c r="R6037" s="46"/>
      <c r="S6037" s="46" t="str">
        <f>IF(Table2[[#This Row],[SRO]]="EOU",VLOOKUP(Table2[[#This Row],[BE]],[2]GD.List!$C$3:$N$5014,12,0),IF(Table2[[#This Row],[SRO]]="Local","Polyester Staple Fibre","SRO 492"))</f>
        <v>Textile Chemical</v>
      </c>
    </row>
    <row r="6038" spans="1:19" x14ac:dyDescent="0.25">
      <c r="A6038" s="733" t="s">
        <v>3800</v>
      </c>
      <c r="B6038" s="729" t="s">
        <v>4122</v>
      </c>
      <c r="C6038" s="730">
        <v>39855</v>
      </c>
      <c r="D6038" s="731">
        <v>2832.1089999999999</v>
      </c>
      <c r="E6038" s="147" t="s">
        <v>4127</v>
      </c>
      <c r="F6038" s="729" t="s">
        <v>4131</v>
      </c>
      <c r="G6038" s="471">
        <v>44975</v>
      </c>
      <c r="H6038" s="732">
        <v>41090546.920000002</v>
      </c>
      <c r="I6038" s="197">
        <v>0.04</v>
      </c>
      <c r="J6038" s="725">
        <v>580.56000000000006</v>
      </c>
      <c r="K6038" s="725">
        <v>14514</v>
      </c>
      <c r="L6038" s="725">
        <v>740801.72</v>
      </c>
      <c r="M6038" s="726" t="str">
        <f>TEXT(Table2[[#This Row],[Gd.Dt]],"mmm-yy")</f>
        <v>Feb-23</v>
      </c>
      <c r="N6038" s="46" t="str">
        <f>MID(Table2[[#This Row],[BE]],6,2)</f>
        <v>IB</v>
      </c>
      <c r="O6038" s="46" t="str">
        <f>IF(Table2[[#This Row],[Type]]="IB","EOU",IF(Table2[[#This Row],[Type]]="MB","Local","492"))</f>
        <v>EOU</v>
      </c>
      <c r="P6038" s="46">
        <f>ROUND(Table2[[#This Row],[Cons]]/Table2[[#This Row],[Qty.]],5)</f>
        <v>0.04</v>
      </c>
      <c r="Q6038" s="46" t="b">
        <f>EXACT(Table2[[#This Row],[rate]],Table2[[#This Row],[Check]])</f>
        <v>1</v>
      </c>
      <c r="R6038" s="46"/>
      <c r="S6038" s="46" t="str">
        <f>IF(Table2[[#This Row],[SRO]]="EOU",VLOOKUP(Table2[[#This Row],[BE]],[2]GD.List!$C$3:$N$5014,12,0),IF(Table2[[#This Row],[SRO]]="Local","Polyester Staple Fibre","SRO 492"))</f>
        <v>Textile Chemical</v>
      </c>
    </row>
    <row r="6039" spans="1:19" x14ac:dyDescent="0.25">
      <c r="A6039" s="733" t="s">
        <v>3877</v>
      </c>
      <c r="B6039" s="729" t="s">
        <v>4123</v>
      </c>
      <c r="C6039" s="730">
        <v>26198</v>
      </c>
      <c r="D6039" s="731">
        <v>5201.009</v>
      </c>
      <c r="E6039" s="147" t="s">
        <v>4128</v>
      </c>
      <c r="F6039" s="729" t="s">
        <v>4130</v>
      </c>
      <c r="G6039" s="471">
        <v>44975</v>
      </c>
      <c r="H6039" s="732">
        <v>30517687.120000001</v>
      </c>
      <c r="I6039" s="197">
        <v>1.0101</v>
      </c>
      <c r="J6039" s="725">
        <v>1690.9099999999999</v>
      </c>
      <c r="K6039" s="725">
        <v>1674</v>
      </c>
      <c r="L6039" s="725">
        <v>2960994.33</v>
      </c>
      <c r="M6039" s="726" t="str">
        <f>TEXT(Table2[[#This Row],[Gd.Dt]],"mmm-yy")</f>
        <v>Feb-23</v>
      </c>
      <c r="N6039" s="46" t="str">
        <f>MID(Table2[[#This Row],[BE]],6,2)</f>
        <v>IB</v>
      </c>
      <c r="O6039" s="46" t="str">
        <f>IF(Table2[[#This Row],[Type]]="IB","EOU",IF(Table2[[#This Row],[Type]]="MB","Local","492"))</f>
        <v>EOU</v>
      </c>
      <c r="P6039" s="46">
        <f>ROUND(Table2[[#This Row],[Cons]]/Table2[[#This Row],[Qty.]],5)</f>
        <v>1.0101</v>
      </c>
      <c r="Q6039" s="46" t="b">
        <f>EXACT(Table2[[#This Row],[rate]],Table2[[#This Row],[Check]])</f>
        <v>1</v>
      </c>
      <c r="R6039" s="46"/>
      <c r="S6039" s="46" t="str">
        <f>IF(Table2[[#This Row],[SRO]]="EOU",VLOOKUP(Table2[[#This Row],[BE]],[2]GD.List!$C$3:$N$5014,12,0),IF(Table2[[#This Row],[SRO]]="Local","Polyester Staple Fibre","SRO 492"))</f>
        <v>Raw Cotton</v>
      </c>
    </row>
    <row r="6040" spans="1:19" x14ac:dyDescent="0.25">
      <c r="A6040" s="733" t="s">
        <v>3913</v>
      </c>
      <c r="B6040" s="729" t="s">
        <v>4122</v>
      </c>
      <c r="C6040" s="730">
        <v>39855</v>
      </c>
      <c r="D6040" s="731">
        <v>8523.5990000000002</v>
      </c>
      <c r="E6040" s="147" t="s">
        <v>4127</v>
      </c>
      <c r="F6040" s="729" t="s">
        <v>4131</v>
      </c>
      <c r="G6040" s="471">
        <v>44975</v>
      </c>
      <c r="H6040" s="732">
        <v>41090546.920000002</v>
      </c>
      <c r="I6040" s="197">
        <v>1</v>
      </c>
      <c r="J6040" s="725">
        <v>5150</v>
      </c>
      <c r="K6040" s="725">
        <v>5150</v>
      </c>
      <c r="L6040" s="725">
        <v>5912564.9699999997</v>
      </c>
      <c r="M6040" s="726" t="str">
        <f>TEXT(Table2[[#This Row],[Gd.Dt]],"mmm-yy")</f>
        <v>Feb-23</v>
      </c>
      <c r="N6040" s="46" t="str">
        <f>MID(Table2[[#This Row],[BE]],6,2)</f>
        <v>TI</v>
      </c>
      <c r="O6040" s="46" t="str">
        <f>IF(Table2[[#This Row],[Type]]="IB","EOU",IF(Table2[[#This Row],[Type]]="MB","Local","492"))</f>
        <v>492</v>
      </c>
      <c r="P6040" s="46">
        <f>ROUND(Table2[[#This Row],[Cons]]/Table2[[#This Row],[Qty.]],5)</f>
        <v>1</v>
      </c>
      <c r="Q6040" s="46" t="b">
        <f>EXACT(Table2[[#This Row],[rate]],Table2[[#This Row],[Check]])</f>
        <v>1</v>
      </c>
      <c r="R6040" s="46"/>
      <c r="S6040" s="46" t="str">
        <f>IF(Table2[[#This Row],[SRO]]="EOU",VLOOKUP(Table2[[#This Row],[BE]],[2]GD.List!$C$3:$N$5014,12,0),IF(Table2[[#This Row],[SRO]]="Local","Polyester Staple Fibre","SRO 492"))</f>
        <v>SRO 492</v>
      </c>
    </row>
    <row r="6041" spans="1:19" x14ac:dyDescent="0.25">
      <c r="A6041" s="734" t="s">
        <v>3982</v>
      </c>
      <c r="B6041" s="729" t="s">
        <v>4123</v>
      </c>
      <c r="C6041" s="730">
        <v>26198</v>
      </c>
      <c r="D6041" s="731">
        <v>2915.11</v>
      </c>
      <c r="E6041" s="147" t="s">
        <v>4128</v>
      </c>
      <c r="F6041" s="729" t="s">
        <v>4130</v>
      </c>
      <c r="G6041" s="471">
        <v>44975</v>
      </c>
      <c r="H6041" s="732">
        <v>30517687.120000001</v>
      </c>
      <c r="I6041" s="197">
        <v>0.04</v>
      </c>
      <c r="J6041" s="725">
        <v>478.2</v>
      </c>
      <c r="K6041" s="725">
        <v>11955</v>
      </c>
      <c r="L6041" s="725">
        <v>1216438.3599999996</v>
      </c>
      <c r="M6041" s="726" t="str">
        <f>TEXT(Table2[[#This Row],[Gd.Dt]],"mmm-yy")</f>
        <v>Feb-23</v>
      </c>
      <c r="N6041" s="46" t="str">
        <f>MID(Table2[[#This Row],[BE]],6,2)</f>
        <v>IB</v>
      </c>
      <c r="O6041" s="46" t="str">
        <f>IF(Table2[[#This Row],[Type]]="IB","EOU",IF(Table2[[#This Row],[Type]]="MB","Local","492"))</f>
        <v>EOU</v>
      </c>
      <c r="P6041" s="46">
        <f>ROUND(Table2[[#This Row],[Cons]]/Table2[[#This Row],[Qty.]],5)</f>
        <v>0.04</v>
      </c>
      <c r="Q6041" s="46" t="b">
        <f>EXACT(Table2[[#This Row],[rate]],Table2[[#This Row],[Check]])</f>
        <v>1</v>
      </c>
      <c r="R6041" s="46"/>
      <c r="S6041" s="46" t="str">
        <f>IF(Table2[[#This Row],[SRO]]="EOU",VLOOKUP(Table2[[#This Row],[BE]],[2]GD.List!$C$3:$N$5014,12,0),IF(Table2[[#This Row],[SRO]]="Local","Polyester Staple Fibre","SRO 492"))</f>
        <v>Textile Chemical</v>
      </c>
    </row>
    <row r="6042" spans="1:19" x14ac:dyDescent="0.25">
      <c r="A6042" s="733" t="s">
        <v>3982</v>
      </c>
      <c r="B6042" s="729" t="s">
        <v>4122</v>
      </c>
      <c r="C6042" s="730">
        <v>39855</v>
      </c>
      <c r="D6042" s="731">
        <v>2915.11</v>
      </c>
      <c r="E6042" s="147" t="s">
        <v>4127</v>
      </c>
      <c r="F6042" s="729" t="s">
        <v>4131</v>
      </c>
      <c r="G6042" s="471">
        <v>44975</v>
      </c>
      <c r="H6042" s="732">
        <v>41090546.920000002</v>
      </c>
      <c r="I6042" s="197">
        <v>0.04</v>
      </c>
      <c r="J6042" s="725">
        <v>580.56000000000006</v>
      </c>
      <c r="K6042" s="725">
        <v>14514</v>
      </c>
      <c r="L6042" s="725">
        <v>740801.72</v>
      </c>
      <c r="M6042" s="726" t="str">
        <f>TEXT(Table2[[#This Row],[Gd.Dt]],"mmm-yy")</f>
        <v>Feb-23</v>
      </c>
      <c r="N6042" s="46" t="str">
        <f>MID(Table2[[#This Row],[BE]],6,2)</f>
        <v>IB</v>
      </c>
      <c r="O6042" s="46" t="str">
        <f>IF(Table2[[#This Row],[Type]]="IB","EOU",IF(Table2[[#This Row],[Type]]="MB","Local","492"))</f>
        <v>EOU</v>
      </c>
      <c r="P6042" s="46">
        <f>ROUND(Table2[[#This Row],[Cons]]/Table2[[#This Row],[Qty.]],5)</f>
        <v>0.04</v>
      </c>
      <c r="Q6042" s="46" t="b">
        <f>EXACT(Table2[[#This Row],[rate]],Table2[[#This Row],[Check]])</f>
        <v>1</v>
      </c>
      <c r="R6042" s="46"/>
      <c r="S6042" s="46" t="str">
        <f>IF(Table2[[#This Row],[SRO]]="EOU",VLOOKUP(Table2[[#This Row],[BE]],[2]GD.List!$C$3:$N$5014,12,0),IF(Table2[[#This Row],[SRO]]="Local","Polyester Staple Fibre","SRO 492"))</f>
        <v>Textile Chemical</v>
      </c>
    </row>
    <row r="6043" spans="1:19" x14ac:dyDescent="0.25">
      <c r="A6043" s="734" t="s">
        <v>4024</v>
      </c>
      <c r="B6043" s="729" t="s">
        <v>4121</v>
      </c>
      <c r="C6043" s="730">
        <v>76510</v>
      </c>
      <c r="D6043" s="731">
        <v>5201.009</v>
      </c>
      <c r="E6043" s="147" t="s">
        <v>4124</v>
      </c>
      <c r="F6043" s="729" t="s">
        <v>4129</v>
      </c>
      <c r="G6043" s="471">
        <v>44975</v>
      </c>
      <c r="H6043" s="732">
        <v>107396714.64</v>
      </c>
      <c r="I6043" s="197">
        <v>0.9899</v>
      </c>
      <c r="J6043" s="725">
        <v>31241.07</v>
      </c>
      <c r="K6043" s="725">
        <v>31559.82</v>
      </c>
      <c r="L6043" s="725">
        <v>50366004.149999999</v>
      </c>
      <c r="M6043" s="726" t="str">
        <f>TEXT(Table2[[#This Row],[Gd.Dt]],"mmm-yy")</f>
        <v>Feb-23</v>
      </c>
      <c r="N6043" s="46" t="str">
        <f>MID(Table2[[#This Row],[BE]],6,2)</f>
        <v>IB</v>
      </c>
      <c r="O6043" s="46" t="str">
        <f>IF(Table2[[#This Row],[Type]]="IB","EOU",IF(Table2[[#This Row],[Type]]="MB","Local","492"))</f>
        <v>EOU</v>
      </c>
      <c r="P6043" s="46">
        <f>ROUND(Table2[[#This Row],[Cons]]/Table2[[#This Row],[Qty.]],5)</f>
        <v>0.9899</v>
      </c>
      <c r="Q6043" s="46" t="b">
        <f>EXACT(Table2[[#This Row],[rate]],Table2[[#This Row],[Check]])</f>
        <v>1</v>
      </c>
      <c r="R6043" s="46"/>
      <c r="S6043" s="46" t="str">
        <f>IF(Table2[[#This Row],[SRO]]="EOU",VLOOKUP(Table2[[#This Row],[BE]],[2]GD.List!$C$3:$N$5014,12,0),IF(Table2[[#This Row],[SRO]]="Local","Polyester Staple Fibre","SRO 492"))</f>
        <v>Raw Cotton</v>
      </c>
    </row>
    <row r="6044" spans="1:19" x14ac:dyDescent="0.25">
      <c r="A6044" s="733" t="s">
        <v>4024</v>
      </c>
      <c r="B6044" s="729" t="s">
        <v>4122</v>
      </c>
      <c r="C6044" s="730">
        <v>39855</v>
      </c>
      <c r="D6044" s="731">
        <v>5201.009</v>
      </c>
      <c r="E6044" s="147" t="s">
        <v>4127</v>
      </c>
      <c r="F6044" s="729" t="s">
        <v>4131</v>
      </c>
      <c r="G6044" s="471">
        <v>44975</v>
      </c>
      <c r="H6044" s="732">
        <v>41090546.920000002</v>
      </c>
      <c r="I6044" s="197">
        <v>0.48980000000000001</v>
      </c>
      <c r="J6044" s="725">
        <v>2064.02</v>
      </c>
      <c r="K6044" s="725">
        <v>4214</v>
      </c>
      <c r="L6044" s="725">
        <v>1415691.27</v>
      </c>
      <c r="M6044" s="726" t="str">
        <f>TEXT(Table2[[#This Row],[Gd.Dt]],"mmm-yy")</f>
        <v>Feb-23</v>
      </c>
      <c r="N6044" s="46" t="str">
        <f>MID(Table2[[#This Row],[BE]],6,2)</f>
        <v>IB</v>
      </c>
      <c r="O6044" s="46" t="str">
        <f>IF(Table2[[#This Row],[Type]]="IB","EOU",IF(Table2[[#This Row],[Type]]="MB","Local","492"))</f>
        <v>EOU</v>
      </c>
      <c r="P6044" s="46">
        <f>ROUND(Table2[[#This Row],[Cons]]/Table2[[#This Row],[Qty.]],5)</f>
        <v>0.48980000000000001</v>
      </c>
      <c r="Q6044" s="46" t="b">
        <f>EXACT(Table2[[#This Row],[rate]],Table2[[#This Row],[Check]])</f>
        <v>1</v>
      </c>
      <c r="R6044" s="46"/>
      <c r="S6044" s="46" t="str">
        <f>IF(Table2[[#This Row],[SRO]]="EOU",VLOOKUP(Table2[[#This Row],[BE]],[2]GD.List!$C$3:$N$5014,12,0),IF(Table2[[#This Row],[SRO]]="Local","Polyester Staple Fibre","SRO 492"))</f>
        <v>Raw Cotton</v>
      </c>
    </row>
    <row r="6045" spans="1:19" x14ac:dyDescent="0.25">
      <c r="A6045" s="733" t="s">
        <v>4067</v>
      </c>
      <c r="B6045" s="729" t="s">
        <v>4121</v>
      </c>
      <c r="C6045" s="730">
        <v>76510</v>
      </c>
      <c r="D6045" s="731">
        <v>5402.33</v>
      </c>
      <c r="E6045" s="147" t="s">
        <v>4124</v>
      </c>
      <c r="F6045" s="729" t="s">
        <v>4129</v>
      </c>
      <c r="G6045" s="471">
        <v>44975</v>
      </c>
      <c r="H6045" s="732">
        <v>107396714.64</v>
      </c>
      <c r="I6045" s="197">
        <v>2.0199999999999999E-2</v>
      </c>
      <c r="J6045" s="725">
        <v>714.73</v>
      </c>
      <c r="K6045" s="725">
        <v>35382.65</v>
      </c>
      <c r="L6045" s="725">
        <v>1152268.28</v>
      </c>
      <c r="M6045" s="726" t="str">
        <f>TEXT(Table2[[#This Row],[Gd.Dt]],"mmm-yy")</f>
        <v>Feb-23</v>
      </c>
      <c r="N6045" s="46" t="str">
        <f>MID(Table2[[#This Row],[BE]],6,2)</f>
        <v>IB</v>
      </c>
      <c r="O6045" s="46" t="str">
        <f>IF(Table2[[#This Row],[Type]]="IB","EOU",IF(Table2[[#This Row],[Type]]="MB","Local","492"))</f>
        <v>EOU</v>
      </c>
      <c r="P6045" s="46">
        <f>ROUND(Table2[[#This Row],[Cons]]/Table2[[#This Row],[Qty.]],5)</f>
        <v>2.0199999999999999E-2</v>
      </c>
      <c r="Q6045" s="46" t="b">
        <f>EXACT(Table2[[#This Row],[rate]],Table2[[#This Row],[Check]])</f>
        <v>1</v>
      </c>
      <c r="R6045" s="46"/>
      <c r="S6045" s="46" t="str">
        <f>IF(Table2[[#This Row],[SRO]]="EOU",VLOOKUP(Table2[[#This Row],[BE]],[2]GD.List!$C$3:$N$5014,12,0),IF(Table2[[#This Row],[SRO]]="Local","Polyester Staple Fibre","SRO 492"))</f>
        <v>Polyester Yarn</v>
      </c>
    </row>
    <row r="6046" spans="1:19" x14ac:dyDescent="0.25">
      <c r="A6046" s="733" t="s">
        <v>4077</v>
      </c>
      <c r="B6046" s="729" t="s">
        <v>4122</v>
      </c>
      <c r="C6046" s="730">
        <v>39855</v>
      </c>
      <c r="D6046" s="731">
        <v>5503.201</v>
      </c>
      <c r="E6046" s="147" t="s">
        <v>4127</v>
      </c>
      <c r="F6046" s="729" t="s">
        <v>4131</v>
      </c>
      <c r="G6046" s="471">
        <v>44975</v>
      </c>
      <c r="H6046" s="732">
        <v>41090546.920000002</v>
      </c>
      <c r="I6046" s="197">
        <v>0.53061000000000003</v>
      </c>
      <c r="J6046" s="725">
        <v>2235.9899999999998</v>
      </c>
      <c r="K6046" s="725">
        <v>4214</v>
      </c>
      <c r="L6046" s="725">
        <v>1533643.82</v>
      </c>
      <c r="M6046" s="726" t="str">
        <f>TEXT(Table2[[#This Row],[Gd.Dt]],"mmm-yy")</f>
        <v>Feb-23</v>
      </c>
      <c r="N6046" s="46" t="str">
        <f>MID(Table2[[#This Row],[BE]],6,2)</f>
        <v>IB</v>
      </c>
      <c r="O6046" s="46" t="str">
        <f>IF(Table2[[#This Row],[Type]]="IB","EOU",IF(Table2[[#This Row],[Type]]="MB","Local","492"))</f>
        <v>EOU</v>
      </c>
      <c r="P6046" s="46">
        <f>ROUND(Table2[[#This Row],[Cons]]/Table2[[#This Row],[Qty.]],5)</f>
        <v>0.53061000000000003</v>
      </c>
      <c r="Q6046" s="46" t="b">
        <f>EXACT(Table2[[#This Row],[rate]],Table2[[#This Row],[Check]])</f>
        <v>1</v>
      </c>
      <c r="R6046" s="46"/>
      <c r="S6046" s="46" t="str">
        <f>IF(Table2[[#This Row],[SRO]]="EOU",VLOOKUP(Table2[[#This Row],[BE]],[2]GD.List!$C$3:$N$5014,12,0),IF(Table2[[#This Row],[SRO]]="Local","Polyester Staple Fibre","SRO 492"))</f>
        <v>Polyester Staple Fiber</v>
      </c>
    </row>
    <row r="6047" spans="1:19" x14ac:dyDescent="0.25">
      <c r="A6047" s="733" t="s">
        <v>4101</v>
      </c>
      <c r="B6047" s="729" t="s">
        <v>4121</v>
      </c>
      <c r="C6047" s="730">
        <v>76510</v>
      </c>
      <c r="D6047" s="731">
        <v>9606.1</v>
      </c>
      <c r="E6047" s="147" t="s">
        <v>4124</v>
      </c>
      <c r="F6047" s="729" t="s">
        <v>4129</v>
      </c>
      <c r="G6047" s="471">
        <v>44975</v>
      </c>
      <c r="H6047" s="732">
        <v>107396714.64</v>
      </c>
      <c r="I6047" s="197">
        <v>1</v>
      </c>
      <c r="J6047" s="725">
        <v>40</v>
      </c>
      <c r="K6047" s="725">
        <v>40</v>
      </c>
      <c r="L6047" s="725">
        <v>64486.91</v>
      </c>
      <c r="M6047" s="726" t="str">
        <f>TEXT(Table2[[#This Row],[Gd.Dt]],"mmm-yy")</f>
        <v>Feb-23</v>
      </c>
      <c r="N6047" s="46" t="str">
        <f>MID(Table2[[#This Row],[BE]],6,2)</f>
        <v>TI</v>
      </c>
      <c r="O6047" s="46" t="str">
        <f>IF(Table2[[#This Row],[Type]]="IB","EOU",IF(Table2[[#This Row],[Type]]="MB","Local","492"))</f>
        <v>492</v>
      </c>
      <c r="P6047" s="46">
        <f>ROUND(Table2[[#This Row],[Cons]]/Table2[[#This Row],[Qty.]],5)</f>
        <v>1</v>
      </c>
      <c r="Q6047" s="46" t="b">
        <f>EXACT(Table2[[#This Row],[rate]],Table2[[#This Row],[Check]])</f>
        <v>1</v>
      </c>
      <c r="R6047" s="46"/>
      <c r="S6047" s="46" t="str">
        <f>IF(Table2[[#This Row],[SRO]]="EOU",VLOOKUP(Table2[[#This Row],[BE]],[2]GD.List!$C$3:$N$5014,12,0),IF(Table2[[#This Row],[SRO]]="Local","Polyester Staple Fibre","SRO 492"))</f>
        <v>SRO 492</v>
      </c>
    </row>
    <row r="6048" spans="1:19" x14ac:dyDescent="0.25">
      <c r="A6048" s="733" t="s">
        <v>4125</v>
      </c>
      <c r="B6048" s="729" t="s">
        <v>4121</v>
      </c>
      <c r="C6048" s="730">
        <v>76510</v>
      </c>
      <c r="D6048" s="731">
        <v>5201.009</v>
      </c>
      <c r="E6048" s="147" t="s">
        <v>4124</v>
      </c>
      <c r="F6048" s="729" t="s">
        <v>4129</v>
      </c>
      <c r="G6048" s="471">
        <v>44975</v>
      </c>
      <c r="H6048" s="732">
        <v>107396714.64</v>
      </c>
      <c r="I6048" s="197">
        <v>0.9899</v>
      </c>
      <c r="J6048" s="725">
        <v>3784.22</v>
      </c>
      <c r="K6048" s="725">
        <v>3822.83</v>
      </c>
      <c r="L6048" s="725">
        <v>6100816.6600000001</v>
      </c>
      <c r="M6048" s="726" t="str">
        <f>TEXT(Table2[[#This Row],[Gd.Dt]],"mmm-yy")</f>
        <v>Feb-23</v>
      </c>
      <c r="N6048" s="46" t="str">
        <f>MID(Table2[[#This Row],[BE]],6,2)</f>
        <v>IB</v>
      </c>
      <c r="O6048" s="46" t="str">
        <f>IF(Table2[[#This Row],[Type]]="IB","EOU",IF(Table2[[#This Row],[Type]]="MB","Local","492"))</f>
        <v>EOU</v>
      </c>
      <c r="P6048" s="46">
        <f>ROUND(Table2[[#This Row],[Cons]]/Table2[[#This Row],[Qty.]],5)</f>
        <v>0.9899</v>
      </c>
      <c r="Q6048" s="46" t="b">
        <f>EXACT(Table2[[#This Row],[rate]],Table2[[#This Row],[Check]])</f>
        <v>1</v>
      </c>
      <c r="R6048" s="46"/>
      <c r="S6048" s="46" t="str">
        <f>IF(Table2[[#This Row],[SRO]]="EOU",VLOOKUP(Table2[[#This Row],[BE]],[2]GD.List!$C$3:$N$5014,12,0),IF(Table2[[#This Row],[SRO]]="Local","Polyester Staple Fibre","SRO 492"))</f>
        <v>Raw Cotton</v>
      </c>
    </row>
    <row r="6049" spans="1:19" x14ac:dyDescent="0.25">
      <c r="A6049" s="734" t="s">
        <v>4126</v>
      </c>
      <c r="B6049" s="734" t="s">
        <v>4121</v>
      </c>
      <c r="C6049" s="735">
        <v>76510</v>
      </c>
      <c r="D6049" s="736">
        <v>9606.2199999999993</v>
      </c>
      <c r="E6049" s="27" t="s">
        <v>4124</v>
      </c>
      <c r="F6049" s="734" t="s">
        <v>4129</v>
      </c>
      <c r="G6049" s="28">
        <v>44975</v>
      </c>
      <c r="H6049" s="737">
        <v>107396714.64</v>
      </c>
      <c r="I6049" s="33">
        <v>1</v>
      </c>
      <c r="J6049" s="727">
        <v>53.2</v>
      </c>
      <c r="K6049" s="727">
        <v>53.2</v>
      </c>
      <c r="L6049" s="727">
        <v>85767.59</v>
      </c>
      <c r="M6049" s="728" t="str">
        <f>TEXT(Table2[[#This Row],[Gd.Dt]],"mmm-yy")</f>
        <v>Feb-23</v>
      </c>
      <c r="N6049" s="47" t="str">
        <f>MID(Table2[[#This Row],[BE]],6,2)</f>
        <v>TI</v>
      </c>
      <c r="O6049" s="47" t="str">
        <f>IF(Table2[[#This Row],[Type]]="IB","EOU",IF(Table2[[#This Row],[Type]]="MB","Local","492"))</f>
        <v>492</v>
      </c>
      <c r="P6049" s="47">
        <f>ROUND(Table2[[#This Row],[Cons]]/Table2[[#This Row],[Qty.]],5)</f>
        <v>1</v>
      </c>
      <c r="Q6049" s="47" t="b">
        <f>EXACT(Table2[[#This Row],[rate]],Table2[[#This Row],[Check]])</f>
        <v>1</v>
      </c>
      <c r="R6049" s="47"/>
      <c r="S6049" s="47" t="str">
        <f>IF(Table2[[#This Row],[SRO]]="EOU",VLOOKUP(Table2[[#This Row],[BE]],[2]GD.List!$C$3:$N$5014,12,0),IF(Table2[[#This Row],[SRO]]="Local","Polyester Staple Fibre","SRO 492"))</f>
        <v>SRO 492</v>
      </c>
    </row>
    <row r="6050" spans="1:19" x14ac:dyDescent="0.25">
      <c r="A6050" s="733" t="s">
        <v>2499</v>
      </c>
      <c r="B6050" s="729" t="s">
        <v>4133</v>
      </c>
      <c r="C6050" s="730">
        <v>5020</v>
      </c>
      <c r="D6050" s="731">
        <v>2701.12</v>
      </c>
      <c r="E6050" s="147" t="s">
        <v>4135</v>
      </c>
      <c r="F6050" s="729" t="s">
        <v>4136</v>
      </c>
      <c r="G6050" s="471">
        <v>44978</v>
      </c>
      <c r="H6050" s="732">
        <v>47437405.210000001</v>
      </c>
      <c r="I6050" s="197">
        <v>0.8</v>
      </c>
      <c r="J6050" s="725">
        <v>14493.19</v>
      </c>
      <c r="K6050" s="725">
        <v>18116.490000000002</v>
      </c>
      <c r="L6050" s="725">
        <v>43790522.939999998</v>
      </c>
      <c r="M6050" s="726" t="str">
        <f>TEXT(Table2[[#This Row],[Gd.Dt]],"mmm-yy")</f>
        <v>Feb-23</v>
      </c>
      <c r="N6050" s="46" t="str">
        <f>MID(Table2[[#This Row],[BE]],6,2)</f>
        <v>IB</v>
      </c>
      <c r="O6050" s="46" t="str">
        <f>IF(Table2[[#This Row],[Type]]="IB","EOU",IF(Table2[[#This Row],[Type]]="MB","Local","492"))</f>
        <v>EOU</v>
      </c>
      <c r="P6050" s="46">
        <f>ROUND(Table2[[#This Row],[Cons]]/Table2[[#This Row],[Qty.]],5)</f>
        <v>0.8</v>
      </c>
      <c r="Q6050" s="46" t="b">
        <f>EXACT(Table2[[#This Row],[rate]],Table2[[#This Row],[Check]])</f>
        <v>1</v>
      </c>
      <c r="R6050" s="46"/>
      <c r="S6050" s="46" t="str">
        <f>IF(Table2[[#This Row],[SRO]]="EOU",VLOOKUP(Table2[[#This Row],[BE]],[2]GD.List!$C$3:$N$5014,12,0),IF(Table2[[#This Row],[SRO]]="Local","Polyester Staple Fibre","SRO 492"))</f>
        <v>Textile Coal</v>
      </c>
    </row>
    <row r="6051" spans="1:19" x14ac:dyDescent="0.25">
      <c r="A6051" s="733" t="s">
        <v>3552</v>
      </c>
      <c r="B6051" s="729" t="s">
        <v>4133</v>
      </c>
      <c r="C6051" s="730">
        <v>5020</v>
      </c>
      <c r="D6051" s="731">
        <v>2847</v>
      </c>
      <c r="E6051" s="147" t="s">
        <v>4135</v>
      </c>
      <c r="F6051" s="729" t="s">
        <v>4136</v>
      </c>
      <c r="G6051" s="471">
        <v>44978</v>
      </c>
      <c r="H6051" s="732">
        <v>47437405.210000001</v>
      </c>
      <c r="I6051" s="197">
        <v>0.03</v>
      </c>
      <c r="J6051" s="725">
        <v>543.49</v>
      </c>
      <c r="K6051" s="725">
        <v>18116.490000000002</v>
      </c>
      <c r="L6051" s="725">
        <v>1642129.97</v>
      </c>
      <c r="M6051" s="726" t="str">
        <f>TEXT(Table2[[#This Row],[Gd.Dt]],"mmm-yy")</f>
        <v>Feb-23</v>
      </c>
      <c r="N6051" s="46" t="str">
        <f>MID(Table2[[#This Row],[BE]],6,2)</f>
        <v>IB</v>
      </c>
      <c r="O6051" s="46" t="str">
        <f>IF(Table2[[#This Row],[Type]]="IB","EOU",IF(Table2[[#This Row],[Type]]="MB","Local","492"))</f>
        <v>EOU</v>
      </c>
      <c r="P6051" s="46">
        <f>ROUND(Table2[[#This Row],[Cons]]/Table2[[#This Row],[Qty.]],5)</f>
        <v>0.03</v>
      </c>
      <c r="Q6051" s="46" t="b">
        <f>EXACT(Table2[[#This Row],[rate]],Table2[[#This Row],[Check]])</f>
        <v>1</v>
      </c>
      <c r="R6051" s="46"/>
      <c r="S6051" s="46" t="str">
        <f>IF(Table2[[#This Row],[SRO]]="EOU",VLOOKUP(Table2[[#This Row],[BE]],[2]GD.List!$C$3:$N$5014,12,0),IF(Table2[[#This Row],[SRO]]="Local","Polyester Staple Fibre","SRO 492"))</f>
        <v>Textile Chemical</v>
      </c>
    </row>
    <row r="6052" spans="1:19" x14ac:dyDescent="0.25">
      <c r="A6052" s="733" t="s">
        <v>3800</v>
      </c>
      <c r="B6052" s="729" t="s">
        <v>4133</v>
      </c>
      <c r="C6052" s="730">
        <v>5020</v>
      </c>
      <c r="D6052" s="731">
        <v>2832.1089999999999</v>
      </c>
      <c r="E6052" s="147" t="s">
        <v>4135</v>
      </c>
      <c r="F6052" s="729" t="s">
        <v>4136</v>
      </c>
      <c r="G6052" s="471">
        <v>44978</v>
      </c>
      <c r="H6052" s="732">
        <v>47437405.210000001</v>
      </c>
      <c r="I6052" s="197">
        <v>0.04</v>
      </c>
      <c r="J6052" s="725">
        <v>43.68</v>
      </c>
      <c r="K6052" s="725">
        <v>1092</v>
      </c>
      <c r="L6052" s="725">
        <v>34700.35</v>
      </c>
      <c r="M6052" s="726" t="str">
        <f>TEXT(Table2[[#This Row],[Gd.Dt]],"mmm-yy")</f>
        <v>Feb-23</v>
      </c>
      <c r="N6052" s="46" t="str">
        <f>MID(Table2[[#This Row],[BE]],6,2)</f>
        <v>IB</v>
      </c>
      <c r="O6052" s="46" t="str">
        <f>IF(Table2[[#This Row],[Type]]="IB","EOU",IF(Table2[[#This Row],[Type]]="MB","Local","492"))</f>
        <v>EOU</v>
      </c>
      <c r="P6052" s="46">
        <f>ROUND(Table2[[#This Row],[Cons]]/Table2[[#This Row],[Qty.]],5)</f>
        <v>0.04</v>
      </c>
      <c r="Q6052" s="46" t="b">
        <f>EXACT(Table2[[#This Row],[rate]],Table2[[#This Row],[Check]])</f>
        <v>1</v>
      </c>
      <c r="R6052" s="46"/>
      <c r="S6052" s="46" t="str">
        <f>IF(Table2[[#This Row],[SRO]]="EOU",VLOOKUP(Table2[[#This Row],[BE]],[2]GD.List!$C$3:$N$5014,12,0),IF(Table2[[#This Row],[SRO]]="Local","Polyester Staple Fibre","SRO 492"))</f>
        <v>Textile Chemical</v>
      </c>
    </row>
    <row r="6053" spans="1:19" x14ac:dyDescent="0.25">
      <c r="A6053" s="733" t="s">
        <v>3854</v>
      </c>
      <c r="B6053" s="729" t="s">
        <v>4132</v>
      </c>
      <c r="C6053" s="730">
        <v>19369</v>
      </c>
      <c r="D6053" s="731">
        <v>9607.11</v>
      </c>
      <c r="E6053" s="147" t="s">
        <v>4134</v>
      </c>
      <c r="F6053" s="729" t="s">
        <v>4137</v>
      </c>
      <c r="G6053" s="471">
        <v>44978</v>
      </c>
      <c r="H6053" s="732">
        <v>48862862.640000001</v>
      </c>
      <c r="I6053" s="197">
        <v>1</v>
      </c>
      <c r="J6053" s="725">
        <v>50</v>
      </c>
      <c r="K6053" s="725">
        <v>50</v>
      </c>
      <c r="L6053" s="725">
        <v>48862863</v>
      </c>
      <c r="M6053" s="726" t="str">
        <f>TEXT(Table2[[#This Row],[Gd.Dt]],"mmm-yy")</f>
        <v>Feb-23</v>
      </c>
      <c r="N6053" s="46" t="str">
        <f>MID(Table2[[#This Row],[BE]],6,2)</f>
        <v>EP</v>
      </c>
      <c r="O6053" s="46" t="str">
        <f>IF(Table2[[#This Row],[Type]]="IB","EOU",IF(Table2[[#This Row],[Type]]="MB","Local","492"))</f>
        <v>492</v>
      </c>
      <c r="P6053" s="46">
        <f>ROUND(Table2[[#This Row],[Cons]]/Table2[[#This Row],[Qty.]],5)</f>
        <v>1</v>
      </c>
      <c r="Q6053" s="46" t="b">
        <f>EXACT(Table2[[#This Row],[rate]],Table2[[#This Row],[Check]])</f>
        <v>1</v>
      </c>
      <c r="R6053" s="46"/>
      <c r="S6053" s="46" t="str">
        <f>IF(Table2[[#This Row],[SRO]]="EOU",VLOOKUP(Table2[[#This Row],[BE]],[2]GD.List!$C$3:$N$5014,12,0),IF(Table2[[#This Row],[SRO]]="Local","Polyester Staple Fibre","SRO 492"))</f>
        <v>SRO 492</v>
      </c>
    </row>
    <row r="6054" spans="1:19" x14ac:dyDescent="0.25">
      <c r="A6054" s="733" t="s">
        <v>3982</v>
      </c>
      <c r="B6054" s="729" t="s">
        <v>4133</v>
      </c>
      <c r="C6054" s="730">
        <v>5020</v>
      </c>
      <c r="D6054" s="731">
        <v>2915.11</v>
      </c>
      <c r="E6054" s="147" t="s">
        <v>4135</v>
      </c>
      <c r="F6054" s="729" t="s">
        <v>4136</v>
      </c>
      <c r="G6054" s="471">
        <v>44978</v>
      </c>
      <c r="H6054" s="732">
        <v>47437405.210000001</v>
      </c>
      <c r="I6054" s="197">
        <v>0.04</v>
      </c>
      <c r="J6054" s="725">
        <v>43.68</v>
      </c>
      <c r="K6054" s="725">
        <v>1092</v>
      </c>
      <c r="L6054" s="725">
        <v>34700.35</v>
      </c>
      <c r="M6054" s="726" t="str">
        <f>TEXT(Table2[[#This Row],[Gd.Dt]],"mmm-yy")</f>
        <v>Feb-23</v>
      </c>
      <c r="N6054" s="46" t="str">
        <f>MID(Table2[[#This Row],[BE]],6,2)</f>
        <v>IB</v>
      </c>
      <c r="O6054" s="46" t="str">
        <f>IF(Table2[[#This Row],[Type]]="IB","EOU",IF(Table2[[#This Row],[Type]]="MB","Local","492"))</f>
        <v>EOU</v>
      </c>
      <c r="P6054" s="46">
        <f>ROUND(Table2[[#This Row],[Cons]]/Table2[[#This Row],[Qty.]],5)</f>
        <v>0.04</v>
      </c>
      <c r="Q6054" s="46" t="b">
        <f>EXACT(Table2[[#This Row],[rate]],Table2[[#This Row],[Check]])</f>
        <v>1</v>
      </c>
      <c r="R6054" s="46"/>
      <c r="S6054" s="46" t="str">
        <f>IF(Table2[[#This Row],[SRO]]="EOU",VLOOKUP(Table2[[#This Row],[BE]],[2]GD.List!$C$3:$N$5014,12,0),IF(Table2[[#This Row],[SRO]]="Local","Polyester Staple Fibre","SRO 492"))</f>
        <v>Textile Chemical</v>
      </c>
    </row>
    <row r="6055" spans="1:19" x14ac:dyDescent="0.25">
      <c r="A6055" s="734" t="s">
        <v>4067</v>
      </c>
      <c r="B6055" s="734" t="s">
        <v>4133</v>
      </c>
      <c r="C6055" s="735">
        <v>5020</v>
      </c>
      <c r="D6055" s="736">
        <v>5402.33</v>
      </c>
      <c r="E6055" s="27" t="s">
        <v>4135</v>
      </c>
      <c r="F6055" s="734" t="s">
        <v>4136</v>
      </c>
      <c r="G6055" s="28">
        <v>44978</v>
      </c>
      <c r="H6055" s="737">
        <v>47437405.210000001</v>
      </c>
      <c r="I6055" s="33">
        <v>1.0101</v>
      </c>
      <c r="J6055" s="727">
        <v>1103.03</v>
      </c>
      <c r="K6055" s="727">
        <v>1092</v>
      </c>
      <c r="L6055" s="727">
        <v>876271.17</v>
      </c>
      <c r="M6055" s="728" t="str">
        <f>TEXT(Table2[[#This Row],[Gd.Dt]],"mmm-yy")</f>
        <v>Feb-23</v>
      </c>
      <c r="N6055" s="47" t="str">
        <f>MID(Table2[[#This Row],[BE]],6,2)</f>
        <v>IB</v>
      </c>
      <c r="O6055" s="47" t="str">
        <f>IF(Table2[[#This Row],[Type]]="IB","EOU",IF(Table2[[#This Row],[Type]]="MB","Local","492"))</f>
        <v>EOU</v>
      </c>
      <c r="P6055" s="47">
        <f>ROUND(Table2[[#This Row],[Cons]]/Table2[[#This Row],[Qty.]],5)</f>
        <v>1.0101</v>
      </c>
      <c r="Q6055" s="47" t="b">
        <f>EXACT(Table2[[#This Row],[rate]],Table2[[#This Row],[Check]])</f>
        <v>1</v>
      </c>
      <c r="R6055" s="47"/>
      <c r="S6055" s="47" t="str">
        <f>IF(Table2[[#This Row],[SRO]]="EOU",VLOOKUP(Table2[[#This Row],[BE]],[2]GD.List!$C$3:$N$5014,12,0),IF(Table2[[#This Row],[SRO]]="Local","Polyester Staple Fibre","SRO 492"))</f>
        <v>Polyester Yarn</v>
      </c>
    </row>
    <row r="6056" spans="1:19" x14ac:dyDescent="0.25">
      <c r="A6056" s="116" t="s">
        <v>2499</v>
      </c>
      <c r="B6056" s="116" t="s">
        <v>4138</v>
      </c>
      <c r="C6056" s="165">
        <v>27390</v>
      </c>
      <c r="D6056" s="117">
        <v>2701.12</v>
      </c>
      <c r="E6056" s="147" t="s">
        <v>4140</v>
      </c>
      <c r="F6056" s="116" t="s">
        <v>4142</v>
      </c>
      <c r="G6056" s="471">
        <v>44979</v>
      </c>
      <c r="H6056" s="82">
        <v>35998037.469999999</v>
      </c>
      <c r="I6056" s="197">
        <v>0.8</v>
      </c>
      <c r="J6056" s="15">
        <v>14440.8</v>
      </c>
      <c r="K6056" s="15">
        <v>18051</v>
      </c>
      <c r="L6056" s="15">
        <v>27276095.539999999</v>
      </c>
      <c r="M6056" s="66" t="str">
        <f>TEXT(Table2[[#This Row],[Gd.Dt]],"mmm-yy")</f>
        <v>Feb-23</v>
      </c>
      <c r="N6056" s="46" t="str">
        <f>MID(Table2[[#This Row],[BE]],6,2)</f>
        <v>IB</v>
      </c>
      <c r="O6056" s="46" t="str">
        <f>IF(Table2[[#This Row],[Type]]="IB","EOU",IF(Table2[[#This Row],[Type]]="MB","Local","492"))</f>
        <v>EOU</v>
      </c>
      <c r="P6056" s="46">
        <f>ROUND(Table2[[#This Row],[Cons]]/Table2[[#This Row],[Qty.]],5)</f>
        <v>0.8</v>
      </c>
      <c r="Q6056" s="46" t="b">
        <f>EXACT(Table2[[#This Row],[rate]],Table2[[#This Row],[Check]])</f>
        <v>1</v>
      </c>
      <c r="R6056" s="46"/>
      <c r="S6056" s="46" t="str">
        <f>IF(Table2[[#This Row],[SRO]]="EOU",VLOOKUP(Table2[[#This Row],[BE]],[2]GD.List!$C$3:$N$5014,12,0),IF(Table2[[#This Row],[SRO]]="Local","Polyester Staple Fibre","SRO 492"))</f>
        <v>Textile Coal</v>
      </c>
    </row>
    <row r="6057" spans="1:19" x14ac:dyDescent="0.25">
      <c r="A6057" s="120" t="s">
        <v>2499</v>
      </c>
      <c r="B6057" s="116" t="s">
        <v>4139</v>
      </c>
      <c r="C6057" s="165">
        <v>12720</v>
      </c>
      <c r="D6057" s="117">
        <v>2701.12</v>
      </c>
      <c r="E6057" s="147" t="s">
        <v>4141</v>
      </c>
      <c r="F6057" s="116" t="s">
        <v>4143</v>
      </c>
      <c r="G6057" s="471">
        <v>44979</v>
      </c>
      <c r="H6057" s="82">
        <v>15390840.289999999</v>
      </c>
      <c r="I6057" s="197">
        <v>0.8</v>
      </c>
      <c r="J6057" s="15">
        <v>9464</v>
      </c>
      <c r="K6057" s="15">
        <v>11830</v>
      </c>
      <c r="L6057" s="15">
        <v>6378268.0300000003</v>
      </c>
      <c r="M6057" s="66" t="str">
        <f>TEXT(Table2[[#This Row],[Gd.Dt]],"mmm-yy")</f>
        <v>Feb-23</v>
      </c>
      <c r="N6057" s="46" t="str">
        <f>MID(Table2[[#This Row],[BE]],6,2)</f>
        <v>IB</v>
      </c>
      <c r="O6057" s="46" t="str">
        <f>IF(Table2[[#This Row],[Type]]="IB","EOU",IF(Table2[[#This Row],[Type]]="MB","Local","492"))</f>
        <v>EOU</v>
      </c>
      <c r="P6057" s="46">
        <f>ROUND(Table2[[#This Row],[Cons]]/Table2[[#This Row],[Qty.]],5)</f>
        <v>0.8</v>
      </c>
      <c r="Q6057" s="46" t="b">
        <f>EXACT(Table2[[#This Row],[rate]],Table2[[#This Row],[Check]])</f>
        <v>1</v>
      </c>
      <c r="R6057" s="46"/>
      <c r="S6057" s="46" t="str">
        <f>IF(Table2[[#This Row],[SRO]]="EOU",VLOOKUP(Table2[[#This Row],[BE]],[2]GD.List!$C$3:$N$5014,12,0),IF(Table2[[#This Row],[SRO]]="Local","Polyester Staple Fibre","SRO 492"))</f>
        <v>Textile Coal</v>
      </c>
    </row>
    <row r="6058" spans="1:19" x14ac:dyDescent="0.25">
      <c r="A6058" s="119" t="s">
        <v>3552</v>
      </c>
      <c r="B6058" s="116" t="s">
        <v>4138</v>
      </c>
      <c r="C6058" s="165">
        <v>27390</v>
      </c>
      <c r="D6058" s="117">
        <v>2847</v>
      </c>
      <c r="E6058" s="147" t="s">
        <v>4140</v>
      </c>
      <c r="F6058" s="116" t="s">
        <v>4142</v>
      </c>
      <c r="G6058" s="471">
        <v>44979</v>
      </c>
      <c r="H6058" s="82">
        <v>35998037.469999999</v>
      </c>
      <c r="I6058" s="197">
        <v>0.03</v>
      </c>
      <c r="J6058" s="15">
        <v>541.53</v>
      </c>
      <c r="K6058" s="15">
        <v>18051</v>
      </c>
      <c r="L6058" s="15">
        <v>1022853.5800000001</v>
      </c>
      <c r="M6058" s="66" t="str">
        <f>TEXT(Table2[[#This Row],[Gd.Dt]],"mmm-yy")</f>
        <v>Feb-23</v>
      </c>
      <c r="N6058" s="46" t="str">
        <f>MID(Table2[[#This Row],[BE]],6,2)</f>
        <v>IB</v>
      </c>
      <c r="O6058" s="46" t="str">
        <f>IF(Table2[[#This Row],[Type]]="IB","EOU",IF(Table2[[#This Row],[Type]]="MB","Local","492"))</f>
        <v>EOU</v>
      </c>
      <c r="P6058" s="46">
        <f>ROUND(Table2[[#This Row],[Cons]]/Table2[[#This Row],[Qty.]],5)</f>
        <v>0.03</v>
      </c>
      <c r="Q6058" s="46" t="b">
        <f>EXACT(Table2[[#This Row],[rate]],Table2[[#This Row],[Check]])</f>
        <v>1</v>
      </c>
      <c r="R6058" s="46"/>
      <c r="S6058" s="46" t="str">
        <f>IF(Table2[[#This Row],[SRO]]="EOU",VLOOKUP(Table2[[#This Row],[BE]],[2]GD.List!$C$3:$N$5014,12,0),IF(Table2[[#This Row],[SRO]]="Local","Polyester Staple Fibre","SRO 492"))</f>
        <v>Textile Chemical</v>
      </c>
    </row>
    <row r="6059" spans="1:19" x14ac:dyDescent="0.25">
      <c r="A6059" s="120" t="s">
        <v>3552</v>
      </c>
      <c r="B6059" s="116" t="s">
        <v>4139</v>
      </c>
      <c r="C6059" s="165">
        <v>12720</v>
      </c>
      <c r="D6059" s="117">
        <v>2847</v>
      </c>
      <c r="E6059" s="147" t="s">
        <v>4141</v>
      </c>
      <c r="F6059" s="116" t="s">
        <v>4143</v>
      </c>
      <c r="G6059" s="471">
        <v>44979</v>
      </c>
      <c r="H6059" s="82">
        <v>15390840.289999999</v>
      </c>
      <c r="I6059" s="197">
        <v>0.03</v>
      </c>
      <c r="J6059" s="15">
        <v>354.9</v>
      </c>
      <c r="K6059" s="15">
        <v>11830</v>
      </c>
      <c r="L6059" s="15">
        <v>239185.05</v>
      </c>
      <c r="M6059" s="66" t="str">
        <f>TEXT(Table2[[#This Row],[Gd.Dt]],"mmm-yy")</f>
        <v>Feb-23</v>
      </c>
      <c r="N6059" s="46" t="str">
        <f>MID(Table2[[#This Row],[BE]],6,2)</f>
        <v>IB</v>
      </c>
      <c r="O6059" s="46" t="str">
        <f>IF(Table2[[#This Row],[Type]]="IB","EOU",IF(Table2[[#This Row],[Type]]="MB","Local","492"))</f>
        <v>EOU</v>
      </c>
      <c r="P6059" s="46">
        <f>ROUND(Table2[[#This Row],[Cons]]/Table2[[#This Row],[Qty.]],5)</f>
        <v>0.03</v>
      </c>
      <c r="Q6059" s="46" t="b">
        <f>EXACT(Table2[[#This Row],[rate]],Table2[[#This Row],[Check]])</f>
        <v>1</v>
      </c>
      <c r="R6059" s="46"/>
      <c r="S6059" s="46" t="str">
        <f>IF(Table2[[#This Row],[SRO]]="EOU",VLOOKUP(Table2[[#This Row],[BE]],[2]GD.List!$C$3:$N$5014,12,0),IF(Table2[[#This Row],[SRO]]="Local","Polyester Staple Fibre","SRO 492"))</f>
        <v>Textile Chemical</v>
      </c>
    </row>
    <row r="6060" spans="1:19" x14ac:dyDescent="0.25">
      <c r="A6060" s="119" t="s">
        <v>3800</v>
      </c>
      <c r="B6060" s="116" t="s">
        <v>4138</v>
      </c>
      <c r="C6060" s="165">
        <v>27390</v>
      </c>
      <c r="D6060" s="117">
        <v>2832.1089999999999</v>
      </c>
      <c r="E6060" s="147" t="s">
        <v>4140</v>
      </c>
      <c r="F6060" s="116" t="s">
        <v>4142</v>
      </c>
      <c r="G6060" s="471">
        <v>44979</v>
      </c>
      <c r="H6060" s="82">
        <v>35998037.469999999</v>
      </c>
      <c r="I6060" s="197">
        <v>0.04</v>
      </c>
      <c r="J6060" s="15">
        <v>521</v>
      </c>
      <c r="K6060" s="15">
        <v>13025</v>
      </c>
      <c r="L6060" s="15">
        <v>1244475.8</v>
      </c>
      <c r="M6060" s="66" t="str">
        <f>TEXT(Table2[[#This Row],[Gd.Dt]],"mmm-yy")</f>
        <v>Feb-23</v>
      </c>
      <c r="N6060" s="46" t="str">
        <f>MID(Table2[[#This Row],[BE]],6,2)</f>
        <v>IB</v>
      </c>
      <c r="O6060" s="46" t="str">
        <f>IF(Table2[[#This Row],[Type]]="IB","EOU",IF(Table2[[#This Row],[Type]]="MB","Local","492"))</f>
        <v>EOU</v>
      </c>
      <c r="P6060" s="46">
        <f>ROUND(Table2[[#This Row],[Cons]]/Table2[[#This Row],[Qty.]],5)</f>
        <v>0.04</v>
      </c>
      <c r="Q6060" s="46" t="b">
        <f>EXACT(Table2[[#This Row],[rate]],Table2[[#This Row],[Check]])</f>
        <v>1</v>
      </c>
      <c r="R6060" s="46"/>
      <c r="S6060" s="46" t="str">
        <f>IF(Table2[[#This Row],[SRO]]="EOU",VLOOKUP(Table2[[#This Row],[BE]],[2]GD.List!$C$3:$N$5014,12,0),IF(Table2[[#This Row],[SRO]]="Local","Polyester Staple Fibre","SRO 492"))</f>
        <v>Textile Chemical</v>
      </c>
    </row>
    <row r="6061" spans="1:19" x14ac:dyDescent="0.25">
      <c r="A6061" s="120" t="s">
        <v>3800</v>
      </c>
      <c r="B6061" s="116" t="s">
        <v>4139</v>
      </c>
      <c r="C6061" s="165">
        <v>12720</v>
      </c>
      <c r="D6061" s="117">
        <v>2832.1089999999999</v>
      </c>
      <c r="E6061" s="147" t="s">
        <v>4141</v>
      </c>
      <c r="F6061" s="116" t="s">
        <v>4143</v>
      </c>
      <c r="G6061" s="471">
        <v>44979</v>
      </c>
      <c r="H6061" s="82">
        <v>15390840.289999999</v>
      </c>
      <c r="I6061" s="197">
        <v>0.04</v>
      </c>
      <c r="J6061" s="15">
        <v>473.2</v>
      </c>
      <c r="K6061" s="15">
        <v>11830</v>
      </c>
      <c r="L6061" s="15">
        <v>318913.40000000002</v>
      </c>
      <c r="M6061" s="66" t="str">
        <f>TEXT(Table2[[#This Row],[Gd.Dt]],"mmm-yy")</f>
        <v>Feb-23</v>
      </c>
      <c r="N6061" s="46" t="str">
        <f>MID(Table2[[#This Row],[BE]],6,2)</f>
        <v>IB</v>
      </c>
      <c r="O6061" s="46" t="str">
        <f>IF(Table2[[#This Row],[Type]]="IB","EOU",IF(Table2[[#This Row],[Type]]="MB","Local","492"))</f>
        <v>EOU</v>
      </c>
      <c r="P6061" s="46">
        <f>ROUND(Table2[[#This Row],[Cons]]/Table2[[#This Row],[Qty.]],5)</f>
        <v>0.04</v>
      </c>
      <c r="Q6061" s="46" t="b">
        <f>EXACT(Table2[[#This Row],[rate]],Table2[[#This Row],[Check]])</f>
        <v>1</v>
      </c>
      <c r="R6061" s="46"/>
      <c r="S6061" s="46" t="str">
        <f>IF(Table2[[#This Row],[SRO]]="EOU",VLOOKUP(Table2[[#This Row],[BE]],[2]GD.List!$C$3:$N$5014,12,0),IF(Table2[[#This Row],[SRO]]="Local","Polyester Staple Fibre","SRO 492"))</f>
        <v>Textile Chemical</v>
      </c>
    </row>
    <row r="6062" spans="1:19" x14ac:dyDescent="0.25">
      <c r="A6062" s="120" t="s">
        <v>3913</v>
      </c>
      <c r="B6062" s="116" t="s">
        <v>4138</v>
      </c>
      <c r="C6062" s="165">
        <v>27390</v>
      </c>
      <c r="D6062" s="117">
        <v>8523.5990000000002</v>
      </c>
      <c r="E6062" s="147" t="s">
        <v>4140</v>
      </c>
      <c r="F6062" s="116" t="s">
        <v>4142</v>
      </c>
      <c r="G6062" s="471">
        <v>44979</v>
      </c>
      <c r="H6062" s="82">
        <v>35998037.469999999</v>
      </c>
      <c r="I6062" s="197">
        <v>1</v>
      </c>
      <c r="J6062" s="15">
        <v>3500</v>
      </c>
      <c r="K6062" s="15">
        <v>3500</v>
      </c>
      <c r="L6062" s="15">
        <v>2077454.33</v>
      </c>
      <c r="M6062" s="66" t="str">
        <f>TEXT(Table2[[#This Row],[Gd.Dt]],"mmm-yy")</f>
        <v>Feb-23</v>
      </c>
      <c r="N6062" s="46" t="str">
        <f>MID(Table2[[#This Row],[BE]],6,2)</f>
        <v>TI</v>
      </c>
      <c r="O6062" s="46" t="str">
        <f>IF(Table2[[#This Row],[Type]]="IB","EOU",IF(Table2[[#This Row],[Type]]="MB","Local","492"))</f>
        <v>492</v>
      </c>
      <c r="P6062" s="46">
        <f>ROUND(Table2[[#This Row],[Cons]]/Table2[[#This Row],[Qty.]],5)</f>
        <v>1</v>
      </c>
      <c r="Q6062" s="46" t="b">
        <f>EXACT(Table2[[#This Row],[rate]],Table2[[#This Row],[Check]])</f>
        <v>1</v>
      </c>
      <c r="R6062" s="46"/>
      <c r="S6062" s="46" t="str">
        <f>IF(Table2[[#This Row],[SRO]]="EOU",VLOOKUP(Table2[[#This Row],[BE]],[2]GD.List!$C$3:$N$5014,12,0),IF(Table2[[#This Row],[SRO]]="Local","Polyester Staple Fibre","SRO 492"))</f>
        <v>SRO 492</v>
      </c>
    </row>
    <row r="6063" spans="1:19" x14ac:dyDescent="0.25">
      <c r="A6063" s="119" t="s">
        <v>3982</v>
      </c>
      <c r="B6063" s="116" t="s">
        <v>4138</v>
      </c>
      <c r="C6063" s="165">
        <v>27390</v>
      </c>
      <c r="D6063" s="117">
        <v>2915.11</v>
      </c>
      <c r="E6063" s="147" t="s">
        <v>4140</v>
      </c>
      <c r="F6063" s="116" t="s">
        <v>4142</v>
      </c>
      <c r="G6063" s="471">
        <v>44979</v>
      </c>
      <c r="H6063" s="82">
        <v>35998037.469999999</v>
      </c>
      <c r="I6063" s="197">
        <v>0.04</v>
      </c>
      <c r="J6063" s="15">
        <v>722.04</v>
      </c>
      <c r="K6063" s="15">
        <v>18051</v>
      </c>
      <c r="L6063" s="15">
        <v>1363804.78</v>
      </c>
      <c r="M6063" s="66" t="str">
        <f>TEXT(Table2[[#This Row],[Gd.Dt]],"mmm-yy")</f>
        <v>Feb-23</v>
      </c>
      <c r="N6063" s="46" t="str">
        <f>MID(Table2[[#This Row],[BE]],6,2)</f>
        <v>IB</v>
      </c>
      <c r="O6063" s="46" t="str">
        <f>IF(Table2[[#This Row],[Type]]="IB","EOU",IF(Table2[[#This Row],[Type]]="MB","Local","492"))</f>
        <v>EOU</v>
      </c>
      <c r="P6063" s="46">
        <f>ROUND(Table2[[#This Row],[Cons]]/Table2[[#This Row],[Qty.]],5)</f>
        <v>0.04</v>
      </c>
      <c r="Q6063" s="46" t="b">
        <f>EXACT(Table2[[#This Row],[rate]],Table2[[#This Row],[Check]])</f>
        <v>1</v>
      </c>
      <c r="R6063" s="46"/>
      <c r="S6063" s="46" t="str">
        <f>IF(Table2[[#This Row],[SRO]]="EOU",VLOOKUP(Table2[[#This Row],[BE]],[2]GD.List!$C$3:$N$5014,12,0),IF(Table2[[#This Row],[SRO]]="Local","Polyester Staple Fibre","SRO 492"))</f>
        <v>Textile Chemical</v>
      </c>
    </row>
    <row r="6064" spans="1:19" x14ac:dyDescent="0.25">
      <c r="A6064" s="120" t="s">
        <v>3982</v>
      </c>
      <c r="B6064" s="116" t="s">
        <v>4139</v>
      </c>
      <c r="C6064" s="165">
        <v>12720</v>
      </c>
      <c r="D6064" s="117">
        <v>2915.11</v>
      </c>
      <c r="E6064" s="147" t="s">
        <v>4141</v>
      </c>
      <c r="F6064" s="116" t="s">
        <v>4143</v>
      </c>
      <c r="G6064" s="471">
        <v>44979</v>
      </c>
      <c r="H6064" s="82">
        <v>15390840.289999999</v>
      </c>
      <c r="I6064" s="197">
        <v>0.04</v>
      </c>
      <c r="J6064" s="15">
        <v>473.2</v>
      </c>
      <c r="K6064" s="15">
        <v>11830</v>
      </c>
      <c r="L6064" s="15">
        <v>318913.40000000002</v>
      </c>
      <c r="M6064" s="66" t="str">
        <f>TEXT(Table2[[#This Row],[Gd.Dt]],"mmm-yy")</f>
        <v>Feb-23</v>
      </c>
      <c r="N6064" s="46" t="str">
        <f>MID(Table2[[#This Row],[BE]],6,2)</f>
        <v>IB</v>
      </c>
      <c r="O6064" s="46" t="str">
        <f>IF(Table2[[#This Row],[Type]]="IB","EOU",IF(Table2[[#This Row],[Type]]="MB","Local","492"))</f>
        <v>EOU</v>
      </c>
      <c r="P6064" s="46">
        <f>ROUND(Table2[[#This Row],[Cons]]/Table2[[#This Row],[Qty.]],5)</f>
        <v>0.04</v>
      </c>
      <c r="Q6064" s="46" t="b">
        <f>EXACT(Table2[[#This Row],[rate]],Table2[[#This Row],[Check]])</f>
        <v>1</v>
      </c>
      <c r="R6064" s="46"/>
      <c r="S6064" s="46" t="str">
        <f>IF(Table2[[#This Row],[SRO]]="EOU",VLOOKUP(Table2[[#This Row],[BE]],[2]GD.List!$C$3:$N$5014,12,0),IF(Table2[[#This Row],[SRO]]="Local","Polyester Staple Fibre","SRO 492"))</f>
        <v>Textile Chemical</v>
      </c>
    </row>
    <row r="6065" spans="1:19" x14ac:dyDescent="0.25">
      <c r="A6065" s="120" t="s">
        <v>4077</v>
      </c>
      <c r="B6065" s="116" t="s">
        <v>4139</v>
      </c>
      <c r="C6065" s="165">
        <v>12720</v>
      </c>
      <c r="D6065" s="117">
        <v>5503.201</v>
      </c>
      <c r="E6065" s="147" t="s">
        <v>4141</v>
      </c>
      <c r="F6065" s="116" t="s">
        <v>4143</v>
      </c>
      <c r="G6065" s="471">
        <v>44979</v>
      </c>
      <c r="H6065" s="82">
        <v>15390840.289999999</v>
      </c>
      <c r="I6065" s="197">
        <v>0.53061000000000003</v>
      </c>
      <c r="J6065" s="15">
        <v>6277.12</v>
      </c>
      <c r="K6065" s="15">
        <v>11830</v>
      </c>
      <c r="L6065" s="15">
        <v>4230468.5</v>
      </c>
      <c r="M6065" s="66" t="str">
        <f>TEXT(Table2[[#This Row],[Gd.Dt]],"mmm-yy")</f>
        <v>Feb-23</v>
      </c>
      <c r="N6065" s="46" t="str">
        <f>MID(Table2[[#This Row],[BE]],6,2)</f>
        <v>IB</v>
      </c>
      <c r="O6065" s="46" t="str">
        <f>IF(Table2[[#This Row],[Type]]="IB","EOU",IF(Table2[[#This Row],[Type]]="MB","Local","492"))</f>
        <v>EOU</v>
      </c>
      <c r="P6065" s="46">
        <f>ROUND(Table2[[#This Row],[Cons]]/Table2[[#This Row],[Qty.]],5)</f>
        <v>0.53061000000000003</v>
      </c>
      <c r="Q6065" s="46" t="b">
        <f>EXACT(Table2[[#This Row],[rate]],Table2[[#This Row],[Check]])</f>
        <v>1</v>
      </c>
      <c r="R6065" s="46"/>
      <c r="S6065" s="46" t="str">
        <f>IF(Table2[[#This Row],[SRO]]="EOU",VLOOKUP(Table2[[#This Row],[BE]],[2]GD.List!$C$3:$N$5014,12,0),IF(Table2[[#This Row],[SRO]]="Local","Polyester Staple Fibre","SRO 492"))</f>
        <v>Polyester Staple Fiber</v>
      </c>
    </row>
    <row r="6066" spans="1:19" x14ac:dyDescent="0.25">
      <c r="A6066" s="119" t="s">
        <v>4125</v>
      </c>
      <c r="B6066" s="116" t="s">
        <v>4138</v>
      </c>
      <c r="C6066" s="165">
        <v>27390</v>
      </c>
      <c r="D6066" s="117">
        <v>5201.009</v>
      </c>
      <c r="E6066" s="147" t="s">
        <v>4140</v>
      </c>
      <c r="F6066" s="116" t="s">
        <v>4142</v>
      </c>
      <c r="G6066" s="471">
        <v>44979</v>
      </c>
      <c r="H6066" s="82">
        <v>35998037.469999999</v>
      </c>
      <c r="I6066" s="197">
        <v>1.0101</v>
      </c>
      <c r="J6066" s="15">
        <v>5076.76</v>
      </c>
      <c r="K6066" s="15">
        <v>5026</v>
      </c>
      <c r="L6066" s="15">
        <v>3013353.44</v>
      </c>
      <c r="M6066" s="66" t="str">
        <f>TEXT(Table2[[#This Row],[Gd.Dt]],"mmm-yy")</f>
        <v>Feb-23</v>
      </c>
      <c r="N6066" s="46" t="str">
        <f>MID(Table2[[#This Row],[BE]],6,2)</f>
        <v>IB</v>
      </c>
      <c r="O6066" s="46" t="str">
        <f>IF(Table2[[#This Row],[Type]]="IB","EOU",IF(Table2[[#This Row],[Type]]="MB","Local","492"))</f>
        <v>EOU</v>
      </c>
      <c r="P6066" s="46">
        <f>ROUND(Table2[[#This Row],[Cons]]/Table2[[#This Row],[Qty.]],5)</f>
        <v>1.0101</v>
      </c>
      <c r="Q6066" s="46" t="b">
        <f>EXACT(Table2[[#This Row],[rate]],Table2[[#This Row],[Check]])</f>
        <v>1</v>
      </c>
      <c r="R6066" s="46"/>
      <c r="S6066" s="46" t="str">
        <f>IF(Table2[[#This Row],[SRO]]="EOU",VLOOKUP(Table2[[#This Row],[BE]],[2]GD.List!$C$3:$N$5014,12,0),IF(Table2[[#This Row],[SRO]]="Local","Polyester Staple Fibre","SRO 492"))</f>
        <v>Raw Cotton</v>
      </c>
    </row>
    <row r="6067" spans="1:19" x14ac:dyDescent="0.25">
      <c r="A6067" s="119" t="s">
        <v>4125</v>
      </c>
      <c r="B6067" s="119" t="s">
        <v>4139</v>
      </c>
      <c r="C6067" s="170">
        <v>12720</v>
      </c>
      <c r="D6067" s="171">
        <v>5201.009</v>
      </c>
      <c r="E6067" s="27" t="s">
        <v>4141</v>
      </c>
      <c r="F6067" s="119" t="s">
        <v>4143</v>
      </c>
      <c r="G6067" s="28">
        <v>44979</v>
      </c>
      <c r="H6067" s="172">
        <v>15390840.289999999</v>
      </c>
      <c r="I6067" s="33">
        <v>0.48980000000000001</v>
      </c>
      <c r="J6067" s="30">
        <v>5794.33</v>
      </c>
      <c r="K6067" s="30">
        <v>11830</v>
      </c>
      <c r="L6067" s="30">
        <v>3905091.91</v>
      </c>
      <c r="M6067" s="67" t="str">
        <f>TEXT(Table2[[#This Row],[Gd.Dt]],"mmm-yy")</f>
        <v>Feb-23</v>
      </c>
      <c r="N6067" s="47" t="str">
        <f>MID(Table2[[#This Row],[BE]],6,2)</f>
        <v>IB</v>
      </c>
      <c r="O6067" s="47" t="str">
        <f>IF(Table2[[#This Row],[Type]]="IB","EOU",IF(Table2[[#This Row],[Type]]="MB","Local","492"))</f>
        <v>EOU</v>
      </c>
      <c r="P6067" s="47">
        <f>ROUND(Table2[[#This Row],[Cons]]/Table2[[#This Row],[Qty.]],5)</f>
        <v>0.48980000000000001</v>
      </c>
      <c r="Q6067" s="47" t="b">
        <f>EXACT(Table2[[#This Row],[rate]],Table2[[#This Row],[Check]])</f>
        <v>1</v>
      </c>
      <c r="R6067" s="47"/>
      <c r="S6067" s="47" t="str">
        <f>IF(Table2[[#This Row],[SRO]]="EOU",VLOOKUP(Table2[[#This Row],[BE]],[2]GD.List!$C$3:$N$5014,12,0),IF(Table2[[#This Row],[SRO]]="Local","Polyester Staple Fibre","SRO 492"))</f>
        <v>Raw Cotton</v>
      </c>
    </row>
    <row r="6068" spans="1:19" x14ac:dyDescent="0.25">
      <c r="A6068" s="116" t="s">
        <v>2499</v>
      </c>
      <c r="B6068" s="116" t="s">
        <v>4145</v>
      </c>
      <c r="C6068" s="165">
        <v>11660</v>
      </c>
      <c r="D6068" s="117">
        <v>2701.12</v>
      </c>
      <c r="E6068" s="147" t="s">
        <v>4148</v>
      </c>
      <c r="F6068" s="116" t="s">
        <v>4150</v>
      </c>
      <c r="G6068" s="471">
        <v>44980</v>
      </c>
      <c r="H6068" s="82">
        <v>23954766.27</v>
      </c>
      <c r="I6068" s="197">
        <v>0.8</v>
      </c>
      <c r="J6068" s="15">
        <v>10596.8</v>
      </c>
      <c r="K6068" s="15">
        <v>13246</v>
      </c>
      <c r="L6068" s="15">
        <v>19436406.170000002</v>
      </c>
      <c r="M6068" s="66" t="str">
        <f>TEXT(Table2[[#This Row],[Gd.Dt]],"mmm-yy")</f>
        <v>Feb-23</v>
      </c>
      <c r="N6068" s="46" t="str">
        <f>MID(Table2[[#This Row],[BE]],6,2)</f>
        <v>IB</v>
      </c>
      <c r="O6068" s="46" t="str">
        <f>IF(Table2[[#This Row],[Type]]="IB","EOU",IF(Table2[[#This Row],[Type]]="MB","Local","492"))</f>
        <v>EOU</v>
      </c>
      <c r="P6068" s="46">
        <f>ROUND(Table2[[#This Row],[Cons]]/Table2[[#This Row],[Qty.]],5)</f>
        <v>0.8</v>
      </c>
      <c r="Q6068" s="46" t="b">
        <f>EXACT(Table2[[#This Row],[rate]],Table2[[#This Row],[Check]])</f>
        <v>1</v>
      </c>
      <c r="R6068" s="46"/>
      <c r="S6068" s="46" t="str">
        <f>IF(Table2[[#This Row],[SRO]]="EOU",VLOOKUP(Table2[[#This Row],[BE]],[2]GD.List!$C$3:$N$5014,12,0),IF(Table2[[#This Row],[SRO]]="Local","Polyester Staple Fibre","SRO 492"))</f>
        <v>Textile Coal</v>
      </c>
    </row>
    <row r="6069" spans="1:19" x14ac:dyDescent="0.25">
      <c r="A6069" s="116" t="s">
        <v>2499</v>
      </c>
      <c r="B6069" s="116" t="s">
        <v>4146</v>
      </c>
      <c r="C6069" s="165">
        <v>37620</v>
      </c>
      <c r="D6069" s="117">
        <v>2701.12</v>
      </c>
      <c r="E6069" s="147" t="s">
        <v>4149</v>
      </c>
      <c r="F6069" s="116" t="s">
        <v>4151</v>
      </c>
      <c r="G6069" s="471">
        <v>44980</v>
      </c>
      <c r="H6069" s="82">
        <v>27892007.629999999</v>
      </c>
      <c r="I6069" s="197">
        <v>0.8</v>
      </c>
      <c r="J6069" s="15">
        <v>10234.400000000001</v>
      </c>
      <c r="K6069" s="15">
        <v>12793</v>
      </c>
      <c r="L6069" s="15">
        <v>24520446.27</v>
      </c>
      <c r="M6069" s="66" t="str">
        <f>TEXT(Table2[[#This Row],[Gd.Dt]],"mmm-yy")</f>
        <v>Feb-23</v>
      </c>
      <c r="N6069" s="46" t="str">
        <f>MID(Table2[[#This Row],[BE]],6,2)</f>
        <v>IB</v>
      </c>
      <c r="O6069" s="46" t="str">
        <f>IF(Table2[[#This Row],[Type]]="IB","EOU",IF(Table2[[#This Row],[Type]]="MB","Local","492"))</f>
        <v>EOU</v>
      </c>
      <c r="P6069" s="46">
        <f>ROUND(Table2[[#This Row],[Cons]]/Table2[[#This Row],[Qty.]],5)</f>
        <v>0.8</v>
      </c>
      <c r="Q6069" s="46" t="b">
        <f>EXACT(Table2[[#This Row],[rate]],Table2[[#This Row],[Check]])</f>
        <v>1</v>
      </c>
      <c r="R6069" s="46"/>
      <c r="S6069" s="46" t="str">
        <f>IF(Table2[[#This Row],[SRO]]="EOU",VLOOKUP(Table2[[#This Row],[BE]],[2]GD.List!$C$3:$N$5014,12,0),IF(Table2[[#This Row],[SRO]]="Local","Polyester Staple Fibre","SRO 492"))</f>
        <v>Textile Coal</v>
      </c>
    </row>
    <row r="6070" spans="1:19" x14ac:dyDescent="0.25">
      <c r="A6070" s="120" t="s">
        <v>2499</v>
      </c>
      <c r="B6070" s="116" t="s">
        <v>4144</v>
      </c>
      <c r="C6070" s="165">
        <v>12094</v>
      </c>
      <c r="D6070" s="117">
        <v>2701.12</v>
      </c>
      <c r="E6070" s="147" t="s">
        <v>4147</v>
      </c>
      <c r="F6070" s="116" t="s">
        <v>4152</v>
      </c>
      <c r="G6070" s="471">
        <v>44980</v>
      </c>
      <c r="H6070" s="82">
        <v>27778774.02</v>
      </c>
      <c r="I6070" s="197">
        <v>0.8</v>
      </c>
      <c r="J6070" s="15">
        <v>11026.4</v>
      </c>
      <c r="K6070" s="15">
        <v>13783</v>
      </c>
      <c r="L6070" s="15">
        <v>11392507.710000001</v>
      </c>
      <c r="M6070" s="66" t="str">
        <f>TEXT(Table2[[#This Row],[Gd.Dt]],"mmm-yy")</f>
        <v>Feb-23</v>
      </c>
      <c r="N6070" s="46" t="str">
        <f>MID(Table2[[#This Row],[BE]],6,2)</f>
        <v>IB</v>
      </c>
      <c r="O6070" s="46" t="str">
        <f>IF(Table2[[#This Row],[Type]]="IB","EOU",IF(Table2[[#This Row],[Type]]="MB","Local","492"))</f>
        <v>EOU</v>
      </c>
      <c r="P6070" s="46">
        <f>ROUND(Table2[[#This Row],[Cons]]/Table2[[#This Row],[Qty.]],5)</f>
        <v>0.8</v>
      </c>
      <c r="Q6070" s="46" t="b">
        <f>EXACT(Table2[[#This Row],[rate]],Table2[[#This Row],[Check]])</f>
        <v>1</v>
      </c>
      <c r="R6070" s="46"/>
      <c r="S6070" s="46" t="str">
        <f>IF(Table2[[#This Row],[SRO]]="EOU",VLOOKUP(Table2[[#This Row],[BE]],[2]GD.List!$C$3:$N$5014,12,0),IF(Table2[[#This Row],[SRO]]="Local","Polyester Staple Fibre","SRO 492"))</f>
        <v>Textile Coal</v>
      </c>
    </row>
    <row r="6071" spans="1:19" x14ac:dyDescent="0.25">
      <c r="A6071" s="119" t="s">
        <v>3552</v>
      </c>
      <c r="B6071" s="116" t="s">
        <v>4145</v>
      </c>
      <c r="C6071" s="165">
        <v>11660</v>
      </c>
      <c r="D6071" s="117">
        <v>2847</v>
      </c>
      <c r="E6071" s="147" t="s">
        <v>4148</v>
      </c>
      <c r="F6071" s="116" t="s">
        <v>4150</v>
      </c>
      <c r="G6071" s="471">
        <v>44980</v>
      </c>
      <c r="H6071" s="82">
        <v>23954766.27</v>
      </c>
      <c r="I6071" s="197">
        <v>0.03</v>
      </c>
      <c r="J6071" s="15">
        <v>397.38</v>
      </c>
      <c r="K6071" s="15">
        <v>13246</v>
      </c>
      <c r="L6071" s="15">
        <v>728865.23</v>
      </c>
      <c r="M6071" s="66" t="str">
        <f>TEXT(Table2[[#This Row],[Gd.Dt]],"mmm-yy")</f>
        <v>Feb-23</v>
      </c>
      <c r="N6071" s="46" t="str">
        <f>MID(Table2[[#This Row],[BE]],6,2)</f>
        <v>IB</v>
      </c>
      <c r="O6071" s="46" t="str">
        <f>IF(Table2[[#This Row],[Type]]="IB","EOU",IF(Table2[[#This Row],[Type]]="MB","Local","492"))</f>
        <v>EOU</v>
      </c>
      <c r="P6071" s="46">
        <f>ROUND(Table2[[#This Row],[Cons]]/Table2[[#This Row],[Qty.]],5)</f>
        <v>0.03</v>
      </c>
      <c r="Q6071" s="46" t="b">
        <f>EXACT(Table2[[#This Row],[rate]],Table2[[#This Row],[Check]])</f>
        <v>1</v>
      </c>
      <c r="R6071" s="46"/>
      <c r="S6071" s="46" t="str">
        <f>IF(Table2[[#This Row],[SRO]]="EOU",VLOOKUP(Table2[[#This Row],[BE]],[2]GD.List!$C$3:$N$5014,12,0),IF(Table2[[#This Row],[SRO]]="Local","Polyester Staple Fibre","SRO 492"))</f>
        <v>Textile Chemical</v>
      </c>
    </row>
    <row r="6072" spans="1:19" x14ac:dyDescent="0.25">
      <c r="A6072" s="119" t="s">
        <v>3552</v>
      </c>
      <c r="B6072" s="116" t="s">
        <v>4146</v>
      </c>
      <c r="C6072" s="165">
        <v>37620</v>
      </c>
      <c r="D6072" s="117">
        <v>2847</v>
      </c>
      <c r="E6072" s="147" t="s">
        <v>4149</v>
      </c>
      <c r="F6072" s="116" t="s">
        <v>4151</v>
      </c>
      <c r="G6072" s="471">
        <v>44980</v>
      </c>
      <c r="H6072" s="82">
        <v>27892007.629999999</v>
      </c>
      <c r="I6072" s="197">
        <v>0.03</v>
      </c>
      <c r="J6072" s="15">
        <v>383.78999999999996</v>
      </c>
      <c r="K6072" s="15">
        <v>12793</v>
      </c>
      <c r="L6072" s="15">
        <v>919516.74</v>
      </c>
      <c r="M6072" s="66" t="str">
        <f>TEXT(Table2[[#This Row],[Gd.Dt]],"mmm-yy")</f>
        <v>Feb-23</v>
      </c>
      <c r="N6072" s="46" t="str">
        <f>MID(Table2[[#This Row],[BE]],6,2)</f>
        <v>IB</v>
      </c>
      <c r="O6072" s="46" t="str">
        <f>IF(Table2[[#This Row],[Type]]="IB","EOU",IF(Table2[[#This Row],[Type]]="MB","Local","492"))</f>
        <v>EOU</v>
      </c>
      <c r="P6072" s="46">
        <f>ROUND(Table2[[#This Row],[Cons]]/Table2[[#This Row],[Qty.]],5)</f>
        <v>0.03</v>
      </c>
      <c r="Q6072" s="46" t="b">
        <f>EXACT(Table2[[#This Row],[rate]],Table2[[#This Row],[Check]])</f>
        <v>1</v>
      </c>
      <c r="R6072" s="46"/>
      <c r="S6072" s="46" t="str">
        <f>IF(Table2[[#This Row],[SRO]]="EOU",VLOOKUP(Table2[[#This Row],[BE]],[2]GD.List!$C$3:$N$5014,12,0),IF(Table2[[#This Row],[SRO]]="Local","Polyester Staple Fibre","SRO 492"))</f>
        <v>Textile Chemical</v>
      </c>
    </row>
    <row r="6073" spans="1:19" x14ac:dyDescent="0.25">
      <c r="A6073" s="120" t="s">
        <v>3552</v>
      </c>
      <c r="B6073" s="116" t="s">
        <v>4144</v>
      </c>
      <c r="C6073" s="165">
        <v>12094</v>
      </c>
      <c r="D6073" s="117">
        <v>2847</v>
      </c>
      <c r="E6073" s="147" t="s">
        <v>4147</v>
      </c>
      <c r="F6073" s="116" t="s">
        <v>4152</v>
      </c>
      <c r="G6073" s="471">
        <v>44980</v>
      </c>
      <c r="H6073" s="82">
        <v>27778774.02</v>
      </c>
      <c r="I6073" s="197">
        <v>0.03</v>
      </c>
      <c r="J6073" s="15">
        <v>413.49</v>
      </c>
      <c r="K6073" s="15">
        <v>13783</v>
      </c>
      <c r="L6073" s="15">
        <v>427219.04</v>
      </c>
      <c r="M6073" s="66" t="str">
        <f>TEXT(Table2[[#This Row],[Gd.Dt]],"mmm-yy")</f>
        <v>Feb-23</v>
      </c>
      <c r="N6073" s="46" t="str">
        <f>MID(Table2[[#This Row],[BE]],6,2)</f>
        <v>IB</v>
      </c>
      <c r="O6073" s="46" t="str">
        <f>IF(Table2[[#This Row],[Type]]="IB","EOU",IF(Table2[[#This Row],[Type]]="MB","Local","492"))</f>
        <v>EOU</v>
      </c>
      <c r="P6073" s="46">
        <f>ROUND(Table2[[#This Row],[Cons]]/Table2[[#This Row],[Qty.]],5)</f>
        <v>0.03</v>
      </c>
      <c r="Q6073" s="46" t="b">
        <f>EXACT(Table2[[#This Row],[rate]],Table2[[#This Row],[Check]])</f>
        <v>1</v>
      </c>
      <c r="R6073" s="46"/>
      <c r="S6073" s="46" t="str">
        <f>IF(Table2[[#This Row],[SRO]]="EOU",VLOOKUP(Table2[[#This Row],[BE]],[2]GD.List!$C$3:$N$5014,12,0),IF(Table2[[#This Row],[SRO]]="Local","Polyester Staple Fibre","SRO 492"))</f>
        <v>Textile Chemical</v>
      </c>
    </row>
    <row r="6074" spans="1:19" x14ac:dyDescent="0.25">
      <c r="A6074" s="119" t="s">
        <v>3800</v>
      </c>
      <c r="B6074" s="116" t="s">
        <v>4145</v>
      </c>
      <c r="C6074" s="165">
        <v>11660</v>
      </c>
      <c r="D6074" s="117">
        <v>2832.1089999999999</v>
      </c>
      <c r="E6074" s="147" t="s">
        <v>4148</v>
      </c>
      <c r="F6074" s="116" t="s">
        <v>4150</v>
      </c>
      <c r="G6074" s="471">
        <v>44980</v>
      </c>
      <c r="H6074" s="82">
        <v>23954766.27</v>
      </c>
      <c r="I6074" s="197">
        <v>0.04</v>
      </c>
      <c r="J6074" s="15">
        <v>529.84</v>
      </c>
      <c r="K6074" s="15">
        <v>13246</v>
      </c>
      <c r="L6074" s="15">
        <v>971820.31</v>
      </c>
      <c r="M6074" s="66" t="str">
        <f>TEXT(Table2[[#This Row],[Gd.Dt]],"mmm-yy")</f>
        <v>Feb-23</v>
      </c>
      <c r="N6074" s="46" t="str">
        <f>MID(Table2[[#This Row],[BE]],6,2)</f>
        <v>IB</v>
      </c>
      <c r="O6074" s="46" t="str">
        <f>IF(Table2[[#This Row],[Type]]="IB","EOU",IF(Table2[[#This Row],[Type]]="MB","Local","492"))</f>
        <v>EOU</v>
      </c>
      <c r="P6074" s="46">
        <f>ROUND(Table2[[#This Row],[Cons]]/Table2[[#This Row],[Qty.]],5)</f>
        <v>0.04</v>
      </c>
      <c r="Q6074" s="46" t="b">
        <f>EXACT(Table2[[#This Row],[rate]],Table2[[#This Row],[Check]])</f>
        <v>1</v>
      </c>
      <c r="R6074" s="46"/>
      <c r="S6074" s="46" t="str">
        <f>IF(Table2[[#This Row],[SRO]]="EOU",VLOOKUP(Table2[[#This Row],[BE]],[2]GD.List!$C$3:$N$5014,12,0),IF(Table2[[#This Row],[SRO]]="Local","Polyester Staple Fibre","SRO 492"))</f>
        <v>Textile Chemical</v>
      </c>
    </row>
    <row r="6075" spans="1:19" x14ac:dyDescent="0.25">
      <c r="A6075" s="119" t="s">
        <v>3800</v>
      </c>
      <c r="B6075" s="116" t="s">
        <v>4146</v>
      </c>
      <c r="C6075" s="165">
        <v>37620</v>
      </c>
      <c r="D6075" s="117">
        <v>2832.1089999999999</v>
      </c>
      <c r="E6075" s="147" t="s">
        <v>4149</v>
      </c>
      <c r="F6075" s="116" t="s">
        <v>4151</v>
      </c>
      <c r="G6075" s="471">
        <v>44980</v>
      </c>
      <c r="H6075" s="82">
        <v>27892007.629999999</v>
      </c>
      <c r="I6075" s="197">
        <v>0.04</v>
      </c>
      <c r="J6075" s="15">
        <v>511.72</v>
      </c>
      <c r="K6075" s="15">
        <v>12793</v>
      </c>
      <c r="L6075" s="15">
        <v>1226022.31</v>
      </c>
      <c r="M6075" s="66" t="str">
        <f>TEXT(Table2[[#This Row],[Gd.Dt]],"mmm-yy")</f>
        <v>Feb-23</v>
      </c>
      <c r="N6075" s="46" t="str">
        <f>MID(Table2[[#This Row],[BE]],6,2)</f>
        <v>IB</v>
      </c>
      <c r="O6075" s="46" t="str">
        <f>IF(Table2[[#This Row],[Type]]="IB","EOU",IF(Table2[[#This Row],[Type]]="MB","Local","492"))</f>
        <v>EOU</v>
      </c>
      <c r="P6075" s="46">
        <f>ROUND(Table2[[#This Row],[Cons]]/Table2[[#This Row],[Qty.]],5)</f>
        <v>0.04</v>
      </c>
      <c r="Q6075" s="46" t="b">
        <f>EXACT(Table2[[#This Row],[rate]],Table2[[#This Row],[Check]])</f>
        <v>1</v>
      </c>
      <c r="R6075" s="46"/>
      <c r="S6075" s="46" t="str">
        <f>IF(Table2[[#This Row],[SRO]]="EOU",VLOOKUP(Table2[[#This Row],[BE]],[2]GD.List!$C$3:$N$5014,12,0),IF(Table2[[#This Row],[SRO]]="Local","Polyester Staple Fibre","SRO 492"))</f>
        <v>Textile Chemical</v>
      </c>
    </row>
    <row r="6076" spans="1:19" x14ac:dyDescent="0.25">
      <c r="A6076" s="120" t="s">
        <v>3800</v>
      </c>
      <c r="B6076" s="116" t="s">
        <v>4144</v>
      </c>
      <c r="C6076" s="165">
        <v>12094</v>
      </c>
      <c r="D6076" s="117">
        <v>2832.1089999999999</v>
      </c>
      <c r="E6076" s="147" t="s">
        <v>4147</v>
      </c>
      <c r="F6076" s="116" t="s">
        <v>4152</v>
      </c>
      <c r="G6076" s="471">
        <v>44980</v>
      </c>
      <c r="H6076" s="82">
        <v>27778774.02</v>
      </c>
      <c r="I6076" s="197">
        <v>0.04</v>
      </c>
      <c r="J6076" s="15">
        <v>551.32000000000005</v>
      </c>
      <c r="K6076" s="15">
        <v>13783</v>
      </c>
      <c r="L6076" s="15">
        <v>569625.39</v>
      </c>
      <c r="M6076" s="66" t="str">
        <f>TEXT(Table2[[#This Row],[Gd.Dt]],"mmm-yy")</f>
        <v>Feb-23</v>
      </c>
      <c r="N6076" s="46" t="str">
        <f>MID(Table2[[#This Row],[BE]],6,2)</f>
        <v>IB</v>
      </c>
      <c r="O6076" s="46" t="str">
        <f>IF(Table2[[#This Row],[Type]]="IB","EOU",IF(Table2[[#This Row],[Type]]="MB","Local","492"))</f>
        <v>EOU</v>
      </c>
      <c r="P6076" s="46">
        <f>ROUND(Table2[[#This Row],[Cons]]/Table2[[#This Row],[Qty.]],5)</f>
        <v>0.04</v>
      </c>
      <c r="Q6076" s="46" t="b">
        <f>EXACT(Table2[[#This Row],[rate]],Table2[[#This Row],[Check]])</f>
        <v>1</v>
      </c>
      <c r="R6076" s="46"/>
      <c r="S6076" s="46" t="str">
        <f>IF(Table2[[#This Row],[SRO]]="EOU",VLOOKUP(Table2[[#This Row],[BE]],[2]GD.List!$C$3:$N$5014,12,0),IF(Table2[[#This Row],[SRO]]="Local","Polyester Staple Fibre","SRO 492"))</f>
        <v>Textile Chemical</v>
      </c>
    </row>
    <row r="6077" spans="1:19" x14ac:dyDescent="0.25">
      <c r="A6077" s="119" t="s">
        <v>3982</v>
      </c>
      <c r="B6077" s="116" t="s">
        <v>4145</v>
      </c>
      <c r="C6077" s="165">
        <v>11660</v>
      </c>
      <c r="D6077" s="117">
        <v>2915.11</v>
      </c>
      <c r="E6077" s="147" t="s">
        <v>4148</v>
      </c>
      <c r="F6077" s="116" t="s">
        <v>4150</v>
      </c>
      <c r="G6077" s="471">
        <v>44980</v>
      </c>
      <c r="H6077" s="82">
        <v>23954766.27</v>
      </c>
      <c r="I6077" s="197">
        <v>0.04</v>
      </c>
      <c r="J6077" s="15">
        <v>529.84</v>
      </c>
      <c r="K6077" s="15">
        <v>13246</v>
      </c>
      <c r="L6077" s="15">
        <v>971820.31</v>
      </c>
      <c r="M6077" s="66" t="str">
        <f>TEXT(Table2[[#This Row],[Gd.Dt]],"mmm-yy")</f>
        <v>Feb-23</v>
      </c>
      <c r="N6077" s="46" t="str">
        <f>MID(Table2[[#This Row],[BE]],6,2)</f>
        <v>IB</v>
      </c>
      <c r="O6077" s="46" t="str">
        <f>IF(Table2[[#This Row],[Type]]="IB","EOU",IF(Table2[[#This Row],[Type]]="MB","Local","492"))</f>
        <v>EOU</v>
      </c>
      <c r="P6077" s="46">
        <f>ROUND(Table2[[#This Row],[Cons]]/Table2[[#This Row],[Qty.]],5)</f>
        <v>0.04</v>
      </c>
      <c r="Q6077" s="46" t="b">
        <f>EXACT(Table2[[#This Row],[rate]],Table2[[#This Row],[Check]])</f>
        <v>1</v>
      </c>
      <c r="R6077" s="46"/>
      <c r="S6077" s="46" t="str">
        <f>IF(Table2[[#This Row],[SRO]]="EOU",VLOOKUP(Table2[[#This Row],[BE]],[2]GD.List!$C$3:$N$5014,12,0),IF(Table2[[#This Row],[SRO]]="Local","Polyester Staple Fibre","SRO 492"))</f>
        <v>Textile Chemical</v>
      </c>
    </row>
    <row r="6078" spans="1:19" x14ac:dyDescent="0.25">
      <c r="A6078" s="119" t="s">
        <v>3982</v>
      </c>
      <c r="B6078" s="116" t="s">
        <v>4146</v>
      </c>
      <c r="C6078" s="165">
        <v>37620</v>
      </c>
      <c r="D6078" s="117">
        <v>2915.11</v>
      </c>
      <c r="E6078" s="147" t="s">
        <v>4149</v>
      </c>
      <c r="F6078" s="116" t="s">
        <v>4151</v>
      </c>
      <c r="G6078" s="471">
        <v>44980</v>
      </c>
      <c r="H6078" s="82">
        <v>27892007.629999999</v>
      </c>
      <c r="I6078" s="197">
        <v>0.04</v>
      </c>
      <c r="J6078" s="15">
        <v>511.72</v>
      </c>
      <c r="K6078" s="15">
        <v>12793</v>
      </c>
      <c r="L6078" s="15">
        <v>1226022.31</v>
      </c>
      <c r="M6078" s="66" t="str">
        <f>TEXT(Table2[[#This Row],[Gd.Dt]],"mmm-yy")</f>
        <v>Feb-23</v>
      </c>
      <c r="N6078" s="46" t="str">
        <f>MID(Table2[[#This Row],[BE]],6,2)</f>
        <v>IB</v>
      </c>
      <c r="O6078" s="46" t="str">
        <f>IF(Table2[[#This Row],[Type]]="IB","EOU",IF(Table2[[#This Row],[Type]]="MB","Local","492"))</f>
        <v>EOU</v>
      </c>
      <c r="P6078" s="46">
        <f>ROUND(Table2[[#This Row],[Cons]]/Table2[[#This Row],[Qty.]],5)</f>
        <v>0.04</v>
      </c>
      <c r="Q6078" s="46" t="b">
        <f>EXACT(Table2[[#This Row],[rate]],Table2[[#This Row],[Check]])</f>
        <v>1</v>
      </c>
      <c r="R6078" s="46"/>
      <c r="S6078" s="46" t="str">
        <f>IF(Table2[[#This Row],[SRO]]="EOU",VLOOKUP(Table2[[#This Row],[BE]],[2]GD.List!$C$3:$N$5014,12,0),IF(Table2[[#This Row],[SRO]]="Local","Polyester Staple Fibre","SRO 492"))</f>
        <v>Textile Chemical</v>
      </c>
    </row>
    <row r="6079" spans="1:19" x14ac:dyDescent="0.25">
      <c r="A6079" s="120" t="s">
        <v>3982</v>
      </c>
      <c r="B6079" s="116" t="s">
        <v>4144</v>
      </c>
      <c r="C6079" s="165">
        <v>12094</v>
      </c>
      <c r="D6079" s="117">
        <v>2915.11</v>
      </c>
      <c r="E6079" s="147" t="s">
        <v>4147</v>
      </c>
      <c r="F6079" s="116" t="s">
        <v>4152</v>
      </c>
      <c r="G6079" s="471">
        <v>44980</v>
      </c>
      <c r="H6079" s="82">
        <v>27778774.02</v>
      </c>
      <c r="I6079" s="197">
        <v>0.04</v>
      </c>
      <c r="J6079" s="15">
        <v>551.32000000000005</v>
      </c>
      <c r="K6079" s="15">
        <v>13783</v>
      </c>
      <c r="L6079" s="15">
        <v>569625.39</v>
      </c>
      <c r="M6079" s="66" t="str">
        <f>TEXT(Table2[[#This Row],[Gd.Dt]],"mmm-yy")</f>
        <v>Feb-23</v>
      </c>
      <c r="N6079" s="46" t="str">
        <f>MID(Table2[[#This Row],[BE]],6,2)</f>
        <v>IB</v>
      </c>
      <c r="O6079" s="46" t="str">
        <f>IF(Table2[[#This Row],[Type]]="IB","EOU",IF(Table2[[#This Row],[Type]]="MB","Local","492"))</f>
        <v>EOU</v>
      </c>
      <c r="P6079" s="46">
        <f>ROUND(Table2[[#This Row],[Cons]]/Table2[[#This Row],[Qty.]],5)</f>
        <v>0.04</v>
      </c>
      <c r="Q6079" s="46" t="b">
        <f>EXACT(Table2[[#This Row],[rate]],Table2[[#This Row],[Check]])</f>
        <v>1</v>
      </c>
      <c r="R6079" s="46"/>
      <c r="S6079" s="46" t="str">
        <f>IF(Table2[[#This Row],[SRO]]="EOU",VLOOKUP(Table2[[#This Row],[BE]],[2]GD.List!$C$3:$N$5014,12,0),IF(Table2[[#This Row],[SRO]]="Local","Polyester Staple Fibre","SRO 492"))</f>
        <v>Textile Chemical</v>
      </c>
    </row>
    <row r="6080" spans="1:19" x14ac:dyDescent="0.25">
      <c r="A6080" s="119" t="s">
        <v>4077</v>
      </c>
      <c r="B6080" s="116" t="s">
        <v>4145</v>
      </c>
      <c r="C6080" s="165">
        <v>11660</v>
      </c>
      <c r="D6080" s="117">
        <v>5503.201</v>
      </c>
      <c r="E6080" s="147" t="s">
        <v>4148</v>
      </c>
      <c r="F6080" s="116" t="s">
        <v>4150</v>
      </c>
      <c r="G6080" s="471">
        <v>44980</v>
      </c>
      <c r="H6080" s="82">
        <v>23954766.27</v>
      </c>
      <c r="I6080" s="197">
        <v>0.53061000000000003</v>
      </c>
      <c r="J6080" s="15">
        <v>1765.34</v>
      </c>
      <c r="K6080" s="15">
        <v>3327</v>
      </c>
      <c r="L6080" s="15">
        <v>959839.86</v>
      </c>
      <c r="M6080" s="66" t="str">
        <f>TEXT(Table2[[#This Row],[Gd.Dt]],"mmm-yy")</f>
        <v>Feb-23</v>
      </c>
      <c r="N6080" s="46" t="str">
        <f>MID(Table2[[#This Row],[BE]],6,2)</f>
        <v>IB</v>
      </c>
      <c r="O6080" s="46" t="str">
        <f>IF(Table2[[#This Row],[Type]]="IB","EOU",IF(Table2[[#This Row],[Type]]="MB","Local","492"))</f>
        <v>EOU</v>
      </c>
      <c r="P6080" s="46">
        <f>ROUND(Table2[[#This Row],[Cons]]/Table2[[#This Row],[Qty.]],5)</f>
        <v>0.53061000000000003</v>
      </c>
      <c r="Q6080" s="46" t="b">
        <f>EXACT(Table2[[#This Row],[rate]],Table2[[#This Row],[Check]])</f>
        <v>1</v>
      </c>
      <c r="R6080" s="46"/>
      <c r="S6080" s="46" t="str">
        <f>IF(Table2[[#This Row],[SRO]]="EOU",VLOOKUP(Table2[[#This Row],[BE]],[2]GD.List!$C$3:$N$5014,12,0),IF(Table2[[#This Row],[SRO]]="Local","Polyester Staple Fibre","SRO 492"))</f>
        <v>Polyester Staple Fiber</v>
      </c>
    </row>
    <row r="6081" spans="1:19" x14ac:dyDescent="0.25">
      <c r="A6081" s="120" t="s">
        <v>4077</v>
      </c>
      <c r="B6081" s="116" t="s">
        <v>4144</v>
      </c>
      <c r="C6081" s="165">
        <v>12094</v>
      </c>
      <c r="D6081" s="117">
        <v>5503.201</v>
      </c>
      <c r="E6081" s="147" t="s">
        <v>4147</v>
      </c>
      <c r="F6081" s="116" t="s">
        <v>4152</v>
      </c>
      <c r="G6081" s="471">
        <v>44980</v>
      </c>
      <c r="H6081" s="82">
        <v>27778774.02</v>
      </c>
      <c r="I6081" s="197">
        <v>0.41666999999999998</v>
      </c>
      <c r="J6081" s="15">
        <v>5742.96</v>
      </c>
      <c r="K6081" s="15">
        <v>13783</v>
      </c>
      <c r="L6081" s="15">
        <v>5933642.54</v>
      </c>
      <c r="M6081" s="66" t="str">
        <f>TEXT(Table2[[#This Row],[Gd.Dt]],"mmm-yy")</f>
        <v>Feb-23</v>
      </c>
      <c r="N6081" s="46" t="str">
        <f>MID(Table2[[#This Row],[BE]],6,2)</f>
        <v>IB</v>
      </c>
      <c r="O6081" s="46" t="str">
        <f>IF(Table2[[#This Row],[Type]]="IB","EOU",IF(Table2[[#This Row],[Type]]="MB","Local","492"))</f>
        <v>EOU</v>
      </c>
      <c r="P6081" s="46">
        <f>ROUND(Table2[[#This Row],[Cons]]/Table2[[#This Row],[Qty.]],5)</f>
        <v>0.41666999999999998</v>
      </c>
      <c r="Q6081" s="46" t="b">
        <f>EXACT(Table2[[#This Row],[rate]],Table2[[#This Row],[Check]])</f>
        <v>1</v>
      </c>
      <c r="R6081" s="46"/>
      <c r="S6081" s="46" t="str">
        <f>IF(Table2[[#This Row],[SRO]]="EOU",VLOOKUP(Table2[[#This Row],[BE]],[2]GD.List!$C$3:$N$5014,12,0),IF(Table2[[#This Row],[SRO]]="Local","Polyester Staple Fibre","SRO 492"))</f>
        <v>Polyester Staple Fiber</v>
      </c>
    </row>
    <row r="6082" spans="1:19" x14ac:dyDescent="0.25">
      <c r="A6082" s="119" t="s">
        <v>4125</v>
      </c>
      <c r="B6082" s="116" t="s">
        <v>4145</v>
      </c>
      <c r="C6082" s="165">
        <v>11660</v>
      </c>
      <c r="D6082" s="117">
        <v>5201.009</v>
      </c>
      <c r="E6082" s="147" t="s">
        <v>4148</v>
      </c>
      <c r="F6082" s="116" t="s">
        <v>4150</v>
      </c>
      <c r="G6082" s="471">
        <v>44980</v>
      </c>
      <c r="H6082" s="82">
        <v>23954766.27</v>
      </c>
      <c r="I6082" s="197">
        <v>0.48980000000000001</v>
      </c>
      <c r="J6082" s="15">
        <v>1629.56</v>
      </c>
      <c r="K6082" s="15">
        <v>3327</v>
      </c>
      <c r="L6082" s="15">
        <v>886014.39</v>
      </c>
      <c r="M6082" s="66" t="str">
        <f>TEXT(Table2[[#This Row],[Gd.Dt]],"mmm-yy")</f>
        <v>Feb-23</v>
      </c>
      <c r="N6082" s="46" t="str">
        <f>MID(Table2[[#This Row],[BE]],6,2)</f>
        <v>IB</v>
      </c>
      <c r="O6082" s="46" t="str">
        <f>IF(Table2[[#This Row],[Type]]="IB","EOU",IF(Table2[[#This Row],[Type]]="MB","Local","492"))</f>
        <v>EOU</v>
      </c>
      <c r="P6082" s="46">
        <f>ROUND(Table2[[#This Row],[Cons]]/Table2[[#This Row],[Qty.]],5)</f>
        <v>0.48980000000000001</v>
      </c>
      <c r="Q6082" s="46" t="b">
        <f>EXACT(Table2[[#This Row],[rate]],Table2[[#This Row],[Check]])</f>
        <v>1</v>
      </c>
      <c r="R6082" s="46"/>
      <c r="S6082" s="46" t="str">
        <f>IF(Table2[[#This Row],[SRO]]="EOU",VLOOKUP(Table2[[#This Row],[BE]],[2]GD.List!$C$3:$N$5014,12,0),IF(Table2[[#This Row],[SRO]]="Local","Polyester Staple Fibre","SRO 492"))</f>
        <v>Raw Cotton</v>
      </c>
    </row>
    <row r="6083" spans="1:19" x14ac:dyDescent="0.25">
      <c r="A6083" s="119" t="s">
        <v>4125</v>
      </c>
      <c r="B6083" s="119" t="s">
        <v>4144</v>
      </c>
      <c r="C6083" s="170">
        <v>12094</v>
      </c>
      <c r="D6083" s="171">
        <v>5201.009</v>
      </c>
      <c r="E6083" s="27" t="s">
        <v>4147</v>
      </c>
      <c r="F6083" s="119" t="s">
        <v>4152</v>
      </c>
      <c r="G6083" s="28">
        <v>44980</v>
      </c>
      <c r="H6083" s="172">
        <v>27778774.02</v>
      </c>
      <c r="I6083" s="33">
        <v>0.624</v>
      </c>
      <c r="J6083" s="30">
        <v>8600.59</v>
      </c>
      <c r="K6083" s="30">
        <v>13783</v>
      </c>
      <c r="L6083" s="30">
        <v>8886153.9499999993</v>
      </c>
      <c r="M6083" s="67" t="str">
        <f>TEXT(Table2[[#This Row],[Gd.Dt]],"mmm-yy")</f>
        <v>Feb-23</v>
      </c>
      <c r="N6083" s="47" t="str">
        <f>MID(Table2[[#This Row],[BE]],6,2)</f>
        <v>IB</v>
      </c>
      <c r="O6083" s="47" t="str">
        <f>IF(Table2[[#This Row],[Type]]="IB","EOU",IF(Table2[[#This Row],[Type]]="MB","Local","492"))</f>
        <v>EOU</v>
      </c>
      <c r="P6083" s="47">
        <f>ROUND(Table2[[#This Row],[Cons]]/Table2[[#This Row],[Qty.]],5)</f>
        <v>0.624</v>
      </c>
      <c r="Q6083" s="47" t="b">
        <f>EXACT(Table2[[#This Row],[rate]],Table2[[#This Row],[Check]])</f>
        <v>1</v>
      </c>
      <c r="R6083" s="47"/>
      <c r="S6083" s="47" t="str">
        <f>IF(Table2[[#This Row],[SRO]]="EOU",VLOOKUP(Table2[[#This Row],[BE]],[2]GD.List!$C$3:$N$5014,12,0),IF(Table2[[#This Row],[SRO]]="Local","Polyester Staple Fibre","SRO 492"))</f>
        <v>Raw Cotton</v>
      </c>
    </row>
    <row r="6084" spans="1:19" x14ac:dyDescent="0.25">
      <c r="A6084" s="120" t="s">
        <v>1477</v>
      </c>
      <c r="B6084" s="116" t="s">
        <v>4157</v>
      </c>
      <c r="C6084" s="165">
        <v>32242</v>
      </c>
      <c r="D6084" s="117">
        <v>2513.1</v>
      </c>
      <c r="E6084" s="147" t="s">
        <v>4164</v>
      </c>
      <c r="F6084" s="116" t="s">
        <v>4166</v>
      </c>
      <c r="G6084" s="471">
        <v>44981</v>
      </c>
      <c r="H6084" s="82">
        <v>44829885.689999998</v>
      </c>
      <c r="I6084" s="197">
        <v>0.04</v>
      </c>
      <c r="J6084" s="15">
        <v>618.12</v>
      </c>
      <c r="K6084" s="15">
        <v>15453.06</v>
      </c>
      <c r="L6084" s="15">
        <v>950827.75</v>
      </c>
      <c r="M6084" s="66" t="str">
        <f>TEXT(Table2[[#This Row],[Gd.Dt]],"mmm-yy")</f>
        <v>Feb-23</v>
      </c>
      <c r="N6084" s="46" t="str">
        <f>MID(Table2[[#This Row],[BE]],6,2)</f>
        <v>IB</v>
      </c>
      <c r="O6084" s="46" t="str">
        <f>IF(Table2[[#This Row],[Type]]="IB","EOU",IF(Table2[[#This Row],[Type]]="MB","Local","492"))</f>
        <v>EOU</v>
      </c>
      <c r="P6084" s="46">
        <f>ROUND(Table2[[#This Row],[Cons]]/Table2[[#This Row],[Qty.]],5)</f>
        <v>0.04</v>
      </c>
      <c r="Q6084" s="46" t="b">
        <f>EXACT(Table2[[#This Row],[rate]],Table2[[#This Row],[Check]])</f>
        <v>1</v>
      </c>
      <c r="R6084" s="46"/>
      <c r="S6084" s="46" t="str">
        <f>IF(Table2[[#This Row],[SRO]]="EOU",VLOOKUP(Table2[[#This Row],[BE]],[2]GD.List!$C$3:$N$5014,12,0),IF(Table2[[#This Row],[SRO]]="Local","Polyester Staple Fibre","SRO 492"))</f>
        <v>Textile Chemical</v>
      </c>
    </row>
    <row r="6085" spans="1:19" x14ac:dyDescent="0.25">
      <c r="A6085" s="119" t="s">
        <v>2499</v>
      </c>
      <c r="B6085" s="116" t="s">
        <v>4157</v>
      </c>
      <c r="C6085" s="165">
        <v>32242</v>
      </c>
      <c r="D6085" s="117">
        <v>2701.12</v>
      </c>
      <c r="E6085" s="147" t="s">
        <v>4164</v>
      </c>
      <c r="F6085" s="116" t="s">
        <v>4166</v>
      </c>
      <c r="G6085" s="471">
        <v>44981</v>
      </c>
      <c r="H6085" s="82">
        <v>44829885.689999998</v>
      </c>
      <c r="I6085" s="197">
        <v>0.8</v>
      </c>
      <c r="J6085" s="15">
        <v>12362.45</v>
      </c>
      <c r="K6085" s="15">
        <v>15453.06</v>
      </c>
      <c r="L6085" s="15">
        <v>19016631.969999999</v>
      </c>
      <c r="M6085" s="66" t="str">
        <f>TEXT(Table2[[#This Row],[Gd.Dt]],"mmm-yy")</f>
        <v>Feb-23</v>
      </c>
      <c r="N6085" s="46" t="str">
        <f>MID(Table2[[#This Row],[BE]],6,2)</f>
        <v>IB</v>
      </c>
      <c r="O6085" s="46" t="str">
        <f>IF(Table2[[#This Row],[Type]]="IB","EOU",IF(Table2[[#This Row],[Type]]="MB","Local","492"))</f>
        <v>EOU</v>
      </c>
      <c r="P6085" s="46">
        <f>ROUND(Table2[[#This Row],[Cons]]/Table2[[#This Row],[Qty.]],5)</f>
        <v>0.8</v>
      </c>
      <c r="Q6085" s="46" t="b">
        <f>EXACT(Table2[[#This Row],[rate]],Table2[[#This Row],[Check]])</f>
        <v>1</v>
      </c>
      <c r="R6085" s="46"/>
      <c r="S6085" s="46" t="str">
        <f>IF(Table2[[#This Row],[SRO]]="EOU",VLOOKUP(Table2[[#This Row],[BE]],[2]GD.List!$C$3:$N$5014,12,0),IF(Table2[[#This Row],[SRO]]="Local","Polyester Staple Fibre","SRO 492"))</f>
        <v>Textile Coal</v>
      </c>
    </row>
    <row r="6086" spans="1:19" x14ac:dyDescent="0.25">
      <c r="A6086" s="119" t="s">
        <v>2499</v>
      </c>
      <c r="B6086" s="116" t="s">
        <v>4153</v>
      </c>
      <c r="C6086" s="165">
        <v>13169</v>
      </c>
      <c r="D6086" s="117">
        <v>2701.12</v>
      </c>
      <c r="E6086" s="147" t="s">
        <v>4158</v>
      </c>
      <c r="F6086" s="116" t="s">
        <v>4167</v>
      </c>
      <c r="G6086" s="471">
        <v>44981</v>
      </c>
      <c r="H6086" s="82">
        <v>23985927.350000001</v>
      </c>
      <c r="I6086" s="197">
        <v>0.8</v>
      </c>
      <c r="J6086" s="15">
        <v>13910.400000000001</v>
      </c>
      <c r="K6086" s="15">
        <v>17388</v>
      </c>
      <c r="L6086" s="15">
        <v>9900824.6400000006</v>
      </c>
      <c r="M6086" s="66" t="str">
        <f>TEXT(Table2[[#This Row],[Gd.Dt]],"mmm-yy")</f>
        <v>Feb-23</v>
      </c>
      <c r="N6086" s="46" t="str">
        <f>MID(Table2[[#This Row],[BE]],6,2)</f>
        <v>IB</v>
      </c>
      <c r="O6086" s="46" t="str">
        <f>IF(Table2[[#This Row],[Type]]="IB","EOU",IF(Table2[[#This Row],[Type]]="MB","Local","492"))</f>
        <v>EOU</v>
      </c>
      <c r="P6086" s="46">
        <f>ROUND(Table2[[#This Row],[Cons]]/Table2[[#This Row],[Qty.]],5)</f>
        <v>0.8</v>
      </c>
      <c r="Q6086" s="46" t="b">
        <f>EXACT(Table2[[#This Row],[rate]],Table2[[#This Row],[Check]])</f>
        <v>1</v>
      </c>
      <c r="R6086" s="46"/>
      <c r="S6086" s="46" t="str">
        <f>IF(Table2[[#This Row],[SRO]]="EOU",VLOOKUP(Table2[[#This Row],[BE]],[2]GD.List!$C$3:$N$5014,12,0),IF(Table2[[#This Row],[SRO]]="Local","Polyester Staple Fibre","SRO 492"))</f>
        <v>Textile Coal</v>
      </c>
    </row>
    <row r="6087" spans="1:19" x14ac:dyDescent="0.25">
      <c r="A6087" s="119" t="s">
        <v>2499</v>
      </c>
      <c r="B6087" s="116" t="s">
        <v>4156</v>
      </c>
      <c r="C6087" s="165">
        <v>25000</v>
      </c>
      <c r="D6087" s="117">
        <v>2701.12</v>
      </c>
      <c r="E6087" s="147" t="s">
        <v>4163</v>
      </c>
      <c r="F6087" s="116" t="s">
        <v>4168</v>
      </c>
      <c r="G6087" s="471">
        <v>44981</v>
      </c>
      <c r="H6087" s="82">
        <v>56886441.170000002</v>
      </c>
      <c r="I6087" s="197">
        <v>0.8</v>
      </c>
      <c r="J6087" s="15">
        <v>20800</v>
      </c>
      <c r="K6087" s="15">
        <v>26000</v>
      </c>
      <c r="L6087" s="15">
        <v>23929128.539999999</v>
      </c>
      <c r="M6087" s="66" t="str">
        <f>TEXT(Table2[[#This Row],[Gd.Dt]],"mmm-yy")</f>
        <v>Feb-23</v>
      </c>
      <c r="N6087" s="46" t="str">
        <f>MID(Table2[[#This Row],[BE]],6,2)</f>
        <v>IB</v>
      </c>
      <c r="O6087" s="46" t="str">
        <f>IF(Table2[[#This Row],[Type]]="IB","EOU",IF(Table2[[#This Row],[Type]]="MB","Local","492"))</f>
        <v>EOU</v>
      </c>
      <c r="P6087" s="46">
        <f>ROUND(Table2[[#This Row],[Cons]]/Table2[[#This Row],[Qty.]],5)</f>
        <v>0.8</v>
      </c>
      <c r="Q6087" s="46" t="b">
        <f>EXACT(Table2[[#This Row],[rate]],Table2[[#This Row],[Check]])</f>
        <v>1</v>
      </c>
      <c r="R6087" s="46"/>
      <c r="S6087" s="46" t="str">
        <f>IF(Table2[[#This Row],[SRO]]="EOU",VLOOKUP(Table2[[#This Row],[BE]],[2]GD.List!$C$3:$N$5014,12,0),IF(Table2[[#This Row],[SRO]]="Local","Polyester Staple Fibre","SRO 492"))</f>
        <v>Textile Coal</v>
      </c>
    </row>
    <row r="6088" spans="1:19" x14ac:dyDescent="0.25">
      <c r="A6088" s="120" t="s">
        <v>2499</v>
      </c>
      <c r="B6088" s="116" t="s">
        <v>4155</v>
      </c>
      <c r="C6088" s="165">
        <v>55000</v>
      </c>
      <c r="D6088" s="117">
        <v>2701.12</v>
      </c>
      <c r="E6088" s="147" t="s">
        <v>4162</v>
      </c>
      <c r="F6088" s="116" t="s">
        <v>4169</v>
      </c>
      <c r="G6088" s="471">
        <v>44981</v>
      </c>
      <c r="H6088" s="82">
        <v>106140782</v>
      </c>
      <c r="I6088" s="197">
        <v>0.8</v>
      </c>
      <c r="J6088" s="15">
        <v>38808</v>
      </c>
      <c r="K6088" s="15">
        <v>48510</v>
      </c>
      <c r="L6088" s="15">
        <v>44546995.789999999</v>
      </c>
      <c r="M6088" s="66" t="str">
        <f>TEXT(Table2[[#This Row],[Gd.Dt]],"mmm-yy")</f>
        <v>Feb-23</v>
      </c>
      <c r="N6088" s="46" t="str">
        <f>MID(Table2[[#This Row],[BE]],6,2)</f>
        <v>IB</v>
      </c>
      <c r="O6088" s="46" t="str">
        <f>IF(Table2[[#This Row],[Type]]="IB","EOU",IF(Table2[[#This Row],[Type]]="MB","Local","492"))</f>
        <v>EOU</v>
      </c>
      <c r="P6088" s="46">
        <f>ROUND(Table2[[#This Row],[Cons]]/Table2[[#This Row],[Qty.]],5)</f>
        <v>0.8</v>
      </c>
      <c r="Q6088" s="46" t="b">
        <f>EXACT(Table2[[#This Row],[rate]],Table2[[#This Row],[Check]])</f>
        <v>1</v>
      </c>
      <c r="R6088" s="46"/>
      <c r="S6088" s="46" t="str">
        <f>IF(Table2[[#This Row],[SRO]]="EOU",VLOOKUP(Table2[[#This Row],[BE]],[2]GD.List!$C$3:$N$5014,12,0),IF(Table2[[#This Row],[SRO]]="Local","Polyester Staple Fibre","SRO 492"))</f>
        <v>Textile Coal</v>
      </c>
    </row>
    <row r="6089" spans="1:19" x14ac:dyDescent="0.25">
      <c r="A6089" s="119" t="s">
        <v>3552</v>
      </c>
      <c r="B6089" s="116" t="s">
        <v>4157</v>
      </c>
      <c r="C6089" s="165">
        <v>32242</v>
      </c>
      <c r="D6089" s="117">
        <v>2847</v>
      </c>
      <c r="E6089" s="147" t="s">
        <v>4164</v>
      </c>
      <c r="F6089" s="116" t="s">
        <v>4166</v>
      </c>
      <c r="G6089" s="471">
        <v>44981</v>
      </c>
      <c r="H6089" s="82">
        <v>44829885.689999998</v>
      </c>
      <c r="I6089" s="197">
        <v>0.04</v>
      </c>
      <c r="J6089" s="15">
        <v>463.59</v>
      </c>
      <c r="K6089" s="15">
        <v>15453.06</v>
      </c>
      <c r="L6089" s="15">
        <v>713120.81</v>
      </c>
      <c r="M6089" s="66" t="str">
        <f>TEXT(Table2[[#This Row],[Gd.Dt]],"mmm-yy")</f>
        <v>Feb-23</v>
      </c>
      <c r="N6089" s="46" t="str">
        <f>MID(Table2[[#This Row],[BE]],6,2)</f>
        <v>IB</v>
      </c>
      <c r="O6089" s="46" t="str">
        <f>IF(Table2[[#This Row],[Type]]="IB","EOU",IF(Table2[[#This Row],[Type]]="MB","Local","492"))</f>
        <v>EOU</v>
      </c>
      <c r="P6089" s="46">
        <f>ROUND(Table2[[#This Row],[Cons]]/Table2[[#This Row],[Qty.]],5)</f>
        <v>0.03</v>
      </c>
      <c r="Q6089" s="46" t="b">
        <f>EXACT(Table2[[#This Row],[rate]],Table2[[#This Row],[Check]])</f>
        <v>0</v>
      </c>
      <c r="R6089" s="46"/>
      <c r="S6089" s="46" t="str">
        <f>IF(Table2[[#This Row],[SRO]]="EOU",VLOOKUP(Table2[[#This Row],[BE]],[2]GD.List!$C$3:$N$5014,12,0),IF(Table2[[#This Row],[SRO]]="Local","Polyester Staple Fibre","SRO 492"))</f>
        <v>Textile Chemical</v>
      </c>
    </row>
    <row r="6090" spans="1:19" x14ac:dyDescent="0.25">
      <c r="A6090" s="119" t="s">
        <v>3552</v>
      </c>
      <c r="B6090" s="116" t="s">
        <v>4153</v>
      </c>
      <c r="C6090" s="165">
        <v>13169</v>
      </c>
      <c r="D6090" s="117">
        <v>2847</v>
      </c>
      <c r="E6090" s="147" t="s">
        <v>4158</v>
      </c>
      <c r="F6090" s="116" t="s">
        <v>4167</v>
      </c>
      <c r="G6090" s="471">
        <v>44981</v>
      </c>
      <c r="H6090" s="82">
        <v>23985927.350000001</v>
      </c>
      <c r="I6090" s="197">
        <v>0.03</v>
      </c>
      <c r="J6090" s="15">
        <v>8.52</v>
      </c>
      <c r="K6090" s="15">
        <v>284</v>
      </c>
      <c r="L6090" s="15">
        <v>371280.93</v>
      </c>
      <c r="M6090" s="66" t="str">
        <f>TEXT(Table2[[#This Row],[Gd.Dt]],"mmm-yy")</f>
        <v>Feb-23</v>
      </c>
      <c r="N6090" s="46" t="str">
        <f>MID(Table2[[#This Row],[BE]],6,2)</f>
        <v>IB</v>
      </c>
      <c r="O6090" s="46" t="str">
        <f>IF(Table2[[#This Row],[Type]]="IB","EOU",IF(Table2[[#This Row],[Type]]="MB","Local","492"))</f>
        <v>EOU</v>
      </c>
      <c r="P6090" s="46">
        <f>ROUND(Table2[[#This Row],[Cons]]/Table2[[#This Row],[Qty.]],5)</f>
        <v>0.03</v>
      </c>
      <c r="Q6090" s="46" t="b">
        <f>EXACT(Table2[[#This Row],[rate]],Table2[[#This Row],[Check]])</f>
        <v>1</v>
      </c>
      <c r="R6090" s="46"/>
      <c r="S6090" s="46" t="str">
        <f>IF(Table2[[#This Row],[SRO]]="EOU",VLOOKUP(Table2[[#This Row],[BE]],[2]GD.List!$C$3:$N$5014,12,0),IF(Table2[[#This Row],[SRO]]="Local","Polyester Staple Fibre","SRO 492"))</f>
        <v>Textile Chemical</v>
      </c>
    </row>
    <row r="6091" spans="1:19" x14ac:dyDescent="0.25">
      <c r="A6091" s="119" t="s">
        <v>3552</v>
      </c>
      <c r="B6091" s="116" t="s">
        <v>4153</v>
      </c>
      <c r="C6091" s="165">
        <v>13169</v>
      </c>
      <c r="D6091" s="117">
        <v>2847</v>
      </c>
      <c r="E6091" s="147" t="s">
        <v>4158</v>
      </c>
      <c r="F6091" s="116" t="s">
        <v>4167</v>
      </c>
      <c r="G6091" s="471">
        <v>44981</v>
      </c>
      <c r="H6091" s="82">
        <v>23985927.350000001</v>
      </c>
      <c r="I6091" s="197">
        <v>3.0000000000000002E-2</v>
      </c>
      <c r="J6091" s="15">
        <v>513.12</v>
      </c>
      <c r="K6091" s="15">
        <v>17104</v>
      </c>
      <c r="L6091" s="15">
        <v>371280.93</v>
      </c>
      <c r="M6091" s="66" t="str">
        <f>TEXT(Table2[[#This Row],[Gd.Dt]],"mmm-yy")</f>
        <v>Feb-23</v>
      </c>
      <c r="N6091" s="46" t="str">
        <f>MID(Table2[[#This Row],[BE]],6,2)</f>
        <v>IB</v>
      </c>
      <c r="O6091" s="46" t="str">
        <f>IF(Table2[[#This Row],[Type]]="IB","EOU",IF(Table2[[#This Row],[Type]]="MB","Local","492"))</f>
        <v>EOU</v>
      </c>
      <c r="P6091" s="46">
        <f>ROUND(Table2[[#This Row],[Cons]]/Table2[[#This Row],[Qty.]],5)</f>
        <v>0.03</v>
      </c>
      <c r="Q6091" s="46" t="b">
        <f>EXACT(Table2[[#This Row],[rate]],Table2[[#This Row],[Check]])</f>
        <v>1</v>
      </c>
      <c r="R6091" s="46"/>
      <c r="S6091" s="46" t="str">
        <f>IF(Table2[[#This Row],[SRO]]="EOU",VLOOKUP(Table2[[#This Row],[BE]],[2]GD.List!$C$3:$N$5014,12,0),IF(Table2[[#This Row],[SRO]]="Local","Polyester Staple Fibre","SRO 492"))</f>
        <v>Textile Chemical</v>
      </c>
    </row>
    <row r="6092" spans="1:19" x14ac:dyDescent="0.25">
      <c r="A6092" s="119" t="s">
        <v>3552</v>
      </c>
      <c r="B6092" s="116" t="s">
        <v>4156</v>
      </c>
      <c r="C6092" s="165">
        <v>25000</v>
      </c>
      <c r="D6092" s="117">
        <v>2847</v>
      </c>
      <c r="E6092" s="147" t="s">
        <v>4163</v>
      </c>
      <c r="F6092" s="116" t="s">
        <v>4168</v>
      </c>
      <c r="G6092" s="471">
        <v>44981</v>
      </c>
      <c r="H6092" s="82">
        <v>56886441.170000002</v>
      </c>
      <c r="I6092" s="197">
        <v>0.03</v>
      </c>
      <c r="J6092" s="15">
        <v>780</v>
      </c>
      <c r="K6092" s="15">
        <v>26000</v>
      </c>
      <c r="L6092" s="15">
        <v>897342.32</v>
      </c>
      <c r="M6092" s="66" t="str">
        <f>TEXT(Table2[[#This Row],[Gd.Dt]],"mmm-yy")</f>
        <v>Feb-23</v>
      </c>
      <c r="N6092" s="46" t="str">
        <f>MID(Table2[[#This Row],[BE]],6,2)</f>
        <v>IB</v>
      </c>
      <c r="O6092" s="46" t="str">
        <f>IF(Table2[[#This Row],[Type]]="IB","EOU",IF(Table2[[#This Row],[Type]]="MB","Local","492"))</f>
        <v>EOU</v>
      </c>
      <c r="P6092" s="46">
        <f>ROUND(Table2[[#This Row],[Cons]]/Table2[[#This Row],[Qty.]],5)</f>
        <v>0.03</v>
      </c>
      <c r="Q6092" s="46" t="b">
        <f>EXACT(Table2[[#This Row],[rate]],Table2[[#This Row],[Check]])</f>
        <v>1</v>
      </c>
      <c r="R6092" s="46"/>
      <c r="S6092" s="46" t="str">
        <f>IF(Table2[[#This Row],[SRO]]="EOU",VLOOKUP(Table2[[#This Row],[BE]],[2]GD.List!$C$3:$N$5014,12,0),IF(Table2[[#This Row],[SRO]]="Local","Polyester Staple Fibre","SRO 492"))</f>
        <v>Textile Chemical</v>
      </c>
    </row>
    <row r="6093" spans="1:19" x14ac:dyDescent="0.25">
      <c r="A6093" s="120" t="s">
        <v>3552</v>
      </c>
      <c r="B6093" s="116" t="s">
        <v>4155</v>
      </c>
      <c r="C6093" s="165">
        <v>55000</v>
      </c>
      <c r="D6093" s="117">
        <v>2847</v>
      </c>
      <c r="E6093" s="147" t="s">
        <v>4162</v>
      </c>
      <c r="F6093" s="116" t="s">
        <v>4169</v>
      </c>
      <c r="G6093" s="471">
        <v>44981</v>
      </c>
      <c r="H6093" s="82">
        <v>106140782</v>
      </c>
      <c r="I6093" s="197">
        <v>0.03</v>
      </c>
      <c r="J6093" s="15">
        <v>1455.3</v>
      </c>
      <c r="K6093" s="15">
        <v>48510</v>
      </c>
      <c r="L6093" s="15">
        <v>1670512.34</v>
      </c>
      <c r="M6093" s="66" t="str">
        <f>TEXT(Table2[[#This Row],[Gd.Dt]],"mmm-yy")</f>
        <v>Feb-23</v>
      </c>
      <c r="N6093" s="46" t="str">
        <f>MID(Table2[[#This Row],[BE]],6,2)</f>
        <v>IB</v>
      </c>
      <c r="O6093" s="46" t="str">
        <f>IF(Table2[[#This Row],[Type]]="IB","EOU",IF(Table2[[#This Row],[Type]]="MB","Local","492"))</f>
        <v>EOU</v>
      </c>
      <c r="P6093" s="46">
        <f>ROUND(Table2[[#This Row],[Cons]]/Table2[[#This Row],[Qty.]],5)</f>
        <v>0.03</v>
      </c>
      <c r="Q6093" s="46" t="b">
        <f>EXACT(Table2[[#This Row],[rate]],Table2[[#This Row],[Check]])</f>
        <v>1</v>
      </c>
      <c r="R6093" s="46"/>
      <c r="S6093" s="46" t="str">
        <f>IF(Table2[[#This Row],[SRO]]="EOU",VLOOKUP(Table2[[#This Row],[BE]],[2]GD.List!$C$3:$N$5014,12,0),IF(Table2[[#This Row],[SRO]]="Local","Polyester Staple Fibre","SRO 492"))</f>
        <v>Textile Chemical</v>
      </c>
    </row>
    <row r="6094" spans="1:19" x14ac:dyDescent="0.25">
      <c r="A6094" s="120" t="s">
        <v>3800</v>
      </c>
      <c r="B6094" s="116" t="s">
        <v>4153</v>
      </c>
      <c r="C6094" s="165">
        <v>13169</v>
      </c>
      <c r="D6094" s="117">
        <v>2832.1089999999999</v>
      </c>
      <c r="E6094" s="147" t="s">
        <v>4158</v>
      </c>
      <c r="F6094" s="116" t="s">
        <v>4167</v>
      </c>
      <c r="G6094" s="471">
        <v>44981</v>
      </c>
      <c r="H6094" s="82">
        <v>23985927.350000001</v>
      </c>
      <c r="I6094" s="197">
        <v>0.04</v>
      </c>
      <c r="J6094" s="15">
        <v>682.96</v>
      </c>
      <c r="K6094" s="15">
        <v>17074</v>
      </c>
      <c r="L6094" s="15">
        <v>469167.49</v>
      </c>
      <c r="M6094" s="66" t="str">
        <f>TEXT(Table2[[#This Row],[Gd.Dt]],"mmm-yy")</f>
        <v>Feb-23</v>
      </c>
      <c r="N6094" s="46" t="str">
        <f>MID(Table2[[#This Row],[BE]],6,2)</f>
        <v>IB</v>
      </c>
      <c r="O6094" s="46" t="str">
        <f>IF(Table2[[#This Row],[Type]]="IB","EOU",IF(Table2[[#This Row],[Type]]="MB","Local","492"))</f>
        <v>EOU</v>
      </c>
      <c r="P6094" s="46">
        <f>ROUND(Table2[[#This Row],[Cons]]/Table2[[#This Row],[Qty.]],5)</f>
        <v>0.04</v>
      </c>
      <c r="Q6094" s="46" t="b">
        <f>EXACT(Table2[[#This Row],[rate]],Table2[[#This Row],[Check]])</f>
        <v>1</v>
      </c>
      <c r="R6094" s="46"/>
      <c r="S6094" s="46" t="str">
        <f>IF(Table2[[#This Row],[SRO]]="EOU",VLOOKUP(Table2[[#This Row],[BE]],[2]GD.List!$C$3:$N$5014,12,0),IF(Table2[[#This Row],[SRO]]="Local","Polyester Staple Fibre","SRO 492"))</f>
        <v>Textile Chemical</v>
      </c>
    </row>
    <row r="6095" spans="1:19" x14ac:dyDescent="0.25">
      <c r="A6095" s="120" t="s">
        <v>3854</v>
      </c>
      <c r="B6095" s="116" t="s">
        <v>4154</v>
      </c>
      <c r="C6095" s="165">
        <v>7335</v>
      </c>
      <c r="D6095" s="117">
        <v>9607.11</v>
      </c>
      <c r="E6095" s="147" t="s">
        <v>4160</v>
      </c>
      <c r="F6095" s="116" t="s">
        <v>4170</v>
      </c>
      <c r="G6095" s="471">
        <v>44981</v>
      </c>
      <c r="H6095" s="82">
        <v>13008607.630000001</v>
      </c>
      <c r="I6095" s="197">
        <v>1</v>
      </c>
      <c r="J6095" s="15">
        <v>60</v>
      </c>
      <c r="K6095" s="15">
        <v>60</v>
      </c>
      <c r="L6095" s="15">
        <v>6235335.3899999997</v>
      </c>
      <c r="M6095" s="66" t="str">
        <f>TEXT(Table2[[#This Row],[Gd.Dt]],"mmm-yy")</f>
        <v>Feb-23</v>
      </c>
      <c r="N6095" s="46" t="str">
        <f>MID(Table2[[#This Row],[BE]],6,2)</f>
        <v>EP</v>
      </c>
      <c r="O6095" s="46" t="str">
        <f>IF(Table2[[#This Row],[Type]]="IB","EOU",IF(Table2[[#This Row],[Type]]="MB","Local","492"))</f>
        <v>492</v>
      </c>
      <c r="P6095" s="46">
        <f>ROUND(Table2[[#This Row],[Cons]]/Table2[[#This Row],[Qty.]],5)</f>
        <v>1</v>
      </c>
      <c r="Q6095" s="46" t="b">
        <f>EXACT(Table2[[#This Row],[rate]],Table2[[#This Row],[Check]])</f>
        <v>1</v>
      </c>
      <c r="R6095" s="46"/>
      <c r="S6095" s="46" t="str">
        <f>IF(Table2[[#This Row],[SRO]]="EOU",VLOOKUP(Table2[[#This Row],[BE]],[2]GD.List!$C$3:$N$5014,12,0),IF(Table2[[#This Row],[SRO]]="Local","Polyester Staple Fibre","SRO 492"))</f>
        <v>SRO 492</v>
      </c>
    </row>
    <row r="6096" spans="1:19" x14ac:dyDescent="0.25">
      <c r="A6096" s="119" t="s">
        <v>3982</v>
      </c>
      <c r="B6096" s="116" t="s">
        <v>4153</v>
      </c>
      <c r="C6096" s="165">
        <v>13169</v>
      </c>
      <c r="D6096" s="117">
        <v>2915.11</v>
      </c>
      <c r="E6096" s="147" t="s">
        <v>4158</v>
      </c>
      <c r="F6096" s="116" t="s">
        <v>4167</v>
      </c>
      <c r="G6096" s="471">
        <v>44981</v>
      </c>
      <c r="H6096" s="82">
        <v>23985927.350000001</v>
      </c>
      <c r="I6096" s="197">
        <v>0.04</v>
      </c>
      <c r="J6096" s="15">
        <v>695.5200000000001</v>
      </c>
      <c r="K6096" s="15">
        <v>17388</v>
      </c>
      <c r="L6096" s="15">
        <v>495041.23</v>
      </c>
      <c r="M6096" s="66" t="str">
        <f>TEXT(Table2[[#This Row],[Gd.Dt]],"mmm-yy")</f>
        <v>Feb-23</v>
      </c>
      <c r="N6096" s="46" t="str">
        <f>MID(Table2[[#This Row],[BE]],6,2)</f>
        <v>IB</v>
      </c>
      <c r="O6096" s="46" t="str">
        <f>IF(Table2[[#This Row],[Type]]="IB","EOU",IF(Table2[[#This Row],[Type]]="MB","Local","492"))</f>
        <v>EOU</v>
      </c>
      <c r="P6096" s="46">
        <f>ROUND(Table2[[#This Row],[Cons]]/Table2[[#This Row],[Qty.]],5)</f>
        <v>0.04</v>
      </c>
      <c r="Q6096" s="46" t="b">
        <f>EXACT(Table2[[#This Row],[rate]],Table2[[#This Row],[Check]])</f>
        <v>1</v>
      </c>
      <c r="R6096" s="46"/>
      <c r="S6096" s="46" t="str">
        <f>IF(Table2[[#This Row],[SRO]]="EOU",VLOOKUP(Table2[[#This Row],[BE]],[2]GD.List!$C$3:$N$5014,12,0),IF(Table2[[#This Row],[SRO]]="Local","Polyester Staple Fibre","SRO 492"))</f>
        <v>Textile Chemical</v>
      </c>
    </row>
    <row r="6097" spans="1:19" x14ac:dyDescent="0.25">
      <c r="A6097" s="119" t="s">
        <v>3982</v>
      </c>
      <c r="B6097" s="116" t="s">
        <v>4156</v>
      </c>
      <c r="C6097" s="165">
        <v>25000</v>
      </c>
      <c r="D6097" s="117">
        <v>2915.11</v>
      </c>
      <c r="E6097" s="147" t="s">
        <v>4163</v>
      </c>
      <c r="F6097" s="116" t="s">
        <v>4168</v>
      </c>
      <c r="G6097" s="471">
        <v>44981</v>
      </c>
      <c r="H6097" s="82">
        <v>56886441.170000002</v>
      </c>
      <c r="I6097" s="197">
        <v>0.04</v>
      </c>
      <c r="J6097" s="15">
        <v>1040</v>
      </c>
      <c r="K6097" s="15">
        <v>26000</v>
      </c>
      <c r="L6097" s="15">
        <v>1196456.43</v>
      </c>
      <c r="M6097" s="66" t="str">
        <f>TEXT(Table2[[#This Row],[Gd.Dt]],"mmm-yy")</f>
        <v>Feb-23</v>
      </c>
      <c r="N6097" s="46" t="str">
        <f>MID(Table2[[#This Row],[BE]],6,2)</f>
        <v>IB</v>
      </c>
      <c r="O6097" s="46" t="str">
        <f>IF(Table2[[#This Row],[Type]]="IB","EOU",IF(Table2[[#This Row],[Type]]="MB","Local","492"))</f>
        <v>EOU</v>
      </c>
      <c r="P6097" s="46">
        <f>ROUND(Table2[[#This Row],[Cons]]/Table2[[#This Row],[Qty.]],5)</f>
        <v>0.04</v>
      </c>
      <c r="Q6097" s="46" t="b">
        <f>EXACT(Table2[[#This Row],[rate]],Table2[[#This Row],[Check]])</f>
        <v>1</v>
      </c>
      <c r="R6097" s="46"/>
      <c r="S6097" s="46" t="str">
        <f>IF(Table2[[#This Row],[SRO]]="EOU",VLOOKUP(Table2[[#This Row],[BE]],[2]GD.List!$C$3:$N$5014,12,0),IF(Table2[[#This Row],[SRO]]="Local","Polyester Staple Fibre","SRO 492"))</f>
        <v>Textile Chemical</v>
      </c>
    </row>
    <row r="6098" spans="1:19" x14ac:dyDescent="0.25">
      <c r="A6098" s="120" t="s">
        <v>3982</v>
      </c>
      <c r="B6098" s="116" t="s">
        <v>4155</v>
      </c>
      <c r="C6098" s="165">
        <v>55000</v>
      </c>
      <c r="D6098" s="117">
        <v>2915.11</v>
      </c>
      <c r="E6098" s="147" t="s">
        <v>4162</v>
      </c>
      <c r="F6098" s="116" t="s">
        <v>4169</v>
      </c>
      <c r="G6098" s="471">
        <v>44981</v>
      </c>
      <c r="H6098" s="82">
        <v>106140782</v>
      </c>
      <c r="I6098" s="197">
        <v>0.04</v>
      </c>
      <c r="J6098" s="15">
        <v>1940.4</v>
      </c>
      <c r="K6098" s="15">
        <v>48510</v>
      </c>
      <c r="L6098" s="15">
        <v>2227349.79</v>
      </c>
      <c r="M6098" s="66" t="str">
        <f>TEXT(Table2[[#This Row],[Gd.Dt]],"mmm-yy")</f>
        <v>Feb-23</v>
      </c>
      <c r="N6098" s="46" t="str">
        <f>MID(Table2[[#This Row],[BE]],6,2)</f>
        <v>IB</v>
      </c>
      <c r="O6098" s="46" t="str">
        <f>IF(Table2[[#This Row],[Type]]="IB","EOU",IF(Table2[[#This Row],[Type]]="MB","Local","492"))</f>
        <v>EOU</v>
      </c>
      <c r="P6098" s="46">
        <f>ROUND(Table2[[#This Row],[Cons]]/Table2[[#This Row],[Qty.]],5)</f>
        <v>0.04</v>
      </c>
      <c r="Q6098" s="46" t="b">
        <f>EXACT(Table2[[#This Row],[rate]],Table2[[#This Row],[Check]])</f>
        <v>1</v>
      </c>
      <c r="R6098" s="46"/>
      <c r="S6098" s="46" t="str">
        <f>IF(Table2[[#This Row],[SRO]]="EOU",VLOOKUP(Table2[[#This Row],[BE]],[2]GD.List!$C$3:$N$5014,12,0),IF(Table2[[#This Row],[SRO]]="Local","Polyester Staple Fibre","SRO 492"))</f>
        <v>Textile Chemical</v>
      </c>
    </row>
    <row r="6099" spans="1:19" x14ac:dyDescent="0.25">
      <c r="A6099" s="119" t="s">
        <v>4023</v>
      </c>
      <c r="B6099" s="116" t="s">
        <v>4156</v>
      </c>
      <c r="C6099" s="165">
        <v>25000</v>
      </c>
      <c r="D6099" s="117">
        <v>9607.19</v>
      </c>
      <c r="E6099" s="147" t="s">
        <v>4163</v>
      </c>
      <c r="F6099" s="116" t="s">
        <v>4168</v>
      </c>
      <c r="G6099" s="471">
        <v>44981</v>
      </c>
      <c r="H6099" s="82">
        <v>56886441.170000002</v>
      </c>
      <c r="I6099" s="197">
        <v>1</v>
      </c>
      <c r="J6099" s="15">
        <v>550</v>
      </c>
      <c r="K6099" s="15">
        <v>550</v>
      </c>
      <c r="L6099" s="15">
        <v>632741.38</v>
      </c>
      <c r="M6099" s="66" t="str">
        <f>TEXT(Table2[[#This Row],[Gd.Dt]],"mmm-yy")</f>
        <v>Feb-23</v>
      </c>
      <c r="N6099" s="46" t="str">
        <f>MID(Table2[[#This Row],[BE]],6,2)</f>
        <v>TI</v>
      </c>
      <c r="O6099" s="46" t="str">
        <f>IF(Table2[[#This Row],[Type]]="IB","EOU",IF(Table2[[#This Row],[Type]]="MB","Local","492"))</f>
        <v>492</v>
      </c>
      <c r="P6099" s="46">
        <f>ROUND(Table2[[#This Row],[Cons]]/Table2[[#This Row],[Qty.]],5)</f>
        <v>1</v>
      </c>
      <c r="Q6099" s="46" t="b">
        <f>EXACT(Table2[[#This Row],[rate]],Table2[[#This Row],[Check]])</f>
        <v>1</v>
      </c>
      <c r="R6099" s="46"/>
      <c r="S6099" s="46" t="str">
        <f>IF(Table2[[#This Row],[SRO]]="EOU",VLOOKUP(Table2[[#This Row],[BE]],[2]GD.List!$C$3:$N$5014,12,0),IF(Table2[[#This Row],[SRO]]="Local","Polyester Staple Fibre","SRO 492"))</f>
        <v>SRO 492</v>
      </c>
    </row>
    <row r="6100" spans="1:19" x14ac:dyDescent="0.25">
      <c r="A6100" s="119" t="s">
        <v>4023</v>
      </c>
      <c r="B6100" s="116" t="s">
        <v>4156</v>
      </c>
      <c r="C6100" s="165">
        <v>25000</v>
      </c>
      <c r="D6100" s="117">
        <v>9607.2000000000007</v>
      </c>
      <c r="E6100" s="147" t="s">
        <v>4163</v>
      </c>
      <c r="F6100" s="116" t="s">
        <v>4168</v>
      </c>
      <c r="G6100" s="471">
        <v>44981</v>
      </c>
      <c r="H6100" s="82">
        <v>56886441.170000002</v>
      </c>
      <c r="I6100" s="197">
        <v>1</v>
      </c>
      <c r="J6100" s="15">
        <v>15</v>
      </c>
      <c r="K6100" s="15">
        <v>15</v>
      </c>
      <c r="L6100" s="15">
        <v>17256.580000000002</v>
      </c>
      <c r="M6100" s="66" t="str">
        <f>TEXT(Table2[[#This Row],[Gd.Dt]],"mmm-yy")</f>
        <v>Feb-23</v>
      </c>
      <c r="N6100" s="46" t="str">
        <f>MID(Table2[[#This Row],[BE]],6,2)</f>
        <v>TI</v>
      </c>
      <c r="O6100" s="46" t="str">
        <f>IF(Table2[[#This Row],[Type]]="IB","EOU",IF(Table2[[#This Row],[Type]]="MB","Local","492"))</f>
        <v>492</v>
      </c>
      <c r="P6100" s="46">
        <f>ROUND(Table2[[#This Row],[Cons]]/Table2[[#This Row],[Qty.]],5)</f>
        <v>1</v>
      </c>
      <c r="Q6100" s="46" t="b">
        <f>EXACT(Table2[[#This Row],[rate]],Table2[[#This Row],[Check]])</f>
        <v>1</v>
      </c>
      <c r="R6100" s="46"/>
      <c r="S6100" s="46" t="str">
        <f>IF(Table2[[#This Row],[SRO]]="EOU",VLOOKUP(Table2[[#This Row],[BE]],[2]GD.List!$C$3:$N$5014,12,0),IF(Table2[[#This Row],[SRO]]="Local","Polyester Staple Fibre","SRO 492"))</f>
        <v>SRO 492</v>
      </c>
    </row>
    <row r="6101" spans="1:19" x14ac:dyDescent="0.25">
      <c r="A6101" s="119" t="s">
        <v>4023</v>
      </c>
      <c r="B6101" s="116" t="s">
        <v>4155</v>
      </c>
      <c r="C6101" s="165">
        <v>55000</v>
      </c>
      <c r="D6101" s="117">
        <v>9607.19</v>
      </c>
      <c r="E6101" s="147" t="s">
        <v>4162</v>
      </c>
      <c r="F6101" s="116" t="s">
        <v>4169</v>
      </c>
      <c r="G6101" s="471">
        <v>44981</v>
      </c>
      <c r="H6101" s="82">
        <v>106140782</v>
      </c>
      <c r="I6101" s="197">
        <v>1</v>
      </c>
      <c r="J6101" s="15">
        <v>1220</v>
      </c>
      <c r="K6101" s="15">
        <v>1220</v>
      </c>
      <c r="L6101" s="15">
        <v>1400415.76</v>
      </c>
      <c r="M6101" s="66" t="str">
        <f>TEXT(Table2[[#This Row],[Gd.Dt]],"mmm-yy")</f>
        <v>Feb-23</v>
      </c>
      <c r="N6101" s="46" t="str">
        <f>MID(Table2[[#This Row],[BE]],6,2)</f>
        <v>TI</v>
      </c>
      <c r="O6101" s="46" t="str">
        <f>IF(Table2[[#This Row],[Type]]="IB","EOU",IF(Table2[[#This Row],[Type]]="MB","Local","492"))</f>
        <v>492</v>
      </c>
      <c r="P6101" s="46">
        <f>ROUND(Table2[[#This Row],[Cons]]/Table2[[#This Row],[Qty.]],5)</f>
        <v>1</v>
      </c>
      <c r="Q6101" s="46" t="b">
        <f>EXACT(Table2[[#This Row],[rate]],Table2[[#This Row],[Check]])</f>
        <v>1</v>
      </c>
      <c r="R6101" s="46"/>
      <c r="S6101" s="46" t="str">
        <f>IF(Table2[[#This Row],[SRO]]="EOU",VLOOKUP(Table2[[#This Row],[BE]],[2]GD.List!$C$3:$N$5014,12,0),IF(Table2[[#This Row],[SRO]]="Local","Polyester Staple Fibre","SRO 492"))</f>
        <v>SRO 492</v>
      </c>
    </row>
    <row r="6102" spans="1:19" x14ac:dyDescent="0.25">
      <c r="A6102" s="120" t="s">
        <v>4023</v>
      </c>
      <c r="B6102" s="116" t="s">
        <v>4155</v>
      </c>
      <c r="C6102" s="165">
        <v>55000</v>
      </c>
      <c r="D6102" s="117">
        <v>9607.2000000000007</v>
      </c>
      <c r="E6102" s="147" t="s">
        <v>4162</v>
      </c>
      <c r="F6102" s="116" t="s">
        <v>4169</v>
      </c>
      <c r="G6102" s="471">
        <v>44981</v>
      </c>
      <c r="H6102" s="82">
        <v>106140782</v>
      </c>
      <c r="I6102" s="197">
        <v>1</v>
      </c>
      <c r="J6102" s="15">
        <v>43</v>
      </c>
      <c r="K6102" s="15">
        <v>43</v>
      </c>
      <c r="L6102" s="15">
        <v>49358.92</v>
      </c>
      <c r="M6102" s="66" t="str">
        <f>TEXT(Table2[[#This Row],[Gd.Dt]],"mmm-yy")</f>
        <v>Feb-23</v>
      </c>
      <c r="N6102" s="46" t="str">
        <f>MID(Table2[[#This Row],[BE]],6,2)</f>
        <v>TI</v>
      </c>
      <c r="O6102" s="46" t="str">
        <f>IF(Table2[[#This Row],[Type]]="IB","EOU",IF(Table2[[#This Row],[Type]]="MB","Local","492"))</f>
        <v>492</v>
      </c>
      <c r="P6102" s="46">
        <f>ROUND(Table2[[#This Row],[Cons]]/Table2[[#This Row],[Qty.]],5)</f>
        <v>1</v>
      </c>
      <c r="Q6102" s="46" t="b">
        <f>EXACT(Table2[[#This Row],[rate]],Table2[[#This Row],[Check]])</f>
        <v>1</v>
      </c>
      <c r="R6102" s="46"/>
      <c r="S6102" s="46" t="str">
        <f>IF(Table2[[#This Row],[SRO]]="EOU",VLOOKUP(Table2[[#This Row],[BE]],[2]GD.List!$C$3:$N$5014,12,0),IF(Table2[[#This Row],[SRO]]="Local","Polyester Staple Fibre","SRO 492"))</f>
        <v>SRO 492</v>
      </c>
    </row>
    <row r="6103" spans="1:19" x14ac:dyDescent="0.25">
      <c r="A6103" s="120" t="s">
        <v>4067</v>
      </c>
      <c r="B6103" s="116" t="s">
        <v>4157</v>
      </c>
      <c r="C6103" s="165">
        <v>32242</v>
      </c>
      <c r="D6103" s="117">
        <v>5402.33</v>
      </c>
      <c r="E6103" s="147" t="s">
        <v>4164</v>
      </c>
      <c r="F6103" s="116" t="s">
        <v>4166</v>
      </c>
      <c r="G6103" s="471">
        <v>44981</v>
      </c>
      <c r="H6103" s="82">
        <v>44829885.689999998</v>
      </c>
      <c r="I6103" s="197">
        <v>2.0199999999999999E-2</v>
      </c>
      <c r="J6103" s="15">
        <v>312.14999999999998</v>
      </c>
      <c r="K6103" s="15">
        <v>15453.06</v>
      </c>
      <c r="L6103" s="15">
        <v>480167.09</v>
      </c>
      <c r="M6103" s="66" t="str">
        <f>TEXT(Table2[[#This Row],[Gd.Dt]],"mmm-yy")</f>
        <v>Feb-23</v>
      </c>
      <c r="N6103" s="46" t="str">
        <f>MID(Table2[[#This Row],[BE]],6,2)</f>
        <v>IB</v>
      </c>
      <c r="O6103" s="46" t="str">
        <f>IF(Table2[[#This Row],[Type]]="IB","EOU",IF(Table2[[#This Row],[Type]]="MB","Local","492"))</f>
        <v>EOU</v>
      </c>
      <c r="P6103" s="46">
        <f>ROUND(Table2[[#This Row],[Cons]]/Table2[[#This Row],[Qty.]],5)</f>
        <v>2.0199999999999999E-2</v>
      </c>
      <c r="Q6103" s="46" t="b">
        <f>EXACT(Table2[[#This Row],[rate]],Table2[[#This Row],[Check]])</f>
        <v>1</v>
      </c>
      <c r="R6103" s="46"/>
      <c r="S6103" s="46" t="str">
        <f>IF(Table2[[#This Row],[SRO]]="EOU",VLOOKUP(Table2[[#This Row],[BE]],[2]GD.List!$C$3:$N$5014,12,0),IF(Table2[[#This Row],[SRO]]="Local","Polyester Staple Fibre","SRO 492"))</f>
        <v>Polyester Yarn</v>
      </c>
    </row>
    <row r="6104" spans="1:19" x14ac:dyDescent="0.25">
      <c r="A6104" s="120" t="s">
        <v>4077</v>
      </c>
      <c r="B6104" s="116" t="s">
        <v>4153</v>
      </c>
      <c r="C6104" s="165">
        <v>13169</v>
      </c>
      <c r="D6104" s="117">
        <v>5503.201</v>
      </c>
      <c r="E6104" s="147" t="s">
        <v>4158</v>
      </c>
      <c r="F6104" s="116" t="s">
        <v>4167</v>
      </c>
      <c r="G6104" s="471">
        <v>44981</v>
      </c>
      <c r="H6104" s="82">
        <v>23985927.350000001</v>
      </c>
      <c r="I6104" s="197">
        <v>0.53061000000000003</v>
      </c>
      <c r="J6104" s="15">
        <v>9059.64</v>
      </c>
      <c r="K6104" s="15">
        <v>17074</v>
      </c>
      <c r="L6104" s="15">
        <v>6223627.3499999996</v>
      </c>
      <c r="M6104" s="66" t="str">
        <f>TEXT(Table2[[#This Row],[Gd.Dt]],"mmm-yy")</f>
        <v>Feb-23</v>
      </c>
      <c r="N6104" s="46" t="str">
        <f>MID(Table2[[#This Row],[BE]],6,2)</f>
        <v>IB</v>
      </c>
      <c r="O6104" s="46" t="str">
        <f>IF(Table2[[#This Row],[Type]]="IB","EOU",IF(Table2[[#This Row],[Type]]="MB","Local","492"))</f>
        <v>EOU</v>
      </c>
      <c r="P6104" s="46">
        <f>ROUND(Table2[[#This Row],[Cons]]/Table2[[#This Row],[Qty.]],5)</f>
        <v>0.53061000000000003</v>
      </c>
      <c r="Q6104" s="46" t="b">
        <f>EXACT(Table2[[#This Row],[rate]],Table2[[#This Row],[Check]])</f>
        <v>1</v>
      </c>
      <c r="R6104" s="46"/>
      <c r="S6104" s="46" t="str">
        <f>IF(Table2[[#This Row],[SRO]]="EOU",VLOOKUP(Table2[[#This Row],[BE]],[2]GD.List!$C$3:$N$5014,12,0),IF(Table2[[#This Row],[SRO]]="Local","Polyester Staple Fibre","SRO 492"))</f>
        <v>Polyester Staple Fiber</v>
      </c>
    </row>
    <row r="6105" spans="1:19" x14ac:dyDescent="0.25">
      <c r="A6105" s="119" t="s">
        <v>4125</v>
      </c>
      <c r="B6105" s="116" t="s">
        <v>4157</v>
      </c>
      <c r="C6105" s="165">
        <v>32242</v>
      </c>
      <c r="D6105" s="117">
        <v>5201.009</v>
      </c>
      <c r="E6105" s="147" t="s">
        <v>4164</v>
      </c>
      <c r="F6105" s="116" t="s">
        <v>4166</v>
      </c>
      <c r="G6105" s="471">
        <v>44981</v>
      </c>
      <c r="H6105" s="82">
        <v>44829885.689999998</v>
      </c>
      <c r="I6105" s="197">
        <v>0.9899</v>
      </c>
      <c r="J6105" s="15">
        <v>15296.98</v>
      </c>
      <c r="K6105" s="15">
        <v>15453.06</v>
      </c>
      <c r="L6105" s="15">
        <v>23530694.879999999</v>
      </c>
      <c r="M6105" s="66" t="str">
        <f>TEXT(Table2[[#This Row],[Gd.Dt]],"mmm-yy")</f>
        <v>Feb-23</v>
      </c>
      <c r="N6105" s="46" t="str">
        <f>MID(Table2[[#This Row],[BE]],6,2)</f>
        <v>IB</v>
      </c>
      <c r="O6105" s="46" t="str">
        <f>IF(Table2[[#This Row],[Type]]="IB","EOU",IF(Table2[[#This Row],[Type]]="MB","Local","492"))</f>
        <v>EOU</v>
      </c>
      <c r="P6105" s="46">
        <f>ROUND(Table2[[#This Row],[Cons]]/Table2[[#This Row],[Qty.]],5)</f>
        <v>0.9899</v>
      </c>
      <c r="Q6105" s="46" t="b">
        <f>EXACT(Table2[[#This Row],[rate]],Table2[[#This Row],[Check]])</f>
        <v>1</v>
      </c>
      <c r="R6105" s="46"/>
      <c r="S6105" s="46" t="str">
        <f>IF(Table2[[#This Row],[SRO]]="EOU",VLOOKUP(Table2[[#This Row],[BE]],[2]GD.List!$C$3:$N$5014,12,0),IF(Table2[[#This Row],[SRO]]="Local","Polyester Staple Fibre","SRO 492"))</f>
        <v>Raw Cotton</v>
      </c>
    </row>
    <row r="6106" spans="1:19" x14ac:dyDescent="0.25">
      <c r="A6106" s="119" t="s">
        <v>4125</v>
      </c>
      <c r="B6106" s="116" t="s">
        <v>4153</v>
      </c>
      <c r="C6106" s="165">
        <v>13169</v>
      </c>
      <c r="D6106" s="117">
        <v>5201.009</v>
      </c>
      <c r="E6106" s="147" t="s">
        <v>4158</v>
      </c>
      <c r="F6106" s="116" t="s">
        <v>4167</v>
      </c>
      <c r="G6106" s="471">
        <v>44981</v>
      </c>
      <c r="H6106" s="82">
        <v>23985927.350000001</v>
      </c>
      <c r="I6106" s="197">
        <v>1.0101</v>
      </c>
      <c r="J6106" s="15">
        <v>317.17</v>
      </c>
      <c r="K6106" s="15">
        <v>314</v>
      </c>
      <c r="L6106" s="15">
        <v>654059.81999999995</v>
      </c>
      <c r="M6106" s="66" t="str">
        <f>TEXT(Table2[[#This Row],[Gd.Dt]],"mmm-yy")</f>
        <v>Feb-23</v>
      </c>
      <c r="N6106" s="46" t="str">
        <f>MID(Table2[[#This Row],[BE]],6,2)</f>
        <v>IB</v>
      </c>
      <c r="O6106" s="46" t="str">
        <f>IF(Table2[[#This Row],[Type]]="IB","EOU",IF(Table2[[#This Row],[Type]]="MB","Local","492"))</f>
        <v>EOU</v>
      </c>
      <c r="P6106" s="46">
        <f>ROUND(Table2[[#This Row],[Cons]]/Table2[[#This Row],[Qty.]],5)</f>
        <v>1.0101</v>
      </c>
      <c r="Q6106" s="46" t="b">
        <f>EXACT(Table2[[#This Row],[rate]],Table2[[#This Row],[Check]])</f>
        <v>1</v>
      </c>
      <c r="R6106" s="46"/>
      <c r="S6106" s="46" t="str">
        <f>IF(Table2[[#This Row],[SRO]]="EOU",VLOOKUP(Table2[[#This Row],[BE]],[2]GD.List!$C$3:$N$5014,12,0),IF(Table2[[#This Row],[SRO]]="Local","Polyester Staple Fibre","SRO 492"))</f>
        <v>Raw Cotton</v>
      </c>
    </row>
    <row r="6107" spans="1:19" x14ac:dyDescent="0.25">
      <c r="A6107" s="119" t="s">
        <v>4125</v>
      </c>
      <c r="B6107" s="116" t="s">
        <v>4153</v>
      </c>
      <c r="C6107" s="165">
        <v>13169</v>
      </c>
      <c r="D6107" s="117">
        <v>5201.009</v>
      </c>
      <c r="E6107" s="147" t="s">
        <v>4158</v>
      </c>
      <c r="F6107" s="116" t="s">
        <v>4167</v>
      </c>
      <c r="G6107" s="471">
        <v>44981</v>
      </c>
      <c r="H6107" s="82">
        <v>23985927.350000001</v>
      </c>
      <c r="I6107" s="197">
        <v>0.48980000000000001</v>
      </c>
      <c r="J6107" s="15">
        <v>8362.85</v>
      </c>
      <c r="K6107" s="15">
        <v>17074</v>
      </c>
      <c r="L6107" s="15">
        <v>5744959.1799999997</v>
      </c>
      <c r="M6107" s="66" t="str">
        <f>TEXT(Table2[[#This Row],[Gd.Dt]],"mmm-yy")</f>
        <v>Feb-23</v>
      </c>
      <c r="N6107" s="46" t="str">
        <f>MID(Table2[[#This Row],[BE]],6,2)</f>
        <v>IB</v>
      </c>
      <c r="O6107" s="46" t="str">
        <f>IF(Table2[[#This Row],[Type]]="IB","EOU",IF(Table2[[#This Row],[Type]]="MB","Local","492"))</f>
        <v>EOU</v>
      </c>
      <c r="P6107" s="46">
        <f>ROUND(Table2[[#This Row],[Cons]]/Table2[[#This Row],[Qty.]],5)</f>
        <v>0.48980000000000001</v>
      </c>
      <c r="Q6107" s="46" t="b">
        <f>EXACT(Table2[[#This Row],[rate]],Table2[[#This Row],[Check]])</f>
        <v>1</v>
      </c>
      <c r="R6107" s="46"/>
      <c r="S6107" s="46" t="str">
        <f>IF(Table2[[#This Row],[SRO]]="EOU",VLOOKUP(Table2[[#This Row],[BE]],[2]GD.List!$C$3:$N$5014,12,0),IF(Table2[[#This Row],[SRO]]="Local","Polyester Staple Fibre","SRO 492"))</f>
        <v>Raw Cotton</v>
      </c>
    </row>
    <row r="6108" spans="1:19" x14ac:dyDescent="0.25">
      <c r="A6108" s="119" t="s">
        <v>4125</v>
      </c>
      <c r="B6108" s="116" t="s">
        <v>4156</v>
      </c>
      <c r="C6108" s="165">
        <v>25000</v>
      </c>
      <c r="D6108" s="117">
        <v>5201.009</v>
      </c>
      <c r="E6108" s="147" t="s">
        <v>4163</v>
      </c>
      <c r="F6108" s="116" t="s">
        <v>4168</v>
      </c>
      <c r="G6108" s="471">
        <v>44981</v>
      </c>
      <c r="H6108" s="82">
        <v>56886441.170000002</v>
      </c>
      <c r="I6108" s="197">
        <v>1.0101</v>
      </c>
      <c r="J6108" s="15">
        <v>26262.6</v>
      </c>
      <c r="K6108" s="15">
        <v>26000</v>
      </c>
      <c r="L6108" s="15">
        <v>30213515.920000002</v>
      </c>
      <c r="M6108" s="66" t="str">
        <f>TEXT(Table2[[#This Row],[Gd.Dt]],"mmm-yy")</f>
        <v>Feb-23</v>
      </c>
      <c r="N6108" s="46" t="str">
        <f>MID(Table2[[#This Row],[BE]],6,2)</f>
        <v>IB</v>
      </c>
      <c r="O6108" s="46" t="str">
        <f>IF(Table2[[#This Row],[Type]]="IB","EOU",IF(Table2[[#This Row],[Type]]="MB","Local","492"))</f>
        <v>EOU</v>
      </c>
      <c r="P6108" s="46">
        <f>ROUND(Table2[[#This Row],[Cons]]/Table2[[#This Row],[Qty.]],5)</f>
        <v>1.0101</v>
      </c>
      <c r="Q6108" s="46" t="b">
        <f>EXACT(Table2[[#This Row],[rate]],Table2[[#This Row],[Check]])</f>
        <v>1</v>
      </c>
      <c r="R6108" s="46"/>
      <c r="S6108" s="46" t="str">
        <f>IF(Table2[[#This Row],[SRO]]="EOU",VLOOKUP(Table2[[#This Row],[BE]],[2]GD.List!$C$3:$N$5014,12,0),IF(Table2[[#This Row],[SRO]]="Local","Polyester Staple Fibre","SRO 492"))</f>
        <v>Raw Cotton</v>
      </c>
    </row>
    <row r="6109" spans="1:19" x14ac:dyDescent="0.25">
      <c r="A6109" s="120" t="s">
        <v>4125</v>
      </c>
      <c r="B6109" s="116" t="s">
        <v>4155</v>
      </c>
      <c r="C6109" s="165">
        <v>55000</v>
      </c>
      <c r="D6109" s="117">
        <v>5201.009</v>
      </c>
      <c r="E6109" s="147" t="s">
        <v>4162</v>
      </c>
      <c r="F6109" s="116" t="s">
        <v>4169</v>
      </c>
      <c r="G6109" s="471">
        <v>44981</v>
      </c>
      <c r="H6109" s="82">
        <v>106140782</v>
      </c>
      <c r="I6109" s="197">
        <v>1.0101</v>
      </c>
      <c r="J6109" s="15">
        <v>48999.95</v>
      </c>
      <c r="K6109" s="15">
        <v>48510</v>
      </c>
      <c r="L6109" s="15">
        <v>56246149.409999996</v>
      </c>
      <c r="M6109" s="66" t="str">
        <f>TEXT(Table2[[#This Row],[Gd.Dt]],"mmm-yy")</f>
        <v>Feb-23</v>
      </c>
      <c r="N6109" s="46" t="str">
        <f>MID(Table2[[#This Row],[BE]],6,2)</f>
        <v>IB</v>
      </c>
      <c r="O6109" s="46" t="str">
        <f>IF(Table2[[#This Row],[Type]]="IB","EOU",IF(Table2[[#This Row],[Type]]="MB","Local","492"))</f>
        <v>EOU</v>
      </c>
      <c r="P6109" s="46">
        <f>ROUND(Table2[[#This Row],[Cons]]/Table2[[#This Row],[Qty.]],5)</f>
        <v>1.0101</v>
      </c>
      <c r="Q6109" s="46" t="b">
        <f>EXACT(Table2[[#This Row],[rate]],Table2[[#This Row],[Check]])</f>
        <v>1</v>
      </c>
      <c r="R6109" s="46"/>
      <c r="S6109" s="46" t="str">
        <f>IF(Table2[[#This Row],[SRO]]="EOU",VLOOKUP(Table2[[#This Row],[BE]],[2]GD.List!$C$3:$N$5014,12,0),IF(Table2[[#This Row],[SRO]]="Local","Polyester Staple Fibre","SRO 492"))</f>
        <v>Raw Cotton</v>
      </c>
    </row>
    <row r="6110" spans="1:19" x14ac:dyDescent="0.25">
      <c r="A6110" s="120" t="s">
        <v>4126</v>
      </c>
      <c r="B6110" s="116" t="s">
        <v>4157</v>
      </c>
      <c r="C6110" s="165">
        <v>32242</v>
      </c>
      <c r="D6110" s="117">
        <v>9606.2199999999993</v>
      </c>
      <c r="E6110" s="147" t="s">
        <v>4164</v>
      </c>
      <c r="F6110" s="116" t="s">
        <v>4166</v>
      </c>
      <c r="G6110" s="471">
        <v>44981</v>
      </c>
      <c r="H6110" s="82">
        <v>44829885.689999998</v>
      </c>
      <c r="I6110" s="197">
        <v>1</v>
      </c>
      <c r="J6110" s="15">
        <v>50</v>
      </c>
      <c r="K6110" s="15">
        <v>50</v>
      </c>
      <c r="L6110" s="15">
        <v>76912.88</v>
      </c>
      <c r="M6110" s="66" t="str">
        <f>TEXT(Table2[[#This Row],[Gd.Dt]],"mmm-yy")</f>
        <v>Feb-23</v>
      </c>
      <c r="N6110" s="46" t="str">
        <f>MID(Table2[[#This Row],[BE]],6,2)</f>
        <v>TI</v>
      </c>
      <c r="O6110" s="46" t="str">
        <f>IF(Table2[[#This Row],[Type]]="IB","EOU",IF(Table2[[#This Row],[Type]]="MB","Local","492"))</f>
        <v>492</v>
      </c>
      <c r="P6110" s="46">
        <f>ROUND(Table2[[#This Row],[Cons]]/Table2[[#This Row],[Qty.]],5)</f>
        <v>1</v>
      </c>
      <c r="Q6110" s="46" t="b">
        <f>EXACT(Table2[[#This Row],[rate]],Table2[[#This Row],[Check]])</f>
        <v>1</v>
      </c>
      <c r="R6110" s="46"/>
      <c r="S6110" s="46" t="str">
        <f>IF(Table2[[#This Row],[SRO]]="EOU",VLOOKUP(Table2[[#This Row],[BE]],[2]GD.List!$C$3:$N$5014,12,0),IF(Table2[[#This Row],[SRO]]="Local","Polyester Staple Fibre","SRO 492"))</f>
        <v>SRO 492</v>
      </c>
    </row>
    <row r="6111" spans="1:19" x14ac:dyDescent="0.25">
      <c r="A6111" s="119" t="s">
        <v>4159</v>
      </c>
      <c r="B6111" s="116" t="s">
        <v>4154</v>
      </c>
      <c r="C6111" s="165">
        <v>7335</v>
      </c>
      <c r="D6111" s="117">
        <v>9606.2199999999993</v>
      </c>
      <c r="E6111" s="147" t="s">
        <v>4160</v>
      </c>
      <c r="F6111" s="116" t="s">
        <v>4170</v>
      </c>
      <c r="G6111" s="471">
        <v>44981</v>
      </c>
      <c r="H6111" s="82">
        <v>13008607.630000001</v>
      </c>
      <c r="I6111" s="197">
        <v>1</v>
      </c>
      <c r="J6111" s="15">
        <v>60</v>
      </c>
      <c r="K6111" s="15">
        <v>60</v>
      </c>
      <c r="L6111" s="15">
        <v>6293859.2199999997</v>
      </c>
      <c r="M6111" s="66" t="str">
        <f>TEXT(Table2[[#This Row],[Gd.Dt]],"mmm-yy")</f>
        <v>Feb-23</v>
      </c>
      <c r="N6111" s="46" t="str">
        <f>MID(Table2[[#This Row],[BE]],6,2)</f>
        <v>TI</v>
      </c>
      <c r="O6111" s="46" t="str">
        <f>IF(Table2[[#This Row],[Type]]="IB","EOU",IF(Table2[[#This Row],[Type]]="MB","Local","492"))</f>
        <v>492</v>
      </c>
      <c r="P6111" s="46">
        <f>ROUND(Table2[[#This Row],[Cons]]/Table2[[#This Row],[Qty.]],5)</f>
        <v>1</v>
      </c>
      <c r="Q6111" s="46" t="b">
        <f>EXACT(Table2[[#This Row],[rate]],Table2[[#This Row],[Check]])</f>
        <v>1</v>
      </c>
      <c r="R6111" s="46"/>
      <c r="S6111" s="46" t="str">
        <f>IF(Table2[[#This Row],[SRO]]="EOU",VLOOKUP(Table2[[#This Row],[BE]],[2]GD.List!$C$3:$N$5014,12,0),IF(Table2[[#This Row],[SRO]]="Local","Polyester Staple Fibre","SRO 492"))</f>
        <v>SRO 492</v>
      </c>
    </row>
    <row r="6112" spans="1:19" x14ac:dyDescent="0.25">
      <c r="A6112" s="120" t="s">
        <v>4159</v>
      </c>
      <c r="B6112" s="116" t="s">
        <v>4153</v>
      </c>
      <c r="C6112" s="165">
        <v>13169</v>
      </c>
      <c r="D6112" s="117">
        <v>9606.2199999999993</v>
      </c>
      <c r="E6112" s="147" t="s">
        <v>4158</v>
      </c>
      <c r="F6112" s="116" t="s">
        <v>4167</v>
      </c>
      <c r="G6112" s="471">
        <v>44981</v>
      </c>
      <c r="H6112" s="82">
        <v>23985927.350000001</v>
      </c>
      <c r="I6112" s="197">
        <v>1</v>
      </c>
      <c r="J6112" s="15">
        <v>175.38</v>
      </c>
      <c r="K6112" s="15">
        <v>175.38</v>
      </c>
      <c r="L6112" s="15">
        <v>126966.73000000001</v>
      </c>
      <c r="M6112" s="66" t="str">
        <f>TEXT(Table2[[#This Row],[Gd.Dt]],"mmm-yy")</f>
        <v>Feb-23</v>
      </c>
      <c r="N6112" s="46" t="str">
        <f>MID(Table2[[#This Row],[BE]],6,2)</f>
        <v>TI</v>
      </c>
      <c r="O6112" s="46" t="str">
        <f>IF(Table2[[#This Row],[Type]]="IB","EOU",IF(Table2[[#This Row],[Type]]="MB","Local","492"))</f>
        <v>492</v>
      </c>
      <c r="P6112" s="46">
        <f>ROUND(Table2[[#This Row],[Cons]]/Table2[[#This Row],[Qty.]],5)</f>
        <v>1</v>
      </c>
      <c r="Q6112" s="46" t="b">
        <f>EXACT(Table2[[#This Row],[rate]],Table2[[#This Row],[Check]])</f>
        <v>1</v>
      </c>
      <c r="R6112" s="46"/>
      <c r="S6112" s="46" t="str">
        <f>IF(Table2[[#This Row],[SRO]]="EOU",VLOOKUP(Table2[[#This Row],[BE]],[2]GD.List!$C$3:$N$5014,12,0),IF(Table2[[#This Row],[SRO]]="Local","Polyester Staple Fibre","SRO 492"))</f>
        <v>SRO 492</v>
      </c>
    </row>
    <row r="6113" spans="1:19" x14ac:dyDescent="0.25">
      <c r="A6113" s="120" t="s">
        <v>4161</v>
      </c>
      <c r="B6113" s="116" t="s">
        <v>4154</v>
      </c>
      <c r="C6113" s="165">
        <v>7335</v>
      </c>
      <c r="D6113" s="117">
        <v>9606.1</v>
      </c>
      <c r="E6113" s="147" t="s">
        <v>4160</v>
      </c>
      <c r="F6113" s="116" t="s">
        <v>4170</v>
      </c>
      <c r="G6113" s="471">
        <v>44981</v>
      </c>
      <c r="H6113" s="82">
        <v>13008607.630000001</v>
      </c>
      <c r="I6113" s="197">
        <v>1</v>
      </c>
      <c r="J6113" s="15">
        <v>5</v>
      </c>
      <c r="K6113" s="15">
        <v>5</v>
      </c>
      <c r="L6113" s="15">
        <v>479413.27</v>
      </c>
      <c r="M6113" s="66" t="str">
        <f>TEXT(Table2[[#This Row],[Gd.Dt]],"mmm-yy")</f>
        <v>Feb-23</v>
      </c>
      <c r="N6113" s="46" t="str">
        <f>MID(Table2[[#This Row],[BE]],6,2)</f>
        <v>TI</v>
      </c>
      <c r="O6113" s="46" t="str">
        <f>IF(Table2[[#This Row],[Type]]="IB","EOU",IF(Table2[[#This Row],[Type]]="MB","Local","492"))</f>
        <v>492</v>
      </c>
      <c r="P6113" s="46">
        <f>ROUND(Table2[[#This Row],[Cons]]/Table2[[#This Row],[Qty.]],5)</f>
        <v>1</v>
      </c>
      <c r="Q6113" s="46" t="b">
        <f>EXACT(Table2[[#This Row],[rate]],Table2[[#This Row],[Check]])</f>
        <v>1</v>
      </c>
      <c r="R6113" s="46"/>
      <c r="S6113" s="46" t="str">
        <f>IF(Table2[[#This Row],[SRO]]="EOU",VLOOKUP(Table2[[#This Row],[BE]],[2]GD.List!$C$3:$N$5014,12,0),IF(Table2[[#This Row],[SRO]]="Local","Polyester Staple Fibre","SRO 492"))</f>
        <v>SRO 492</v>
      </c>
    </row>
    <row r="6114" spans="1:19" x14ac:dyDescent="0.25">
      <c r="A6114" s="119" t="s">
        <v>4165</v>
      </c>
      <c r="B6114" s="119" t="s">
        <v>4157</v>
      </c>
      <c r="C6114" s="170">
        <v>32242</v>
      </c>
      <c r="D6114" s="171">
        <v>9606.2199999999993</v>
      </c>
      <c r="E6114" s="27" t="s">
        <v>4164</v>
      </c>
      <c r="F6114" s="119" t="s">
        <v>4166</v>
      </c>
      <c r="G6114" s="28">
        <v>44981</v>
      </c>
      <c r="H6114" s="172">
        <v>44829885.689999998</v>
      </c>
      <c r="I6114" s="33">
        <v>1</v>
      </c>
      <c r="J6114" s="30">
        <v>40</v>
      </c>
      <c r="K6114" s="30">
        <v>40</v>
      </c>
      <c r="L6114" s="30">
        <v>61530.3</v>
      </c>
      <c r="M6114" s="67" t="str">
        <f>TEXT(Table2[[#This Row],[Gd.Dt]],"mmm-yy")</f>
        <v>Feb-23</v>
      </c>
      <c r="N6114" s="47" t="str">
        <f>MID(Table2[[#This Row],[BE]],6,2)</f>
        <v>TI</v>
      </c>
      <c r="O6114" s="47" t="str">
        <f>IF(Table2[[#This Row],[Type]]="IB","EOU",IF(Table2[[#This Row],[Type]]="MB","Local","492"))</f>
        <v>492</v>
      </c>
      <c r="P6114" s="47">
        <f>ROUND(Table2[[#This Row],[Cons]]/Table2[[#This Row],[Qty.]],5)</f>
        <v>1</v>
      </c>
      <c r="Q6114" s="47" t="b">
        <f>EXACT(Table2[[#This Row],[rate]],Table2[[#This Row],[Check]])</f>
        <v>1</v>
      </c>
      <c r="R6114" s="47"/>
      <c r="S6114" s="47" t="str">
        <f>IF(Table2[[#This Row],[SRO]]="EOU",VLOOKUP(Table2[[#This Row],[BE]],[2]GD.List!$C$3:$N$5014,12,0),IF(Table2[[#This Row],[SRO]]="Local","Polyester Staple Fibre","SRO 492"))</f>
        <v>SRO 492</v>
      </c>
    </row>
    <row r="6115" spans="1:19" x14ac:dyDescent="0.25">
      <c r="A6115" s="116" t="s">
        <v>2499</v>
      </c>
      <c r="B6115" s="116" t="s">
        <v>4172</v>
      </c>
      <c r="C6115" s="165">
        <v>23191</v>
      </c>
      <c r="D6115" s="117">
        <v>2701.12</v>
      </c>
      <c r="E6115" s="147" t="s">
        <v>4174</v>
      </c>
      <c r="F6115" s="116" t="s">
        <v>4183</v>
      </c>
      <c r="G6115" s="471">
        <v>44981</v>
      </c>
      <c r="H6115" s="82">
        <v>41290243</v>
      </c>
      <c r="I6115" s="197">
        <v>0.8</v>
      </c>
      <c r="J6115" s="15">
        <v>13432.8</v>
      </c>
      <c r="K6115" s="15">
        <v>16791</v>
      </c>
      <c r="L6115" s="15">
        <v>23423944.32</v>
      </c>
      <c r="M6115" s="66" t="str">
        <f>TEXT(Table2[[#This Row],[Gd.Dt]],"mmm-yy")</f>
        <v>Feb-23</v>
      </c>
      <c r="N6115" s="46" t="str">
        <f>MID(Table2[[#This Row],[BE]],6,2)</f>
        <v>IB</v>
      </c>
      <c r="O6115" s="46" t="str">
        <f>IF(Table2[[#This Row],[Type]]="IB","EOU",IF(Table2[[#This Row],[Type]]="MB","Local","492"))</f>
        <v>EOU</v>
      </c>
      <c r="P6115" s="46">
        <f>ROUND(Table2[[#This Row],[Cons]]/Table2[[#This Row],[Qty.]],5)</f>
        <v>0.8</v>
      </c>
      <c r="Q6115" s="46" t="b">
        <f>EXACT(Table2[[#This Row],[rate]],Table2[[#This Row],[Check]])</f>
        <v>1</v>
      </c>
      <c r="R6115" s="46"/>
      <c r="S6115" s="46" t="str">
        <f>IF(Table2[[#This Row],[SRO]]="EOU",VLOOKUP(Table2[[#This Row],[BE]],[2]GD.List!$C$3:$N$5014,12,0),IF(Table2[[#This Row],[SRO]]="Local","Polyester Staple Fibre","SRO 492"))</f>
        <v>Textile Coal</v>
      </c>
    </row>
    <row r="6116" spans="1:19" x14ac:dyDescent="0.25">
      <c r="A6116" s="116" t="s">
        <v>2499</v>
      </c>
      <c r="B6116" s="116" t="s">
        <v>4178</v>
      </c>
      <c r="C6116" s="165">
        <v>13107</v>
      </c>
      <c r="D6116" s="117">
        <v>2701.12</v>
      </c>
      <c r="E6116" s="147" t="s">
        <v>4181</v>
      </c>
      <c r="F6116" s="116" t="s">
        <v>4184</v>
      </c>
      <c r="G6116" s="471">
        <v>44982</v>
      </c>
      <c r="H6116" s="82">
        <v>23843245.719999999</v>
      </c>
      <c r="I6116" s="197">
        <v>0.8</v>
      </c>
      <c r="J6116" s="15">
        <v>7831.2000000000007</v>
      </c>
      <c r="K6116" s="15">
        <v>9789</v>
      </c>
      <c r="L6116" s="15">
        <v>7777445.4499999993</v>
      </c>
      <c r="M6116" s="66" t="str">
        <f>TEXT(Table2[[#This Row],[Gd.Dt]],"mmm-yy")</f>
        <v>Feb-23</v>
      </c>
      <c r="N6116" s="46" t="str">
        <f>MID(Table2[[#This Row],[BE]],6,2)</f>
        <v>IB</v>
      </c>
      <c r="O6116" s="46" t="str">
        <f>IF(Table2[[#This Row],[Type]]="IB","EOU",IF(Table2[[#This Row],[Type]]="MB","Local","492"))</f>
        <v>EOU</v>
      </c>
      <c r="P6116" s="46">
        <f>ROUND(Table2[[#This Row],[Cons]]/Table2[[#This Row],[Qty.]],5)</f>
        <v>0.8</v>
      </c>
      <c r="Q6116" s="46" t="b">
        <f>EXACT(Table2[[#This Row],[rate]],Table2[[#This Row],[Check]])</f>
        <v>1</v>
      </c>
      <c r="R6116" s="46"/>
      <c r="S6116" s="46" t="str">
        <f>IF(Table2[[#This Row],[SRO]]="EOU",VLOOKUP(Table2[[#This Row],[BE]],[2]GD.List!$C$3:$N$5014,12,0),IF(Table2[[#This Row],[SRO]]="Local","Polyester Staple Fibre","SRO 492"))</f>
        <v>Textile Coal</v>
      </c>
    </row>
    <row r="6117" spans="1:19" x14ac:dyDescent="0.25">
      <c r="A6117" s="116" t="s">
        <v>2499</v>
      </c>
      <c r="B6117" s="116" t="s">
        <v>4171</v>
      </c>
      <c r="C6117" s="165">
        <v>14955</v>
      </c>
      <c r="D6117" s="117">
        <v>2701.12</v>
      </c>
      <c r="E6117" s="147" t="s">
        <v>4173</v>
      </c>
      <c r="F6117" s="116" t="s">
        <v>4185</v>
      </c>
      <c r="G6117" s="471">
        <v>44981</v>
      </c>
      <c r="H6117" s="82">
        <v>17044307.57</v>
      </c>
      <c r="I6117" s="197">
        <v>0.8</v>
      </c>
      <c r="J6117" s="15">
        <v>8265.5999999999985</v>
      </c>
      <c r="K6117" s="15">
        <v>10332</v>
      </c>
      <c r="L6117" s="15">
        <v>7063492.5199999996</v>
      </c>
      <c r="M6117" s="66" t="str">
        <f>TEXT(Table2[[#This Row],[Gd.Dt]],"mmm-yy")</f>
        <v>Feb-23</v>
      </c>
      <c r="N6117" s="46" t="str">
        <f>MID(Table2[[#This Row],[BE]],6,2)</f>
        <v>IB</v>
      </c>
      <c r="O6117" s="46" t="str">
        <f>IF(Table2[[#This Row],[Type]]="IB","EOU",IF(Table2[[#This Row],[Type]]="MB","Local","492"))</f>
        <v>EOU</v>
      </c>
      <c r="P6117" s="46">
        <f>ROUND(Table2[[#This Row],[Cons]]/Table2[[#This Row],[Qty.]],5)</f>
        <v>0.8</v>
      </c>
      <c r="Q6117" s="46" t="b">
        <f>EXACT(Table2[[#This Row],[rate]],Table2[[#This Row],[Check]])</f>
        <v>1</v>
      </c>
      <c r="R6117" s="46"/>
      <c r="S6117" s="46" t="str">
        <f>IF(Table2[[#This Row],[SRO]]="EOU",VLOOKUP(Table2[[#This Row],[BE]],[2]GD.List!$C$3:$N$5014,12,0),IF(Table2[[#This Row],[SRO]]="Local","Polyester Staple Fibre","SRO 492"))</f>
        <v>Textile Coal</v>
      </c>
    </row>
    <row r="6118" spans="1:19" x14ac:dyDescent="0.25">
      <c r="A6118" s="116" t="s">
        <v>2499</v>
      </c>
      <c r="B6118" s="116" t="s">
        <v>4179</v>
      </c>
      <c r="C6118" s="165">
        <v>11268</v>
      </c>
      <c r="D6118" s="117">
        <v>2701.12</v>
      </c>
      <c r="E6118" s="147" t="s">
        <v>4182</v>
      </c>
      <c r="F6118" s="116" t="s">
        <v>4186</v>
      </c>
      <c r="G6118" s="471">
        <v>44982</v>
      </c>
      <c r="H6118" s="82">
        <v>12177996.17</v>
      </c>
      <c r="I6118" s="197">
        <v>0.8</v>
      </c>
      <c r="J6118" s="15">
        <v>6472</v>
      </c>
      <c r="K6118" s="15">
        <v>8090</v>
      </c>
      <c r="L6118" s="15">
        <v>10527186.17</v>
      </c>
      <c r="M6118" s="66" t="str">
        <f>TEXT(Table2[[#This Row],[Gd.Dt]],"mmm-yy")</f>
        <v>Feb-23</v>
      </c>
      <c r="N6118" s="46" t="str">
        <f>MID(Table2[[#This Row],[BE]],6,2)</f>
        <v>IB</v>
      </c>
      <c r="O6118" s="46" t="str">
        <f>IF(Table2[[#This Row],[Type]]="IB","EOU",IF(Table2[[#This Row],[Type]]="MB","Local","492"))</f>
        <v>EOU</v>
      </c>
      <c r="P6118" s="46">
        <f>ROUND(Table2[[#This Row],[Cons]]/Table2[[#This Row],[Qty.]],5)</f>
        <v>0.8</v>
      </c>
      <c r="Q6118" s="46" t="b">
        <f>EXACT(Table2[[#This Row],[rate]],Table2[[#This Row],[Check]])</f>
        <v>1</v>
      </c>
      <c r="R6118" s="46"/>
      <c r="S6118" s="46" t="str">
        <f>IF(Table2[[#This Row],[SRO]]="EOU",VLOOKUP(Table2[[#This Row],[BE]],[2]GD.List!$C$3:$N$5014,12,0),IF(Table2[[#This Row],[SRO]]="Local","Polyester Staple Fibre","SRO 492"))</f>
        <v>Textile Coal</v>
      </c>
    </row>
    <row r="6119" spans="1:19" x14ac:dyDescent="0.25">
      <c r="A6119" s="116" t="s">
        <v>2499</v>
      </c>
      <c r="B6119" s="116" t="s">
        <v>4177</v>
      </c>
      <c r="C6119" s="165">
        <v>5940</v>
      </c>
      <c r="D6119" s="117">
        <v>2701.12</v>
      </c>
      <c r="E6119" s="147" t="s">
        <v>4180</v>
      </c>
      <c r="F6119" s="116" t="s">
        <v>4187</v>
      </c>
      <c r="G6119" s="471">
        <v>44982</v>
      </c>
      <c r="H6119" s="82">
        <v>6557813.0800000001</v>
      </c>
      <c r="I6119" s="197">
        <v>0.8</v>
      </c>
      <c r="J6119" s="15">
        <v>3412</v>
      </c>
      <c r="K6119" s="15">
        <v>4265</v>
      </c>
      <c r="L6119" s="15">
        <v>5662973.5499999998</v>
      </c>
      <c r="M6119" s="66" t="str">
        <f>TEXT(Table2[[#This Row],[Gd.Dt]],"mmm-yy")</f>
        <v>Feb-23</v>
      </c>
      <c r="N6119" s="46" t="str">
        <f>MID(Table2[[#This Row],[BE]],6,2)</f>
        <v>IB</v>
      </c>
      <c r="O6119" s="46" t="str">
        <f>IF(Table2[[#This Row],[Type]]="IB","EOU",IF(Table2[[#This Row],[Type]]="MB","Local","492"))</f>
        <v>EOU</v>
      </c>
      <c r="P6119" s="46">
        <f>ROUND(Table2[[#This Row],[Cons]]/Table2[[#This Row],[Qty.]],5)</f>
        <v>0.8</v>
      </c>
      <c r="Q6119" s="46" t="b">
        <f>EXACT(Table2[[#This Row],[rate]],Table2[[#This Row],[Check]])</f>
        <v>1</v>
      </c>
      <c r="R6119" s="46"/>
      <c r="S6119" s="46" t="str">
        <f>IF(Table2[[#This Row],[SRO]]="EOU",VLOOKUP(Table2[[#This Row],[BE]],[2]GD.List!$C$3:$N$5014,12,0),IF(Table2[[#This Row],[SRO]]="Local","Polyester Staple Fibre","SRO 492"))</f>
        <v>Textile Coal</v>
      </c>
    </row>
    <row r="6120" spans="1:19" x14ac:dyDescent="0.25">
      <c r="A6120" s="120" t="s">
        <v>2499</v>
      </c>
      <c r="B6120" s="116" t="s">
        <v>4176</v>
      </c>
      <c r="C6120" s="165">
        <v>53801</v>
      </c>
      <c r="D6120" s="117">
        <v>2701.12</v>
      </c>
      <c r="E6120" s="147" t="s">
        <v>4175</v>
      </c>
      <c r="F6120" s="116" t="s">
        <v>4188</v>
      </c>
      <c r="G6120" s="471">
        <v>44982</v>
      </c>
      <c r="H6120" s="82">
        <v>39741709.380000003</v>
      </c>
      <c r="I6120" s="197">
        <v>0.8</v>
      </c>
      <c r="J6120" s="15">
        <v>15920</v>
      </c>
      <c r="K6120" s="15">
        <v>19900</v>
      </c>
      <c r="L6120" s="15">
        <v>36500917.609999999</v>
      </c>
      <c r="M6120" s="66" t="str">
        <f>TEXT(Table2[[#This Row],[Gd.Dt]],"mmm-yy")</f>
        <v>Feb-23</v>
      </c>
      <c r="N6120" s="46" t="str">
        <f>MID(Table2[[#This Row],[BE]],6,2)</f>
        <v>IB</v>
      </c>
      <c r="O6120" s="46" t="str">
        <f>IF(Table2[[#This Row],[Type]]="IB","EOU",IF(Table2[[#This Row],[Type]]="MB","Local","492"))</f>
        <v>EOU</v>
      </c>
      <c r="P6120" s="46">
        <f>ROUND(Table2[[#This Row],[Cons]]/Table2[[#This Row],[Qty.]],5)</f>
        <v>0.8</v>
      </c>
      <c r="Q6120" s="46" t="b">
        <f>EXACT(Table2[[#This Row],[rate]],Table2[[#This Row],[Check]])</f>
        <v>1</v>
      </c>
      <c r="R6120" s="46"/>
      <c r="S6120" s="46" t="str">
        <f>IF(Table2[[#This Row],[SRO]]="EOU",VLOOKUP(Table2[[#This Row],[BE]],[2]GD.List!$C$3:$N$5014,12,0),IF(Table2[[#This Row],[SRO]]="Local","Polyester Staple Fibre","SRO 492"))</f>
        <v>Textile Coal</v>
      </c>
    </row>
    <row r="6121" spans="1:19" x14ac:dyDescent="0.25">
      <c r="A6121" s="119" t="s">
        <v>3552</v>
      </c>
      <c r="B6121" s="116" t="s">
        <v>4172</v>
      </c>
      <c r="C6121" s="165">
        <v>23191</v>
      </c>
      <c r="D6121" s="117">
        <v>2847</v>
      </c>
      <c r="E6121" s="147" t="s">
        <v>4174</v>
      </c>
      <c r="F6121" s="116" t="s">
        <v>4183</v>
      </c>
      <c r="G6121" s="471">
        <v>44981</v>
      </c>
      <c r="H6121" s="82">
        <v>41290243</v>
      </c>
      <c r="I6121" s="197">
        <v>0.03</v>
      </c>
      <c r="J6121" s="15">
        <v>503.73</v>
      </c>
      <c r="K6121" s="15">
        <v>16791</v>
      </c>
      <c r="L6121" s="15">
        <v>878397.90999999992</v>
      </c>
      <c r="M6121" s="66" t="str">
        <f>TEXT(Table2[[#This Row],[Gd.Dt]],"mmm-yy")</f>
        <v>Feb-23</v>
      </c>
      <c r="N6121" s="46" t="str">
        <f>MID(Table2[[#This Row],[BE]],6,2)</f>
        <v>IB</v>
      </c>
      <c r="O6121" s="46" t="str">
        <f>IF(Table2[[#This Row],[Type]]="IB","EOU",IF(Table2[[#This Row],[Type]]="MB","Local","492"))</f>
        <v>EOU</v>
      </c>
      <c r="P6121" s="46">
        <f>ROUND(Table2[[#This Row],[Cons]]/Table2[[#This Row],[Qty.]],5)</f>
        <v>0.03</v>
      </c>
      <c r="Q6121" s="46" t="b">
        <f>EXACT(Table2[[#This Row],[rate]],Table2[[#This Row],[Check]])</f>
        <v>1</v>
      </c>
      <c r="R6121" s="46"/>
      <c r="S6121" s="46" t="str">
        <f>IF(Table2[[#This Row],[SRO]]="EOU",VLOOKUP(Table2[[#This Row],[BE]],[2]GD.List!$C$3:$N$5014,12,0),IF(Table2[[#This Row],[SRO]]="Local","Polyester Staple Fibre","SRO 492"))</f>
        <v>Textile Chemical</v>
      </c>
    </row>
    <row r="6122" spans="1:19" x14ac:dyDescent="0.25">
      <c r="A6122" s="119" t="s">
        <v>3552</v>
      </c>
      <c r="B6122" s="116" t="s">
        <v>4178</v>
      </c>
      <c r="C6122" s="165">
        <v>13107</v>
      </c>
      <c r="D6122" s="117">
        <v>2847</v>
      </c>
      <c r="E6122" s="147" t="s">
        <v>4181</v>
      </c>
      <c r="F6122" s="116" t="s">
        <v>4184</v>
      </c>
      <c r="G6122" s="471">
        <v>44982</v>
      </c>
      <c r="H6122" s="82">
        <v>23843245.719999999</v>
      </c>
      <c r="I6122" s="197">
        <v>0.03</v>
      </c>
      <c r="J6122" s="15">
        <v>293.67</v>
      </c>
      <c r="K6122" s="15">
        <v>9789</v>
      </c>
      <c r="L6122" s="15">
        <v>291654.2</v>
      </c>
      <c r="M6122" s="66" t="str">
        <f>TEXT(Table2[[#This Row],[Gd.Dt]],"mmm-yy")</f>
        <v>Feb-23</v>
      </c>
      <c r="N6122" s="46" t="str">
        <f>MID(Table2[[#This Row],[BE]],6,2)</f>
        <v>IB</v>
      </c>
      <c r="O6122" s="46" t="str">
        <f>IF(Table2[[#This Row],[Type]]="IB","EOU",IF(Table2[[#This Row],[Type]]="MB","Local","492"))</f>
        <v>EOU</v>
      </c>
      <c r="P6122" s="46">
        <f>ROUND(Table2[[#This Row],[Cons]]/Table2[[#This Row],[Qty.]],5)</f>
        <v>0.03</v>
      </c>
      <c r="Q6122" s="46" t="b">
        <f>EXACT(Table2[[#This Row],[rate]],Table2[[#This Row],[Check]])</f>
        <v>1</v>
      </c>
      <c r="R6122" s="46"/>
      <c r="S6122" s="46" t="str">
        <f>IF(Table2[[#This Row],[SRO]]="EOU",VLOOKUP(Table2[[#This Row],[BE]],[2]GD.List!$C$3:$N$5014,12,0),IF(Table2[[#This Row],[SRO]]="Local","Polyester Staple Fibre","SRO 492"))</f>
        <v>Textile Chemical</v>
      </c>
    </row>
    <row r="6123" spans="1:19" x14ac:dyDescent="0.25">
      <c r="A6123" s="119" t="s">
        <v>3552</v>
      </c>
      <c r="B6123" s="116" t="s">
        <v>4171</v>
      </c>
      <c r="C6123" s="165">
        <v>14955</v>
      </c>
      <c r="D6123" s="117">
        <v>2847</v>
      </c>
      <c r="E6123" s="147" t="s">
        <v>4173</v>
      </c>
      <c r="F6123" s="116" t="s">
        <v>4185</v>
      </c>
      <c r="G6123" s="471">
        <v>44981</v>
      </c>
      <c r="H6123" s="82">
        <v>17044307.57</v>
      </c>
      <c r="I6123" s="197">
        <v>0.03</v>
      </c>
      <c r="J6123" s="15">
        <v>309.95999999999998</v>
      </c>
      <c r="K6123" s="15">
        <v>10332</v>
      </c>
      <c r="L6123" s="15">
        <v>264880.97000000003</v>
      </c>
      <c r="M6123" s="66" t="str">
        <f>TEXT(Table2[[#This Row],[Gd.Dt]],"mmm-yy")</f>
        <v>Feb-23</v>
      </c>
      <c r="N6123" s="46" t="str">
        <f>MID(Table2[[#This Row],[BE]],6,2)</f>
        <v>IB</v>
      </c>
      <c r="O6123" s="46" t="str">
        <f>IF(Table2[[#This Row],[Type]]="IB","EOU",IF(Table2[[#This Row],[Type]]="MB","Local","492"))</f>
        <v>EOU</v>
      </c>
      <c r="P6123" s="46">
        <f>ROUND(Table2[[#This Row],[Cons]]/Table2[[#This Row],[Qty.]],5)</f>
        <v>0.03</v>
      </c>
      <c r="Q6123" s="46" t="b">
        <f>EXACT(Table2[[#This Row],[rate]],Table2[[#This Row],[Check]])</f>
        <v>1</v>
      </c>
      <c r="R6123" s="46"/>
      <c r="S6123" s="46" t="str">
        <f>IF(Table2[[#This Row],[SRO]]="EOU",VLOOKUP(Table2[[#This Row],[BE]],[2]GD.List!$C$3:$N$5014,12,0),IF(Table2[[#This Row],[SRO]]="Local","Polyester Staple Fibre","SRO 492"))</f>
        <v>Textile Chemical</v>
      </c>
    </row>
    <row r="6124" spans="1:19" x14ac:dyDescent="0.25">
      <c r="A6124" s="119" t="s">
        <v>3552</v>
      </c>
      <c r="B6124" s="116" t="s">
        <v>4179</v>
      </c>
      <c r="C6124" s="165">
        <v>11268</v>
      </c>
      <c r="D6124" s="117">
        <v>2847</v>
      </c>
      <c r="E6124" s="147" t="s">
        <v>4182</v>
      </c>
      <c r="F6124" s="116" t="s">
        <v>4186</v>
      </c>
      <c r="G6124" s="471">
        <v>44982</v>
      </c>
      <c r="H6124" s="82">
        <v>12177996.17</v>
      </c>
      <c r="I6124" s="197">
        <v>0.03</v>
      </c>
      <c r="J6124" s="15">
        <v>242.7</v>
      </c>
      <c r="K6124" s="15">
        <v>8090</v>
      </c>
      <c r="L6124" s="15">
        <v>394769.48</v>
      </c>
      <c r="M6124" s="66" t="str">
        <f>TEXT(Table2[[#This Row],[Gd.Dt]],"mmm-yy")</f>
        <v>Feb-23</v>
      </c>
      <c r="N6124" s="46" t="str">
        <f>MID(Table2[[#This Row],[BE]],6,2)</f>
        <v>IB</v>
      </c>
      <c r="O6124" s="46" t="str">
        <f>IF(Table2[[#This Row],[Type]]="IB","EOU",IF(Table2[[#This Row],[Type]]="MB","Local","492"))</f>
        <v>EOU</v>
      </c>
      <c r="P6124" s="46">
        <f>ROUND(Table2[[#This Row],[Cons]]/Table2[[#This Row],[Qty.]],5)</f>
        <v>0.03</v>
      </c>
      <c r="Q6124" s="46" t="b">
        <f>EXACT(Table2[[#This Row],[rate]],Table2[[#This Row],[Check]])</f>
        <v>1</v>
      </c>
      <c r="R6124" s="46"/>
      <c r="S6124" s="46" t="str">
        <f>IF(Table2[[#This Row],[SRO]]="EOU",VLOOKUP(Table2[[#This Row],[BE]],[2]GD.List!$C$3:$N$5014,12,0),IF(Table2[[#This Row],[SRO]]="Local","Polyester Staple Fibre","SRO 492"))</f>
        <v>Textile Chemical</v>
      </c>
    </row>
    <row r="6125" spans="1:19" x14ac:dyDescent="0.25">
      <c r="A6125" s="119" t="s">
        <v>3552</v>
      </c>
      <c r="B6125" s="116" t="s">
        <v>4177</v>
      </c>
      <c r="C6125" s="165">
        <v>5940</v>
      </c>
      <c r="D6125" s="117">
        <v>2847</v>
      </c>
      <c r="E6125" s="147" t="s">
        <v>4180</v>
      </c>
      <c r="F6125" s="116" t="s">
        <v>4187</v>
      </c>
      <c r="G6125" s="471">
        <v>44982</v>
      </c>
      <c r="H6125" s="82">
        <v>6557813.0800000001</v>
      </c>
      <c r="I6125" s="197">
        <v>0.03</v>
      </c>
      <c r="J6125" s="15">
        <v>127.95</v>
      </c>
      <c r="K6125" s="15">
        <v>4265</v>
      </c>
      <c r="L6125" s="15">
        <v>212361.51</v>
      </c>
      <c r="M6125" s="66" t="str">
        <f>TEXT(Table2[[#This Row],[Gd.Dt]],"mmm-yy")</f>
        <v>Feb-23</v>
      </c>
      <c r="N6125" s="46" t="str">
        <f>MID(Table2[[#This Row],[BE]],6,2)</f>
        <v>IB</v>
      </c>
      <c r="O6125" s="46" t="str">
        <f>IF(Table2[[#This Row],[Type]]="IB","EOU",IF(Table2[[#This Row],[Type]]="MB","Local","492"))</f>
        <v>EOU</v>
      </c>
      <c r="P6125" s="46">
        <f>ROUND(Table2[[#This Row],[Cons]]/Table2[[#This Row],[Qty.]],5)</f>
        <v>0.03</v>
      </c>
      <c r="Q6125" s="46" t="b">
        <f>EXACT(Table2[[#This Row],[rate]],Table2[[#This Row],[Check]])</f>
        <v>1</v>
      </c>
      <c r="R6125" s="46"/>
      <c r="S6125" s="46" t="str">
        <f>IF(Table2[[#This Row],[SRO]]="EOU",VLOOKUP(Table2[[#This Row],[BE]],[2]GD.List!$C$3:$N$5014,12,0),IF(Table2[[#This Row],[SRO]]="Local","Polyester Staple Fibre","SRO 492"))</f>
        <v>Textile Chemical</v>
      </c>
    </row>
    <row r="6126" spans="1:19" x14ac:dyDescent="0.25">
      <c r="A6126" s="120" t="s">
        <v>3552</v>
      </c>
      <c r="B6126" s="116" t="s">
        <v>4176</v>
      </c>
      <c r="C6126" s="165">
        <v>53801</v>
      </c>
      <c r="D6126" s="117">
        <v>2847</v>
      </c>
      <c r="E6126" s="147" t="s">
        <v>4175</v>
      </c>
      <c r="F6126" s="116" t="s">
        <v>4188</v>
      </c>
      <c r="G6126" s="471">
        <v>44982</v>
      </c>
      <c r="H6126" s="82">
        <v>39741709.380000003</v>
      </c>
      <c r="I6126" s="197">
        <v>0.03</v>
      </c>
      <c r="J6126" s="15">
        <v>597</v>
      </c>
      <c r="K6126" s="15">
        <v>19900</v>
      </c>
      <c r="L6126" s="15">
        <v>1368784.41</v>
      </c>
      <c r="M6126" s="66" t="str">
        <f>TEXT(Table2[[#This Row],[Gd.Dt]],"mmm-yy")</f>
        <v>Feb-23</v>
      </c>
      <c r="N6126" s="46" t="str">
        <f>MID(Table2[[#This Row],[BE]],6,2)</f>
        <v>IB</v>
      </c>
      <c r="O6126" s="46" t="str">
        <f>IF(Table2[[#This Row],[Type]]="IB","EOU",IF(Table2[[#This Row],[Type]]="MB","Local","492"))</f>
        <v>EOU</v>
      </c>
      <c r="P6126" s="46">
        <f>ROUND(Table2[[#This Row],[Cons]]/Table2[[#This Row],[Qty.]],5)</f>
        <v>0.03</v>
      </c>
      <c r="Q6126" s="46" t="b">
        <f>EXACT(Table2[[#This Row],[rate]],Table2[[#This Row],[Check]])</f>
        <v>1</v>
      </c>
      <c r="R6126" s="46"/>
      <c r="S6126" s="46" t="str">
        <f>IF(Table2[[#This Row],[SRO]]="EOU",VLOOKUP(Table2[[#This Row],[BE]],[2]GD.List!$C$3:$N$5014,12,0),IF(Table2[[#This Row],[SRO]]="Local","Polyester Staple Fibre","SRO 492"))</f>
        <v>Textile Chemical</v>
      </c>
    </row>
    <row r="6127" spans="1:19" x14ac:dyDescent="0.25">
      <c r="A6127" s="119" t="s">
        <v>3800</v>
      </c>
      <c r="B6127" s="116" t="s">
        <v>4172</v>
      </c>
      <c r="C6127" s="165">
        <v>23191</v>
      </c>
      <c r="D6127" s="117">
        <v>2832.1089999999999</v>
      </c>
      <c r="E6127" s="147" t="s">
        <v>4174</v>
      </c>
      <c r="F6127" s="116" t="s">
        <v>4183</v>
      </c>
      <c r="G6127" s="471">
        <v>44981</v>
      </c>
      <c r="H6127" s="82">
        <v>41290243</v>
      </c>
      <c r="I6127" s="197">
        <v>0.04</v>
      </c>
      <c r="J6127" s="15">
        <v>644.88</v>
      </c>
      <c r="K6127" s="15">
        <v>16122</v>
      </c>
      <c r="L6127" s="15">
        <v>1124023.1299999999</v>
      </c>
      <c r="M6127" s="66" t="str">
        <f>TEXT(Table2[[#This Row],[Gd.Dt]],"mmm-yy")</f>
        <v>Feb-23</v>
      </c>
      <c r="N6127" s="46" t="str">
        <f>MID(Table2[[#This Row],[BE]],6,2)</f>
        <v>IB</v>
      </c>
      <c r="O6127" s="46" t="str">
        <f>IF(Table2[[#This Row],[Type]]="IB","EOU",IF(Table2[[#This Row],[Type]]="MB","Local","492"))</f>
        <v>EOU</v>
      </c>
      <c r="P6127" s="46">
        <f>ROUND(Table2[[#This Row],[Cons]]/Table2[[#This Row],[Qty.]],5)</f>
        <v>0.04</v>
      </c>
      <c r="Q6127" s="46" t="b">
        <f>EXACT(Table2[[#This Row],[rate]],Table2[[#This Row],[Check]])</f>
        <v>1</v>
      </c>
      <c r="R6127" s="46"/>
      <c r="S6127" s="46" t="str">
        <f>IF(Table2[[#This Row],[SRO]]="EOU",VLOOKUP(Table2[[#This Row],[BE]],[2]GD.List!$C$3:$N$5014,12,0),IF(Table2[[#This Row],[SRO]]="Local","Polyester Staple Fibre","SRO 492"))</f>
        <v>Textile Chemical</v>
      </c>
    </row>
    <row r="6128" spans="1:19" x14ac:dyDescent="0.25">
      <c r="A6128" s="119" t="s">
        <v>3800</v>
      </c>
      <c r="B6128" s="116" t="s">
        <v>4178</v>
      </c>
      <c r="C6128" s="165">
        <v>13107</v>
      </c>
      <c r="D6128" s="117">
        <v>2832.1089999999999</v>
      </c>
      <c r="E6128" s="147" t="s">
        <v>4181</v>
      </c>
      <c r="F6128" s="116" t="s">
        <v>4184</v>
      </c>
      <c r="G6128" s="471">
        <v>44982</v>
      </c>
      <c r="H6128" s="82">
        <v>23843245.719999999</v>
      </c>
      <c r="I6128" s="197">
        <v>0.04</v>
      </c>
      <c r="J6128" s="15">
        <v>339.72</v>
      </c>
      <c r="K6128" s="15">
        <v>8493</v>
      </c>
      <c r="L6128" s="15">
        <v>277862.65999999997</v>
      </c>
      <c r="M6128" s="66" t="str">
        <f>TEXT(Table2[[#This Row],[Gd.Dt]],"mmm-yy")</f>
        <v>Feb-23</v>
      </c>
      <c r="N6128" s="46" t="str">
        <f>MID(Table2[[#This Row],[BE]],6,2)</f>
        <v>IB</v>
      </c>
      <c r="O6128" s="46" t="str">
        <f>IF(Table2[[#This Row],[Type]]="IB","EOU",IF(Table2[[#This Row],[Type]]="MB","Local","492"))</f>
        <v>EOU</v>
      </c>
      <c r="P6128" s="46">
        <f>ROUND(Table2[[#This Row],[Cons]]/Table2[[#This Row],[Qty.]],5)</f>
        <v>0.04</v>
      </c>
      <c r="Q6128" s="46" t="b">
        <f>EXACT(Table2[[#This Row],[rate]],Table2[[#This Row],[Check]])</f>
        <v>1</v>
      </c>
      <c r="R6128" s="46"/>
      <c r="S6128" s="46" t="str">
        <f>IF(Table2[[#This Row],[SRO]]="EOU",VLOOKUP(Table2[[#This Row],[BE]],[2]GD.List!$C$3:$N$5014,12,0),IF(Table2[[#This Row],[SRO]]="Local","Polyester Staple Fibre","SRO 492"))</f>
        <v>Textile Chemical</v>
      </c>
    </row>
    <row r="6129" spans="1:19" x14ac:dyDescent="0.25">
      <c r="A6129" s="119" t="s">
        <v>3800</v>
      </c>
      <c r="B6129" s="116" t="s">
        <v>4171</v>
      </c>
      <c r="C6129" s="165">
        <v>14955</v>
      </c>
      <c r="D6129" s="117">
        <v>2832.1089999999999</v>
      </c>
      <c r="E6129" s="147" t="s">
        <v>4173</v>
      </c>
      <c r="F6129" s="116" t="s">
        <v>4185</v>
      </c>
      <c r="G6129" s="471">
        <v>44981</v>
      </c>
      <c r="H6129" s="82">
        <v>17044307.57</v>
      </c>
      <c r="I6129" s="197">
        <v>0.04</v>
      </c>
      <c r="J6129" s="15">
        <v>413.28000000000003</v>
      </c>
      <c r="K6129" s="15">
        <v>10332</v>
      </c>
      <c r="L6129" s="15">
        <v>353174.63</v>
      </c>
      <c r="M6129" s="66" t="str">
        <f>TEXT(Table2[[#This Row],[Gd.Dt]],"mmm-yy")</f>
        <v>Feb-23</v>
      </c>
      <c r="N6129" s="46" t="str">
        <f>MID(Table2[[#This Row],[BE]],6,2)</f>
        <v>IB</v>
      </c>
      <c r="O6129" s="46" t="str">
        <f>IF(Table2[[#This Row],[Type]]="IB","EOU",IF(Table2[[#This Row],[Type]]="MB","Local","492"))</f>
        <v>EOU</v>
      </c>
      <c r="P6129" s="46">
        <f>ROUND(Table2[[#This Row],[Cons]]/Table2[[#This Row],[Qty.]],5)</f>
        <v>0.04</v>
      </c>
      <c r="Q6129" s="46" t="b">
        <f>EXACT(Table2[[#This Row],[rate]],Table2[[#This Row],[Check]])</f>
        <v>1</v>
      </c>
      <c r="R6129" s="46"/>
      <c r="S6129" s="46" t="str">
        <f>IF(Table2[[#This Row],[SRO]]="EOU",VLOOKUP(Table2[[#This Row],[BE]],[2]GD.List!$C$3:$N$5014,12,0),IF(Table2[[#This Row],[SRO]]="Local","Polyester Staple Fibre","SRO 492"))</f>
        <v>Textile Chemical</v>
      </c>
    </row>
    <row r="6130" spans="1:19" x14ac:dyDescent="0.25">
      <c r="A6130" s="119" t="s">
        <v>3800</v>
      </c>
      <c r="B6130" s="116" t="s">
        <v>4179</v>
      </c>
      <c r="C6130" s="165">
        <v>11268</v>
      </c>
      <c r="D6130" s="117">
        <v>2832.1089999999999</v>
      </c>
      <c r="E6130" s="147" t="s">
        <v>4182</v>
      </c>
      <c r="F6130" s="116" t="s">
        <v>4186</v>
      </c>
      <c r="G6130" s="471">
        <v>44982</v>
      </c>
      <c r="H6130" s="82">
        <v>12177996.17</v>
      </c>
      <c r="I6130" s="197">
        <v>0.04</v>
      </c>
      <c r="J6130" s="15">
        <v>323.60000000000002</v>
      </c>
      <c r="K6130" s="15">
        <v>8090</v>
      </c>
      <c r="L6130" s="15">
        <v>526359.31000000006</v>
      </c>
      <c r="M6130" s="66" t="str">
        <f>TEXT(Table2[[#This Row],[Gd.Dt]],"mmm-yy")</f>
        <v>Feb-23</v>
      </c>
      <c r="N6130" s="46" t="str">
        <f>MID(Table2[[#This Row],[BE]],6,2)</f>
        <v>IB</v>
      </c>
      <c r="O6130" s="46" t="str">
        <f>IF(Table2[[#This Row],[Type]]="IB","EOU",IF(Table2[[#This Row],[Type]]="MB","Local","492"))</f>
        <v>EOU</v>
      </c>
      <c r="P6130" s="46">
        <f>ROUND(Table2[[#This Row],[Cons]]/Table2[[#This Row],[Qty.]],5)</f>
        <v>0.04</v>
      </c>
      <c r="Q6130" s="46" t="b">
        <f>EXACT(Table2[[#This Row],[rate]],Table2[[#This Row],[Check]])</f>
        <v>1</v>
      </c>
      <c r="R6130" s="46"/>
      <c r="S6130" s="46" t="str">
        <f>IF(Table2[[#This Row],[SRO]]="EOU",VLOOKUP(Table2[[#This Row],[BE]],[2]GD.List!$C$3:$N$5014,12,0),IF(Table2[[#This Row],[SRO]]="Local","Polyester Staple Fibre","SRO 492"))</f>
        <v>Textile Chemical</v>
      </c>
    </row>
    <row r="6131" spans="1:19" x14ac:dyDescent="0.25">
      <c r="A6131" s="120" t="s">
        <v>3800</v>
      </c>
      <c r="B6131" s="116" t="s">
        <v>4177</v>
      </c>
      <c r="C6131" s="165">
        <v>5940</v>
      </c>
      <c r="D6131" s="117">
        <v>2832.1089999999999</v>
      </c>
      <c r="E6131" s="147" t="s">
        <v>4180</v>
      </c>
      <c r="F6131" s="116" t="s">
        <v>4187</v>
      </c>
      <c r="G6131" s="471">
        <v>44982</v>
      </c>
      <c r="H6131" s="82">
        <v>6557813.0800000001</v>
      </c>
      <c r="I6131" s="197">
        <v>0.04</v>
      </c>
      <c r="J6131" s="15">
        <v>170.6</v>
      </c>
      <c r="K6131" s="15">
        <v>4265</v>
      </c>
      <c r="L6131" s="15">
        <v>283148.68</v>
      </c>
      <c r="M6131" s="66" t="str">
        <f>TEXT(Table2[[#This Row],[Gd.Dt]],"mmm-yy")</f>
        <v>Feb-23</v>
      </c>
      <c r="N6131" s="46" t="str">
        <f>MID(Table2[[#This Row],[BE]],6,2)</f>
        <v>IB</v>
      </c>
      <c r="O6131" s="46" t="str">
        <f>IF(Table2[[#This Row],[Type]]="IB","EOU",IF(Table2[[#This Row],[Type]]="MB","Local","492"))</f>
        <v>EOU</v>
      </c>
      <c r="P6131" s="46">
        <f>ROUND(Table2[[#This Row],[Cons]]/Table2[[#This Row],[Qty.]],5)</f>
        <v>0.04</v>
      </c>
      <c r="Q6131" s="46" t="b">
        <f>EXACT(Table2[[#This Row],[rate]],Table2[[#This Row],[Check]])</f>
        <v>1</v>
      </c>
      <c r="R6131" s="46"/>
      <c r="S6131" s="46" t="str">
        <f>IF(Table2[[#This Row],[SRO]]="EOU",VLOOKUP(Table2[[#This Row],[BE]],[2]GD.List!$C$3:$N$5014,12,0),IF(Table2[[#This Row],[SRO]]="Local","Polyester Staple Fibre","SRO 492"))</f>
        <v>Textile Chemical</v>
      </c>
    </row>
    <row r="6132" spans="1:19" x14ac:dyDescent="0.25">
      <c r="A6132" s="120" t="s">
        <v>3968</v>
      </c>
      <c r="B6132" s="116" t="s">
        <v>4172</v>
      </c>
      <c r="C6132" s="165">
        <v>23191</v>
      </c>
      <c r="D6132" s="117">
        <v>9606.1</v>
      </c>
      <c r="E6132" s="147" t="s">
        <v>4174</v>
      </c>
      <c r="F6132" s="116" t="s">
        <v>4183</v>
      </c>
      <c r="G6132" s="471">
        <v>44981</v>
      </c>
      <c r="H6132" s="82">
        <v>41290243</v>
      </c>
      <c r="I6132" s="197">
        <v>1</v>
      </c>
      <c r="J6132" s="15">
        <v>30</v>
      </c>
      <c r="K6132" s="15">
        <v>30</v>
      </c>
      <c r="L6132" s="15">
        <v>37277.47</v>
      </c>
      <c r="M6132" s="66" t="str">
        <f>TEXT(Table2[[#This Row],[Gd.Dt]],"mmm-yy")</f>
        <v>Feb-23</v>
      </c>
      <c r="N6132" s="46" t="str">
        <f>MID(Table2[[#This Row],[BE]],6,2)</f>
        <v>TI</v>
      </c>
      <c r="O6132" s="46" t="str">
        <f>IF(Table2[[#This Row],[Type]]="IB","EOU",IF(Table2[[#This Row],[Type]]="MB","Local","492"))</f>
        <v>492</v>
      </c>
      <c r="P6132" s="46">
        <f>ROUND(Table2[[#This Row],[Cons]]/Table2[[#This Row],[Qty.]],5)</f>
        <v>1</v>
      </c>
      <c r="Q6132" s="46" t="b">
        <f>EXACT(Table2[[#This Row],[rate]],Table2[[#This Row],[Check]])</f>
        <v>1</v>
      </c>
      <c r="R6132" s="46"/>
      <c r="S6132" s="46" t="str">
        <f>IF(Table2[[#This Row],[SRO]]="EOU",VLOOKUP(Table2[[#This Row],[BE]],[2]GD.List!$C$3:$N$5014,12,0),IF(Table2[[#This Row],[SRO]]="Local","Polyester Staple Fibre","SRO 492"))</f>
        <v>SRO 492</v>
      </c>
    </row>
    <row r="6133" spans="1:19" x14ac:dyDescent="0.25">
      <c r="A6133" s="119" t="s">
        <v>3982</v>
      </c>
      <c r="B6133" s="116" t="s">
        <v>4172</v>
      </c>
      <c r="C6133" s="165">
        <v>23191</v>
      </c>
      <c r="D6133" s="117">
        <v>2915.11</v>
      </c>
      <c r="E6133" s="147" t="s">
        <v>4174</v>
      </c>
      <c r="F6133" s="116" t="s">
        <v>4183</v>
      </c>
      <c r="G6133" s="471">
        <v>44981</v>
      </c>
      <c r="H6133" s="82">
        <v>41290243</v>
      </c>
      <c r="I6133" s="197">
        <v>0.04</v>
      </c>
      <c r="J6133" s="15">
        <v>671.63999999999987</v>
      </c>
      <c r="K6133" s="15">
        <v>16791</v>
      </c>
      <c r="L6133" s="15">
        <v>1171197.22</v>
      </c>
      <c r="M6133" s="66" t="str">
        <f>TEXT(Table2[[#This Row],[Gd.Dt]],"mmm-yy")</f>
        <v>Feb-23</v>
      </c>
      <c r="N6133" s="46" t="str">
        <f>MID(Table2[[#This Row],[BE]],6,2)</f>
        <v>IB</v>
      </c>
      <c r="O6133" s="46" t="str">
        <f>IF(Table2[[#This Row],[Type]]="IB","EOU",IF(Table2[[#This Row],[Type]]="MB","Local","492"))</f>
        <v>EOU</v>
      </c>
      <c r="P6133" s="46">
        <f>ROUND(Table2[[#This Row],[Cons]]/Table2[[#This Row],[Qty.]],5)</f>
        <v>0.04</v>
      </c>
      <c r="Q6133" s="46" t="b">
        <f>EXACT(Table2[[#This Row],[rate]],Table2[[#This Row],[Check]])</f>
        <v>1</v>
      </c>
      <c r="R6133" s="46"/>
      <c r="S6133" s="46" t="str">
        <f>IF(Table2[[#This Row],[SRO]]="EOU",VLOOKUP(Table2[[#This Row],[BE]],[2]GD.List!$C$3:$N$5014,12,0),IF(Table2[[#This Row],[SRO]]="Local","Polyester Staple Fibre","SRO 492"))</f>
        <v>Textile Chemical</v>
      </c>
    </row>
    <row r="6134" spans="1:19" x14ac:dyDescent="0.25">
      <c r="A6134" s="119" t="s">
        <v>3982</v>
      </c>
      <c r="B6134" s="116" t="s">
        <v>4178</v>
      </c>
      <c r="C6134" s="165">
        <v>13107</v>
      </c>
      <c r="D6134" s="117">
        <v>2915.11</v>
      </c>
      <c r="E6134" s="147" t="s">
        <v>4181</v>
      </c>
      <c r="F6134" s="116" t="s">
        <v>4184</v>
      </c>
      <c r="G6134" s="471">
        <v>44982</v>
      </c>
      <c r="H6134" s="82">
        <v>23843245.719999999</v>
      </c>
      <c r="I6134" s="197">
        <v>0.04</v>
      </c>
      <c r="J6134" s="15">
        <v>391.56000000000006</v>
      </c>
      <c r="K6134" s="15">
        <v>9789</v>
      </c>
      <c r="L6134" s="15">
        <v>388872.26999999996</v>
      </c>
      <c r="M6134" s="66" t="str">
        <f>TEXT(Table2[[#This Row],[Gd.Dt]],"mmm-yy")</f>
        <v>Feb-23</v>
      </c>
      <c r="N6134" s="46" t="str">
        <f>MID(Table2[[#This Row],[BE]],6,2)</f>
        <v>IB</v>
      </c>
      <c r="O6134" s="46" t="str">
        <f>IF(Table2[[#This Row],[Type]]="IB","EOU",IF(Table2[[#This Row],[Type]]="MB","Local","492"))</f>
        <v>EOU</v>
      </c>
      <c r="P6134" s="46">
        <f>ROUND(Table2[[#This Row],[Cons]]/Table2[[#This Row],[Qty.]],5)</f>
        <v>0.04</v>
      </c>
      <c r="Q6134" s="46" t="b">
        <f>EXACT(Table2[[#This Row],[rate]],Table2[[#This Row],[Check]])</f>
        <v>1</v>
      </c>
      <c r="R6134" s="46"/>
      <c r="S6134" s="46" t="str">
        <f>IF(Table2[[#This Row],[SRO]]="EOU",VLOOKUP(Table2[[#This Row],[BE]],[2]GD.List!$C$3:$N$5014,12,0),IF(Table2[[#This Row],[SRO]]="Local","Polyester Staple Fibre","SRO 492"))</f>
        <v>Textile Chemical</v>
      </c>
    </row>
    <row r="6135" spans="1:19" x14ac:dyDescent="0.25">
      <c r="A6135" s="119" t="s">
        <v>3982</v>
      </c>
      <c r="B6135" s="116" t="s">
        <v>4171</v>
      </c>
      <c r="C6135" s="165">
        <v>14955</v>
      </c>
      <c r="D6135" s="117">
        <v>2915.11</v>
      </c>
      <c r="E6135" s="147" t="s">
        <v>4173</v>
      </c>
      <c r="F6135" s="116" t="s">
        <v>4185</v>
      </c>
      <c r="G6135" s="471">
        <v>44981</v>
      </c>
      <c r="H6135" s="82">
        <v>17044307.57</v>
      </c>
      <c r="I6135" s="197">
        <v>0.04</v>
      </c>
      <c r="J6135" s="15">
        <v>413.28000000000003</v>
      </c>
      <c r="K6135" s="15">
        <v>10332</v>
      </c>
      <c r="L6135" s="15">
        <v>353174.63</v>
      </c>
      <c r="M6135" s="66" t="str">
        <f>TEXT(Table2[[#This Row],[Gd.Dt]],"mmm-yy")</f>
        <v>Feb-23</v>
      </c>
      <c r="N6135" s="46" t="str">
        <f>MID(Table2[[#This Row],[BE]],6,2)</f>
        <v>IB</v>
      </c>
      <c r="O6135" s="46" t="str">
        <f>IF(Table2[[#This Row],[Type]]="IB","EOU",IF(Table2[[#This Row],[Type]]="MB","Local","492"))</f>
        <v>EOU</v>
      </c>
      <c r="P6135" s="46">
        <f>ROUND(Table2[[#This Row],[Cons]]/Table2[[#This Row],[Qty.]],5)</f>
        <v>0.04</v>
      </c>
      <c r="Q6135" s="46" t="b">
        <f>EXACT(Table2[[#This Row],[rate]],Table2[[#This Row],[Check]])</f>
        <v>1</v>
      </c>
      <c r="R6135" s="46"/>
      <c r="S6135" s="46" t="str">
        <f>IF(Table2[[#This Row],[SRO]]="EOU",VLOOKUP(Table2[[#This Row],[BE]],[2]GD.List!$C$3:$N$5014,12,0),IF(Table2[[#This Row],[SRO]]="Local","Polyester Staple Fibre","SRO 492"))</f>
        <v>Textile Chemical</v>
      </c>
    </row>
    <row r="6136" spans="1:19" x14ac:dyDescent="0.25">
      <c r="A6136" s="119" t="s">
        <v>3982</v>
      </c>
      <c r="B6136" s="116" t="s">
        <v>4179</v>
      </c>
      <c r="C6136" s="165">
        <v>11268</v>
      </c>
      <c r="D6136" s="117">
        <v>2915.11</v>
      </c>
      <c r="E6136" s="147" t="s">
        <v>4182</v>
      </c>
      <c r="F6136" s="116" t="s">
        <v>4186</v>
      </c>
      <c r="G6136" s="471">
        <v>44982</v>
      </c>
      <c r="H6136" s="82">
        <v>12177996.17</v>
      </c>
      <c r="I6136" s="197">
        <v>0.04</v>
      </c>
      <c r="J6136" s="15">
        <v>323.60000000000002</v>
      </c>
      <c r="K6136" s="15">
        <v>8090</v>
      </c>
      <c r="L6136" s="15">
        <v>526359.31000000006</v>
      </c>
      <c r="M6136" s="66" t="str">
        <f>TEXT(Table2[[#This Row],[Gd.Dt]],"mmm-yy")</f>
        <v>Feb-23</v>
      </c>
      <c r="N6136" s="46" t="str">
        <f>MID(Table2[[#This Row],[BE]],6,2)</f>
        <v>IB</v>
      </c>
      <c r="O6136" s="46" t="str">
        <f>IF(Table2[[#This Row],[Type]]="IB","EOU",IF(Table2[[#This Row],[Type]]="MB","Local","492"))</f>
        <v>EOU</v>
      </c>
      <c r="P6136" s="46">
        <f>ROUND(Table2[[#This Row],[Cons]]/Table2[[#This Row],[Qty.]],5)</f>
        <v>0.04</v>
      </c>
      <c r="Q6136" s="46" t="b">
        <f>EXACT(Table2[[#This Row],[rate]],Table2[[#This Row],[Check]])</f>
        <v>1</v>
      </c>
      <c r="R6136" s="46"/>
      <c r="S6136" s="46" t="str">
        <f>IF(Table2[[#This Row],[SRO]]="EOU",VLOOKUP(Table2[[#This Row],[BE]],[2]GD.List!$C$3:$N$5014,12,0),IF(Table2[[#This Row],[SRO]]="Local","Polyester Staple Fibre","SRO 492"))</f>
        <v>Textile Chemical</v>
      </c>
    </row>
    <row r="6137" spans="1:19" x14ac:dyDescent="0.25">
      <c r="A6137" s="119" t="s">
        <v>3982</v>
      </c>
      <c r="B6137" s="116" t="s">
        <v>4177</v>
      </c>
      <c r="C6137" s="165">
        <v>5940</v>
      </c>
      <c r="D6137" s="117">
        <v>2915.11</v>
      </c>
      <c r="E6137" s="147" t="s">
        <v>4180</v>
      </c>
      <c r="F6137" s="116" t="s">
        <v>4187</v>
      </c>
      <c r="G6137" s="471">
        <v>44982</v>
      </c>
      <c r="H6137" s="82">
        <v>6557813.0800000001</v>
      </c>
      <c r="I6137" s="197">
        <v>0.04</v>
      </c>
      <c r="J6137" s="15">
        <v>170.6</v>
      </c>
      <c r="K6137" s="15">
        <v>4265</v>
      </c>
      <c r="L6137" s="15">
        <v>283148.68</v>
      </c>
      <c r="M6137" s="66" t="str">
        <f>TEXT(Table2[[#This Row],[Gd.Dt]],"mmm-yy")</f>
        <v>Feb-23</v>
      </c>
      <c r="N6137" s="46" t="str">
        <f>MID(Table2[[#This Row],[BE]],6,2)</f>
        <v>IB</v>
      </c>
      <c r="O6137" s="46" t="str">
        <f>IF(Table2[[#This Row],[Type]]="IB","EOU",IF(Table2[[#This Row],[Type]]="MB","Local","492"))</f>
        <v>EOU</v>
      </c>
      <c r="P6137" s="46">
        <f>ROUND(Table2[[#This Row],[Cons]]/Table2[[#This Row],[Qty.]],5)</f>
        <v>0.04</v>
      </c>
      <c r="Q6137" s="46" t="b">
        <f>EXACT(Table2[[#This Row],[rate]],Table2[[#This Row],[Check]])</f>
        <v>1</v>
      </c>
      <c r="R6137" s="46"/>
      <c r="S6137" s="46" t="str">
        <f>IF(Table2[[#This Row],[SRO]]="EOU",VLOOKUP(Table2[[#This Row],[BE]],[2]GD.List!$C$3:$N$5014,12,0),IF(Table2[[#This Row],[SRO]]="Local","Polyester Staple Fibre","SRO 492"))</f>
        <v>Textile Chemical</v>
      </c>
    </row>
    <row r="6138" spans="1:19" x14ac:dyDescent="0.25">
      <c r="A6138" s="120" t="s">
        <v>3982</v>
      </c>
      <c r="B6138" s="116" t="s">
        <v>4176</v>
      </c>
      <c r="C6138" s="165">
        <v>53801</v>
      </c>
      <c r="D6138" s="117">
        <v>2915.11</v>
      </c>
      <c r="E6138" s="147" t="s">
        <v>4175</v>
      </c>
      <c r="F6138" s="116" t="s">
        <v>4188</v>
      </c>
      <c r="G6138" s="471">
        <v>44982</v>
      </c>
      <c r="H6138" s="82">
        <v>39741709.380000003</v>
      </c>
      <c r="I6138" s="197">
        <v>0.04</v>
      </c>
      <c r="J6138" s="15">
        <v>796</v>
      </c>
      <c r="K6138" s="15">
        <v>19900</v>
      </c>
      <c r="L6138" s="15">
        <v>1825045.88</v>
      </c>
      <c r="M6138" s="66" t="str">
        <f>TEXT(Table2[[#This Row],[Gd.Dt]],"mmm-yy")</f>
        <v>Feb-23</v>
      </c>
      <c r="N6138" s="46" t="str">
        <f>MID(Table2[[#This Row],[BE]],6,2)</f>
        <v>IB</v>
      </c>
      <c r="O6138" s="46" t="str">
        <f>IF(Table2[[#This Row],[Type]]="IB","EOU",IF(Table2[[#This Row],[Type]]="MB","Local","492"))</f>
        <v>EOU</v>
      </c>
      <c r="P6138" s="46">
        <f>ROUND(Table2[[#This Row],[Cons]]/Table2[[#This Row],[Qty.]],5)</f>
        <v>0.04</v>
      </c>
      <c r="Q6138" s="46" t="b">
        <f>EXACT(Table2[[#This Row],[rate]],Table2[[#This Row],[Check]])</f>
        <v>1</v>
      </c>
      <c r="R6138" s="46"/>
      <c r="S6138" s="46" t="str">
        <f>IF(Table2[[#This Row],[SRO]]="EOU",VLOOKUP(Table2[[#This Row],[BE]],[2]GD.List!$C$3:$N$5014,12,0),IF(Table2[[#This Row],[SRO]]="Local","Polyester Staple Fibre","SRO 492"))</f>
        <v>Textile Chemical</v>
      </c>
    </row>
    <row r="6139" spans="1:19" x14ac:dyDescent="0.25">
      <c r="A6139" s="119" t="s">
        <v>4077</v>
      </c>
      <c r="B6139" s="116" t="s">
        <v>4172</v>
      </c>
      <c r="C6139" s="165">
        <v>23191</v>
      </c>
      <c r="D6139" s="117">
        <v>5503.201</v>
      </c>
      <c r="E6139" s="147" t="s">
        <v>4174</v>
      </c>
      <c r="F6139" s="116" t="s">
        <v>4183</v>
      </c>
      <c r="G6139" s="471">
        <v>44981</v>
      </c>
      <c r="H6139" s="82">
        <v>41290243</v>
      </c>
      <c r="I6139" s="197">
        <v>0.45917999999999998</v>
      </c>
      <c r="J6139" s="15">
        <v>4734.1499999999996</v>
      </c>
      <c r="K6139" s="15">
        <v>10310</v>
      </c>
      <c r="L6139" s="15">
        <v>5882571.2999999998</v>
      </c>
      <c r="M6139" s="66" t="str">
        <f>TEXT(Table2[[#This Row],[Gd.Dt]],"mmm-yy")</f>
        <v>Feb-23</v>
      </c>
      <c r="N6139" s="46" t="str">
        <f>MID(Table2[[#This Row],[BE]],6,2)</f>
        <v>IB</v>
      </c>
      <c r="O6139" s="46" t="str">
        <f>IF(Table2[[#This Row],[Type]]="IB","EOU",IF(Table2[[#This Row],[Type]]="MB","Local","492"))</f>
        <v>EOU</v>
      </c>
      <c r="P6139" s="46">
        <f>ROUND(Table2[[#This Row],[Cons]]/Table2[[#This Row],[Qty.]],5)</f>
        <v>0.45917999999999998</v>
      </c>
      <c r="Q6139" s="46" t="b">
        <f>EXACT(Table2[[#This Row],[rate]],Table2[[#This Row],[Check]])</f>
        <v>1</v>
      </c>
      <c r="R6139" s="46"/>
      <c r="S6139" s="46" t="str">
        <f>IF(Table2[[#This Row],[SRO]]="EOU",VLOOKUP(Table2[[#This Row],[BE]],[2]GD.List!$C$3:$N$5014,12,0),IF(Table2[[#This Row],[SRO]]="Local","Polyester Staple Fibre","SRO 492"))</f>
        <v>Polyester Staple Fiber</v>
      </c>
    </row>
    <row r="6140" spans="1:19" x14ac:dyDescent="0.25">
      <c r="A6140" s="119" t="s">
        <v>4077</v>
      </c>
      <c r="B6140" s="116" t="s">
        <v>4178</v>
      </c>
      <c r="C6140" s="165">
        <v>13107</v>
      </c>
      <c r="D6140" s="117">
        <v>5503.201</v>
      </c>
      <c r="E6140" s="147" t="s">
        <v>4181</v>
      </c>
      <c r="F6140" s="116" t="s">
        <v>4184</v>
      </c>
      <c r="G6140" s="471">
        <v>44982</v>
      </c>
      <c r="H6140" s="82">
        <v>23843245.719999999</v>
      </c>
      <c r="I6140" s="197">
        <v>0.53061000000000003</v>
      </c>
      <c r="J6140" s="15">
        <v>4506.47</v>
      </c>
      <c r="K6140" s="15">
        <v>8493</v>
      </c>
      <c r="L6140" s="15">
        <v>3686072.47</v>
      </c>
      <c r="M6140" s="66" t="str">
        <f>TEXT(Table2[[#This Row],[Gd.Dt]],"mmm-yy")</f>
        <v>Feb-23</v>
      </c>
      <c r="N6140" s="46" t="str">
        <f>MID(Table2[[#This Row],[BE]],6,2)</f>
        <v>IB</v>
      </c>
      <c r="O6140" s="46" t="str">
        <f>IF(Table2[[#This Row],[Type]]="IB","EOU",IF(Table2[[#This Row],[Type]]="MB","Local","492"))</f>
        <v>EOU</v>
      </c>
      <c r="P6140" s="46">
        <f>ROUND(Table2[[#This Row],[Cons]]/Table2[[#This Row],[Qty.]],5)</f>
        <v>0.53061000000000003</v>
      </c>
      <c r="Q6140" s="46" t="b">
        <f>EXACT(Table2[[#This Row],[rate]],Table2[[#This Row],[Check]])</f>
        <v>1</v>
      </c>
      <c r="R6140" s="46"/>
      <c r="S6140" s="46" t="str">
        <f>IF(Table2[[#This Row],[SRO]]="EOU",VLOOKUP(Table2[[#This Row],[BE]],[2]GD.List!$C$3:$N$5014,12,0),IF(Table2[[#This Row],[SRO]]="Local","Polyester Staple Fibre","SRO 492"))</f>
        <v>Polyester Staple Fiber</v>
      </c>
    </row>
    <row r="6141" spans="1:19" x14ac:dyDescent="0.25">
      <c r="A6141" s="120" t="s">
        <v>4077</v>
      </c>
      <c r="B6141" s="116" t="s">
        <v>4171</v>
      </c>
      <c r="C6141" s="165">
        <v>14955</v>
      </c>
      <c r="D6141" s="117">
        <v>5503.201</v>
      </c>
      <c r="E6141" s="147" t="s">
        <v>4173</v>
      </c>
      <c r="F6141" s="116" t="s">
        <v>4185</v>
      </c>
      <c r="G6141" s="471">
        <v>44981</v>
      </c>
      <c r="H6141" s="82">
        <v>17044307.57</v>
      </c>
      <c r="I6141" s="197">
        <v>0.53061000000000003</v>
      </c>
      <c r="J6141" s="15">
        <v>5482.27</v>
      </c>
      <c r="K6141" s="15">
        <v>10332</v>
      </c>
      <c r="L6141" s="15">
        <v>4684956.0600000005</v>
      </c>
      <c r="M6141" s="66" t="str">
        <f>TEXT(Table2[[#This Row],[Gd.Dt]],"mmm-yy")</f>
        <v>Feb-23</v>
      </c>
      <c r="N6141" s="46" t="str">
        <f>MID(Table2[[#This Row],[BE]],6,2)</f>
        <v>IB</v>
      </c>
      <c r="O6141" s="46" t="str">
        <f>IF(Table2[[#This Row],[Type]]="IB","EOU",IF(Table2[[#This Row],[Type]]="MB","Local","492"))</f>
        <v>EOU</v>
      </c>
      <c r="P6141" s="46">
        <f>ROUND(Table2[[#This Row],[Cons]]/Table2[[#This Row],[Qty.]],5)</f>
        <v>0.53061000000000003</v>
      </c>
      <c r="Q6141" s="46" t="b">
        <f>EXACT(Table2[[#This Row],[rate]],Table2[[#This Row],[Check]])</f>
        <v>1</v>
      </c>
      <c r="R6141" s="46"/>
      <c r="S6141" s="46" t="str">
        <f>IF(Table2[[#This Row],[SRO]]="EOU",VLOOKUP(Table2[[#This Row],[BE]],[2]GD.List!$C$3:$N$5014,12,0),IF(Table2[[#This Row],[SRO]]="Local","Polyester Staple Fibre","SRO 492"))</f>
        <v>Polyester Staple Fiber</v>
      </c>
    </row>
    <row r="6142" spans="1:19" x14ac:dyDescent="0.25">
      <c r="A6142" s="119" t="s">
        <v>4125</v>
      </c>
      <c r="B6142" s="116" t="s">
        <v>4172</v>
      </c>
      <c r="C6142" s="165">
        <v>23191</v>
      </c>
      <c r="D6142" s="117">
        <v>5201.009</v>
      </c>
      <c r="E6142" s="147" t="s">
        <v>4174</v>
      </c>
      <c r="F6142" s="116" t="s">
        <v>4183</v>
      </c>
      <c r="G6142" s="471">
        <v>44981</v>
      </c>
      <c r="H6142" s="82">
        <v>41290243</v>
      </c>
      <c r="I6142" s="197">
        <v>1.0101</v>
      </c>
      <c r="J6142" s="15">
        <v>675.76</v>
      </c>
      <c r="K6142" s="15">
        <v>669</v>
      </c>
      <c r="L6142" s="15">
        <v>1191270.44</v>
      </c>
      <c r="M6142" s="66" t="str">
        <f>TEXT(Table2[[#This Row],[Gd.Dt]],"mmm-yy")</f>
        <v>Feb-23</v>
      </c>
      <c r="N6142" s="46" t="str">
        <f>MID(Table2[[#This Row],[BE]],6,2)</f>
        <v>IB</v>
      </c>
      <c r="O6142" s="46" t="str">
        <f>IF(Table2[[#This Row],[Type]]="IB","EOU",IF(Table2[[#This Row],[Type]]="MB","Local","492"))</f>
        <v>EOU</v>
      </c>
      <c r="P6142" s="46">
        <f>ROUND(Table2[[#This Row],[Cons]]/Table2[[#This Row],[Qty.]],5)</f>
        <v>1.0101</v>
      </c>
      <c r="Q6142" s="46" t="b">
        <f>EXACT(Table2[[#This Row],[rate]],Table2[[#This Row],[Check]])</f>
        <v>1</v>
      </c>
      <c r="R6142" s="46"/>
      <c r="S6142" s="46" t="str">
        <f>IF(Table2[[#This Row],[SRO]]="EOU",VLOOKUP(Table2[[#This Row],[BE]],[2]GD.List!$C$3:$N$5014,12,0),IF(Table2[[#This Row],[SRO]]="Local","Polyester Staple Fibre","SRO 492"))</f>
        <v>Raw Cotton</v>
      </c>
    </row>
    <row r="6143" spans="1:19" x14ac:dyDescent="0.25">
      <c r="A6143" s="119" t="s">
        <v>4125</v>
      </c>
      <c r="B6143" s="116" t="s">
        <v>4172</v>
      </c>
      <c r="C6143" s="165">
        <v>23191</v>
      </c>
      <c r="D6143" s="117">
        <v>5201.009</v>
      </c>
      <c r="E6143" s="147" t="s">
        <v>4174</v>
      </c>
      <c r="F6143" s="116" t="s">
        <v>4183</v>
      </c>
      <c r="G6143" s="471">
        <v>44981</v>
      </c>
      <c r="H6143" s="82">
        <v>41290243</v>
      </c>
      <c r="I6143" s="197">
        <v>0.56122000000000005</v>
      </c>
      <c r="J6143" s="15">
        <v>5786.18</v>
      </c>
      <c r="K6143" s="15">
        <v>10310</v>
      </c>
      <c r="L6143" s="15">
        <v>7189805.2300000004</v>
      </c>
      <c r="M6143" s="66" t="str">
        <f>TEXT(Table2[[#This Row],[Gd.Dt]],"mmm-yy")</f>
        <v>Feb-23</v>
      </c>
      <c r="N6143" s="46" t="str">
        <f>MID(Table2[[#This Row],[BE]],6,2)</f>
        <v>IB</v>
      </c>
      <c r="O6143" s="46" t="str">
        <f>IF(Table2[[#This Row],[Type]]="IB","EOU",IF(Table2[[#This Row],[Type]]="MB","Local","492"))</f>
        <v>EOU</v>
      </c>
      <c r="P6143" s="46">
        <f>ROUND(Table2[[#This Row],[Cons]]/Table2[[#This Row],[Qty.]],5)</f>
        <v>0.56122000000000005</v>
      </c>
      <c r="Q6143" s="46" t="b">
        <f>EXACT(Table2[[#This Row],[rate]],Table2[[#This Row],[Check]])</f>
        <v>1</v>
      </c>
      <c r="R6143" s="46"/>
      <c r="S6143" s="46" t="str">
        <f>IF(Table2[[#This Row],[SRO]]="EOU",VLOOKUP(Table2[[#This Row],[BE]],[2]GD.List!$C$3:$N$5014,12,0),IF(Table2[[#This Row],[SRO]]="Local","Polyester Staple Fibre","SRO 492"))</f>
        <v>Raw Cotton</v>
      </c>
    </row>
    <row r="6144" spans="1:19" x14ac:dyDescent="0.25">
      <c r="A6144" s="119" t="s">
        <v>4125</v>
      </c>
      <c r="B6144" s="116" t="s">
        <v>4178</v>
      </c>
      <c r="C6144" s="165">
        <v>13107</v>
      </c>
      <c r="D6144" s="117">
        <v>5201.009</v>
      </c>
      <c r="E6144" s="147" t="s">
        <v>4181</v>
      </c>
      <c r="F6144" s="116" t="s">
        <v>4184</v>
      </c>
      <c r="G6144" s="471">
        <v>44982</v>
      </c>
      <c r="H6144" s="82">
        <v>23843245.719999999</v>
      </c>
      <c r="I6144" s="197">
        <v>0.48980000000000001</v>
      </c>
      <c r="J6144" s="15">
        <v>4159.87</v>
      </c>
      <c r="K6144" s="15">
        <v>8493</v>
      </c>
      <c r="L6144" s="15">
        <v>3402650.9899999998</v>
      </c>
      <c r="M6144" s="66" t="str">
        <f>TEXT(Table2[[#This Row],[Gd.Dt]],"mmm-yy")</f>
        <v>Feb-23</v>
      </c>
      <c r="N6144" s="46" t="str">
        <f>MID(Table2[[#This Row],[BE]],6,2)</f>
        <v>IB</v>
      </c>
      <c r="O6144" s="46" t="str">
        <f>IF(Table2[[#This Row],[Type]]="IB","EOU",IF(Table2[[#This Row],[Type]]="MB","Local","492"))</f>
        <v>EOU</v>
      </c>
      <c r="P6144" s="46">
        <f>ROUND(Table2[[#This Row],[Cons]]/Table2[[#This Row],[Qty.]],5)</f>
        <v>0.48980000000000001</v>
      </c>
      <c r="Q6144" s="46" t="b">
        <f>EXACT(Table2[[#This Row],[rate]],Table2[[#This Row],[Check]])</f>
        <v>1</v>
      </c>
      <c r="R6144" s="46"/>
      <c r="S6144" s="46" t="str">
        <f>IF(Table2[[#This Row],[SRO]]="EOU",VLOOKUP(Table2[[#This Row],[BE]],[2]GD.List!$C$3:$N$5014,12,0),IF(Table2[[#This Row],[SRO]]="Local","Polyester Staple Fibre","SRO 492"))</f>
        <v>Raw Cotton</v>
      </c>
    </row>
    <row r="6145" spans="1:19" x14ac:dyDescent="0.25">
      <c r="A6145" s="120" t="s">
        <v>4125</v>
      </c>
      <c r="B6145" s="116" t="s">
        <v>4171</v>
      </c>
      <c r="C6145" s="165">
        <v>14955</v>
      </c>
      <c r="D6145" s="117">
        <v>5201.009</v>
      </c>
      <c r="E6145" s="147" t="s">
        <v>4173</v>
      </c>
      <c r="F6145" s="116" t="s">
        <v>4185</v>
      </c>
      <c r="G6145" s="471">
        <v>44981</v>
      </c>
      <c r="H6145" s="82">
        <v>17044307.57</v>
      </c>
      <c r="I6145" s="197">
        <v>0.48980000000000001</v>
      </c>
      <c r="J6145" s="15">
        <v>5060.62</v>
      </c>
      <c r="K6145" s="15">
        <v>10332</v>
      </c>
      <c r="L6145" s="15">
        <v>4324628.7699999996</v>
      </c>
      <c r="M6145" s="66" t="str">
        <f>TEXT(Table2[[#This Row],[Gd.Dt]],"mmm-yy")</f>
        <v>Feb-23</v>
      </c>
      <c r="N6145" s="46" t="str">
        <f>MID(Table2[[#This Row],[BE]],6,2)</f>
        <v>IB</v>
      </c>
      <c r="O6145" s="46" t="str">
        <f>IF(Table2[[#This Row],[Type]]="IB","EOU",IF(Table2[[#This Row],[Type]]="MB","Local","492"))</f>
        <v>EOU</v>
      </c>
      <c r="P6145" s="46">
        <f>ROUND(Table2[[#This Row],[Cons]]/Table2[[#This Row],[Qty.]],5)</f>
        <v>0.48980000000000001</v>
      </c>
      <c r="Q6145" s="46" t="b">
        <f>EXACT(Table2[[#This Row],[rate]],Table2[[#This Row],[Check]])</f>
        <v>1</v>
      </c>
      <c r="R6145" s="46"/>
      <c r="S6145" s="46" t="str">
        <f>IF(Table2[[#This Row],[SRO]]="EOU",VLOOKUP(Table2[[#This Row],[BE]],[2]GD.List!$C$3:$N$5014,12,0),IF(Table2[[#This Row],[SRO]]="Local","Polyester Staple Fibre","SRO 492"))</f>
        <v>Raw Cotton</v>
      </c>
    </row>
    <row r="6146" spans="1:19" x14ac:dyDescent="0.25">
      <c r="A6146" s="119" t="s">
        <v>4159</v>
      </c>
      <c r="B6146" s="116" t="s">
        <v>4178</v>
      </c>
      <c r="C6146" s="165">
        <v>13107</v>
      </c>
      <c r="D6146" s="117">
        <v>9606.2199999999993</v>
      </c>
      <c r="E6146" s="147" t="s">
        <v>4181</v>
      </c>
      <c r="F6146" s="116" t="s">
        <v>4184</v>
      </c>
      <c r="G6146" s="471">
        <v>44982</v>
      </c>
      <c r="H6146" s="82">
        <v>23843245.719999999</v>
      </c>
      <c r="I6146" s="197">
        <v>1</v>
      </c>
      <c r="J6146" s="15">
        <v>70</v>
      </c>
      <c r="K6146" s="15">
        <v>70</v>
      </c>
      <c r="L6146" s="15">
        <v>55259.93</v>
      </c>
      <c r="M6146" s="66" t="str">
        <f>TEXT(Table2[[#This Row],[Gd.Dt]],"mmm-yy")</f>
        <v>Feb-23</v>
      </c>
      <c r="N6146" s="46" t="str">
        <f>MID(Table2[[#This Row],[BE]],6,2)</f>
        <v>TI</v>
      </c>
      <c r="O6146" s="46" t="str">
        <f>IF(Table2[[#This Row],[Type]]="IB","EOU",IF(Table2[[#This Row],[Type]]="MB","Local","492"))</f>
        <v>492</v>
      </c>
      <c r="P6146" s="46">
        <f>ROUND(Table2[[#This Row],[Cons]]/Table2[[#This Row],[Qty.]],5)</f>
        <v>1</v>
      </c>
      <c r="Q6146" s="46" t="b">
        <f>EXACT(Table2[[#This Row],[rate]],Table2[[#This Row],[Check]])</f>
        <v>1</v>
      </c>
      <c r="R6146" s="46"/>
      <c r="S6146" s="46" t="str">
        <f>IF(Table2[[#This Row],[SRO]]="EOU",VLOOKUP(Table2[[#This Row],[BE]],[2]GD.List!$C$3:$N$5014,12,0),IF(Table2[[#This Row],[SRO]]="Local","Polyester Staple Fibre","SRO 492"))</f>
        <v>SRO 492</v>
      </c>
    </row>
    <row r="6147" spans="1:19" x14ac:dyDescent="0.25">
      <c r="A6147" s="119" t="s">
        <v>4159</v>
      </c>
      <c r="B6147" s="116" t="s">
        <v>4179</v>
      </c>
      <c r="C6147" s="165">
        <v>11268</v>
      </c>
      <c r="D6147" s="117">
        <v>9606.2199999999993</v>
      </c>
      <c r="E6147" s="147" t="s">
        <v>4182</v>
      </c>
      <c r="F6147" s="116" t="s">
        <v>4186</v>
      </c>
      <c r="G6147" s="471">
        <v>44982</v>
      </c>
      <c r="H6147" s="82">
        <v>12177996.17</v>
      </c>
      <c r="I6147" s="197">
        <v>1</v>
      </c>
      <c r="J6147" s="15">
        <v>125</v>
      </c>
      <c r="K6147" s="15">
        <v>125</v>
      </c>
      <c r="L6147" s="15">
        <v>203321.74</v>
      </c>
      <c r="M6147" s="66" t="str">
        <f>TEXT(Table2[[#This Row],[Gd.Dt]],"mmm-yy")</f>
        <v>Feb-23</v>
      </c>
      <c r="N6147" s="46" t="str">
        <f>MID(Table2[[#This Row],[BE]],6,2)</f>
        <v>TI</v>
      </c>
      <c r="O6147" s="46" t="str">
        <f>IF(Table2[[#This Row],[Type]]="IB","EOU",IF(Table2[[#This Row],[Type]]="MB","Local","492"))</f>
        <v>492</v>
      </c>
      <c r="P6147" s="46">
        <f>ROUND(Table2[[#This Row],[Cons]]/Table2[[#This Row],[Qty.]],5)</f>
        <v>1</v>
      </c>
      <c r="Q6147" s="46" t="b">
        <f>EXACT(Table2[[#This Row],[rate]],Table2[[#This Row],[Check]])</f>
        <v>1</v>
      </c>
      <c r="R6147" s="46"/>
      <c r="S6147" s="46" t="str">
        <f>IF(Table2[[#This Row],[SRO]]="EOU",VLOOKUP(Table2[[#This Row],[BE]],[2]GD.List!$C$3:$N$5014,12,0),IF(Table2[[#This Row],[SRO]]="Local","Polyester Staple Fibre","SRO 492"))</f>
        <v>SRO 492</v>
      </c>
    </row>
    <row r="6148" spans="1:19" x14ac:dyDescent="0.25">
      <c r="A6148" s="119" t="s">
        <v>4159</v>
      </c>
      <c r="B6148" s="119" t="s">
        <v>4177</v>
      </c>
      <c r="C6148" s="170">
        <v>5940</v>
      </c>
      <c r="D6148" s="171">
        <v>9606.2199999999993</v>
      </c>
      <c r="E6148" s="27" t="s">
        <v>4180</v>
      </c>
      <c r="F6148" s="119" t="s">
        <v>4187</v>
      </c>
      <c r="G6148" s="28">
        <v>44982</v>
      </c>
      <c r="H6148" s="172">
        <v>6557813.0800000001</v>
      </c>
      <c r="I6148" s="33">
        <v>1</v>
      </c>
      <c r="J6148" s="30">
        <v>70</v>
      </c>
      <c r="K6148" s="30">
        <v>70</v>
      </c>
      <c r="L6148" s="30">
        <v>116180.58</v>
      </c>
      <c r="M6148" s="67" t="str">
        <f>TEXT(Table2[[#This Row],[Gd.Dt]],"mmm-yy")</f>
        <v>Feb-23</v>
      </c>
      <c r="N6148" s="47" t="str">
        <f>MID(Table2[[#This Row],[BE]],6,2)</f>
        <v>TI</v>
      </c>
      <c r="O6148" s="47" t="str">
        <f>IF(Table2[[#This Row],[Type]]="IB","EOU",IF(Table2[[#This Row],[Type]]="MB","Local","492"))</f>
        <v>492</v>
      </c>
      <c r="P6148" s="47">
        <f>ROUND(Table2[[#This Row],[Cons]]/Table2[[#This Row],[Qty.]],5)</f>
        <v>1</v>
      </c>
      <c r="Q6148" s="47" t="b">
        <f>EXACT(Table2[[#This Row],[rate]],Table2[[#This Row],[Check]])</f>
        <v>1</v>
      </c>
      <c r="R6148" s="47"/>
      <c r="S6148" s="47" t="str">
        <f>IF(Table2[[#This Row],[SRO]]="EOU",VLOOKUP(Table2[[#This Row],[BE]],[2]GD.List!$C$3:$N$5014,12,0),IF(Table2[[#This Row],[SRO]]="Local","Polyester Staple Fibre","SRO 492"))</f>
        <v>SRO 492</v>
      </c>
    </row>
    <row r="6149" spans="1:19" x14ac:dyDescent="0.25">
      <c r="A6149" s="116" t="s">
        <v>2499</v>
      </c>
      <c r="B6149" s="116" t="s">
        <v>4194</v>
      </c>
      <c r="C6149" s="165">
        <v>37280</v>
      </c>
      <c r="D6149" s="117">
        <v>2701.12</v>
      </c>
      <c r="E6149" s="147" t="s">
        <v>2897</v>
      </c>
      <c r="F6149" s="116" t="s">
        <v>4200</v>
      </c>
      <c r="G6149" s="471">
        <v>44985</v>
      </c>
      <c r="H6149" s="82">
        <v>20998192.489999998</v>
      </c>
      <c r="I6149" s="197">
        <v>0.8</v>
      </c>
      <c r="J6149" s="15">
        <v>9852.7999999999993</v>
      </c>
      <c r="K6149" s="15">
        <v>12316</v>
      </c>
      <c r="L6149" s="15">
        <v>15819414.5</v>
      </c>
      <c r="M6149" s="66" t="str">
        <f>TEXT(Table2[[#This Row],[Gd.Dt]],"mmm-yy")</f>
        <v>Feb-23</v>
      </c>
      <c r="N6149" s="46" t="str">
        <f>MID(Table2[[#This Row],[BE]],6,2)</f>
        <v>IB</v>
      </c>
      <c r="O6149" s="46" t="str">
        <f>IF(Table2[[#This Row],[Type]]="IB","EOU",IF(Table2[[#This Row],[Type]]="MB","Local","492"))</f>
        <v>EOU</v>
      </c>
      <c r="P6149" s="46">
        <f>ROUND(Table2[[#This Row],[Cons]]/Table2[[#This Row],[Qty.]],5)</f>
        <v>0.8</v>
      </c>
      <c r="Q6149" s="46" t="b">
        <f>EXACT(Table2[[#This Row],[rate]],Table2[[#This Row],[Check]])</f>
        <v>1</v>
      </c>
      <c r="R6149" s="46"/>
      <c r="S6149" s="46" t="str">
        <f>IF(Table2[[#This Row],[SRO]]="EOU",VLOOKUP(Table2[[#This Row],[BE]],[2]GD.List!$C$3:$N$5014,12,0),IF(Table2[[#This Row],[SRO]]="Local","Polyester Staple Fibre","SRO 492"))</f>
        <v>Textile Coal</v>
      </c>
    </row>
    <row r="6150" spans="1:19" x14ac:dyDescent="0.25">
      <c r="A6150" s="116" t="s">
        <v>2499</v>
      </c>
      <c r="B6150" s="116" t="s">
        <v>4193</v>
      </c>
      <c r="C6150" s="165">
        <v>9840</v>
      </c>
      <c r="D6150" s="117">
        <v>2701.12</v>
      </c>
      <c r="E6150" s="147" t="s">
        <v>4199</v>
      </c>
      <c r="F6150" s="116" t="s">
        <v>4201</v>
      </c>
      <c r="G6150" s="471">
        <v>44985</v>
      </c>
      <c r="H6150" s="82">
        <v>16648556.24</v>
      </c>
      <c r="I6150" s="197">
        <v>0.8</v>
      </c>
      <c r="J6150" s="15">
        <v>11275.2</v>
      </c>
      <c r="K6150" s="15">
        <v>14094</v>
      </c>
      <c r="L6150" s="15">
        <v>7241940.5699999994</v>
      </c>
      <c r="M6150" s="66" t="str">
        <f>TEXT(Table2[[#This Row],[Gd.Dt]],"mmm-yy")</f>
        <v>Feb-23</v>
      </c>
      <c r="N6150" s="46" t="str">
        <f>MID(Table2[[#This Row],[BE]],6,2)</f>
        <v>IB</v>
      </c>
      <c r="O6150" s="46" t="str">
        <f>IF(Table2[[#This Row],[Type]]="IB","EOU",IF(Table2[[#This Row],[Type]]="MB","Local","492"))</f>
        <v>EOU</v>
      </c>
      <c r="P6150" s="46">
        <f>ROUND(Table2[[#This Row],[Cons]]/Table2[[#This Row],[Qty.]],5)</f>
        <v>0.8</v>
      </c>
      <c r="Q6150" s="46" t="b">
        <f>EXACT(Table2[[#This Row],[rate]],Table2[[#This Row],[Check]])</f>
        <v>1</v>
      </c>
      <c r="R6150" s="46"/>
      <c r="S6150" s="46" t="str">
        <f>IF(Table2[[#This Row],[SRO]]="EOU",VLOOKUP(Table2[[#This Row],[BE]],[2]GD.List!$C$3:$N$5014,12,0),IF(Table2[[#This Row],[SRO]]="Local","Polyester Staple Fibre","SRO 492"))</f>
        <v>Textile Coal</v>
      </c>
    </row>
    <row r="6151" spans="1:19" x14ac:dyDescent="0.25">
      <c r="A6151" s="116" t="s">
        <v>2499</v>
      </c>
      <c r="B6151" s="116" t="s">
        <v>4192</v>
      </c>
      <c r="C6151" s="165">
        <v>46680</v>
      </c>
      <c r="D6151" s="117">
        <v>2701.12</v>
      </c>
      <c r="E6151" s="147" t="s">
        <v>3647</v>
      </c>
      <c r="F6151" s="116" t="s">
        <v>4202</v>
      </c>
      <c r="G6151" s="471">
        <v>44985</v>
      </c>
      <c r="H6151" s="82">
        <v>42306276.390000001</v>
      </c>
      <c r="I6151" s="197">
        <v>0.8</v>
      </c>
      <c r="J6151" s="15">
        <v>15516</v>
      </c>
      <c r="K6151" s="15">
        <v>19395</v>
      </c>
      <c r="L6151" s="15">
        <v>17697033.66</v>
      </c>
      <c r="M6151" s="66" t="str">
        <f>TEXT(Table2[[#This Row],[Gd.Dt]],"mmm-yy")</f>
        <v>Feb-23</v>
      </c>
      <c r="N6151" s="46" t="str">
        <f>MID(Table2[[#This Row],[BE]],6,2)</f>
        <v>IB</v>
      </c>
      <c r="O6151" s="46" t="str">
        <f>IF(Table2[[#This Row],[Type]]="IB","EOU",IF(Table2[[#This Row],[Type]]="MB","Local","492"))</f>
        <v>EOU</v>
      </c>
      <c r="P6151" s="46">
        <f>ROUND(Table2[[#This Row],[Cons]]/Table2[[#This Row],[Qty.]],5)</f>
        <v>0.8</v>
      </c>
      <c r="Q6151" s="46" t="b">
        <f>EXACT(Table2[[#This Row],[rate]],Table2[[#This Row],[Check]])</f>
        <v>1</v>
      </c>
      <c r="R6151" s="46"/>
      <c r="S6151" s="46" t="str">
        <f>IF(Table2[[#This Row],[SRO]]="EOU",VLOOKUP(Table2[[#This Row],[BE]],[2]GD.List!$C$3:$N$5014,12,0),IF(Table2[[#This Row],[SRO]]="Local","Polyester Staple Fibre","SRO 492"))</f>
        <v>Textile Coal</v>
      </c>
    </row>
    <row r="6152" spans="1:19" x14ac:dyDescent="0.25">
      <c r="A6152" s="116" t="s">
        <v>2499</v>
      </c>
      <c r="B6152" s="116" t="s">
        <v>4190</v>
      </c>
      <c r="C6152" s="165">
        <v>11698</v>
      </c>
      <c r="D6152" s="117">
        <v>2701.12</v>
      </c>
      <c r="E6152" s="147" t="s">
        <v>4196</v>
      </c>
      <c r="F6152" s="116" t="s">
        <v>4203</v>
      </c>
      <c r="G6152" s="471">
        <v>44983</v>
      </c>
      <c r="H6152" s="82">
        <v>32384167.359999999</v>
      </c>
      <c r="I6152" s="197">
        <v>0.8</v>
      </c>
      <c r="J6152" s="15">
        <v>11596</v>
      </c>
      <c r="K6152" s="15">
        <v>14495</v>
      </c>
      <c r="L6152" s="15">
        <v>13517423.400000002</v>
      </c>
      <c r="M6152" s="66" t="str">
        <f>TEXT(Table2[[#This Row],[Gd.Dt]],"mmm-yy")</f>
        <v>Feb-23</v>
      </c>
      <c r="N6152" s="46" t="str">
        <f>MID(Table2[[#This Row],[BE]],6,2)</f>
        <v>IB</v>
      </c>
      <c r="O6152" s="46" t="str">
        <f>IF(Table2[[#This Row],[Type]]="IB","EOU",IF(Table2[[#This Row],[Type]]="MB","Local","492"))</f>
        <v>EOU</v>
      </c>
      <c r="P6152" s="46">
        <f>ROUND(Table2[[#This Row],[Cons]]/Table2[[#This Row],[Qty.]],5)</f>
        <v>0.8</v>
      </c>
      <c r="Q6152" s="46" t="b">
        <f>EXACT(Table2[[#This Row],[rate]],Table2[[#This Row],[Check]])</f>
        <v>1</v>
      </c>
      <c r="R6152" s="46"/>
      <c r="S6152" s="46" t="str">
        <f>IF(Table2[[#This Row],[SRO]]="EOU",VLOOKUP(Table2[[#This Row],[BE]],[2]GD.List!$C$3:$N$5014,12,0),IF(Table2[[#This Row],[SRO]]="Local","Polyester Staple Fibre","SRO 492"))</f>
        <v>Textile Coal</v>
      </c>
    </row>
    <row r="6153" spans="1:19" x14ac:dyDescent="0.25">
      <c r="A6153" s="120" t="s">
        <v>2499</v>
      </c>
      <c r="B6153" s="116" t="s">
        <v>4191</v>
      </c>
      <c r="C6153" s="165">
        <v>57585</v>
      </c>
      <c r="D6153" s="117">
        <v>2701.12</v>
      </c>
      <c r="E6153" s="147" t="s">
        <v>4198</v>
      </c>
      <c r="F6153" s="116" t="s">
        <v>4204</v>
      </c>
      <c r="G6153" s="471">
        <v>44985</v>
      </c>
      <c r="H6153" s="82">
        <v>32077831.690000001</v>
      </c>
      <c r="I6153" s="197">
        <v>0.8</v>
      </c>
      <c r="J6153" s="15">
        <v>11639.2</v>
      </c>
      <c r="K6153" s="15">
        <v>14549</v>
      </c>
      <c r="L6153" s="15">
        <v>29496856.450000003</v>
      </c>
      <c r="M6153" s="66" t="str">
        <f>TEXT(Table2[[#This Row],[Gd.Dt]],"mmm-yy")</f>
        <v>Feb-23</v>
      </c>
      <c r="N6153" s="46" t="str">
        <f>MID(Table2[[#This Row],[BE]],6,2)</f>
        <v>IB</v>
      </c>
      <c r="O6153" s="46" t="str">
        <f>IF(Table2[[#This Row],[Type]]="IB","EOU",IF(Table2[[#This Row],[Type]]="MB","Local","492"))</f>
        <v>EOU</v>
      </c>
      <c r="P6153" s="46">
        <f>ROUND(Table2[[#This Row],[Cons]]/Table2[[#This Row],[Qty.]],5)</f>
        <v>0.8</v>
      </c>
      <c r="Q6153" s="46" t="b">
        <f>EXACT(Table2[[#This Row],[rate]],Table2[[#This Row],[Check]])</f>
        <v>1</v>
      </c>
      <c r="R6153" s="46"/>
      <c r="S6153" s="46" t="str">
        <f>IF(Table2[[#This Row],[SRO]]="EOU",VLOOKUP(Table2[[#This Row],[BE]],[2]GD.List!$C$3:$N$5014,12,0),IF(Table2[[#This Row],[SRO]]="Local","Polyester Staple Fibre","SRO 492"))</f>
        <v>Textile Coal</v>
      </c>
    </row>
    <row r="6154" spans="1:19" x14ac:dyDescent="0.25">
      <c r="A6154" s="119" t="s">
        <v>3552</v>
      </c>
      <c r="B6154" s="116" t="s">
        <v>4194</v>
      </c>
      <c r="C6154" s="165">
        <v>37280</v>
      </c>
      <c r="D6154" s="117">
        <v>2847</v>
      </c>
      <c r="E6154" s="147" t="s">
        <v>2897</v>
      </c>
      <c r="F6154" s="116" t="s">
        <v>4200</v>
      </c>
      <c r="G6154" s="471">
        <v>44985</v>
      </c>
      <c r="H6154" s="82">
        <v>20998192.489999998</v>
      </c>
      <c r="I6154" s="197">
        <v>0.03</v>
      </c>
      <c r="J6154" s="15">
        <v>369.48</v>
      </c>
      <c r="K6154" s="15">
        <v>12316</v>
      </c>
      <c r="L6154" s="15">
        <v>593228.04999999993</v>
      </c>
      <c r="M6154" s="66" t="str">
        <f>TEXT(Table2[[#This Row],[Gd.Dt]],"mmm-yy")</f>
        <v>Feb-23</v>
      </c>
      <c r="N6154" s="46" t="str">
        <f>MID(Table2[[#This Row],[BE]],6,2)</f>
        <v>IB</v>
      </c>
      <c r="O6154" s="46" t="str">
        <f>IF(Table2[[#This Row],[Type]]="IB","EOU",IF(Table2[[#This Row],[Type]]="MB","Local","492"))</f>
        <v>EOU</v>
      </c>
      <c r="P6154" s="46">
        <f>ROUND(Table2[[#This Row],[Cons]]/Table2[[#This Row],[Qty.]],5)</f>
        <v>0.03</v>
      </c>
      <c r="Q6154" s="46" t="b">
        <f>EXACT(Table2[[#This Row],[rate]],Table2[[#This Row],[Check]])</f>
        <v>1</v>
      </c>
      <c r="R6154" s="46"/>
      <c r="S6154" s="46" t="str">
        <f>IF(Table2[[#This Row],[SRO]]="EOU",VLOOKUP(Table2[[#This Row],[BE]],[2]GD.List!$C$3:$N$5014,12,0),IF(Table2[[#This Row],[SRO]]="Local","Polyester Staple Fibre","SRO 492"))</f>
        <v>Textile Chemical</v>
      </c>
    </row>
    <row r="6155" spans="1:19" x14ac:dyDescent="0.25">
      <c r="A6155" s="119" t="s">
        <v>3552</v>
      </c>
      <c r="B6155" s="116" t="s">
        <v>4193</v>
      </c>
      <c r="C6155" s="165">
        <v>9840</v>
      </c>
      <c r="D6155" s="117">
        <v>2847</v>
      </c>
      <c r="E6155" s="147" t="s">
        <v>4199</v>
      </c>
      <c r="F6155" s="116" t="s">
        <v>4201</v>
      </c>
      <c r="G6155" s="471">
        <v>44985</v>
      </c>
      <c r="H6155" s="82">
        <v>16648556.24</v>
      </c>
      <c r="I6155" s="197">
        <v>0.03</v>
      </c>
      <c r="J6155" s="15">
        <v>422.82</v>
      </c>
      <c r="K6155" s="15">
        <v>14094</v>
      </c>
      <c r="L6155" s="15">
        <v>271572.77</v>
      </c>
      <c r="M6155" s="66" t="str">
        <f>TEXT(Table2[[#This Row],[Gd.Dt]],"mmm-yy")</f>
        <v>Feb-23</v>
      </c>
      <c r="N6155" s="46" t="str">
        <f>MID(Table2[[#This Row],[BE]],6,2)</f>
        <v>IB</v>
      </c>
      <c r="O6155" s="46" t="str">
        <f>IF(Table2[[#This Row],[Type]]="IB","EOU",IF(Table2[[#This Row],[Type]]="MB","Local","492"))</f>
        <v>EOU</v>
      </c>
      <c r="P6155" s="46">
        <f>ROUND(Table2[[#This Row],[Cons]]/Table2[[#This Row],[Qty.]],5)</f>
        <v>0.03</v>
      </c>
      <c r="Q6155" s="46" t="b">
        <f>EXACT(Table2[[#This Row],[rate]],Table2[[#This Row],[Check]])</f>
        <v>1</v>
      </c>
      <c r="R6155" s="46"/>
      <c r="S6155" s="46" t="str">
        <f>IF(Table2[[#This Row],[SRO]]="EOU",VLOOKUP(Table2[[#This Row],[BE]],[2]GD.List!$C$3:$N$5014,12,0),IF(Table2[[#This Row],[SRO]]="Local","Polyester Staple Fibre","SRO 492"))</f>
        <v>Textile Chemical</v>
      </c>
    </row>
    <row r="6156" spans="1:19" x14ac:dyDescent="0.25">
      <c r="A6156" s="119" t="s">
        <v>3552</v>
      </c>
      <c r="B6156" s="116" t="s">
        <v>4192</v>
      </c>
      <c r="C6156" s="165">
        <v>46680</v>
      </c>
      <c r="D6156" s="117">
        <v>2847</v>
      </c>
      <c r="E6156" s="147" t="s">
        <v>3647</v>
      </c>
      <c r="F6156" s="116" t="s">
        <v>4202</v>
      </c>
      <c r="G6156" s="471">
        <v>44985</v>
      </c>
      <c r="H6156" s="82">
        <v>42306276.390000001</v>
      </c>
      <c r="I6156" s="197">
        <v>0.03</v>
      </c>
      <c r="J6156" s="15">
        <v>581.85</v>
      </c>
      <c r="K6156" s="15">
        <v>19395</v>
      </c>
      <c r="L6156" s="15">
        <v>663638.76</v>
      </c>
      <c r="M6156" s="66" t="str">
        <f>TEXT(Table2[[#This Row],[Gd.Dt]],"mmm-yy")</f>
        <v>Feb-23</v>
      </c>
      <c r="N6156" s="46" t="str">
        <f>MID(Table2[[#This Row],[BE]],6,2)</f>
        <v>IB</v>
      </c>
      <c r="O6156" s="46" t="str">
        <f>IF(Table2[[#This Row],[Type]]="IB","EOU",IF(Table2[[#This Row],[Type]]="MB","Local","492"))</f>
        <v>EOU</v>
      </c>
      <c r="P6156" s="46">
        <f>ROUND(Table2[[#This Row],[Cons]]/Table2[[#This Row],[Qty.]],5)</f>
        <v>0.03</v>
      </c>
      <c r="Q6156" s="46" t="b">
        <f>EXACT(Table2[[#This Row],[rate]],Table2[[#This Row],[Check]])</f>
        <v>1</v>
      </c>
      <c r="R6156" s="46"/>
      <c r="S6156" s="46" t="str">
        <f>IF(Table2[[#This Row],[SRO]]="EOU",VLOOKUP(Table2[[#This Row],[BE]],[2]GD.List!$C$3:$N$5014,12,0),IF(Table2[[#This Row],[SRO]]="Local","Polyester Staple Fibre","SRO 492"))</f>
        <v>Textile Chemical</v>
      </c>
    </row>
    <row r="6157" spans="1:19" x14ac:dyDescent="0.25">
      <c r="A6157" s="119" t="s">
        <v>3552</v>
      </c>
      <c r="B6157" s="116" t="s">
        <v>4190</v>
      </c>
      <c r="C6157" s="165">
        <v>11698</v>
      </c>
      <c r="D6157" s="117">
        <v>2847</v>
      </c>
      <c r="E6157" s="147" t="s">
        <v>4196</v>
      </c>
      <c r="F6157" s="116" t="s">
        <v>4203</v>
      </c>
      <c r="G6157" s="471">
        <v>44983</v>
      </c>
      <c r="H6157" s="82">
        <v>32384167.359999999</v>
      </c>
      <c r="I6157" s="197">
        <v>0.03</v>
      </c>
      <c r="J6157" s="15">
        <v>434.85</v>
      </c>
      <c r="K6157" s="15">
        <v>14495</v>
      </c>
      <c r="L6157" s="15">
        <v>506903.37</v>
      </c>
      <c r="M6157" s="66" t="str">
        <f>TEXT(Table2[[#This Row],[Gd.Dt]],"mmm-yy")</f>
        <v>Feb-23</v>
      </c>
      <c r="N6157" s="46" t="str">
        <f>MID(Table2[[#This Row],[BE]],6,2)</f>
        <v>IB</v>
      </c>
      <c r="O6157" s="46" t="str">
        <f>IF(Table2[[#This Row],[Type]]="IB","EOU",IF(Table2[[#This Row],[Type]]="MB","Local","492"))</f>
        <v>EOU</v>
      </c>
      <c r="P6157" s="46">
        <f>ROUND(Table2[[#This Row],[Cons]]/Table2[[#This Row],[Qty.]],5)</f>
        <v>0.03</v>
      </c>
      <c r="Q6157" s="46" t="b">
        <f>EXACT(Table2[[#This Row],[rate]],Table2[[#This Row],[Check]])</f>
        <v>1</v>
      </c>
      <c r="R6157" s="46"/>
      <c r="S6157" s="46" t="str">
        <f>IF(Table2[[#This Row],[SRO]]="EOU",VLOOKUP(Table2[[#This Row],[BE]],[2]GD.List!$C$3:$N$5014,12,0),IF(Table2[[#This Row],[SRO]]="Local","Polyester Staple Fibre","SRO 492"))</f>
        <v>Textile Chemical</v>
      </c>
    </row>
    <row r="6158" spans="1:19" x14ac:dyDescent="0.25">
      <c r="A6158" s="120" t="s">
        <v>3552</v>
      </c>
      <c r="B6158" s="116" t="s">
        <v>4191</v>
      </c>
      <c r="C6158" s="165">
        <v>57585</v>
      </c>
      <c r="D6158" s="117">
        <v>2847</v>
      </c>
      <c r="E6158" s="147" t="s">
        <v>4198</v>
      </c>
      <c r="F6158" s="116" t="s">
        <v>4204</v>
      </c>
      <c r="G6158" s="471">
        <v>44985</v>
      </c>
      <c r="H6158" s="82">
        <v>32077831.690000001</v>
      </c>
      <c r="I6158" s="197">
        <v>0.03</v>
      </c>
      <c r="J6158" s="15">
        <v>436.47</v>
      </c>
      <c r="K6158" s="15">
        <v>14549</v>
      </c>
      <c r="L6158" s="15">
        <v>1106132.1200000001</v>
      </c>
      <c r="M6158" s="66" t="str">
        <f>TEXT(Table2[[#This Row],[Gd.Dt]],"mmm-yy")</f>
        <v>Feb-23</v>
      </c>
      <c r="N6158" s="46" t="str">
        <f>MID(Table2[[#This Row],[BE]],6,2)</f>
        <v>IB</v>
      </c>
      <c r="O6158" s="46" t="str">
        <f>IF(Table2[[#This Row],[Type]]="IB","EOU",IF(Table2[[#This Row],[Type]]="MB","Local","492"))</f>
        <v>EOU</v>
      </c>
      <c r="P6158" s="46">
        <f>ROUND(Table2[[#This Row],[Cons]]/Table2[[#This Row],[Qty.]],5)</f>
        <v>0.03</v>
      </c>
      <c r="Q6158" s="46" t="b">
        <f>EXACT(Table2[[#This Row],[rate]],Table2[[#This Row],[Check]])</f>
        <v>1</v>
      </c>
      <c r="R6158" s="46"/>
      <c r="S6158" s="46" t="str">
        <f>IF(Table2[[#This Row],[SRO]]="EOU",VLOOKUP(Table2[[#This Row],[BE]],[2]GD.List!$C$3:$N$5014,12,0),IF(Table2[[#This Row],[SRO]]="Local","Polyester Staple Fibre","SRO 492"))</f>
        <v>Textile Chemical</v>
      </c>
    </row>
    <row r="6159" spans="1:19" x14ac:dyDescent="0.25">
      <c r="A6159" s="119" t="s">
        <v>3800</v>
      </c>
      <c r="B6159" s="116" t="s">
        <v>4194</v>
      </c>
      <c r="C6159" s="165">
        <v>37280</v>
      </c>
      <c r="D6159" s="117">
        <v>2832.1089999999999</v>
      </c>
      <c r="E6159" s="147" t="s">
        <v>2897</v>
      </c>
      <c r="F6159" s="116" t="s">
        <v>4200</v>
      </c>
      <c r="G6159" s="471">
        <v>44985</v>
      </c>
      <c r="H6159" s="82">
        <v>20998192.489999998</v>
      </c>
      <c r="I6159" s="197">
        <v>0.04</v>
      </c>
      <c r="J6159" s="15">
        <v>492.64</v>
      </c>
      <c r="K6159" s="15">
        <v>12316</v>
      </c>
      <c r="L6159" s="15">
        <v>790970.72</v>
      </c>
      <c r="M6159" s="66" t="str">
        <f>TEXT(Table2[[#This Row],[Gd.Dt]],"mmm-yy")</f>
        <v>Feb-23</v>
      </c>
      <c r="N6159" s="46" t="str">
        <f>MID(Table2[[#This Row],[BE]],6,2)</f>
        <v>IB</v>
      </c>
      <c r="O6159" s="46" t="str">
        <f>IF(Table2[[#This Row],[Type]]="IB","EOU",IF(Table2[[#This Row],[Type]]="MB","Local","492"))</f>
        <v>EOU</v>
      </c>
      <c r="P6159" s="46">
        <f>ROUND(Table2[[#This Row],[Cons]]/Table2[[#This Row],[Qty.]],5)</f>
        <v>0.04</v>
      </c>
      <c r="Q6159" s="46" t="b">
        <f>EXACT(Table2[[#This Row],[rate]],Table2[[#This Row],[Check]])</f>
        <v>1</v>
      </c>
      <c r="R6159" s="46"/>
      <c r="S6159" s="46" t="str">
        <f>IF(Table2[[#This Row],[SRO]]="EOU",VLOOKUP(Table2[[#This Row],[BE]],[2]GD.List!$C$3:$N$5014,12,0),IF(Table2[[#This Row],[SRO]]="Local","Polyester Staple Fibre","SRO 492"))</f>
        <v>Textile Chemical</v>
      </c>
    </row>
    <row r="6160" spans="1:19" x14ac:dyDescent="0.25">
      <c r="A6160" s="119" t="s">
        <v>3800</v>
      </c>
      <c r="B6160" s="116" t="s">
        <v>4193</v>
      </c>
      <c r="C6160" s="165">
        <v>9840</v>
      </c>
      <c r="D6160" s="117">
        <v>2832.1089999999999</v>
      </c>
      <c r="E6160" s="147" t="s">
        <v>4199</v>
      </c>
      <c r="F6160" s="116" t="s">
        <v>4201</v>
      </c>
      <c r="G6160" s="471">
        <v>44985</v>
      </c>
      <c r="H6160" s="82">
        <v>16648556.24</v>
      </c>
      <c r="I6160" s="197">
        <v>0.04</v>
      </c>
      <c r="J6160" s="15">
        <v>563.76</v>
      </c>
      <c r="K6160" s="15">
        <v>14094</v>
      </c>
      <c r="L6160" s="15">
        <v>362097.03</v>
      </c>
      <c r="M6160" s="66" t="str">
        <f>TEXT(Table2[[#This Row],[Gd.Dt]],"mmm-yy")</f>
        <v>Feb-23</v>
      </c>
      <c r="N6160" s="46" t="str">
        <f>MID(Table2[[#This Row],[BE]],6,2)</f>
        <v>IB</v>
      </c>
      <c r="O6160" s="46" t="str">
        <f>IF(Table2[[#This Row],[Type]]="IB","EOU",IF(Table2[[#This Row],[Type]]="MB","Local","492"))</f>
        <v>EOU</v>
      </c>
      <c r="P6160" s="46">
        <f>ROUND(Table2[[#This Row],[Cons]]/Table2[[#This Row],[Qty.]],5)</f>
        <v>0.04</v>
      </c>
      <c r="Q6160" s="46" t="b">
        <f>EXACT(Table2[[#This Row],[rate]],Table2[[#This Row],[Check]])</f>
        <v>1</v>
      </c>
      <c r="R6160" s="46"/>
      <c r="S6160" s="46" t="str">
        <f>IF(Table2[[#This Row],[SRO]]="EOU",VLOOKUP(Table2[[#This Row],[BE]],[2]GD.List!$C$3:$N$5014,12,0),IF(Table2[[#This Row],[SRO]]="Local","Polyester Staple Fibre","SRO 492"))</f>
        <v>Textile Chemical</v>
      </c>
    </row>
    <row r="6161" spans="1:19" x14ac:dyDescent="0.25">
      <c r="A6161" s="120" t="s">
        <v>3800</v>
      </c>
      <c r="B6161" s="116" t="s">
        <v>4192</v>
      </c>
      <c r="C6161" s="165">
        <v>46680</v>
      </c>
      <c r="D6161" s="117">
        <v>2832.1089999999999</v>
      </c>
      <c r="E6161" s="147" t="s">
        <v>3647</v>
      </c>
      <c r="F6161" s="116" t="s">
        <v>4202</v>
      </c>
      <c r="G6161" s="471">
        <v>44985</v>
      </c>
      <c r="H6161" s="82">
        <v>42306276.390000001</v>
      </c>
      <c r="I6161" s="197">
        <v>0.04</v>
      </c>
      <c r="J6161" s="15">
        <v>541.88</v>
      </c>
      <c r="K6161" s="15">
        <v>13547</v>
      </c>
      <c r="L6161" s="15">
        <v>569490.29</v>
      </c>
      <c r="M6161" s="66" t="str">
        <f>TEXT(Table2[[#This Row],[Gd.Dt]],"mmm-yy")</f>
        <v>Feb-23</v>
      </c>
      <c r="N6161" s="46" t="str">
        <f>MID(Table2[[#This Row],[BE]],6,2)</f>
        <v>IB</v>
      </c>
      <c r="O6161" s="46" t="str">
        <f>IF(Table2[[#This Row],[Type]]="IB","EOU",IF(Table2[[#This Row],[Type]]="MB","Local","492"))</f>
        <v>EOU</v>
      </c>
      <c r="P6161" s="46">
        <f>ROUND(Table2[[#This Row],[Cons]]/Table2[[#This Row],[Qty.]],5)</f>
        <v>0.04</v>
      </c>
      <c r="Q6161" s="46" t="b">
        <f>EXACT(Table2[[#This Row],[rate]],Table2[[#This Row],[Check]])</f>
        <v>1</v>
      </c>
      <c r="R6161" s="46"/>
      <c r="S6161" s="46" t="str">
        <f>IF(Table2[[#This Row],[SRO]]="EOU",VLOOKUP(Table2[[#This Row],[BE]],[2]GD.List!$C$3:$N$5014,12,0),IF(Table2[[#This Row],[SRO]]="Local","Polyester Staple Fibre","SRO 492"))</f>
        <v>Textile Chemical</v>
      </c>
    </row>
    <row r="6162" spans="1:19" x14ac:dyDescent="0.25">
      <c r="A6162" s="120" t="s">
        <v>3854</v>
      </c>
      <c r="B6162" s="116" t="s">
        <v>4189</v>
      </c>
      <c r="C6162" s="165">
        <v>32551</v>
      </c>
      <c r="D6162" s="117">
        <v>9607.11</v>
      </c>
      <c r="E6162" s="147" t="s">
        <v>4195</v>
      </c>
      <c r="F6162" s="116" t="s">
        <v>4205</v>
      </c>
      <c r="G6162" s="471">
        <v>44982</v>
      </c>
      <c r="H6162" s="82">
        <v>59904167.670000002</v>
      </c>
      <c r="I6162" s="197">
        <v>1</v>
      </c>
      <c r="J6162" s="15">
        <v>170</v>
      </c>
      <c r="K6162" s="15">
        <v>170</v>
      </c>
      <c r="L6162" s="15">
        <v>39001937.329999998</v>
      </c>
      <c r="M6162" s="66" t="str">
        <f>TEXT(Table2[[#This Row],[Gd.Dt]],"mmm-yy")</f>
        <v>Feb-23</v>
      </c>
      <c r="N6162" s="46" t="str">
        <f>MID(Table2[[#This Row],[BE]],6,2)</f>
        <v>EP</v>
      </c>
      <c r="O6162" s="46" t="str">
        <f>IF(Table2[[#This Row],[Type]]="IB","EOU",IF(Table2[[#This Row],[Type]]="MB","Local","492"))</f>
        <v>492</v>
      </c>
      <c r="P6162" s="46">
        <f>ROUND(Table2[[#This Row],[Cons]]/Table2[[#This Row],[Qty.]],5)</f>
        <v>1</v>
      </c>
      <c r="Q6162" s="46" t="b">
        <f>EXACT(Table2[[#This Row],[rate]],Table2[[#This Row],[Check]])</f>
        <v>1</v>
      </c>
      <c r="R6162" s="46"/>
      <c r="S6162" s="46" t="str">
        <f>IF(Table2[[#This Row],[SRO]]="EOU",VLOOKUP(Table2[[#This Row],[BE]],[2]GD.List!$C$3:$N$5014,12,0),IF(Table2[[#This Row],[SRO]]="Local","Polyester Staple Fibre","SRO 492"))</f>
        <v>SRO 492</v>
      </c>
    </row>
    <row r="6163" spans="1:19" x14ac:dyDescent="0.25">
      <c r="A6163" s="120" t="s">
        <v>3913</v>
      </c>
      <c r="B6163" s="116" t="s">
        <v>4193</v>
      </c>
      <c r="C6163" s="165">
        <v>9840</v>
      </c>
      <c r="D6163" s="117">
        <v>8523.5990000000002</v>
      </c>
      <c r="E6163" s="147" t="s">
        <v>4199</v>
      </c>
      <c r="F6163" s="116" t="s">
        <v>4201</v>
      </c>
      <c r="G6163" s="471">
        <v>44985</v>
      </c>
      <c r="H6163" s="82">
        <v>16648556.24</v>
      </c>
      <c r="I6163" s="197">
        <v>1</v>
      </c>
      <c r="J6163" s="15">
        <v>2800</v>
      </c>
      <c r="K6163" s="15">
        <v>2800</v>
      </c>
      <c r="L6163" s="15">
        <v>2530645.44</v>
      </c>
      <c r="M6163" s="66" t="str">
        <f>TEXT(Table2[[#This Row],[Gd.Dt]],"mmm-yy")</f>
        <v>Feb-23</v>
      </c>
      <c r="N6163" s="46" t="str">
        <f>MID(Table2[[#This Row],[BE]],6,2)</f>
        <v>TI</v>
      </c>
      <c r="O6163" s="46" t="str">
        <f>IF(Table2[[#This Row],[Type]]="IB","EOU",IF(Table2[[#This Row],[Type]]="MB","Local","492"))</f>
        <v>492</v>
      </c>
      <c r="P6163" s="46">
        <f>ROUND(Table2[[#This Row],[Cons]]/Table2[[#This Row],[Qty.]],5)</f>
        <v>1</v>
      </c>
      <c r="Q6163" s="46" t="b">
        <f>EXACT(Table2[[#This Row],[rate]],Table2[[#This Row],[Check]])</f>
        <v>1</v>
      </c>
      <c r="R6163" s="46"/>
      <c r="S6163" s="46" t="str">
        <f>IF(Table2[[#This Row],[SRO]]="EOU",VLOOKUP(Table2[[#This Row],[BE]],[2]GD.List!$C$3:$N$5014,12,0),IF(Table2[[#This Row],[SRO]]="Local","Polyester Staple Fibre","SRO 492"))</f>
        <v>SRO 492</v>
      </c>
    </row>
    <row r="6164" spans="1:19" x14ac:dyDescent="0.25">
      <c r="A6164" s="119" t="s">
        <v>3982</v>
      </c>
      <c r="B6164" s="116" t="s">
        <v>4194</v>
      </c>
      <c r="C6164" s="165">
        <v>37280</v>
      </c>
      <c r="D6164" s="117">
        <v>2915.11</v>
      </c>
      <c r="E6164" s="147" t="s">
        <v>2897</v>
      </c>
      <c r="F6164" s="116" t="s">
        <v>4200</v>
      </c>
      <c r="G6164" s="471">
        <v>44985</v>
      </c>
      <c r="H6164" s="82">
        <v>20998192.489999998</v>
      </c>
      <c r="I6164" s="197">
        <v>0.04</v>
      </c>
      <c r="J6164" s="15">
        <v>492.64</v>
      </c>
      <c r="K6164" s="15">
        <v>12316</v>
      </c>
      <c r="L6164" s="15">
        <v>790970.72</v>
      </c>
      <c r="M6164" s="66" t="str">
        <f>TEXT(Table2[[#This Row],[Gd.Dt]],"mmm-yy")</f>
        <v>Feb-23</v>
      </c>
      <c r="N6164" s="46" t="str">
        <f>MID(Table2[[#This Row],[BE]],6,2)</f>
        <v>IB</v>
      </c>
      <c r="O6164" s="46" t="str">
        <f>IF(Table2[[#This Row],[Type]]="IB","EOU",IF(Table2[[#This Row],[Type]]="MB","Local","492"))</f>
        <v>EOU</v>
      </c>
      <c r="P6164" s="46">
        <f>ROUND(Table2[[#This Row],[Cons]]/Table2[[#This Row],[Qty.]],5)</f>
        <v>0.04</v>
      </c>
      <c r="Q6164" s="46" t="b">
        <f>EXACT(Table2[[#This Row],[rate]],Table2[[#This Row],[Check]])</f>
        <v>1</v>
      </c>
      <c r="R6164" s="46"/>
      <c r="S6164" s="46" t="str">
        <f>IF(Table2[[#This Row],[SRO]]="EOU",VLOOKUP(Table2[[#This Row],[BE]],[2]GD.List!$C$3:$N$5014,12,0),IF(Table2[[#This Row],[SRO]]="Local","Polyester Staple Fibre","SRO 492"))</f>
        <v>Textile Chemical</v>
      </c>
    </row>
    <row r="6165" spans="1:19" x14ac:dyDescent="0.25">
      <c r="A6165" s="119" t="s">
        <v>3982</v>
      </c>
      <c r="B6165" s="116" t="s">
        <v>4193</v>
      </c>
      <c r="C6165" s="165">
        <v>9840</v>
      </c>
      <c r="D6165" s="117">
        <v>2915.11</v>
      </c>
      <c r="E6165" s="147" t="s">
        <v>4199</v>
      </c>
      <c r="F6165" s="116" t="s">
        <v>4201</v>
      </c>
      <c r="G6165" s="471">
        <v>44985</v>
      </c>
      <c r="H6165" s="82">
        <v>16648556.24</v>
      </c>
      <c r="I6165" s="197">
        <v>0.04</v>
      </c>
      <c r="J6165" s="15">
        <v>563.76</v>
      </c>
      <c r="K6165" s="15">
        <v>14094</v>
      </c>
      <c r="L6165" s="15">
        <v>362097.03</v>
      </c>
      <c r="M6165" s="66" t="str">
        <f>TEXT(Table2[[#This Row],[Gd.Dt]],"mmm-yy")</f>
        <v>Feb-23</v>
      </c>
      <c r="N6165" s="46" t="str">
        <f>MID(Table2[[#This Row],[BE]],6,2)</f>
        <v>IB</v>
      </c>
      <c r="O6165" s="46" t="str">
        <f>IF(Table2[[#This Row],[Type]]="IB","EOU",IF(Table2[[#This Row],[Type]]="MB","Local","492"))</f>
        <v>EOU</v>
      </c>
      <c r="P6165" s="46">
        <f>ROUND(Table2[[#This Row],[Cons]]/Table2[[#This Row],[Qty.]],5)</f>
        <v>0.04</v>
      </c>
      <c r="Q6165" s="46" t="b">
        <f>EXACT(Table2[[#This Row],[rate]],Table2[[#This Row],[Check]])</f>
        <v>1</v>
      </c>
      <c r="R6165" s="46"/>
      <c r="S6165" s="46" t="str">
        <f>IF(Table2[[#This Row],[SRO]]="EOU",VLOOKUP(Table2[[#This Row],[BE]],[2]GD.List!$C$3:$N$5014,12,0),IF(Table2[[#This Row],[SRO]]="Local","Polyester Staple Fibre","SRO 492"))</f>
        <v>Textile Chemical</v>
      </c>
    </row>
    <row r="6166" spans="1:19" x14ac:dyDescent="0.25">
      <c r="A6166" s="119" t="s">
        <v>3982</v>
      </c>
      <c r="B6166" s="116" t="s">
        <v>4192</v>
      </c>
      <c r="C6166" s="165">
        <v>46680</v>
      </c>
      <c r="D6166" s="117">
        <v>2915.11</v>
      </c>
      <c r="E6166" s="147" t="s">
        <v>3647</v>
      </c>
      <c r="F6166" s="116" t="s">
        <v>4202</v>
      </c>
      <c r="G6166" s="471">
        <v>44985</v>
      </c>
      <c r="H6166" s="82">
        <v>42306276.390000001</v>
      </c>
      <c r="I6166" s="197">
        <v>0.04</v>
      </c>
      <c r="J6166" s="15">
        <v>775.8</v>
      </c>
      <c r="K6166" s="15">
        <v>19395</v>
      </c>
      <c r="L6166" s="15">
        <v>884851.68</v>
      </c>
      <c r="M6166" s="66" t="str">
        <f>TEXT(Table2[[#This Row],[Gd.Dt]],"mmm-yy")</f>
        <v>Feb-23</v>
      </c>
      <c r="N6166" s="46" t="str">
        <f>MID(Table2[[#This Row],[BE]],6,2)</f>
        <v>IB</v>
      </c>
      <c r="O6166" s="46" t="str">
        <f>IF(Table2[[#This Row],[Type]]="IB","EOU",IF(Table2[[#This Row],[Type]]="MB","Local","492"))</f>
        <v>EOU</v>
      </c>
      <c r="P6166" s="46">
        <f>ROUND(Table2[[#This Row],[Cons]]/Table2[[#This Row],[Qty.]],5)</f>
        <v>0.04</v>
      </c>
      <c r="Q6166" s="46" t="b">
        <f>EXACT(Table2[[#This Row],[rate]],Table2[[#This Row],[Check]])</f>
        <v>1</v>
      </c>
      <c r="R6166" s="46"/>
      <c r="S6166" s="46" t="str">
        <f>IF(Table2[[#This Row],[SRO]]="EOU",VLOOKUP(Table2[[#This Row],[BE]],[2]GD.List!$C$3:$N$5014,12,0),IF(Table2[[#This Row],[SRO]]="Local","Polyester Staple Fibre","SRO 492"))</f>
        <v>Textile Chemical</v>
      </c>
    </row>
    <row r="6167" spans="1:19" x14ac:dyDescent="0.25">
      <c r="A6167" s="119" t="s">
        <v>3982</v>
      </c>
      <c r="B6167" s="116" t="s">
        <v>4190</v>
      </c>
      <c r="C6167" s="165">
        <v>11698</v>
      </c>
      <c r="D6167" s="117">
        <v>2915.11</v>
      </c>
      <c r="E6167" s="147" t="s">
        <v>4196</v>
      </c>
      <c r="F6167" s="116" t="s">
        <v>4203</v>
      </c>
      <c r="G6167" s="471">
        <v>44983</v>
      </c>
      <c r="H6167" s="82">
        <v>32384167.359999999</v>
      </c>
      <c r="I6167" s="197">
        <v>0.04</v>
      </c>
      <c r="J6167" s="15">
        <v>579.80000000000007</v>
      </c>
      <c r="K6167" s="15">
        <v>14495</v>
      </c>
      <c r="L6167" s="15">
        <v>675871.17999999993</v>
      </c>
      <c r="M6167" s="66" t="str">
        <f>TEXT(Table2[[#This Row],[Gd.Dt]],"mmm-yy")</f>
        <v>Feb-23</v>
      </c>
      <c r="N6167" s="46" t="str">
        <f>MID(Table2[[#This Row],[BE]],6,2)</f>
        <v>IB</v>
      </c>
      <c r="O6167" s="46" t="str">
        <f>IF(Table2[[#This Row],[Type]]="IB","EOU",IF(Table2[[#This Row],[Type]]="MB","Local","492"))</f>
        <v>EOU</v>
      </c>
      <c r="P6167" s="46">
        <f>ROUND(Table2[[#This Row],[Cons]]/Table2[[#This Row],[Qty.]],5)</f>
        <v>0.04</v>
      </c>
      <c r="Q6167" s="46" t="b">
        <f>EXACT(Table2[[#This Row],[rate]],Table2[[#This Row],[Check]])</f>
        <v>1</v>
      </c>
      <c r="R6167" s="46"/>
      <c r="S6167" s="46" t="str">
        <f>IF(Table2[[#This Row],[SRO]]="EOU",VLOOKUP(Table2[[#This Row],[BE]],[2]GD.List!$C$3:$N$5014,12,0),IF(Table2[[#This Row],[SRO]]="Local","Polyester Staple Fibre","SRO 492"))</f>
        <v>Textile Chemical</v>
      </c>
    </row>
    <row r="6168" spans="1:19" x14ac:dyDescent="0.25">
      <c r="A6168" s="120" t="s">
        <v>3982</v>
      </c>
      <c r="B6168" s="116" t="s">
        <v>4191</v>
      </c>
      <c r="C6168" s="165">
        <v>57585</v>
      </c>
      <c r="D6168" s="117">
        <v>2915.11</v>
      </c>
      <c r="E6168" s="147" t="s">
        <v>4198</v>
      </c>
      <c r="F6168" s="116" t="s">
        <v>4204</v>
      </c>
      <c r="G6168" s="471">
        <v>44985</v>
      </c>
      <c r="H6168" s="82">
        <v>32077831.690000001</v>
      </c>
      <c r="I6168" s="197">
        <v>0.04</v>
      </c>
      <c r="J6168" s="15">
        <v>581.96</v>
      </c>
      <c r="K6168" s="15">
        <v>14549</v>
      </c>
      <c r="L6168" s="15">
        <v>1474842.8199999998</v>
      </c>
      <c r="M6168" s="66" t="str">
        <f>TEXT(Table2[[#This Row],[Gd.Dt]],"mmm-yy")</f>
        <v>Feb-23</v>
      </c>
      <c r="N6168" s="46" t="str">
        <f>MID(Table2[[#This Row],[BE]],6,2)</f>
        <v>IB</v>
      </c>
      <c r="O6168" s="46" t="str">
        <f>IF(Table2[[#This Row],[Type]]="IB","EOU",IF(Table2[[#This Row],[Type]]="MB","Local","492"))</f>
        <v>EOU</v>
      </c>
      <c r="P6168" s="46">
        <f>ROUND(Table2[[#This Row],[Cons]]/Table2[[#This Row],[Qty.]],5)</f>
        <v>0.04</v>
      </c>
      <c r="Q6168" s="46" t="b">
        <f>EXACT(Table2[[#This Row],[rate]],Table2[[#This Row],[Check]])</f>
        <v>1</v>
      </c>
      <c r="R6168" s="46"/>
      <c r="S6168" s="46" t="str">
        <f>IF(Table2[[#This Row],[SRO]]="EOU",VLOOKUP(Table2[[#This Row],[BE]],[2]GD.List!$C$3:$N$5014,12,0),IF(Table2[[#This Row],[SRO]]="Local","Polyester Staple Fibre","SRO 492"))</f>
        <v>Textile Chemical</v>
      </c>
    </row>
    <row r="6169" spans="1:19" x14ac:dyDescent="0.25">
      <c r="A6169" s="119" t="s">
        <v>4077</v>
      </c>
      <c r="B6169" s="116" t="s">
        <v>4194</v>
      </c>
      <c r="C6169" s="165">
        <v>37280</v>
      </c>
      <c r="D6169" s="117">
        <v>5503.201</v>
      </c>
      <c r="E6169" s="147" t="s">
        <v>2897</v>
      </c>
      <c r="F6169" s="116" t="s">
        <v>4200</v>
      </c>
      <c r="G6169" s="471">
        <v>44985</v>
      </c>
      <c r="H6169" s="82">
        <v>20998192.489999998</v>
      </c>
      <c r="I6169" s="197">
        <v>0.53061000000000003</v>
      </c>
      <c r="J6169" s="15">
        <v>2899.78</v>
      </c>
      <c r="K6169" s="15">
        <v>5465</v>
      </c>
      <c r="L6169" s="15">
        <v>1561865.48</v>
      </c>
      <c r="M6169" s="66" t="str">
        <f>TEXT(Table2[[#This Row],[Gd.Dt]],"mmm-yy")</f>
        <v>Feb-23</v>
      </c>
      <c r="N6169" s="46" t="str">
        <f>MID(Table2[[#This Row],[BE]],6,2)</f>
        <v>IB</v>
      </c>
      <c r="O6169" s="46" t="str">
        <f>IF(Table2[[#This Row],[Type]]="IB","EOU",IF(Table2[[#This Row],[Type]]="MB","Local","492"))</f>
        <v>EOU</v>
      </c>
      <c r="P6169" s="46">
        <f>ROUND(Table2[[#This Row],[Cons]]/Table2[[#This Row],[Qty.]],5)</f>
        <v>0.53061000000000003</v>
      </c>
      <c r="Q6169" s="46" t="b">
        <f>EXACT(Table2[[#This Row],[rate]],Table2[[#This Row],[Check]])</f>
        <v>1</v>
      </c>
      <c r="R6169" s="46"/>
      <c r="S6169" s="46" t="str">
        <f>IF(Table2[[#This Row],[SRO]]="EOU",VLOOKUP(Table2[[#This Row],[BE]],[2]GD.List!$C$3:$N$5014,12,0),IF(Table2[[#This Row],[SRO]]="Local","Polyester Staple Fibre","SRO 492"))</f>
        <v>Polyester Staple Fiber</v>
      </c>
    </row>
    <row r="6170" spans="1:19" x14ac:dyDescent="0.25">
      <c r="A6170" s="119" t="s">
        <v>4077</v>
      </c>
      <c r="B6170" s="116" t="s">
        <v>4193</v>
      </c>
      <c r="C6170" s="165">
        <v>9840</v>
      </c>
      <c r="D6170" s="117">
        <v>5503.201</v>
      </c>
      <c r="E6170" s="147" t="s">
        <v>4199</v>
      </c>
      <c r="F6170" s="116" t="s">
        <v>4201</v>
      </c>
      <c r="G6170" s="471">
        <v>44985</v>
      </c>
      <c r="H6170" s="82">
        <v>16648556.24</v>
      </c>
      <c r="I6170" s="197">
        <v>0.53061000000000003</v>
      </c>
      <c r="J6170" s="15">
        <v>5547</v>
      </c>
      <c r="K6170" s="15">
        <v>10454</v>
      </c>
      <c r="L6170" s="15">
        <v>3057687.78</v>
      </c>
      <c r="M6170" s="66" t="str">
        <f>TEXT(Table2[[#This Row],[Gd.Dt]],"mmm-yy")</f>
        <v>Feb-23</v>
      </c>
      <c r="N6170" s="46" t="str">
        <f>MID(Table2[[#This Row],[BE]],6,2)</f>
        <v>IB</v>
      </c>
      <c r="O6170" s="46" t="str">
        <f>IF(Table2[[#This Row],[Type]]="IB","EOU",IF(Table2[[#This Row],[Type]]="MB","Local","492"))</f>
        <v>EOU</v>
      </c>
      <c r="P6170" s="46">
        <f>ROUND(Table2[[#This Row],[Cons]]/Table2[[#This Row],[Qty.]],5)</f>
        <v>0.53061000000000003</v>
      </c>
      <c r="Q6170" s="46" t="b">
        <f>EXACT(Table2[[#This Row],[rate]],Table2[[#This Row],[Check]])</f>
        <v>1</v>
      </c>
      <c r="R6170" s="46"/>
      <c r="S6170" s="46" t="str">
        <f>IF(Table2[[#This Row],[SRO]]="EOU",VLOOKUP(Table2[[#This Row],[BE]],[2]GD.List!$C$3:$N$5014,12,0),IF(Table2[[#This Row],[SRO]]="Local","Polyester Staple Fibre","SRO 492"))</f>
        <v>Polyester Staple Fiber</v>
      </c>
    </row>
    <row r="6171" spans="1:19" x14ac:dyDescent="0.25">
      <c r="A6171" s="120" t="s">
        <v>4077</v>
      </c>
      <c r="B6171" s="116" t="s">
        <v>4192</v>
      </c>
      <c r="C6171" s="165">
        <v>46680</v>
      </c>
      <c r="D6171" s="117">
        <v>5503.201</v>
      </c>
      <c r="E6171" s="147" t="s">
        <v>3647</v>
      </c>
      <c r="F6171" s="116" t="s">
        <v>4202</v>
      </c>
      <c r="G6171" s="471">
        <v>44985</v>
      </c>
      <c r="H6171" s="82">
        <v>42306276.390000001</v>
      </c>
      <c r="I6171" s="197">
        <v>0.53061000000000003</v>
      </c>
      <c r="J6171" s="15">
        <v>7188.17</v>
      </c>
      <c r="K6171" s="15">
        <v>13547</v>
      </c>
      <c r="L6171" s="15">
        <v>7554423.3999999994</v>
      </c>
      <c r="M6171" s="66" t="str">
        <f>TEXT(Table2[[#This Row],[Gd.Dt]],"mmm-yy")</f>
        <v>Feb-23</v>
      </c>
      <c r="N6171" s="46" t="str">
        <f>MID(Table2[[#This Row],[BE]],6,2)</f>
        <v>IB</v>
      </c>
      <c r="O6171" s="46" t="str">
        <f>IF(Table2[[#This Row],[Type]]="IB","EOU",IF(Table2[[#This Row],[Type]]="MB","Local","492"))</f>
        <v>EOU</v>
      </c>
      <c r="P6171" s="46">
        <f>ROUND(Table2[[#This Row],[Cons]]/Table2[[#This Row],[Qty.]],5)</f>
        <v>0.53061000000000003</v>
      </c>
      <c r="Q6171" s="46" t="b">
        <f>EXACT(Table2[[#This Row],[rate]],Table2[[#This Row],[Check]])</f>
        <v>1</v>
      </c>
      <c r="R6171" s="46"/>
      <c r="S6171" s="46" t="str">
        <f>IF(Table2[[#This Row],[SRO]]="EOU",VLOOKUP(Table2[[#This Row],[BE]],[2]GD.List!$C$3:$N$5014,12,0),IF(Table2[[#This Row],[SRO]]="Local","Polyester Staple Fibre","SRO 492"))</f>
        <v>Polyester Staple Fiber</v>
      </c>
    </row>
    <row r="6172" spans="1:19" x14ac:dyDescent="0.25">
      <c r="A6172" s="119" t="s">
        <v>4125</v>
      </c>
      <c r="B6172" s="116" t="s">
        <v>4194</v>
      </c>
      <c r="C6172" s="165">
        <v>37280</v>
      </c>
      <c r="D6172" s="117">
        <v>5201.009</v>
      </c>
      <c r="E6172" s="147" t="s">
        <v>2897</v>
      </c>
      <c r="F6172" s="116" t="s">
        <v>4200</v>
      </c>
      <c r="G6172" s="471">
        <v>44985</v>
      </c>
      <c r="H6172" s="82">
        <v>20998192.489999998</v>
      </c>
      <c r="I6172" s="197">
        <v>0.48980000000000001</v>
      </c>
      <c r="J6172" s="15">
        <v>2676.76</v>
      </c>
      <c r="K6172" s="15">
        <v>5465</v>
      </c>
      <c r="L6172" s="15">
        <v>1441743.52</v>
      </c>
      <c r="M6172" s="66" t="str">
        <f>TEXT(Table2[[#This Row],[Gd.Dt]],"mmm-yy")</f>
        <v>Feb-23</v>
      </c>
      <c r="N6172" s="46" t="str">
        <f>MID(Table2[[#This Row],[BE]],6,2)</f>
        <v>IB</v>
      </c>
      <c r="O6172" s="46" t="str">
        <f>IF(Table2[[#This Row],[Type]]="IB","EOU",IF(Table2[[#This Row],[Type]]="MB","Local","492"))</f>
        <v>EOU</v>
      </c>
      <c r="P6172" s="46">
        <f>ROUND(Table2[[#This Row],[Cons]]/Table2[[#This Row],[Qty.]],5)</f>
        <v>0.48980000000000001</v>
      </c>
      <c r="Q6172" s="46" t="b">
        <f>EXACT(Table2[[#This Row],[rate]],Table2[[#This Row],[Check]])</f>
        <v>1</v>
      </c>
      <c r="R6172" s="46"/>
      <c r="S6172" s="46" t="str">
        <f>IF(Table2[[#This Row],[SRO]]="EOU",VLOOKUP(Table2[[#This Row],[BE]],[2]GD.List!$C$3:$N$5014,12,0),IF(Table2[[#This Row],[SRO]]="Local","Polyester Staple Fibre","SRO 492"))</f>
        <v>Raw Cotton</v>
      </c>
    </row>
    <row r="6173" spans="1:19" x14ac:dyDescent="0.25">
      <c r="A6173" s="119" t="s">
        <v>4125</v>
      </c>
      <c r="B6173" s="116" t="s">
        <v>4193</v>
      </c>
      <c r="C6173" s="165">
        <v>9840</v>
      </c>
      <c r="D6173" s="117">
        <v>5201.009</v>
      </c>
      <c r="E6173" s="147" t="s">
        <v>4199</v>
      </c>
      <c r="F6173" s="116" t="s">
        <v>4201</v>
      </c>
      <c r="G6173" s="471">
        <v>44985</v>
      </c>
      <c r="H6173" s="82">
        <v>16648556.24</v>
      </c>
      <c r="I6173" s="197">
        <v>0.48980000000000001</v>
      </c>
      <c r="J6173" s="15">
        <v>5120.37</v>
      </c>
      <c r="K6173" s="15">
        <v>10454</v>
      </c>
      <c r="L6173" s="15">
        <v>2822515.38</v>
      </c>
      <c r="M6173" s="66" t="str">
        <f>TEXT(Table2[[#This Row],[Gd.Dt]],"mmm-yy")</f>
        <v>Feb-23</v>
      </c>
      <c r="N6173" s="46" t="str">
        <f>MID(Table2[[#This Row],[BE]],6,2)</f>
        <v>IB</v>
      </c>
      <c r="O6173" s="46" t="str">
        <f>IF(Table2[[#This Row],[Type]]="IB","EOU",IF(Table2[[#This Row],[Type]]="MB","Local","492"))</f>
        <v>EOU</v>
      </c>
      <c r="P6173" s="46">
        <f>ROUND(Table2[[#This Row],[Cons]]/Table2[[#This Row],[Qty.]],5)</f>
        <v>0.48980000000000001</v>
      </c>
      <c r="Q6173" s="46" t="b">
        <f>EXACT(Table2[[#This Row],[rate]],Table2[[#This Row],[Check]])</f>
        <v>1</v>
      </c>
      <c r="R6173" s="46"/>
      <c r="S6173" s="46" t="str">
        <f>IF(Table2[[#This Row],[SRO]]="EOU",VLOOKUP(Table2[[#This Row],[BE]],[2]GD.List!$C$3:$N$5014,12,0),IF(Table2[[#This Row],[SRO]]="Local","Polyester Staple Fibre","SRO 492"))</f>
        <v>Raw Cotton</v>
      </c>
    </row>
    <row r="6174" spans="1:19" x14ac:dyDescent="0.25">
      <c r="A6174" s="119" t="s">
        <v>4125</v>
      </c>
      <c r="B6174" s="116" t="s">
        <v>4192</v>
      </c>
      <c r="C6174" s="165">
        <v>46680</v>
      </c>
      <c r="D6174" s="117">
        <v>5201.009</v>
      </c>
      <c r="E6174" s="147" t="s">
        <v>3647</v>
      </c>
      <c r="F6174" s="116" t="s">
        <v>4202</v>
      </c>
      <c r="G6174" s="471">
        <v>44985</v>
      </c>
      <c r="H6174" s="82">
        <v>42306276.390000001</v>
      </c>
      <c r="I6174" s="197">
        <v>1.0101</v>
      </c>
      <c r="J6174" s="15">
        <v>5907.06</v>
      </c>
      <c r="K6174" s="15">
        <v>5848</v>
      </c>
      <c r="L6174" s="15">
        <v>7963657.6600000001</v>
      </c>
      <c r="M6174" s="66" t="str">
        <f>TEXT(Table2[[#This Row],[Gd.Dt]],"mmm-yy")</f>
        <v>Feb-23</v>
      </c>
      <c r="N6174" s="46" t="str">
        <f>MID(Table2[[#This Row],[BE]],6,2)</f>
        <v>IB</v>
      </c>
      <c r="O6174" s="46" t="str">
        <f>IF(Table2[[#This Row],[Type]]="IB","EOU",IF(Table2[[#This Row],[Type]]="MB","Local","492"))</f>
        <v>EOU</v>
      </c>
      <c r="P6174" s="46">
        <f>ROUND(Table2[[#This Row],[Cons]]/Table2[[#This Row],[Qty.]],5)</f>
        <v>1.0101</v>
      </c>
      <c r="Q6174" s="46" t="b">
        <f>EXACT(Table2[[#This Row],[rate]],Table2[[#This Row],[Check]])</f>
        <v>1</v>
      </c>
      <c r="R6174" s="46"/>
      <c r="S6174" s="46" t="str">
        <f>IF(Table2[[#This Row],[SRO]]="EOU",VLOOKUP(Table2[[#This Row],[BE]],[2]GD.List!$C$3:$N$5014,12,0),IF(Table2[[#This Row],[SRO]]="Local","Polyester Staple Fibre","SRO 492"))</f>
        <v>Raw Cotton</v>
      </c>
    </row>
    <row r="6175" spans="1:19" x14ac:dyDescent="0.25">
      <c r="A6175" s="119" t="s">
        <v>4125</v>
      </c>
      <c r="B6175" s="116" t="s">
        <v>4192</v>
      </c>
      <c r="C6175" s="165">
        <v>46680</v>
      </c>
      <c r="D6175" s="117">
        <v>5201.009</v>
      </c>
      <c r="E6175" s="147" t="s">
        <v>3647</v>
      </c>
      <c r="F6175" s="116" t="s">
        <v>4202</v>
      </c>
      <c r="G6175" s="471">
        <v>44985</v>
      </c>
      <c r="H6175" s="82">
        <v>42306276.390000001</v>
      </c>
      <c r="I6175" s="197">
        <v>0.48980000000000001</v>
      </c>
      <c r="J6175" s="15">
        <v>6635.12</v>
      </c>
      <c r="K6175" s="15">
        <v>13547</v>
      </c>
      <c r="L6175" s="15">
        <v>6973180.5800000001</v>
      </c>
      <c r="M6175" s="66" t="str">
        <f>TEXT(Table2[[#This Row],[Gd.Dt]],"mmm-yy")</f>
        <v>Feb-23</v>
      </c>
      <c r="N6175" s="46" t="str">
        <f>MID(Table2[[#This Row],[BE]],6,2)</f>
        <v>IB</v>
      </c>
      <c r="O6175" s="46" t="str">
        <f>IF(Table2[[#This Row],[Type]]="IB","EOU",IF(Table2[[#This Row],[Type]]="MB","Local","492"))</f>
        <v>EOU</v>
      </c>
      <c r="P6175" s="46">
        <f>ROUND(Table2[[#This Row],[Cons]]/Table2[[#This Row],[Qty.]],5)</f>
        <v>0.48979</v>
      </c>
      <c r="Q6175" s="46" t="b">
        <f>EXACT(Table2[[#This Row],[rate]],Table2[[#This Row],[Check]])</f>
        <v>0</v>
      </c>
      <c r="R6175" s="46"/>
      <c r="S6175" s="46" t="str">
        <f>IF(Table2[[#This Row],[SRO]]="EOU",VLOOKUP(Table2[[#This Row],[BE]],[2]GD.List!$C$3:$N$5014,12,0),IF(Table2[[#This Row],[SRO]]="Local","Polyester Staple Fibre","SRO 492"))</f>
        <v>Raw Cotton</v>
      </c>
    </row>
    <row r="6176" spans="1:19" x14ac:dyDescent="0.25">
      <c r="A6176" s="120" t="s">
        <v>4125</v>
      </c>
      <c r="B6176" s="116" t="s">
        <v>4190</v>
      </c>
      <c r="C6176" s="165">
        <v>11698</v>
      </c>
      <c r="D6176" s="117">
        <v>5201.009</v>
      </c>
      <c r="E6176" s="147" t="s">
        <v>4196</v>
      </c>
      <c r="F6176" s="116" t="s">
        <v>4203</v>
      </c>
      <c r="G6176" s="471">
        <v>44983</v>
      </c>
      <c r="H6176" s="82">
        <v>32384167.359999999</v>
      </c>
      <c r="I6176" s="197">
        <v>1.0101</v>
      </c>
      <c r="J6176" s="15">
        <v>14641.38</v>
      </c>
      <c r="K6176" s="15">
        <v>14495</v>
      </c>
      <c r="L6176" s="15">
        <v>17067409.539999999</v>
      </c>
      <c r="M6176" s="66" t="str">
        <f>TEXT(Table2[[#This Row],[Gd.Dt]],"mmm-yy")</f>
        <v>Feb-23</v>
      </c>
      <c r="N6176" s="46" t="str">
        <f>MID(Table2[[#This Row],[BE]],6,2)</f>
        <v>IB</v>
      </c>
      <c r="O6176" s="46" t="str">
        <f>IF(Table2[[#This Row],[Type]]="IB","EOU",IF(Table2[[#This Row],[Type]]="MB","Local","492"))</f>
        <v>EOU</v>
      </c>
      <c r="P6176" s="46">
        <f>ROUND(Table2[[#This Row],[Cons]]/Table2[[#This Row],[Qty.]],5)</f>
        <v>1.0101</v>
      </c>
      <c r="Q6176" s="46" t="b">
        <f>EXACT(Table2[[#This Row],[rate]],Table2[[#This Row],[Check]])</f>
        <v>1</v>
      </c>
      <c r="R6176" s="46"/>
      <c r="S6176" s="46" t="str">
        <f>IF(Table2[[#This Row],[SRO]]="EOU",VLOOKUP(Table2[[#This Row],[BE]],[2]GD.List!$C$3:$N$5014,12,0),IF(Table2[[#This Row],[SRO]]="Local","Polyester Staple Fibre","SRO 492"))</f>
        <v>Raw Cotton</v>
      </c>
    </row>
    <row r="6177" spans="1:19" x14ac:dyDescent="0.25">
      <c r="A6177" s="120" t="s">
        <v>4161</v>
      </c>
      <c r="B6177" s="116" t="s">
        <v>4190</v>
      </c>
      <c r="C6177" s="165">
        <v>11698</v>
      </c>
      <c r="D6177" s="117">
        <v>9606.1</v>
      </c>
      <c r="E6177" s="147" t="s">
        <v>4196</v>
      </c>
      <c r="F6177" s="116" t="s">
        <v>4203</v>
      </c>
      <c r="G6177" s="471">
        <v>44983</v>
      </c>
      <c r="H6177" s="82">
        <v>32384167.359999999</v>
      </c>
      <c r="I6177" s="197">
        <v>1</v>
      </c>
      <c r="J6177" s="15">
        <v>20</v>
      </c>
      <c r="K6177" s="15">
        <v>20</v>
      </c>
      <c r="L6177" s="15">
        <v>22346.1</v>
      </c>
      <c r="M6177" s="66" t="str">
        <f>TEXT(Table2[[#This Row],[Gd.Dt]],"mmm-yy")</f>
        <v>Feb-23</v>
      </c>
      <c r="N6177" s="46" t="str">
        <f>MID(Table2[[#This Row],[BE]],6,2)</f>
        <v>TI</v>
      </c>
      <c r="O6177" s="46" t="str">
        <f>IF(Table2[[#This Row],[Type]]="IB","EOU",IF(Table2[[#This Row],[Type]]="MB","Local","492"))</f>
        <v>492</v>
      </c>
      <c r="P6177" s="46">
        <f>ROUND(Table2[[#This Row],[Cons]]/Table2[[#This Row],[Qty.]],5)</f>
        <v>1</v>
      </c>
      <c r="Q6177" s="46" t="b">
        <f>EXACT(Table2[[#This Row],[rate]],Table2[[#This Row],[Check]])</f>
        <v>1</v>
      </c>
      <c r="R6177" s="46"/>
      <c r="S6177" s="46" t="str">
        <f>IF(Table2[[#This Row],[SRO]]="EOU",VLOOKUP(Table2[[#This Row],[BE]],[2]GD.List!$C$3:$N$5014,12,0),IF(Table2[[#This Row],[SRO]]="Local","Polyester Staple Fibre","SRO 492"))</f>
        <v>SRO 492</v>
      </c>
    </row>
    <row r="6178" spans="1:19" x14ac:dyDescent="0.25">
      <c r="A6178" s="120" t="s">
        <v>4165</v>
      </c>
      <c r="B6178" s="116" t="s">
        <v>4189</v>
      </c>
      <c r="C6178" s="165">
        <v>32551</v>
      </c>
      <c r="D6178" s="117">
        <v>9606.2199999999993</v>
      </c>
      <c r="E6178" s="147" t="s">
        <v>4195</v>
      </c>
      <c r="F6178" s="116" t="s">
        <v>4205</v>
      </c>
      <c r="G6178" s="471">
        <v>44982</v>
      </c>
      <c r="H6178" s="82">
        <v>59904167.670000002</v>
      </c>
      <c r="I6178" s="197">
        <v>1</v>
      </c>
      <c r="J6178" s="15">
        <v>45</v>
      </c>
      <c r="K6178" s="15">
        <v>45</v>
      </c>
      <c r="L6178" s="15">
        <v>17316395.670000002</v>
      </c>
      <c r="M6178" s="66" t="str">
        <f>TEXT(Table2[[#This Row],[Gd.Dt]],"mmm-yy")</f>
        <v>Feb-23</v>
      </c>
      <c r="N6178" s="46" t="str">
        <f>MID(Table2[[#This Row],[BE]],6,2)</f>
        <v>TI</v>
      </c>
      <c r="O6178" s="46" t="str">
        <f>IF(Table2[[#This Row],[Type]]="IB","EOU",IF(Table2[[#This Row],[Type]]="MB","Local","492"))</f>
        <v>492</v>
      </c>
      <c r="P6178" s="46">
        <f>ROUND(Table2[[#This Row],[Cons]]/Table2[[#This Row],[Qty.]],5)</f>
        <v>1</v>
      </c>
      <c r="Q6178" s="46" t="b">
        <f>EXACT(Table2[[#This Row],[rate]],Table2[[#This Row],[Check]])</f>
        <v>1</v>
      </c>
      <c r="R6178" s="46"/>
      <c r="S6178" s="46" t="str">
        <f>IF(Table2[[#This Row],[SRO]]="EOU",VLOOKUP(Table2[[#This Row],[BE]],[2]GD.List!$C$3:$N$5014,12,0),IF(Table2[[#This Row],[SRO]]="Local","Polyester Staple Fibre","SRO 492"))</f>
        <v>SRO 492</v>
      </c>
    </row>
    <row r="6179" spans="1:19" x14ac:dyDescent="0.25">
      <c r="A6179" s="119" t="s">
        <v>4197</v>
      </c>
      <c r="B6179" s="119" t="s">
        <v>4190</v>
      </c>
      <c r="C6179" s="170">
        <v>11698</v>
      </c>
      <c r="D6179" s="171">
        <v>3906.9029999999998</v>
      </c>
      <c r="E6179" s="27" t="s">
        <v>4196</v>
      </c>
      <c r="F6179" s="119" t="s">
        <v>4203</v>
      </c>
      <c r="G6179" s="28">
        <v>44983</v>
      </c>
      <c r="H6179" s="172">
        <v>32384167.359999999</v>
      </c>
      <c r="I6179" s="33">
        <v>0.04</v>
      </c>
      <c r="J6179" s="30">
        <v>520</v>
      </c>
      <c r="K6179" s="30">
        <v>13000</v>
      </c>
      <c r="L6179" s="30">
        <v>594214.42000000004</v>
      </c>
      <c r="M6179" s="67" t="str">
        <f>TEXT(Table2[[#This Row],[Gd.Dt]],"mmm-yy")</f>
        <v>Feb-23</v>
      </c>
      <c r="N6179" s="47" t="str">
        <f>MID(Table2[[#This Row],[BE]],6,2)</f>
        <v>IB</v>
      </c>
      <c r="O6179" s="47" t="str">
        <f>IF(Table2[[#This Row],[Type]]="IB","EOU",IF(Table2[[#This Row],[Type]]="MB","Local","492"))</f>
        <v>EOU</v>
      </c>
      <c r="P6179" s="47">
        <f>ROUND(Table2[[#This Row],[Cons]]/Table2[[#This Row],[Qty.]],5)</f>
        <v>0.04</v>
      </c>
      <c r="Q6179" s="47" t="b">
        <f>EXACT(Table2[[#This Row],[rate]],Table2[[#This Row],[Check]])</f>
        <v>1</v>
      </c>
      <c r="R6179" s="47"/>
      <c r="S6179" s="47" t="str">
        <f>IF(Table2[[#This Row],[SRO]]="EOU",VLOOKUP(Table2[[#This Row],[BE]],[2]GD.List!$C$3:$N$5014,12,0),IF(Table2[[#This Row],[SRO]]="Local","Polyester Staple Fibre","SRO 492"))</f>
        <v>Textile Chemical</v>
      </c>
    </row>
    <row r="6180" spans="1:19" x14ac:dyDescent="0.25">
      <c r="A6180" s="743" t="s">
        <v>2499</v>
      </c>
      <c r="B6180" s="743" t="s">
        <v>4208</v>
      </c>
      <c r="C6180" s="744">
        <v>16836</v>
      </c>
      <c r="D6180" s="745">
        <v>2701.12</v>
      </c>
      <c r="E6180" s="147" t="s">
        <v>4210</v>
      </c>
      <c r="F6180" s="743" t="s">
        <v>4211</v>
      </c>
      <c r="G6180" s="471">
        <v>44986</v>
      </c>
      <c r="H6180" s="746">
        <v>14556100.4</v>
      </c>
      <c r="I6180" s="197">
        <v>0.8</v>
      </c>
      <c r="J6180" s="739">
        <v>3170.62</v>
      </c>
      <c r="K6180" s="739">
        <v>3963.2700000000004</v>
      </c>
      <c r="L6180" s="739">
        <v>13950022.780000001</v>
      </c>
      <c r="M6180" s="740" t="str">
        <f>TEXT(Table2[[#This Row],[Gd.Dt]],"mmm-yy")</f>
        <v>Mar-23</v>
      </c>
      <c r="N6180" s="46" t="str">
        <f>MID(Table2[[#This Row],[BE]],6,2)</f>
        <v>IB</v>
      </c>
      <c r="O6180" s="46" t="str">
        <f>IF(Table2[[#This Row],[Type]]="IB","EOU",IF(Table2[[#This Row],[Type]]="MB","Local","492"))</f>
        <v>EOU</v>
      </c>
      <c r="P6180" s="46">
        <f>ROUND(Table2[[#This Row],[Cons]]/Table2[[#This Row],[Qty.]],5)</f>
        <v>0.8</v>
      </c>
      <c r="Q6180" s="46" t="b">
        <f>EXACT(Table2[[#This Row],[rate]],Table2[[#This Row],[Check]])</f>
        <v>1</v>
      </c>
      <c r="R6180" s="46"/>
      <c r="S6180" s="46" t="str">
        <f>IF(Table2[[#This Row],[SRO]]="EOU",VLOOKUP(Table2[[#This Row],[BE]],[2]GD.List!$C$3:$N$5014,12,0),IF(Table2[[#This Row],[SRO]]="Local","Polyester Staple Fibre","SRO 492"))</f>
        <v>Textile Coal</v>
      </c>
    </row>
    <row r="6181" spans="1:19" x14ac:dyDescent="0.25">
      <c r="A6181" s="743" t="s">
        <v>2499</v>
      </c>
      <c r="B6181" s="743" t="s">
        <v>4207</v>
      </c>
      <c r="C6181" s="744">
        <v>43000</v>
      </c>
      <c r="D6181" s="745">
        <v>2701.12</v>
      </c>
      <c r="E6181" s="147" t="s">
        <v>4209</v>
      </c>
      <c r="F6181" s="743" t="s">
        <v>4212</v>
      </c>
      <c r="G6181" s="471">
        <v>44986</v>
      </c>
      <c r="H6181" s="746">
        <v>26313393.91</v>
      </c>
      <c r="I6181" s="197">
        <v>0.8</v>
      </c>
      <c r="J6181" s="739">
        <v>1045.5999999999999</v>
      </c>
      <c r="K6181" s="739">
        <v>1307</v>
      </c>
      <c r="L6181" s="739">
        <v>22501590.440000001</v>
      </c>
      <c r="M6181" s="740" t="str">
        <f>TEXT(Table2[[#This Row],[Gd.Dt]],"mmm-yy")</f>
        <v>Mar-23</v>
      </c>
      <c r="N6181" s="46" t="str">
        <f>MID(Table2[[#This Row],[BE]],6,2)</f>
        <v>IB</v>
      </c>
      <c r="O6181" s="46" t="str">
        <f>IF(Table2[[#This Row],[Type]]="IB","EOU",IF(Table2[[#This Row],[Type]]="MB","Local","492"))</f>
        <v>EOU</v>
      </c>
      <c r="P6181" s="46">
        <f>ROUND(Table2[[#This Row],[Cons]]/Table2[[#This Row],[Qty.]],5)</f>
        <v>0.8</v>
      </c>
      <c r="Q6181" s="46" t="b">
        <f>EXACT(Table2[[#This Row],[rate]],Table2[[#This Row],[Check]])</f>
        <v>1</v>
      </c>
      <c r="R6181" s="46"/>
      <c r="S6181" s="46" t="str">
        <f>IF(Table2[[#This Row],[SRO]]="EOU",VLOOKUP(Table2[[#This Row],[BE]],[2]GD.List!$C$3:$N$5014,12,0),IF(Table2[[#This Row],[SRO]]="Local","Polyester Staple Fibre","SRO 492"))</f>
        <v>Textile Coal</v>
      </c>
    </row>
    <row r="6182" spans="1:19" x14ac:dyDescent="0.25">
      <c r="A6182" s="747" t="s">
        <v>2499</v>
      </c>
      <c r="B6182" s="743" t="s">
        <v>4207</v>
      </c>
      <c r="C6182" s="744">
        <v>43000</v>
      </c>
      <c r="D6182" s="745">
        <v>2701.12</v>
      </c>
      <c r="E6182" s="147" t="s">
        <v>4209</v>
      </c>
      <c r="F6182" s="743" t="s">
        <v>4212</v>
      </c>
      <c r="G6182" s="471">
        <v>44986</v>
      </c>
      <c r="H6182" s="746">
        <v>26313393.91</v>
      </c>
      <c r="I6182" s="197">
        <v>0.79999999999999993</v>
      </c>
      <c r="J6182" s="739">
        <v>9234.4</v>
      </c>
      <c r="K6182" s="739">
        <v>11543</v>
      </c>
      <c r="L6182" s="739">
        <v>22501590.440000001</v>
      </c>
      <c r="M6182" s="740" t="str">
        <f>TEXT(Table2[[#This Row],[Gd.Dt]],"mmm-yy")</f>
        <v>Mar-23</v>
      </c>
      <c r="N6182" s="46" t="str">
        <f>MID(Table2[[#This Row],[BE]],6,2)</f>
        <v>IB</v>
      </c>
      <c r="O6182" s="46" t="str">
        <f>IF(Table2[[#This Row],[Type]]="IB","EOU",IF(Table2[[#This Row],[Type]]="MB","Local","492"))</f>
        <v>EOU</v>
      </c>
      <c r="P6182" s="46">
        <f>ROUND(Table2[[#This Row],[Cons]]/Table2[[#This Row],[Qty.]],5)</f>
        <v>0.8</v>
      </c>
      <c r="Q6182" s="46" t="b">
        <f>EXACT(Table2[[#This Row],[rate]],Table2[[#This Row],[Check]])</f>
        <v>1</v>
      </c>
      <c r="R6182" s="46"/>
      <c r="S6182" s="46" t="str">
        <f>IF(Table2[[#This Row],[SRO]]="EOU",VLOOKUP(Table2[[#This Row],[BE]],[2]GD.List!$C$3:$N$5014,12,0),IF(Table2[[#This Row],[SRO]]="Local","Polyester Staple Fibre","SRO 492"))</f>
        <v>Textile Coal</v>
      </c>
    </row>
    <row r="6183" spans="1:19" x14ac:dyDescent="0.25">
      <c r="A6183" s="748" t="s">
        <v>3552</v>
      </c>
      <c r="B6183" s="743" t="s">
        <v>4208</v>
      </c>
      <c r="C6183" s="744">
        <v>16836</v>
      </c>
      <c r="D6183" s="745">
        <v>2847</v>
      </c>
      <c r="E6183" s="147" t="s">
        <v>4210</v>
      </c>
      <c r="F6183" s="743" t="s">
        <v>4211</v>
      </c>
      <c r="G6183" s="471">
        <v>44986</v>
      </c>
      <c r="H6183" s="746">
        <v>14556100.4</v>
      </c>
      <c r="I6183" s="197">
        <v>0.03</v>
      </c>
      <c r="J6183" s="739">
        <v>118.89</v>
      </c>
      <c r="K6183" s="739">
        <v>3963.2700000000004</v>
      </c>
      <c r="L6183" s="739">
        <v>523089.80000000005</v>
      </c>
      <c r="M6183" s="740" t="str">
        <f>TEXT(Table2[[#This Row],[Gd.Dt]],"mmm-yy")</f>
        <v>Mar-23</v>
      </c>
      <c r="N6183" s="46" t="str">
        <f>MID(Table2[[#This Row],[BE]],6,2)</f>
        <v>IB</v>
      </c>
      <c r="O6183" s="46" t="str">
        <f>IF(Table2[[#This Row],[Type]]="IB","EOU",IF(Table2[[#This Row],[Type]]="MB","Local","492"))</f>
        <v>EOU</v>
      </c>
      <c r="P6183" s="46">
        <f>ROUND(Table2[[#This Row],[Cons]]/Table2[[#This Row],[Qty.]],5)</f>
        <v>0.03</v>
      </c>
      <c r="Q6183" s="46" t="b">
        <f>EXACT(Table2[[#This Row],[rate]],Table2[[#This Row],[Check]])</f>
        <v>1</v>
      </c>
      <c r="R6183" s="46"/>
      <c r="S6183" s="46" t="str">
        <f>IF(Table2[[#This Row],[SRO]]="EOU",VLOOKUP(Table2[[#This Row],[BE]],[2]GD.List!$C$3:$N$5014,12,0),IF(Table2[[#This Row],[SRO]]="Local","Polyester Staple Fibre","SRO 492"))</f>
        <v>Textile Chemical</v>
      </c>
    </row>
    <row r="6184" spans="1:19" x14ac:dyDescent="0.25">
      <c r="A6184" s="747" t="s">
        <v>3552</v>
      </c>
      <c r="B6184" s="743" t="s">
        <v>4207</v>
      </c>
      <c r="C6184" s="744">
        <v>43000</v>
      </c>
      <c r="D6184" s="745">
        <v>2847</v>
      </c>
      <c r="E6184" s="147" t="s">
        <v>4209</v>
      </c>
      <c r="F6184" s="743" t="s">
        <v>4212</v>
      </c>
      <c r="G6184" s="471">
        <v>44986</v>
      </c>
      <c r="H6184" s="746">
        <v>26313393.91</v>
      </c>
      <c r="I6184" s="197">
        <v>0.03</v>
      </c>
      <c r="J6184" s="739">
        <v>385.49999999999994</v>
      </c>
      <c r="K6184" s="739">
        <v>12850</v>
      </c>
      <c r="L6184" s="739">
        <v>843809.6399999999</v>
      </c>
      <c r="M6184" s="740" t="str">
        <f>TEXT(Table2[[#This Row],[Gd.Dt]],"mmm-yy")</f>
        <v>Mar-23</v>
      </c>
      <c r="N6184" s="46" t="str">
        <f>MID(Table2[[#This Row],[BE]],6,2)</f>
        <v>IB</v>
      </c>
      <c r="O6184" s="46" t="str">
        <f>IF(Table2[[#This Row],[Type]]="IB","EOU",IF(Table2[[#This Row],[Type]]="MB","Local","492"))</f>
        <v>EOU</v>
      </c>
      <c r="P6184" s="46">
        <f>ROUND(Table2[[#This Row],[Cons]]/Table2[[#This Row],[Qty.]],5)</f>
        <v>0.03</v>
      </c>
      <c r="Q6184" s="46" t="b">
        <f>EXACT(Table2[[#This Row],[rate]],Table2[[#This Row],[Check]])</f>
        <v>1</v>
      </c>
      <c r="R6184" s="46"/>
      <c r="S6184" s="46" t="str">
        <f>IF(Table2[[#This Row],[SRO]]="EOU",VLOOKUP(Table2[[#This Row],[BE]],[2]GD.List!$C$3:$N$5014,12,0),IF(Table2[[#This Row],[SRO]]="Local","Polyester Staple Fibre","SRO 492"))</f>
        <v>Textile Chemical</v>
      </c>
    </row>
    <row r="6185" spans="1:19" x14ac:dyDescent="0.25">
      <c r="A6185" s="747" t="s">
        <v>3800</v>
      </c>
      <c r="B6185" s="743" t="s">
        <v>4207</v>
      </c>
      <c r="C6185" s="744">
        <v>43000</v>
      </c>
      <c r="D6185" s="745">
        <v>2832.1089999999999</v>
      </c>
      <c r="E6185" s="147" t="s">
        <v>4209</v>
      </c>
      <c r="F6185" s="743" t="s">
        <v>4212</v>
      </c>
      <c r="G6185" s="471">
        <v>44986</v>
      </c>
      <c r="H6185" s="746">
        <v>26313393.91</v>
      </c>
      <c r="I6185" s="197">
        <v>0.04</v>
      </c>
      <c r="J6185" s="739">
        <v>514</v>
      </c>
      <c r="K6185" s="739">
        <v>12850</v>
      </c>
      <c r="L6185" s="739">
        <v>1125079.52</v>
      </c>
      <c r="M6185" s="740" t="str">
        <f>TEXT(Table2[[#This Row],[Gd.Dt]],"mmm-yy")</f>
        <v>Mar-23</v>
      </c>
      <c r="N6185" s="46" t="str">
        <f>MID(Table2[[#This Row],[BE]],6,2)</f>
        <v>IB</v>
      </c>
      <c r="O6185" s="46" t="str">
        <f>IF(Table2[[#This Row],[Type]]="IB","EOU",IF(Table2[[#This Row],[Type]]="MB","Local","492"))</f>
        <v>EOU</v>
      </c>
      <c r="P6185" s="46">
        <f>ROUND(Table2[[#This Row],[Cons]]/Table2[[#This Row],[Qty.]],5)</f>
        <v>0.04</v>
      </c>
      <c r="Q6185" s="46" t="b">
        <f>EXACT(Table2[[#This Row],[rate]],Table2[[#This Row],[Check]])</f>
        <v>1</v>
      </c>
      <c r="R6185" s="46"/>
      <c r="S6185" s="46" t="str">
        <f>IF(Table2[[#This Row],[SRO]]="EOU",VLOOKUP(Table2[[#This Row],[BE]],[2]GD.List!$C$3:$N$5014,12,0),IF(Table2[[#This Row],[SRO]]="Local","Polyester Staple Fibre","SRO 492"))</f>
        <v>Textile Chemical</v>
      </c>
    </row>
    <row r="6186" spans="1:19" x14ac:dyDescent="0.25">
      <c r="A6186" s="747" t="s">
        <v>3982</v>
      </c>
      <c r="B6186" s="743" t="s">
        <v>4207</v>
      </c>
      <c r="C6186" s="744">
        <v>43000</v>
      </c>
      <c r="D6186" s="745">
        <v>2915.11</v>
      </c>
      <c r="E6186" s="147" t="s">
        <v>4209</v>
      </c>
      <c r="F6186" s="743" t="s">
        <v>4212</v>
      </c>
      <c r="G6186" s="471">
        <v>44986</v>
      </c>
      <c r="H6186" s="746">
        <v>26313393.91</v>
      </c>
      <c r="I6186" s="197">
        <v>0.04</v>
      </c>
      <c r="J6186" s="739">
        <v>514</v>
      </c>
      <c r="K6186" s="739">
        <v>12850</v>
      </c>
      <c r="L6186" s="739">
        <v>1125079.52</v>
      </c>
      <c r="M6186" s="740" t="str">
        <f>TEXT(Table2[[#This Row],[Gd.Dt]],"mmm-yy")</f>
        <v>Mar-23</v>
      </c>
      <c r="N6186" s="46" t="str">
        <f>MID(Table2[[#This Row],[BE]],6,2)</f>
        <v>IB</v>
      </c>
      <c r="O6186" s="46" t="str">
        <f>IF(Table2[[#This Row],[Type]]="IB","EOU",IF(Table2[[#This Row],[Type]]="MB","Local","492"))</f>
        <v>EOU</v>
      </c>
      <c r="P6186" s="46">
        <f>ROUND(Table2[[#This Row],[Cons]]/Table2[[#This Row],[Qty.]],5)</f>
        <v>0.04</v>
      </c>
      <c r="Q6186" s="46" t="b">
        <f>EXACT(Table2[[#This Row],[rate]],Table2[[#This Row],[Check]])</f>
        <v>1</v>
      </c>
      <c r="R6186" s="46"/>
      <c r="S6186" s="46" t="str">
        <f>IF(Table2[[#This Row],[SRO]]="EOU",VLOOKUP(Table2[[#This Row],[BE]],[2]GD.List!$C$3:$N$5014,12,0),IF(Table2[[#This Row],[SRO]]="Local","Polyester Staple Fibre","SRO 492"))</f>
        <v>Textile Chemical</v>
      </c>
    </row>
    <row r="6187" spans="1:19" x14ac:dyDescent="0.25">
      <c r="A6187" s="747" t="s">
        <v>4077</v>
      </c>
      <c r="B6187" s="743" t="s">
        <v>4207</v>
      </c>
      <c r="C6187" s="744">
        <v>43000</v>
      </c>
      <c r="D6187" s="745">
        <v>5503.201</v>
      </c>
      <c r="E6187" s="147" t="s">
        <v>4209</v>
      </c>
      <c r="F6187" s="743" t="s">
        <v>4212</v>
      </c>
      <c r="G6187" s="471">
        <v>44986</v>
      </c>
      <c r="H6187" s="746">
        <v>26313393.91</v>
      </c>
      <c r="I6187" s="197">
        <v>0.53061000000000003</v>
      </c>
      <c r="J6187" s="739">
        <v>693.51</v>
      </c>
      <c r="K6187" s="739">
        <v>1307</v>
      </c>
      <c r="L6187" s="739">
        <v>373272.15</v>
      </c>
      <c r="M6187" s="740" t="str">
        <f>TEXT(Table2[[#This Row],[Gd.Dt]],"mmm-yy")</f>
        <v>Mar-23</v>
      </c>
      <c r="N6187" s="46" t="str">
        <f>MID(Table2[[#This Row],[BE]],6,2)</f>
        <v>IB</v>
      </c>
      <c r="O6187" s="46" t="str">
        <f>IF(Table2[[#This Row],[Type]]="IB","EOU",IF(Table2[[#This Row],[Type]]="MB","Local","492"))</f>
        <v>EOU</v>
      </c>
      <c r="P6187" s="46">
        <f>ROUND(Table2[[#This Row],[Cons]]/Table2[[#This Row],[Qty.]],5)</f>
        <v>0.53061000000000003</v>
      </c>
      <c r="Q6187" s="46" t="b">
        <f>EXACT(Table2[[#This Row],[rate]],Table2[[#This Row],[Check]])</f>
        <v>1</v>
      </c>
      <c r="R6187" s="46"/>
      <c r="S6187" s="46" t="str">
        <f>IF(Table2[[#This Row],[SRO]]="EOU",VLOOKUP(Table2[[#This Row],[BE]],[2]GD.List!$C$3:$N$5014,12,0),IF(Table2[[#This Row],[SRO]]="Local","Polyester Staple Fibre","SRO 492"))</f>
        <v>Polyester Staple Fiber</v>
      </c>
    </row>
    <row r="6188" spans="1:19" x14ac:dyDescent="0.25">
      <c r="A6188" s="747" t="s">
        <v>4125</v>
      </c>
      <c r="B6188" s="743" t="s">
        <v>4207</v>
      </c>
      <c r="C6188" s="744">
        <v>43000</v>
      </c>
      <c r="D6188" s="745">
        <v>5201.009</v>
      </c>
      <c r="E6188" s="147" t="s">
        <v>4209</v>
      </c>
      <c r="F6188" s="743" t="s">
        <v>4212</v>
      </c>
      <c r="G6188" s="471">
        <v>44986</v>
      </c>
      <c r="H6188" s="746">
        <v>26313393.91</v>
      </c>
      <c r="I6188" s="197">
        <v>0.48980000000000001</v>
      </c>
      <c r="J6188" s="739">
        <v>640.16999999999996</v>
      </c>
      <c r="K6188" s="739">
        <v>1307</v>
      </c>
      <c r="L6188" s="739">
        <v>344562.63</v>
      </c>
      <c r="M6188" s="740" t="str">
        <f>TEXT(Table2[[#This Row],[Gd.Dt]],"mmm-yy")</f>
        <v>Mar-23</v>
      </c>
      <c r="N6188" s="46" t="str">
        <f>MID(Table2[[#This Row],[BE]],6,2)</f>
        <v>IB</v>
      </c>
      <c r="O6188" s="46" t="str">
        <f>IF(Table2[[#This Row],[Type]]="IB","EOU",IF(Table2[[#This Row],[Type]]="MB","Local","492"))</f>
        <v>EOU</v>
      </c>
      <c r="P6188" s="46">
        <f>ROUND(Table2[[#This Row],[Cons]]/Table2[[#This Row],[Qty.]],5)</f>
        <v>0.48980000000000001</v>
      </c>
      <c r="Q6188" s="46" t="b">
        <f>EXACT(Table2[[#This Row],[rate]],Table2[[#This Row],[Check]])</f>
        <v>1</v>
      </c>
      <c r="R6188" s="46"/>
      <c r="S6188" s="46" t="str">
        <f>IF(Table2[[#This Row],[SRO]]="EOU",VLOOKUP(Table2[[#This Row],[BE]],[2]GD.List!$C$3:$N$5014,12,0),IF(Table2[[#This Row],[SRO]]="Local","Polyester Staple Fibre","SRO 492"))</f>
        <v>Raw Cotton</v>
      </c>
    </row>
    <row r="6189" spans="1:19" x14ac:dyDescent="0.25">
      <c r="A6189" s="747" t="s">
        <v>4161</v>
      </c>
      <c r="B6189" s="743" t="s">
        <v>4208</v>
      </c>
      <c r="C6189" s="744">
        <v>16836</v>
      </c>
      <c r="D6189" s="745">
        <v>9606.1</v>
      </c>
      <c r="E6189" s="147" t="s">
        <v>4210</v>
      </c>
      <c r="F6189" s="743" t="s">
        <v>4211</v>
      </c>
      <c r="G6189" s="471">
        <v>44986</v>
      </c>
      <c r="H6189" s="746">
        <v>14556100.4</v>
      </c>
      <c r="I6189" s="197">
        <v>1</v>
      </c>
      <c r="J6189" s="739">
        <v>11</v>
      </c>
      <c r="K6189" s="739">
        <v>11</v>
      </c>
      <c r="L6189" s="739">
        <v>44224.25</v>
      </c>
      <c r="M6189" s="740" t="str">
        <f>TEXT(Table2[[#This Row],[Gd.Dt]],"mmm-yy")</f>
        <v>Mar-23</v>
      </c>
      <c r="N6189" s="46" t="str">
        <f>MID(Table2[[#This Row],[BE]],6,2)</f>
        <v>TI</v>
      </c>
      <c r="O6189" s="46" t="str">
        <f>IF(Table2[[#This Row],[Type]]="IB","EOU",IF(Table2[[#This Row],[Type]]="MB","Local","492"))</f>
        <v>492</v>
      </c>
      <c r="P6189" s="46">
        <f>ROUND(Table2[[#This Row],[Cons]]/Table2[[#This Row],[Qty.]],5)</f>
        <v>1</v>
      </c>
      <c r="Q6189" s="46" t="b">
        <f>EXACT(Table2[[#This Row],[rate]],Table2[[#This Row],[Check]])</f>
        <v>1</v>
      </c>
      <c r="R6189" s="46"/>
      <c r="S6189" s="46" t="str">
        <f>IF(Table2[[#This Row],[SRO]]="EOU",VLOOKUP(Table2[[#This Row],[BE]],[2]GD.List!$C$3:$N$5014,12,0),IF(Table2[[#This Row],[SRO]]="Local","Polyester Staple Fibre","SRO 492"))</f>
        <v>SRO 492</v>
      </c>
    </row>
    <row r="6190" spans="1:19" x14ac:dyDescent="0.25">
      <c r="A6190" s="748" t="s">
        <v>4165</v>
      </c>
      <c r="B6190" s="748" t="s">
        <v>4208</v>
      </c>
      <c r="C6190" s="749">
        <v>16836</v>
      </c>
      <c r="D6190" s="750">
        <v>9606.2199999999993</v>
      </c>
      <c r="E6190" s="27" t="s">
        <v>4210</v>
      </c>
      <c r="F6190" s="748" t="s">
        <v>4211</v>
      </c>
      <c r="G6190" s="28">
        <v>44986</v>
      </c>
      <c r="H6190" s="751">
        <v>14556100.4</v>
      </c>
      <c r="I6190" s="33">
        <v>1</v>
      </c>
      <c r="J6190" s="741">
        <v>8</v>
      </c>
      <c r="K6190" s="741">
        <v>8</v>
      </c>
      <c r="L6190" s="741">
        <v>38763.57</v>
      </c>
      <c r="M6190" s="742" t="str">
        <f>TEXT(Table2[[#This Row],[Gd.Dt]],"mmm-yy")</f>
        <v>Mar-23</v>
      </c>
      <c r="N6190" s="47" t="str">
        <f>MID(Table2[[#This Row],[BE]],6,2)</f>
        <v>TI</v>
      </c>
      <c r="O6190" s="47" t="str">
        <f>IF(Table2[[#This Row],[Type]]="IB","EOU",IF(Table2[[#This Row],[Type]]="MB","Local","492"))</f>
        <v>492</v>
      </c>
      <c r="P6190" s="47">
        <f>ROUND(Table2[[#This Row],[Cons]]/Table2[[#This Row],[Qty.]],5)</f>
        <v>1</v>
      </c>
      <c r="Q6190" s="47" t="b">
        <f>EXACT(Table2[[#This Row],[rate]],Table2[[#This Row],[Check]])</f>
        <v>1</v>
      </c>
      <c r="R6190" s="47"/>
      <c r="S6190" s="47" t="str">
        <f>IF(Table2[[#This Row],[SRO]]="EOU",VLOOKUP(Table2[[#This Row],[BE]],[2]GD.List!$C$3:$N$5014,12,0),IF(Table2[[#This Row],[SRO]]="Local","Polyester Staple Fibre","SRO 492"))</f>
        <v>SRO 492</v>
      </c>
    </row>
    <row r="6191" spans="1:19" x14ac:dyDescent="0.25">
      <c r="A6191" s="743" t="s">
        <v>2499</v>
      </c>
      <c r="B6191" s="743" t="s">
        <v>4218</v>
      </c>
      <c r="C6191" s="744">
        <v>11452</v>
      </c>
      <c r="D6191" s="745">
        <v>2701.12</v>
      </c>
      <c r="E6191" s="147" t="s">
        <v>4225</v>
      </c>
      <c r="F6191" s="743" t="s">
        <v>4227</v>
      </c>
      <c r="G6191" s="471">
        <v>44987</v>
      </c>
      <c r="H6191" s="746">
        <v>23019030.100000001</v>
      </c>
      <c r="I6191" s="197">
        <v>0.8</v>
      </c>
      <c r="J6191" s="739">
        <v>8523.2000000000007</v>
      </c>
      <c r="K6191" s="739">
        <v>10654</v>
      </c>
      <c r="L6191" s="739">
        <v>9756699.1699999999</v>
      </c>
      <c r="M6191" s="740" t="str">
        <f>TEXT(Table2[[#This Row],[Gd.Dt]],"mmm-yy")</f>
        <v>Mar-23</v>
      </c>
      <c r="N6191" s="46" t="str">
        <f>MID(Table2[[#This Row],[BE]],6,2)</f>
        <v>IB</v>
      </c>
      <c r="O6191" s="46" t="str">
        <f>IF(Table2[[#This Row],[Type]]="IB","EOU",IF(Table2[[#This Row],[Type]]="MB","Local","492"))</f>
        <v>EOU</v>
      </c>
      <c r="P6191" s="46">
        <f>ROUND(Table2[[#This Row],[Cons]]/Table2[[#This Row],[Qty.]],5)</f>
        <v>0.8</v>
      </c>
      <c r="Q6191" s="46" t="b">
        <f>EXACT(Table2[[#This Row],[rate]],Table2[[#This Row],[Check]])</f>
        <v>1</v>
      </c>
      <c r="R6191" s="46"/>
      <c r="S6191" s="46" t="str">
        <f>IF(Table2[[#This Row],[SRO]]="EOU",VLOOKUP(Table2[[#This Row],[BE]],[2]GD.List!$C$3:$N$5014,12,0),IF(Table2[[#This Row],[SRO]]="Local","Polyester Staple Fibre","SRO 492"))</f>
        <v>Textile Coal</v>
      </c>
    </row>
    <row r="6192" spans="1:19" x14ac:dyDescent="0.25">
      <c r="A6192" s="743" t="s">
        <v>2499</v>
      </c>
      <c r="B6192" s="743" t="s">
        <v>4215</v>
      </c>
      <c r="C6192" s="744">
        <v>51157</v>
      </c>
      <c r="D6192" s="745">
        <v>2701.12</v>
      </c>
      <c r="E6192" s="147" t="s">
        <v>4220</v>
      </c>
      <c r="F6192" s="743" t="s">
        <v>4228</v>
      </c>
      <c r="G6192" s="471">
        <v>44987</v>
      </c>
      <c r="H6192" s="746">
        <v>38385951.740000002</v>
      </c>
      <c r="I6192" s="197">
        <v>0.8</v>
      </c>
      <c r="J6192" s="739">
        <v>15588</v>
      </c>
      <c r="K6192" s="739">
        <v>19485</v>
      </c>
      <c r="L6192" s="739">
        <v>35297427.130000003</v>
      </c>
      <c r="M6192" s="740" t="str">
        <f>TEXT(Table2[[#This Row],[Gd.Dt]],"mmm-yy")</f>
        <v>Mar-23</v>
      </c>
      <c r="N6192" s="46" t="str">
        <f>MID(Table2[[#This Row],[BE]],6,2)</f>
        <v>IB</v>
      </c>
      <c r="O6192" s="46" t="str">
        <f>IF(Table2[[#This Row],[Type]]="IB","EOU",IF(Table2[[#This Row],[Type]]="MB","Local","492"))</f>
        <v>EOU</v>
      </c>
      <c r="P6192" s="46">
        <f>ROUND(Table2[[#This Row],[Cons]]/Table2[[#This Row],[Qty.]],5)</f>
        <v>0.8</v>
      </c>
      <c r="Q6192" s="46" t="b">
        <f>EXACT(Table2[[#This Row],[rate]],Table2[[#This Row],[Check]])</f>
        <v>1</v>
      </c>
      <c r="R6192" s="46"/>
      <c r="S6192" s="46" t="str">
        <f>IF(Table2[[#This Row],[SRO]]="EOU",VLOOKUP(Table2[[#This Row],[BE]],[2]GD.List!$C$3:$N$5014,12,0),IF(Table2[[#This Row],[SRO]]="Local","Polyester Staple Fibre","SRO 492"))</f>
        <v>Textile Coal</v>
      </c>
    </row>
    <row r="6193" spans="1:19" x14ac:dyDescent="0.25">
      <c r="A6193" s="743" t="s">
        <v>2499</v>
      </c>
      <c r="B6193" s="743" t="s">
        <v>4216</v>
      </c>
      <c r="C6193" s="744">
        <v>51103</v>
      </c>
      <c r="D6193" s="745">
        <v>2701.12</v>
      </c>
      <c r="E6193" s="147" t="s">
        <v>4221</v>
      </c>
      <c r="F6193" s="743" t="s">
        <v>4229</v>
      </c>
      <c r="G6193" s="471">
        <v>44987</v>
      </c>
      <c r="H6193" s="746">
        <v>38345540.460000001</v>
      </c>
      <c r="I6193" s="197">
        <v>0.8</v>
      </c>
      <c r="J6193" s="739">
        <v>15559.2</v>
      </c>
      <c r="K6193" s="739">
        <v>19449</v>
      </c>
      <c r="L6193" s="739">
        <v>33915488.350000001</v>
      </c>
      <c r="M6193" s="740" t="str">
        <f>TEXT(Table2[[#This Row],[Gd.Dt]],"mmm-yy")</f>
        <v>Mar-23</v>
      </c>
      <c r="N6193" s="46" t="str">
        <f>MID(Table2[[#This Row],[BE]],6,2)</f>
        <v>IB</v>
      </c>
      <c r="O6193" s="46" t="str">
        <f>IF(Table2[[#This Row],[Type]]="IB","EOU",IF(Table2[[#This Row],[Type]]="MB","Local","492"))</f>
        <v>EOU</v>
      </c>
      <c r="P6193" s="46">
        <f>ROUND(Table2[[#This Row],[Cons]]/Table2[[#This Row],[Qty.]],5)</f>
        <v>0.8</v>
      </c>
      <c r="Q6193" s="46" t="b">
        <f>EXACT(Table2[[#This Row],[rate]],Table2[[#This Row],[Check]])</f>
        <v>1</v>
      </c>
      <c r="R6193" s="46"/>
      <c r="S6193" s="46" t="str">
        <f>IF(Table2[[#This Row],[SRO]]="EOU",VLOOKUP(Table2[[#This Row],[BE]],[2]GD.List!$C$3:$N$5014,12,0),IF(Table2[[#This Row],[SRO]]="Local","Polyester Staple Fibre","SRO 492"))</f>
        <v>Textile Coal</v>
      </c>
    </row>
    <row r="6194" spans="1:19" x14ac:dyDescent="0.25">
      <c r="A6194" s="743" t="s">
        <v>2499</v>
      </c>
      <c r="B6194" s="743" t="s">
        <v>4217</v>
      </c>
      <c r="C6194" s="744">
        <v>49720</v>
      </c>
      <c r="D6194" s="745">
        <v>2701.12</v>
      </c>
      <c r="E6194" s="147" t="s">
        <v>4224</v>
      </c>
      <c r="F6194" s="743" t="s">
        <v>4230</v>
      </c>
      <c r="G6194" s="471">
        <v>44987</v>
      </c>
      <c r="H6194" s="746">
        <v>35032814.600000001</v>
      </c>
      <c r="I6194" s="197">
        <v>0.8</v>
      </c>
      <c r="J6194" s="739">
        <v>15756.800000000001</v>
      </c>
      <c r="K6194" s="739">
        <v>19696</v>
      </c>
      <c r="L6194" s="739">
        <v>21589721.309999999</v>
      </c>
      <c r="M6194" s="740" t="str">
        <f>TEXT(Table2[[#This Row],[Gd.Dt]],"mmm-yy")</f>
        <v>Mar-23</v>
      </c>
      <c r="N6194" s="46" t="str">
        <f>MID(Table2[[#This Row],[BE]],6,2)</f>
        <v>IB</v>
      </c>
      <c r="O6194" s="46" t="str">
        <f>IF(Table2[[#This Row],[Type]]="IB","EOU",IF(Table2[[#This Row],[Type]]="MB","Local","492"))</f>
        <v>EOU</v>
      </c>
      <c r="P6194" s="46">
        <f>ROUND(Table2[[#This Row],[Cons]]/Table2[[#This Row],[Qty.]],5)</f>
        <v>0.8</v>
      </c>
      <c r="Q6194" s="46" t="b">
        <f>EXACT(Table2[[#This Row],[rate]],Table2[[#This Row],[Check]])</f>
        <v>1</v>
      </c>
      <c r="R6194" s="46"/>
      <c r="S6194" s="46" t="str">
        <f>IF(Table2[[#This Row],[SRO]]="EOU",VLOOKUP(Table2[[#This Row],[BE]],[2]GD.List!$C$3:$N$5014,12,0),IF(Table2[[#This Row],[SRO]]="Local","Polyester Staple Fibre","SRO 492"))</f>
        <v>Textile Coal</v>
      </c>
    </row>
    <row r="6195" spans="1:19" x14ac:dyDescent="0.25">
      <c r="A6195" s="747" t="s">
        <v>2499</v>
      </c>
      <c r="B6195" s="743" t="s">
        <v>4214</v>
      </c>
      <c r="C6195" s="744">
        <v>49574</v>
      </c>
      <c r="D6195" s="745">
        <v>2701.12</v>
      </c>
      <c r="E6195" s="147" t="s">
        <v>4219</v>
      </c>
      <c r="F6195" s="743" t="s">
        <v>4231</v>
      </c>
      <c r="G6195" s="471">
        <v>44986</v>
      </c>
      <c r="H6195" s="746">
        <v>23261553.109999999</v>
      </c>
      <c r="I6195" s="197">
        <v>0.8</v>
      </c>
      <c r="J6195" s="739">
        <v>11676</v>
      </c>
      <c r="K6195" s="739">
        <v>14595</v>
      </c>
      <c r="L6195" s="739">
        <v>9898003.1699999999</v>
      </c>
      <c r="M6195" s="740" t="str">
        <f>TEXT(Table2[[#This Row],[Gd.Dt]],"mmm-yy")</f>
        <v>Mar-23</v>
      </c>
      <c r="N6195" s="46" t="str">
        <f>MID(Table2[[#This Row],[BE]],6,2)</f>
        <v>IB</v>
      </c>
      <c r="O6195" s="46" t="str">
        <f>IF(Table2[[#This Row],[Type]]="IB","EOU",IF(Table2[[#This Row],[Type]]="MB","Local","492"))</f>
        <v>EOU</v>
      </c>
      <c r="P6195" s="46">
        <f>ROUND(Table2[[#This Row],[Cons]]/Table2[[#This Row],[Qty.]],5)</f>
        <v>0.8</v>
      </c>
      <c r="Q6195" s="46" t="b">
        <f>EXACT(Table2[[#This Row],[rate]],Table2[[#This Row],[Check]])</f>
        <v>1</v>
      </c>
      <c r="R6195" s="46"/>
      <c r="S6195" s="46" t="str">
        <f>IF(Table2[[#This Row],[SRO]]="EOU",VLOOKUP(Table2[[#This Row],[BE]],[2]GD.List!$C$3:$N$5014,12,0),IF(Table2[[#This Row],[SRO]]="Local","Polyester Staple Fibre","SRO 492"))</f>
        <v>Textile Coal</v>
      </c>
    </row>
    <row r="6196" spans="1:19" x14ac:dyDescent="0.25">
      <c r="A6196" s="748" t="s">
        <v>3552</v>
      </c>
      <c r="B6196" s="743" t="s">
        <v>4218</v>
      </c>
      <c r="C6196" s="744">
        <v>11452</v>
      </c>
      <c r="D6196" s="745">
        <v>2847</v>
      </c>
      <c r="E6196" s="147" t="s">
        <v>4225</v>
      </c>
      <c r="F6196" s="743" t="s">
        <v>4227</v>
      </c>
      <c r="G6196" s="471">
        <v>44987</v>
      </c>
      <c r="H6196" s="746">
        <v>23019030.100000001</v>
      </c>
      <c r="I6196" s="197">
        <v>0.03</v>
      </c>
      <c r="J6196" s="739">
        <v>319.62000000000006</v>
      </c>
      <c r="K6196" s="739">
        <v>10654</v>
      </c>
      <c r="L6196" s="739">
        <v>365876.22000000003</v>
      </c>
      <c r="M6196" s="740" t="str">
        <f>TEXT(Table2[[#This Row],[Gd.Dt]],"mmm-yy")</f>
        <v>Mar-23</v>
      </c>
      <c r="N6196" s="46" t="str">
        <f>MID(Table2[[#This Row],[BE]],6,2)</f>
        <v>IB</v>
      </c>
      <c r="O6196" s="46" t="str">
        <f>IF(Table2[[#This Row],[Type]]="IB","EOU",IF(Table2[[#This Row],[Type]]="MB","Local","492"))</f>
        <v>EOU</v>
      </c>
      <c r="P6196" s="46">
        <f>ROUND(Table2[[#This Row],[Cons]]/Table2[[#This Row],[Qty.]],5)</f>
        <v>0.03</v>
      </c>
      <c r="Q6196" s="46" t="b">
        <f>EXACT(Table2[[#This Row],[rate]],Table2[[#This Row],[Check]])</f>
        <v>1</v>
      </c>
      <c r="R6196" s="46"/>
      <c r="S6196" s="46" t="str">
        <f>IF(Table2[[#This Row],[SRO]]="EOU",VLOOKUP(Table2[[#This Row],[BE]],[2]GD.List!$C$3:$N$5014,12,0),IF(Table2[[#This Row],[SRO]]="Local","Polyester Staple Fibre","SRO 492"))</f>
        <v>Textile Chemical</v>
      </c>
    </row>
    <row r="6197" spans="1:19" x14ac:dyDescent="0.25">
      <c r="A6197" s="748" t="s">
        <v>3552</v>
      </c>
      <c r="B6197" s="743" t="s">
        <v>4215</v>
      </c>
      <c r="C6197" s="744">
        <v>51157</v>
      </c>
      <c r="D6197" s="745">
        <v>2847</v>
      </c>
      <c r="E6197" s="147" t="s">
        <v>4220</v>
      </c>
      <c r="F6197" s="743" t="s">
        <v>4228</v>
      </c>
      <c r="G6197" s="471">
        <v>44987</v>
      </c>
      <c r="H6197" s="746">
        <v>38385951.740000002</v>
      </c>
      <c r="I6197" s="197">
        <v>0.03</v>
      </c>
      <c r="J6197" s="739">
        <v>584.54999999999995</v>
      </c>
      <c r="K6197" s="739">
        <v>19485</v>
      </c>
      <c r="L6197" s="739">
        <v>1323653.52</v>
      </c>
      <c r="M6197" s="740" t="str">
        <f>TEXT(Table2[[#This Row],[Gd.Dt]],"mmm-yy")</f>
        <v>Mar-23</v>
      </c>
      <c r="N6197" s="46" t="str">
        <f>MID(Table2[[#This Row],[BE]],6,2)</f>
        <v>IB</v>
      </c>
      <c r="O6197" s="46" t="str">
        <f>IF(Table2[[#This Row],[Type]]="IB","EOU",IF(Table2[[#This Row],[Type]]="MB","Local","492"))</f>
        <v>EOU</v>
      </c>
      <c r="P6197" s="46">
        <f>ROUND(Table2[[#This Row],[Cons]]/Table2[[#This Row],[Qty.]],5)</f>
        <v>0.03</v>
      </c>
      <c r="Q6197" s="46" t="b">
        <f>EXACT(Table2[[#This Row],[rate]],Table2[[#This Row],[Check]])</f>
        <v>1</v>
      </c>
      <c r="R6197" s="46"/>
      <c r="S6197" s="46" t="str">
        <f>IF(Table2[[#This Row],[SRO]]="EOU",VLOOKUP(Table2[[#This Row],[BE]],[2]GD.List!$C$3:$N$5014,12,0),IF(Table2[[#This Row],[SRO]]="Local","Polyester Staple Fibre","SRO 492"))</f>
        <v>Textile Chemical</v>
      </c>
    </row>
    <row r="6198" spans="1:19" x14ac:dyDescent="0.25">
      <c r="A6198" s="748" t="s">
        <v>3552</v>
      </c>
      <c r="B6198" s="743" t="s">
        <v>4216</v>
      </c>
      <c r="C6198" s="744">
        <v>51103</v>
      </c>
      <c r="D6198" s="745">
        <v>2847</v>
      </c>
      <c r="E6198" s="147" t="s">
        <v>4221</v>
      </c>
      <c r="F6198" s="743" t="s">
        <v>4229</v>
      </c>
      <c r="G6198" s="471">
        <v>44987</v>
      </c>
      <c r="H6198" s="746">
        <v>38345540.460000001</v>
      </c>
      <c r="I6198" s="197">
        <v>0.03</v>
      </c>
      <c r="J6198" s="739">
        <v>583.47</v>
      </c>
      <c r="K6198" s="739">
        <v>19449</v>
      </c>
      <c r="L6198" s="739">
        <v>1271830.81</v>
      </c>
      <c r="M6198" s="740" t="str">
        <f>TEXT(Table2[[#This Row],[Gd.Dt]],"mmm-yy")</f>
        <v>Mar-23</v>
      </c>
      <c r="N6198" s="46" t="str">
        <f>MID(Table2[[#This Row],[BE]],6,2)</f>
        <v>IB</v>
      </c>
      <c r="O6198" s="46" t="str">
        <f>IF(Table2[[#This Row],[Type]]="IB","EOU",IF(Table2[[#This Row],[Type]]="MB","Local","492"))</f>
        <v>EOU</v>
      </c>
      <c r="P6198" s="46">
        <f>ROUND(Table2[[#This Row],[Cons]]/Table2[[#This Row],[Qty.]],5)</f>
        <v>0.03</v>
      </c>
      <c r="Q6198" s="46" t="b">
        <f>EXACT(Table2[[#This Row],[rate]],Table2[[#This Row],[Check]])</f>
        <v>1</v>
      </c>
      <c r="R6198" s="46"/>
      <c r="S6198" s="46" t="str">
        <f>IF(Table2[[#This Row],[SRO]]="EOU",VLOOKUP(Table2[[#This Row],[BE]],[2]GD.List!$C$3:$N$5014,12,0),IF(Table2[[#This Row],[SRO]]="Local","Polyester Staple Fibre","SRO 492"))</f>
        <v>Textile Chemical</v>
      </c>
    </row>
    <row r="6199" spans="1:19" x14ac:dyDescent="0.25">
      <c r="A6199" s="748" t="s">
        <v>3552</v>
      </c>
      <c r="B6199" s="743" t="s">
        <v>4217</v>
      </c>
      <c r="C6199" s="744">
        <v>49720</v>
      </c>
      <c r="D6199" s="745">
        <v>2847</v>
      </c>
      <c r="E6199" s="147" t="s">
        <v>4224</v>
      </c>
      <c r="F6199" s="743" t="s">
        <v>4230</v>
      </c>
      <c r="G6199" s="471">
        <v>44987</v>
      </c>
      <c r="H6199" s="746">
        <v>35032814.600000001</v>
      </c>
      <c r="I6199" s="197">
        <v>0.03</v>
      </c>
      <c r="J6199" s="739">
        <v>590.88000000000011</v>
      </c>
      <c r="K6199" s="739">
        <v>19696</v>
      </c>
      <c r="L6199" s="739">
        <v>809614.54</v>
      </c>
      <c r="M6199" s="740" t="str">
        <f>TEXT(Table2[[#This Row],[Gd.Dt]],"mmm-yy")</f>
        <v>Mar-23</v>
      </c>
      <c r="N6199" s="46" t="str">
        <f>MID(Table2[[#This Row],[BE]],6,2)</f>
        <v>IB</v>
      </c>
      <c r="O6199" s="46" t="str">
        <f>IF(Table2[[#This Row],[Type]]="IB","EOU",IF(Table2[[#This Row],[Type]]="MB","Local","492"))</f>
        <v>EOU</v>
      </c>
      <c r="P6199" s="46">
        <f>ROUND(Table2[[#This Row],[Cons]]/Table2[[#This Row],[Qty.]],5)</f>
        <v>0.03</v>
      </c>
      <c r="Q6199" s="46" t="b">
        <f>EXACT(Table2[[#This Row],[rate]],Table2[[#This Row],[Check]])</f>
        <v>1</v>
      </c>
      <c r="R6199" s="46"/>
      <c r="S6199" s="46" t="str">
        <f>IF(Table2[[#This Row],[SRO]]="EOU",VLOOKUP(Table2[[#This Row],[BE]],[2]GD.List!$C$3:$N$5014,12,0),IF(Table2[[#This Row],[SRO]]="Local","Polyester Staple Fibre","SRO 492"))</f>
        <v>Textile Chemical</v>
      </c>
    </row>
    <row r="6200" spans="1:19" x14ac:dyDescent="0.25">
      <c r="A6200" s="748" t="s">
        <v>3552</v>
      </c>
      <c r="B6200" s="743" t="s">
        <v>4214</v>
      </c>
      <c r="C6200" s="744">
        <v>49574</v>
      </c>
      <c r="D6200" s="745">
        <v>2847</v>
      </c>
      <c r="E6200" s="147" t="s">
        <v>4219</v>
      </c>
      <c r="F6200" s="743" t="s">
        <v>4231</v>
      </c>
      <c r="G6200" s="471">
        <v>44986</v>
      </c>
      <c r="H6200" s="746">
        <v>23261553.109999999</v>
      </c>
      <c r="I6200" s="197">
        <v>0.04</v>
      </c>
      <c r="J6200" s="739">
        <v>126.66</v>
      </c>
      <c r="K6200" s="739">
        <v>4222</v>
      </c>
      <c r="L6200" s="739">
        <v>96305.12</v>
      </c>
      <c r="M6200" s="740" t="str">
        <f>TEXT(Table2[[#This Row],[Gd.Dt]],"mmm-yy")</f>
        <v>Mar-23</v>
      </c>
      <c r="N6200" s="46" t="str">
        <f>MID(Table2[[#This Row],[BE]],6,2)</f>
        <v>IB</v>
      </c>
      <c r="O6200" s="46" t="str">
        <f>IF(Table2[[#This Row],[Type]]="IB","EOU",IF(Table2[[#This Row],[Type]]="MB","Local","492"))</f>
        <v>EOU</v>
      </c>
      <c r="P6200" s="46">
        <f>ROUND(Table2[[#This Row],[Cons]]/Table2[[#This Row],[Qty.]],5)</f>
        <v>0.03</v>
      </c>
      <c r="Q6200" s="46" t="b">
        <f>EXACT(Table2[[#This Row],[rate]],Table2[[#This Row],[Check]])</f>
        <v>0</v>
      </c>
      <c r="R6200" s="46"/>
      <c r="S6200" s="46" t="str">
        <f>IF(Table2[[#This Row],[SRO]]="EOU",VLOOKUP(Table2[[#This Row],[BE]],[2]GD.List!$C$3:$N$5014,12,0),IF(Table2[[#This Row],[SRO]]="Local","Polyester Staple Fibre","SRO 492"))</f>
        <v>Textile Chemical</v>
      </c>
    </row>
    <row r="6201" spans="1:19" x14ac:dyDescent="0.25">
      <c r="A6201" s="747" t="s">
        <v>3552</v>
      </c>
      <c r="B6201" s="743" t="s">
        <v>4214</v>
      </c>
      <c r="C6201" s="744">
        <v>49574</v>
      </c>
      <c r="D6201" s="745">
        <v>2847</v>
      </c>
      <c r="E6201" s="147" t="s">
        <v>4219</v>
      </c>
      <c r="F6201" s="743" t="s">
        <v>4231</v>
      </c>
      <c r="G6201" s="471">
        <v>44986</v>
      </c>
      <c r="H6201" s="746">
        <v>23261553.109999999</v>
      </c>
      <c r="I6201" s="197">
        <v>0.03</v>
      </c>
      <c r="J6201" s="739">
        <v>311.19</v>
      </c>
      <c r="K6201" s="739">
        <v>10373</v>
      </c>
      <c r="L6201" s="739">
        <v>274870</v>
      </c>
      <c r="M6201" s="740" t="str">
        <f>TEXT(Table2[[#This Row],[Gd.Dt]],"mmm-yy")</f>
        <v>Mar-23</v>
      </c>
      <c r="N6201" s="46" t="str">
        <f>MID(Table2[[#This Row],[BE]],6,2)</f>
        <v>IB</v>
      </c>
      <c r="O6201" s="46" t="str">
        <f>IF(Table2[[#This Row],[Type]]="IB","EOU",IF(Table2[[#This Row],[Type]]="MB","Local","492"))</f>
        <v>EOU</v>
      </c>
      <c r="P6201" s="46">
        <f>ROUND(Table2[[#This Row],[Cons]]/Table2[[#This Row],[Qty.]],5)</f>
        <v>0.03</v>
      </c>
      <c r="Q6201" s="46" t="b">
        <f>EXACT(Table2[[#This Row],[rate]],Table2[[#This Row],[Check]])</f>
        <v>1</v>
      </c>
      <c r="R6201" s="46"/>
      <c r="S6201" s="46" t="str">
        <f>IF(Table2[[#This Row],[SRO]]="EOU",VLOOKUP(Table2[[#This Row],[BE]],[2]GD.List!$C$3:$N$5014,12,0),IF(Table2[[#This Row],[SRO]]="Local","Polyester Staple Fibre","SRO 492"))</f>
        <v>Textile Chemical</v>
      </c>
    </row>
    <row r="6202" spans="1:19" x14ac:dyDescent="0.25">
      <c r="A6202" s="747" t="s">
        <v>3800</v>
      </c>
      <c r="B6202" s="743" t="s">
        <v>4217</v>
      </c>
      <c r="C6202" s="744">
        <v>49720</v>
      </c>
      <c r="D6202" s="745">
        <v>2832.1089999999999</v>
      </c>
      <c r="E6202" s="147" t="s">
        <v>4224</v>
      </c>
      <c r="F6202" s="743" t="s">
        <v>4230</v>
      </c>
      <c r="G6202" s="471">
        <v>44987</v>
      </c>
      <c r="H6202" s="746">
        <v>35032814.600000001</v>
      </c>
      <c r="I6202" s="197">
        <v>0.04</v>
      </c>
      <c r="J6202" s="739">
        <v>346.28</v>
      </c>
      <c r="K6202" s="739">
        <v>8657</v>
      </c>
      <c r="L6202" s="739">
        <v>703103.38</v>
      </c>
      <c r="M6202" s="740" t="str">
        <f>TEXT(Table2[[#This Row],[Gd.Dt]],"mmm-yy")</f>
        <v>Mar-23</v>
      </c>
      <c r="N6202" s="46" t="str">
        <f>MID(Table2[[#This Row],[BE]],6,2)</f>
        <v>IB</v>
      </c>
      <c r="O6202" s="46" t="str">
        <f>IF(Table2[[#This Row],[Type]]="IB","EOU",IF(Table2[[#This Row],[Type]]="MB","Local","492"))</f>
        <v>EOU</v>
      </c>
      <c r="P6202" s="46">
        <f>ROUND(Table2[[#This Row],[Cons]]/Table2[[#This Row],[Qty.]],5)</f>
        <v>0.04</v>
      </c>
      <c r="Q6202" s="46" t="b">
        <f>EXACT(Table2[[#This Row],[rate]],Table2[[#This Row],[Check]])</f>
        <v>1</v>
      </c>
      <c r="R6202" s="46"/>
      <c r="S6202" s="46" t="str">
        <f>IF(Table2[[#This Row],[SRO]]="EOU",VLOOKUP(Table2[[#This Row],[BE]],[2]GD.List!$C$3:$N$5014,12,0),IF(Table2[[#This Row],[SRO]]="Local","Polyester Staple Fibre","SRO 492"))</f>
        <v>Textile Chemical</v>
      </c>
    </row>
    <row r="6203" spans="1:19" x14ac:dyDescent="0.25">
      <c r="A6203" s="748" t="s">
        <v>3982</v>
      </c>
      <c r="B6203" s="743" t="s">
        <v>4218</v>
      </c>
      <c r="C6203" s="744">
        <v>11452</v>
      </c>
      <c r="D6203" s="745">
        <v>2915.11</v>
      </c>
      <c r="E6203" s="147" t="s">
        <v>4225</v>
      </c>
      <c r="F6203" s="743" t="s">
        <v>4227</v>
      </c>
      <c r="G6203" s="471">
        <v>44987</v>
      </c>
      <c r="H6203" s="746">
        <v>23019030.100000001</v>
      </c>
      <c r="I6203" s="197">
        <v>0.04</v>
      </c>
      <c r="J6203" s="739">
        <v>426.16</v>
      </c>
      <c r="K6203" s="739">
        <v>10654</v>
      </c>
      <c r="L6203" s="739">
        <v>487834.96</v>
      </c>
      <c r="M6203" s="740" t="str">
        <f>TEXT(Table2[[#This Row],[Gd.Dt]],"mmm-yy")</f>
        <v>Mar-23</v>
      </c>
      <c r="N6203" s="46" t="str">
        <f>MID(Table2[[#This Row],[BE]],6,2)</f>
        <v>IB</v>
      </c>
      <c r="O6203" s="46" t="str">
        <f>IF(Table2[[#This Row],[Type]]="IB","EOU",IF(Table2[[#This Row],[Type]]="MB","Local","492"))</f>
        <v>EOU</v>
      </c>
      <c r="P6203" s="46">
        <f>ROUND(Table2[[#This Row],[Cons]]/Table2[[#This Row],[Qty.]],5)</f>
        <v>0.04</v>
      </c>
      <c r="Q6203" s="46" t="b">
        <f>EXACT(Table2[[#This Row],[rate]],Table2[[#This Row],[Check]])</f>
        <v>1</v>
      </c>
      <c r="R6203" s="46"/>
      <c r="S6203" s="46" t="str">
        <f>IF(Table2[[#This Row],[SRO]]="EOU",VLOOKUP(Table2[[#This Row],[BE]],[2]GD.List!$C$3:$N$5014,12,0),IF(Table2[[#This Row],[SRO]]="Local","Polyester Staple Fibre","SRO 492"))</f>
        <v>Textile Chemical</v>
      </c>
    </row>
    <row r="6204" spans="1:19" x14ac:dyDescent="0.25">
      <c r="A6204" s="748" t="s">
        <v>3982</v>
      </c>
      <c r="B6204" s="743" t="s">
        <v>4215</v>
      </c>
      <c r="C6204" s="744">
        <v>51157</v>
      </c>
      <c r="D6204" s="745">
        <v>2915.11</v>
      </c>
      <c r="E6204" s="147" t="s">
        <v>4220</v>
      </c>
      <c r="F6204" s="743" t="s">
        <v>4228</v>
      </c>
      <c r="G6204" s="471">
        <v>44987</v>
      </c>
      <c r="H6204" s="746">
        <v>38385951.740000002</v>
      </c>
      <c r="I6204" s="197">
        <v>0.04</v>
      </c>
      <c r="J6204" s="739">
        <v>779.4</v>
      </c>
      <c r="K6204" s="739">
        <v>19485</v>
      </c>
      <c r="L6204" s="739">
        <v>1764871.36</v>
      </c>
      <c r="M6204" s="740" t="str">
        <f>TEXT(Table2[[#This Row],[Gd.Dt]],"mmm-yy")</f>
        <v>Mar-23</v>
      </c>
      <c r="N6204" s="46" t="str">
        <f>MID(Table2[[#This Row],[BE]],6,2)</f>
        <v>IB</v>
      </c>
      <c r="O6204" s="46" t="str">
        <f>IF(Table2[[#This Row],[Type]]="IB","EOU",IF(Table2[[#This Row],[Type]]="MB","Local","492"))</f>
        <v>EOU</v>
      </c>
      <c r="P6204" s="46">
        <f>ROUND(Table2[[#This Row],[Cons]]/Table2[[#This Row],[Qty.]],5)</f>
        <v>0.04</v>
      </c>
      <c r="Q6204" s="46" t="b">
        <f>EXACT(Table2[[#This Row],[rate]],Table2[[#This Row],[Check]])</f>
        <v>1</v>
      </c>
      <c r="R6204" s="46"/>
      <c r="S6204" s="46" t="str">
        <f>IF(Table2[[#This Row],[SRO]]="EOU",VLOOKUP(Table2[[#This Row],[BE]],[2]GD.List!$C$3:$N$5014,12,0),IF(Table2[[#This Row],[SRO]]="Local","Polyester Staple Fibre","SRO 492"))</f>
        <v>Textile Chemical</v>
      </c>
    </row>
    <row r="6205" spans="1:19" x14ac:dyDescent="0.25">
      <c r="A6205" s="748" t="s">
        <v>3982</v>
      </c>
      <c r="B6205" s="743" t="s">
        <v>4216</v>
      </c>
      <c r="C6205" s="744">
        <v>51103</v>
      </c>
      <c r="D6205" s="745">
        <v>2915.11</v>
      </c>
      <c r="E6205" s="147" t="s">
        <v>4221</v>
      </c>
      <c r="F6205" s="743" t="s">
        <v>4229</v>
      </c>
      <c r="G6205" s="471">
        <v>44987</v>
      </c>
      <c r="H6205" s="746">
        <v>38345540.460000001</v>
      </c>
      <c r="I6205" s="197">
        <v>0.04</v>
      </c>
      <c r="J6205" s="739">
        <v>777.96</v>
      </c>
      <c r="K6205" s="739">
        <v>19449</v>
      </c>
      <c r="L6205" s="739">
        <v>1695774.42</v>
      </c>
      <c r="M6205" s="740" t="str">
        <f>TEXT(Table2[[#This Row],[Gd.Dt]],"mmm-yy")</f>
        <v>Mar-23</v>
      </c>
      <c r="N6205" s="46" t="str">
        <f>MID(Table2[[#This Row],[BE]],6,2)</f>
        <v>IB</v>
      </c>
      <c r="O6205" s="46" t="str">
        <f>IF(Table2[[#This Row],[Type]]="IB","EOU",IF(Table2[[#This Row],[Type]]="MB","Local","492"))</f>
        <v>EOU</v>
      </c>
      <c r="P6205" s="46">
        <f>ROUND(Table2[[#This Row],[Cons]]/Table2[[#This Row],[Qty.]],5)</f>
        <v>0.04</v>
      </c>
      <c r="Q6205" s="46" t="b">
        <f>EXACT(Table2[[#This Row],[rate]],Table2[[#This Row],[Check]])</f>
        <v>1</v>
      </c>
      <c r="R6205" s="46"/>
      <c r="S6205" s="46" t="str">
        <f>IF(Table2[[#This Row],[SRO]]="EOU",VLOOKUP(Table2[[#This Row],[BE]],[2]GD.List!$C$3:$N$5014,12,0),IF(Table2[[#This Row],[SRO]]="Local","Polyester Staple Fibre","SRO 492"))</f>
        <v>Textile Chemical</v>
      </c>
    </row>
    <row r="6206" spans="1:19" x14ac:dyDescent="0.25">
      <c r="A6206" s="748" t="s">
        <v>3982</v>
      </c>
      <c r="B6206" s="743" t="s">
        <v>4217</v>
      </c>
      <c r="C6206" s="744">
        <v>49720</v>
      </c>
      <c r="D6206" s="745">
        <v>2915.11</v>
      </c>
      <c r="E6206" s="147" t="s">
        <v>4224</v>
      </c>
      <c r="F6206" s="743" t="s">
        <v>4230</v>
      </c>
      <c r="G6206" s="471">
        <v>44987</v>
      </c>
      <c r="H6206" s="746">
        <v>35032814.600000001</v>
      </c>
      <c r="I6206" s="197">
        <v>0.04</v>
      </c>
      <c r="J6206" s="739">
        <v>787.83999999999992</v>
      </c>
      <c r="K6206" s="739">
        <v>19696</v>
      </c>
      <c r="L6206" s="739">
        <v>1079486.07</v>
      </c>
      <c r="M6206" s="740" t="str">
        <f>TEXT(Table2[[#This Row],[Gd.Dt]],"mmm-yy")</f>
        <v>Mar-23</v>
      </c>
      <c r="N6206" s="46" t="str">
        <f>MID(Table2[[#This Row],[BE]],6,2)</f>
        <v>IB</v>
      </c>
      <c r="O6206" s="46" t="str">
        <f>IF(Table2[[#This Row],[Type]]="IB","EOU",IF(Table2[[#This Row],[Type]]="MB","Local","492"))</f>
        <v>EOU</v>
      </c>
      <c r="P6206" s="46">
        <f>ROUND(Table2[[#This Row],[Cons]]/Table2[[#This Row],[Qty.]],5)</f>
        <v>0.04</v>
      </c>
      <c r="Q6206" s="46" t="b">
        <f>EXACT(Table2[[#This Row],[rate]],Table2[[#This Row],[Check]])</f>
        <v>1</v>
      </c>
      <c r="R6206" s="46"/>
      <c r="S6206" s="46" t="str">
        <f>IF(Table2[[#This Row],[SRO]]="EOU",VLOOKUP(Table2[[#This Row],[BE]],[2]GD.List!$C$3:$N$5014,12,0),IF(Table2[[#This Row],[SRO]]="Local","Polyester Staple Fibre","SRO 492"))</f>
        <v>Textile Chemical</v>
      </c>
    </row>
    <row r="6207" spans="1:19" x14ac:dyDescent="0.25">
      <c r="A6207" s="747" t="s">
        <v>3982</v>
      </c>
      <c r="B6207" s="743" t="s">
        <v>4214</v>
      </c>
      <c r="C6207" s="744">
        <v>49574</v>
      </c>
      <c r="D6207" s="745">
        <v>2915.11</v>
      </c>
      <c r="E6207" s="147" t="s">
        <v>4219</v>
      </c>
      <c r="F6207" s="743" t="s">
        <v>4231</v>
      </c>
      <c r="G6207" s="471">
        <v>44986</v>
      </c>
      <c r="H6207" s="746">
        <v>23261553.109999999</v>
      </c>
      <c r="I6207" s="197">
        <v>0.04</v>
      </c>
      <c r="J6207" s="739">
        <v>583.79999999999995</v>
      </c>
      <c r="K6207" s="739">
        <v>14595</v>
      </c>
      <c r="L6207" s="739">
        <v>494900.16000000003</v>
      </c>
      <c r="M6207" s="740" t="str">
        <f>TEXT(Table2[[#This Row],[Gd.Dt]],"mmm-yy")</f>
        <v>Mar-23</v>
      </c>
      <c r="N6207" s="46" t="str">
        <f>MID(Table2[[#This Row],[BE]],6,2)</f>
        <v>IB</v>
      </c>
      <c r="O6207" s="46" t="str">
        <f>IF(Table2[[#This Row],[Type]]="IB","EOU",IF(Table2[[#This Row],[Type]]="MB","Local","492"))</f>
        <v>EOU</v>
      </c>
      <c r="P6207" s="46">
        <f>ROUND(Table2[[#This Row],[Cons]]/Table2[[#This Row],[Qty.]],5)</f>
        <v>0.04</v>
      </c>
      <c r="Q6207" s="46" t="b">
        <f>EXACT(Table2[[#This Row],[rate]],Table2[[#This Row],[Check]])</f>
        <v>1</v>
      </c>
      <c r="R6207" s="46"/>
      <c r="S6207" s="46" t="str">
        <f>IF(Table2[[#This Row],[SRO]]="EOU",VLOOKUP(Table2[[#This Row],[BE]],[2]GD.List!$C$3:$N$5014,12,0),IF(Table2[[#This Row],[SRO]]="Local","Polyester Staple Fibre","SRO 492"))</f>
        <v>Textile Chemical</v>
      </c>
    </row>
    <row r="6208" spans="1:19" x14ac:dyDescent="0.25">
      <c r="A6208" s="748" t="s">
        <v>4077</v>
      </c>
      <c r="B6208" s="743" t="s">
        <v>4217</v>
      </c>
      <c r="C6208" s="744">
        <v>49720</v>
      </c>
      <c r="D6208" s="745">
        <v>5503.201</v>
      </c>
      <c r="E6208" s="147" t="s">
        <v>4224</v>
      </c>
      <c r="F6208" s="743" t="s">
        <v>4230</v>
      </c>
      <c r="G6208" s="471">
        <v>44987</v>
      </c>
      <c r="H6208" s="746">
        <v>35032814.600000001</v>
      </c>
      <c r="I6208" s="197">
        <v>0.53061000000000003</v>
      </c>
      <c r="J6208" s="739">
        <v>1292.04</v>
      </c>
      <c r="K6208" s="739">
        <v>2435</v>
      </c>
      <c r="L6208" s="739">
        <v>700067.68</v>
      </c>
      <c r="M6208" s="740" t="str">
        <f>TEXT(Table2[[#This Row],[Gd.Dt]],"mmm-yy")</f>
        <v>Mar-23</v>
      </c>
      <c r="N6208" s="46" t="str">
        <f>MID(Table2[[#This Row],[BE]],6,2)</f>
        <v>IB</v>
      </c>
      <c r="O6208" s="46" t="str">
        <f>IF(Table2[[#This Row],[Type]]="IB","EOU",IF(Table2[[#This Row],[Type]]="MB","Local","492"))</f>
        <v>EOU</v>
      </c>
      <c r="P6208" s="46">
        <f>ROUND(Table2[[#This Row],[Cons]]/Table2[[#This Row],[Qty.]],5)</f>
        <v>0.53061000000000003</v>
      </c>
      <c r="Q6208" s="46" t="b">
        <f>EXACT(Table2[[#This Row],[rate]],Table2[[#This Row],[Check]])</f>
        <v>1</v>
      </c>
      <c r="R6208" s="46"/>
      <c r="S6208" s="46" t="str">
        <f>IF(Table2[[#This Row],[SRO]]="EOU",VLOOKUP(Table2[[#This Row],[BE]],[2]GD.List!$C$3:$N$5014,12,0),IF(Table2[[#This Row],[SRO]]="Local","Polyester Staple Fibre","SRO 492"))</f>
        <v>Polyester Staple Fiber</v>
      </c>
    </row>
    <row r="6209" spans="1:19" x14ac:dyDescent="0.25">
      <c r="A6209" s="748" t="s">
        <v>4077</v>
      </c>
      <c r="B6209" s="743" t="s">
        <v>4217</v>
      </c>
      <c r="C6209" s="744">
        <v>49720</v>
      </c>
      <c r="D6209" s="745">
        <v>5503.201</v>
      </c>
      <c r="E6209" s="147" t="s">
        <v>4224</v>
      </c>
      <c r="F6209" s="743" t="s">
        <v>4230</v>
      </c>
      <c r="G6209" s="471">
        <v>44987</v>
      </c>
      <c r="H6209" s="746">
        <v>35032814.600000001</v>
      </c>
      <c r="I6209" s="197">
        <v>0.52524999999999999</v>
      </c>
      <c r="J6209" s="739">
        <v>5798.23</v>
      </c>
      <c r="K6209" s="739">
        <v>11039</v>
      </c>
      <c r="L6209" s="739">
        <v>4942371.13</v>
      </c>
      <c r="M6209" s="740" t="str">
        <f>TEXT(Table2[[#This Row],[Gd.Dt]],"mmm-yy")</f>
        <v>Mar-23</v>
      </c>
      <c r="N6209" s="46" t="str">
        <f>MID(Table2[[#This Row],[BE]],6,2)</f>
        <v>IB</v>
      </c>
      <c r="O6209" s="46" t="str">
        <f>IF(Table2[[#This Row],[Type]]="IB","EOU",IF(Table2[[#This Row],[Type]]="MB","Local","492"))</f>
        <v>EOU</v>
      </c>
      <c r="P6209" s="46">
        <f>ROUND(Table2[[#This Row],[Cons]]/Table2[[#This Row],[Qty.]],5)</f>
        <v>0.52524999999999999</v>
      </c>
      <c r="Q6209" s="46" t="b">
        <f>EXACT(Table2[[#This Row],[rate]],Table2[[#This Row],[Check]])</f>
        <v>1</v>
      </c>
      <c r="R6209" s="46"/>
      <c r="S6209" s="46" t="str">
        <f>IF(Table2[[#This Row],[SRO]]="EOU",VLOOKUP(Table2[[#This Row],[BE]],[2]GD.List!$C$3:$N$5014,12,0),IF(Table2[[#This Row],[SRO]]="Local","Polyester Staple Fibre","SRO 492"))</f>
        <v>Polyester Staple Fiber</v>
      </c>
    </row>
    <row r="6210" spans="1:19" x14ac:dyDescent="0.25">
      <c r="A6210" s="747" t="s">
        <v>4077</v>
      </c>
      <c r="B6210" s="743" t="s">
        <v>4214</v>
      </c>
      <c r="C6210" s="744">
        <v>49574</v>
      </c>
      <c r="D6210" s="745">
        <v>5503.201</v>
      </c>
      <c r="E6210" s="147" t="s">
        <v>4219</v>
      </c>
      <c r="F6210" s="743" t="s">
        <v>4231</v>
      </c>
      <c r="G6210" s="471">
        <v>44986</v>
      </c>
      <c r="H6210" s="746">
        <v>23261553.109999999</v>
      </c>
      <c r="I6210" s="197">
        <v>0.52524999999999999</v>
      </c>
      <c r="J6210" s="739">
        <v>7666.0300000000007</v>
      </c>
      <c r="K6210" s="739">
        <v>14595</v>
      </c>
      <c r="L6210" s="739">
        <v>6498662.6699999999</v>
      </c>
      <c r="M6210" s="740" t="str">
        <f>TEXT(Table2[[#This Row],[Gd.Dt]],"mmm-yy")</f>
        <v>Mar-23</v>
      </c>
      <c r="N6210" s="46" t="str">
        <f>MID(Table2[[#This Row],[BE]],6,2)</f>
        <v>IB</v>
      </c>
      <c r="O6210" s="46" t="str">
        <f>IF(Table2[[#This Row],[Type]]="IB","EOU",IF(Table2[[#This Row],[Type]]="MB","Local","492"))</f>
        <v>EOU</v>
      </c>
      <c r="P6210" s="46">
        <f>ROUND(Table2[[#This Row],[Cons]]/Table2[[#This Row],[Qty.]],5)</f>
        <v>0.52524999999999999</v>
      </c>
      <c r="Q6210" s="46" t="b">
        <f>EXACT(Table2[[#This Row],[rate]],Table2[[#This Row],[Check]])</f>
        <v>1</v>
      </c>
      <c r="R6210" s="46"/>
      <c r="S6210" s="46" t="str">
        <f>IF(Table2[[#This Row],[SRO]]="EOU",VLOOKUP(Table2[[#This Row],[BE]],[2]GD.List!$C$3:$N$5014,12,0),IF(Table2[[#This Row],[SRO]]="Local","Polyester Staple Fibre","SRO 492"))</f>
        <v>Polyester Staple Fiber</v>
      </c>
    </row>
    <row r="6211" spans="1:19" x14ac:dyDescent="0.25">
      <c r="A6211" s="748" t="s">
        <v>4125</v>
      </c>
      <c r="B6211" s="743" t="s">
        <v>4218</v>
      </c>
      <c r="C6211" s="744">
        <v>11452</v>
      </c>
      <c r="D6211" s="745">
        <v>5201.009</v>
      </c>
      <c r="E6211" s="147" t="s">
        <v>4225</v>
      </c>
      <c r="F6211" s="743" t="s">
        <v>4227</v>
      </c>
      <c r="G6211" s="471">
        <v>44987</v>
      </c>
      <c r="H6211" s="746">
        <v>23019030.100000001</v>
      </c>
      <c r="I6211" s="197">
        <v>1.0101</v>
      </c>
      <c r="J6211" s="739">
        <v>10761.61</v>
      </c>
      <c r="K6211" s="739">
        <v>10654</v>
      </c>
      <c r="L6211" s="739">
        <v>12319059.93</v>
      </c>
      <c r="M6211" s="740" t="str">
        <f>TEXT(Table2[[#This Row],[Gd.Dt]],"mmm-yy")</f>
        <v>Mar-23</v>
      </c>
      <c r="N6211" s="46" t="str">
        <f>MID(Table2[[#This Row],[BE]],6,2)</f>
        <v>IB</v>
      </c>
      <c r="O6211" s="46" t="str">
        <f>IF(Table2[[#This Row],[Type]]="IB","EOU",IF(Table2[[#This Row],[Type]]="MB","Local","492"))</f>
        <v>EOU</v>
      </c>
      <c r="P6211" s="46">
        <f>ROUND(Table2[[#This Row],[Cons]]/Table2[[#This Row],[Qty.]],5)</f>
        <v>1.0101</v>
      </c>
      <c r="Q6211" s="46" t="b">
        <f>EXACT(Table2[[#This Row],[rate]],Table2[[#This Row],[Check]])</f>
        <v>1</v>
      </c>
      <c r="R6211" s="46"/>
      <c r="S6211" s="46" t="str">
        <f>IF(Table2[[#This Row],[SRO]]="EOU",VLOOKUP(Table2[[#This Row],[BE]],[2]GD.List!$C$3:$N$5014,12,0),IF(Table2[[#This Row],[SRO]]="Local","Polyester Staple Fibre","SRO 492"))</f>
        <v>Raw Cotton</v>
      </c>
    </row>
    <row r="6212" spans="1:19" x14ac:dyDescent="0.25">
      <c r="A6212" s="748" t="s">
        <v>4125</v>
      </c>
      <c r="B6212" s="743" t="s">
        <v>4217</v>
      </c>
      <c r="C6212" s="744">
        <v>49720</v>
      </c>
      <c r="D6212" s="745">
        <v>5201.009</v>
      </c>
      <c r="E6212" s="147" t="s">
        <v>4224</v>
      </c>
      <c r="F6212" s="743" t="s">
        <v>4230</v>
      </c>
      <c r="G6212" s="471">
        <v>44987</v>
      </c>
      <c r="H6212" s="746">
        <v>35032814.600000001</v>
      </c>
      <c r="I6212" s="197">
        <v>0.48980000000000001</v>
      </c>
      <c r="J6212" s="739">
        <v>1192.6600000000001</v>
      </c>
      <c r="K6212" s="739">
        <v>2435</v>
      </c>
      <c r="L6212" s="739">
        <v>646220.49</v>
      </c>
      <c r="M6212" s="740" t="str">
        <f>TEXT(Table2[[#This Row],[Gd.Dt]],"mmm-yy")</f>
        <v>Mar-23</v>
      </c>
      <c r="N6212" s="46" t="str">
        <f>MID(Table2[[#This Row],[BE]],6,2)</f>
        <v>IB</v>
      </c>
      <c r="O6212" s="46" t="str">
        <f>IF(Table2[[#This Row],[Type]]="IB","EOU",IF(Table2[[#This Row],[Type]]="MB","Local","492"))</f>
        <v>EOU</v>
      </c>
      <c r="P6212" s="46">
        <f>ROUND(Table2[[#This Row],[Cons]]/Table2[[#This Row],[Qty.]],5)</f>
        <v>0.48980000000000001</v>
      </c>
      <c r="Q6212" s="46" t="b">
        <f>EXACT(Table2[[#This Row],[rate]],Table2[[#This Row],[Check]])</f>
        <v>1</v>
      </c>
      <c r="R6212" s="46"/>
      <c r="S6212" s="46" t="str">
        <f>IF(Table2[[#This Row],[SRO]]="EOU",VLOOKUP(Table2[[#This Row],[BE]],[2]GD.List!$C$3:$N$5014,12,0),IF(Table2[[#This Row],[SRO]]="Local","Polyester Staple Fibre","SRO 492"))</f>
        <v>Raw Cotton</v>
      </c>
    </row>
    <row r="6213" spans="1:19" x14ac:dyDescent="0.25">
      <c r="A6213" s="748" t="s">
        <v>4125</v>
      </c>
      <c r="B6213" s="743" t="s">
        <v>4217</v>
      </c>
      <c r="C6213" s="744">
        <v>49720</v>
      </c>
      <c r="D6213" s="745">
        <v>5201.009</v>
      </c>
      <c r="E6213" s="147" t="s">
        <v>4224</v>
      </c>
      <c r="F6213" s="743" t="s">
        <v>4230</v>
      </c>
      <c r="G6213" s="471">
        <v>44987</v>
      </c>
      <c r="H6213" s="746">
        <v>35032814.600000001</v>
      </c>
      <c r="I6213" s="197">
        <v>0.48485</v>
      </c>
      <c r="J6213" s="739">
        <v>5352.26</v>
      </c>
      <c r="K6213" s="739">
        <v>11039</v>
      </c>
      <c r="L6213" s="739">
        <v>4562229.3899999997</v>
      </c>
      <c r="M6213" s="740" t="str">
        <f>TEXT(Table2[[#This Row],[Gd.Dt]],"mmm-yy")</f>
        <v>Mar-23</v>
      </c>
      <c r="N6213" s="46" t="str">
        <f>MID(Table2[[#This Row],[BE]],6,2)</f>
        <v>IB</v>
      </c>
      <c r="O6213" s="46" t="str">
        <f>IF(Table2[[#This Row],[Type]]="IB","EOU",IF(Table2[[#This Row],[Type]]="MB","Local","492"))</f>
        <v>EOU</v>
      </c>
      <c r="P6213" s="46">
        <f>ROUND(Table2[[#This Row],[Cons]]/Table2[[#This Row],[Qty.]],5)</f>
        <v>0.48485</v>
      </c>
      <c r="Q6213" s="46" t="b">
        <f>EXACT(Table2[[#This Row],[rate]],Table2[[#This Row],[Check]])</f>
        <v>1</v>
      </c>
      <c r="R6213" s="46"/>
      <c r="S6213" s="46" t="str">
        <f>IF(Table2[[#This Row],[SRO]]="EOU",VLOOKUP(Table2[[#This Row],[BE]],[2]GD.List!$C$3:$N$5014,12,0),IF(Table2[[#This Row],[SRO]]="Local","Polyester Staple Fibre","SRO 492"))</f>
        <v>Raw Cotton</v>
      </c>
    </row>
    <row r="6214" spans="1:19" x14ac:dyDescent="0.25">
      <c r="A6214" s="747" t="s">
        <v>4125</v>
      </c>
      <c r="B6214" s="743" t="s">
        <v>4214</v>
      </c>
      <c r="C6214" s="744">
        <v>49574</v>
      </c>
      <c r="D6214" s="745">
        <v>5201.009</v>
      </c>
      <c r="E6214" s="147" t="s">
        <v>4219</v>
      </c>
      <c r="F6214" s="743" t="s">
        <v>4231</v>
      </c>
      <c r="G6214" s="471">
        <v>44986</v>
      </c>
      <c r="H6214" s="746">
        <v>23261553.109999999</v>
      </c>
      <c r="I6214" s="197">
        <v>0.48485</v>
      </c>
      <c r="J6214" s="739">
        <v>7076.39</v>
      </c>
      <c r="K6214" s="739">
        <v>14595</v>
      </c>
      <c r="L6214" s="739">
        <v>5998811.8900000006</v>
      </c>
      <c r="M6214" s="740" t="str">
        <f>TEXT(Table2[[#This Row],[Gd.Dt]],"mmm-yy")</f>
        <v>Mar-23</v>
      </c>
      <c r="N6214" s="46" t="str">
        <f>MID(Table2[[#This Row],[BE]],6,2)</f>
        <v>IB</v>
      </c>
      <c r="O6214" s="46" t="str">
        <f>IF(Table2[[#This Row],[Type]]="IB","EOU",IF(Table2[[#This Row],[Type]]="MB","Local","492"))</f>
        <v>EOU</v>
      </c>
      <c r="P6214" s="46">
        <f>ROUND(Table2[[#This Row],[Cons]]/Table2[[#This Row],[Qty.]],5)</f>
        <v>0.48485</v>
      </c>
      <c r="Q6214" s="46" t="b">
        <f>EXACT(Table2[[#This Row],[rate]],Table2[[#This Row],[Check]])</f>
        <v>1</v>
      </c>
      <c r="R6214" s="46"/>
      <c r="S6214" s="46" t="str">
        <f>IF(Table2[[#This Row],[SRO]]="EOU",VLOOKUP(Table2[[#This Row],[BE]],[2]GD.List!$C$3:$N$5014,12,0),IF(Table2[[#This Row],[SRO]]="Local","Polyester Staple Fibre","SRO 492"))</f>
        <v>Raw Cotton</v>
      </c>
    </row>
    <row r="6215" spans="1:19" x14ac:dyDescent="0.25">
      <c r="A6215" s="747" t="s">
        <v>4159</v>
      </c>
      <c r="B6215" s="743" t="s">
        <v>4218</v>
      </c>
      <c r="C6215" s="744">
        <v>11452</v>
      </c>
      <c r="D6215" s="745">
        <v>9606.2199999999993</v>
      </c>
      <c r="E6215" s="147" t="s">
        <v>4225</v>
      </c>
      <c r="F6215" s="743" t="s">
        <v>4227</v>
      </c>
      <c r="G6215" s="471">
        <v>44987</v>
      </c>
      <c r="H6215" s="746">
        <v>23019030.100000001</v>
      </c>
      <c r="I6215" s="197">
        <v>1</v>
      </c>
      <c r="J6215" s="739">
        <v>70</v>
      </c>
      <c r="K6215" s="739">
        <v>70</v>
      </c>
      <c r="L6215" s="739">
        <v>77540.899999999994</v>
      </c>
      <c r="M6215" s="740" t="str">
        <f>TEXT(Table2[[#This Row],[Gd.Dt]],"mmm-yy")</f>
        <v>Mar-23</v>
      </c>
      <c r="N6215" s="46" t="str">
        <f>MID(Table2[[#This Row],[BE]],6,2)</f>
        <v>TI</v>
      </c>
      <c r="O6215" s="46" t="str">
        <f>IF(Table2[[#This Row],[Type]]="IB","EOU",IF(Table2[[#This Row],[Type]]="MB","Local","492"))</f>
        <v>492</v>
      </c>
      <c r="P6215" s="46">
        <f>ROUND(Table2[[#This Row],[Cons]]/Table2[[#This Row],[Qty.]],5)</f>
        <v>1</v>
      </c>
      <c r="Q6215" s="46" t="b">
        <f>EXACT(Table2[[#This Row],[rate]],Table2[[#This Row],[Check]])</f>
        <v>1</v>
      </c>
      <c r="R6215" s="46"/>
      <c r="S6215" s="46" t="str">
        <f>IF(Table2[[#This Row],[SRO]]="EOU",VLOOKUP(Table2[[#This Row],[BE]],[2]GD.List!$C$3:$N$5014,12,0),IF(Table2[[#This Row],[SRO]]="Local","Polyester Staple Fibre","SRO 492"))</f>
        <v>SRO 492</v>
      </c>
    </row>
    <row r="6216" spans="1:19" x14ac:dyDescent="0.25">
      <c r="A6216" s="747" t="s">
        <v>4222</v>
      </c>
      <c r="B6216" s="743" t="s">
        <v>4216</v>
      </c>
      <c r="C6216" s="744">
        <v>51103</v>
      </c>
      <c r="D6216" s="745">
        <v>3402.39</v>
      </c>
      <c r="E6216" s="147" t="s">
        <v>4221</v>
      </c>
      <c r="F6216" s="743" t="s">
        <v>4229</v>
      </c>
      <c r="G6216" s="471">
        <v>44987</v>
      </c>
      <c r="H6216" s="746">
        <v>38345540.460000001</v>
      </c>
      <c r="I6216" s="197">
        <v>0.04</v>
      </c>
      <c r="J6216" s="739">
        <v>200</v>
      </c>
      <c r="K6216" s="739">
        <v>5000</v>
      </c>
      <c r="L6216" s="739">
        <v>433317.46</v>
      </c>
      <c r="M6216" s="740" t="str">
        <f>TEXT(Table2[[#This Row],[Gd.Dt]],"mmm-yy")</f>
        <v>Mar-23</v>
      </c>
      <c r="N6216" s="46" t="str">
        <f>MID(Table2[[#This Row],[BE]],6,2)</f>
        <v>IB</v>
      </c>
      <c r="O6216" s="46" t="str">
        <f>IF(Table2[[#This Row],[Type]]="IB","EOU",IF(Table2[[#This Row],[Type]]="MB","Local","492"))</f>
        <v>EOU</v>
      </c>
      <c r="P6216" s="46">
        <f>ROUND(Table2[[#This Row],[Cons]]/Table2[[#This Row],[Qty.]],5)</f>
        <v>0.04</v>
      </c>
      <c r="Q6216" s="46" t="b">
        <f>EXACT(Table2[[#This Row],[rate]],Table2[[#This Row],[Check]])</f>
        <v>1</v>
      </c>
      <c r="R6216" s="46"/>
      <c r="S6216" s="46" t="str">
        <f>IF(Table2[[#This Row],[SRO]]="EOU",VLOOKUP(Table2[[#This Row],[BE]],[2]GD.List!$C$3:$N$5014,12,0),IF(Table2[[#This Row],[SRO]]="Local","Polyester Staple Fibre","SRO 492"))</f>
        <v>Textile Chemical</v>
      </c>
    </row>
    <row r="6217" spans="1:19" x14ac:dyDescent="0.25">
      <c r="A6217" s="747" t="s">
        <v>4223</v>
      </c>
      <c r="B6217" s="743" t="s">
        <v>4216</v>
      </c>
      <c r="C6217" s="744">
        <v>51103</v>
      </c>
      <c r="D6217" s="745">
        <v>3402.39</v>
      </c>
      <c r="E6217" s="147" t="s">
        <v>4221</v>
      </c>
      <c r="F6217" s="743" t="s">
        <v>4229</v>
      </c>
      <c r="G6217" s="471">
        <v>44987</v>
      </c>
      <c r="H6217" s="746">
        <v>38345540.460000001</v>
      </c>
      <c r="I6217" s="197">
        <v>0.04</v>
      </c>
      <c r="J6217" s="739">
        <v>475</v>
      </c>
      <c r="K6217" s="739">
        <v>11875</v>
      </c>
      <c r="L6217" s="739">
        <v>1029128.96</v>
      </c>
      <c r="M6217" s="740" t="str">
        <f>TEXT(Table2[[#This Row],[Gd.Dt]],"mmm-yy")</f>
        <v>Mar-23</v>
      </c>
      <c r="N6217" s="46" t="str">
        <f>MID(Table2[[#This Row],[BE]],6,2)</f>
        <v>IB</v>
      </c>
      <c r="O6217" s="46" t="str">
        <f>IF(Table2[[#This Row],[Type]]="IB","EOU",IF(Table2[[#This Row],[Type]]="MB","Local","492"))</f>
        <v>EOU</v>
      </c>
      <c r="P6217" s="46">
        <f>ROUND(Table2[[#This Row],[Cons]]/Table2[[#This Row],[Qty.]],5)</f>
        <v>0.04</v>
      </c>
      <c r="Q6217" s="46" t="b">
        <f>EXACT(Table2[[#This Row],[rate]],Table2[[#This Row],[Check]])</f>
        <v>1</v>
      </c>
      <c r="R6217" s="46"/>
      <c r="S6217" s="46" t="str">
        <f>IF(Table2[[#This Row],[SRO]]="EOU",VLOOKUP(Table2[[#This Row],[BE]],[2]GD.List!$C$3:$N$5014,12,0),IF(Table2[[#This Row],[SRO]]="Local","Polyester Staple Fibre","SRO 492"))</f>
        <v>Textile Chemical</v>
      </c>
    </row>
    <row r="6218" spans="1:19" x14ac:dyDescent="0.25">
      <c r="A6218" s="748" t="s">
        <v>4226</v>
      </c>
      <c r="B6218" s="748" t="s">
        <v>4218</v>
      </c>
      <c r="C6218" s="749">
        <v>11452</v>
      </c>
      <c r="D6218" s="750">
        <v>9606.2199999999993</v>
      </c>
      <c r="E6218" s="27" t="s">
        <v>4225</v>
      </c>
      <c r="F6218" s="748" t="s">
        <v>4227</v>
      </c>
      <c r="G6218" s="28">
        <v>44987</v>
      </c>
      <c r="H6218" s="751">
        <v>23019030.100000001</v>
      </c>
      <c r="I6218" s="33">
        <v>1</v>
      </c>
      <c r="J6218" s="741">
        <v>10.85</v>
      </c>
      <c r="K6218" s="741">
        <v>10.85</v>
      </c>
      <c r="L6218" s="741">
        <v>12018.84</v>
      </c>
      <c r="M6218" s="742" t="str">
        <f>TEXT(Table2[[#This Row],[Gd.Dt]],"mmm-yy")</f>
        <v>Mar-23</v>
      </c>
      <c r="N6218" s="47" t="str">
        <f>MID(Table2[[#This Row],[BE]],6,2)</f>
        <v>TI</v>
      </c>
      <c r="O6218" s="47" t="str">
        <f>IF(Table2[[#This Row],[Type]]="IB","EOU",IF(Table2[[#This Row],[Type]]="MB","Local","492"))</f>
        <v>492</v>
      </c>
      <c r="P6218" s="47">
        <f>ROUND(Table2[[#This Row],[Cons]]/Table2[[#This Row],[Qty.]],5)</f>
        <v>1</v>
      </c>
      <c r="Q6218" s="47" t="b">
        <f>EXACT(Table2[[#This Row],[rate]],Table2[[#This Row],[Check]])</f>
        <v>1</v>
      </c>
      <c r="R6218" s="47"/>
      <c r="S6218" s="47" t="str">
        <f>IF(Table2[[#This Row],[SRO]]="EOU",VLOOKUP(Table2[[#This Row],[BE]],[2]GD.List!$C$3:$N$5014,12,0),IF(Table2[[#This Row],[SRO]]="Local","Polyester Staple Fibre","SRO 492"))</f>
        <v>SRO 492</v>
      </c>
    </row>
    <row r="6219" spans="1:19" x14ac:dyDescent="0.25">
      <c r="A6219" s="747" t="s">
        <v>1477</v>
      </c>
      <c r="B6219" s="743" t="s">
        <v>4236</v>
      </c>
      <c r="C6219" s="744">
        <v>40868</v>
      </c>
      <c r="D6219" s="745">
        <v>2513.1</v>
      </c>
      <c r="E6219" s="147" t="s">
        <v>4238</v>
      </c>
      <c r="F6219" s="743" t="s">
        <v>4242</v>
      </c>
      <c r="G6219" s="471">
        <v>44988</v>
      </c>
      <c r="H6219" s="746">
        <v>57745793.899999999</v>
      </c>
      <c r="I6219" s="197">
        <v>0.04</v>
      </c>
      <c r="J6219" s="739">
        <v>730.41</v>
      </c>
      <c r="K6219" s="739">
        <v>18260.2</v>
      </c>
      <c r="L6219" s="739">
        <v>1197322.8899999999</v>
      </c>
      <c r="M6219" s="740" t="str">
        <f>TEXT(Table2[[#This Row],[Gd.Dt]],"mmm-yy")</f>
        <v>Mar-23</v>
      </c>
      <c r="N6219" s="46" t="str">
        <f>MID(Table2[[#This Row],[BE]],6,2)</f>
        <v>IB</v>
      </c>
      <c r="O6219" s="46" t="str">
        <f>IF(Table2[[#This Row],[Type]]="IB","EOU",IF(Table2[[#This Row],[Type]]="MB","Local","492"))</f>
        <v>EOU</v>
      </c>
      <c r="P6219" s="46">
        <f>ROUND(Table2[[#This Row],[Cons]]/Table2[[#This Row],[Qty.]],5)</f>
        <v>0.04</v>
      </c>
      <c r="Q6219" s="46" t="b">
        <f>EXACT(Table2[[#This Row],[rate]],Table2[[#This Row],[Check]])</f>
        <v>1</v>
      </c>
      <c r="R6219" s="46"/>
      <c r="S6219" s="46" t="str">
        <f>IF(Table2[[#This Row],[SRO]]="EOU",VLOOKUP(Table2[[#This Row],[BE]],[2]GD.List!$C$3:$N$5014,12,0),IF(Table2[[#This Row],[SRO]]="Local","Polyester Staple Fibre","SRO 492"))</f>
        <v>Textile Chemical</v>
      </c>
    </row>
    <row r="6220" spans="1:19" x14ac:dyDescent="0.25">
      <c r="A6220" s="748" t="s">
        <v>2499</v>
      </c>
      <c r="B6220" s="743" t="s">
        <v>4232</v>
      </c>
      <c r="C6220" s="744">
        <v>5856</v>
      </c>
      <c r="D6220" s="745">
        <v>2701.12</v>
      </c>
      <c r="E6220" s="147" t="s">
        <v>4234</v>
      </c>
      <c r="F6220" s="743" t="s">
        <v>4243</v>
      </c>
      <c r="G6220" s="471">
        <v>44987</v>
      </c>
      <c r="H6220" s="746">
        <v>4504676.41</v>
      </c>
      <c r="I6220" s="197">
        <v>0.8</v>
      </c>
      <c r="J6220" s="739">
        <v>2137.6</v>
      </c>
      <c r="K6220" s="739">
        <v>2672</v>
      </c>
      <c r="L6220" s="739">
        <v>1840886.92</v>
      </c>
      <c r="M6220" s="740" t="str">
        <f>TEXT(Table2[[#This Row],[Gd.Dt]],"mmm-yy")</f>
        <v>Mar-23</v>
      </c>
      <c r="N6220" s="46" t="str">
        <f>MID(Table2[[#This Row],[BE]],6,2)</f>
        <v>IB</v>
      </c>
      <c r="O6220" s="46" t="str">
        <f>IF(Table2[[#This Row],[Type]]="IB","EOU",IF(Table2[[#This Row],[Type]]="MB","Local","492"))</f>
        <v>EOU</v>
      </c>
      <c r="P6220" s="46">
        <f>ROUND(Table2[[#This Row],[Cons]]/Table2[[#This Row],[Qty.]],5)</f>
        <v>0.8</v>
      </c>
      <c r="Q6220" s="46" t="b">
        <f>EXACT(Table2[[#This Row],[rate]],Table2[[#This Row],[Check]])</f>
        <v>1</v>
      </c>
      <c r="R6220" s="46"/>
      <c r="S6220" s="46" t="str">
        <f>IF(Table2[[#This Row],[SRO]]="EOU",VLOOKUP(Table2[[#This Row],[BE]],[2]GD.List!$C$3:$N$5014,12,0),IF(Table2[[#This Row],[SRO]]="Local","Polyester Staple Fibre","SRO 492"))</f>
        <v>Textile Coal</v>
      </c>
    </row>
    <row r="6221" spans="1:19" x14ac:dyDescent="0.25">
      <c r="A6221" s="748" t="s">
        <v>2499</v>
      </c>
      <c r="B6221" s="743" t="s">
        <v>4233</v>
      </c>
      <c r="C6221" s="744">
        <v>50912</v>
      </c>
      <c r="D6221" s="745">
        <v>2701.12</v>
      </c>
      <c r="E6221" s="147" t="s">
        <v>4235</v>
      </c>
      <c r="F6221" s="743" t="s">
        <v>4244</v>
      </c>
      <c r="G6221" s="471">
        <v>44987</v>
      </c>
      <c r="H6221" s="746">
        <v>38202383.689999998</v>
      </c>
      <c r="I6221" s="197">
        <v>0.8</v>
      </c>
      <c r="J6221" s="739">
        <v>15500</v>
      </c>
      <c r="K6221" s="739">
        <v>19375</v>
      </c>
      <c r="L6221" s="739">
        <v>35215687.609999999</v>
      </c>
      <c r="M6221" s="740" t="str">
        <f>TEXT(Table2[[#This Row],[Gd.Dt]],"mmm-yy")</f>
        <v>Mar-23</v>
      </c>
      <c r="N6221" s="46" t="str">
        <f>MID(Table2[[#This Row],[BE]],6,2)</f>
        <v>IB</v>
      </c>
      <c r="O6221" s="46" t="str">
        <f>IF(Table2[[#This Row],[Type]]="IB","EOU",IF(Table2[[#This Row],[Type]]="MB","Local","492"))</f>
        <v>EOU</v>
      </c>
      <c r="P6221" s="46">
        <f>ROUND(Table2[[#This Row],[Cons]]/Table2[[#This Row],[Qty.]],5)</f>
        <v>0.8</v>
      </c>
      <c r="Q6221" s="46" t="b">
        <f>EXACT(Table2[[#This Row],[rate]],Table2[[#This Row],[Check]])</f>
        <v>1</v>
      </c>
      <c r="R6221" s="46"/>
      <c r="S6221" s="46" t="str">
        <f>IF(Table2[[#This Row],[SRO]]="EOU",VLOOKUP(Table2[[#This Row],[BE]],[2]GD.List!$C$3:$N$5014,12,0),IF(Table2[[#This Row],[SRO]]="Local","Polyester Staple Fibre","SRO 492"))</f>
        <v>Textile Coal</v>
      </c>
    </row>
    <row r="6222" spans="1:19" x14ac:dyDescent="0.25">
      <c r="A6222" s="747" t="s">
        <v>2499</v>
      </c>
      <c r="B6222" s="743" t="s">
        <v>4236</v>
      </c>
      <c r="C6222" s="744">
        <v>40868</v>
      </c>
      <c r="D6222" s="745">
        <v>2701.12</v>
      </c>
      <c r="E6222" s="147" t="s">
        <v>4238</v>
      </c>
      <c r="F6222" s="743" t="s">
        <v>4242</v>
      </c>
      <c r="G6222" s="471">
        <v>44988</v>
      </c>
      <c r="H6222" s="746">
        <v>57745793.899999999</v>
      </c>
      <c r="I6222" s="197">
        <v>0.8</v>
      </c>
      <c r="J6222" s="739">
        <v>14608.16</v>
      </c>
      <c r="K6222" s="739">
        <v>18260.2</v>
      </c>
      <c r="L6222" s="739">
        <v>23946392.170000002</v>
      </c>
      <c r="M6222" s="740" t="str">
        <f>TEXT(Table2[[#This Row],[Gd.Dt]],"mmm-yy")</f>
        <v>Mar-23</v>
      </c>
      <c r="N6222" s="46" t="str">
        <f>MID(Table2[[#This Row],[BE]],6,2)</f>
        <v>IB</v>
      </c>
      <c r="O6222" s="46" t="str">
        <f>IF(Table2[[#This Row],[Type]]="IB","EOU",IF(Table2[[#This Row],[Type]]="MB","Local","492"))</f>
        <v>EOU</v>
      </c>
      <c r="P6222" s="46">
        <f>ROUND(Table2[[#This Row],[Cons]]/Table2[[#This Row],[Qty.]],5)</f>
        <v>0.8</v>
      </c>
      <c r="Q6222" s="46" t="b">
        <f>EXACT(Table2[[#This Row],[rate]],Table2[[#This Row],[Check]])</f>
        <v>1</v>
      </c>
      <c r="R6222" s="46"/>
      <c r="S6222" s="46" t="str">
        <f>IF(Table2[[#This Row],[SRO]]="EOU",VLOOKUP(Table2[[#This Row],[BE]],[2]GD.List!$C$3:$N$5014,12,0),IF(Table2[[#This Row],[SRO]]="Local","Polyester Staple Fibre","SRO 492"))</f>
        <v>Textile Coal</v>
      </c>
    </row>
    <row r="6223" spans="1:19" x14ac:dyDescent="0.25">
      <c r="A6223" s="748" t="s">
        <v>3552</v>
      </c>
      <c r="B6223" s="743" t="s">
        <v>4232</v>
      </c>
      <c r="C6223" s="744">
        <v>5856</v>
      </c>
      <c r="D6223" s="745">
        <v>2847</v>
      </c>
      <c r="E6223" s="147" t="s">
        <v>4234</v>
      </c>
      <c r="F6223" s="743" t="s">
        <v>4243</v>
      </c>
      <c r="G6223" s="471">
        <v>44987</v>
      </c>
      <c r="H6223" s="746">
        <v>4504676.41</v>
      </c>
      <c r="I6223" s="197">
        <v>0.03</v>
      </c>
      <c r="J6223" s="739">
        <v>80.16</v>
      </c>
      <c r="K6223" s="739">
        <v>2672</v>
      </c>
      <c r="L6223" s="739">
        <v>69033.260000000009</v>
      </c>
      <c r="M6223" s="740" t="str">
        <f>TEXT(Table2[[#This Row],[Gd.Dt]],"mmm-yy")</f>
        <v>Mar-23</v>
      </c>
      <c r="N6223" s="46" t="str">
        <f>MID(Table2[[#This Row],[BE]],6,2)</f>
        <v>IB</v>
      </c>
      <c r="O6223" s="46" t="str">
        <f>IF(Table2[[#This Row],[Type]]="IB","EOU",IF(Table2[[#This Row],[Type]]="MB","Local","492"))</f>
        <v>EOU</v>
      </c>
      <c r="P6223" s="46">
        <f>ROUND(Table2[[#This Row],[Cons]]/Table2[[#This Row],[Qty.]],5)</f>
        <v>0.03</v>
      </c>
      <c r="Q6223" s="46" t="b">
        <f>EXACT(Table2[[#This Row],[rate]],Table2[[#This Row],[Check]])</f>
        <v>1</v>
      </c>
      <c r="R6223" s="46"/>
      <c r="S6223" s="46" t="str">
        <f>IF(Table2[[#This Row],[SRO]]="EOU",VLOOKUP(Table2[[#This Row],[BE]],[2]GD.List!$C$3:$N$5014,12,0),IF(Table2[[#This Row],[SRO]]="Local","Polyester Staple Fibre","SRO 492"))</f>
        <v>Textile Chemical</v>
      </c>
    </row>
    <row r="6224" spans="1:19" x14ac:dyDescent="0.25">
      <c r="A6224" s="748" t="s">
        <v>3552</v>
      </c>
      <c r="B6224" s="743" t="s">
        <v>4233</v>
      </c>
      <c r="C6224" s="744">
        <v>50912</v>
      </c>
      <c r="D6224" s="745">
        <v>2847</v>
      </c>
      <c r="E6224" s="147" t="s">
        <v>4235</v>
      </c>
      <c r="F6224" s="743" t="s">
        <v>4244</v>
      </c>
      <c r="G6224" s="471">
        <v>44987</v>
      </c>
      <c r="H6224" s="746">
        <v>38202383.689999998</v>
      </c>
      <c r="I6224" s="197">
        <v>0.03</v>
      </c>
      <c r="J6224" s="739">
        <v>581.26</v>
      </c>
      <c r="K6224" s="739">
        <v>19375</v>
      </c>
      <c r="L6224" s="739">
        <v>1320611.49</v>
      </c>
      <c r="M6224" s="740" t="str">
        <f>TEXT(Table2[[#This Row],[Gd.Dt]],"mmm-yy")</f>
        <v>Mar-23</v>
      </c>
      <c r="N6224" s="46" t="str">
        <f>MID(Table2[[#This Row],[BE]],6,2)</f>
        <v>IB</v>
      </c>
      <c r="O6224" s="46" t="str">
        <f>IF(Table2[[#This Row],[Type]]="IB","EOU",IF(Table2[[#This Row],[Type]]="MB","Local","492"))</f>
        <v>EOU</v>
      </c>
      <c r="P6224" s="46">
        <f>ROUND(Table2[[#This Row],[Cons]]/Table2[[#This Row],[Qty.]],5)</f>
        <v>0.03</v>
      </c>
      <c r="Q6224" s="46" t="b">
        <f>EXACT(Table2[[#This Row],[rate]],Table2[[#This Row],[Check]])</f>
        <v>1</v>
      </c>
      <c r="R6224" s="46"/>
      <c r="S6224" s="46" t="str">
        <f>IF(Table2[[#This Row],[SRO]]="EOU",VLOOKUP(Table2[[#This Row],[BE]],[2]GD.List!$C$3:$N$5014,12,0),IF(Table2[[#This Row],[SRO]]="Local","Polyester Staple Fibre","SRO 492"))</f>
        <v>Textile Chemical</v>
      </c>
    </row>
    <row r="6225" spans="1:19" x14ac:dyDescent="0.25">
      <c r="A6225" s="747" t="s">
        <v>3552</v>
      </c>
      <c r="B6225" s="743" t="s">
        <v>4236</v>
      </c>
      <c r="C6225" s="744">
        <v>40868</v>
      </c>
      <c r="D6225" s="745">
        <v>2847</v>
      </c>
      <c r="E6225" s="147" t="s">
        <v>4238</v>
      </c>
      <c r="F6225" s="743" t="s">
        <v>4242</v>
      </c>
      <c r="G6225" s="471">
        <v>44988</v>
      </c>
      <c r="H6225" s="746">
        <v>57745793.899999999</v>
      </c>
      <c r="I6225" s="197">
        <v>0.03</v>
      </c>
      <c r="J6225" s="739">
        <v>547.80999999999995</v>
      </c>
      <c r="K6225" s="739">
        <v>18260.2</v>
      </c>
      <c r="L6225" s="739">
        <v>897996.26</v>
      </c>
      <c r="M6225" s="740" t="str">
        <f>TEXT(Table2[[#This Row],[Gd.Dt]],"mmm-yy")</f>
        <v>Mar-23</v>
      </c>
      <c r="N6225" s="46" t="str">
        <f>MID(Table2[[#This Row],[BE]],6,2)</f>
        <v>IB</v>
      </c>
      <c r="O6225" s="46" t="str">
        <f>IF(Table2[[#This Row],[Type]]="IB","EOU",IF(Table2[[#This Row],[Type]]="MB","Local","492"))</f>
        <v>EOU</v>
      </c>
      <c r="P6225" s="46">
        <f>ROUND(Table2[[#This Row],[Cons]]/Table2[[#This Row],[Qty.]],5)</f>
        <v>0.03</v>
      </c>
      <c r="Q6225" s="46" t="b">
        <f>EXACT(Table2[[#This Row],[rate]],Table2[[#This Row],[Check]])</f>
        <v>1</v>
      </c>
      <c r="R6225" s="46"/>
      <c r="S6225" s="46" t="str">
        <f>IF(Table2[[#This Row],[SRO]]="EOU",VLOOKUP(Table2[[#This Row],[BE]],[2]GD.List!$C$3:$N$5014,12,0),IF(Table2[[#This Row],[SRO]]="Local","Polyester Staple Fibre","SRO 492"))</f>
        <v>Textile Chemical</v>
      </c>
    </row>
    <row r="6226" spans="1:19" x14ac:dyDescent="0.25">
      <c r="A6226" s="747" t="s">
        <v>3800</v>
      </c>
      <c r="B6226" s="743" t="s">
        <v>4232</v>
      </c>
      <c r="C6226" s="744">
        <v>5856</v>
      </c>
      <c r="D6226" s="745">
        <v>2832.1089999999999</v>
      </c>
      <c r="E6226" s="147" t="s">
        <v>4234</v>
      </c>
      <c r="F6226" s="743" t="s">
        <v>4243</v>
      </c>
      <c r="G6226" s="471">
        <v>44987</v>
      </c>
      <c r="H6226" s="746">
        <v>4504676.41</v>
      </c>
      <c r="I6226" s="197">
        <v>0.04</v>
      </c>
      <c r="J6226" s="739">
        <v>106.88</v>
      </c>
      <c r="K6226" s="739">
        <v>2672</v>
      </c>
      <c r="L6226" s="739">
        <v>92044.34</v>
      </c>
      <c r="M6226" s="740" t="str">
        <f>TEXT(Table2[[#This Row],[Gd.Dt]],"mmm-yy")</f>
        <v>Mar-23</v>
      </c>
      <c r="N6226" s="46" t="str">
        <f>MID(Table2[[#This Row],[BE]],6,2)</f>
        <v>IB</v>
      </c>
      <c r="O6226" s="46" t="str">
        <f>IF(Table2[[#This Row],[Type]]="IB","EOU",IF(Table2[[#This Row],[Type]]="MB","Local","492"))</f>
        <v>EOU</v>
      </c>
      <c r="P6226" s="46">
        <f>ROUND(Table2[[#This Row],[Cons]]/Table2[[#This Row],[Qty.]],5)</f>
        <v>0.04</v>
      </c>
      <c r="Q6226" s="46" t="b">
        <f>EXACT(Table2[[#This Row],[rate]],Table2[[#This Row],[Check]])</f>
        <v>1</v>
      </c>
      <c r="R6226" s="46"/>
      <c r="S6226" s="46" t="str">
        <f>IF(Table2[[#This Row],[SRO]]="EOU",VLOOKUP(Table2[[#This Row],[BE]],[2]GD.List!$C$3:$N$5014,12,0),IF(Table2[[#This Row],[SRO]]="Local","Polyester Staple Fibre","SRO 492"))</f>
        <v>Textile Chemical</v>
      </c>
    </row>
    <row r="6227" spans="1:19" x14ac:dyDescent="0.25">
      <c r="A6227" s="747" t="s">
        <v>3854</v>
      </c>
      <c r="B6227" s="743" t="s">
        <v>4237</v>
      </c>
      <c r="C6227" s="744">
        <v>18856</v>
      </c>
      <c r="D6227" s="745">
        <v>9607.11</v>
      </c>
      <c r="E6227" s="147" t="s">
        <v>4241</v>
      </c>
      <c r="F6227" s="743" t="s">
        <v>4245</v>
      </c>
      <c r="G6227" s="471">
        <v>44988</v>
      </c>
      <c r="H6227" s="746">
        <v>28800918.379999999</v>
      </c>
      <c r="I6227" s="197">
        <v>1</v>
      </c>
      <c r="J6227" s="739">
        <v>200</v>
      </c>
      <c r="K6227" s="739">
        <v>200</v>
      </c>
      <c r="L6227" s="739">
        <v>26791551.989999998</v>
      </c>
      <c r="M6227" s="740" t="str">
        <f>TEXT(Table2[[#This Row],[Gd.Dt]],"mmm-yy")</f>
        <v>Mar-23</v>
      </c>
      <c r="N6227" s="46" t="str">
        <f>MID(Table2[[#This Row],[BE]],6,2)</f>
        <v>EP</v>
      </c>
      <c r="O6227" s="46" t="str">
        <f>IF(Table2[[#This Row],[Type]]="IB","EOU",IF(Table2[[#This Row],[Type]]="MB","Local","492"))</f>
        <v>492</v>
      </c>
      <c r="P6227" s="46">
        <f>ROUND(Table2[[#This Row],[Cons]]/Table2[[#This Row],[Qty.]],5)</f>
        <v>1</v>
      </c>
      <c r="Q6227" s="46" t="b">
        <f>EXACT(Table2[[#This Row],[rate]],Table2[[#This Row],[Check]])</f>
        <v>1</v>
      </c>
      <c r="R6227" s="46"/>
      <c r="S6227" s="46" t="str">
        <f>IF(Table2[[#This Row],[SRO]]="EOU",VLOOKUP(Table2[[#This Row],[BE]],[2]GD.List!$C$3:$N$5014,12,0),IF(Table2[[#This Row],[SRO]]="Local","Polyester Staple Fibre","SRO 492"))</f>
        <v>SRO 492</v>
      </c>
    </row>
    <row r="6228" spans="1:19" x14ac:dyDescent="0.25">
      <c r="A6228" s="748" t="s">
        <v>3982</v>
      </c>
      <c r="B6228" s="743" t="s">
        <v>4232</v>
      </c>
      <c r="C6228" s="744">
        <v>5856</v>
      </c>
      <c r="D6228" s="745">
        <v>2915.11</v>
      </c>
      <c r="E6228" s="147" t="s">
        <v>4234</v>
      </c>
      <c r="F6228" s="743" t="s">
        <v>4243</v>
      </c>
      <c r="G6228" s="471">
        <v>44987</v>
      </c>
      <c r="H6228" s="746">
        <v>4504676.41</v>
      </c>
      <c r="I6228" s="197">
        <v>0.04</v>
      </c>
      <c r="J6228" s="739">
        <v>106.88</v>
      </c>
      <c r="K6228" s="739">
        <v>2672</v>
      </c>
      <c r="L6228" s="739">
        <v>92044.34</v>
      </c>
      <c r="M6228" s="740" t="str">
        <f>TEXT(Table2[[#This Row],[Gd.Dt]],"mmm-yy")</f>
        <v>Mar-23</v>
      </c>
      <c r="N6228" s="46" t="str">
        <f>MID(Table2[[#This Row],[BE]],6,2)</f>
        <v>IB</v>
      </c>
      <c r="O6228" s="46" t="str">
        <f>IF(Table2[[#This Row],[Type]]="IB","EOU",IF(Table2[[#This Row],[Type]]="MB","Local","492"))</f>
        <v>EOU</v>
      </c>
      <c r="P6228" s="46">
        <f>ROUND(Table2[[#This Row],[Cons]]/Table2[[#This Row],[Qty.]],5)</f>
        <v>0.04</v>
      </c>
      <c r="Q6228" s="46" t="b">
        <f>EXACT(Table2[[#This Row],[rate]],Table2[[#This Row],[Check]])</f>
        <v>1</v>
      </c>
      <c r="R6228" s="46"/>
      <c r="S6228" s="46" t="str">
        <f>IF(Table2[[#This Row],[SRO]]="EOU",VLOOKUP(Table2[[#This Row],[BE]],[2]GD.List!$C$3:$N$5014,12,0),IF(Table2[[#This Row],[SRO]]="Local","Polyester Staple Fibre","SRO 492"))</f>
        <v>Textile Chemical</v>
      </c>
    </row>
    <row r="6229" spans="1:19" x14ac:dyDescent="0.25">
      <c r="A6229" s="747" t="s">
        <v>3982</v>
      </c>
      <c r="B6229" s="743" t="s">
        <v>4233</v>
      </c>
      <c r="C6229" s="744">
        <v>50912</v>
      </c>
      <c r="D6229" s="745">
        <v>2915.11</v>
      </c>
      <c r="E6229" s="147" t="s">
        <v>4235</v>
      </c>
      <c r="F6229" s="743" t="s">
        <v>4244</v>
      </c>
      <c r="G6229" s="471">
        <v>44987</v>
      </c>
      <c r="H6229" s="746">
        <v>38202383.689999998</v>
      </c>
      <c r="I6229" s="197">
        <v>0.04</v>
      </c>
      <c r="J6229" s="739">
        <v>735.14</v>
      </c>
      <c r="K6229" s="739">
        <v>18378.5</v>
      </c>
      <c r="L6229" s="739">
        <v>1666084.59</v>
      </c>
      <c r="M6229" s="740" t="str">
        <f>TEXT(Table2[[#This Row],[Gd.Dt]],"mmm-yy")</f>
        <v>Mar-23</v>
      </c>
      <c r="N6229" s="46" t="str">
        <f>MID(Table2[[#This Row],[BE]],6,2)</f>
        <v>IB</v>
      </c>
      <c r="O6229" s="46" t="str">
        <f>IF(Table2[[#This Row],[Type]]="IB","EOU",IF(Table2[[#This Row],[Type]]="MB","Local","492"))</f>
        <v>EOU</v>
      </c>
      <c r="P6229" s="46">
        <f>ROUND(Table2[[#This Row],[Cons]]/Table2[[#This Row],[Qty.]],5)</f>
        <v>0.04</v>
      </c>
      <c r="Q6229" s="46" t="b">
        <f>EXACT(Table2[[#This Row],[rate]],Table2[[#This Row],[Check]])</f>
        <v>1</v>
      </c>
      <c r="R6229" s="46"/>
      <c r="S6229" s="46" t="str">
        <f>IF(Table2[[#This Row],[SRO]]="EOU",VLOOKUP(Table2[[#This Row],[BE]],[2]GD.List!$C$3:$N$5014,12,0),IF(Table2[[#This Row],[SRO]]="Local","Polyester Staple Fibre","SRO 492"))</f>
        <v>Textile Chemical</v>
      </c>
    </row>
    <row r="6230" spans="1:19" x14ac:dyDescent="0.25">
      <c r="A6230" s="747" t="s">
        <v>4011</v>
      </c>
      <c r="B6230" s="743" t="s">
        <v>4232</v>
      </c>
      <c r="C6230" s="744">
        <v>5856</v>
      </c>
      <c r="D6230" s="745">
        <v>3204.16</v>
      </c>
      <c r="E6230" s="147" t="s">
        <v>4234</v>
      </c>
      <c r="F6230" s="743" t="s">
        <v>4243</v>
      </c>
      <c r="G6230" s="471">
        <v>44987</v>
      </c>
      <c r="H6230" s="746">
        <v>4504676.41</v>
      </c>
      <c r="I6230" s="197">
        <v>7.0000000000000007E-2</v>
      </c>
      <c r="J6230" s="739">
        <v>74.27</v>
      </c>
      <c r="K6230" s="739">
        <v>1061</v>
      </c>
      <c r="L6230" s="739">
        <v>62592.34</v>
      </c>
      <c r="M6230" s="740" t="str">
        <f>TEXT(Table2[[#This Row],[Gd.Dt]],"mmm-yy")</f>
        <v>Mar-23</v>
      </c>
      <c r="N6230" s="46" t="str">
        <f>MID(Table2[[#This Row],[BE]],6,2)</f>
        <v>IB</v>
      </c>
      <c r="O6230" s="46" t="str">
        <f>IF(Table2[[#This Row],[Type]]="IB","EOU",IF(Table2[[#This Row],[Type]]="MB","Local","492"))</f>
        <v>EOU</v>
      </c>
      <c r="P6230" s="46">
        <f>ROUND(Table2[[#This Row],[Cons]]/Table2[[#This Row],[Qty.]],5)</f>
        <v>7.0000000000000007E-2</v>
      </c>
      <c r="Q6230" s="46" t="b">
        <f>EXACT(Table2[[#This Row],[rate]],Table2[[#This Row],[Check]])</f>
        <v>1</v>
      </c>
      <c r="R6230" s="46"/>
      <c r="S6230" s="46" t="str">
        <f>IF(Table2[[#This Row],[SRO]]="EOU",VLOOKUP(Table2[[#This Row],[BE]],[2]GD.List!$C$3:$N$5014,12,0),IF(Table2[[#This Row],[SRO]]="Local","Polyester Staple Fibre","SRO 492"))</f>
        <v>Textile Dyes</v>
      </c>
    </row>
    <row r="6231" spans="1:19" x14ac:dyDescent="0.25">
      <c r="A6231" s="747" t="s">
        <v>4024</v>
      </c>
      <c r="B6231" s="743" t="s">
        <v>4232</v>
      </c>
      <c r="C6231" s="744">
        <v>5856</v>
      </c>
      <c r="D6231" s="745">
        <v>5201.009</v>
      </c>
      <c r="E6231" s="147" t="s">
        <v>4234</v>
      </c>
      <c r="F6231" s="743" t="s">
        <v>4243</v>
      </c>
      <c r="G6231" s="471">
        <v>44987</v>
      </c>
      <c r="H6231" s="746">
        <v>4504676.41</v>
      </c>
      <c r="I6231" s="197">
        <v>0.48980000000000001</v>
      </c>
      <c r="J6231" s="739">
        <v>1308.7470000000001</v>
      </c>
      <c r="K6231" s="739">
        <v>2672</v>
      </c>
      <c r="L6231" s="739">
        <v>1127084.26</v>
      </c>
      <c r="M6231" s="740" t="str">
        <f>TEXT(Table2[[#This Row],[Gd.Dt]],"mmm-yy")</f>
        <v>Mar-23</v>
      </c>
      <c r="N6231" s="46" t="str">
        <f>MID(Table2[[#This Row],[BE]],6,2)</f>
        <v>IB</v>
      </c>
      <c r="O6231" s="46" t="str">
        <f>IF(Table2[[#This Row],[Type]]="IB","EOU",IF(Table2[[#This Row],[Type]]="MB","Local","492"))</f>
        <v>EOU</v>
      </c>
      <c r="P6231" s="46">
        <f>ROUND(Table2[[#This Row],[Cons]]/Table2[[#This Row],[Qty.]],5)</f>
        <v>0.48980000000000001</v>
      </c>
      <c r="Q6231" s="46" t="b">
        <f>EXACT(Table2[[#This Row],[rate]],Table2[[#This Row],[Check]])</f>
        <v>1</v>
      </c>
      <c r="R6231" s="46"/>
      <c r="S6231" s="46" t="str">
        <f>IF(Table2[[#This Row],[SRO]]="EOU",VLOOKUP(Table2[[#This Row],[BE]],[2]GD.List!$C$3:$N$5014,12,0),IF(Table2[[#This Row],[SRO]]="Local","Polyester Staple Fibre","SRO 492"))</f>
        <v>Raw Cotton</v>
      </c>
    </row>
    <row r="6232" spans="1:19" x14ac:dyDescent="0.25">
      <c r="A6232" s="747" t="s">
        <v>4067</v>
      </c>
      <c r="B6232" s="743" t="s">
        <v>4236</v>
      </c>
      <c r="C6232" s="744">
        <v>40868</v>
      </c>
      <c r="D6232" s="745">
        <v>5402.33</v>
      </c>
      <c r="E6232" s="147" t="s">
        <v>4238</v>
      </c>
      <c r="F6232" s="743" t="s">
        <v>4242</v>
      </c>
      <c r="G6232" s="471">
        <v>44988</v>
      </c>
      <c r="H6232" s="746">
        <v>57745793.899999999</v>
      </c>
      <c r="I6232" s="197">
        <v>2.0199999999999999E-2</v>
      </c>
      <c r="J6232" s="739">
        <v>368.86</v>
      </c>
      <c r="K6232" s="739">
        <v>18260.2</v>
      </c>
      <c r="L6232" s="739">
        <v>604652.89</v>
      </c>
      <c r="M6232" s="740" t="str">
        <f>TEXT(Table2[[#This Row],[Gd.Dt]],"mmm-yy")</f>
        <v>Mar-23</v>
      </c>
      <c r="N6232" s="46" t="str">
        <f>MID(Table2[[#This Row],[BE]],6,2)</f>
        <v>IB</v>
      </c>
      <c r="O6232" s="46" t="str">
        <f>IF(Table2[[#This Row],[Type]]="IB","EOU",IF(Table2[[#This Row],[Type]]="MB","Local","492"))</f>
        <v>EOU</v>
      </c>
      <c r="P6232" s="46">
        <f>ROUND(Table2[[#This Row],[Cons]]/Table2[[#This Row],[Qty.]],5)</f>
        <v>2.0199999999999999E-2</v>
      </c>
      <c r="Q6232" s="46" t="b">
        <f>EXACT(Table2[[#This Row],[rate]],Table2[[#This Row],[Check]])</f>
        <v>1</v>
      </c>
      <c r="R6232" s="46"/>
      <c r="S6232" s="46" t="str">
        <f>IF(Table2[[#This Row],[SRO]]="EOU",VLOOKUP(Table2[[#This Row],[BE]],[2]GD.List!$C$3:$N$5014,12,0),IF(Table2[[#This Row],[SRO]]="Local","Polyester Staple Fibre","SRO 492"))</f>
        <v>Polyester Yarn</v>
      </c>
    </row>
    <row r="6233" spans="1:19" x14ac:dyDescent="0.25">
      <c r="A6233" s="747" t="s">
        <v>4077</v>
      </c>
      <c r="B6233" s="743" t="s">
        <v>4232</v>
      </c>
      <c r="C6233" s="744">
        <v>5856</v>
      </c>
      <c r="D6233" s="745">
        <v>5503.201</v>
      </c>
      <c r="E6233" s="147" t="s">
        <v>4234</v>
      </c>
      <c r="F6233" s="743" t="s">
        <v>4243</v>
      </c>
      <c r="G6233" s="471">
        <v>44987</v>
      </c>
      <c r="H6233" s="746">
        <v>4504676.41</v>
      </c>
      <c r="I6233" s="197">
        <v>0.53061000000000003</v>
      </c>
      <c r="J6233" s="739">
        <v>1417.79</v>
      </c>
      <c r="K6233" s="739">
        <v>2672</v>
      </c>
      <c r="L6233" s="739">
        <v>1220991.25</v>
      </c>
      <c r="M6233" s="740" t="str">
        <f>TEXT(Table2[[#This Row],[Gd.Dt]],"mmm-yy")</f>
        <v>Mar-23</v>
      </c>
      <c r="N6233" s="46" t="str">
        <f>MID(Table2[[#This Row],[BE]],6,2)</f>
        <v>IB</v>
      </c>
      <c r="O6233" s="46" t="str">
        <f>IF(Table2[[#This Row],[Type]]="IB","EOU",IF(Table2[[#This Row],[Type]]="MB","Local","492"))</f>
        <v>EOU</v>
      </c>
      <c r="P6233" s="46">
        <f>ROUND(Table2[[#This Row],[Cons]]/Table2[[#This Row],[Qty.]],5)</f>
        <v>0.53061000000000003</v>
      </c>
      <c r="Q6233" s="46" t="b">
        <f>EXACT(Table2[[#This Row],[rate]],Table2[[#This Row],[Check]])</f>
        <v>1</v>
      </c>
      <c r="R6233" s="46"/>
      <c r="S6233" s="46" t="str">
        <f>IF(Table2[[#This Row],[SRO]]="EOU",VLOOKUP(Table2[[#This Row],[BE]],[2]GD.List!$C$3:$N$5014,12,0),IF(Table2[[#This Row],[SRO]]="Local","Polyester Staple Fibre","SRO 492"))</f>
        <v>Polyester Staple Fiber</v>
      </c>
    </row>
    <row r="6234" spans="1:19" x14ac:dyDescent="0.25">
      <c r="A6234" s="748" t="s">
        <v>4165</v>
      </c>
      <c r="B6234" s="743" t="s">
        <v>4236</v>
      </c>
      <c r="C6234" s="744">
        <v>40868</v>
      </c>
      <c r="D6234" s="745">
        <v>9606.2199999999993</v>
      </c>
      <c r="E6234" s="147" t="s">
        <v>4238</v>
      </c>
      <c r="F6234" s="743" t="s">
        <v>4242</v>
      </c>
      <c r="G6234" s="471">
        <v>44988</v>
      </c>
      <c r="H6234" s="746">
        <v>57745793.899999999</v>
      </c>
      <c r="I6234" s="197">
        <v>1</v>
      </c>
      <c r="J6234" s="739">
        <v>23</v>
      </c>
      <c r="K6234" s="739">
        <v>23</v>
      </c>
      <c r="L6234" s="739">
        <v>37702.699999999997</v>
      </c>
      <c r="M6234" s="740" t="str">
        <f>TEXT(Table2[[#This Row],[Gd.Dt]],"mmm-yy")</f>
        <v>Mar-23</v>
      </c>
      <c r="N6234" s="46" t="str">
        <f>MID(Table2[[#This Row],[BE]],6,2)</f>
        <v>TI</v>
      </c>
      <c r="O6234" s="46" t="str">
        <f>IF(Table2[[#This Row],[Type]]="IB","EOU",IF(Table2[[#This Row],[Type]]="MB","Local","492"))</f>
        <v>492</v>
      </c>
      <c r="P6234" s="46">
        <f>ROUND(Table2[[#This Row],[Cons]]/Table2[[#This Row],[Qty.]],5)</f>
        <v>1</v>
      </c>
      <c r="Q6234" s="46" t="b">
        <f>EXACT(Table2[[#This Row],[rate]],Table2[[#This Row],[Check]])</f>
        <v>1</v>
      </c>
      <c r="R6234" s="46"/>
      <c r="S6234" s="46" t="str">
        <f>IF(Table2[[#This Row],[SRO]]="EOU",VLOOKUP(Table2[[#This Row],[BE]],[2]GD.List!$C$3:$N$5014,12,0),IF(Table2[[#This Row],[SRO]]="Local","Polyester Staple Fibre","SRO 492"))</f>
        <v>SRO 492</v>
      </c>
    </row>
    <row r="6235" spans="1:19" x14ac:dyDescent="0.25">
      <c r="A6235" s="747" t="s">
        <v>4165</v>
      </c>
      <c r="B6235" s="743" t="s">
        <v>4237</v>
      </c>
      <c r="C6235" s="744">
        <v>18856</v>
      </c>
      <c r="D6235" s="745">
        <v>9606.2199999999993</v>
      </c>
      <c r="E6235" s="147" t="s">
        <v>4241</v>
      </c>
      <c r="F6235" s="743" t="s">
        <v>4245</v>
      </c>
      <c r="G6235" s="471">
        <v>44988</v>
      </c>
      <c r="H6235" s="746">
        <v>28800918.379999999</v>
      </c>
      <c r="I6235" s="197">
        <v>1</v>
      </c>
      <c r="J6235" s="739">
        <v>15</v>
      </c>
      <c r="K6235" s="739">
        <v>15</v>
      </c>
      <c r="L6235" s="739">
        <v>2009366.4</v>
      </c>
      <c r="M6235" s="740" t="str">
        <f>TEXT(Table2[[#This Row],[Gd.Dt]],"mmm-yy")</f>
        <v>Mar-23</v>
      </c>
      <c r="N6235" s="46" t="str">
        <f>MID(Table2[[#This Row],[BE]],6,2)</f>
        <v>TI</v>
      </c>
      <c r="O6235" s="46" t="str">
        <f>IF(Table2[[#This Row],[Type]]="IB","EOU",IF(Table2[[#This Row],[Type]]="MB","Local","492"))</f>
        <v>492</v>
      </c>
      <c r="P6235" s="46">
        <f>ROUND(Table2[[#This Row],[Cons]]/Table2[[#This Row],[Qty.]],5)</f>
        <v>1</v>
      </c>
      <c r="Q6235" s="46" t="b">
        <f>EXACT(Table2[[#This Row],[rate]],Table2[[#This Row],[Check]])</f>
        <v>1</v>
      </c>
      <c r="R6235" s="46"/>
      <c r="S6235" s="46" t="str">
        <f>IF(Table2[[#This Row],[SRO]]="EOU",VLOOKUP(Table2[[#This Row],[BE]],[2]GD.List!$C$3:$N$5014,12,0),IF(Table2[[#This Row],[SRO]]="Local","Polyester Staple Fibre","SRO 492"))</f>
        <v>SRO 492</v>
      </c>
    </row>
    <row r="6236" spans="1:19" x14ac:dyDescent="0.25">
      <c r="A6236" s="747" t="s">
        <v>4239</v>
      </c>
      <c r="B6236" s="743" t="s">
        <v>4236</v>
      </c>
      <c r="C6236" s="744">
        <v>40868</v>
      </c>
      <c r="D6236" s="745">
        <v>5201.009</v>
      </c>
      <c r="E6236" s="147" t="s">
        <v>4238</v>
      </c>
      <c r="F6236" s="743" t="s">
        <v>4242</v>
      </c>
      <c r="G6236" s="471">
        <v>44988</v>
      </c>
      <c r="H6236" s="746">
        <v>57745793.899999999</v>
      </c>
      <c r="I6236" s="197">
        <v>0.9899</v>
      </c>
      <c r="J6236" s="739">
        <v>18075.77</v>
      </c>
      <c r="K6236" s="739">
        <v>18260.2</v>
      </c>
      <c r="L6236" s="739">
        <v>29630663.77</v>
      </c>
      <c r="M6236" s="740" t="str">
        <f>TEXT(Table2[[#This Row],[Gd.Dt]],"mmm-yy")</f>
        <v>Mar-23</v>
      </c>
      <c r="N6236" s="46" t="str">
        <f>MID(Table2[[#This Row],[BE]],6,2)</f>
        <v>IB</v>
      </c>
      <c r="O6236" s="46" t="str">
        <f>IF(Table2[[#This Row],[Type]]="IB","EOU",IF(Table2[[#This Row],[Type]]="MB","Local","492"))</f>
        <v>EOU</v>
      </c>
      <c r="P6236" s="46">
        <f>ROUND(Table2[[#This Row],[Cons]]/Table2[[#This Row],[Qty.]],5)</f>
        <v>0.9899</v>
      </c>
      <c r="Q6236" s="46" t="b">
        <f>EXACT(Table2[[#This Row],[rate]],Table2[[#This Row],[Check]])</f>
        <v>1</v>
      </c>
      <c r="R6236" s="46"/>
      <c r="S6236" s="46" t="str">
        <f>IF(Table2[[#This Row],[SRO]]="EOU",VLOOKUP(Table2[[#This Row],[BE]],[2]GD.List!$C$3:$N$5014,12,0),IF(Table2[[#This Row],[SRO]]="Local","Polyester Staple Fibre","SRO 492"))</f>
        <v>Raw Cotton</v>
      </c>
    </row>
    <row r="6237" spans="1:19" x14ac:dyDescent="0.25">
      <c r="A6237" s="748" t="s">
        <v>4240</v>
      </c>
      <c r="B6237" s="748" t="s">
        <v>4236</v>
      </c>
      <c r="C6237" s="749">
        <v>40868</v>
      </c>
      <c r="D6237" s="750">
        <v>9607.19</v>
      </c>
      <c r="E6237" s="27" t="s">
        <v>4238</v>
      </c>
      <c r="F6237" s="748" t="s">
        <v>4242</v>
      </c>
      <c r="G6237" s="28">
        <v>44988</v>
      </c>
      <c r="H6237" s="751">
        <v>57745793.899999999</v>
      </c>
      <c r="I6237" s="33">
        <v>1</v>
      </c>
      <c r="J6237" s="741">
        <v>873</v>
      </c>
      <c r="K6237" s="741">
        <v>873</v>
      </c>
      <c r="L6237" s="741">
        <v>1431063.21</v>
      </c>
      <c r="M6237" s="742" t="str">
        <f>TEXT(Table2[[#This Row],[Gd.Dt]],"mmm-yy")</f>
        <v>Mar-23</v>
      </c>
      <c r="N6237" s="47" t="str">
        <f>MID(Table2[[#This Row],[BE]],6,2)</f>
        <v>TI</v>
      </c>
      <c r="O6237" s="47" t="str">
        <f>IF(Table2[[#This Row],[Type]]="IB","EOU",IF(Table2[[#This Row],[Type]]="MB","Local","492"))</f>
        <v>492</v>
      </c>
      <c r="P6237" s="47">
        <f>ROUND(Table2[[#This Row],[Cons]]/Table2[[#This Row],[Qty.]],5)</f>
        <v>1</v>
      </c>
      <c r="Q6237" s="47" t="b">
        <f>EXACT(Table2[[#This Row],[rate]],Table2[[#This Row],[Check]])</f>
        <v>1</v>
      </c>
      <c r="R6237" s="47"/>
      <c r="S6237" s="47" t="str">
        <f>IF(Table2[[#This Row],[SRO]]="EOU",VLOOKUP(Table2[[#This Row],[BE]],[2]GD.List!$C$3:$N$5014,12,0),IF(Table2[[#This Row],[SRO]]="Local","Polyester Staple Fibre","SRO 492"))</f>
        <v>SRO 492</v>
      </c>
    </row>
    <row r="6238" spans="1:19" x14ac:dyDescent="0.25">
      <c r="A6238" s="757" t="s">
        <v>2499</v>
      </c>
      <c r="B6238" s="757" t="s">
        <v>4248</v>
      </c>
      <c r="C6238" s="758">
        <v>12971</v>
      </c>
      <c r="D6238" s="759">
        <v>2701.12</v>
      </c>
      <c r="E6238" s="147" t="s">
        <v>4250</v>
      </c>
      <c r="F6238" s="757" t="s">
        <v>4252</v>
      </c>
      <c r="G6238" s="471">
        <v>44989</v>
      </c>
      <c r="H6238" s="760">
        <v>13425047.640000001</v>
      </c>
      <c r="I6238" s="197">
        <v>0.8</v>
      </c>
      <c r="J6238" s="753">
        <v>4128.8</v>
      </c>
      <c r="K6238" s="753">
        <v>5160</v>
      </c>
      <c r="L6238" s="753">
        <v>11500036.559999999</v>
      </c>
      <c r="M6238" s="754" t="str">
        <f>TEXT(Table2[[#This Row],[Gd.Dt]],"mmm-yy")</f>
        <v>Mar-23</v>
      </c>
      <c r="N6238" s="46" t="str">
        <f>MID(Table2[[#This Row],[BE]],6,2)</f>
        <v>IB</v>
      </c>
      <c r="O6238" s="46" t="str">
        <f>IF(Table2[[#This Row],[Type]]="IB","EOU",IF(Table2[[#This Row],[Type]]="MB","Local","492"))</f>
        <v>EOU</v>
      </c>
      <c r="P6238" s="46">
        <f>ROUND(Table2[[#This Row],[Cons]]/Table2[[#This Row],[Qty.]],5)</f>
        <v>0.80015999999999998</v>
      </c>
      <c r="Q6238" s="46" t="b">
        <f>EXACT(Table2[[#This Row],[rate]],Table2[[#This Row],[Check]])</f>
        <v>0</v>
      </c>
      <c r="R6238" s="46"/>
      <c r="S6238" s="46" t="str">
        <f>IF(Table2[[#This Row],[SRO]]="EOU",VLOOKUP(Table2[[#This Row],[BE]],[2]GD.List!$C$3:$N$5014,12,0),IF(Table2[[#This Row],[SRO]]="Local","Polyester Staple Fibre","SRO 492"))</f>
        <v>Textile Coal</v>
      </c>
    </row>
    <row r="6239" spans="1:19" x14ac:dyDescent="0.25">
      <c r="A6239" s="757" t="s">
        <v>2499</v>
      </c>
      <c r="B6239" s="757" t="s">
        <v>4247</v>
      </c>
      <c r="C6239" s="758">
        <v>51185</v>
      </c>
      <c r="D6239" s="759">
        <v>2701.12</v>
      </c>
      <c r="E6239" s="147" t="s">
        <v>4249</v>
      </c>
      <c r="F6239" s="757" t="s">
        <v>4253</v>
      </c>
      <c r="G6239" s="471">
        <v>44989</v>
      </c>
      <c r="H6239" s="760">
        <v>41881345.090000004</v>
      </c>
      <c r="I6239" s="197">
        <v>0.8</v>
      </c>
      <c r="J6239" s="753">
        <v>15590.4</v>
      </c>
      <c r="K6239" s="753">
        <v>19488</v>
      </c>
      <c r="L6239" s="753">
        <v>40367561.450000003</v>
      </c>
      <c r="M6239" s="754" t="str">
        <f>TEXT(Table2[[#This Row],[Gd.Dt]],"mmm-yy")</f>
        <v>Mar-23</v>
      </c>
      <c r="N6239" s="46" t="str">
        <f>MID(Table2[[#This Row],[BE]],6,2)</f>
        <v>IB</v>
      </c>
      <c r="O6239" s="46" t="str">
        <f>IF(Table2[[#This Row],[Type]]="IB","EOU",IF(Table2[[#This Row],[Type]]="MB","Local","492"))</f>
        <v>EOU</v>
      </c>
      <c r="P6239" s="46">
        <f>ROUND(Table2[[#This Row],[Cons]]/Table2[[#This Row],[Qty.]],5)</f>
        <v>0.8</v>
      </c>
      <c r="Q6239" s="46" t="b">
        <f>EXACT(Table2[[#This Row],[rate]],Table2[[#This Row],[Check]])</f>
        <v>1</v>
      </c>
      <c r="R6239" s="46"/>
      <c r="S6239" s="46" t="str">
        <f>IF(Table2[[#This Row],[SRO]]="EOU",VLOOKUP(Table2[[#This Row],[BE]],[2]GD.List!$C$3:$N$5014,12,0),IF(Table2[[#This Row],[SRO]]="Local","Polyester Staple Fibre","SRO 492"))</f>
        <v>Textile Coal</v>
      </c>
    </row>
    <row r="6240" spans="1:19" x14ac:dyDescent="0.25">
      <c r="A6240" s="761" t="s">
        <v>2499</v>
      </c>
      <c r="B6240" s="757" t="s">
        <v>4246</v>
      </c>
      <c r="C6240" s="758">
        <v>5878</v>
      </c>
      <c r="D6240" s="759">
        <v>2701.12</v>
      </c>
      <c r="E6240" s="147" t="s">
        <v>4251</v>
      </c>
      <c r="F6240" s="757" t="s">
        <v>4254</v>
      </c>
      <c r="G6240" s="471">
        <v>44989</v>
      </c>
      <c r="H6240" s="760">
        <v>25531773.129999999</v>
      </c>
      <c r="I6240" s="197">
        <v>0.8</v>
      </c>
      <c r="J6240" s="753">
        <v>5856.0999999999995</v>
      </c>
      <c r="K6240" s="753">
        <v>7320</v>
      </c>
      <c r="L6240" s="753">
        <v>10863098.130000001</v>
      </c>
      <c r="M6240" s="754" t="str">
        <f>TEXT(Table2[[#This Row],[Gd.Dt]],"mmm-yy")</f>
        <v>Mar-23</v>
      </c>
      <c r="N6240" s="46" t="str">
        <f>MID(Table2[[#This Row],[BE]],6,2)</f>
        <v>IB</v>
      </c>
      <c r="O6240" s="46" t="str">
        <f>IF(Table2[[#This Row],[Type]]="IB","EOU",IF(Table2[[#This Row],[Type]]="MB","Local","492"))</f>
        <v>EOU</v>
      </c>
      <c r="P6240" s="46">
        <f>ROUND(Table2[[#This Row],[Cons]]/Table2[[#This Row],[Qty.]],5)</f>
        <v>0.80001</v>
      </c>
      <c r="Q6240" s="46" t="b">
        <f>EXACT(Table2[[#This Row],[rate]],Table2[[#This Row],[Check]])</f>
        <v>0</v>
      </c>
      <c r="R6240" s="46"/>
      <c r="S6240" s="46" t="str">
        <f>IF(Table2[[#This Row],[SRO]]="EOU",VLOOKUP(Table2[[#This Row],[BE]],[2]GD.List!$C$3:$N$5014,12,0),IF(Table2[[#This Row],[SRO]]="Local","Polyester Staple Fibre","SRO 492"))</f>
        <v>Textile Coal</v>
      </c>
    </row>
    <row r="6241" spans="1:19" x14ac:dyDescent="0.25">
      <c r="A6241" s="762" t="s">
        <v>3552</v>
      </c>
      <c r="B6241" s="757" t="s">
        <v>4248</v>
      </c>
      <c r="C6241" s="758">
        <v>12971</v>
      </c>
      <c r="D6241" s="759">
        <v>2847</v>
      </c>
      <c r="E6241" s="147" t="s">
        <v>4250</v>
      </c>
      <c r="F6241" s="757" t="s">
        <v>4252</v>
      </c>
      <c r="G6241" s="471">
        <v>44989</v>
      </c>
      <c r="H6241" s="760">
        <v>13425047.640000001</v>
      </c>
      <c r="I6241" s="197">
        <v>0.03</v>
      </c>
      <c r="J6241" s="753">
        <v>154.83000000000001</v>
      </c>
      <c r="K6241" s="753">
        <v>5160</v>
      </c>
      <c r="L6241" s="753">
        <v>431251.37</v>
      </c>
      <c r="M6241" s="754" t="str">
        <f>TEXT(Table2[[#This Row],[Gd.Dt]],"mmm-yy")</f>
        <v>Mar-23</v>
      </c>
      <c r="N6241" s="46" t="str">
        <f>MID(Table2[[#This Row],[BE]],6,2)</f>
        <v>IB</v>
      </c>
      <c r="O6241" s="46" t="str">
        <f>IF(Table2[[#This Row],[Type]]="IB","EOU",IF(Table2[[#This Row],[Type]]="MB","Local","492"))</f>
        <v>EOU</v>
      </c>
      <c r="P6241" s="46">
        <f>ROUND(Table2[[#This Row],[Cons]]/Table2[[#This Row],[Qty.]],5)</f>
        <v>3.0009999999999998E-2</v>
      </c>
      <c r="Q6241" s="46" t="b">
        <f>EXACT(Table2[[#This Row],[rate]],Table2[[#This Row],[Check]])</f>
        <v>0</v>
      </c>
      <c r="R6241" s="46"/>
      <c r="S6241" s="46" t="str">
        <f>IF(Table2[[#This Row],[SRO]]="EOU",VLOOKUP(Table2[[#This Row],[BE]],[2]GD.List!$C$3:$N$5014,12,0),IF(Table2[[#This Row],[SRO]]="Local","Polyester Staple Fibre","SRO 492"))</f>
        <v>Textile Chemical</v>
      </c>
    </row>
    <row r="6242" spans="1:19" x14ac:dyDescent="0.25">
      <c r="A6242" s="762" t="s">
        <v>3552</v>
      </c>
      <c r="B6242" s="757" t="s">
        <v>4247</v>
      </c>
      <c r="C6242" s="758">
        <v>51185</v>
      </c>
      <c r="D6242" s="759">
        <v>2847</v>
      </c>
      <c r="E6242" s="147" t="s">
        <v>4249</v>
      </c>
      <c r="F6242" s="757" t="s">
        <v>4253</v>
      </c>
      <c r="G6242" s="471">
        <v>44989</v>
      </c>
      <c r="H6242" s="760">
        <v>41881345.090000004</v>
      </c>
      <c r="I6242" s="197">
        <v>0.03</v>
      </c>
      <c r="J6242" s="753">
        <v>584.64</v>
      </c>
      <c r="K6242" s="753">
        <v>19488</v>
      </c>
      <c r="L6242" s="753">
        <v>1513783.55</v>
      </c>
      <c r="M6242" s="754" t="str">
        <f>TEXT(Table2[[#This Row],[Gd.Dt]],"mmm-yy")</f>
        <v>Mar-23</v>
      </c>
      <c r="N6242" s="46" t="str">
        <f>MID(Table2[[#This Row],[BE]],6,2)</f>
        <v>IB</v>
      </c>
      <c r="O6242" s="46" t="str">
        <f>IF(Table2[[#This Row],[Type]]="IB","EOU",IF(Table2[[#This Row],[Type]]="MB","Local","492"))</f>
        <v>EOU</v>
      </c>
      <c r="P6242" s="46">
        <f>ROUND(Table2[[#This Row],[Cons]]/Table2[[#This Row],[Qty.]],5)</f>
        <v>0.03</v>
      </c>
      <c r="Q6242" s="46" t="b">
        <f>EXACT(Table2[[#This Row],[rate]],Table2[[#This Row],[Check]])</f>
        <v>1</v>
      </c>
      <c r="R6242" s="46"/>
      <c r="S6242" s="46" t="str">
        <f>IF(Table2[[#This Row],[SRO]]="EOU",VLOOKUP(Table2[[#This Row],[BE]],[2]GD.List!$C$3:$N$5014,12,0),IF(Table2[[#This Row],[SRO]]="Local","Polyester Staple Fibre","SRO 492"))</f>
        <v>Textile Chemical</v>
      </c>
    </row>
    <row r="6243" spans="1:19" x14ac:dyDescent="0.25">
      <c r="A6243" s="761" t="s">
        <v>3552</v>
      </c>
      <c r="B6243" s="757" t="s">
        <v>4246</v>
      </c>
      <c r="C6243" s="758">
        <v>5878</v>
      </c>
      <c r="D6243" s="759">
        <v>2847</v>
      </c>
      <c r="E6243" s="147" t="s">
        <v>4251</v>
      </c>
      <c r="F6243" s="757" t="s">
        <v>4254</v>
      </c>
      <c r="G6243" s="471">
        <v>44989</v>
      </c>
      <c r="H6243" s="760">
        <v>25531773.129999999</v>
      </c>
      <c r="I6243" s="197">
        <v>0.03</v>
      </c>
      <c r="J6243" s="753">
        <v>219.60999999999999</v>
      </c>
      <c r="K6243" s="753">
        <v>7320</v>
      </c>
      <c r="L6243" s="753">
        <v>407372.74</v>
      </c>
      <c r="M6243" s="754" t="str">
        <f>TEXT(Table2[[#This Row],[Gd.Dt]],"mmm-yy")</f>
        <v>Mar-23</v>
      </c>
      <c r="N6243" s="46" t="str">
        <f>MID(Table2[[#This Row],[BE]],6,2)</f>
        <v>IB</v>
      </c>
      <c r="O6243" s="46" t="str">
        <f>IF(Table2[[#This Row],[Type]]="IB","EOU",IF(Table2[[#This Row],[Type]]="MB","Local","492"))</f>
        <v>EOU</v>
      </c>
      <c r="P6243" s="46">
        <f>ROUND(Table2[[#This Row],[Cons]]/Table2[[#This Row],[Qty.]],5)</f>
        <v>0.03</v>
      </c>
      <c r="Q6243" s="46" t="b">
        <f>EXACT(Table2[[#This Row],[rate]],Table2[[#This Row],[Check]])</f>
        <v>1</v>
      </c>
      <c r="R6243" s="46"/>
      <c r="S6243" s="46" t="str">
        <f>IF(Table2[[#This Row],[SRO]]="EOU",VLOOKUP(Table2[[#This Row],[BE]],[2]GD.List!$C$3:$N$5014,12,0),IF(Table2[[#This Row],[SRO]]="Local","Polyester Staple Fibre","SRO 492"))</f>
        <v>Textile Chemical</v>
      </c>
    </row>
    <row r="6244" spans="1:19" x14ac:dyDescent="0.25">
      <c r="A6244" s="761" t="s">
        <v>3800</v>
      </c>
      <c r="B6244" s="757" t="s">
        <v>4248</v>
      </c>
      <c r="C6244" s="758">
        <v>12971</v>
      </c>
      <c r="D6244" s="759">
        <v>2832.1089999999999</v>
      </c>
      <c r="E6244" s="147" t="s">
        <v>4250</v>
      </c>
      <c r="F6244" s="757" t="s">
        <v>4252</v>
      </c>
      <c r="G6244" s="471">
        <v>44989</v>
      </c>
      <c r="H6244" s="760">
        <v>13425047.640000001</v>
      </c>
      <c r="I6244" s="197">
        <v>0.04</v>
      </c>
      <c r="J6244" s="753">
        <v>206.44</v>
      </c>
      <c r="K6244" s="753">
        <v>5160</v>
      </c>
      <c r="L6244" s="753">
        <v>575001.84</v>
      </c>
      <c r="M6244" s="754" t="str">
        <f>TEXT(Table2[[#This Row],[Gd.Dt]],"mmm-yy")</f>
        <v>Mar-23</v>
      </c>
      <c r="N6244" s="46" t="str">
        <f>MID(Table2[[#This Row],[BE]],6,2)</f>
        <v>IB</v>
      </c>
      <c r="O6244" s="46" t="str">
        <f>IF(Table2[[#This Row],[Type]]="IB","EOU",IF(Table2[[#This Row],[Type]]="MB","Local","492"))</f>
        <v>EOU</v>
      </c>
      <c r="P6244" s="46">
        <f>ROUND(Table2[[#This Row],[Cons]]/Table2[[#This Row],[Qty.]],5)</f>
        <v>4.0009999999999997E-2</v>
      </c>
      <c r="Q6244" s="46" t="b">
        <f>EXACT(Table2[[#This Row],[rate]],Table2[[#This Row],[Check]])</f>
        <v>0</v>
      </c>
      <c r="R6244" s="46"/>
      <c r="S6244" s="46" t="str">
        <f>IF(Table2[[#This Row],[SRO]]="EOU",VLOOKUP(Table2[[#This Row],[BE]],[2]GD.List!$C$3:$N$5014,12,0),IF(Table2[[#This Row],[SRO]]="Local","Polyester Staple Fibre","SRO 492"))</f>
        <v>Textile Chemical</v>
      </c>
    </row>
    <row r="6245" spans="1:19" x14ac:dyDescent="0.25">
      <c r="A6245" s="761" t="s">
        <v>3982</v>
      </c>
      <c r="B6245" s="757" t="s">
        <v>4248</v>
      </c>
      <c r="C6245" s="758">
        <v>12971</v>
      </c>
      <c r="D6245" s="759">
        <v>2915.11</v>
      </c>
      <c r="E6245" s="147" t="s">
        <v>4250</v>
      </c>
      <c r="F6245" s="757" t="s">
        <v>4252</v>
      </c>
      <c r="G6245" s="471">
        <v>44989</v>
      </c>
      <c r="H6245" s="760">
        <v>13425047.640000001</v>
      </c>
      <c r="I6245" s="197">
        <v>0.04</v>
      </c>
      <c r="J6245" s="753">
        <v>206.44</v>
      </c>
      <c r="K6245" s="753">
        <v>5160</v>
      </c>
      <c r="L6245" s="753">
        <v>575001.84</v>
      </c>
      <c r="M6245" s="754" t="str">
        <f>TEXT(Table2[[#This Row],[Gd.Dt]],"mmm-yy")</f>
        <v>Mar-23</v>
      </c>
      <c r="N6245" s="46" t="str">
        <f>MID(Table2[[#This Row],[BE]],6,2)</f>
        <v>IB</v>
      </c>
      <c r="O6245" s="46" t="str">
        <f>IF(Table2[[#This Row],[Type]]="IB","EOU",IF(Table2[[#This Row],[Type]]="MB","Local","492"))</f>
        <v>EOU</v>
      </c>
      <c r="P6245" s="46">
        <f>ROUND(Table2[[#This Row],[Cons]]/Table2[[#This Row],[Qty.]],5)</f>
        <v>4.0009999999999997E-2</v>
      </c>
      <c r="Q6245" s="46" t="b">
        <f>EXACT(Table2[[#This Row],[rate]],Table2[[#This Row],[Check]])</f>
        <v>0</v>
      </c>
      <c r="R6245" s="46"/>
      <c r="S6245" s="46" t="str">
        <f>IF(Table2[[#This Row],[SRO]]="EOU",VLOOKUP(Table2[[#This Row],[BE]],[2]GD.List!$C$3:$N$5014,12,0),IF(Table2[[#This Row],[SRO]]="Local","Polyester Staple Fibre","SRO 492"))</f>
        <v>Textile Chemical</v>
      </c>
    </row>
    <row r="6246" spans="1:19" x14ac:dyDescent="0.25">
      <c r="A6246" s="761" t="s">
        <v>4077</v>
      </c>
      <c r="B6246" s="757" t="s">
        <v>4246</v>
      </c>
      <c r="C6246" s="758">
        <v>5878</v>
      </c>
      <c r="D6246" s="759">
        <v>5503.201</v>
      </c>
      <c r="E6246" s="147" t="s">
        <v>4251</v>
      </c>
      <c r="F6246" s="757" t="s">
        <v>4254</v>
      </c>
      <c r="G6246" s="471">
        <v>44989</v>
      </c>
      <c r="H6246" s="760">
        <v>25531773.129999999</v>
      </c>
      <c r="I6246" s="197">
        <v>0.45917999999999998</v>
      </c>
      <c r="J6246" s="753">
        <v>264.03000000000003</v>
      </c>
      <c r="K6246" s="753">
        <v>575</v>
      </c>
      <c r="L6246" s="753">
        <v>277810.23</v>
      </c>
      <c r="M6246" s="754" t="str">
        <f>TEXT(Table2[[#This Row],[Gd.Dt]],"mmm-yy")</f>
        <v>Mar-23</v>
      </c>
      <c r="N6246" s="46" t="str">
        <f>MID(Table2[[#This Row],[BE]],6,2)</f>
        <v>IB</v>
      </c>
      <c r="O6246" s="46" t="str">
        <f>IF(Table2[[#This Row],[Type]]="IB","EOU",IF(Table2[[#This Row],[Type]]="MB","Local","492"))</f>
        <v>EOU</v>
      </c>
      <c r="P6246" s="46">
        <f>ROUND(Table2[[#This Row],[Cons]]/Table2[[#This Row],[Qty.]],5)</f>
        <v>0.45917999999999998</v>
      </c>
      <c r="Q6246" s="46" t="b">
        <f>EXACT(Table2[[#This Row],[rate]],Table2[[#This Row],[Check]])</f>
        <v>1</v>
      </c>
      <c r="R6246" s="46"/>
      <c r="S6246" s="46" t="str">
        <f>IF(Table2[[#This Row],[SRO]]="EOU",VLOOKUP(Table2[[#This Row],[BE]],[2]GD.List!$C$3:$N$5014,12,0),IF(Table2[[#This Row],[SRO]]="Local","Polyester Staple Fibre","SRO 492"))</f>
        <v>Polyester Staple Fiber</v>
      </c>
    </row>
    <row r="6247" spans="1:19" x14ac:dyDescent="0.25">
      <c r="A6247" s="762" t="s">
        <v>4197</v>
      </c>
      <c r="B6247" s="757" t="s">
        <v>4248</v>
      </c>
      <c r="C6247" s="758">
        <v>12971</v>
      </c>
      <c r="D6247" s="759">
        <v>3906.9029999999998</v>
      </c>
      <c r="E6247" s="147" t="s">
        <v>4250</v>
      </c>
      <c r="F6247" s="757" t="s">
        <v>4252</v>
      </c>
      <c r="G6247" s="471">
        <v>44989</v>
      </c>
      <c r="H6247" s="760">
        <v>13425047.640000001</v>
      </c>
      <c r="I6247" s="197">
        <v>0.04</v>
      </c>
      <c r="J6247" s="753">
        <v>125.12</v>
      </c>
      <c r="K6247" s="753">
        <v>3127</v>
      </c>
      <c r="L6247" s="753">
        <v>343756.43</v>
      </c>
      <c r="M6247" s="754" t="str">
        <f>TEXT(Table2[[#This Row],[Gd.Dt]],"mmm-yy")</f>
        <v>Mar-23</v>
      </c>
      <c r="N6247" s="46" t="str">
        <f>MID(Table2[[#This Row],[BE]],6,2)</f>
        <v>IB</v>
      </c>
      <c r="O6247" s="46" t="str">
        <f>IF(Table2[[#This Row],[Type]]="IB","EOU",IF(Table2[[#This Row],[Type]]="MB","Local","492"))</f>
        <v>EOU</v>
      </c>
      <c r="P6247" s="46">
        <f>ROUND(Table2[[#This Row],[Cons]]/Table2[[#This Row],[Qty.]],5)</f>
        <v>4.0009999999999997E-2</v>
      </c>
      <c r="Q6247" s="46" t="b">
        <f>EXACT(Table2[[#This Row],[rate]],Table2[[#This Row],[Check]])</f>
        <v>0</v>
      </c>
      <c r="R6247" s="46"/>
      <c r="S6247" s="46" t="str">
        <f>IF(Table2[[#This Row],[SRO]]="EOU",VLOOKUP(Table2[[#This Row],[BE]],[2]GD.List!$C$3:$N$5014,12,0),IF(Table2[[#This Row],[SRO]]="Local","Polyester Staple Fibre","SRO 492"))</f>
        <v>Textile Chemical</v>
      </c>
    </row>
    <row r="6248" spans="1:19" x14ac:dyDescent="0.25">
      <c r="A6248" s="761" t="s">
        <v>4197</v>
      </c>
      <c r="B6248" s="757" t="s">
        <v>4246</v>
      </c>
      <c r="C6248" s="758">
        <v>5878</v>
      </c>
      <c r="D6248" s="759">
        <v>3906.9029999999998</v>
      </c>
      <c r="E6248" s="147" t="s">
        <v>4251</v>
      </c>
      <c r="F6248" s="757" t="s">
        <v>4254</v>
      </c>
      <c r="G6248" s="471">
        <v>44989</v>
      </c>
      <c r="H6248" s="760">
        <v>25531773.129999999</v>
      </c>
      <c r="I6248" s="197">
        <v>0.04</v>
      </c>
      <c r="J6248" s="753">
        <v>289.09000000000003</v>
      </c>
      <c r="K6248" s="753">
        <v>7227</v>
      </c>
      <c r="L6248" s="753">
        <v>539193.39</v>
      </c>
      <c r="M6248" s="754" t="str">
        <f>TEXT(Table2[[#This Row],[Gd.Dt]],"mmm-yy")</f>
        <v>Mar-23</v>
      </c>
      <c r="N6248" s="46" t="str">
        <f>MID(Table2[[#This Row],[BE]],6,2)</f>
        <v>IB</v>
      </c>
      <c r="O6248" s="46" t="str">
        <f>IF(Table2[[#This Row],[Type]]="IB","EOU",IF(Table2[[#This Row],[Type]]="MB","Local","492"))</f>
        <v>EOU</v>
      </c>
      <c r="P6248" s="46">
        <f>ROUND(Table2[[#This Row],[Cons]]/Table2[[#This Row],[Qty.]],5)</f>
        <v>0.04</v>
      </c>
      <c r="Q6248" s="46" t="b">
        <f>EXACT(Table2[[#This Row],[rate]],Table2[[#This Row],[Check]])</f>
        <v>1</v>
      </c>
      <c r="R6248" s="46"/>
      <c r="S6248" s="46" t="str">
        <f>IF(Table2[[#This Row],[SRO]]="EOU",VLOOKUP(Table2[[#This Row],[BE]],[2]GD.List!$C$3:$N$5014,12,0),IF(Table2[[#This Row],[SRO]]="Local","Polyester Staple Fibre","SRO 492"))</f>
        <v>Textile Chemical</v>
      </c>
    </row>
    <row r="6249" spans="1:19" x14ac:dyDescent="0.25">
      <c r="A6249" s="762" t="s">
        <v>4239</v>
      </c>
      <c r="B6249" s="757" t="s">
        <v>4246</v>
      </c>
      <c r="C6249" s="758">
        <v>5878</v>
      </c>
      <c r="D6249" s="759">
        <v>5201.009</v>
      </c>
      <c r="E6249" s="147" t="s">
        <v>4251</v>
      </c>
      <c r="F6249" s="757" t="s">
        <v>4254</v>
      </c>
      <c r="G6249" s="471">
        <v>44989</v>
      </c>
      <c r="H6249" s="760">
        <v>25531773.129999999</v>
      </c>
      <c r="I6249" s="197">
        <v>1.0101</v>
      </c>
      <c r="J6249" s="753">
        <v>6813.12</v>
      </c>
      <c r="K6249" s="753">
        <v>6745</v>
      </c>
      <c r="L6249" s="753">
        <v>13104757.029999999</v>
      </c>
      <c r="M6249" s="754" t="str">
        <f>TEXT(Table2[[#This Row],[Gd.Dt]],"mmm-yy")</f>
        <v>Mar-23</v>
      </c>
      <c r="N6249" s="46" t="str">
        <f>MID(Table2[[#This Row],[BE]],6,2)</f>
        <v>IB</v>
      </c>
      <c r="O6249" s="46" t="str">
        <f>IF(Table2[[#This Row],[Type]]="IB","EOU",IF(Table2[[#This Row],[Type]]="MB","Local","492"))</f>
        <v>EOU</v>
      </c>
      <c r="P6249" s="46">
        <f>ROUND(Table2[[#This Row],[Cons]]/Table2[[#This Row],[Qty.]],5)</f>
        <v>1.0101</v>
      </c>
      <c r="Q6249" s="46" t="b">
        <f>EXACT(Table2[[#This Row],[rate]],Table2[[#This Row],[Check]])</f>
        <v>1</v>
      </c>
      <c r="R6249" s="46"/>
      <c r="S6249" s="46" t="str">
        <f>IF(Table2[[#This Row],[SRO]]="EOU",VLOOKUP(Table2[[#This Row],[BE]],[2]GD.List!$C$3:$N$5014,12,0),IF(Table2[[#This Row],[SRO]]="Local","Polyester Staple Fibre","SRO 492"))</f>
        <v>Raw Cotton</v>
      </c>
    </row>
    <row r="6250" spans="1:19" x14ac:dyDescent="0.25">
      <c r="A6250" s="762" t="s">
        <v>4239</v>
      </c>
      <c r="B6250" s="762" t="s">
        <v>4246</v>
      </c>
      <c r="C6250" s="763">
        <v>5878</v>
      </c>
      <c r="D6250" s="764">
        <v>5201.009</v>
      </c>
      <c r="E6250" s="27" t="s">
        <v>4251</v>
      </c>
      <c r="F6250" s="762" t="s">
        <v>4254</v>
      </c>
      <c r="G6250" s="28">
        <v>44989</v>
      </c>
      <c r="H6250" s="765">
        <v>25531773.129999999</v>
      </c>
      <c r="I6250" s="33">
        <v>0.56122000000000005</v>
      </c>
      <c r="J6250" s="755">
        <v>322.7</v>
      </c>
      <c r="K6250" s="755">
        <v>575</v>
      </c>
      <c r="L6250" s="755">
        <v>339542.35</v>
      </c>
      <c r="M6250" s="756" t="str">
        <f>TEXT(Table2[[#This Row],[Gd.Dt]],"mmm-yy")</f>
        <v>Mar-23</v>
      </c>
      <c r="N6250" s="47" t="str">
        <f>MID(Table2[[#This Row],[BE]],6,2)</f>
        <v>IB</v>
      </c>
      <c r="O6250" s="47" t="str">
        <f>IF(Table2[[#This Row],[Type]]="IB","EOU",IF(Table2[[#This Row],[Type]]="MB","Local","492"))</f>
        <v>EOU</v>
      </c>
      <c r="P6250" s="47">
        <f>ROUND(Table2[[#This Row],[Cons]]/Table2[[#This Row],[Qty.]],5)</f>
        <v>0.56122000000000005</v>
      </c>
      <c r="Q6250" s="47" t="b">
        <f>EXACT(Table2[[#This Row],[rate]],Table2[[#This Row],[Check]])</f>
        <v>1</v>
      </c>
      <c r="R6250" s="47"/>
      <c r="S6250" s="47" t="str">
        <f>IF(Table2[[#This Row],[SRO]]="EOU",VLOOKUP(Table2[[#This Row],[BE]],[2]GD.List!$C$3:$N$5014,12,0),IF(Table2[[#This Row],[SRO]]="Local","Polyester Staple Fibre","SRO 492"))</f>
        <v>Raw Cotton</v>
      </c>
    </row>
    <row r="6251" spans="1:19" x14ac:dyDescent="0.25">
      <c r="A6251" s="770" t="s">
        <v>2499</v>
      </c>
      <c r="B6251" s="770" t="s">
        <v>4256</v>
      </c>
      <c r="C6251" s="766">
        <v>14393</v>
      </c>
      <c r="D6251" s="771">
        <v>2701.12</v>
      </c>
      <c r="E6251" s="147" t="s">
        <v>4262</v>
      </c>
      <c r="F6251" s="770" t="s">
        <v>4269</v>
      </c>
      <c r="G6251" s="471">
        <v>44990</v>
      </c>
      <c r="H6251" s="772">
        <v>4924130.7699999996</v>
      </c>
      <c r="I6251" s="197">
        <v>0.8</v>
      </c>
      <c r="J6251" s="767">
        <v>2443.1999999999998</v>
      </c>
      <c r="K6251" s="767">
        <v>3054</v>
      </c>
      <c r="L6251" s="15">
        <v>2095261.66</v>
      </c>
      <c r="M6251" s="768" t="str">
        <f>TEXT(Table2[[#This Row],[Gd.Dt]],"mmm-yy")</f>
        <v>Mar-23</v>
      </c>
      <c r="N6251" s="46" t="str">
        <f>MID(Table2[[#This Row],[BE]],6,2)</f>
        <v>IB</v>
      </c>
      <c r="O6251" s="46" t="str">
        <f>IF(Table2[[#This Row],[Type]]="IB","EOU",IF(Table2[[#This Row],[Type]]="MB","Local","492"))</f>
        <v>EOU</v>
      </c>
      <c r="P6251" s="46">
        <f>ROUND(Table2[[#This Row],[Cons]]/Table2[[#This Row],[Qty.]],5)</f>
        <v>0.8</v>
      </c>
      <c r="Q6251" s="46" t="b">
        <f>EXACT(Table2[[#This Row],[rate]],Table2[[#This Row],[Check]])</f>
        <v>1</v>
      </c>
      <c r="R6251" s="46"/>
      <c r="S6251" s="46" t="str">
        <f>IF(Table2[[#This Row],[SRO]]="EOU",VLOOKUP(Table2[[#This Row],[BE]],[2]GD.List!$C$3:$N$5014,12,0),IF(Table2[[#This Row],[SRO]]="Local","Polyester Staple Fibre","SRO 492"))</f>
        <v>Textile Coal</v>
      </c>
    </row>
    <row r="6252" spans="1:19" x14ac:dyDescent="0.25">
      <c r="A6252" s="770" t="s">
        <v>2499</v>
      </c>
      <c r="B6252" s="770" t="s">
        <v>4260</v>
      </c>
      <c r="C6252" s="766">
        <v>13950</v>
      </c>
      <c r="D6252" s="771">
        <v>2701.12</v>
      </c>
      <c r="E6252" s="147" t="s">
        <v>4268</v>
      </c>
      <c r="F6252" s="770" t="s">
        <v>4270</v>
      </c>
      <c r="G6252" s="471">
        <v>44992</v>
      </c>
      <c r="H6252" s="772">
        <v>47153647.840000004</v>
      </c>
      <c r="I6252" s="197">
        <v>0.8</v>
      </c>
      <c r="J6252" s="767">
        <v>17080.8</v>
      </c>
      <c r="K6252" s="767">
        <v>21351</v>
      </c>
      <c r="L6252" s="15">
        <v>44195975.560000002</v>
      </c>
      <c r="M6252" s="768" t="str">
        <f>TEXT(Table2[[#This Row],[Gd.Dt]],"mmm-yy")</f>
        <v>Mar-23</v>
      </c>
      <c r="N6252" s="46" t="str">
        <f>MID(Table2[[#This Row],[BE]],6,2)</f>
        <v>IB</v>
      </c>
      <c r="O6252" s="46" t="str">
        <f>IF(Table2[[#This Row],[Type]]="IB","EOU",IF(Table2[[#This Row],[Type]]="MB","Local","492"))</f>
        <v>EOU</v>
      </c>
      <c r="P6252" s="46">
        <f>ROUND(Table2[[#This Row],[Cons]]/Table2[[#This Row],[Qty.]],5)</f>
        <v>0.8</v>
      </c>
      <c r="Q6252" s="46" t="b">
        <f>EXACT(Table2[[#This Row],[rate]],Table2[[#This Row],[Check]])</f>
        <v>1</v>
      </c>
      <c r="R6252" s="46"/>
      <c r="S6252" s="46" t="str">
        <f>IF(Table2[[#This Row],[SRO]]="EOU",VLOOKUP(Table2[[#This Row],[BE]],[2]GD.List!$C$3:$N$5014,12,0),IF(Table2[[#This Row],[SRO]]="Local","Polyester Staple Fibre","SRO 492"))</f>
        <v>Textile Coal</v>
      </c>
    </row>
    <row r="6253" spans="1:19" x14ac:dyDescent="0.25">
      <c r="A6253" s="770" t="s">
        <v>2499</v>
      </c>
      <c r="B6253" s="770" t="s">
        <v>4255</v>
      </c>
      <c r="C6253" s="766">
        <v>15216</v>
      </c>
      <c r="D6253" s="771">
        <v>2701.12</v>
      </c>
      <c r="E6253" s="147" t="s">
        <v>4261</v>
      </c>
      <c r="F6253" s="770" t="s">
        <v>4271</v>
      </c>
      <c r="G6253" s="471">
        <v>44990</v>
      </c>
      <c r="H6253" s="772">
        <v>40475519.5</v>
      </c>
      <c r="I6253" s="197">
        <v>0.8</v>
      </c>
      <c r="J6253" s="767">
        <v>9848</v>
      </c>
      <c r="K6253" s="767">
        <v>12310</v>
      </c>
      <c r="L6253" s="15">
        <v>17238015.93</v>
      </c>
      <c r="M6253" s="768" t="str">
        <f>TEXT(Table2[[#This Row],[Gd.Dt]],"mmm-yy")</f>
        <v>Mar-23</v>
      </c>
      <c r="N6253" s="46" t="str">
        <f>MID(Table2[[#This Row],[BE]],6,2)</f>
        <v>IB</v>
      </c>
      <c r="O6253" s="46" t="str">
        <f>IF(Table2[[#This Row],[Type]]="IB","EOU",IF(Table2[[#This Row],[Type]]="MB","Local","492"))</f>
        <v>EOU</v>
      </c>
      <c r="P6253" s="46">
        <f>ROUND(Table2[[#This Row],[Cons]]/Table2[[#This Row],[Qty.]],5)</f>
        <v>0.8</v>
      </c>
      <c r="Q6253" s="46" t="b">
        <f>EXACT(Table2[[#This Row],[rate]],Table2[[#This Row],[Check]])</f>
        <v>1</v>
      </c>
      <c r="R6253" s="46"/>
      <c r="S6253" s="46" t="str">
        <f>IF(Table2[[#This Row],[SRO]]="EOU",VLOOKUP(Table2[[#This Row],[BE]],[2]GD.List!$C$3:$N$5014,12,0),IF(Table2[[#This Row],[SRO]]="Local","Polyester Staple Fibre","SRO 492"))</f>
        <v>Textile Coal</v>
      </c>
    </row>
    <row r="6254" spans="1:19" x14ac:dyDescent="0.25">
      <c r="A6254" s="770" t="s">
        <v>2499</v>
      </c>
      <c r="B6254" s="770" t="s">
        <v>4258</v>
      </c>
      <c r="C6254" s="766">
        <v>147885</v>
      </c>
      <c r="D6254" s="771">
        <v>2701.12</v>
      </c>
      <c r="E6254" s="147" t="s">
        <v>4265</v>
      </c>
      <c r="F6254" s="770" t="s">
        <v>4272</v>
      </c>
      <c r="G6254" s="471">
        <v>44991</v>
      </c>
      <c r="H6254" s="772">
        <v>57634275.920000002</v>
      </c>
      <c r="I6254" s="197">
        <v>0.8</v>
      </c>
      <c r="J6254" s="767">
        <v>22962.400000000001</v>
      </c>
      <c r="K6254" s="767">
        <v>28703</v>
      </c>
      <c r="L6254" s="15">
        <v>25057019.189999998</v>
      </c>
      <c r="M6254" s="768" t="str">
        <f>TEXT(Table2[[#This Row],[Gd.Dt]],"mmm-yy")</f>
        <v>Mar-23</v>
      </c>
      <c r="N6254" s="46" t="str">
        <f>MID(Table2[[#This Row],[BE]],6,2)</f>
        <v>IB</v>
      </c>
      <c r="O6254" s="46" t="str">
        <f>IF(Table2[[#This Row],[Type]]="IB","EOU",IF(Table2[[#This Row],[Type]]="MB","Local","492"))</f>
        <v>EOU</v>
      </c>
      <c r="P6254" s="46">
        <f>ROUND(Table2[[#This Row],[Cons]]/Table2[[#This Row],[Qty.]],5)</f>
        <v>0.8</v>
      </c>
      <c r="Q6254" s="46" t="b">
        <f>EXACT(Table2[[#This Row],[rate]],Table2[[#This Row],[Check]])</f>
        <v>1</v>
      </c>
      <c r="R6254" s="46"/>
      <c r="S6254" s="46" t="str">
        <f>IF(Table2[[#This Row],[SRO]]="EOU",VLOOKUP(Table2[[#This Row],[BE]],[2]GD.List!$C$3:$N$5014,12,0),IF(Table2[[#This Row],[SRO]]="Local","Polyester Staple Fibre","SRO 492"))</f>
        <v>Textile Coal</v>
      </c>
    </row>
    <row r="6255" spans="1:19" x14ac:dyDescent="0.25">
      <c r="A6255" s="770" t="s">
        <v>2499</v>
      </c>
      <c r="B6255" s="770" t="s">
        <v>4257</v>
      </c>
      <c r="C6255" s="766">
        <v>164750</v>
      </c>
      <c r="D6255" s="771">
        <v>2701.12</v>
      </c>
      <c r="E6255" s="147" t="s">
        <v>4263</v>
      </c>
      <c r="F6255" s="770" t="s">
        <v>4273</v>
      </c>
      <c r="G6255" s="471">
        <v>44991</v>
      </c>
      <c r="H6255" s="772">
        <v>64977320.729999997</v>
      </c>
      <c r="I6255" s="197">
        <v>0.8</v>
      </c>
      <c r="J6255" s="767">
        <v>23852</v>
      </c>
      <c r="K6255" s="767">
        <v>29815</v>
      </c>
      <c r="L6255" s="15">
        <v>28249474.490000002</v>
      </c>
      <c r="M6255" s="768" t="str">
        <f>TEXT(Table2[[#This Row],[Gd.Dt]],"mmm-yy")</f>
        <v>Mar-23</v>
      </c>
      <c r="N6255" s="46" t="str">
        <f>MID(Table2[[#This Row],[BE]],6,2)</f>
        <v>IB</v>
      </c>
      <c r="O6255" s="46" t="str">
        <f>IF(Table2[[#This Row],[Type]]="IB","EOU",IF(Table2[[#This Row],[Type]]="MB","Local","492"))</f>
        <v>EOU</v>
      </c>
      <c r="P6255" s="46">
        <f>ROUND(Table2[[#This Row],[Cons]]/Table2[[#This Row],[Qty.]],5)</f>
        <v>0.8</v>
      </c>
      <c r="Q6255" s="46" t="b">
        <f>EXACT(Table2[[#This Row],[rate]],Table2[[#This Row],[Check]])</f>
        <v>1</v>
      </c>
      <c r="R6255" s="46"/>
      <c r="S6255" s="46" t="str">
        <f>IF(Table2[[#This Row],[SRO]]="EOU",VLOOKUP(Table2[[#This Row],[BE]],[2]GD.List!$C$3:$N$5014,12,0),IF(Table2[[#This Row],[SRO]]="Local","Polyester Staple Fibre","SRO 492"))</f>
        <v>Textile Coal</v>
      </c>
    </row>
    <row r="6256" spans="1:19" x14ac:dyDescent="0.25">
      <c r="A6256" s="773" t="s">
        <v>2499</v>
      </c>
      <c r="B6256" s="770" t="s">
        <v>4259</v>
      </c>
      <c r="C6256" s="766">
        <v>3796</v>
      </c>
      <c r="D6256" s="771">
        <v>2701.12</v>
      </c>
      <c r="E6256" s="147" t="s">
        <v>4266</v>
      </c>
      <c r="F6256" s="770" t="s">
        <v>4274</v>
      </c>
      <c r="G6256" s="471">
        <v>44992</v>
      </c>
      <c r="H6256" s="772">
        <v>46739577.789999999</v>
      </c>
      <c r="I6256" s="197">
        <v>0.8</v>
      </c>
      <c r="J6256" s="767">
        <v>14236.02</v>
      </c>
      <c r="K6256" s="767">
        <v>17795.02</v>
      </c>
      <c r="L6256" s="15">
        <v>20282476.859999999</v>
      </c>
      <c r="M6256" s="768" t="str">
        <f>TEXT(Table2[[#This Row],[Gd.Dt]],"mmm-yy")</f>
        <v>Mar-23</v>
      </c>
      <c r="N6256" s="46" t="str">
        <f>MID(Table2[[#This Row],[BE]],6,2)</f>
        <v>IB</v>
      </c>
      <c r="O6256" s="46" t="str">
        <f>IF(Table2[[#This Row],[Type]]="IB","EOU",IF(Table2[[#This Row],[Type]]="MB","Local","492"))</f>
        <v>EOU</v>
      </c>
      <c r="P6256" s="46">
        <f>ROUND(Table2[[#This Row],[Cons]]/Table2[[#This Row],[Qty.]],5)</f>
        <v>0.8</v>
      </c>
      <c r="Q6256" s="46" t="b">
        <f>EXACT(Table2[[#This Row],[rate]],Table2[[#This Row],[Check]])</f>
        <v>1</v>
      </c>
      <c r="R6256" s="46"/>
      <c r="S6256" s="46" t="str">
        <f>IF(Table2[[#This Row],[SRO]]="EOU",VLOOKUP(Table2[[#This Row],[BE]],[2]GD.List!$C$3:$N$5014,12,0),IF(Table2[[#This Row],[SRO]]="Local","Polyester Staple Fibre","SRO 492"))</f>
        <v>Textile Coal</v>
      </c>
    </row>
    <row r="6257" spans="1:19" x14ac:dyDescent="0.25">
      <c r="A6257" s="774" t="s">
        <v>3552</v>
      </c>
      <c r="B6257" s="770" t="s">
        <v>4256</v>
      </c>
      <c r="C6257" s="766">
        <v>14393</v>
      </c>
      <c r="D6257" s="771">
        <v>2847</v>
      </c>
      <c r="E6257" s="147" t="s">
        <v>4262</v>
      </c>
      <c r="F6257" s="770" t="s">
        <v>4269</v>
      </c>
      <c r="G6257" s="471">
        <v>44990</v>
      </c>
      <c r="H6257" s="772">
        <v>4924130.7699999996</v>
      </c>
      <c r="I6257" s="197">
        <v>0.03</v>
      </c>
      <c r="J6257" s="767">
        <v>91.62</v>
      </c>
      <c r="K6257" s="767">
        <v>3054</v>
      </c>
      <c r="L6257" s="15">
        <v>78572.31</v>
      </c>
      <c r="M6257" s="768" t="str">
        <f>TEXT(Table2[[#This Row],[Gd.Dt]],"mmm-yy")</f>
        <v>Mar-23</v>
      </c>
      <c r="N6257" s="46" t="str">
        <f>MID(Table2[[#This Row],[BE]],6,2)</f>
        <v>IB</v>
      </c>
      <c r="O6257" s="46" t="str">
        <f>IF(Table2[[#This Row],[Type]]="IB","EOU",IF(Table2[[#This Row],[Type]]="MB","Local","492"))</f>
        <v>EOU</v>
      </c>
      <c r="P6257" s="46">
        <f>ROUND(Table2[[#This Row],[Cons]]/Table2[[#This Row],[Qty.]],5)</f>
        <v>0.03</v>
      </c>
      <c r="Q6257" s="46" t="b">
        <f>EXACT(Table2[[#This Row],[rate]],Table2[[#This Row],[Check]])</f>
        <v>1</v>
      </c>
      <c r="R6257" s="46"/>
      <c r="S6257" s="46" t="str">
        <f>IF(Table2[[#This Row],[SRO]]="EOU",VLOOKUP(Table2[[#This Row],[BE]],[2]GD.List!$C$3:$N$5014,12,0),IF(Table2[[#This Row],[SRO]]="Local","Polyester Staple Fibre","SRO 492"))</f>
        <v>Textile Chemical</v>
      </c>
    </row>
    <row r="6258" spans="1:19" x14ac:dyDescent="0.25">
      <c r="A6258" s="774" t="s">
        <v>3552</v>
      </c>
      <c r="B6258" s="770" t="s">
        <v>4260</v>
      </c>
      <c r="C6258" s="766">
        <v>13950</v>
      </c>
      <c r="D6258" s="771">
        <v>2847</v>
      </c>
      <c r="E6258" s="147" t="s">
        <v>4268</v>
      </c>
      <c r="F6258" s="770" t="s">
        <v>4270</v>
      </c>
      <c r="G6258" s="471">
        <v>44992</v>
      </c>
      <c r="H6258" s="772">
        <v>47153647.840000004</v>
      </c>
      <c r="I6258" s="197">
        <v>0.03</v>
      </c>
      <c r="J6258" s="767">
        <v>640.53</v>
      </c>
      <c r="K6258" s="767">
        <v>21351</v>
      </c>
      <c r="L6258" s="15">
        <v>1657349.08</v>
      </c>
      <c r="M6258" s="768" t="str">
        <f>TEXT(Table2[[#This Row],[Gd.Dt]],"mmm-yy")</f>
        <v>Mar-23</v>
      </c>
      <c r="N6258" s="46" t="str">
        <f>MID(Table2[[#This Row],[BE]],6,2)</f>
        <v>IB</v>
      </c>
      <c r="O6258" s="46" t="str">
        <f>IF(Table2[[#This Row],[Type]]="IB","EOU",IF(Table2[[#This Row],[Type]]="MB","Local","492"))</f>
        <v>EOU</v>
      </c>
      <c r="P6258" s="46">
        <f>ROUND(Table2[[#This Row],[Cons]]/Table2[[#This Row],[Qty.]],5)</f>
        <v>0.03</v>
      </c>
      <c r="Q6258" s="46" t="b">
        <f>EXACT(Table2[[#This Row],[rate]],Table2[[#This Row],[Check]])</f>
        <v>1</v>
      </c>
      <c r="R6258" s="46"/>
      <c r="S6258" s="46" t="str">
        <f>IF(Table2[[#This Row],[SRO]]="EOU",VLOOKUP(Table2[[#This Row],[BE]],[2]GD.List!$C$3:$N$5014,12,0),IF(Table2[[#This Row],[SRO]]="Local","Polyester Staple Fibre","SRO 492"))</f>
        <v>Textile Chemical</v>
      </c>
    </row>
    <row r="6259" spans="1:19" x14ac:dyDescent="0.25">
      <c r="A6259" s="774" t="s">
        <v>3552</v>
      </c>
      <c r="B6259" s="770" t="s">
        <v>4255</v>
      </c>
      <c r="C6259" s="766">
        <v>15216</v>
      </c>
      <c r="D6259" s="771">
        <v>2847</v>
      </c>
      <c r="E6259" s="147" t="s">
        <v>4261</v>
      </c>
      <c r="F6259" s="770" t="s">
        <v>4271</v>
      </c>
      <c r="G6259" s="471">
        <v>44990</v>
      </c>
      <c r="H6259" s="772">
        <v>40475519.5</v>
      </c>
      <c r="I6259" s="197">
        <v>0.03</v>
      </c>
      <c r="J6259" s="767">
        <v>369.30000000000007</v>
      </c>
      <c r="K6259" s="767">
        <v>12310</v>
      </c>
      <c r="L6259" s="15">
        <v>646425.59999999998</v>
      </c>
      <c r="M6259" s="768" t="str">
        <f>TEXT(Table2[[#This Row],[Gd.Dt]],"mmm-yy")</f>
        <v>Mar-23</v>
      </c>
      <c r="N6259" s="46" t="str">
        <f>MID(Table2[[#This Row],[BE]],6,2)</f>
        <v>IB</v>
      </c>
      <c r="O6259" s="46" t="str">
        <f>IF(Table2[[#This Row],[Type]]="IB","EOU",IF(Table2[[#This Row],[Type]]="MB","Local","492"))</f>
        <v>EOU</v>
      </c>
      <c r="P6259" s="46">
        <f>ROUND(Table2[[#This Row],[Cons]]/Table2[[#This Row],[Qty.]],5)</f>
        <v>0.03</v>
      </c>
      <c r="Q6259" s="46" t="b">
        <f>EXACT(Table2[[#This Row],[rate]],Table2[[#This Row],[Check]])</f>
        <v>1</v>
      </c>
      <c r="R6259" s="46"/>
      <c r="S6259" s="46" t="str">
        <f>IF(Table2[[#This Row],[SRO]]="EOU",VLOOKUP(Table2[[#This Row],[BE]],[2]GD.List!$C$3:$N$5014,12,0),IF(Table2[[#This Row],[SRO]]="Local","Polyester Staple Fibre","SRO 492"))</f>
        <v>Textile Chemical</v>
      </c>
    </row>
    <row r="6260" spans="1:19" x14ac:dyDescent="0.25">
      <c r="A6260" s="774" t="s">
        <v>3552</v>
      </c>
      <c r="B6260" s="770" t="s">
        <v>4258</v>
      </c>
      <c r="C6260" s="766">
        <v>147885</v>
      </c>
      <c r="D6260" s="771">
        <v>2847</v>
      </c>
      <c r="E6260" s="147" t="s">
        <v>4265</v>
      </c>
      <c r="F6260" s="770" t="s">
        <v>4272</v>
      </c>
      <c r="G6260" s="471">
        <v>44991</v>
      </c>
      <c r="H6260" s="772">
        <v>57634275.920000002</v>
      </c>
      <c r="I6260" s="197">
        <v>0.03</v>
      </c>
      <c r="J6260" s="767">
        <v>861.09</v>
      </c>
      <c r="K6260" s="767">
        <v>28703</v>
      </c>
      <c r="L6260" s="15">
        <v>939638.21</v>
      </c>
      <c r="M6260" s="768" t="str">
        <f>TEXT(Table2[[#This Row],[Gd.Dt]],"mmm-yy")</f>
        <v>Mar-23</v>
      </c>
      <c r="N6260" s="46" t="str">
        <f>MID(Table2[[#This Row],[BE]],6,2)</f>
        <v>IB</v>
      </c>
      <c r="O6260" s="46" t="str">
        <f>IF(Table2[[#This Row],[Type]]="IB","EOU",IF(Table2[[#This Row],[Type]]="MB","Local","492"))</f>
        <v>EOU</v>
      </c>
      <c r="P6260" s="46">
        <f>ROUND(Table2[[#This Row],[Cons]]/Table2[[#This Row],[Qty.]],5)</f>
        <v>0.03</v>
      </c>
      <c r="Q6260" s="46" t="b">
        <f>EXACT(Table2[[#This Row],[rate]],Table2[[#This Row],[Check]])</f>
        <v>1</v>
      </c>
      <c r="R6260" s="46"/>
      <c r="S6260" s="46" t="str">
        <f>IF(Table2[[#This Row],[SRO]]="EOU",VLOOKUP(Table2[[#This Row],[BE]],[2]GD.List!$C$3:$N$5014,12,0),IF(Table2[[#This Row],[SRO]]="Local","Polyester Staple Fibre","SRO 492"))</f>
        <v>Textile Chemical</v>
      </c>
    </row>
    <row r="6261" spans="1:19" x14ac:dyDescent="0.25">
      <c r="A6261" s="774" t="s">
        <v>3552</v>
      </c>
      <c r="B6261" s="770" t="s">
        <v>4257</v>
      </c>
      <c r="C6261" s="766">
        <v>164750</v>
      </c>
      <c r="D6261" s="771">
        <v>2847</v>
      </c>
      <c r="E6261" s="147" t="s">
        <v>4263</v>
      </c>
      <c r="F6261" s="770" t="s">
        <v>4273</v>
      </c>
      <c r="G6261" s="471">
        <v>44991</v>
      </c>
      <c r="H6261" s="772">
        <v>64977320.729999997</v>
      </c>
      <c r="I6261" s="197">
        <v>0.03</v>
      </c>
      <c r="J6261" s="767">
        <v>894.44999999999993</v>
      </c>
      <c r="K6261" s="767">
        <v>29815</v>
      </c>
      <c r="L6261" s="15">
        <v>1059355.29</v>
      </c>
      <c r="M6261" s="768" t="str">
        <f>TEXT(Table2[[#This Row],[Gd.Dt]],"mmm-yy")</f>
        <v>Mar-23</v>
      </c>
      <c r="N6261" s="46" t="str">
        <f>MID(Table2[[#This Row],[BE]],6,2)</f>
        <v>IB</v>
      </c>
      <c r="O6261" s="46" t="str">
        <f>IF(Table2[[#This Row],[Type]]="IB","EOU",IF(Table2[[#This Row],[Type]]="MB","Local","492"))</f>
        <v>EOU</v>
      </c>
      <c r="P6261" s="46">
        <f>ROUND(Table2[[#This Row],[Cons]]/Table2[[#This Row],[Qty.]],5)</f>
        <v>0.03</v>
      </c>
      <c r="Q6261" s="46" t="b">
        <f>EXACT(Table2[[#This Row],[rate]],Table2[[#This Row],[Check]])</f>
        <v>1</v>
      </c>
      <c r="R6261" s="46"/>
      <c r="S6261" s="46" t="str">
        <f>IF(Table2[[#This Row],[SRO]]="EOU",VLOOKUP(Table2[[#This Row],[BE]],[2]GD.List!$C$3:$N$5014,12,0),IF(Table2[[#This Row],[SRO]]="Local","Polyester Staple Fibre","SRO 492"))</f>
        <v>Textile Chemical</v>
      </c>
    </row>
    <row r="6262" spans="1:19" x14ac:dyDescent="0.25">
      <c r="A6262" s="773" t="s">
        <v>3552</v>
      </c>
      <c r="B6262" s="770" t="s">
        <v>4259</v>
      </c>
      <c r="C6262" s="766">
        <v>3796</v>
      </c>
      <c r="D6262" s="771">
        <v>2847</v>
      </c>
      <c r="E6262" s="147" t="s">
        <v>4266</v>
      </c>
      <c r="F6262" s="770" t="s">
        <v>4274</v>
      </c>
      <c r="G6262" s="471">
        <v>44992</v>
      </c>
      <c r="H6262" s="772">
        <v>46739577.789999999</v>
      </c>
      <c r="I6262" s="197">
        <v>0.03</v>
      </c>
      <c r="J6262" s="767">
        <v>533.84999999999991</v>
      </c>
      <c r="K6262" s="767">
        <v>17795.02</v>
      </c>
      <c r="L6262" s="15">
        <v>760591.57000000007</v>
      </c>
      <c r="M6262" s="768" t="str">
        <f>TEXT(Table2[[#This Row],[Gd.Dt]],"mmm-yy")</f>
        <v>Mar-23</v>
      </c>
      <c r="N6262" s="46" t="str">
        <f>MID(Table2[[#This Row],[BE]],6,2)</f>
        <v>IB</v>
      </c>
      <c r="O6262" s="46" t="str">
        <f>IF(Table2[[#This Row],[Type]]="IB","EOU",IF(Table2[[#This Row],[Type]]="MB","Local","492"))</f>
        <v>EOU</v>
      </c>
      <c r="P6262" s="46">
        <f>ROUND(Table2[[#This Row],[Cons]]/Table2[[#This Row],[Qty.]],5)</f>
        <v>0.03</v>
      </c>
      <c r="Q6262" s="46" t="b">
        <f>EXACT(Table2[[#This Row],[rate]],Table2[[#This Row],[Check]])</f>
        <v>1</v>
      </c>
      <c r="R6262" s="46"/>
      <c r="S6262" s="46" t="str">
        <f>IF(Table2[[#This Row],[SRO]]="EOU",VLOOKUP(Table2[[#This Row],[BE]],[2]GD.List!$C$3:$N$5014,12,0),IF(Table2[[#This Row],[SRO]]="Local","Polyester Staple Fibre","SRO 492"))</f>
        <v>Textile Chemical</v>
      </c>
    </row>
    <row r="6263" spans="1:19" x14ac:dyDescent="0.25">
      <c r="A6263" s="773" t="s">
        <v>3800</v>
      </c>
      <c r="B6263" s="770" t="s">
        <v>4260</v>
      </c>
      <c r="C6263" s="766">
        <v>13950</v>
      </c>
      <c r="D6263" s="771">
        <v>2832.1089999999999</v>
      </c>
      <c r="E6263" s="147" t="s">
        <v>4268</v>
      </c>
      <c r="F6263" s="770" t="s">
        <v>4270</v>
      </c>
      <c r="G6263" s="471">
        <v>44992</v>
      </c>
      <c r="H6263" s="772">
        <v>47153647.840000004</v>
      </c>
      <c r="I6263" s="197">
        <v>0.04</v>
      </c>
      <c r="J6263" s="767">
        <v>512.24</v>
      </c>
      <c r="K6263" s="767">
        <v>12806</v>
      </c>
      <c r="L6263" s="15">
        <v>1300323.2</v>
      </c>
      <c r="M6263" s="768" t="str">
        <f>TEXT(Table2[[#This Row],[Gd.Dt]],"mmm-yy")</f>
        <v>Mar-23</v>
      </c>
      <c r="N6263" s="46" t="str">
        <f>MID(Table2[[#This Row],[BE]],6,2)</f>
        <v>IB</v>
      </c>
      <c r="O6263" s="46" t="str">
        <f>IF(Table2[[#This Row],[Type]]="IB","EOU",IF(Table2[[#This Row],[Type]]="MB","Local","492"))</f>
        <v>EOU</v>
      </c>
      <c r="P6263" s="46">
        <f>ROUND(Table2[[#This Row],[Cons]]/Table2[[#This Row],[Qty.]],5)</f>
        <v>0.04</v>
      </c>
      <c r="Q6263" s="46" t="b">
        <f>EXACT(Table2[[#This Row],[rate]],Table2[[#This Row],[Check]])</f>
        <v>1</v>
      </c>
      <c r="R6263" s="46"/>
      <c r="S6263" s="46" t="str">
        <f>IF(Table2[[#This Row],[SRO]]="EOU",VLOOKUP(Table2[[#This Row],[BE]],[2]GD.List!$C$3:$N$5014,12,0),IF(Table2[[#This Row],[SRO]]="Local","Polyester Staple Fibre","SRO 492"))</f>
        <v>Textile Chemical</v>
      </c>
    </row>
    <row r="6264" spans="1:19" x14ac:dyDescent="0.25">
      <c r="A6264" s="773" t="s">
        <v>3982</v>
      </c>
      <c r="B6264" s="770" t="s">
        <v>4256</v>
      </c>
      <c r="C6264" s="766">
        <v>14393</v>
      </c>
      <c r="D6264" s="771">
        <v>2915.11</v>
      </c>
      <c r="E6264" s="147" t="s">
        <v>4262</v>
      </c>
      <c r="F6264" s="770" t="s">
        <v>4269</v>
      </c>
      <c r="G6264" s="471">
        <v>44990</v>
      </c>
      <c r="H6264" s="772">
        <v>4924130.7699999996</v>
      </c>
      <c r="I6264" s="197">
        <v>0.04</v>
      </c>
      <c r="J6264" s="767">
        <v>122.16</v>
      </c>
      <c r="K6264" s="767">
        <v>3054</v>
      </c>
      <c r="L6264" s="15">
        <v>104763.08</v>
      </c>
      <c r="M6264" s="768" t="str">
        <f>TEXT(Table2[[#This Row],[Gd.Dt]],"mmm-yy")</f>
        <v>Mar-23</v>
      </c>
      <c r="N6264" s="46" t="str">
        <f>MID(Table2[[#This Row],[BE]],6,2)</f>
        <v>IB</v>
      </c>
      <c r="O6264" s="46" t="str">
        <f>IF(Table2[[#This Row],[Type]]="IB","EOU",IF(Table2[[#This Row],[Type]]="MB","Local","492"))</f>
        <v>EOU</v>
      </c>
      <c r="P6264" s="46">
        <f>ROUND(Table2[[#This Row],[Cons]]/Table2[[#This Row],[Qty.]],5)</f>
        <v>0.04</v>
      </c>
      <c r="Q6264" s="46" t="b">
        <f>EXACT(Table2[[#This Row],[rate]],Table2[[#This Row],[Check]])</f>
        <v>1</v>
      </c>
      <c r="R6264" s="46"/>
      <c r="S6264" s="46" t="str">
        <f>IF(Table2[[#This Row],[SRO]]="EOU",VLOOKUP(Table2[[#This Row],[BE]],[2]GD.List!$C$3:$N$5014,12,0),IF(Table2[[#This Row],[SRO]]="Local","Polyester Staple Fibre","SRO 492"))</f>
        <v>Textile Chemical</v>
      </c>
    </row>
    <row r="6265" spans="1:19" x14ac:dyDescent="0.25">
      <c r="A6265" s="773" t="s">
        <v>4077</v>
      </c>
      <c r="B6265" s="770" t="s">
        <v>4256</v>
      </c>
      <c r="C6265" s="766">
        <v>14393</v>
      </c>
      <c r="D6265" s="771">
        <v>5503.201</v>
      </c>
      <c r="E6265" s="147" t="s">
        <v>4262</v>
      </c>
      <c r="F6265" s="770" t="s">
        <v>4269</v>
      </c>
      <c r="G6265" s="471">
        <v>44990</v>
      </c>
      <c r="H6265" s="772">
        <v>4924130.7699999996</v>
      </c>
      <c r="I6265" s="197">
        <v>0.40404000000000001</v>
      </c>
      <c r="J6265" s="767">
        <v>1233.94</v>
      </c>
      <c r="K6265" s="767">
        <v>3054</v>
      </c>
      <c r="L6265" s="15">
        <v>1058213.48</v>
      </c>
      <c r="M6265" s="768" t="str">
        <f>TEXT(Table2[[#This Row],[Gd.Dt]],"mmm-yy")</f>
        <v>Mar-23</v>
      </c>
      <c r="N6265" s="46" t="str">
        <f>MID(Table2[[#This Row],[BE]],6,2)</f>
        <v>IB</v>
      </c>
      <c r="O6265" s="46" t="str">
        <f>IF(Table2[[#This Row],[Type]]="IB","EOU",IF(Table2[[#This Row],[Type]]="MB","Local","492"))</f>
        <v>EOU</v>
      </c>
      <c r="P6265" s="46">
        <f>ROUND(Table2[[#This Row],[Cons]]/Table2[[#This Row],[Qty.]],5)</f>
        <v>0.40404000000000001</v>
      </c>
      <c r="Q6265" s="46" t="b">
        <f>EXACT(Table2[[#This Row],[rate]],Table2[[#This Row],[Check]])</f>
        <v>1</v>
      </c>
      <c r="R6265" s="46"/>
      <c r="S6265" s="46" t="str">
        <f>IF(Table2[[#This Row],[SRO]]="EOU",VLOOKUP(Table2[[#This Row],[BE]],[2]GD.List!$C$3:$N$5014,12,0),IF(Table2[[#This Row],[SRO]]="Local","Polyester Staple Fibre","SRO 492"))</f>
        <v>Polyester Staple Fiber</v>
      </c>
    </row>
    <row r="6266" spans="1:19" x14ac:dyDescent="0.25">
      <c r="A6266" s="773" t="s">
        <v>4125</v>
      </c>
      <c r="B6266" s="770" t="s">
        <v>4256</v>
      </c>
      <c r="C6266" s="766">
        <v>14393</v>
      </c>
      <c r="D6266" s="771">
        <v>5201.009</v>
      </c>
      <c r="E6266" s="147" t="s">
        <v>4262</v>
      </c>
      <c r="F6266" s="770" t="s">
        <v>4269</v>
      </c>
      <c r="G6266" s="471">
        <v>44990</v>
      </c>
      <c r="H6266" s="772">
        <v>4924130.7699999996</v>
      </c>
      <c r="I6266" s="197">
        <v>0.60606000000000004</v>
      </c>
      <c r="J6266" s="767">
        <v>1850.91</v>
      </c>
      <c r="K6266" s="767">
        <v>3054</v>
      </c>
      <c r="L6266" s="15">
        <v>1587320.22</v>
      </c>
      <c r="M6266" s="768" t="str">
        <f>TEXT(Table2[[#This Row],[Gd.Dt]],"mmm-yy")</f>
        <v>Mar-23</v>
      </c>
      <c r="N6266" s="46" t="str">
        <f>MID(Table2[[#This Row],[BE]],6,2)</f>
        <v>IB</v>
      </c>
      <c r="O6266" s="46" t="str">
        <f>IF(Table2[[#This Row],[Type]]="IB","EOU",IF(Table2[[#This Row],[Type]]="MB","Local","492"))</f>
        <v>EOU</v>
      </c>
      <c r="P6266" s="46">
        <f>ROUND(Table2[[#This Row],[Cons]]/Table2[[#This Row],[Qty.]],5)</f>
        <v>0.60606000000000004</v>
      </c>
      <c r="Q6266" s="46" t="b">
        <f>EXACT(Table2[[#This Row],[rate]],Table2[[#This Row],[Check]])</f>
        <v>1</v>
      </c>
      <c r="R6266" s="46"/>
      <c r="S6266" s="46" t="str">
        <f>IF(Table2[[#This Row],[SRO]]="EOU",VLOOKUP(Table2[[#This Row],[BE]],[2]GD.List!$C$3:$N$5014,12,0),IF(Table2[[#This Row],[SRO]]="Local","Polyester Staple Fibre","SRO 492"))</f>
        <v>Raw Cotton</v>
      </c>
    </row>
    <row r="6267" spans="1:19" x14ac:dyDescent="0.25">
      <c r="A6267" s="773" t="s">
        <v>4197</v>
      </c>
      <c r="B6267" s="770" t="s">
        <v>4255</v>
      </c>
      <c r="C6267" s="766">
        <v>15216</v>
      </c>
      <c r="D6267" s="771">
        <v>3906.9029999999998</v>
      </c>
      <c r="E6267" s="147" t="s">
        <v>4261</v>
      </c>
      <c r="F6267" s="770" t="s">
        <v>4271</v>
      </c>
      <c r="G6267" s="471">
        <v>44990</v>
      </c>
      <c r="H6267" s="772">
        <v>40475519.5</v>
      </c>
      <c r="I6267" s="197">
        <v>0.04</v>
      </c>
      <c r="J6267" s="767">
        <v>466.52000000000004</v>
      </c>
      <c r="K6267" s="767">
        <v>11663</v>
      </c>
      <c r="L6267" s="15">
        <v>812174.57000000007</v>
      </c>
      <c r="M6267" s="768" t="str">
        <f>TEXT(Table2[[#This Row],[Gd.Dt]],"mmm-yy")</f>
        <v>Mar-23</v>
      </c>
      <c r="N6267" s="46" t="str">
        <f>MID(Table2[[#This Row],[BE]],6,2)</f>
        <v>IB</v>
      </c>
      <c r="O6267" s="46" t="str">
        <f>IF(Table2[[#This Row],[Type]]="IB","EOU",IF(Table2[[#This Row],[Type]]="MB","Local","492"))</f>
        <v>EOU</v>
      </c>
      <c r="P6267" s="46">
        <f>ROUND(Table2[[#This Row],[Cons]]/Table2[[#This Row],[Qty.]],5)</f>
        <v>0.04</v>
      </c>
      <c r="Q6267" s="46" t="b">
        <f>EXACT(Table2[[#This Row],[rate]],Table2[[#This Row],[Check]])</f>
        <v>1</v>
      </c>
      <c r="R6267" s="46"/>
      <c r="S6267" s="46" t="str">
        <f>IF(Table2[[#This Row],[SRO]]="EOU",VLOOKUP(Table2[[#This Row],[BE]],[2]GD.List!$C$3:$N$5014,12,0),IF(Table2[[#This Row],[SRO]]="Local","Polyester Staple Fibre","SRO 492"))</f>
        <v>Textile Chemical</v>
      </c>
    </row>
    <row r="6268" spans="1:19" x14ac:dyDescent="0.25">
      <c r="A6268" s="773" t="s">
        <v>4226</v>
      </c>
      <c r="B6268" s="770" t="s">
        <v>4259</v>
      </c>
      <c r="C6268" s="766">
        <v>3796</v>
      </c>
      <c r="D6268" s="771">
        <v>9606.2199999999993</v>
      </c>
      <c r="E6268" s="147" t="s">
        <v>4266</v>
      </c>
      <c r="F6268" s="770" t="s">
        <v>4274</v>
      </c>
      <c r="G6268" s="471">
        <v>44992</v>
      </c>
      <c r="H6268" s="772">
        <v>46739577.789999999</v>
      </c>
      <c r="I6268" s="197">
        <v>1</v>
      </c>
      <c r="J6268" s="767">
        <v>50</v>
      </c>
      <c r="K6268" s="767">
        <v>50</v>
      </c>
      <c r="L6268" s="15">
        <v>87355.839999999997</v>
      </c>
      <c r="M6268" s="768" t="str">
        <f>TEXT(Table2[[#This Row],[Gd.Dt]],"mmm-yy")</f>
        <v>Mar-23</v>
      </c>
      <c r="N6268" s="46" t="str">
        <f>MID(Table2[[#This Row],[BE]],6,2)</f>
        <v>TI</v>
      </c>
      <c r="O6268" s="46" t="str">
        <f>IF(Table2[[#This Row],[Type]]="IB","EOU",IF(Table2[[#This Row],[Type]]="MB","Local","492"))</f>
        <v>492</v>
      </c>
      <c r="P6268" s="46">
        <f>ROUND(Table2[[#This Row],[Cons]]/Table2[[#This Row],[Qty.]],5)</f>
        <v>1</v>
      </c>
      <c r="Q6268" s="46" t="b">
        <f>EXACT(Table2[[#This Row],[rate]],Table2[[#This Row],[Check]])</f>
        <v>1</v>
      </c>
      <c r="R6268" s="46"/>
      <c r="S6268" s="46" t="str">
        <f>IF(Table2[[#This Row],[SRO]]="EOU",VLOOKUP(Table2[[#This Row],[BE]],[2]GD.List!$C$3:$N$5014,12,0),IF(Table2[[#This Row],[SRO]]="Local","Polyester Staple Fibre","SRO 492"))</f>
        <v>SRO 492</v>
      </c>
    </row>
    <row r="6269" spans="1:19" x14ac:dyDescent="0.25">
      <c r="A6269" s="774" t="s">
        <v>4239</v>
      </c>
      <c r="B6269" s="770" t="s">
        <v>4255</v>
      </c>
      <c r="C6269" s="766">
        <v>15216</v>
      </c>
      <c r="D6269" s="771">
        <v>5201.009</v>
      </c>
      <c r="E6269" s="147" t="s">
        <v>4261</v>
      </c>
      <c r="F6269" s="770" t="s">
        <v>4271</v>
      </c>
      <c r="G6269" s="471">
        <v>44990</v>
      </c>
      <c r="H6269" s="772">
        <v>40475519.5</v>
      </c>
      <c r="I6269" s="197">
        <v>1.0101</v>
      </c>
      <c r="J6269" s="767">
        <v>12434.330000000002</v>
      </c>
      <c r="K6269" s="767">
        <v>12310</v>
      </c>
      <c r="L6269" s="15">
        <v>21765150.18</v>
      </c>
      <c r="M6269" s="768" t="str">
        <f>TEXT(Table2[[#This Row],[Gd.Dt]],"mmm-yy")</f>
        <v>Mar-23</v>
      </c>
      <c r="N6269" s="46" t="str">
        <f>MID(Table2[[#This Row],[BE]],6,2)</f>
        <v>IB</v>
      </c>
      <c r="O6269" s="46" t="str">
        <f>IF(Table2[[#This Row],[Type]]="IB","EOU",IF(Table2[[#This Row],[Type]]="MB","Local","492"))</f>
        <v>EOU</v>
      </c>
      <c r="P6269" s="46">
        <f>ROUND(Table2[[#This Row],[Cons]]/Table2[[#This Row],[Qty.]],5)</f>
        <v>1.0101</v>
      </c>
      <c r="Q6269" s="46" t="b">
        <f>EXACT(Table2[[#This Row],[rate]],Table2[[#This Row],[Check]])</f>
        <v>1</v>
      </c>
      <c r="R6269" s="46"/>
      <c r="S6269" s="46" t="str">
        <f>IF(Table2[[#This Row],[SRO]]="EOU",VLOOKUP(Table2[[#This Row],[BE]],[2]GD.List!$C$3:$N$5014,12,0),IF(Table2[[#This Row],[SRO]]="Local","Polyester Staple Fibre","SRO 492"))</f>
        <v>Raw Cotton</v>
      </c>
    </row>
    <row r="6270" spans="1:19" x14ac:dyDescent="0.25">
      <c r="A6270" s="774" t="s">
        <v>4239</v>
      </c>
      <c r="B6270" s="770" t="s">
        <v>4258</v>
      </c>
      <c r="C6270" s="766">
        <v>147885</v>
      </c>
      <c r="D6270" s="771">
        <v>5201.009</v>
      </c>
      <c r="E6270" s="147" t="s">
        <v>4265</v>
      </c>
      <c r="F6270" s="770" t="s">
        <v>4272</v>
      </c>
      <c r="G6270" s="471">
        <v>44991</v>
      </c>
      <c r="H6270" s="772">
        <v>57634275.920000002</v>
      </c>
      <c r="I6270" s="197">
        <v>1.0101</v>
      </c>
      <c r="J6270" s="767">
        <v>11515.14</v>
      </c>
      <c r="K6270" s="767">
        <v>11400</v>
      </c>
      <c r="L6270" s="15">
        <v>12566298.380000001</v>
      </c>
      <c r="M6270" s="768" t="str">
        <f>TEXT(Table2[[#This Row],[Gd.Dt]],"mmm-yy")</f>
        <v>Mar-23</v>
      </c>
      <c r="N6270" s="46" t="str">
        <f>MID(Table2[[#This Row],[BE]],6,2)</f>
        <v>IB</v>
      </c>
      <c r="O6270" s="46" t="str">
        <f>IF(Table2[[#This Row],[Type]]="IB","EOU",IF(Table2[[#This Row],[Type]]="MB","Local","492"))</f>
        <v>EOU</v>
      </c>
      <c r="P6270" s="46">
        <f>ROUND(Table2[[#This Row],[Cons]]/Table2[[#This Row],[Qty.]],5)</f>
        <v>1.0101</v>
      </c>
      <c r="Q6270" s="46" t="b">
        <f>EXACT(Table2[[#This Row],[rate]],Table2[[#This Row],[Check]])</f>
        <v>1</v>
      </c>
      <c r="R6270" s="46"/>
      <c r="S6270" s="46" t="str">
        <f>IF(Table2[[#This Row],[SRO]]="EOU",VLOOKUP(Table2[[#This Row],[BE]],[2]GD.List!$C$3:$N$5014,12,0),IF(Table2[[#This Row],[SRO]]="Local","Polyester Staple Fibre","SRO 492"))</f>
        <v>Raw Cotton</v>
      </c>
    </row>
    <row r="6271" spans="1:19" x14ac:dyDescent="0.25">
      <c r="A6271" s="773" t="s">
        <v>4239</v>
      </c>
      <c r="B6271" s="770" t="s">
        <v>4257</v>
      </c>
      <c r="C6271" s="766">
        <v>164750</v>
      </c>
      <c r="D6271" s="771">
        <v>5201.009</v>
      </c>
      <c r="E6271" s="147" t="s">
        <v>4263</v>
      </c>
      <c r="F6271" s="770" t="s">
        <v>4273</v>
      </c>
      <c r="G6271" s="471">
        <v>44991</v>
      </c>
      <c r="H6271" s="772">
        <v>64977320.729999997</v>
      </c>
      <c r="I6271" s="197">
        <v>1.0101</v>
      </c>
      <c r="J6271" s="767">
        <v>12046.45</v>
      </c>
      <c r="K6271" s="767">
        <v>11926</v>
      </c>
      <c r="L6271" s="15">
        <v>14267843.26</v>
      </c>
      <c r="M6271" s="768" t="str">
        <f>TEXT(Table2[[#This Row],[Gd.Dt]],"mmm-yy")</f>
        <v>Mar-23</v>
      </c>
      <c r="N6271" s="46" t="str">
        <f>MID(Table2[[#This Row],[BE]],6,2)</f>
        <v>IB</v>
      </c>
      <c r="O6271" s="46" t="str">
        <f>IF(Table2[[#This Row],[Type]]="IB","EOU",IF(Table2[[#This Row],[Type]]="MB","Local","492"))</f>
        <v>EOU</v>
      </c>
      <c r="P6271" s="46">
        <f>ROUND(Table2[[#This Row],[Cons]]/Table2[[#This Row],[Qty.]],5)</f>
        <v>1.0101</v>
      </c>
      <c r="Q6271" s="46" t="b">
        <f>EXACT(Table2[[#This Row],[rate]],Table2[[#This Row],[Check]])</f>
        <v>1</v>
      </c>
      <c r="R6271" s="46"/>
      <c r="S6271" s="46" t="str">
        <f>IF(Table2[[#This Row],[SRO]]="EOU",VLOOKUP(Table2[[#This Row],[BE]],[2]GD.List!$C$3:$N$5014,12,0),IF(Table2[[#This Row],[SRO]]="Local","Polyester Staple Fibre","SRO 492"))</f>
        <v>Raw Cotton</v>
      </c>
    </row>
    <row r="6272" spans="1:19" x14ac:dyDescent="0.25">
      <c r="A6272" s="774" t="s">
        <v>4264</v>
      </c>
      <c r="B6272" s="770" t="s">
        <v>4258</v>
      </c>
      <c r="C6272" s="766">
        <v>147885</v>
      </c>
      <c r="D6272" s="771">
        <v>5205.12</v>
      </c>
      <c r="E6272" s="147" t="s">
        <v>4265</v>
      </c>
      <c r="F6272" s="770" t="s">
        <v>4272</v>
      </c>
      <c r="G6272" s="471">
        <v>44991</v>
      </c>
      <c r="H6272" s="772">
        <v>57634275.920000002</v>
      </c>
      <c r="I6272" s="197">
        <v>1.0101</v>
      </c>
      <c r="J6272" s="767">
        <v>17477.759999999998</v>
      </c>
      <c r="K6272" s="767">
        <v>17303</v>
      </c>
      <c r="L6272" s="15">
        <v>19071320.140000001</v>
      </c>
      <c r="M6272" s="768" t="str">
        <f>TEXT(Table2[[#This Row],[Gd.Dt]],"mmm-yy")</f>
        <v>Mar-23</v>
      </c>
      <c r="N6272" s="46" t="str">
        <f>MID(Table2[[#This Row],[BE]],6,2)</f>
        <v>IB</v>
      </c>
      <c r="O6272" s="46" t="str">
        <f>IF(Table2[[#This Row],[Type]]="IB","EOU",IF(Table2[[#This Row],[Type]]="MB","Local","492"))</f>
        <v>EOU</v>
      </c>
      <c r="P6272" s="46">
        <f>ROUND(Table2[[#This Row],[Cons]]/Table2[[#This Row],[Qty.]],5)</f>
        <v>1.0101</v>
      </c>
      <c r="Q6272" s="46" t="b">
        <f>EXACT(Table2[[#This Row],[rate]],Table2[[#This Row],[Check]])</f>
        <v>1</v>
      </c>
      <c r="R6272" s="46"/>
      <c r="S6272" s="46" t="str">
        <f>IF(Table2[[#This Row],[SRO]]="EOU",VLOOKUP(Table2[[#This Row],[BE]],[2]GD.List!$C$3:$N$5014,12,0),IF(Table2[[#This Row],[SRO]]="Local","Polyester Staple Fibre","SRO 492"))</f>
        <v>Cotton Yarn</v>
      </c>
    </row>
    <row r="6273" spans="1:19" x14ac:dyDescent="0.25">
      <c r="A6273" s="773" t="s">
        <v>4264</v>
      </c>
      <c r="B6273" s="770" t="s">
        <v>4257</v>
      </c>
      <c r="C6273" s="766">
        <v>164750</v>
      </c>
      <c r="D6273" s="771">
        <v>5205.12</v>
      </c>
      <c r="E6273" s="147" t="s">
        <v>4263</v>
      </c>
      <c r="F6273" s="770" t="s">
        <v>4273</v>
      </c>
      <c r="G6273" s="471">
        <v>44991</v>
      </c>
      <c r="H6273" s="772">
        <v>64977320.729999997</v>
      </c>
      <c r="I6273" s="197">
        <v>1.0101</v>
      </c>
      <c r="J6273" s="767">
        <v>18069.68</v>
      </c>
      <c r="K6273" s="767">
        <v>17889</v>
      </c>
      <c r="L6273" s="15">
        <v>21400647.690000001</v>
      </c>
      <c r="M6273" s="768" t="str">
        <f>TEXT(Table2[[#This Row],[Gd.Dt]],"mmm-yy")</f>
        <v>Mar-23</v>
      </c>
      <c r="N6273" s="46" t="str">
        <f>MID(Table2[[#This Row],[BE]],6,2)</f>
        <v>IB</v>
      </c>
      <c r="O6273" s="46" t="str">
        <f>IF(Table2[[#This Row],[Type]]="IB","EOU",IF(Table2[[#This Row],[Type]]="MB","Local","492"))</f>
        <v>EOU</v>
      </c>
      <c r="P6273" s="46">
        <f>ROUND(Table2[[#This Row],[Cons]]/Table2[[#This Row],[Qty.]],5)</f>
        <v>1.0101</v>
      </c>
      <c r="Q6273" s="46" t="b">
        <f>EXACT(Table2[[#This Row],[rate]],Table2[[#This Row],[Check]])</f>
        <v>1</v>
      </c>
      <c r="R6273" s="46"/>
      <c r="S6273" s="46" t="str">
        <f>IF(Table2[[#This Row],[SRO]]="EOU",VLOOKUP(Table2[[#This Row],[BE]],[2]GD.List!$C$3:$N$5014,12,0),IF(Table2[[#This Row],[SRO]]="Local","Polyester Staple Fibre","SRO 492"))</f>
        <v>Cotton Yarn</v>
      </c>
    </row>
    <row r="6274" spans="1:19" x14ac:dyDescent="0.25">
      <c r="A6274" s="774" t="s">
        <v>4267</v>
      </c>
      <c r="B6274" s="774" t="s">
        <v>4259</v>
      </c>
      <c r="C6274" s="775">
        <v>3796</v>
      </c>
      <c r="D6274" s="776">
        <v>5402.33</v>
      </c>
      <c r="E6274" s="27" t="s">
        <v>4266</v>
      </c>
      <c r="F6274" s="774" t="s">
        <v>4274</v>
      </c>
      <c r="G6274" s="28">
        <v>44992</v>
      </c>
      <c r="H6274" s="777">
        <v>46739577.789999999</v>
      </c>
      <c r="I6274" s="33">
        <v>1.0101</v>
      </c>
      <c r="J6274" s="778">
        <v>17974.75</v>
      </c>
      <c r="K6274" s="778">
        <v>17795.02</v>
      </c>
      <c r="L6274" s="15">
        <v>25609153.52</v>
      </c>
      <c r="M6274" s="769" t="str">
        <f>TEXT(Table2[[#This Row],[Gd.Dt]],"mmm-yy")</f>
        <v>Mar-23</v>
      </c>
      <c r="N6274" s="47" t="str">
        <f>MID(Table2[[#This Row],[BE]],6,2)</f>
        <v>IB</v>
      </c>
      <c r="O6274" s="47" t="str">
        <f>IF(Table2[[#This Row],[Type]]="IB","EOU",IF(Table2[[#This Row],[Type]]="MB","Local","492"))</f>
        <v>EOU</v>
      </c>
      <c r="P6274" s="47">
        <f>ROUND(Table2[[#This Row],[Cons]]/Table2[[#This Row],[Qty.]],5)</f>
        <v>1.0101</v>
      </c>
      <c r="Q6274" s="47" t="b">
        <f>EXACT(Table2[[#This Row],[rate]],Table2[[#This Row],[Check]])</f>
        <v>1</v>
      </c>
      <c r="R6274" s="47"/>
      <c r="S6274" s="47" t="str">
        <f>IF(Table2[[#This Row],[SRO]]="EOU",VLOOKUP(Table2[[#This Row],[BE]],[2]GD.List!$C$3:$N$5014,12,0),IF(Table2[[#This Row],[SRO]]="Local","Polyester Staple Fibre","SRO 492"))</f>
        <v>Polyester Yarn</v>
      </c>
    </row>
    <row r="6275" spans="1:19" x14ac:dyDescent="0.25">
      <c r="A6275" s="770" t="s">
        <v>2499</v>
      </c>
      <c r="B6275" s="770" t="s">
        <v>4278</v>
      </c>
      <c r="C6275" s="766">
        <v>247134</v>
      </c>
      <c r="D6275" s="771">
        <v>2701.12</v>
      </c>
      <c r="E6275" s="147" t="s">
        <v>4282</v>
      </c>
      <c r="F6275" s="770" t="s">
        <v>4283</v>
      </c>
      <c r="G6275" s="471">
        <v>44993</v>
      </c>
      <c r="H6275" s="772">
        <v>97368008.200000003</v>
      </c>
      <c r="I6275" s="197">
        <v>0.8</v>
      </c>
      <c r="J6275" s="767">
        <v>36437.599999999999</v>
      </c>
      <c r="K6275" s="767">
        <v>45547</v>
      </c>
      <c r="L6275" s="767">
        <v>42331618.350000001</v>
      </c>
      <c r="M6275" s="768" t="str">
        <f>TEXT(Table2[[#This Row],[Gd.Dt]],"mmm-yy")</f>
        <v>Mar-23</v>
      </c>
      <c r="N6275" s="46" t="str">
        <f>MID(Table2[[#This Row],[BE]],6,2)</f>
        <v>IB</v>
      </c>
      <c r="O6275" s="46" t="str">
        <f>IF(Table2[[#This Row],[Type]]="IB","EOU",IF(Table2[[#This Row],[Type]]="MB","Local","492"))</f>
        <v>EOU</v>
      </c>
      <c r="P6275" s="46">
        <f>ROUND(Table2[[#This Row],[Cons]]/Table2[[#This Row],[Qty.]],5)</f>
        <v>0.8</v>
      </c>
      <c r="Q6275" s="46" t="b">
        <f>EXACT(Table2[[#This Row],[rate]],Table2[[#This Row],[Check]])</f>
        <v>1</v>
      </c>
      <c r="R6275" s="46"/>
      <c r="S6275" s="46" t="str">
        <f>IF(Table2[[#This Row],[SRO]]="EOU",VLOOKUP(Table2[[#This Row],[BE]],[2]GD.List!$C$3:$N$5014,12,0),IF(Table2[[#This Row],[SRO]]="Local","Polyester Staple Fibre","SRO 492"))</f>
        <v>Textile Coal</v>
      </c>
    </row>
    <row r="6276" spans="1:19" x14ac:dyDescent="0.25">
      <c r="A6276" s="770" t="s">
        <v>2499</v>
      </c>
      <c r="B6276" s="770" t="s">
        <v>4275</v>
      </c>
      <c r="C6276" s="766">
        <v>1137</v>
      </c>
      <c r="D6276" s="771">
        <v>2701.12</v>
      </c>
      <c r="E6276" s="147" t="s">
        <v>4279</v>
      </c>
      <c r="F6276" s="770" t="s">
        <v>4284</v>
      </c>
      <c r="G6276" s="471">
        <v>44992</v>
      </c>
      <c r="H6276" s="772">
        <v>13748997.689999999</v>
      </c>
      <c r="I6276" s="197">
        <v>0.8</v>
      </c>
      <c r="J6276" s="767">
        <v>4188.7</v>
      </c>
      <c r="K6276" s="767">
        <v>5235.88</v>
      </c>
      <c r="L6276" s="767">
        <v>5942015.4699999997</v>
      </c>
      <c r="M6276" s="768" t="str">
        <f>TEXT(Table2[[#This Row],[Gd.Dt]],"mmm-yy")</f>
        <v>Mar-23</v>
      </c>
      <c r="N6276" s="46" t="str">
        <f>MID(Table2[[#This Row],[BE]],6,2)</f>
        <v>IB</v>
      </c>
      <c r="O6276" s="46" t="str">
        <f>IF(Table2[[#This Row],[Type]]="IB","EOU",IF(Table2[[#This Row],[Type]]="MB","Local","492"))</f>
        <v>EOU</v>
      </c>
      <c r="P6276" s="46">
        <f>ROUND(Table2[[#This Row],[Cons]]/Table2[[#This Row],[Qty.]],5)</f>
        <v>0.8</v>
      </c>
      <c r="Q6276" s="46" t="b">
        <f>EXACT(Table2[[#This Row],[rate]],Table2[[#This Row],[Check]])</f>
        <v>1</v>
      </c>
      <c r="R6276" s="46"/>
      <c r="S6276" s="46" t="str">
        <f>IF(Table2[[#This Row],[SRO]]="EOU",VLOOKUP(Table2[[#This Row],[BE]],[2]GD.List!$C$3:$N$5014,12,0),IF(Table2[[#This Row],[SRO]]="Local","Polyester Staple Fibre","SRO 492"))</f>
        <v>Textile Coal</v>
      </c>
    </row>
    <row r="6277" spans="1:19" x14ac:dyDescent="0.25">
      <c r="A6277" s="773" t="s">
        <v>2499</v>
      </c>
      <c r="B6277" s="770" t="s">
        <v>4277</v>
      </c>
      <c r="C6277" s="766">
        <v>7661</v>
      </c>
      <c r="D6277" s="771">
        <v>2701.12</v>
      </c>
      <c r="E6277" s="147" t="s">
        <v>4281</v>
      </c>
      <c r="F6277" s="770" t="s">
        <v>4285</v>
      </c>
      <c r="G6277" s="471">
        <v>44993</v>
      </c>
      <c r="H6277" s="772">
        <v>16035250.65</v>
      </c>
      <c r="I6277" s="197">
        <v>0.8</v>
      </c>
      <c r="J6277" s="767">
        <v>4422.3999999999996</v>
      </c>
      <c r="K6277" s="767">
        <v>5528</v>
      </c>
      <c r="L6277" s="767">
        <v>9821325.8200000003</v>
      </c>
      <c r="M6277" s="768" t="str">
        <f>TEXT(Table2[[#This Row],[Gd.Dt]],"mmm-yy")</f>
        <v>Mar-23</v>
      </c>
      <c r="N6277" s="46" t="str">
        <f>MID(Table2[[#This Row],[BE]],6,2)</f>
        <v>IB</v>
      </c>
      <c r="O6277" s="46" t="str">
        <f>IF(Table2[[#This Row],[Type]]="IB","EOU",IF(Table2[[#This Row],[Type]]="MB","Local","492"))</f>
        <v>EOU</v>
      </c>
      <c r="P6277" s="46">
        <f>ROUND(Table2[[#This Row],[Cons]]/Table2[[#This Row],[Qty.]],5)</f>
        <v>0.8</v>
      </c>
      <c r="Q6277" s="46" t="b">
        <f>EXACT(Table2[[#This Row],[rate]],Table2[[#This Row],[Check]])</f>
        <v>1</v>
      </c>
      <c r="R6277" s="46"/>
      <c r="S6277" s="46" t="str">
        <f>IF(Table2[[#This Row],[SRO]]="EOU",VLOOKUP(Table2[[#This Row],[BE]],[2]GD.List!$C$3:$N$5014,12,0),IF(Table2[[#This Row],[SRO]]="Local","Polyester Staple Fibre","SRO 492"))</f>
        <v>Textile Coal</v>
      </c>
    </row>
    <row r="6278" spans="1:19" x14ac:dyDescent="0.25">
      <c r="A6278" s="773" t="s">
        <v>2921</v>
      </c>
      <c r="B6278" s="770" t="s">
        <v>4278</v>
      </c>
      <c r="C6278" s="766">
        <v>247134</v>
      </c>
      <c r="D6278" s="771">
        <v>5205.12</v>
      </c>
      <c r="E6278" s="147" t="s">
        <v>4282</v>
      </c>
      <c r="F6278" s="770" t="s">
        <v>4283</v>
      </c>
      <c r="G6278" s="471">
        <v>44993</v>
      </c>
      <c r="H6278" s="772">
        <v>97368008.200000003</v>
      </c>
      <c r="I6278" s="197">
        <v>1.0101</v>
      </c>
      <c r="J6278" s="767">
        <v>25749.4</v>
      </c>
      <c r="K6278" s="767">
        <v>25491.94</v>
      </c>
      <c r="L6278" s="767">
        <v>29913902.289999999</v>
      </c>
      <c r="M6278" s="768" t="str">
        <f>TEXT(Table2[[#This Row],[Gd.Dt]],"mmm-yy")</f>
        <v>Mar-23</v>
      </c>
      <c r="N6278" s="46" t="str">
        <f>MID(Table2[[#This Row],[BE]],6,2)</f>
        <v>IB</v>
      </c>
      <c r="O6278" s="46" t="str">
        <f>IF(Table2[[#This Row],[Type]]="IB","EOU",IF(Table2[[#This Row],[Type]]="MB","Local","492"))</f>
        <v>EOU</v>
      </c>
      <c r="P6278" s="46">
        <f>ROUND(Table2[[#This Row],[Cons]]/Table2[[#This Row],[Qty.]],5)</f>
        <v>1.0101</v>
      </c>
      <c r="Q6278" s="46" t="b">
        <f>EXACT(Table2[[#This Row],[rate]],Table2[[#This Row],[Check]])</f>
        <v>1</v>
      </c>
      <c r="R6278" s="46"/>
      <c r="S6278" s="46" t="str">
        <f>IF(Table2[[#This Row],[SRO]]="EOU",VLOOKUP(Table2[[#This Row],[BE]],[2]GD.List!$C$3:$N$5014,12,0),IF(Table2[[#This Row],[SRO]]="Local","Polyester Staple Fibre","SRO 492"))</f>
        <v>Cotton Yarn</v>
      </c>
    </row>
    <row r="6279" spans="1:19" x14ac:dyDescent="0.25">
      <c r="A6279" s="774" t="s">
        <v>3552</v>
      </c>
      <c r="B6279" s="770" t="s">
        <v>4278</v>
      </c>
      <c r="C6279" s="766">
        <v>247134</v>
      </c>
      <c r="D6279" s="771">
        <v>2847</v>
      </c>
      <c r="E6279" s="147" t="s">
        <v>4282</v>
      </c>
      <c r="F6279" s="770" t="s">
        <v>4283</v>
      </c>
      <c r="G6279" s="471">
        <v>44993</v>
      </c>
      <c r="H6279" s="772">
        <v>97368008.200000003</v>
      </c>
      <c r="I6279" s="197">
        <v>0.03</v>
      </c>
      <c r="J6279" s="767">
        <v>1366.4099999999999</v>
      </c>
      <c r="K6279" s="767">
        <v>45547</v>
      </c>
      <c r="L6279" s="767">
        <v>1587435.69</v>
      </c>
      <c r="M6279" s="768" t="str">
        <f>TEXT(Table2[[#This Row],[Gd.Dt]],"mmm-yy")</f>
        <v>Mar-23</v>
      </c>
      <c r="N6279" s="46" t="str">
        <f>MID(Table2[[#This Row],[BE]],6,2)</f>
        <v>IB</v>
      </c>
      <c r="O6279" s="46" t="str">
        <f>IF(Table2[[#This Row],[Type]]="IB","EOU",IF(Table2[[#This Row],[Type]]="MB","Local","492"))</f>
        <v>EOU</v>
      </c>
      <c r="P6279" s="46">
        <f>ROUND(Table2[[#This Row],[Cons]]/Table2[[#This Row],[Qty.]],5)</f>
        <v>0.03</v>
      </c>
      <c r="Q6279" s="46" t="b">
        <f>EXACT(Table2[[#This Row],[rate]],Table2[[#This Row],[Check]])</f>
        <v>1</v>
      </c>
      <c r="R6279" s="46"/>
      <c r="S6279" s="46" t="str">
        <f>IF(Table2[[#This Row],[SRO]]="EOU",VLOOKUP(Table2[[#This Row],[BE]],[2]GD.List!$C$3:$N$5014,12,0),IF(Table2[[#This Row],[SRO]]="Local","Polyester Staple Fibre","SRO 492"))</f>
        <v>Textile Chemical</v>
      </c>
    </row>
    <row r="6280" spans="1:19" x14ac:dyDescent="0.25">
      <c r="A6280" s="774" t="s">
        <v>3552</v>
      </c>
      <c r="B6280" s="770" t="s">
        <v>4275</v>
      </c>
      <c r="C6280" s="766">
        <v>1137</v>
      </c>
      <c r="D6280" s="771">
        <v>2847</v>
      </c>
      <c r="E6280" s="147" t="s">
        <v>4279</v>
      </c>
      <c r="F6280" s="770" t="s">
        <v>4284</v>
      </c>
      <c r="G6280" s="471">
        <v>44992</v>
      </c>
      <c r="H6280" s="772">
        <v>13748997.689999999</v>
      </c>
      <c r="I6280" s="197">
        <v>0.03</v>
      </c>
      <c r="J6280" s="767">
        <v>157.07999999999998</v>
      </c>
      <c r="K6280" s="767">
        <v>5235.88</v>
      </c>
      <c r="L6280" s="767">
        <v>222832.02000000002</v>
      </c>
      <c r="M6280" s="768" t="str">
        <f>TEXT(Table2[[#This Row],[Gd.Dt]],"mmm-yy")</f>
        <v>Mar-23</v>
      </c>
      <c r="N6280" s="46" t="str">
        <f>MID(Table2[[#This Row],[BE]],6,2)</f>
        <v>IB</v>
      </c>
      <c r="O6280" s="46" t="str">
        <f>IF(Table2[[#This Row],[Type]]="IB","EOU",IF(Table2[[#This Row],[Type]]="MB","Local","492"))</f>
        <v>EOU</v>
      </c>
      <c r="P6280" s="46">
        <f>ROUND(Table2[[#This Row],[Cons]]/Table2[[#This Row],[Qty.]],5)</f>
        <v>0.03</v>
      </c>
      <c r="Q6280" s="46" t="b">
        <f>EXACT(Table2[[#This Row],[rate]],Table2[[#This Row],[Check]])</f>
        <v>1</v>
      </c>
      <c r="R6280" s="46"/>
      <c r="S6280" s="46" t="str">
        <f>IF(Table2[[#This Row],[SRO]]="EOU",VLOOKUP(Table2[[#This Row],[BE]],[2]GD.List!$C$3:$N$5014,12,0),IF(Table2[[#This Row],[SRO]]="Local","Polyester Staple Fibre","SRO 492"))</f>
        <v>Textile Chemical</v>
      </c>
    </row>
    <row r="6281" spans="1:19" x14ac:dyDescent="0.25">
      <c r="A6281" s="773" t="s">
        <v>3552</v>
      </c>
      <c r="B6281" s="770" t="s">
        <v>4277</v>
      </c>
      <c r="C6281" s="766">
        <v>7661</v>
      </c>
      <c r="D6281" s="771">
        <v>2847</v>
      </c>
      <c r="E6281" s="147" t="s">
        <v>4281</v>
      </c>
      <c r="F6281" s="770" t="s">
        <v>4285</v>
      </c>
      <c r="G6281" s="471">
        <v>44993</v>
      </c>
      <c r="H6281" s="772">
        <v>16035250.65</v>
      </c>
      <c r="I6281" s="197">
        <v>0.03</v>
      </c>
      <c r="J6281" s="767">
        <v>165.83999999999997</v>
      </c>
      <c r="K6281" s="767">
        <v>5528</v>
      </c>
      <c r="L6281" s="767">
        <v>368299.72</v>
      </c>
      <c r="M6281" s="768" t="str">
        <f>TEXT(Table2[[#This Row],[Gd.Dt]],"mmm-yy")</f>
        <v>Mar-23</v>
      </c>
      <c r="N6281" s="46" t="str">
        <f>MID(Table2[[#This Row],[BE]],6,2)</f>
        <v>IB</v>
      </c>
      <c r="O6281" s="46" t="str">
        <f>IF(Table2[[#This Row],[Type]]="IB","EOU",IF(Table2[[#This Row],[Type]]="MB","Local","492"))</f>
        <v>EOU</v>
      </c>
      <c r="P6281" s="46">
        <f>ROUND(Table2[[#This Row],[Cons]]/Table2[[#This Row],[Qty.]],5)</f>
        <v>0.03</v>
      </c>
      <c r="Q6281" s="46" t="b">
        <f>EXACT(Table2[[#This Row],[rate]],Table2[[#This Row],[Check]])</f>
        <v>1</v>
      </c>
      <c r="R6281" s="46"/>
      <c r="S6281" s="46" t="str">
        <f>IF(Table2[[#This Row],[SRO]]="EOU",VLOOKUP(Table2[[#This Row],[BE]],[2]GD.List!$C$3:$N$5014,12,0),IF(Table2[[#This Row],[SRO]]="Local","Polyester Staple Fibre","SRO 492"))</f>
        <v>Textile Chemical</v>
      </c>
    </row>
    <row r="6282" spans="1:19" x14ac:dyDescent="0.25">
      <c r="A6282" s="773" t="s">
        <v>3854</v>
      </c>
      <c r="B6282" s="770" t="s">
        <v>4276</v>
      </c>
      <c r="C6282" s="766">
        <v>15596</v>
      </c>
      <c r="D6282" s="771">
        <v>9607.11</v>
      </c>
      <c r="E6282" s="147" t="s">
        <v>4280</v>
      </c>
      <c r="F6282" s="770" t="s">
        <v>4286</v>
      </c>
      <c r="G6282" s="471">
        <v>44993</v>
      </c>
      <c r="H6282" s="772">
        <v>28806396.850000001</v>
      </c>
      <c r="I6282" s="197">
        <v>1</v>
      </c>
      <c r="J6282" s="767">
        <v>130</v>
      </c>
      <c r="K6282" s="767">
        <v>130</v>
      </c>
      <c r="L6282" s="767">
        <v>28806396.850000001</v>
      </c>
      <c r="M6282" s="768" t="str">
        <f>TEXT(Table2[[#This Row],[Gd.Dt]],"mmm-yy")</f>
        <v>Mar-23</v>
      </c>
      <c r="N6282" s="46" t="str">
        <f>MID(Table2[[#This Row],[BE]],6,2)</f>
        <v>EP</v>
      </c>
      <c r="O6282" s="46" t="str">
        <f>IF(Table2[[#This Row],[Type]]="IB","EOU",IF(Table2[[#This Row],[Type]]="MB","Local","492"))</f>
        <v>492</v>
      </c>
      <c r="P6282" s="46">
        <f>ROUND(Table2[[#This Row],[Cons]]/Table2[[#This Row],[Qty.]],5)</f>
        <v>1</v>
      </c>
      <c r="Q6282" s="46" t="b">
        <f>EXACT(Table2[[#This Row],[rate]],Table2[[#This Row],[Check]])</f>
        <v>1</v>
      </c>
      <c r="R6282" s="46"/>
      <c r="S6282" s="46" t="str">
        <f>IF(Table2[[#This Row],[SRO]]="EOU",VLOOKUP(Table2[[#This Row],[BE]],[2]GD.List!$C$3:$N$5014,12,0),IF(Table2[[#This Row],[SRO]]="Local","Polyester Staple Fibre","SRO 492"))</f>
        <v>SRO 492</v>
      </c>
    </row>
    <row r="6283" spans="1:19" x14ac:dyDescent="0.25">
      <c r="A6283" s="773" t="s">
        <v>4067</v>
      </c>
      <c r="B6283" s="770" t="s">
        <v>4275</v>
      </c>
      <c r="C6283" s="766">
        <v>1137</v>
      </c>
      <c r="D6283" s="771">
        <v>5402.33</v>
      </c>
      <c r="E6283" s="147" t="s">
        <v>4279</v>
      </c>
      <c r="F6283" s="770" t="s">
        <v>4284</v>
      </c>
      <c r="G6283" s="471">
        <v>44992</v>
      </c>
      <c r="H6283" s="772">
        <v>13748997.689999999</v>
      </c>
      <c r="I6283" s="197">
        <v>1.0101</v>
      </c>
      <c r="J6283" s="767">
        <v>4314.33</v>
      </c>
      <c r="K6283" s="767">
        <v>4271.1900000000005</v>
      </c>
      <c r="L6283" s="767">
        <v>5829456.5599999996</v>
      </c>
      <c r="M6283" s="768" t="str">
        <f>TEXT(Table2[[#This Row],[Gd.Dt]],"mmm-yy")</f>
        <v>Mar-23</v>
      </c>
      <c r="N6283" s="46" t="str">
        <f>MID(Table2[[#This Row],[BE]],6,2)</f>
        <v>IB</v>
      </c>
      <c r="O6283" s="46" t="str">
        <f>IF(Table2[[#This Row],[Type]]="IB","EOU",IF(Table2[[#This Row],[Type]]="MB","Local","492"))</f>
        <v>EOU</v>
      </c>
      <c r="P6283" s="46">
        <f>ROUND(Table2[[#This Row],[Cons]]/Table2[[#This Row],[Qty.]],5)</f>
        <v>1.0101</v>
      </c>
      <c r="Q6283" s="46" t="b">
        <f>EXACT(Table2[[#This Row],[rate]],Table2[[#This Row],[Check]])</f>
        <v>1</v>
      </c>
      <c r="R6283" s="46"/>
      <c r="S6283" s="46" t="str">
        <f>IF(Table2[[#This Row],[SRO]]="EOU",VLOOKUP(Table2[[#This Row],[BE]],[2]GD.List!$C$3:$N$5014,12,0),IF(Table2[[#This Row],[SRO]]="Local","Polyester Staple Fibre","SRO 492"))</f>
        <v>Polyester Yarn</v>
      </c>
    </row>
    <row r="6284" spans="1:19" x14ac:dyDescent="0.25">
      <c r="A6284" s="773" t="s">
        <v>4197</v>
      </c>
      <c r="B6284" s="770" t="s">
        <v>4277</v>
      </c>
      <c r="C6284" s="766">
        <v>7661</v>
      </c>
      <c r="D6284" s="771">
        <v>3906.9029999999998</v>
      </c>
      <c r="E6284" s="147" t="s">
        <v>4281</v>
      </c>
      <c r="F6284" s="770" t="s">
        <v>4285</v>
      </c>
      <c r="G6284" s="471">
        <v>44993</v>
      </c>
      <c r="H6284" s="772">
        <v>16035250.65</v>
      </c>
      <c r="I6284" s="197">
        <v>0.04</v>
      </c>
      <c r="J6284" s="767">
        <v>102.44</v>
      </c>
      <c r="K6284" s="767">
        <v>2561</v>
      </c>
      <c r="L6284" s="767">
        <v>286909.23</v>
      </c>
      <c r="M6284" s="768" t="str">
        <f>TEXT(Table2[[#This Row],[Gd.Dt]],"mmm-yy")</f>
        <v>Mar-23</v>
      </c>
      <c r="N6284" s="46" t="str">
        <f>MID(Table2[[#This Row],[BE]],6,2)</f>
        <v>IB</v>
      </c>
      <c r="O6284" s="46" t="str">
        <f>IF(Table2[[#This Row],[Type]]="IB","EOU",IF(Table2[[#This Row],[Type]]="MB","Local","492"))</f>
        <v>EOU</v>
      </c>
      <c r="P6284" s="46">
        <f>ROUND(Table2[[#This Row],[Cons]]/Table2[[#This Row],[Qty.]],5)</f>
        <v>0.04</v>
      </c>
      <c r="Q6284" s="46" t="b">
        <f>EXACT(Table2[[#This Row],[rate]],Table2[[#This Row],[Check]])</f>
        <v>1</v>
      </c>
      <c r="R6284" s="46"/>
      <c r="S6284" s="46" t="str">
        <f>IF(Table2[[#This Row],[SRO]]="EOU",VLOOKUP(Table2[[#This Row],[BE]],[2]GD.List!$C$3:$N$5014,12,0),IF(Table2[[#This Row],[SRO]]="Local","Polyester Staple Fibre","SRO 492"))</f>
        <v>Textile Chemical</v>
      </c>
    </row>
    <row r="6285" spans="1:19" x14ac:dyDescent="0.25">
      <c r="A6285" s="773" t="s">
        <v>4226</v>
      </c>
      <c r="B6285" s="770" t="s">
        <v>4275</v>
      </c>
      <c r="C6285" s="766">
        <v>1137</v>
      </c>
      <c r="D6285" s="771">
        <v>9606.2199999999993</v>
      </c>
      <c r="E6285" s="147" t="s">
        <v>4279</v>
      </c>
      <c r="F6285" s="770" t="s">
        <v>4284</v>
      </c>
      <c r="G6285" s="471">
        <v>44992</v>
      </c>
      <c r="H6285" s="772">
        <v>13748997.689999999</v>
      </c>
      <c r="I6285" s="197">
        <v>1</v>
      </c>
      <c r="J6285" s="767">
        <v>14.85</v>
      </c>
      <c r="K6285" s="767">
        <v>14.85</v>
      </c>
      <c r="L6285" s="767">
        <v>25497.34</v>
      </c>
      <c r="M6285" s="768" t="str">
        <f>TEXT(Table2[[#This Row],[Gd.Dt]],"mmm-yy")</f>
        <v>Mar-23</v>
      </c>
      <c r="N6285" s="46" t="str">
        <f>MID(Table2[[#This Row],[BE]],6,2)</f>
        <v>TI</v>
      </c>
      <c r="O6285" s="46" t="str">
        <f>IF(Table2[[#This Row],[Type]]="IB","EOU",IF(Table2[[#This Row],[Type]]="MB","Local","492"))</f>
        <v>492</v>
      </c>
      <c r="P6285" s="46">
        <f>ROUND(Table2[[#This Row],[Cons]]/Table2[[#This Row],[Qty.]],5)</f>
        <v>1</v>
      </c>
      <c r="Q6285" s="46" t="b">
        <f>EXACT(Table2[[#This Row],[rate]],Table2[[#This Row],[Check]])</f>
        <v>1</v>
      </c>
      <c r="R6285" s="46"/>
      <c r="S6285" s="46" t="str">
        <f>IF(Table2[[#This Row],[SRO]]="EOU",VLOOKUP(Table2[[#This Row],[BE]],[2]GD.List!$C$3:$N$5014,12,0),IF(Table2[[#This Row],[SRO]]="Local","Polyester Staple Fibre","SRO 492"))</f>
        <v>SRO 492</v>
      </c>
    </row>
    <row r="6286" spans="1:19" x14ac:dyDescent="0.25">
      <c r="A6286" s="774" t="s">
        <v>4239</v>
      </c>
      <c r="B6286" s="770" t="s">
        <v>4278</v>
      </c>
      <c r="C6286" s="766">
        <v>247134</v>
      </c>
      <c r="D6286" s="771">
        <v>5201.009</v>
      </c>
      <c r="E6286" s="147" t="s">
        <v>4282</v>
      </c>
      <c r="F6286" s="770" t="s">
        <v>4283</v>
      </c>
      <c r="G6286" s="471">
        <v>44993</v>
      </c>
      <c r="H6286" s="772">
        <v>97368008.200000003</v>
      </c>
      <c r="I6286" s="197">
        <v>1.0101</v>
      </c>
      <c r="J6286" s="767">
        <v>18686.849999999999</v>
      </c>
      <c r="K6286" s="767">
        <v>18500</v>
      </c>
      <c r="L6286" s="767">
        <v>21710238.07</v>
      </c>
      <c r="M6286" s="768" t="str">
        <f>TEXT(Table2[[#This Row],[Gd.Dt]],"mmm-yy")</f>
        <v>Mar-23</v>
      </c>
      <c r="N6286" s="46" t="str">
        <f>MID(Table2[[#This Row],[BE]],6,2)</f>
        <v>IB</v>
      </c>
      <c r="O6286" s="46" t="str">
        <f>IF(Table2[[#This Row],[Type]]="IB","EOU",IF(Table2[[#This Row],[Type]]="MB","Local","492"))</f>
        <v>EOU</v>
      </c>
      <c r="P6286" s="46">
        <f>ROUND(Table2[[#This Row],[Cons]]/Table2[[#This Row],[Qty.]],5)</f>
        <v>1.0101</v>
      </c>
      <c r="Q6286" s="46" t="b">
        <f>EXACT(Table2[[#This Row],[rate]],Table2[[#This Row],[Check]])</f>
        <v>1</v>
      </c>
      <c r="R6286" s="46"/>
      <c r="S6286" s="46" t="str">
        <f>IF(Table2[[#This Row],[SRO]]="EOU",VLOOKUP(Table2[[#This Row],[BE]],[2]GD.List!$C$3:$N$5014,12,0),IF(Table2[[#This Row],[SRO]]="Local","Polyester Staple Fibre","SRO 492"))</f>
        <v>Raw Cotton</v>
      </c>
    </row>
    <row r="6287" spans="1:19" x14ac:dyDescent="0.25">
      <c r="A6287" s="773" t="s">
        <v>4239</v>
      </c>
      <c r="B6287" s="770" t="s">
        <v>4277</v>
      </c>
      <c r="C6287" s="766">
        <v>7661</v>
      </c>
      <c r="D6287" s="771">
        <v>5201.009</v>
      </c>
      <c r="E6287" s="147" t="s">
        <v>4281</v>
      </c>
      <c r="F6287" s="770" t="s">
        <v>4285</v>
      </c>
      <c r="G6287" s="471">
        <v>44993</v>
      </c>
      <c r="H6287" s="772">
        <v>16035250.65</v>
      </c>
      <c r="I6287" s="197">
        <v>1.0101</v>
      </c>
      <c r="J6287" s="767">
        <v>3271.7200000000003</v>
      </c>
      <c r="K6287" s="767">
        <v>3239</v>
      </c>
      <c r="L6287" s="767">
        <v>5558715.9000000004</v>
      </c>
      <c r="M6287" s="768" t="str">
        <f>TEXT(Table2[[#This Row],[Gd.Dt]],"mmm-yy")</f>
        <v>Mar-23</v>
      </c>
      <c r="N6287" s="46" t="str">
        <f>MID(Table2[[#This Row],[BE]],6,2)</f>
        <v>IB</v>
      </c>
      <c r="O6287" s="46" t="str">
        <f>IF(Table2[[#This Row],[Type]]="IB","EOU",IF(Table2[[#This Row],[Type]]="MB","Local","492"))</f>
        <v>EOU</v>
      </c>
      <c r="P6287" s="46">
        <f>ROUND(Table2[[#This Row],[Cons]]/Table2[[#This Row],[Qty.]],5)</f>
        <v>1.0101</v>
      </c>
      <c r="Q6287" s="46" t="b">
        <f>EXACT(Table2[[#This Row],[rate]],Table2[[#This Row],[Check]])</f>
        <v>1</v>
      </c>
      <c r="R6287" s="46"/>
      <c r="S6287" s="46" t="str">
        <f>IF(Table2[[#This Row],[SRO]]="EOU",VLOOKUP(Table2[[#This Row],[BE]],[2]GD.List!$C$3:$N$5014,12,0),IF(Table2[[#This Row],[SRO]]="Local","Polyester Staple Fibre","SRO 492"))</f>
        <v>Raw Cotton</v>
      </c>
    </row>
    <row r="6288" spans="1:19" x14ac:dyDescent="0.25">
      <c r="A6288" s="773" t="s">
        <v>4264</v>
      </c>
      <c r="B6288" s="770" t="s">
        <v>4278</v>
      </c>
      <c r="C6288" s="766">
        <v>247134</v>
      </c>
      <c r="D6288" s="771">
        <v>5205.12</v>
      </c>
      <c r="E6288" s="147" t="s">
        <v>4282</v>
      </c>
      <c r="F6288" s="770" t="s">
        <v>4283</v>
      </c>
      <c r="G6288" s="471">
        <v>44993</v>
      </c>
      <c r="H6288" s="772">
        <v>97368008.200000003</v>
      </c>
      <c r="I6288" s="197">
        <v>1.0101</v>
      </c>
      <c r="J6288" s="767">
        <v>1570.77</v>
      </c>
      <c r="K6288" s="767">
        <v>1555.06</v>
      </c>
      <c r="L6288" s="767">
        <v>1824813.79</v>
      </c>
      <c r="M6288" s="768" t="str">
        <f>TEXT(Table2[[#This Row],[Gd.Dt]],"mmm-yy")</f>
        <v>Mar-23</v>
      </c>
      <c r="N6288" s="46" t="str">
        <f>MID(Table2[[#This Row],[BE]],6,2)</f>
        <v>IB</v>
      </c>
      <c r="O6288" s="46" t="str">
        <f>IF(Table2[[#This Row],[Type]]="IB","EOU",IF(Table2[[#This Row],[Type]]="MB","Local","492"))</f>
        <v>EOU</v>
      </c>
      <c r="P6288" s="46">
        <f>ROUND(Table2[[#This Row],[Cons]]/Table2[[#This Row],[Qty.]],5)</f>
        <v>1.0101</v>
      </c>
      <c r="Q6288" s="46" t="b">
        <f>EXACT(Table2[[#This Row],[rate]],Table2[[#This Row],[Check]])</f>
        <v>1</v>
      </c>
      <c r="R6288" s="46"/>
      <c r="S6288" s="46" t="str">
        <f>IF(Table2[[#This Row],[SRO]]="EOU",VLOOKUP(Table2[[#This Row],[BE]],[2]GD.List!$C$3:$N$5014,12,0),IF(Table2[[#This Row],[SRO]]="Local","Polyester Staple Fibre","SRO 492"))</f>
        <v>Cotton Yarn</v>
      </c>
    </row>
    <row r="6289" spans="1:19" x14ac:dyDescent="0.25">
      <c r="A6289" s="774" t="s">
        <v>4267</v>
      </c>
      <c r="B6289" s="774" t="s">
        <v>4275</v>
      </c>
      <c r="C6289" s="775">
        <v>1137</v>
      </c>
      <c r="D6289" s="776">
        <v>5402.33</v>
      </c>
      <c r="E6289" s="27" t="s">
        <v>4279</v>
      </c>
      <c r="F6289" s="774" t="s">
        <v>4284</v>
      </c>
      <c r="G6289" s="28">
        <v>44992</v>
      </c>
      <c r="H6289" s="777">
        <v>13748997.689999999</v>
      </c>
      <c r="I6289" s="33">
        <v>1.0101</v>
      </c>
      <c r="J6289" s="778">
        <v>974.43</v>
      </c>
      <c r="K6289" s="778">
        <v>964.69</v>
      </c>
      <c r="L6289" s="778">
        <v>1673088.85</v>
      </c>
      <c r="M6289" s="769" t="str">
        <f>TEXT(Table2[[#This Row],[Gd.Dt]],"mmm-yy")</f>
        <v>Mar-23</v>
      </c>
      <c r="N6289" s="47" t="str">
        <f>MID(Table2[[#This Row],[BE]],6,2)</f>
        <v>IB</v>
      </c>
      <c r="O6289" s="47" t="str">
        <f>IF(Table2[[#This Row],[Type]]="IB","EOU",IF(Table2[[#This Row],[Type]]="MB","Local","492"))</f>
        <v>EOU</v>
      </c>
      <c r="P6289" s="47">
        <f>ROUND(Table2[[#This Row],[Cons]]/Table2[[#This Row],[Qty.]],5)</f>
        <v>1.0101</v>
      </c>
      <c r="Q6289" s="47" t="b">
        <f>EXACT(Table2[[#This Row],[rate]],Table2[[#This Row],[Check]])</f>
        <v>1</v>
      </c>
      <c r="R6289" s="47"/>
      <c r="S6289" s="47" t="str">
        <f>IF(Table2[[#This Row],[SRO]]="EOU",VLOOKUP(Table2[[#This Row],[BE]],[2]GD.List!$C$3:$N$5014,12,0),IF(Table2[[#This Row],[SRO]]="Local","Polyester Staple Fibre","SRO 492"))</f>
        <v>Polyester Yarn</v>
      </c>
    </row>
    <row r="6290" spans="1:19" x14ac:dyDescent="0.25">
      <c r="A6290" s="773" t="s">
        <v>1477</v>
      </c>
      <c r="B6290" s="770" t="s">
        <v>4287</v>
      </c>
      <c r="C6290" s="766">
        <v>70778</v>
      </c>
      <c r="D6290" s="771">
        <v>2513.1</v>
      </c>
      <c r="E6290" s="147" t="s">
        <v>4290</v>
      </c>
      <c r="F6290" s="770" t="s">
        <v>4294</v>
      </c>
      <c r="G6290" s="471">
        <v>44994</v>
      </c>
      <c r="H6290" s="772">
        <v>130728646</v>
      </c>
      <c r="I6290" s="197">
        <v>0.04</v>
      </c>
      <c r="J6290" s="767">
        <v>1941.43</v>
      </c>
      <c r="K6290" s="767">
        <v>48535.71</v>
      </c>
      <c r="L6290" s="767">
        <v>2806367.71</v>
      </c>
      <c r="M6290" s="768" t="str">
        <f>TEXT(Table2[[#This Row],[Gd.Dt]],"mmm-yy")</f>
        <v>Mar-23</v>
      </c>
      <c r="N6290" s="46" t="str">
        <f>MID(Table2[[#This Row],[BE]],6,2)</f>
        <v>IB</v>
      </c>
      <c r="O6290" s="46" t="str">
        <f>IF(Table2[[#This Row],[Type]]="IB","EOU",IF(Table2[[#This Row],[Type]]="MB","Local","492"))</f>
        <v>EOU</v>
      </c>
      <c r="P6290" s="46">
        <f>ROUND(Table2[[#This Row],[Cons]]/Table2[[#This Row],[Qty.]],5)</f>
        <v>0.04</v>
      </c>
      <c r="Q6290" s="46" t="b">
        <f>EXACT(Table2[[#This Row],[rate]],Table2[[#This Row],[Check]])</f>
        <v>1</v>
      </c>
      <c r="R6290" s="46"/>
      <c r="S6290" s="46" t="str">
        <f>IF(Table2[[#This Row],[SRO]]="EOU",VLOOKUP(Table2[[#This Row],[BE]],[2]GD.List!$C$3:$N$5014,12,0),IF(Table2[[#This Row],[SRO]]="Local","Polyester Staple Fibre","SRO 492"))</f>
        <v>Textile Chemical</v>
      </c>
    </row>
    <row r="6291" spans="1:19" x14ac:dyDescent="0.25">
      <c r="A6291" s="774" t="s">
        <v>2499</v>
      </c>
      <c r="B6291" s="770" t="s">
        <v>4288</v>
      </c>
      <c r="C6291" s="766">
        <v>2920</v>
      </c>
      <c r="D6291" s="771">
        <v>2701.12</v>
      </c>
      <c r="E6291" s="147" t="s">
        <v>4289</v>
      </c>
      <c r="F6291" s="770" t="s">
        <v>4295</v>
      </c>
      <c r="G6291" s="471">
        <v>44994</v>
      </c>
      <c r="H6291" s="772">
        <v>8431242</v>
      </c>
      <c r="I6291" s="197">
        <v>0.8</v>
      </c>
      <c r="J6291" s="767">
        <v>5536.8</v>
      </c>
      <c r="K6291" s="767">
        <v>6921</v>
      </c>
      <c r="L6291" s="767">
        <v>8126498.3099999996</v>
      </c>
      <c r="M6291" s="768" t="str">
        <f>TEXT(Table2[[#This Row],[Gd.Dt]],"mmm-yy")</f>
        <v>Mar-23</v>
      </c>
      <c r="N6291" s="46" t="str">
        <f>MID(Table2[[#This Row],[BE]],6,2)</f>
        <v>IB</v>
      </c>
      <c r="O6291" s="46" t="str">
        <f>IF(Table2[[#This Row],[Type]]="IB","EOU",IF(Table2[[#This Row],[Type]]="MB","Local","492"))</f>
        <v>EOU</v>
      </c>
      <c r="P6291" s="46">
        <f>ROUND(Table2[[#This Row],[Cons]]/Table2[[#This Row],[Qty.]],5)</f>
        <v>0.8</v>
      </c>
      <c r="Q6291" s="46" t="b">
        <f>EXACT(Table2[[#This Row],[rate]],Table2[[#This Row],[Check]])</f>
        <v>1</v>
      </c>
      <c r="R6291" s="46"/>
      <c r="S6291" s="46" t="str">
        <f>IF(Table2[[#This Row],[SRO]]="EOU",VLOOKUP(Table2[[#This Row],[BE]],[2]GD.List!$C$3:$N$5014,12,0),IF(Table2[[#This Row],[SRO]]="Local","Polyester Staple Fibre","SRO 492"))</f>
        <v>Textile Coal</v>
      </c>
    </row>
    <row r="6292" spans="1:19" x14ac:dyDescent="0.25">
      <c r="A6292" s="773" t="s">
        <v>2499</v>
      </c>
      <c r="B6292" s="770" t="s">
        <v>4287</v>
      </c>
      <c r="C6292" s="766">
        <v>70778</v>
      </c>
      <c r="D6292" s="771">
        <v>2701.12</v>
      </c>
      <c r="E6292" s="147" t="s">
        <v>4290</v>
      </c>
      <c r="F6292" s="770" t="s">
        <v>4294</v>
      </c>
      <c r="G6292" s="471">
        <v>44994</v>
      </c>
      <c r="H6292" s="772">
        <v>130728646</v>
      </c>
      <c r="I6292" s="197">
        <v>0.8</v>
      </c>
      <c r="J6292" s="767">
        <v>38828.57</v>
      </c>
      <c r="K6292" s="767">
        <v>48535.71</v>
      </c>
      <c r="L6292" s="767">
        <v>56127310.890000001</v>
      </c>
      <c r="M6292" s="768" t="str">
        <f>TEXT(Table2[[#This Row],[Gd.Dt]],"mmm-yy")</f>
        <v>Mar-23</v>
      </c>
      <c r="N6292" s="46" t="str">
        <f>MID(Table2[[#This Row],[BE]],6,2)</f>
        <v>IB</v>
      </c>
      <c r="O6292" s="46" t="str">
        <f>IF(Table2[[#This Row],[Type]]="IB","EOU",IF(Table2[[#This Row],[Type]]="MB","Local","492"))</f>
        <v>EOU</v>
      </c>
      <c r="P6292" s="46">
        <f>ROUND(Table2[[#This Row],[Cons]]/Table2[[#This Row],[Qty.]],5)</f>
        <v>0.8</v>
      </c>
      <c r="Q6292" s="46" t="b">
        <f>EXACT(Table2[[#This Row],[rate]],Table2[[#This Row],[Check]])</f>
        <v>1</v>
      </c>
      <c r="R6292" s="46"/>
      <c r="S6292" s="46" t="str">
        <f>IF(Table2[[#This Row],[SRO]]="EOU",VLOOKUP(Table2[[#This Row],[BE]],[2]GD.List!$C$3:$N$5014,12,0),IF(Table2[[#This Row],[SRO]]="Local","Polyester Staple Fibre","SRO 492"))</f>
        <v>Textile Coal</v>
      </c>
    </row>
    <row r="6293" spans="1:19" x14ac:dyDescent="0.25">
      <c r="A6293" s="774" t="s">
        <v>3552</v>
      </c>
      <c r="B6293" s="770" t="s">
        <v>4288</v>
      </c>
      <c r="C6293" s="766">
        <v>2920</v>
      </c>
      <c r="D6293" s="771">
        <v>2847</v>
      </c>
      <c r="E6293" s="147" t="s">
        <v>4289</v>
      </c>
      <c r="F6293" s="770" t="s">
        <v>4295</v>
      </c>
      <c r="G6293" s="471">
        <v>44994</v>
      </c>
      <c r="H6293" s="772">
        <v>8431242</v>
      </c>
      <c r="I6293" s="197">
        <v>0.03</v>
      </c>
      <c r="J6293" s="767">
        <v>207.63</v>
      </c>
      <c r="K6293" s="767">
        <v>6921</v>
      </c>
      <c r="L6293" s="767">
        <v>304743.69</v>
      </c>
      <c r="M6293" s="768" t="str">
        <f>TEXT(Table2[[#This Row],[Gd.Dt]],"mmm-yy")</f>
        <v>Mar-23</v>
      </c>
      <c r="N6293" s="46" t="str">
        <f>MID(Table2[[#This Row],[BE]],6,2)</f>
        <v>IB</v>
      </c>
      <c r="O6293" s="46" t="str">
        <f>IF(Table2[[#This Row],[Type]]="IB","EOU",IF(Table2[[#This Row],[Type]]="MB","Local","492"))</f>
        <v>EOU</v>
      </c>
      <c r="P6293" s="46">
        <f>ROUND(Table2[[#This Row],[Cons]]/Table2[[#This Row],[Qty.]],5)</f>
        <v>0.03</v>
      </c>
      <c r="Q6293" s="46" t="b">
        <f>EXACT(Table2[[#This Row],[rate]],Table2[[#This Row],[Check]])</f>
        <v>1</v>
      </c>
      <c r="R6293" s="46"/>
      <c r="S6293" s="46" t="str">
        <f>IF(Table2[[#This Row],[SRO]]="EOU",VLOOKUP(Table2[[#This Row],[BE]],[2]GD.List!$C$3:$N$5014,12,0),IF(Table2[[#This Row],[SRO]]="Local","Polyester Staple Fibre","SRO 492"))</f>
        <v>Textile Chemical</v>
      </c>
    </row>
    <row r="6294" spans="1:19" x14ac:dyDescent="0.25">
      <c r="A6294" s="773" t="s">
        <v>3552</v>
      </c>
      <c r="B6294" s="770" t="s">
        <v>4287</v>
      </c>
      <c r="C6294" s="766">
        <v>70778</v>
      </c>
      <c r="D6294" s="771">
        <v>2847</v>
      </c>
      <c r="E6294" s="147" t="s">
        <v>4290</v>
      </c>
      <c r="F6294" s="770" t="s">
        <v>4294</v>
      </c>
      <c r="G6294" s="471">
        <v>44994</v>
      </c>
      <c r="H6294" s="772">
        <v>130728646</v>
      </c>
      <c r="I6294" s="197">
        <v>0.03</v>
      </c>
      <c r="J6294" s="767">
        <v>1456.07</v>
      </c>
      <c r="K6294" s="767">
        <v>48535.71</v>
      </c>
      <c r="L6294" s="767">
        <v>2104772.17</v>
      </c>
      <c r="M6294" s="768" t="str">
        <f>TEXT(Table2[[#This Row],[Gd.Dt]],"mmm-yy")</f>
        <v>Mar-23</v>
      </c>
      <c r="N6294" s="46" t="str">
        <f>MID(Table2[[#This Row],[BE]],6,2)</f>
        <v>IB</v>
      </c>
      <c r="O6294" s="46" t="str">
        <f>IF(Table2[[#This Row],[Type]]="IB","EOU",IF(Table2[[#This Row],[Type]]="MB","Local","492"))</f>
        <v>EOU</v>
      </c>
      <c r="P6294" s="46">
        <f>ROUND(Table2[[#This Row],[Cons]]/Table2[[#This Row],[Qty.]],5)</f>
        <v>0.03</v>
      </c>
      <c r="Q6294" s="46" t="b">
        <f>EXACT(Table2[[#This Row],[rate]],Table2[[#This Row],[Check]])</f>
        <v>1</v>
      </c>
      <c r="R6294" s="46"/>
      <c r="S6294" s="46" t="str">
        <f>IF(Table2[[#This Row],[SRO]]="EOU",VLOOKUP(Table2[[#This Row],[BE]],[2]GD.List!$C$3:$N$5014,12,0),IF(Table2[[#This Row],[SRO]]="Local","Polyester Staple Fibre","SRO 492"))</f>
        <v>Textile Chemical</v>
      </c>
    </row>
    <row r="6295" spans="1:19" x14ac:dyDescent="0.25">
      <c r="A6295" s="773" t="s">
        <v>4125</v>
      </c>
      <c r="B6295" s="770" t="s">
        <v>4287</v>
      </c>
      <c r="C6295" s="766">
        <v>70778</v>
      </c>
      <c r="D6295" s="771">
        <v>5201.009</v>
      </c>
      <c r="E6295" s="147" t="s">
        <v>4290</v>
      </c>
      <c r="F6295" s="770" t="s">
        <v>4294</v>
      </c>
      <c r="G6295" s="471">
        <v>44994</v>
      </c>
      <c r="H6295" s="772">
        <v>130728646</v>
      </c>
      <c r="I6295" s="197">
        <v>0.9899</v>
      </c>
      <c r="J6295" s="767">
        <v>58.79</v>
      </c>
      <c r="K6295" s="767">
        <v>59.39</v>
      </c>
      <c r="L6295" s="767">
        <v>84981.87</v>
      </c>
      <c r="M6295" s="768" t="str">
        <f>TEXT(Table2[[#This Row],[Gd.Dt]],"mmm-yy")</f>
        <v>Mar-23</v>
      </c>
      <c r="N6295" s="46" t="str">
        <f>MID(Table2[[#This Row],[BE]],6,2)</f>
        <v>IB</v>
      </c>
      <c r="O6295" s="46" t="str">
        <f>IF(Table2[[#This Row],[Type]]="IB","EOU",IF(Table2[[#This Row],[Type]]="MB","Local","492"))</f>
        <v>EOU</v>
      </c>
      <c r="P6295" s="46">
        <f>ROUND(Table2[[#This Row],[Cons]]/Table2[[#This Row],[Qty.]],5)</f>
        <v>0.9899</v>
      </c>
      <c r="Q6295" s="46" t="b">
        <f>EXACT(Table2[[#This Row],[rate]],Table2[[#This Row],[Check]])</f>
        <v>1</v>
      </c>
      <c r="R6295" s="46"/>
      <c r="S6295" s="46" t="str">
        <f>IF(Table2[[#This Row],[SRO]]="EOU",VLOOKUP(Table2[[#This Row],[BE]],[2]GD.List!$C$3:$N$5014,12,0),IF(Table2[[#This Row],[SRO]]="Local","Polyester Staple Fibre","SRO 492"))</f>
        <v>Raw Cotton</v>
      </c>
    </row>
    <row r="6296" spans="1:19" x14ac:dyDescent="0.25">
      <c r="A6296" s="773" t="s">
        <v>4126</v>
      </c>
      <c r="B6296" s="770" t="s">
        <v>4287</v>
      </c>
      <c r="C6296" s="766">
        <v>70778</v>
      </c>
      <c r="D6296" s="771">
        <v>9606.2199999999993</v>
      </c>
      <c r="E6296" s="147" t="s">
        <v>4290</v>
      </c>
      <c r="F6296" s="770" t="s">
        <v>4294</v>
      </c>
      <c r="G6296" s="471">
        <v>44994</v>
      </c>
      <c r="H6296" s="772">
        <v>130728646</v>
      </c>
      <c r="I6296" s="197">
        <v>1</v>
      </c>
      <c r="J6296" s="767">
        <v>40</v>
      </c>
      <c r="K6296" s="767">
        <v>40</v>
      </c>
      <c r="L6296" s="767">
        <v>57820.63</v>
      </c>
      <c r="M6296" s="768" t="str">
        <f>TEXT(Table2[[#This Row],[Gd.Dt]],"mmm-yy")</f>
        <v>Mar-23</v>
      </c>
      <c r="N6296" s="46" t="str">
        <f>MID(Table2[[#This Row],[BE]],6,2)</f>
        <v>TI</v>
      </c>
      <c r="O6296" s="46" t="str">
        <f>IF(Table2[[#This Row],[Type]]="IB","EOU",IF(Table2[[#This Row],[Type]]="MB","Local","492"))</f>
        <v>492</v>
      </c>
      <c r="P6296" s="46">
        <f>ROUND(Table2[[#This Row],[Cons]]/Table2[[#This Row],[Qty.]],5)</f>
        <v>1</v>
      </c>
      <c r="Q6296" s="46" t="b">
        <f>EXACT(Table2[[#This Row],[rate]],Table2[[#This Row],[Check]])</f>
        <v>1</v>
      </c>
      <c r="R6296" s="46"/>
      <c r="S6296" s="46" t="str">
        <f>IF(Table2[[#This Row],[SRO]]="EOU",VLOOKUP(Table2[[#This Row],[BE]],[2]GD.List!$C$3:$N$5014,12,0),IF(Table2[[#This Row],[SRO]]="Local","Polyester Staple Fibre","SRO 492"))</f>
        <v>SRO 492</v>
      </c>
    </row>
    <row r="6297" spans="1:19" x14ac:dyDescent="0.25">
      <c r="A6297" s="773" t="s">
        <v>4239</v>
      </c>
      <c r="B6297" s="770" t="s">
        <v>4287</v>
      </c>
      <c r="C6297" s="766">
        <v>70778</v>
      </c>
      <c r="D6297" s="771">
        <v>5201.009</v>
      </c>
      <c r="E6297" s="147" t="s">
        <v>4290</v>
      </c>
      <c r="F6297" s="770" t="s">
        <v>4294</v>
      </c>
      <c r="G6297" s="471">
        <v>44994</v>
      </c>
      <c r="H6297" s="772">
        <v>130728646</v>
      </c>
      <c r="I6297" s="197">
        <v>0.9899</v>
      </c>
      <c r="J6297" s="767">
        <v>47986.71</v>
      </c>
      <c r="K6297" s="767">
        <v>48476.32</v>
      </c>
      <c r="L6297" s="767">
        <v>69365546.829999998</v>
      </c>
      <c r="M6297" s="768" t="str">
        <f>TEXT(Table2[[#This Row],[Gd.Dt]],"mmm-yy")</f>
        <v>Mar-23</v>
      </c>
      <c r="N6297" s="46" t="str">
        <f>MID(Table2[[#This Row],[BE]],6,2)</f>
        <v>IB</v>
      </c>
      <c r="O6297" s="46" t="str">
        <f>IF(Table2[[#This Row],[Type]]="IB","EOU",IF(Table2[[#This Row],[Type]]="MB","Local","492"))</f>
        <v>EOU</v>
      </c>
      <c r="P6297" s="46">
        <f>ROUND(Table2[[#This Row],[Cons]]/Table2[[#This Row],[Qty.]],5)</f>
        <v>0.9899</v>
      </c>
      <c r="Q6297" s="46" t="b">
        <f>EXACT(Table2[[#This Row],[rate]],Table2[[#This Row],[Check]])</f>
        <v>1</v>
      </c>
      <c r="R6297" s="46"/>
      <c r="S6297" s="46" t="str">
        <f>IF(Table2[[#This Row],[SRO]]="EOU",VLOOKUP(Table2[[#This Row],[BE]],[2]GD.List!$C$3:$N$5014,12,0),IF(Table2[[#This Row],[SRO]]="Local","Polyester Staple Fibre","SRO 492"))</f>
        <v>Raw Cotton</v>
      </c>
    </row>
    <row r="6298" spans="1:19" x14ac:dyDescent="0.25">
      <c r="A6298" s="773" t="s">
        <v>4291</v>
      </c>
      <c r="B6298" s="770" t="s">
        <v>4287</v>
      </c>
      <c r="C6298" s="766">
        <v>70778</v>
      </c>
      <c r="D6298" s="771">
        <v>9606.1</v>
      </c>
      <c r="E6298" s="147" t="s">
        <v>4290</v>
      </c>
      <c r="F6298" s="770" t="s">
        <v>4294</v>
      </c>
      <c r="G6298" s="471">
        <v>44994</v>
      </c>
      <c r="H6298" s="772">
        <v>130728646</v>
      </c>
      <c r="I6298" s="197">
        <v>1</v>
      </c>
      <c r="J6298" s="767">
        <v>55</v>
      </c>
      <c r="K6298" s="767">
        <v>55</v>
      </c>
      <c r="L6298" s="767">
        <v>79503.37</v>
      </c>
      <c r="M6298" s="768" t="str">
        <f>TEXT(Table2[[#This Row],[Gd.Dt]],"mmm-yy")</f>
        <v>Mar-23</v>
      </c>
      <c r="N6298" s="46" t="str">
        <f>MID(Table2[[#This Row],[BE]],6,2)</f>
        <v>TI</v>
      </c>
      <c r="O6298" s="46" t="str">
        <f>IF(Table2[[#This Row],[Type]]="IB","EOU",IF(Table2[[#This Row],[Type]]="MB","Local","492"))</f>
        <v>492</v>
      </c>
      <c r="P6298" s="46">
        <f>ROUND(Table2[[#This Row],[Cons]]/Table2[[#This Row],[Qty.]],5)</f>
        <v>1</v>
      </c>
      <c r="Q6298" s="46" t="b">
        <f>EXACT(Table2[[#This Row],[rate]],Table2[[#This Row],[Check]])</f>
        <v>1</v>
      </c>
      <c r="R6298" s="46"/>
      <c r="S6298" s="46" t="str">
        <f>IF(Table2[[#This Row],[SRO]]="EOU",VLOOKUP(Table2[[#This Row],[BE]],[2]GD.List!$C$3:$N$5014,12,0),IF(Table2[[#This Row],[SRO]]="Local","Polyester Staple Fibre","SRO 492"))</f>
        <v>SRO 492</v>
      </c>
    </row>
    <row r="6299" spans="1:19" x14ac:dyDescent="0.25">
      <c r="A6299" s="773" t="s">
        <v>4292</v>
      </c>
      <c r="B6299" s="770" t="s">
        <v>4287</v>
      </c>
      <c r="C6299" s="766">
        <v>70778</v>
      </c>
      <c r="D6299" s="771">
        <v>9607.19</v>
      </c>
      <c r="E6299" s="147" t="s">
        <v>4290</v>
      </c>
      <c r="F6299" s="770" t="s">
        <v>4294</v>
      </c>
      <c r="G6299" s="471">
        <v>44994</v>
      </c>
      <c r="H6299" s="772">
        <v>130728646</v>
      </c>
      <c r="I6299" s="197">
        <v>1</v>
      </c>
      <c r="J6299" s="767">
        <v>60.8</v>
      </c>
      <c r="K6299" s="767">
        <v>60.8</v>
      </c>
      <c r="L6299" s="767">
        <v>87887.360000000001</v>
      </c>
      <c r="M6299" s="768" t="str">
        <f>TEXT(Table2[[#This Row],[Gd.Dt]],"mmm-yy")</f>
        <v>Mar-23</v>
      </c>
      <c r="N6299" s="46" t="str">
        <f>MID(Table2[[#This Row],[BE]],6,2)</f>
        <v>TI</v>
      </c>
      <c r="O6299" s="46" t="str">
        <f>IF(Table2[[#This Row],[Type]]="IB","EOU",IF(Table2[[#This Row],[Type]]="MB","Local","492"))</f>
        <v>492</v>
      </c>
      <c r="P6299" s="46">
        <f>ROUND(Table2[[#This Row],[Cons]]/Table2[[#This Row],[Qty.]],5)</f>
        <v>1</v>
      </c>
      <c r="Q6299" s="46" t="b">
        <f>EXACT(Table2[[#This Row],[rate]],Table2[[#This Row],[Check]])</f>
        <v>1</v>
      </c>
      <c r="R6299" s="46"/>
      <c r="S6299" s="46" t="str">
        <f>IF(Table2[[#This Row],[SRO]]="EOU",VLOOKUP(Table2[[#This Row],[BE]],[2]GD.List!$C$3:$N$5014,12,0),IF(Table2[[#This Row],[SRO]]="Local","Polyester Staple Fibre","SRO 492"))</f>
        <v>SRO 492</v>
      </c>
    </row>
    <row r="6300" spans="1:19" x14ac:dyDescent="0.25">
      <c r="A6300" s="774" t="s">
        <v>4293</v>
      </c>
      <c r="B6300" s="774" t="s">
        <v>4287</v>
      </c>
      <c r="C6300" s="775">
        <v>70778</v>
      </c>
      <c r="D6300" s="776">
        <v>4821.8999999999996</v>
      </c>
      <c r="E6300" s="27" t="s">
        <v>4290</v>
      </c>
      <c r="F6300" s="774" t="s">
        <v>4294</v>
      </c>
      <c r="G6300" s="28">
        <v>44994</v>
      </c>
      <c r="H6300" s="777">
        <v>130728646</v>
      </c>
      <c r="I6300" s="33">
        <v>1</v>
      </c>
      <c r="J6300" s="778">
        <v>10</v>
      </c>
      <c r="K6300" s="778">
        <v>10</v>
      </c>
      <c r="L6300" s="778">
        <v>14455.16</v>
      </c>
      <c r="M6300" s="769" t="str">
        <f>TEXT(Table2[[#This Row],[Gd.Dt]],"mmm-yy")</f>
        <v>Mar-23</v>
      </c>
      <c r="N6300" s="47" t="str">
        <f>MID(Table2[[#This Row],[BE]],6,2)</f>
        <v>TI</v>
      </c>
      <c r="O6300" s="47" t="str">
        <f>IF(Table2[[#This Row],[Type]]="IB","EOU",IF(Table2[[#This Row],[Type]]="MB","Local","492"))</f>
        <v>492</v>
      </c>
      <c r="P6300" s="47">
        <f>ROUND(Table2[[#This Row],[Cons]]/Table2[[#This Row],[Qty.]],5)</f>
        <v>1</v>
      </c>
      <c r="Q6300" s="47" t="b">
        <f>EXACT(Table2[[#This Row],[rate]],Table2[[#This Row],[Check]])</f>
        <v>1</v>
      </c>
      <c r="R6300" s="47"/>
      <c r="S6300" s="47" t="str">
        <f>IF(Table2[[#This Row],[SRO]]="EOU",VLOOKUP(Table2[[#This Row],[BE]],[2]GD.List!$C$3:$N$5014,12,0),IF(Table2[[#This Row],[SRO]]="Local","Polyester Staple Fibre","SRO 492"))</f>
        <v>SRO 492</v>
      </c>
    </row>
    <row r="6301" spans="1:19" x14ac:dyDescent="0.25">
      <c r="A6301" s="120" t="s">
        <v>2499</v>
      </c>
      <c r="B6301" s="116" t="s">
        <v>4296</v>
      </c>
      <c r="C6301" s="165">
        <v>45839</v>
      </c>
      <c r="D6301" s="117">
        <v>2701.12</v>
      </c>
      <c r="E6301" s="147" t="s">
        <v>4298</v>
      </c>
      <c r="F6301" s="116" t="s">
        <v>4303</v>
      </c>
      <c r="G6301" s="471">
        <v>44995</v>
      </c>
      <c r="H6301" s="82">
        <v>39940323.210000001</v>
      </c>
      <c r="I6301" s="197">
        <v>0.8</v>
      </c>
      <c r="J6301" s="15">
        <v>12152</v>
      </c>
      <c r="K6301" s="15">
        <v>15190</v>
      </c>
      <c r="L6301" s="15">
        <v>17364413.579999998</v>
      </c>
      <c r="M6301" s="66" t="str">
        <f>TEXT(Table2[[#This Row],[Gd.Dt]],"mmm-yy")</f>
        <v>Mar-23</v>
      </c>
      <c r="N6301" s="46" t="str">
        <f>MID(Table2[[#This Row],[BE]],6,2)</f>
        <v>IB</v>
      </c>
      <c r="O6301" s="46" t="str">
        <f>IF(Table2[[#This Row],[Type]]="IB","EOU",IF(Table2[[#This Row],[Type]]="MB","Local","492"))</f>
        <v>EOU</v>
      </c>
      <c r="P6301" s="46">
        <f>ROUND(Table2[[#This Row],[Cons]]/Table2[[#This Row],[Qty.]],5)</f>
        <v>0.8</v>
      </c>
      <c r="Q6301" s="46" t="b">
        <f>EXACT(Table2[[#This Row],[rate]],Table2[[#This Row],[Check]])</f>
        <v>1</v>
      </c>
      <c r="R6301" s="46"/>
      <c r="S6301" s="46" t="str">
        <f>IF(Table2[[#This Row],[SRO]]="EOU",VLOOKUP(Table2[[#This Row],[BE]],[2]GD.List!$C$3:$N$5014,12,0),IF(Table2[[#This Row],[SRO]]="Local","Polyester Staple Fibre","SRO 492"))</f>
        <v>Textile Coal</v>
      </c>
    </row>
    <row r="6302" spans="1:19" x14ac:dyDescent="0.25">
      <c r="A6302" s="120" t="s">
        <v>3552</v>
      </c>
      <c r="B6302" s="116" t="s">
        <v>4296</v>
      </c>
      <c r="C6302" s="165">
        <v>45839</v>
      </c>
      <c r="D6302" s="117">
        <v>2847</v>
      </c>
      <c r="E6302" s="147" t="s">
        <v>4298</v>
      </c>
      <c r="F6302" s="116" t="s">
        <v>4303</v>
      </c>
      <c r="G6302" s="471">
        <v>44995</v>
      </c>
      <c r="H6302" s="82">
        <v>39940323.210000001</v>
      </c>
      <c r="I6302" s="197">
        <v>0.03</v>
      </c>
      <c r="J6302" s="15">
        <v>286.82</v>
      </c>
      <c r="K6302" s="15">
        <v>9560.67</v>
      </c>
      <c r="L6302" s="15">
        <v>409847.03</v>
      </c>
      <c r="M6302" s="66" t="str">
        <f>TEXT(Table2[[#This Row],[Gd.Dt]],"mmm-yy")</f>
        <v>Mar-23</v>
      </c>
      <c r="N6302" s="46" t="str">
        <f>MID(Table2[[#This Row],[BE]],6,2)</f>
        <v>IB</v>
      </c>
      <c r="O6302" s="46" t="str">
        <f>IF(Table2[[#This Row],[Type]]="IB","EOU",IF(Table2[[#This Row],[Type]]="MB","Local","492"))</f>
        <v>EOU</v>
      </c>
      <c r="P6302" s="46">
        <f>ROUND(Table2[[#This Row],[Cons]]/Table2[[#This Row],[Qty.]],5)</f>
        <v>0.03</v>
      </c>
      <c r="Q6302" s="46" t="b">
        <f>EXACT(Table2[[#This Row],[rate]],Table2[[#This Row],[Check]])</f>
        <v>1</v>
      </c>
      <c r="R6302" s="46"/>
      <c r="S6302" s="46" t="str">
        <f>IF(Table2[[#This Row],[SRO]]="EOU",VLOOKUP(Table2[[#This Row],[BE]],[2]GD.List!$C$3:$N$5014,12,0),IF(Table2[[#This Row],[SRO]]="Local","Polyester Staple Fibre","SRO 492"))</f>
        <v>Textile Chemical</v>
      </c>
    </row>
    <row r="6303" spans="1:19" x14ac:dyDescent="0.25">
      <c r="A6303" s="120" t="s">
        <v>3854</v>
      </c>
      <c r="B6303" s="116" t="s">
        <v>4297</v>
      </c>
      <c r="C6303" s="165">
        <v>51912</v>
      </c>
      <c r="D6303" s="117">
        <v>9607.11</v>
      </c>
      <c r="E6303" s="147" t="s">
        <v>4301</v>
      </c>
      <c r="F6303" s="116" t="s">
        <v>4304</v>
      </c>
      <c r="G6303" s="471">
        <v>44995</v>
      </c>
      <c r="H6303" s="82">
        <v>40695091.619999997</v>
      </c>
      <c r="I6303" s="197">
        <v>1</v>
      </c>
      <c r="J6303" s="15">
        <v>130</v>
      </c>
      <c r="K6303" s="15">
        <v>130</v>
      </c>
      <c r="L6303" s="15">
        <v>10134769.49</v>
      </c>
      <c r="M6303" s="66" t="str">
        <f>TEXT(Table2[[#This Row],[Gd.Dt]],"mmm-yy")</f>
        <v>Mar-23</v>
      </c>
      <c r="N6303" s="46" t="str">
        <f>MID(Table2[[#This Row],[BE]],6,2)</f>
        <v>EP</v>
      </c>
      <c r="O6303" s="46" t="str">
        <f>IF(Table2[[#This Row],[Type]]="IB","EOU",IF(Table2[[#This Row],[Type]]="MB","Local","492"))</f>
        <v>492</v>
      </c>
      <c r="P6303" s="46">
        <f>ROUND(Table2[[#This Row],[Cons]]/Table2[[#This Row],[Qty.]],5)</f>
        <v>1</v>
      </c>
      <c r="Q6303" s="46" t="b">
        <f>EXACT(Table2[[#This Row],[rate]],Table2[[#This Row],[Check]])</f>
        <v>1</v>
      </c>
      <c r="R6303" s="46"/>
      <c r="S6303" s="46" t="str">
        <f>IF(Table2[[#This Row],[SRO]]="EOU",VLOOKUP(Table2[[#This Row],[BE]],[2]GD.List!$C$3:$N$5014,12,0),IF(Table2[[#This Row],[SRO]]="Local","Polyester Staple Fibre","SRO 492"))</f>
        <v>SRO 492</v>
      </c>
    </row>
    <row r="6304" spans="1:19" x14ac:dyDescent="0.25">
      <c r="A6304" s="120" t="s">
        <v>4077</v>
      </c>
      <c r="B6304" s="116" t="s">
        <v>4296</v>
      </c>
      <c r="C6304" s="165">
        <v>45839</v>
      </c>
      <c r="D6304" s="117">
        <v>5503.201</v>
      </c>
      <c r="E6304" s="147" t="s">
        <v>4298</v>
      </c>
      <c r="F6304" s="116" t="s">
        <v>4303</v>
      </c>
      <c r="G6304" s="471">
        <v>44995</v>
      </c>
      <c r="H6304" s="82">
        <v>39940323.210000001</v>
      </c>
      <c r="I6304" s="197">
        <v>0.65656999999999999</v>
      </c>
      <c r="J6304" s="15">
        <v>9973.2999999999993</v>
      </c>
      <c r="K6304" s="15">
        <v>15190</v>
      </c>
      <c r="L6304" s="15">
        <v>14251193.710000001</v>
      </c>
      <c r="M6304" s="66" t="str">
        <f>TEXT(Table2[[#This Row],[Gd.Dt]],"mmm-yy")</f>
        <v>Mar-23</v>
      </c>
      <c r="N6304" s="46" t="str">
        <f>MID(Table2[[#This Row],[BE]],6,2)</f>
        <v>IB</v>
      </c>
      <c r="O6304" s="46" t="str">
        <f>IF(Table2[[#This Row],[Type]]="IB","EOU",IF(Table2[[#This Row],[Type]]="MB","Local","492"))</f>
        <v>EOU</v>
      </c>
      <c r="P6304" s="46">
        <f>ROUND(Table2[[#This Row],[Cons]]/Table2[[#This Row],[Qty.]],5)</f>
        <v>0.65656999999999999</v>
      </c>
      <c r="Q6304" s="46" t="b">
        <f>EXACT(Table2[[#This Row],[rate]],Table2[[#This Row],[Check]])</f>
        <v>1</v>
      </c>
      <c r="R6304" s="46"/>
      <c r="S6304" s="46" t="str">
        <f>IF(Table2[[#This Row],[SRO]]="EOU",VLOOKUP(Table2[[#This Row],[BE]],[2]GD.List!$C$3:$N$5014,12,0),IF(Table2[[#This Row],[SRO]]="Local","Polyester Staple Fibre","SRO 492"))</f>
        <v>Polyester Staple Fiber</v>
      </c>
    </row>
    <row r="6305" spans="1:19" x14ac:dyDescent="0.25">
      <c r="A6305" s="120" t="s">
        <v>4161</v>
      </c>
      <c r="B6305" s="116" t="s">
        <v>4297</v>
      </c>
      <c r="C6305" s="165">
        <v>51912</v>
      </c>
      <c r="D6305" s="117">
        <v>9606.1</v>
      </c>
      <c r="E6305" s="147" t="s">
        <v>4301</v>
      </c>
      <c r="F6305" s="116" t="s">
        <v>4304</v>
      </c>
      <c r="G6305" s="471">
        <v>44995</v>
      </c>
      <c r="H6305" s="82">
        <v>40695091.619999997</v>
      </c>
      <c r="I6305" s="197">
        <v>1</v>
      </c>
      <c r="J6305" s="15">
        <v>40</v>
      </c>
      <c r="K6305" s="15">
        <v>40</v>
      </c>
      <c r="L6305" s="15">
        <v>13723420.779999999</v>
      </c>
      <c r="M6305" s="66" t="str">
        <f>TEXT(Table2[[#This Row],[Gd.Dt]],"mmm-yy")</f>
        <v>Mar-23</v>
      </c>
      <c r="N6305" s="46" t="str">
        <f>MID(Table2[[#This Row],[BE]],6,2)</f>
        <v>TI</v>
      </c>
      <c r="O6305" s="46" t="str">
        <f>IF(Table2[[#This Row],[Type]]="IB","EOU",IF(Table2[[#This Row],[Type]]="MB","Local","492"))</f>
        <v>492</v>
      </c>
      <c r="P6305" s="46">
        <f>ROUND(Table2[[#This Row],[Cons]]/Table2[[#This Row],[Qty.]],5)</f>
        <v>1</v>
      </c>
      <c r="Q6305" s="46" t="b">
        <f>EXACT(Table2[[#This Row],[rate]],Table2[[#This Row],[Check]])</f>
        <v>1</v>
      </c>
      <c r="R6305" s="46"/>
      <c r="S6305" s="46" t="str">
        <f>IF(Table2[[#This Row],[SRO]]="EOU",VLOOKUP(Table2[[#This Row],[BE]],[2]GD.List!$C$3:$N$5014,12,0),IF(Table2[[#This Row],[SRO]]="Local","Polyester Staple Fibre","SRO 492"))</f>
        <v>SRO 492</v>
      </c>
    </row>
    <row r="6306" spans="1:19" x14ac:dyDescent="0.25">
      <c r="A6306" s="120" t="s">
        <v>4239</v>
      </c>
      <c r="B6306" s="116" t="s">
        <v>4296</v>
      </c>
      <c r="C6306" s="165">
        <v>45839</v>
      </c>
      <c r="D6306" s="117">
        <v>5201.009</v>
      </c>
      <c r="E6306" s="147" t="s">
        <v>4298</v>
      </c>
      <c r="F6306" s="116" t="s">
        <v>4303</v>
      </c>
      <c r="G6306" s="471">
        <v>44995</v>
      </c>
      <c r="H6306" s="82">
        <v>39940323.210000001</v>
      </c>
      <c r="I6306" s="197">
        <v>0.35353000000000001</v>
      </c>
      <c r="J6306" s="15">
        <v>1051.5999999999999</v>
      </c>
      <c r="K6306" s="15">
        <v>2974.57</v>
      </c>
      <c r="L6306" s="15">
        <v>1502667.65</v>
      </c>
      <c r="M6306" s="66" t="str">
        <f>TEXT(Table2[[#This Row],[Gd.Dt]],"mmm-yy")</f>
        <v>Mar-23</v>
      </c>
      <c r="N6306" s="46" t="str">
        <f>MID(Table2[[#This Row],[BE]],6,2)</f>
        <v>IB</v>
      </c>
      <c r="O6306" s="46" t="str">
        <f>IF(Table2[[#This Row],[Type]]="IB","EOU",IF(Table2[[#This Row],[Type]]="MB","Local","492"))</f>
        <v>EOU</v>
      </c>
      <c r="P6306" s="46">
        <f>ROUND(Table2[[#This Row],[Cons]]/Table2[[#This Row],[Qty.]],5)</f>
        <v>0.35353000000000001</v>
      </c>
      <c r="Q6306" s="46" t="b">
        <f>EXACT(Table2[[#This Row],[rate]],Table2[[#This Row],[Check]])</f>
        <v>1</v>
      </c>
      <c r="R6306" s="46"/>
      <c r="S6306" s="46" t="str">
        <f>IF(Table2[[#This Row],[SRO]]="EOU",VLOOKUP(Table2[[#This Row],[BE]],[2]GD.List!$C$3:$N$5014,12,0),IF(Table2[[#This Row],[SRO]]="Local","Polyester Staple Fibre","SRO 492"))</f>
        <v>Raw Cotton</v>
      </c>
    </row>
    <row r="6307" spans="1:19" x14ac:dyDescent="0.25">
      <c r="A6307" s="120" t="s">
        <v>4299</v>
      </c>
      <c r="B6307" s="116" t="s">
        <v>4296</v>
      </c>
      <c r="C6307" s="165">
        <v>45839</v>
      </c>
      <c r="D6307" s="117">
        <v>2847</v>
      </c>
      <c r="E6307" s="147" t="s">
        <v>4298</v>
      </c>
      <c r="F6307" s="116" t="s">
        <v>4303</v>
      </c>
      <c r="G6307" s="471">
        <v>44995</v>
      </c>
      <c r="H6307" s="82">
        <v>39940323.210000001</v>
      </c>
      <c r="I6307" s="197">
        <v>0.03</v>
      </c>
      <c r="J6307" s="15">
        <v>168.88</v>
      </c>
      <c r="K6307" s="15">
        <v>5629.33</v>
      </c>
      <c r="L6307" s="15">
        <v>241318.48</v>
      </c>
      <c r="M6307" s="66" t="str">
        <f>TEXT(Table2[[#This Row],[Gd.Dt]],"mmm-yy")</f>
        <v>Mar-23</v>
      </c>
      <c r="N6307" s="46" t="str">
        <f>MID(Table2[[#This Row],[BE]],6,2)</f>
        <v>IB</v>
      </c>
      <c r="O6307" s="46" t="str">
        <f>IF(Table2[[#This Row],[Type]]="IB","EOU",IF(Table2[[#This Row],[Type]]="MB","Local","492"))</f>
        <v>EOU</v>
      </c>
      <c r="P6307" s="46">
        <f>ROUND(Table2[[#This Row],[Cons]]/Table2[[#This Row],[Qty.]],5)</f>
        <v>0.03</v>
      </c>
      <c r="Q6307" s="46" t="b">
        <f>EXACT(Table2[[#This Row],[rate]],Table2[[#This Row],[Check]])</f>
        <v>1</v>
      </c>
      <c r="R6307" s="46"/>
      <c r="S6307" s="46" t="str">
        <f>IF(Table2[[#This Row],[SRO]]="EOU",VLOOKUP(Table2[[#This Row],[BE]],[2]GD.List!$C$3:$N$5014,12,0),IF(Table2[[#This Row],[SRO]]="Local","Polyester Staple Fibre","SRO 492"))</f>
        <v>Textile Chemical</v>
      </c>
    </row>
    <row r="6308" spans="1:19" x14ac:dyDescent="0.25">
      <c r="A6308" s="120" t="s">
        <v>4300</v>
      </c>
      <c r="B6308" s="116" t="s">
        <v>4296</v>
      </c>
      <c r="C6308" s="165">
        <v>45839</v>
      </c>
      <c r="D6308" s="117">
        <v>5201.009</v>
      </c>
      <c r="E6308" s="147" t="s">
        <v>4298</v>
      </c>
      <c r="F6308" s="116" t="s">
        <v>4303</v>
      </c>
      <c r="G6308" s="471">
        <v>44995</v>
      </c>
      <c r="H6308" s="82">
        <v>39940323.210000001</v>
      </c>
      <c r="I6308" s="197">
        <v>0.35353000000000001</v>
      </c>
      <c r="J6308" s="15">
        <v>4318.5200000000004</v>
      </c>
      <c r="K6308" s="15">
        <v>12215.43</v>
      </c>
      <c r="L6308" s="15">
        <v>6170882.7599999998</v>
      </c>
      <c r="M6308" s="66" t="str">
        <f>TEXT(Table2[[#This Row],[Gd.Dt]],"mmm-yy")</f>
        <v>Mar-23</v>
      </c>
      <c r="N6308" s="46" t="str">
        <f>MID(Table2[[#This Row],[BE]],6,2)</f>
        <v>IB</v>
      </c>
      <c r="O6308" s="46" t="str">
        <f>IF(Table2[[#This Row],[Type]]="IB","EOU",IF(Table2[[#This Row],[Type]]="MB","Local","492"))</f>
        <v>EOU</v>
      </c>
      <c r="P6308" s="46">
        <f>ROUND(Table2[[#This Row],[Cons]]/Table2[[#This Row],[Qty.]],5)</f>
        <v>0.35353000000000001</v>
      </c>
      <c r="Q6308" s="46" t="b">
        <f>EXACT(Table2[[#This Row],[rate]],Table2[[#This Row],[Check]])</f>
        <v>1</v>
      </c>
      <c r="R6308" s="46"/>
      <c r="S6308" s="46" t="str">
        <f>IF(Table2[[#This Row],[SRO]]="EOU",VLOOKUP(Table2[[#This Row],[BE]],[2]GD.List!$C$3:$N$5014,12,0),IF(Table2[[#This Row],[SRO]]="Local","Polyester Staple Fibre","SRO 492"))</f>
        <v>Raw Cotton</v>
      </c>
    </row>
    <row r="6309" spans="1:19" x14ac:dyDescent="0.25">
      <c r="A6309" s="119" t="s">
        <v>4302</v>
      </c>
      <c r="B6309" s="119" t="s">
        <v>4297</v>
      </c>
      <c r="C6309" s="170">
        <v>51912</v>
      </c>
      <c r="D6309" s="171">
        <v>5807.9</v>
      </c>
      <c r="E6309" s="27" t="s">
        <v>4301</v>
      </c>
      <c r="F6309" s="119" t="s">
        <v>4304</v>
      </c>
      <c r="G6309" s="28">
        <v>44995</v>
      </c>
      <c r="H6309" s="172">
        <v>40695091.619999997</v>
      </c>
      <c r="I6309" s="33">
        <v>1</v>
      </c>
      <c r="J6309" s="30">
        <v>6</v>
      </c>
      <c r="K6309" s="30">
        <v>6</v>
      </c>
      <c r="L6309" s="30">
        <v>16836901.1446</v>
      </c>
      <c r="M6309" s="67" t="str">
        <f>TEXT(Table2[[#This Row],[Gd.Dt]],"mmm-yy")</f>
        <v>Mar-23</v>
      </c>
      <c r="N6309" s="47" t="str">
        <f>MID(Table2[[#This Row],[BE]],6,2)</f>
        <v>TI</v>
      </c>
      <c r="O6309" s="47" t="str">
        <f>IF(Table2[[#This Row],[Type]]="IB","EOU",IF(Table2[[#This Row],[Type]]="MB","Local","492"))</f>
        <v>492</v>
      </c>
      <c r="P6309" s="47">
        <f>ROUND(Table2[[#This Row],[Cons]]/Table2[[#This Row],[Qty.]],5)</f>
        <v>1</v>
      </c>
      <c r="Q6309" s="47" t="b">
        <f>EXACT(Table2[[#This Row],[rate]],Table2[[#This Row],[Check]])</f>
        <v>1</v>
      </c>
      <c r="R6309" s="47"/>
      <c r="S6309" s="47" t="str">
        <f>IF(Table2[[#This Row],[SRO]]="EOU",VLOOKUP(Table2[[#This Row],[BE]],[2]GD.List!$C$3:$N$5014,12,0),IF(Table2[[#This Row],[SRO]]="Local","Polyester Staple Fibre","SRO 492"))</f>
        <v>SRO 492</v>
      </c>
    </row>
    <row r="6310" spans="1:19" x14ac:dyDescent="0.25">
      <c r="A6310" s="784" t="s">
        <v>2499</v>
      </c>
      <c r="B6310" s="784" t="s">
        <v>4307</v>
      </c>
      <c r="C6310" s="779">
        <v>4642</v>
      </c>
      <c r="D6310" s="785">
        <v>2701.12</v>
      </c>
      <c r="E6310" s="147" t="s">
        <v>4311</v>
      </c>
      <c r="F6310" s="784" t="s">
        <v>4312</v>
      </c>
      <c r="G6310" s="471">
        <v>44996</v>
      </c>
      <c r="H6310" s="786">
        <v>37280880.700000003</v>
      </c>
      <c r="I6310" s="197">
        <v>0.8</v>
      </c>
      <c r="J6310" s="780">
        <v>11878.400000000001</v>
      </c>
      <c r="K6310" s="780">
        <v>14848</v>
      </c>
      <c r="L6310" s="780">
        <v>15943197.74</v>
      </c>
      <c r="M6310" s="781" t="str">
        <f>TEXT(Table2[[#This Row],[Gd.Dt]],"mmm-yy")</f>
        <v>Mar-23</v>
      </c>
      <c r="N6310" s="46" t="str">
        <f>MID(Table2[[#This Row],[BE]],6,2)</f>
        <v>IB</v>
      </c>
      <c r="O6310" s="46" t="str">
        <f>IF(Table2[[#This Row],[Type]]="IB","EOU",IF(Table2[[#This Row],[Type]]="MB","Local","492"))</f>
        <v>EOU</v>
      </c>
      <c r="P6310" s="46">
        <f>ROUND(Table2[[#This Row],[Cons]]/Table2[[#This Row],[Qty.]],5)</f>
        <v>0.8</v>
      </c>
      <c r="Q6310" s="46" t="b">
        <f>EXACT(Table2[[#This Row],[rate]],Table2[[#This Row],[Check]])</f>
        <v>1</v>
      </c>
      <c r="R6310" s="46"/>
      <c r="S6310" s="46" t="str">
        <f>IF(Table2[[#This Row],[SRO]]="EOU",VLOOKUP(Table2[[#This Row],[BE]],[2]GD.List!$C$3:$N$5014,12,0),IF(Table2[[#This Row],[SRO]]="Local","Polyester Staple Fibre","SRO 492"))</f>
        <v>Textile Coal</v>
      </c>
    </row>
    <row r="6311" spans="1:19" x14ac:dyDescent="0.25">
      <c r="A6311" s="784" t="s">
        <v>2499</v>
      </c>
      <c r="B6311" s="784" t="s">
        <v>4305</v>
      </c>
      <c r="C6311" s="779">
        <v>8150</v>
      </c>
      <c r="D6311" s="785">
        <v>2701.12</v>
      </c>
      <c r="E6311" s="147" t="s">
        <v>4308</v>
      </c>
      <c r="F6311" s="784" t="s">
        <v>4313</v>
      </c>
      <c r="G6311" s="471">
        <v>44995</v>
      </c>
      <c r="H6311" s="786">
        <v>25902573.960000001</v>
      </c>
      <c r="I6311" s="197">
        <v>0.8</v>
      </c>
      <c r="J6311" s="780">
        <v>9168</v>
      </c>
      <c r="K6311" s="780">
        <v>11460</v>
      </c>
      <c r="L6311" s="780">
        <v>10766295.290000001</v>
      </c>
      <c r="M6311" s="781" t="str">
        <f>TEXT(Table2[[#This Row],[Gd.Dt]],"mmm-yy")</f>
        <v>Mar-23</v>
      </c>
      <c r="N6311" s="46" t="str">
        <f>MID(Table2[[#This Row],[BE]],6,2)</f>
        <v>IB</v>
      </c>
      <c r="O6311" s="46" t="str">
        <f>IF(Table2[[#This Row],[Type]]="IB","EOU",IF(Table2[[#This Row],[Type]]="MB","Local","492"))</f>
        <v>EOU</v>
      </c>
      <c r="P6311" s="46">
        <f>ROUND(Table2[[#This Row],[Cons]]/Table2[[#This Row],[Qty.]],5)</f>
        <v>0.8</v>
      </c>
      <c r="Q6311" s="46" t="b">
        <f>EXACT(Table2[[#This Row],[rate]],Table2[[#This Row],[Check]])</f>
        <v>1</v>
      </c>
      <c r="R6311" s="46"/>
      <c r="S6311" s="46" t="str">
        <f>IF(Table2[[#This Row],[SRO]]="EOU",VLOOKUP(Table2[[#This Row],[BE]],[2]GD.List!$C$3:$N$5014,12,0),IF(Table2[[#This Row],[SRO]]="Local","Polyester Staple Fibre","SRO 492"))</f>
        <v>Textile Coal</v>
      </c>
    </row>
    <row r="6312" spans="1:19" x14ac:dyDescent="0.25">
      <c r="A6312" s="787" t="s">
        <v>2499</v>
      </c>
      <c r="B6312" s="784" t="s">
        <v>4306</v>
      </c>
      <c r="C6312" s="779">
        <v>46782</v>
      </c>
      <c r="D6312" s="785">
        <v>2701.12</v>
      </c>
      <c r="E6312" s="147" t="s">
        <v>4310</v>
      </c>
      <c r="F6312" s="784" t="s">
        <v>4314</v>
      </c>
      <c r="G6312" s="471">
        <v>44996</v>
      </c>
      <c r="H6312" s="786">
        <v>42618406.43</v>
      </c>
      <c r="I6312" s="197">
        <v>0.8</v>
      </c>
      <c r="J6312" s="780">
        <v>12649.6</v>
      </c>
      <c r="K6312" s="780">
        <v>15812</v>
      </c>
      <c r="L6312" s="780">
        <v>21100878.850000001</v>
      </c>
      <c r="M6312" s="781" t="str">
        <f>TEXT(Table2[[#This Row],[Gd.Dt]],"mmm-yy")</f>
        <v>Mar-23</v>
      </c>
      <c r="N6312" s="46" t="str">
        <f>MID(Table2[[#This Row],[BE]],6,2)</f>
        <v>IB</v>
      </c>
      <c r="O6312" s="46" t="str">
        <f>IF(Table2[[#This Row],[Type]]="IB","EOU",IF(Table2[[#This Row],[Type]]="MB","Local","492"))</f>
        <v>EOU</v>
      </c>
      <c r="P6312" s="46">
        <f>ROUND(Table2[[#This Row],[Cons]]/Table2[[#This Row],[Qty.]],5)</f>
        <v>0.8</v>
      </c>
      <c r="Q6312" s="46" t="b">
        <f>EXACT(Table2[[#This Row],[rate]],Table2[[#This Row],[Check]])</f>
        <v>1</v>
      </c>
      <c r="R6312" s="46"/>
      <c r="S6312" s="46" t="str">
        <f>IF(Table2[[#This Row],[SRO]]="EOU",VLOOKUP(Table2[[#This Row],[BE]],[2]GD.List!$C$3:$N$5014,12,0),IF(Table2[[#This Row],[SRO]]="Local","Polyester Staple Fibre","SRO 492"))</f>
        <v>Textile Coal</v>
      </c>
    </row>
    <row r="6313" spans="1:19" x14ac:dyDescent="0.25">
      <c r="A6313" s="788" t="s">
        <v>3552</v>
      </c>
      <c r="B6313" s="784" t="s">
        <v>4307</v>
      </c>
      <c r="C6313" s="779">
        <v>4642</v>
      </c>
      <c r="D6313" s="785">
        <v>2847</v>
      </c>
      <c r="E6313" s="147" t="s">
        <v>4311</v>
      </c>
      <c r="F6313" s="784" t="s">
        <v>4312</v>
      </c>
      <c r="G6313" s="471">
        <v>44996</v>
      </c>
      <c r="H6313" s="786">
        <v>37280880.700000003</v>
      </c>
      <c r="I6313" s="197">
        <v>0.03</v>
      </c>
      <c r="J6313" s="780">
        <v>445.44</v>
      </c>
      <c r="K6313" s="780">
        <v>14848</v>
      </c>
      <c r="L6313" s="780">
        <v>597869.92000000004</v>
      </c>
      <c r="M6313" s="781" t="str">
        <f>TEXT(Table2[[#This Row],[Gd.Dt]],"mmm-yy")</f>
        <v>Mar-23</v>
      </c>
      <c r="N6313" s="46" t="str">
        <f>MID(Table2[[#This Row],[BE]],6,2)</f>
        <v>IB</v>
      </c>
      <c r="O6313" s="46" t="str">
        <f>IF(Table2[[#This Row],[Type]]="IB","EOU",IF(Table2[[#This Row],[Type]]="MB","Local","492"))</f>
        <v>EOU</v>
      </c>
      <c r="P6313" s="46">
        <f>ROUND(Table2[[#This Row],[Cons]]/Table2[[#This Row],[Qty.]],5)</f>
        <v>0.03</v>
      </c>
      <c r="Q6313" s="46" t="b">
        <f>EXACT(Table2[[#This Row],[rate]],Table2[[#This Row],[Check]])</f>
        <v>1</v>
      </c>
      <c r="R6313" s="46"/>
      <c r="S6313" s="46" t="str">
        <f>IF(Table2[[#This Row],[SRO]]="EOU",VLOOKUP(Table2[[#This Row],[BE]],[2]GD.List!$C$3:$N$5014,12,0),IF(Table2[[#This Row],[SRO]]="Local","Polyester Staple Fibre","SRO 492"))</f>
        <v>Textile Chemical</v>
      </c>
    </row>
    <row r="6314" spans="1:19" x14ac:dyDescent="0.25">
      <c r="A6314" s="787" t="s">
        <v>3552</v>
      </c>
      <c r="B6314" s="784" t="s">
        <v>4305</v>
      </c>
      <c r="C6314" s="779">
        <v>8150</v>
      </c>
      <c r="D6314" s="785">
        <v>2847</v>
      </c>
      <c r="E6314" s="147" t="s">
        <v>4308</v>
      </c>
      <c r="F6314" s="784" t="s">
        <v>4313</v>
      </c>
      <c r="G6314" s="471">
        <v>44995</v>
      </c>
      <c r="H6314" s="786">
        <v>25902573.960000001</v>
      </c>
      <c r="I6314" s="197">
        <v>0.03</v>
      </c>
      <c r="J6314" s="780">
        <v>343.8</v>
      </c>
      <c r="K6314" s="780">
        <v>11460</v>
      </c>
      <c r="L6314" s="780">
        <v>403736.06999999995</v>
      </c>
      <c r="M6314" s="781" t="str">
        <f>TEXT(Table2[[#This Row],[Gd.Dt]],"mmm-yy")</f>
        <v>Mar-23</v>
      </c>
      <c r="N6314" s="46" t="str">
        <f>MID(Table2[[#This Row],[BE]],6,2)</f>
        <v>IB</v>
      </c>
      <c r="O6314" s="46" t="str">
        <f>IF(Table2[[#This Row],[Type]]="IB","EOU",IF(Table2[[#This Row],[Type]]="MB","Local","492"))</f>
        <v>EOU</v>
      </c>
      <c r="P6314" s="46">
        <f>ROUND(Table2[[#This Row],[Cons]]/Table2[[#This Row],[Qty.]],5)</f>
        <v>0.03</v>
      </c>
      <c r="Q6314" s="46" t="b">
        <f>EXACT(Table2[[#This Row],[rate]],Table2[[#This Row],[Check]])</f>
        <v>1</v>
      </c>
      <c r="R6314" s="46"/>
      <c r="S6314" s="46" t="str">
        <f>IF(Table2[[#This Row],[SRO]]="EOU",VLOOKUP(Table2[[#This Row],[BE]],[2]GD.List!$C$3:$N$5014,12,0),IF(Table2[[#This Row],[SRO]]="Local","Polyester Staple Fibre","SRO 492"))</f>
        <v>Textile Chemical</v>
      </c>
    </row>
    <row r="6315" spans="1:19" x14ac:dyDescent="0.25">
      <c r="A6315" s="788" t="s">
        <v>4023</v>
      </c>
      <c r="B6315" s="784" t="s">
        <v>4305</v>
      </c>
      <c r="C6315" s="779">
        <v>8150</v>
      </c>
      <c r="D6315" s="785">
        <v>9607.19</v>
      </c>
      <c r="E6315" s="147" t="s">
        <v>4308</v>
      </c>
      <c r="F6315" s="784" t="s">
        <v>4313</v>
      </c>
      <c r="G6315" s="471">
        <v>44995</v>
      </c>
      <c r="H6315" s="786">
        <v>25902573.960000001</v>
      </c>
      <c r="I6315" s="197">
        <v>1</v>
      </c>
      <c r="J6315" s="780">
        <v>310</v>
      </c>
      <c r="K6315" s="780">
        <v>310</v>
      </c>
      <c r="L6315" s="780">
        <v>364680.97</v>
      </c>
      <c r="M6315" s="781" t="str">
        <f>TEXT(Table2[[#This Row],[Gd.Dt]],"mmm-yy")</f>
        <v>Mar-23</v>
      </c>
      <c r="N6315" s="46" t="str">
        <f>MID(Table2[[#This Row],[BE]],6,2)</f>
        <v>TI</v>
      </c>
      <c r="O6315" s="46" t="str">
        <f>IF(Table2[[#This Row],[Type]]="IB","EOU",IF(Table2[[#This Row],[Type]]="MB","Local","492"))</f>
        <v>492</v>
      </c>
      <c r="P6315" s="46">
        <f>ROUND(Table2[[#This Row],[Cons]]/Table2[[#This Row],[Qty.]],5)</f>
        <v>1</v>
      </c>
      <c r="Q6315" s="46" t="b">
        <f>EXACT(Table2[[#This Row],[rate]],Table2[[#This Row],[Check]])</f>
        <v>1</v>
      </c>
      <c r="R6315" s="46"/>
      <c r="S6315" s="46" t="str">
        <f>IF(Table2[[#This Row],[SRO]]="EOU",VLOOKUP(Table2[[#This Row],[BE]],[2]GD.List!$C$3:$N$5014,12,0),IF(Table2[[#This Row],[SRO]]="Local","Polyester Staple Fibre","SRO 492"))</f>
        <v>SRO 492</v>
      </c>
    </row>
    <row r="6316" spans="1:19" x14ac:dyDescent="0.25">
      <c r="A6316" s="787" t="s">
        <v>4023</v>
      </c>
      <c r="B6316" s="784" t="s">
        <v>4305</v>
      </c>
      <c r="C6316" s="779">
        <v>8150</v>
      </c>
      <c r="D6316" s="785">
        <v>9607.2000000000007</v>
      </c>
      <c r="E6316" s="147" t="s">
        <v>4308</v>
      </c>
      <c r="F6316" s="784" t="s">
        <v>4313</v>
      </c>
      <c r="G6316" s="471">
        <v>44995</v>
      </c>
      <c r="H6316" s="786">
        <v>25902573.960000001</v>
      </c>
      <c r="I6316" s="197">
        <v>1</v>
      </c>
      <c r="J6316" s="780">
        <v>50</v>
      </c>
      <c r="K6316" s="780">
        <v>50</v>
      </c>
      <c r="L6316" s="780">
        <v>58854.369999999995</v>
      </c>
      <c r="M6316" s="781" t="str">
        <f>TEXT(Table2[[#This Row],[Gd.Dt]],"mmm-yy")</f>
        <v>Mar-23</v>
      </c>
      <c r="N6316" s="46" t="str">
        <f>MID(Table2[[#This Row],[BE]],6,2)</f>
        <v>TI</v>
      </c>
      <c r="O6316" s="46" t="str">
        <f>IF(Table2[[#This Row],[Type]]="IB","EOU",IF(Table2[[#This Row],[Type]]="MB","Local","492"))</f>
        <v>492</v>
      </c>
      <c r="P6316" s="46">
        <f>ROUND(Table2[[#This Row],[Cons]]/Table2[[#This Row],[Qty.]],5)</f>
        <v>1</v>
      </c>
      <c r="Q6316" s="46" t="b">
        <f>EXACT(Table2[[#This Row],[rate]],Table2[[#This Row],[Check]])</f>
        <v>1</v>
      </c>
      <c r="R6316" s="46"/>
      <c r="S6316" s="46" t="str">
        <f>IF(Table2[[#This Row],[SRO]]="EOU",VLOOKUP(Table2[[#This Row],[BE]],[2]GD.List!$C$3:$N$5014,12,0),IF(Table2[[#This Row],[SRO]]="Local","Polyester Staple Fibre","SRO 492"))</f>
        <v>SRO 492</v>
      </c>
    </row>
    <row r="6317" spans="1:19" x14ac:dyDescent="0.25">
      <c r="A6317" s="788" t="s">
        <v>4077</v>
      </c>
      <c r="B6317" s="784" t="s">
        <v>4307</v>
      </c>
      <c r="C6317" s="779">
        <v>4642</v>
      </c>
      <c r="D6317" s="785">
        <v>5503.201</v>
      </c>
      <c r="E6317" s="147" t="s">
        <v>4311</v>
      </c>
      <c r="F6317" s="784" t="s">
        <v>4312</v>
      </c>
      <c r="G6317" s="471">
        <v>44996</v>
      </c>
      <c r="H6317" s="786">
        <v>37280880.700000003</v>
      </c>
      <c r="I6317" s="197">
        <v>0.41666999999999998</v>
      </c>
      <c r="J6317" s="780">
        <v>6186.72</v>
      </c>
      <c r="K6317" s="780">
        <v>14848</v>
      </c>
      <c r="L6317" s="780">
        <v>8304042.9299999997</v>
      </c>
      <c r="M6317" s="781" t="str">
        <f>TEXT(Table2[[#This Row],[Gd.Dt]],"mmm-yy")</f>
        <v>Mar-23</v>
      </c>
      <c r="N6317" s="46" t="str">
        <f>MID(Table2[[#This Row],[BE]],6,2)</f>
        <v>IB</v>
      </c>
      <c r="O6317" s="46" t="str">
        <f>IF(Table2[[#This Row],[Type]]="IB","EOU",IF(Table2[[#This Row],[Type]]="MB","Local","492"))</f>
        <v>EOU</v>
      </c>
      <c r="P6317" s="46">
        <f>ROUND(Table2[[#This Row],[Cons]]/Table2[[#This Row],[Qty.]],5)</f>
        <v>0.41666999999999998</v>
      </c>
      <c r="Q6317" s="46" t="b">
        <f>EXACT(Table2[[#This Row],[rate]],Table2[[#This Row],[Check]])</f>
        <v>1</v>
      </c>
      <c r="R6317" s="46"/>
      <c r="S6317" s="46" t="str">
        <f>IF(Table2[[#This Row],[SRO]]="EOU",VLOOKUP(Table2[[#This Row],[BE]],[2]GD.List!$C$3:$N$5014,12,0),IF(Table2[[#This Row],[SRO]]="Local","Polyester Staple Fibre","SRO 492"))</f>
        <v>Polyester Staple Fiber</v>
      </c>
    </row>
    <row r="6318" spans="1:19" x14ac:dyDescent="0.25">
      <c r="A6318" s="787" t="s">
        <v>4077</v>
      </c>
      <c r="B6318" s="784" t="s">
        <v>4306</v>
      </c>
      <c r="C6318" s="779">
        <v>46782</v>
      </c>
      <c r="D6318" s="785">
        <v>5503.201</v>
      </c>
      <c r="E6318" s="147" t="s">
        <v>4310</v>
      </c>
      <c r="F6318" s="784" t="s">
        <v>4314</v>
      </c>
      <c r="G6318" s="471">
        <v>44996</v>
      </c>
      <c r="H6318" s="786">
        <v>42618406.43</v>
      </c>
      <c r="I6318" s="197">
        <v>0.65656999999999999</v>
      </c>
      <c r="J6318" s="780">
        <v>8849.91</v>
      </c>
      <c r="K6318" s="780">
        <v>13479</v>
      </c>
      <c r="L6318" s="780">
        <v>13472164.039999999</v>
      </c>
      <c r="M6318" s="781" t="str">
        <f>TEXT(Table2[[#This Row],[Gd.Dt]],"mmm-yy")</f>
        <v>Mar-23</v>
      </c>
      <c r="N6318" s="46" t="str">
        <f>MID(Table2[[#This Row],[BE]],6,2)</f>
        <v>IB</v>
      </c>
      <c r="O6318" s="46" t="str">
        <f>IF(Table2[[#This Row],[Type]]="IB","EOU",IF(Table2[[#This Row],[Type]]="MB","Local","492"))</f>
        <v>EOU</v>
      </c>
      <c r="P6318" s="46">
        <f>ROUND(Table2[[#This Row],[Cons]]/Table2[[#This Row],[Qty.]],5)</f>
        <v>0.65656999999999999</v>
      </c>
      <c r="Q6318" s="46" t="b">
        <f>EXACT(Table2[[#This Row],[rate]],Table2[[#This Row],[Check]])</f>
        <v>1</v>
      </c>
      <c r="R6318" s="46"/>
      <c r="S6318" s="46" t="str">
        <f>IF(Table2[[#This Row],[SRO]]="EOU",VLOOKUP(Table2[[#This Row],[BE]],[2]GD.List!$C$3:$N$5014,12,0),IF(Table2[[#This Row],[SRO]]="Local","Polyester Staple Fibre","SRO 492"))</f>
        <v>Polyester Staple Fiber</v>
      </c>
    </row>
    <row r="6319" spans="1:19" x14ac:dyDescent="0.25">
      <c r="A6319" s="787" t="s">
        <v>4197</v>
      </c>
      <c r="B6319" s="784" t="s">
        <v>4305</v>
      </c>
      <c r="C6319" s="779">
        <v>8150</v>
      </c>
      <c r="D6319" s="785">
        <v>3906.9029999999998</v>
      </c>
      <c r="E6319" s="147" t="s">
        <v>4308</v>
      </c>
      <c r="F6319" s="784" t="s">
        <v>4313</v>
      </c>
      <c r="G6319" s="471">
        <v>44995</v>
      </c>
      <c r="H6319" s="786">
        <v>25902573.960000001</v>
      </c>
      <c r="I6319" s="197">
        <v>0.04</v>
      </c>
      <c r="J6319" s="780">
        <v>458.4</v>
      </c>
      <c r="K6319" s="780">
        <v>11460</v>
      </c>
      <c r="L6319" s="780">
        <v>538314.76</v>
      </c>
      <c r="M6319" s="781" t="str">
        <f>TEXT(Table2[[#This Row],[Gd.Dt]],"mmm-yy")</f>
        <v>Mar-23</v>
      </c>
      <c r="N6319" s="46" t="str">
        <f>MID(Table2[[#This Row],[BE]],6,2)</f>
        <v>IB</v>
      </c>
      <c r="O6319" s="46" t="str">
        <f>IF(Table2[[#This Row],[Type]]="IB","EOU",IF(Table2[[#This Row],[Type]]="MB","Local","492"))</f>
        <v>EOU</v>
      </c>
      <c r="P6319" s="46">
        <f>ROUND(Table2[[#This Row],[Cons]]/Table2[[#This Row],[Qty.]],5)</f>
        <v>0.04</v>
      </c>
      <c r="Q6319" s="46" t="b">
        <f>EXACT(Table2[[#This Row],[rate]],Table2[[#This Row],[Check]])</f>
        <v>1</v>
      </c>
      <c r="R6319" s="46"/>
      <c r="S6319" s="46" t="str">
        <f>IF(Table2[[#This Row],[SRO]]="EOU",VLOOKUP(Table2[[#This Row],[BE]],[2]GD.List!$C$3:$N$5014,12,0),IF(Table2[[#This Row],[SRO]]="Local","Polyester Staple Fibre","SRO 492"))</f>
        <v>Textile Chemical</v>
      </c>
    </row>
    <row r="6320" spans="1:19" x14ac:dyDescent="0.25">
      <c r="A6320" s="788" t="s">
        <v>4239</v>
      </c>
      <c r="B6320" s="784" t="s">
        <v>4307</v>
      </c>
      <c r="C6320" s="779">
        <v>4642</v>
      </c>
      <c r="D6320" s="785">
        <v>5201.009</v>
      </c>
      <c r="E6320" s="147" t="s">
        <v>4311</v>
      </c>
      <c r="F6320" s="784" t="s">
        <v>4312</v>
      </c>
      <c r="G6320" s="471">
        <v>44996</v>
      </c>
      <c r="H6320" s="786">
        <v>37280880.700000003</v>
      </c>
      <c r="I6320" s="197">
        <v>0.624</v>
      </c>
      <c r="J6320" s="780">
        <v>9265.15</v>
      </c>
      <c r="K6320" s="780">
        <v>14848</v>
      </c>
      <c r="L6320" s="780">
        <v>12435770.130000001</v>
      </c>
      <c r="M6320" s="781" t="str">
        <f>TEXT(Table2[[#This Row],[Gd.Dt]],"mmm-yy")</f>
        <v>Mar-23</v>
      </c>
      <c r="N6320" s="46" t="str">
        <f>MID(Table2[[#This Row],[BE]],6,2)</f>
        <v>IB</v>
      </c>
      <c r="O6320" s="46" t="str">
        <f>IF(Table2[[#This Row],[Type]]="IB","EOU",IF(Table2[[#This Row],[Type]]="MB","Local","492"))</f>
        <v>EOU</v>
      </c>
      <c r="P6320" s="46">
        <f>ROUND(Table2[[#This Row],[Cons]]/Table2[[#This Row],[Qty.]],5)</f>
        <v>0.624</v>
      </c>
      <c r="Q6320" s="46" t="b">
        <f>EXACT(Table2[[#This Row],[rate]],Table2[[#This Row],[Check]])</f>
        <v>1</v>
      </c>
      <c r="R6320" s="46"/>
      <c r="S6320" s="46" t="str">
        <f>IF(Table2[[#This Row],[SRO]]="EOU",VLOOKUP(Table2[[#This Row],[BE]],[2]GD.List!$C$3:$N$5014,12,0),IF(Table2[[#This Row],[SRO]]="Local","Polyester Staple Fibre","SRO 492"))</f>
        <v>Raw Cotton</v>
      </c>
    </row>
    <row r="6321" spans="1:19" x14ac:dyDescent="0.25">
      <c r="A6321" s="787" t="s">
        <v>4239</v>
      </c>
      <c r="B6321" s="784" t="s">
        <v>4305</v>
      </c>
      <c r="C6321" s="779">
        <v>8150</v>
      </c>
      <c r="D6321" s="785">
        <v>5201.009</v>
      </c>
      <c r="E6321" s="147" t="s">
        <v>4308</v>
      </c>
      <c r="F6321" s="784" t="s">
        <v>4313</v>
      </c>
      <c r="G6321" s="471">
        <v>44995</v>
      </c>
      <c r="H6321" s="786">
        <v>25902573.960000001</v>
      </c>
      <c r="I6321" s="197">
        <v>1.0101</v>
      </c>
      <c r="J6321" s="780">
        <v>10912.820000000002</v>
      </c>
      <c r="K6321" s="780">
        <v>10803.7</v>
      </c>
      <c r="L6321" s="780">
        <v>12827798.17</v>
      </c>
      <c r="M6321" s="781" t="str">
        <f>TEXT(Table2[[#This Row],[Gd.Dt]],"mmm-yy")</f>
        <v>Mar-23</v>
      </c>
      <c r="N6321" s="46" t="str">
        <f>MID(Table2[[#This Row],[BE]],6,2)</f>
        <v>IB</v>
      </c>
      <c r="O6321" s="46" t="str">
        <f>IF(Table2[[#This Row],[Type]]="IB","EOU",IF(Table2[[#This Row],[Type]]="MB","Local","492"))</f>
        <v>EOU</v>
      </c>
      <c r="P6321" s="46">
        <f>ROUND(Table2[[#This Row],[Cons]]/Table2[[#This Row],[Qty.]],5)</f>
        <v>1.0101</v>
      </c>
      <c r="Q6321" s="46" t="b">
        <f>EXACT(Table2[[#This Row],[rate]],Table2[[#This Row],[Check]])</f>
        <v>1</v>
      </c>
      <c r="R6321" s="46"/>
      <c r="S6321" s="46" t="str">
        <f>IF(Table2[[#This Row],[SRO]]="EOU",VLOOKUP(Table2[[#This Row],[BE]],[2]GD.List!$C$3:$N$5014,12,0),IF(Table2[[#This Row],[SRO]]="Local","Polyester Staple Fibre","SRO 492"))</f>
        <v>Raw Cotton</v>
      </c>
    </row>
    <row r="6322" spans="1:19" x14ac:dyDescent="0.25">
      <c r="A6322" s="787" t="s">
        <v>4299</v>
      </c>
      <c r="B6322" s="784" t="s">
        <v>4306</v>
      </c>
      <c r="C6322" s="779">
        <v>46782</v>
      </c>
      <c r="D6322" s="785">
        <v>2847</v>
      </c>
      <c r="E6322" s="147" t="s">
        <v>4310</v>
      </c>
      <c r="F6322" s="784" t="s">
        <v>4314</v>
      </c>
      <c r="G6322" s="471">
        <v>44996</v>
      </c>
      <c r="H6322" s="786">
        <v>42618406.43</v>
      </c>
      <c r="I6322" s="197">
        <v>0.03</v>
      </c>
      <c r="J6322" s="780">
        <v>474.36</v>
      </c>
      <c r="K6322" s="780">
        <v>15812</v>
      </c>
      <c r="L6322" s="780">
        <v>791282.96</v>
      </c>
      <c r="M6322" s="781" t="str">
        <f>TEXT(Table2[[#This Row],[Gd.Dt]],"mmm-yy")</f>
        <v>Mar-23</v>
      </c>
      <c r="N6322" s="46" t="str">
        <f>MID(Table2[[#This Row],[BE]],6,2)</f>
        <v>IB</v>
      </c>
      <c r="O6322" s="46" t="str">
        <f>IF(Table2[[#This Row],[Type]]="IB","EOU",IF(Table2[[#This Row],[Type]]="MB","Local","492"))</f>
        <v>EOU</v>
      </c>
      <c r="P6322" s="46">
        <f>ROUND(Table2[[#This Row],[Cons]]/Table2[[#This Row],[Qty.]],5)</f>
        <v>0.03</v>
      </c>
      <c r="Q6322" s="46" t="b">
        <f>EXACT(Table2[[#This Row],[rate]],Table2[[#This Row],[Check]])</f>
        <v>1</v>
      </c>
      <c r="R6322" s="46"/>
      <c r="S6322" s="46" t="str">
        <f>IF(Table2[[#This Row],[SRO]]="EOU",VLOOKUP(Table2[[#This Row],[BE]],[2]GD.List!$C$3:$N$5014,12,0),IF(Table2[[#This Row],[SRO]]="Local","Polyester Staple Fibre","SRO 492"))</f>
        <v>Textile Chemical</v>
      </c>
    </row>
    <row r="6323" spans="1:19" x14ac:dyDescent="0.25">
      <c r="A6323" s="788" t="s">
        <v>4300</v>
      </c>
      <c r="B6323" s="784" t="s">
        <v>4305</v>
      </c>
      <c r="C6323" s="779">
        <v>8150</v>
      </c>
      <c r="D6323" s="785">
        <v>5201.009</v>
      </c>
      <c r="E6323" s="147" t="s">
        <v>4308</v>
      </c>
      <c r="F6323" s="784" t="s">
        <v>4313</v>
      </c>
      <c r="G6323" s="471">
        <v>44995</v>
      </c>
      <c r="H6323" s="786">
        <v>25902573.960000001</v>
      </c>
      <c r="I6323" s="197">
        <v>1.0101</v>
      </c>
      <c r="J6323" s="780">
        <v>662.93</v>
      </c>
      <c r="K6323" s="780">
        <v>656.3</v>
      </c>
      <c r="L6323" s="780">
        <v>766000.04</v>
      </c>
      <c r="M6323" s="781" t="str">
        <f>TEXT(Table2[[#This Row],[Gd.Dt]],"mmm-yy")</f>
        <v>Mar-23</v>
      </c>
      <c r="N6323" s="46" t="str">
        <f>MID(Table2[[#This Row],[BE]],6,2)</f>
        <v>IB</v>
      </c>
      <c r="O6323" s="46" t="str">
        <f>IF(Table2[[#This Row],[Type]]="IB","EOU",IF(Table2[[#This Row],[Type]]="MB","Local","492"))</f>
        <v>EOU</v>
      </c>
      <c r="P6323" s="46">
        <f>ROUND(Table2[[#This Row],[Cons]]/Table2[[#This Row],[Qty.]],5)</f>
        <v>1.0101</v>
      </c>
      <c r="Q6323" s="46" t="b">
        <f>EXACT(Table2[[#This Row],[rate]],Table2[[#This Row],[Check]])</f>
        <v>1</v>
      </c>
      <c r="R6323" s="46"/>
      <c r="S6323" s="46" t="str">
        <f>IF(Table2[[#This Row],[SRO]]="EOU",VLOOKUP(Table2[[#This Row],[BE]],[2]GD.List!$C$3:$N$5014,12,0),IF(Table2[[#This Row],[SRO]]="Local","Polyester Staple Fibre","SRO 492"))</f>
        <v>Raw Cotton</v>
      </c>
    </row>
    <row r="6324" spans="1:19" x14ac:dyDescent="0.25">
      <c r="A6324" s="787" t="s">
        <v>4300</v>
      </c>
      <c r="B6324" s="784" t="s">
        <v>4306</v>
      </c>
      <c r="C6324" s="779">
        <v>46782</v>
      </c>
      <c r="D6324" s="785">
        <v>5201.009</v>
      </c>
      <c r="E6324" s="147" t="s">
        <v>4310</v>
      </c>
      <c r="F6324" s="784" t="s">
        <v>4314</v>
      </c>
      <c r="G6324" s="471">
        <v>44996</v>
      </c>
      <c r="H6324" s="786">
        <v>42618406.43</v>
      </c>
      <c r="I6324" s="197">
        <v>0.35353000000000001</v>
      </c>
      <c r="J6324" s="780">
        <v>4765.2299999999996</v>
      </c>
      <c r="K6324" s="780">
        <v>13479</v>
      </c>
      <c r="L6324" s="780">
        <v>7254080.5800000001</v>
      </c>
      <c r="M6324" s="781" t="str">
        <f>TEXT(Table2[[#This Row],[Gd.Dt]],"mmm-yy")</f>
        <v>Mar-23</v>
      </c>
      <c r="N6324" s="46" t="str">
        <f>MID(Table2[[#This Row],[BE]],6,2)</f>
        <v>IB</v>
      </c>
      <c r="O6324" s="46" t="str">
        <f>IF(Table2[[#This Row],[Type]]="IB","EOU",IF(Table2[[#This Row],[Type]]="MB","Local","492"))</f>
        <v>EOU</v>
      </c>
      <c r="P6324" s="46">
        <f>ROUND(Table2[[#This Row],[Cons]]/Table2[[#This Row],[Qty.]],5)</f>
        <v>0.35353000000000001</v>
      </c>
      <c r="Q6324" s="46" t="b">
        <f>EXACT(Table2[[#This Row],[rate]],Table2[[#This Row],[Check]])</f>
        <v>1</v>
      </c>
      <c r="R6324" s="46"/>
      <c r="S6324" s="46" t="str">
        <f>IF(Table2[[#This Row],[SRO]]="EOU",VLOOKUP(Table2[[#This Row],[BE]],[2]GD.List!$C$3:$N$5014,12,0),IF(Table2[[#This Row],[SRO]]="Local","Polyester Staple Fibre","SRO 492"))</f>
        <v>Raw Cotton</v>
      </c>
    </row>
    <row r="6325" spans="1:19" x14ac:dyDescent="0.25">
      <c r="A6325" s="788" t="s">
        <v>4309</v>
      </c>
      <c r="B6325" s="788" t="s">
        <v>4305</v>
      </c>
      <c r="C6325" s="789">
        <v>8150</v>
      </c>
      <c r="D6325" s="790">
        <v>3204.16</v>
      </c>
      <c r="E6325" s="27" t="s">
        <v>4308</v>
      </c>
      <c r="F6325" s="788" t="s">
        <v>4313</v>
      </c>
      <c r="G6325" s="28">
        <v>44995</v>
      </c>
      <c r="H6325" s="791">
        <v>25902573.960000001</v>
      </c>
      <c r="I6325" s="33">
        <v>7.0000000000000007E-2</v>
      </c>
      <c r="J6325" s="782">
        <v>140</v>
      </c>
      <c r="K6325" s="782">
        <v>2000</v>
      </c>
      <c r="L6325" s="782">
        <v>176894.29</v>
      </c>
      <c r="M6325" s="783" t="str">
        <f>TEXT(Table2[[#This Row],[Gd.Dt]],"mmm-yy")</f>
        <v>Mar-23</v>
      </c>
      <c r="N6325" s="47" t="str">
        <f>MID(Table2[[#This Row],[BE]],6,2)</f>
        <v>IB</v>
      </c>
      <c r="O6325" s="47" t="str">
        <f>IF(Table2[[#This Row],[Type]]="IB","EOU",IF(Table2[[#This Row],[Type]]="MB","Local","492"))</f>
        <v>EOU</v>
      </c>
      <c r="P6325" s="47">
        <f>ROUND(Table2[[#This Row],[Cons]]/Table2[[#This Row],[Qty.]],5)</f>
        <v>7.0000000000000007E-2</v>
      </c>
      <c r="Q6325" s="47" t="b">
        <f>EXACT(Table2[[#This Row],[rate]],Table2[[#This Row],[Check]])</f>
        <v>1</v>
      </c>
      <c r="R6325" s="47"/>
      <c r="S6325" s="47" t="str">
        <f>IF(Table2[[#This Row],[SRO]]="EOU",VLOOKUP(Table2[[#This Row],[BE]],[2]GD.List!$C$3:$N$5014,12,0),IF(Table2[[#This Row],[SRO]]="Local","Polyester Staple Fibre","SRO 492"))</f>
        <v>Textile Dyes</v>
      </c>
    </row>
    <row r="6326" spans="1:19" x14ac:dyDescent="0.25">
      <c r="A6326" s="116" t="s">
        <v>2499</v>
      </c>
      <c r="B6326" s="116" t="s">
        <v>4317</v>
      </c>
      <c r="C6326" s="165">
        <v>48705</v>
      </c>
      <c r="D6326" s="117">
        <v>2701.12</v>
      </c>
      <c r="E6326" s="147" t="s">
        <v>4319</v>
      </c>
      <c r="F6326" s="116" t="s">
        <v>4320</v>
      </c>
      <c r="G6326" s="471">
        <v>44997</v>
      </c>
      <c r="H6326" s="82">
        <v>50641697.32</v>
      </c>
      <c r="I6326" s="197">
        <v>0.8</v>
      </c>
      <c r="J6326" s="15">
        <v>16944</v>
      </c>
      <c r="K6326" s="15">
        <v>21160</v>
      </c>
      <c r="L6326" s="15">
        <v>11635504.940000001</v>
      </c>
      <c r="M6326" s="66" t="str">
        <f>TEXT(Table2[[#This Row],[Gd.Dt]],"mmm-yy")</f>
        <v>Mar-23</v>
      </c>
      <c r="N6326" s="46" t="str">
        <f>MID(Table2[[#This Row],[BE]],6,2)</f>
        <v>IB</v>
      </c>
      <c r="O6326" s="46" t="str">
        <f>IF(Table2[[#This Row],[Type]]="IB","EOU",IF(Table2[[#This Row],[Type]]="MB","Local","492"))</f>
        <v>EOU</v>
      </c>
      <c r="P6326" s="46">
        <f>ROUND(Table2[[#This Row],[Cons]]/Table2[[#This Row],[Qty.]],5)</f>
        <v>0.80076000000000003</v>
      </c>
      <c r="Q6326" s="46" t="b">
        <f>EXACT(Table2[[#This Row],[rate]],Table2[[#This Row],[Check]])</f>
        <v>0</v>
      </c>
      <c r="R6326" s="46"/>
      <c r="S6326" s="46" t="str">
        <f>IF(Table2[[#This Row],[SRO]]="EOU",VLOOKUP(Table2[[#This Row],[BE]],[2]GD.List!$C$3:$N$5014,12,0),IF(Table2[[#This Row],[SRO]]="Local","Polyester Staple Fibre","SRO 492"))</f>
        <v>Textile Coal</v>
      </c>
    </row>
    <row r="6327" spans="1:19" x14ac:dyDescent="0.25">
      <c r="A6327" s="116" t="s">
        <v>2499</v>
      </c>
      <c r="B6327" s="116" t="s">
        <v>4316</v>
      </c>
      <c r="C6327" s="165">
        <v>5688</v>
      </c>
      <c r="D6327" s="117">
        <v>2701.12</v>
      </c>
      <c r="E6327" s="147" t="s">
        <v>4318</v>
      </c>
      <c r="F6327" s="116" t="s">
        <v>4321</v>
      </c>
      <c r="G6327" s="471">
        <v>44997</v>
      </c>
      <c r="H6327" s="82">
        <v>13245063.65</v>
      </c>
      <c r="I6327" s="197">
        <v>0.8</v>
      </c>
      <c r="J6327" s="15">
        <v>5504</v>
      </c>
      <c r="K6327" s="15">
        <v>6880</v>
      </c>
      <c r="L6327" s="15">
        <v>5518212.5700000003</v>
      </c>
      <c r="M6327" s="66" t="str">
        <f>TEXT(Table2[[#This Row],[Gd.Dt]],"mmm-yy")</f>
        <v>Mar-23</v>
      </c>
      <c r="N6327" s="46" t="str">
        <f>MID(Table2[[#This Row],[BE]],6,2)</f>
        <v>IB</v>
      </c>
      <c r="O6327" s="46" t="str">
        <f>IF(Table2[[#This Row],[Type]]="IB","EOU",IF(Table2[[#This Row],[Type]]="MB","Local","492"))</f>
        <v>EOU</v>
      </c>
      <c r="P6327" s="46">
        <f>ROUND(Table2[[#This Row],[Cons]]/Table2[[#This Row],[Qty.]],5)</f>
        <v>0.8</v>
      </c>
      <c r="Q6327" s="46" t="b">
        <f>EXACT(Table2[[#This Row],[rate]],Table2[[#This Row],[Check]])</f>
        <v>1</v>
      </c>
      <c r="R6327" s="46"/>
      <c r="S6327" s="46" t="str">
        <f>IF(Table2[[#This Row],[SRO]]="EOU",VLOOKUP(Table2[[#This Row],[BE]],[2]GD.List!$C$3:$N$5014,12,0),IF(Table2[[#This Row],[SRO]]="Local","Polyester Staple Fibre","SRO 492"))</f>
        <v>Textile Coal</v>
      </c>
    </row>
    <row r="6328" spans="1:19" x14ac:dyDescent="0.25">
      <c r="A6328" s="120" t="s">
        <v>2499</v>
      </c>
      <c r="B6328" s="116" t="s">
        <v>4315</v>
      </c>
      <c r="C6328" s="165">
        <v>154718</v>
      </c>
      <c r="D6328" s="117">
        <v>2701.12</v>
      </c>
      <c r="E6328" s="147" t="s">
        <v>46</v>
      </c>
      <c r="F6328" s="116" t="s">
        <v>4322</v>
      </c>
      <c r="G6328" s="471">
        <v>44997</v>
      </c>
      <c r="H6328" s="82">
        <v>73223464</v>
      </c>
      <c r="I6328" s="197">
        <v>0.8</v>
      </c>
      <c r="J6328" s="15">
        <v>38751.199999999997</v>
      </c>
      <c r="K6328" s="15">
        <v>48439</v>
      </c>
      <c r="L6328" s="15">
        <v>31834556.030000001</v>
      </c>
      <c r="M6328" s="66" t="str">
        <f>TEXT(Table2[[#This Row],[Gd.Dt]],"mmm-yy")</f>
        <v>Mar-23</v>
      </c>
      <c r="N6328" s="46" t="str">
        <f>MID(Table2[[#This Row],[BE]],6,2)</f>
        <v>IB</v>
      </c>
      <c r="O6328" s="46" t="str">
        <f>IF(Table2[[#This Row],[Type]]="IB","EOU",IF(Table2[[#This Row],[Type]]="MB","Local","492"))</f>
        <v>EOU</v>
      </c>
      <c r="P6328" s="46">
        <f>ROUND(Table2[[#This Row],[Cons]]/Table2[[#This Row],[Qty.]],5)</f>
        <v>0.8</v>
      </c>
      <c r="Q6328" s="46" t="b">
        <f>EXACT(Table2[[#This Row],[rate]],Table2[[#This Row],[Check]])</f>
        <v>1</v>
      </c>
      <c r="R6328" s="46"/>
      <c r="S6328" s="46" t="str">
        <f>IF(Table2[[#This Row],[SRO]]="EOU",VLOOKUP(Table2[[#This Row],[BE]],[2]GD.List!$C$3:$N$5014,12,0),IF(Table2[[#This Row],[SRO]]="Local","Polyester Staple Fibre","SRO 492"))</f>
        <v>Textile Coal</v>
      </c>
    </row>
    <row r="6329" spans="1:19" x14ac:dyDescent="0.25">
      <c r="A6329" s="120" t="s">
        <v>3913</v>
      </c>
      <c r="B6329" s="116" t="s">
        <v>4317</v>
      </c>
      <c r="C6329" s="165">
        <v>48705</v>
      </c>
      <c r="D6329" s="117">
        <v>8523.5990000000002</v>
      </c>
      <c r="E6329" s="147" t="s">
        <v>4319</v>
      </c>
      <c r="F6329" s="116" t="s">
        <v>4320</v>
      </c>
      <c r="G6329" s="471">
        <v>44997</v>
      </c>
      <c r="H6329" s="82">
        <v>50641697.32</v>
      </c>
      <c r="I6329" s="197">
        <v>1</v>
      </c>
      <c r="J6329" s="15">
        <v>48695</v>
      </c>
      <c r="K6329" s="15">
        <v>48695</v>
      </c>
      <c r="L6329" s="15">
        <v>24161338.310000002</v>
      </c>
      <c r="M6329" s="66" t="str">
        <f>TEXT(Table2[[#This Row],[Gd.Dt]],"mmm-yy")</f>
        <v>Mar-23</v>
      </c>
      <c r="N6329" s="46" t="str">
        <f>MID(Table2[[#This Row],[BE]],6,2)</f>
        <v>TI</v>
      </c>
      <c r="O6329" s="46" t="str">
        <f>IF(Table2[[#This Row],[Type]]="IB","EOU",IF(Table2[[#This Row],[Type]]="MB","Local","492"))</f>
        <v>492</v>
      </c>
      <c r="P6329" s="46">
        <f>ROUND(Table2[[#This Row],[Cons]]/Table2[[#This Row],[Qty.]],5)</f>
        <v>1</v>
      </c>
      <c r="Q6329" s="46" t="b">
        <f>EXACT(Table2[[#This Row],[rate]],Table2[[#This Row],[Check]])</f>
        <v>1</v>
      </c>
      <c r="R6329" s="46"/>
      <c r="S6329" s="46" t="str">
        <f>IF(Table2[[#This Row],[SRO]]="EOU",VLOOKUP(Table2[[#This Row],[BE]],[2]GD.List!$C$3:$N$5014,12,0),IF(Table2[[#This Row],[SRO]]="Local","Polyester Staple Fibre","SRO 492"))</f>
        <v>SRO 492</v>
      </c>
    </row>
    <row r="6330" spans="1:19" x14ac:dyDescent="0.25">
      <c r="A6330" s="119" t="s">
        <v>4023</v>
      </c>
      <c r="B6330" s="116" t="s">
        <v>4316</v>
      </c>
      <c r="C6330" s="165">
        <v>5688</v>
      </c>
      <c r="D6330" s="117">
        <v>9607.19</v>
      </c>
      <c r="E6330" s="147" t="s">
        <v>4318</v>
      </c>
      <c r="F6330" s="116" t="s">
        <v>4321</v>
      </c>
      <c r="G6330" s="471">
        <v>44997</v>
      </c>
      <c r="H6330" s="82">
        <v>13245063.65</v>
      </c>
      <c r="I6330" s="197">
        <v>1</v>
      </c>
      <c r="J6330" s="15">
        <v>190</v>
      </c>
      <c r="K6330" s="15">
        <v>190</v>
      </c>
      <c r="L6330" s="15">
        <v>190490.62</v>
      </c>
      <c r="M6330" s="66" t="str">
        <f>TEXT(Table2[[#This Row],[Gd.Dt]],"mmm-yy")</f>
        <v>Mar-23</v>
      </c>
      <c r="N6330" s="46" t="str">
        <f>MID(Table2[[#This Row],[BE]],6,2)</f>
        <v>TI</v>
      </c>
      <c r="O6330" s="46" t="str">
        <f>IF(Table2[[#This Row],[Type]]="IB","EOU",IF(Table2[[#This Row],[Type]]="MB","Local","492"))</f>
        <v>492</v>
      </c>
      <c r="P6330" s="46">
        <f>ROUND(Table2[[#This Row],[Cons]]/Table2[[#This Row],[Qty.]],5)</f>
        <v>1</v>
      </c>
      <c r="Q6330" s="46" t="b">
        <f>EXACT(Table2[[#This Row],[rate]],Table2[[#This Row],[Check]])</f>
        <v>1</v>
      </c>
      <c r="R6330" s="46"/>
      <c r="S6330" s="46" t="str">
        <f>IF(Table2[[#This Row],[SRO]]="EOU",VLOOKUP(Table2[[#This Row],[BE]],[2]GD.List!$C$3:$N$5014,12,0),IF(Table2[[#This Row],[SRO]]="Local","Polyester Staple Fibre","SRO 492"))</f>
        <v>SRO 492</v>
      </c>
    </row>
    <row r="6331" spans="1:19" x14ac:dyDescent="0.25">
      <c r="A6331" s="120" t="s">
        <v>4023</v>
      </c>
      <c r="B6331" s="116" t="s">
        <v>4316</v>
      </c>
      <c r="C6331" s="165">
        <v>5688</v>
      </c>
      <c r="D6331" s="117">
        <v>9607.2000000000007</v>
      </c>
      <c r="E6331" s="147" t="s">
        <v>4318</v>
      </c>
      <c r="F6331" s="116" t="s">
        <v>4321</v>
      </c>
      <c r="G6331" s="471">
        <v>44997</v>
      </c>
      <c r="H6331" s="82">
        <v>13245063.65</v>
      </c>
      <c r="I6331" s="197">
        <v>1</v>
      </c>
      <c r="J6331" s="15">
        <v>15</v>
      </c>
      <c r="K6331" s="15">
        <v>15</v>
      </c>
      <c r="L6331" s="15">
        <v>15038.73</v>
      </c>
      <c r="M6331" s="66" t="str">
        <f>TEXT(Table2[[#This Row],[Gd.Dt]],"mmm-yy")</f>
        <v>Mar-23</v>
      </c>
      <c r="N6331" s="46" t="str">
        <f>MID(Table2[[#This Row],[BE]],6,2)</f>
        <v>TI</v>
      </c>
      <c r="O6331" s="46" t="str">
        <f>IF(Table2[[#This Row],[Type]]="IB","EOU",IF(Table2[[#This Row],[Type]]="MB","Local","492"))</f>
        <v>492</v>
      </c>
      <c r="P6331" s="46">
        <f>ROUND(Table2[[#This Row],[Cons]]/Table2[[#This Row],[Qty.]],5)</f>
        <v>1</v>
      </c>
      <c r="Q6331" s="46" t="b">
        <f>EXACT(Table2[[#This Row],[rate]],Table2[[#This Row],[Check]])</f>
        <v>1</v>
      </c>
      <c r="R6331" s="46"/>
      <c r="S6331" s="46" t="str">
        <f>IF(Table2[[#This Row],[SRO]]="EOU",VLOOKUP(Table2[[#This Row],[BE]],[2]GD.List!$C$3:$N$5014,12,0),IF(Table2[[#This Row],[SRO]]="Local","Polyester Staple Fibre","SRO 492"))</f>
        <v>SRO 492</v>
      </c>
    </row>
    <row r="6332" spans="1:19" x14ac:dyDescent="0.25">
      <c r="A6332" s="119" t="s">
        <v>4077</v>
      </c>
      <c r="B6332" s="116" t="s">
        <v>4317</v>
      </c>
      <c r="C6332" s="165">
        <v>48705</v>
      </c>
      <c r="D6332" s="117">
        <v>5503.201</v>
      </c>
      <c r="E6332" s="147" t="s">
        <v>4319</v>
      </c>
      <c r="F6332" s="116" t="s">
        <v>4320</v>
      </c>
      <c r="G6332" s="471">
        <v>44997</v>
      </c>
      <c r="H6332" s="82">
        <v>50641697.32</v>
      </c>
      <c r="I6332" s="197">
        <v>0.53061000000000003</v>
      </c>
      <c r="J6332" s="15">
        <v>10974.07</v>
      </c>
      <c r="K6332" s="15">
        <v>20682</v>
      </c>
      <c r="L6332" s="15">
        <v>7420392.25</v>
      </c>
      <c r="M6332" s="66" t="str">
        <f>TEXT(Table2[[#This Row],[Gd.Dt]],"mmm-yy")</f>
        <v>Mar-23</v>
      </c>
      <c r="N6332" s="46" t="str">
        <f>MID(Table2[[#This Row],[BE]],6,2)</f>
        <v>IB</v>
      </c>
      <c r="O6332" s="46" t="str">
        <f>IF(Table2[[#This Row],[Type]]="IB","EOU",IF(Table2[[#This Row],[Type]]="MB","Local","492"))</f>
        <v>EOU</v>
      </c>
      <c r="P6332" s="46">
        <f>ROUND(Table2[[#This Row],[Cons]]/Table2[[#This Row],[Qty.]],5)</f>
        <v>0.53061000000000003</v>
      </c>
      <c r="Q6332" s="46" t="b">
        <f>EXACT(Table2[[#This Row],[rate]],Table2[[#This Row],[Check]])</f>
        <v>1</v>
      </c>
      <c r="R6332" s="46"/>
      <c r="S6332" s="46" t="str">
        <f>IF(Table2[[#This Row],[SRO]]="EOU",VLOOKUP(Table2[[#This Row],[BE]],[2]GD.List!$C$3:$N$5014,12,0),IF(Table2[[#This Row],[SRO]]="Local","Polyester Staple Fibre","SRO 492"))</f>
        <v>Polyester Staple Fiber</v>
      </c>
    </row>
    <row r="6333" spans="1:19" x14ac:dyDescent="0.25">
      <c r="A6333" s="119" t="s">
        <v>4077</v>
      </c>
      <c r="B6333" s="116" t="s">
        <v>4316</v>
      </c>
      <c r="C6333" s="165">
        <v>5688</v>
      </c>
      <c r="D6333" s="117">
        <v>5503.201</v>
      </c>
      <c r="E6333" s="147" t="s">
        <v>4318</v>
      </c>
      <c r="F6333" s="116" t="s">
        <v>4321</v>
      </c>
      <c r="G6333" s="471">
        <v>44997</v>
      </c>
      <c r="H6333" s="82">
        <v>13245063.65</v>
      </c>
      <c r="I6333" s="197">
        <v>0.45917999999999998</v>
      </c>
      <c r="J6333" s="15">
        <v>3159.16</v>
      </c>
      <c r="K6333" s="15">
        <v>6880</v>
      </c>
      <c r="L6333" s="15">
        <v>3167317.66</v>
      </c>
      <c r="M6333" s="66" t="str">
        <f>TEXT(Table2[[#This Row],[Gd.Dt]],"mmm-yy")</f>
        <v>Mar-23</v>
      </c>
      <c r="N6333" s="46" t="str">
        <f>MID(Table2[[#This Row],[BE]],6,2)</f>
        <v>IB</v>
      </c>
      <c r="O6333" s="46" t="str">
        <f>IF(Table2[[#This Row],[Type]]="IB","EOU",IF(Table2[[#This Row],[Type]]="MB","Local","492"))</f>
        <v>EOU</v>
      </c>
      <c r="P6333" s="46">
        <f>ROUND(Table2[[#This Row],[Cons]]/Table2[[#This Row],[Qty.]],5)</f>
        <v>0.45917999999999998</v>
      </c>
      <c r="Q6333" s="46" t="b">
        <f>EXACT(Table2[[#This Row],[rate]],Table2[[#This Row],[Check]])</f>
        <v>1</v>
      </c>
      <c r="R6333" s="46"/>
      <c r="S6333" s="46" t="str">
        <f>IF(Table2[[#This Row],[SRO]]="EOU",VLOOKUP(Table2[[#This Row],[BE]],[2]GD.List!$C$3:$N$5014,12,0),IF(Table2[[#This Row],[SRO]]="Local","Polyester Staple Fibre","SRO 492"))</f>
        <v>Polyester Staple Fiber</v>
      </c>
    </row>
    <row r="6334" spans="1:19" x14ac:dyDescent="0.25">
      <c r="A6334" s="120" t="s">
        <v>4077</v>
      </c>
      <c r="B6334" s="116" t="s">
        <v>4315</v>
      </c>
      <c r="C6334" s="165">
        <v>154718</v>
      </c>
      <c r="D6334" s="117">
        <v>5503.201</v>
      </c>
      <c r="E6334" s="147" t="s">
        <v>46</v>
      </c>
      <c r="F6334" s="116" t="s">
        <v>4322</v>
      </c>
      <c r="G6334" s="471">
        <v>44997</v>
      </c>
      <c r="H6334" s="82">
        <v>73223464</v>
      </c>
      <c r="I6334" s="197">
        <v>0.65656999999999999</v>
      </c>
      <c r="J6334" s="15">
        <v>4970.8900000000003</v>
      </c>
      <c r="K6334" s="15">
        <v>7571</v>
      </c>
      <c r="L6334" s="15">
        <v>3728334.13</v>
      </c>
      <c r="M6334" s="66" t="str">
        <f>TEXT(Table2[[#This Row],[Gd.Dt]],"mmm-yy")</f>
        <v>Mar-23</v>
      </c>
      <c r="N6334" s="46" t="str">
        <f>MID(Table2[[#This Row],[BE]],6,2)</f>
        <v>IB</v>
      </c>
      <c r="O6334" s="46" t="str">
        <f>IF(Table2[[#This Row],[Type]]="IB","EOU",IF(Table2[[#This Row],[Type]]="MB","Local","492"))</f>
        <v>EOU</v>
      </c>
      <c r="P6334" s="46">
        <f>ROUND(Table2[[#This Row],[Cons]]/Table2[[#This Row],[Qty.]],5)</f>
        <v>0.65656999999999999</v>
      </c>
      <c r="Q6334" s="46" t="b">
        <f>EXACT(Table2[[#This Row],[rate]],Table2[[#This Row],[Check]])</f>
        <v>1</v>
      </c>
      <c r="R6334" s="46"/>
      <c r="S6334" s="46" t="str">
        <f>IF(Table2[[#This Row],[SRO]]="EOU",VLOOKUP(Table2[[#This Row],[BE]],[2]GD.List!$C$3:$N$5014,12,0),IF(Table2[[#This Row],[SRO]]="Local","Polyester Staple Fibre","SRO 492"))</f>
        <v>Polyester Staple Fiber</v>
      </c>
    </row>
    <row r="6335" spans="1:19" x14ac:dyDescent="0.25">
      <c r="A6335" s="119" t="s">
        <v>4197</v>
      </c>
      <c r="B6335" s="116" t="s">
        <v>4317</v>
      </c>
      <c r="C6335" s="165">
        <v>48705</v>
      </c>
      <c r="D6335" s="117">
        <v>3906.9029999999998</v>
      </c>
      <c r="E6335" s="147" t="s">
        <v>4319</v>
      </c>
      <c r="F6335" s="116" t="s">
        <v>4320</v>
      </c>
      <c r="G6335" s="471">
        <v>44997</v>
      </c>
      <c r="H6335" s="82">
        <v>50641697.32</v>
      </c>
      <c r="I6335" s="197">
        <v>0.04</v>
      </c>
      <c r="J6335" s="15">
        <v>191.07999999999998</v>
      </c>
      <c r="K6335" s="15">
        <v>4777</v>
      </c>
      <c r="L6335" s="15">
        <v>138772.62</v>
      </c>
      <c r="M6335" s="66" t="str">
        <f>TEXT(Table2[[#This Row],[Gd.Dt]],"mmm-yy")</f>
        <v>Mar-23</v>
      </c>
      <c r="N6335" s="46" t="str">
        <f>MID(Table2[[#This Row],[BE]],6,2)</f>
        <v>IB</v>
      </c>
      <c r="O6335" s="46" t="str">
        <f>IF(Table2[[#This Row],[Type]]="IB","EOU",IF(Table2[[#This Row],[Type]]="MB","Local","492"))</f>
        <v>EOU</v>
      </c>
      <c r="P6335" s="46">
        <f>ROUND(Table2[[#This Row],[Cons]]/Table2[[#This Row],[Qty.]],5)</f>
        <v>0.04</v>
      </c>
      <c r="Q6335" s="46" t="b">
        <f>EXACT(Table2[[#This Row],[rate]],Table2[[#This Row],[Check]])</f>
        <v>1</v>
      </c>
      <c r="R6335" s="46"/>
      <c r="S6335" s="46" t="str">
        <f>IF(Table2[[#This Row],[SRO]]="EOU",VLOOKUP(Table2[[#This Row],[BE]],[2]GD.List!$C$3:$N$5014,12,0),IF(Table2[[#This Row],[SRO]]="Local","Polyester Staple Fibre","SRO 492"))</f>
        <v>Textile Chemical</v>
      </c>
    </row>
    <row r="6336" spans="1:19" x14ac:dyDescent="0.25">
      <c r="A6336" s="120" t="s">
        <v>4197</v>
      </c>
      <c r="B6336" s="116" t="s">
        <v>4316</v>
      </c>
      <c r="C6336" s="165">
        <v>5688</v>
      </c>
      <c r="D6336" s="117">
        <v>3906.9029999999998</v>
      </c>
      <c r="E6336" s="147" t="s">
        <v>4318</v>
      </c>
      <c r="F6336" s="116" t="s">
        <v>4321</v>
      </c>
      <c r="G6336" s="471">
        <v>44997</v>
      </c>
      <c r="H6336" s="82">
        <v>13245063.65</v>
      </c>
      <c r="I6336" s="197">
        <v>0.04</v>
      </c>
      <c r="J6336" s="15">
        <v>275.2</v>
      </c>
      <c r="K6336" s="15">
        <v>6880</v>
      </c>
      <c r="L6336" s="15">
        <v>275910.63</v>
      </c>
      <c r="M6336" s="66" t="str">
        <f>TEXT(Table2[[#This Row],[Gd.Dt]],"mmm-yy")</f>
        <v>Mar-23</v>
      </c>
      <c r="N6336" s="46" t="str">
        <f>MID(Table2[[#This Row],[BE]],6,2)</f>
        <v>IB</v>
      </c>
      <c r="O6336" s="46" t="str">
        <f>IF(Table2[[#This Row],[Type]]="IB","EOU",IF(Table2[[#This Row],[Type]]="MB","Local","492"))</f>
        <v>EOU</v>
      </c>
      <c r="P6336" s="46">
        <f>ROUND(Table2[[#This Row],[Cons]]/Table2[[#This Row],[Qty.]],5)</f>
        <v>0.04</v>
      </c>
      <c r="Q6336" s="46" t="b">
        <f>EXACT(Table2[[#This Row],[rate]],Table2[[#This Row],[Check]])</f>
        <v>1</v>
      </c>
      <c r="R6336" s="46"/>
      <c r="S6336" s="46" t="str">
        <f>IF(Table2[[#This Row],[SRO]]="EOU",VLOOKUP(Table2[[#This Row],[BE]],[2]GD.List!$C$3:$N$5014,12,0),IF(Table2[[#This Row],[SRO]]="Local","Polyester Staple Fibre","SRO 492"))</f>
        <v>Textile Chemical</v>
      </c>
    </row>
    <row r="6337" spans="1:19" x14ac:dyDescent="0.25">
      <c r="A6337" s="119" t="s">
        <v>4299</v>
      </c>
      <c r="B6337" s="116" t="s">
        <v>4317</v>
      </c>
      <c r="C6337" s="165">
        <v>48705</v>
      </c>
      <c r="D6337" s="117">
        <v>2847</v>
      </c>
      <c r="E6337" s="147" t="s">
        <v>4319</v>
      </c>
      <c r="F6337" s="116" t="s">
        <v>4320</v>
      </c>
      <c r="G6337" s="471">
        <v>44997</v>
      </c>
      <c r="H6337" s="82">
        <v>50641697.32</v>
      </c>
      <c r="I6337" s="197">
        <v>0.03</v>
      </c>
      <c r="J6337" s="15">
        <v>634.79999999999995</v>
      </c>
      <c r="K6337" s="15">
        <v>21160</v>
      </c>
      <c r="L6337" s="15">
        <v>436157.48</v>
      </c>
      <c r="M6337" s="66" t="str">
        <f>TEXT(Table2[[#This Row],[Gd.Dt]],"mmm-yy")</f>
        <v>Mar-23</v>
      </c>
      <c r="N6337" s="46" t="str">
        <f>MID(Table2[[#This Row],[BE]],6,2)</f>
        <v>IB</v>
      </c>
      <c r="O6337" s="46" t="str">
        <f>IF(Table2[[#This Row],[Type]]="IB","EOU",IF(Table2[[#This Row],[Type]]="MB","Local","492"))</f>
        <v>EOU</v>
      </c>
      <c r="P6337" s="46">
        <f>ROUND(Table2[[#This Row],[Cons]]/Table2[[#This Row],[Qty.]],5)</f>
        <v>0.03</v>
      </c>
      <c r="Q6337" s="46" t="b">
        <f>EXACT(Table2[[#This Row],[rate]],Table2[[#This Row],[Check]])</f>
        <v>1</v>
      </c>
      <c r="R6337" s="46"/>
      <c r="S6337" s="46" t="str">
        <f>IF(Table2[[#This Row],[SRO]]="EOU",VLOOKUP(Table2[[#This Row],[BE]],[2]GD.List!$C$3:$N$5014,12,0),IF(Table2[[#This Row],[SRO]]="Local","Polyester Staple Fibre","SRO 492"))</f>
        <v>Textile Chemical</v>
      </c>
    </row>
    <row r="6338" spans="1:19" x14ac:dyDescent="0.25">
      <c r="A6338" s="119" t="s">
        <v>4299</v>
      </c>
      <c r="B6338" s="116" t="s">
        <v>4316</v>
      </c>
      <c r="C6338" s="165">
        <v>5688</v>
      </c>
      <c r="D6338" s="117">
        <v>2847</v>
      </c>
      <c r="E6338" s="147" t="s">
        <v>4318</v>
      </c>
      <c r="F6338" s="116" t="s">
        <v>4321</v>
      </c>
      <c r="G6338" s="471">
        <v>44997</v>
      </c>
      <c r="H6338" s="82">
        <v>13245063.65</v>
      </c>
      <c r="I6338" s="197">
        <v>0.03</v>
      </c>
      <c r="J6338" s="15">
        <v>206.4</v>
      </c>
      <c r="K6338" s="15">
        <v>6880</v>
      </c>
      <c r="L6338" s="15">
        <v>206932.97</v>
      </c>
      <c r="M6338" s="66" t="str">
        <f>TEXT(Table2[[#This Row],[Gd.Dt]],"mmm-yy")</f>
        <v>Mar-23</v>
      </c>
      <c r="N6338" s="46" t="str">
        <f>MID(Table2[[#This Row],[BE]],6,2)</f>
        <v>IB</v>
      </c>
      <c r="O6338" s="46" t="str">
        <f>IF(Table2[[#This Row],[Type]]="IB","EOU",IF(Table2[[#This Row],[Type]]="MB","Local","492"))</f>
        <v>EOU</v>
      </c>
      <c r="P6338" s="46">
        <f>ROUND(Table2[[#This Row],[Cons]]/Table2[[#This Row],[Qty.]],5)</f>
        <v>0.03</v>
      </c>
      <c r="Q6338" s="46" t="b">
        <f>EXACT(Table2[[#This Row],[rate]],Table2[[#This Row],[Check]])</f>
        <v>1</v>
      </c>
      <c r="R6338" s="46"/>
      <c r="S6338" s="46" t="str">
        <f>IF(Table2[[#This Row],[SRO]]="EOU",VLOOKUP(Table2[[#This Row],[BE]],[2]GD.List!$C$3:$N$5014,12,0),IF(Table2[[#This Row],[SRO]]="Local","Polyester Staple Fibre","SRO 492"))</f>
        <v>Textile Chemical</v>
      </c>
    </row>
    <row r="6339" spans="1:19" x14ac:dyDescent="0.25">
      <c r="A6339" s="120" t="s">
        <v>4299</v>
      </c>
      <c r="B6339" s="116" t="s">
        <v>4315</v>
      </c>
      <c r="C6339" s="165">
        <v>154718</v>
      </c>
      <c r="D6339" s="117">
        <v>2847</v>
      </c>
      <c r="E6339" s="147" t="s">
        <v>46</v>
      </c>
      <c r="F6339" s="116" t="s">
        <v>4322</v>
      </c>
      <c r="G6339" s="471">
        <v>44997</v>
      </c>
      <c r="H6339" s="82">
        <v>73223464</v>
      </c>
      <c r="I6339" s="197">
        <v>0.03</v>
      </c>
      <c r="J6339" s="15">
        <v>1453.17</v>
      </c>
      <c r="K6339" s="15">
        <v>48439</v>
      </c>
      <c r="L6339" s="15">
        <v>1193795.8399999999</v>
      </c>
      <c r="M6339" s="66" t="str">
        <f>TEXT(Table2[[#This Row],[Gd.Dt]],"mmm-yy")</f>
        <v>Mar-23</v>
      </c>
      <c r="N6339" s="46" t="str">
        <f>MID(Table2[[#This Row],[BE]],6,2)</f>
        <v>IB</v>
      </c>
      <c r="O6339" s="46" t="str">
        <f>IF(Table2[[#This Row],[Type]]="IB","EOU",IF(Table2[[#This Row],[Type]]="MB","Local","492"))</f>
        <v>EOU</v>
      </c>
      <c r="P6339" s="46">
        <f>ROUND(Table2[[#This Row],[Cons]]/Table2[[#This Row],[Qty.]],5)</f>
        <v>0.03</v>
      </c>
      <c r="Q6339" s="46" t="b">
        <f>EXACT(Table2[[#This Row],[rate]],Table2[[#This Row],[Check]])</f>
        <v>1</v>
      </c>
      <c r="R6339" s="46"/>
      <c r="S6339" s="46" t="str">
        <f>IF(Table2[[#This Row],[SRO]]="EOU",VLOOKUP(Table2[[#This Row],[BE]],[2]GD.List!$C$3:$N$5014,12,0),IF(Table2[[#This Row],[SRO]]="Local","Polyester Staple Fibre","SRO 492"))</f>
        <v>Textile Chemical</v>
      </c>
    </row>
    <row r="6340" spans="1:19" x14ac:dyDescent="0.25">
      <c r="A6340" s="119" t="s">
        <v>4300</v>
      </c>
      <c r="B6340" s="116" t="s">
        <v>4317</v>
      </c>
      <c r="C6340" s="165">
        <v>48705</v>
      </c>
      <c r="D6340" s="117">
        <v>5201.009</v>
      </c>
      <c r="E6340" s="147" t="s">
        <v>4319</v>
      </c>
      <c r="F6340" s="116" t="s">
        <v>4320</v>
      </c>
      <c r="G6340" s="471">
        <v>44997</v>
      </c>
      <c r="H6340" s="82">
        <v>50641697.32</v>
      </c>
      <c r="I6340" s="197">
        <v>0.48980000000000001</v>
      </c>
      <c r="J6340" s="15">
        <v>10130.040000000001</v>
      </c>
      <c r="K6340" s="15">
        <v>20682</v>
      </c>
      <c r="L6340" s="15">
        <v>6849531.6899999995</v>
      </c>
      <c r="M6340" s="66" t="str">
        <f>TEXT(Table2[[#This Row],[Gd.Dt]],"mmm-yy")</f>
        <v>Mar-23</v>
      </c>
      <c r="N6340" s="46" t="str">
        <f>MID(Table2[[#This Row],[BE]],6,2)</f>
        <v>IB</v>
      </c>
      <c r="O6340" s="46" t="str">
        <f>IF(Table2[[#This Row],[Type]]="IB","EOU",IF(Table2[[#This Row],[Type]]="MB","Local","492"))</f>
        <v>EOU</v>
      </c>
      <c r="P6340" s="46">
        <f>ROUND(Table2[[#This Row],[Cons]]/Table2[[#This Row],[Qty.]],5)</f>
        <v>0.48980000000000001</v>
      </c>
      <c r="Q6340" s="46" t="b">
        <f>EXACT(Table2[[#This Row],[rate]],Table2[[#This Row],[Check]])</f>
        <v>1</v>
      </c>
      <c r="R6340" s="46"/>
      <c r="S6340" s="46" t="str">
        <f>IF(Table2[[#This Row],[SRO]]="EOU",VLOOKUP(Table2[[#This Row],[BE]],[2]GD.List!$C$3:$N$5014,12,0),IF(Table2[[#This Row],[SRO]]="Local","Polyester Staple Fibre","SRO 492"))</f>
        <v>Raw Cotton</v>
      </c>
    </row>
    <row r="6341" spans="1:19" x14ac:dyDescent="0.25">
      <c r="A6341" s="119" t="s">
        <v>4300</v>
      </c>
      <c r="B6341" s="116" t="s">
        <v>4316</v>
      </c>
      <c r="C6341" s="165">
        <v>5688</v>
      </c>
      <c r="D6341" s="117">
        <v>5201.009</v>
      </c>
      <c r="E6341" s="147" t="s">
        <v>4318</v>
      </c>
      <c r="F6341" s="116" t="s">
        <v>4321</v>
      </c>
      <c r="G6341" s="471">
        <v>44997</v>
      </c>
      <c r="H6341" s="82">
        <v>13245063.65</v>
      </c>
      <c r="I6341" s="197">
        <v>0.56122000000000005</v>
      </c>
      <c r="J6341" s="15">
        <v>3861.19</v>
      </c>
      <c r="K6341" s="15">
        <v>6880</v>
      </c>
      <c r="L6341" s="15">
        <v>3871160.46</v>
      </c>
      <c r="M6341" s="66" t="str">
        <f>TEXT(Table2[[#This Row],[Gd.Dt]],"mmm-yy")</f>
        <v>Mar-23</v>
      </c>
      <c r="N6341" s="46" t="str">
        <f>MID(Table2[[#This Row],[BE]],6,2)</f>
        <v>IB</v>
      </c>
      <c r="O6341" s="46" t="str">
        <f>IF(Table2[[#This Row],[Type]]="IB","EOU",IF(Table2[[#This Row],[Type]]="MB","Local","492"))</f>
        <v>EOU</v>
      </c>
      <c r="P6341" s="46">
        <f>ROUND(Table2[[#This Row],[Cons]]/Table2[[#This Row],[Qty.]],5)</f>
        <v>0.56122000000000005</v>
      </c>
      <c r="Q6341" s="46" t="b">
        <f>EXACT(Table2[[#This Row],[rate]],Table2[[#This Row],[Check]])</f>
        <v>1</v>
      </c>
      <c r="R6341" s="46"/>
      <c r="S6341" s="46" t="str">
        <f>IF(Table2[[#This Row],[SRO]]="EOU",VLOOKUP(Table2[[#This Row],[BE]],[2]GD.List!$C$3:$N$5014,12,0),IF(Table2[[#This Row],[SRO]]="Local","Polyester Staple Fibre","SRO 492"))</f>
        <v>Raw Cotton</v>
      </c>
    </row>
    <row r="6342" spans="1:19" x14ac:dyDescent="0.25">
      <c r="A6342" s="119" t="s">
        <v>4300</v>
      </c>
      <c r="B6342" s="116" t="s">
        <v>4315</v>
      </c>
      <c r="C6342" s="165">
        <v>154718</v>
      </c>
      <c r="D6342" s="117">
        <v>5201.009</v>
      </c>
      <c r="E6342" s="147" t="s">
        <v>46</v>
      </c>
      <c r="F6342" s="116" t="s">
        <v>4322</v>
      </c>
      <c r="G6342" s="471">
        <v>44997</v>
      </c>
      <c r="H6342" s="82">
        <v>73223464</v>
      </c>
      <c r="I6342" s="197">
        <v>1.0101</v>
      </c>
      <c r="J6342" s="15">
        <v>41280.770000000004</v>
      </c>
      <c r="K6342" s="15">
        <v>40868</v>
      </c>
      <c r="L6342" s="15">
        <v>34459253.269999996</v>
      </c>
      <c r="M6342" s="66" t="str">
        <f>TEXT(Table2[[#This Row],[Gd.Dt]],"mmm-yy")</f>
        <v>Mar-23</v>
      </c>
      <c r="N6342" s="46" t="str">
        <f>MID(Table2[[#This Row],[BE]],6,2)</f>
        <v>IB</v>
      </c>
      <c r="O6342" s="46" t="str">
        <f>IF(Table2[[#This Row],[Type]]="IB","EOU",IF(Table2[[#This Row],[Type]]="MB","Local","492"))</f>
        <v>EOU</v>
      </c>
      <c r="P6342" s="46">
        <f>ROUND(Table2[[#This Row],[Cons]]/Table2[[#This Row],[Qty.]],5)</f>
        <v>1.0101</v>
      </c>
      <c r="Q6342" s="46" t="b">
        <f>EXACT(Table2[[#This Row],[rate]],Table2[[#This Row],[Check]])</f>
        <v>1</v>
      </c>
      <c r="R6342" s="46"/>
      <c r="S6342" s="46" t="str">
        <f>IF(Table2[[#This Row],[SRO]]="EOU",VLOOKUP(Table2[[#This Row],[BE]],[2]GD.List!$C$3:$N$5014,12,0),IF(Table2[[#This Row],[SRO]]="Local","Polyester Staple Fibre","SRO 492"))</f>
        <v>Raw Cotton</v>
      </c>
    </row>
    <row r="6343" spans="1:19" x14ac:dyDescent="0.25">
      <c r="A6343" s="119" t="s">
        <v>4300</v>
      </c>
      <c r="B6343" s="119" t="s">
        <v>4315</v>
      </c>
      <c r="C6343" s="170">
        <v>154718</v>
      </c>
      <c r="D6343" s="171">
        <v>5201.009</v>
      </c>
      <c r="E6343" s="27" t="s">
        <v>46</v>
      </c>
      <c r="F6343" s="119" t="s">
        <v>4322</v>
      </c>
      <c r="G6343" s="28">
        <v>44997</v>
      </c>
      <c r="H6343" s="172">
        <v>73223464</v>
      </c>
      <c r="I6343" s="33">
        <v>0.35353000000000001</v>
      </c>
      <c r="J6343" s="30">
        <v>2676.58</v>
      </c>
      <c r="K6343" s="30">
        <v>7571</v>
      </c>
      <c r="L6343" s="30">
        <v>2007524.72</v>
      </c>
      <c r="M6343" s="67" t="str">
        <f>TEXT(Table2[[#This Row],[Gd.Dt]],"mmm-yy")</f>
        <v>Mar-23</v>
      </c>
      <c r="N6343" s="47" t="str">
        <f>MID(Table2[[#This Row],[BE]],6,2)</f>
        <v>IB</v>
      </c>
      <c r="O6343" s="47" t="str">
        <f>IF(Table2[[#This Row],[Type]]="IB","EOU",IF(Table2[[#This Row],[Type]]="MB","Local","492"))</f>
        <v>EOU</v>
      </c>
      <c r="P6343" s="47">
        <f>ROUND(Table2[[#This Row],[Cons]]/Table2[[#This Row],[Qty.]],5)</f>
        <v>0.35353000000000001</v>
      </c>
      <c r="Q6343" s="47" t="b">
        <f>EXACT(Table2[[#This Row],[rate]],Table2[[#This Row],[Check]])</f>
        <v>1</v>
      </c>
      <c r="R6343" s="47"/>
      <c r="S6343" s="47" t="str">
        <f>IF(Table2[[#This Row],[SRO]]="EOU",VLOOKUP(Table2[[#This Row],[BE]],[2]GD.List!$C$3:$N$5014,12,0),IF(Table2[[#This Row],[SRO]]="Local","Polyester Staple Fibre","SRO 492"))</f>
        <v>Raw Cotton</v>
      </c>
    </row>
    <row r="6344" spans="1:19" x14ac:dyDescent="0.25">
      <c r="A6344" s="116" t="s">
        <v>2499</v>
      </c>
      <c r="B6344" s="116" t="s">
        <v>4328</v>
      </c>
      <c r="C6344" s="165">
        <v>11876</v>
      </c>
      <c r="D6344" s="117">
        <v>2701.12</v>
      </c>
      <c r="E6344" s="147" t="s">
        <v>4342</v>
      </c>
      <c r="F6344" s="116" t="s">
        <v>4346</v>
      </c>
      <c r="G6344" s="471">
        <v>44999</v>
      </c>
      <c r="H6344" s="82">
        <v>35718399.210000001</v>
      </c>
      <c r="I6344" s="197">
        <v>0.8</v>
      </c>
      <c r="J6344" s="15">
        <v>13016.800000000001</v>
      </c>
      <c r="K6344" s="15">
        <v>16271</v>
      </c>
      <c r="L6344" s="15">
        <v>15220982.65</v>
      </c>
      <c r="M6344" s="66" t="str">
        <f>TEXT(Table2[[#This Row],[Gd.Dt]],"mmm-yy")</f>
        <v>Mar-23</v>
      </c>
      <c r="N6344" s="46" t="str">
        <f>MID(Table2[[#This Row],[BE]],6,2)</f>
        <v>IB</v>
      </c>
      <c r="O6344" s="46" t="str">
        <f>IF(Table2[[#This Row],[Type]]="IB","EOU",IF(Table2[[#This Row],[Type]]="MB","Local","492"))</f>
        <v>EOU</v>
      </c>
      <c r="P6344" s="46">
        <f>ROUND(Table2[[#This Row],[Cons]]/Table2[[#This Row],[Qty.]],5)</f>
        <v>0.8</v>
      </c>
      <c r="Q6344" s="46" t="b">
        <f>EXACT(Table2[[#This Row],[rate]],Table2[[#This Row],[Check]])</f>
        <v>1</v>
      </c>
      <c r="R6344" s="46"/>
      <c r="S6344" s="46" t="str">
        <f>IF(Table2[[#This Row],[SRO]]="EOU",VLOOKUP(Table2[[#This Row],[BE]],[2]GD.List!$C$3:$N$5014,12,0),IF(Table2[[#This Row],[SRO]]="Local","Polyester Staple Fibre","SRO 492"))</f>
        <v>Textile Coal</v>
      </c>
    </row>
    <row r="6345" spans="1:19" x14ac:dyDescent="0.25">
      <c r="A6345" s="116" t="s">
        <v>2499</v>
      </c>
      <c r="B6345" s="116" t="s">
        <v>4331</v>
      </c>
      <c r="C6345" s="165">
        <v>25288</v>
      </c>
      <c r="D6345" s="117">
        <v>2701.12</v>
      </c>
      <c r="E6345" s="147" t="s">
        <v>4345</v>
      </c>
      <c r="F6345" s="116" t="s">
        <v>4347</v>
      </c>
      <c r="G6345" s="471">
        <v>45000</v>
      </c>
      <c r="H6345" s="82">
        <v>21454147</v>
      </c>
      <c r="I6345" s="197">
        <v>0.8</v>
      </c>
      <c r="J6345" s="15">
        <v>9372</v>
      </c>
      <c r="K6345" s="15">
        <v>11715</v>
      </c>
      <c r="L6345" s="15">
        <v>9171313.5099999998</v>
      </c>
      <c r="M6345" s="66" t="str">
        <f>TEXT(Table2[[#This Row],[Gd.Dt]],"mmm-yy")</f>
        <v>Mar-23</v>
      </c>
      <c r="N6345" s="46" t="str">
        <f>MID(Table2[[#This Row],[BE]],6,2)</f>
        <v>IB</v>
      </c>
      <c r="O6345" s="46" t="str">
        <f>IF(Table2[[#This Row],[Type]]="IB","EOU",IF(Table2[[#This Row],[Type]]="MB","Local","492"))</f>
        <v>EOU</v>
      </c>
      <c r="P6345" s="46">
        <f>ROUND(Table2[[#This Row],[Cons]]/Table2[[#This Row],[Qty.]],5)</f>
        <v>0.8</v>
      </c>
      <c r="Q6345" s="46" t="b">
        <f>EXACT(Table2[[#This Row],[rate]],Table2[[#This Row],[Check]])</f>
        <v>1</v>
      </c>
      <c r="R6345" s="46"/>
      <c r="S6345" s="46" t="str">
        <f>IF(Table2[[#This Row],[SRO]]="EOU",VLOOKUP(Table2[[#This Row],[BE]],[2]GD.List!$C$3:$N$5014,12,0),IF(Table2[[#This Row],[SRO]]="Local","Polyester Staple Fibre","SRO 492"))</f>
        <v>Textile Coal</v>
      </c>
    </row>
    <row r="6346" spans="1:19" x14ac:dyDescent="0.25">
      <c r="A6346" s="116" t="s">
        <v>2499</v>
      </c>
      <c r="B6346" s="116" t="s">
        <v>4323</v>
      </c>
      <c r="C6346" s="165">
        <v>20671</v>
      </c>
      <c r="D6346" s="117">
        <v>2701.12</v>
      </c>
      <c r="E6346" s="147" t="s">
        <v>4332</v>
      </c>
      <c r="F6346" s="116" t="s">
        <v>4348</v>
      </c>
      <c r="G6346" s="471">
        <v>44998</v>
      </c>
      <c r="H6346" s="82">
        <v>8280332.1900000004</v>
      </c>
      <c r="I6346" s="197">
        <v>0.8</v>
      </c>
      <c r="J6346" s="15">
        <v>5491.2</v>
      </c>
      <c r="K6346" s="15">
        <v>6864</v>
      </c>
      <c r="L6346" s="15">
        <v>3599950.91</v>
      </c>
      <c r="M6346" s="66" t="str">
        <f>TEXT(Table2[[#This Row],[Gd.Dt]],"mmm-yy")</f>
        <v>Mar-23</v>
      </c>
      <c r="N6346" s="46" t="str">
        <f>MID(Table2[[#This Row],[BE]],6,2)</f>
        <v>IB</v>
      </c>
      <c r="O6346" s="46" t="str">
        <f>IF(Table2[[#This Row],[Type]]="IB","EOU",IF(Table2[[#This Row],[Type]]="MB","Local","492"))</f>
        <v>EOU</v>
      </c>
      <c r="P6346" s="46">
        <f>ROUND(Table2[[#This Row],[Cons]]/Table2[[#This Row],[Qty.]],5)</f>
        <v>0.8</v>
      </c>
      <c r="Q6346" s="46" t="b">
        <f>EXACT(Table2[[#This Row],[rate]],Table2[[#This Row],[Check]])</f>
        <v>1</v>
      </c>
      <c r="R6346" s="46"/>
      <c r="S6346" s="46" t="str">
        <f>IF(Table2[[#This Row],[SRO]]="EOU",VLOOKUP(Table2[[#This Row],[BE]],[2]GD.List!$C$3:$N$5014,12,0),IF(Table2[[#This Row],[SRO]]="Local","Polyester Staple Fibre","SRO 492"))</f>
        <v>Textile Coal</v>
      </c>
    </row>
    <row r="6347" spans="1:19" x14ac:dyDescent="0.25">
      <c r="A6347" s="116" t="s">
        <v>2499</v>
      </c>
      <c r="B6347" s="116" t="s">
        <v>4327</v>
      </c>
      <c r="C6347" s="165">
        <v>4164</v>
      </c>
      <c r="D6347" s="117">
        <v>2701.12</v>
      </c>
      <c r="E6347" s="147" t="s">
        <v>4341</v>
      </c>
      <c r="F6347" s="116" t="s">
        <v>4349</v>
      </c>
      <c r="G6347" s="471">
        <v>44999</v>
      </c>
      <c r="H6347" s="82">
        <v>19207998.850000001</v>
      </c>
      <c r="I6347" s="197">
        <v>0.8</v>
      </c>
      <c r="J6347" s="15">
        <v>4879.2</v>
      </c>
      <c r="K6347" s="15">
        <v>6099</v>
      </c>
      <c r="L6347" s="15">
        <v>8248062.0999999996</v>
      </c>
      <c r="M6347" s="66" t="str">
        <f>TEXT(Table2[[#This Row],[Gd.Dt]],"mmm-yy")</f>
        <v>Mar-23</v>
      </c>
      <c r="N6347" s="46" t="str">
        <f>MID(Table2[[#This Row],[BE]],6,2)</f>
        <v>IB</v>
      </c>
      <c r="O6347" s="46" t="str">
        <f>IF(Table2[[#This Row],[Type]]="IB","EOU",IF(Table2[[#This Row],[Type]]="MB","Local","492"))</f>
        <v>EOU</v>
      </c>
      <c r="P6347" s="46">
        <f>ROUND(Table2[[#This Row],[Cons]]/Table2[[#This Row],[Qty.]],5)</f>
        <v>0.8</v>
      </c>
      <c r="Q6347" s="46" t="b">
        <f>EXACT(Table2[[#This Row],[rate]],Table2[[#This Row],[Check]])</f>
        <v>1</v>
      </c>
      <c r="R6347" s="46"/>
      <c r="S6347" s="46" t="str">
        <f>IF(Table2[[#This Row],[SRO]]="EOU",VLOOKUP(Table2[[#This Row],[BE]],[2]GD.List!$C$3:$N$5014,12,0),IF(Table2[[#This Row],[SRO]]="Local","Polyester Staple Fibre","SRO 492"))</f>
        <v>Textile Coal</v>
      </c>
    </row>
    <row r="6348" spans="1:19" x14ac:dyDescent="0.25">
      <c r="A6348" s="116" t="s">
        <v>2499</v>
      </c>
      <c r="B6348" s="116" t="s">
        <v>4326</v>
      </c>
      <c r="C6348" s="165">
        <v>50528</v>
      </c>
      <c r="D6348" s="117">
        <v>2701.12</v>
      </c>
      <c r="E6348" s="147" t="s">
        <v>4340</v>
      </c>
      <c r="F6348" s="116" t="s">
        <v>4350</v>
      </c>
      <c r="G6348" s="471">
        <v>44999</v>
      </c>
      <c r="H6348" s="82">
        <v>40719938.950000003</v>
      </c>
      <c r="I6348" s="197">
        <v>0.8</v>
      </c>
      <c r="J6348" s="15">
        <v>15380.8</v>
      </c>
      <c r="K6348" s="15">
        <v>19226</v>
      </c>
      <c r="L6348" s="15">
        <v>39248133.93</v>
      </c>
      <c r="M6348" s="66" t="str">
        <f>TEXT(Table2[[#This Row],[Gd.Dt]],"mmm-yy")</f>
        <v>Mar-23</v>
      </c>
      <c r="N6348" s="46" t="str">
        <f>MID(Table2[[#This Row],[BE]],6,2)</f>
        <v>IB</v>
      </c>
      <c r="O6348" s="46" t="str">
        <f>IF(Table2[[#This Row],[Type]]="IB","EOU",IF(Table2[[#This Row],[Type]]="MB","Local","492"))</f>
        <v>EOU</v>
      </c>
      <c r="P6348" s="46">
        <f>ROUND(Table2[[#This Row],[Cons]]/Table2[[#This Row],[Qty.]],5)</f>
        <v>0.8</v>
      </c>
      <c r="Q6348" s="46" t="b">
        <f>EXACT(Table2[[#This Row],[rate]],Table2[[#This Row],[Check]])</f>
        <v>1</v>
      </c>
      <c r="R6348" s="46"/>
      <c r="S6348" s="46" t="str">
        <f>IF(Table2[[#This Row],[SRO]]="EOU",VLOOKUP(Table2[[#This Row],[BE]],[2]GD.List!$C$3:$N$5014,12,0),IF(Table2[[#This Row],[SRO]]="Local","Polyester Staple Fibre","SRO 492"))</f>
        <v>Textile Coal</v>
      </c>
    </row>
    <row r="6349" spans="1:19" x14ac:dyDescent="0.25">
      <c r="A6349" s="116" t="s">
        <v>2499</v>
      </c>
      <c r="B6349" s="116" t="s">
        <v>4325</v>
      </c>
      <c r="C6349" s="165">
        <v>49650</v>
      </c>
      <c r="D6349" s="117">
        <v>2701.12</v>
      </c>
      <c r="E6349" s="147" t="s">
        <v>4338</v>
      </c>
      <c r="F6349" s="116" t="s">
        <v>4351</v>
      </c>
      <c r="G6349" s="471">
        <v>44999</v>
      </c>
      <c r="H6349" s="82">
        <v>27813787.359999999</v>
      </c>
      <c r="I6349" s="197">
        <v>0.8</v>
      </c>
      <c r="J6349" s="15">
        <v>13924.49</v>
      </c>
      <c r="K6349" s="15">
        <v>17405.61</v>
      </c>
      <c r="L6349" s="15">
        <v>13763428.02</v>
      </c>
      <c r="M6349" s="66" t="str">
        <f>TEXT(Table2[[#This Row],[Gd.Dt]],"mmm-yy")</f>
        <v>Mar-23</v>
      </c>
      <c r="N6349" s="46" t="str">
        <f>MID(Table2[[#This Row],[BE]],6,2)</f>
        <v>IB</v>
      </c>
      <c r="O6349" s="46" t="str">
        <f>IF(Table2[[#This Row],[Type]]="IB","EOU",IF(Table2[[#This Row],[Type]]="MB","Local","492"))</f>
        <v>EOU</v>
      </c>
      <c r="P6349" s="46">
        <f>ROUND(Table2[[#This Row],[Cons]]/Table2[[#This Row],[Qty.]],5)</f>
        <v>0.8</v>
      </c>
      <c r="Q6349" s="46" t="b">
        <f>EXACT(Table2[[#This Row],[rate]],Table2[[#This Row],[Check]])</f>
        <v>1</v>
      </c>
      <c r="R6349" s="46"/>
      <c r="S6349" s="46" t="str">
        <f>IF(Table2[[#This Row],[SRO]]="EOU",VLOOKUP(Table2[[#This Row],[BE]],[2]GD.List!$C$3:$N$5014,12,0),IF(Table2[[#This Row],[SRO]]="Local","Polyester Staple Fibre","SRO 492"))</f>
        <v>Textile Coal</v>
      </c>
    </row>
    <row r="6350" spans="1:19" x14ac:dyDescent="0.25">
      <c r="A6350" s="116" t="s">
        <v>2499</v>
      </c>
      <c r="B6350" s="116" t="s">
        <v>4324</v>
      </c>
      <c r="C6350" s="165">
        <v>20919</v>
      </c>
      <c r="D6350" s="117">
        <v>2701.12</v>
      </c>
      <c r="E6350" s="147" t="s">
        <v>4336</v>
      </c>
      <c r="F6350" s="116" t="s">
        <v>4352</v>
      </c>
      <c r="G6350" s="471">
        <v>44999</v>
      </c>
      <c r="H6350" s="82">
        <v>12485970.01</v>
      </c>
      <c r="I6350" s="197">
        <v>1.1000000000000001</v>
      </c>
      <c r="J6350" s="15">
        <v>3798.3</v>
      </c>
      <c r="K6350" s="15">
        <v>3453</v>
      </c>
      <c r="L6350" s="15">
        <v>3671453.44</v>
      </c>
      <c r="M6350" s="66" t="str">
        <f>TEXT(Table2[[#This Row],[Gd.Dt]],"mmm-yy")</f>
        <v>Mar-23</v>
      </c>
      <c r="N6350" s="46" t="str">
        <f>MID(Table2[[#This Row],[BE]],6,2)</f>
        <v>IB</v>
      </c>
      <c r="O6350" s="46" t="str">
        <f>IF(Table2[[#This Row],[Type]]="IB","EOU",IF(Table2[[#This Row],[Type]]="MB","Local","492"))</f>
        <v>EOU</v>
      </c>
      <c r="P6350" s="46">
        <f>ROUND(Table2[[#This Row],[Cons]]/Table2[[#This Row],[Qty.]],5)</f>
        <v>1.1000000000000001</v>
      </c>
      <c r="Q6350" s="46" t="b">
        <f>EXACT(Table2[[#This Row],[rate]],Table2[[#This Row],[Check]])</f>
        <v>1</v>
      </c>
      <c r="R6350" s="46"/>
      <c r="S6350" s="46" t="str">
        <f>IF(Table2[[#This Row],[SRO]]="EOU",VLOOKUP(Table2[[#This Row],[BE]],[2]GD.List!$C$3:$N$5014,12,0),IF(Table2[[#This Row],[SRO]]="Local","Polyester Staple Fibre","SRO 492"))</f>
        <v>Textile Coal</v>
      </c>
    </row>
    <row r="6351" spans="1:19" x14ac:dyDescent="0.25">
      <c r="A6351" s="116" t="s">
        <v>2499</v>
      </c>
      <c r="B6351" s="116" t="s">
        <v>4329</v>
      </c>
      <c r="C6351" s="165">
        <v>28634</v>
      </c>
      <c r="D6351" s="117">
        <v>2701.12</v>
      </c>
      <c r="E6351" s="147" t="s">
        <v>4335</v>
      </c>
      <c r="F6351" s="116" t="s">
        <v>4353</v>
      </c>
      <c r="G6351" s="471">
        <v>44999</v>
      </c>
      <c r="H6351" s="82">
        <v>35472517.899999999</v>
      </c>
      <c r="I6351" s="197">
        <v>0.8</v>
      </c>
      <c r="J6351" s="15">
        <v>14442.400000000001</v>
      </c>
      <c r="K6351" s="15">
        <v>18053</v>
      </c>
      <c r="L6351" s="15">
        <v>15094367.59</v>
      </c>
      <c r="M6351" s="66" t="str">
        <f>TEXT(Table2[[#This Row],[Gd.Dt]],"mmm-yy")</f>
        <v>Mar-23</v>
      </c>
      <c r="N6351" s="46" t="str">
        <f>MID(Table2[[#This Row],[BE]],6,2)</f>
        <v>IB</v>
      </c>
      <c r="O6351" s="46" t="str">
        <f>IF(Table2[[#This Row],[Type]]="IB","EOU",IF(Table2[[#This Row],[Type]]="MB","Local","492"))</f>
        <v>EOU</v>
      </c>
      <c r="P6351" s="46">
        <f>ROUND(Table2[[#This Row],[Cons]]/Table2[[#This Row],[Qty.]],5)</f>
        <v>0.8</v>
      </c>
      <c r="Q6351" s="46" t="b">
        <f>EXACT(Table2[[#This Row],[rate]],Table2[[#This Row],[Check]])</f>
        <v>1</v>
      </c>
      <c r="R6351" s="46"/>
      <c r="S6351" s="46" t="str">
        <f>IF(Table2[[#This Row],[SRO]]="EOU",VLOOKUP(Table2[[#This Row],[BE]],[2]GD.List!$C$3:$N$5014,12,0),IF(Table2[[#This Row],[SRO]]="Local","Polyester Staple Fibre","SRO 492"))</f>
        <v>Textile Coal</v>
      </c>
    </row>
    <row r="6352" spans="1:19" x14ac:dyDescent="0.25">
      <c r="A6352" s="116" t="s">
        <v>2499</v>
      </c>
      <c r="B6352" s="116" t="s">
        <v>4330</v>
      </c>
      <c r="C6352" s="165">
        <v>21403</v>
      </c>
      <c r="D6352" s="117">
        <v>2701.12</v>
      </c>
      <c r="E6352" s="147" t="s">
        <v>4334</v>
      </c>
      <c r="F6352" s="116" t="s">
        <v>4355</v>
      </c>
      <c r="G6352" s="471">
        <v>44999</v>
      </c>
      <c r="H6352" s="82">
        <v>21111025.280000001</v>
      </c>
      <c r="I6352" s="197">
        <v>1.1000000000000001</v>
      </c>
      <c r="J6352" s="15">
        <v>2624.6</v>
      </c>
      <c r="K6352" s="15">
        <v>2386</v>
      </c>
      <c r="L6352" s="15">
        <v>1926298.64</v>
      </c>
      <c r="M6352" s="66" t="str">
        <f>TEXT(Table2[[#This Row],[Gd.Dt]],"mmm-yy")</f>
        <v>Mar-23</v>
      </c>
      <c r="N6352" s="46" t="str">
        <f>MID(Table2[[#This Row],[BE]],6,2)</f>
        <v>IB</v>
      </c>
      <c r="O6352" s="46" t="str">
        <f>IF(Table2[[#This Row],[Type]]="IB","EOU",IF(Table2[[#This Row],[Type]]="MB","Local","492"))</f>
        <v>EOU</v>
      </c>
      <c r="P6352" s="46">
        <f>ROUND(Table2[[#This Row],[Cons]]/Table2[[#This Row],[Qty.]],5)</f>
        <v>1.1000000000000001</v>
      </c>
      <c r="Q6352" s="46" t="b">
        <f>EXACT(Table2[[#This Row],[rate]],Table2[[#This Row],[Check]])</f>
        <v>1</v>
      </c>
      <c r="R6352" s="46"/>
      <c r="S6352" s="46" t="str">
        <f>IF(Table2[[#This Row],[SRO]]="EOU",VLOOKUP(Table2[[#This Row],[BE]],[2]GD.List!$C$3:$N$5014,12,0),IF(Table2[[#This Row],[SRO]]="Local","Polyester Staple Fibre","SRO 492"))</f>
        <v>Textile Coal</v>
      </c>
    </row>
    <row r="6353" spans="1:19" x14ac:dyDescent="0.25">
      <c r="A6353" s="116" t="s">
        <v>2499</v>
      </c>
      <c r="B6353" s="116" t="s">
        <v>4330</v>
      </c>
      <c r="C6353" s="165">
        <v>21403</v>
      </c>
      <c r="D6353" s="117">
        <v>2701.12</v>
      </c>
      <c r="E6353" s="147" t="s">
        <v>4334</v>
      </c>
      <c r="F6353" s="116" t="s">
        <v>4355</v>
      </c>
      <c r="G6353" s="471">
        <v>44999</v>
      </c>
      <c r="H6353" s="82">
        <v>21111025.280000001</v>
      </c>
      <c r="I6353" s="197">
        <v>0.8</v>
      </c>
      <c r="J6353" s="15">
        <v>6820</v>
      </c>
      <c r="K6353" s="15">
        <v>8525</v>
      </c>
      <c r="L6353" s="15">
        <v>7429581.4199999999</v>
      </c>
      <c r="M6353" s="66" t="str">
        <f>TEXT(Table2[[#This Row],[Gd.Dt]],"mmm-yy")</f>
        <v>Mar-23</v>
      </c>
      <c r="N6353" s="46" t="str">
        <f>MID(Table2[[#This Row],[BE]],6,2)</f>
        <v>IB</v>
      </c>
      <c r="O6353" s="46" t="str">
        <f>IF(Table2[[#This Row],[Type]]="IB","EOU",IF(Table2[[#This Row],[Type]]="MB","Local","492"))</f>
        <v>EOU</v>
      </c>
      <c r="P6353" s="46">
        <f>ROUND(Table2[[#This Row],[Cons]]/Table2[[#This Row],[Qty.]],5)</f>
        <v>0.8</v>
      </c>
      <c r="Q6353" s="46" t="b">
        <f>EXACT(Table2[[#This Row],[rate]],Table2[[#This Row],[Check]])</f>
        <v>1</v>
      </c>
      <c r="R6353" s="46"/>
      <c r="S6353" s="46" t="str">
        <f>IF(Table2[[#This Row],[SRO]]="EOU",VLOOKUP(Table2[[#This Row],[BE]],[2]GD.List!$C$3:$N$5014,12,0),IF(Table2[[#This Row],[SRO]]="Local","Polyester Staple Fibre","SRO 492"))</f>
        <v>Textile Coal</v>
      </c>
    </row>
    <row r="6354" spans="1:19" x14ac:dyDescent="0.25">
      <c r="A6354" s="116" t="s">
        <v>2499</v>
      </c>
      <c r="B6354" s="116" t="s">
        <v>4343</v>
      </c>
      <c r="C6354" s="165">
        <v>41645</v>
      </c>
      <c r="D6354" s="117">
        <v>2701.12</v>
      </c>
      <c r="E6354" s="147" t="s">
        <v>4344</v>
      </c>
      <c r="F6354" s="116" t="s">
        <v>4354</v>
      </c>
      <c r="G6354" s="471">
        <v>45000</v>
      </c>
      <c r="H6354" s="82">
        <v>44274089.450000003</v>
      </c>
      <c r="I6354" s="197">
        <v>1.1000000000000001</v>
      </c>
      <c r="J6354" s="15">
        <v>1025.2</v>
      </c>
      <c r="K6354" s="15">
        <v>932</v>
      </c>
      <c r="L6354" s="15">
        <v>2501566.39</v>
      </c>
      <c r="M6354" s="66" t="str">
        <f>TEXT(Table2[[#This Row],[Gd.Dt]],"mmm-yy")</f>
        <v>Mar-23</v>
      </c>
      <c r="N6354" s="46" t="str">
        <f>MID(Table2[[#This Row],[BE]],6,2)</f>
        <v>IB</v>
      </c>
      <c r="O6354" s="46" t="str">
        <f>IF(Table2[[#This Row],[Type]]="IB","EOU",IF(Table2[[#This Row],[Type]]="MB","Local","492"))</f>
        <v>EOU</v>
      </c>
      <c r="P6354" s="46">
        <f>ROUND(Table2[[#This Row],[Cons]]/Table2[[#This Row],[Qty.]],5)</f>
        <v>1.1000000000000001</v>
      </c>
      <c r="Q6354" s="46" t="b">
        <f>EXACT(Table2[[#This Row],[rate]],Table2[[#This Row],[Check]])</f>
        <v>1</v>
      </c>
      <c r="R6354" s="46"/>
      <c r="S6354" s="46" t="str">
        <f>IF(Table2[[#This Row],[SRO]]="EOU",VLOOKUP(Table2[[#This Row],[BE]],[2]GD.List!$C$3:$N$5014,12,0),IF(Table2[[#This Row],[SRO]]="Local","Polyester Staple Fibre","SRO 492"))</f>
        <v>Textile Coal</v>
      </c>
    </row>
    <row r="6355" spans="1:19" x14ac:dyDescent="0.25">
      <c r="A6355" s="120" t="s">
        <v>2499</v>
      </c>
      <c r="B6355" s="116" t="s">
        <v>4343</v>
      </c>
      <c r="C6355" s="165">
        <v>41645</v>
      </c>
      <c r="D6355" s="117">
        <v>2701.12</v>
      </c>
      <c r="E6355" s="147" t="s">
        <v>4344</v>
      </c>
      <c r="F6355" s="116" t="s">
        <v>4354</v>
      </c>
      <c r="G6355" s="471">
        <v>45000</v>
      </c>
      <c r="H6355" s="82">
        <v>44274089.450000003</v>
      </c>
      <c r="I6355" s="197">
        <v>0.8</v>
      </c>
      <c r="J6355" s="15">
        <v>17032.8</v>
      </c>
      <c r="K6355" s="15">
        <v>21291</v>
      </c>
      <c r="L6355" s="15">
        <v>33561634.060000002</v>
      </c>
      <c r="M6355" s="66" t="str">
        <f>TEXT(Table2[[#This Row],[Gd.Dt]],"mmm-yy")</f>
        <v>Mar-23</v>
      </c>
      <c r="N6355" s="46" t="str">
        <f>MID(Table2[[#This Row],[BE]],6,2)</f>
        <v>IB</v>
      </c>
      <c r="O6355" s="46" t="str">
        <f>IF(Table2[[#This Row],[Type]]="IB","EOU",IF(Table2[[#This Row],[Type]]="MB","Local","492"))</f>
        <v>EOU</v>
      </c>
      <c r="P6355" s="46">
        <f>ROUND(Table2[[#This Row],[Cons]]/Table2[[#This Row],[Qty.]],5)</f>
        <v>0.8</v>
      </c>
      <c r="Q6355" s="46" t="b">
        <f>EXACT(Table2[[#This Row],[rate]],Table2[[#This Row],[Check]])</f>
        <v>1</v>
      </c>
      <c r="R6355" s="46"/>
      <c r="S6355" s="46" t="str">
        <f>IF(Table2[[#This Row],[SRO]]="EOU",VLOOKUP(Table2[[#This Row],[BE]],[2]GD.List!$C$3:$N$5014,12,0),IF(Table2[[#This Row],[SRO]]="Local","Polyester Staple Fibre","SRO 492"))</f>
        <v>Textile Coal</v>
      </c>
    </row>
    <row r="6356" spans="1:19" x14ac:dyDescent="0.25">
      <c r="A6356" s="119" t="s">
        <v>3552</v>
      </c>
      <c r="B6356" s="116" t="s">
        <v>4328</v>
      </c>
      <c r="C6356" s="165">
        <v>11876</v>
      </c>
      <c r="D6356" s="117">
        <v>2847</v>
      </c>
      <c r="E6356" s="147" t="s">
        <v>4342</v>
      </c>
      <c r="F6356" s="116" t="s">
        <v>4346</v>
      </c>
      <c r="G6356" s="471">
        <v>44999</v>
      </c>
      <c r="H6356" s="82">
        <v>35718399.210000001</v>
      </c>
      <c r="I6356" s="197">
        <v>0.03</v>
      </c>
      <c r="J6356" s="15">
        <v>488.13</v>
      </c>
      <c r="K6356" s="15">
        <v>16271</v>
      </c>
      <c r="L6356" s="15">
        <v>570786.85</v>
      </c>
      <c r="M6356" s="66" t="str">
        <f>TEXT(Table2[[#This Row],[Gd.Dt]],"mmm-yy")</f>
        <v>Mar-23</v>
      </c>
      <c r="N6356" s="46" t="str">
        <f>MID(Table2[[#This Row],[BE]],6,2)</f>
        <v>IB</v>
      </c>
      <c r="O6356" s="46" t="str">
        <f>IF(Table2[[#This Row],[Type]]="IB","EOU",IF(Table2[[#This Row],[Type]]="MB","Local","492"))</f>
        <v>EOU</v>
      </c>
      <c r="P6356" s="46">
        <f>ROUND(Table2[[#This Row],[Cons]]/Table2[[#This Row],[Qty.]],5)</f>
        <v>0.03</v>
      </c>
      <c r="Q6356" s="46" t="b">
        <f>EXACT(Table2[[#This Row],[rate]],Table2[[#This Row],[Check]])</f>
        <v>1</v>
      </c>
      <c r="R6356" s="46"/>
      <c r="S6356" s="46" t="str">
        <f>IF(Table2[[#This Row],[SRO]]="EOU",VLOOKUP(Table2[[#This Row],[BE]],[2]GD.List!$C$3:$N$5014,12,0),IF(Table2[[#This Row],[SRO]]="Local","Polyester Staple Fibre","SRO 492"))</f>
        <v>Textile Chemical</v>
      </c>
    </row>
    <row r="6357" spans="1:19" x14ac:dyDescent="0.25">
      <c r="A6357" s="119" t="s">
        <v>3552</v>
      </c>
      <c r="B6357" s="116" t="s">
        <v>4331</v>
      </c>
      <c r="C6357" s="165">
        <v>25288</v>
      </c>
      <c r="D6357" s="117">
        <v>2847</v>
      </c>
      <c r="E6357" s="147" t="s">
        <v>4345</v>
      </c>
      <c r="F6357" s="116" t="s">
        <v>4347</v>
      </c>
      <c r="G6357" s="471">
        <v>45000</v>
      </c>
      <c r="H6357" s="82">
        <v>21454147</v>
      </c>
      <c r="I6357" s="197">
        <v>0.03</v>
      </c>
      <c r="J6357" s="15">
        <v>317.45999999999998</v>
      </c>
      <c r="K6357" s="15">
        <v>10581.76</v>
      </c>
      <c r="L6357" s="15">
        <v>302464.93</v>
      </c>
      <c r="M6357" s="66" t="str">
        <f>TEXT(Table2[[#This Row],[Gd.Dt]],"mmm-yy")</f>
        <v>Mar-23</v>
      </c>
      <c r="N6357" s="46" t="str">
        <f>MID(Table2[[#This Row],[BE]],6,2)</f>
        <v>IB</v>
      </c>
      <c r="O6357" s="46" t="str">
        <f>IF(Table2[[#This Row],[Type]]="IB","EOU",IF(Table2[[#This Row],[Type]]="MB","Local","492"))</f>
        <v>EOU</v>
      </c>
      <c r="P6357" s="46">
        <f>ROUND(Table2[[#This Row],[Cons]]/Table2[[#This Row],[Qty.]],5)</f>
        <v>0.03</v>
      </c>
      <c r="Q6357" s="46" t="b">
        <f>EXACT(Table2[[#This Row],[rate]],Table2[[#This Row],[Check]])</f>
        <v>1</v>
      </c>
      <c r="R6357" s="46"/>
      <c r="S6357" s="46" t="str">
        <f>IF(Table2[[#This Row],[SRO]]="EOU",VLOOKUP(Table2[[#This Row],[BE]],[2]GD.List!$C$3:$N$5014,12,0),IF(Table2[[#This Row],[SRO]]="Local","Polyester Staple Fibre","SRO 492"))</f>
        <v>Textile Chemical</v>
      </c>
    </row>
    <row r="6358" spans="1:19" x14ac:dyDescent="0.25">
      <c r="A6358" s="120" t="s">
        <v>3552</v>
      </c>
      <c r="B6358" s="116" t="s">
        <v>4327</v>
      </c>
      <c r="C6358" s="165">
        <v>4164</v>
      </c>
      <c r="D6358" s="117">
        <v>2847</v>
      </c>
      <c r="E6358" s="147" t="s">
        <v>4341</v>
      </c>
      <c r="F6358" s="116" t="s">
        <v>4349</v>
      </c>
      <c r="G6358" s="471">
        <v>44999</v>
      </c>
      <c r="H6358" s="82">
        <v>19207998.850000001</v>
      </c>
      <c r="I6358" s="197">
        <v>0.03</v>
      </c>
      <c r="J6358" s="15">
        <v>182.97</v>
      </c>
      <c r="K6358" s="15">
        <v>6099</v>
      </c>
      <c r="L6358" s="15">
        <v>309302.15000000002</v>
      </c>
      <c r="M6358" s="66" t="str">
        <f>TEXT(Table2[[#This Row],[Gd.Dt]],"mmm-yy")</f>
        <v>Mar-23</v>
      </c>
      <c r="N6358" s="46" t="str">
        <f>MID(Table2[[#This Row],[BE]],6,2)</f>
        <v>IB</v>
      </c>
      <c r="O6358" s="46" t="str">
        <f>IF(Table2[[#This Row],[Type]]="IB","EOU",IF(Table2[[#This Row],[Type]]="MB","Local","492"))</f>
        <v>EOU</v>
      </c>
      <c r="P6358" s="46">
        <f>ROUND(Table2[[#This Row],[Cons]]/Table2[[#This Row],[Qty.]],5)</f>
        <v>0.03</v>
      </c>
      <c r="Q6358" s="46" t="b">
        <f>EXACT(Table2[[#This Row],[rate]],Table2[[#This Row],[Check]])</f>
        <v>1</v>
      </c>
      <c r="R6358" s="46"/>
      <c r="S6358" s="46" t="str">
        <f>IF(Table2[[#This Row],[SRO]]="EOU",VLOOKUP(Table2[[#This Row],[BE]],[2]GD.List!$C$3:$N$5014,12,0),IF(Table2[[#This Row],[SRO]]="Local","Polyester Staple Fibre","SRO 492"))</f>
        <v>Textile Chemical</v>
      </c>
    </row>
    <row r="6359" spans="1:19" x14ac:dyDescent="0.25">
      <c r="A6359" s="120" t="s">
        <v>3688</v>
      </c>
      <c r="B6359" s="116" t="s">
        <v>4324</v>
      </c>
      <c r="C6359" s="165">
        <v>20919</v>
      </c>
      <c r="D6359" s="117">
        <v>5407.52</v>
      </c>
      <c r="E6359" s="147" t="s">
        <v>4336</v>
      </c>
      <c r="F6359" s="116" t="s">
        <v>4352</v>
      </c>
      <c r="G6359" s="471">
        <v>44999</v>
      </c>
      <c r="H6359" s="82">
        <v>12485970.01</v>
      </c>
      <c r="I6359" s="197">
        <v>1.0101</v>
      </c>
      <c r="J6359" s="15">
        <v>3425.46</v>
      </c>
      <c r="K6359" s="15">
        <v>3391.2</v>
      </c>
      <c r="L6359" s="15">
        <v>3311064.66</v>
      </c>
      <c r="M6359" s="66" t="str">
        <f>TEXT(Table2[[#This Row],[Gd.Dt]],"mmm-yy")</f>
        <v>Mar-23</v>
      </c>
      <c r="N6359" s="46" t="str">
        <f>MID(Table2[[#This Row],[BE]],6,2)</f>
        <v>IB</v>
      </c>
      <c r="O6359" s="46" t="str">
        <f>IF(Table2[[#This Row],[Type]]="IB","EOU",IF(Table2[[#This Row],[Type]]="MB","Local","492"))</f>
        <v>EOU</v>
      </c>
      <c r="P6359" s="46">
        <f>ROUND(Table2[[#This Row],[Cons]]/Table2[[#This Row],[Qty.]],5)</f>
        <v>1.0101</v>
      </c>
      <c r="Q6359" s="46" t="b">
        <f>EXACT(Table2[[#This Row],[rate]],Table2[[#This Row],[Check]])</f>
        <v>1</v>
      </c>
      <c r="R6359" s="46"/>
      <c r="S6359" s="46" t="str">
        <f>IF(Table2[[#This Row],[SRO]]="EOU",VLOOKUP(Table2[[#This Row],[BE]],[2]GD.List!$C$3:$N$5014,12,0),IF(Table2[[#This Row],[SRO]]="Local","Polyester Staple Fibre","SRO 492"))</f>
        <v>Polyester Fabric</v>
      </c>
    </row>
    <row r="6360" spans="1:19" x14ac:dyDescent="0.25">
      <c r="A6360" s="120" t="s">
        <v>1564</v>
      </c>
      <c r="B6360" s="116" t="s">
        <v>4327</v>
      </c>
      <c r="C6360" s="165">
        <v>4164</v>
      </c>
      <c r="D6360" s="117">
        <v>5205.2700000000004</v>
      </c>
      <c r="E6360" s="147" t="s">
        <v>4341</v>
      </c>
      <c r="F6360" s="116" t="s">
        <v>4349</v>
      </c>
      <c r="G6360" s="471">
        <v>44999</v>
      </c>
      <c r="H6360" s="82">
        <v>19207998.850000001</v>
      </c>
      <c r="I6360" s="197">
        <v>1.0101</v>
      </c>
      <c r="J6360" s="15">
        <v>2847.63</v>
      </c>
      <c r="K6360" s="15">
        <v>2819.16</v>
      </c>
      <c r="L6360" s="15">
        <v>4870027.3899999997</v>
      </c>
      <c r="M6360" s="66" t="str">
        <f>TEXT(Table2[[#This Row],[Gd.Dt]],"mmm-yy")</f>
        <v>Mar-23</v>
      </c>
      <c r="N6360" s="46" t="str">
        <f>MID(Table2[[#This Row],[BE]],6,2)</f>
        <v>IB</v>
      </c>
      <c r="O6360" s="46" t="str">
        <f>IF(Table2[[#This Row],[Type]]="IB","EOU",IF(Table2[[#This Row],[Type]]="MB","Local","492"))</f>
        <v>EOU</v>
      </c>
      <c r="P6360" s="46">
        <f>ROUND(Table2[[#This Row],[Cons]]/Table2[[#This Row],[Qty.]],5)</f>
        <v>1.0101</v>
      </c>
      <c r="Q6360" s="46" t="b">
        <f>EXACT(Table2[[#This Row],[rate]],Table2[[#This Row],[Check]])</f>
        <v>1</v>
      </c>
      <c r="R6360" s="46"/>
      <c r="S6360" s="46" t="str">
        <f>IF(Table2[[#This Row],[SRO]]="EOU",VLOOKUP(Table2[[#This Row],[BE]],[2]GD.List!$C$3:$N$5014,12,0),IF(Table2[[#This Row],[SRO]]="Local","Polyester Staple Fibre","SRO 492"))</f>
        <v>Cotton Yarn</v>
      </c>
    </row>
    <row r="6361" spans="1:19" x14ac:dyDescent="0.25">
      <c r="A6361" s="120" t="s">
        <v>3879</v>
      </c>
      <c r="B6361" s="116" t="s">
        <v>4324</v>
      </c>
      <c r="C6361" s="165">
        <v>20919</v>
      </c>
      <c r="D6361" s="117">
        <v>3404.9090000000001</v>
      </c>
      <c r="E6361" s="147" t="s">
        <v>4336</v>
      </c>
      <c r="F6361" s="116" t="s">
        <v>4352</v>
      </c>
      <c r="G6361" s="471">
        <v>44999</v>
      </c>
      <c r="H6361" s="82">
        <v>12485970.01</v>
      </c>
      <c r="I6361" s="197">
        <v>0.04</v>
      </c>
      <c r="J6361" s="15">
        <v>138.12</v>
      </c>
      <c r="K6361" s="15">
        <v>3453</v>
      </c>
      <c r="L6361" s="15">
        <v>133507.4</v>
      </c>
      <c r="M6361" s="66" t="str">
        <f>TEXT(Table2[[#This Row],[Gd.Dt]],"mmm-yy")</f>
        <v>Mar-23</v>
      </c>
      <c r="N6361" s="46" t="str">
        <f>MID(Table2[[#This Row],[BE]],6,2)</f>
        <v>IB</v>
      </c>
      <c r="O6361" s="46" t="str">
        <f>IF(Table2[[#This Row],[Type]]="IB","EOU",IF(Table2[[#This Row],[Type]]="MB","Local","492"))</f>
        <v>EOU</v>
      </c>
      <c r="P6361" s="46">
        <f>ROUND(Table2[[#This Row],[Cons]]/Table2[[#This Row],[Qty.]],5)</f>
        <v>0.04</v>
      </c>
      <c r="Q6361" s="46" t="b">
        <f>EXACT(Table2[[#This Row],[rate]],Table2[[#This Row],[Check]])</f>
        <v>1</v>
      </c>
      <c r="R6361" s="46"/>
      <c r="S6361" s="46" t="str">
        <f>IF(Table2[[#This Row],[SRO]]="EOU",VLOOKUP(Table2[[#This Row],[BE]],[2]GD.List!$C$3:$N$5014,12,0),IF(Table2[[#This Row],[SRO]]="Local","Polyester Staple Fibre","SRO 492"))</f>
        <v>Textile Chemical</v>
      </c>
    </row>
    <row r="6362" spans="1:19" x14ac:dyDescent="0.25">
      <c r="A6362" s="120" t="s">
        <v>3913</v>
      </c>
      <c r="B6362" s="116" t="s">
        <v>4343</v>
      </c>
      <c r="C6362" s="165">
        <v>41645</v>
      </c>
      <c r="D6362" s="117">
        <v>8523.5990000000002</v>
      </c>
      <c r="E6362" s="147" t="s">
        <v>4344</v>
      </c>
      <c r="F6362" s="116" t="s">
        <v>4354</v>
      </c>
      <c r="G6362" s="471">
        <v>45000</v>
      </c>
      <c r="H6362" s="82">
        <v>44274089.450000003</v>
      </c>
      <c r="I6362" s="197">
        <v>1</v>
      </c>
      <c r="J6362" s="15">
        <v>9630</v>
      </c>
      <c r="K6362" s="15">
        <v>9630</v>
      </c>
      <c r="L6362" s="15">
        <v>4569518.41</v>
      </c>
      <c r="M6362" s="66" t="str">
        <f>TEXT(Table2[[#This Row],[Gd.Dt]],"mmm-yy")</f>
        <v>Mar-23</v>
      </c>
      <c r="N6362" s="46" t="str">
        <f>MID(Table2[[#This Row],[BE]],6,2)</f>
        <v>TI</v>
      </c>
      <c r="O6362" s="46" t="str">
        <f>IF(Table2[[#This Row],[Type]]="IB","EOU",IF(Table2[[#This Row],[Type]]="MB","Local","492"))</f>
        <v>492</v>
      </c>
      <c r="P6362" s="46">
        <f>ROUND(Table2[[#This Row],[Cons]]/Table2[[#This Row],[Qty.]],5)</f>
        <v>1</v>
      </c>
      <c r="Q6362" s="46" t="b">
        <f>EXACT(Table2[[#This Row],[rate]],Table2[[#This Row],[Check]])</f>
        <v>1</v>
      </c>
      <c r="R6362" s="46"/>
      <c r="S6362" s="46" t="str">
        <f>IF(Table2[[#This Row],[SRO]]="EOU",VLOOKUP(Table2[[#This Row],[BE]],[2]GD.List!$C$3:$N$5014,12,0),IF(Table2[[#This Row],[SRO]]="Local","Polyester Staple Fibre","SRO 492"))</f>
        <v>SRO 492</v>
      </c>
    </row>
    <row r="6363" spans="1:19" x14ac:dyDescent="0.25">
      <c r="A6363" s="119" t="s">
        <v>4077</v>
      </c>
      <c r="B6363" s="116" t="s">
        <v>4331</v>
      </c>
      <c r="C6363" s="165">
        <v>25288</v>
      </c>
      <c r="D6363" s="117">
        <v>5503.201</v>
      </c>
      <c r="E6363" s="147" t="s">
        <v>4345</v>
      </c>
      <c r="F6363" s="116" t="s">
        <v>4347</v>
      </c>
      <c r="G6363" s="471">
        <v>45000</v>
      </c>
      <c r="H6363" s="82">
        <v>21454147</v>
      </c>
      <c r="I6363" s="197">
        <v>0.53061000000000003</v>
      </c>
      <c r="J6363" s="15">
        <v>6216.09</v>
      </c>
      <c r="K6363" s="15">
        <v>11715</v>
      </c>
      <c r="L6363" s="15">
        <v>6082977.3700000001</v>
      </c>
      <c r="M6363" s="66" t="str">
        <f>TEXT(Table2[[#This Row],[Gd.Dt]],"mmm-yy")</f>
        <v>Mar-23</v>
      </c>
      <c r="N6363" s="46" t="str">
        <f>MID(Table2[[#This Row],[BE]],6,2)</f>
        <v>IB</v>
      </c>
      <c r="O6363" s="46" t="str">
        <f>IF(Table2[[#This Row],[Type]]="IB","EOU",IF(Table2[[#This Row],[Type]]="MB","Local","492"))</f>
        <v>EOU</v>
      </c>
      <c r="P6363" s="46">
        <f>ROUND(Table2[[#This Row],[Cons]]/Table2[[#This Row],[Qty.]],5)</f>
        <v>0.53061000000000003</v>
      </c>
      <c r="Q6363" s="46" t="b">
        <f>EXACT(Table2[[#This Row],[rate]],Table2[[#This Row],[Check]])</f>
        <v>1</v>
      </c>
      <c r="R6363" s="46"/>
      <c r="S6363" s="46" t="str">
        <f>IF(Table2[[#This Row],[SRO]]="EOU",VLOOKUP(Table2[[#This Row],[BE]],[2]GD.List!$C$3:$N$5014,12,0),IF(Table2[[#This Row],[SRO]]="Local","Polyester Staple Fibre","SRO 492"))</f>
        <v>Polyester Staple Fiber</v>
      </c>
    </row>
    <row r="6364" spans="1:19" x14ac:dyDescent="0.25">
      <c r="A6364" s="119" t="s">
        <v>4077</v>
      </c>
      <c r="B6364" s="116" t="s">
        <v>4330</v>
      </c>
      <c r="C6364" s="165">
        <v>21403</v>
      </c>
      <c r="D6364" s="117">
        <v>5503.201</v>
      </c>
      <c r="E6364" s="147" t="s">
        <v>4334</v>
      </c>
      <c r="F6364" s="116" t="s">
        <v>4355</v>
      </c>
      <c r="G6364" s="471">
        <v>44999</v>
      </c>
      <c r="H6364" s="82">
        <v>21111025.280000001</v>
      </c>
      <c r="I6364" s="197">
        <v>0.53061000000000003</v>
      </c>
      <c r="J6364" s="15">
        <v>4523.45</v>
      </c>
      <c r="K6364" s="15">
        <v>8525</v>
      </c>
      <c r="L6364" s="15">
        <v>4927761.4700000007</v>
      </c>
      <c r="M6364" s="66" t="str">
        <f>TEXT(Table2[[#This Row],[Gd.Dt]],"mmm-yy")</f>
        <v>Mar-23</v>
      </c>
      <c r="N6364" s="46" t="str">
        <f>MID(Table2[[#This Row],[BE]],6,2)</f>
        <v>IB</v>
      </c>
      <c r="O6364" s="46" t="str">
        <f>IF(Table2[[#This Row],[Type]]="IB","EOU",IF(Table2[[#This Row],[Type]]="MB","Local","492"))</f>
        <v>EOU</v>
      </c>
      <c r="P6364" s="46">
        <f>ROUND(Table2[[#This Row],[Cons]]/Table2[[#This Row],[Qty.]],5)</f>
        <v>0.53061000000000003</v>
      </c>
      <c r="Q6364" s="46" t="b">
        <f>EXACT(Table2[[#This Row],[rate]],Table2[[#This Row],[Check]])</f>
        <v>1</v>
      </c>
      <c r="R6364" s="46"/>
      <c r="S6364" s="46" t="str">
        <f>IF(Table2[[#This Row],[SRO]]="EOU",VLOOKUP(Table2[[#This Row],[BE]],[2]GD.List!$C$3:$N$5014,12,0),IF(Table2[[#This Row],[SRO]]="Local","Polyester Staple Fibre","SRO 492"))</f>
        <v>Polyester Staple Fiber</v>
      </c>
    </row>
    <row r="6365" spans="1:19" x14ac:dyDescent="0.25">
      <c r="A6365" s="119" t="s">
        <v>4077</v>
      </c>
      <c r="B6365" s="116" t="s">
        <v>4330</v>
      </c>
      <c r="C6365" s="165">
        <v>21403</v>
      </c>
      <c r="D6365" s="117">
        <v>5503.201</v>
      </c>
      <c r="E6365" s="147" t="s">
        <v>4334</v>
      </c>
      <c r="F6365" s="116" t="s">
        <v>4355</v>
      </c>
      <c r="G6365" s="471">
        <v>44999</v>
      </c>
      <c r="H6365" s="82">
        <v>21111025.280000001</v>
      </c>
      <c r="I6365" s="197">
        <v>0.40404000000000001</v>
      </c>
      <c r="J6365" s="15">
        <v>964.04</v>
      </c>
      <c r="K6365" s="15">
        <v>2386</v>
      </c>
      <c r="L6365" s="15">
        <v>707547.41</v>
      </c>
      <c r="M6365" s="66" t="str">
        <f>TEXT(Table2[[#This Row],[Gd.Dt]],"mmm-yy")</f>
        <v>Mar-23</v>
      </c>
      <c r="N6365" s="46" t="str">
        <f>MID(Table2[[#This Row],[BE]],6,2)</f>
        <v>IB</v>
      </c>
      <c r="O6365" s="46" t="str">
        <f>IF(Table2[[#This Row],[Type]]="IB","EOU",IF(Table2[[#This Row],[Type]]="MB","Local","492"))</f>
        <v>EOU</v>
      </c>
      <c r="P6365" s="46">
        <f>ROUND(Table2[[#This Row],[Cons]]/Table2[[#This Row],[Qty.]],5)</f>
        <v>0.40404000000000001</v>
      </c>
      <c r="Q6365" s="46" t="b">
        <f>EXACT(Table2[[#This Row],[rate]],Table2[[#This Row],[Check]])</f>
        <v>1</v>
      </c>
      <c r="R6365" s="46"/>
      <c r="S6365" s="46" t="str">
        <f>IF(Table2[[#This Row],[SRO]]="EOU",VLOOKUP(Table2[[#This Row],[BE]],[2]GD.List!$C$3:$N$5014,12,0),IF(Table2[[#This Row],[SRO]]="Local","Polyester Staple Fibre","SRO 492"))</f>
        <v>Polyester Staple Fiber</v>
      </c>
    </row>
    <row r="6366" spans="1:19" x14ac:dyDescent="0.25">
      <c r="A6366" s="120" t="s">
        <v>4077</v>
      </c>
      <c r="B6366" s="116" t="s">
        <v>4343</v>
      </c>
      <c r="C6366" s="165">
        <v>41645</v>
      </c>
      <c r="D6366" s="117">
        <v>5503.201</v>
      </c>
      <c r="E6366" s="147" t="s">
        <v>4344</v>
      </c>
      <c r="F6366" s="116" t="s">
        <v>4354</v>
      </c>
      <c r="G6366" s="471">
        <v>45000</v>
      </c>
      <c r="H6366" s="82">
        <v>44274089.450000003</v>
      </c>
      <c r="I6366" s="197">
        <v>0.41666999999999998</v>
      </c>
      <c r="J6366" s="15">
        <v>844.17</v>
      </c>
      <c r="K6366" s="15">
        <v>2026</v>
      </c>
      <c r="L6366" s="15">
        <v>500044.64999999997</v>
      </c>
      <c r="M6366" s="66" t="str">
        <f>TEXT(Table2[[#This Row],[Gd.Dt]],"mmm-yy")</f>
        <v>Mar-23</v>
      </c>
      <c r="N6366" s="46" t="str">
        <f>MID(Table2[[#This Row],[BE]],6,2)</f>
        <v>IB</v>
      </c>
      <c r="O6366" s="46" t="str">
        <f>IF(Table2[[#This Row],[Type]]="IB","EOU",IF(Table2[[#This Row],[Type]]="MB","Local","492"))</f>
        <v>EOU</v>
      </c>
      <c r="P6366" s="46">
        <f>ROUND(Table2[[#This Row],[Cons]]/Table2[[#This Row],[Qty.]],5)</f>
        <v>0.41666999999999998</v>
      </c>
      <c r="Q6366" s="46" t="b">
        <f>EXACT(Table2[[#This Row],[rate]],Table2[[#This Row],[Check]])</f>
        <v>1</v>
      </c>
      <c r="R6366" s="46"/>
      <c r="S6366" s="46" t="str">
        <f>IF(Table2[[#This Row],[SRO]]="EOU",VLOOKUP(Table2[[#This Row],[BE]],[2]GD.List!$C$3:$N$5014,12,0),IF(Table2[[#This Row],[SRO]]="Local","Polyester Staple Fibre","SRO 492"))</f>
        <v>Polyester Staple Fiber</v>
      </c>
    </row>
    <row r="6367" spans="1:19" x14ac:dyDescent="0.25">
      <c r="A6367" s="120" t="s">
        <v>4125</v>
      </c>
      <c r="B6367" s="116" t="s">
        <v>4328</v>
      </c>
      <c r="C6367" s="165">
        <v>11876</v>
      </c>
      <c r="D6367" s="117">
        <v>5201.009</v>
      </c>
      <c r="E6367" s="147" t="s">
        <v>4342</v>
      </c>
      <c r="F6367" s="116" t="s">
        <v>4346</v>
      </c>
      <c r="G6367" s="471">
        <v>44999</v>
      </c>
      <c r="H6367" s="82">
        <v>35718399.210000001</v>
      </c>
      <c r="I6367" s="197">
        <v>1.0101</v>
      </c>
      <c r="J6367" s="15">
        <v>570.08000000000004</v>
      </c>
      <c r="K6367" s="15">
        <v>564.38</v>
      </c>
      <c r="L6367" s="15">
        <v>665217.02</v>
      </c>
      <c r="M6367" s="66" t="str">
        <f>TEXT(Table2[[#This Row],[Gd.Dt]],"mmm-yy")</f>
        <v>Mar-23</v>
      </c>
      <c r="N6367" s="46" t="str">
        <f>MID(Table2[[#This Row],[BE]],6,2)</f>
        <v>IB</v>
      </c>
      <c r="O6367" s="46" t="str">
        <f>IF(Table2[[#This Row],[Type]]="IB","EOU",IF(Table2[[#This Row],[Type]]="MB","Local","492"))</f>
        <v>EOU</v>
      </c>
      <c r="P6367" s="46">
        <f>ROUND(Table2[[#This Row],[Cons]]/Table2[[#This Row],[Qty.]],5)</f>
        <v>1.0101</v>
      </c>
      <c r="Q6367" s="46" t="b">
        <f>EXACT(Table2[[#This Row],[rate]],Table2[[#This Row],[Check]])</f>
        <v>1</v>
      </c>
      <c r="R6367" s="46"/>
      <c r="S6367" s="46" t="str">
        <f>IF(Table2[[#This Row],[SRO]]="EOU",VLOOKUP(Table2[[#This Row],[BE]],[2]GD.List!$C$3:$N$5014,12,0),IF(Table2[[#This Row],[SRO]]="Local","Polyester Staple Fibre","SRO 492"))</f>
        <v>Raw Cotton</v>
      </c>
    </row>
    <row r="6368" spans="1:19" x14ac:dyDescent="0.25">
      <c r="A6368" s="119" t="s">
        <v>4161</v>
      </c>
      <c r="B6368" s="116" t="s">
        <v>4328</v>
      </c>
      <c r="C6368" s="165">
        <v>11876</v>
      </c>
      <c r="D6368" s="117">
        <v>9606.1</v>
      </c>
      <c r="E6368" s="147" t="s">
        <v>4342</v>
      </c>
      <c r="F6368" s="116" t="s">
        <v>4346</v>
      </c>
      <c r="G6368" s="471">
        <v>44999</v>
      </c>
      <c r="H6368" s="82">
        <v>35718399.210000001</v>
      </c>
      <c r="I6368" s="197">
        <v>1</v>
      </c>
      <c r="J6368" s="15">
        <v>20</v>
      </c>
      <c r="K6368" s="15">
        <v>20</v>
      </c>
      <c r="L6368" s="15">
        <v>23412.46</v>
      </c>
      <c r="M6368" s="66" t="str">
        <f>TEXT(Table2[[#This Row],[Gd.Dt]],"mmm-yy")</f>
        <v>Mar-23</v>
      </c>
      <c r="N6368" s="46" t="str">
        <f>MID(Table2[[#This Row],[BE]],6,2)</f>
        <v>TI</v>
      </c>
      <c r="O6368" s="46" t="str">
        <f>IF(Table2[[#This Row],[Type]]="IB","EOU",IF(Table2[[#This Row],[Type]]="MB","Local","492"))</f>
        <v>492</v>
      </c>
      <c r="P6368" s="46">
        <f>ROUND(Table2[[#This Row],[Cons]]/Table2[[#This Row],[Qty.]],5)</f>
        <v>1</v>
      </c>
      <c r="Q6368" s="46" t="b">
        <f>EXACT(Table2[[#This Row],[rate]],Table2[[#This Row],[Check]])</f>
        <v>1</v>
      </c>
      <c r="R6368" s="46"/>
      <c r="S6368" s="46" t="str">
        <f>IF(Table2[[#This Row],[SRO]]="EOU",VLOOKUP(Table2[[#This Row],[BE]],[2]GD.List!$C$3:$N$5014,12,0),IF(Table2[[#This Row],[SRO]]="Local","Polyester Staple Fibre","SRO 492"))</f>
        <v>SRO 492</v>
      </c>
    </row>
    <row r="6369" spans="1:19" x14ac:dyDescent="0.25">
      <c r="A6369" s="119" t="s">
        <v>4161</v>
      </c>
      <c r="B6369" s="116" t="s">
        <v>4331</v>
      </c>
      <c r="C6369" s="165">
        <v>25288</v>
      </c>
      <c r="D6369" s="117">
        <v>9606.1</v>
      </c>
      <c r="E6369" s="147" t="s">
        <v>4345</v>
      </c>
      <c r="F6369" s="116" t="s">
        <v>4347</v>
      </c>
      <c r="G6369" s="471">
        <v>45000</v>
      </c>
      <c r="H6369" s="82">
        <v>21454147</v>
      </c>
      <c r="I6369" s="197">
        <v>1</v>
      </c>
      <c r="J6369" s="15">
        <v>35</v>
      </c>
      <c r="K6369" s="15">
        <v>35</v>
      </c>
      <c r="L6369" s="15">
        <v>33218.99</v>
      </c>
      <c r="M6369" s="66" t="str">
        <f>TEXT(Table2[[#This Row],[Gd.Dt]],"mmm-yy")</f>
        <v>Mar-23</v>
      </c>
      <c r="N6369" s="46" t="str">
        <f>MID(Table2[[#This Row],[BE]],6,2)</f>
        <v>TI</v>
      </c>
      <c r="O6369" s="46" t="str">
        <f>IF(Table2[[#This Row],[Type]]="IB","EOU",IF(Table2[[#This Row],[Type]]="MB","Local","492"))</f>
        <v>492</v>
      </c>
      <c r="P6369" s="46">
        <f>ROUND(Table2[[#This Row],[Cons]]/Table2[[#This Row],[Qty.]],5)</f>
        <v>1</v>
      </c>
      <c r="Q6369" s="46" t="b">
        <f>EXACT(Table2[[#This Row],[rate]],Table2[[#This Row],[Check]])</f>
        <v>1</v>
      </c>
      <c r="R6369" s="46"/>
      <c r="S6369" s="46" t="str">
        <f>IF(Table2[[#This Row],[SRO]]="EOU",VLOOKUP(Table2[[#This Row],[BE]],[2]GD.List!$C$3:$N$5014,12,0),IF(Table2[[#This Row],[SRO]]="Local","Polyester Staple Fibre","SRO 492"))</f>
        <v>SRO 492</v>
      </c>
    </row>
    <row r="6370" spans="1:19" x14ac:dyDescent="0.25">
      <c r="A6370" s="120" t="s">
        <v>4161</v>
      </c>
      <c r="B6370" s="116" t="s">
        <v>4325</v>
      </c>
      <c r="C6370" s="165">
        <v>49650</v>
      </c>
      <c r="D6370" s="117">
        <v>9606.1</v>
      </c>
      <c r="E6370" s="147" t="s">
        <v>4338</v>
      </c>
      <c r="F6370" s="116" t="s">
        <v>4351</v>
      </c>
      <c r="G6370" s="471">
        <v>44999</v>
      </c>
      <c r="H6370" s="82">
        <v>27813787.359999999</v>
      </c>
      <c r="I6370" s="197">
        <v>1</v>
      </c>
      <c r="J6370" s="15">
        <v>45</v>
      </c>
      <c r="K6370" s="15">
        <v>45</v>
      </c>
      <c r="L6370" s="15">
        <v>39088.78</v>
      </c>
      <c r="M6370" s="66" t="str">
        <f>TEXT(Table2[[#This Row],[Gd.Dt]],"mmm-yy")</f>
        <v>Mar-23</v>
      </c>
      <c r="N6370" s="46" t="str">
        <f>MID(Table2[[#This Row],[BE]],6,2)</f>
        <v>TI</v>
      </c>
      <c r="O6370" s="46" t="str">
        <f>IF(Table2[[#This Row],[Type]]="IB","EOU",IF(Table2[[#This Row],[Type]]="MB","Local","492"))</f>
        <v>492</v>
      </c>
      <c r="P6370" s="46">
        <f>ROUND(Table2[[#This Row],[Cons]]/Table2[[#This Row],[Qty.]],5)</f>
        <v>1</v>
      </c>
      <c r="Q6370" s="46" t="b">
        <f>EXACT(Table2[[#This Row],[rate]],Table2[[#This Row],[Check]])</f>
        <v>1</v>
      </c>
      <c r="R6370" s="46"/>
      <c r="S6370" s="46" t="str">
        <f>IF(Table2[[#This Row],[SRO]]="EOU",VLOOKUP(Table2[[#This Row],[BE]],[2]GD.List!$C$3:$N$5014,12,0),IF(Table2[[#This Row],[SRO]]="Local","Polyester Staple Fibre","SRO 492"))</f>
        <v>SRO 492</v>
      </c>
    </row>
    <row r="6371" spans="1:19" x14ac:dyDescent="0.25">
      <c r="A6371" s="120" t="s">
        <v>4165</v>
      </c>
      <c r="B6371" s="116" t="s">
        <v>4327</v>
      </c>
      <c r="C6371" s="165">
        <v>4164</v>
      </c>
      <c r="D6371" s="117">
        <v>9606.2199999999993</v>
      </c>
      <c r="E6371" s="147" t="s">
        <v>4341</v>
      </c>
      <c r="F6371" s="116" t="s">
        <v>4349</v>
      </c>
      <c r="G6371" s="471">
        <v>44999</v>
      </c>
      <c r="H6371" s="82">
        <v>19207998.850000001</v>
      </c>
      <c r="I6371" s="197">
        <v>1</v>
      </c>
      <c r="J6371" s="15">
        <v>10</v>
      </c>
      <c r="K6371" s="15">
        <v>10</v>
      </c>
      <c r="L6371" s="15">
        <v>16881.68</v>
      </c>
      <c r="M6371" s="66" t="str">
        <f>TEXT(Table2[[#This Row],[Gd.Dt]],"mmm-yy")</f>
        <v>Mar-23</v>
      </c>
      <c r="N6371" s="46" t="str">
        <f>MID(Table2[[#This Row],[BE]],6,2)</f>
        <v>TI</v>
      </c>
      <c r="O6371" s="46" t="str">
        <f>IF(Table2[[#This Row],[Type]]="IB","EOU",IF(Table2[[#This Row],[Type]]="MB","Local","492"))</f>
        <v>492</v>
      </c>
      <c r="P6371" s="46">
        <f>ROUND(Table2[[#This Row],[Cons]]/Table2[[#This Row],[Qty.]],5)</f>
        <v>1</v>
      </c>
      <c r="Q6371" s="46" t="b">
        <f>EXACT(Table2[[#This Row],[rate]],Table2[[#This Row],[Check]])</f>
        <v>1</v>
      </c>
      <c r="R6371" s="46"/>
      <c r="S6371" s="46" t="str">
        <f>IF(Table2[[#This Row],[SRO]]="EOU",VLOOKUP(Table2[[#This Row],[BE]],[2]GD.List!$C$3:$N$5014,12,0),IF(Table2[[#This Row],[SRO]]="Local","Polyester Staple Fibre","SRO 492"))</f>
        <v>SRO 492</v>
      </c>
    </row>
    <row r="6372" spans="1:19" x14ac:dyDescent="0.25">
      <c r="A6372" s="119" t="s">
        <v>4197</v>
      </c>
      <c r="B6372" s="116" t="s">
        <v>4328</v>
      </c>
      <c r="C6372" s="165">
        <v>11876</v>
      </c>
      <c r="D6372" s="117">
        <v>3906.9029999999998</v>
      </c>
      <c r="E6372" s="147" t="s">
        <v>4342</v>
      </c>
      <c r="F6372" s="116" t="s">
        <v>4346</v>
      </c>
      <c r="G6372" s="471">
        <v>44999</v>
      </c>
      <c r="H6372" s="82">
        <v>35718399.210000001</v>
      </c>
      <c r="I6372" s="197">
        <v>0.04</v>
      </c>
      <c r="J6372" s="15">
        <v>586.88</v>
      </c>
      <c r="K6372" s="15">
        <v>14672</v>
      </c>
      <c r="L6372" s="15">
        <v>684820.66</v>
      </c>
      <c r="M6372" s="66" t="str">
        <f>TEXT(Table2[[#This Row],[Gd.Dt]],"mmm-yy")</f>
        <v>Mar-23</v>
      </c>
      <c r="N6372" s="46" t="str">
        <f>MID(Table2[[#This Row],[BE]],6,2)</f>
        <v>IB</v>
      </c>
      <c r="O6372" s="46" t="str">
        <f>IF(Table2[[#This Row],[Type]]="IB","EOU",IF(Table2[[#This Row],[Type]]="MB","Local","492"))</f>
        <v>EOU</v>
      </c>
      <c r="P6372" s="46">
        <f>ROUND(Table2[[#This Row],[Cons]]/Table2[[#This Row],[Qty.]],5)</f>
        <v>0.04</v>
      </c>
      <c r="Q6372" s="46" t="b">
        <f>EXACT(Table2[[#This Row],[rate]],Table2[[#This Row],[Check]])</f>
        <v>1</v>
      </c>
      <c r="R6372" s="46"/>
      <c r="S6372" s="46" t="str">
        <f>IF(Table2[[#This Row],[SRO]]="EOU",VLOOKUP(Table2[[#This Row],[BE]],[2]GD.List!$C$3:$N$5014,12,0),IF(Table2[[#This Row],[SRO]]="Local","Polyester Staple Fibre","SRO 492"))</f>
        <v>Textile Chemical</v>
      </c>
    </row>
    <row r="6373" spans="1:19" x14ac:dyDescent="0.25">
      <c r="A6373" s="119" t="s">
        <v>4197</v>
      </c>
      <c r="B6373" s="116" t="s">
        <v>4331</v>
      </c>
      <c r="C6373" s="165">
        <v>25288</v>
      </c>
      <c r="D6373" s="117">
        <v>3906.9029999999998</v>
      </c>
      <c r="E6373" s="147" t="s">
        <v>4345</v>
      </c>
      <c r="F6373" s="116" t="s">
        <v>4347</v>
      </c>
      <c r="G6373" s="471">
        <v>45000</v>
      </c>
      <c r="H6373" s="82">
        <v>21454147</v>
      </c>
      <c r="I6373" s="197">
        <v>0.04</v>
      </c>
      <c r="J6373" s="15">
        <v>170.16</v>
      </c>
      <c r="K6373" s="15">
        <v>4254</v>
      </c>
      <c r="L6373" s="15">
        <v>207552.76</v>
      </c>
      <c r="M6373" s="66" t="str">
        <f>TEXT(Table2[[#This Row],[Gd.Dt]],"mmm-yy")</f>
        <v>Mar-23</v>
      </c>
      <c r="N6373" s="46" t="str">
        <f>MID(Table2[[#This Row],[BE]],6,2)</f>
        <v>IB</v>
      </c>
      <c r="O6373" s="46" t="str">
        <f>IF(Table2[[#This Row],[Type]]="IB","EOU",IF(Table2[[#This Row],[Type]]="MB","Local","492"))</f>
        <v>EOU</v>
      </c>
      <c r="P6373" s="46">
        <f>ROUND(Table2[[#This Row],[Cons]]/Table2[[#This Row],[Qty.]],5)</f>
        <v>0.04</v>
      </c>
      <c r="Q6373" s="46" t="b">
        <f>EXACT(Table2[[#This Row],[rate]],Table2[[#This Row],[Check]])</f>
        <v>1</v>
      </c>
      <c r="R6373" s="46"/>
      <c r="S6373" s="46" t="str">
        <f>IF(Table2[[#This Row],[SRO]]="EOU",VLOOKUP(Table2[[#This Row],[BE]],[2]GD.List!$C$3:$N$5014,12,0),IF(Table2[[#This Row],[SRO]]="Local","Polyester Staple Fibre","SRO 492"))</f>
        <v>Textile Chemical</v>
      </c>
    </row>
    <row r="6374" spans="1:19" x14ac:dyDescent="0.25">
      <c r="A6374" s="119" t="s">
        <v>4197</v>
      </c>
      <c r="B6374" s="116" t="s">
        <v>4327</v>
      </c>
      <c r="C6374" s="165">
        <v>4164</v>
      </c>
      <c r="D6374" s="117">
        <v>3906.9029999999998</v>
      </c>
      <c r="E6374" s="147" t="s">
        <v>4341</v>
      </c>
      <c r="F6374" s="116" t="s">
        <v>4349</v>
      </c>
      <c r="G6374" s="471">
        <v>44999</v>
      </c>
      <c r="H6374" s="82">
        <v>19207998.850000001</v>
      </c>
      <c r="I6374" s="197">
        <v>0.04</v>
      </c>
      <c r="J6374" s="15">
        <v>131.19</v>
      </c>
      <c r="K6374" s="15">
        <v>3279.84</v>
      </c>
      <c r="L6374" s="15">
        <v>219543.56</v>
      </c>
      <c r="M6374" s="66" t="str">
        <f>TEXT(Table2[[#This Row],[Gd.Dt]],"mmm-yy")</f>
        <v>Mar-23</v>
      </c>
      <c r="N6374" s="46" t="str">
        <f>MID(Table2[[#This Row],[BE]],6,2)</f>
        <v>IB</v>
      </c>
      <c r="O6374" s="46" t="str">
        <f>IF(Table2[[#This Row],[Type]]="IB","EOU",IF(Table2[[#This Row],[Type]]="MB","Local","492"))</f>
        <v>EOU</v>
      </c>
      <c r="P6374" s="46">
        <f>ROUND(Table2[[#This Row],[Cons]]/Table2[[#This Row],[Qty.]],5)</f>
        <v>0.04</v>
      </c>
      <c r="Q6374" s="46" t="b">
        <f>EXACT(Table2[[#This Row],[rate]],Table2[[#This Row],[Check]])</f>
        <v>1</v>
      </c>
      <c r="R6374" s="46"/>
      <c r="S6374" s="46" t="str">
        <f>IF(Table2[[#This Row],[SRO]]="EOU",VLOOKUP(Table2[[#This Row],[BE]],[2]GD.List!$C$3:$N$5014,12,0),IF(Table2[[#This Row],[SRO]]="Local","Polyester Staple Fibre","SRO 492"))</f>
        <v>Textile Chemical</v>
      </c>
    </row>
    <row r="6375" spans="1:19" x14ac:dyDescent="0.25">
      <c r="A6375" s="119" t="s">
        <v>4197</v>
      </c>
      <c r="B6375" s="116" t="s">
        <v>4324</v>
      </c>
      <c r="C6375" s="165">
        <v>20919</v>
      </c>
      <c r="D6375" s="117">
        <v>3906.9029999999998</v>
      </c>
      <c r="E6375" s="147" t="s">
        <v>4336</v>
      </c>
      <c r="F6375" s="116" t="s">
        <v>4352</v>
      </c>
      <c r="G6375" s="471">
        <v>44999</v>
      </c>
      <c r="H6375" s="82">
        <v>12485970.01</v>
      </c>
      <c r="I6375" s="197">
        <v>0.04</v>
      </c>
      <c r="J6375" s="15">
        <v>138.12</v>
      </c>
      <c r="K6375" s="15">
        <v>3453</v>
      </c>
      <c r="L6375" s="15">
        <v>133507.4</v>
      </c>
      <c r="M6375" s="66" t="str">
        <f>TEXT(Table2[[#This Row],[Gd.Dt]],"mmm-yy")</f>
        <v>Mar-23</v>
      </c>
      <c r="N6375" s="46" t="str">
        <f>MID(Table2[[#This Row],[BE]],6,2)</f>
        <v>IB</v>
      </c>
      <c r="O6375" s="46" t="str">
        <f>IF(Table2[[#This Row],[Type]]="IB","EOU",IF(Table2[[#This Row],[Type]]="MB","Local","492"))</f>
        <v>EOU</v>
      </c>
      <c r="P6375" s="46">
        <f>ROUND(Table2[[#This Row],[Cons]]/Table2[[#This Row],[Qty.]],5)</f>
        <v>0.04</v>
      </c>
      <c r="Q6375" s="46" t="b">
        <f>EXACT(Table2[[#This Row],[rate]],Table2[[#This Row],[Check]])</f>
        <v>1</v>
      </c>
      <c r="R6375" s="46"/>
      <c r="S6375" s="46" t="str">
        <f>IF(Table2[[#This Row],[SRO]]="EOU",VLOOKUP(Table2[[#This Row],[BE]],[2]GD.List!$C$3:$N$5014,12,0),IF(Table2[[#This Row],[SRO]]="Local","Polyester Staple Fibre","SRO 492"))</f>
        <v>Textile Chemical</v>
      </c>
    </row>
    <row r="6376" spans="1:19" x14ac:dyDescent="0.25">
      <c r="A6376" s="119" t="s">
        <v>4197</v>
      </c>
      <c r="B6376" s="116" t="s">
        <v>4329</v>
      </c>
      <c r="C6376" s="165">
        <v>28634</v>
      </c>
      <c r="D6376" s="117">
        <v>3906.9029999999998</v>
      </c>
      <c r="E6376" s="147" t="s">
        <v>4335</v>
      </c>
      <c r="F6376" s="116" t="s">
        <v>4353</v>
      </c>
      <c r="G6376" s="471">
        <v>44999</v>
      </c>
      <c r="H6376" s="82">
        <v>35472517.899999999</v>
      </c>
      <c r="I6376" s="197">
        <v>0.04</v>
      </c>
      <c r="J6376" s="15">
        <v>722.08</v>
      </c>
      <c r="K6376" s="15">
        <v>18053</v>
      </c>
      <c r="L6376" s="15">
        <v>754672.36</v>
      </c>
      <c r="M6376" s="66" t="str">
        <f>TEXT(Table2[[#This Row],[Gd.Dt]],"mmm-yy")</f>
        <v>Mar-23</v>
      </c>
      <c r="N6376" s="46" t="str">
        <f>MID(Table2[[#This Row],[BE]],6,2)</f>
        <v>IB</v>
      </c>
      <c r="O6376" s="46" t="str">
        <f>IF(Table2[[#This Row],[Type]]="IB","EOU",IF(Table2[[#This Row],[Type]]="MB","Local","492"))</f>
        <v>EOU</v>
      </c>
      <c r="P6376" s="46">
        <f>ROUND(Table2[[#This Row],[Cons]]/Table2[[#This Row],[Qty.]],5)</f>
        <v>0.04</v>
      </c>
      <c r="Q6376" s="46" t="b">
        <f>EXACT(Table2[[#This Row],[rate]],Table2[[#This Row],[Check]])</f>
        <v>1</v>
      </c>
      <c r="R6376" s="46"/>
      <c r="S6376" s="46" t="str">
        <f>IF(Table2[[#This Row],[SRO]]="EOU",VLOOKUP(Table2[[#This Row],[BE]],[2]GD.List!$C$3:$N$5014,12,0),IF(Table2[[#This Row],[SRO]]="Local","Polyester Staple Fibre","SRO 492"))</f>
        <v>Textile Chemical</v>
      </c>
    </row>
    <row r="6377" spans="1:19" x14ac:dyDescent="0.25">
      <c r="A6377" s="120" t="s">
        <v>4197</v>
      </c>
      <c r="B6377" s="116" t="s">
        <v>4343</v>
      </c>
      <c r="C6377" s="165">
        <v>41645</v>
      </c>
      <c r="D6377" s="117">
        <v>3906.9029999999998</v>
      </c>
      <c r="E6377" s="147" t="s">
        <v>4344</v>
      </c>
      <c r="F6377" s="116" t="s">
        <v>4354</v>
      </c>
      <c r="G6377" s="471">
        <v>45000</v>
      </c>
      <c r="H6377" s="82">
        <v>44274089.450000003</v>
      </c>
      <c r="I6377" s="197">
        <v>0.04</v>
      </c>
      <c r="J6377" s="15">
        <v>81.040000000000006</v>
      </c>
      <c r="K6377" s="15">
        <v>2026</v>
      </c>
      <c r="L6377" s="15">
        <v>48004.25</v>
      </c>
      <c r="M6377" s="66" t="str">
        <f>TEXT(Table2[[#This Row],[Gd.Dt]],"mmm-yy")</f>
        <v>Mar-23</v>
      </c>
      <c r="N6377" s="46" t="str">
        <f>MID(Table2[[#This Row],[BE]],6,2)</f>
        <v>IB</v>
      </c>
      <c r="O6377" s="46" t="str">
        <f>IF(Table2[[#This Row],[Type]]="IB","EOU",IF(Table2[[#This Row],[Type]]="MB","Local","492"))</f>
        <v>EOU</v>
      </c>
      <c r="P6377" s="46">
        <f>ROUND(Table2[[#This Row],[Cons]]/Table2[[#This Row],[Qty.]],5)</f>
        <v>0.04</v>
      </c>
      <c r="Q6377" s="46" t="b">
        <f>EXACT(Table2[[#This Row],[rate]],Table2[[#This Row],[Check]])</f>
        <v>1</v>
      </c>
      <c r="R6377" s="46"/>
      <c r="S6377" s="46" t="str">
        <f>IF(Table2[[#This Row],[SRO]]="EOU",VLOOKUP(Table2[[#This Row],[BE]],[2]GD.List!$C$3:$N$5014,12,0),IF(Table2[[#This Row],[SRO]]="Local","Polyester Staple Fibre","SRO 492"))</f>
        <v>Textile Chemical</v>
      </c>
    </row>
    <row r="6378" spans="1:19" x14ac:dyDescent="0.25">
      <c r="A6378" s="119" t="s">
        <v>4239</v>
      </c>
      <c r="B6378" s="116" t="s">
        <v>4328</v>
      </c>
      <c r="C6378" s="165">
        <v>11876</v>
      </c>
      <c r="D6378" s="117">
        <v>5201.009</v>
      </c>
      <c r="E6378" s="147" t="s">
        <v>4342</v>
      </c>
      <c r="F6378" s="116" t="s">
        <v>4346</v>
      </c>
      <c r="G6378" s="471">
        <v>44999</v>
      </c>
      <c r="H6378" s="82">
        <v>35718399.210000001</v>
      </c>
      <c r="I6378" s="197">
        <v>1.0101</v>
      </c>
      <c r="J6378" s="15">
        <v>15865.26</v>
      </c>
      <c r="K6378" s="15">
        <v>15706.62</v>
      </c>
      <c r="L6378" s="15">
        <v>18553179.57</v>
      </c>
      <c r="M6378" s="66" t="str">
        <f>TEXT(Table2[[#This Row],[Gd.Dt]],"mmm-yy")</f>
        <v>Mar-23</v>
      </c>
      <c r="N6378" s="46" t="str">
        <f>MID(Table2[[#This Row],[BE]],6,2)</f>
        <v>IB</v>
      </c>
      <c r="O6378" s="46" t="str">
        <f>IF(Table2[[#This Row],[Type]]="IB","EOU",IF(Table2[[#This Row],[Type]]="MB","Local","492"))</f>
        <v>EOU</v>
      </c>
      <c r="P6378" s="46">
        <f>ROUND(Table2[[#This Row],[Cons]]/Table2[[#This Row],[Qty.]],5)</f>
        <v>1.0101</v>
      </c>
      <c r="Q6378" s="46" t="b">
        <f>EXACT(Table2[[#This Row],[rate]],Table2[[#This Row],[Check]])</f>
        <v>1</v>
      </c>
      <c r="R6378" s="46"/>
      <c r="S6378" s="46" t="str">
        <f>IF(Table2[[#This Row],[SRO]]="EOU",VLOOKUP(Table2[[#This Row],[BE]],[2]GD.List!$C$3:$N$5014,12,0),IF(Table2[[#This Row],[SRO]]="Local","Polyester Staple Fibre","SRO 492"))</f>
        <v>Raw Cotton</v>
      </c>
    </row>
    <row r="6379" spans="1:19" x14ac:dyDescent="0.25">
      <c r="A6379" s="119" t="s">
        <v>4239</v>
      </c>
      <c r="B6379" s="116" t="s">
        <v>4331</v>
      </c>
      <c r="C6379" s="165">
        <v>25288</v>
      </c>
      <c r="D6379" s="117">
        <v>5201.009</v>
      </c>
      <c r="E6379" s="147" t="s">
        <v>4345</v>
      </c>
      <c r="F6379" s="116" t="s">
        <v>4347</v>
      </c>
      <c r="G6379" s="471">
        <v>45000</v>
      </c>
      <c r="H6379" s="82">
        <v>21454147</v>
      </c>
      <c r="I6379" s="197">
        <v>0.48980000000000001</v>
      </c>
      <c r="J6379" s="15">
        <v>4686.41</v>
      </c>
      <c r="K6379" s="15">
        <v>9568</v>
      </c>
      <c r="L6379" s="15">
        <v>4332458.21</v>
      </c>
      <c r="M6379" s="66" t="str">
        <f>TEXT(Table2[[#This Row],[Gd.Dt]],"mmm-yy")</f>
        <v>Mar-23</v>
      </c>
      <c r="N6379" s="46" t="str">
        <f>MID(Table2[[#This Row],[BE]],6,2)</f>
        <v>IB</v>
      </c>
      <c r="O6379" s="46" t="str">
        <f>IF(Table2[[#This Row],[Type]]="IB","EOU",IF(Table2[[#This Row],[Type]]="MB","Local","492"))</f>
        <v>EOU</v>
      </c>
      <c r="P6379" s="46">
        <f>ROUND(Table2[[#This Row],[Cons]]/Table2[[#This Row],[Qty.]],5)</f>
        <v>0.48980000000000001</v>
      </c>
      <c r="Q6379" s="46" t="b">
        <f>EXACT(Table2[[#This Row],[rate]],Table2[[#This Row],[Check]])</f>
        <v>1</v>
      </c>
      <c r="R6379" s="46"/>
      <c r="S6379" s="46" t="str">
        <f>IF(Table2[[#This Row],[SRO]]="EOU",VLOOKUP(Table2[[#This Row],[BE]],[2]GD.List!$C$3:$N$5014,12,0),IF(Table2[[#This Row],[SRO]]="Local","Polyester Staple Fibre","SRO 492"))</f>
        <v>Raw Cotton</v>
      </c>
    </row>
    <row r="6380" spans="1:19" x14ac:dyDescent="0.25">
      <c r="A6380" s="120" t="s">
        <v>4239</v>
      </c>
      <c r="B6380" s="116" t="s">
        <v>4327</v>
      </c>
      <c r="C6380" s="165">
        <v>4164</v>
      </c>
      <c r="D6380" s="117">
        <v>5201.009</v>
      </c>
      <c r="E6380" s="147" t="s">
        <v>4341</v>
      </c>
      <c r="F6380" s="116" t="s">
        <v>4349</v>
      </c>
      <c r="G6380" s="471">
        <v>44999</v>
      </c>
      <c r="H6380" s="82">
        <v>19207998.850000001</v>
      </c>
      <c r="I6380" s="197">
        <v>1.0101</v>
      </c>
      <c r="J6380" s="15">
        <v>3312.97</v>
      </c>
      <c r="K6380" s="15">
        <v>3279.84</v>
      </c>
      <c r="L6380" s="15">
        <v>5544181.96</v>
      </c>
      <c r="M6380" s="66" t="str">
        <f>TEXT(Table2[[#This Row],[Gd.Dt]],"mmm-yy")</f>
        <v>Mar-23</v>
      </c>
      <c r="N6380" s="46" t="str">
        <f>MID(Table2[[#This Row],[BE]],6,2)</f>
        <v>IB</v>
      </c>
      <c r="O6380" s="46" t="str">
        <f>IF(Table2[[#This Row],[Type]]="IB","EOU",IF(Table2[[#This Row],[Type]]="MB","Local","492"))</f>
        <v>EOU</v>
      </c>
      <c r="P6380" s="46">
        <f>ROUND(Table2[[#This Row],[Cons]]/Table2[[#This Row],[Qty.]],5)</f>
        <v>1.0101</v>
      </c>
      <c r="Q6380" s="46" t="b">
        <f>EXACT(Table2[[#This Row],[rate]],Table2[[#This Row],[Check]])</f>
        <v>1</v>
      </c>
      <c r="R6380" s="46"/>
      <c r="S6380" s="46" t="str">
        <f>IF(Table2[[#This Row],[SRO]]="EOU",VLOOKUP(Table2[[#This Row],[BE]],[2]GD.List!$C$3:$N$5014,12,0),IF(Table2[[#This Row],[SRO]]="Local","Polyester Staple Fibre","SRO 492"))</f>
        <v>Raw Cotton</v>
      </c>
    </row>
    <row r="6381" spans="1:19" x14ac:dyDescent="0.25">
      <c r="A6381" s="120" t="s">
        <v>4267</v>
      </c>
      <c r="B6381" s="116" t="s">
        <v>4325</v>
      </c>
      <c r="C6381" s="165">
        <v>49650</v>
      </c>
      <c r="D6381" s="117">
        <v>5402.33</v>
      </c>
      <c r="E6381" s="147" t="s">
        <v>4338</v>
      </c>
      <c r="F6381" s="116" t="s">
        <v>4351</v>
      </c>
      <c r="G6381" s="471">
        <v>44999</v>
      </c>
      <c r="H6381" s="82">
        <v>27813787.359999999</v>
      </c>
      <c r="I6381" s="197">
        <v>1.0101</v>
      </c>
      <c r="J6381" s="15">
        <v>5170.82</v>
      </c>
      <c r="K6381" s="15">
        <v>5119.12</v>
      </c>
      <c r="L6381" s="15">
        <v>4491578.75</v>
      </c>
      <c r="M6381" s="66" t="str">
        <f>TEXT(Table2[[#This Row],[Gd.Dt]],"mmm-yy")</f>
        <v>Mar-23</v>
      </c>
      <c r="N6381" s="46" t="str">
        <f>MID(Table2[[#This Row],[BE]],6,2)</f>
        <v>IB</v>
      </c>
      <c r="O6381" s="46" t="str">
        <f>IF(Table2[[#This Row],[Type]]="IB","EOU",IF(Table2[[#This Row],[Type]]="MB","Local","492"))</f>
        <v>EOU</v>
      </c>
      <c r="P6381" s="46">
        <f>ROUND(Table2[[#This Row],[Cons]]/Table2[[#This Row],[Qty.]],5)</f>
        <v>1.0101</v>
      </c>
      <c r="Q6381" s="46" t="b">
        <f>EXACT(Table2[[#This Row],[rate]],Table2[[#This Row],[Check]])</f>
        <v>1</v>
      </c>
      <c r="R6381" s="46"/>
      <c r="S6381" s="46" t="str">
        <f>IF(Table2[[#This Row],[SRO]]="EOU",VLOOKUP(Table2[[#This Row],[BE]],[2]GD.List!$C$3:$N$5014,12,0),IF(Table2[[#This Row],[SRO]]="Local","Polyester Staple Fibre","SRO 492"))</f>
        <v>Polyester Yarn</v>
      </c>
    </row>
    <row r="6382" spans="1:19" x14ac:dyDescent="0.25">
      <c r="A6382" s="119" t="s">
        <v>4299</v>
      </c>
      <c r="B6382" s="116" t="s">
        <v>4331</v>
      </c>
      <c r="C6382" s="165">
        <v>25288</v>
      </c>
      <c r="D6382" s="117">
        <v>2847</v>
      </c>
      <c r="E6382" s="147" t="s">
        <v>4345</v>
      </c>
      <c r="F6382" s="116" t="s">
        <v>4347</v>
      </c>
      <c r="G6382" s="471">
        <v>45000</v>
      </c>
      <c r="H6382" s="82">
        <v>21454147</v>
      </c>
      <c r="I6382" s="197">
        <v>0.03</v>
      </c>
      <c r="J6382" s="15">
        <v>34</v>
      </c>
      <c r="K6382" s="15">
        <v>1133.24</v>
      </c>
      <c r="L6382" s="15">
        <v>41471.519999999997</v>
      </c>
      <c r="M6382" s="66" t="str">
        <f>TEXT(Table2[[#This Row],[Gd.Dt]],"mmm-yy")</f>
        <v>Mar-23</v>
      </c>
      <c r="N6382" s="46" t="str">
        <f>MID(Table2[[#This Row],[BE]],6,2)</f>
        <v>IB</v>
      </c>
      <c r="O6382" s="46" t="str">
        <f>IF(Table2[[#This Row],[Type]]="IB","EOU",IF(Table2[[#This Row],[Type]]="MB","Local","492"))</f>
        <v>EOU</v>
      </c>
      <c r="P6382" s="46">
        <f>ROUND(Table2[[#This Row],[Cons]]/Table2[[#This Row],[Qty.]],5)</f>
        <v>0.03</v>
      </c>
      <c r="Q6382" s="46" t="b">
        <f>EXACT(Table2[[#This Row],[rate]],Table2[[#This Row],[Check]])</f>
        <v>1</v>
      </c>
      <c r="R6382" s="46"/>
      <c r="S6382" s="46" t="str">
        <f>IF(Table2[[#This Row],[SRO]]="EOU",VLOOKUP(Table2[[#This Row],[BE]],[2]GD.List!$C$3:$N$5014,12,0),IF(Table2[[#This Row],[SRO]]="Local","Polyester Staple Fibre","SRO 492"))</f>
        <v>Textile Chemical</v>
      </c>
    </row>
    <row r="6383" spans="1:19" x14ac:dyDescent="0.25">
      <c r="A6383" s="119" t="s">
        <v>4299</v>
      </c>
      <c r="B6383" s="116" t="s">
        <v>4323</v>
      </c>
      <c r="C6383" s="165">
        <v>20671</v>
      </c>
      <c r="D6383" s="117">
        <v>2847</v>
      </c>
      <c r="E6383" s="147" t="s">
        <v>4332</v>
      </c>
      <c r="F6383" s="116" t="s">
        <v>4348</v>
      </c>
      <c r="G6383" s="471">
        <v>44998</v>
      </c>
      <c r="H6383" s="82">
        <v>8280332.1900000004</v>
      </c>
      <c r="I6383" s="197">
        <v>0.03</v>
      </c>
      <c r="J6383" s="15">
        <v>205.92</v>
      </c>
      <c r="K6383" s="15">
        <v>6864</v>
      </c>
      <c r="L6383" s="15">
        <v>134998.16</v>
      </c>
      <c r="M6383" s="66" t="str">
        <f>TEXT(Table2[[#This Row],[Gd.Dt]],"mmm-yy")</f>
        <v>Mar-23</v>
      </c>
      <c r="N6383" s="46" t="str">
        <f>MID(Table2[[#This Row],[BE]],6,2)</f>
        <v>IB</v>
      </c>
      <c r="O6383" s="46" t="str">
        <f>IF(Table2[[#This Row],[Type]]="IB","EOU",IF(Table2[[#This Row],[Type]]="MB","Local","492"))</f>
        <v>EOU</v>
      </c>
      <c r="P6383" s="46">
        <f>ROUND(Table2[[#This Row],[Cons]]/Table2[[#This Row],[Qty.]],5)</f>
        <v>0.03</v>
      </c>
      <c r="Q6383" s="46" t="b">
        <f>EXACT(Table2[[#This Row],[rate]],Table2[[#This Row],[Check]])</f>
        <v>1</v>
      </c>
      <c r="R6383" s="46"/>
      <c r="S6383" s="46" t="str">
        <f>IF(Table2[[#This Row],[SRO]]="EOU",VLOOKUP(Table2[[#This Row],[BE]],[2]GD.List!$C$3:$N$5014,12,0),IF(Table2[[#This Row],[SRO]]="Local","Polyester Staple Fibre","SRO 492"))</f>
        <v>Textile Chemical</v>
      </c>
    </row>
    <row r="6384" spans="1:19" x14ac:dyDescent="0.25">
      <c r="A6384" s="119" t="s">
        <v>4299</v>
      </c>
      <c r="B6384" s="116" t="s">
        <v>4326</v>
      </c>
      <c r="C6384" s="165">
        <v>50528</v>
      </c>
      <c r="D6384" s="117">
        <v>2847</v>
      </c>
      <c r="E6384" s="147" t="s">
        <v>4340</v>
      </c>
      <c r="F6384" s="116" t="s">
        <v>4350</v>
      </c>
      <c r="G6384" s="471">
        <v>44999</v>
      </c>
      <c r="H6384" s="82">
        <v>40719938.950000003</v>
      </c>
      <c r="I6384" s="197">
        <v>0.03</v>
      </c>
      <c r="J6384" s="15">
        <v>576.78</v>
      </c>
      <c r="K6384" s="15">
        <v>19226</v>
      </c>
      <c r="L6384" s="15">
        <v>1471805.02</v>
      </c>
      <c r="M6384" s="66" t="str">
        <f>TEXT(Table2[[#This Row],[Gd.Dt]],"mmm-yy")</f>
        <v>Mar-23</v>
      </c>
      <c r="N6384" s="46" t="str">
        <f>MID(Table2[[#This Row],[BE]],6,2)</f>
        <v>IB</v>
      </c>
      <c r="O6384" s="46" t="str">
        <f>IF(Table2[[#This Row],[Type]]="IB","EOU",IF(Table2[[#This Row],[Type]]="MB","Local","492"))</f>
        <v>EOU</v>
      </c>
      <c r="P6384" s="46">
        <f>ROUND(Table2[[#This Row],[Cons]]/Table2[[#This Row],[Qty.]],5)</f>
        <v>0.03</v>
      </c>
      <c r="Q6384" s="46" t="b">
        <f>EXACT(Table2[[#This Row],[rate]],Table2[[#This Row],[Check]])</f>
        <v>1</v>
      </c>
      <c r="R6384" s="46"/>
      <c r="S6384" s="46" t="str">
        <f>IF(Table2[[#This Row],[SRO]]="EOU",VLOOKUP(Table2[[#This Row],[BE]],[2]GD.List!$C$3:$N$5014,12,0),IF(Table2[[#This Row],[SRO]]="Local","Polyester Staple Fibre","SRO 492"))</f>
        <v>Textile Chemical</v>
      </c>
    </row>
    <row r="6385" spans="1:19" x14ac:dyDescent="0.25">
      <c r="A6385" s="119" t="s">
        <v>4299</v>
      </c>
      <c r="B6385" s="116" t="s">
        <v>4325</v>
      </c>
      <c r="C6385" s="165">
        <v>49650</v>
      </c>
      <c r="D6385" s="117">
        <v>2847</v>
      </c>
      <c r="E6385" s="147" t="s">
        <v>4338</v>
      </c>
      <c r="F6385" s="116" t="s">
        <v>4351</v>
      </c>
      <c r="G6385" s="471">
        <v>44999</v>
      </c>
      <c r="H6385" s="82">
        <v>27813787.359999999</v>
      </c>
      <c r="I6385" s="197">
        <v>0.03</v>
      </c>
      <c r="J6385" s="15">
        <v>522.17000000000007</v>
      </c>
      <c r="K6385" s="15">
        <v>17405.61</v>
      </c>
      <c r="L6385" s="15">
        <v>516129.95999999996</v>
      </c>
      <c r="M6385" s="66" t="str">
        <f>TEXT(Table2[[#This Row],[Gd.Dt]],"mmm-yy")</f>
        <v>Mar-23</v>
      </c>
      <c r="N6385" s="46" t="str">
        <f>MID(Table2[[#This Row],[BE]],6,2)</f>
        <v>IB</v>
      </c>
      <c r="O6385" s="46" t="str">
        <f>IF(Table2[[#This Row],[Type]]="IB","EOU",IF(Table2[[#This Row],[Type]]="MB","Local","492"))</f>
        <v>EOU</v>
      </c>
      <c r="P6385" s="46">
        <f>ROUND(Table2[[#This Row],[Cons]]/Table2[[#This Row],[Qty.]],5)</f>
        <v>0.03</v>
      </c>
      <c r="Q6385" s="46" t="b">
        <f>EXACT(Table2[[#This Row],[rate]],Table2[[#This Row],[Check]])</f>
        <v>1</v>
      </c>
      <c r="R6385" s="46"/>
      <c r="S6385" s="46" t="str">
        <f>IF(Table2[[#This Row],[SRO]]="EOU",VLOOKUP(Table2[[#This Row],[BE]],[2]GD.List!$C$3:$N$5014,12,0),IF(Table2[[#This Row],[SRO]]="Local","Polyester Staple Fibre","SRO 492"))</f>
        <v>Textile Chemical</v>
      </c>
    </row>
    <row r="6386" spans="1:19" x14ac:dyDescent="0.25">
      <c r="A6386" s="119" t="s">
        <v>4299</v>
      </c>
      <c r="B6386" s="116" t="s">
        <v>4324</v>
      </c>
      <c r="C6386" s="165">
        <v>20919</v>
      </c>
      <c r="D6386" s="117">
        <v>2847</v>
      </c>
      <c r="E6386" s="147" t="s">
        <v>4336</v>
      </c>
      <c r="F6386" s="116" t="s">
        <v>4352</v>
      </c>
      <c r="G6386" s="471">
        <v>44999</v>
      </c>
      <c r="H6386" s="82">
        <v>12485970.01</v>
      </c>
      <c r="I6386" s="197">
        <v>0.03</v>
      </c>
      <c r="J6386" s="15">
        <v>103.59</v>
      </c>
      <c r="K6386" s="15">
        <v>3453</v>
      </c>
      <c r="L6386" s="15">
        <v>100130.55</v>
      </c>
      <c r="M6386" s="66" t="str">
        <f>TEXT(Table2[[#This Row],[Gd.Dt]],"mmm-yy")</f>
        <v>Mar-23</v>
      </c>
      <c r="N6386" s="46" t="str">
        <f>MID(Table2[[#This Row],[BE]],6,2)</f>
        <v>IB</v>
      </c>
      <c r="O6386" s="46" t="str">
        <f>IF(Table2[[#This Row],[Type]]="IB","EOU",IF(Table2[[#This Row],[Type]]="MB","Local","492"))</f>
        <v>EOU</v>
      </c>
      <c r="P6386" s="46">
        <f>ROUND(Table2[[#This Row],[Cons]]/Table2[[#This Row],[Qty.]],5)</f>
        <v>0.03</v>
      </c>
      <c r="Q6386" s="46" t="b">
        <f>EXACT(Table2[[#This Row],[rate]],Table2[[#This Row],[Check]])</f>
        <v>1</v>
      </c>
      <c r="R6386" s="46"/>
      <c r="S6386" s="46" t="str">
        <f>IF(Table2[[#This Row],[SRO]]="EOU",VLOOKUP(Table2[[#This Row],[BE]],[2]GD.List!$C$3:$N$5014,12,0),IF(Table2[[#This Row],[SRO]]="Local","Polyester Staple Fibre","SRO 492"))</f>
        <v>Textile Chemical</v>
      </c>
    </row>
    <row r="6387" spans="1:19" x14ac:dyDescent="0.25">
      <c r="A6387" s="119" t="s">
        <v>4299</v>
      </c>
      <c r="B6387" s="116" t="s">
        <v>4329</v>
      </c>
      <c r="C6387" s="165">
        <v>28634</v>
      </c>
      <c r="D6387" s="117">
        <v>2847</v>
      </c>
      <c r="E6387" s="147" t="s">
        <v>4335</v>
      </c>
      <c r="F6387" s="116" t="s">
        <v>4353</v>
      </c>
      <c r="G6387" s="471">
        <v>44999</v>
      </c>
      <c r="H6387" s="82">
        <v>35472517.899999999</v>
      </c>
      <c r="I6387" s="197">
        <v>0.03</v>
      </c>
      <c r="J6387" s="15">
        <v>541.55999999999995</v>
      </c>
      <c r="K6387" s="15">
        <v>18053</v>
      </c>
      <c r="L6387" s="15">
        <v>566004.27</v>
      </c>
      <c r="M6387" s="66" t="str">
        <f>TEXT(Table2[[#This Row],[Gd.Dt]],"mmm-yy")</f>
        <v>Mar-23</v>
      </c>
      <c r="N6387" s="46" t="str">
        <f>MID(Table2[[#This Row],[BE]],6,2)</f>
        <v>IB</v>
      </c>
      <c r="O6387" s="46" t="str">
        <f>IF(Table2[[#This Row],[Type]]="IB","EOU",IF(Table2[[#This Row],[Type]]="MB","Local","492"))</f>
        <v>EOU</v>
      </c>
      <c r="P6387" s="46">
        <f>ROUND(Table2[[#This Row],[Cons]]/Table2[[#This Row],[Qty.]],5)</f>
        <v>0.03</v>
      </c>
      <c r="Q6387" s="46" t="b">
        <f>EXACT(Table2[[#This Row],[rate]],Table2[[#This Row],[Check]])</f>
        <v>1</v>
      </c>
      <c r="R6387" s="46"/>
      <c r="S6387" s="46" t="str">
        <f>IF(Table2[[#This Row],[SRO]]="EOU",VLOOKUP(Table2[[#This Row],[BE]],[2]GD.List!$C$3:$N$5014,12,0),IF(Table2[[#This Row],[SRO]]="Local","Polyester Staple Fibre","SRO 492"))</f>
        <v>Textile Chemical</v>
      </c>
    </row>
    <row r="6388" spans="1:19" x14ac:dyDescent="0.25">
      <c r="A6388" s="119" t="s">
        <v>4299</v>
      </c>
      <c r="B6388" s="116" t="s">
        <v>4330</v>
      </c>
      <c r="C6388" s="165">
        <v>21403</v>
      </c>
      <c r="D6388" s="117">
        <v>2847</v>
      </c>
      <c r="E6388" s="147" t="s">
        <v>4334</v>
      </c>
      <c r="F6388" s="116" t="s">
        <v>4355</v>
      </c>
      <c r="G6388" s="471">
        <v>44999</v>
      </c>
      <c r="H6388" s="82">
        <v>21111025.280000001</v>
      </c>
      <c r="I6388" s="197">
        <v>0.03</v>
      </c>
      <c r="J6388" s="15">
        <v>327.33</v>
      </c>
      <c r="K6388" s="15">
        <v>10911</v>
      </c>
      <c r="L6388" s="15">
        <v>331144.71999999997</v>
      </c>
      <c r="M6388" s="66" t="str">
        <f>TEXT(Table2[[#This Row],[Gd.Dt]],"mmm-yy")</f>
        <v>Mar-23</v>
      </c>
      <c r="N6388" s="46" t="str">
        <f>MID(Table2[[#This Row],[BE]],6,2)</f>
        <v>IB</v>
      </c>
      <c r="O6388" s="46" t="str">
        <f>IF(Table2[[#This Row],[Type]]="IB","EOU",IF(Table2[[#This Row],[Type]]="MB","Local","492"))</f>
        <v>EOU</v>
      </c>
      <c r="P6388" s="46">
        <f>ROUND(Table2[[#This Row],[Cons]]/Table2[[#This Row],[Qty.]],5)</f>
        <v>0.03</v>
      </c>
      <c r="Q6388" s="46" t="b">
        <f>EXACT(Table2[[#This Row],[rate]],Table2[[#This Row],[Check]])</f>
        <v>1</v>
      </c>
      <c r="R6388" s="46"/>
      <c r="S6388" s="46" t="str">
        <f>IF(Table2[[#This Row],[SRO]]="EOU",VLOOKUP(Table2[[#This Row],[BE]],[2]GD.List!$C$3:$N$5014,12,0),IF(Table2[[#This Row],[SRO]]="Local","Polyester Staple Fibre","SRO 492"))</f>
        <v>Textile Chemical</v>
      </c>
    </row>
    <row r="6389" spans="1:19" x14ac:dyDescent="0.25">
      <c r="A6389" s="120" t="s">
        <v>4299</v>
      </c>
      <c r="B6389" s="116" t="s">
        <v>4343</v>
      </c>
      <c r="C6389" s="165">
        <v>41645</v>
      </c>
      <c r="D6389" s="117">
        <v>2847</v>
      </c>
      <c r="E6389" s="147" t="s">
        <v>4344</v>
      </c>
      <c r="F6389" s="116" t="s">
        <v>4354</v>
      </c>
      <c r="G6389" s="471">
        <v>45000</v>
      </c>
      <c r="H6389" s="82">
        <v>44274089.450000003</v>
      </c>
      <c r="I6389" s="197">
        <v>0.03</v>
      </c>
      <c r="J6389" s="15">
        <v>666.69</v>
      </c>
      <c r="K6389" s="15">
        <v>22223</v>
      </c>
      <c r="L6389" s="15">
        <v>1326785.81</v>
      </c>
      <c r="M6389" s="66" t="str">
        <f>TEXT(Table2[[#This Row],[Gd.Dt]],"mmm-yy")</f>
        <v>Mar-23</v>
      </c>
      <c r="N6389" s="46" t="str">
        <f>MID(Table2[[#This Row],[BE]],6,2)</f>
        <v>IB</v>
      </c>
      <c r="O6389" s="46" t="str">
        <f>IF(Table2[[#This Row],[Type]]="IB","EOU",IF(Table2[[#This Row],[Type]]="MB","Local","492"))</f>
        <v>EOU</v>
      </c>
      <c r="P6389" s="46">
        <f>ROUND(Table2[[#This Row],[Cons]]/Table2[[#This Row],[Qty.]],5)</f>
        <v>0.03</v>
      </c>
      <c r="Q6389" s="46" t="b">
        <f>EXACT(Table2[[#This Row],[rate]],Table2[[#This Row],[Check]])</f>
        <v>1</v>
      </c>
      <c r="R6389" s="46"/>
      <c r="S6389" s="46" t="str">
        <f>IF(Table2[[#This Row],[SRO]]="EOU",VLOOKUP(Table2[[#This Row],[BE]],[2]GD.List!$C$3:$N$5014,12,0),IF(Table2[[#This Row],[SRO]]="Local","Polyester Staple Fibre","SRO 492"))</f>
        <v>Textile Chemical</v>
      </c>
    </row>
    <row r="6390" spans="1:19" x14ac:dyDescent="0.25">
      <c r="A6390" s="120" t="s">
        <v>4300</v>
      </c>
      <c r="B6390" s="116" t="s">
        <v>4323</v>
      </c>
      <c r="C6390" s="165">
        <v>20671</v>
      </c>
      <c r="D6390" s="117">
        <v>5201.009</v>
      </c>
      <c r="E6390" s="147" t="s">
        <v>4332</v>
      </c>
      <c r="F6390" s="116" t="s">
        <v>4348</v>
      </c>
      <c r="G6390" s="471">
        <v>44998</v>
      </c>
      <c r="H6390" s="82">
        <v>8280332.1900000004</v>
      </c>
      <c r="I6390" s="197">
        <v>1.0101</v>
      </c>
      <c r="J6390" s="15">
        <v>5793.14</v>
      </c>
      <c r="K6390" s="15">
        <v>5735.22</v>
      </c>
      <c r="L6390" s="15">
        <v>3542015.13</v>
      </c>
      <c r="M6390" s="66" t="str">
        <f>TEXT(Table2[[#This Row],[Gd.Dt]],"mmm-yy")</f>
        <v>Mar-23</v>
      </c>
      <c r="N6390" s="46" t="str">
        <f>MID(Table2[[#This Row],[BE]],6,2)</f>
        <v>IB</v>
      </c>
      <c r="O6390" s="46" t="str">
        <f>IF(Table2[[#This Row],[Type]]="IB","EOU",IF(Table2[[#This Row],[Type]]="MB","Local","492"))</f>
        <v>EOU</v>
      </c>
      <c r="P6390" s="46">
        <f>ROUND(Table2[[#This Row],[Cons]]/Table2[[#This Row],[Qty.]],5)</f>
        <v>1.0101</v>
      </c>
      <c r="Q6390" s="46" t="b">
        <f>EXACT(Table2[[#This Row],[rate]],Table2[[#This Row],[Check]])</f>
        <v>1</v>
      </c>
      <c r="R6390" s="46"/>
      <c r="S6390" s="46" t="str">
        <f>IF(Table2[[#This Row],[SRO]]="EOU",VLOOKUP(Table2[[#This Row],[BE]],[2]GD.List!$C$3:$N$5014,12,0),IF(Table2[[#This Row],[SRO]]="Local","Polyester Staple Fibre","SRO 492"))</f>
        <v>Raw Cotton</v>
      </c>
    </row>
    <row r="6391" spans="1:19" x14ac:dyDescent="0.25">
      <c r="A6391" s="119" t="s">
        <v>4333</v>
      </c>
      <c r="B6391" s="116" t="s">
        <v>4331</v>
      </c>
      <c r="C6391" s="165">
        <v>25288</v>
      </c>
      <c r="D6391" s="117">
        <v>5201.009</v>
      </c>
      <c r="E6391" s="147" t="s">
        <v>4345</v>
      </c>
      <c r="F6391" s="116" t="s">
        <v>4347</v>
      </c>
      <c r="G6391" s="471">
        <v>45000</v>
      </c>
      <c r="H6391" s="82">
        <v>21454147</v>
      </c>
      <c r="I6391" s="197">
        <v>0.48980000000000001</v>
      </c>
      <c r="J6391" s="15">
        <v>1051.5999999999999</v>
      </c>
      <c r="K6391" s="15">
        <v>2147</v>
      </c>
      <c r="L6391" s="15">
        <v>1282689.72</v>
      </c>
      <c r="M6391" s="66" t="str">
        <f>TEXT(Table2[[#This Row],[Gd.Dt]],"mmm-yy")</f>
        <v>Mar-23</v>
      </c>
      <c r="N6391" s="46" t="str">
        <f>MID(Table2[[#This Row],[BE]],6,2)</f>
        <v>IB</v>
      </c>
      <c r="O6391" s="46" t="str">
        <f>IF(Table2[[#This Row],[Type]]="IB","EOU",IF(Table2[[#This Row],[Type]]="MB","Local","492"))</f>
        <v>EOU</v>
      </c>
      <c r="P6391" s="46">
        <f>ROUND(Table2[[#This Row],[Cons]]/Table2[[#This Row],[Qty.]],5)</f>
        <v>0.48980000000000001</v>
      </c>
      <c r="Q6391" s="46" t="b">
        <f>EXACT(Table2[[#This Row],[rate]],Table2[[#This Row],[Check]])</f>
        <v>1</v>
      </c>
      <c r="R6391" s="46"/>
      <c r="S6391" s="46" t="str">
        <f>IF(Table2[[#This Row],[SRO]]="EOU",VLOOKUP(Table2[[#This Row],[BE]],[2]GD.List!$C$3:$N$5014,12,0),IF(Table2[[#This Row],[SRO]]="Local","Polyester Staple Fibre","SRO 492"))</f>
        <v>Raw Cotton</v>
      </c>
    </row>
    <row r="6392" spans="1:19" x14ac:dyDescent="0.25">
      <c r="A6392" s="119" t="s">
        <v>4333</v>
      </c>
      <c r="B6392" s="116" t="s">
        <v>4323</v>
      </c>
      <c r="C6392" s="165">
        <v>20671</v>
      </c>
      <c r="D6392" s="117">
        <v>5201.009</v>
      </c>
      <c r="E6392" s="147" t="s">
        <v>4332</v>
      </c>
      <c r="F6392" s="116" t="s">
        <v>4348</v>
      </c>
      <c r="G6392" s="471">
        <v>44998</v>
      </c>
      <c r="H6392" s="82">
        <v>8280332.1900000004</v>
      </c>
      <c r="I6392" s="197">
        <v>1.0101</v>
      </c>
      <c r="J6392" s="15">
        <v>1140.1799999999998</v>
      </c>
      <c r="K6392" s="15">
        <v>1128.78</v>
      </c>
      <c r="L6392" s="15">
        <v>1003367.99</v>
      </c>
      <c r="M6392" s="66" t="str">
        <f>TEXT(Table2[[#This Row],[Gd.Dt]],"mmm-yy")</f>
        <v>Mar-23</v>
      </c>
      <c r="N6392" s="46" t="str">
        <f>MID(Table2[[#This Row],[BE]],6,2)</f>
        <v>IB</v>
      </c>
      <c r="O6392" s="46" t="str">
        <f>IF(Table2[[#This Row],[Type]]="IB","EOU",IF(Table2[[#This Row],[Type]]="MB","Local","492"))</f>
        <v>EOU</v>
      </c>
      <c r="P6392" s="46">
        <f>ROUND(Table2[[#This Row],[Cons]]/Table2[[#This Row],[Qty.]],5)</f>
        <v>1.0101</v>
      </c>
      <c r="Q6392" s="46" t="b">
        <f>EXACT(Table2[[#This Row],[rate]],Table2[[#This Row],[Check]])</f>
        <v>1</v>
      </c>
      <c r="R6392" s="46"/>
      <c r="S6392" s="46" t="str">
        <f>IF(Table2[[#This Row],[SRO]]="EOU",VLOOKUP(Table2[[#This Row],[BE]],[2]GD.List!$C$3:$N$5014,12,0),IF(Table2[[#This Row],[SRO]]="Local","Polyester Staple Fibre","SRO 492"))</f>
        <v>Raw Cotton</v>
      </c>
    </row>
    <row r="6393" spans="1:19" x14ac:dyDescent="0.25">
      <c r="A6393" s="119" t="s">
        <v>4333</v>
      </c>
      <c r="B6393" s="116" t="s">
        <v>4329</v>
      </c>
      <c r="C6393" s="165">
        <v>28634</v>
      </c>
      <c r="D6393" s="117">
        <v>5201.009</v>
      </c>
      <c r="E6393" s="147" t="s">
        <v>4335</v>
      </c>
      <c r="F6393" s="116" t="s">
        <v>4353</v>
      </c>
      <c r="G6393" s="471">
        <v>44999</v>
      </c>
      <c r="H6393" s="82">
        <v>35472517.899999999</v>
      </c>
      <c r="I6393" s="197">
        <v>1.0101</v>
      </c>
      <c r="J6393" s="15">
        <v>18234.330000000002</v>
      </c>
      <c r="K6393" s="15">
        <v>18053</v>
      </c>
      <c r="L6393" s="15">
        <v>19057473.690000001</v>
      </c>
      <c r="M6393" s="66" t="str">
        <f>TEXT(Table2[[#This Row],[Gd.Dt]],"mmm-yy")</f>
        <v>Mar-23</v>
      </c>
      <c r="N6393" s="46" t="str">
        <f>MID(Table2[[#This Row],[BE]],6,2)</f>
        <v>IB</v>
      </c>
      <c r="O6393" s="46" t="str">
        <f>IF(Table2[[#This Row],[Type]]="IB","EOU",IF(Table2[[#This Row],[Type]]="MB","Local","492"))</f>
        <v>EOU</v>
      </c>
      <c r="P6393" s="46">
        <f>ROUND(Table2[[#This Row],[Cons]]/Table2[[#This Row],[Qty.]],5)</f>
        <v>1.01004</v>
      </c>
      <c r="Q6393" s="46" t="b">
        <f>EXACT(Table2[[#This Row],[rate]],Table2[[#This Row],[Check]])</f>
        <v>0</v>
      </c>
      <c r="R6393" s="46"/>
      <c r="S6393" s="46" t="str">
        <f>IF(Table2[[#This Row],[SRO]]="EOU",VLOOKUP(Table2[[#This Row],[BE]],[2]GD.List!$C$3:$N$5014,12,0),IF(Table2[[#This Row],[SRO]]="Local","Polyester Staple Fibre","SRO 492"))</f>
        <v>Raw Cotton</v>
      </c>
    </row>
    <row r="6394" spans="1:19" x14ac:dyDescent="0.25">
      <c r="A6394" s="119" t="s">
        <v>4333</v>
      </c>
      <c r="B6394" s="116" t="s">
        <v>4330</v>
      </c>
      <c r="C6394" s="165">
        <v>21403</v>
      </c>
      <c r="D6394" s="117">
        <v>5201.009</v>
      </c>
      <c r="E6394" s="147" t="s">
        <v>4334</v>
      </c>
      <c r="F6394" s="116" t="s">
        <v>4355</v>
      </c>
      <c r="G6394" s="471">
        <v>44999</v>
      </c>
      <c r="H6394" s="82">
        <v>21111025.280000001</v>
      </c>
      <c r="I6394" s="197">
        <v>0.48980000000000001</v>
      </c>
      <c r="J6394" s="15">
        <v>4175.55</v>
      </c>
      <c r="K6394" s="15">
        <v>8525</v>
      </c>
      <c r="L6394" s="15">
        <v>4548769.8</v>
      </c>
      <c r="M6394" s="66" t="str">
        <f>TEXT(Table2[[#This Row],[Gd.Dt]],"mmm-yy")</f>
        <v>Mar-23</v>
      </c>
      <c r="N6394" s="46" t="str">
        <f>MID(Table2[[#This Row],[BE]],6,2)</f>
        <v>IB</v>
      </c>
      <c r="O6394" s="46" t="str">
        <f>IF(Table2[[#This Row],[Type]]="IB","EOU",IF(Table2[[#This Row],[Type]]="MB","Local","492"))</f>
        <v>EOU</v>
      </c>
      <c r="P6394" s="46">
        <f>ROUND(Table2[[#This Row],[Cons]]/Table2[[#This Row],[Qty.]],5)</f>
        <v>0.48980000000000001</v>
      </c>
      <c r="Q6394" s="46" t="b">
        <f>EXACT(Table2[[#This Row],[rate]],Table2[[#This Row],[Check]])</f>
        <v>1</v>
      </c>
      <c r="R6394" s="46"/>
      <c r="S6394" s="46" t="str">
        <f>IF(Table2[[#This Row],[SRO]]="EOU",VLOOKUP(Table2[[#This Row],[BE]],[2]GD.List!$C$3:$N$5014,12,0),IF(Table2[[#This Row],[SRO]]="Local","Polyester Staple Fibre","SRO 492"))</f>
        <v>Raw Cotton</v>
      </c>
    </row>
    <row r="6395" spans="1:19" x14ac:dyDescent="0.25">
      <c r="A6395" s="119" t="s">
        <v>4333</v>
      </c>
      <c r="B6395" s="116" t="s">
        <v>4330</v>
      </c>
      <c r="C6395" s="165">
        <v>21403</v>
      </c>
      <c r="D6395" s="117">
        <v>5201.009</v>
      </c>
      <c r="E6395" s="147" t="s">
        <v>4334</v>
      </c>
      <c r="F6395" s="116" t="s">
        <v>4355</v>
      </c>
      <c r="G6395" s="471">
        <v>44999</v>
      </c>
      <c r="H6395" s="82">
        <v>21111025.280000001</v>
      </c>
      <c r="I6395" s="197">
        <v>0.60606000000000004</v>
      </c>
      <c r="J6395" s="15">
        <v>1446.06</v>
      </c>
      <c r="K6395" s="15">
        <v>2386</v>
      </c>
      <c r="L6395" s="15">
        <v>1061321.1200000001</v>
      </c>
      <c r="M6395" s="66" t="str">
        <f>TEXT(Table2[[#This Row],[Gd.Dt]],"mmm-yy")</f>
        <v>Mar-23</v>
      </c>
      <c r="N6395" s="46" t="str">
        <f>MID(Table2[[#This Row],[BE]],6,2)</f>
        <v>IB</v>
      </c>
      <c r="O6395" s="46" t="str">
        <f>IF(Table2[[#This Row],[Type]]="IB","EOU",IF(Table2[[#This Row],[Type]]="MB","Local","492"))</f>
        <v>EOU</v>
      </c>
      <c r="P6395" s="46">
        <f>ROUND(Table2[[#This Row],[Cons]]/Table2[[#This Row],[Qty.]],5)</f>
        <v>0.60606000000000004</v>
      </c>
      <c r="Q6395" s="46" t="b">
        <f>EXACT(Table2[[#This Row],[rate]],Table2[[#This Row],[Check]])</f>
        <v>1</v>
      </c>
      <c r="R6395" s="46"/>
      <c r="S6395" s="46" t="str">
        <f>IF(Table2[[#This Row],[SRO]]="EOU",VLOOKUP(Table2[[#This Row],[BE]],[2]GD.List!$C$3:$N$5014,12,0),IF(Table2[[#This Row],[SRO]]="Local","Polyester Staple Fibre","SRO 492"))</f>
        <v>Raw Cotton</v>
      </c>
    </row>
    <row r="6396" spans="1:19" x14ac:dyDescent="0.25">
      <c r="A6396" s="119" t="s">
        <v>4333</v>
      </c>
      <c r="B6396" s="116" t="s">
        <v>4343</v>
      </c>
      <c r="C6396" s="165">
        <v>41645</v>
      </c>
      <c r="D6396" s="117">
        <v>5201.009</v>
      </c>
      <c r="E6396" s="147" t="s">
        <v>4344</v>
      </c>
      <c r="F6396" s="116" t="s">
        <v>4354</v>
      </c>
      <c r="G6396" s="471">
        <v>45000</v>
      </c>
      <c r="H6396" s="82">
        <v>44274089.450000003</v>
      </c>
      <c r="I6396" s="197">
        <v>1.0101</v>
      </c>
      <c r="J6396" s="15">
        <v>2110.1</v>
      </c>
      <c r="K6396" s="15">
        <v>2089</v>
      </c>
      <c r="L6396" s="15">
        <v>1017670.59</v>
      </c>
      <c r="M6396" s="66" t="str">
        <f>TEXT(Table2[[#This Row],[Gd.Dt]],"mmm-yy")</f>
        <v>Mar-23</v>
      </c>
      <c r="N6396" s="46" t="str">
        <f>MID(Table2[[#This Row],[BE]],6,2)</f>
        <v>IB</v>
      </c>
      <c r="O6396" s="46" t="str">
        <f>IF(Table2[[#This Row],[Type]]="IB","EOU",IF(Table2[[#This Row],[Type]]="MB","Local","492"))</f>
        <v>EOU</v>
      </c>
      <c r="P6396" s="46">
        <f>ROUND(Table2[[#This Row],[Cons]]/Table2[[#This Row],[Qty.]],5)</f>
        <v>1.0101</v>
      </c>
      <c r="Q6396" s="46" t="b">
        <f>EXACT(Table2[[#This Row],[rate]],Table2[[#This Row],[Check]])</f>
        <v>1</v>
      </c>
      <c r="R6396" s="46"/>
      <c r="S6396" s="46" t="str">
        <f>IF(Table2[[#This Row],[SRO]]="EOU",VLOOKUP(Table2[[#This Row],[BE]],[2]GD.List!$C$3:$N$5014,12,0),IF(Table2[[#This Row],[SRO]]="Local","Polyester Staple Fibre","SRO 492"))</f>
        <v>Raw Cotton</v>
      </c>
    </row>
    <row r="6397" spans="1:19" x14ac:dyDescent="0.25">
      <c r="A6397" s="120" t="s">
        <v>4333</v>
      </c>
      <c r="B6397" s="116" t="s">
        <v>4343</v>
      </c>
      <c r="C6397" s="165">
        <v>41645</v>
      </c>
      <c r="D6397" s="117">
        <v>5201.009</v>
      </c>
      <c r="E6397" s="147" t="s">
        <v>4344</v>
      </c>
      <c r="F6397" s="116" t="s">
        <v>4354</v>
      </c>
      <c r="G6397" s="471">
        <v>45000</v>
      </c>
      <c r="H6397" s="82">
        <v>44274089.450000003</v>
      </c>
      <c r="I6397" s="197">
        <v>0.624</v>
      </c>
      <c r="J6397" s="15">
        <v>1264.22</v>
      </c>
      <c r="K6397" s="15">
        <v>2026</v>
      </c>
      <c r="L6397" s="15">
        <v>748865.28</v>
      </c>
      <c r="M6397" s="66" t="str">
        <f>TEXT(Table2[[#This Row],[Gd.Dt]],"mmm-yy")</f>
        <v>Mar-23</v>
      </c>
      <c r="N6397" s="46" t="str">
        <f>MID(Table2[[#This Row],[BE]],6,2)</f>
        <v>IB</v>
      </c>
      <c r="O6397" s="46" t="str">
        <f>IF(Table2[[#This Row],[Type]]="IB","EOU",IF(Table2[[#This Row],[Type]]="MB","Local","492"))</f>
        <v>EOU</v>
      </c>
      <c r="P6397" s="46">
        <f>ROUND(Table2[[#This Row],[Cons]]/Table2[[#This Row],[Qty.]],5)</f>
        <v>0.624</v>
      </c>
      <c r="Q6397" s="46" t="b">
        <f>EXACT(Table2[[#This Row],[rate]],Table2[[#This Row],[Check]])</f>
        <v>1</v>
      </c>
      <c r="R6397" s="46"/>
      <c r="S6397" s="46" t="str">
        <f>IF(Table2[[#This Row],[SRO]]="EOU",VLOOKUP(Table2[[#This Row],[BE]],[2]GD.List!$C$3:$N$5014,12,0),IF(Table2[[#This Row],[SRO]]="Local","Polyester Staple Fibre","SRO 492"))</f>
        <v>Raw Cotton</v>
      </c>
    </row>
    <row r="6398" spans="1:19" x14ac:dyDescent="0.25">
      <c r="A6398" s="120" t="s">
        <v>4337</v>
      </c>
      <c r="B6398" s="116" t="s">
        <v>4324</v>
      </c>
      <c r="C6398" s="165">
        <v>20919</v>
      </c>
      <c r="D6398" s="117">
        <v>5407.52</v>
      </c>
      <c r="E6398" s="147" t="s">
        <v>4336</v>
      </c>
      <c r="F6398" s="116" t="s">
        <v>4352</v>
      </c>
      <c r="G6398" s="471">
        <v>44999</v>
      </c>
      <c r="H6398" s="82">
        <v>12485970.01</v>
      </c>
      <c r="I6398" s="197">
        <v>1.0101</v>
      </c>
      <c r="J6398" s="15">
        <v>62.42</v>
      </c>
      <c r="K6398" s="15">
        <v>61.8</v>
      </c>
      <c r="L6398" s="15">
        <v>60335.45</v>
      </c>
      <c r="M6398" s="66" t="str">
        <f>TEXT(Table2[[#This Row],[Gd.Dt]],"mmm-yy")</f>
        <v>Mar-23</v>
      </c>
      <c r="N6398" s="46" t="str">
        <f>MID(Table2[[#This Row],[BE]],6,2)</f>
        <v>IB</v>
      </c>
      <c r="O6398" s="46" t="str">
        <f>IF(Table2[[#This Row],[Type]]="IB","EOU",IF(Table2[[#This Row],[Type]]="MB","Local","492"))</f>
        <v>EOU</v>
      </c>
      <c r="P6398" s="46">
        <f>ROUND(Table2[[#This Row],[Cons]]/Table2[[#This Row],[Qty.]],5)</f>
        <v>1.01003</v>
      </c>
      <c r="Q6398" s="46" t="b">
        <f>EXACT(Table2[[#This Row],[rate]],Table2[[#This Row],[Check]])</f>
        <v>0</v>
      </c>
      <c r="R6398" s="46"/>
      <c r="S6398" s="46" t="str">
        <f>IF(Table2[[#This Row],[SRO]]="EOU",VLOOKUP(Table2[[#This Row],[BE]],[2]GD.List!$C$3:$N$5014,12,0),IF(Table2[[#This Row],[SRO]]="Local","Polyester Staple Fibre","SRO 492"))</f>
        <v>Polyester Fabric</v>
      </c>
    </row>
    <row r="6399" spans="1:19" x14ac:dyDescent="0.25">
      <c r="A6399" s="119" t="s">
        <v>4339</v>
      </c>
      <c r="B6399" s="119" t="s">
        <v>4325</v>
      </c>
      <c r="C6399" s="170">
        <v>49650</v>
      </c>
      <c r="D6399" s="171">
        <v>5402.33</v>
      </c>
      <c r="E6399" s="27" t="s">
        <v>4338</v>
      </c>
      <c r="F6399" s="119" t="s">
        <v>4351</v>
      </c>
      <c r="G6399" s="28">
        <v>44999</v>
      </c>
      <c r="H6399" s="172">
        <v>27813787.359999999</v>
      </c>
      <c r="I6399" s="33">
        <v>1.0101</v>
      </c>
      <c r="J6399" s="30">
        <v>10365.129999999999</v>
      </c>
      <c r="K6399" s="30">
        <v>10261.49</v>
      </c>
      <c r="L6399" s="30">
        <v>9003561.8499999996</v>
      </c>
      <c r="M6399" s="67" t="str">
        <f>TEXT(Table2[[#This Row],[Gd.Dt]],"mmm-yy")</f>
        <v>Mar-23</v>
      </c>
      <c r="N6399" s="47" t="str">
        <f>MID(Table2[[#This Row],[BE]],6,2)</f>
        <v>IB</v>
      </c>
      <c r="O6399" s="47" t="str">
        <f>IF(Table2[[#This Row],[Type]]="IB","EOU",IF(Table2[[#This Row],[Type]]="MB","Local","492"))</f>
        <v>EOU</v>
      </c>
      <c r="P6399" s="47">
        <f>ROUND(Table2[[#This Row],[Cons]]/Table2[[#This Row],[Qty.]],5)</f>
        <v>1.0101</v>
      </c>
      <c r="Q6399" s="47" t="b">
        <f>EXACT(Table2[[#This Row],[rate]],Table2[[#This Row],[Check]])</f>
        <v>1</v>
      </c>
      <c r="R6399" s="47"/>
      <c r="S6399" s="47" t="str">
        <f>IF(Table2[[#This Row],[SRO]]="EOU",VLOOKUP(Table2[[#This Row],[BE]],[2]GD.List!$C$3:$N$5014,12,0),IF(Table2[[#This Row],[SRO]]="Local","Polyester Staple Fibre","SRO 492"))</f>
        <v>Polyester Yarn</v>
      </c>
    </row>
    <row r="6400" spans="1:19" x14ac:dyDescent="0.25">
      <c r="A6400" s="116" t="s">
        <v>2499</v>
      </c>
      <c r="B6400" s="116" t="s">
        <v>4360</v>
      </c>
      <c r="C6400" s="165">
        <v>12104</v>
      </c>
      <c r="D6400" s="117">
        <v>2701.12</v>
      </c>
      <c r="E6400" s="147" t="s">
        <v>4372</v>
      </c>
      <c r="F6400" s="116" t="s">
        <v>4378</v>
      </c>
      <c r="G6400" s="471">
        <v>45001</v>
      </c>
      <c r="H6400" s="82">
        <v>4691477.2</v>
      </c>
      <c r="I6400" s="197">
        <v>0.8</v>
      </c>
      <c r="J6400" s="15">
        <v>2952</v>
      </c>
      <c r="K6400" s="15">
        <v>3690</v>
      </c>
      <c r="L6400" s="15">
        <v>2039661.99</v>
      </c>
      <c r="M6400" s="66" t="str">
        <f>TEXT(Table2[[#This Row],[Gd.Dt]],"mmm-yy")</f>
        <v>Mar-23</v>
      </c>
      <c r="N6400" s="46" t="str">
        <f>MID(Table2[[#This Row],[BE]],6,2)</f>
        <v>IB</v>
      </c>
      <c r="O6400" s="46" t="str">
        <f>IF(Table2[[#This Row],[Type]]="IB","EOU",IF(Table2[[#This Row],[Type]]="MB","Local","492"))</f>
        <v>EOU</v>
      </c>
      <c r="P6400" s="46">
        <f>ROUND(Table2[[#This Row],[Cons]]/Table2[[#This Row],[Qty.]],5)</f>
        <v>0.8</v>
      </c>
      <c r="Q6400" s="46" t="b">
        <f>EXACT(Table2[[#This Row],[rate]],Table2[[#This Row],[Check]])</f>
        <v>1</v>
      </c>
      <c r="R6400" s="46"/>
      <c r="S6400" s="46" t="str">
        <f>IF(Table2[[#This Row],[SRO]]="EOU",VLOOKUP(Table2[[#This Row],[BE]],[2]GD.List!$C$3:$N$5014,12,0),IF(Table2[[#This Row],[SRO]]="Local","Polyester Staple Fibre","SRO 492"))</f>
        <v>Textile Coal</v>
      </c>
    </row>
    <row r="6401" spans="1:19" x14ac:dyDescent="0.25">
      <c r="A6401" s="116" t="s">
        <v>2499</v>
      </c>
      <c r="B6401" s="116" t="s">
        <v>4359</v>
      </c>
      <c r="C6401" s="165">
        <v>5427</v>
      </c>
      <c r="D6401" s="117">
        <v>2701.12</v>
      </c>
      <c r="E6401" s="147" t="s">
        <v>4370</v>
      </c>
      <c r="F6401" s="116" t="s">
        <v>4379</v>
      </c>
      <c r="G6401" s="471">
        <v>45001</v>
      </c>
      <c r="H6401" s="82">
        <v>44430096.619999997</v>
      </c>
      <c r="I6401" s="197">
        <v>1.1000000000000001</v>
      </c>
      <c r="J6401" s="15">
        <v>18272.100000000002</v>
      </c>
      <c r="K6401" s="15">
        <v>16611</v>
      </c>
      <c r="L6401" s="15">
        <v>22206848.509999998</v>
      </c>
      <c r="M6401" s="66" t="str">
        <f>TEXT(Table2[[#This Row],[Gd.Dt]],"mmm-yy")</f>
        <v>Mar-23</v>
      </c>
      <c r="N6401" s="46" t="str">
        <f>MID(Table2[[#This Row],[BE]],6,2)</f>
        <v>IB</v>
      </c>
      <c r="O6401" s="46" t="str">
        <f>IF(Table2[[#This Row],[Type]]="IB","EOU",IF(Table2[[#This Row],[Type]]="MB","Local","492"))</f>
        <v>EOU</v>
      </c>
      <c r="P6401" s="46">
        <f>ROUND(Table2[[#This Row],[Cons]]/Table2[[#This Row],[Qty.]],5)</f>
        <v>1.1000000000000001</v>
      </c>
      <c r="Q6401" s="46" t="b">
        <f>EXACT(Table2[[#This Row],[rate]],Table2[[#This Row],[Check]])</f>
        <v>1</v>
      </c>
      <c r="R6401" s="46"/>
      <c r="S6401" s="46" t="str">
        <f>IF(Table2[[#This Row],[SRO]]="EOU",VLOOKUP(Table2[[#This Row],[BE]],[2]GD.List!$C$3:$N$5014,12,0),IF(Table2[[#This Row],[SRO]]="Local","Polyester Staple Fibre","SRO 492"))</f>
        <v>Textile Coal</v>
      </c>
    </row>
    <row r="6402" spans="1:19" x14ac:dyDescent="0.25">
      <c r="A6402" s="116" t="s">
        <v>2499</v>
      </c>
      <c r="B6402" s="116" t="s">
        <v>4363</v>
      </c>
      <c r="C6402" s="165">
        <v>22538</v>
      </c>
      <c r="D6402" s="117">
        <v>2701.12</v>
      </c>
      <c r="E6402" s="147" t="s">
        <v>4377</v>
      </c>
      <c r="F6402" s="116" t="s">
        <v>4380</v>
      </c>
      <c r="G6402" s="471">
        <v>45002</v>
      </c>
      <c r="H6402" s="82">
        <v>42001842.799999997</v>
      </c>
      <c r="I6402" s="197">
        <v>1.1000000000000001</v>
      </c>
      <c r="J6402" s="15">
        <v>17668.2</v>
      </c>
      <c r="K6402" s="15">
        <v>16062</v>
      </c>
      <c r="L6402" s="15">
        <v>19553948.189999998</v>
      </c>
      <c r="M6402" s="66" t="str">
        <f>TEXT(Table2[[#This Row],[Gd.Dt]],"mmm-yy")</f>
        <v>Mar-23</v>
      </c>
      <c r="N6402" s="46" t="str">
        <f>MID(Table2[[#This Row],[BE]],6,2)</f>
        <v>IB</v>
      </c>
      <c r="O6402" s="46" t="str">
        <f>IF(Table2[[#This Row],[Type]]="IB","EOU",IF(Table2[[#This Row],[Type]]="MB","Local","492"))</f>
        <v>EOU</v>
      </c>
      <c r="P6402" s="46">
        <f>ROUND(Table2[[#This Row],[Cons]]/Table2[[#This Row],[Qty.]],5)</f>
        <v>1.1000000000000001</v>
      </c>
      <c r="Q6402" s="46" t="b">
        <f>EXACT(Table2[[#This Row],[rate]],Table2[[#This Row],[Check]])</f>
        <v>1</v>
      </c>
      <c r="R6402" s="46"/>
      <c r="S6402" s="46" t="str">
        <f>IF(Table2[[#This Row],[SRO]]="EOU",VLOOKUP(Table2[[#This Row],[BE]],[2]GD.List!$C$3:$N$5014,12,0),IF(Table2[[#This Row],[SRO]]="Local","Polyester Staple Fibre","SRO 492"))</f>
        <v>Textile Coal</v>
      </c>
    </row>
    <row r="6403" spans="1:19" x14ac:dyDescent="0.25">
      <c r="A6403" s="116" t="s">
        <v>2499</v>
      </c>
      <c r="B6403" s="116" t="s">
        <v>4387</v>
      </c>
      <c r="C6403" s="165">
        <v>27130</v>
      </c>
      <c r="D6403" s="117">
        <v>2701.12</v>
      </c>
      <c r="E6403" s="147" t="s">
        <v>4390</v>
      </c>
      <c r="F6403" s="116" t="s">
        <v>4392</v>
      </c>
      <c r="G6403" s="471">
        <v>45003</v>
      </c>
      <c r="H6403" s="82">
        <v>55801253.75</v>
      </c>
      <c r="I6403" s="197">
        <v>1.1000000000000001</v>
      </c>
      <c r="J6403" s="15">
        <v>28927.8</v>
      </c>
      <c r="K6403" s="15">
        <v>26298</v>
      </c>
      <c r="L6403" s="15">
        <v>27668383.420000002</v>
      </c>
      <c r="M6403" s="66" t="str">
        <f>TEXT(Table2[[#This Row],[Gd.Dt]],"mmm-yy")</f>
        <v>Mar-23</v>
      </c>
      <c r="N6403" s="46" t="str">
        <f>MID(Table2[[#This Row],[BE]],6,2)</f>
        <v>IB</v>
      </c>
      <c r="O6403" s="46" t="str">
        <f>IF(Table2[[#This Row],[Type]]="IB","EOU",IF(Table2[[#This Row],[Type]]="MB","Local","492"))</f>
        <v>EOU</v>
      </c>
      <c r="P6403" s="46">
        <f>ROUND(Table2[[#This Row],[Cons]]/Table2[[#This Row],[Qty.]],5)</f>
        <v>1.1000000000000001</v>
      </c>
      <c r="Q6403" s="46" t="b">
        <f>EXACT(Table2[[#This Row],[rate]],Table2[[#This Row],[Check]])</f>
        <v>1</v>
      </c>
      <c r="R6403" s="46"/>
      <c r="S6403" s="46" t="str">
        <f>IF(Table2[[#This Row],[SRO]]="EOU",VLOOKUP(Table2[[#This Row],[BE]],[2]GD.List!$C$3:$N$5014,12,0),IF(Table2[[#This Row],[SRO]]="Local","Polyester Staple Fibre","SRO 492"))</f>
        <v>Textile Coal</v>
      </c>
    </row>
    <row r="6404" spans="1:19" x14ac:dyDescent="0.25">
      <c r="A6404" s="116" t="s">
        <v>2499</v>
      </c>
      <c r="B6404" s="116" t="s">
        <v>4358</v>
      </c>
      <c r="C6404" s="165">
        <v>50981</v>
      </c>
      <c r="D6404" s="117">
        <v>2701.12</v>
      </c>
      <c r="E6404" s="147" t="s">
        <v>46</v>
      </c>
      <c r="F6404" s="116" t="s">
        <v>4381</v>
      </c>
      <c r="G6404" s="471">
        <v>45001</v>
      </c>
      <c r="H6404" s="82">
        <v>41172297</v>
      </c>
      <c r="I6404" s="197">
        <v>1.1000000000000001</v>
      </c>
      <c r="J6404" s="15">
        <v>21334.5</v>
      </c>
      <c r="K6404" s="15">
        <v>19395</v>
      </c>
      <c r="L6404" s="15">
        <v>21162341.079999998</v>
      </c>
      <c r="M6404" s="66" t="str">
        <f>TEXT(Table2[[#This Row],[Gd.Dt]],"mmm-yy")</f>
        <v>Mar-23</v>
      </c>
      <c r="N6404" s="46" t="str">
        <f>MID(Table2[[#This Row],[BE]],6,2)</f>
        <v>IB</v>
      </c>
      <c r="O6404" s="46" t="str">
        <f>IF(Table2[[#This Row],[Type]]="IB","EOU",IF(Table2[[#This Row],[Type]]="MB","Local","492"))</f>
        <v>EOU</v>
      </c>
      <c r="P6404" s="46">
        <f>ROUND(Table2[[#This Row],[Cons]]/Table2[[#This Row],[Qty.]],5)</f>
        <v>1.1000000000000001</v>
      </c>
      <c r="Q6404" s="46" t="b">
        <f>EXACT(Table2[[#This Row],[rate]],Table2[[#This Row],[Check]])</f>
        <v>1</v>
      </c>
      <c r="R6404" s="46"/>
      <c r="S6404" s="46" t="str">
        <f>IF(Table2[[#This Row],[SRO]]="EOU",VLOOKUP(Table2[[#This Row],[BE]],[2]GD.List!$C$3:$N$5014,12,0),IF(Table2[[#This Row],[SRO]]="Local","Polyester Staple Fibre","SRO 492"))</f>
        <v>Textile Coal</v>
      </c>
    </row>
    <row r="6405" spans="1:19" x14ac:dyDescent="0.25">
      <c r="A6405" s="116" t="s">
        <v>2499</v>
      </c>
      <c r="B6405" s="116" t="s">
        <v>4356</v>
      </c>
      <c r="C6405" s="165">
        <v>50664</v>
      </c>
      <c r="D6405" s="117">
        <v>2701.12</v>
      </c>
      <c r="E6405" s="147" t="s">
        <v>46</v>
      </c>
      <c r="F6405" s="116" t="s">
        <v>4368</v>
      </c>
      <c r="G6405" s="471">
        <v>45001</v>
      </c>
      <c r="H6405" s="82">
        <v>37465720.859999999</v>
      </c>
      <c r="I6405" s="197">
        <v>1.1000000000000001</v>
      </c>
      <c r="J6405" s="15">
        <v>21222.3</v>
      </c>
      <c r="K6405" s="15">
        <v>19293</v>
      </c>
      <c r="L6405" s="15">
        <v>19257180.620000001</v>
      </c>
      <c r="M6405" s="66" t="str">
        <f>TEXT(Table2[[#This Row],[Gd.Dt]],"mmm-yy")</f>
        <v>Mar-23</v>
      </c>
      <c r="N6405" s="46" t="str">
        <f>MID(Table2[[#This Row],[BE]],6,2)</f>
        <v>IB</v>
      </c>
      <c r="O6405" s="46" t="str">
        <f>IF(Table2[[#This Row],[Type]]="IB","EOU",IF(Table2[[#This Row],[Type]]="MB","Local","492"))</f>
        <v>EOU</v>
      </c>
      <c r="P6405" s="46">
        <f>ROUND(Table2[[#This Row],[Cons]]/Table2[[#This Row],[Qty.]],5)</f>
        <v>1.1000000000000001</v>
      </c>
      <c r="Q6405" s="46" t="b">
        <f>EXACT(Table2[[#This Row],[rate]],Table2[[#This Row],[Check]])</f>
        <v>1</v>
      </c>
      <c r="R6405" s="46"/>
      <c r="S6405" s="46" t="str">
        <f>IF(Table2[[#This Row],[SRO]]="EOU",VLOOKUP(Table2[[#This Row],[BE]],[2]GD.List!$C$3:$N$5014,12,0),IF(Table2[[#This Row],[SRO]]="Local","Polyester Staple Fibre","SRO 492"))</f>
        <v>Textile Coal</v>
      </c>
    </row>
    <row r="6406" spans="1:19" x14ac:dyDescent="0.25">
      <c r="A6406" s="116" t="s">
        <v>2499</v>
      </c>
      <c r="B6406" s="116" t="s">
        <v>4362</v>
      </c>
      <c r="C6406" s="165">
        <v>70616</v>
      </c>
      <c r="D6406" s="117">
        <v>2701.12</v>
      </c>
      <c r="E6406" s="147" t="s">
        <v>4374</v>
      </c>
      <c r="F6406" s="116" t="s">
        <v>4382</v>
      </c>
      <c r="G6406" s="471">
        <v>45002</v>
      </c>
      <c r="H6406" s="82">
        <v>129252881</v>
      </c>
      <c r="I6406" s="197">
        <v>1.1000000000000001</v>
      </c>
      <c r="J6406" s="15">
        <v>63928.7</v>
      </c>
      <c r="K6406" s="15">
        <v>58117</v>
      </c>
      <c r="L6406" s="15">
        <v>63812627.93</v>
      </c>
      <c r="M6406" s="66" t="str">
        <f>TEXT(Table2[[#This Row],[Gd.Dt]],"mmm-yy")</f>
        <v>Mar-23</v>
      </c>
      <c r="N6406" s="46" t="str">
        <f>MID(Table2[[#This Row],[BE]],6,2)</f>
        <v>IB</v>
      </c>
      <c r="O6406" s="46" t="str">
        <f>IF(Table2[[#This Row],[Type]]="IB","EOU",IF(Table2[[#This Row],[Type]]="MB","Local","492"))</f>
        <v>EOU</v>
      </c>
      <c r="P6406" s="46">
        <f>ROUND(Table2[[#This Row],[Cons]]/Table2[[#This Row],[Qty.]],5)</f>
        <v>1.1000000000000001</v>
      </c>
      <c r="Q6406" s="46" t="b">
        <f>EXACT(Table2[[#This Row],[rate]],Table2[[#This Row],[Check]])</f>
        <v>1</v>
      </c>
      <c r="R6406" s="46"/>
      <c r="S6406" s="46" t="str">
        <f>IF(Table2[[#This Row],[SRO]]="EOU",VLOOKUP(Table2[[#This Row],[BE]],[2]GD.List!$C$3:$N$5014,12,0),IF(Table2[[#This Row],[SRO]]="Local","Polyester Staple Fibre","SRO 492"))</f>
        <v>Textile Coal</v>
      </c>
    </row>
    <row r="6407" spans="1:19" x14ac:dyDescent="0.25">
      <c r="A6407" s="116" t="s">
        <v>2499</v>
      </c>
      <c r="B6407" s="116" t="s">
        <v>4386</v>
      </c>
      <c r="C6407" s="165">
        <v>29532</v>
      </c>
      <c r="D6407" s="117">
        <v>2701.12</v>
      </c>
      <c r="E6407" s="147" t="s">
        <v>4389</v>
      </c>
      <c r="F6407" s="116" t="s">
        <v>4393</v>
      </c>
      <c r="G6407" s="471">
        <v>45003</v>
      </c>
      <c r="H6407" s="82">
        <v>63048888.469999999</v>
      </c>
      <c r="I6407" s="197">
        <v>1.1000000000000001</v>
      </c>
      <c r="J6407" s="15">
        <v>32939.5</v>
      </c>
      <c r="K6407" s="15">
        <v>29945</v>
      </c>
      <c r="L6407" s="15">
        <v>31812202</v>
      </c>
      <c r="M6407" s="66" t="str">
        <f>TEXT(Table2[[#This Row],[Gd.Dt]],"mmm-yy")</f>
        <v>Mar-23</v>
      </c>
      <c r="N6407" s="46" t="str">
        <f>MID(Table2[[#This Row],[BE]],6,2)</f>
        <v>IB</v>
      </c>
      <c r="O6407" s="46" t="str">
        <f>IF(Table2[[#This Row],[Type]]="IB","EOU",IF(Table2[[#This Row],[Type]]="MB","Local","492"))</f>
        <v>EOU</v>
      </c>
      <c r="P6407" s="46">
        <f>ROUND(Table2[[#This Row],[Cons]]/Table2[[#This Row],[Qty.]],5)</f>
        <v>1.1000000000000001</v>
      </c>
      <c r="Q6407" s="46" t="b">
        <f>EXACT(Table2[[#This Row],[rate]],Table2[[#This Row],[Check]])</f>
        <v>1</v>
      </c>
      <c r="R6407" s="46"/>
      <c r="S6407" s="46" t="str">
        <f>IF(Table2[[#This Row],[SRO]]="EOU",VLOOKUP(Table2[[#This Row],[BE]],[2]GD.List!$C$3:$N$5014,12,0),IF(Table2[[#This Row],[SRO]]="Local","Polyester Staple Fibre","SRO 492"))</f>
        <v>Textile Coal</v>
      </c>
    </row>
    <row r="6408" spans="1:19" x14ac:dyDescent="0.25">
      <c r="A6408" s="120" t="s">
        <v>2499</v>
      </c>
      <c r="B6408" s="116" t="s">
        <v>4385</v>
      </c>
      <c r="C6408" s="165">
        <v>50936</v>
      </c>
      <c r="D6408" s="117">
        <v>2701.12</v>
      </c>
      <c r="E6408" s="147" t="s">
        <v>46</v>
      </c>
      <c r="F6408" s="116" t="s">
        <v>4394</v>
      </c>
      <c r="G6408" s="471">
        <v>45003</v>
      </c>
      <c r="H6408" s="82">
        <v>42776898.079999998</v>
      </c>
      <c r="I6408" s="197">
        <v>1.1000000000000001</v>
      </c>
      <c r="J6408" s="15">
        <v>21322.400000000001</v>
      </c>
      <c r="K6408" s="15">
        <v>19384</v>
      </c>
      <c r="L6408" s="15">
        <v>21987096.899999999</v>
      </c>
      <c r="M6408" s="66" t="str">
        <f>TEXT(Table2[[#This Row],[Gd.Dt]],"mmm-yy")</f>
        <v>Mar-23</v>
      </c>
      <c r="N6408" s="46" t="str">
        <f>MID(Table2[[#This Row],[BE]],6,2)</f>
        <v>IB</v>
      </c>
      <c r="O6408" s="46" t="str">
        <f>IF(Table2[[#This Row],[Type]]="IB","EOU",IF(Table2[[#This Row],[Type]]="MB","Local","492"))</f>
        <v>EOU</v>
      </c>
      <c r="P6408" s="46">
        <f>ROUND(Table2[[#This Row],[Cons]]/Table2[[#This Row],[Qty.]],5)</f>
        <v>1.1000000000000001</v>
      </c>
      <c r="Q6408" s="46" t="b">
        <f>EXACT(Table2[[#This Row],[rate]],Table2[[#This Row],[Check]])</f>
        <v>1</v>
      </c>
      <c r="R6408" s="46"/>
      <c r="S6408" s="46" t="str">
        <f>IF(Table2[[#This Row],[SRO]]="EOU",VLOOKUP(Table2[[#This Row],[BE]],[2]GD.List!$C$3:$N$5014,12,0),IF(Table2[[#This Row],[SRO]]="Local","Polyester Staple Fibre","SRO 492"))</f>
        <v>Textile Coal</v>
      </c>
    </row>
    <row r="6409" spans="1:19" x14ac:dyDescent="0.25">
      <c r="A6409" s="120" t="s">
        <v>3854</v>
      </c>
      <c r="B6409" s="116" t="s">
        <v>4357</v>
      </c>
      <c r="C6409" s="165">
        <v>36605</v>
      </c>
      <c r="D6409" s="117">
        <v>9607.11</v>
      </c>
      <c r="E6409" s="147" t="s">
        <v>4365</v>
      </c>
      <c r="F6409" s="116" t="s">
        <v>4384</v>
      </c>
      <c r="G6409" s="471">
        <v>45001</v>
      </c>
      <c r="H6409" s="82">
        <v>63025849.799999997</v>
      </c>
      <c r="I6409" s="197">
        <v>1</v>
      </c>
      <c r="J6409" s="15">
        <v>170</v>
      </c>
      <c r="K6409" s="15">
        <v>170</v>
      </c>
      <c r="L6409" s="15">
        <v>34015883.789999999</v>
      </c>
      <c r="M6409" s="66" t="str">
        <f>TEXT(Table2[[#This Row],[Gd.Dt]],"mmm-yy")</f>
        <v>Mar-23</v>
      </c>
      <c r="N6409" s="46" t="str">
        <f>MID(Table2[[#This Row],[BE]],6,2)</f>
        <v>EP</v>
      </c>
      <c r="O6409" s="46" t="str">
        <f>IF(Table2[[#This Row],[Type]]="IB","EOU",IF(Table2[[#This Row],[Type]]="MB","Local","492"))</f>
        <v>492</v>
      </c>
      <c r="P6409" s="46">
        <f>ROUND(Table2[[#This Row],[Cons]]/Table2[[#This Row],[Qty.]],5)</f>
        <v>1</v>
      </c>
      <c r="Q6409" s="46" t="b">
        <f>EXACT(Table2[[#This Row],[rate]],Table2[[#This Row],[Check]])</f>
        <v>1</v>
      </c>
      <c r="R6409" s="46"/>
      <c r="S6409" s="46" t="str">
        <f>IF(Table2[[#This Row],[SRO]]="EOU",VLOOKUP(Table2[[#This Row],[BE]],[2]GD.List!$C$3:$N$5014,12,0),IF(Table2[[#This Row],[SRO]]="Local","Polyester Staple Fibre","SRO 492"))</f>
        <v>SRO 492</v>
      </c>
    </row>
    <row r="6410" spans="1:19" x14ac:dyDescent="0.25">
      <c r="A6410" s="119" t="s">
        <v>3879</v>
      </c>
      <c r="B6410" s="116" t="s">
        <v>4359</v>
      </c>
      <c r="C6410" s="165">
        <v>5427</v>
      </c>
      <c r="D6410" s="117">
        <v>3404.9090000000001</v>
      </c>
      <c r="E6410" s="147" t="s">
        <v>4370</v>
      </c>
      <c r="F6410" s="116" t="s">
        <v>4379</v>
      </c>
      <c r="G6410" s="471">
        <v>45001</v>
      </c>
      <c r="H6410" s="82">
        <v>44430096.619999997</v>
      </c>
      <c r="I6410" s="197">
        <v>0.04</v>
      </c>
      <c r="J6410" s="15">
        <v>651</v>
      </c>
      <c r="K6410" s="15">
        <v>16275</v>
      </c>
      <c r="L6410" s="15">
        <v>774428.28</v>
      </c>
      <c r="M6410" s="66" t="str">
        <f>TEXT(Table2[[#This Row],[Gd.Dt]],"mmm-yy")</f>
        <v>Mar-23</v>
      </c>
      <c r="N6410" s="46" t="str">
        <f>MID(Table2[[#This Row],[BE]],6,2)</f>
        <v>IB</v>
      </c>
      <c r="O6410" s="46" t="str">
        <f>IF(Table2[[#This Row],[Type]]="IB","EOU",IF(Table2[[#This Row],[Type]]="MB","Local","492"))</f>
        <v>EOU</v>
      </c>
      <c r="P6410" s="46">
        <f>ROUND(Table2[[#This Row],[Cons]]/Table2[[#This Row],[Qty.]],5)</f>
        <v>0.04</v>
      </c>
      <c r="Q6410" s="46" t="b">
        <f>EXACT(Table2[[#This Row],[rate]],Table2[[#This Row],[Check]])</f>
        <v>1</v>
      </c>
      <c r="R6410" s="46"/>
      <c r="S6410" s="46" t="str">
        <f>IF(Table2[[#This Row],[SRO]]="EOU",VLOOKUP(Table2[[#This Row],[BE]],[2]GD.List!$C$3:$N$5014,12,0),IF(Table2[[#This Row],[SRO]]="Local","Polyester Staple Fibre","SRO 492"))</f>
        <v>Textile Chemical</v>
      </c>
    </row>
    <row r="6411" spans="1:19" x14ac:dyDescent="0.25">
      <c r="A6411" s="119" t="s">
        <v>3879</v>
      </c>
      <c r="B6411" s="116" t="s">
        <v>4363</v>
      </c>
      <c r="C6411" s="165">
        <v>22538</v>
      </c>
      <c r="D6411" s="117">
        <v>3404.9090000000001</v>
      </c>
      <c r="E6411" s="147" t="s">
        <v>4377</v>
      </c>
      <c r="F6411" s="116" t="s">
        <v>4380</v>
      </c>
      <c r="G6411" s="471">
        <v>45002</v>
      </c>
      <c r="H6411" s="82">
        <v>42001842.799999997</v>
      </c>
      <c r="I6411" s="197">
        <v>0.04</v>
      </c>
      <c r="J6411" s="15">
        <v>605.43999999999994</v>
      </c>
      <c r="K6411" s="15">
        <v>15136</v>
      </c>
      <c r="L6411" s="15">
        <v>648657.6</v>
      </c>
      <c r="M6411" s="66" t="str">
        <f>TEXT(Table2[[#This Row],[Gd.Dt]],"mmm-yy")</f>
        <v>Mar-23</v>
      </c>
      <c r="N6411" s="46" t="str">
        <f>MID(Table2[[#This Row],[BE]],6,2)</f>
        <v>IB</v>
      </c>
      <c r="O6411" s="46" t="str">
        <f>IF(Table2[[#This Row],[Type]]="IB","EOU",IF(Table2[[#This Row],[Type]]="MB","Local","492"))</f>
        <v>EOU</v>
      </c>
      <c r="P6411" s="46">
        <f>ROUND(Table2[[#This Row],[Cons]]/Table2[[#This Row],[Qty.]],5)</f>
        <v>0.04</v>
      </c>
      <c r="Q6411" s="46" t="b">
        <f>EXACT(Table2[[#This Row],[rate]],Table2[[#This Row],[Check]])</f>
        <v>1</v>
      </c>
      <c r="R6411" s="46"/>
      <c r="S6411" s="46" t="str">
        <f>IF(Table2[[#This Row],[SRO]]="EOU",VLOOKUP(Table2[[#This Row],[BE]],[2]GD.List!$C$3:$N$5014,12,0),IF(Table2[[#This Row],[SRO]]="Local","Polyester Staple Fibre","SRO 492"))</f>
        <v>Textile Chemical</v>
      </c>
    </row>
    <row r="6412" spans="1:19" x14ac:dyDescent="0.25">
      <c r="A6412" s="119" t="s">
        <v>3879</v>
      </c>
      <c r="B6412" s="116" t="s">
        <v>4387</v>
      </c>
      <c r="C6412" s="165">
        <v>27130</v>
      </c>
      <c r="D6412" s="117">
        <v>3404.9090000000001</v>
      </c>
      <c r="E6412" s="147" t="s">
        <v>4390</v>
      </c>
      <c r="F6412" s="116" t="s">
        <v>4392</v>
      </c>
      <c r="G6412" s="471">
        <v>45003</v>
      </c>
      <c r="H6412" s="82">
        <v>55801253.75</v>
      </c>
      <c r="I6412" s="197">
        <v>0.04</v>
      </c>
      <c r="J6412" s="15">
        <v>1051.92</v>
      </c>
      <c r="K6412" s="15">
        <v>26298</v>
      </c>
      <c r="L6412" s="15">
        <v>1006123.03</v>
      </c>
      <c r="M6412" s="66" t="str">
        <f>TEXT(Table2[[#This Row],[Gd.Dt]],"mmm-yy")</f>
        <v>Mar-23</v>
      </c>
      <c r="N6412" s="46" t="str">
        <f>MID(Table2[[#This Row],[BE]],6,2)</f>
        <v>IB</v>
      </c>
      <c r="O6412" s="46" t="str">
        <f>IF(Table2[[#This Row],[Type]]="IB","EOU",IF(Table2[[#This Row],[Type]]="MB","Local","492"))</f>
        <v>EOU</v>
      </c>
      <c r="P6412" s="46">
        <f>ROUND(Table2[[#This Row],[Cons]]/Table2[[#This Row],[Qty.]],5)</f>
        <v>0.04</v>
      </c>
      <c r="Q6412" s="46" t="b">
        <f>EXACT(Table2[[#This Row],[rate]],Table2[[#This Row],[Check]])</f>
        <v>1</v>
      </c>
      <c r="R6412" s="46"/>
      <c r="S6412" s="46" t="str">
        <f>IF(Table2[[#This Row],[SRO]]="EOU",VLOOKUP(Table2[[#This Row],[BE]],[2]GD.List!$C$3:$N$5014,12,0),IF(Table2[[#This Row],[SRO]]="Local","Polyester Staple Fibre","SRO 492"))</f>
        <v>Textile Chemical</v>
      </c>
    </row>
    <row r="6413" spans="1:19" x14ac:dyDescent="0.25">
      <c r="A6413" s="119" t="s">
        <v>3879</v>
      </c>
      <c r="B6413" s="116" t="s">
        <v>4362</v>
      </c>
      <c r="C6413" s="165">
        <v>70616</v>
      </c>
      <c r="D6413" s="117">
        <v>3404.9090000000001</v>
      </c>
      <c r="E6413" s="147" t="s">
        <v>4374</v>
      </c>
      <c r="F6413" s="116" t="s">
        <v>4382</v>
      </c>
      <c r="G6413" s="471">
        <v>45002</v>
      </c>
      <c r="H6413" s="82">
        <v>129252881</v>
      </c>
      <c r="I6413" s="197">
        <v>0.04</v>
      </c>
      <c r="J6413" s="15">
        <v>2324.6800000000003</v>
      </c>
      <c r="K6413" s="15">
        <v>58117</v>
      </c>
      <c r="L6413" s="15">
        <v>2320459.2000000002</v>
      </c>
      <c r="M6413" s="66" t="str">
        <f>TEXT(Table2[[#This Row],[Gd.Dt]],"mmm-yy")</f>
        <v>Mar-23</v>
      </c>
      <c r="N6413" s="46" t="str">
        <f>MID(Table2[[#This Row],[BE]],6,2)</f>
        <v>IB</v>
      </c>
      <c r="O6413" s="46" t="str">
        <f>IF(Table2[[#This Row],[Type]]="IB","EOU",IF(Table2[[#This Row],[Type]]="MB","Local","492"))</f>
        <v>EOU</v>
      </c>
      <c r="P6413" s="46">
        <f>ROUND(Table2[[#This Row],[Cons]]/Table2[[#This Row],[Qty.]],5)</f>
        <v>0.04</v>
      </c>
      <c r="Q6413" s="46" t="b">
        <f>EXACT(Table2[[#This Row],[rate]],Table2[[#This Row],[Check]])</f>
        <v>1</v>
      </c>
      <c r="R6413" s="46"/>
      <c r="S6413" s="46" t="str">
        <f>IF(Table2[[#This Row],[SRO]]="EOU",VLOOKUP(Table2[[#This Row],[BE]],[2]GD.List!$C$3:$N$5014,12,0),IF(Table2[[#This Row],[SRO]]="Local","Polyester Staple Fibre","SRO 492"))</f>
        <v>Textile Chemical</v>
      </c>
    </row>
    <row r="6414" spans="1:19" x14ac:dyDescent="0.25">
      <c r="A6414" s="120" t="s">
        <v>3879</v>
      </c>
      <c r="B6414" s="116" t="s">
        <v>4386</v>
      </c>
      <c r="C6414" s="165">
        <v>29532</v>
      </c>
      <c r="D6414" s="117">
        <v>3404.9090000000001</v>
      </c>
      <c r="E6414" s="147" t="s">
        <v>4389</v>
      </c>
      <c r="F6414" s="116" t="s">
        <v>4393</v>
      </c>
      <c r="G6414" s="471">
        <v>45003</v>
      </c>
      <c r="H6414" s="82">
        <v>63048888.469999999</v>
      </c>
      <c r="I6414" s="197">
        <v>0.04</v>
      </c>
      <c r="J6414" s="15">
        <v>1197.8</v>
      </c>
      <c r="K6414" s="15">
        <v>29945</v>
      </c>
      <c r="L6414" s="15">
        <v>1156807.3500000001</v>
      </c>
      <c r="M6414" s="66" t="str">
        <f>TEXT(Table2[[#This Row],[Gd.Dt]],"mmm-yy")</f>
        <v>Mar-23</v>
      </c>
      <c r="N6414" s="46" t="str">
        <f>MID(Table2[[#This Row],[BE]],6,2)</f>
        <v>IB</v>
      </c>
      <c r="O6414" s="46" t="str">
        <f>IF(Table2[[#This Row],[Type]]="IB","EOU",IF(Table2[[#This Row],[Type]]="MB","Local","492"))</f>
        <v>EOU</v>
      </c>
      <c r="P6414" s="46">
        <f>ROUND(Table2[[#This Row],[Cons]]/Table2[[#This Row],[Qty.]],5)</f>
        <v>0.04</v>
      </c>
      <c r="Q6414" s="46" t="b">
        <f>EXACT(Table2[[#This Row],[rate]],Table2[[#This Row],[Check]])</f>
        <v>1</v>
      </c>
      <c r="R6414" s="46"/>
      <c r="S6414" s="46" t="str">
        <f>IF(Table2[[#This Row],[SRO]]="EOU",VLOOKUP(Table2[[#This Row],[BE]],[2]GD.List!$C$3:$N$5014,12,0),IF(Table2[[#This Row],[SRO]]="Local","Polyester Staple Fibre","SRO 492"))</f>
        <v>Textile Chemical</v>
      </c>
    </row>
    <row r="6415" spans="1:19" x14ac:dyDescent="0.25">
      <c r="A6415" s="119" t="s">
        <v>4023</v>
      </c>
      <c r="B6415" s="116" t="s">
        <v>4362</v>
      </c>
      <c r="C6415" s="165">
        <v>70616</v>
      </c>
      <c r="D6415" s="117">
        <v>9607.19</v>
      </c>
      <c r="E6415" s="147" t="s">
        <v>4374</v>
      </c>
      <c r="F6415" s="116" t="s">
        <v>4382</v>
      </c>
      <c r="G6415" s="471">
        <v>45002</v>
      </c>
      <c r="H6415" s="82">
        <v>129252881</v>
      </c>
      <c r="I6415" s="197">
        <v>1</v>
      </c>
      <c r="J6415" s="15">
        <v>2750</v>
      </c>
      <c r="K6415" s="15">
        <v>2750</v>
      </c>
      <c r="L6415" s="15">
        <v>2742129.96</v>
      </c>
      <c r="M6415" s="66" t="str">
        <f>TEXT(Table2[[#This Row],[Gd.Dt]],"mmm-yy")</f>
        <v>Mar-23</v>
      </c>
      <c r="N6415" s="46" t="str">
        <f>MID(Table2[[#This Row],[BE]],6,2)</f>
        <v>TI</v>
      </c>
      <c r="O6415" s="46" t="str">
        <f>IF(Table2[[#This Row],[Type]]="IB","EOU",IF(Table2[[#This Row],[Type]]="MB","Local","492"))</f>
        <v>492</v>
      </c>
      <c r="P6415" s="46">
        <f>ROUND(Table2[[#This Row],[Cons]]/Table2[[#This Row],[Qty.]],5)</f>
        <v>1</v>
      </c>
      <c r="Q6415" s="46" t="b">
        <f>EXACT(Table2[[#This Row],[rate]],Table2[[#This Row],[Check]])</f>
        <v>1</v>
      </c>
      <c r="R6415" s="46"/>
      <c r="S6415" s="46" t="str">
        <f>IF(Table2[[#This Row],[SRO]]="EOU",VLOOKUP(Table2[[#This Row],[BE]],[2]GD.List!$C$3:$N$5014,12,0),IF(Table2[[#This Row],[SRO]]="Local","Polyester Staple Fibre","SRO 492"))</f>
        <v>SRO 492</v>
      </c>
    </row>
    <row r="6416" spans="1:19" x14ac:dyDescent="0.25">
      <c r="A6416" s="120" t="s">
        <v>4023</v>
      </c>
      <c r="B6416" s="116" t="s">
        <v>4362</v>
      </c>
      <c r="C6416" s="165">
        <v>70616</v>
      </c>
      <c r="D6416" s="117">
        <v>9607.2000000000007</v>
      </c>
      <c r="E6416" s="147" t="s">
        <v>4374</v>
      </c>
      <c r="F6416" s="116" t="s">
        <v>4382</v>
      </c>
      <c r="G6416" s="471">
        <v>45002</v>
      </c>
      <c r="H6416" s="82">
        <v>129252881</v>
      </c>
      <c r="I6416" s="197">
        <v>1</v>
      </c>
      <c r="J6416" s="15">
        <v>40</v>
      </c>
      <c r="K6416" s="15">
        <v>40</v>
      </c>
      <c r="L6416" s="15">
        <v>39925.32</v>
      </c>
      <c r="M6416" s="66" t="str">
        <f>TEXT(Table2[[#This Row],[Gd.Dt]],"mmm-yy")</f>
        <v>Mar-23</v>
      </c>
      <c r="N6416" s="46" t="str">
        <f>MID(Table2[[#This Row],[BE]],6,2)</f>
        <v>TI</v>
      </c>
      <c r="O6416" s="46" t="str">
        <f>IF(Table2[[#This Row],[Type]]="IB","EOU",IF(Table2[[#This Row],[Type]]="MB","Local","492"))</f>
        <v>492</v>
      </c>
      <c r="P6416" s="46">
        <f>ROUND(Table2[[#This Row],[Cons]]/Table2[[#This Row],[Qty.]],5)</f>
        <v>1</v>
      </c>
      <c r="Q6416" s="46" t="b">
        <f>EXACT(Table2[[#This Row],[rate]],Table2[[#This Row],[Check]])</f>
        <v>1</v>
      </c>
      <c r="R6416" s="46"/>
      <c r="S6416" s="46" t="str">
        <f>IF(Table2[[#This Row],[SRO]]="EOU",VLOOKUP(Table2[[#This Row],[BE]],[2]GD.List!$C$3:$N$5014,12,0),IF(Table2[[#This Row],[SRO]]="Local","Polyester Staple Fibre","SRO 492"))</f>
        <v>SRO 492</v>
      </c>
    </row>
    <row r="6417" spans="1:19" x14ac:dyDescent="0.25">
      <c r="A6417" s="119" t="s">
        <v>4077</v>
      </c>
      <c r="B6417" s="116" t="s">
        <v>4359</v>
      </c>
      <c r="C6417" s="165">
        <v>5427</v>
      </c>
      <c r="D6417" s="117">
        <v>5503.201</v>
      </c>
      <c r="E6417" s="147" t="s">
        <v>4370</v>
      </c>
      <c r="F6417" s="116" t="s">
        <v>4379</v>
      </c>
      <c r="G6417" s="471">
        <v>45001</v>
      </c>
      <c r="H6417" s="82">
        <v>44430096.619999997</v>
      </c>
      <c r="I6417" s="197">
        <v>0.40404000000000001</v>
      </c>
      <c r="J6417" s="15">
        <v>3385.05</v>
      </c>
      <c r="K6417" s="15">
        <v>8378.0071280071279</v>
      </c>
      <c r="L6417" s="15">
        <v>4531011.3499999996</v>
      </c>
      <c r="M6417" s="66" t="str">
        <f>TEXT(Table2[[#This Row],[Gd.Dt]],"mmm-yy")</f>
        <v>Mar-23</v>
      </c>
      <c r="N6417" s="46" t="str">
        <f>MID(Table2[[#This Row],[BE]],6,2)</f>
        <v>IB</v>
      </c>
      <c r="O6417" s="46" t="str">
        <f>IF(Table2[[#This Row],[Type]]="IB","EOU",IF(Table2[[#This Row],[Type]]="MB","Local","492"))</f>
        <v>EOU</v>
      </c>
      <c r="P6417" s="46">
        <f>ROUND(Table2[[#This Row],[Cons]]/Table2[[#This Row],[Qty.]],5)</f>
        <v>0.40404000000000001</v>
      </c>
      <c r="Q6417" s="46" t="b">
        <f>EXACT(Table2[[#This Row],[rate]],Table2[[#This Row],[Check]])</f>
        <v>1</v>
      </c>
      <c r="R6417" s="46"/>
      <c r="S6417" s="46" t="str">
        <f>IF(Table2[[#This Row],[SRO]]="EOU",VLOOKUP(Table2[[#This Row],[BE]],[2]GD.List!$C$3:$N$5014,12,0),IF(Table2[[#This Row],[SRO]]="Local","Polyester Staple Fibre","SRO 492"))</f>
        <v>Polyester Staple Fiber</v>
      </c>
    </row>
    <row r="6418" spans="1:19" x14ac:dyDescent="0.25">
      <c r="A6418" s="119" t="s">
        <v>4077</v>
      </c>
      <c r="B6418" s="116" t="s">
        <v>4359</v>
      </c>
      <c r="C6418" s="165">
        <v>5427</v>
      </c>
      <c r="D6418" s="117">
        <v>5503.201</v>
      </c>
      <c r="E6418" s="147" t="s">
        <v>4370</v>
      </c>
      <c r="F6418" s="116" t="s">
        <v>4379</v>
      </c>
      <c r="G6418" s="471">
        <v>45001</v>
      </c>
      <c r="H6418" s="82">
        <v>44430096.619999997</v>
      </c>
      <c r="I6418" s="197">
        <v>0.45455000000000001</v>
      </c>
      <c r="J6418" s="15">
        <v>1792.29</v>
      </c>
      <c r="K6418" s="15">
        <v>3943</v>
      </c>
      <c r="L6418" s="15">
        <v>1899423.73</v>
      </c>
      <c r="M6418" s="66" t="str">
        <f>TEXT(Table2[[#This Row],[Gd.Dt]],"mmm-yy")</f>
        <v>Mar-23</v>
      </c>
      <c r="N6418" s="46" t="str">
        <f>MID(Table2[[#This Row],[BE]],6,2)</f>
        <v>IB</v>
      </c>
      <c r="O6418" s="46" t="str">
        <f>IF(Table2[[#This Row],[Type]]="IB","EOU",IF(Table2[[#This Row],[Type]]="MB","Local","492"))</f>
        <v>EOU</v>
      </c>
      <c r="P6418" s="46">
        <f>ROUND(Table2[[#This Row],[Cons]]/Table2[[#This Row],[Qty.]],5)</f>
        <v>0.45455000000000001</v>
      </c>
      <c r="Q6418" s="46" t="b">
        <f>EXACT(Table2[[#This Row],[rate]],Table2[[#This Row],[Check]])</f>
        <v>1</v>
      </c>
      <c r="R6418" s="46"/>
      <c r="S6418" s="46" t="str">
        <f>IF(Table2[[#This Row],[SRO]]="EOU",VLOOKUP(Table2[[#This Row],[BE]],[2]GD.List!$C$3:$N$5014,12,0),IF(Table2[[#This Row],[SRO]]="Local","Polyester Staple Fibre","SRO 492"))</f>
        <v>Polyester Staple Fiber</v>
      </c>
    </row>
    <row r="6419" spans="1:19" x14ac:dyDescent="0.25">
      <c r="A6419" s="119" t="s">
        <v>4077</v>
      </c>
      <c r="B6419" s="116" t="s">
        <v>4363</v>
      </c>
      <c r="C6419" s="165">
        <v>22538</v>
      </c>
      <c r="D6419" s="117">
        <v>5503.201</v>
      </c>
      <c r="E6419" s="147" t="s">
        <v>4377</v>
      </c>
      <c r="F6419" s="116" t="s">
        <v>4380</v>
      </c>
      <c r="G6419" s="471">
        <v>45002</v>
      </c>
      <c r="H6419" s="82">
        <v>42001842.799999997</v>
      </c>
      <c r="I6419" s="197">
        <v>0.50505</v>
      </c>
      <c r="J6419" s="15">
        <v>2982.3325</v>
      </c>
      <c r="K6419" s="15">
        <v>5905</v>
      </c>
      <c r="L6419" s="15">
        <v>3013706.54</v>
      </c>
      <c r="M6419" s="66" t="str">
        <f>TEXT(Table2[[#This Row],[Gd.Dt]],"mmm-yy")</f>
        <v>Mar-23</v>
      </c>
      <c r="N6419" s="46" t="str">
        <f>MID(Table2[[#This Row],[BE]],6,2)</f>
        <v>IB</v>
      </c>
      <c r="O6419" s="46" t="str">
        <f>IF(Table2[[#This Row],[Type]]="IB","EOU",IF(Table2[[#This Row],[Type]]="MB","Local","492"))</f>
        <v>EOU</v>
      </c>
      <c r="P6419" s="46">
        <f>ROUND(Table2[[#This Row],[Cons]]/Table2[[#This Row],[Qty.]],5)</f>
        <v>0.50505</v>
      </c>
      <c r="Q6419" s="46" t="b">
        <f>EXACT(Table2[[#This Row],[rate]],Table2[[#This Row],[Check]])</f>
        <v>1</v>
      </c>
      <c r="R6419" s="46"/>
      <c r="S6419" s="46" t="str">
        <f>IF(Table2[[#This Row],[SRO]]="EOU",VLOOKUP(Table2[[#This Row],[BE]],[2]GD.List!$C$3:$N$5014,12,0),IF(Table2[[#This Row],[SRO]]="Local","Polyester Staple Fibre","SRO 492"))</f>
        <v>Polyester Staple Fiber</v>
      </c>
    </row>
    <row r="6420" spans="1:19" x14ac:dyDescent="0.25">
      <c r="A6420" s="119" t="s">
        <v>4077</v>
      </c>
      <c r="B6420" s="116" t="s">
        <v>4363</v>
      </c>
      <c r="C6420" s="165">
        <v>22538</v>
      </c>
      <c r="D6420" s="117">
        <v>5503.201</v>
      </c>
      <c r="E6420" s="147" t="s">
        <v>4377</v>
      </c>
      <c r="F6420" s="116" t="s">
        <v>4380</v>
      </c>
      <c r="G6420" s="471">
        <v>45002</v>
      </c>
      <c r="H6420" s="82">
        <v>42001842.799999997</v>
      </c>
      <c r="I6420" s="197">
        <v>0.45455000000000001</v>
      </c>
      <c r="J6420" s="15">
        <v>2807.76</v>
      </c>
      <c r="K6420" s="15">
        <v>6177</v>
      </c>
      <c r="L6420" s="15">
        <v>3172057.97</v>
      </c>
      <c r="M6420" s="66" t="str">
        <f>TEXT(Table2[[#This Row],[Gd.Dt]],"mmm-yy")</f>
        <v>Mar-23</v>
      </c>
      <c r="N6420" s="46" t="str">
        <f>MID(Table2[[#This Row],[BE]],6,2)</f>
        <v>IB</v>
      </c>
      <c r="O6420" s="46" t="str">
        <f>IF(Table2[[#This Row],[Type]]="IB","EOU",IF(Table2[[#This Row],[Type]]="MB","Local","492"))</f>
        <v>EOU</v>
      </c>
      <c r="P6420" s="46">
        <f>ROUND(Table2[[#This Row],[Cons]]/Table2[[#This Row],[Qty.]],5)</f>
        <v>0.45455000000000001</v>
      </c>
      <c r="Q6420" s="46" t="b">
        <f>EXACT(Table2[[#This Row],[rate]],Table2[[#This Row],[Check]])</f>
        <v>1</v>
      </c>
      <c r="R6420" s="46"/>
      <c r="S6420" s="46" t="str">
        <f>IF(Table2[[#This Row],[SRO]]="EOU",VLOOKUP(Table2[[#This Row],[BE]],[2]GD.List!$C$3:$N$5014,12,0),IF(Table2[[#This Row],[SRO]]="Local","Polyester Staple Fibre","SRO 492"))</f>
        <v>Polyester Staple Fiber</v>
      </c>
    </row>
    <row r="6421" spans="1:19" x14ac:dyDescent="0.25">
      <c r="A6421" s="119" t="s">
        <v>4077</v>
      </c>
      <c r="B6421" s="116" t="s">
        <v>4363</v>
      </c>
      <c r="C6421" s="165">
        <v>22538</v>
      </c>
      <c r="D6421" s="117">
        <v>5503.201</v>
      </c>
      <c r="E6421" s="147" t="s">
        <v>4377</v>
      </c>
      <c r="F6421" s="116" t="s">
        <v>4380</v>
      </c>
      <c r="G6421" s="471">
        <v>45002</v>
      </c>
      <c r="H6421" s="82">
        <v>42001842.799999997</v>
      </c>
      <c r="I6421" s="197">
        <v>0.20202000000000001</v>
      </c>
      <c r="J6421" s="15">
        <v>616.97</v>
      </c>
      <c r="K6421" s="15">
        <v>3054</v>
      </c>
      <c r="L6421" s="15">
        <v>660777.97</v>
      </c>
      <c r="M6421" s="66" t="str">
        <f>TEXT(Table2[[#This Row],[Gd.Dt]],"mmm-yy")</f>
        <v>Mar-23</v>
      </c>
      <c r="N6421" s="46" t="str">
        <f>MID(Table2[[#This Row],[BE]],6,2)</f>
        <v>IB</v>
      </c>
      <c r="O6421" s="46" t="str">
        <f>IF(Table2[[#This Row],[Type]]="IB","EOU",IF(Table2[[#This Row],[Type]]="MB","Local","492"))</f>
        <v>EOU</v>
      </c>
      <c r="P6421" s="46">
        <f>ROUND(Table2[[#This Row],[Cons]]/Table2[[#This Row],[Qty.]],5)</f>
        <v>0.20202000000000001</v>
      </c>
      <c r="Q6421" s="46" t="b">
        <f>EXACT(Table2[[#This Row],[rate]],Table2[[#This Row],[Check]])</f>
        <v>1</v>
      </c>
      <c r="R6421" s="46"/>
      <c r="S6421" s="46" t="str">
        <f>IF(Table2[[#This Row],[SRO]]="EOU",VLOOKUP(Table2[[#This Row],[BE]],[2]GD.List!$C$3:$N$5014,12,0),IF(Table2[[#This Row],[SRO]]="Local","Polyester Staple Fibre","SRO 492"))</f>
        <v>Polyester Staple Fiber</v>
      </c>
    </row>
    <row r="6422" spans="1:19" x14ac:dyDescent="0.25">
      <c r="A6422" s="120" t="s">
        <v>4077</v>
      </c>
      <c r="B6422" s="116" t="s">
        <v>4358</v>
      </c>
      <c r="C6422" s="165">
        <v>50981</v>
      </c>
      <c r="D6422" s="117">
        <v>5503.201</v>
      </c>
      <c r="E6422" s="147" t="s">
        <v>46</v>
      </c>
      <c r="F6422" s="116" t="s">
        <v>4381</v>
      </c>
      <c r="G6422" s="471">
        <v>45001</v>
      </c>
      <c r="H6422" s="82">
        <v>41172297</v>
      </c>
      <c r="I6422" s="197">
        <v>0.45455000000000001</v>
      </c>
      <c r="J6422" s="15">
        <v>8816</v>
      </c>
      <c r="K6422" s="15">
        <v>19395</v>
      </c>
      <c r="L6422" s="15">
        <v>8744859.2200000007</v>
      </c>
      <c r="M6422" s="66" t="str">
        <f>TEXT(Table2[[#This Row],[Gd.Dt]],"mmm-yy")</f>
        <v>Mar-23</v>
      </c>
      <c r="N6422" s="46" t="str">
        <f>MID(Table2[[#This Row],[BE]],6,2)</f>
        <v>IB</v>
      </c>
      <c r="O6422" s="46" t="str">
        <f>IF(Table2[[#This Row],[Type]]="IB","EOU",IF(Table2[[#This Row],[Type]]="MB","Local","492"))</f>
        <v>EOU</v>
      </c>
      <c r="P6422" s="46">
        <f>ROUND(Table2[[#This Row],[Cons]]/Table2[[#This Row],[Qty.]],5)</f>
        <v>0.45455000000000001</v>
      </c>
      <c r="Q6422" s="46" t="b">
        <f>EXACT(Table2[[#This Row],[rate]],Table2[[#This Row],[Check]])</f>
        <v>1</v>
      </c>
      <c r="R6422" s="46"/>
      <c r="S6422" s="46" t="str">
        <f>IF(Table2[[#This Row],[SRO]]="EOU",VLOOKUP(Table2[[#This Row],[BE]],[2]GD.List!$C$3:$N$5014,12,0),IF(Table2[[#This Row],[SRO]]="Local","Polyester Staple Fibre","SRO 492"))</f>
        <v>Polyester Staple Fiber</v>
      </c>
    </row>
    <row r="6423" spans="1:19" x14ac:dyDescent="0.25">
      <c r="A6423" s="119" t="s">
        <v>4161</v>
      </c>
      <c r="B6423" s="116" t="s">
        <v>4357</v>
      </c>
      <c r="C6423" s="165">
        <v>36605</v>
      </c>
      <c r="D6423" s="117">
        <v>9606.1</v>
      </c>
      <c r="E6423" s="147" t="s">
        <v>4365</v>
      </c>
      <c r="F6423" s="116" t="s">
        <v>4384</v>
      </c>
      <c r="G6423" s="471">
        <v>45001</v>
      </c>
      <c r="H6423" s="82">
        <v>63025849.799999997</v>
      </c>
      <c r="I6423" s="197">
        <v>1</v>
      </c>
      <c r="J6423" s="15">
        <v>15</v>
      </c>
      <c r="K6423" s="15">
        <v>15</v>
      </c>
      <c r="L6423" s="15">
        <v>2825939.2</v>
      </c>
      <c r="M6423" s="66" t="str">
        <f>TEXT(Table2[[#This Row],[Gd.Dt]],"mmm-yy")</f>
        <v>Mar-23</v>
      </c>
      <c r="N6423" s="46" t="str">
        <f>MID(Table2[[#This Row],[BE]],6,2)</f>
        <v>TI</v>
      </c>
      <c r="O6423" s="46" t="str">
        <f>IF(Table2[[#This Row],[Type]]="IB","EOU",IF(Table2[[#This Row],[Type]]="MB","Local","492"))</f>
        <v>492</v>
      </c>
      <c r="P6423" s="46">
        <f>ROUND(Table2[[#This Row],[Cons]]/Table2[[#This Row],[Qty.]],5)</f>
        <v>1</v>
      </c>
      <c r="Q6423" s="46" t="b">
        <f>EXACT(Table2[[#This Row],[rate]],Table2[[#This Row],[Check]])</f>
        <v>1</v>
      </c>
      <c r="R6423" s="46"/>
      <c r="S6423" s="46" t="str">
        <f>IF(Table2[[#This Row],[SRO]]="EOU",VLOOKUP(Table2[[#This Row],[BE]],[2]GD.List!$C$3:$N$5014,12,0),IF(Table2[[#This Row],[SRO]]="Local","Polyester Staple Fibre","SRO 492"))</f>
        <v>SRO 492</v>
      </c>
    </row>
    <row r="6424" spans="1:19" x14ac:dyDescent="0.25">
      <c r="A6424" s="119" t="s">
        <v>4161</v>
      </c>
      <c r="B6424" s="116" t="s">
        <v>4363</v>
      </c>
      <c r="C6424" s="165">
        <v>22538</v>
      </c>
      <c r="D6424" s="117">
        <v>9606.1</v>
      </c>
      <c r="E6424" s="147" t="s">
        <v>4377</v>
      </c>
      <c r="F6424" s="116" t="s">
        <v>4380</v>
      </c>
      <c r="G6424" s="471">
        <v>45002</v>
      </c>
      <c r="H6424" s="82">
        <v>42001842.799999997</v>
      </c>
      <c r="I6424" s="197">
        <v>1</v>
      </c>
      <c r="J6424" s="15">
        <v>15</v>
      </c>
      <c r="K6424" s="15">
        <v>15</v>
      </c>
      <c r="L6424" s="15">
        <v>16652.5</v>
      </c>
      <c r="M6424" s="66" t="str">
        <f>TEXT(Table2[[#This Row],[Gd.Dt]],"mmm-yy")</f>
        <v>Mar-23</v>
      </c>
      <c r="N6424" s="46" t="str">
        <f>MID(Table2[[#This Row],[BE]],6,2)</f>
        <v>TI</v>
      </c>
      <c r="O6424" s="46" t="str">
        <f>IF(Table2[[#This Row],[Type]]="IB","EOU",IF(Table2[[#This Row],[Type]]="MB","Local","492"))</f>
        <v>492</v>
      </c>
      <c r="P6424" s="46">
        <f>ROUND(Table2[[#This Row],[Cons]]/Table2[[#This Row],[Qty.]],5)</f>
        <v>1</v>
      </c>
      <c r="Q6424" s="46" t="b">
        <f>EXACT(Table2[[#This Row],[rate]],Table2[[#This Row],[Check]])</f>
        <v>1</v>
      </c>
      <c r="R6424" s="46"/>
      <c r="S6424" s="46" t="str">
        <f>IF(Table2[[#This Row],[SRO]]="EOU",VLOOKUP(Table2[[#This Row],[BE]],[2]GD.List!$C$3:$N$5014,12,0),IF(Table2[[#This Row],[SRO]]="Local","Polyester Staple Fibre","SRO 492"))</f>
        <v>SRO 492</v>
      </c>
    </row>
    <row r="6425" spans="1:19" x14ac:dyDescent="0.25">
      <c r="A6425" s="120" t="s">
        <v>4161</v>
      </c>
      <c r="B6425" s="116" t="s">
        <v>4387</v>
      </c>
      <c r="C6425" s="165">
        <v>27130</v>
      </c>
      <c r="D6425" s="117">
        <v>9606.1</v>
      </c>
      <c r="E6425" s="147" t="s">
        <v>4390</v>
      </c>
      <c r="F6425" s="116" t="s">
        <v>4392</v>
      </c>
      <c r="G6425" s="471">
        <v>45003</v>
      </c>
      <c r="H6425" s="82">
        <v>55801253.75</v>
      </c>
      <c r="I6425" s="197">
        <v>1</v>
      </c>
      <c r="J6425" s="15">
        <v>40</v>
      </c>
      <c r="K6425" s="15">
        <v>40</v>
      </c>
      <c r="L6425" s="15">
        <v>38299.78</v>
      </c>
      <c r="M6425" s="66" t="str">
        <f>TEXT(Table2[[#This Row],[Gd.Dt]],"mmm-yy")</f>
        <v>Mar-23</v>
      </c>
      <c r="N6425" s="46" t="str">
        <f>MID(Table2[[#This Row],[BE]],6,2)</f>
        <v>TI</v>
      </c>
      <c r="O6425" s="46" t="str">
        <f>IF(Table2[[#This Row],[Type]]="IB","EOU",IF(Table2[[#This Row],[Type]]="MB","Local","492"))</f>
        <v>492</v>
      </c>
      <c r="P6425" s="46">
        <f>ROUND(Table2[[#This Row],[Cons]]/Table2[[#This Row],[Qty.]],5)</f>
        <v>1</v>
      </c>
      <c r="Q6425" s="46" t="b">
        <f>EXACT(Table2[[#This Row],[rate]],Table2[[#This Row],[Check]])</f>
        <v>1</v>
      </c>
      <c r="R6425" s="46"/>
      <c r="S6425" s="46" t="str">
        <f>IF(Table2[[#This Row],[SRO]]="EOU",VLOOKUP(Table2[[#This Row],[BE]],[2]GD.List!$C$3:$N$5014,12,0),IF(Table2[[#This Row],[SRO]]="Local","Polyester Staple Fibre","SRO 492"))</f>
        <v>SRO 492</v>
      </c>
    </row>
    <row r="6426" spans="1:19" x14ac:dyDescent="0.25">
      <c r="A6426" s="120" t="s">
        <v>4165</v>
      </c>
      <c r="B6426" s="116" t="s">
        <v>4361</v>
      </c>
      <c r="C6426" s="165">
        <v>69216</v>
      </c>
      <c r="D6426" s="117">
        <v>9606.2199999999993</v>
      </c>
      <c r="E6426" s="147" t="s">
        <v>46</v>
      </c>
      <c r="F6426" s="116" t="s">
        <v>4383</v>
      </c>
      <c r="G6426" s="471">
        <v>45002</v>
      </c>
      <c r="H6426" s="82">
        <v>49847526.109999999</v>
      </c>
      <c r="I6426" s="197">
        <v>1</v>
      </c>
      <c r="J6426" s="15">
        <v>55</v>
      </c>
      <c r="K6426" s="15">
        <v>55</v>
      </c>
      <c r="L6426" s="15">
        <v>5210235.1399999997</v>
      </c>
      <c r="M6426" s="66" t="str">
        <f>TEXT(Table2[[#This Row],[Gd.Dt]],"mmm-yy")</f>
        <v>Mar-23</v>
      </c>
      <c r="N6426" s="46" t="str">
        <f>MID(Table2[[#This Row],[BE]],6,2)</f>
        <v>TI</v>
      </c>
      <c r="O6426" s="46" t="str">
        <f>IF(Table2[[#This Row],[Type]]="IB","EOU",IF(Table2[[#This Row],[Type]]="MB","Local","492"))</f>
        <v>492</v>
      </c>
      <c r="P6426" s="46">
        <f>ROUND(Table2[[#This Row],[Cons]]/Table2[[#This Row],[Qty.]],5)</f>
        <v>1</v>
      </c>
      <c r="Q6426" s="46" t="b">
        <f>EXACT(Table2[[#This Row],[rate]],Table2[[#This Row],[Check]])</f>
        <v>1</v>
      </c>
      <c r="R6426" s="46"/>
      <c r="S6426" s="46" t="str">
        <f>IF(Table2[[#This Row],[SRO]]="EOU",VLOOKUP(Table2[[#This Row],[BE]],[2]GD.List!$C$3:$N$5014,12,0),IF(Table2[[#This Row],[SRO]]="Local","Polyester Staple Fibre","SRO 492"))</f>
        <v>SRO 492</v>
      </c>
    </row>
    <row r="6427" spans="1:19" x14ac:dyDescent="0.25">
      <c r="A6427" s="119" t="s">
        <v>4197</v>
      </c>
      <c r="B6427" s="116" t="s">
        <v>4359</v>
      </c>
      <c r="C6427" s="165">
        <v>5427</v>
      </c>
      <c r="D6427" s="117">
        <v>3906.9029999999998</v>
      </c>
      <c r="E6427" s="147" t="s">
        <v>4370</v>
      </c>
      <c r="F6427" s="116" t="s">
        <v>4379</v>
      </c>
      <c r="G6427" s="471">
        <v>45001</v>
      </c>
      <c r="H6427" s="82">
        <v>44430096.619999997</v>
      </c>
      <c r="I6427" s="197">
        <v>0.04</v>
      </c>
      <c r="J6427" s="15">
        <v>80.88</v>
      </c>
      <c r="K6427" s="15">
        <v>2022</v>
      </c>
      <c r="L6427" s="15">
        <v>91147.290000000008</v>
      </c>
      <c r="M6427" s="66" t="str">
        <f>TEXT(Table2[[#This Row],[Gd.Dt]],"mmm-yy")</f>
        <v>Mar-23</v>
      </c>
      <c r="N6427" s="46" t="str">
        <f>MID(Table2[[#This Row],[BE]],6,2)</f>
        <v>IB</v>
      </c>
      <c r="O6427" s="46" t="str">
        <f>IF(Table2[[#This Row],[Type]]="IB","EOU",IF(Table2[[#This Row],[Type]]="MB","Local","492"))</f>
        <v>EOU</v>
      </c>
      <c r="P6427" s="46">
        <f>ROUND(Table2[[#This Row],[Cons]]/Table2[[#This Row],[Qty.]],5)</f>
        <v>0.04</v>
      </c>
      <c r="Q6427" s="46" t="b">
        <f>EXACT(Table2[[#This Row],[rate]],Table2[[#This Row],[Check]])</f>
        <v>1</v>
      </c>
      <c r="R6427" s="46"/>
      <c r="S6427" s="46" t="str">
        <f>IF(Table2[[#This Row],[SRO]]="EOU",VLOOKUP(Table2[[#This Row],[BE]],[2]GD.List!$C$3:$N$5014,12,0),IF(Table2[[#This Row],[SRO]]="Local","Polyester Staple Fibre","SRO 492"))</f>
        <v>Textile Chemical</v>
      </c>
    </row>
    <row r="6428" spans="1:19" x14ac:dyDescent="0.25">
      <c r="A6428" s="120" t="s">
        <v>4197</v>
      </c>
      <c r="B6428" s="116" t="s">
        <v>4363</v>
      </c>
      <c r="C6428" s="165">
        <v>22538</v>
      </c>
      <c r="D6428" s="117">
        <v>3906.9029999999998</v>
      </c>
      <c r="E6428" s="147" t="s">
        <v>4377</v>
      </c>
      <c r="F6428" s="116" t="s">
        <v>4380</v>
      </c>
      <c r="G6428" s="471">
        <v>45002</v>
      </c>
      <c r="H6428" s="82">
        <v>42001842.799999997</v>
      </c>
      <c r="I6428" s="197">
        <v>0.04</v>
      </c>
      <c r="J6428" s="15">
        <v>525.4</v>
      </c>
      <c r="K6428" s="15">
        <v>13135</v>
      </c>
      <c r="L6428" s="15">
        <v>555239.28</v>
      </c>
      <c r="M6428" s="66" t="str">
        <f>TEXT(Table2[[#This Row],[Gd.Dt]],"mmm-yy")</f>
        <v>Mar-23</v>
      </c>
      <c r="N6428" s="46" t="str">
        <f>MID(Table2[[#This Row],[BE]],6,2)</f>
        <v>IB</v>
      </c>
      <c r="O6428" s="46" t="str">
        <f>IF(Table2[[#This Row],[Type]]="IB","EOU",IF(Table2[[#This Row],[Type]]="MB","Local","492"))</f>
        <v>EOU</v>
      </c>
      <c r="P6428" s="46">
        <f>ROUND(Table2[[#This Row],[Cons]]/Table2[[#This Row],[Qty.]],5)</f>
        <v>0.04</v>
      </c>
      <c r="Q6428" s="46" t="b">
        <f>EXACT(Table2[[#This Row],[rate]],Table2[[#This Row],[Check]])</f>
        <v>1</v>
      </c>
      <c r="R6428" s="46"/>
      <c r="S6428" s="46" t="str">
        <f>IF(Table2[[#This Row],[SRO]]="EOU",VLOOKUP(Table2[[#This Row],[BE]],[2]GD.List!$C$3:$N$5014,12,0),IF(Table2[[#This Row],[SRO]]="Local","Polyester Staple Fibre","SRO 492"))</f>
        <v>Textile Chemical</v>
      </c>
    </row>
    <row r="6429" spans="1:19" x14ac:dyDescent="0.25">
      <c r="A6429" s="119" t="s">
        <v>4226</v>
      </c>
      <c r="B6429" s="116" t="s">
        <v>4357</v>
      </c>
      <c r="C6429" s="165">
        <v>36605</v>
      </c>
      <c r="D6429" s="117">
        <v>9606.2199999999993</v>
      </c>
      <c r="E6429" s="147" t="s">
        <v>4365</v>
      </c>
      <c r="F6429" s="116" t="s">
        <v>4384</v>
      </c>
      <c r="G6429" s="471">
        <v>45001</v>
      </c>
      <c r="H6429" s="82">
        <v>63025849.799999997</v>
      </c>
      <c r="I6429" s="197">
        <v>1</v>
      </c>
      <c r="J6429" s="15">
        <v>5</v>
      </c>
      <c r="K6429" s="15">
        <v>5</v>
      </c>
      <c r="L6429" s="15">
        <v>884197.12</v>
      </c>
      <c r="M6429" s="66" t="str">
        <f>TEXT(Table2[[#This Row],[Gd.Dt]],"mmm-yy")</f>
        <v>Mar-23</v>
      </c>
      <c r="N6429" s="46" t="str">
        <f>MID(Table2[[#This Row],[BE]],6,2)</f>
        <v>TI</v>
      </c>
      <c r="O6429" s="46" t="str">
        <f>IF(Table2[[#This Row],[Type]]="IB","EOU",IF(Table2[[#This Row],[Type]]="MB","Local","492"))</f>
        <v>492</v>
      </c>
      <c r="P6429" s="46">
        <f>ROUND(Table2[[#This Row],[Cons]]/Table2[[#This Row],[Qty.]],5)</f>
        <v>1</v>
      </c>
      <c r="Q6429" s="46" t="b">
        <f>EXACT(Table2[[#This Row],[rate]],Table2[[#This Row],[Check]])</f>
        <v>1</v>
      </c>
      <c r="R6429" s="46"/>
      <c r="S6429" s="46" t="str">
        <f>IF(Table2[[#This Row],[SRO]]="EOU",VLOOKUP(Table2[[#This Row],[BE]],[2]GD.List!$C$3:$N$5014,12,0),IF(Table2[[#This Row],[SRO]]="Local","Polyester Staple Fibre","SRO 492"))</f>
        <v>SRO 492</v>
      </c>
    </row>
    <row r="6430" spans="1:19" x14ac:dyDescent="0.25">
      <c r="A6430" s="120" t="s">
        <v>4226</v>
      </c>
      <c r="B6430" s="116" t="s">
        <v>4363</v>
      </c>
      <c r="C6430" s="165">
        <v>22538</v>
      </c>
      <c r="D6430" s="117">
        <v>9606.2199999999993</v>
      </c>
      <c r="E6430" s="147" t="s">
        <v>4377</v>
      </c>
      <c r="F6430" s="116" t="s">
        <v>4380</v>
      </c>
      <c r="G6430" s="471">
        <v>45002</v>
      </c>
      <c r="H6430" s="82">
        <v>42001842.799999997</v>
      </c>
      <c r="I6430" s="197">
        <v>1</v>
      </c>
      <c r="J6430" s="15">
        <v>10</v>
      </c>
      <c r="K6430" s="15">
        <v>10</v>
      </c>
      <c r="L6430" s="15">
        <v>16172.84</v>
      </c>
      <c r="M6430" s="66" t="str">
        <f>TEXT(Table2[[#This Row],[Gd.Dt]],"mmm-yy")</f>
        <v>Mar-23</v>
      </c>
      <c r="N6430" s="46" t="str">
        <f>MID(Table2[[#This Row],[BE]],6,2)</f>
        <v>TI</v>
      </c>
      <c r="O6430" s="46" t="str">
        <f>IF(Table2[[#This Row],[Type]]="IB","EOU",IF(Table2[[#This Row],[Type]]="MB","Local","492"))</f>
        <v>492</v>
      </c>
      <c r="P6430" s="46">
        <f>ROUND(Table2[[#This Row],[Cons]]/Table2[[#This Row],[Qty.]],5)</f>
        <v>1</v>
      </c>
      <c r="Q6430" s="46" t="b">
        <f>EXACT(Table2[[#This Row],[rate]],Table2[[#This Row],[Check]])</f>
        <v>1</v>
      </c>
      <c r="R6430" s="46"/>
      <c r="S6430" s="46" t="str">
        <f>IF(Table2[[#This Row],[SRO]]="EOU",VLOOKUP(Table2[[#This Row],[BE]],[2]GD.List!$C$3:$N$5014,12,0),IF(Table2[[#This Row],[SRO]]="Local","Polyester Staple Fibre","SRO 492"))</f>
        <v>SRO 492</v>
      </c>
    </row>
    <row r="6431" spans="1:19" x14ac:dyDescent="0.25">
      <c r="A6431" s="120" t="s">
        <v>4264</v>
      </c>
      <c r="B6431" s="116" t="s">
        <v>4387</v>
      </c>
      <c r="C6431" s="165">
        <v>27130</v>
      </c>
      <c r="D6431" s="117">
        <v>5205.12</v>
      </c>
      <c r="E6431" s="147" t="s">
        <v>4390</v>
      </c>
      <c r="F6431" s="116" t="s">
        <v>4392</v>
      </c>
      <c r="G6431" s="471">
        <v>45003</v>
      </c>
      <c r="H6431" s="82">
        <v>55801253.75</v>
      </c>
      <c r="I6431" s="197">
        <v>1.0101</v>
      </c>
      <c r="J6431" s="15">
        <v>3863.09</v>
      </c>
      <c r="K6431" s="15">
        <v>3824.46</v>
      </c>
      <c r="L6431" s="15">
        <v>3757141.37</v>
      </c>
      <c r="M6431" s="66" t="str">
        <f>TEXT(Table2[[#This Row],[Gd.Dt]],"mmm-yy")</f>
        <v>Mar-23</v>
      </c>
      <c r="N6431" s="46" t="str">
        <f>MID(Table2[[#This Row],[BE]],6,2)</f>
        <v>IB</v>
      </c>
      <c r="O6431" s="46" t="str">
        <f>IF(Table2[[#This Row],[Type]]="IB","EOU",IF(Table2[[#This Row],[Type]]="MB","Local","492"))</f>
        <v>EOU</v>
      </c>
      <c r="P6431" s="46">
        <f>ROUND(Table2[[#This Row],[Cons]]/Table2[[#This Row],[Qty.]],5)</f>
        <v>1.0101</v>
      </c>
      <c r="Q6431" s="46" t="b">
        <f>EXACT(Table2[[#This Row],[rate]],Table2[[#This Row],[Check]])</f>
        <v>1</v>
      </c>
      <c r="R6431" s="46"/>
      <c r="S6431" s="46" t="str">
        <f>IF(Table2[[#This Row],[SRO]]="EOU",VLOOKUP(Table2[[#This Row],[BE]],[2]GD.List!$C$3:$N$5014,12,0),IF(Table2[[#This Row],[SRO]]="Local","Polyester Staple Fibre","SRO 492"))</f>
        <v>Cotton Yarn</v>
      </c>
    </row>
    <row r="6432" spans="1:19" x14ac:dyDescent="0.25">
      <c r="A6432" s="119" t="s">
        <v>4299</v>
      </c>
      <c r="B6432" s="116" t="s">
        <v>4360</v>
      </c>
      <c r="C6432" s="165">
        <v>12104</v>
      </c>
      <c r="D6432" s="117">
        <v>2847</v>
      </c>
      <c r="E6432" s="147" t="s">
        <v>4372</v>
      </c>
      <c r="F6432" s="116" t="s">
        <v>4378</v>
      </c>
      <c r="G6432" s="471">
        <v>45001</v>
      </c>
      <c r="H6432" s="82">
        <v>4691477.2</v>
      </c>
      <c r="I6432" s="197">
        <v>0.03</v>
      </c>
      <c r="J6432" s="15">
        <v>110.7</v>
      </c>
      <c r="K6432" s="15">
        <v>3690</v>
      </c>
      <c r="L6432" s="15">
        <v>76487.319999999992</v>
      </c>
      <c r="M6432" s="66" t="str">
        <f>TEXT(Table2[[#This Row],[Gd.Dt]],"mmm-yy")</f>
        <v>Mar-23</v>
      </c>
      <c r="N6432" s="46" t="str">
        <f>MID(Table2[[#This Row],[BE]],6,2)</f>
        <v>IB</v>
      </c>
      <c r="O6432" s="46" t="str">
        <f>IF(Table2[[#This Row],[Type]]="IB","EOU",IF(Table2[[#This Row],[Type]]="MB","Local","492"))</f>
        <v>EOU</v>
      </c>
      <c r="P6432" s="46">
        <f>ROUND(Table2[[#This Row],[Cons]]/Table2[[#This Row],[Qty.]],5)</f>
        <v>0.03</v>
      </c>
      <c r="Q6432" s="46" t="b">
        <f>EXACT(Table2[[#This Row],[rate]],Table2[[#This Row],[Check]])</f>
        <v>1</v>
      </c>
      <c r="R6432" s="46"/>
      <c r="S6432" s="46" t="str">
        <f>IF(Table2[[#This Row],[SRO]]="EOU",VLOOKUP(Table2[[#This Row],[BE]],[2]GD.List!$C$3:$N$5014,12,0),IF(Table2[[#This Row],[SRO]]="Local","Polyester Staple Fibre","SRO 492"))</f>
        <v>Textile Chemical</v>
      </c>
    </row>
    <row r="6433" spans="1:19" x14ac:dyDescent="0.25">
      <c r="A6433" s="119" t="s">
        <v>4299</v>
      </c>
      <c r="B6433" s="116" t="s">
        <v>4359</v>
      </c>
      <c r="C6433" s="165">
        <v>5427</v>
      </c>
      <c r="D6433" s="117">
        <v>2847</v>
      </c>
      <c r="E6433" s="147" t="s">
        <v>4370</v>
      </c>
      <c r="F6433" s="116" t="s">
        <v>4379</v>
      </c>
      <c r="G6433" s="471">
        <v>45001</v>
      </c>
      <c r="H6433" s="82">
        <v>44430096.619999997</v>
      </c>
      <c r="I6433" s="197">
        <v>0.03</v>
      </c>
      <c r="J6433" s="15">
        <v>498.33000000000004</v>
      </c>
      <c r="K6433" s="15">
        <v>16611</v>
      </c>
      <c r="L6433" s="15">
        <v>605641.32000000007</v>
      </c>
      <c r="M6433" s="66" t="str">
        <f>TEXT(Table2[[#This Row],[Gd.Dt]],"mmm-yy")</f>
        <v>Mar-23</v>
      </c>
      <c r="N6433" s="46" t="str">
        <f>MID(Table2[[#This Row],[BE]],6,2)</f>
        <v>IB</v>
      </c>
      <c r="O6433" s="46" t="str">
        <f>IF(Table2[[#This Row],[Type]]="IB","EOU",IF(Table2[[#This Row],[Type]]="MB","Local","492"))</f>
        <v>EOU</v>
      </c>
      <c r="P6433" s="46">
        <f>ROUND(Table2[[#This Row],[Cons]]/Table2[[#This Row],[Qty.]],5)</f>
        <v>0.03</v>
      </c>
      <c r="Q6433" s="46" t="b">
        <f>EXACT(Table2[[#This Row],[rate]],Table2[[#This Row],[Check]])</f>
        <v>1</v>
      </c>
      <c r="R6433" s="46"/>
      <c r="S6433" s="46" t="str">
        <f>IF(Table2[[#This Row],[SRO]]="EOU",VLOOKUP(Table2[[#This Row],[BE]],[2]GD.List!$C$3:$N$5014,12,0),IF(Table2[[#This Row],[SRO]]="Local","Polyester Staple Fibre","SRO 492"))</f>
        <v>Textile Chemical</v>
      </c>
    </row>
    <row r="6434" spans="1:19" x14ac:dyDescent="0.25">
      <c r="A6434" s="119" t="s">
        <v>4299</v>
      </c>
      <c r="B6434" s="116" t="s">
        <v>4363</v>
      </c>
      <c r="C6434" s="165">
        <v>22538</v>
      </c>
      <c r="D6434" s="117">
        <v>2847</v>
      </c>
      <c r="E6434" s="147" t="s">
        <v>4377</v>
      </c>
      <c r="F6434" s="116" t="s">
        <v>4380</v>
      </c>
      <c r="G6434" s="471">
        <v>45002</v>
      </c>
      <c r="H6434" s="82">
        <v>42001842.799999997</v>
      </c>
      <c r="I6434" s="197">
        <v>0.03</v>
      </c>
      <c r="J6434" s="15">
        <v>481.86</v>
      </c>
      <c r="K6434" s="15">
        <v>16062</v>
      </c>
      <c r="L6434" s="15">
        <v>533289.5</v>
      </c>
      <c r="M6434" s="66" t="str">
        <f>TEXT(Table2[[#This Row],[Gd.Dt]],"mmm-yy")</f>
        <v>Mar-23</v>
      </c>
      <c r="N6434" s="46" t="str">
        <f>MID(Table2[[#This Row],[BE]],6,2)</f>
        <v>IB</v>
      </c>
      <c r="O6434" s="46" t="str">
        <f>IF(Table2[[#This Row],[Type]]="IB","EOU",IF(Table2[[#This Row],[Type]]="MB","Local","492"))</f>
        <v>EOU</v>
      </c>
      <c r="P6434" s="46">
        <f>ROUND(Table2[[#This Row],[Cons]]/Table2[[#This Row],[Qty.]],5)</f>
        <v>0.03</v>
      </c>
      <c r="Q6434" s="46" t="b">
        <f>EXACT(Table2[[#This Row],[rate]],Table2[[#This Row],[Check]])</f>
        <v>1</v>
      </c>
      <c r="R6434" s="46"/>
      <c r="S6434" s="46" t="str">
        <f>IF(Table2[[#This Row],[SRO]]="EOU",VLOOKUP(Table2[[#This Row],[BE]],[2]GD.List!$C$3:$N$5014,12,0),IF(Table2[[#This Row],[SRO]]="Local","Polyester Staple Fibre","SRO 492"))</f>
        <v>Textile Chemical</v>
      </c>
    </row>
    <row r="6435" spans="1:19" x14ac:dyDescent="0.25">
      <c r="A6435" s="119" t="s">
        <v>4299</v>
      </c>
      <c r="B6435" s="116" t="s">
        <v>4387</v>
      </c>
      <c r="C6435" s="165">
        <v>27130</v>
      </c>
      <c r="D6435" s="117">
        <v>2847</v>
      </c>
      <c r="E6435" s="147" t="s">
        <v>4390</v>
      </c>
      <c r="F6435" s="116" t="s">
        <v>4392</v>
      </c>
      <c r="G6435" s="471">
        <v>45003</v>
      </c>
      <c r="H6435" s="82">
        <v>55801253.75</v>
      </c>
      <c r="I6435" s="197">
        <v>0.03</v>
      </c>
      <c r="J6435" s="15">
        <v>788.94</v>
      </c>
      <c r="K6435" s="15">
        <v>26298</v>
      </c>
      <c r="L6435" s="15">
        <v>754592.27</v>
      </c>
      <c r="M6435" s="66" t="str">
        <f>TEXT(Table2[[#This Row],[Gd.Dt]],"mmm-yy")</f>
        <v>Mar-23</v>
      </c>
      <c r="N6435" s="46" t="str">
        <f>MID(Table2[[#This Row],[BE]],6,2)</f>
        <v>IB</v>
      </c>
      <c r="O6435" s="46" t="str">
        <f>IF(Table2[[#This Row],[Type]]="IB","EOU",IF(Table2[[#This Row],[Type]]="MB","Local","492"))</f>
        <v>EOU</v>
      </c>
      <c r="P6435" s="46">
        <f>ROUND(Table2[[#This Row],[Cons]]/Table2[[#This Row],[Qty.]],5)</f>
        <v>0.03</v>
      </c>
      <c r="Q6435" s="46" t="b">
        <f>EXACT(Table2[[#This Row],[rate]],Table2[[#This Row],[Check]])</f>
        <v>1</v>
      </c>
      <c r="R6435" s="46"/>
      <c r="S6435" s="46" t="str">
        <f>IF(Table2[[#This Row],[SRO]]="EOU",VLOOKUP(Table2[[#This Row],[BE]],[2]GD.List!$C$3:$N$5014,12,0),IF(Table2[[#This Row],[SRO]]="Local","Polyester Staple Fibre","SRO 492"))</f>
        <v>Textile Chemical</v>
      </c>
    </row>
    <row r="6436" spans="1:19" x14ac:dyDescent="0.25">
      <c r="A6436" s="119" t="s">
        <v>4299</v>
      </c>
      <c r="B6436" s="116" t="s">
        <v>4358</v>
      </c>
      <c r="C6436" s="165">
        <v>50981</v>
      </c>
      <c r="D6436" s="117">
        <v>2847</v>
      </c>
      <c r="E6436" s="147" t="s">
        <v>46</v>
      </c>
      <c r="F6436" s="116" t="s">
        <v>4381</v>
      </c>
      <c r="G6436" s="471">
        <v>45001</v>
      </c>
      <c r="H6436" s="82">
        <v>41172297</v>
      </c>
      <c r="I6436" s="197">
        <v>0.03</v>
      </c>
      <c r="J6436" s="15">
        <v>581.85</v>
      </c>
      <c r="K6436" s="15">
        <v>19395</v>
      </c>
      <c r="L6436" s="15">
        <v>577154.76</v>
      </c>
      <c r="M6436" s="66" t="str">
        <f>TEXT(Table2[[#This Row],[Gd.Dt]],"mmm-yy")</f>
        <v>Mar-23</v>
      </c>
      <c r="N6436" s="46" t="str">
        <f>MID(Table2[[#This Row],[BE]],6,2)</f>
        <v>IB</v>
      </c>
      <c r="O6436" s="46" t="str">
        <f>IF(Table2[[#This Row],[Type]]="IB","EOU",IF(Table2[[#This Row],[Type]]="MB","Local","492"))</f>
        <v>EOU</v>
      </c>
      <c r="P6436" s="46">
        <f>ROUND(Table2[[#This Row],[Cons]]/Table2[[#This Row],[Qty.]],5)</f>
        <v>0.03</v>
      </c>
      <c r="Q6436" s="46" t="b">
        <f>EXACT(Table2[[#This Row],[rate]],Table2[[#This Row],[Check]])</f>
        <v>1</v>
      </c>
      <c r="R6436" s="46"/>
      <c r="S6436" s="46" t="str">
        <f>IF(Table2[[#This Row],[SRO]]="EOU",VLOOKUP(Table2[[#This Row],[BE]],[2]GD.List!$C$3:$N$5014,12,0),IF(Table2[[#This Row],[SRO]]="Local","Polyester Staple Fibre","SRO 492"))</f>
        <v>Textile Chemical</v>
      </c>
    </row>
    <row r="6437" spans="1:19" x14ac:dyDescent="0.25">
      <c r="A6437" s="119" t="s">
        <v>4299</v>
      </c>
      <c r="B6437" s="116" t="s">
        <v>4356</v>
      </c>
      <c r="C6437" s="165">
        <v>50664</v>
      </c>
      <c r="D6437" s="117">
        <v>2847</v>
      </c>
      <c r="E6437" s="147" t="s">
        <v>46</v>
      </c>
      <c r="F6437" s="116" t="s">
        <v>4368</v>
      </c>
      <c r="G6437" s="471">
        <v>45001</v>
      </c>
      <c r="H6437" s="82">
        <v>37465720.859999999</v>
      </c>
      <c r="I6437" s="197">
        <v>0.03</v>
      </c>
      <c r="J6437" s="15">
        <v>578.79</v>
      </c>
      <c r="K6437" s="15">
        <v>19293</v>
      </c>
      <c r="L6437" s="15">
        <v>525195.84</v>
      </c>
      <c r="M6437" s="66" t="str">
        <f>TEXT(Table2[[#This Row],[Gd.Dt]],"mmm-yy")</f>
        <v>Mar-23</v>
      </c>
      <c r="N6437" s="46" t="str">
        <f>MID(Table2[[#This Row],[BE]],6,2)</f>
        <v>IB</v>
      </c>
      <c r="O6437" s="46" t="str">
        <f>IF(Table2[[#This Row],[Type]]="IB","EOU",IF(Table2[[#This Row],[Type]]="MB","Local","492"))</f>
        <v>EOU</v>
      </c>
      <c r="P6437" s="46">
        <f>ROUND(Table2[[#This Row],[Cons]]/Table2[[#This Row],[Qty.]],5)</f>
        <v>0.03</v>
      </c>
      <c r="Q6437" s="46" t="b">
        <f>EXACT(Table2[[#This Row],[rate]],Table2[[#This Row],[Check]])</f>
        <v>1</v>
      </c>
      <c r="R6437" s="46"/>
      <c r="S6437" s="46" t="str">
        <f>IF(Table2[[#This Row],[SRO]]="EOU",VLOOKUP(Table2[[#This Row],[BE]],[2]GD.List!$C$3:$N$5014,12,0),IF(Table2[[#This Row],[SRO]]="Local","Polyester Staple Fibre","SRO 492"))</f>
        <v>Textile Chemical</v>
      </c>
    </row>
    <row r="6438" spans="1:19" x14ac:dyDescent="0.25">
      <c r="A6438" s="119" t="s">
        <v>4299</v>
      </c>
      <c r="B6438" s="116" t="s">
        <v>4362</v>
      </c>
      <c r="C6438" s="165">
        <v>70616</v>
      </c>
      <c r="D6438" s="117">
        <v>2847</v>
      </c>
      <c r="E6438" s="147" t="s">
        <v>4374</v>
      </c>
      <c r="F6438" s="116" t="s">
        <v>4382</v>
      </c>
      <c r="G6438" s="471">
        <v>45002</v>
      </c>
      <c r="H6438" s="82">
        <v>129252881</v>
      </c>
      <c r="I6438" s="197">
        <v>0.03</v>
      </c>
      <c r="J6438" s="15">
        <v>1743.51</v>
      </c>
      <c r="K6438" s="15">
        <v>58117</v>
      </c>
      <c r="L6438" s="15">
        <v>1740344.4</v>
      </c>
      <c r="M6438" s="66" t="str">
        <f>TEXT(Table2[[#This Row],[Gd.Dt]],"mmm-yy")</f>
        <v>Mar-23</v>
      </c>
      <c r="N6438" s="46" t="str">
        <f>MID(Table2[[#This Row],[BE]],6,2)</f>
        <v>IB</v>
      </c>
      <c r="O6438" s="46" t="str">
        <f>IF(Table2[[#This Row],[Type]]="IB","EOU",IF(Table2[[#This Row],[Type]]="MB","Local","492"))</f>
        <v>EOU</v>
      </c>
      <c r="P6438" s="46">
        <f>ROUND(Table2[[#This Row],[Cons]]/Table2[[#This Row],[Qty.]],5)</f>
        <v>0.03</v>
      </c>
      <c r="Q6438" s="46" t="b">
        <f>EXACT(Table2[[#This Row],[rate]],Table2[[#This Row],[Check]])</f>
        <v>1</v>
      </c>
      <c r="R6438" s="46"/>
      <c r="S6438" s="46" t="str">
        <f>IF(Table2[[#This Row],[SRO]]="EOU",VLOOKUP(Table2[[#This Row],[BE]],[2]GD.List!$C$3:$N$5014,12,0),IF(Table2[[#This Row],[SRO]]="Local","Polyester Staple Fibre","SRO 492"))</f>
        <v>Textile Chemical</v>
      </c>
    </row>
    <row r="6439" spans="1:19" x14ac:dyDescent="0.25">
      <c r="A6439" s="119" t="s">
        <v>4299</v>
      </c>
      <c r="B6439" s="116" t="s">
        <v>4386</v>
      </c>
      <c r="C6439" s="165">
        <v>29532</v>
      </c>
      <c r="D6439" s="117">
        <v>2847</v>
      </c>
      <c r="E6439" s="147" t="s">
        <v>4389</v>
      </c>
      <c r="F6439" s="116" t="s">
        <v>4393</v>
      </c>
      <c r="G6439" s="471">
        <v>45003</v>
      </c>
      <c r="H6439" s="82">
        <v>63048888.469999999</v>
      </c>
      <c r="I6439" s="197">
        <v>0.03</v>
      </c>
      <c r="J6439" s="15">
        <v>898.35</v>
      </c>
      <c r="K6439" s="15">
        <v>29945</v>
      </c>
      <c r="L6439" s="15">
        <v>867605.51</v>
      </c>
      <c r="M6439" s="66" t="str">
        <f>TEXT(Table2[[#This Row],[Gd.Dt]],"mmm-yy")</f>
        <v>Mar-23</v>
      </c>
      <c r="N6439" s="46" t="str">
        <f>MID(Table2[[#This Row],[BE]],6,2)</f>
        <v>IB</v>
      </c>
      <c r="O6439" s="46" t="str">
        <f>IF(Table2[[#This Row],[Type]]="IB","EOU",IF(Table2[[#This Row],[Type]]="MB","Local","492"))</f>
        <v>EOU</v>
      </c>
      <c r="P6439" s="46">
        <f>ROUND(Table2[[#This Row],[Cons]]/Table2[[#This Row],[Qty.]],5)</f>
        <v>0.03</v>
      </c>
      <c r="Q6439" s="46" t="b">
        <f>EXACT(Table2[[#This Row],[rate]],Table2[[#This Row],[Check]])</f>
        <v>1</v>
      </c>
      <c r="R6439" s="46"/>
      <c r="S6439" s="46" t="str">
        <f>IF(Table2[[#This Row],[SRO]]="EOU",VLOOKUP(Table2[[#This Row],[BE]],[2]GD.List!$C$3:$N$5014,12,0),IF(Table2[[#This Row],[SRO]]="Local","Polyester Staple Fibre","SRO 492"))</f>
        <v>Textile Chemical</v>
      </c>
    </row>
    <row r="6440" spans="1:19" x14ac:dyDescent="0.25">
      <c r="A6440" s="120" t="s">
        <v>4299</v>
      </c>
      <c r="B6440" s="116" t="s">
        <v>4385</v>
      </c>
      <c r="C6440" s="165">
        <v>50936</v>
      </c>
      <c r="D6440" s="117">
        <v>2847</v>
      </c>
      <c r="E6440" s="147" t="s">
        <v>46</v>
      </c>
      <c r="F6440" s="116" t="s">
        <v>4394</v>
      </c>
      <c r="G6440" s="471">
        <v>45003</v>
      </c>
      <c r="H6440" s="82">
        <v>42776898.079999998</v>
      </c>
      <c r="I6440" s="197">
        <v>0.03</v>
      </c>
      <c r="J6440" s="15">
        <v>581.52</v>
      </c>
      <c r="K6440" s="15">
        <v>19384</v>
      </c>
      <c r="L6440" s="15">
        <v>599648.1</v>
      </c>
      <c r="M6440" s="66" t="str">
        <f>TEXT(Table2[[#This Row],[Gd.Dt]],"mmm-yy")</f>
        <v>Mar-23</v>
      </c>
      <c r="N6440" s="46" t="str">
        <f>MID(Table2[[#This Row],[BE]],6,2)</f>
        <v>IB</v>
      </c>
      <c r="O6440" s="46" t="str">
        <f>IF(Table2[[#This Row],[Type]]="IB","EOU",IF(Table2[[#This Row],[Type]]="MB","Local","492"))</f>
        <v>EOU</v>
      </c>
      <c r="P6440" s="46">
        <f>ROUND(Table2[[#This Row],[Cons]]/Table2[[#This Row],[Qty.]],5)</f>
        <v>0.03</v>
      </c>
      <c r="Q6440" s="46" t="b">
        <f>EXACT(Table2[[#This Row],[rate]],Table2[[#This Row],[Check]])</f>
        <v>1</v>
      </c>
      <c r="R6440" s="46"/>
      <c r="S6440" s="46" t="str">
        <f>IF(Table2[[#This Row],[SRO]]="EOU",VLOOKUP(Table2[[#This Row],[BE]],[2]GD.List!$C$3:$N$5014,12,0),IF(Table2[[#This Row],[SRO]]="Local","Polyester Staple Fibre","SRO 492"))</f>
        <v>Textile Chemical</v>
      </c>
    </row>
    <row r="6441" spans="1:19" x14ac:dyDescent="0.25">
      <c r="A6441" s="120" t="s">
        <v>4300</v>
      </c>
      <c r="B6441" s="116" t="s">
        <v>4363</v>
      </c>
      <c r="C6441" s="165">
        <v>22538</v>
      </c>
      <c r="D6441" s="117">
        <v>5201.009</v>
      </c>
      <c r="E6441" s="147" t="s">
        <v>4377</v>
      </c>
      <c r="F6441" s="116" t="s">
        <v>4380</v>
      </c>
      <c r="G6441" s="471">
        <v>45002</v>
      </c>
      <c r="H6441" s="82">
        <v>42001842.799999997</v>
      </c>
      <c r="I6441" s="197">
        <v>0.50505</v>
      </c>
      <c r="J6441" s="15">
        <v>1051.5999999999999</v>
      </c>
      <c r="K6441" s="15">
        <v>2082.1799999999998</v>
      </c>
      <c r="L6441" s="15">
        <v>1141266.8400000001</v>
      </c>
      <c r="M6441" s="66" t="str">
        <f>TEXT(Table2[[#This Row],[Gd.Dt]],"mmm-yy")</f>
        <v>Mar-23</v>
      </c>
      <c r="N6441" s="46" t="str">
        <f>MID(Table2[[#This Row],[BE]],6,2)</f>
        <v>IB</v>
      </c>
      <c r="O6441" s="46" t="str">
        <f>IF(Table2[[#This Row],[Type]]="IB","EOU",IF(Table2[[#This Row],[Type]]="MB","Local","492"))</f>
        <v>EOU</v>
      </c>
      <c r="P6441" s="46">
        <f>ROUND(Table2[[#This Row],[Cons]]/Table2[[#This Row],[Qty.]],5)</f>
        <v>0.50505</v>
      </c>
      <c r="Q6441" s="46" t="b">
        <f>EXACT(Table2[[#This Row],[rate]],Table2[[#This Row],[Check]])</f>
        <v>1</v>
      </c>
      <c r="R6441" s="46"/>
      <c r="S6441" s="46" t="str">
        <f>IF(Table2[[#This Row],[SRO]]="EOU",VLOOKUP(Table2[[#This Row],[BE]],[2]GD.List!$C$3:$N$5014,12,0),IF(Table2[[#This Row],[SRO]]="Local","Polyester Staple Fibre","SRO 492"))</f>
        <v>Raw Cotton</v>
      </c>
    </row>
    <row r="6442" spans="1:19" x14ac:dyDescent="0.25">
      <c r="A6442" s="119" t="s">
        <v>4333</v>
      </c>
      <c r="B6442" s="116" t="s">
        <v>4360</v>
      </c>
      <c r="C6442" s="165">
        <v>12104</v>
      </c>
      <c r="D6442" s="117">
        <v>5201.009</v>
      </c>
      <c r="E6442" s="147" t="s">
        <v>4372</v>
      </c>
      <c r="F6442" s="116" t="s">
        <v>4378</v>
      </c>
      <c r="G6442" s="471">
        <v>45001</v>
      </c>
      <c r="H6442" s="82">
        <v>4691477.2</v>
      </c>
      <c r="I6442" s="197">
        <v>1.0101</v>
      </c>
      <c r="J6442" s="15">
        <v>3727.27</v>
      </c>
      <c r="K6442" s="15">
        <v>3690</v>
      </c>
      <c r="L6442" s="15">
        <v>2575327.88</v>
      </c>
      <c r="M6442" s="66" t="str">
        <f>TEXT(Table2[[#This Row],[Gd.Dt]],"mmm-yy")</f>
        <v>Mar-23</v>
      </c>
      <c r="N6442" s="46" t="str">
        <f>MID(Table2[[#This Row],[BE]],6,2)</f>
        <v>IB</v>
      </c>
      <c r="O6442" s="46" t="str">
        <f>IF(Table2[[#This Row],[Type]]="IB","EOU",IF(Table2[[#This Row],[Type]]="MB","Local","492"))</f>
        <v>EOU</v>
      </c>
      <c r="P6442" s="46">
        <f>ROUND(Table2[[#This Row],[Cons]]/Table2[[#This Row],[Qty.]],5)</f>
        <v>1.0101</v>
      </c>
      <c r="Q6442" s="46" t="b">
        <f>EXACT(Table2[[#This Row],[rate]],Table2[[#This Row],[Check]])</f>
        <v>1</v>
      </c>
      <c r="R6442" s="46"/>
      <c r="S6442" s="46" t="str">
        <f>IF(Table2[[#This Row],[SRO]]="EOU",VLOOKUP(Table2[[#This Row],[BE]],[2]GD.List!$C$3:$N$5014,12,0),IF(Table2[[#This Row],[SRO]]="Local","Polyester Staple Fibre","SRO 492"))</f>
        <v>Raw Cotton</v>
      </c>
    </row>
    <row r="6443" spans="1:19" x14ac:dyDescent="0.25">
      <c r="A6443" s="119" t="s">
        <v>4333</v>
      </c>
      <c r="B6443" s="116" t="s">
        <v>4359</v>
      </c>
      <c r="C6443" s="165">
        <v>5427</v>
      </c>
      <c r="D6443" s="117">
        <v>5201.009</v>
      </c>
      <c r="E6443" s="147" t="s">
        <v>4370</v>
      </c>
      <c r="F6443" s="116" t="s">
        <v>4379</v>
      </c>
      <c r="G6443" s="471">
        <v>45001</v>
      </c>
      <c r="H6443" s="82">
        <v>44430096.619999997</v>
      </c>
      <c r="I6443" s="197">
        <v>1.0101</v>
      </c>
      <c r="J6443" s="15">
        <v>339.39</v>
      </c>
      <c r="K6443" s="15">
        <v>335.99643599643599</v>
      </c>
      <c r="L6443" s="15">
        <v>835075.86</v>
      </c>
      <c r="M6443" s="66" t="str">
        <f>TEXT(Table2[[#This Row],[Gd.Dt]],"mmm-yy")</f>
        <v>Mar-23</v>
      </c>
      <c r="N6443" s="46" t="str">
        <f>MID(Table2[[#This Row],[BE]],6,2)</f>
        <v>IB</v>
      </c>
      <c r="O6443" s="46" t="str">
        <f>IF(Table2[[#This Row],[Type]]="IB","EOU",IF(Table2[[#This Row],[Type]]="MB","Local","492"))</f>
        <v>EOU</v>
      </c>
      <c r="P6443" s="46">
        <f>ROUND(Table2[[#This Row],[Cons]]/Table2[[#This Row],[Qty.]],5)</f>
        <v>1.0101</v>
      </c>
      <c r="Q6443" s="46" t="b">
        <f>EXACT(Table2[[#This Row],[rate]],Table2[[#This Row],[Check]])</f>
        <v>1</v>
      </c>
      <c r="R6443" s="46"/>
      <c r="S6443" s="46" t="str">
        <f>IF(Table2[[#This Row],[SRO]]="EOU",VLOOKUP(Table2[[#This Row],[BE]],[2]GD.List!$C$3:$N$5014,12,0),IF(Table2[[#This Row],[SRO]]="Local","Polyester Staple Fibre","SRO 492"))</f>
        <v>Raw Cotton</v>
      </c>
    </row>
    <row r="6444" spans="1:19" x14ac:dyDescent="0.25">
      <c r="A6444" s="119" t="s">
        <v>4333</v>
      </c>
      <c r="B6444" s="116" t="s">
        <v>4359</v>
      </c>
      <c r="C6444" s="165">
        <v>5427</v>
      </c>
      <c r="D6444" s="117">
        <v>5201.009</v>
      </c>
      <c r="E6444" s="147" t="s">
        <v>4370</v>
      </c>
      <c r="F6444" s="116" t="s">
        <v>4379</v>
      </c>
      <c r="G6444" s="471">
        <v>45001</v>
      </c>
      <c r="H6444" s="82">
        <v>44430096.619999997</v>
      </c>
      <c r="I6444" s="197">
        <v>0.60606000000000004</v>
      </c>
      <c r="J6444" s="15">
        <v>5077.58</v>
      </c>
      <c r="K6444" s="15">
        <v>8378.0153780153778</v>
      </c>
      <c r="L6444" s="15">
        <v>6796519.5600000005</v>
      </c>
      <c r="M6444" s="66" t="str">
        <f>TEXT(Table2[[#This Row],[Gd.Dt]],"mmm-yy")</f>
        <v>Mar-23</v>
      </c>
      <c r="N6444" s="46" t="str">
        <f>MID(Table2[[#This Row],[BE]],6,2)</f>
        <v>IB</v>
      </c>
      <c r="O6444" s="46" t="str">
        <f>IF(Table2[[#This Row],[Type]]="IB","EOU",IF(Table2[[#This Row],[Type]]="MB","Local","492"))</f>
        <v>EOU</v>
      </c>
      <c r="P6444" s="46">
        <f>ROUND(Table2[[#This Row],[Cons]]/Table2[[#This Row],[Qty.]],5)</f>
        <v>0.60606000000000004</v>
      </c>
      <c r="Q6444" s="46" t="b">
        <f>EXACT(Table2[[#This Row],[rate]],Table2[[#This Row],[Check]])</f>
        <v>1</v>
      </c>
      <c r="R6444" s="46"/>
      <c r="S6444" s="46" t="str">
        <f>IF(Table2[[#This Row],[SRO]]="EOU",VLOOKUP(Table2[[#This Row],[BE]],[2]GD.List!$C$3:$N$5014,12,0),IF(Table2[[#This Row],[SRO]]="Local","Polyester Staple Fibre","SRO 492"))</f>
        <v>Raw Cotton</v>
      </c>
    </row>
    <row r="6445" spans="1:19" x14ac:dyDescent="0.25">
      <c r="A6445" s="119" t="s">
        <v>4333</v>
      </c>
      <c r="B6445" s="116" t="s">
        <v>4359</v>
      </c>
      <c r="C6445" s="165">
        <v>5427</v>
      </c>
      <c r="D6445" s="117">
        <v>5201.009</v>
      </c>
      <c r="E6445" s="147" t="s">
        <v>4370</v>
      </c>
      <c r="F6445" s="116" t="s">
        <v>4379</v>
      </c>
      <c r="G6445" s="471">
        <v>45001</v>
      </c>
      <c r="H6445" s="82">
        <v>44430096.619999997</v>
      </c>
      <c r="I6445" s="197">
        <v>0.55554999999999999</v>
      </c>
      <c r="J6445" s="15">
        <v>2190.5300000000002</v>
      </c>
      <c r="K6445" s="15">
        <v>3943</v>
      </c>
      <c r="L6445" s="15">
        <v>2321468.4300000002</v>
      </c>
      <c r="M6445" s="66" t="str">
        <f>TEXT(Table2[[#This Row],[Gd.Dt]],"mmm-yy")</f>
        <v>Mar-23</v>
      </c>
      <c r="N6445" s="46" t="str">
        <f>MID(Table2[[#This Row],[BE]],6,2)</f>
        <v>IB</v>
      </c>
      <c r="O6445" s="46" t="str">
        <f>IF(Table2[[#This Row],[Type]]="IB","EOU",IF(Table2[[#This Row],[Type]]="MB","Local","492"))</f>
        <v>EOU</v>
      </c>
      <c r="P6445" s="46">
        <f>ROUND(Table2[[#This Row],[Cons]]/Table2[[#This Row],[Qty.]],5)</f>
        <v>0.55554999999999999</v>
      </c>
      <c r="Q6445" s="46" t="b">
        <f>EXACT(Table2[[#This Row],[rate]],Table2[[#This Row],[Check]])</f>
        <v>1</v>
      </c>
      <c r="R6445" s="46"/>
      <c r="S6445" s="46" t="str">
        <f>IF(Table2[[#This Row],[SRO]]="EOU",VLOOKUP(Table2[[#This Row],[BE]],[2]GD.List!$C$3:$N$5014,12,0),IF(Table2[[#This Row],[SRO]]="Local","Polyester Staple Fibre","SRO 492"))</f>
        <v>Raw Cotton</v>
      </c>
    </row>
    <row r="6446" spans="1:19" x14ac:dyDescent="0.25">
      <c r="A6446" s="119" t="s">
        <v>4333</v>
      </c>
      <c r="B6446" s="116" t="s">
        <v>4363</v>
      </c>
      <c r="C6446" s="165">
        <v>22538</v>
      </c>
      <c r="D6446" s="117">
        <v>5201.009</v>
      </c>
      <c r="E6446" s="147" t="s">
        <v>4377</v>
      </c>
      <c r="F6446" s="116" t="s">
        <v>4380</v>
      </c>
      <c r="G6446" s="471">
        <v>45002</v>
      </c>
      <c r="H6446" s="82">
        <v>42001842.799999997</v>
      </c>
      <c r="I6446" s="197">
        <v>1.0101</v>
      </c>
      <c r="J6446" s="15">
        <v>935.35</v>
      </c>
      <c r="K6446" s="15">
        <v>926</v>
      </c>
      <c r="L6446" s="15">
        <v>1575624.4</v>
      </c>
      <c r="M6446" s="66" t="str">
        <f>TEXT(Table2[[#This Row],[Gd.Dt]],"mmm-yy")</f>
        <v>Mar-23</v>
      </c>
      <c r="N6446" s="46" t="str">
        <f>MID(Table2[[#This Row],[BE]],6,2)</f>
        <v>IB</v>
      </c>
      <c r="O6446" s="46" t="str">
        <f>IF(Table2[[#This Row],[Type]]="IB","EOU",IF(Table2[[#This Row],[Type]]="MB","Local","492"))</f>
        <v>EOU</v>
      </c>
      <c r="P6446" s="46">
        <f>ROUND(Table2[[#This Row],[Cons]]/Table2[[#This Row],[Qty.]],5)</f>
        <v>1.0101</v>
      </c>
      <c r="Q6446" s="46" t="b">
        <f>EXACT(Table2[[#This Row],[rate]],Table2[[#This Row],[Check]])</f>
        <v>1</v>
      </c>
      <c r="R6446" s="46"/>
      <c r="S6446" s="46" t="str">
        <f>IF(Table2[[#This Row],[SRO]]="EOU",VLOOKUP(Table2[[#This Row],[BE]],[2]GD.List!$C$3:$N$5014,12,0),IF(Table2[[#This Row],[SRO]]="Local","Polyester Staple Fibre","SRO 492"))</f>
        <v>Raw Cotton</v>
      </c>
    </row>
    <row r="6447" spans="1:19" x14ac:dyDescent="0.25">
      <c r="A6447" s="119" t="s">
        <v>4333</v>
      </c>
      <c r="B6447" s="116" t="s">
        <v>4363</v>
      </c>
      <c r="C6447" s="165">
        <v>22538</v>
      </c>
      <c r="D6447" s="117">
        <v>5201.009</v>
      </c>
      <c r="E6447" s="147" t="s">
        <v>4377</v>
      </c>
      <c r="F6447" s="116" t="s">
        <v>4380</v>
      </c>
      <c r="G6447" s="471">
        <v>45002</v>
      </c>
      <c r="H6447" s="82">
        <v>42001842.799999997</v>
      </c>
      <c r="I6447" s="197">
        <v>0.50505</v>
      </c>
      <c r="J6447" s="15">
        <v>1930.73</v>
      </c>
      <c r="K6447" s="15">
        <v>3822.8199999999997</v>
      </c>
      <c r="L6447" s="15">
        <v>1872439.6800000002</v>
      </c>
      <c r="M6447" s="66" t="str">
        <f>TEXT(Table2[[#This Row],[Gd.Dt]],"mmm-yy")</f>
        <v>Mar-23</v>
      </c>
      <c r="N6447" s="46" t="str">
        <f>MID(Table2[[#This Row],[BE]],6,2)</f>
        <v>IB</v>
      </c>
      <c r="O6447" s="46" t="str">
        <f>IF(Table2[[#This Row],[Type]]="IB","EOU",IF(Table2[[#This Row],[Type]]="MB","Local","492"))</f>
        <v>EOU</v>
      </c>
      <c r="P6447" s="46">
        <f>ROUND(Table2[[#This Row],[Cons]]/Table2[[#This Row],[Qty.]],5)</f>
        <v>0.50505</v>
      </c>
      <c r="Q6447" s="46" t="b">
        <f>EXACT(Table2[[#This Row],[rate]],Table2[[#This Row],[Check]])</f>
        <v>1</v>
      </c>
      <c r="R6447" s="46"/>
      <c r="S6447" s="46" t="str">
        <f>IF(Table2[[#This Row],[SRO]]="EOU",VLOOKUP(Table2[[#This Row],[BE]],[2]GD.List!$C$3:$N$5014,12,0),IF(Table2[[#This Row],[SRO]]="Local","Polyester Staple Fibre","SRO 492"))</f>
        <v>Raw Cotton</v>
      </c>
    </row>
    <row r="6448" spans="1:19" x14ac:dyDescent="0.25">
      <c r="A6448" s="119" t="s">
        <v>4333</v>
      </c>
      <c r="B6448" s="116" t="s">
        <v>4363</v>
      </c>
      <c r="C6448" s="165">
        <v>22538</v>
      </c>
      <c r="D6448" s="117">
        <v>5201.009</v>
      </c>
      <c r="E6448" s="147" t="s">
        <v>4377</v>
      </c>
      <c r="F6448" s="116" t="s">
        <v>4380</v>
      </c>
      <c r="G6448" s="471">
        <v>45002</v>
      </c>
      <c r="H6448" s="82">
        <v>42001842.799999997</v>
      </c>
      <c r="I6448" s="197">
        <v>0.55554999999999999</v>
      </c>
      <c r="J6448" s="15">
        <v>3431.63</v>
      </c>
      <c r="K6448" s="15">
        <v>6177</v>
      </c>
      <c r="L6448" s="15">
        <v>3876873.13</v>
      </c>
      <c r="M6448" s="66" t="str">
        <f>TEXT(Table2[[#This Row],[Gd.Dt]],"mmm-yy")</f>
        <v>Mar-23</v>
      </c>
      <c r="N6448" s="46" t="str">
        <f>MID(Table2[[#This Row],[BE]],6,2)</f>
        <v>IB</v>
      </c>
      <c r="O6448" s="46" t="str">
        <f>IF(Table2[[#This Row],[Type]]="IB","EOU",IF(Table2[[#This Row],[Type]]="MB","Local","492"))</f>
        <v>EOU</v>
      </c>
      <c r="P6448" s="46">
        <f>ROUND(Table2[[#This Row],[Cons]]/Table2[[#This Row],[Qty.]],5)</f>
        <v>0.55554999999999999</v>
      </c>
      <c r="Q6448" s="46" t="b">
        <f>EXACT(Table2[[#This Row],[rate]],Table2[[#This Row],[Check]])</f>
        <v>1</v>
      </c>
      <c r="R6448" s="46"/>
      <c r="S6448" s="46" t="str">
        <f>IF(Table2[[#This Row],[SRO]]="EOU",VLOOKUP(Table2[[#This Row],[BE]],[2]GD.List!$C$3:$N$5014,12,0),IF(Table2[[#This Row],[SRO]]="Local","Polyester Staple Fibre","SRO 492"))</f>
        <v>Raw Cotton</v>
      </c>
    </row>
    <row r="6449" spans="1:19" x14ac:dyDescent="0.25">
      <c r="A6449" s="119" t="s">
        <v>4333</v>
      </c>
      <c r="B6449" s="116" t="s">
        <v>4363</v>
      </c>
      <c r="C6449" s="165">
        <v>22538</v>
      </c>
      <c r="D6449" s="117">
        <v>5201.009</v>
      </c>
      <c r="E6449" s="147" t="s">
        <v>4377</v>
      </c>
      <c r="F6449" s="116" t="s">
        <v>4380</v>
      </c>
      <c r="G6449" s="471">
        <v>45002</v>
      </c>
      <c r="H6449" s="82">
        <v>42001842.799999997</v>
      </c>
      <c r="I6449" s="197">
        <v>0.80808000000000002</v>
      </c>
      <c r="J6449" s="15">
        <v>2467.88</v>
      </c>
      <c r="K6449" s="15">
        <v>3054</v>
      </c>
      <c r="L6449" s="15">
        <v>2643111.87</v>
      </c>
      <c r="M6449" s="66" t="str">
        <f>TEXT(Table2[[#This Row],[Gd.Dt]],"mmm-yy")</f>
        <v>Mar-23</v>
      </c>
      <c r="N6449" s="46" t="str">
        <f>MID(Table2[[#This Row],[BE]],6,2)</f>
        <v>IB</v>
      </c>
      <c r="O6449" s="46" t="str">
        <f>IF(Table2[[#This Row],[Type]]="IB","EOU",IF(Table2[[#This Row],[Type]]="MB","Local","492"))</f>
        <v>EOU</v>
      </c>
      <c r="P6449" s="46">
        <f>ROUND(Table2[[#This Row],[Cons]]/Table2[[#This Row],[Qty.]],5)</f>
        <v>0.80808000000000002</v>
      </c>
      <c r="Q6449" s="46" t="b">
        <f>EXACT(Table2[[#This Row],[rate]],Table2[[#This Row],[Check]])</f>
        <v>1</v>
      </c>
      <c r="R6449" s="46"/>
      <c r="S6449" s="46" t="str">
        <f>IF(Table2[[#This Row],[SRO]]="EOU",VLOOKUP(Table2[[#This Row],[BE]],[2]GD.List!$C$3:$N$5014,12,0),IF(Table2[[#This Row],[SRO]]="Local","Polyester Staple Fibre","SRO 492"))</f>
        <v>Raw Cotton</v>
      </c>
    </row>
    <row r="6450" spans="1:19" x14ac:dyDescent="0.25">
      <c r="A6450" s="119" t="s">
        <v>4333</v>
      </c>
      <c r="B6450" s="116" t="s">
        <v>4387</v>
      </c>
      <c r="C6450" s="165">
        <v>27130</v>
      </c>
      <c r="D6450" s="117">
        <v>5201.009</v>
      </c>
      <c r="E6450" s="147" t="s">
        <v>4390</v>
      </c>
      <c r="F6450" s="116" t="s">
        <v>4392</v>
      </c>
      <c r="G6450" s="471">
        <v>45003</v>
      </c>
      <c r="H6450" s="82">
        <v>55801253.75</v>
      </c>
      <c r="I6450" s="197">
        <v>1.0101</v>
      </c>
      <c r="J6450" s="15">
        <v>14189.88</v>
      </c>
      <c r="K6450" s="15">
        <v>14048</v>
      </c>
      <c r="L6450" s="15">
        <v>13372752.630000001</v>
      </c>
      <c r="M6450" s="66" t="str">
        <f>TEXT(Table2[[#This Row],[Gd.Dt]],"mmm-yy")</f>
        <v>Mar-23</v>
      </c>
      <c r="N6450" s="46" t="str">
        <f>MID(Table2[[#This Row],[BE]],6,2)</f>
        <v>IB</v>
      </c>
      <c r="O6450" s="46" t="str">
        <f>IF(Table2[[#This Row],[Type]]="IB","EOU",IF(Table2[[#This Row],[Type]]="MB","Local","492"))</f>
        <v>EOU</v>
      </c>
      <c r="P6450" s="46">
        <f>ROUND(Table2[[#This Row],[Cons]]/Table2[[#This Row],[Qty.]],5)</f>
        <v>1.0101</v>
      </c>
      <c r="Q6450" s="46" t="b">
        <f>EXACT(Table2[[#This Row],[rate]],Table2[[#This Row],[Check]])</f>
        <v>1</v>
      </c>
      <c r="R6450" s="46"/>
      <c r="S6450" s="46" t="str">
        <f>IF(Table2[[#This Row],[SRO]]="EOU",VLOOKUP(Table2[[#This Row],[BE]],[2]GD.List!$C$3:$N$5014,12,0),IF(Table2[[#This Row],[SRO]]="Local","Polyester Staple Fibre","SRO 492"))</f>
        <v>Raw Cotton</v>
      </c>
    </row>
    <row r="6451" spans="1:19" x14ac:dyDescent="0.25">
      <c r="A6451" s="119" t="s">
        <v>4333</v>
      </c>
      <c r="B6451" s="116" t="s">
        <v>4358</v>
      </c>
      <c r="C6451" s="165">
        <v>50981</v>
      </c>
      <c r="D6451" s="117">
        <v>5201.009</v>
      </c>
      <c r="E6451" s="147" t="s">
        <v>46</v>
      </c>
      <c r="F6451" s="116" t="s">
        <v>4381</v>
      </c>
      <c r="G6451" s="471">
        <v>45001</v>
      </c>
      <c r="H6451" s="82">
        <v>41172297</v>
      </c>
      <c r="I6451" s="197">
        <v>0.55554999999999999</v>
      </c>
      <c r="J6451" s="15">
        <v>10774.89</v>
      </c>
      <c r="K6451" s="15">
        <v>19395</v>
      </c>
      <c r="L6451" s="15">
        <v>10687941.939999999</v>
      </c>
      <c r="M6451" s="66" t="str">
        <f>TEXT(Table2[[#This Row],[Gd.Dt]],"mmm-yy")</f>
        <v>Mar-23</v>
      </c>
      <c r="N6451" s="46" t="str">
        <f>MID(Table2[[#This Row],[BE]],6,2)</f>
        <v>IB</v>
      </c>
      <c r="O6451" s="46" t="str">
        <f>IF(Table2[[#This Row],[Type]]="IB","EOU",IF(Table2[[#This Row],[Type]]="MB","Local","492"))</f>
        <v>EOU</v>
      </c>
      <c r="P6451" s="46">
        <f>ROUND(Table2[[#This Row],[Cons]]/Table2[[#This Row],[Qty.]],5)</f>
        <v>0.55554999999999999</v>
      </c>
      <c r="Q6451" s="46" t="b">
        <f>EXACT(Table2[[#This Row],[rate]],Table2[[#This Row],[Check]])</f>
        <v>1</v>
      </c>
      <c r="R6451" s="46"/>
      <c r="S6451" s="46" t="str">
        <f>IF(Table2[[#This Row],[SRO]]="EOU",VLOOKUP(Table2[[#This Row],[BE]],[2]GD.List!$C$3:$N$5014,12,0),IF(Table2[[#This Row],[SRO]]="Local","Polyester Staple Fibre","SRO 492"))</f>
        <v>Raw Cotton</v>
      </c>
    </row>
    <row r="6452" spans="1:19" x14ac:dyDescent="0.25">
      <c r="A6452" s="119" t="s">
        <v>4333</v>
      </c>
      <c r="B6452" s="116" t="s">
        <v>4356</v>
      </c>
      <c r="C6452" s="165">
        <v>50664</v>
      </c>
      <c r="D6452" s="117">
        <v>5201.009</v>
      </c>
      <c r="E6452" s="147" t="s">
        <v>46</v>
      </c>
      <c r="F6452" s="116" t="s">
        <v>4368</v>
      </c>
      <c r="G6452" s="471">
        <v>45001</v>
      </c>
      <c r="H6452" s="82">
        <v>37465720.859999999</v>
      </c>
      <c r="I6452" s="197">
        <v>0.55554999999999999</v>
      </c>
      <c r="J6452" s="15">
        <v>10718.23</v>
      </c>
      <c r="K6452" s="15">
        <v>19293</v>
      </c>
      <c r="L6452" s="15">
        <v>9725755.0299999993</v>
      </c>
      <c r="M6452" s="66" t="str">
        <f>TEXT(Table2[[#This Row],[Gd.Dt]],"mmm-yy")</f>
        <v>Mar-23</v>
      </c>
      <c r="N6452" s="46" t="str">
        <f>MID(Table2[[#This Row],[BE]],6,2)</f>
        <v>IB</v>
      </c>
      <c r="O6452" s="46" t="str">
        <f>IF(Table2[[#This Row],[Type]]="IB","EOU",IF(Table2[[#This Row],[Type]]="MB","Local","492"))</f>
        <v>EOU</v>
      </c>
      <c r="P6452" s="46">
        <f>ROUND(Table2[[#This Row],[Cons]]/Table2[[#This Row],[Qty.]],5)</f>
        <v>0.55554999999999999</v>
      </c>
      <c r="Q6452" s="46" t="b">
        <f>EXACT(Table2[[#This Row],[rate]],Table2[[#This Row],[Check]])</f>
        <v>1</v>
      </c>
      <c r="R6452" s="46"/>
      <c r="S6452" s="46" t="str">
        <f>IF(Table2[[#This Row],[SRO]]="EOU",VLOOKUP(Table2[[#This Row],[BE]],[2]GD.List!$C$3:$N$5014,12,0),IF(Table2[[#This Row],[SRO]]="Local","Polyester Staple Fibre","SRO 492"))</f>
        <v>Raw Cotton</v>
      </c>
    </row>
    <row r="6453" spans="1:19" x14ac:dyDescent="0.25">
      <c r="A6453" s="119" t="s">
        <v>4333</v>
      </c>
      <c r="B6453" s="116" t="s">
        <v>4362</v>
      </c>
      <c r="C6453" s="165">
        <v>70616</v>
      </c>
      <c r="D6453" s="117">
        <v>5201.009</v>
      </c>
      <c r="E6453" s="147" t="s">
        <v>4374</v>
      </c>
      <c r="F6453" s="116" t="s">
        <v>4382</v>
      </c>
      <c r="G6453" s="471">
        <v>45002</v>
      </c>
      <c r="H6453" s="82">
        <v>129252881</v>
      </c>
      <c r="I6453" s="197">
        <v>1.0101</v>
      </c>
      <c r="J6453" s="15">
        <v>36380.769999999997</v>
      </c>
      <c r="K6453" s="15">
        <v>36017</v>
      </c>
      <c r="L6453" s="15">
        <v>36180129.740000002</v>
      </c>
      <c r="M6453" s="66" t="str">
        <f>TEXT(Table2[[#This Row],[Gd.Dt]],"mmm-yy")</f>
        <v>Mar-23</v>
      </c>
      <c r="N6453" s="46" t="str">
        <f>MID(Table2[[#This Row],[BE]],6,2)</f>
        <v>IB</v>
      </c>
      <c r="O6453" s="46" t="str">
        <f>IF(Table2[[#This Row],[Type]]="IB","EOU",IF(Table2[[#This Row],[Type]]="MB","Local","492"))</f>
        <v>EOU</v>
      </c>
      <c r="P6453" s="46">
        <f>ROUND(Table2[[#This Row],[Cons]]/Table2[[#This Row],[Qty.]],5)</f>
        <v>1.0101</v>
      </c>
      <c r="Q6453" s="46" t="b">
        <f>EXACT(Table2[[#This Row],[rate]],Table2[[#This Row],[Check]])</f>
        <v>1</v>
      </c>
      <c r="R6453" s="46"/>
      <c r="S6453" s="46" t="str">
        <f>IF(Table2[[#This Row],[SRO]]="EOU",VLOOKUP(Table2[[#This Row],[BE]],[2]GD.List!$C$3:$N$5014,12,0),IF(Table2[[#This Row],[SRO]]="Local","Polyester Staple Fibre","SRO 492"))</f>
        <v>Raw Cotton</v>
      </c>
    </row>
    <row r="6454" spans="1:19" x14ac:dyDescent="0.25">
      <c r="A6454" s="119" t="s">
        <v>4333</v>
      </c>
      <c r="B6454" s="116" t="s">
        <v>4386</v>
      </c>
      <c r="C6454" s="165">
        <v>29532</v>
      </c>
      <c r="D6454" s="117">
        <v>5201.009</v>
      </c>
      <c r="E6454" s="147" t="s">
        <v>4389</v>
      </c>
      <c r="F6454" s="116" t="s">
        <v>4393</v>
      </c>
      <c r="G6454" s="471">
        <v>45003</v>
      </c>
      <c r="H6454" s="82">
        <v>63048888.469999999</v>
      </c>
      <c r="I6454" s="197">
        <v>1.0101</v>
      </c>
      <c r="J6454" s="15">
        <v>30247.439999999999</v>
      </c>
      <c r="K6454" s="15">
        <v>29945</v>
      </c>
      <c r="L6454" s="15">
        <v>29212273.149999999</v>
      </c>
      <c r="M6454" s="66" t="str">
        <f>TEXT(Table2[[#This Row],[Gd.Dt]],"mmm-yy")</f>
        <v>Mar-23</v>
      </c>
      <c r="N6454" s="46" t="str">
        <f>MID(Table2[[#This Row],[BE]],6,2)</f>
        <v>IB</v>
      </c>
      <c r="O6454" s="46" t="str">
        <f>IF(Table2[[#This Row],[Type]]="IB","EOU",IF(Table2[[#This Row],[Type]]="MB","Local","492"))</f>
        <v>EOU</v>
      </c>
      <c r="P6454" s="46">
        <f>ROUND(Table2[[#This Row],[Cons]]/Table2[[#This Row],[Qty.]],5)</f>
        <v>1.0101</v>
      </c>
      <c r="Q6454" s="46" t="b">
        <f>EXACT(Table2[[#This Row],[rate]],Table2[[#This Row],[Check]])</f>
        <v>1</v>
      </c>
      <c r="R6454" s="46"/>
      <c r="S6454" s="46" t="str">
        <f>IF(Table2[[#This Row],[SRO]]="EOU",VLOOKUP(Table2[[#This Row],[BE]],[2]GD.List!$C$3:$N$5014,12,0),IF(Table2[[#This Row],[SRO]]="Local","Polyester Staple Fibre","SRO 492"))</f>
        <v>Raw Cotton</v>
      </c>
    </row>
    <row r="6455" spans="1:19" x14ac:dyDescent="0.25">
      <c r="A6455" s="120" t="s">
        <v>4333</v>
      </c>
      <c r="B6455" s="116" t="s">
        <v>4385</v>
      </c>
      <c r="C6455" s="165">
        <v>50936</v>
      </c>
      <c r="D6455" s="117">
        <v>5201.009</v>
      </c>
      <c r="E6455" s="147" t="s">
        <v>46</v>
      </c>
      <c r="F6455" s="116" t="s">
        <v>4394</v>
      </c>
      <c r="G6455" s="471">
        <v>45003</v>
      </c>
      <c r="H6455" s="82">
        <v>42776898.079999998</v>
      </c>
      <c r="I6455" s="197">
        <v>0.55549999999999999</v>
      </c>
      <c r="J6455" s="15">
        <v>10768.78</v>
      </c>
      <c r="K6455" s="15">
        <v>19384</v>
      </c>
      <c r="L6455" s="15">
        <v>11104482.109999999</v>
      </c>
      <c r="M6455" s="66" t="str">
        <f>TEXT(Table2[[#This Row],[Gd.Dt]],"mmm-yy")</f>
        <v>Mar-23</v>
      </c>
      <c r="N6455" s="46" t="str">
        <f>MID(Table2[[#This Row],[BE]],6,2)</f>
        <v>IB</v>
      </c>
      <c r="O6455" s="46" t="str">
        <f>IF(Table2[[#This Row],[Type]]="IB","EOU",IF(Table2[[#This Row],[Type]]="MB","Local","492"))</f>
        <v>EOU</v>
      </c>
      <c r="P6455" s="46">
        <f>ROUND(Table2[[#This Row],[Cons]]/Table2[[#This Row],[Qty.]],5)</f>
        <v>0.55554999999999999</v>
      </c>
      <c r="Q6455" s="46" t="b">
        <f>EXACT(Table2[[#This Row],[rate]],Table2[[#This Row],[Check]])</f>
        <v>0</v>
      </c>
      <c r="R6455" s="46"/>
      <c r="S6455" s="46" t="str">
        <f>IF(Table2[[#This Row],[SRO]]="EOU",VLOOKUP(Table2[[#This Row],[BE]],[2]GD.List!$C$3:$N$5014,12,0),IF(Table2[[#This Row],[SRO]]="Local","Polyester Staple Fibre","SRO 492"))</f>
        <v>Raw Cotton</v>
      </c>
    </row>
    <row r="6456" spans="1:19" x14ac:dyDescent="0.25">
      <c r="A6456" s="119" t="s">
        <v>4364</v>
      </c>
      <c r="B6456" s="116" t="s">
        <v>4359</v>
      </c>
      <c r="C6456" s="165">
        <v>5427</v>
      </c>
      <c r="D6456" s="117">
        <v>5402.33</v>
      </c>
      <c r="E6456" s="147" t="s">
        <v>4370</v>
      </c>
      <c r="F6456" s="116" t="s">
        <v>4379</v>
      </c>
      <c r="G6456" s="471">
        <v>45001</v>
      </c>
      <c r="H6456" s="82">
        <v>44430096.619999997</v>
      </c>
      <c r="I6456" s="197">
        <v>1.0101</v>
      </c>
      <c r="J6456" s="15">
        <v>3993.94</v>
      </c>
      <c r="K6456" s="15">
        <v>3954</v>
      </c>
      <c r="L6456" s="15">
        <v>4007565.7600000002</v>
      </c>
      <c r="M6456" s="66" t="str">
        <f>TEXT(Table2[[#This Row],[Gd.Dt]],"mmm-yy")</f>
        <v>Mar-23</v>
      </c>
      <c r="N6456" s="46" t="str">
        <f>MID(Table2[[#This Row],[BE]],6,2)</f>
        <v>IB</v>
      </c>
      <c r="O6456" s="46" t="str">
        <f>IF(Table2[[#This Row],[Type]]="IB","EOU",IF(Table2[[#This Row],[Type]]="MB","Local","492"))</f>
        <v>EOU</v>
      </c>
      <c r="P6456" s="46">
        <f>ROUND(Table2[[#This Row],[Cons]]/Table2[[#This Row],[Qty.]],5)</f>
        <v>1.0101</v>
      </c>
      <c r="Q6456" s="46" t="b">
        <f>EXACT(Table2[[#This Row],[rate]],Table2[[#This Row],[Check]])</f>
        <v>1</v>
      </c>
      <c r="R6456" s="46"/>
      <c r="S6456" s="46" t="str">
        <f>IF(Table2[[#This Row],[SRO]]="EOU",VLOOKUP(Table2[[#This Row],[BE]],[2]GD.List!$C$3:$N$5014,12,0),IF(Table2[[#This Row],[SRO]]="Local","Polyester Staple Fibre","SRO 492"))</f>
        <v>Polyester Yarn</v>
      </c>
    </row>
    <row r="6457" spans="1:19" x14ac:dyDescent="0.25">
      <c r="A6457" s="120" t="s">
        <v>4364</v>
      </c>
      <c r="B6457" s="116" t="s">
        <v>4356</v>
      </c>
      <c r="C6457" s="165">
        <v>50664</v>
      </c>
      <c r="D6457" s="117">
        <v>5402.33</v>
      </c>
      <c r="E6457" s="147" t="s">
        <v>46</v>
      </c>
      <c r="F6457" s="116" t="s">
        <v>4368</v>
      </c>
      <c r="G6457" s="471">
        <v>45001</v>
      </c>
      <c r="H6457" s="82">
        <v>37465720.859999999</v>
      </c>
      <c r="I6457" s="197">
        <v>0.45455000000000001</v>
      </c>
      <c r="J6457" s="15">
        <v>8769.6299999999992</v>
      </c>
      <c r="K6457" s="15">
        <v>19293</v>
      </c>
      <c r="L6457" s="15">
        <v>7957589.3700000001</v>
      </c>
      <c r="M6457" s="66" t="str">
        <f>TEXT(Table2[[#This Row],[Gd.Dt]],"mmm-yy")</f>
        <v>Mar-23</v>
      </c>
      <c r="N6457" s="46" t="str">
        <f>MID(Table2[[#This Row],[BE]],6,2)</f>
        <v>IB</v>
      </c>
      <c r="O6457" s="46" t="str">
        <f>IF(Table2[[#This Row],[Type]]="IB","EOU",IF(Table2[[#This Row],[Type]]="MB","Local","492"))</f>
        <v>EOU</v>
      </c>
      <c r="P6457" s="46">
        <f>ROUND(Table2[[#This Row],[Cons]]/Table2[[#This Row],[Qty.]],5)</f>
        <v>0.45455000000000001</v>
      </c>
      <c r="Q6457" s="46" t="b">
        <f>EXACT(Table2[[#This Row],[rate]],Table2[[#This Row],[Check]])</f>
        <v>1</v>
      </c>
      <c r="R6457" s="46"/>
      <c r="S6457" s="46" t="str">
        <f>IF(Table2[[#This Row],[SRO]]="EOU",VLOOKUP(Table2[[#This Row],[BE]],[2]GD.List!$C$3:$N$5014,12,0),IF(Table2[[#This Row],[SRO]]="Local","Polyester Staple Fibre","SRO 492"))</f>
        <v>Polyester Yarn</v>
      </c>
    </row>
    <row r="6458" spans="1:19" x14ac:dyDescent="0.25">
      <c r="A6458" s="120" t="s">
        <v>4366</v>
      </c>
      <c r="B6458" s="116" t="s">
        <v>4357</v>
      </c>
      <c r="C6458" s="165">
        <v>36605</v>
      </c>
      <c r="D6458" s="117">
        <v>5807.9</v>
      </c>
      <c r="E6458" s="147" t="s">
        <v>4365</v>
      </c>
      <c r="F6458" s="116" t="s">
        <v>4384</v>
      </c>
      <c r="G6458" s="471">
        <v>45001</v>
      </c>
      <c r="H6458" s="82">
        <v>63025849.799999997</v>
      </c>
      <c r="I6458" s="197">
        <v>1</v>
      </c>
      <c r="J6458" s="15">
        <v>17</v>
      </c>
      <c r="K6458" s="15">
        <v>17</v>
      </c>
      <c r="L6458" s="15">
        <v>2922978.1500000004</v>
      </c>
      <c r="M6458" s="66" t="str">
        <f>TEXT(Table2[[#This Row],[Gd.Dt]],"mmm-yy")</f>
        <v>Mar-23</v>
      </c>
      <c r="N6458" s="46" t="str">
        <f>MID(Table2[[#This Row],[BE]],6,2)</f>
        <v>TI</v>
      </c>
      <c r="O6458" s="46" t="str">
        <f>IF(Table2[[#This Row],[Type]]="IB","EOU",IF(Table2[[#This Row],[Type]]="MB","Local","492"))</f>
        <v>492</v>
      </c>
      <c r="P6458" s="46">
        <f>ROUND(Table2[[#This Row],[Cons]]/Table2[[#This Row],[Qty.]],5)</f>
        <v>1</v>
      </c>
      <c r="Q6458" s="46" t="b">
        <f>EXACT(Table2[[#This Row],[rate]],Table2[[#This Row],[Check]])</f>
        <v>1</v>
      </c>
      <c r="R6458" s="46"/>
      <c r="S6458" s="46" t="str">
        <f>IF(Table2[[#This Row],[SRO]]="EOU",VLOOKUP(Table2[[#This Row],[BE]],[2]GD.List!$C$3:$N$5014,12,0),IF(Table2[[#This Row],[SRO]]="Local","Polyester Staple Fibre","SRO 492"))</f>
        <v>SRO 492</v>
      </c>
    </row>
    <row r="6459" spans="1:19" x14ac:dyDescent="0.25">
      <c r="A6459" s="120" t="s">
        <v>4367</v>
      </c>
      <c r="B6459" s="116" t="s">
        <v>4357</v>
      </c>
      <c r="C6459" s="165">
        <v>36605</v>
      </c>
      <c r="D6459" s="117">
        <v>9607.11</v>
      </c>
      <c r="E6459" s="147" t="s">
        <v>4365</v>
      </c>
      <c r="F6459" s="116" t="s">
        <v>4384</v>
      </c>
      <c r="G6459" s="471">
        <v>45001</v>
      </c>
      <c r="H6459" s="82">
        <v>63025849.799999997</v>
      </c>
      <c r="I6459" s="197">
        <v>1</v>
      </c>
      <c r="J6459" s="15">
        <v>43.41</v>
      </c>
      <c r="K6459" s="15">
        <v>43.41</v>
      </c>
      <c r="L6459" s="15">
        <v>10378988.460000001</v>
      </c>
      <c r="M6459" s="66" t="str">
        <f>TEXT(Table2[[#This Row],[Gd.Dt]],"mmm-yy")</f>
        <v>Mar-23</v>
      </c>
      <c r="N6459" s="46" t="str">
        <f>MID(Table2[[#This Row],[BE]],6,2)</f>
        <v>EP</v>
      </c>
      <c r="O6459" s="46" t="str">
        <f>IF(Table2[[#This Row],[Type]]="IB","EOU",IF(Table2[[#This Row],[Type]]="MB","Local","492"))</f>
        <v>492</v>
      </c>
      <c r="P6459" s="46">
        <f>ROUND(Table2[[#This Row],[Cons]]/Table2[[#This Row],[Qty.]],5)</f>
        <v>1</v>
      </c>
      <c r="Q6459" s="46" t="b">
        <f>EXACT(Table2[[#This Row],[rate]],Table2[[#This Row],[Check]])</f>
        <v>1</v>
      </c>
      <c r="R6459" s="46"/>
      <c r="S6459" s="46" t="str">
        <f>IF(Table2[[#This Row],[SRO]]="EOU",VLOOKUP(Table2[[#This Row],[BE]],[2]GD.List!$C$3:$N$5014,12,0),IF(Table2[[#This Row],[SRO]]="Local","Polyester Staple Fibre","SRO 492"))</f>
        <v>SRO 492</v>
      </c>
    </row>
    <row r="6460" spans="1:19" x14ac:dyDescent="0.25">
      <c r="A6460" s="119" t="s">
        <v>4369</v>
      </c>
      <c r="B6460" s="116" t="s">
        <v>4357</v>
      </c>
      <c r="C6460" s="165">
        <v>36605</v>
      </c>
      <c r="D6460" s="117">
        <v>9607.2000000000007</v>
      </c>
      <c r="E6460" s="147" t="s">
        <v>4365</v>
      </c>
      <c r="F6460" s="116" t="s">
        <v>4384</v>
      </c>
      <c r="G6460" s="471">
        <v>45001</v>
      </c>
      <c r="H6460" s="82">
        <v>63025849.799999997</v>
      </c>
      <c r="I6460" s="197">
        <v>1</v>
      </c>
      <c r="J6460" s="15">
        <v>1.4</v>
      </c>
      <c r="K6460" s="15">
        <v>1.4</v>
      </c>
      <c r="L6460" s="15">
        <v>234694.87</v>
      </c>
      <c r="M6460" s="66" t="str">
        <f>TEXT(Table2[[#This Row],[Gd.Dt]],"mmm-yy")</f>
        <v>Mar-23</v>
      </c>
      <c r="N6460" s="46" t="str">
        <f>MID(Table2[[#This Row],[BE]],6,2)</f>
        <v>EP</v>
      </c>
      <c r="O6460" s="46" t="str">
        <f>IF(Table2[[#This Row],[Type]]="IB","EOU",IF(Table2[[#This Row],[Type]]="MB","Local","492"))</f>
        <v>492</v>
      </c>
      <c r="P6460" s="46">
        <f>ROUND(Table2[[#This Row],[Cons]]/Table2[[#This Row],[Qty.]],5)</f>
        <v>1</v>
      </c>
      <c r="Q6460" s="46" t="b">
        <f>EXACT(Table2[[#This Row],[rate]],Table2[[#This Row],[Check]])</f>
        <v>1</v>
      </c>
      <c r="R6460" s="46"/>
      <c r="S6460" s="46" t="str">
        <f>IF(Table2[[#This Row],[SRO]]="EOU",VLOOKUP(Table2[[#This Row],[BE]],[2]GD.List!$C$3:$N$5014,12,0),IF(Table2[[#This Row],[SRO]]="Local","Polyester Staple Fibre","SRO 492"))</f>
        <v>SRO 492</v>
      </c>
    </row>
    <row r="6461" spans="1:19" x14ac:dyDescent="0.25">
      <c r="A6461" s="120" t="s">
        <v>4369</v>
      </c>
      <c r="B6461" s="116" t="s">
        <v>4357</v>
      </c>
      <c r="C6461" s="165">
        <v>36605</v>
      </c>
      <c r="D6461" s="117">
        <v>9607.11</v>
      </c>
      <c r="E6461" s="147" t="s">
        <v>4365</v>
      </c>
      <c r="F6461" s="116" t="s">
        <v>4384</v>
      </c>
      <c r="G6461" s="471">
        <v>45001</v>
      </c>
      <c r="H6461" s="82">
        <v>63025849.799999997</v>
      </c>
      <c r="I6461" s="197">
        <v>1</v>
      </c>
      <c r="J6461" s="15">
        <v>69.209999999999994</v>
      </c>
      <c r="K6461" s="15">
        <v>69.209999999999994</v>
      </c>
      <c r="L6461" s="15">
        <v>11602308.359999999</v>
      </c>
      <c r="M6461" s="66" t="str">
        <f>TEXT(Table2[[#This Row],[Gd.Dt]],"mmm-yy")</f>
        <v>Mar-23</v>
      </c>
      <c r="N6461" s="46" t="str">
        <f>MID(Table2[[#This Row],[BE]],6,2)</f>
        <v>EP</v>
      </c>
      <c r="O6461" s="46" t="str">
        <f>IF(Table2[[#This Row],[Type]]="IB","EOU",IF(Table2[[#This Row],[Type]]="MB","Local","492"))</f>
        <v>492</v>
      </c>
      <c r="P6461" s="46">
        <f>ROUND(Table2[[#This Row],[Cons]]/Table2[[#This Row],[Qty.]],5)</f>
        <v>1</v>
      </c>
      <c r="Q6461" s="46" t="b">
        <f>EXACT(Table2[[#This Row],[rate]],Table2[[#This Row],[Check]])</f>
        <v>1</v>
      </c>
      <c r="R6461" s="46"/>
      <c r="S6461" s="46" t="str">
        <f>IF(Table2[[#This Row],[SRO]]="EOU",VLOOKUP(Table2[[#This Row],[BE]],[2]GD.List!$C$3:$N$5014,12,0),IF(Table2[[#This Row],[SRO]]="Local","Polyester Staple Fibre","SRO 492"))</f>
        <v>SRO 492</v>
      </c>
    </row>
    <row r="6462" spans="1:19" x14ac:dyDescent="0.25">
      <c r="A6462" s="119" t="s">
        <v>4371</v>
      </c>
      <c r="B6462" s="116" t="s">
        <v>4359</v>
      </c>
      <c r="C6462" s="165">
        <v>5427</v>
      </c>
      <c r="D6462" s="117">
        <v>3204.1190000000001</v>
      </c>
      <c r="E6462" s="147" t="s">
        <v>4370</v>
      </c>
      <c r="F6462" s="116" t="s">
        <v>4379</v>
      </c>
      <c r="G6462" s="471">
        <v>45001</v>
      </c>
      <c r="H6462" s="82">
        <v>44430096.619999997</v>
      </c>
      <c r="I6462" s="197">
        <v>7.0000000000000007E-2</v>
      </c>
      <c r="J6462" s="15">
        <v>141.54</v>
      </c>
      <c r="K6462" s="15">
        <v>2022</v>
      </c>
      <c r="L6462" s="15">
        <v>159507.75</v>
      </c>
      <c r="M6462" s="66" t="str">
        <f>TEXT(Table2[[#This Row],[Gd.Dt]],"mmm-yy")</f>
        <v>Mar-23</v>
      </c>
      <c r="N6462" s="46" t="str">
        <f>MID(Table2[[#This Row],[BE]],6,2)</f>
        <v>IB</v>
      </c>
      <c r="O6462" s="46" t="str">
        <f>IF(Table2[[#This Row],[Type]]="IB","EOU",IF(Table2[[#This Row],[Type]]="MB","Local","492"))</f>
        <v>EOU</v>
      </c>
      <c r="P6462" s="46">
        <f>ROUND(Table2[[#This Row],[Cons]]/Table2[[#This Row],[Qty.]],5)</f>
        <v>7.0000000000000007E-2</v>
      </c>
      <c r="Q6462" s="46" t="b">
        <f>EXACT(Table2[[#This Row],[rate]],Table2[[#This Row],[Check]])</f>
        <v>1</v>
      </c>
      <c r="R6462" s="46"/>
      <c r="S6462" s="46" t="str">
        <f>IF(Table2[[#This Row],[SRO]]="EOU",VLOOKUP(Table2[[#This Row],[BE]],[2]GD.List!$C$3:$N$5014,12,0),IF(Table2[[#This Row],[SRO]]="Local","Polyester Staple Fibre","SRO 492"))</f>
        <v>Textile Dyes</v>
      </c>
    </row>
    <row r="6463" spans="1:19" x14ac:dyDescent="0.25">
      <c r="A6463" s="119" t="s">
        <v>4371</v>
      </c>
      <c r="B6463" s="116" t="s">
        <v>4363</v>
      </c>
      <c r="C6463" s="165">
        <v>22538</v>
      </c>
      <c r="D6463" s="117">
        <v>3204.1190000000001</v>
      </c>
      <c r="E6463" s="147" t="s">
        <v>4377</v>
      </c>
      <c r="F6463" s="116" t="s">
        <v>4380</v>
      </c>
      <c r="G6463" s="471">
        <v>45002</v>
      </c>
      <c r="H6463" s="82">
        <v>42001842.799999997</v>
      </c>
      <c r="I6463" s="197">
        <v>7.0000000000000007E-2</v>
      </c>
      <c r="J6463" s="15">
        <v>919.45</v>
      </c>
      <c r="K6463" s="15">
        <v>13135</v>
      </c>
      <c r="L6463" s="15">
        <v>971668.74</v>
      </c>
      <c r="M6463" s="66" t="str">
        <f>TEXT(Table2[[#This Row],[Gd.Dt]],"mmm-yy")</f>
        <v>Mar-23</v>
      </c>
      <c r="N6463" s="46" t="str">
        <f>MID(Table2[[#This Row],[BE]],6,2)</f>
        <v>IB</v>
      </c>
      <c r="O6463" s="46" t="str">
        <f>IF(Table2[[#This Row],[Type]]="IB","EOU",IF(Table2[[#This Row],[Type]]="MB","Local","492"))</f>
        <v>EOU</v>
      </c>
      <c r="P6463" s="46">
        <f>ROUND(Table2[[#This Row],[Cons]]/Table2[[#This Row],[Qty.]],5)</f>
        <v>7.0000000000000007E-2</v>
      </c>
      <c r="Q6463" s="46" t="b">
        <f>EXACT(Table2[[#This Row],[rate]],Table2[[#This Row],[Check]])</f>
        <v>1</v>
      </c>
      <c r="R6463" s="46"/>
      <c r="S6463" s="46" t="str">
        <f>IF(Table2[[#This Row],[SRO]]="EOU",VLOOKUP(Table2[[#This Row],[BE]],[2]GD.List!$C$3:$N$5014,12,0),IF(Table2[[#This Row],[SRO]]="Local","Polyester Staple Fibre","SRO 492"))</f>
        <v>Textile Dyes</v>
      </c>
    </row>
    <row r="6464" spans="1:19" x14ac:dyDescent="0.25">
      <c r="A6464" s="120" t="s">
        <v>4371</v>
      </c>
      <c r="B6464" s="116" t="s">
        <v>4387</v>
      </c>
      <c r="C6464" s="165">
        <v>27130</v>
      </c>
      <c r="D6464" s="117">
        <v>3204.1190000000001</v>
      </c>
      <c r="E6464" s="147" t="s">
        <v>4390</v>
      </c>
      <c r="F6464" s="116" t="s">
        <v>4392</v>
      </c>
      <c r="G6464" s="471">
        <v>45003</v>
      </c>
      <c r="H6464" s="82">
        <v>55801253.75</v>
      </c>
      <c r="I6464" s="197">
        <v>7.0000000000000007E-2</v>
      </c>
      <c r="J6464" s="15">
        <v>33.36</v>
      </c>
      <c r="K6464" s="15">
        <v>476.57</v>
      </c>
      <c r="L6464" s="15">
        <v>31438.959999999999</v>
      </c>
      <c r="M6464" s="66" t="str">
        <f>TEXT(Table2[[#This Row],[Gd.Dt]],"mmm-yy")</f>
        <v>Mar-23</v>
      </c>
      <c r="N6464" s="46" t="str">
        <f>MID(Table2[[#This Row],[BE]],6,2)</f>
        <v>IB</v>
      </c>
      <c r="O6464" s="46" t="str">
        <f>IF(Table2[[#This Row],[Type]]="IB","EOU",IF(Table2[[#This Row],[Type]]="MB","Local","492"))</f>
        <v>EOU</v>
      </c>
      <c r="P6464" s="46">
        <f>ROUND(Table2[[#This Row],[Cons]]/Table2[[#This Row],[Qty.]],5)</f>
        <v>7.0000000000000007E-2</v>
      </c>
      <c r="Q6464" s="46" t="b">
        <f>EXACT(Table2[[#This Row],[rate]],Table2[[#This Row],[Check]])</f>
        <v>1</v>
      </c>
      <c r="R6464" s="46"/>
      <c r="S6464" s="46" t="str">
        <f>IF(Table2[[#This Row],[SRO]]="EOU",VLOOKUP(Table2[[#This Row],[BE]],[2]GD.List!$C$3:$N$5014,12,0),IF(Table2[[#This Row],[SRO]]="Local","Polyester Staple Fibre","SRO 492"))</f>
        <v>Textile Dyes</v>
      </c>
    </row>
    <row r="6465" spans="1:19" x14ac:dyDescent="0.25">
      <c r="A6465" s="120" t="s">
        <v>4373</v>
      </c>
      <c r="B6465" s="116" t="s">
        <v>4361</v>
      </c>
      <c r="C6465" s="165">
        <v>69216</v>
      </c>
      <c r="D6465" s="117">
        <v>9607.11</v>
      </c>
      <c r="E6465" s="147" t="s">
        <v>46</v>
      </c>
      <c r="F6465" s="116" t="s">
        <v>4383</v>
      </c>
      <c r="G6465" s="471">
        <v>45002</v>
      </c>
      <c r="H6465" s="82">
        <v>49847526.109999999</v>
      </c>
      <c r="I6465" s="197">
        <v>1</v>
      </c>
      <c r="J6465" s="15">
        <v>100</v>
      </c>
      <c r="K6465" s="15">
        <v>100</v>
      </c>
      <c r="L6465" s="15">
        <v>9473154.7899999991</v>
      </c>
      <c r="M6465" s="66" t="str">
        <f>TEXT(Table2[[#This Row],[Gd.Dt]],"mmm-yy")</f>
        <v>Mar-23</v>
      </c>
      <c r="N6465" s="46" t="str">
        <f>MID(Table2[[#This Row],[BE]],6,2)</f>
        <v>EP</v>
      </c>
      <c r="O6465" s="46" t="str">
        <f>IF(Table2[[#This Row],[Type]]="IB","EOU",IF(Table2[[#This Row],[Type]]="MB","Local","492"))</f>
        <v>492</v>
      </c>
      <c r="P6465" s="46">
        <f>ROUND(Table2[[#This Row],[Cons]]/Table2[[#This Row],[Qty.]],5)</f>
        <v>1</v>
      </c>
      <c r="Q6465" s="46" t="b">
        <f>EXACT(Table2[[#This Row],[rate]],Table2[[#This Row],[Check]])</f>
        <v>1</v>
      </c>
      <c r="R6465" s="46"/>
      <c r="S6465" s="46" t="str">
        <f>IF(Table2[[#This Row],[SRO]]="EOU",VLOOKUP(Table2[[#This Row],[BE]],[2]GD.List!$C$3:$N$5014,12,0),IF(Table2[[#This Row],[SRO]]="Local","Polyester Staple Fibre","SRO 492"))</f>
        <v>SRO 492</v>
      </c>
    </row>
    <row r="6466" spans="1:19" x14ac:dyDescent="0.25">
      <c r="A6466" s="119" t="s">
        <v>4375</v>
      </c>
      <c r="B6466" s="116" t="s">
        <v>4387</v>
      </c>
      <c r="C6466" s="165">
        <v>27130</v>
      </c>
      <c r="D6466" s="117">
        <v>5205.12</v>
      </c>
      <c r="E6466" s="147" t="s">
        <v>4390</v>
      </c>
      <c r="F6466" s="116" t="s">
        <v>4392</v>
      </c>
      <c r="G6466" s="471">
        <v>45003</v>
      </c>
      <c r="H6466" s="82">
        <v>55801253.75</v>
      </c>
      <c r="I6466" s="197">
        <v>1.0101</v>
      </c>
      <c r="J6466" s="15">
        <v>8510.64</v>
      </c>
      <c r="K6466" s="15">
        <v>8425.5400000000009</v>
      </c>
      <c r="L6466" s="15">
        <v>8277228.2400000002</v>
      </c>
      <c r="M6466" s="66" t="str">
        <f>TEXT(Table2[[#This Row],[Gd.Dt]],"mmm-yy")</f>
        <v>Mar-23</v>
      </c>
      <c r="N6466" s="46" t="str">
        <f>MID(Table2[[#This Row],[BE]],6,2)</f>
        <v>IB</v>
      </c>
      <c r="O6466" s="46" t="str">
        <f>IF(Table2[[#This Row],[Type]]="IB","EOU",IF(Table2[[#This Row],[Type]]="MB","Local","492"))</f>
        <v>EOU</v>
      </c>
      <c r="P6466" s="46">
        <f>ROUND(Table2[[#This Row],[Cons]]/Table2[[#This Row],[Qty.]],5)</f>
        <v>1.0101</v>
      </c>
      <c r="Q6466" s="46" t="b">
        <f>EXACT(Table2[[#This Row],[rate]],Table2[[#This Row],[Check]])</f>
        <v>1</v>
      </c>
      <c r="R6466" s="46"/>
      <c r="S6466" s="46" t="str">
        <f>IF(Table2[[#This Row],[SRO]]="EOU",VLOOKUP(Table2[[#This Row],[BE]],[2]GD.List!$C$3:$N$5014,12,0),IF(Table2[[#This Row],[SRO]]="Local","Polyester Staple Fibre","SRO 492"))</f>
        <v>Cotton Yarn</v>
      </c>
    </row>
    <row r="6467" spans="1:19" x14ac:dyDescent="0.25">
      <c r="A6467" s="120" t="s">
        <v>4375</v>
      </c>
      <c r="B6467" s="116" t="s">
        <v>4362</v>
      </c>
      <c r="C6467" s="165">
        <v>70616</v>
      </c>
      <c r="D6467" s="117">
        <v>5205.12</v>
      </c>
      <c r="E6467" s="147" t="s">
        <v>4374</v>
      </c>
      <c r="F6467" s="116" t="s">
        <v>4382</v>
      </c>
      <c r="G6467" s="471">
        <v>45002</v>
      </c>
      <c r="H6467" s="82">
        <v>129252881</v>
      </c>
      <c r="I6467" s="197">
        <v>1.0101</v>
      </c>
      <c r="J6467" s="15">
        <v>9936.4599999999991</v>
      </c>
      <c r="K6467" s="15">
        <v>9837.11</v>
      </c>
      <c r="L6467" s="15">
        <v>9978325.3200000003</v>
      </c>
      <c r="M6467" s="66" t="str">
        <f>TEXT(Table2[[#This Row],[Gd.Dt]],"mmm-yy")</f>
        <v>Mar-23</v>
      </c>
      <c r="N6467" s="46" t="str">
        <f>MID(Table2[[#This Row],[BE]],6,2)</f>
        <v>IB</v>
      </c>
      <c r="O6467" s="46" t="str">
        <f>IF(Table2[[#This Row],[Type]]="IB","EOU",IF(Table2[[#This Row],[Type]]="MB","Local","492"))</f>
        <v>EOU</v>
      </c>
      <c r="P6467" s="46">
        <f>ROUND(Table2[[#This Row],[Cons]]/Table2[[#This Row],[Qty.]],5)</f>
        <v>1.0101</v>
      </c>
      <c r="Q6467" s="46" t="b">
        <f>EXACT(Table2[[#This Row],[rate]],Table2[[#This Row],[Check]])</f>
        <v>1</v>
      </c>
      <c r="R6467" s="46"/>
      <c r="S6467" s="46" t="str">
        <f>IF(Table2[[#This Row],[SRO]]="EOU",VLOOKUP(Table2[[#This Row],[BE]],[2]GD.List!$C$3:$N$5014,12,0),IF(Table2[[#This Row],[SRO]]="Local","Polyester Staple Fibre","SRO 492"))</f>
        <v>Cotton Yarn</v>
      </c>
    </row>
    <row r="6468" spans="1:19" x14ac:dyDescent="0.25">
      <c r="A6468" s="120" t="s">
        <v>4376</v>
      </c>
      <c r="B6468" s="116" t="s">
        <v>4362</v>
      </c>
      <c r="C6468" s="165">
        <v>70616</v>
      </c>
      <c r="D6468" s="117">
        <v>5205.12</v>
      </c>
      <c r="E6468" s="147" t="s">
        <v>4374</v>
      </c>
      <c r="F6468" s="116" t="s">
        <v>4382</v>
      </c>
      <c r="G6468" s="471">
        <v>45002</v>
      </c>
      <c r="H6468" s="82">
        <v>129252881</v>
      </c>
      <c r="I6468" s="197">
        <v>1.0101</v>
      </c>
      <c r="J6468" s="15">
        <v>12386.75</v>
      </c>
      <c r="K6468" s="15">
        <v>12262.89</v>
      </c>
      <c r="L6468" s="15">
        <v>12438939.130000001</v>
      </c>
      <c r="M6468" s="66" t="str">
        <f>TEXT(Table2[[#This Row],[Gd.Dt]],"mmm-yy")</f>
        <v>Mar-23</v>
      </c>
      <c r="N6468" s="46" t="str">
        <f>MID(Table2[[#This Row],[BE]],6,2)</f>
        <v>IB</v>
      </c>
      <c r="O6468" s="46" t="str">
        <f>IF(Table2[[#This Row],[Type]]="IB","EOU",IF(Table2[[#This Row],[Type]]="MB","Local","492"))</f>
        <v>EOU</v>
      </c>
      <c r="P6468" s="46">
        <f>ROUND(Table2[[#This Row],[Cons]]/Table2[[#This Row],[Qty.]],5)</f>
        <v>1.0101</v>
      </c>
      <c r="Q6468" s="46" t="b">
        <f>EXACT(Table2[[#This Row],[rate]],Table2[[#This Row],[Check]])</f>
        <v>1</v>
      </c>
      <c r="R6468" s="46"/>
      <c r="S6468" s="46" t="str">
        <f>IF(Table2[[#This Row],[SRO]]="EOU",VLOOKUP(Table2[[#This Row],[BE]],[2]GD.List!$C$3:$N$5014,12,0),IF(Table2[[#This Row],[SRO]]="Local","Polyester Staple Fibre","SRO 492"))</f>
        <v>Cotton Yarn</v>
      </c>
    </row>
    <row r="6469" spans="1:19" x14ac:dyDescent="0.25">
      <c r="A6469" s="120" t="s">
        <v>4388</v>
      </c>
      <c r="B6469" s="116" t="s">
        <v>4385</v>
      </c>
      <c r="C6469" s="165">
        <v>50936</v>
      </c>
      <c r="D6469" s="117">
        <v>5402.33</v>
      </c>
      <c r="E6469" s="147" t="s">
        <v>46</v>
      </c>
      <c r="F6469" s="116" t="s">
        <v>4394</v>
      </c>
      <c r="G6469" s="471">
        <v>45003</v>
      </c>
      <c r="H6469" s="82">
        <v>42776898.079999998</v>
      </c>
      <c r="I6469" s="197">
        <v>0.45455000000000001</v>
      </c>
      <c r="J6469" s="15">
        <v>8811</v>
      </c>
      <c r="K6469" s="15">
        <v>19384</v>
      </c>
      <c r="L6469" s="15">
        <v>9085670.9700000007</v>
      </c>
      <c r="M6469" s="66" t="str">
        <f>TEXT(Table2[[#This Row],[Gd.Dt]],"mmm-yy")</f>
        <v>Mar-23</v>
      </c>
      <c r="N6469" s="46" t="str">
        <f>MID(Table2[[#This Row],[BE]],6,2)</f>
        <v>IB</v>
      </c>
      <c r="O6469" s="46" t="str">
        <f>IF(Table2[[#This Row],[Type]]="IB","EOU",IF(Table2[[#This Row],[Type]]="MB","Local","492"))</f>
        <v>EOU</v>
      </c>
      <c r="P6469" s="46">
        <f>ROUND(Table2[[#This Row],[Cons]]/Table2[[#This Row],[Qty.]],5)</f>
        <v>0.45455000000000001</v>
      </c>
      <c r="Q6469" s="46" t="b">
        <f>EXACT(Table2[[#This Row],[rate]],Table2[[#This Row],[Check]])</f>
        <v>1</v>
      </c>
      <c r="R6469" s="46"/>
      <c r="S6469" s="46" t="str">
        <f>IF(Table2[[#This Row],[SRO]]="EOU",VLOOKUP(Table2[[#This Row],[BE]],[2]GD.List!$C$3:$N$5014,12,0),IF(Table2[[#This Row],[SRO]]="Local","Polyester Staple Fibre","SRO 492"))</f>
        <v>Polyester Yarn</v>
      </c>
    </row>
    <row r="6470" spans="1:19" x14ac:dyDescent="0.25">
      <c r="A6470" s="119" t="s">
        <v>4391</v>
      </c>
      <c r="B6470" s="119" t="s">
        <v>4387</v>
      </c>
      <c r="C6470" s="170">
        <v>27130</v>
      </c>
      <c r="D6470" s="171">
        <v>3204.1190000000001</v>
      </c>
      <c r="E6470" s="27" t="s">
        <v>4390</v>
      </c>
      <c r="F6470" s="119" t="s">
        <v>4392</v>
      </c>
      <c r="G6470" s="28">
        <v>45003</v>
      </c>
      <c r="H6470" s="172">
        <v>55801253.75</v>
      </c>
      <c r="I6470" s="33">
        <v>7.0000000000000007E-2</v>
      </c>
      <c r="J6470" s="30">
        <v>950</v>
      </c>
      <c r="K6470" s="30">
        <v>13571.43</v>
      </c>
      <c r="L6470" s="30">
        <v>895294.03999999992</v>
      </c>
      <c r="M6470" s="67" t="str">
        <f>TEXT(Table2[[#This Row],[Gd.Dt]],"mmm-yy")</f>
        <v>Mar-23</v>
      </c>
      <c r="N6470" s="47" t="str">
        <f>MID(Table2[[#This Row],[BE]],6,2)</f>
        <v>IB</v>
      </c>
      <c r="O6470" s="47" t="str">
        <f>IF(Table2[[#This Row],[Type]]="IB","EOU",IF(Table2[[#This Row],[Type]]="MB","Local","492"))</f>
        <v>EOU</v>
      </c>
      <c r="P6470" s="47">
        <f>ROUND(Table2[[#This Row],[Cons]]/Table2[[#This Row],[Qty.]],5)</f>
        <v>7.0000000000000007E-2</v>
      </c>
      <c r="Q6470" s="47" t="b">
        <f>EXACT(Table2[[#This Row],[rate]],Table2[[#This Row],[Check]])</f>
        <v>1</v>
      </c>
      <c r="R6470" s="47"/>
      <c r="S6470" s="47" t="str">
        <f>IF(Table2[[#This Row],[SRO]]="EOU",VLOOKUP(Table2[[#This Row],[BE]],[2]GD.List!$C$3:$N$5014,12,0),IF(Table2[[#This Row],[SRO]]="Local","Polyester Staple Fibre","SRO 492"))</f>
        <v>Textile Dyes</v>
      </c>
    </row>
    <row r="6471" spans="1:19" x14ac:dyDescent="0.25">
      <c r="A6471" s="796" t="s">
        <v>2499</v>
      </c>
      <c r="B6471" s="796" t="s">
        <v>4397</v>
      </c>
      <c r="C6471" s="797">
        <v>7684</v>
      </c>
      <c r="D6471" s="798">
        <v>2701.12</v>
      </c>
      <c r="E6471" s="147" t="s">
        <v>46</v>
      </c>
      <c r="F6471" s="796" t="s">
        <v>4399</v>
      </c>
      <c r="G6471" s="471">
        <v>45004</v>
      </c>
      <c r="H6471" s="799">
        <v>13715363.75</v>
      </c>
      <c r="I6471" s="197">
        <v>1.1000000000000001</v>
      </c>
      <c r="J6471" s="792">
        <v>3264.8</v>
      </c>
      <c r="K6471" s="792">
        <v>2968</v>
      </c>
      <c r="L6471" s="792">
        <v>7049618.8600000003</v>
      </c>
      <c r="M6471" s="793" t="str">
        <f>TEXT(Table2[[#This Row],[Gd.Dt]],"mmm-yy")</f>
        <v>Mar-23</v>
      </c>
      <c r="N6471" s="46" t="str">
        <f>MID(Table2[[#This Row],[BE]],6,2)</f>
        <v>IB</v>
      </c>
      <c r="O6471" s="46" t="str">
        <f>IF(Table2[[#This Row],[Type]]="IB","EOU",IF(Table2[[#This Row],[Type]]="MB","Local","492"))</f>
        <v>EOU</v>
      </c>
      <c r="P6471" s="46">
        <f>ROUND(Table2[[#This Row],[Cons]]/Table2[[#This Row],[Qty.]],5)</f>
        <v>1.1000000000000001</v>
      </c>
      <c r="Q6471" s="46" t="b">
        <f>EXACT(Table2[[#This Row],[rate]],Table2[[#This Row],[Check]])</f>
        <v>1</v>
      </c>
      <c r="R6471" s="46"/>
      <c r="S6471" s="46" t="str">
        <f>IF(Table2[[#This Row],[SRO]]="EOU",VLOOKUP(Table2[[#This Row],[BE]],[2]GD.List!$C$3:$N$5014,12,0),IF(Table2[[#This Row],[SRO]]="Local","Polyester Staple Fibre","SRO 492"))</f>
        <v>Textile Coal</v>
      </c>
    </row>
    <row r="6472" spans="1:19" x14ac:dyDescent="0.25">
      <c r="A6472" s="796" t="s">
        <v>2499</v>
      </c>
      <c r="B6472" s="796" t="s">
        <v>4396</v>
      </c>
      <c r="C6472" s="797">
        <v>992</v>
      </c>
      <c r="D6472" s="798">
        <v>2701.12</v>
      </c>
      <c r="E6472" s="147" t="s">
        <v>4398</v>
      </c>
      <c r="F6472" s="796" t="s">
        <v>4400</v>
      </c>
      <c r="G6472" s="471">
        <v>45004</v>
      </c>
      <c r="H6472" s="799">
        <v>31776244.030000001</v>
      </c>
      <c r="I6472" s="197">
        <v>1.1000000000000001</v>
      </c>
      <c r="J6472" s="792">
        <v>14611.3</v>
      </c>
      <c r="K6472" s="792">
        <v>13283</v>
      </c>
      <c r="L6472" s="792">
        <v>16033147.73</v>
      </c>
      <c r="M6472" s="793" t="str">
        <f>TEXT(Table2[[#This Row],[Gd.Dt]],"mmm-yy")</f>
        <v>Mar-23</v>
      </c>
      <c r="N6472" s="46" t="str">
        <f>MID(Table2[[#This Row],[BE]],6,2)</f>
        <v>IB</v>
      </c>
      <c r="O6472" s="46" t="str">
        <f>IF(Table2[[#This Row],[Type]]="IB","EOU",IF(Table2[[#This Row],[Type]]="MB","Local","492"))</f>
        <v>EOU</v>
      </c>
      <c r="P6472" s="46">
        <f>ROUND(Table2[[#This Row],[Cons]]/Table2[[#This Row],[Qty.]],5)</f>
        <v>1.1000000000000001</v>
      </c>
      <c r="Q6472" s="46" t="b">
        <f>EXACT(Table2[[#This Row],[rate]],Table2[[#This Row],[Check]])</f>
        <v>1</v>
      </c>
      <c r="R6472" s="46"/>
      <c r="S6472" s="46" t="str">
        <f>IF(Table2[[#This Row],[SRO]]="EOU",VLOOKUP(Table2[[#This Row],[BE]],[2]GD.List!$C$3:$N$5014,12,0),IF(Table2[[#This Row],[SRO]]="Local","Polyester Staple Fibre","SRO 492"))</f>
        <v>Textile Coal</v>
      </c>
    </row>
    <row r="6473" spans="1:19" x14ac:dyDescent="0.25">
      <c r="A6473" s="800" t="s">
        <v>2499</v>
      </c>
      <c r="B6473" s="796" t="s">
        <v>4395</v>
      </c>
      <c r="C6473" s="797">
        <v>8016</v>
      </c>
      <c r="D6473" s="798">
        <v>2701.12</v>
      </c>
      <c r="E6473" s="147" t="s">
        <v>46</v>
      </c>
      <c r="F6473" s="796" t="s">
        <v>4401</v>
      </c>
      <c r="G6473" s="471">
        <v>45003</v>
      </c>
      <c r="H6473" s="799">
        <v>10372037.130000001</v>
      </c>
      <c r="I6473" s="197">
        <v>1.1000000000000001</v>
      </c>
      <c r="J6473" s="792">
        <v>5786</v>
      </c>
      <c r="K6473" s="792">
        <v>5260</v>
      </c>
      <c r="L6473" s="792">
        <v>5331169.84</v>
      </c>
      <c r="M6473" s="793" t="str">
        <f>TEXT(Table2[[#This Row],[Gd.Dt]],"mmm-yy")</f>
        <v>Mar-23</v>
      </c>
      <c r="N6473" s="46" t="str">
        <f>MID(Table2[[#This Row],[BE]],6,2)</f>
        <v>IB</v>
      </c>
      <c r="O6473" s="46" t="str">
        <f>IF(Table2[[#This Row],[Type]]="IB","EOU",IF(Table2[[#This Row],[Type]]="MB","Local","492"))</f>
        <v>EOU</v>
      </c>
      <c r="P6473" s="46">
        <f>ROUND(Table2[[#This Row],[Cons]]/Table2[[#This Row],[Qty.]],5)</f>
        <v>1.1000000000000001</v>
      </c>
      <c r="Q6473" s="46" t="b">
        <f>EXACT(Table2[[#This Row],[rate]],Table2[[#This Row],[Check]])</f>
        <v>1</v>
      </c>
      <c r="R6473" s="46"/>
      <c r="S6473" s="46" t="str">
        <f>IF(Table2[[#This Row],[SRO]]="EOU",VLOOKUP(Table2[[#This Row],[BE]],[2]GD.List!$C$3:$N$5014,12,0),IF(Table2[[#This Row],[SRO]]="Local","Polyester Staple Fibre","SRO 492"))</f>
        <v>Textile Coal</v>
      </c>
    </row>
    <row r="6474" spans="1:19" x14ac:dyDescent="0.25">
      <c r="A6474" s="800" t="s">
        <v>3879</v>
      </c>
      <c r="B6474" s="796" t="s">
        <v>4396</v>
      </c>
      <c r="C6474" s="797">
        <v>992</v>
      </c>
      <c r="D6474" s="798">
        <v>3404.9090000000001</v>
      </c>
      <c r="E6474" s="147" t="s">
        <v>4398</v>
      </c>
      <c r="F6474" s="796" t="s">
        <v>4400</v>
      </c>
      <c r="G6474" s="471">
        <v>45004</v>
      </c>
      <c r="H6474" s="799">
        <v>31776244.030000001</v>
      </c>
      <c r="I6474" s="197">
        <v>0.04</v>
      </c>
      <c r="J6474" s="792">
        <v>531.31999999999994</v>
      </c>
      <c r="K6474" s="792">
        <v>13283</v>
      </c>
      <c r="L6474" s="792">
        <v>583023.55000000005</v>
      </c>
      <c r="M6474" s="793" t="str">
        <f>TEXT(Table2[[#This Row],[Gd.Dt]],"mmm-yy")</f>
        <v>Mar-23</v>
      </c>
      <c r="N6474" s="46" t="str">
        <f>MID(Table2[[#This Row],[BE]],6,2)</f>
        <v>IB</v>
      </c>
      <c r="O6474" s="46" t="str">
        <f>IF(Table2[[#This Row],[Type]]="IB","EOU",IF(Table2[[#This Row],[Type]]="MB","Local","492"))</f>
        <v>EOU</v>
      </c>
      <c r="P6474" s="46">
        <f>ROUND(Table2[[#This Row],[Cons]]/Table2[[#This Row],[Qty.]],5)</f>
        <v>0.04</v>
      </c>
      <c r="Q6474" s="46" t="b">
        <f>EXACT(Table2[[#This Row],[rate]],Table2[[#This Row],[Check]])</f>
        <v>1</v>
      </c>
      <c r="R6474" s="46"/>
      <c r="S6474" s="46" t="str">
        <f>IF(Table2[[#This Row],[SRO]]="EOU",VLOOKUP(Table2[[#This Row],[BE]],[2]GD.List!$C$3:$N$5014,12,0),IF(Table2[[#This Row],[SRO]]="Local","Polyester Staple Fibre","SRO 492"))</f>
        <v>Textile Chemical</v>
      </c>
    </row>
    <row r="6475" spans="1:19" x14ac:dyDescent="0.25">
      <c r="A6475" s="801" t="s">
        <v>4299</v>
      </c>
      <c r="B6475" s="796" t="s">
        <v>4397</v>
      </c>
      <c r="C6475" s="797">
        <v>7684</v>
      </c>
      <c r="D6475" s="798">
        <v>2847</v>
      </c>
      <c r="E6475" s="147" t="s">
        <v>46</v>
      </c>
      <c r="F6475" s="796" t="s">
        <v>4399</v>
      </c>
      <c r="G6475" s="471">
        <v>45004</v>
      </c>
      <c r="H6475" s="799">
        <v>13715363.75</v>
      </c>
      <c r="I6475" s="197">
        <v>0.03</v>
      </c>
      <c r="J6475" s="792">
        <v>89.04</v>
      </c>
      <c r="K6475" s="792">
        <v>2968</v>
      </c>
      <c r="L6475" s="792">
        <v>192262.33000000002</v>
      </c>
      <c r="M6475" s="793" t="str">
        <f>TEXT(Table2[[#This Row],[Gd.Dt]],"mmm-yy")</f>
        <v>Mar-23</v>
      </c>
      <c r="N6475" s="46" t="str">
        <f>MID(Table2[[#This Row],[BE]],6,2)</f>
        <v>IB</v>
      </c>
      <c r="O6475" s="46" t="str">
        <f>IF(Table2[[#This Row],[Type]]="IB","EOU",IF(Table2[[#This Row],[Type]]="MB","Local","492"))</f>
        <v>EOU</v>
      </c>
      <c r="P6475" s="46">
        <f>ROUND(Table2[[#This Row],[Cons]]/Table2[[#This Row],[Qty.]],5)</f>
        <v>0.03</v>
      </c>
      <c r="Q6475" s="46" t="b">
        <f>EXACT(Table2[[#This Row],[rate]],Table2[[#This Row],[Check]])</f>
        <v>1</v>
      </c>
      <c r="R6475" s="46"/>
      <c r="S6475" s="46" t="str">
        <f>IF(Table2[[#This Row],[SRO]]="EOU",VLOOKUP(Table2[[#This Row],[BE]],[2]GD.List!$C$3:$N$5014,12,0),IF(Table2[[#This Row],[SRO]]="Local","Polyester Staple Fibre","SRO 492"))</f>
        <v>Textile Chemical</v>
      </c>
    </row>
    <row r="6476" spans="1:19" x14ac:dyDescent="0.25">
      <c r="A6476" s="801" t="s">
        <v>4299</v>
      </c>
      <c r="B6476" s="796" t="s">
        <v>4396</v>
      </c>
      <c r="C6476" s="797">
        <v>992</v>
      </c>
      <c r="D6476" s="798">
        <v>2847</v>
      </c>
      <c r="E6476" s="147" t="s">
        <v>4398</v>
      </c>
      <c r="F6476" s="796" t="s">
        <v>4400</v>
      </c>
      <c r="G6476" s="471">
        <v>45004</v>
      </c>
      <c r="H6476" s="799">
        <v>31776244.030000001</v>
      </c>
      <c r="I6476" s="197">
        <v>0.03</v>
      </c>
      <c r="J6476" s="792">
        <v>398.49</v>
      </c>
      <c r="K6476" s="792">
        <v>13283</v>
      </c>
      <c r="L6476" s="792">
        <v>437267.67000000004</v>
      </c>
      <c r="M6476" s="793" t="str">
        <f>TEXT(Table2[[#This Row],[Gd.Dt]],"mmm-yy")</f>
        <v>Mar-23</v>
      </c>
      <c r="N6476" s="46" t="str">
        <f>MID(Table2[[#This Row],[BE]],6,2)</f>
        <v>IB</v>
      </c>
      <c r="O6476" s="46" t="str">
        <f>IF(Table2[[#This Row],[Type]]="IB","EOU",IF(Table2[[#This Row],[Type]]="MB","Local","492"))</f>
        <v>EOU</v>
      </c>
      <c r="P6476" s="46">
        <f>ROUND(Table2[[#This Row],[Cons]]/Table2[[#This Row],[Qty.]],5)</f>
        <v>0.03</v>
      </c>
      <c r="Q6476" s="46" t="b">
        <f>EXACT(Table2[[#This Row],[rate]],Table2[[#This Row],[Check]])</f>
        <v>1</v>
      </c>
      <c r="R6476" s="46"/>
      <c r="S6476" s="46" t="str">
        <f>IF(Table2[[#This Row],[SRO]]="EOU",VLOOKUP(Table2[[#This Row],[BE]],[2]GD.List!$C$3:$N$5014,12,0),IF(Table2[[#This Row],[SRO]]="Local","Polyester Staple Fibre","SRO 492"))</f>
        <v>Textile Chemical</v>
      </c>
    </row>
    <row r="6477" spans="1:19" x14ac:dyDescent="0.25">
      <c r="A6477" s="800" t="s">
        <v>4299</v>
      </c>
      <c r="B6477" s="796" t="s">
        <v>4395</v>
      </c>
      <c r="C6477" s="797">
        <v>8016</v>
      </c>
      <c r="D6477" s="798">
        <v>2847</v>
      </c>
      <c r="E6477" s="147" t="s">
        <v>46</v>
      </c>
      <c r="F6477" s="796" t="s">
        <v>4401</v>
      </c>
      <c r="G6477" s="471">
        <v>45003</v>
      </c>
      <c r="H6477" s="799">
        <v>10372037.130000001</v>
      </c>
      <c r="I6477" s="197">
        <v>0.03</v>
      </c>
      <c r="J6477" s="792">
        <v>157.79999999999998</v>
      </c>
      <c r="K6477" s="792">
        <v>5260</v>
      </c>
      <c r="L6477" s="792">
        <v>145395.53999999998</v>
      </c>
      <c r="M6477" s="793" t="str">
        <f>TEXT(Table2[[#This Row],[Gd.Dt]],"mmm-yy")</f>
        <v>Mar-23</v>
      </c>
      <c r="N6477" s="46" t="str">
        <f>MID(Table2[[#This Row],[BE]],6,2)</f>
        <v>IB</v>
      </c>
      <c r="O6477" s="46" t="str">
        <f>IF(Table2[[#This Row],[Type]]="IB","EOU",IF(Table2[[#This Row],[Type]]="MB","Local","492"))</f>
        <v>EOU</v>
      </c>
      <c r="P6477" s="46">
        <f>ROUND(Table2[[#This Row],[Cons]]/Table2[[#This Row],[Qty.]],5)</f>
        <v>0.03</v>
      </c>
      <c r="Q6477" s="46" t="b">
        <f>EXACT(Table2[[#This Row],[rate]],Table2[[#This Row],[Check]])</f>
        <v>1</v>
      </c>
      <c r="R6477" s="46"/>
      <c r="S6477" s="46" t="str">
        <f>IF(Table2[[#This Row],[SRO]]="EOU",VLOOKUP(Table2[[#This Row],[BE]],[2]GD.List!$C$3:$N$5014,12,0),IF(Table2[[#This Row],[SRO]]="Local","Polyester Staple Fibre","SRO 492"))</f>
        <v>Textile Chemical</v>
      </c>
    </row>
    <row r="6478" spans="1:19" x14ac:dyDescent="0.25">
      <c r="A6478" s="801" t="s">
        <v>4333</v>
      </c>
      <c r="B6478" s="796" t="s">
        <v>4397</v>
      </c>
      <c r="C6478" s="797">
        <v>7684</v>
      </c>
      <c r="D6478" s="798">
        <v>5201.009</v>
      </c>
      <c r="E6478" s="147" t="s">
        <v>46</v>
      </c>
      <c r="F6478" s="796" t="s">
        <v>4399</v>
      </c>
      <c r="G6478" s="471">
        <v>45004</v>
      </c>
      <c r="H6478" s="799">
        <v>13715363.75</v>
      </c>
      <c r="I6478" s="197">
        <v>1.0101</v>
      </c>
      <c r="J6478" s="792">
        <v>2997.98</v>
      </c>
      <c r="K6478" s="792">
        <v>2968</v>
      </c>
      <c r="L6478" s="792">
        <v>6473482.5599999996</v>
      </c>
      <c r="M6478" s="793" t="str">
        <f>TEXT(Table2[[#This Row],[Gd.Dt]],"mmm-yy")</f>
        <v>Mar-23</v>
      </c>
      <c r="N6478" s="46" t="str">
        <f>MID(Table2[[#This Row],[BE]],6,2)</f>
        <v>IB</v>
      </c>
      <c r="O6478" s="46" t="str">
        <f>IF(Table2[[#This Row],[Type]]="IB","EOU",IF(Table2[[#This Row],[Type]]="MB","Local","492"))</f>
        <v>EOU</v>
      </c>
      <c r="P6478" s="46">
        <f>ROUND(Table2[[#This Row],[Cons]]/Table2[[#This Row],[Qty.]],5)</f>
        <v>1.0101</v>
      </c>
      <c r="Q6478" s="46" t="b">
        <f>EXACT(Table2[[#This Row],[rate]],Table2[[#This Row],[Check]])</f>
        <v>1</v>
      </c>
      <c r="R6478" s="46"/>
      <c r="S6478" s="46" t="str">
        <f>IF(Table2[[#This Row],[SRO]]="EOU",VLOOKUP(Table2[[#This Row],[BE]],[2]GD.List!$C$3:$N$5014,12,0),IF(Table2[[#This Row],[SRO]]="Local","Polyester Staple Fibre","SRO 492"))</f>
        <v>Raw Cotton</v>
      </c>
    </row>
    <row r="6479" spans="1:19" x14ac:dyDescent="0.25">
      <c r="A6479" s="800" t="s">
        <v>4333</v>
      </c>
      <c r="B6479" s="796" t="s">
        <v>4395</v>
      </c>
      <c r="C6479" s="797">
        <v>8016</v>
      </c>
      <c r="D6479" s="798">
        <v>5201.009</v>
      </c>
      <c r="E6479" s="147" t="s">
        <v>46</v>
      </c>
      <c r="F6479" s="796" t="s">
        <v>4401</v>
      </c>
      <c r="G6479" s="471">
        <v>45003</v>
      </c>
      <c r="H6479" s="799">
        <v>10372037.130000001</v>
      </c>
      <c r="I6479" s="197">
        <v>1.0101</v>
      </c>
      <c r="J6479" s="792">
        <v>5313.13</v>
      </c>
      <c r="K6479" s="792">
        <v>5260</v>
      </c>
      <c r="L6479" s="792">
        <v>4895471.76</v>
      </c>
      <c r="M6479" s="793" t="str">
        <f>TEXT(Table2[[#This Row],[Gd.Dt]],"mmm-yy")</f>
        <v>Mar-23</v>
      </c>
      <c r="N6479" s="46" t="str">
        <f>MID(Table2[[#This Row],[BE]],6,2)</f>
        <v>IB</v>
      </c>
      <c r="O6479" s="46" t="str">
        <f>IF(Table2[[#This Row],[Type]]="IB","EOU",IF(Table2[[#This Row],[Type]]="MB","Local","492"))</f>
        <v>EOU</v>
      </c>
      <c r="P6479" s="46">
        <f>ROUND(Table2[[#This Row],[Cons]]/Table2[[#This Row],[Qty.]],5)</f>
        <v>1.0101</v>
      </c>
      <c r="Q6479" s="46" t="b">
        <f>EXACT(Table2[[#This Row],[rate]],Table2[[#This Row],[Check]])</f>
        <v>1</v>
      </c>
      <c r="R6479" s="46"/>
      <c r="S6479" s="46" t="str">
        <f>IF(Table2[[#This Row],[SRO]]="EOU",VLOOKUP(Table2[[#This Row],[BE]],[2]GD.List!$C$3:$N$5014,12,0),IF(Table2[[#This Row],[SRO]]="Local","Polyester Staple Fibre","SRO 492"))</f>
        <v>Raw Cotton</v>
      </c>
    </row>
    <row r="6480" spans="1:19" x14ac:dyDescent="0.25">
      <c r="A6480" s="800" t="s">
        <v>4364</v>
      </c>
      <c r="B6480" s="796" t="s">
        <v>4396</v>
      </c>
      <c r="C6480" s="797">
        <v>992</v>
      </c>
      <c r="D6480" s="798">
        <v>5402.33</v>
      </c>
      <c r="E6480" s="147" t="s">
        <v>4398</v>
      </c>
      <c r="F6480" s="796" t="s">
        <v>4400</v>
      </c>
      <c r="G6480" s="471">
        <v>45004</v>
      </c>
      <c r="H6480" s="799">
        <v>31776244.030000001</v>
      </c>
      <c r="I6480" s="197">
        <v>1.0101</v>
      </c>
      <c r="J6480" s="792">
        <v>5990.9</v>
      </c>
      <c r="K6480" s="792">
        <v>5931</v>
      </c>
      <c r="L6480" s="792">
        <v>5775396.2800000003</v>
      </c>
      <c r="M6480" s="793" t="str">
        <f>TEXT(Table2[[#This Row],[Gd.Dt]],"mmm-yy")</f>
        <v>Mar-23</v>
      </c>
      <c r="N6480" s="46" t="str">
        <f>MID(Table2[[#This Row],[BE]],6,2)</f>
        <v>IB</v>
      </c>
      <c r="O6480" s="46" t="str">
        <f>IF(Table2[[#This Row],[Type]]="IB","EOU",IF(Table2[[#This Row],[Type]]="MB","Local","492"))</f>
        <v>EOU</v>
      </c>
      <c r="P6480" s="46">
        <f>ROUND(Table2[[#This Row],[Cons]]/Table2[[#This Row],[Qty.]],5)</f>
        <v>1.0101</v>
      </c>
      <c r="Q6480" s="46" t="b">
        <f>EXACT(Table2[[#This Row],[rate]],Table2[[#This Row],[Check]])</f>
        <v>1</v>
      </c>
      <c r="R6480" s="46"/>
      <c r="S6480" s="46" t="str">
        <f>IF(Table2[[#This Row],[SRO]]="EOU",VLOOKUP(Table2[[#This Row],[BE]],[2]GD.List!$C$3:$N$5014,12,0),IF(Table2[[#This Row],[SRO]]="Local","Polyester Staple Fibre","SRO 492"))</f>
        <v>Polyester Yarn</v>
      </c>
    </row>
    <row r="6481" spans="1:19" x14ac:dyDescent="0.25">
      <c r="A6481" s="801" t="s">
        <v>4388</v>
      </c>
      <c r="B6481" s="801" t="s">
        <v>4396</v>
      </c>
      <c r="C6481" s="802">
        <v>992</v>
      </c>
      <c r="D6481" s="803">
        <v>5402.33</v>
      </c>
      <c r="E6481" s="27" t="s">
        <v>4398</v>
      </c>
      <c r="F6481" s="801" t="s">
        <v>4400</v>
      </c>
      <c r="G6481" s="28">
        <v>45004</v>
      </c>
      <c r="H6481" s="804">
        <v>31776244.030000001</v>
      </c>
      <c r="I6481" s="33">
        <v>1.0101</v>
      </c>
      <c r="J6481" s="794">
        <v>7426.26</v>
      </c>
      <c r="K6481" s="794">
        <v>7352</v>
      </c>
      <c r="L6481" s="794">
        <v>8947408.8000000007</v>
      </c>
      <c r="M6481" s="795" t="str">
        <f>TEXT(Table2[[#This Row],[Gd.Dt]],"mmm-yy")</f>
        <v>Mar-23</v>
      </c>
      <c r="N6481" s="47" t="str">
        <f>MID(Table2[[#This Row],[BE]],6,2)</f>
        <v>IB</v>
      </c>
      <c r="O6481" s="47" t="str">
        <f>IF(Table2[[#This Row],[Type]]="IB","EOU",IF(Table2[[#This Row],[Type]]="MB","Local","492"))</f>
        <v>EOU</v>
      </c>
      <c r="P6481" s="47">
        <f>ROUND(Table2[[#This Row],[Cons]]/Table2[[#This Row],[Qty.]],5)</f>
        <v>1.0101</v>
      </c>
      <c r="Q6481" s="47" t="b">
        <f>EXACT(Table2[[#This Row],[rate]],Table2[[#This Row],[Check]])</f>
        <v>1</v>
      </c>
      <c r="R6481" s="47"/>
      <c r="S6481" s="47" t="str">
        <f>IF(Table2[[#This Row],[SRO]]="EOU",VLOOKUP(Table2[[#This Row],[BE]],[2]GD.List!$C$3:$N$5014,12,0),IF(Table2[[#This Row],[SRO]]="Local","Polyester Staple Fibre","SRO 492"))</f>
        <v>Polyester Yarn</v>
      </c>
    </row>
    <row r="6482" spans="1:19" x14ac:dyDescent="0.25">
      <c r="A6482" s="807" t="s">
        <v>2499</v>
      </c>
      <c r="B6482" s="807" t="s">
        <v>4403</v>
      </c>
      <c r="C6482" s="808">
        <v>50850</v>
      </c>
      <c r="D6482" s="809">
        <v>2701.12</v>
      </c>
      <c r="E6482" s="7" t="s">
        <v>4405</v>
      </c>
      <c r="F6482" s="807" t="s">
        <v>4406</v>
      </c>
      <c r="G6482" s="156">
        <v>45006</v>
      </c>
      <c r="H6482" s="810">
        <v>27436974.640000001</v>
      </c>
      <c r="I6482" s="50">
        <v>0.8</v>
      </c>
      <c r="J6482" s="805">
        <v>13683.34</v>
      </c>
      <c r="K6482" s="805">
        <v>17104.18</v>
      </c>
      <c r="L6482" s="805">
        <v>12699568.48</v>
      </c>
      <c r="M6482" s="806" t="str">
        <f>TEXT(Table2[[#This Row],[Gd.Dt]],"mmm-yy")</f>
        <v>Mar-23</v>
      </c>
      <c r="N6482" s="46" t="str">
        <f>MID(Table2[[#This Row],[BE]],6,2)</f>
        <v>IB</v>
      </c>
      <c r="O6482" s="46" t="str">
        <f>IF(Table2[[#This Row],[Type]]="IB","EOU",IF(Table2[[#This Row],[Type]]="MB","Local","492"))</f>
        <v>EOU</v>
      </c>
      <c r="P6482" s="46">
        <f>ROUND(Table2[[#This Row],[Cons]]/Table2[[#This Row],[Qty.]],5)</f>
        <v>0.8</v>
      </c>
      <c r="Q6482" s="46" t="b">
        <f>EXACT(Table2[[#This Row],[rate]],Table2[[#This Row],[Check]])</f>
        <v>1</v>
      </c>
      <c r="R6482" s="46"/>
      <c r="S6482" s="46" t="str">
        <f>IF(Table2[[#This Row],[SRO]]="EOU",VLOOKUP(Table2[[#This Row],[BE]],[2]GD.List!$C$3:$N$5014,12,0),IF(Table2[[#This Row],[SRO]]="Local","Polyester Staple Fibre","SRO 492"))</f>
        <v>Textile Coal</v>
      </c>
    </row>
    <row r="6483" spans="1:19" x14ac:dyDescent="0.25">
      <c r="A6483" s="807" t="s">
        <v>2499</v>
      </c>
      <c r="B6483" s="807" t="s">
        <v>4402</v>
      </c>
      <c r="C6483" s="808">
        <v>15060</v>
      </c>
      <c r="D6483" s="809">
        <v>2701.12</v>
      </c>
      <c r="E6483" s="7" t="s">
        <v>46</v>
      </c>
      <c r="F6483" s="807" t="s">
        <v>4407</v>
      </c>
      <c r="G6483" s="156">
        <v>45006</v>
      </c>
      <c r="H6483" s="810">
        <v>9032822.4900000002</v>
      </c>
      <c r="I6483" s="50">
        <v>1.1000000000000001</v>
      </c>
      <c r="J6483" s="805">
        <v>6789.21</v>
      </c>
      <c r="K6483" s="805">
        <v>6172</v>
      </c>
      <c r="L6483" s="805">
        <v>4475459.8899999997</v>
      </c>
      <c r="M6483" s="806" t="str">
        <f>TEXT(Table2[[#This Row],[Gd.Dt]],"mmm-yy")</f>
        <v>Mar-23</v>
      </c>
      <c r="N6483" s="46" t="str">
        <f>MID(Table2[[#This Row],[BE]],6,2)</f>
        <v>IB</v>
      </c>
      <c r="O6483" s="46" t="str">
        <f>IF(Table2[[#This Row],[Type]]="IB","EOU",IF(Table2[[#This Row],[Type]]="MB","Local","492"))</f>
        <v>EOU</v>
      </c>
      <c r="P6483" s="46">
        <f>ROUND(Table2[[#This Row],[Cons]]/Table2[[#This Row],[Qty.]],5)</f>
        <v>1.1000000000000001</v>
      </c>
      <c r="Q6483" s="46" t="b">
        <f>EXACT(Table2[[#This Row],[rate]],Table2[[#This Row],[Check]])</f>
        <v>1</v>
      </c>
      <c r="R6483" s="46"/>
      <c r="S6483" s="46" t="str">
        <f>IF(Table2[[#This Row],[SRO]]="EOU",VLOOKUP(Table2[[#This Row],[BE]],[2]GD.List!$C$3:$N$5014,12,0),IF(Table2[[#This Row],[SRO]]="Local","Polyester Staple Fibre","SRO 492"))</f>
        <v>Textile Coal</v>
      </c>
    </row>
    <row r="6484" spans="1:19" x14ac:dyDescent="0.25">
      <c r="A6484" s="807" t="s">
        <v>3879</v>
      </c>
      <c r="B6484" s="807" t="s">
        <v>4402</v>
      </c>
      <c r="C6484" s="808">
        <v>15060</v>
      </c>
      <c r="D6484" s="809">
        <v>3404.9090000000001</v>
      </c>
      <c r="E6484" s="7" t="s">
        <v>46</v>
      </c>
      <c r="F6484" s="807" t="s">
        <v>4407</v>
      </c>
      <c r="G6484" s="156">
        <v>45006</v>
      </c>
      <c r="H6484" s="810">
        <v>9032822.4900000002</v>
      </c>
      <c r="I6484" s="50">
        <v>0.04</v>
      </c>
      <c r="J6484" s="805">
        <v>246.89</v>
      </c>
      <c r="K6484" s="805">
        <v>6172</v>
      </c>
      <c r="L6484" s="805">
        <v>162768.95999999999</v>
      </c>
      <c r="M6484" s="806" t="str">
        <f>TEXT(Table2[[#This Row],[Gd.Dt]],"mmm-yy")</f>
        <v>Mar-23</v>
      </c>
      <c r="N6484" s="46" t="str">
        <f>MID(Table2[[#This Row],[BE]],6,2)</f>
        <v>IB</v>
      </c>
      <c r="O6484" s="46" t="str">
        <f>IF(Table2[[#This Row],[Type]]="IB","EOU",IF(Table2[[#This Row],[Type]]="MB","Local","492"))</f>
        <v>EOU</v>
      </c>
      <c r="P6484" s="46">
        <f>ROUND(Table2[[#This Row],[Cons]]/Table2[[#This Row],[Qty.]],5)</f>
        <v>0.04</v>
      </c>
      <c r="Q6484" s="46" t="b">
        <f>EXACT(Table2[[#This Row],[rate]],Table2[[#This Row],[Check]])</f>
        <v>1</v>
      </c>
      <c r="R6484" s="46"/>
      <c r="S6484" s="46" t="str">
        <f>IF(Table2[[#This Row],[SRO]]="EOU",VLOOKUP(Table2[[#This Row],[BE]],[2]GD.List!$C$3:$N$5014,12,0),IF(Table2[[#This Row],[SRO]]="Local","Polyester Staple Fibre","SRO 492"))</f>
        <v>Textile Chemical</v>
      </c>
    </row>
    <row r="6485" spans="1:19" x14ac:dyDescent="0.25">
      <c r="A6485" s="807" t="s">
        <v>4161</v>
      </c>
      <c r="B6485" s="807" t="s">
        <v>4403</v>
      </c>
      <c r="C6485" s="808">
        <v>50850</v>
      </c>
      <c r="D6485" s="809">
        <v>9606.1</v>
      </c>
      <c r="E6485" s="7" t="s">
        <v>4405</v>
      </c>
      <c r="F6485" s="807" t="s">
        <v>4406</v>
      </c>
      <c r="G6485" s="156">
        <v>45006</v>
      </c>
      <c r="H6485" s="810">
        <v>27436974.640000001</v>
      </c>
      <c r="I6485" s="50">
        <v>1</v>
      </c>
      <c r="J6485" s="805">
        <v>50</v>
      </c>
      <c r="K6485" s="805">
        <v>50</v>
      </c>
      <c r="L6485" s="805">
        <v>43552.49</v>
      </c>
      <c r="M6485" s="806" t="str">
        <f>TEXT(Table2[[#This Row],[Gd.Dt]],"mmm-yy")</f>
        <v>Mar-23</v>
      </c>
      <c r="N6485" s="46" t="str">
        <f>MID(Table2[[#This Row],[BE]],6,2)</f>
        <v>TI</v>
      </c>
      <c r="O6485" s="46" t="str">
        <f>IF(Table2[[#This Row],[Type]]="IB","EOU",IF(Table2[[#This Row],[Type]]="MB","Local","492"))</f>
        <v>492</v>
      </c>
      <c r="P6485" s="46">
        <f>ROUND(Table2[[#This Row],[Cons]]/Table2[[#This Row],[Qty.]],5)</f>
        <v>1</v>
      </c>
      <c r="Q6485" s="46" t="b">
        <f>EXACT(Table2[[#This Row],[rate]],Table2[[#This Row],[Check]])</f>
        <v>1</v>
      </c>
      <c r="R6485" s="46"/>
      <c r="S6485" s="46" t="str">
        <f>IF(Table2[[#This Row],[SRO]]="EOU",VLOOKUP(Table2[[#This Row],[BE]],[2]GD.List!$C$3:$N$5014,12,0),IF(Table2[[#This Row],[SRO]]="Local","Polyester Staple Fibre","SRO 492"))</f>
        <v>SRO 492</v>
      </c>
    </row>
    <row r="6486" spans="1:19" x14ac:dyDescent="0.25">
      <c r="A6486" s="807" t="s">
        <v>4299</v>
      </c>
      <c r="B6486" s="807" t="s">
        <v>4403</v>
      </c>
      <c r="C6486" s="808">
        <v>50850</v>
      </c>
      <c r="D6486" s="809">
        <v>2847</v>
      </c>
      <c r="E6486" s="7" t="s">
        <v>4405</v>
      </c>
      <c r="F6486" s="807" t="s">
        <v>4406</v>
      </c>
      <c r="G6486" s="156">
        <v>45006</v>
      </c>
      <c r="H6486" s="810">
        <v>27436974.640000001</v>
      </c>
      <c r="I6486" s="50">
        <v>0.03</v>
      </c>
      <c r="J6486" s="805">
        <v>513.13</v>
      </c>
      <c r="K6486" s="805">
        <v>17104.18</v>
      </c>
      <c r="L6486" s="805">
        <v>476237.96</v>
      </c>
      <c r="M6486" s="806" t="str">
        <f>TEXT(Table2[[#This Row],[Gd.Dt]],"mmm-yy")</f>
        <v>Mar-23</v>
      </c>
      <c r="N6486" s="46" t="str">
        <f>MID(Table2[[#This Row],[BE]],6,2)</f>
        <v>IB</v>
      </c>
      <c r="O6486" s="46" t="str">
        <f>IF(Table2[[#This Row],[Type]]="IB","EOU",IF(Table2[[#This Row],[Type]]="MB","Local","492"))</f>
        <v>EOU</v>
      </c>
      <c r="P6486" s="46">
        <f>ROUND(Table2[[#This Row],[Cons]]/Table2[[#This Row],[Qty.]],5)</f>
        <v>0.03</v>
      </c>
      <c r="Q6486" s="46" t="b">
        <f>EXACT(Table2[[#This Row],[rate]],Table2[[#This Row],[Check]])</f>
        <v>1</v>
      </c>
      <c r="R6486" s="46"/>
      <c r="S6486" s="46" t="str">
        <f>IF(Table2[[#This Row],[SRO]]="EOU",VLOOKUP(Table2[[#This Row],[BE]],[2]GD.List!$C$3:$N$5014,12,0),IF(Table2[[#This Row],[SRO]]="Local","Polyester Staple Fibre","SRO 492"))</f>
        <v>Textile Chemical</v>
      </c>
    </row>
    <row r="6487" spans="1:19" x14ac:dyDescent="0.25">
      <c r="A6487" s="807" t="s">
        <v>4299</v>
      </c>
      <c r="B6487" s="807" t="s">
        <v>4402</v>
      </c>
      <c r="C6487" s="808">
        <v>15060</v>
      </c>
      <c r="D6487" s="809">
        <v>2847</v>
      </c>
      <c r="E6487" s="7" t="s">
        <v>46</v>
      </c>
      <c r="F6487" s="807" t="s">
        <v>4407</v>
      </c>
      <c r="G6487" s="156">
        <v>45006</v>
      </c>
      <c r="H6487" s="810">
        <v>9032822.4900000002</v>
      </c>
      <c r="I6487" s="50">
        <v>0.03</v>
      </c>
      <c r="J6487" s="805">
        <v>185.17</v>
      </c>
      <c r="K6487" s="805">
        <v>6172</v>
      </c>
      <c r="L6487" s="805">
        <v>122083.2</v>
      </c>
      <c r="M6487" s="806" t="str">
        <f>TEXT(Table2[[#This Row],[Gd.Dt]],"mmm-yy")</f>
        <v>Mar-23</v>
      </c>
      <c r="N6487" s="46" t="str">
        <f>MID(Table2[[#This Row],[BE]],6,2)</f>
        <v>IB</v>
      </c>
      <c r="O6487" s="46" t="str">
        <f>IF(Table2[[#This Row],[Type]]="IB","EOU",IF(Table2[[#This Row],[Type]]="MB","Local","492"))</f>
        <v>EOU</v>
      </c>
      <c r="P6487" s="46">
        <f>ROUND(Table2[[#This Row],[Cons]]/Table2[[#This Row],[Qty.]],5)</f>
        <v>0.03</v>
      </c>
      <c r="Q6487" s="46" t="b">
        <f>EXACT(Table2[[#This Row],[rate]],Table2[[#This Row],[Check]])</f>
        <v>1</v>
      </c>
      <c r="R6487" s="46"/>
      <c r="S6487" s="46" t="str">
        <f>IF(Table2[[#This Row],[SRO]]="EOU",VLOOKUP(Table2[[#This Row],[BE]],[2]GD.List!$C$3:$N$5014,12,0),IF(Table2[[#This Row],[SRO]]="Local","Polyester Staple Fibre","SRO 492"))</f>
        <v>Textile Chemical</v>
      </c>
    </row>
    <row r="6488" spans="1:19" x14ac:dyDescent="0.25">
      <c r="A6488" s="807" t="s">
        <v>4333</v>
      </c>
      <c r="B6488" s="807" t="s">
        <v>4402</v>
      </c>
      <c r="C6488" s="808">
        <v>15060</v>
      </c>
      <c r="D6488" s="809">
        <v>5201.009</v>
      </c>
      <c r="E6488" s="7" t="s">
        <v>46</v>
      </c>
      <c r="F6488" s="807" t="s">
        <v>4407</v>
      </c>
      <c r="G6488" s="156">
        <v>45006</v>
      </c>
      <c r="H6488" s="810">
        <v>9032822.4900000002</v>
      </c>
      <c r="I6488" s="50">
        <v>0.48485</v>
      </c>
      <c r="J6488" s="805">
        <v>2992.5099999999998</v>
      </c>
      <c r="K6488" s="805">
        <v>6172</v>
      </c>
      <c r="L6488" s="805">
        <v>1972688.1</v>
      </c>
      <c r="M6488" s="806" t="str">
        <f>TEXT(Table2[[#This Row],[Gd.Dt]],"mmm-yy")</f>
        <v>Mar-23</v>
      </c>
      <c r="N6488" s="46" t="str">
        <f>MID(Table2[[#This Row],[BE]],6,2)</f>
        <v>IB</v>
      </c>
      <c r="O6488" s="46" t="str">
        <f>IF(Table2[[#This Row],[Type]]="IB","EOU",IF(Table2[[#This Row],[Type]]="MB","Local","492"))</f>
        <v>EOU</v>
      </c>
      <c r="P6488" s="46">
        <f>ROUND(Table2[[#This Row],[Cons]]/Table2[[#This Row],[Qty.]],5)</f>
        <v>0.48485</v>
      </c>
      <c r="Q6488" s="46" t="b">
        <f>EXACT(Table2[[#This Row],[rate]],Table2[[#This Row],[Check]])</f>
        <v>1</v>
      </c>
      <c r="R6488" s="46"/>
      <c r="S6488" s="46" t="str">
        <f>IF(Table2[[#This Row],[SRO]]="EOU",VLOOKUP(Table2[[#This Row],[BE]],[2]GD.List!$C$3:$N$5014,12,0),IF(Table2[[#This Row],[SRO]]="Local","Polyester Staple Fibre","SRO 492"))</f>
        <v>Raw Cotton</v>
      </c>
    </row>
    <row r="6489" spans="1:19" x14ac:dyDescent="0.25">
      <c r="A6489" s="807" t="s">
        <v>4339</v>
      </c>
      <c r="B6489" s="807" t="s">
        <v>4403</v>
      </c>
      <c r="C6489" s="808">
        <v>50850</v>
      </c>
      <c r="D6489" s="809">
        <v>5402.33</v>
      </c>
      <c r="E6489" s="7" t="s">
        <v>4405</v>
      </c>
      <c r="F6489" s="807" t="s">
        <v>4406</v>
      </c>
      <c r="G6489" s="156">
        <v>45006</v>
      </c>
      <c r="H6489" s="810">
        <v>27436974.640000001</v>
      </c>
      <c r="I6489" s="50">
        <v>1.0101</v>
      </c>
      <c r="J6489" s="805">
        <v>13754.87</v>
      </c>
      <c r="K6489" s="805">
        <v>13617.33</v>
      </c>
      <c r="L6489" s="805">
        <v>11981177.74</v>
      </c>
      <c r="M6489" s="806" t="str">
        <f>TEXT(Table2[[#This Row],[Gd.Dt]],"mmm-yy")</f>
        <v>Mar-23</v>
      </c>
      <c r="N6489" s="46" t="str">
        <f>MID(Table2[[#This Row],[BE]],6,2)</f>
        <v>IB</v>
      </c>
      <c r="O6489" s="46" t="str">
        <f>IF(Table2[[#This Row],[Type]]="IB","EOU",IF(Table2[[#This Row],[Type]]="MB","Local","492"))</f>
        <v>EOU</v>
      </c>
      <c r="P6489" s="46">
        <f>ROUND(Table2[[#This Row],[Cons]]/Table2[[#This Row],[Qty.]],5)</f>
        <v>1.0101</v>
      </c>
      <c r="Q6489" s="46" t="b">
        <f>EXACT(Table2[[#This Row],[rate]],Table2[[#This Row],[Check]])</f>
        <v>1</v>
      </c>
      <c r="R6489" s="46"/>
      <c r="S6489" s="46" t="str">
        <f>IF(Table2[[#This Row],[SRO]]="EOU",VLOOKUP(Table2[[#This Row],[BE]],[2]GD.List!$C$3:$N$5014,12,0),IF(Table2[[#This Row],[SRO]]="Local","Polyester Staple Fibre","SRO 492"))</f>
        <v>Polyester Yarn</v>
      </c>
    </row>
    <row r="6490" spans="1:19" x14ac:dyDescent="0.25">
      <c r="A6490" s="807" t="s">
        <v>4364</v>
      </c>
      <c r="B6490" s="807" t="s">
        <v>4403</v>
      </c>
      <c r="C6490" s="808">
        <v>50850</v>
      </c>
      <c r="D6490" s="809">
        <v>5402.33</v>
      </c>
      <c r="E6490" s="7" t="s">
        <v>4405</v>
      </c>
      <c r="F6490" s="807" t="s">
        <v>4406</v>
      </c>
      <c r="G6490" s="156">
        <v>45006</v>
      </c>
      <c r="H6490" s="810">
        <v>27436974.640000001</v>
      </c>
      <c r="I6490" s="50">
        <v>1.0101</v>
      </c>
      <c r="J6490" s="805">
        <v>2567.52</v>
      </c>
      <c r="K6490" s="805">
        <v>2541.85</v>
      </c>
      <c r="L6490" s="805">
        <v>2236437.9700000002</v>
      </c>
      <c r="M6490" s="806" t="str">
        <f>TEXT(Table2[[#This Row],[Gd.Dt]],"mmm-yy")</f>
        <v>Mar-23</v>
      </c>
      <c r="N6490" s="46" t="str">
        <f>MID(Table2[[#This Row],[BE]],6,2)</f>
        <v>IB</v>
      </c>
      <c r="O6490" s="46" t="str">
        <f>IF(Table2[[#This Row],[Type]]="IB","EOU",IF(Table2[[#This Row],[Type]]="MB","Local","492"))</f>
        <v>EOU</v>
      </c>
      <c r="P6490" s="46">
        <f>ROUND(Table2[[#This Row],[Cons]]/Table2[[#This Row],[Qty.]],5)</f>
        <v>1.0101</v>
      </c>
      <c r="Q6490" s="46" t="b">
        <f>EXACT(Table2[[#This Row],[rate]],Table2[[#This Row],[Check]])</f>
        <v>1</v>
      </c>
      <c r="R6490" s="46"/>
      <c r="S6490" s="46" t="str">
        <f>IF(Table2[[#This Row],[SRO]]="EOU",VLOOKUP(Table2[[#This Row],[BE]],[2]GD.List!$C$3:$N$5014,12,0),IF(Table2[[#This Row],[SRO]]="Local","Polyester Staple Fibre","SRO 492"))</f>
        <v>Polyester Yarn</v>
      </c>
    </row>
    <row r="6491" spans="1:19" x14ac:dyDescent="0.25">
      <c r="A6491" s="807" t="s">
        <v>4364</v>
      </c>
      <c r="B6491" s="807" t="s">
        <v>4402</v>
      </c>
      <c r="C6491" s="808">
        <v>15060</v>
      </c>
      <c r="D6491" s="809">
        <v>5402.33</v>
      </c>
      <c r="E6491" s="7" t="s">
        <v>46</v>
      </c>
      <c r="F6491" s="807" t="s">
        <v>4407</v>
      </c>
      <c r="G6491" s="156">
        <v>45006</v>
      </c>
      <c r="H6491" s="810">
        <v>9032822.4900000002</v>
      </c>
      <c r="I6491" s="50">
        <v>0.52524999999999999</v>
      </c>
      <c r="J6491" s="805">
        <v>1778.01</v>
      </c>
      <c r="K6491" s="805">
        <v>3385.07</v>
      </c>
      <c r="L6491" s="805">
        <v>913623.1</v>
      </c>
      <c r="M6491" s="806" t="str">
        <f>TEXT(Table2[[#This Row],[Gd.Dt]],"mmm-yy")</f>
        <v>Mar-23</v>
      </c>
      <c r="N6491" s="46" t="str">
        <f>MID(Table2[[#This Row],[BE]],6,2)</f>
        <v>IB</v>
      </c>
      <c r="O6491" s="46" t="str">
        <f>IF(Table2[[#This Row],[Type]]="IB","EOU",IF(Table2[[#This Row],[Type]]="MB","Local","492"))</f>
        <v>EOU</v>
      </c>
      <c r="P6491" s="46">
        <f>ROUND(Table2[[#This Row],[Cons]]/Table2[[#This Row],[Qty.]],5)</f>
        <v>0.52524999999999999</v>
      </c>
      <c r="Q6491" s="46" t="b">
        <f>EXACT(Table2[[#This Row],[rate]],Table2[[#This Row],[Check]])</f>
        <v>1</v>
      </c>
      <c r="R6491" s="46"/>
      <c r="S6491" s="46" t="str">
        <f>IF(Table2[[#This Row],[SRO]]="EOU",VLOOKUP(Table2[[#This Row],[BE]],[2]GD.List!$C$3:$N$5014,12,0),IF(Table2[[#This Row],[SRO]]="Local","Polyester Staple Fibre","SRO 492"))</f>
        <v>Polyester Yarn</v>
      </c>
    </row>
    <row r="6492" spans="1:19" x14ac:dyDescent="0.25">
      <c r="A6492" s="807" t="s">
        <v>4388</v>
      </c>
      <c r="B6492" s="807" t="s">
        <v>4402</v>
      </c>
      <c r="C6492" s="808">
        <v>15060</v>
      </c>
      <c r="D6492" s="809">
        <v>5402.33</v>
      </c>
      <c r="E6492" s="7" t="s">
        <v>46</v>
      </c>
      <c r="F6492" s="807" t="s">
        <v>4407</v>
      </c>
      <c r="G6492" s="156">
        <v>45006</v>
      </c>
      <c r="H6492" s="810">
        <v>9032822.4900000002</v>
      </c>
      <c r="I6492" s="50">
        <v>0.52524999999999999</v>
      </c>
      <c r="J6492" s="805">
        <v>1463.8500000000001</v>
      </c>
      <c r="K6492" s="805">
        <v>2786.93</v>
      </c>
      <c r="L6492" s="805">
        <v>1223430.29</v>
      </c>
      <c r="M6492" s="806" t="str">
        <f>TEXT(Table2[[#This Row],[Gd.Dt]],"mmm-yy")</f>
        <v>Mar-23</v>
      </c>
      <c r="N6492" s="46" t="str">
        <f>MID(Table2[[#This Row],[BE]],6,2)</f>
        <v>IB</v>
      </c>
      <c r="O6492" s="46" t="str">
        <f>IF(Table2[[#This Row],[Type]]="IB","EOU",IF(Table2[[#This Row],[Type]]="MB","Local","492"))</f>
        <v>EOU</v>
      </c>
      <c r="P6492" s="46">
        <f>ROUND(Table2[[#This Row],[Cons]]/Table2[[#This Row],[Qty.]],5)</f>
        <v>0.52525999999999995</v>
      </c>
      <c r="Q6492" s="46" t="b">
        <f>EXACT(Table2[[#This Row],[rate]],Table2[[#This Row],[Check]])</f>
        <v>0</v>
      </c>
      <c r="R6492" s="46"/>
      <c r="S6492" s="46" t="str">
        <f>IF(Table2[[#This Row],[SRO]]="EOU",VLOOKUP(Table2[[#This Row],[BE]],[2]GD.List!$C$3:$N$5014,12,0),IF(Table2[[#This Row],[SRO]]="Local","Polyester Staple Fibre","SRO 492"))</f>
        <v>Polyester Yarn</v>
      </c>
    </row>
    <row r="6493" spans="1:19" x14ac:dyDescent="0.25">
      <c r="A6493" s="807" t="s">
        <v>4404</v>
      </c>
      <c r="B6493" s="807" t="s">
        <v>4402</v>
      </c>
      <c r="C6493" s="808">
        <v>15060</v>
      </c>
      <c r="D6493" s="809">
        <v>3402.4189999999999</v>
      </c>
      <c r="E6493" s="7" t="s">
        <v>46</v>
      </c>
      <c r="F6493" s="807" t="s">
        <v>4407</v>
      </c>
      <c r="G6493" s="156">
        <v>45006</v>
      </c>
      <c r="H6493" s="810">
        <v>9032822.4900000002</v>
      </c>
      <c r="I6493" s="50">
        <v>0.04</v>
      </c>
      <c r="J6493" s="805">
        <v>246.89</v>
      </c>
      <c r="K6493" s="805">
        <v>6172</v>
      </c>
      <c r="L6493" s="805">
        <v>162768.95999999999</v>
      </c>
      <c r="M6493" s="806" t="str">
        <f>TEXT(Table2[[#This Row],[Gd.Dt]],"mmm-yy")</f>
        <v>Mar-23</v>
      </c>
      <c r="N6493" s="46" t="str">
        <f>MID(Table2[[#This Row],[BE]],6,2)</f>
        <v>IB</v>
      </c>
      <c r="O6493" s="46" t="str">
        <f>IF(Table2[[#This Row],[Type]]="IB","EOU",IF(Table2[[#This Row],[Type]]="MB","Local","492"))</f>
        <v>EOU</v>
      </c>
      <c r="P6493" s="46">
        <f>ROUND(Table2[[#This Row],[Cons]]/Table2[[#This Row],[Qty.]],5)</f>
        <v>0.04</v>
      </c>
      <c r="Q6493" s="46" t="b">
        <f>EXACT(Table2[[#This Row],[rate]],Table2[[#This Row],[Check]])</f>
        <v>1</v>
      </c>
      <c r="R6493" s="46"/>
      <c r="S6493" s="46" t="str">
        <f>IF(Table2[[#This Row],[SRO]]="EOU",VLOOKUP(Table2[[#This Row],[BE]],[2]GD.List!$C$3:$N$5014,12,0),IF(Table2[[#This Row],[SRO]]="Local","Polyester Staple Fibre","SRO 492"))</f>
        <v>Textile Chemical</v>
      </c>
    </row>
    <row r="6494" spans="1:19" x14ac:dyDescent="0.25">
      <c r="A6494" s="814" t="s">
        <v>2499</v>
      </c>
      <c r="B6494" s="814" t="s">
        <v>4413</v>
      </c>
      <c r="C6494" s="811">
        <v>13322</v>
      </c>
      <c r="D6494" s="815">
        <v>2701.12</v>
      </c>
      <c r="E6494" s="7" t="s">
        <v>46</v>
      </c>
      <c r="F6494" s="814" t="s">
        <v>4427</v>
      </c>
      <c r="G6494" s="156">
        <v>45008</v>
      </c>
      <c r="H6494" s="816">
        <v>29350651.289999999</v>
      </c>
      <c r="I6494" s="50">
        <v>1.1000000000000001</v>
      </c>
      <c r="J6494" s="812">
        <v>13814.9</v>
      </c>
      <c r="K6494" s="812">
        <v>12559</v>
      </c>
      <c r="L6494" s="812">
        <v>14412862.969999999</v>
      </c>
      <c r="M6494" s="813" t="str">
        <f>TEXT(Table2[[#This Row],[Gd.Dt]],"mmm-yy")</f>
        <v>Mar-23</v>
      </c>
      <c r="N6494" s="46" t="str">
        <f>MID(Table2[[#This Row],[BE]],6,2)</f>
        <v>IB</v>
      </c>
      <c r="O6494" s="46" t="str">
        <f>IF(Table2[[#This Row],[Type]]="IB","EOU",IF(Table2[[#This Row],[Type]]="MB","Local","492"))</f>
        <v>EOU</v>
      </c>
      <c r="P6494" s="46">
        <f>ROUND(Table2[[#This Row],[Cons]]/Table2[[#This Row],[Qty.]],5)</f>
        <v>1.1000000000000001</v>
      </c>
      <c r="Q6494" s="46" t="b">
        <f>EXACT(Table2[[#This Row],[rate]],Table2[[#This Row],[Check]])</f>
        <v>1</v>
      </c>
      <c r="R6494" s="46"/>
      <c r="S6494" s="46" t="str">
        <f>IF(Table2[[#This Row],[SRO]]="EOU",VLOOKUP(Table2[[#This Row],[BE]],[2]GD.List!$C$3:$N$5014,12,0),IF(Table2[[#This Row],[SRO]]="Local","Polyester Staple Fibre","SRO 492"))</f>
        <v>Textile Coal</v>
      </c>
    </row>
    <row r="6495" spans="1:19" x14ac:dyDescent="0.25">
      <c r="A6495" s="814" t="s">
        <v>2499</v>
      </c>
      <c r="B6495" s="814" t="s">
        <v>4412</v>
      </c>
      <c r="C6495" s="811">
        <v>9698</v>
      </c>
      <c r="D6495" s="815">
        <v>2701.12</v>
      </c>
      <c r="E6495" s="7" t="s">
        <v>4423</v>
      </c>
      <c r="F6495" s="814" t="s">
        <v>4428</v>
      </c>
      <c r="G6495" s="156">
        <v>45008</v>
      </c>
      <c r="H6495" s="816">
        <v>20782913.059999999</v>
      </c>
      <c r="I6495" s="50">
        <v>0.8</v>
      </c>
      <c r="J6495" s="812">
        <v>1410.4</v>
      </c>
      <c r="K6495" s="812">
        <v>1763</v>
      </c>
      <c r="L6495" s="812">
        <v>2903393.95</v>
      </c>
      <c r="M6495" s="813" t="str">
        <f>TEXT(Table2[[#This Row],[Gd.Dt]],"mmm-yy")</f>
        <v>Mar-23</v>
      </c>
      <c r="N6495" s="46" t="str">
        <f>MID(Table2[[#This Row],[BE]],6,2)</f>
        <v>IB</v>
      </c>
      <c r="O6495" s="46" t="str">
        <f>IF(Table2[[#This Row],[Type]]="IB","EOU",IF(Table2[[#This Row],[Type]]="MB","Local","492"))</f>
        <v>EOU</v>
      </c>
      <c r="P6495" s="46">
        <f>ROUND(Table2[[#This Row],[Cons]]/Table2[[#This Row],[Qty.]],5)</f>
        <v>0.8</v>
      </c>
      <c r="Q6495" s="46" t="b">
        <f>EXACT(Table2[[#This Row],[rate]],Table2[[#This Row],[Check]])</f>
        <v>1</v>
      </c>
      <c r="R6495" s="46"/>
      <c r="S6495" s="46" t="str">
        <f>IF(Table2[[#This Row],[SRO]]="EOU",VLOOKUP(Table2[[#This Row],[BE]],[2]GD.List!$C$3:$N$5014,12,0),IF(Table2[[#This Row],[SRO]]="Local","Polyester Staple Fibre","SRO 492"))</f>
        <v>Textile Coal</v>
      </c>
    </row>
    <row r="6496" spans="1:19" x14ac:dyDescent="0.25">
      <c r="A6496" s="814" t="s">
        <v>2499</v>
      </c>
      <c r="B6496" s="814" t="s">
        <v>4412</v>
      </c>
      <c r="C6496" s="811">
        <v>9698</v>
      </c>
      <c r="D6496" s="815">
        <v>2701.12</v>
      </c>
      <c r="E6496" s="7" t="s">
        <v>4423</v>
      </c>
      <c r="F6496" s="814" t="s">
        <v>4428</v>
      </c>
      <c r="G6496" s="156">
        <v>45008</v>
      </c>
      <c r="H6496" s="816">
        <v>20782913.059999999</v>
      </c>
      <c r="I6496" s="50">
        <v>1.1000000000000001</v>
      </c>
      <c r="J6496" s="812">
        <v>10088.1</v>
      </c>
      <c r="K6496" s="812">
        <v>9171</v>
      </c>
      <c r="L6496" s="812">
        <v>8137646.9699999997</v>
      </c>
      <c r="M6496" s="813" t="str">
        <f>TEXT(Table2[[#This Row],[Gd.Dt]],"mmm-yy")</f>
        <v>Mar-23</v>
      </c>
      <c r="N6496" s="46" t="str">
        <f>MID(Table2[[#This Row],[BE]],6,2)</f>
        <v>IB</v>
      </c>
      <c r="O6496" s="46" t="str">
        <f>IF(Table2[[#This Row],[Type]]="IB","EOU",IF(Table2[[#This Row],[Type]]="MB","Local","492"))</f>
        <v>EOU</v>
      </c>
      <c r="P6496" s="46">
        <f>ROUND(Table2[[#This Row],[Cons]]/Table2[[#This Row],[Qty.]],5)</f>
        <v>1.1000000000000001</v>
      </c>
      <c r="Q6496" s="46" t="b">
        <f>EXACT(Table2[[#This Row],[rate]],Table2[[#This Row],[Check]])</f>
        <v>1</v>
      </c>
      <c r="R6496" s="46"/>
      <c r="S6496" s="46" t="str">
        <f>IF(Table2[[#This Row],[SRO]]="EOU",VLOOKUP(Table2[[#This Row],[BE]],[2]GD.List!$C$3:$N$5014,12,0),IF(Table2[[#This Row],[SRO]]="Local","Polyester Staple Fibre","SRO 492"))</f>
        <v>Textile Coal</v>
      </c>
    </row>
    <row r="6497" spans="1:19" x14ac:dyDescent="0.25">
      <c r="A6497" s="814" t="s">
        <v>2499</v>
      </c>
      <c r="B6497" s="814" t="s">
        <v>4409</v>
      </c>
      <c r="C6497" s="811">
        <v>1056</v>
      </c>
      <c r="D6497" s="815">
        <v>2701.12</v>
      </c>
      <c r="E6497" s="7" t="s">
        <v>4419</v>
      </c>
      <c r="F6497" s="814" t="s">
        <v>4429</v>
      </c>
      <c r="G6497" s="156">
        <v>45007</v>
      </c>
      <c r="H6497" s="816">
        <v>1016661.18</v>
      </c>
      <c r="I6497" s="50">
        <v>1.1000000000000001</v>
      </c>
      <c r="J6497" s="812">
        <v>1230.9000000000001</v>
      </c>
      <c r="K6497" s="812">
        <v>1119</v>
      </c>
      <c r="L6497" s="812">
        <v>503728.73</v>
      </c>
      <c r="M6497" s="813" t="str">
        <f>TEXT(Table2[[#This Row],[Gd.Dt]],"mmm-yy")</f>
        <v>Mar-23</v>
      </c>
      <c r="N6497" s="46" t="str">
        <f>MID(Table2[[#This Row],[BE]],6,2)</f>
        <v>IB</v>
      </c>
      <c r="O6497" s="46" t="str">
        <f>IF(Table2[[#This Row],[Type]]="IB","EOU",IF(Table2[[#This Row],[Type]]="MB","Local","492"))</f>
        <v>EOU</v>
      </c>
      <c r="P6497" s="46">
        <f>ROUND(Table2[[#This Row],[Cons]]/Table2[[#This Row],[Qty.]],5)</f>
        <v>1.1000000000000001</v>
      </c>
      <c r="Q6497" s="46" t="b">
        <f>EXACT(Table2[[#This Row],[rate]],Table2[[#This Row],[Check]])</f>
        <v>1</v>
      </c>
      <c r="R6497" s="46"/>
      <c r="S6497" s="46" t="str">
        <f>IF(Table2[[#This Row],[SRO]]="EOU",VLOOKUP(Table2[[#This Row],[BE]],[2]GD.List!$C$3:$N$5014,12,0),IF(Table2[[#This Row],[SRO]]="Local","Polyester Staple Fibre","SRO 492"))</f>
        <v>Textile Coal</v>
      </c>
    </row>
    <row r="6498" spans="1:19" x14ac:dyDescent="0.25">
      <c r="A6498" s="814" t="s">
        <v>2499</v>
      </c>
      <c r="B6498" s="814" t="s">
        <v>4408</v>
      </c>
      <c r="C6498" s="811">
        <v>50576</v>
      </c>
      <c r="D6498" s="815">
        <v>2701.12</v>
      </c>
      <c r="E6498" s="7" t="s">
        <v>4415</v>
      </c>
      <c r="F6498" s="814" t="s">
        <v>4430</v>
      </c>
      <c r="G6498" s="156">
        <v>45007</v>
      </c>
      <c r="H6498" s="816">
        <v>40361210.960000001</v>
      </c>
      <c r="I6498" s="50">
        <v>1.1000000000000001</v>
      </c>
      <c r="J6498" s="812">
        <v>21168.400000000001</v>
      </c>
      <c r="K6498" s="812">
        <v>19244</v>
      </c>
      <c r="L6498" s="812">
        <v>20364816.620000001</v>
      </c>
      <c r="M6498" s="813" t="str">
        <f>TEXT(Table2[[#This Row],[Gd.Dt]],"mmm-yy")</f>
        <v>Mar-23</v>
      </c>
      <c r="N6498" s="46" t="str">
        <f>MID(Table2[[#This Row],[BE]],6,2)</f>
        <v>IB</v>
      </c>
      <c r="O6498" s="46" t="str">
        <f>IF(Table2[[#This Row],[Type]]="IB","EOU",IF(Table2[[#This Row],[Type]]="MB","Local","492"))</f>
        <v>EOU</v>
      </c>
      <c r="P6498" s="46">
        <f>ROUND(Table2[[#This Row],[Cons]]/Table2[[#This Row],[Qty.]],5)</f>
        <v>1.1000000000000001</v>
      </c>
      <c r="Q6498" s="46" t="b">
        <f>EXACT(Table2[[#This Row],[rate]],Table2[[#This Row],[Check]])</f>
        <v>1</v>
      </c>
      <c r="R6498" s="46"/>
      <c r="S6498" s="46" t="str">
        <f>IF(Table2[[#This Row],[SRO]]="EOU",VLOOKUP(Table2[[#This Row],[BE]],[2]GD.List!$C$3:$N$5014,12,0),IF(Table2[[#This Row],[SRO]]="Local","Polyester Staple Fibre","SRO 492"))</f>
        <v>Textile Coal</v>
      </c>
    </row>
    <row r="6499" spans="1:19" x14ac:dyDescent="0.25">
      <c r="A6499" s="814" t="s">
        <v>2499</v>
      </c>
      <c r="B6499" s="814" t="s">
        <v>4410</v>
      </c>
      <c r="C6499" s="811">
        <v>50212</v>
      </c>
      <c r="D6499" s="815">
        <v>2701.12</v>
      </c>
      <c r="E6499" s="7" t="s">
        <v>4420</v>
      </c>
      <c r="F6499" s="814" t="s">
        <v>4431</v>
      </c>
      <c r="G6499" s="156">
        <v>45008</v>
      </c>
      <c r="H6499" s="816">
        <v>40049518.5</v>
      </c>
      <c r="I6499" s="50">
        <v>1.1000000000000001</v>
      </c>
      <c r="J6499" s="812">
        <v>21062.799999999999</v>
      </c>
      <c r="K6499" s="812">
        <v>19148</v>
      </c>
      <c r="L6499" s="812">
        <v>20207548.010000002</v>
      </c>
      <c r="M6499" s="813" t="str">
        <f>TEXT(Table2[[#This Row],[Gd.Dt]],"mmm-yy")</f>
        <v>Mar-23</v>
      </c>
      <c r="N6499" s="46" t="str">
        <f>MID(Table2[[#This Row],[BE]],6,2)</f>
        <v>IB</v>
      </c>
      <c r="O6499" s="46" t="str">
        <f>IF(Table2[[#This Row],[Type]]="IB","EOU",IF(Table2[[#This Row],[Type]]="MB","Local","492"))</f>
        <v>EOU</v>
      </c>
      <c r="P6499" s="46">
        <f>ROUND(Table2[[#This Row],[Cons]]/Table2[[#This Row],[Qty.]],5)</f>
        <v>1.1000000000000001</v>
      </c>
      <c r="Q6499" s="46" t="b">
        <f>EXACT(Table2[[#This Row],[rate]],Table2[[#This Row],[Check]])</f>
        <v>1</v>
      </c>
      <c r="R6499" s="46"/>
      <c r="S6499" s="46" t="str">
        <f>IF(Table2[[#This Row],[SRO]]="EOU",VLOOKUP(Table2[[#This Row],[BE]],[2]GD.List!$C$3:$N$5014,12,0),IF(Table2[[#This Row],[SRO]]="Local","Polyester Staple Fibre","SRO 492"))</f>
        <v>Textile Coal</v>
      </c>
    </row>
    <row r="6500" spans="1:19" x14ac:dyDescent="0.25">
      <c r="A6500" s="814" t="s">
        <v>2499</v>
      </c>
      <c r="B6500" s="814" t="s">
        <v>4411</v>
      </c>
      <c r="C6500" s="811">
        <v>9550</v>
      </c>
      <c r="D6500" s="815">
        <v>2701.12</v>
      </c>
      <c r="E6500" s="7" t="s">
        <v>4422</v>
      </c>
      <c r="F6500" s="814" t="s">
        <v>4432</v>
      </c>
      <c r="G6500" s="156">
        <v>45008</v>
      </c>
      <c r="H6500" s="816">
        <v>4472750.37</v>
      </c>
      <c r="I6500" s="50">
        <v>1.1000000000000001</v>
      </c>
      <c r="J6500" s="812">
        <v>1761.1</v>
      </c>
      <c r="K6500" s="812">
        <v>1601</v>
      </c>
      <c r="L6500" s="812">
        <v>2216121.09</v>
      </c>
      <c r="M6500" s="813" t="str">
        <f>TEXT(Table2[[#This Row],[Gd.Dt]],"mmm-yy")</f>
        <v>Mar-23</v>
      </c>
      <c r="N6500" s="46" t="str">
        <f>MID(Table2[[#This Row],[BE]],6,2)</f>
        <v>IB</v>
      </c>
      <c r="O6500" s="46" t="str">
        <f>IF(Table2[[#This Row],[Type]]="IB","EOU",IF(Table2[[#This Row],[Type]]="MB","Local","492"))</f>
        <v>EOU</v>
      </c>
      <c r="P6500" s="46">
        <f>ROUND(Table2[[#This Row],[Cons]]/Table2[[#This Row],[Qty.]],5)</f>
        <v>1.1000000000000001</v>
      </c>
      <c r="Q6500" s="46" t="b">
        <f>EXACT(Table2[[#This Row],[rate]],Table2[[#This Row],[Check]])</f>
        <v>1</v>
      </c>
      <c r="R6500" s="46"/>
      <c r="S6500" s="46" t="str">
        <f>IF(Table2[[#This Row],[SRO]]="EOU",VLOOKUP(Table2[[#This Row],[BE]],[2]GD.List!$C$3:$N$5014,12,0),IF(Table2[[#This Row],[SRO]]="Local","Polyester Staple Fibre","SRO 492"))</f>
        <v>Textile Coal</v>
      </c>
    </row>
    <row r="6501" spans="1:19" x14ac:dyDescent="0.25">
      <c r="A6501" s="814" t="s">
        <v>3879</v>
      </c>
      <c r="B6501" s="814" t="s">
        <v>4413</v>
      </c>
      <c r="C6501" s="811">
        <v>13322</v>
      </c>
      <c r="D6501" s="815">
        <v>3404.9090000000001</v>
      </c>
      <c r="E6501" s="7" t="s">
        <v>46</v>
      </c>
      <c r="F6501" s="814" t="s">
        <v>4427</v>
      </c>
      <c r="G6501" s="156">
        <v>45008</v>
      </c>
      <c r="H6501" s="816">
        <v>29350651.289999999</v>
      </c>
      <c r="I6501" s="50">
        <v>0.04</v>
      </c>
      <c r="J6501" s="812">
        <v>502.35999999999996</v>
      </c>
      <c r="K6501" s="812">
        <v>12559</v>
      </c>
      <c r="L6501" s="812">
        <v>524104.11</v>
      </c>
      <c r="M6501" s="813" t="str">
        <f>TEXT(Table2[[#This Row],[Gd.Dt]],"mmm-yy")</f>
        <v>Mar-23</v>
      </c>
      <c r="N6501" s="46" t="str">
        <f>MID(Table2[[#This Row],[BE]],6,2)</f>
        <v>IB</v>
      </c>
      <c r="O6501" s="46" t="str">
        <f>IF(Table2[[#This Row],[Type]]="IB","EOU",IF(Table2[[#This Row],[Type]]="MB","Local","492"))</f>
        <v>EOU</v>
      </c>
      <c r="P6501" s="46">
        <f>ROUND(Table2[[#This Row],[Cons]]/Table2[[#This Row],[Qty.]],5)</f>
        <v>0.04</v>
      </c>
      <c r="Q6501" s="46" t="b">
        <f>EXACT(Table2[[#This Row],[rate]],Table2[[#This Row],[Check]])</f>
        <v>1</v>
      </c>
      <c r="R6501" s="46"/>
      <c r="S6501" s="46" t="str">
        <f>IF(Table2[[#This Row],[SRO]]="EOU",VLOOKUP(Table2[[#This Row],[BE]],[2]GD.List!$C$3:$N$5014,12,0),IF(Table2[[#This Row],[SRO]]="Local","Polyester Staple Fibre","SRO 492"))</f>
        <v>Textile Chemical</v>
      </c>
    </row>
    <row r="6502" spans="1:19" x14ac:dyDescent="0.25">
      <c r="A6502" s="814" t="s">
        <v>3879</v>
      </c>
      <c r="B6502" s="814" t="s">
        <v>4412</v>
      </c>
      <c r="C6502" s="811">
        <v>9698</v>
      </c>
      <c r="D6502" s="815">
        <v>3404.9090000000001</v>
      </c>
      <c r="E6502" s="7" t="s">
        <v>4423</v>
      </c>
      <c r="F6502" s="814" t="s">
        <v>4428</v>
      </c>
      <c r="G6502" s="156">
        <v>45008</v>
      </c>
      <c r="H6502" s="816">
        <v>20782913.059999999</v>
      </c>
      <c r="I6502" s="50">
        <v>0.04</v>
      </c>
      <c r="J6502" s="812">
        <v>366.84</v>
      </c>
      <c r="K6502" s="812">
        <v>9171</v>
      </c>
      <c r="L6502" s="812">
        <v>295914.44</v>
      </c>
      <c r="M6502" s="813" t="str">
        <f>TEXT(Table2[[#This Row],[Gd.Dt]],"mmm-yy")</f>
        <v>Mar-23</v>
      </c>
      <c r="N6502" s="46" t="str">
        <f>MID(Table2[[#This Row],[BE]],6,2)</f>
        <v>IB</v>
      </c>
      <c r="O6502" s="46" t="str">
        <f>IF(Table2[[#This Row],[Type]]="IB","EOU",IF(Table2[[#This Row],[Type]]="MB","Local","492"))</f>
        <v>EOU</v>
      </c>
      <c r="P6502" s="46">
        <f>ROUND(Table2[[#This Row],[Cons]]/Table2[[#This Row],[Qty.]],5)</f>
        <v>0.04</v>
      </c>
      <c r="Q6502" s="46" t="b">
        <f>EXACT(Table2[[#This Row],[rate]],Table2[[#This Row],[Check]])</f>
        <v>1</v>
      </c>
      <c r="R6502" s="46"/>
      <c r="S6502" s="46" t="str">
        <f>IF(Table2[[#This Row],[SRO]]="EOU",VLOOKUP(Table2[[#This Row],[BE]],[2]GD.List!$C$3:$N$5014,12,0),IF(Table2[[#This Row],[SRO]]="Local","Polyester Staple Fibre","SRO 492"))</f>
        <v>Textile Chemical</v>
      </c>
    </row>
    <row r="6503" spans="1:19" x14ac:dyDescent="0.25">
      <c r="A6503" s="814" t="s">
        <v>3879</v>
      </c>
      <c r="B6503" s="814" t="s">
        <v>4409</v>
      </c>
      <c r="C6503" s="811">
        <v>1056</v>
      </c>
      <c r="D6503" s="815">
        <v>3404.9090000000001</v>
      </c>
      <c r="E6503" s="7" t="s">
        <v>4419</v>
      </c>
      <c r="F6503" s="814" t="s">
        <v>4429</v>
      </c>
      <c r="G6503" s="156">
        <v>45007</v>
      </c>
      <c r="H6503" s="816">
        <v>1016661.18</v>
      </c>
      <c r="I6503" s="50">
        <v>0.04</v>
      </c>
      <c r="J6503" s="812">
        <v>44.76</v>
      </c>
      <c r="K6503" s="812">
        <v>1119</v>
      </c>
      <c r="L6503" s="812">
        <v>18317.41</v>
      </c>
      <c r="M6503" s="813" t="str">
        <f>TEXT(Table2[[#This Row],[Gd.Dt]],"mmm-yy")</f>
        <v>Mar-23</v>
      </c>
      <c r="N6503" s="46" t="str">
        <f>MID(Table2[[#This Row],[BE]],6,2)</f>
        <v>IB</v>
      </c>
      <c r="O6503" s="46" t="str">
        <f>IF(Table2[[#This Row],[Type]]="IB","EOU",IF(Table2[[#This Row],[Type]]="MB","Local","492"))</f>
        <v>EOU</v>
      </c>
      <c r="P6503" s="46">
        <f>ROUND(Table2[[#This Row],[Cons]]/Table2[[#This Row],[Qty.]],5)</f>
        <v>0.04</v>
      </c>
      <c r="Q6503" s="46" t="b">
        <f>EXACT(Table2[[#This Row],[rate]],Table2[[#This Row],[Check]])</f>
        <v>1</v>
      </c>
      <c r="R6503" s="46"/>
      <c r="S6503" s="46" t="str">
        <f>IF(Table2[[#This Row],[SRO]]="EOU",VLOOKUP(Table2[[#This Row],[BE]],[2]GD.List!$C$3:$N$5014,12,0),IF(Table2[[#This Row],[SRO]]="Local","Polyester Staple Fibre","SRO 492"))</f>
        <v>Textile Chemical</v>
      </c>
    </row>
    <row r="6504" spans="1:19" x14ac:dyDescent="0.25">
      <c r="A6504" s="814" t="s">
        <v>3879</v>
      </c>
      <c r="B6504" s="814" t="s">
        <v>4411</v>
      </c>
      <c r="C6504" s="811">
        <v>9550</v>
      </c>
      <c r="D6504" s="815">
        <v>3404.9090000000001</v>
      </c>
      <c r="E6504" s="7" t="s">
        <v>4422</v>
      </c>
      <c r="F6504" s="814" t="s">
        <v>4432</v>
      </c>
      <c r="G6504" s="156">
        <v>45008</v>
      </c>
      <c r="H6504" s="816">
        <v>4472750.37</v>
      </c>
      <c r="I6504" s="50">
        <v>0.04</v>
      </c>
      <c r="J6504" s="812">
        <v>64.040000000000006</v>
      </c>
      <c r="K6504" s="812">
        <v>1601</v>
      </c>
      <c r="L6504" s="812">
        <v>80586.22</v>
      </c>
      <c r="M6504" s="813" t="str">
        <f>TEXT(Table2[[#This Row],[Gd.Dt]],"mmm-yy")</f>
        <v>Mar-23</v>
      </c>
      <c r="N6504" s="46" t="str">
        <f>MID(Table2[[#This Row],[BE]],6,2)</f>
        <v>IB</v>
      </c>
      <c r="O6504" s="46" t="str">
        <f>IF(Table2[[#This Row],[Type]]="IB","EOU",IF(Table2[[#This Row],[Type]]="MB","Local","492"))</f>
        <v>EOU</v>
      </c>
      <c r="P6504" s="46">
        <f>ROUND(Table2[[#This Row],[Cons]]/Table2[[#This Row],[Qty.]],5)</f>
        <v>0.04</v>
      </c>
      <c r="Q6504" s="46" t="b">
        <f>EXACT(Table2[[#This Row],[rate]],Table2[[#This Row],[Check]])</f>
        <v>1</v>
      </c>
      <c r="R6504" s="46"/>
      <c r="S6504" s="46" t="str">
        <f>IF(Table2[[#This Row],[SRO]]="EOU",VLOOKUP(Table2[[#This Row],[BE]],[2]GD.List!$C$3:$N$5014,12,0),IF(Table2[[#This Row],[SRO]]="Local","Polyester Staple Fibre","SRO 492"))</f>
        <v>Textile Chemical</v>
      </c>
    </row>
    <row r="6505" spans="1:19" x14ac:dyDescent="0.25">
      <c r="A6505" s="814" t="s">
        <v>4197</v>
      </c>
      <c r="B6505" s="814" t="s">
        <v>4413</v>
      </c>
      <c r="C6505" s="811">
        <v>13322</v>
      </c>
      <c r="D6505" s="815">
        <v>3906.9029999999998</v>
      </c>
      <c r="E6505" s="7" t="s">
        <v>46</v>
      </c>
      <c r="F6505" s="814" t="s">
        <v>4427</v>
      </c>
      <c r="G6505" s="156">
        <v>45008</v>
      </c>
      <c r="H6505" s="816">
        <v>29350651.289999999</v>
      </c>
      <c r="I6505" s="50">
        <v>0.04</v>
      </c>
      <c r="J6505" s="812">
        <v>76.72</v>
      </c>
      <c r="K6505" s="812">
        <v>1918</v>
      </c>
      <c r="L6505" s="812">
        <v>95116.36</v>
      </c>
      <c r="M6505" s="813" t="str">
        <f>TEXT(Table2[[#This Row],[Gd.Dt]],"mmm-yy")</f>
        <v>Mar-23</v>
      </c>
      <c r="N6505" s="46" t="str">
        <f>MID(Table2[[#This Row],[BE]],6,2)</f>
        <v>IB</v>
      </c>
      <c r="O6505" s="46" t="str">
        <f>IF(Table2[[#This Row],[Type]]="IB","EOU",IF(Table2[[#This Row],[Type]]="MB","Local","492"))</f>
        <v>EOU</v>
      </c>
      <c r="P6505" s="46">
        <f>ROUND(Table2[[#This Row],[Cons]]/Table2[[#This Row],[Qty.]],5)</f>
        <v>0.04</v>
      </c>
      <c r="Q6505" s="46" t="b">
        <f>EXACT(Table2[[#This Row],[rate]],Table2[[#This Row],[Check]])</f>
        <v>1</v>
      </c>
      <c r="R6505" s="46"/>
      <c r="S6505" s="46" t="str">
        <f>IF(Table2[[#This Row],[SRO]]="EOU",VLOOKUP(Table2[[#This Row],[BE]],[2]GD.List!$C$3:$N$5014,12,0),IF(Table2[[#This Row],[SRO]]="Local","Polyester Staple Fibre","SRO 492"))</f>
        <v>Textile Chemical</v>
      </c>
    </row>
    <row r="6506" spans="1:19" x14ac:dyDescent="0.25">
      <c r="A6506" s="814" t="s">
        <v>4299</v>
      </c>
      <c r="B6506" s="814" t="s">
        <v>4413</v>
      </c>
      <c r="C6506" s="811">
        <v>13322</v>
      </c>
      <c r="D6506" s="815">
        <v>2847</v>
      </c>
      <c r="E6506" s="7" t="s">
        <v>46</v>
      </c>
      <c r="F6506" s="814" t="s">
        <v>4427</v>
      </c>
      <c r="G6506" s="156">
        <v>45008</v>
      </c>
      <c r="H6506" s="816">
        <v>29350651.289999999</v>
      </c>
      <c r="I6506" s="50">
        <v>0.03</v>
      </c>
      <c r="J6506" s="812">
        <v>376.77000000000004</v>
      </c>
      <c r="K6506" s="812">
        <v>12559</v>
      </c>
      <c r="L6506" s="812">
        <v>393078.07999999996</v>
      </c>
      <c r="M6506" s="813" t="str">
        <f>TEXT(Table2[[#This Row],[Gd.Dt]],"mmm-yy")</f>
        <v>Mar-23</v>
      </c>
      <c r="N6506" s="46" t="str">
        <f>MID(Table2[[#This Row],[BE]],6,2)</f>
        <v>IB</v>
      </c>
      <c r="O6506" s="46" t="str">
        <f>IF(Table2[[#This Row],[Type]]="IB","EOU",IF(Table2[[#This Row],[Type]]="MB","Local","492"))</f>
        <v>EOU</v>
      </c>
      <c r="P6506" s="46">
        <f>ROUND(Table2[[#This Row],[Cons]]/Table2[[#This Row],[Qty.]],5)</f>
        <v>0.03</v>
      </c>
      <c r="Q6506" s="46" t="b">
        <f>EXACT(Table2[[#This Row],[rate]],Table2[[#This Row],[Check]])</f>
        <v>1</v>
      </c>
      <c r="R6506" s="46"/>
      <c r="S6506" s="46" t="str">
        <f>IF(Table2[[#This Row],[SRO]]="EOU",VLOOKUP(Table2[[#This Row],[BE]],[2]GD.List!$C$3:$N$5014,12,0),IF(Table2[[#This Row],[SRO]]="Local","Polyester Staple Fibre","SRO 492"))</f>
        <v>Textile Chemical</v>
      </c>
    </row>
    <row r="6507" spans="1:19" x14ac:dyDescent="0.25">
      <c r="A6507" s="814" t="s">
        <v>4299</v>
      </c>
      <c r="B6507" s="814" t="s">
        <v>4412</v>
      </c>
      <c r="C6507" s="811">
        <v>9698</v>
      </c>
      <c r="D6507" s="815">
        <v>2847</v>
      </c>
      <c r="E6507" s="7" t="s">
        <v>4423</v>
      </c>
      <c r="F6507" s="814" t="s">
        <v>4428</v>
      </c>
      <c r="G6507" s="156">
        <v>45008</v>
      </c>
      <c r="H6507" s="816">
        <v>20782913.059999999</v>
      </c>
      <c r="I6507" s="50">
        <v>0.03</v>
      </c>
      <c r="J6507" s="812">
        <v>328.02</v>
      </c>
      <c r="K6507" s="812">
        <v>10934</v>
      </c>
      <c r="L6507" s="812">
        <v>330813.10000000003</v>
      </c>
      <c r="M6507" s="813" t="str">
        <f>TEXT(Table2[[#This Row],[Gd.Dt]],"mmm-yy")</f>
        <v>Mar-23</v>
      </c>
      <c r="N6507" s="46" t="str">
        <f>MID(Table2[[#This Row],[BE]],6,2)</f>
        <v>IB</v>
      </c>
      <c r="O6507" s="46" t="str">
        <f>IF(Table2[[#This Row],[Type]]="IB","EOU",IF(Table2[[#This Row],[Type]]="MB","Local","492"))</f>
        <v>EOU</v>
      </c>
      <c r="P6507" s="46">
        <f>ROUND(Table2[[#This Row],[Cons]]/Table2[[#This Row],[Qty.]],5)</f>
        <v>0.03</v>
      </c>
      <c r="Q6507" s="46" t="b">
        <f>EXACT(Table2[[#This Row],[rate]],Table2[[#This Row],[Check]])</f>
        <v>1</v>
      </c>
      <c r="R6507" s="46"/>
      <c r="S6507" s="46" t="str">
        <f>IF(Table2[[#This Row],[SRO]]="EOU",VLOOKUP(Table2[[#This Row],[BE]],[2]GD.List!$C$3:$N$5014,12,0),IF(Table2[[#This Row],[SRO]]="Local","Polyester Staple Fibre","SRO 492"))</f>
        <v>Textile Chemical</v>
      </c>
    </row>
    <row r="6508" spans="1:19" x14ac:dyDescent="0.25">
      <c r="A6508" s="814" t="s">
        <v>4299</v>
      </c>
      <c r="B6508" s="814" t="s">
        <v>4409</v>
      </c>
      <c r="C6508" s="811">
        <v>1056</v>
      </c>
      <c r="D6508" s="815">
        <v>2847</v>
      </c>
      <c r="E6508" s="7" t="s">
        <v>4419</v>
      </c>
      <c r="F6508" s="814" t="s">
        <v>4429</v>
      </c>
      <c r="G6508" s="156">
        <v>45007</v>
      </c>
      <c r="H6508" s="816">
        <v>1016661.18</v>
      </c>
      <c r="I6508" s="50">
        <v>0.03</v>
      </c>
      <c r="J6508" s="812">
        <v>33.57</v>
      </c>
      <c r="K6508" s="812">
        <v>1119</v>
      </c>
      <c r="L6508" s="812">
        <v>13738.06</v>
      </c>
      <c r="M6508" s="813" t="str">
        <f>TEXT(Table2[[#This Row],[Gd.Dt]],"mmm-yy")</f>
        <v>Mar-23</v>
      </c>
      <c r="N6508" s="46" t="str">
        <f>MID(Table2[[#This Row],[BE]],6,2)</f>
        <v>IB</v>
      </c>
      <c r="O6508" s="46" t="str">
        <f>IF(Table2[[#This Row],[Type]]="IB","EOU",IF(Table2[[#This Row],[Type]]="MB","Local","492"))</f>
        <v>EOU</v>
      </c>
      <c r="P6508" s="46">
        <f>ROUND(Table2[[#This Row],[Cons]]/Table2[[#This Row],[Qty.]],5)</f>
        <v>0.03</v>
      </c>
      <c r="Q6508" s="46" t="b">
        <f>EXACT(Table2[[#This Row],[rate]],Table2[[#This Row],[Check]])</f>
        <v>1</v>
      </c>
      <c r="R6508" s="46"/>
      <c r="S6508" s="46" t="str">
        <f>IF(Table2[[#This Row],[SRO]]="EOU",VLOOKUP(Table2[[#This Row],[BE]],[2]GD.List!$C$3:$N$5014,12,0),IF(Table2[[#This Row],[SRO]]="Local","Polyester Staple Fibre","SRO 492"))</f>
        <v>Textile Chemical</v>
      </c>
    </row>
    <row r="6509" spans="1:19" x14ac:dyDescent="0.25">
      <c r="A6509" s="814" t="s">
        <v>4299</v>
      </c>
      <c r="B6509" s="814" t="s">
        <v>4408</v>
      </c>
      <c r="C6509" s="811">
        <v>50576</v>
      </c>
      <c r="D6509" s="815">
        <v>2847</v>
      </c>
      <c r="E6509" s="7" t="s">
        <v>4415</v>
      </c>
      <c r="F6509" s="814" t="s">
        <v>4430</v>
      </c>
      <c r="G6509" s="156">
        <v>45007</v>
      </c>
      <c r="H6509" s="816">
        <v>40361210.960000001</v>
      </c>
      <c r="I6509" s="50">
        <v>0.03</v>
      </c>
      <c r="J6509" s="812">
        <v>577.32000000000005</v>
      </c>
      <c r="K6509" s="812">
        <v>19244</v>
      </c>
      <c r="L6509" s="812">
        <v>555404.09</v>
      </c>
      <c r="M6509" s="813" t="str">
        <f>TEXT(Table2[[#This Row],[Gd.Dt]],"mmm-yy")</f>
        <v>Mar-23</v>
      </c>
      <c r="N6509" s="46" t="str">
        <f>MID(Table2[[#This Row],[BE]],6,2)</f>
        <v>IB</v>
      </c>
      <c r="O6509" s="46" t="str">
        <f>IF(Table2[[#This Row],[Type]]="IB","EOU",IF(Table2[[#This Row],[Type]]="MB","Local","492"))</f>
        <v>EOU</v>
      </c>
      <c r="P6509" s="46">
        <f>ROUND(Table2[[#This Row],[Cons]]/Table2[[#This Row],[Qty.]],5)</f>
        <v>0.03</v>
      </c>
      <c r="Q6509" s="46" t="b">
        <f>EXACT(Table2[[#This Row],[rate]],Table2[[#This Row],[Check]])</f>
        <v>1</v>
      </c>
      <c r="R6509" s="46"/>
      <c r="S6509" s="46" t="str">
        <f>IF(Table2[[#This Row],[SRO]]="EOU",VLOOKUP(Table2[[#This Row],[BE]],[2]GD.List!$C$3:$N$5014,12,0),IF(Table2[[#This Row],[SRO]]="Local","Polyester Staple Fibre","SRO 492"))</f>
        <v>Textile Chemical</v>
      </c>
    </row>
    <row r="6510" spans="1:19" x14ac:dyDescent="0.25">
      <c r="A6510" s="814" t="s">
        <v>4299</v>
      </c>
      <c r="B6510" s="814" t="s">
        <v>4410</v>
      </c>
      <c r="C6510" s="811">
        <v>50212</v>
      </c>
      <c r="D6510" s="815">
        <v>2847</v>
      </c>
      <c r="E6510" s="7" t="s">
        <v>4420</v>
      </c>
      <c r="F6510" s="814" t="s">
        <v>4431</v>
      </c>
      <c r="G6510" s="156">
        <v>45008</v>
      </c>
      <c r="H6510" s="816">
        <v>40049518.5</v>
      </c>
      <c r="I6510" s="50">
        <v>0.03</v>
      </c>
      <c r="J6510" s="812">
        <v>574.44000000000005</v>
      </c>
      <c r="K6510" s="812">
        <v>19148</v>
      </c>
      <c r="L6510" s="812">
        <v>551114.94999999995</v>
      </c>
      <c r="M6510" s="813" t="str">
        <f>TEXT(Table2[[#This Row],[Gd.Dt]],"mmm-yy")</f>
        <v>Mar-23</v>
      </c>
      <c r="N6510" s="46" t="str">
        <f>MID(Table2[[#This Row],[BE]],6,2)</f>
        <v>IB</v>
      </c>
      <c r="O6510" s="46" t="str">
        <f>IF(Table2[[#This Row],[Type]]="IB","EOU",IF(Table2[[#This Row],[Type]]="MB","Local","492"))</f>
        <v>EOU</v>
      </c>
      <c r="P6510" s="46">
        <f>ROUND(Table2[[#This Row],[Cons]]/Table2[[#This Row],[Qty.]],5)</f>
        <v>0.03</v>
      </c>
      <c r="Q6510" s="46" t="b">
        <f>EXACT(Table2[[#This Row],[rate]],Table2[[#This Row],[Check]])</f>
        <v>1</v>
      </c>
      <c r="R6510" s="46"/>
      <c r="S6510" s="46" t="str">
        <f>IF(Table2[[#This Row],[SRO]]="EOU",VLOOKUP(Table2[[#This Row],[BE]],[2]GD.List!$C$3:$N$5014,12,0),IF(Table2[[#This Row],[SRO]]="Local","Polyester Staple Fibre","SRO 492"))</f>
        <v>Textile Chemical</v>
      </c>
    </row>
    <row r="6511" spans="1:19" x14ac:dyDescent="0.25">
      <c r="A6511" s="814" t="s">
        <v>4299</v>
      </c>
      <c r="B6511" s="814" t="s">
        <v>4411</v>
      </c>
      <c r="C6511" s="811">
        <v>9550</v>
      </c>
      <c r="D6511" s="815">
        <v>2847</v>
      </c>
      <c r="E6511" s="7" t="s">
        <v>4422</v>
      </c>
      <c r="F6511" s="814" t="s">
        <v>4432</v>
      </c>
      <c r="G6511" s="156">
        <v>45008</v>
      </c>
      <c r="H6511" s="816">
        <v>4472750.37</v>
      </c>
      <c r="I6511" s="50">
        <v>0.03</v>
      </c>
      <c r="J6511" s="812">
        <v>48.03</v>
      </c>
      <c r="K6511" s="812">
        <v>1601</v>
      </c>
      <c r="L6511" s="812">
        <v>60439.67</v>
      </c>
      <c r="M6511" s="813" t="str">
        <f>TEXT(Table2[[#This Row],[Gd.Dt]],"mmm-yy")</f>
        <v>Mar-23</v>
      </c>
      <c r="N6511" s="46" t="str">
        <f>MID(Table2[[#This Row],[BE]],6,2)</f>
        <v>IB</v>
      </c>
      <c r="O6511" s="46" t="str">
        <f>IF(Table2[[#This Row],[Type]]="IB","EOU",IF(Table2[[#This Row],[Type]]="MB","Local","492"))</f>
        <v>EOU</v>
      </c>
      <c r="P6511" s="46">
        <f>ROUND(Table2[[#This Row],[Cons]]/Table2[[#This Row],[Qty.]],5)</f>
        <v>0.03</v>
      </c>
      <c r="Q6511" s="46" t="b">
        <f>EXACT(Table2[[#This Row],[rate]],Table2[[#This Row],[Check]])</f>
        <v>1</v>
      </c>
      <c r="R6511" s="46"/>
      <c r="S6511" s="46" t="str">
        <f>IF(Table2[[#This Row],[SRO]]="EOU",VLOOKUP(Table2[[#This Row],[BE]],[2]GD.List!$C$3:$N$5014,12,0),IF(Table2[[#This Row],[SRO]]="Local","Polyester Staple Fibre","SRO 492"))</f>
        <v>Textile Chemical</v>
      </c>
    </row>
    <row r="6512" spans="1:19" x14ac:dyDescent="0.25">
      <c r="A6512" s="814" t="s">
        <v>4333</v>
      </c>
      <c r="B6512" s="814" t="s">
        <v>4413</v>
      </c>
      <c r="C6512" s="811">
        <v>13322</v>
      </c>
      <c r="D6512" s="815">
        <v>5201.009</v>
      </c>
      <c r="E6512" s="7" t="s">
        <v>46</v>
      </c>
      <c r="F6512" s="814" t="s">
        <v>4427</v>
      </c>
      <c r="G6512" s="156">
        <v>45008</v>
      </c>
      <c r="H6512" s="816">
        <v>29350651.289999999</v>
      </c>
      <c r="I6512" s="50">
        <v>1.0101</v>
      </c>
      <c r="J6512" s="812">
        <v>12685.839999999998</v>
      </c>
      <c r="K6512" s="812">
        <v>12559</v>
      </c>
      <c r="L6512" s="812">
        <v>13234932.189999999</v>
      </c>
      <c r="M6512" s="813" t="str">
        <f>TEXT(Table2[[#This Row],[Gd.Dt]],"mmm-yy")</f>
        <v>Mar-23</v>
      </c>
      <c r="N6512" s="46" t="str">
        <f>MID(Table2[[#This Row],[BE]],6,2)</f>
        <v>IB</v>
      </c>
      <c r="O6512" s="46" t="str">
        <f>IF(Table2[[#This Row],[Type]]="IB","EOU",IF(Table2[[#This Row],[Type]]="MB","Local","492"))</f>
        <v>EOU</v>
      </c>
      <c r="P6512" s="46">
        <f>ROUND(Table2[[#This Row],[Cons]]/Table2[[#This Row],[Qty.]],5)</f>
        <v>1.0101</v>
      </c>
      <c r="Q6512" s="46" t="b">
        <f>EXACT(Table2[[#This Row],[rate]],Table2[[#This Row],[Check]])</f>
        <v>1</v>
      </c>
      <c r="R6512" s="46"/>
      <c r="S6512" s="46" t="str">
        <f>IF(Table2[[#This Row],[SRO]]="EOU",VLOOKUP(Table2[[#This Row],[BE]],[2]GD.List!$C$3:$N$5014,12,0),IF(Table2[[#This Row],[SRO]]="Local","Polyester Staple Fibre","SRO 492"))</f>
        <v>Raw Cotton</v>
      </c>
    </row>
    <row r="6513" spans="1:19" x14ac:dyDescent="0.25">
      <c r="A6513" s="814" t="s">
        <v>4371</v>
      </c>
      <c r="B6513" s="814" t="s">
        <v>4413</v>
      </c>
      <c r="C6513" s="811">
        <v>13322</v>
      </c>
      <c r="D6513" s="815">
        <v>3204.1190000000001</v>
      </c>
      <c r="E6513" s="7" t="s">
        <v>46</v>
      </c>
      <c r="F6513" s="814" t="s">
        <v>4427</v>
      </c>
      <c r="G6513" s="156">
        <v>45008</v>
      </c>
      <c r="H6513" s="816">
        <v>29350651.289999999</v>
      </c>
      <c r="I6513" s="50">
        <v>7.0000000000000007E-2</v>
      </c>
      <c r="J6513" s="812">
        <v>134.26</v>
      </c>
      <c r="K6513" s="812">
        <v>1918</v>
      </c>
      <c r="L6513" s="812">
        <v>166453.63</v>
      </c>
      <c r="M6513" s="813" t="str">
        <f>TEXT(Table2[[#This Row],[Gd.Dt]],"mmm-yy")</f>
        <v>Mar-23</v>
      </c>
      <c r="N6513" s="46" t="str">
        <f>MID(Table2[[#This Row],[BE]],6,2)</f>
        <v>IB</v>
      </c>
      <c r="O6513" s="46" t="str">
        <f>IF(Table2[[#This Row],[Type]]="IB","EOU",IF(Table2[[#This Row],[Type]]="MB","Local","492"))</f>
        <v>EOU</v>
      </c>
      <c r="P6513" s="46">
        <f>ROUND(Table2[[#This Row],[Cons]]/Table2[[#This Row],[Qty.]],5)</f>
        <v>7.0000000000000007E-2</v>
      </c>
      <c r="Q6513" s="46" t="b">
        <f>EXACT(Table2[[#This Row],[rate]],Table2[[#This Row],[Check]])</f>
        <v>1</v>
      </c>
      <c r="R6513" s="46"/>
      <c r="S6513" s="46" t="str">
        <f>IF(Table2[[#This Row],[SRO]]="EOU",VLOOKUP(Table2[[#This Row],[BE]],[2]GD.List!$C$3:$N$5014,12,0),IF(Table2[[#This Row],[SRO]]="Local","Polyester Staple Fibre","SRO 492"))</f>
        <v>Textile Dyes</v>
      </c>
    </row>
    <row r="6514" spans="1:19" x14ac:dyDescent="0.25">
      <c r="A6514" s="814" t="s">
        <v>4371</v>
      </c>
      <c r="B6514" s="814" t="s">
        <v>4412</v>
      </c>
      <c r="C6514" s="811">
        <v>9698</v>
      </c>
      <c r="D6514" s="815">
        <v>3204.1190000000001</v>
      </c>
      <c r="E6514" s="7" t="s">
        <v>4423</v>
      </c>
      <c r="F6514" s="814" t="s">
        <v>4428</v>
      </c>
      <c r="G6514" s="156">
        <v>45008</v>
      </c>
      <c r="H6514" s="816">
        <v>20782913.059999999</v>
      </c>
      <c r="I6514" s="50">
        <v>7.0000000000000007E-2</v>
      </c>
      <c r="J6514" s="812">
        <v>123.41</v>
      </c>
      <c r="K6514" s="812">
        <v>1763</v>
      </c>
      <c r="L6514" s="812">
        <v>254046.97</v>
      </c>
      <c r="M6514" s="813" t="str">
        <f>TEXT(Table2[[#This Row],[Gd.Dt]],"mmm-yy")</f>
        <v>Mar-23</v>
      </c>
      <c r="N6514" s="46" t="str">
        <f>MID(Table2[[#This Row],[BE]],6,2)</f>
        <v>IB</v>
      </c>
      <c r="O6514" s="46" t="str">
        <f>IF(Table2[[#This Row],[Type]]="IB","EOU",IF(Table2[[#This Row],[Type]]="MB","Local","492"))</f>
        <v>EOU</v>
      </c>
      <c r="P6514" s="46">
        <f>ROUND(Table2[[#This Row],[Cons]]/Table2[[#This Row],[Qty.]],5)</f>
        <v>7.0000000000000007E-2</v>
      </c>
      <c r="Q6514" s="46" t="b">
        <f>EXACT(Table2[[#This Row],[rate]],Table2[[#This Row],[Check]])</f>
        <v>1</v>
      </c>
      <c r="R6514" s="46"/>
      <c r="S6514" s="46" t="str">
        <f>IF(Table2[[#This Row],[SRO]]="EOU",VLOOKUP(Table2[[#This Row],[BE]],[2]GD.List!$C$3:$N$5014,12,0),IF(Table2[[#This Row],[SRO]]="Local","Polyester Staple Fibre","SRO 492"))</f>
        <v>Textile Dyes</v>
      </c>
    </row>
    <row r="6515" spans="1:19" x14ac:dyDescent="0.25">
      <c r="A6515" s="814" t="s">
        <v>4373</v>
      </c>
      <c r="B6515" s="814" t="s">
        <v>4414</v>
      </c>
      <c r="C6515" s="811">
        <v>7237</v>
      </c>
      <c r="D6515" s="815">
        <v>9607.2000000000007</v>
      </c>
      <c r="E6515" s="7" t="s">
        <v>4424</v>
      </c>
      <c r="F6515" s="814" t="s">
        <v>4433</v>
      </c>
      <c r="G6515" s="156">
        <v>45009</v>
      </c>
      <c r="H6515" s="816">
        <v>19720535.52</v>
      </c>
      <c r="I6515" s="50">
        <v>1</v>
      </c>
      <c r="J6515" s="812">
        <v>76.45</v>
      </c>
      <c r="K6515" s="812">
        <v>76.45</v>
      </c>
      <c r="L6515" s="812">
        <v>4828449.08</v>
      </c>
      <c r="M6515" s="813" t="str">
        <f>TEXT(Table2[[#This Row],[Gd.Dt]],"mmm-yy")</f>
        <v>Mar-23</v>
      </c>
      <c r="N6515" s="46" t="str">
        <f>MID(Table2[[#This Row],[BE]],6,2)</f>
        <v>EP</v>
      </c>
      <c r="O6515" s="46" t="str">
        <f>IF(Table2[[#This Row],[Type]]="IB","EOU",IF(Table2[[#This Row],[Type]]="MB","Local","492"))</f>
        <v>492</v>
      </c>
      <c r="P6515" s="46">
        <f>ROUND(Table2[[#This Row],[Cons]]/Table2[[#This Row],[Qty.]],5)</f>
        <v>1</v>
      </c>
      <c r="Q6515" s="46" t="b">
        <f>EXACT(Table2[[#This Row],[rate]],Table2[[#This Row],[Check]])</f>
        <v>1</v>
      </c>
      <c r="R6515" s="46"/>
      <c r="S6515" s="46" t="str">
        <f>IF(Table2[[#This Row],[SRO]]="EOU",VLOOKUP(Table2[[#This Row],[BE]],[2]GD.List!$C$3:$N$5014,12,0),IF(Table2[[#This Row],[SRO]]="Local","Polyester Staple Fibre","SRO 492"))</f>
        <v>SRO 492</v>
      </c>
    </row>
    <row r="6516" spans="1:19" x14ac:dyDescent="0.25">
      <c r="A6516" s="814" t="s">
        <v>4373</v>
      </c>
      <c r="B6516" s="814" t="s">
        <v>4414</v>
      </c>
      <c r="C6516" s="811">
        <v>7237</v>
      </c>
      <c r="D6516" s="815">
        <v>9607.11</v>
      </c>
      <c r="E6516" s="7" t="s">
        <v>4424</v>
      </c>
      <c r="F6516" s="814" t="s">
        <v>4433</v>
      </c>
      <c r="G6516" s="156">
        <v>45009</v>
      </c>
      <c r="H6516" s="816">
        <v>19720535.52</v>
      </c>
      <c r="I6516" s="50">
        <v>1</v>
      </c>
      <c r="J6516" s="812">
        <v>167.79</v>
      </c>
      <c r="K6516" s="812">
        <v>167.79</v>
      </c>
      <c r="L6516" s="812">
        <v>10597324.67</v>
      </c>
      <c r="M6516" s="813" t="str">
        <f>TEXT(Table2[[#This Row],[Gd.Dt]],"mmm-yy")</f>
        <v>Mar-23</v>
      </c>
      <c r="N6516" s="46" t="str">
        <f>MID(Table2[[#This Row],[BE]],6,2)</f>
        <v>EP</v>
      </c>
      <c r="O6516" s="46" t="str">
        <f>IF(Table2[[#This Row],[Type]]="IB","EOU",IF(Table2[[#This Row],[Type]]="MB","Local","492"))</f>
        <v>492</v>
      </c>
      <c r="P6516" s="46">
        <f>ROUND(Table2[[#This Row],[Cons]]/Table2[[#This Row],[Qty.]],5)</f>
        <v>1</v>
      </c>
      <c r="Q6516" s="46" t="b">
        <f>EXACT(Table2[[#This Row],[rate]],Table2[[#This Row],[Check]])</f>
        <v>1</v>
      </c>
      <c r="R6516" s="46"/>
      <c r="S6516" s="46" t="str">
        <f>IF(Table2[[#This Row],[SRO]]="EOU",VLOOKUP(Table2[[#This Row],[BE]],[2]GD.List!$C$3:$N$5014,12,0),IF(Table2[[#This Row],[SRO]]="Local","Polyester Staple Fibre","SRO 492"))</f>
        <v>SRO 492</v>
      </c>
    </row>
    <row r="6517" spans="1:19" x14ac:dyDescent="0.25">
      <c r="A6517" s="814" t="s">
        <v>4404</v>
      </c>
      <c r="B6517" s="814" t="s">
        <v>4413</v>
      </c>
      <c r="C6517" s="811">
        <v>13322</v>
      </c>
      <c r="D6517" s="815">
        <v>3402.4189999999999</v>
      </c>
      <c r="E6517" s="7" t="s">
        <v>46</v>
      </c>
      <c r="F6517" s="814" t="s">
        <v>4427</v>
      </c>
      <c r="G6517" s="156">
        <v>45008</v>
      </c>
      <c r="H6517" s="816">
        <v>29350651.289999999</v>
      </c>
      <c r="I6517" s="50">
        <v>0.04</v>
      </c>
      <c r="J6517" s="812">
        <v>502.35999999999996</v>
      </c>
      <c r="K6517" s="812">
        <v>12559</v>
      </c>
      <c r="L6517" s="812">
        <v>524104.11</v>
      </c>
      <c r="M6517" s="813" t="str">
        <f>TEXT(Table2[[#This Row],[Gd.Dt]],"mmm-yy")</f>
        <v>Mar-23</v>
      </c>
      <c r="N6517" s="46" t="str">
        <f>MID(Table2[[#This Row],[BE]],6,2)</f>
        <v>IB</v>
      </c>
      <c r="O6517" s="46" t="str">
        <f>IF(Table2[[#This Row],[Type]]="IB","EOU",IF(Table2[[#This Row],[Type]]="MB","Local","492"))</f>
        <v>EOU</v>
      </c>
      <c r="P6517" s="46">
        <f>ROUND(Table2[[#This Row],[Cons]]/Table2[[#This Row],[Qty.]],5)</f>
        <v>0.04</v>
      </c>
      <c r="Q6517" s="46" t="b">
        <f>EXACT(Table2[[#This Row],[rate]],Table2[[#This Row],[Check]])</f>
        <v>1</v>
      </c>
      <c r="R6517" s="46"/>
      <c r="S6517" s="46" t="str">
        <f>IF(Table2[[#This Row],[SRO]]="EOU",VLOOKUP(Table2[[#This Row],[BE]],[2]GD.List!$C$3:$N$5014,12,0),IF(Table2[[#This Row],[SRO]]="Local","Polyester Staple Fibre","SRO 492"))</f>
        <v>Textile Chemical</v>
      </c>
    </row>
    <row r="6518" spans="1:19" x14ac:dyDescent="0.25">
      <c r="A6518" s="814" t="s">
        <v>4404</v>
      </c>
      <c r="B6518" s="814" t="s">
        <v>4412</v>
      </c>
      <c r="C6518" s="811">
        <v>9698</v>
      </c>
      <c r="D6518" s="815">
        <v>3402.4189999999999</v>
      </c>
      <c r="E6518" s="7" t="s">
        <v>4423</v>
      </c>
      <c r="F6518" s="814" t="s">
        <v>4428</v>
      </c>
      <c r="G6518" s="156">
        <v>45008</v>
      </c>
      <c r="H6518" s="816">
        <v>20782913.059999999</v>
      </c>
      <c r="I6518" s="50">
        <v>0.04</v>
      </c>
      <c r="J6518" s="812">
        <v>437.35999999999996</v>
      </c>
      <c r="K6518" s="812">
        <v>10934</v>
      </c>
      <c r="L6518" s="812">
        <v>441084.13999999996</v>
      </c>
      <c r="M6518" s="813" t="str">
        <f>TEXT(Table2[[#This Row],[Gd.Dt]],"mmm-yy")</f>
        <v>Mar-23</v>
      </c>
      <c r="N6518" s="46" t="str">
        <f>MID(Table2[[#This Row],[BE]],6,2)</f>
        <v>IB</v>
      </c>
      <c r="O6518" s="46" t="str">
        <f>IF(Table2[[#This Row],[Type]]="IB","EOU",IF(Table2[[#This Row],[Type]]="MB","Local","492"))</f>
        <v>EOU</v>
      </c>
      <c r="P6518" s="46">
        <f>ROUND(Table2[[#This Row],[Cons]]/Table2[[#This Row],[Qty.]],5)</f>
        <v>0.04</v>
      </c>
      <c r="Q6518" s="46" t="b">
        <f>EXACT(Table2[[#This Row],[rate]],Table2[[#This Row],[Check]])</f>
        <v>1</v>
      </c>
      <c r="R6518" s="46"/>
      <c r="S6518" s="46" t="str">
        <f>IF(Table2[[#This Row],[SRO]]="EOU",VLOOKUP(Table2[[#This Row],[BE]],[2]GD.List!$C$3:$N$5014,12,0),IF(Table2[[#This Row],[SRO]]="Local","Polyester Staple Fibre","SRO 492"))</f>
        <v>Textile Chemical</v>
      </c>
    </row>
    <row r="6519" spans="1:19" x14ac:dyDescent="0.25">
      <c r="A6519" s="814" t="s">
        <v>4404</v>
      </c>
      <c r="B6519" s="814" t="s">
        <v>4409</v>
      </c>
      <c r="C6519" s="811">
        <v>1056</v>
      </c>
      <c r="D6519" s="815">
        <v>3402.4189999999999</v>
      </c>
      <c r="E6519" s="7" t="s">
        <v>4419</v>
      </c>
      <c r="F6519" s="814" t="s">
        <v>4429</v>
      </c>
      <c r="G6519" s="156">
        <v>45007</v>
      </c>
      <c r="H6519" s="816">
        <v>1016661.18</v>
      </c>
      <c r="I6519" s="50">
        <v>0.04</v>
      </c>
      <c r="J6519" s="812">
        <v>44.76</v>
      </c>
      <c r="K6519" s="812">
        <v>1119</v>
      </c>
      <c r="L6519" s="812">
        <v>18317.41</v>
      </c>
      <c r="M6519" s="813" t="str">
        <f>TEXT(Table2[[#This Row],[Gd.Dt]],"mmm-yy")</f>
        <v>Mar-23</v>
      </c>
      <c r="N6519" s="46" t="str">
        <f>MID(Table2[[#This Row],[BE]],6,2)</f>
        <v>IB</v>
      </c>
      <c r="O6519" s="46" t="str">
        <f>IF(Table2[[#This Row],[Type]]="IB","EOU",IF(Table2[[#This Row],[Type]]="MB","Local","492"))</f>
        <v>EOU</v>
      </c>
      <c r="P6519" s="46">
        <f>ROUND(Table2[[#This Row],[Cons]]/Table2[[#This Row],[Qty.]],5)</f>
        <v>0.04</v>
      </c>
      <c r="Q6519" s="46" t="b">
        <f>EXACT(Table2[[#This Row],[rate]],Table2[[#This Row],[Check]])</f>
        <v>1</v>
      </c>
      <c r="R6519" s="46"/>
      <c r="S6519" s="46" t="str">
        <f>IF(Table2[[#This Row],[SRO]]="EOU",VLOOKUP(Table2[[#This Row],[BE]],[2]GD.List!$C$3:$N$5014,12,0),IF(Table2[[#This Row],[SRO]]="Local","Polyester Staple Fibre","SRO 492"))</f>
        <v>Textile Chemical</v>
      </c>
    </row>
    <row r="6520" spans="1:19" x14ac:dyDescent="0.25">
      <c r="A6520" s="814" t="s">
        <v>4404</v>
      </c>
      <c r="B6520" s="814" t="s">
        <v>4408</v>
      </c>
      <c r="C6520" s="811">
        <v>50576</v>
      </c>
      <c r="D6520" s="815">
        <v>3402.4189999999999</v>
      </c>
      <c r="E6520" s="7" t="s">
        <v>4415</v>
      </c>
      <c r="F6520" s="814" t="s">
        <v>4430</v>
      </c>
      <c r="G6520" s="156">
        <v>45007</v>
      </c>
      <c r="H6520" s="816">
        <v>40361210.960000001</v>
      </c>
      <c r="I6520" s="50">
        <v>0.04</v>
      </c>
      <c r="J6520" s="812">
        <v>769.76</v>
      </c>
      <c r="K6520" s="812">
        <v>19244</v>
      </c>
      <c r="L6520" s="812">
        <v>740538.79</v>
      </c>
      <c r="M6520" s="813" t="str">
        <f>TEXT(Table2[[#This Row],[Gd.Dt]],"mmm-yy")</f>
        <v>Mar-23</v>
      </c>
      <c r="N6520" s="46" t="str">
        <f>MID(Table2[[#This Row],[BE]],6,2)</f>
        <v>IB</v>
      </c>
      <c r="O6520" s="46" t="str">
        <f>IF(Table2[[#This Row],[Type]]="IB","EOU",IF(Table2[[#This Row],[Type]]="MB","Local","492"))</f>
        <v>EOU</v>
      </c>
      <c r="P6520" s="46">
        <f>ROUND(Table2[[#This Row],[Cons]]/Table2[[#This Row],[Qty.]],5)</f>
        <v>0.04</v>
      </c>
      <c r="Q6520" s="46" t="b">
        <f>EXACT(Table2[[#This Row],[rate]],Table2[[#This Row],[Check]])</f>
        <v>1</v>
      </c>
      <c r="R6520" s="46"/>
      <c r="S6520" s="46" t="str">
        <f>IF(Table2[[#This Row],[SRO]]="EOU",VLOOKUP(Table2[[#This Row],[BE]],[2]GD.List!$C$3:$N$5014,12,0),IF(Table2[[#This Row],[SRO]]="Local","Polyester Staple Fibre","SRO 492"))</f>
        <v>Textile Chemical</v>
      </c>
    </row>
    <row r="6521" spans="1:19" x14ac:dyDescent="0.25">
      <c r="A6521" s="814" t="s">
        <v>4404</v>
      </c>
      <c r="B6521" s="814" t="s">
        <v>4410</v>
      </c>
      <c r="C6521" s="811">
        <v>50212</v>
      </c>
      <c r="D6521" s="815">
        <v>3402.4189999999999</v>
      </c>
      <c r="E6521" s="7" t="s">
        <v>4420</v>
      </c>
      <c r="F6521" s="814" t="s">
        <v>4431</v>
      </c>
      <c r="G6521" s="156">
        <v>45008</v>
      </c>
      <c r="H6521" s="816">
        <v>40049518.5</v>
      </c>
      <c r="I6521" s="50">
        <v>0.04</v>
      </c>
      <c r="J6521" s="812">
        <v>765.92</v>
      </c>
      <c r="K6521" s="812">
        <v>19148</v>
      </c>
      <c r="L6521" s="812">
        <v>734819.93</v>
      </c>
      <c r="M6521" s="813" t="str">
        <f>TEXT(Table2[[#This Row],[Gd.Dt]],"mmm-yy")</f>
        <v>Mar-23</v>
      </c>
      <c r="N6521" s="46" t="str">
        <f>MID(Table2[[#This Row],[BE]],6,2)</f>
        <v>IB</v>
      </c>
      <c r="O6521" s="46" t="str">
        <f>IF(Table2[[#This Row],[Type]]="IB","EOU",IF(Table2[[#This Row],[Type]]="MB","Local","492"))</f>
        <v>EOU</v>
      </c>
      <c r="P6521" s="46">
        <f>ROUND(Table2[[#This Row],[Cons]]/Table2[[#This Row],[Qty.]],5)</f>
        <v>0.04</v>
      </c>
      <c r="Q6521" s="46" t="b">
        <f>EXACT(Table2[[#This Row],[rate]],Table2[[#This Row],[Check]])</f>
        <v>1</v>
      </c>
      <c r="R6521" s="46"/>
      <c r="S6521" s="46" t="str">
        <f>IF(Table2[[#This Row],[SRO]]="EOU",VLOOKUP(Table2[[#This Row],[BE]],[2]GD.List!$C$3:$N$5014,12,0),IF(Table2[[#This Row],[SRO]]="Local","Polyester Staple Fibre","SRO 492"))</f>
        <v>Textile Chemical</v>
      </c>
    </row>
    <row r="6522" spans="1:19" x14ac:dyDescent="0.25">
      <c r="A6522" s="814" t="s">
        <v>4404</v>
      </c>
      <c r="B6522" s="814" t="s">
        <v>4411</v>
      </c>
      <c r="C6522" s="811">
        <v>9550</v>
      </c>
      <c r="D6522" s="815">
        <v>3402.4189999999999</v>
      </c>
      <c r="E6522" s="7" t="s">
        <v>4422</v>
      </c>
      <c r="F6522" s="814" t="s">
        <v>4432</v>
      </c>
      <c r="G6522" s="156">
        <v>45008</v>
      </c>
      <c r="H6522" s="816">
        <v>4472750.37</v>
      </c>
      <c r="I6522" s="50">
        <v>0.04</v>
      </c>
      <c r="J6522" s="812">
        <v>64.040000000000006</v>
      </c>
      <c r="K6522" s="812">
        <v>1601</v>
      </c>
      <c r="L6522" s="812">
        <v>80586.22</v>
      </c>
      <c r="M6522" s="813" t="str">
        <f>TEXT(Table2[[#This Row],[Gd.Dt]],"mmm-yy")</f>
        <v>Mar-23</v>
      </c>
      <c r="N6522" s="46" t="str">
        <f>MID(Table2[[#This Row],[BE]],6,2)</f>
        <v>IB</v>
      </c>
      <c r="O6522" s="46" t="str">
        <f>IF(Table2[[#This Row],[Type]]="IB","EOU",IF(Table2[[#This Row],[Type]]="MB","Local","492"))</f>
        <v>EOU</v>
      </c>
      <c r="P6522" s="46">
        <f>ROUND(Table2[[#This Row],[Cons]]/Table2[[#This Row],[Qty.]],5)</f>
        <v>0.04</v>
      </c>
      <c r="Q6522" s="46" t="b">
        <f>EXACT(Table2[[#This Row],[rate]],Table2[[#This Row],[Check]])</f>
        <v>1</v>
      </c>
      <c r="R6522" s="46"/>
      <c r="S6522" s="46" t="str">
        <f>IF(Table2[[#This Row],[SRO]]="EOU",VLOOKUP(Table2[[#This Row],[BE]],[2]GD.List!$C$3:$N$5014,12,0),IF(Table2[[#This Row],[SRO]]="Local","Polyester Staple Fibre","SRO 492"))</f>
        <v>Textile Chemical</v>
      </c>
    </row>
    <row r="6523" spans="1:19" x14ac:dyDescent="0.25">
      <c r="A6523" s="814" t="s">
        <v>4416</v>
      </c>
      <c r="B6523" s="814" t="s">
        <v>4412</v>
      </c>
      <c r="C6523" s="811">
        <v>9698</v>
      </c>
      <c r="D6523" s="815">
        <v>5201.009</v>
      </c>
      <c r="E6523" s="7" t="s">
        <v>4423</v>
      </c>
      <c r="F6523" s="814" t="s">
        <v>4428</v>
      </c>
      <c r="G6523" s="156">
        <v>45008</v>
      </c>
      <c r="H6523" s="816">
        <v>20782913.059999999</v>
      </c>
      <c r="I6523" s="50">
        <v>1.0101</v>
      </c>
      <c r="J6523" s="812">
        <v>5391.92</v>
      </c>
      <c r="K6523" s="812">
        <v>5338</v>
      </c>
      <c r="L6523" s="812">
        <v>4915325.2200000007</v>
      </c>
      <c r="M6523" s="813" t="str">
        <f>TEXT(Table2[[#This Row],[Gd.Dt]],"mmm-yy")</f>
        <v>Mar-23</v>
      </c>
      <c r="N6523" s="46" t="str">
        <f>MID(Table2[[#This Row],[BE]],6,2)</f>
        <v>IB</v>
      </c>
      <c r="O6523" s="46" t="str">
        <f>IF(Table2[[#This Row],[Type]]="IB","EOU",IF(Table2[[#This Row],[Type]]="MB","Local","492"))</f>
        <v>EOU</v>
      </c>
      <c r="P6523" s="46">
        <f>ROUND(Table2[[#This Row],[Cons]]/Table2[[#This Row],[Qty.]],5)</f>
        <v>1.0101</v>
      </c>
      <c r="Q6523" s="46" t="b">
        <f>EXACT(Table2[[#This Row],[rate]],Table2[[#This Row],[Check]])</f>
        <v>1</v>
      </c>
      <c r="R6523" s="46"/>
      <c r="S6523" s="46" t="str">
        <f>IF(Table2[[#This Row],[SRO]]="EOU",VLOOKUP(Table2[[#This Row],[BE]],[2]GD.List!$C$3:$N$5014,12,0),IF(Table2[[#This Row],[SRO]]="Local","Polyester Staple Fibre","SRO 492"))</f>
        <v>Raw Cotton</v>
      </c>
    </row>
    <row r="6524" spans="1:19" x14ac:dyDescent="0.25">
      <c r="A6524" s="814" t="s">
        <v>4416</v>
      </c>
      <c r="B6524" s="814" t="s">
        <v>4412</v>
      </c>
      <c r="C6524" s="811">
        <v>9698</v>
      </c>
      <c r="D6524" s="815">
        <v>5201.009</v>
      </c>
      <c r="E6524" s="7" t="s">
        <v>4423</v>
      </c>
      <c r="F6524" s="814" t="s">
        <v>4428</v>
      </c>
      <c r="G6524" s="156">
        <v>45008</v>
      </c>
      <c r="H6524" s="816">
        <v>20782913.059999999</v>
      </c>
      <c r="I6524" s="50">
        <v>0.48485</v>
      </c>
      <c r="J6524" s="812">
        <v>2142.5500000000002</v>
      </c>
      <c r="K6524" s="812">
        <v>4419</v>
      </c>
      <c r="L6524" s="812">
        <v>1682257.88</v>
      </c>
      <c r="M6524" s="813" t="str">
        <f>TEXT(Table2[[#This Row],[Gd.Dt]],"mmm-yy")</f>
        <v>Mar-23</v>
      </c>
      <c r="N6524" s="46" t="str">
        <f>MID(Table2[[#This Row],[BE]],6,2)</f>
        <v>IB</v>
      </c>
      <c r="O6524" s="46" t="str">
        <f>IF(Table2[[#This Row],[Type]]="IB","EOU",IF(Table2[[#This Row],[Type]]="MB","Local","492"))</f>
        <v>EOU</v>
      </c>
      <c r="P6524" s="46">
        <f>ROUND(Table2[[#This Row],[Cons]]/Table2[[#This Row],[Qty.]],5)</f>
        <v>0.48485</v>
      </c>
      <c r="Q6524" s="46" t="b">
        <f>EXACT(Table2[[#This Row],[rate]],Table2[[#This Row],[Check]])</f>
        <v>1</v>
      </c>
      <c r="R6524" s="46"/>
      <c r="S6524" s="46" t="str">
        <f>IF(Table2[[#This Row],[SRO]]="EOU",VLOOKUP(Table2[[#This Row],[BE]],[2]GD.List!$C$3:$N$5014,12,0),IF(Table2[[#This Row],[SRO]]="Local","Polyester Staple Fibre","SRO 492"))</f>
        <v>Raw Cotton</v>
      </c>
    </row>
    <row r="6525" spans="1:19" x14ac:dyDescent="0.25">
      <c r="A6525" s="814" t="s">
        <v>4416</v>
      </c>
      <c r="B6525" s="814" t="s">
        <v>4409</v>
      </c>
      <c r="C6525" s="811">
        <v>1056</v>
      </c>
      <c r="D6525" s="815">
        <v>5201.009</v>
      </c>
      <c r="E6525" s="7" t="s">
        <v>4419</v>
      </c>
      <c r="F6525" s="814" t="s">
        <v>4429</v>
      </c>
      <c r="G6525" s="156">
        <v>45007</v>
      </c>
      <c r="H6525" s="816">
        <v>1016661.18</v>
      </c>
      <c r="I6525" s="50">
        <v>0.48485</v>
      </c>
      <c r="J6525" s="812">
        <v>542.54999999999995</v>
      </c>
      <c r="K6525" s="812">
        <v>1119</v>
      </c>
      <c r="L6525" s="812">
        <v>222031.05</v>
      </c>
      <c r="M6525" s="813" t="str">
        <f>TEXT(Table2[[#This Row],[Gd.Dt]],"mmm-yy")</f>
        <v>Mar-23</v>
      </c>
      <c r="N6525" s="46" t="str">
        <f>MID(Table2[[#This Row],[BE]],6,2)</f>
        <v>IB</v>
      </c>
      <c r="O6525" s="46" t="str">
        <f>IF(Table2[[#This Row],[Type]]="IB","EOU",IF(Table2[[#This Row],[Type]]="MB","Local","492"))</f>
        <v>EOU</v>
      </c>
      <c r="P6525" s="46">
        <f>ROUND(Table2[[#This Row],[Cons]]/Table2[[#This Row],[Qty.]],5)</f>
        <v>0.48485</v>
      </c>
      <c r="Q6525" s="46" t="b">
        <f>EXACT(Table2[[#This Row],[rate]],Table2[[#This Row],[Check]])</f>
        <v>1</v>
      </c>
      <c r="R6525" s="46"/>
      <c r="S6525" s="46" t="str">
        <f>IF(Table2[[#This Row],[SRO]]="EOU",VLOOKUP(Table2[[#This Row],[BE]],[2]GD.List!$C$3:$N$5014,12,0),IF(Table2[[#This Row],[SRO]]="Local","Polyester Staple Fibre","SRO 492"))</f>
        <v>Raw Cotton</v>
      </c>
    </row>
    <row r="6526" spans="1:19" x14ac:dyDescent="0.25">
      <c r="A6526" s="814" t="s">
        <v>4416</v>
      </c>
      <c r="B6526" s="814" t="s">
        <v>4408</v>
      </c>
      <c r="C6526" s="811">
        <v>50576</v>
      </c>
      <c r="D6526" s="815">
        <v>5201.009</v>
      </c>
      <c r="E6526" s="7" t="s">
        <v>4415</v>
      </c>
      <c r="F6526" s="814" t="s">
        <v>4430</v>
      </c>
      <c r="G6526" s="156">
        <v>45007</v>
      </c>
      <c r="H6526" s="816">
        <v>40361210.960000001</v>
      </c>
      <c r="I6526" s="50">
        <v>0.55554999999999999</v>
      </c>
      <c r="J6526" s="812">
        <v>10691</v>
      </c>
      <c r="K6526" s="812">
        <v>19244</v>
      </c>
      <c r="L6526" s="812">
        <v>10285154.029999999</v>
      </c>
      <c r="M6526" s="813" t="str">
        <f>TEXT(Table2[[#This Row],[Gd.Dt]],"mmm-yy")</f>
        <v>Mar-23</v>
      </c>
      <c r="N6526" s="46" t="str">
        <f>MID(Table2[[#This Row],[BE]],6,2)</f>
        <v>IB</v>
      </c>
      <c r="O6526" s="46" t="str">
        <f>IF(Table2[[#This Row],[Type]]="IB","EOU",IF(Table2[[#This Row],[Type]]="MB","Local","492"))</f>
        <v>EOU</v>
      </c>
      <c r="P6526" s="46">
        <f>ROUND(Table2[[#This Row],[Cons]]/Table2[[#This Row],[Qty.]],5)</f>
        <v>0.55554999999999999</v>
      </c>
      <c r="Q6526" s="46" t="b">
        <f>EXACT(Table2[[#This Row],[rate]],Table2[[#This Row],[Check]])</f>
        <v>1</v>
      </c>
      <c r="R6526" s="46"/>
      <c r="S6526" s="46" t="str">
        <f>IF(Table2[[#This Row],[SRO]]="EOU",VLOOKUP(Table2[[#This Row],[BE]],[2]GD.List!$C$3:$N$5014,12,0),IF(Table2[[#This Row],[SRO]]="Local","Polyester Staple Fibre","SRO 492"))</f>
        <v>Raw Cotton</v>
      </c>
    </row>
    <row r="6527" spans="1:19" x14ac:dyDescent="0.25">
      <c r="A6527" s="814" t="s">
        <v>4416</v>
      </c>
      <c r="B6527" s="814" t="s">
        <v>4411</v>
      </c>
      <c r="C6527" s="811">
        <v>9550</v>
      </c>
      <c r="D6527" s="815">
        <v>5201.009</v>
      </c>
      <c r="E6527" s="7" t="s">
        <v>4422</v>
      </c>
      <c r="F6527" s="814" t="s">
        <v>4432</v>
      </c>
      <c r="G6527" s="156">
        <v>45008</v>
      </c>
      <c r="H6527" s="816">
        <v>4472750.37</v>
      </c>
      <c r="I6527" s="50">
        <v>0.48485</v>
      </c>
      <c r="J6527" s="812">
        <v>776.25</v>
      </c>
      <c r="K6527" s="812">
        <v>1601</v>
      </c>
      <c r="L6527" s="812">
        <v>976812.32000000007</v>
      </c>
      <c r="M6527" s="813" t="str">
        <f>TEXT(Table2[[#This Row],[Gd.Dt]],"mmm-yy")</f>
        <v>Mar-23</v>
      </c>
      <c r="N6527" s="46" t="str">
        <f>MID(Table2[[#This Row],[BE]],6,2)</f>
        <v>IB</v>
      </c>
      <c r="O6527" s="46" t="str">
        <f>IF(Table2[[#This Row],[Type]]="IB","EOU",IF(Table2[[#This Row],[Type]]="MB","Local","492"))</f>
        <v>EOU</v>
      </c>
      <c r="P6527" s="46">
        <f>ROUND(Table2[[#This Row],[Cons]]/Table2[[#This Row],[Qty.]],5)</f>
        <v>0.48485</v>
      </c>
      <c r="Q6527" s="46" t="b">
        <f>EXACT(Table2[[#This Row],[rate]],Table2[[#This Row],[Check]])</f>
        <v>1</v>
      </c>
      <c r="R6527" s="46"/>
      <c r="S6527" s="46" t="str">
        <f>IF(Table2[[#This Row],[SRO]]="EOU",VLOOKUP(Table2[[#This Row],[BE]],[2]GD.List!$C$3:$N$5014,12,0),IF(Table2[[#This Row],[SRO]]="Local","Polyester Staple Fibre","SRO 492"))</f>
        <v>Raw Cotton</v>
      </c>
    </row>
    <row r="6528" spans="1:19" x14ac:dyDescent="0.25">
      <c r="A6528" s="814" t="s">
        <v>4417</v>
      </c>
      <c r="B6528" s="814" t="s">
        <v>4412</v>
      </c>
      <c r="C6528" s="811">
        <v>9698</v>
      </c>
      <c r="D6528" s="815">
        <v>5402.33</v>
      </c>
      <c r="E6528" s="7" t="s">
        <v>4423</v>
      </c>
      <c r="F6528" s="814" t="s">
        <v>4428</v>
      </c>
      <c r="G6528" s="156">
        <v>45008</v>
      </c>
      <c r="H6528" s="816">
        <v>20782913.059999999</v>
      </c>
      <c r="I6528" s="50">
        <v>0.52524999999999999</v>
      </c>
      <c r="J6528" s="812">
        <v>2321.0800000000004</v>
      </c>
      <c r="K6528" s="812">
        <v>4419</v>
      </c>
      <c r="L6528" s="812">
        <v>1822430.21</v>
      </c>
      <c r="M6528" s="813" t="str">
        <f>TEXT(Table2[[#This Row],[Gd.Dt]],"mmm-yy")</f>
        <v>Mar-23</v>
      </c>
      <c r="N6528" s="46" t="str">
        <f>MID(Table2[[#This Row],[BE]],6,2)</f>
        <v>IB</v>
      </c>
      <c r="O6528" s="46" t="str">
        <f>IF(Table2[[#This Row],[Type]]="IB","EOU",IF(Table2[[#This Row],[Type]]="MB","Local","492"))</f>
        <v>EOU</v>
      </c>
      <c r="P6528" s="46">
        <f>ROUND(Table2[[#This Row],[Cons]]/Table2[[#This Row],[Qty.]],5)</f>
        <v>0.52524999999999999</v>
      </c>
      <c r="Q6528" s="46" t="b">
        <f>EXACT(Table2[[#This Row],[rate]],Table2[[#This Row],[Check]])</f>
        <v>1</v>
      </c>
      <c r="R6528" s="46"/>
      <c r="S6528" s="46" t="str">
        <f>IF(Table2[[#This Row],[SRO]]="EOU",VLOOKUP(Table2[[#This Row],[BE]],[2]GD.List!$C$3:$N$5014,12,0),IF(Table2[[#This Row],[SRO]]="Local","Polyester Staple Fibre","SRO 492"))</f>
        <v>Polyester Yarn</v>
      </c>
    </row>
    <row r="6529" spans="1:19" x14ac:dyDescent="0.25">
      <c r="A6529" s="814" t="s">
        <v>4417</v>
      </c>
      <c r="B6529" s="814" t="s">
        <v>4409</v>
      </c>
      <c r="C6529" s="811">
        <v>1056</v>
      </c>
      <c r="D6529" s="815">
        <v>5402.33</v>
      </c>
      <c r="E6529" s="7" t="s">
        <v>4419</v>
      </c>
      <c r="F6529" s="814" t="s">
        <v>4429</v>
      </c>
      <c r="G6529" s="156">
        <v>45007</v>
      </c>
      <c r="H6529" s="816">
        <v>1016661.18</v>
      </c>
      <c r="I6529" s="50">
        <v>0.52524999999999999</v>
      </c>
      <c r="J6529" s="812">
        <v>587.75</v>
      </c>
      <c r="K6529" s="812">
        <v>1119</v>
      </c>
      <c r="L6529" s="812">
        <v>240528.53</v>
      </c>
      <c r="M6529" s="813" t="str">
        <f>TEXT(Table2[[#This Row],[Gd.Dt]],"mmm-yy")</f>
        <v>Mar-23</v>
      </c>
      <c r="N6529" s="46" t="str">
        <f>MID(Table2[[#This Row],[BE]],6,2)</f>
        <v>IB</v>
      </c>
      <c r="O6529" s="46" t="str">
        <f>IF(Table2[[#This Row],[Type]]="IB","EOU",IF(Table2[[#This Row],[Type]]="MB","Local","492"))</f>
        <v>EOU</v>
      </c>
      <c r="P6529" s="46">
        <f>ROUND(Table2[[#This Row],[Cons]]/Table2[[#This Row],[Qty.]],5)</f>
        <v>0.52524999999999999</v>
      </c>
      <c r="Q6529" s="46" t="b">
        <f>EXACT(Table2[[#This Row],[rate]],Table2[[#This Row],[Check]])</f>
        <v>1</v>
      </c>
      <c r="R6529" s="46"/>
      <c r="S6529" s="46" t="str">
        <f>IF(Table2[[#This Row],[SRO]]="EOU",VLOOKUP(Table2[[#This Row],[BE]],[2]GD.List!$C$3:$N$5014,12,0),IF(Table2[[#This Row],[SRO]]="Local","Polyester Staple Fibre","SRO 492"))</f>
        <v>Polyester Yarn</v>
      </c>
    </row>
    <row r="6530" spans="1:19" x14ac:dyDescent="0.25">
      <c r="A6530" s="814" t="s">
        <v>4417</v>
      </c>
      <c r="B6530" s="814" t="s">
        <v>4408</v>
      </c>
      <c r="C6530" s="811">
        <v>50576</v>
      </c>
      <c r="D6530" s="815">
        <v>5402.33</v>
      </c>
      <c r="E6530" s="7" t="s">
        <v>4415</v>
      </c>
      <c r="F6530" s="814" t="s">
        <v>4430</v>
      </c>
      <c r="G6530" s="156">
        <v>45007</v>
      </c>
      <c r="H6530" s="816">
        <v>40361210.960000001</v>
      </c>
      <c r="I6530" s="50">
        <v>0.45455000000000001</v>
      </c>
      <c r="J6530" s="812">
        <v>6398.38</v>
      </c>
      <c r="K6530" s="812">
        <v>14076.3</v>
      </c>
      <c r="L6530" s="812">
        <v>6155488.1500000004</v>
      </c>
      <c r="M6530" s="813" t="str">
        <f>TEXT(Table2[[#This Row],[Gd.Dt]],"mmm-yy")</f>
        <v>Mar-23</v>
      </c>
      <c r="N6530" s="46" t="str">
        <f>MID(Table2[[#This Row],[BE]],6,2)</f>
        <v>IB</v>
      </c>
      <c r="O6530" s="46" t="str">
        <f>IF(Table2[[#This Row],[Type]]="IB","EOU",IF(Table2[[#This Row],[Type]]="MB","Local","492"))</f>
        <v>EOU</v>
      </c>
      <c r="P6530" s="46">
        <f>ROUND(Table2[[#This Row],[Cons]]/Table2[[#This Row],[Qty.]],5)</f>
        <v>0.45455000000000001</v>
      </c>
      <c r="Q6530" s="46" t="b">
        <f>EXACT(Table2[[#This Row],[rate]],Table2[[#This Row],[Check]])</f>
        <v>1</v>
      </c>
      <c r="R6530" s="46"/>
      <c r="S6530" s="46" t="str">
        <f>IF(Table2[[#This Row],[SRO]]="EOU",VLOOKUP(Table2[[#This Row],[BE]],[2]GD.List!$C$3:$N$5014,12,0),IF(Table2[[#This Row],[SRO]]="Local","Polyester Staple Fibre","SRO 492"))</f>
        <v>Polyester Yarn</v>
      </c>
    </row>
    <row r="6531" spans="1:19" x14ac:dyDescent="0.25">
      <c r="A6531" s="814" t="s">
        <v>4418</v>
      </c>
      <c r="B6531" s="814" t="s">
        <v>4408</v>
      </c>
      <c r="C6531" s="811">
        <v>50576</v>
      </c>
      <c r="D6531" s="815">
        <v>5402.33</v>
      </c>
      <c r="E6531" s="7" t="s">
        <v>4415</v>
      </c>
      <c r="F6531" s="814" t="s">
        <v>4430</v>
      </c>
      <c r="G6531" s="156">
        <v>45007</v>
      </c>
      <c r="H6531" s="816">
        <v>40361210.960000001</v>
      </c>
      <c r="I6531" s="50">
        <v>0.45455000000000001</v>
      </c>
      <c r="J6531" s="812">
        <v>2348.98</v>
      </c>
      <c r="K6531" s="812">
        <v>5167.7</v>
      </c>
      <c r="L6531" s="812">
        <v>2259809.29</v>
      </c>
      <c r="M6531" s="813" t="str">
        <f>TEXT(Table2[[#This Row],[Gd.Dt]],"mmm-yy")</f>
        <v>Mar-23</v>
      </c>
      <c r="N6531" s="46" t="str">
        <f>MID(Table2[[#This Row],[BE]],6,2)</f>
        <v>IB</v>
      </c>
      <c r="O6531" s="46" t="str">
        <f>IF(Table2[[#This Row],[Type]]="IB","EOU",IF(Table2[[#This Row],[Type]]="MB","Local","492"))</f>
        <v>EOU</v>
      </c>
      <c r="P6531" s="46">
        <f>ROUND(Table2[[#This Row],[Cons]]/Table2[[#This Row],[Qty.]],5)</f>
        <v>0.45455000000000001</v>
      </c>
      <c r="Q6531" s="46" t="b">
        <f>EXACT(Table2[[#This Row],[rate]],Table2[[#This Row],[Check]])</f>
        <v>1</v>
      </c>
      <c r="R6531" s="46"/>
      <c r="S6531" s="46" t="str">
        <f>IF(Table2[[#This Row],[SRO]]="EOU",VLOOKUP(Table2[[#This Row],[BE]],[2]GD.List!$C$3:$N$5014,12,0),IF(Table2[[#This Row],[SRO]]="Local","Polyester Staple Fibre","SRO 492"))</f>
        <v>Polyester Yarn</v>
      </c>
    </row>
    <row r="6532" spans="1:19" x14ac:dyDescent="0.25">
      <c r="A6532" s="814" t="s">
        <v>4418</v>
      </c>
      <c r="B6532" s="814" t="s">
        <v>4410</v>
      </c>
      <c r="C6532" s="811">
        <v>50212</v>
      </c>
      <c r="D6532" s="815">
        <v>5402.33</v>
      </c>
      <c r="E6532" s="7" t="s">
        <v>4420</v>
      </c>
      <c r="F6532" s="814" t="s">
        <v>4431</v>
      </c>
      <c r="G6532" s="156">
        <v>45008</v>
      </c>
      <c r="H6532" s="816">
        <v>40049518.5</v>
      </c>
      <c r="I6532" s="50">
        <v>0.45455000000000001</v>
      </c>
      <c r="J6532" s="812">
        <v>8703.7199999999993</v>
      </c>
      <c r="K6532" s="812">
        <v>19148</v>
      </c>
      <c r="L6532" s="812">
        <v>8350306.6900000004</v>
      </c>
      <c r="M6532" s="813" t="str">
        <f>TEXT(Table2[[#This Row],[Gd.Dt]],"mmm-yy")</f>
        <v>Mar-23</v>
      </c>
      <c r="N6532" s="46" t="str">
        <f>MID(Table2[[#This Row],[BE]],6,2)</f>
        <v>IB</v>
      </c>
      <c r="O6532" s="46" t="str">
        <f>IF(Table2[[#This Row],[Type]]="IB","EOU",IF(Table2[[#This Row],[Type]]="MB","Local","492"))</f>
        <v>EOU</v>
      </c>
      <c r="P6532" s="46">
        <f>ROUND(Table2[[#This Row],[Cons]]/Table2[[#This Row],[Qty.]],5)</f>
        <v>0.45455000000000001</v>
      </c>
      <c r="Q6532" s="46" t="b">
        <f>EXACT(Table2[[#This Row],[rate]],Table2[[#This Row],[Check]])</f>
        <v>1</v>
      </c>
      <c r="R6532" s="46"/>
      <c r="S6532" s="46" t="str">
        <f>IF(Table2[[#This Row],[SRO]]="EOU",VLOOKUP(Table2[[#This Row],[BE]],[2]GD.List!$C$3:$N$5014,12,0),IF(Table2[[#This Row],[SRO]]="Local","Polyester Staple Fibre","SRO 492"))</f>
        <v>Polyester Yarn</v>
      </c>
    </row>
    <row r="6533" spans="1:19" x14ac:dyDescent="0.25">
      <c r="A6533" s="814" t="s">
        <v>4418</v>
      </c>
      <c r="B6533" s="814" t="s">
        <v>4411</v>
      </c>
      <c r="C6533" s="811">
        <v>9550</v>
      </c>
      <c r="D6533" s="815">
        <v>5402.33</v>
      </c>
      <c r="E6533" s="7" t="s">
        <v>4422</v>
      </c>
      <c r="F6533" s="814" t="s">
        <v>4432</v>
      </c>
      <c r="G6533" s="156">
        <v>45008</v>
      </c>
      <c r="H6533" s="816">
        <v>4472750.37</v>
      </c>
      <c r="I6533" s="50">
        <v>0.52524999999999999</v>
      </c>
      <c r="J6533" s="812">
        <v>840.93000000000006</v>
      </c>
      <c r="K6533" s="812">
        <v>1601</v>
      </c>
      <c r="L6533" s="812">
        <v>1058204.8500000001</v>
      </c>
      <c r="M6533" s="813" t="str">
        <f>TEXT(Table2[[#This Row],[Gd.Dt]],"mmm-yy")</f>
        <v>Mar-23</v>
      </c>
      <c r="N6533" s="46" t="str">
        <f>MID(Table2[[#This Row],[BE]],6,2)</f>
        <v>IB</v>
      </c>
      <c r="O6533" s="46" t="str">
        <f>IF(Table2[[#This Row],[Type]]="IB","EOU",IF(Table2[[#This Row],[Type]]="MB","Local","492"))</f>
        <v>EOU</v>
      </c>
      <c r="P6533" s="46">
        <f>ROUND(Table2[[#This Row],[Cons]]/Table2[[#This Row],[Qty.]],5)</f>
        <v>0.52524999999999999</v>
      </c>
      <c r="Q6533" s="46" t="b">
        <f>EXACT(Table2[[#This Row],[rate]],Table2[[#This Row],[Check]])</f>
        <v>1</v>
      </c>
      <c r="R6533" s="46"/>
      <c r="S6533" s="46" t="str">
        <f>IF(Table2[[#This Row],[SRO]]="EOU",VLOOKUP(Table2[[#This Row],[BE]],[2]GD.List!$C$3:$N$5014,12,0),IF(Table2[[#This Row],[SRO]]="Local","Polyester Staple Fibre","SRO 492"))</f>
        <v>Polyester Yarn</v>
      </c>
    </row>
    <row r="6534" spans="1:19" x14ac:dyDescent="0.25">
      <c r="A6534" s="814" t="s">
        <v>4421</v>
      </c>
      <c r="B6534" s="814" t="s">
        <v>4410</v>
      </c>
      <c r="C6534" s="811">
        <v>50212</v>
      </c>
      <c r="D6534" s="815">
        <v>5201.009</v>
      </c>
      <c r="E6534" s="7" t="s">
        <v>4420</v>
      </c>
      <c r="F6534" s="814" t="s">
        <v>4431</v>
      </c>
      <c r="G6534" s="156">
        <v>45008</v>
      </c>
      <c r="H6534" s="816">
        <v>40049518.5</v>
      </c>
      <c r="I6534" s="50">
        <v>0.55554999999999999</v>
      </c>
      <c r="J6534" s="812">
        <v>10637.67</v>
      </c>
      <c r="K6534" s="812">
        <v>19148</v>
      </c>
      <c r="L6534" s="812">
        <v>10205728.93</v>
      </c>
      <c r="M6534" s="813" t="str">
        <f>TEXT(Table2[[#This Row],[Gd.Dt]],"mmm-yy")</f>
        <v>Mar-23</v>
      </c>
      <c r="N6534" s="46" t="str">
        <f>MID(Table2[[#This Row],[BE]],6,2)</f>
        <v>IB</v>
      </c>
      <c r="O6534" s="46" t="str">
        <f>IF(Table2[[#This Row],[Type]]="IB","EOU",IF(Table2[[#This Row],[Type]]="MB","Local","492"))</f>
        <v>EOU</v>
      </c>
      <c r="P6534" s="46">
        <f>ROUND(Table2[[#This Row],[Cons]]/Table2[[#This Row],[Qty.]],5)</f>
        <v>0.55554999999999999</v>
      </c>
      <c r="Q6534" s="46" t="b">
        <f>EXACT(Table2[[#This Row],[rate]],Table2[[#This Row],[Check]])</f>
        <v>1</v>
      </c>
      <c r="R6534" s="46"/>
      <c r="S6534" s="46" t="str">
        <f>IF(Table2[[#This Row],[SRO]]="EOU",VLOOKUP(Table2[[#This Row],[BE]],[2]GD.List!$C$3:$N$5014,12,0),IF(Table2[[#This Row],[SRO]]="Local","Polyester Staple Fibre","SRO 492"))</f>
        <v>Raw Cotton</v>
      </c>
    </row>
    <row r="6535" spans="1:19" x14ac:dyDescent="0.25">
      <c r="A6535" s="814" t="s">
        <v>4425</v>
      </c>
      <c r="B6535" s="814" t="s">
        <v>4414</v>
      </c>
      <c r="C6535" s="811">
        <v>7237</v>
      </c>
      <c r="D6535" s="815">
        <v>5807.9</v>
      </c>
      <c r="E6535" s="7" t="s">
        <v>4424</v>
      </c>
      <c r="F6535" s="814" t="s">
        <v>4433</v>
      </c>
      <c r="G6535" s="156">
        <v>45009</v>
      </c>
      <c r="H6535" s="816">
        <v>19720535.52</v>
      </c>
      <c r="I6535" s="50">
        <v>1</v>
      </c>
      <c r="J6535" s="812">
        <v>8</v>
      </c>
      <c r="K6535" s="812">
        <v>8</v>
      </c>
      <c r="L6535" s="812">
        <v>505266.09</v>
      </c>
      <c r="M6535" s="813" t="str">
        <f>TEXT(Table2[[#This Row],[Gd.Dt]],"mmm-yy")</f>
        <v>Mar-23</v>
      </c>
      <c r="N6535" s="46" t="str">
        <f>MID(Table2[[#This Row],[BE]],6,2)</f>
        <v>TI</v>
      </c>
      <c r="O6535" s="46" t="str">
        <f>IF(Table2[[#This Row],[Type]]="IB","EOU",IF(Table2[[#This Row],[Type]]="MB","Local","492"))</f>
        <v>492</v>
      </c>
      <c r="P6535" s="46">
        <f>ROUND(Table2[[#This Row],[Cons]]/Table2[[#This Row],[Qty.]],5)</f>
        <v>1</v>
      </c>
      <c r="Q6535" s="46" t="b">
        <f>EXACT(Table2[[#This Row],[rate]],Table2[[#This Row],[Check]])</f>
        <v>1</v>
      </c>
      <c r="R6535" s="46"/>
      <c r="S6535" s="46" t="str">
        <f>IF(Table2[[#This Row],[SRO]]="EOU",VLOOKUP(Table2[[#This Row],[BE]],[2]GD.List!$C$3:$N$5014,12,0),IF(Table2[[#This Row],[SRO]]="Local","Polyester Staple Fibre","SRO 492"))</f>
        <v>SRO 492</v>
      </c>
    </row>
    <row r="6536" spans="1:19" x14ac:dyDescent="0.25">
      <c r="A6536" s="814" t="s">
        <v>4426</v>
      </c>
      <c r="B6536" s="814" t="s">
        <v>4414</v>
      </c>
      <c r="C6536" s="811">
        <v>7237</v>
      </c>
      <c r="D6536" s="815">
        <v>4821.8999999999996</v>
      </c>
      <c r="E6536" s="7" t="s">
        <v>4424</v>
      </c>
      <c r="F6536" s="814" t="s">
        <v>4433</v>
      </c>
      <c r="G6536" s="156">
        <v>45009</v>
      </c>
      <c r="H6536" s="816">
        <v>19720535.52</v>
      </c>
      <c r="I6536" s="50">
        <v>1</v>
      </c>
      <c r="J6536" s="812">
        <v>60</v>
      </c>
      <c r="K6536" s="812">
        <v>60</v>
      </c>
      <c r="L6536" s="812">
        <v>3789495.68</v>
      </c>
      <c r="M6536" s="813" t="str">
        <f>TEXT(Table2[[#This Row],[Gd.Dt]],"mmm-yy")</f>
        <v>Mar-23</v>
      </c>
      <c r="N6536" s="46" t="str">
        <f>MID(Table2[[#This Row],[BE]],6,2)</f>
        <v>TI</v>
      </c>
      <c r="O6536" s="46" t="str">
        <f>IF(Table2[[#This Row],[Type]]="IB","EOU",IF(Table2[[#This Row],[Type]]="MB","Local","492"))</f>
        <v>492</v>
      </c>
      <c r="P6536" s="46">
        <f>ROUND(Table2[[#This Row],[Cons]]/Table2[[#This Row],[Qty.]],5)</f>
        <v>1</v>
      </c>
      <c r="Q6536" s="46" t="b">
        <f>EXACT(Table2[[#This Row],[rate]],Table2[[#This Row],[Check]])</f>
        <v>1</v>
      </c>
      <c r="R6536" s="46"/>
      <c r="S6536" s="46" t="str">
        <f>IF(Table2[[#This Row],[SRO]]="EOU",VLOOKUP(Table2[[#This Row],[BE]],[2]GD.List!$C$3:$N$5014,12,0),IF(Table2[[#This Row],[SRO]]="Local","Polyester Staple Fibre","SRO 492"))</f>
        <v>SRO 492</v>
      </c>
    </row>
    <row r="6537" spans="1:19" x14ac:dyDescent="0.25">
      <c r="A6537" s="821" t="s">
        <v>2499</v>
      </c>
      <c r="B6537" s="821" t="s">
        <v>4435</v>
      </c>
      <c r="C6537" s="822">
        <v>71728</v>
      </c>
      <c r="D6537" s="823">
        <v>2701.12</v>
      </c>
      <c r="E6537" s="147" t="s">
        <v>4439</v>
      </c>
      <c r="F6537" s="821" t="s">
        <v>4442</v>
      </c>
      <c r="G6537" s="471">
        <v>45010</v>
      </c>
      <c r="H6537" s="824">
        <v>116103041</v>
      </c>
      <c r="I6537" s="197">
        <v>1.1000000000000001</v>
      </c>
      <c r="J6537" s="817">
        <v>100386.55</v>
      </c>
      <c r="K6537" s="817">
        <v>91260.5</v>
      </c>
      <c r="L6537" s="817">
        <v>57508916.479999997</v>
      </c>
      <c r="M6537" s="818" t="str">
        <f>TEXT(Table2[[#This Row],[Gd.Dt]],"mmm-yy")</f>
        <v>Mar-23</v>
      </c>
      <c r="N6537" s="46" t="str">
        <f>MID(Table2[[#This Row],[BE]],6,2)</f>
        <v>IB</v>
      </c>
      <c r="O6537" s="46" t="str">
        <f>IF(Table2[[#This Row],[Type]]="IB","EOU",IF(Table2[[#This Row],[Type]]="MB","Local","492"))</f>
        <v>EOU</v>
      </c>
      <c r="P6537" s="46">
        <f>ROUND(Table2[[#This Row],[Cons]]/Table2[[#This Row],[Qty.]],5)</f>
        <v>1.1000000000000001</v>
      </c>
      <c r="Q6537" s="46" t="b">
        <f>EXACT(Table2[[#This Row],[rate]],Table2[[#This Row],[Check]])</f>
        <v>1</v>
      </c>
      <c r="R6537" s="46"/>
      <c r="S6537" s="46" t="str">
        <f>IF(Table2[[#This Row],[SRO]]="EOU",VLOOKUP(Table2[[#This Row],[BE]],[2]GD.List!$C$3:$N$5014,12,0),IF(Table2[[#This Row],[SRO]]="Local","Polyester Staple Fibre","SRO 492"))</f>
        <v>Textile Coal</v>
      </c>
    </row>
    <row r="6538" spans="1:19" x14ac:dyDescent="0.25">
      <c r="A6538" s="821" t="s">
        <v>2499</v>
      </c>
      <c r="B6538" s="821" t="s">
        <v>4434</v>
      </c>
      <c r="C6538" s="822">
        <v>12600</v>
      </c>
      <c r="D6538" s="823">
        <v>2701.12</v>
      </c>
      <c r="E6538" s="147" t="s">
        <v>4437</v>
      </c>
      <c r="F6538" s="821" t="s">
        <v>4443</v>
      </c>
      <c r="G6538" s="471">
        <v>45010</v>
      </c>
      <c r="H6538" s="824">
        <v>14419775.699999999</v>
      </c>
      <c r="I6538" s="197">
        <v>1.1000000000000001</v>
      </c>
      <c r="J6538" s="817">
        <v>5824.5</v>
      </c>
      <c r="K6538" s="817">
        <v>5295</v>
      </c>
      <c r="L6538" s="817">
        <v>7047910.1500000004</v>
      </c>
      <c r="M6538" s="818" t="str">
        <f>TEXT(Table2[[#This Row],[Gd.Dt]],"mmm-yy")</f>
        <v>Mar-23</v>
      </c>
      <c r="N6538" s="46" t="str">
        <f>MID(Table2[[#This Row],[BE]],6,2)</f>
        <v>IB</v>
      </c>
      <c r="O6538" s="46" t="str">
        <f>IF(Table2[[#This Row],[Type]]="IB","EOU",IF(Table2[[#This Row],[Type]]="MB","Local","492"))</f>
        <v>EOU</v>
      </c>
      <c r="P6538" s="46">
        <f>ROUND(Table2[[#This Row],[Cons]]/Table2[[#This Row],[Qty.]],5)</f>
        <v>1.1000000000000001</v>
      </c>
      <c r="Q6538" s="46" t="b">
        <f>EXACT(Table2[[#This Row],[rate]],Table2[[#This Row],[Check]])</f>
        <v>1</v>
      </c>
      <c r="R6538" s="46"/>
      <c r="S6538" s="46" t="str">
        <f>IF(Table2[[#This Row],[SRO]]="EOU",VLOOKUP(Table2[[#This Row],[BE]],[2]GD.List!$C$3:$N$5014,12,0),IF(Table2[[#This Row],[SRO]]="Local","Polyester Staple Fibre","SRO 492"))</f>
        <v>Textile Coal</v>
      </c>
    </row>
    <row r="6539" spans="1:19" x14ac:dyDescent="0.25">
      <c r="A6539" s="825" t="s">
        <v>2499</v>
      </c>
      <c r="B6539" s="821" t="s">
        <v>4436</v>
      </c>
      <c r="C6539" s="822">
        <v>31705</v>
      </c>
      <c r="D6539" s="823">
        <v>2701.12</v>
      </c>
      <c r="E6539" s="147" t="s">
        <v>4438</v>
      </c>
      <c r="F6539" s="821" t="s">
        <v>4444</v>
      </c>
      <c r="G6539" s="471">
        <v>45010</v>
      </c>
      <c r="H6539" s="824">
        <v>14038956.710000001</v>
      </c>
      <c r="I6539" s="197">
        <v>0.8</v>
      </c>
      <c r="J6539" s="817">
        <v>8781.6</v>
      </c>
      <c r="K6539" s="817">
        <v>10977</v>
      </c>
      <c r="L6539" s="817">
        <v>5973705.71</v>
      </c>
      <c r="M6539" s="818" t="str">
        <f>TEXT(Table2[[#This Row],[Gd.Dt]],"mmm-yy")</f>
        <v>Mar-23</v>
      </c>
      <c r="N6539" s="46" t="str">
        <f>MID(Table2[[#This Row],[BE]],6,2)</f>
        <v>IB</v>
      </c>
      <c r="O6539" s="46" t="str">
        <f>IF(Table2[[#This Row],[Type]]="IB","EOU",IF(Table2[[#This Row],[Type]]="MB","Local","492"))</f>
        <v>EOU</v>
      </c>
      <c r="P6539" s="46">
        <f>ROUND(Table2[[#This Row],[Cons]]/Table2[[#This Row],[Qty.]],5)</f>
        <v>0.8</v>
      </c>
      <c r="Q6539" s="46" t="b">
        <f>EXACT(Table2[[#This Row],[rate]],Table2[[#This Row],[Check]])</f>
        <v>1</v>
      </c>
      <c r="R6539" s="46"/>
      <c r="S6539" s="46" t="str">
        <f>IF(Table2[[#This Row],[SRO]]="EOU",VLOOKUP(Table2[[#This Row],[BE]],[2]GD.List!$C$3:$N$5014,12,0),IF(Table2[[#This Row],[SRO]]="Local","Polyester Staple Fibre","SRO 492"))</f>
        <v>Textile Coal</v>
      </c>
    </row>
    <row r="6540" spans="1:19" x14ac:dyDescent="0.25">
      <c r="A6540" s="826" t="s">
        <v>3879</v>
      </c>
      <c r="B6540" s="821" t="s">
        <v>4435</v>
      </c>
      <c r="C6540" s="822">
        <v>71728</v>
      </c>
      <c r="D6540" s="823">
        <v>3404.9090000000001</v>
      </c>
      <c r="E6540" s="147" t="s">
        <v>4439</v>
      </c>
      <c r="F6540" s="821" t="s">
        <v>4442</v>
      </c>
      <c r="G6540" s="471">
        <v>45010</v>
      </c>
      <c r="H6540" s="824">
        <v>116103041</v>
      </c>
      <c r="I6540" s="197">
        <v>0.04</v>
      </c>
      <c r="J6540" s="817">
        <v>3650.42</v>
      </c>
      <c r="K6540" s="817">
        <v>91260.5</v>
      </c>
      <c r="L6540" s="817">
        <v>2091233.33</v>
      </c>
      <c r="M6540" s="818" t="str">
        <f>TEXT(Table2[[#This Row],[Gd.Dt]],"mmm-yy")</f>
        <v>Mar-23</v>
      </c>
      <c r="N6540" s="46" t="str">
        <f>MID(Table2[[#This Row],[BE]],6,2)</f>
        <v>IB</v>
      </c>
      <c r="O6540" s="46" t="str">
        <f>IF(Table2[[#This Row],[Type]]="IB","EOU",IF(Table2[[#This Row],[Type]]="MB","Local","492"))</f>
        <v>EOU</v>
      </c>
      <c r="P6540" s="46">
        <f>ROUND(Table2[[#This Row],[Cons]]/Table2[[#This Row],[Qty.]],5)</f>
        <v>0.04</v>
      </c>
      <c r="Q6540" s="46" t="b">
        <f>EXACT(Table2[[#This Row],[rate]],Table2[[#This Row],[Check]])</f>
        <v>1</v>
      </c>
      <c r="R6540" s="46"/>
      <c r="S6540" s="46" t="str">
        <f>IF(Table2[[#This Row],[SRO]]="EOU",VLOOKUP(Table2[[#This Row],[BE]],[2]GD.List!$C$3:$N$5014,12,0),IF(Table2[[#This Row],[SRO]]="Local","Polyester Staple Fibre","SRO 492"))</f>
        <v>Textile Chemical</v>
      </c>
    </row>
    <row r="6541" spans="1:19" x14ac:dyDescent="0.25">
      <c r="A6541" s="825" t="s">
        <v>3879</v>
      </c>
      <c r="B6541" s="821" t="s">
        <v>4434</v>
      </c>
      <c r="C6541" s="822">
        <v>12600</v>
      </c>
      <c r="D6541" s="823">
        <v>3404.9090000000001</v>
      </c>
      <c r="E6541" s="147" t="s">
        <v>4437</v>
      </c>
      <c r="F6541" s="821" t="s">
        <v>4443</v>
      </c>
      <c r="G6541" s="471">
        <v>45010</v>
      </c>
      <c r="H6541" s="824">
        <v>14419775.699999999</v>
      </c>
      <c r="I6541" s="197">
        <v>0.04</v>
      </c>
      <c r="J6541" s="817">
        <v>211.79999999999995</v>
      </c>
      <c r="K6541" s="817">
        <v>5295</v>
      </c>
      <c r="L6541" s="817">
        <v>256287.64</v>
      </c>
      <c r="M6541" s="818" t="str">
        <f>TEXT(Table2[[#This Row],[Gd.Dt]],"mmm-yy")</f>
        <v>Mar-23</v>
      </c>
      <c r="N6541" s="46" t="str">
        <f>MID(Table2[[#This Row],[BE]],6,2)</f>
        <v>IB</v>
      </c>
      <c r="O6541" s="46" t="str">
        <f>IF(Table2[[#This Row],[Type]]="IB","EOU",IF(Table2[[#This Row],[Type]]="MB","Local","492"))</f>
        <v>EOU</v>
      </c>
      <c r="P6541" s="46">
        <f>ROUND(Table2[[#This Row],[Cons]]/Table2[[#This Row],[Qty.]],5)</f>
        <v>0.04</v>
      </c>
      <c r="Q6541" s="46" t="b">
        <f>EXACT(Table2[[#This Row],[rate]],Table2[[#This Row],[Check]])</f>
        <v>1</v>
      </c>
      <c r="R6541" s="46"/>
      <c r="S6541" s="46" t="str">
        <f>IF(Table2[[#This Row],[SRO]]="EOU",VLOOKUP(Table2[[#This Row],[BE]],[2]GD.List!$C$3:$N$5014,12,0),IF(Table2[[#This Row],[SRO]]="Local","Polyester Staple Fibre","SRO 492"))</f>
        <v>Textile Chemical</v>
      </c>
    </row>
    <row r="6542" spans="1:19" x14ac:dyDescent="0.25">
      <c r="A6542" s="825" t="s">
        <v>4161</v>
      </c>
      <c r="B6542" s="821" t="s">
        <v>4435</v>
      </c>
      <c r="C6542" s="822">
        <v>71728</v>
      </c>
      <c r="D6542" s="823">
        <v>9606.1</v>
      </c>
      <c r="E6542" s="147" t="s">
        <v>4439</v>
      </c>
      <c r="F6542" s="821" t="s">
        <v>4442</v>
      </c>
      <c r="G6542" s="471">
        <v>45010</v>
      </c>
      <c r="H6542" s="824">
        <v>116103041</v>
      </c>
      <c r="I6542" s="197">
        <v>1</v>
      </c>
      <c r="J6542" s="817">
        <v>60</v>
      </c>
      <c r="K6542" s="817">
        <v>60</v>
      </c>
      <c r="L6542" s="817">
        <v>34372.480000000003</v>
      </c>
      <c r="M6542" s="818" t="str">
        <f>TEXT(Table2[[#This Row],[Gd.Dt]],"mmm-yy")</f>
        <v>Mar-23</v>
      </c>
      <c r="N6542" s="46" t="str">
        <f>MID(Table2[[#This Row],[BE]],6,2)</f>
        <v>TI</v>
      </c>
      <c r="O6542" s="46" t="str">
        <f>IF(Table2[[#This Row],[Type]]="IB","EOU",IF(Table2[[#This Row],[Type]]="MB","Local","492"))</f>
        <v>492</v>
      </c>
      <c r="P6542" s="46">
        <f>ROUND(Table2[[#This Row],[Cons]]/Table2[[#This Row],[Qty.]],5)</f>
        <v>1</v>
      </c>
      <c r="Q6542" s="46" t="b">
        <f>EXACT(Table2[[#This Row],[rate]],Table2[[#This Row],[Check]])</f>
        <v>1</v>
      </c>
      <c r="R6542" s="46"/>
      <c r="S6542" s="46" t="str">
        <f>IF(Table2[[#This Row],[SRO]]="EOU",VLOOKUP(Table2[[#This Row],[BE]],[2]GD.List!$C$3:$N$5014,12,0),IF(Table2[[#This Row],[SRO]]="Local","Polyester Staple Fibre","SRO 492"))</f>
        <v>SRO 492</v>
      </c>
    </row>
    <row r="6543" spans="1:19" x14ac:dyDescent="0.25">
      <c r="A6543" s="826" t="s">
        <v>4299</v>
      </c>
      <c r="B6543" s="821" t="s">
        <v>4435</v>
      </c>
      <c r="C6543" s="822">
        <v>71728</v>
      </c>
      <c r="D6543" s="823">
        <v>2847</v>
      </c>
      <c r="E6543" s="147" t="s">
        <v>4439</v>
      </c>
      <c r="F6543" s="821" t="s">
        <v>4442</v>
      </c>
      <c r="G6543" s="471">
        <v>45010</v>
      </c>
      <c r="H6543" s="824">
        <v>116103041</v>
      </c>
      <c r="I6543" s="197">
        <v>0.03</v>
      </c>
      <c r="J6543" s="817">
        <v>2737.81</v>
      </c>
      <c r="K6543" s="817">
        <v>91260.5</v>
      </c>
      <c r="L6543" s="817">
        <v>1568422.13</v>
      </c>
      <c r="M6543" s="818" t="str">
        <f>TEXT(Table2[[#This Row],[Gd.Dt]],"mmm-yy")</f>
        <v>Mar-23</v>
      </c>
      <c r="N6543" s="46" t="str">
        <f>MID(Table2[[#This Row],[BE]],6,2)</f>
        <v>IB</v>
      </c>
      <c r="O6543" s="46" t="str">
        <f>IF(Table2[[#This Row],[Type]]="IB","EOU",IF(Table2[[#This Row],[Type]]="MB","Local","492"))</f>
        <v>EOU</v>
      </c>
      <c r="P6543" s="46">
        <f>ROUND(Table2[[#This Row],[Cons]]/Table2[[#This Row],[Qty.]],5)</f>
        <v>0.03</v>
      </c>
      <c r="Q6543" s="46" t="b">
        <f>EXACT(Table2[[#This Row],[rate]],Table2[[#This Row],[Check]])</f>
        <v>1</v>
      </c>
      <c r="R6543" s="46"/>
      <c r="S6543" s="46" t="str">
        <f>IF(Table2[[#This Row],[SRO]]="EOU",VLOOKUP(Table2[[#This Row],[BE]],[2]GD.List!$C$3:$N$5014,12,0),IF(Table2[[#This Row],[SRO]]="Local","Polyester Staple Fibre","SRO 492"))</f>
        <v>Textile Chemical</v>
      </c>
    </row>
    <row r="6544" spans="1:19" x14ac:dyDescent="0.25">
      <c r="A6544" s="826" t="s">
        <v>4299</v>
      </c>
      <c r="B6544" s="821" t="s">
        <v>4434</v>
      </c>
      <c r="C6544" s="822">
        <v>12600</v>
      </c>
      <c r="D6544" s="823">
        <v>2847</v>
      </c>
      <c r="E6544" s="147" t="s">
        <v>4437</v>
      </c>
      <c r="F6544" s="821" t="s">
        <v>4443</v>
      </c>
      <c r="G6544" s="471">
        <v>45010</v>
      </c>
      <c r="H6544" s="824">
        <v>14419775.699999999</v>
      </c>
      <c r="I6544" s="197">
        <v>0.03</v>
      </c>
      <c r="J6544" s="817">
        <v>158.85</v>
      </c>
      <c r="K6544" s="817">
        <v>5295</v>
      </c>
      <c r="L6544" s="817">
        <v>192215.73</v>
      </c>
      <c r="M6544" s="818" t="str">
        <f>TEXT(Table2[[#This Row],[Gd.Dt]],"mmm-yy")</f>
        <v>Mar-23</v>
      </c>
      <c r="N6544" s="46" t="str">
        <f>MID(Table2[[#This Row],[BE]],6,2)</f>
        <v>IB</v>
      </c>
      <c r="O6544" s="46" t="str">
        <f>IF(Table2[[#This Row],[Type]]="IB","EOU",IF(Table2[[#This Row],[Type]]="MB","Local","492"))</f>
        <v>EOU</v>
      </c>
      <c r="P6544" s="46">
        <f>ROUND(Table2[[#This Row],[Cons]]/Table2[[#This Row],[Qty.]],5)</f>
        <v>0.03</v>
      </c>
      <c r="Q6544" s="46" t="b">
        <f>EXACT(Table2[[#This Row],[rate]],Table2[[#This Row],[Check]])</f>
        <v>1</v>
      </c>
      <c r="R6544" s="46"/>
      <c r="S6544" s="46" t="str">
        <f>IF(Table2[[#This Row],[SRO]]="EOU",VLOOKUP(Table2[[#This Row],[BE]],[2]GD.List!$C$3:$N$5014,12,0),IF(Table2[[#This Row],[SRO]]="Local","Polyester Staple Fibre","SRO 492"))</f>
        <v>Textile Chemical</v>
      </c>
    </row>
    <row r="6545" spans="1:19" x14ac:dyDescent="0.25">
      <c r="A6545" s="825" t="s">
        <v>4299</v>
      </c>
      <c r="B6545" s="821" t="s">
        <v>4436</v>
      </c>
      <c r="C6545" s="822">
        <v>31705</v>
      </c>
      <c r="D6545" s="823">
        <v>2847</v>
      </c>
      <c r="E6545" s="147" t="s">
        <v>4438</v>
      </c>
      <c r="F6545" s="821" t="s">
        <v>4444</v>
      </c>
      <c r="G6545" s="471">
        <v>45010</v>
      </c>
      <c r="H6545" s="824">
        <v>14038956.710000001</v>
      </c>
      <c r="I6545" s="197">
        <v>0.03</v>
      </c>
      <c r="J6545" s="817">
        <v>329.31</v>
      </c>
      <c r="K6545" s="817">
        <v>10977</v>
      </c>
      <c r="L6545" s="817">
        <v>224013.96</v>
      </c>
      <c r="M6545" s="818" t="str">
        <f>TEXT(Table2[[#This Row],[Gd.Dt]],"mmm-yy")</f>
        <v>Mar-23</v>
      </c>
      <c r="N6545" s="46" t="str">
        <f>MID(Table2[[#This Row],[BE]],6,2)</f>
        <v>IB</v>
      </c>
      <c r="O6545" s="46" t="str">
        <f>IF(Table2[[#This Row],[Type]]="IB","EOU",IF(Table2[[#This Row],[Type]]="MB","Local","492"))</f>
        <v>EOU</v>
      </c>
      <c r="P6545" s="46">
        <f>ROUND(Table2[[#This Row],[Cons]]/Table2[[#This Row],[Qty.]],5)</f>
        <v>0.03</v>
      </c>
      <c r="Q6545" s="46" t="b">
        <f>EXACT(Table2[[#This Row],[rate]],Table2[[#This Row],[Check]])</f>
        <v>1</v>
      </c>
      <c r="R6545" s="46"/>
      <c r="S6545" s="46" t="str">
        <f>IF(Table2[[#This Row],[SRO]]="EOU",VLOOKUP(Table2[[#This Row],[BE]],[2]GD.List!$C$3:$N$5014,12,0),IF(Table2[[#This Row],[SRO]]="Local","Polyester Staple Fibre","SRO 492"))</f>
        <v>Textile Chemical</v>
      </c>
    </row>
    <row r="6546" spans="1:19" x14ac:dyDescent="0.25">
      <c r="A6546" s="825" t="s">
        <v>4371</v>
      </c>
      <c r="B6546" s="821" t="s">
        <v>4434</v>
      </c>
      <c r="C6546" s="822">
        <v>12600</v>
      </c>
      <c r="D6546" s="823">
        <v>3204.1190000000001</v>
      </c>
      <c r="E6546" s="147" t="s">
        <v>4437</v>
      </c>
      <c r="F6546" s="821" t="s">
        <v>4443</v>
      </c>
      <c r="G6546" s="471">
        <v>45010</v>
      </c>
      <c r="H6546" s="824">
        <v>14419775.699999999</v>
      </c>
      <c r="I6546" s="197">
        <v>7.0000000000000007E-2</v>
      </c>
      <c r="J6546" s="817">
        <v>163.1</v>
      </c>
      <c r="K6546" s="817">
        <v>2330</v>
      </c>
      <c r="L6546" s="817">
        <v>195177.02000000002</v>
      </c>
      <c r="M6546" s="818" t="str">
        <f>TEXT(Table2[[#This Row],[Gd.Dt]],"mmm-yy")</f>
        <v>Mar-23</v>
      </c>
      <c r="N6546" s="46" t="str">
        <f>MID(Table2[[#This Row],[BE]],6,2)</f>
        <v>IB</v>
      </c>
      <c r="O6546" s="46" t="str">
        <f>IF(Table2[[#This Row],[Type]]="IB","EOU",IF(Table2[[#This Row],[Type]]="MB","Local","492"))</f>
        <v>EOU</v>
      </c>
      <c r="P6546" s="46">
        <f>ROUND(Table2[[#This Row],[Cons]]/Table2[[#This Row],[Qty.]],5)</f>
        <v>7.0000000000000007E-2</v>
      </c>
      <c r="Q6546" s="46" t="b">
        <f>EXACT(Table2[[#This Row],[rate]],Table2[[#This Row],[Check]])</f>
        <v>1</v>
      </c>
      <c r="R6546" s="46"/>
      <c r="S6546" s="46" t="str">
        <f>IF(Table2[[#This Row],[SRO]]="EOU",VLOOKUP(Table2[[#This Row],[BE]],[2]GD.List!$C$3:$N$5014,12,0),IF(Table2[[#This Row],[SRO]]="Local","Polyester Staple Fibre","SRO 492"))</f>
        <v>Textile Dyes</v>
      </c>
    </row>
    <row r="6547" spans="1:19" x14ac:dyDescent="0.25">
      <c r="A6547" s="826" t="s">
        <v>4404</v>
      </c>
      <c r="B6547" s="821" t="s">
        <v>4435</v>
      </c>
      <c r="C6547" s="822">
        <v>71728</v>
      </c>
      <c r="D6547" s="823">
        <v>3402.4189999999999</v>
      </c>
      <c r="E6547" s="147" t="s">
        <v>4439</v>
      </c>
      <c r="F6547" s="821" t="s">
        <v>4442</v>
      </c>
      <c r="G6547" s="471">
        <v>45010</v>
      </c>
      <c r="H6547" s="824">
        <v>116103041</v>
      </c>
      <c r="I6547" s="197">
        <v>0.04</v>
      </c>
      <c r="J6547" s="817">
        <v>3650.42</v>
      </c>
      <c r="K6547" s="817">
        <v>91260.5</v>
      </c>
      <c r="L6547" s="817">
        <v>2091233.33</v>
      </c>
      <c r="M6547" s="818" t="str">
        <f>TEXT(Table2[[#This Row],[Gd.Dt]],"mmm-yy")</f>
        <v>Mar-23</v>
      </c>
      <c r="N6547" s="46" t="str">
        <f>MID(Table2[[#This Row],[BE]],6,2)</f>
        <v>IB</v>
      </c>
      <c r="O6547" s="46" t="str">
        <f>IF(Table2[[#This Row],[Type]]="IB","EOU",IF(Table2[[#This Row],[Type]]="MB","Local","492"))</f>
        <v>EOU</v>
      </c>
      <c r="P6547" s="46">
        <f>ROUND(Table2[[#This Row],[Cons]]/Table2[[#This Row],[Qty.]],5)</f>
        <v>0.04</v>
      </c>
      <c r="Q6547" s="46" t="b">
        <f>EXACT(Table2[[#This Row],[rate]],Table2[[#This Row],[Check]])</f>
        <v>1</v>
      </c>
      <c r="R6547" s="46"/>
      <c r="S6547" s="46" t="str">
        <f>IF(Table2[[#This Row],[SRO]]="EOU",VLOOKUP(Table2[[#This Row],[BE]],[2]GD.List!$C$3:$N$5014,12,0),IF(Table2[[#This Row],[SRO]]="Local","Polyester Staple Fibre","SRO 492"))</f>
        <v>Textile Chemical</v>
      </c>
    </row>
    <row r="6548" spans="1:19" x14ac:dyDescent="0.25">
      <c r="A6548" s="826" t="s">
        <v>4404</v>
      </c>
      <c r="B6548" s="821" t="s">
        <v>4434</v>
      </c>
      <c r="C6548" s="822">
        <v>12600</v>
      </c>
      <c r="D6548" s="823">
        <v>3402.4189999999999</v>
      </c>
      <c r="E6548" s="147" t="s">
        <v>4437</v>
      </c>
      <c r="F6548" s="821" t="s">
        <v>4443</v>
      </c>
      <c r="G6548" s="471">
        <v>45010</v>
      </c>
      <c r="H6548" s="824">
        <v>14419775.699999999</v>
      </c>
      <c r="I6548" s="197">
        <v>0.04</v>
      </c>
      <c r="J6548" s="817">
        <v>211.79999999999995</v>
      </c>
      <c r="K6548" s="817">
        <v>5295</v>
      </c>
      <c r="L6548" s="817">
        <v>256287.64</v>
      </c>
      <c r="M6548" s="818" t="str">
        <f>TEXT(Table2[[#This Row],[Gd.Dt]],"mmm-yy")</f>
        <v>Mar-23</v>
      </c>
      <c r="N6548" s="46" t="str">
        <f>MID(Table2[[#This Row],[BE]],6,2)</f>
        <v>IB</v>
      </c>
      <c r="O6548" s="46" t="str">
        <f>IF(Table2[[#This Row],[Type]]="IB","EOU",IF(Table2[[#This Row],[Type]]="MB","Local","492"))</f>
        <v>EOU</v>
      </c>
      <c r="P6548" s="46">
        <f>ROUND(Table2[[#This Row],[Cons]]/Table2[[#This Row],[Qty.]],5)</f>
        <v>0.04</v>
      </c>
      <c r="Q6548" s="46" t="b">
        <f>EXACT(Table2[[#This Row],[rate]],Table2[[#This Row],[Check]])</f>
        <v>1</v>
      </c>
      <c r="R6548" s="46"/>
      <c r="S6548" s="46" t="str">
        <f>IF(Table2[[#This Row],[SRO]]="EOU",VLOOKUP(Table2[[#This Row],[BE]],[2]GD.List!$C$3:$N$5014,12,0),IF(Table2[[#This Row],[SRO]]="Local","Polyester Staple Fibre","SRO 492"))</f>
        <v>Textile Chemical</v>
      </c>
    </row>
    <row r="6549" spans="1:19" x14ac:dyDescent="0.25">
      <c r="A6549" s="825" t="s">
        <v>4404</v>
      </c>
      <c r="B6549" s="821" t="s">
        <v>4436</v>
      </c>
      <c r="C6549" s="822">
        <v>31705</v>
      </c>
      <c r="D6549" s="823">
        <v>3402.4189999999999</v>
      </c>
      <c r="E6549" s="147" t="s">
        <v>4438</v>
      </c>
      <c r="F6549" s="821" t="s">
        <v>4444</v>
      </c>
      <c r="G6549" s="471">
        <v>45010</v>
      </c>
      <c r="H6549" s="824">
        <v>14038956.710000001</v>
      </c>
      <c r="I6549" s="197">
        <v>0.04</v>
      </c>
      <c r="J6549" s="817">
        <v>439.08</v>
      </c>
      <c r="K6549" s="817">
        <v>10977</v>
      </c>
      <c r="L6549" s="817">
        <v>298685.28999999998</v>
      </c>
      <c r="M6549" s="818" t="str">
        <f>TEXT(Table2[[#This Row],[Gd.Dt]],"mmm-yy")</f>
        <v>Mar-23</v>
      </c>
      <c r="N6549" s="46" t="str">
        <f>MID(Table2[[#This Row],[BE]],6,2)</f>
        <v>IB</v>
      </c>
      <c r="O6549" s="46" t="str">
        <f>IF(Table2[[#This Row],[Type]]="IB","EOU",IF(Table2[[#This Row],[Type]]="MB","Local","492"))</f>
        <v>EOU</v>
      </c>
      <c r="P6549" s="46">
        <f>ROUND(Table2[[#This Row],[Cons]]/Table2[[#This Row],[Qty.]],5)</f>
        <v>0.04</v>
      </c>
      <c r="Q6549" s="46" t="b">
        <f>EXACT(Table2[[#This Row],[rate]],Table2[[#This Row],[Check]])</f>
        <v>1</v>
      </c>
      <c r="R6549" s="46"/>
      <c r="S6549" s="46" t="str">
        <f>IF(Table2[[#This Row],[SRO]]="EOU",VLOOKUP(Table2[[#This Row],[BE]],[2]GD.List!$C$3:$N$5014,12,0),IF(Table2[[#This Row],[SRO]]="Local","Polyester Staple Fibre","SRO 492"))</f>
        <v>Textile Chemical</v>
      </c>
    </row>
    <row r="6550" spans="1:19" x14ac:dyDescent="0.25">
      <c r="A6550" s="826" t="s">
        <v>4416</v>
      </c>
      <c r="B6550" s="821" t="s">
        <v>4435</v>
      </c>
      <c r="C6550" s="822">
        <v>71728</v>
      </c>
      <c r="D6550" s="823">
        <v>5201.009</v>
      </c>
      <c r="E6550" s="147" t="s">
        <v>4439</v>
      </c>
      <c r="F6550" s="821" t="s">
        <v>4442</v>
      </c>
      <c r="G6550" s="471">
        <v>45010</v>
      </c>
      <c r="H6550" s="824">
        <v>116103041</v>
      </c>
      <c r="I6550" s="197">
        <v>0.60606000000000004</v>
      </c>
      <c r="J6550" s="817">
        <v>55309.33</v>
      </c>
      <c r="K6550" s="817">
        <v>91260.5</v>
      </c>
      <c r="L6550" s="817">
        <v>31685316.800000001</v>
      </c>
      <c r="M6550" s="818" t="str">
        <f>TEXT(Table2[[#This Row],[Gd.Dt]],"mmm-yy")</f>
        <v>Mar-23</v>
      </c>
      <c r="N6550" s="46" t="str">
        <f>MID(Table2[[#This Row],[BE]],6,2)</f>
        <v>IB</v>
      </c>
      <c r="O6550" s="46" t="str">
        <f>IF(Table2[[#This Row],[Type]]="IB","EOU",IF(Table2[[#This Row],[Type]]="MB","Local","492"))</f>
        <v>EOU</v>
      </c>
      <c r="P6550" s="46">
        <f>ROUND(Table2[[#This Row],[Cons]]/Table2[[#This Row],[Qty.]],5)</f>
        <v>0.60606000000000004</v>
      </c>
      <c r="Q6550" s="46" t="b">
        <f>EXACT(Table2[[#This Row],[rate]],Table2[[#This Row],[Check]])</f>
        <v>1</v>
      </c>
      <c r="R6550" s="46"/>
      <c r="S6550" s="46" t="str">
        <f>IF(Table2[[#This Row],[SRO]]="EOU",VLOOKUP(Table2[[#This Row],[BE]],[2]GD.List!$C$3:$N$5014,12,0),IF(Table2[[#This Row],[SRO]]="Local","Polyester Staple Fibre","SRO 492"))</f>
        <v>Raw Cotton</v>
      </c>
    </row>
    <row r="6551" spans="1:19" x14ac:dyDescent="0.25">
      <c r="A6551" s="826" t="s">
        <v>4416</v>
      </c>
      <c r="B6551" s="821" t="s">
        <v>4434</v>
      </c>
      <c r="C6551" s="822">
        <v>12600</v>
      </c>
      <c r="D6551" s="823">
        <v>5201.009</v>
      </c>
      <c r="E6551" s="147" t="s">
        <v>4437</v>
      </c>
      <c r="F6551" s="821" t="s">
        <v>4443</v>
      </c>
      <c r="G6551" s="471">
        <v>45010</v>
      </c>
      <c r="H6551" s="824">
        <v>14419775.699999999</v>
      </c>
      <c r="I6551" s="197">
        <v>1.0101</v>
      </c>
      <c r="J6551" s="817">
        <v>1517.17</v>
      </c>
      <c r="K6551" s="817">
        <v>1502</v>
      </c>
      <c r="L6551" s="817">
        <v>2112311.17</v>
      </c>
      <c r="M6551" s="818" t="str">
        <f>TEXT(Table2[[#This Row],[Gd.Dt]],"mmm-yy")</f>
        <v>Mar-23</v>
      </c>
      <c r="N6551" s="46" t="str">
        <f>MID(Table2[[#This Row],[BE]],6,2)</f>
        <v>IB</v>
      </c>
      <c r="O6551" s="46" t="str">
        <f>IF(Table2[[#This Row],[Type]]="IB","EOU",IF(Table2[[#This Row],[Type]]="MB","Local","492"))</f>
        <v>EOU</v>
      </c>
      <c r="P6551" s="46">
        <f>ROUND(Table2[[#This Row],[Cons]]/Table2[[#This Row],[Qty.]],5)</f>
        <v>1.0101</v>
      </c>
      <c r="Q6551" s="46" t="b">
        <f>EXACT(Table2[[#This Row],[rate]],Table2[[#This Row],[Check]])</f>
        <v>1</v>
      </c>
      <c r="R6551" s="46"/>
      <c r="S6551" s="46" t="str">
        <f>IF(Table2[[#This Row],[SRO]]="EOU",VLOOKUP(Table2[[#This Row],[BE]],[2]GD.List!$C$3:$N$5014,12,0),IF(Table2[[#This Row],[SRO]]="Local","Polyester Staple Fibre","SRO 492"))</f>
        <v>Raw Cotton</v>
      </c>
    </row>
    <row r="6552" spans="1:19" x14ac:dyDescent="0.25">
      <c r="A6552" s="826" t="s">
        <v>4416</v>
      </c>
      <c r="B6552" s="821" t="s">
        <v>4434</v>
      </c>
      <c r="C6552" s="822">
        <v>12600</v>
      </c>
      <c r="D6552" s="823">
        <v>5201.009</v>
      </c>
      <c r="E6552" s="147" t="s">
        <v>4437</v>
      </c>
      <c r="F6552" s="821" t="s">
        <v>4443</v>
      </c>
      <c r="G6552" s="471">
        <v>45010</v>
      </c>
      <c r="H6552" s="824">
        <v>14419775.699999999</v>
      </c>
      <c r="I6552" s="197">
        <v>0.50505</v>
      </c>
      <c r="J6552" s="817">
        <v>1915.65</v>
      </c>
      <c r="K6552" s="817">
        <v>3793</v>
      </c>
      <c r="L6552" s="817">
        <v>2179793.15</v>
      </c>
      <c r="M6552" s="818" t="str">
        <f>TEXT(Table2[[#This Row],[Gd.Dt]],"mmm-yy")</f>
        <v>Mar-23</v>
      </c>
      <c r="N6552" s="46" t="str">
        <f>MID(Table2[[#This Row],[BE]],6,2)</f>
        <v>IB</v>
      </c>
      <c r="O6552" s="46" t="str">
        <f>IF(Table2[[#This Row],[Type]]="IB","EOU",IF(Table2[[#This Row],[Type]]="MB","Local","492"))</f>
        <v>EOU</v>
      </c>
      <c r="P6552" s="46">
        <f>ROUND(Table2[[#This Row],[Cons]]/Table2[[#This Row],[Qty.]],5)</f>
        <v>0.50505</v>
      </c>
      <c r="Q6552" s="46" t="b">
        <f>EXACT(Table2[[#This Row],[rate]],Table2[[#This Row],[Check]])</f>
        <v>1</v>
      </c>
      <c r="R6552" s="46"/>
      <c r="S6552" s="46" t="str">
        <f>IF(Table2[[#This Row],[SRO]]="EOU",VLOOKUP(Table2[[#This Row],[BE]],[2]GD.List!$C$3:$N$5014,12,0),IF(Table2[[#This Row],[SRO]]="Local","Polyester Staple Fibre","SRO 492"))</f>
        <v>Raw Cotton</v>
      </c>
    </row>
    <row r="6553" spans="1:19" x14ac:dyDescent="0.25">
      <c r="A6553" s="825" t="s">
        <v>4416</v>
      </c>
      <c r="B6553" s="821" t="s">
        <v>4436</v>
      </c>
      <c r="C6553" s="822">
        <v>31705</v>
      </c>
      <c r="D6553" s="823">
        <v>5201.009</v>
      </c>
      <c r="E6553" s="147" t="s">
        <v>4438</v>
      </c>
      <c r="F6553" s="821" t="s">
        <v>4444</v>
      </c>
      <c r="G6553" s="471">
        <v>45010</v>
      </c>
      <c r="H6553" s="824">
        <v>14038956.710000001</v>
      </c>
      <c r="I6553" s="197">
        <v>1.0101</v>
      </c>
      <c r="J6553" s="817">
        <v>11087.87</v>
      </c>
      <c r="K6553" s="817">
        <v>10977</v>
      </c>
      <c r="L6553" s="817">
        <v>7542551.7400000002</v>
      </c>
      <c r="M6553" s="818" t="str">
        <f>TEXT(Table2[[#This Row],[Gd.Dt]],"mmm-yy")</f>
        <v>Mar-23</v>
      </c>
      <c r="N6553" s="46" t="str">
        <f>MID(Table2[[#This Row],[BE]],6,2)</f>
        <v>IB</v>
      </c>
      <c r="O6553" s="46" t="str">
        <f>IF(Table2[[#This Row],[Type]]="IB","EOU",IF(Table2[[#This Row],[Type]]="MB","Local","492"))</f>
        <v>EOU</v>
      </c>
      <c r="P6553" s="46">
        <f>ROUND(Table2[[#This Row],[Cons]]/Table2[[#This Row],[Qty.]],5)</f>
        <v>1.0101</v>
      </c>
      <c r="Q6553" s="46" t="b">
        <f>EXACT(Table2[[#This Row],[rate]],Table2[[#This Row],[Check]])</f>
        <v>1</v>
      </c>
      <c r="R6553" s="46"/>
      <c r="S6553" s="46" t="str">
        <f>IF(Table2[[#This Row],[SRO]]="EOU",VLOOKUP(Table2[[#This Row],[BE]],[2]GD.List!$C$3:$N$5014,12,0),IF(Table2[[#This Row],[SRO]]="Local","Polyester Staple Fibre","SRO 492"))</f>
        <v>Raw Cotton</v>
      </c>
    </row>
    <row r="6554" spans="1:19" x14ac:dyDescent="0.25">
      <c r="A6554" s="825" t="s">
        <v>4417</v>
      </c>
      <c r="B6554" s="821" t="s">
        <v>4434</v>
      </c>
      <c r="C6554" s="822">
        <v>12600</v>
      </c>
      <c r="D6554" s="823">
        <v>5402.33</v>
      </c>
      <c r="E6554" s="147" t="s">
        <v>4437</v>
      </c>
      <c r="F6554" s="821" t="s">
        <v>4443</v>
      </c>
      <c r="G6554" s="471">
        <v>45010</v>
      </c>
      <c r="H6554" s="824">
        <v>14419775.699999999</v>
      </c>
      <c r="I6554" s="197">
        <v>0.50505</v>
      </c>
      <c r="J6554" s="817">
        <v>1915.65</v>
      </c>
      <c r="K6554" s="817">
        <v>3793</v>
      </c>
      <c r="L6554" s="817">
        <v>2179793.15</v>
      </c>
      <c r="M6554" s="818" t="str">
        <f>TEXT(Table2[[#This Row],[Gd.Dt]],"mmm-yy")</f>
        <v>Mar-23</v>
      </c>
      <c r="N6554" s="46" t="str">
        <f>MID(Table2[[#This Row],[BE]],6,2)</f>
        <v>IB</v>
      </c>
      <c r="O6554" s="46" t="str">
        <f>IF(Table2[[#This Row],[Type]]="IB","EOU",IF(Table2[[#This Row],[Type]]="MB","Local","492"))</f>
        <v>EOU</v>
      </c>
      <c r="P6554" s="46">
        <f>ROUND(Table2[[#This Row],[Cons]]/Table2[[#This Row],[Qty.]],5)</f>
        <v>0.50505</v>
      </c>
      <c r="Q6554" s="46" t="b">
        <f>EXACT(Table2[[#This Row],[rate]],Table2[[#This Row],[Check]])</f>
        <v>1</v>
      </c>
      <c r="R6554" s="46"/>
      <c r="S6554" s="46" t="str">
        <f>IF(Table2[[#This Row],[SRO]]="EOU",VLOOKUP(Table2[[#This Row],[BE]],[2]GD.List!$C$3:$N$5014,12,0),IF(Table2[[#This Row],[SRO]]="Local","Polyester Staple Fibre","SRO 492"))</f>
        <v>Polyester Yarn</v>
      </c>
    </row>
    <row r="6555" spans="1:19" x14ac:dyDescent="0.25">
      <c r="A6555" s="825" t="s">
        <v>4440</v>
      </c>
      <c r="B6555" s="821" t="s">
        <v>4435</v>
      </c>
      <c r="C6555" s="822">
        <v>71728</v>
      </c>
      <c r="D6555" s="823">
        <v>5402.33</v>
      </c>
      <c r="E6555" s="147" t="s">
        <v>4439</v>
      </c>
      <c r="F6555" s="821" t="s">
        <v>4442</v>
      </c>
      <c r="G6555" s="471">
        <v>45010</v>
      </c>
      <c r="H6555" s="824">
        <v>116103041</v>
      </c>
      <c r="I6555" s="197">
        <v>0.40404000000000001</v>
      </c>
      <c r="J6555" s="817">
        <v>18352.46</v>
      </c>
      <c r="K6555" s="817">
        <v>45422.39</v>
      </c>
      <c r="L6555" s="817">
        <v>10513660.34</v>
      </c>
      <c r="M6555" s="818" t="str">
        <f>TEXT(Table2[[#This Row],[Gd.Dt]],"mmm-yy")</f>
        <v>Mar-23</v>
      </c>
      <c r="N6555" s="46" t="str">
        <f>MID(Table2[[#This Row],[BE]],6,2)</f>
        <v>IB</v>
      </c>
      <c r="O6555" s="46" t="str">
        <f>IF(Table2[[#This Row],[Type]]="IB","EOU",IF(Table2[[#This Row],[Type]]="MB","Local","492"))</f>
        <v>EOU</v>
      </c>
      <c r="P6555" s="46">
        <f>ROUND(Table2[[#This Row],[Cons]]/Table2[[#This Row],[Qty.]],5)</f>
        <v>0.40404000000000001</v>
      </c>
      <c r="Q6555" s="46" t="b">
        <f>EXACT(Table2[[#This Row],[rate]],Table2[[#This Row],[Check]])</f>
        <v>1</v>
      </c>
      <c r="R6555" s="46"/>
      <c r="S6555" s="46" t="str">
        <f>IF(Table2[[#This Row],[SRO]]="EOU",VLOOKUP(Table2[[#This Row],[BE]],[2]GD.List!$C$3:$N$5014,12,0),IF(Table2[[#This Row],[SRO]]="Local","Polyester Staple Fibre","SRO 492"))</f>
        <v>Polyester Yarn</v>
      </c>
    </row>
    <row r="6556" spans="1:19" x14ac:dyDescent="0.25">
      <c r="A6556" s="826" t="s">
        <v>4441</v>
      </c>
      <c r="B6556" s="826" t="s">
        <v>4435</v>
      </c>
      <c r="C6556" s="827">
        <v>71728</v>
      </c>
      <c r="D6556" s="828">
        <v>5402.33</v>
      </c>
      <c r="E6556" s="27" t="s">
        <v>4439</v>
      </c>
      <c r="F6556" s="826" t="s">
        <v>4442</v>
      </c>
      <c r="G6556" s="28">
        <v>45010</v>
      </c>
      <c r="H6556" s="829">
        <v>116103041</v>
      </c>
      <c r="I6556" s="33">
        <v>0.40404000000000001</v>
      </c>
      <c r="J6556" s="819">
        <v>18520.43</v>
      </c>
      <c r="K6556" s="819">
        <v>45838.11</v>
      </c>
      <c r="L6556" s="819">
        <v>10609886.109999999</v>
      </c>
      <c r="M6556" s="820" t="str">
        <f>TEXT(Table2[[#This Row],[Gd.Dt]],"mmm-yy")</f>
        <v>Mar-23</v>
      </c>
      <c r="N6556" s="47" t="str">
        <f>MID(Table2[[#This Row],[BE]],6,2)</f>
        <v>IB</v>
      </c>
      <c r="O6556" s="47" t="str">
        <f>IF(Table2[[#This Row],[Type]]="IB","EOU",IF(Table2[[#This Row],[Type]]="MB","Local","492"))</f>
        <v>EOU</v>
      </c>
      <c r="P6556" s="47">
        <f>ROUND(Table2[[#This Row],[Cons]]/Table2[[#This Row],[Qty.]],5)</f>
        <v>0.40404000000000001</v>
      </c>
      <c r="Q6556" s="47" t="b">
        <f>EXACT(Table2[[#This Row],[rate]],Table2[[#This Row],[Check]])</f>
        <v>1</v>
      </c>
      <c r="R6556" s="47"/>
      <c r="S6556" s="47" t="str">
        <f>IF(Table2[[#This Row],[SRO]]="EOU",VLOOKUP(Table2[[#This Row],[BE]],[2]GD.List!$C$3:$N$5014,12,0),IF(Table2[[#This Row],[SRO]]="Local","Polyester Staple Fibre","SRO 492"))</f>
        <v>Polyester Yarn</v>
      </c>
    </row>
    <row r="6557" spans="1:19" x14ac:dyDescent="0.25">
      <c r="A6557" s="116" t="s">
        <v>2499</v>
      </c>
      <c r="B6557" s="116" t="s">
        <v>4446</v>
      </c>
      <c r="C6557" s="165">
        <v>120736</v>
      </c>
      <c r="D6557" s="117">
        <v>2701.12</v>
      </c>
      <c r="E6557" s="147" t="s">
        <v>4455</v>
      </c>
      <c r="F6557" s="116" t="s">
        <v>4458</v>
      </c>
      <c r="G6557" s="471">
        <v>45011</v>
      </c>
      <c r="H6557" s="82">
        <v>140178832.43000001</v>
      </c>
      <c r="I6557" s="197">
        <v>1.1000000000000001</v>
      </c>
      <c r="J6557" s="15">
        <v>98028.2</v>
      </c>
      <c r="K6557" s="15">
        <v>89116.55</v>
      </c>
      <c r="L6557" s="15">
        <v>69419845.510000005</v>
      </c>
      <c r="M6557" s="66" t="str">
        <f>TEXT(Table2[[#This Row],[Gd.Dt]],"mmm-yy")</f>
        <v>Mar-23</v>
      </c>
      <c r="N6557" s="46" t="str">
        <f>MID(Table2[[#This Row],[BE]],6,2)</f>
        <v>IB</v>
      </c>
      <c r="O6557" s="46" t="str">
        <f>IF(Table2[[#This Row],[Type]]="IB","EOU",IF(Table2[[#This Row],[Type]]="MB","Local","492"))</f>
        <v>EOU</v>
      </c>
      <c r="P6557" s="46">
        <f>ROUND(Table2[[#This Row],[Cons]]/Table2[[#This Row],[Qty.]],5)</f>
        <v>1.1000000000000001</v>
      </c>
      <c r="Q6557" s="46" t="b">
        <f>EXACT(Table2[[#This Row],[rate]],Table2[[#This Row],[Check]])</f>
        <v>1</v>
      </c>
      <c r="R6557" s="46"/>
      <c r="S6557" s="46" t="str">
        <f>IF(Table2[[#This Row],[SRO]]="EOU",VLOOKUP(Table2[[#This Row],[BE]],[2]GD.List!$C$3:$N$5014,12,0),IF(Table2[[#This Row],[SRO]]="Local","Polyester Staple Fibre","SRO 492"))</f>
        <v>Textile Coal</v>
      </c>
    </row>
    <row r="6558" spans="1:19" x14ac:dyDescent="0.25">
      <c r="A6558" s="116" t="s">
        <v>2499</v>
      </c>
      <c r="B6558" s="116" t="s">
        <v>4451</v>
      </c>
      <c r="C6558" s="165">
        <v>129360</v>
      </c>
      <c r="D6558" s="117">
        <v>2701.12</v>
      </c>
      <c r="E6558" s="147" t="s">
        <v>4466</v>
      </c>
      <c r="F6558" s="116" t="s">
        <v>4470</v>
      </c>
      <c r="G6558" s="471">
        <v>45013</v>
      </c>
      <c r="H6558" s="82">
        <v>140984208.83000001</v>
      </c>
      <c r="I6558" s="197">
        <v>1.1000000000000001</v>
      </c>
      <c r="J6558" s="15">
        <v>102577.20000000001</v>
      </c>
      <c r="K6558" s="15">
        <v>93252</v>
      </c>
      <c r="L6558" s="15">
        <v>69827789.480000004</v>
      </c>
      <c r="M6558" s="66" t="str">
        <f>TEXT(Table2[[#This Row],[Gd.Dt]],"mmm-yy")</f>
        <v>Mar-23</v>
      </c>
      <c r="N6558" s="46" t="str">
        <f>MID(Table2[[#This Row],[BE]],6,2)</f>
        <v>IB</v>
      </c>
      <c r="O6558" s="46" t="str">
        <f>IF(Table2[[#This Row],[Type]]="IB","EOU",IF(Table2[[#This Row],[Type]]="MB","Local","492"))</f>
        <v>EOU</v>
      </c>
      <c r="P6558" s="46">
        <f>ROUND(Table2[[#This Row],[Cons]]/Table2[[#This Row],[Qty.]],5)</f>
        <v>1.1000000000000001</v>
      </c>
      <c r="Q6558" s="46" t="b">
        <f>EXACT(Table2[[#This Row],[rate]],Table2[[#This Row],[Check]])</f>
        <v>1</v>
      </c>
      <c r="R6558" s="46"/>
      <c r="S6558" s="46" t="str">
        <f>IF(Table2[[#This Row],[SRO]]="EOU",VLOOKUP(Table2[[#This Row],[BE]],[2]GD.List!$C$3:$N$5014,12,0),IF(Table2[[#This Row],[SRO]]="Local","Polyester Staple Fibre","SRO 492"))</f>
        <v>Textile Coal</v>
      </c>
    </row>
    <row r="6559" spans="1:19" x14ac:dyDescent="0.25">
      <c r="A6559" s="116" t="s">
        <v>2499</v>
      </c>
      <c r="B6559" s="116" t="s">
        <v>4452</v>
      </c>
      <c r="C6559" s="165">
        <v>116404</v>
      </c>
      <c r="D6559" s="117">
        <v>2701.12</v>
      </c>
      <c r="E6559" s="147" t="s">
        <v>4469</v>
      </c>
      <c r="F6559" s="116" t="s">
        <v>4476</v>
      </c>
      <c r="G6559" s="471">
        <v>45013</v>
      </c>
      <c r="H6559" s="82">
        <v>103736710.31999999</v>
      </c>
      <c r="I6559" s="197">
        <v>1.1000000000000001</v>
      </c>
      <c r="J6559" s="15">
        <v>81075.5</v>
      </c>
      <c r="K6559" s="15">
        <v>73705</v>
      </c>
      <c r="L6559" s="15">
        <v>51380652.950000003</v>
      </c>
      <c r="M6559" s="66" t="str">
        <f>TEXT(Table2[[#This Row],[Gd.Dt]],"mmm-yy")</f>
        <v>Mar-23</v>
      </c>
      <c r="N6559" s="46" t="str">
        <f>MID(Table2[[#This Row],[BE]],6,2)</f>
        <v>IB</v>
      </c>
      <c r="O6559" s="46" t="str">
        <f>IF(Table2[[#This Row],[Type]]="IB","EOU",IF(Table2[[#This Row],[Type]]="MB","Local","492"))</f>
        <v>EOU</v>
      </c>
      <c r="P6559" s="46">
        <f>ROUND(Table2[[#This Row],[Cons]]/Table2[[#This Row],[Qty.]],5)</f>
        <v>1.1000000000000001</v>
      </c>
      <c r="Q6559" s="46" t="b">
        <f>EXACT(Table2[[#This Row],[rate]],Table2[[#This Row],[Check]])</f>
        <v>1</v>
      </c>
      <c r="R6559" s="46"/>
      <c r="S6559" s="46" t="str">
        <f>IF(Table2[[#This Row],[SRO]]="EOU",VLOOKUP(Table2[[#This Row],[BE]],[2]GD.List!$C$3:$N$5014,12,0),IF(Table2[[#This Row],[SRO]]="Local","Polyester Staple Fibre","SRO 492"))</f>
        <v>Textile Coal</v>
      </c>
    </row>
    <row r="6560" spans="1:19" x14ac:dyDescent="0.25">
      <c r="A6560" s="116" t="s">
        <v>2499</v>
      </c>
      <c r="B6560" s="116" t="s">
        <v>4450</v>
      </c>
      <c r="C6560" s="165">
        <v>6674</v>
      </c>
      <c r="D6560" s="117">
        <v>2701.12</v>
      </c>
      <c r="E6560" s="147" t="s">
        <v>4465</v>
      </c>
      <c r="F6560" s="116" t="s">
        <v>4471</v>
      </c>
      <c r="G6560" s="471">
        <v>45013</v>
      </c>
      <c r="H6560" s="82">
        <v>17170160.059999999</v>
      </c>
      <c r="I6560" s="197">
        <v>1.1000000000000001</v>
      </c>
      <c r="J6560" s="15">
        <v>6529.6</v>
      </c>
      <c r="K6560" s="15">
        <v>5936</v>
      </c>
      <c r="L6560" s="15">
        <v>8507356.0800000001</v>
      </c>
      <c r="M6560" s="66" t="str">
        <f>TEXT(Table2[[#This Row],[Gd.Dt]],"mmm-yy")</f>
        <v>Mar-23</v>
      </c>
      <c r="N6560" s="46" t="str">
        <f>MID(Table2[[#This Row],[BE]],6,2)</f>
        <v>IB</v>
      </c>
      <c r="O6560" s="46" t="str">
        <f>IF(Table2[[#This Row],[Type]]="IB","EOU",IF(Table2[[#This Row],[Type]]="MB","Local","492"))</f>
        <v>EOU</v>
      </c>
      <c r="P6560" s="46">
        <f>ROUND(Table2[[#This Row],[Cons]]/Table2[[#This Row],[Qty.]],5)</f>
        <v>1.1000000000000001</v>
      </c>
      <c r="Q6560" s="46" t="b">
        <f>EXACT(Table2[[#This Row],[rate]],Table2[[#This Row],[Check]])</f>
        <v>1</v>
      </c>
      <c r="R6560" s="46"/>
      <c r="S6560" s="46" t="str">
        <f>IF(Table2[[#This Row],[SRO]]="EOU",VLOOKUP(Table2[[#This Row],[BE]],[2]GD.List!$C$3:$N$5014,12,0),IF(Table2[[#This Row],[SRO]]="Local","Polyester Staple Fibre","SRO 492"))</f>
        <v>Textile Coal</v>
      </c>
    </row>
    <row r="6561" spans="1:19" x14ac:dyDescent="0.25">
      <c r="A6561" s="116" t="s">
        <v>2499</v>
      </c>
      <c r="B6561" s="116" t="s">
        <v>4449</v>
      </c>
      <c r="C6561" s="165">
        <v>37405</v>
      </c>
      <c r="D6561" s="117">
        <v>2701.12</v>
      </c>
      <c r="E6561" s="147" t="s">
        <v>4464</v>
      </c>
      <c r="F6561" s="116" t="s">
        <v>4472</v>
      </c>
      <c r="G6561" s="471">
        <v>45013</v>
      </c>
      <c r="H6561" s="82">
        <v>45548581.060000002</v>
      </c>
      <c r="I6561" s="197">
        <v>1.1000000000000001</v>
      </c>
      <c r="J6561" s="15">
        <v>25807.1</v>
      </c>
      <c r="K6561" s="15">
        <v>23461</v>
      </c>
      <c r="L6561" s="15">
        <v>22857740.640000001</v>
      </c>
      <c r="M6561" s="66" t="str">
        <f>TEXT(Table2[[#This Row],[Gd.Dt]],"mmm-yy")</f>
        <v>Mar-23</v>
      </c>
      <c r="N6561" s="46" t="str">
        <f>MID(Table2[[#This Row],[BE]],6,2)</f>
        <v>IB</v>
      </c>
      <c r="O6561" s="46" t="str">
        <f>IF(Table2[[#This Row],[Type]]="IB","EOU",IF(Table2[[#This Row],[Type]]="MB","Local","492"))</f>
        <v>EOU</v>
      </c>
      <c r="P6561" s="46">
        <f>ROUND(Table2[[#This Row],[Cons]]/Table2[[#This Row],[Qty.]],5)</f>
        <v>1.1000000000000001</v>
      </c>
      <c r="Q6561" s="46" t="b">
        <f>EXACT(Table2[[#This Row],[rate]],Table2[[#This Row],[Check]])</f>
        <v>1</v>
      </c>
      <c r="R6561" s="46"/>
      <c r="S6561" s="46" t="str">
        <f>IF(Table2[[#This Row],[SRO]]="EOU",VLOOKUP(Table2[[#This Row],[BE]],[2]GD.List!$C$3:$N$5014,12,0),IF(Table2[[#This Row],[SRO]]="Local","Polyester Staple Fibre","SRO 492"))</f>
        <v>Textile Coal</v>
      </c>
    </row>
    <row r="6562" spans="1:19" x14ac:dyDescent="0.25">
      <c r="A6562" s="116" t="s">
        <v>2499</v>
      </c>
      <c r="B6562" s="116" t="s">
        <v>4448</v>
      </c>
      <c r="C6562" s="165">
        <v>3796</v>
      </c>
      <c r="D6562" s="117">
        <v>2701.12</v>
      </c>
      <c r="E6562" s="147" t="s">
        <v>46</v>
      </c>
      <c r="F6562" s="116" t="s">
        <v>4473</v>
      </c>
      <c r="G6562" s="471">
        <v>45012</v>
      </c>
      <c r="H6562" s="82">
        <v>40613921.789999999</v>
      </c>
      <c r="I6562" s="197">
        <v>0.8</v>
      </c>
      <c r="J6562" s="15">
        <v>11851.43</v>
      </c>
      <c r="K6562" s="15">
        <v>14814.29</v>
      </c>
      <c r="L6562" s="15">
        <v>17272299.800000001</v>
      </c>
      <c r="M6562" s="66" t="str">
        <f>TEXT(Table2[[#This Row],[Gd.Dt]],"mmm-yy")</f>
        <v>Mar-23</v>
      </c>
      <c r="N6562" s="46" t="str">
        <f>MID(Table2[[#This Row],[BE]],6,2)</f>
        <v>IB</v>
      </c>
      <c r="O6562" s="46" t="str">
        <f>IF(Table2[[#This Row],[Type]]="IB","EOU",IF(Table2[[#This Row],[Type]]="MB","Local","492"))</f>
        <v>EOU</v>
      </c>
      <c r="P6562" s="46">
        <f>ROUND(Table2[[#This Row],[Cons]]/Table2[[#This Row],[Qty.]],5)</f>
        <v>0.8</v>
      </c>
      <c r="Q6562" s="46" t="b">
        <f>EXACT(Table2[[#This Row],[rate]],Table2[[#This Row],[Check]])</f>
        <v>1</v>
      </c>
      <c r="R6562" s="46"/>
      <c r="S6562" s="46" t="str">
        <f>IF(Table2[[#This Row],[SRO]]="EOU",VLOOKUP(Table2[[#This Row],[BE]],[2]GD.List!$C$3:$N$5014,12,0),IF(Table2[[#This Row],[SRO]]="Local","Polyester Staple Fibre","SRO 492"))</f>
        <v>Textile Coal</v>
      </c>
    </row>
    <row r="6563" spans="1:19" x14ac:dyDescent="0.25">
      <c r="A6563" s="116" t="s">
        <v>2499</v>
      </c>
      <c r="B6563" s="116" t="s">
        <v>4447</v>
      </c>
      <c r="C6563" s="165">
        <v>5940</v>
      </c>
      <c r="D6563" s="117">
        <v>2701.12</v>
      </c>
      <c r="E6563" s="147" t="s">
        <v>46</v>
      </c>
      <c r="F6563" s="116" t="s">
        <v>4474</v>
      </c>
      <c r="G6563" s="471">
        <v>45012</v>
      </c>
      <c r="H6563" s="82">
        <v>26099765.77</v>
      </c>
      <c r="I6563" s="197">
        <v>0.8</v>
      </c>
      <c r="J6563" s="15">
        <v>3131.43</v>
      </c>
      <c r="K6563" s="15">
        <v>3914.29</v>
      </c>
      <c r="L6563" s="15">
        <v>5403035.5300000003</v>
      </c>
      <c r="M6563" s="66" t="str">
        <f>TEXT(Table2[[#This Row],[Gd.Dt]],"mmm-yy")</f>
        <v>Mar-23</v>
      </c>
      <c r="N6563" s="46" t="str">
        <f>MID(Table2[[#This Row],[BE]],6,2)</f>
        <v>IB</v>
      </c>
      <c r="O6563" s="46" t="str">
        <f>IF(Table2[[#This Row],[Type]]="IB","EOU",IF(Table2[[#This Row],[Type]]="MB","Local","492"))</f>
        <v>EOU</v>
      </c>
      <c r="P6563" s="46">
        <f>ROUND(Table2[[#This Row],[Cons]]/Table2[[#This Row],[Qty.]],5)</f>
        <v>0.8</v>
      </c>
      <c r="Q6563" s="46" t="b">
        <f>EXACT(Table2[[#This Row],[rate]],Table2[[#This Row],[Check]])</f>
        <v>1</v>
      </c>
      <c r="R6563" s="46"/>
      <c r="S6563" s="46" t="str">
        <f>IF(Table2[[#This Row],[SRO]]="EOU",VLOOKUP(Table2[[#This Row],[BE]],[2]GD.List!$C$3:$N$5014,12,0),IF(Table2[[#This Row],[SRO]]="Local","Polyester Staple Fibre","SRO 492"))</f>
        <v>Textile Coal</v>
      </c>
    </row>
    <row r="6564" spans="1:19" x14ac:dyDescent="0.25">
      <c r="A6564" s="120" t="s">
        <v>2499</v>
      </c>
      <c r="B6564" s="116" t="s">
        <v>4447</v>
      </c>
      <c r="C6564" s="165">
        <v>5940</v>
      </c>
      <c r="D6564" s="117">
        <v>2701.12</v>
      </c>
      <c r="E6564" s="147" t="s">
        <v>46</v>
      </c>
      <c r="F6564" s="116" t="s">
        <v>4474</v>
      </c>
      <c r="G6564" s="471">
        <v>45012</v>
      </c>
      <c r="H6564" s="82">
        <v>26099765.77</v>
      </c>
      <c r="I6564" s="197">
        <v>1.1000000000000001</v>
      </c>
      <c r="J6564" s="15">
        <v>7877.1</v>
      </c>
      <c r="K6564" s="15">
        <v>7161</v>
      </c>
      <c r="L6564" s="15">
        <v>6757792.1900000004</v>
      </c>
      <c r="M6564" s="66" t="str">
        <f>TEXT(Table2[[#This Row],[Gd.Dt]],"mmm-yy")</f>
        <v>Mar-23</v>
      </c>
      <c r="N6564" s="46" t="str">
        <f>MID(Table2[[#This Row],[BE]],6,2)</f>
        <v>IB</v>
      </c>
      <c r="O6564" s="46" t="str">
        <f>IF(Table2[[#This Row],[Type]]="IB","EOU",IF(Table2[[#This Row],[Type]]="MB","Local","492"))</f>
        <v>EOU</v>
      </c>
      <c r="P6564" s="46">
        <f>ROUND(Table2[[#This Row],[Cons]]/Table2[[#This Row],[Qty.]],5)</f>
        <v>1.1000000000000001</v>
      </c>
      <c r="Q6564" s="46" t="b">
        <f>EXACT(Table2[[#This Row],[rate]],Table2[[#This Row],[Check]])</f>
        <v>1</v>
      </c>
      <c r="R6564" s="46"/>
      <c r="S6564" s="46" t="str">
        <f>IF(Table2[[#This Row],[SRO]]="EOU",VLOOKUP(Table2[[#This Row],[BE]],[2]GD.List!$C$3:$N$5014,12,0),IF(Table2[[#This Row],[SRO]]="Local","Polyester Staple Fibre","SRO 492"))</f>
        <v>Textile Coal</v>
      </c>
    </row>
    <row r="6565" spans="1:19" x14ac:dyDescent="0.25">
      <c r="A6565" s="119" t="s">
        <v>3879</v>
      </c>
      <c r="B6565" s="116" t="s">
        <v>4446</v>
      </c>
      <c r="C6565" s="165">
        <v>120736</v>
      </c>
      <c r="D6565" s="117">
        <v>3404.9090000000001</v>
      </c>
      <c r="E6565" s="147" t="s">
        <v>4455</v>
      </c>
      <c r="F6565" s="116" t="s">
        <v>4458</v>
      </c>
      <c r="G6565" s="471">
        <v>45011</v>
      </c>
      <c r="H6565" s="82">
        <v>140178832.43000001</v>
      </c>
      <c r="I6565" s="197">
        <v>0.04</v>
      </c>
      <c r="J6565" s="15">
        <v>3564.66</v>
      </c>
      <c r="K6565" s="15">
        <v>89116.55</v>
      </c>
      <c r="L6565" s="15">
        <v>2524356.73</v>
      </c>
      <c r="M6565" s="66" t="str">
        <f>TEXT(Table2[[#This Row],[Gd.Dt]],"mmm-yy")</f>
        <v>Mar-23</v>
      </c>
      <c r="N6565" s="46" t="str">
        <f>MID(Table2[[#This Row],[BE]],6,2)</f>
        <v>IB</v>
      </c>
      <c r="O6565" s="46" t="str">
        <f>IF(Table2[[#This Row],[Type]]="IB","EOU",IF(Table2[[#This Row],[Type]]="MB","Local","492"))</f>
        <v>EOU</v>
      </c>
      <c r="P6565" s="46">
        <f>ROUND(Table2[[#This Row],[Cons]]/Table2[[#This Row],[Qty.]],5)</f>
        <v>0.04</v>
      </c>
      <c r="Q6565" s="46" t="b">
        <f>EXACT(Table2[[#This Row],[rate]],Table2[[#This Row],[Check]])</f>
        <v>1</v>
      </c>
      <c r="R6565" s="46"/>
      <c r="S6565" s="46" t="str">
        <f>IF(Table2[[#This Row],[SRO]]="EOU",VLOOKUP(Table2[[#This Row],[BE]],[2]GD.List!$C$3:$N$5014,12,0),IF(Table2[[#This Row],[SRO]]="Local","Polyester Staple Fibre","SRO 492"))</f>
        <v>Textile Chemical</v>
      </c>
    </row>
    <row r="6566" spans="1:19" x14ac:dyDescent="0.25">
      <c r="A6566" s="119" t="s">
        <v>3879</v>
      </c>
      <c r="B6566" s="116" t="s">
        <v>4451</v>
      </c>
      <c r="C6566" s="165">
        <v>129360</v>
      </c>
      <c r="D6566" s="117">
        <v>3404.9090000000001</v>
      </c>
      <c r="E6566" s="147" t="s">
        <v>4466</v>
      </c>
      <c r="F6566" s="116" t="s">
        <v>4470</v>
      </c>
      <c r="G6566" s="471">
        <v>45013</v>
      </c>
      <c r="H6566" s="82">
        <v>140984208.83000001</v>
      </c>
      <c r="I6566" s="197">
        <v>0.04</v>
      </c>
      <c r="J6566" s="15">
        <v>3730.08</v>
      </c>
      <c r="K6566" s="15">
        <v>93252</v>
      </c>
      <c r="L6566" s="15">
        <v>2539192.34</v>
      </c>
      <c r="M6566" s="66" t="str">
        <f>TEXT(Table2[[#This Row],[Gd.Dt]],"mmm-yy")</f>
        <v>Mar-23</v>
      </c>
      <c r="N6566" s="46" t="str">
        <f>MID(Table2[[#This Row],[BE]],6,2)</f>
        <v>IB</v>
      </c>
      <c r="O6566" s="46" t="str">
        <f>IF(Table2[[#This Row],[Type]]="IB","EOU",IF(Table2[[#This Row],[Type]]="MB","Local","492"))</f>
        <v>EOU</v>
      </c>
      <c r="P6566" s="46">
        <f>ROUND(Table2[[#This Row],[Cons]]/Table2[[#This Row],[Qty.]],5)</f>
        <v>0.04</v>
      </c>
      <c r="Q6566" s="46" t="b">
        <f>EXACT(Table2[[#This Row],[rate]],Table2[[#This Row],[Check]])</f>
        <v>1</v>
      </c>
      <c r="R6566" s="46"/>
      <c r="S6566" s="46" t="str">
        <f>IF(Table2[[#This Row],[SRO]]="EOU",VLOOKUP(Table2[[#This Row],[BE]],[2]GD.List!$C$3:$N$5014,12,0),IF(Table2[[#This Row],[SRO]]="Local","Polyester Staple Fibre","SRO 492"))</f>
        <v>Textile Chemical</v>
      </c>
    </row>
    <row r="6567" spans="1:19" x14ac:dyDescent="0.25">
      <c r="A6567" s="119" t="s">
        <v>3879</v>
      </c>
      <c r="B6567" s="116" t="s">
        <v>4452</v>
      </c>
      <c r="C6567" s="165">
        <v>116404</v>
      </c>
      <c r="D6567" s="117">
        <v>3404.9090000000001</v>
      </c>
      <c r="E6567" s="147" t="s">
        <v>4469</v>
      </c>
      <c r="F6567" s="116" t="s">
        <v>4476</v>
      </c>
      <c r="G6567" s="471">
        <v>45013</v>
      </c>
      <c r="H6567" s="82">
        <v>103736710.31999999</v>
      </c>
      <c r="I6567" s="197">
        <v>0.04</v>
      </c>
      <c r="J6567" s="15">
        <v>2948.2</v>
      </c>
      <c r="K6567" s="15">
        <v>73705</v>
      </c>
      <c r="L6567" s="15">
        <v>1868387.38</v>
      </c>
      <c r="M6567" s="66" t="str">
        <f>TEXT(Table2[[#This Row],[Gd.Dt]],"mmm-yy")</f>
        <v>Mar-23</v>
      </c>
      <c r="N6567" s="46" t="str">
        <f>MID(Table2[[#This Row],[BE]],6,2)</f>
        <v>IB</v>
      </c>
      <c r="O6567" s="46" t="str">
        <f>IF(Table2[[#This Row],[Type]]="IB","EOU",IF(Table2[[#This Row],[Type]]="MB","Local","492"))</f>
        <v>EOU</v>
      </c>
      <c r="P6567" s="46">
        <f>ROUND(Table2[[#This Row],[Cons]]/Table2[[#This Row],[Qty.]],5)</f>
        <v>0.04</v>
      </c>
      <c r="Q6567" s="46" t="b">
        <f>EXACT(Table2[[#This Row],[rate]],Table2[[#This Row],[Check]])</f>
        <v>1</v>
      </c>
      <c r="R6567" s="46"/>
      <c r="S6567" s="46" t="str">
        <f>IF(Table2[[#This Row],[SRO]]="EOU",VLOOKUP(Table2[[#This Row],[BE]],[2]GD.List!$C$3:$N$5014,12,0),IF(Table2[[#This Row],[SRO]]="Local","Polyester Staple Fibre","SRO 492"))</f>
        <v>Textile Chemical</v>
      </c>
    </row>
    <row r="6568" spans="1:19" x14ac:dyDescent="0.25">
      <c r="A6568" s="119" t="s">
        <v>3879</v>
      </c>
      <c r="B6568" s="116" t="s">
        <v>4450</v>
      </c>
      <c r="C6568" s="165">
        <v>6674</v>
      </c>
      <c r="D6568" s="117">
        <v>3404.9090000000001</v>
      </c>
      <c r="E6568" s="147" t="s">
        <v>4465</v>
      </c>
      <c r="F6568" s="116" t="s">
        <v>4471</v>
      </c>
      <c r="G6568" s="471">
        <v>45013</v>
      </c>
      <c r="H6568" s="82">
        <v>17170160.059999999</v>
      </c>
      <c r="I6568" s="197">
        <v>0.04</v>
      </c>
      <c r="J6568" s="15">
        <v>237.44</v>
      </c>
      <c r="K6568" s="15">
        <v>5936</v>
      </c>
      <c r="L6568" s="15">
        <v>309358.40000000002</v>
      </c>
      <c r="M6568" s="66" t="str">
        <f>TEXT(Table2[[#This Row],[Gd.Dt]],"mmm-yy")</f>
        <v>Mar-23</v>
      </c>
      <c r="N6568" s="46" t="str">
        <f>MID(Table2[[#This Row],[BE]],6,2)</f>
        <v>IB</v>
      </c>
      <c r="O6568" s="46" t="str">
        <f>IF(Table2[[#This Row],[Type]]="IB","EOU",IF(Table2[[#This Row],[Type]]="MB","Local","492"))</f>
        <v>EOU</v>
      </c>
      <c r="P6568" s="46">
        <f>ROUND(Table2[[#This Row],[Cons]]/Table2[[#This Row],[Qty.]],5)</f>
        <v>0.04</v>
      </c>
      <c r="Q6568" s="46" t="b">
        <f>EXACT(Table2[[#This Row],[rate]],Table2[[#This Row],[Check]])</f>
        <v>1</v>
      </c>
      <c r="R6568" s="46"/>
      <c r="S6568" s="46" t="str">
        <f>IF(Table2[[#This Row],[SRO]]="EOU",VLOOKUP(Table2[[#This Row],[BE]],[2]GD.List!$C$3:$N$5014,12,0),IF(Table2[[#This Row],[SRO]]="Local","Polyester Staple Fibre","SRO 492"))</f>
        <v>Textile Chemical</v>
      </c>
    </row>
    <row r="6569" spans="1:19" x14ac:dyDescent="0.25">
      <c r="A6569" s="120" t="s">
        <v>3879</v>
      </c>
      <c r="B6569" s="116" t="s">
        <v>4449</v>
      </c>
      <c r="C6569" s="165">
        <v>37405</v>
      </c>
      <c r="D6569" s="117">
        <v>3404.9090000000001</v>
      </c>
      <c r="E6569" s="147" t="s">
        <v>4464</v>
      </c>
      <c r="F6569" s="116" t="s">
        <v>4472</v>
      </c>
      <c r="G6569" s="471">
        <v>45013</v>
      </c>
      <c r="H6569" s="82">
        <v>45548581.060000002</v>
      </c>
      <c r="I6569" s="197">
        <v>0.04</v>
      </c>
      <c r="J6569" s="15">
        <v>359.2</v>
      </c>
      <c r="K6569" s="15">
        <v>8980</v>
      </c>
      <c r="L6569" s="15">
        <v>246613.15000000002</v>
      </c>
      <c r="M6569" s="66" t="str">
        <f>TEXT(Table2[[#This Row],[Gd.Dt]],"mmm-yy")</f>
        <v>Mar-23</v>
      </c>
      <c r="N6569" s="46" t="str">
        <f>MID(Table2[[#This Row],[BE]],6,2)</f>
        <v>IB</v>
      </c>
      <c r="O6569" s="46" t="str">
        <f>IF(Table2[[#This Row],[Type]]="IB","EOU",IF(Table2[[#This Row],[Type]]="MB","Local","492"))</f>
        <v>EOU</v>
      </c>
      <c r="P6569" s="46">
        <f>ROUND(Table2[[#This Row],[Cons]]/Table2[[#This Row],[Qty.]],5)</f>
        <v>0.04</v>
      </c>
      <c r="Q6569" s="46" t="b">
        <f>EXACT(Table2[[#This Row],[rate]],Table2[[#This Row],[Check]])</f>
        <v>1</v>
      </c>
      <c r="R6569" s="46"/>
      <c r="S6569" s="46" t="str">
        <f>IF(Table2[[#This Row],[SRO]]="EOU",VLOOKUP(Table2[[#This Row],[BE]],[2]GD.List!$C$3:$N$5014,12,0),IF(Table2[[#This Row],[SRO]]="Local","Polyester Staple Fibre","SRO 492"))</f>
        <v>Textile Chemical</v>
      </c>
    </row>
    <row r="6570" spans="1:19" x14ac:dyDescent="0.25">
      <c r="A6570" s="120" t="s">
        <v>4077</v>
      </c>
      <c r="B6570" s="116" t="s">
        <v>4449</v>
      </c>
      <c r="C6570" s="165">
        <v>37405</v>
      </c>
      <c r="D6570" s="117">
        <v>5503.201</v>
      </c>
      <c r="E6570" s="147" t="s">
        <v>4464</v>
      </c>
      <c r="F6570" s="116" t="s">
        <v>4472</v>
      </c>
      <c r="G6570" s="471">
        <v>45013</v>
      </c>
      <c r="H6570" s="82">
        <v>45548581.060000002</v>
      </c>
      <c r="I6570" s="197">
        <v>0.25252999999999998</v>
      </c>
      <c r="J6570" s="15">
        <v>1595.74</v>
      </c>
      <c r="K6570" s="15">
        <v>6319</v>
      </c>
      <c r="L6570" s="15">
        <v>1067399.19</v>
      </c>
      <c r="M6570" s="66" t="str">
        <f>TEXT(Table2[[#This Row],[Gd.Dt]],"mmm-yy")</f>
        <v>Mar-23</v>
      </c>
      <c r="N6570" s="46" t="str">
        <f>MID(Table2[[#This Row],[BE]],6,2)</f>
        <v>IB</v>
      </c>
      <c r="O6570" s="46" t="str">
        <f>IF(Table2[[#This Row],[Type]]="IB","EOU",IF(Table2[[#This Row],[Type]]="MB","Local","492"))</f>
        <v>EOU</v>
      </c>
      <c r="P6570" s="46">
        <f>ROUND(Table2[[#This Row],[Cons]]/Table2[[#This Row],[Qty.]],5)</f>
        <v>0.25252999999999998</v>
      </c>
      <c r="Q6570" s="46" t="b">
        <f>EXACT(Table2[[#This Row],[rate]],Table2[[#This Row],[Check]])</f>
        <v>1</v>
      </c>
      <c r="R6570" s="46"/>
      <c r="S6570" s="46" t="str">
        <f>IF(Table2[[#This Row],[SRO]]="EOU",VLOOKUP(Table2[[#This Row],[BE]],[2]GD.List!$C$3:$N$5014,12,0),IF(Table2[[#This Row],[SRO]]="Local","Polyester Staple Fibre","SRO 492"))</f>
        <v>Polyester Staple Fiber</v>
      </c>
    </row>
    <row r="6571" spans="1:19" x14ac:dyDescent="0.25">
      <c r="A6571" s="119" t="s">
        <v>4161</v>
      </c>
      <c r="B6571" s="116" t="s">
        <v>4446</v>
      </c>
      <c r="C6571" s="165">
        <v>120736</v>
      </c>
      <c r="D6571" s="117">
        <v>9606.1</v>
      </c>
      <c r="E6571" s="147" t="s">
        <v>4455</v>
      </c>
      <c r="F6571" s="116" t="s">
        <v>4458</v>
      </c>
      <c r="G6571" s="471">
        <v>45011</v>
      </c>
      <c r="H6571" s="82">
        <v>140178832.43000001</v>
      </c>
      <c r="I6571" s="197">
        <v>1</v>
      </c>
      <c r="J6571" s="15">
        <v>100</v>
      </c>
      <c r="K6571" s="15">
        <v>100</v>
      </c>
      <c r="L6571" s="15">
        <v>70816.2</v>
      </c>
      <c r="M6571" s="66" t="str">
        <f>TEXT(Table2[[#This Row],[Gd.Dt]],"mmm-yy")</f>
        <v>Mar-23</v>
      </c>
      <c r="N6571" s="46" t="str">
        <f>MID(Table2[[#This Row],[BE]],6,2)</f>
        <v>TI</v>
      </c>
      <c r="O6571" s="46" t="str">
        <f>IF(Table2[[#This Row],[Type]]="IB","EOU",IF(Table2[[#This Row],[Type]]="MB","Local","492"))</f>
        <v>492</v>
      </c>
      <c r="P6571" s="46">
        <f>ROUND(Table2[[#This Row],[Cons]]/Table2[[#This Row],[Qty.]],5)</f>
        <v>1</v>
      </c>
      <c r="Q6571" s="46" t="b">
        <f>EXACT(Table2[[#This Row],[rate]],Table2[[#This Row],[Check]])</f>
        <v>1</v>
      </c>
      <c r="R6571" s="46"/>
      <c r="S6571" s="46" t="str">
        <f>IF(Table2[[#This Row],[SRO]]="EOU",VLOOKUP(Table2[[#This Row],[BE]],[2]GD.List!$C$3:$N$5014,12,0),IF(Table2[[#This Row],[SRO]]="Local","Polyester Staple Fibre","SRO 492"))</f>
        <v>SRO 492</v>
      </c>
    </row>
    <row r="6572" spans="1:19" x14ac:dyDescent="0.25">
      <c r="A6572" s="119" t="s">
        <v>4161</v>
      </c>
      <c r="B6572" s="116" t="s">
        <v>4451</v>
      </c>
      <c r="C6572" s="165">
        <v>129360</v>
      </c>
      <c r="D6572" s="117">
        <v>9606.1</v>
      </c>
      <c r="E6572" s="147" t="s">
        <v>4466</v>
      </c>
      <c r="F6572" s="116" t="s">
        <v>4470</v>
      </c>
      <c r="G6572" s="471">
        <v>45013</v>
      </c>
      <c r="H6572" s="82">
        <v>140984208.83000001</v>
      </c>
      <c r="I6572" s="197">
        <v>1</v>
      </c>
      <c r="J6572" s="15">
        <v>80</v>
      </c>
      <c r="K6572" s="15">
        <v>80</v>
      </c>
      <c r="L6572" s="15">
        <v>53109.46</v>
      </c>
      <c r="M6572" s="66" t="str">
        <f>TEXT(Table2[[#This Row],[Gd.Dt]],"mmm-yy")</f>
        <v>Mar-23</v>
      </c>
      <c r="N6572" s="46" t="str">
        <f>MID(Table2[[#This Row],[BE]],6,2)</f>
        <v>TI</v>
      </c>
      <c r="O6572" s="46" t="str">
        <f>IF(Table2[[#This Row],[Type]]="IB","EOU",IF(Table2[[#This Row],[Type]]="MB","Local","492"))</f>
        <v>492</v>
      </c>
      <c r="P6572" s="46">
        <f>ROUND(Table2[[#This Row],[Cons]]/Table2[[#This Row],[Qty.]],5)</f>
        <v>1</v>
      </c>
      <c r="Q6572" s="46" t="b">
        <f>EXACT(Table2[[#This Row],[rate]],Table2[[#This Row],[Check]])</f>
        <v>1</v>
      </c>
      <c r="R6572" s="46"/>
      <c r="S6572" s="46" t="str">
        <f>IF(Table2[[#This Row],[SRO]]="EOU",VLOOKUP(Table2[[#This Row],[BE]],[2]GD.List!$C$3:$N$5014,12,0),IF(Table2[[#This Row],[SRO]]="Local","Polyester Staple Fibre","SRO 492"))</f>
        <v>SRO 492</v>
      </c>
    </row>
    <row r="6573" spans="1:19" x14ac:dyDescent="0.25">
      <c r="A6573" s="120" t="s">
        <v>4161</v>
      </c>
      <c r="B6573" s="116" t="s">
        <v>4452</v>
      </c>
      <c r="C6573" s="165">
        <v>116404</v>
      </c>
      <c r="D6573" s="117">
        <v>9606.1</v>
      </c>
      <c r="E6573" s="147" t="s">
        <v>4469</v>
      </c>
      <c r="F6573" s="116" t="s">
        <v>4476</v>
      </c>
      <c r="G6573" s="471">
        <v>45013</v>
      </c>
      <c r="H6573" s="82">
        <v>103736710.31999999</v>
      </c>
      <c r="I6573" s="197">
        <v>1</v>
      </c>
      <c r="J6573" s="15">
        <v>60</v>
      </c>
      <c r="K6573" s="15">
        <v>60</v>
      </c>
      <c r="L6573" s="15">
        <v>36531.519999999997</v>
      </c>
      <c r="M6573" s="66" t="str">
        <f>TEXT(Table2[[#This Row],[Gd.Dt]],"mmm-yy")</f>
        <v>Mar-23</v>
      </c>
      <c r="N6573" s="46" t="str">
        <f>MID(Table2[[#This Row],[BE]],6,2)</f>
        <v>TI</v>
      </c>
      <c r="O6573" s="46" t="str">
        <f>IF(Table2[[#This Row],[Type]]="IB","EOU",IF(Table2[[#This Row],[Type]]="MB","Local","492"))</f>
        <v>492</v>
      </c>
      <c r="P6573" s="46">
        <f>ROUND(Table2[[#This Row],[Cons]]/Table2[[#This Row],[Qty.]],5)</f>
        <v>1</v>
      </c>
      <c r="Q6573" s="46" t="b">
        <f>EXACT(Table2[[#This Row],[rate]],Table2[[#This Row],[Check]])</f>
        <v>1</v>
      </c>
      <c r="R6573" s="46"/>
      <c r="S6573" s="46" t="str">
        <f>IF(Table2[[#This Row],[SRO]]="EOU",VLOOKUP(Table2[[#This Row],[BE]],[2]GD.List!$C$3:$N$5014,12,0),IF(Table2[[#This Row],[SRO]]="Local","Polyester Staple Fibre","SRO 492"))</f>
        <v>SRO 492</v>
      </c>
    </row>
    <row r="6574" spans="1:19" x14ac:dyDescent="0.25">
      <c r="A6574" s="119" t="s">
        <v>4165</v>
      </c>
      <c r="B6574" s="116" t="s">
        <v>4459</v>
      </c>
      <c r="C6574" s="165">
        <v>3966</v>
      </c>
      <c r="D6574" s="117">
        <v>9606.2199999999993</v>
      </c>
      <c r="E6574" s="147" t="s">
        <v>4460</v>
      </c>
      <c r="F6574" s="116" t="s">
        <v>4475</v>
      </c>
      <c r="G6574" s="471">
        <v>45012</v>
      </c>
      <c r="H6574" s="82">
        <v>12905414.59</v>
      </c>
      <c r="I6574" s="197">
        <v>1</v>
      </c>
      <c r="J6574" s="15">
        <v>5</v>
      </c>
      <c r="K6574" s="15">
        <v>5</v>
      </c>
      <c r="L6574" s="15">
        <v>716721</v>
      </c>
      <c r="M6574" s="66" t="str">
        <f>TEXT(Table2[[#This Row],[Gd.Dt]],"mmm-yy")</f>
        <v>Mar-23</v>
      </c>
      <c r="N6574" s="46" t="str">
        <f>MID(Table2[[#This Row],[BE]],6,2)</f>
        <v>TI</v>
      </c>
      <c r="O6574" s="46" t="str">
        <f>IF(Table2[[#This Row],[Type]]="IB","EOU",IF(Table2[[#This Row],[Type]]="MB","Local","492"))</f>
        <v>492</v>
      </c>
      <c r="P6574" s="46">
        <f>ROUND(Table2[[#This Row],[Cons]]/Table2[[#This Row],[Qty.]],5)</f>
        <v>1</v>
      </c>
      <c r="Q6574" s="46" t="b">
        <f>EXACT(Table2[[#This Row],[rate]],Table2[[#This Row],[Check]])</f>
        <v>1</v>
      </c>
      <c r="R6574" s="46"/>
      <c r="S6574" s="46" t="str">
        <f>IF(Table2[[#This Row],[SRO]]="EOU",VLOOKUP(Table2[[#This Row],[BE]],[2]GD.List!$C$3:$N$5014,12,0),IF(Table2[[#This Row],[SRO]]="Local","Polyester Staple Fibre","SRO 492"))</f>
        <v>SRO 492</v>
      </c>
    </row>
    <row r="6575" spans="1:19" x14ac:dyDescent="0.25">
      <c r="A6575" s="119" t="s">
        <v>4165</v>
      </c>
      <c r="B6575" s="116" t="s">
        <v>4445</v>
      </c>
      <c r="C6575" s="165">
        <v>64920</v>
      </c>
      <c r="D6575" s="117">
        <v>9606.2199999999993</v>
      </c>
      <c r="E6575" s="147" t="s">
        <v>4453</v>
      </c>
      <c r="F6575" s="116" t="s">
        <v>4457</v>
      </c>
      <c r="G6575" s="471">
        <v>45010</v>
      </c>
      <c r="H6575" s="82">
        <v>49336042.189999998</v>
      </c>
      <c r="I6575" s="197">
        <v>1</v>
      </c>
      <c r="J6575" s="15">
        <v>20</v>
      </c>
      <c r="K6575" s="15">
        <v>20</v>
      </c>
      <c r="L6575" s="15">
        <v>0</v>
      </c>
      <c r="M6575" s="66" t="str">
        <f>TEXT(Table2[[#This Row],[Gd.Dt]],"mmm-yy")</f>
        <v>Mar-23</v>
      </c>
      <c r="N6575" s="46" t="str">
        <f>MID(Table2[[#This Row],[BE]],6,2)</f>
        <v>TI</v>
      </c>
      <c r="O6575" s="46" t="str">
        <f>IF(Table2[[#This Row],[Type]]="IB","EOU",IF(Table2[[#This Row],[Type]]="MB","Local","492"))</f>
        <v>492</v>
      </c>
      <c r="P6575" s="46">
        <f>ROUND(Table2[[#This Row],[Cons]]/Table2[[#This Row],[Qty.]],5)</f>
        <v>1</v>
      </c>
      <c r="Q6575" s="46" t="b">
        <f>EXACT(Table2[[#This Row],[rate]],Table2[[#This Row],[Check]])</f>
        <v>1</v>
      </c>
      <c r="R6575" s="46"/>
      <c r="S6575" s="46" t="str">
        <f>IF(Table2[[#This Row],[SRO]]="EOU",VLOOKUP(Table2[[#This Row],[BE]],[2]GD.List!$C$3:$N$5014,12,0),IF(Table2[[#This Row],[SRO]]="Local","Polyester Staple Fibre","SRO 492"))</f>
        <v>SRO 492</v>
      </c>
    </row>
    <row r="6576" spans="1:19" x14ac:dyDescent="0.25">
      <c r="A6576" s="119" t="s">
        <v>4165</v>
      </c>
      <c r="B6576" s="116" t="s">
        <v>4448</v>
      </c>
      <c r="C6576" s="165">
        <v>3796</v>
      </c>
      <c r="D6576" s="117">
        <v>9606.2199999999993</v>
      </c>
      <c r="E6576" s="147" t="s">
        <v>46</v>
      </c>
      <c r="F6576" s="116" t="s">
        <v>4473</v>
      </c>
      <c r="G6576" s="471">
        <v>45012</v>
      </c>
      <c r="H6576" s="82">
        <v>40613921.789999999</v>
      </c>
      <c r="I6576" s="197">
        <v>1</v>
      </c>
      <c r="J6576" s="15">
        <v>15</v>
      </c>
      <c r="K6576" s="15">
        <v>15</v>
      </c>
      <c r="L6576" s="15">
        <v>21861.03</v>
      </c>
      <c r="M6576" s="66" t="str">
        <f>TEXT(Table2[[#This Row],[Gd.Dt]],"mmm-yy")</f>
        <v>Mar-23</v>
      </c>
      <c r="N6576" s="46" t="str">
        <f>MID(Table2[[#This Row],[BE]],6,2)</f>
        <v>TI</v>
      </c>
      <c r="O6576" s="46" t="str">
        <f>IF(Table2[[#This Row],[Type]]="IB","EOU",IF(Table2[[#This Row],[Type]]="MB","Local","492"))</f>
        <v>492</v>
      </c>
      <c r="P6576" s="46">
        <f>ROUND(Table2[[#This Row],[Cons]]/Table2[[#This Row],[Qty.]],5)</f>
        <v>1</v>
      </c>
      <c r="Q6576" s="46" t="b">
        <f>EXACT(Table2[[#This Row],[rate]],Table2[[#This Row],[Check]])</f>
        <v>1</v>
      </c>
      <c r="R6576" s="46"/>
      <c r="S6576" s="46" t="str">
        <f>IF(Table2[[#This Row],[SRO]]="EOU",VLOOKUP(Table2[[#This Row],[BE]],[2]GD.List!$C$3:$N$5014,12,0),IF(Table2[[#This Row],[SRO]]="Local","Polyester Staple Fibre","SRO 492"))</f>
        <v>SRO 492</v>
      </c>
    </row>
    <row r="6577" spans="1:19" x14ac:dyDescent="0.25">
      <c r="A6577" s="120" t="s">
        <v>4165</v>
      </c>
      <c r="B6577" s="116" t="s">
        <v>4447</v>
      </c>
      <c r="C6577" s="165">
        <v>5940</v>
      </c>
      <c r="D6577" s="117">
        <v>9606.2199999999993</v>
      </c>
      <c r="E6577" s="147" t="s">
        <v>46</v>
      </c>
      <c r="F6577" s="116" t="s">
        <v>4474</v>
      </c>
      <c r="G6577" s="471">
        <v>45012</v>
      </c>
      <c r="H6577" s="82">
        <v>26099765.77</v>
      </c>
      <c r="I6577" s="197">
        <v>1</v>
      </c>
      <c r="J6577" s="15">
        <v>5</v>
      </c>
      <c r="K6577" s="15">
        <v>5</v>
      </c>
      <c r="L6577" s="15">
        <v>8627.11</v>
      </c>
      <c r="M6577" s="66" t="str">
        <f>TEXT(Table2[[#This Row],[Gd.Dt]],"mmm-yy")</f>
        <v>Mar-23</v>
      </c>
      <c r="N6577" s="46" t="str">
        <f>MID(Table2[[#This Row],[BE]],6,2)</f>
        <v>TI</v>
      </c>
      <c r="O6577" s="46" t="str">
        <f>IF(Table2[[#This Row],[Type]]="IB","EOU",IF(Table2[[#This Row],[Type]]="MB","Local","492"))</f>
        <v>492</v>
      </c>
      <c r="P6577" s="46">
        <f>ROUND(Table2[[#This Row],[Cons]]/Table2[[#This Row],[Qty.]],5)</f>
        <v>1</v>
      </c>
      <c r="Q6577" s="46" t="b">
        <f>EXACT(Table2[[#This Row],[rate]],Table2[[#This Row],[Check]])</f>
        <v>1</v>
      </c>
      <c r="R6577" s="46"/>
      <c r="S6577" s="46" t="str">
        <f>IF(Table2[[#This Row],[SRO]]="EOU",VLOOKUP(Table2[[#This Row],[BE]],[2]GD.List!$C$3:$N$5014,12,0),IF(Table2[[#This Row],[SRO]]="Local","Polyester Staple Fibre","SRO 492"))</f>
        <v>SRO 492</v>
      </c>
    </row>
    <row r="6578" spans="1:19" x14ac:dyDescent="0.25">
      <c r="A6578" s="119" t="s">
        <v>4299</v>
      </c>
      <c r="B6578" s="116" t="s">
        <v>4446</v>
      </c>
      <c r="C6578" s="165">
        <v>120736</v>
      </c>
      <c r="D6578" s="117">
        <v>2847</v>
      </c>
      <c r="E6578" s="147" t="s">
        <v>4455</v>
      </c>
      <c r="F6578" s="116" t="s">
        <v>4458</v>
      </c>
      <c r="G6578" s="471">
        <v>45011</v>
      </c>
      <c r="H6578" s="82">
        <v>140178832.43000001</v>
      </c>
      <c r="I6578" s="197">
        <v>0.03</v>
      </c>
      <c r="J6578" s="15">
        <v>2673.49</v>
      </c>
      <c r="K6578" s="15">
        <v>89116.55</v>
      </c>
      <c r="L6578" s="15">
        <v>1893264.01</v>
      </c>
      <c r="M6578" s="66" t="str">
        <f>TEXT(Table2[[#This Row],[Gd.Dt]],"mmm-yy")</f>
        <v>Mar-23</v>
      </c>
      <c r="N6578" s="46" t="str">
        <f>MID(Table2[[#This Row],[BE]],6,2)</f>
        <v>IB</v>
      </c>
      <c r="O6578" s="46" t="str">
        <f>IF(Table2[[#This Row],[Type]]="IB","EOU",IF(Table2[[#This Row],[Type]]="MB","Local","492"))</f>
        <v>EOU</v>
      </c>
      <c r="P6578" s="46">
        <f>ROUND(Table2[[#This Row],[Cons]]/Table2[[#This Row],[Qty.]],5)</f>
        <v>0.03</v>
      </c>
      <c r="Q6578" s="46" t="b">
        <f>EXACT(Table2[[#This Row],[rate]],Table2[[#This Row],[Check]])</f>
        <v>1</v>
      </c>
      <c r="R6578" s="46"/>
      <c r="S6578" s="46" t="str">
        <f>IF(Table2[[#This Row],[SRO]]="EOU",VLOOKUP(Table2[[#This Row],[BE]],[2]GD.List!$C$3:$N$5014,12,0),IF(Table2[[#This Row],[SRO]]="Local","Polyester Staple Fibre","SRO 492"))</f>
        <v>Textile Chemical</v>
      </c>
    </row>
    <row r="6579" spans="1:19" x14ac:dyDescent="0.25">
      <c r="A6579" s="119" t="s">
        <v>4299</v>
      </c>
      <c r="B6579" s="116" t="s">
        <v>4451</v>
      </c>
      <c r="C6579" s="165">
        <v>129360</v>
      </c>
      <c r="D6579" s="117">
        <v>2847</v>
      </c>
      <c r="E6579" s="147" t="s">
        <v>4466</v>
      </c>
      <c r="F6579" s="116" t="s">
        <v>4470</v>
      </c>
      <c r="G6579" s="471">
        <v>45013</v>
      </c>
      <c r="H6579" s="82">
        <v>140984208.83000001</v>
      </c>
      <c r="I6579" s="197">
        <v>0.03</v>
      </c>
      <c r="J6579" s="15">
        <v>2797.5600000000004</v>
      </c>
      <c r="K6579" s="15">
        <v>93252</v>
      </c>
      <c r="L6579" s="15">
        <v>1904394.26</v>
      </c>
      <c r="M6579" s="66" t="str">
        <f>TEXT(Table2[[#This Row],[Gd.Dt]],"mmm-yy")</f>
        <v>Mar-23</v>
      </c>
      <c r="N6579" s="46" t="str">
        <f>MID(Table2[[#This Row],[BE]],6,2)</f>
        <v>IB</v>
      </c>
      <c r="O6579" s="46" t="str">
        <f>IF(Table2[[#This Row],[Type]]="IB","EOU",IF(Table2[[#This Row],[Type]]="MB","Local","492"))</f>
        <v>EOU</v>
      </c>
      <c r="P6579" s="46">
        <f>ROUND(Table2[[#This Row],[Cons]]/Table2[[#This Row],[Qty.]],5)</f>
        <v>0.03</v>
      </c>
      <c r="Q6579" s="46" t="b">
        <f>EXACT(Table2[[#This Row],[rate]],Table2[[#This Row],[Check]])</f>
        <v>1</v>
      </c>
      <c r="R6579" s="46"/>
      <c r="S6579" s="46" t="str">
        <f>IF(Table2[[#This Row],[SRO]]="EOU",VLOOKUP(Table2[[#This Row],[BE]],[2]GD.List!$C$3:$N$5014,12,0),IF(Table2[[#This Row],[SRO]]="Local","Polyester Staple Fibre","SRO 492"))</f>
        <v>Textile Chemical</v>
      </c>
    </row>
    <row r="6580" spans="1:19" x14ac:dyDescent="0.25">
      <c r="A6580" s="119" t="s">
        <v>4299</v>
      </c>
      <c r="B6580" s="116" t="s">
        <v>4452</v>
      </c>
      <c r="C6580" s="165">
        <v>116404</v>
      </c>
      <c r="D6580" s="117">
        <v>2847</v>
      </c>
      <c r="E6580" s="147" t="s">
        <v>4469</v>
      </c>
      <c r="F6580" s="116" t="s">
        <v>4476</v>
      </c>
      <c r="G6580" s="471">
        <v>45013</v>
      </c>
      <c r="H6580" s="82">
        <v>103736710.31999999</v>
      </c>
      <c r="I6580" s="197">
        <v>0.03</v>
      </c>
      <c r="J6580" s="15">
        <v>2211.15</v>
      </c>
      <c r="K6580" s="15">
        <v>73705</v>
      </c>
      <c r="L6580" s="15">
        <v>1401290.53</v>
      </c>
      <c r="M6580" s="66" t="str">
        <f>TEXT(Table2[[#This Row],[Gd.Dt]],"mmm-yy")</f>
        <v>Mar-23</v>
      </c>
      <c r="N6580" s="46" t="str">
        <f>MID(Table2[[#This Row],[BE]],6,2)</f>
        <v>IB</v>
      </c>
      <c r="O6580" s="46" t="str">
        <f>IF(Table2[[#This Row],[Type]]="IB","EOU",IF(Table2[[#This Row],[Type]]="MB","Local","492"))</f>
        <v>EOU</v>
      </c>
      <c r="P6580" s="46">
        <f>ROUND(Table2[[#This Row],[Cons]]/Table2[[#This Row],[Qty.]],5)</f>
        <v>0.03</v>
      </c>
      <c r="Q6580" s="46" t="b">
        <f>EXACT(Table2[[#This Row],[rate]],Table2[[#This Row],[Check]])</f>
        <v>1</v>
      </c>
      <c r="R6580" s="46"/>
      <c r="S6580" s="46" t="str">
        <f>IF(Table2[[#This Row],[SRO]]="EOU",VLOOKUP(Table2[[#This Row],[BE]],[2]GD.List!$C$3:$N$5014,12,0),IF(Table2[[#This Row],[SRO]]="Local","Polyester Staple Fibre","SRO 492"))</f>
        <v>Textile Chemical</v>
      </c>
    </row>
    <row r="6581" spans="1:19" x14ac:dyDescent="0.25">
      <c r="A6581" s="119" t="s">
        <v>4299</v>
      </c>
      <c r="B6581" s="116" t="s">
        <v>4450</v>
      </c>
      <c r="C6581" s="165">
        <v>6674</v>
      </c>
      <c r="D6581" s="117">
        <v>2847</v>
      </c>
      <c r="E6581" s="147" t="s">
        <v>4465</v>
      </c>
      <c r="F6581" s="116" t="s">
        <v>4471</v>
      </c>
      <c r="G6581" s="471">
        <v>45013</v>
      </c>
      <c r="H6581" s="82">
        <v>17170160.059999999</v>
      </c>
      <c r="I6581" s="197">
        <v>0.03</v>
      </c>
      <c r="J6581" s="15">
        <v>178.08</v>
      </c>
      <c r="K6581" s="15">
        <v>5936</v>
      </c>
      <c r="L6581" s="15">
        <v>232018.8</v>
      </c>
      <c r="M6581" s="66" t="str">
        <f>TEXT(Table2[[#This Row],[Gd.Dt]],"mmm-yy")</f>
        <v>Mar-23</v>
      </c>
      <c r="N6581" s="46" t="str">
        <f>MID(Table2[[#This Row],[BE]],6,2)</f>
        <v>IB</v>
      </c>
      <c r="O6581" s="46" t="str">
        <f>IF(Table2[[#This Row],[Type]]="IB","EOU",IF(Table2[[#This Row],[Type]]="MB","Local","492"))</f>
        <v>EOU</v>
      </c>
      <c r="P6581" s="46">
        <f>ROUND(Table2[[#This Row],[Cons]]/Table2[[#This Row],[Qty.]],5)</f>
        <v>0.03</v>
      </c>
      <c r="Q6581" s="46" t="b">
        <f>EXACT(Table2[[#This Row],[rate]],Table2[[#This Row],[Check]])</f>
        <v>1</v>
      </c>
      <c r="R6581" s="46"/>
      <c r="S6581" s="46" t="str">
        <f>IF(Table2[[#This Row],[SRO]]="EOU",VLOOKUP(Table2[[#This Row],[BE]],[2]GD.List!$C$3:$N$5014,12,0),IF(Table2[[#This Row],[SRO]]="Local","Polyester Staple Fibre","SRO 492"))</f>
        <v>Textile Chemical</v>
      </c>
    </row>
    <row r="6582" spans="1:19" x14ac:dyDescent="0.25">
      <c r="A6582" s="119" t="s">
        <v>4299</v>
      </c>
      <c r="B6582" s="116" t="s">
        <v>4449</v>
      </c>
      <c r="C6582" s="165">
        <v>37405</v>
      </c>
      <c r="D6582" s="117">
        <v>2847</v>
      </c>
      <c r="E6582" s="147" t="s">
        <v>4464</v>
      </c>
      <c r="F6582" s="116" t="s">
        <v>4472</v>
      </c>
      <c r="G6582" s="471">
        <v>45013</v>
      </c>
      <c r="H6582" s="82">
        <v>45548581.060000002</v>
      </c>
      <c r="I6582" s="197">
        <v>0.03</v>
      </c>
      <c r="J6582" s="15">
        <v>703.83</v>
      </c>
      <c r="K6582" s="15">
        <v>23461</v>
      </c>
      <c r="L6582" s="15">
        <v>623392.92999999993</v>
      </c>
      <c r="M6582" s="66" t="str">
        <f>TEXT(Table2[[#This Row],[Gd.Dt]],"mmm-yy")</f>
        <v>Mar-23</v>
      </c>
      <c r="N6582" s="46" t="str">
        <f>MID(Table2[[#This Row],[BE]],6,2)</f>
        <v>IB</v>
      </c>
      <c r="O6582" s="46" t="str">
        <f>IF(Table2[[#This Row],[Type]]="IB","EOU",IF(Table2[[#This Row],[Type]]="MB","Local","492"))</f>
        <v>EOU</v>
      </c>
      <c r="P6582" s="46">
        <f>ROUND(Table2[[#This Row],[Cons]]/Table2[[#This Row],[Qty.]],5)</f>
        <v>0.03</v>
      </c>
      <c r="Q6582" s="46" t="b">
        <f>EXACT(Table2[[#This Row],[rate]],Table2[[#This Row],[Check]])</f>
        <v>1</v>
      </c>
      <c r="R6582" s="46"/>
      <c r="S6582" s="46" t="str">
        <f>IF(Table2[[#This Row],[SRO]]="EOU",VLOOKUP(Table2[[#This Row],[BE]],[2]GD.List!$C$3:$N$5014,12,0),IF(Table2[[#This Row],[SRO]]="Local","Polyester Staple Fibre","SRO 492"))</f>
        <v>Textile Chemical</v>
      </c>
    </row>
    <row r="6583" spans="1:19" x14ac:dyDescent="0.25">
      <c r="A6583" s="119" t="s">
        <v>4299</v>
      </c>
      <c r="B6583" s="116" t="s">
        <v>4448</v>
      </c>
      <c r="C6583" s="165">
        <v>3796</v>
      </c>
      <c r="D6583" s="117">
        <v>2847</v>
      </c>
      <c r="E6583" s="147" t="s">
        <v>46</v>
      </c>
      <c r="F6583" s="116" t="s">
        <v>4473</v>
      </c>
      <c r="G6583" s="471">
        <v>45012</v>
      </c>
      <c r="H6583" s="82">
        <v>40613921.789999999</v>
      </c>
      <c r="I6583" s="197">
        <v>0.03</v>
      </c>
      <c r="J6583" s="15">
        <v>444.43</v>
      </c>
      <c r="K6583" s="15">
        <v>14814.29</v>
      </c>
      <c r="L6583" s="15">
        <v>647713.25</v>
      </c>
      <c r="M6583" s="66" t="str">
        <f>TEXT(Table2[[#This Row],[Gd.Dt]],"mmm-yy")</f>
        <v>Mar-23</v>
      </c>
      <c r="N6583" s="46" t="str">
        <f>MID(Table2[[#This Row],[BE]],6,2)</f>
        <v>IB</v>
      </c>
      <c r="O6583" s="46" t="str">
        <f>IF(Table2[[#This Row],[Type]]="IB","EOU",IF(Table2[[#This Row],[Type]]="MB","Local","492"))</f>
        <v>EOU</v>
      </c>
      <c r="P6583" s="46">
        <f>ROUND(Table2[[#This Row],[Cons]]/Table2[[#This Row],[Qty.]],5)</f>
        <v>0.03</v>
      </c>
      <c r="Q6583" s="46" t="b">
        <f>EXACT(Table2[[#This Row],[rate]],Table2[[#This Row],[Check]])</f>
        <v>1</v>
      </c>
      <c r="R6583" s="46"/>
      <c r="S6583" s="46" t="str">
        <f>IF(Table2[[#This Row],[SRO]]="EOU",VLOOKUP(Table2[[#This Row],[BE]],[2]GD.List!$C$3:$N$5014,12,0),IF(Table2[[#This Row],[SRO]]="Local","Polyester Staple Fibre","SRO 492"))</f>
        <v>Textile Chemical</v>
      </c>
    </row>
    <row r="6584" spans="1:19" x14ac:dyDescent="0.25">
      <c r="A6584" s="120" t="s">
        <v>4299</v>
      </c>
      <c r="B6584" s="116" t="s">
        <v>4447</v>
      </c>
      <c r="C6584" s="165">
        <v>5940</v>
      </c>
      <c r="D6584" s="117">
        <v>2847</v>
      </c>
      <c r="E6584" s="147" t="s">
        <v>46</v>
      </c>
      <c r="F6584" s="116" t="s">
        <v>4474</v>
      </c>
      <c r="G6584" s="471">
        <v>45012</v>
      </c>
      <c r="H6584" s="82">
        <v>26099765.77</v>
      </c>
      <c r="I6584" s="197">
        <v>0.03</v>
      </c>
      <c r="J6584" s="15">
        <v>332.26</v>
      </c>
      <c r="K6584" s="15">
        <v>11075.29</v>
      </c>
      <c r="L6584" s="15">
        <v>386919.62</v>
      </c>
      <c r="M6584" s="66" t="str">
        <f>TEXT(Table2[[#This Row],[Gd.Dt]],"mmm-yy")</f>
        <v>Mar-23</v>
      </c>
      <c r="N6584" s="46" t="str">
        <f>MID(Table2[[#This Row],[BE]],6,2)</f>
        <v>IB</v>
      </c>
      <c r="O6584" s="46" t="str">
        <f>IF(Table2[[#This Row],[Type]]="IB","EOU",IF(Table2[[#This Row],[Type]]="MB","Local","492"))</f>
        <v>EOU</v>
      </c>
      <c r="P6584" s="46">
        <f>ROUND(Table2[[#This Row],[Cons]]/Table2[[#This Row],[Qty.]],5)</f>
        <v>0.03</v>
      </c>
      <c r="Q6584" s="46" t="b">
        <f>EXACT(Table2[[#This Row],[rate]],Table2[[#This Row],[Check]])</f>
        <v>1</v>
      </c>
      <c r="R6584" s="46"/>
      <c r="S6584" s="46" t="str">
        <f>IF(Table2[[#This Row],[SRO]]="EOU",VLOOKUP(Table2[[#This Row],[BE]],[2]GD.List!$C$3:$N$5014,12,0),IF(Table2[[#This Row],[SRO]]="Local","Polyester Staple Fibre","SRO 492"))</f>
        <v>Textile Chemical</v>
      </c>
    </row>
    <row r="6585" spans="1:19" x14ac:dyDescent="0.25">
      <c r="A6585" s="120" t="s">
        <v>4333</v>
      </c>
      <c r="B6585" s="116" t="s">
        <v>4446</v>
      </c>
      <c r="C6585" s="165">
        <v>120736</v>
      </c>
      <c r="D6585" s="117">
        <v>5201.009</v>
      </c>
      <c r="E6585" s="147" t="s">
        <v>4455</v>
      </c>
      <c r="F6585" s="116" t="s">
        <v>4458</v>
      </c>
      <c r="G6585" s="471">
        <v>45011</v>
      </c>
      <c r="H6585" s="82">
        <v>140178832.43000001</v>
      </c>
      <c r="I6585" s="197">
        <v>0.60606000000000004</v>
      </c>
      <c r="J6585" s="15">
        <v>38596.15</v>
      </c>
      <c r="K6585" s="15">
        <v>63683.72</v>
      </c>
      <c r="L6585" s="15">
        <v>27332326.52</v>
      </c>
      <c r="M6585" s="66" t="str">
        <f>TEXT(Table2[[#This Row],[Gd.Dt]],"mmm-yy")</f>
        <v>Mar-23</v>
      </c>
      <c r="N6585" s="46" t="str">
        <f>MID(Table2[[#This Row],[BE]],6,2)</f>
        <v>IB</v>
      </c>
      <c r="O6585" s="46" t="str">
        <f>IF(Table2[[#This Row],[Type]]="IB","EOU",IF(Table2[[#This Row],[Type]]="MB","Local","492"))</f>
        <v>EOU</v>
      </c>
      <c r="P6585" s="46">
        <f>ROUND(Table2[[#This Row],[Cons]]/Table2[[#This Row],[Qty.]],5)</f>
        <v>0.60606000000000004</v>
      </c>
      <c r="Q6585" s="46" t="b">
        <f>EXACT(Table2[[#This Row],[rate]],Table2[[#This Row],[Check]])</f>
        <v>1</v>
      </c>
      <c r="R6585" s="46"/>
      <c r="S6585" s="46" t="str">
        <f>IF(Table2[[#This Row],[SRO]]="EOU",VLOOKUP(Table2[[#This Row],[BE]],[2]GD.List!$C$3:$N$5014,12,0),IF(Table2[[#This Row],[SRO]]="Local","Polyester Staple Fibre","SRO 492"))</f>
        <v>Raw Cotton</v>
      </c>
    </row>
    <row r="6586" spans="1:19" x14ac:dyDescent="0.25">
      <c r="A6586" s="120" t="s">
        <v>4388</v>
      </c>
      <c r="B6586" s="116" t="s">
        <v>4446</v>
      </c>
      <c r="C6586" s="165">
        <v>120736</v>
      </c>
      <c r="D6586" s="117">
        <v>5402.33</v>
      </c>
      <c r="E6586" s="147" t="s">
        <v>4455</v>
      </c>
      <c r="F6586" s="116" t="s">
        <v>4458</v>
      </c>
      <c r="G6586" s="471">
        <v>45011</v>
      </c>
      <c r="H6586" s="82">
        <v>140178832.43000001</v>
      </c>
      <c r="I6586" s="197">
        <v>0.40404000000000001</v>
      </c>
      <c r="J6586" s="15">
        <v>5398.89</v>
      </c>
      <c r="K6586" s="15">
        <v>13362.35</v>
      </c>
      <c r="L6586" s="15">
        <v>3823288.7</v>
      </c>
      <c r="M6586" s="66" t="str">
        <f>TEXT(Table2[[#This Row],[Gd.Dt]],"mmm-yy")</f>
        <v>Mar-23</v>
      </c>
      <c r="N6586" s="46" t="str">
        <f>MID(Table2[[#This Row],[BE]],6,2)</f>
        <v>IB</v>
      </c>
      <c r="O6586" s="46" t="str">
        <f>IF(Table2[[#This Row],[Type]]="IB","EOU",IF(Table2[[#This Row],[Type]]="MB","Local","492"))</f>
        <v>EOU</v>
      </c>
      <c r="P6586" s="46">
        <f>ROUND(Table2[[#This Row],[Cons]]/Table2[[#This Row],[Qty.]],5)</f>
        <v>0.40404000000000001</v>
      </c>
      <c r="Q6586" s="46" t="b">
        <f>EXACT(Table2[[#This Row],[rate]],Table2[[#This Row],[Check]])</f>
        <v>1</v>
      </c>
      <c r="R6586" s="46"/>
      <c r="S6586" s="46" t="str">
        <f>IF(Table2[[#This Row],[SRO]]="EOU",VLOOKUP(Table2[[#This Row],[BE]],[2]GD.List!$C$3:$N$5014,12,0),IF(Table2[[#This Row],[SRO]]="Local","Polyester Staple Fibre","SRO 492"))</f>
        <v>Polyester Yarn</v>
      </c>
    </row>
    <row r="6587" spans="1:19" x14ac:dyDescent="0.25">
      <c r="A6587" s="119" t="s">
        <v>4404</v>
      </c>
      <c r="B6587" s="116" t="s">
        <v>4446</v>
      </c>
      <c r="C6587" s="165">
        <v>120736</v>
      </c>
      <c r="D6587" s="117">
        <v>3402.4189999999999</v>
      </c>
      <c r="E6587" s="147" t="s">
        <v>4455</v>
      </c>
      <c r="F6587" s="116" t="s">
        <v>4458</v>
      </c>
      <c r="G6587" s="471">
        <v>45011</v>
      </c>
      <c r="H6587" s="82">
        <v>140178832.43000001</v>
      </c>
      <c r="I6587" s="197">
        <v>0.04</v>
      </c>
      <c r="J6587" s="15">
        <v>3564.66</v>
      </c>
      <c r="K6587" s="15">
        <v>89116.55</v>
      </c>
      <c r="L6587" s="15">
        <v>2524356.73</v>
      </c>
      <c r="M6587" s="66" t="str">
        <f>TEXT(Table2[[#This Row],[Gd.Dt]],"mmm-yy")</f>
        <v>Mar-23</v>
      </c>
      <c r="N6587" s="46" t="str">
        <f>MID(Table2[[#This Row],[BE]],6,2)</f>
        <v>IB</v>
      </c>
      <c r="O6587" s="46" t="str">
        <f>IF(Table2[[#This Row],[Type]]="IB","EOU",IF(Table2[[#This Row],[Type]]="MB","Local","492"))</f>
        <v>EOU</v>
      </c>
      <c r="P6587" s="46">
        <f>ROUND(Table2[[#This Row],[Cons]]/Table2[[#This Row],[Qty.]],5)</f>
        <v>0.04</v>
      </c>
      <c r="Q6587" s="46" t="b">
        <f>EXACT(Table2[[#This Row],[rate]],Table2[[#This Row],[Check]])</f>
        <v>1</v>
      </c>
      <c r="R6587" s="46"/>
      <c r="S6587" s="46" t="str">
        <f>IF(Table2[[#This Row],[SRO]]="EOU",VLOOKUP(Table2[[#This Row],[BE]],[2]GD.List!$C$3:$N$5014,12,0),IF(Table2[[#This Row],[SRO]]="Local","Polyester Staple Fibre","SRO 492"))</f>
        <v>Textile Chemical</v>
      </c>
    </row>
    <row r="6588" spans="1:19" x14ac:dyDescent="0.25">
      <c r="A6588" s="119" t="s">
        <v>4404</v>
      </c>
      <c r="B6588" s="116" t="s">
        <v>4451</v>
      </c>
      <c r="C6588" s="165">
        <v>129360</v>
      </c>
      <c r="D6588" s="117">
        <v>3402.4189999999999</v>
      </c>
      <c r="E6588" s="147" t="s">
        <v>4466</v>
      </c>
      <c r="F6588" s="116" t="s">
        <v>4470</v>
      </c>
      <c r="G6588" s="471">
        <v>45013</v>
      </c>
      <c r="H6588" s="82">
        <v>140984208.83000001</v>
      </c>
      <c r="I6588" s="197">
        <v>0.04</v>
      </c>
      <c r="J6588" s="15">
        <v>3730.08</v>
      </c>
      <c r="K6588" s="15">
        <v>93252</v>
      </c>
      <c r="L6588" s="15">
        <v>2539192.34</v>
      </c>
      <c r="M6588" s="66" t="str">
        <f>TEXT(Table2[[#This Row],[Gd.Dt]],"mmm-yy")</f>
        <v>Mar-23</v>
      </c>
      <c r="N6588" s="46" t="str">
        <f>MID(Table2[[#This Row],[BE]],6,2)</f>
        <v>IB</v>
      </c>
      <c r="O6588" s="46" t="str">
        <f>IF(Table2[[#This Row],[Type]]="IB","EOU",IF(Table2[[#This Row],[Type]]="MB","Local","492"))</f>
        <v>EOU</v>
      </c>
      <c r="P6588" s="46">
        <f>ROUND(Table2[[#This Row],[Cons]]/Table2[[#This Row],[Qty.]],5)</f>
        <v>0.04</v>
      </c>
      <c r="Q6588" s="46" t="b">
        <f>EXACT(Table2[[#This Row],[rate]],Table2[[#This Row],[Check]])</f>
        <v>1</v>
      </c>
      <c r="R6588" s="46"/>
      <c r="S6588" s="46" t="str">
        <f>IF(Table2[[#This Row],[SRO]]="EOU",VLOOKUP(Table2[[#This Row],[BE]],[2]GD.List!$C$3:$N$5014,12,0),IF(Table2[[#This Row],[SRO]]="Local","Polyester Staple Fibre","SRO 492"))</f>
        <v>Textile Chemical</v>
      </c>
    </row>
    <row r="6589" spans="1:19" x14ac:dyDescent="0.25">
      <c r="A6589" s="119" t="s">
        <v>4404</v>
      </c>
      <c r="B6589" s="116" t="s">
        <v>4452</v>
      </c>
      <c r="C6589" s="165">
        <v>116404</v>
      </c>
      <c r="D6589" s="117">
        <v>3402.4189999999999</v>
      </c>
      <c r="E6589" s="147" t="s">
        <v>4469</v>
      </c>
      <c r="F6589" s="116" t="s">
        <v>4476</v>
      </c>
      <c r="G6589" s="471">
        <v>45013</v>
      </c>
      <c r="H6589" s="82">
        <v>103736710.31999999</v>
      </c>
      <c r="I6589" s="197">
        <v>0.04</v>
      </c>
      <c r="J6589" s="15">
        <v>2948.2</v>
      </c>
      <c r="K6589" s="15">
        <v>73705</v>
      </c>
      <c r="L6589" s="15">
        <v>1868387.38</v>
      </c>
      <c r="M6589" s="66" t="str">
        <f>TEXT(Table2[[#This Row],[Gd.Dt]],"mmm-yy")</f>
        <v>Mar-23</v>
      </c>
      <c r="N6589" s="46" t="str">
        <f>MID(Table2[[#This Row],[BE]],6,2)</f>
        <v>IB</v>
      </c>
      <c r="O6589" s="46" t="str">
        <f>IF(Table2[[#This Row],[Type]]="IB","EOU",IF(Table2[[#This Row],[Type]]="MB","Local","492"))</f>
        <v>EOU</v>
      </c>
      <c r="P6589" s="46">
        <f>ROUND(Table2[[#This Row],[Cons]]/Table2[[#This Row],[Qty.]],5)</f>
        <v>0.04</v>
      </c>
      <c r="Q6589" s="46" t="b">
        <f>EXACT(Table2[[#This Row],[rate]],Table2[[#This Row],[Check]])</f>
        <v>1</v>
      </c>
      <c r="R6589" s="46"/>
      <c r="S6589" s="46" t="str">
        <f>IF(Table2[[#This Row],[SRO]]="EOU",VLOOKUP(Table2[[#This Row],[BE]],[2]GD.List!$C$3:$N$5014,12,0),IF(Table2[[#This Row],[SRO]]="Local","Polyester Staple Fibre","SRO 492"))</f>
        <v>Textile Chemical</v>
      </c>
    </row>
    <row r="6590" spans="1:19" x14ac:dyDescent="0.25">
      <c r="A6590" s="119" t="s">
        <v>4404</v>
      </c>
      <c r="B6590" s="116" t="s">
        <v>4450</v>
      </c>
      <c r="C6590" s="165">
        <v>6674</v>
      </c>
      <c r="D6590" s="117">
        <v>3402.4189999999999</v>
      </c>
      <c r="E6590" s="147" t="s">
        <v>4465</v>
      </c>
      <c r="F6590" s="116" t="s">
        <v>4471</v>
      </c>
      <c r="G6590" s="471">
        <v>45013</v>
      </c>
      <c r="H6590" s="82">
        <v>17170160.059999999</v>
      </c>
      <c r="I6590" s="197">
        <v>0.04</v>
      </c>
      <c r="J6590" s="15">
        <v>237.44</v>
      </c>
      <c r="K6590" s="15">
        <v>5936</v>
      </c>
      <c r="L6590" s="15">
        <v>309358.40000000002</v>
      </c>
      <c r="M6590" s="66" t="str">
        <f>TEXT(Table2[[#This Row],[Gd.Dt]],"mmm-yy")</f>
        <v>Mar-23</v>
      </c>
      <c r="N6590" s="46" t="str">
        <f>MID(Table2[[#This Row],[BE]],6,2)</f>
        <v>IB</v>
      </c>
      <c r="O6590" s="46" t="str">
        <f>IF(Table2[[#This Row],[Type]]="IB","EOU",IF(Table2[[#This Row],[Type]]="MB","Local","492"))</f>
        <v>EOU</v>
      </c>
      <c r="P6590" s="46">
        <f>ROUND(Table2[[#This Row],[Cons]]/Table2[[#This Row],[Qty.]],5)</f>
        <v>0.04</v>
      </c>
      <c r="Q6590" s="46" t="b">
        <f>EXACT(Table2[[#This Row],[rate]],Table2[[#This Row],[Check]])</f>
        <v>1</v>
      </c>
      <c r="R6590" s="46"/>
      <c r="S6590" s="46" t="str">
        <f>IF(Table2[[#This Row],[SRO]]="EOU",VLOOKUP(Table2[[#This Row],[BE]],[2]GD.List!$C$3:$N$5014,12,0),IF(Table2[[#This Row],[SRO]]="Local","Polyester Staple Fibre","SRO 492"))</f>
        <v>Textile Chemical</v>
      </c>
    </row>
    <row r="6591" spans="1:19" x14ac:dyDescent="0.25">
      <c r="A6591" s="119" t="s">
        <v>4404</v>
      </c>
      <c r="B6591" s="116" t="s">
        <v>4449</v>
      </c>
      <c r="C6591" s="165">
        <v>37405</v>
      </c>
      <c r="D6591" s="117">
        <v>3402.4189999999999</v>
      </c>
      <c r="E6591" s="147" t="s">
        <v>4464</v>
      </c>
      <c r="F6591" s="116" t="s">
        <v>4472</v>
      </c>
      <c r="G6591" s="471">
        <v>45013</v>
      </c>
      <c r="H6591" s="82">
        <v>45548581.060000002</v>
      </c>
      <c r="I6591" s="197">
        <v>0.04</v>
      </c>
      <c r="J6591" s="15">
        <v>938.44</v>
      </c>
      <c r="K6591" s="15">
        <v>23461</v>
      </c>
      <c r="L6591" s="15">
        <v>831190.57</v>
      </c>
      <c r="M6591" s="66" t="str">
        <f>TEXT(Table2[[#This Row],[Gd.Dt]],"mmm-yy")</f>
        <v>Mar-23</v>
      </c>
      <c r="N6591" s="46" t="str">
        <f>MID(Table2[[#This Row],[BE]],6,2)</f>
        <v>IB</v>
      </c>
      <c r="O6591" s="46" t="str">
        <f>IF(Table2[[#This Row],[Type]]="IB","EOU",IF(Table2[[#This Row],[Type]]="MB","Local","492"))</f>
        <v>EOU</v>
      </c>
      <c r="P6591" s="46">
        <f>ROUND(Table2[[#This Row],[Cons]]/Table2[[#This Row],[Qty.]],5)</f>
        <v>0.04</v>
      </c>
      <c r="Q6591" s="46" t="b">
        <f>EXACT(Table2[[#This Row],[rate]],Table2[[#This Row],[Check]])</f>
        <v>1</v>
      </c>
      <c r="R6591" s="46"/>
      <c r="S6591" s="46" t="str">
        <f>IF(Table2[[#This Row],[SRO]]="EOU",VLOOKUP(Table2[[#This Row],[BE]],[2]GD.List!$C$3:$N$5014,12,0),IF(Table2[[#This Row],[SRO]]="Local","Polyester Staple Fibre","SRO 492"))</f>
        <v>Textile Chemical</v>
      </c>
    </row>
    <row r="6592" spans="1:19" x14ac:dyDescent="0.25">
      <c r="A6592" s="119" t="s">
        <v>4404</v>
      </c>
      <c r="B6592" s="116" t="s">
        <v>4448</v>
      </c>
      <c r="C6592" s="165">
        <v>3796</v>
      </c>
      <c r="D6592" s="117">
        <v>3402.4189999999999</v>
      </c>
      <c r="E6592" s="147" t="s">
        <v>46</v>
      </c>
      <c r="F6592" s="116" t="s">
        <v>4473</v>
      </c>
      <c r="G6592" s="471">
        <v>45012</v>
      </c>
      <c r="H6592" s="82">
        <v>40613921.789999999</v>
      </c>
      <c r="I6592" s="197">
        <v>0.04</v>
      </c>
      <c r="J6592" s="15">
        <v>592.57000000000005</v>
      </c>
      <c r="K6592" s="15">
        <v>14814.29</v>
      </c>
      <c r="L6592" s="15">
        <v>863612.8</v>
      </c>
      <c r="M6592" s="66" t="str">
        <f>TEXT(Table2[[#This Row],[Gd.Dt]],"mmm-yy")</f>
        <v>Mar-23</v>
      </c>
      <c r="N6592" s="46" t="str">
        <f>MID(Table2[[#This Row],[BE]],6,2)</f>
        <v>IB</v>
      </c>
      <c r="O6592" s="46" t="str">
        <f>IF(Table2[[#This Row],[Type]]="IB","EOU",IF(Table2[[#This Row],[Type]]="MB","Local","492"))</f>
        <v>EOU</v>
      </c>
      <c r="P6592" s="46">
        <f>ROUND(Table2[[#This Row],[Cons]]/Table2[[#This Row],[Qty.]],5)</f>
        <v>0.04</v>
      </c>
      <c r="Q6592" s="46" t="b">
        <f>EXACT(Table2[[#This Row],[rate]],Table2[[#This Row],[Check]])</f>
        <v>1</v>
      </c>
      <c r="R6592" s="46"/>
      <c r="S6592" s="46" t="str">
        <f>IF(Table2[[#This Row],[SRO]]="EOU",VLOOKUP(Table2[[#This Row],[BE]],[2]GD.List!$C$3:$N$5014,12,0),IF(Table2[[#This Row],[SRO]]="Local","Polyester Staple Fibre","SRO 492"))</f>
        <v>Textile Chemical</v>
      </c>
    </row>
    <row r="6593" spans="1:19" x14ac:dyDescent="0.25">
      <c r="A6593" s="120" t="s">
        <v>4404</v>
      </c>
      <c r="B6593" s="116" t="s">
        <v>4447</v>
      </c>
      <c r="C6593" s="165">
        <v>5940</v>
      </c>
      <c r="D6593" s="117">
        <v>3402.4189999999999</v>
      </c>
      <c r="E6593" s="147" t="s">
        <v>46</v>
      </c>
      <c r="F6593" s="116" t="s">
        <v>4474</v>
      </c>
      <c r="G6593" s="471">
        <v>45012</v>
      </c>
      <c r="H6593" s="82">
        <v>26099765.77</v>
      </c>
      <c r="I6593" s="197">
        <v>0.04</v>
      </c>
      <c r="J6593" s="15">
        <v>443.01</v>
      </c>
      <c r="K6593" s="15">
        <v>11075.29</v>
      </c>
      <c r="L6593" s="15">
        <v>515887.08999999997</v>
      </c>
      <c r="M6593" s="66" t="str">
        <f>TEXT(Table2[[#This Row],[Gd.Dt]],"mmm-yy")</f>
        <v>Mar-23</v>
      </c>
      <c r="N6593" s="46" t="str">
        <f>MID(Table2[[#This Row],[BE]],6,2)</f>
        <v>IB</v>
      </c>
      <c r="O6593" s="46" t="str">
        <f>IF(Table2[[#This Row],[Type]]="IB","EOU",IF(Table2[[#This Row],[Type]]="MB","Local","492"))</f>
        <v>EOU</v>
      </c>
      <c r="P6593" s="46">
        <f>ROUND(Table2[[#This Row],[Cons]]/Table2[[#This Row],[Qty.]],5)</f>
        <v>0.04</v>
      </c>
      <c r="Q6593" s="46" t="b">
        <f>EXACT(Table2[[#This Row],[rate]],Table2[[#This Row],[Check]])</f>
        <v>1</v>
      </c>
      <c r="R6593" s="46"/>
      <c r="S6593" s="46" t="str">
        <f>IF(Table2[[#This Row],[SRO]]="EOU",VLOOKUP(Table2[[#This Row],[BE]],[2]GD.List!$C$3:$N$5014,12,0),IF(Table2[[#This Row],[SRO]]="Local","Polyester Staple Fibre","SRO 492"))</f>
        <v>Textile Chemical</v>
      </c>
    </row>
    <row r="6594" spans="1:19" x14ac:dyDescent="0.25">
      <c r="A6594" s="119" t="s">
        <v>4416</v>
      </c>
      <c r="B6594" s="116" t="s">
        <v>4446</v>
      </c>
      <c r="C6594" s="165">
        <v>120736</v>
      </c>
      <c r="D6594" s="117">
        <v>5201.009</v>
      </c>
      <c r="E6594" s="147" t="s">
        <v>4455</v>
      </c>
      <c r="F6594" s="116" t="s">
        <v>4458</v>
      </c>
      <c r="G6594" s="471">
        <v>45011</v>
      </c>
      <c r="H6594" s="82">
        <v>140178832.43000001</v>
      </c>
      <c r="I6594" s="197">
        <v>0.60606000000000004</v>
      </c>
      <c r="J6594" s="15">
        <v>15413.82</v>
      </c>
      <c r="K6594" s="15">
        <v>25432.83</v>
      </c>
      <c r="L6594" s="15">
        <v>10915481.5</v>
      </c>
      <c r="M6594" s="66" t="str">
        <f>TEXT(Table2[[#This Row],[Gd.Dt]],"mmm-yy")</f>
        <v>Mar-23</v>
      </c>
      <c r="N6594" s="46" t="str">
        <f>MID(Table2[[#This Row],[BE]],6,2)</f>
        <v>IB</v>
      </c>
      <c r="O6594" s="46" t="str">
        <f>IF(Table2[[#This Row],[Type]]="IB","EOU",IF(Table2[[#This Row],[Type]]="MB","Local","492"))</f>
        <v>EOU</v>
      </c>
      <c r="P6594" s="46">
        <f>ROUND(Table2[[#This Row],[Cons]]/Table2[[#This Row],[Qty.]],5)</f>
        <v>0.60606000000000004</v>
      </c>
      <c r="Q6594" s="46" t="b">
        <f>EXACT(Table2[[#This Row],[rate]],Table2[[#This Row],[Check]])</f>
        <v>1</v>
      </c>
      <c r="R6594" s="46"/>
      <c r="S6594" s="46" t="str">
        <f>IF(Table2[[#This Row],[SRO]]="EOU",VLOOKUP(Table2[[#This Row],[BE]],[2]GD.List!$C$3:$N$5014,12,0),IF(Table2[[#This Row],[SRO]]="Local","Polyester Staple Fibre","SRO 492"))</f>
        <v>Raw Cotton</v>
      </c>
    </row>
    <row r="6595" spans="1:19" x14ac:dyDescent="0.25">
      <c r="A6595" s="119" t="s">
        <v>4416</v>
      </c>
      <c r="B6595" s="116" t="s">
        <v>4451</v>
      </c>
      <c r="C6595" s="165">
        <v>129360</v>
      </c>
      <c r="D6595" s="117">
        <v>5201.009</v>
      </c>
      <c r="E6595" s="147" t="s">
        <v>4466</v>
      </c>
      <c r="F6595" s="116" t="s">
        <v>4470</v>
      </c>
      <c r="G6595" s="471">
        <v>45013</v>
      </c>
      <c r="H6595" s="82">
        <v>140984208.83000001</v>
      </c>
      <c r="I6595" s="197">
        <v>0.60606000000000004</v>
      </c>
      <c r="J6595" s="15">
        <v>54042.229999999996</v>
      </c>
      <c r="K6595" s="15">
        <v>89169.77</v>
      </c>
      <c r="L6595" s="15">
        <v>35925407.689999998</v>
      </c>
      <c r="M6595" s="66" t="str">
        <f>TEXT(Table2[[#This Row],[Gd.Dt]],"mmm-yy")</f>
        <v>Mar-23</v>
      </c>
      <c r="N6595" s="46" t="str">
        <f>MID(Table2[[#This Row],[BE]],6,2)</f>
        <v>IB</v>
      </c>
      <c r="O6595" s="46" t="str">
        <f>IF(Table2[[#This Row],[Type]]="IB","EOU",IF(Table2[[#This Row],[Type]]="MB","Local","492"))</f>
        <v>EOU</v>
      </c>
      <c r="P6595" s="46">
        <f>ROUND(Table2[[#This Row],[Cons]]/Table2[[#This Row],[Qty.]],5)</f>
        <v>0.60606000000000004</v>
      </c>
      <c r="Q6595" s="46" t="b">
        <f>EXACT(Table2[[#This Row],[rate]],Table2[[#This Row],[Check]])</f>
        <v>1</v>
      </c>
      <c r="R6595" s="46"/>
      <c r="S6595" s="46" t="str">
        <f>IF(Table2[[#This Row],[SRO]]="EOU",VLOOKUP(Table2[[#This Row],[BE]],[2]GD.List!$C$3:$N$5014,12,0),IF(Table2[[#This Row],[SRO]]="Local","Polyester Staple Fibre","SRO 492"))</f>
        <v>Raw Cotton</v>
      </c>
    </row>
    <row r="6596" spans="1:19" x14ac:dyDescent="0.25">
      <c r="A6596" s="120" t="s">
        <v>4416</v>
      </c>
      <c r="B6596" s="116" t="s">
        <v>4452</v>
      </c>
      <c r="C6596" s="165">
        <v>116404</v>
      </c>
      <c r="D6596" s="117">
        <v>5201.009</v>
      </c>
      <c r="E6596" s="147" t="s">
        <v>4469</v>
      </c>
      <c r="F6596" s="116" t="s">
        <v>4476</v>
      </c>
      <c r="G6596" s="471">
        <v>45013</v>
      </c>
      <c r="H6596" s="82">
        <v>103736710.31999999</v>
      </c>
      <c r="I6596" s="197">
        <v>0.60606000000000004</v>
      </c>
      <c r="J6596" s="15">
        <v>44669.659999999996</v>
      </c>
      <c r="K6596" s="15">
        <v>73705</v>
      </c>
      <c r="L6596" s="15">
        <v>28308877.549999997</v>
      </c>
      <c r="M6596" s="66" t="str">
        <f>TEXT(Table2[[#This Row],[Gd.Dt]],"mmm-yy")</f>
        <v>Mar-23</v>
      </c>
      <c r="N6596" s="46" t="str">
        <f>MID(Table2[[#This Row],[BE]],6,2)</f>
        <v>IB</v>
      </c>
      <c r="O6596" s="46" t="str">
        <f>IF(Table2[[#This Row],[Type]]="IB","EOU",IF(Table2[[#This Row],[Type]]="MB","Local","492"))</f>
        <v>EOU</v>
      </c>
      <c r="P6596" s="46">
        <f>ROUND(Table2[[#This Row],[Cons]]/Table2[[#This Row],[Qty.]],5)</f>
        <v>0.60606000000000004</v>
      </c>
      <c r="Q6596" s="46" t="b">
        <f>EXACT(Table2[[#This Row],[rate]],Table2[[#This Row],[Check]])</f>
        <v>1</v>
      </c>
      <c r="R6596" s="46"/>
      <c r="S6596" s="46" t="str">
        <f>IF(Table2[[#This Row],[SRO]]="EOU",VLOOKUP(Table2[[#This Row],[BE]],[2]GD.List!$C$3:$N$5014,12,0),IF(Table2[[#This Row],[SRO]]="Local","Polyester Staple Fibre","SRO 492"))</f>
        <v>Raw Cotton</v>
      </c>
    </row>
    <row r="6597" spans="1:19" x14ac:dyDescent="0.25">
      <c r="A6597" s="120" t="s">
        <v>4417</v>
      </c>
      <c r="B6597" s="116" t="s">
        <v>4452</v>
      </c>
      <c r="C6597" s="165">
        <v>116404</v>
      </c>
      <c r="D6597" s="117">
        <v>5402.33</v>
      </c>
      <c r="E6597" s="147" t="s">
        <v>4469</v>
      </c>
      <c r="F6597" s="116" t="s">
        <v>4476</v>
      </c>
      <c r="G6597" s="471">
        <v>45013</v>
      </c>
      <c r="H6597" s="82">
        <v>103736710.31999999</v>
      </c>
      <c r="I6597" s="197">
        <v>0.40404000000000001</v>
      </c>
      <c r="J6597" s="15">
        <v>13257.14</v>
      </c>
      <c r="K6597" s="15">
        <v>32811.449999999997</v>
      </c>
      <c r="L6597" s="15">
        <v>8812635.629999999</v>
      </c>
      <c r="M6597" s="66" t="str">
        <f>TEXT(Table2[[#This Row],[Gd.Dt]],"mmm-yy")</f>
        <v>Mar-23</v>
      </c>
      <c r="N6597" s="46" t="str">
        <f>MID(Table2[[#This Row],[BE]],6,2)</f>
        <v>IB</v>
      </c>
      <c r="O6597" s="46" t="str">
        <f>IF(Table2[[#This Row],[Type]]="IB","EOU",IF(Table2[[#This Row],[Type]]="MB","Local","492"))</f>
        <v>EOU</v>
      </c>
      <c r="P6597" s="46">
        <f>ROUND(Table2[[#This Row],[Cons]]/Table2[[#This Row],[Qty.]],5)</f>
        <v>0.40404000000000001</v>
      </c>
      <c r="Q6597" s="46" t="b">
        <f>EXACT(Table2[[#This Row],[rate]],Table2[[#This Row],[Check]])</f>
        <v>1</v>
      </c>
      <c r="R6597" s="46"/>
      <c r="S6597" s="46" t="str">
        <f>IF(Table2[[#This Row],[SRO]]="EOU",VLOOKUP(Table2[[#This Row],[BE]],[2]GD.List!$C$3:$N$5014,12,0),IF(Table2[[#This Row],[SRO]]="Local","Polyester Staple Fibre","SRO 492"))</f>
        <v>Polyester Yarn</v>
      </c>
    </row>
    <row r="6598" spans="1:19" x14ac:dyDescent="0.25">
      <c r="A6598" s="119" t="s">
        <v>4418</v>
      </c>
      <c r="B6598" s="116" t="s">
        <v>4449</v>
      </c>
      <c r="C6598" s="165">
        <v>37405</v>
      </c>
      <c r="D6598" s="117">
        <v>5402.33</v>
      </c>
      <c r="E6598" s="147" t="s">
        <v>4464</v>
      </c>
      <c r="F6598" s="116" t="s">
        <v>4472</v>
      </c>
      <c r="G6598" s="471">
        <v>45013</v>
      </c>
      <c r="H6598" s="82">
        <v>45548581.060000002</v>
      </c>
      <c r="I6598" s="197">
        <v>0.52524999999999999</v>
      </c>
      <c r="J6598" s="15">
        <v>1397.69</v>
      </c>
      <c r="K6598" s="15">
        <v>2661</v>
      </c>
      <c r="L6598" s="15">
        <v>1018204.93</v>
      </c>
      <c r="M6598" s="66" t="str">
        <f>TEXT(Table2[[#This Row],[Gd.Dt]],"mmm-yy")</f>
        <v>Mar-23</v>
      </c>
      <c r="N6598" s="46" t="str">
        <f>MID(Table2[[#This Row],[BE]],6,2)</f>
        <v>IB</v>
      </c>
      <c r="O6598" s="46" t="str">
        <f>IF(Table2[[#This Row],[Type]]="IB","EOU",IF(Table2[[#This Row],[Type]]="MB","Local","492"))</f>
        <v>EOU</v>
      </c>
      <c r="P6598" s="46">
        <f>ROUND(Table2[[#This Row],[Cons]]/Table2[[#This Row],[Qty.]],5)</f>
        <v>0.52524999999999999</v>
      </c>
      <c r="Q6598" s="46" t="b">
        <f>EXACT(Table2[[#This Row],[rate]],Table2[[#This Row],[Check]])</f>
        <v>1</v>
      </c>
      <c r="R6598" s="46"/>
      <c r="S6598" s="46" t="str">
        <f>IF(Table2[[#This Row],[SRO]]="EOU",VLOOKUP(Table2[[#This Row],[BE]],[2]GD.List!$C$3:$N$5014,12,0),IF(Table2[[#This Row],[SRO]]="Local","Polyester Staple Fibre","SRO 492"))</f>
        <v>Polyester Yarn</v>
      </c>
    </row>
    <row r="6599" spans="1:19" x14ac:dyDescent="0.25">
      <c r="A6599" s="119" t="s">
        <v>4418</v>
      </c>
      <c r="B6599" s="116" t="s">
        <v>4449</v>
      </c>
      <c r="C6599" s="165">
        <v>37405</v>
      </c>
      <c r="D6599" s="117">
        <v>5402.33</v>
      </c>
      <c r="E6599" s="147" t="s">
        <v>4464</v>
      </c>
      <c r="F6599" s="116" t="s">
        <v>4472</v>
      </c>
      <c r="G6599" s="471">
        <v>45013</v>
      </c>
      <c r="H6599" s="82">
        <v>45548581.060000002</v>
      </c>
      <c r="I6599" s="197">
        <v>0.20202000000000001</v>
      </c>
      <c r="J6599" s="15">
        <v>2925.45</v>
      </c>
      <c r="K6599" s="15">
        <v>14481</v>
      </c>
      <c r="L6599" s="15">
        <v>2952406.76</v>
      </c>
      <c r="M6599" s="66" t="str">
        <f>TEXT(Table2[[#This Row],[Gd.Dt]],"mmm-yy")</f>
        <v>Mar-23</v>
      </c>
      <c r="N6599" s="46" t="str">
        <f>MID(Table2[[#This Row],[BE]],6,2)</f>
        <v>IB</v>
      </c>
      <c r="O6599" s="46" t="str">
        <f>IF(Table2[[#This Row],[Type]]="IB","EOU",IF(Table2[[#This Row],[Type]]="MB","Local","492"))</f>
        <v>EOU</v>
      </c>
      <c r="P6599" s="46">
        <f>ROUND(Table2[[#This Row],[Cons]]/Table2[[#This Row],[Qty.]],5)</f>
        <v>0.20202000000000001</v>
      </c>
      <c r="Q6599" s="46" t="b">
        <f>EXACT(Table2[[#This Row],[rate]],Table2[[#This Row],[Check]])</f>
        <v>1</v>
      </c>
      <c r="R6599" s="46"/>
      <c r="S6599" s="46" t="str">
        <f>IF(Table2[[#This Row],[SRO]]="EOU",VLOOKUP(Table2[[#This Row],[BE]],[2]GD.List!$C$3:$N$5014,12,0),IF(Table2[[#This Row],[SRO]]="Local","Polyester Staple Fibre","SRO 492"))</f>
        <v>Polyester Yarn</v>
      </c>
    </row>
    <row r="6600" spans="1:19" x14ac:dyDescent="0.25">
      <c r="A6600" s="119" t="s">
        <v>4418</v>
      </c>
      <c r="B6600" s="116" t="s">
        <v>4448</v>
      </c>
      <c r="C6600" s="165">
        <v>3796</v>
      </c>
      <c r="D6600" s="117">
        <v>5402.33</v>
      </c>
      <c r="E6600" s="147" t="s">
        <v>46</v>
      </c>
      <c r="F6600" s="116" t="s">
        <v>4473</v>
      </c>
      <c r="G6600" s="471">
        <v>45012</v>
      </c>
      <c r="H6600" s="82">
        <v>40613921.789999999</v>
      </c>
      <c r="I6600" s="197">
        <v>1.0101</v>
      </c>
      <c r="J6600" s="15">
        <v>10763.91</v>
      </c>
      <c r="K6600" s="15">
        <v>10656.28</v>
      </c>
      <c r="L6600" s="15">
        <v>15687345.789999999</v>
      </c>
      <c r="M6600" s="66" t="str">
        <f>TEXT(Table2[[#This Row],[Gd.Dt]],"mmm-yy")</f>
        <v>Mar-23</v>
      </c>
      <c r="N6600" s="46" t="str">
        <f>MID(Table2[[#This Row],[BE]],6,2)</f>
        <v>IB</v>
      </c>
      <c r="O6600" s="46" t="str">
        <f>IF(Table2[[#This Row],[Type]]="IB","EOU",IF(Table2[[#This Row],[Type]]="MB","Local","492"))</f>
        <v>EOU</v>
      </c>
      <c r="P6600" s="46">
        <f>ROUND(Table2[[#This Row],[Cons]]/Table2[[#This Row],[Qty.]],5)</f>
        <v>1.0101</v>
      </c>
      <c r="Q6600" s="46" t="b">
        <f>EXACT(Table2[[#This Row],[rate]],Table2[[#This Row],[Check]])</f>
        <v>1</v>
      </c>
      <c r="R6600" s="46"/>
      <c r="S6600" s="46" t="str">
        <f>IF(Table2[[#This Row],[SRO]]="EOU",VLOOKUP(Table2[[#This Row],[BE]],[2]GD.List!$C$3:$N$5014,12,0),IF(Table2[[#This Row],[SRO]]="Local","Polyester Staple Fibre","SRO 492"))</f>
        <v>Polyester Yarn</v>
      </c>
    </row>
    <row r="6601" spans="1:19" x14ac:dyDescent="0.25">
      <c r="A6601" s="120" t="s">
        <v>4418</v>
      </c>
      <c r="B6601" s="116" t="s">
        <v>4447</v>
      </c>
      <c r="C6601" s="165">
        <v>5940</v>
      </c>
      <c r="D6601" s="117">
        <v>5402.33</v>
      </c>
      <c r="E6601" s="147" t="s">
        <v>46</v>
      </c>
      <c r="F6601" s="116" t="s">
        <v>4474</v>
      </c>
      <c r="G6601" s="471">
        <v>45012</v>
      </c>
      <c r="H6601" s="82">
        <v>26099765.77</v>
      </c>
      <c r="I6601" s="197">
        <v>1.0101</v>
      </c>
      <c r="J6601" s="15">
        <v>7345.7800000000007</v>
      </c>
      <c r="K6601" s="15">
        <v>7272.33</v>
      </c>
      <c r="L6601" s="15">
        <v>8690958.120000001</v>
      </c>
      <c r="M6601" s="66" t="str">
        <f>TEXT(Table2[[#This Row],[Gd.Dt]],"mmm-yy")</f>
        <v>Mar-23</v>
      </c>
      <c r="N6601" s="46" t="str">
        <f>MID(Table2[[#This Row],[BE]],6,2)</f>
        <v>IB</v>
      </c>
      <c r="O6601" s="46" t="str">
        <f>IF(Table2[[#This Row],[Type]]="IB","EOU",IF(Table2[[#This Row],[Type]]="MB","Local","492"))</f>
        <v>EOU</v>
      </c>
      <c r="P6601" s="46">
        <f>ROUND(Table2[[#This Row],[Cons]]/Table2[[#This Row],[Qty.]],5)</f>
        <v>1.0101</v>
      </c>
      <c r="Q6601" s="46" t="b">
        <f>EXACT(Table2[[#This Row],[rate]],Table2[[#This Row],[Check]])</f>
        <v>1</v>
      </c>
      <c r="R6601" s="46"/>
      <c r="S6601" s="46" t="str">
        <f>IF(Table2[[#This Row],[SRO]]="EOU",VLOOKUP(Table2[[#This Row],[BE]],[2]GD.List!$C$3:$N$5014,12,0),IF(Table2[[#This Row],[SRO]]="Local","Polyester Staple Fibre","SRO 492"))</f>
        <v>Polyester Yarn</v>
      </c>
    </row>
    <row r="6602" spans="1:19" x14ac:dyDescent="0.25">
      <c r="A6602" s="119" t="s">
        <v>4421</v>
      </c>
      <c r="B6602" s="116" t="s">
        <v>4451</v>
      </c>
      <c r="C6602" s="165">
        <v>129360</v>
      </c>
      <c r="D6602" s="117">
        <v>5201.009</v>
      </c>
      <c r="E6602" s="147" t="s">
        <v>4466</v>
      </c>
      <c r="F6602" s="116" t="s">
        <v>4470</v>
      </c>
      <c r="G6602" s="471">
        <v>45013</v>
      </c>
      <c r="H6602" s="82">
        <v>140984208.83000001</v>
      </c>
      <c r="I6602" s="197">
        <v>0.60606000000000004</v>
      </c>
      <c r="J6602" s="15">
        <v>2474.0700000000002</v>
      </c>
      <c r="K6602" s="15">
        <v>4082.23</v>
      </c>
      <c r="L6602" s="15">
        <v>2547158.91</v>
      </c>
      <c r="M6602" s="66" t="str">
        <f>TEXT(Table2[[#This Row],[Gd.Dt]],"mmm-yy")</f>
        <v>Mar-23</v>
      </c>
      <c r="N6602" s="46" t="str">
        <f>MID(Table2[[#This Row],[BE]],6,2)</f>
        <v>IB</v>
      </c>
      <c r="O6602" s="46" t="str">
        <f>IF(Table2[[#This Row],[Type]]="IB","EOU",IF(Table2[[#This Row],[Type]]="MB","Local","492"))</f>
        <v>EOU</v>
      </c>
      <c r="P6602" s="46">
        <f>ROUND(Table2[[#This Row],[Cons]]/Table2[[#This Row],[Qty.]],5)</f>
        <v>0.60606000000000004</v>
      </c>
      <c r="Q6602" s="46" t="b">
        <f>EXACT(Table2[[#This Row],[rate]],Table2[[#This Row],[Check]])</f>
        <v>1</v>
      </c>
      <c r="R6602" s="46"/>
      <c r="S6602" s="46" t="str">
        <f>IF(Table2[[#This Row],[SRO]]="EOU",VLOOKUP(Table2[[#This Row],[BE]],[2]GD.List!$C$3:$N$5014,12,0),IF(Table2[[#This Row],[SRO]]="Local","Polyester Staple Fibre","SRO 492"))</f>
        <v>Raw Cotton</v>
      </c>
    </row>
    <row r="6603" spans="1:19" x14ac:dyDescent="0.25">
      <c r="A6603" s="119" t="s">
        <v>4421</v>
      </c>
      <c r="B6603" s="116" t="s">
        <v>4450</v>
      </c>
      <c r="C6603" s="165">
        <v>6674</v>
      </c>
      <c r="D6603" s="117">
        <v>5201.009</v>
      </c>
      <c r="E6603" s="147" t="s">
        <v>4465</v>
      </c>
      <c r="F6603" s="116" t="s">
        <v>4471</v>
      </c>
      <c r="G6603" s="471">
        <v>45013</v>
      </c>
      <c r="H6603" s="82">
        <v>17170160.059999999</v>
      </c>
      <c r="I6603" s="197">
        <v>1.0101</v>
      </c>
      <c r="J6603" s="15">
        <v>5995.95</v>
      </c>
      <c r="K6603" s="15">
        <v>5936</v>
      </c>
      <c r="L6603" s="15">
        <v>7812068.3799999999</v>
      </c>
      <c r="M6603" s="66" t="str">
        <f>TEXT(Table2[[#This Row],[Gd.Dt]],"mmm-yy")</f>
        <v>Mar-23</v>
      </c>
      <c r="N6603" s="46" t="str">
        <f>MID(Table2[[#This Row],[BE]],6,2)</f>
        <v>IB</v>
      </c>
      <c r="O6603" s="46" t="str">
        <f>IF(Table2[[#This Row],[Type]]="IB","EOU",IF(Table2[[#This Row],[Type]]="MB","Local","492"))</f>
        <v>EOU</v>
      </c>
      <c r="P6603" s="46">
        <f>ROUND(Table2[[#This Row],[Cons]]/Table2[[#This Row],[Qty.]],5)</f>
        <v>1.0101</v>
      </c>
      <c r="Q6603" s="46" t="b">
        <f>EXACT(Table2[[#This Row],[rate]],Table2[[#This Row],[Check]])</f>
        <v>1</v>
      </c>
      <c r="R6603" s="46"/>
      <c r="S6603" s="46" t="str">
        <f>IF(Table2[[#This Row],[SRO]]="EOU",VLOOKUP(Table2[[#This Row],[BE]],[2]GD.List!$C$3:$N$5014,12,0),IF(Table2[[#This Row],[SRO]]="Local","Polyester Staple Fibre","SRO 492"))</f>
        <v>Raw Cotton</v>
      </c>
    </row>
    <row r="6604" spans="1:19" x14ac:dyDescent="0.25">
      <c r="A6604" s="119" t="s">
        <v>4421</v>
      </c>
      <c r="B6604" s="116" t="s">
        <v>4449</v>
      </c>
      <c r="C6604" s="165">
        <v>37405</v>
      </c>
      <c r="D6604" s="117">
        <v>5201.009</v>
      </c>
      <c r="E6604" s="147" t="s">
        <v>4464</v>
      </c>
      <c r="F6604" s="116" t="s">
        <v>4472</v>
      </c>
      <c r="G6604" s="471">
        <v>45013</v>
      </c>
      <c r="H6604" s="82">
        <v>45548581.060000002</v>
      </c>
      <c r="I6604" s="197">
        <v>0.48485</v>
      </c>
      <c r="J6604" s="15">
        <v>1290.19</v>
      </c>
      <c r="K6604" s="15">
        <v>2661</v>
      </c>
      <c r="L6604" s="15">
        <v>939892.12</v>
      </c>
      <c r="M6604" s="66" t="str">
        <f>TEXT(Table2[[#This Row],[Gd.Dt]],"mmm-yy")</f>
        <v>Mar-23</v>
      </c>
      <c r="N6604" s="46" t="str">
        <f>MID(Table2[[#This Row],[BE]],6,2)</f>
        <v>IB</v>
      </c>
      <c r="O6604" s="46" t="str">
        <f>IF(Table2[[#This Row],[Type]]="IB","EOU",IF(Table2[[#This Row],[Type]]="MB","Local","492"))</f>
        <v>EOU</v>
      </c>
      <c r="P6604" s="46">
        <f>ROUND(Table2[[#This Row],[Cons]]/Table2[[#This Row],[Qty.]],5)</f>
        <v>0.48485</v>
      </c>
      <c r="Q6604" s="46" t="b">
        <f>EXACT(Table2[[#This Row],[rate]],Table2[[#This Row],[Check]])</f>
        <v>1</v>
      </c>
      <c r="R6604" s="46"/>
      <c r="S6604" s="46" t="str">
        <f>IF(Table2[[#This Row],[SRO]]="EOU",VLOOKUP(Table2[[#This Row],[BE]],[2]GD.List!$C$3:$N$5014,12,0),IF(Table2[[#This Row],[SRO]]="Local","Polyester Staple Fibre","SRO 492"))</f>
        <v>Raw Cotton</v>
      </c>
    </row>
    <row r="6605" spans="1:19" x14ac:dyDescent="0.25">
      <c r="A6605" s="119" t="s">
        <v>4421</v>
      </c>
      <c r="B6605" s="116" t="s">
        <v>4449</v>
      </c>
      <c r="C6605" s="165">
        <v>37405</v>
      </c>
      <c r="D6605" s="117">
        <v>5201.009</v>
      </c>
      <c r="E6605" s="147" t="s">
        <v>4464</v>
      </c>
      <c r="F6605" s="116" t="s">
        <v>4472</v>
      </c>
      <c r="G6605" s="471">
        <v>45013</v>
      </c>
      <c r="H6605" s="82">
        <v>45548581.060000002</v>
      </c>
      <c r="I6605" s="197">
        <v>0.80808000000000002</v>
      </c>
      <c r="J6605" s="15">
        <v>11701.810000000001</v>
      </c>
      <c r="K6605" s="15">
        <v>14481</v>
      </c>
      <c r="L6605" s="15">
        <v>11809636.83</v>
      </c>
      <c r="M6605" s="66" t="str">
        <f>TEXT(Table2[[#This Row],[Gd.Dt]],"mmm-yy")</f>
        <v>Mar-23</v>
      </c>
      <c r="N6605" s="46" t="str">
        <f>MID(Table2[[#This Row],[BE]],6,2)</f>
        <v>IB</v>
      </c>
      <c r="O6605" s="46" t="str">
        <f>IF(Table2[[#This Row],[Type]]="IB","EOU",IF(Table2[[#This Row],[Type]]="MB","Local","492"))</f>
        <v>EOU</v>
      </c>
      <c r="P6605" s="46">
        <f>ROUND(Table2[[#This Row],[Cons]]/Table2[[#This Row],[Qty.]],5)</f>
        <v>0.80808000000000002</v>
      </c>
      <c r="Q6605" s="46" t="b">
        <f>EXACT(Table2[[#This Row],[rate]],Table2[[#This Row],[Check]])</f>
        <v>1</v>
      </c>
      <c r="R6605" s="46"/>
      <c r="S6605" s="46" t="str">
        <f>IF(Table2[[#This Row],[SRO]]="EOU",VLOOKUP(Table2[[#This Row],[BE]],[2]GD.List!$C$3:$N$5014,12,0),IF(Table2[[#This Row],[SRO]]="Local","Polyester Staple Fibre","SRO 492"))</f>
        <v>Raw Cotton</v>
      </c>
    </row>
    <row r="6606" spans="1:19" x14ac:dyDescent="0.25">
      <c r="A6606" s="120" t="s">
        <v>4421</v>
      </c>
      <c r="B6606" s="116" t="s">
        <v>4449</v>
      </c>
      <c r="C6606" s="165">
        <v>37405</v>
      </c>
      <c r="D6606" s="117">
        <v>5201.009</v>
      </c>
      <c r="E6606" s="147" t="s">
        <v>4464</v>
      </c>
      <c r="F6606" s="116" t="s">
        <v>4472</v>
      </c>
      <c r="G6606" s="471">
        <v>45013</v>
      </c>
      <c r="H6606" s="82">
        <v>45548581.060000002</v>
      </c>
      <c r="I6606" s="197">
        <v>0.75756999999999997</v>
      </c>
      <c r="J6606" s="15">
        <v>4787.08</v>
      </c>
      <c r="K6606" s="15">
        <v>6319</v>
      </c>
      <c r="L6606" s="15">
        <v>3202103.94</v>
      </c>
      <c r="M6606" s="66" t="str">
        <f>TEXT(Table2[[#This Row],[Gd.Dt]],"mmm-yy")</f>
        <v>Mar-23</v>
      </c>
      <c r="N6606" s="46" t="str">
        <f>MID(Table2[[#This Row],[BE]],6,2)</f>
        <v>IB</v>
      </c>
      <c r="O6606" s="46" t="str">
        <f>IF(Table2[[#This Row],[Type]]="IB","EOU",IF(Table2[[#This Row],[Type]]="MB","Local","492"))</f>
        <v>EOU</v>
      </c>
      <c r="P6606" s="46">
        <f>ROUND(Table2[[#This Row],[Cons]]/Table2[[#This Row],[Qty.]],5)</f>
        <v>0.75756999999999997</v>
      </c>
      <c r="Q6606" s="46" t="b">
        <f>EXACT(Table2[[#This Row],[rate]],Table2[[#This Row],[Check]])</f>
        <v>1</v>
      </c>
      <c r="R6606" s="46"/>
      <c r="S6606" s="46" t="str">
        <f>IF(Table2[[#This Row],[SRO]]="EOU",VLOOKUP(Table2[[#This Row],[BE]],[2]GD.List!$C$3:$N$5014,12,0),IF(Table2[[#This Row],[SRO]]="Local","Polyester Staple Fibre","SRO 492"))</f>
        <v>Raw Cotton</v>
      </c>
    </row>
    <row r="6607" spans="1:19" x14ac:dyDescent="0.25">
      <c r="A6607" s="120" t="s">
        <v>4440</v>
      </c>
      <c r="B6607" s="116" t="s">
        <v>4446</v>
      </c>
      <c r="C6607" s="165">
        <v>120736</v>
      </c>
      <c r="D6607" s="117">
        <v>5402.33</v>
      </c>
      <c r="E6607" s="147" t="s">
        <v>4455</v>
      </c>
      <c r="F6607" s="116" t="s">
        <v>4458</v>
      </c>
      <c r="G6607" s="471">
        <v>45011</v>
      </c>
      <c r="H6607" s="82">
        <v>140178832.43000001</v>
      </c>
      <c r="I6607" s="197">
        <v>0.40404000000000001</v>
      </c>
      <c r="J6607" s="15">
        <v>6127.54</v>
      </c>
      <c r="K6607" s="15">
        <v>15165.77</v>
      </c>
      <c r="L6607" s="15">
        <v>4339290.9400000004</v>
      </c>
      <c r="M6607" s="66" t="str">
        <f>TEXT(Table2[[#This Row],[Gd.Dt]],"mmm-yy")</f>
        <v>Mar-23</v>
      </c>
      <c r="N6607" s="46" t="str">
        <f>MID(Table2[[#This Row],[BE]],6,2)</f>
        <v>IB</v>
      </c>
      <c r="O6607" s="46" t="str">
        <f>IF(Table2[[#This Row],[Type]]="IB","EOU",IF(Table2[[#This Row],[Type]]="MB","Local","492"))</f>
        <v>EOU</v>
      </c>
      <c r="P6607" s="46">
        <f>ROUND(Table2[[#This Row],[Cons]]/Table2[[#This Row],[Qty.]],5)</f>
        <v>0.40404000000000001</v>
      </c>
      <c r="Q6607" s="46" t="b">
        <f>EXACT(Table2[[#This Row],[rate]],Table2[[#This Row],[Check]])</f>
        <v>1</v>
      </c>
      <c r="R6607" s="46"/>
      <c r="S6607" s="46" t="str">
        <f>IF(Table2[[#This Row],[SRO]]="EOU",VLOOKUP(Table2[[#This Row],[BE]],[2]GD.List!$C$3:$N$5014,12,0),IF(Table2[[#This Row],[SRO]]="Local","Polyester Staple Fibre","SRO 492"))</f>
        <v>Polyester Yarn</v>
      </c>
    </row>
    <row r="6608" spans="1:19" x14ac:dyDescent="0.25">
      <c r="A6608" s="120" t="s">
        <v>4441</v>
      </c>
      <c r="B6608" s="116" t="s">
        <v>4451</v>
      </c>
      <c r="C6608" s="165">
        <v>129360</v>
      </c>
      <c r="D6608" s="117">
        <v>5402.33</v>
      </c>
      <c r="E6608" s="147" t="s">
        <v>4466</v>
      </c>
      <c r="F6608" s="116" t="s">
        <v>4470</v>
      </c>
      <c r="G6608" s="471">
        <v>45013</v>
      </c>
      <c r="H6608" s="82">
        <v>140984208.83000001</v>
      </c>
      <c r="I6608" s="197">
        <v>0.40404000000000001</v>
      </c>
      <c r="J6608" s="15">
        <v>5599.57</v>
      </c>
      <c r="K6608" s="15">
        <v>13859.16</v>
      </c>
      <c r="L6608" s="15">
        <v>3717376.98</v>
      </c>
      <c r="M6608" s="66" t="str">
        <f>TEXT(Table2[[#This Row],[Gd.Dt]],"mmm-yy")</f>
        <v>Mar-23</v>
      </c>
      <c r="N6608" s="46" t="str">
        <f>MID(Table2[[#This Row],[BE]],6,2)</f>
        <v>IB</v>
      </c>
      <c r="O6608" s="46" t="str">
        <f>IF(Table2[[#This Row],[Type]]="IB","EOU",IF(Table2[[#This Row],[Type]]="MB","Local","492"))</f>
        <v>EOU</v>
      </c>
      <c r="P6608" s="46">
        <f>ROUND(Table2[[#This Row],[Cons]]/Table2[[#This Row],[Qty.]],5)</f>
        <v>0.40403</v>
      </c>
      <c r="Q6608" s="46" t="b">
        <f>EXACT(Table2[[#This Row],[rate]],Table2[[#This Row],[Check]])</f>
        <v>0</v>
      </c>
      <c r="R6608" s="46"/>
      <c r="S6608" s="46" t="str">
        <f>IF(Table2[[#This Row],[SRO]]="EOU",VLOOKUP(Table2[[#This Row],[BE]],[2]GD.List!$C$3:$N$5014,12,0),IF(Table2[[#This Row],[SRO]]="Local","Polyester Staple Fibre","SRO 492"))</f>
        <v>Polyester Yarn</v>
      </c>
    </row>
    <row r="6609" spans="1:19" x14ac:dyDescent="0.25">
      <c r="A6609" s="120" t="s">
        <v>4454</v>
      </c>
      <c r="B6609" s="116" t="s">
        <v>4445</v>
      </c>
      <c r="C6609" s="165">
        <v>64920</v>
      </c>
      <c r="D6609" s="117">
        <v>4821.8999999999996</v>
      </c>
      <c r="E6609" s="147" t="s">
        <v>4453</v>
      </c>
      <c r="F6609" s="116" t="s">
        <v>4457</v>
      </c>
      <c r="G6609" s="471">
        <v>45010</v>
      </c>
      <c r="H6609" s="82">
        <v>49336042.189999998</v>
      </c>
      <c r="I6609" s="197">
        <v>1</v>
      </c>
      <c r="J6609" s="15">
        <v>8</v>
      </c>
      <c r="K6609" s="15">
        <v>8</v>
      </c>
      <c r="L6609" s="15">
        <v>16391773.092700001</v>
      </c>
      <c r="M6609" s="66" t="str">
        <f>TEXT(Table2[[#This Row],[Gd.Dt]],"mmm-yy")</f>
        <v>Mar-23</v>
      </c>
      <c r="N6609" s="46" t="str">
        <f>MID(Table2[[#This Row],[BE]],6,2)</f>
        <v>TI</v>
      </c>
      <c r="O6609" s="46" t="str">
        <f>IF(Table2[[#This Row],[Type]]="IB","EOU",IF(Table2[[#This Row],[Type]]="MB","Local","492"))</f>
        <v>492</v>
      </c>
      <c r="P6609" s="46">
        <f>ROUND(Table2[[#This Row],[Cons]]/Table2[[#This Row],[Qty.]],5)</f>
        <v>1</v>
      </c>
      <c r="Q6609" s="46" t="b">
        <f>EXACT(Table2[[#This Row],[rate]],Table2[[#This Row],[Check]])</f>
        <v>1</v>
      </c>
      <c r="R6609" s="46"/>
      <c r="S6609" s="46" t="str">
        <f>IF(Table2[[#This Row],[SRO]]="EOU",VLOOKUP(Table2[[#This Row],[BE]],[2]GD.List!$C$3:$N$5014,12,0),IF(Table2[[#This Row],[SRO]]="Local","Polyester Staple Fibre","SRO 492"))</f>
        <v>SRO 492</v>
      </c>
    </row>
    <row r="6610" spans="1:19" x14ac:dyDescent="0.25">
      <c r="A6610" s="120" t="s">
        <v>4456</v>
      </c>
      <c r="B6610" s="116" t="s">
        <v>4446</v>
      </c>
      <c r="C6610" s="165">
        <v>120736</v>
      </c>
      <c r="D6610" s="117">
        <v>5402.33</v>
      </c>
      <c r="E6610" s="147" t="s">
        <v>4455</v>
      </c>
      <c r="F6610" s="116" t="s">
        <v>4458</v>
      </c>
      <c r="G6610" s="471">
        <v>45011</v>
      </c>
      <c r="H6610" s="82">
        <v>140178832.43000001</v>
      </c>
      <c r="I6610" s="197">
        <v>0.40404000000000001</v>
      </c>
      <c r="J6610" s="15">
        <v>24480</v>
      </c>
      <c r="K6610" s="15">
        <v>60588.43</v>
      </c>
      <c r="L6610" s="15">
        <v>17335805.600000001</v>
      </c>
      <c r="M6610" s="66" t="str">
        <f>TEXT(Table2[[#This Row],[Gd.Dt]],"mmm-yy")</f>
        <v>Mar-23</v>
      </c>
      <c r="N6610" s="46" t="str">
        <f>MID(Table2[[#This Row],[BE]],6,2)</f>
        <v>IB</v>
      </c>
      <c r="O6610" s="46" t="str">
        <f>IF(Table2[[#This Row],[Type]]="IB","EOU",IF(Table2[[#This Row],[Type]]="MB","Local","492"))</f>
        <v>EOU</v>
      </c>
      <c r="P6610" s="46">
        <f>ROUND(Table2[[#This Row],[Cons]]/Table2[[#This Row],[Qty.]],5)</f>
        <v>0.40404000000000001</v>
      </c>
      <c r="Q6610" s="46" t="b">
        <f>EXACT(Table2[[#This Row],[rate]],Table2[[#This Row],[Check]])</f>
        <v>1</v>
      </c>
      <c r="R6610" s="46"/>
      <c r="S6610" s="46" t="str">
        <f>IF(Table2[[#This Row],[SRO]]="EOU",VLOOKUP(Table2[[#This Row],[BE]],[2]GD.List!$C$3:$N$5014,12,0),IF(Table2[[#This Row],[SRO]]="Local","Polyester Staple Fibre","SRO 492"))</f>
        <v>Polyester Yarn</v>
      </c>
    </row>
    <row r="6611" spans="1:19" x14ac:dyDescent="0.25">
      <c r="A6611" s="120" t="s">
        <v>4461</v>
      </c>
      <c r="B6611" s="116" t="s">
        <v>4459</v>
      </c>
      <c r="C6611" s="165">
        <v>3966</v>
      </c>
      <c r="D6611" s="117">
        <v>9607.11</v>
      </c>
      <c r="E6611" s="147" t="s">
        <v>4460</v>
      </c>
      <c r="F6611" s="116" t="s">
        <v>4475</v>
      </c>
      <c r="G6611" s="471">
        <v>45012</v>
      </c>
      <c r="H6611" s="82">
        <v>12905414.59</v>
      </c>
      <c r="I6611" s="197">
        <v>1</v>
      </c>
      <c r="J6611" s="15">
        <v>30</v>
      </c>
      <c r="K6611" s="15">
        <v>30</v>
      </c>
      <c r="L6611" s="15">
        <v>12188693</v>
      </c>
      <c r="M6611" s="66" t="str">
        <f>TEXT(Table2[[#This Row],[Gd.Dt]],"mmm-yy")</f>
        <v>Mar-23</v>
      </c>
      <c r="N6611" s="46" t="str">
        <f>MID(Table2[[#This Row],[BE]],6,2)</f>
        <v>EP</v>
      </c>
      <c r="O6611" s="46" t="str">
        <f>IF(Table2[[#This Row],[Type]]="IB","EOU",IF(Table2[[#This Row],[Type]]="MB","Local","492"))</f>
        <v>492</v>
      </c>
      <c r="P6611" s="46">
        <f>ROUND(Table2[[#This Row],[Cons]]/Table2[[#This Row],[Qty.]],5)</f>
        <v>1</v>
      </c>
      <c r="Q6611" s="46" t="b">
        <f>EXACT(Table2[[#This Row],[rate]],Table2[[#This Row],[Check]])</f>
        <v>1</v>
      </c>
      <c r="R6611" s="46"/>
      <c r="S6611" s="46" t="str">
        <f>IF(Table2[[#This Row],[SRO]]="EOU",VLOOKUP(Table2[[#This Row],[BE]],[2]GD.List!$C$3:$N$5014,12,0),IF(Table2[[#This Row],[SRO]]="Local","Polyester Staple Fibre","SRO 492"))</f>
        <v>SRO 492</v>
      </c>
    </row>
    <row r="6612" spans="1:19" x14ac:dyDescent="0.25">
      <c r="A6612" s="119" t="s">
        <v>4462</v>
      </c>
      <c r="B6612" s="116" t="s">
        <v>4448</v>
      </c>
      <c r="C6612" s="165">
        <v>3796</v>
      </c>
      <c r="D6612" s="117">
        <v>5402.33</v>
      </c>
      <c r="E6612" s="147" t="s">
        <v>46</v>
      </c>
      <c r="F6612" s="116" t="s">
        <v>4473</v>
      </c>
      <c r="G6612" s="471">
        <v>45012</v>
      </c>
      <c r="H6612" s="82">
        <v>40613921.789999999</v>
      </c>
      <c r="I6612" s="197">
        <v>1.0101</v>
      </c>
      <c r="J6612" s="15">
        <v>4200</v>
      </c>
      <c r="K6612" s="15">
        <v>4158.01</v>
      </c>
      <c r="L6612" s="15">
        <v>6121089.1100000003</v>
      </c>
      <c r="M6612" s="66" t="str">
        <f>TEXT(Table2[[#This Row],[Gd.Dt]],"mmm-yy")</f>
        <v>Mar-23</v>
      </c>
      <c r="N6612" s="46" t="str">
        <f>MID(Table2[[#This Row],[BE]],6,2)</f>
        <v>IB</v>
      </c>
      <c r="O6612" s="46" t="str">
        <f>IF(Table2[[#This Row],[Type]]="IB","EOU",IF(Table2[[#This Row],[Type]]="MB","Local","492"))</f>
        <v>EOU</v>
      </c>
      <c r="P6612" s="46">
        <f>ROUND(Table2[[#This Row],[Cons]]/Table2[[#This Row],[Qty.]],5)</f>
        <v>1.0101</v>
      </c>
      <c r="Q6612" s="46" t="b">
        <f>EXACT(Table2[[#This Row],[rate]],Table2[[#This Row],[Check]])</f>
        <v>1</v>
      </c>
      <c r="R6612" s="46"/>
      <c r="S6612" s="46" t="str">
        <f>IF(Table2[[#This Row],[SRO]]="EOU",VLOOKUP(Table2[[#This Row],[BE]],[2]GD.List!$C$3:$N$5014,12,0),IF(Table2[[#This Row],[SRO]]="Local","Polyester Staple Fibre","SRO 492"))</f>
        <v>Polyester Filament Yarn</v>
      </c>
    </row>
    <row r="6613" spans="1:19" x14ac:dyDescent="0.25">
      <c r="A6613" s="120" t="s">
        <v>4462</v>
      </c>
      <c r="B6613" s="116" t="s">
        <v>4447</v>
      </c>
      <c r="C6613" s="165">
        <v>5940</v>
      </c>
      <c r="D6613" s="117">
        <v>5402.33</v>
      </c>
      <c r="E6613" s="147" t="s">
        <v>46</v>
      </c>
      <c r="F6613" s="116" t="s">
        <v>4474</v>
      </c>
      <c r="G6613" s="471">
        <v>45012</v>
      </c>
      <c r="H6613" s="82">
        <v>26099765.77</v>
      </c>
      <c r="I6613" s="197">
        <v>1.0101</v>
      </c>
      <c r="J6613" s="15">
        <v>3000</v>
      </c>
      <c r="K6613" s="15">
        <v>2970</v>
      </c>
      <c r="L6613" s="15">
        <v>3614731.79</v>
      </c>
      <c r="M6613" s="66" t="str">
        <f>TEXT(Table2[[#This Row],[Gd.Dt]],"mmm-yy")</f>
        <v>Mar-23</v>
      </c>
      <c r="N6613" s="46" t="str">
        <f>MID(Table2[[#This Row],[BE]],6,2)</f>
        <v>IB</v>
      </c>
      <c r="O6613" s="46" t="str">
        <f>IF(Table2[[#This Row],[Type]]="IB","EOU",IF(Table2[[#This Row],[Type]]="MB","Local","492"))</f>
        <v>EOU</v>
      </c>
      <c r="P6613" s="46">
        <f>ROUND(Table2[[#This Row],[Cons]]/Table2[[#This Row],[Qty.]],5)</f>
        <v>1.0101</v>
      </c>
      <c r="Q6613" s="46" t="b">
        <f>EXACT(Table2[[#This Row],[rate]],Table2[[#This Row],[Check]])</f>
        <v>1</v>
      </c>
      <c r="R6613" s="46"/>
      <c r="S6613" s="46" t="str">
        <f>IF(Table2[[#This Row],[SRO]]="EOU",VLOOKUP(Table2[[#This Row],[BE]],[2]GD.List!$C$3:$N$5014,12,0),IF(Table2[[#This Row],[SRO]]="Local","Polyester Staple Fibre","SRO 492"))</f>
        <v>Polyester Filament Yarn</v>
      </c>
    </row>
    <row r="6614" spans="1:19" x14ac:dyDescent="0.25">
      <c r="A6614" s="120" t="s">
        <v>4463</v>
      </c>
      <c r="B6614" s="116" t="s">
        <v>4447</v>
      </c>
      <c r="C6614" s="165">
        <v>5940</v>
      </c>
      <c r="D6614" s="117">
        <v>5402.33</v>
      </c>
      <c r="E6614" s="147" t="s">
        <v>46</v>
      </c>
      <c r="F6614" s="116" t="s">
        <v>4474</v>
      </c>
      <c r="G6614" s="471">
        <v>45012</v>
      </c>
      <c r="H6614" s="82">
        <v>26099765.77</v>
      </c>
      <c r="I6614" s="197">
        <v>1.0101</v>
      </c>
      <c r="J6614" s="15">
        <v>841.37</v>
      </c>
      <c r="K6614" s="15">
        <v>832.96</v>
      </c>
      <c r="L6614" s="15">
        <v>721814.32</v>
      </c>
      <c r="M6614" s="66" t="str">
        <f>TEXT(Table2[[#This Row],[Gd.Dt]],"mmm-yy")</f>
        <v>Mar-23</v>
      </c>
      <c r="N6614" s="46" t="str">
        <f>MID(Table2[[#This Row],[BE]],6,2)</f>
        <v>IB</v>
      </c>
      <c r="O6614" s="46" t="str">
        <f>IF(Table2[[#This Row],[Type]]="IB","EOU",IF(Table2[[#This Row],[Type]]="MB","Local","492"))</f>
        <v>EOU</v>
      </c>
      <c r="P6614" s="46">
        <f>ROUND(Table2[[#This Row],[Cons]]/Table2[[#This Row],[Qty.]],5)</f>
        <v>1.0101</v>
      </c>
      <c r="Q6614" s="46" t="b">
        <f>EXACT(Table2[[#This Row],[rate]],Table2[[#This Row],[Check]])</f>
        <v>1</v>
      </c>
      <c r="R6614" s="46"/>
      <c r="S6614" s="46" t="str">
        <f>IF(Table2[[#This Row],[SRO]]="EOU",VLOOKUP(Table2[[#This Row],[BE]],[2]GD.List!$C$3:$N$5014,12,0),IF(Table2[[#This Row],[SRO]]="Local","Polyester Staple Fibre","SRO 492"))</f>
        <v>Polyester Yarn</v>
      </c>
    </row>
    <row r="6615" spans="1:19" x14ac:dyDescent="0.25">
      <c r="A6615" s="120" t="s">
        <v>4467</v>
      </c>
      <c r="B6615" s="116" t="s">
        <v>4451</v>
      </c>
      <c r="C6615" s="165">
        <v>129360</v>
      </c>
      <c r="D6615" s="117">
        <v>5402.33</v>
      </c>
      <c r="E6615" s="147" t="s">
        <v>4466</v>
      </c>
      <c r="F6615" s="116" t="s">
        <v>4470</v>
      </c>
      <c r="G6615" s="471">
        <v>45013</v>
      </c>
      <c r="H6615" s="82">
        <v>140984208.83000001</v>
      </c>
      <c r="I6615" s="197">
        <v>0.40404000000000001</v>
      </c>
      <c r="J6615" s="15">
        <v>24120</v>
      </c>
      <c r="K6615" s="15">
        <v>59697.96</v>
      </c>
      <c r="L6615" s="15">
        <v>16012503.25</v>
      </c>
      <c r="M6615" s="66" t="str">
        <f>TEXT(Table2[[#This Row],[Gd.Dt]],"mmm-yy")</f>
        <v>Mar-23</v>
      </c>
      <c r="N6615" s="46" t="str">
        <f>MID(Table2[[#This Row],[BE]],6,2)</f>
        <v>IB</v>
      </c>
      <c r="O6615" s="46" t="str">
        <f>IF(Table2[[#This Row],[Type]]="IB","EOU",IF(Table2[[#This Row],[Type]]="MB","Local","492"))</f>
        <v>EOU</v>
      </c>
      <c r="P6615" s="46">
        <f>ROUND(Table2[[#This Row],[Cons]]/Table2[[#This Row],[Qty.]],5)</f>
        <v>0.40403</v>
      </c>
      <c r="Q6615" s="46" t="b">
        <f>EXACT(Table2[[#This Row],[rate]],Table2[[#This Row],[Check]])</f>
        <v>0</v>
      </c>
      <c r="R6615" s="46"/>
      <c r="S6615" s="46" t="str">
        <f>IF(Table2[[#This Row],[SRO]]="EOU",VLOOKUP(Table2[[#This Row],[BE]],[2]GD.List!$C$3:$N$5014,12,0),IF(Table2[[#This Row],[SRO]]="Local","Polyester Staple Fibre","SRO 492"))</f>
        <v>Polyester Yarn</v>
      </c>
    </row>
    <row r="6616" spans="1:19" x14ac:dyDescent="0.25">
      <c r="A6616" s="119" t="s">
        <v>4468</v>
      </c>
      <c r="B6616" s="116" t="s">
        <v>4451</v>
      </c>
      <c r="C6616" s="165">
        <v>129360</v>
      </c>
      <c r="D6616" s="117">
        <v>5402.33</v>
      </c>
      <c r="E6616" s="147" t="s">
        <v>4466</v>
      </c>
      <c r="F6616" s="116" t="s">
        <v>4470</v>
      </c>
      <c r="G6616" s="471">
        <v>45013</v>
      </c>
      <c r="H6616" s="82">
        <v>140984208.83000001</v>
      </c>
      <c r="I6616" s="197">
        <v>0.40404000000000001</v>
      </c>
      <c r="J6616" s="15">
        <v>7957.37</v>
      </c>
      <c r="K6616" s="15">
        <v>19694.879999999997</v>
      </c>
      <c r="L6616" s="15">
        <v>5918084.0999999996</v>
      </c>
      <c r="M6616" s="66" t="str">
        <f>TEXT(Table2[[#This Row],[Gd.Dt]],"mmm-yy")</f>
        <v>Mar-23</v>
      </c>
      <c r="N6616" s="46" t="str">
        <f>MID(Table2[[#This Row],[BE]],6,2)</f>
        <v>IB</v>
      </c>
      <c r="O6616" s="46" t="str">
        <f>IF(Table2[[#This Row],[Type]]="IB","EOU",IF(Table2[[#This Row],[Type]]="MB","Local","492"))</f>
        <v>EOU</v>
      </c>
      <c r="P6616" s="46">
        <f>ROUND(Table2[[#This Row],[Cons]]/Table2[[#This Row],[Qty.]],5)</f>
        <v>0.40403</v>
      </c>
      <c r="Q6616" s="46" t="b">
        <f>EXACT(Table2[[#This Row],[rate]],Table2[[#This Row],[Check]])</f>
        <v>0</v>
      </c>
      <c r="R6616" s="46"/>
      <c r="S6616" s="46" t="str">
        <f>IF(Table2[[#This Row],[SRO]]="EOU",VLOOKUP(Table2[[#This Row],[BE]],[2]GD.List!$C$3:$N$5014,12,0),IF(Table2[[#This Row],[SRO]]="Local","Polyester Staple Fibre","SRO 492"))</f>
        <v>Polyester Yarn</v>
      </c>
    </row>
    <row r="6617" spans="1:19" x14ac:dyDescent="0.25">
      <c r="A6617" s="119" t="s">
        <v>4468</v>
      </c>
      <c r="B6617" s="119" t="s">
        <v>4452</v>
      </c>
      <c r="C6617" s="170">
        <v>116404</v>
      </c>
      <c r="D6617" s="171">
        <v>5402.33</v>
      </c>
      <c r="E6617" s="27" t="s">
        <v>4469</v>
      </c>
      <c r="F6617" s="119" t="s">
        <v>4476</v>
      </c>
      <c r="G6617" s="28">
        <v>45013</v>
      </c>
      <c r="H6617" s="172">
        <v>103736710.31999999</v>
      </c>
      <c r="I6617" s="33">
        <v>0.40404000000000001</v>
      </c>
      <c r="J6617" s="30">
        <v>16522.63</v>
      </c>
      <c r="K6617" s="30">
        <v>40893.550000000003</v>
      </c>
      <c r="L6617" s="30">
        <v>10059947.369999999</v>
      </c>
      <c r="M6617" s="67" t="str">
        <f>TEXT(Table2[[#This Row],[Gd.Dt]],"mmm-yy")</f>
        <v>Mar-23</v>
      </c>
      <c r="N6617" s="47" t="str">
        <f>MID(Table2[[#This Row],[BE]],6,2)</f>
        <v>IB</v>
      </c>
      <c r="O6617" s="47" t="str">
        <f>IF(Table2[[#This Row],[Type]]="IB","EOU",IF(Table2[[#This Row],[Type]]="MB","Local","492"))</f>
        <v>EOU</v>
      </c>
      <c r="P6617" s="47">
        <f>ROUND(Table2[[#This Row],[Cons]]/Table2[[#This Row],[Qty.]],5)</f>
        <v>0.40404000000000001</v>
      </c>
      <c r="Q6617" s="47" t="b">
        <f>EXACT(Table2[[#This Row],[rate]],Table2[[#This Row],[Check]])</f>
        <v>1</v>
      </c>
      <c r="R6617" s="47"/>
      <c r="S6617" s="47" t="str">
        <f>IF(Table2[[#This Row],[SRO]]="EOU",VLOOKUP(Table2[[#This Row],[BE]],[2]GD.List!$C$3:$N$5014,12,0),IF(Table2[[#This Row],[SRO]]="Local","Polyester Staple Fibre","SRO 492"))</f>
        <v>Polyester Yarn</v>
      </c>
    </row>
    <row r="6618" spans="1:19" x14ac:dyDescent="0.25">
      <c r="A6618" s="835" t="s">
        <v>2499</v>
      </c>
      <c r="B6618" s="835" t="s">
        <v>4492</v>
      </c>
      <c r="C6618" s="836">
        <v>20856</v>
      </c>
      <c r="D6618" s="837">
        <v>2701.12</v>
      </c>
      <c r="E6618" s="147" t="s">
        <v>4493</v>
      </c>
      <c r="F6618" s="835" t="s">
        <v>4495</v>
      </c>
      <c r="G6618" s="471">
        <v>45015</v>
      </c>
      <c r="H6618" s="838">
        <v>23457168.670000002</v>
      </c>
      <c r="I6618" s="197">
        <v>1.1000000000000001</v>
      </c>
      <c r="J6618" s="831">
        <v>9669.0199999999986</v>
      </c>
      <c r="K6618" s="831">
        <v>8790</v>
      </c>
      <c r="L6618" s="831">
        <v>11622402.34</v>
      </c>
      <c r="M6618" s="832" t="str">
        <f>TEXT(Table2[[#This Row],[Gd.Dt]],"mmm-yy")</f>
        <v>Mar-23</v>
      </c>
      <c r="N6618" s="46" t="str">
        <f>MID(Table2[[#This Row],[BE]],6,2)</f>
        <v>IB</v>
      </c>
      <c r="O6618" s="46" t="str">
        <f>IF(Table2[[#This Row],[Type]]="IB","EOU",IF(Table2[[#This Row],[Type]]="MB","Local","492"))</f>
        <v>EOU</v>
      </c>
      <c r="P6618" s="46">
        <f>ROUND(Table2[[#This Row],[Cons]]/Table2[[#This Row],[Qty.]],5)</f>
        <v>1.1000000000000001</v>
      </c>
      <c r="Q6618" s="46" t="b">
        <f>EXACT(Table2[[#This Row],[rate]],Table2[[#This Row],[Check]])</f>
        <v>1</v>
      </c>
      <c r="R6618" s="46"/>
      <c r="S6618" s="46" t="str">
        <f>IF(Table2[[#This Row],[SRO]]="EOU",VLOOKUP(Table2[[#This Row],[BE]],[2]GD.List!$C$3:$N$5014,12,0),IF(Table2[[#This Row],[SRO]]="Local","Polyester Staple Fibre","SRO 492"))</f>
        <v>Textile Coal</v>
      </c>
    </row>
    <row r="6619" spans="1:19" x14ac:dyDescent="0.25">
      <c r="A6619" s="835" t="s">
        <v>2499</v>
      </c>
      <c r="B6619" s="835" t="s">
        <v>4480</v>
      </c>
      <c r="C6619" s="836">
        <v>36040</v>
      </c>
      <c r="D6619" s="837">
        <v>2701.12</v>
      </c>
      <c r="E6619" s="147" t="s">
        <v>4484</v>
      </c>
      <c r="F6619" s="835" t="s">
        <v>4485</v>
      </c>
      <c r="G6619" s="471">
        <v>45014</v>
      </c>
      <c r="H6619" s="838">
        <v>44454819.799999997</v>
      </c>
      <c r="I6619" s="197">
        <v>1.1000000000000001</v>
      </c>
      <c r="J6619" s="831">
        <v>26384.6</v>
      </c>
      <c r="K6619" s="831">
        <v>23986</v>
      </c>
      <c r="L6619" s="831">
        <v>22354647.93</v>
      </c>
      <c r="M6619" s="832" t="str">
        <f>TEXT(Table2[[#This Row],[Gd.Dt]],"mmm-yy")</f>
        <v>Mar-23</v>
      </c>
      <c r="N6619" s="46" t="str">
        <f>MID(Table2[[#This Row],[BE]],6,2)</f>
        <v>IB</v>
      </c>
      <c r="O6619" s="46" t="str">
        <f>IF(Table2[[#This Row],[Type]]="IB","EOU",IF(Table2[[#This Row],[Type]]="MB","Local","492"))</f>
        <v>EOU</v>
      </c>
      <c r="P6619" s="46">
        <f>ROUND(Table2[[#This Row],[Cons]]/Table2[[#This Row],[Qty.]],5)</f>
        <v>1.1000000000000001</v>
      </c>
      <c r="Q6619" s="46" t="b">
        <f>EXACT(Table2[[#This Row],[rate]],Table2[[#This Row],[Check]])</f>
        <v>1</v>
      </c>
      <c r="R6619" s="46"/>
      <c r="S6619" s="46" t="str">
        <f>IF(Table2[[#This Row],[SRO]]="EOU",VLOOKUP(Table2[[#This Row],[BE]],[2]GD.List!$C$3:$N$5014,12,0),IF(Table2[[#This Row],[SRO]]="Local","Polyester Staple Fibre","SRO 492"))</f>
        <v>Textile Coal</v>
      </c>
    </row>
    <row r="6620" spans="1:19" x14ac:dyDescent="0.25">
      <c r="A6620" s="835" t="s">
        <v>2499</v>
      </c>
      <c r="B6620" s="835" t="s">
        <v>4479</v>
      </c>
      <c r="C6620" s="836">
        <v>35771</v>
      </c>
      <c r="D6620" s="837">
        <v>2701.12</v>
      </c>
      <c r="E6620" s="147" t="s">
        <v>4483</v>
      </c>
      <c r="F6620" s="835" t="s">
        <v>4486</v>
      </c>
      <c r="G6620" s="471">
        <v>45014</v>
      </c>
      <c r="H6620" s="838">
        <v>53368614.579999998</v>
      </c>
      <c r="I6620" s="197">
        <v>1.1000000000000001</v>
      </c>
      <c r="J6620" s="831">
        <v>20947.300000000003</v>
      </c>
      <c r="K6620" s="831">
        <v>19043</v>
      </c>
      <c r="L6620" s="831">
        <v>25814968.829999998</v>
      </c>
      <c r="M6620" s="832" t="str">
        <f>TEXT(Table2[[#This Row],[Gd.Dt]],"mmm-yy")</f>
        <v>Mar-23</v>
      </c>
      <c r="N6620" s="46" t="str">
        <f>MID(Table2[[#This Row],[BE]],6,2)</f>
        <v>IB</v>
      </c>
      <c r="O6620" s="46" t="str">
        <f>IF(Table2[[#This Row],[Type]]="IB","EOU",IF(Table2[[#This Row],[Type]]="MB","Local","492"))</f>
        <v>EOU</v>
      </c>
      <c r="P6620" s="46">
        <f>ROUND(Table2[[#This Row],[Cons]]/Table2[[#This Row],[Qty.]],5)</f>
        <v>1.1000000000000001</v>
      </c>
      <c r="Q6620" s="46" t="b">
        <f>EXACT(Table2[[#This Row],[rate]],Table2[[#This Row],[Check]])</f>
        <v>1</v>
      </c>
      <c r="R6620" s="46"/>
      <c r="S6620" s="46" t="str">
        <f>IF(Table2[[#This Row],[SRO]]="EOU",VLOOKUP(Table2[[#This Row],[BE]],[2]GD.List!$C$3:$N$5014,12,0),IF(Table2[[#This Row],[SRO]]="Local","Polyester Staple Fibre","SRO 492"))</f>
        <v>Textile Coal</v>
      </c>
    </row>
    <row r="6621" spans="1:19" x14ac:dyDescent="0.25">
      <c r="A6621" s="835" t="s">
        <v>2499</v>
      </c>
      <c r="B6621" s="835" t="s">
        <v>4490</v>
      </c>
      <c r="C6621" s="836">
        <v>1268</v>
      </c>
      <c r="D6621" s="837">
        <v>2701.12</v>
      </c>
      <c r="E6621" s="147" t="s">
        <v>4491</v>
      </c>
      <c r="F6621" s="835" t="s">
        <v>4496</v>
      </c>
      <c r="G6621" s="471">
        <v>45014</v>
      </c>
      <c r="H6621" s="838">
        <v>5211685.9800000004</v>
      </c>
      <c r="I6621" s="197">
        <v>0.8</v>
      </c>
      <c r="J6621" s="831">
        <v>536.33000000000004</v>
      </c>
      <c r="K6621" s="831">
        <v>670.41</v>
      </c>
      <c r="L6621" s="831">
        <v>1035169.03</v>
      </c>
      <c r="M6621" s="832" t="str">
        <f>TEXT(Table2[[#This Row],[Gd.Dt]],"mmm-yy")</f>
        <v>Mar-23</v>
      </c>
      <c r="N6621" s="46" t="str">
        <f>MID(Table2[[#This Row],[BE]],6,2)</f>
        <v>IB</v>
      </c>
      <c r="O6621" s="46" t="str">
        <f>IF(Table2[[#This Row],[Type]]="IB","EOU",IF(Table2[[#This Row],[Type]]="MB","Local","492"))</f>
        <v>EOU</v>
      </c>
      <c r="P6621" s="46">
        <f>ROUND(Table2[[#This Row],[Cons]]/Table2[[#This Row],[Qty.]],5)</f>
        <v>0.8</v>
      </c>
      <c r="Q6621" s="46" t="b">
        <f>EXACT(Table2[[#This Row],[rate]],Table2[[#This Row],[Check]])</f>
        <v>1</v>
      </c>
      <c r="R6621" s="46"/>
      <c r="S6621" s="46" t="str">
        <f>IF(Table2[[#This Row],[SRO]]="EOU",VLOOKUP(Table2[[#This Row],[BE]],[2]GD.List!$C$3:$N$5014,12,0),IF(Table2[[#This Row],[SRO]]="Local","Polyester Staple Fibre","SRO 492"))</f>
        <v>Textile Coal</v>
      </c>
    </row>
    <row r="6622" spans="1:19" x14ac:dyDescent="0.25">
      <c r="A6622" s="835" t="s">
        <v>2499</v>
      </c>
      <c r="B6622" s="835" t="s">
        <v>4490</v>
      </c>
      <c r="C6622" s="836">
        <v>1268</v>
      </c>
      <c r="D6622" s="837">
        <v>2701.12</v>
      </c>
      <c r="E6622" s="147" t="s">
        <v>4491</v>
      </c>
      <c r="F6622" s="835" t="s">
        <v>4496</v>
      </c>
      <c r="G6622" s="471">
        <v>45014</v>
      </c>
      <c r="H6622" s="838">
        <v>5211685.9800000004</v>
      </c>
      <c r="I6622" s="197">
        <v>1.1000000000000001</v>
      </c>
      <c r="J6622" s="831">
        <v>1634.6</v>
      </c>
      <c r="K6622" s="831">
        <v>1486</v>
      </c>
      <c r="L6622" s="831">
        <v>1374007.98</v>
      </c>
      <c r="M6622" s="832" t="str">
        <f>TEXT(Table2[[#This Row],[Gd.Dt]],"mmm-yy")</f>
        <v>Mar-23</v>
      </c>
      <c r="N6622" s="46" t="str">
        <f>MID(Table2[[#This Row],[BE]],6,2)</f>
        <v>IB</v>
      </c>
      <c r="O6622" s="46" t="str">
        <f>IF(Table2[[#This Row],[Type]]="IB","EOU",IF(Table2[[#This Row],[Type]]="MB","Local","492"))</f>
        <v>EOU</v>
      </c>
      <c r="P6622" s="46">
        <f>ROUND(Table2[[#This Row],[Cons]]/Table2[[#This Row],[Qty.]],5)</f>
        <v>1.1000000000000001</v>
      </c>
      <c r="Q6622" s="46" t="b">
        <f>EXACT(Table2[[#This Row],[rate]],Table2[[#This Row],[Check]])</f>
        <v>1</v>
      </c>
      <c r="R6622" s="46"/>
      <c r="S6622" s="46" t="str">
        <f>IF(Table2[[#This Row],[SRO]]="EOU",VLOOKUP(Table2[[#This Row],[BE]],[2]GD.List!$C$3:$N$5014,12,0),IF(Table2[[#This Row],[SRO]]="Local","Polyester Staple Fibre","SRO 492"))</f>
        <v>Textile Coal</v>
      </c>
    </row>
    <row r="6623" spans="1:19" x14ac:dyDescent="0.25">
      <c r="A6623" s="835" t="s">
        <v>2499</v>
      </c>
      <c r="B6623" s="835" t="s">
        <v>4478</v>
      </c>
      <c r="C6623" s="836">
        <v>79241</v>
      </c>
      <c r="D6623" s="837">
        <v>2701.12</v>
      </c>
      <c r="E6623" s="147" t="s">
        <v>4482</v>
      </c>
      <c r="F6623" s="835" t="s">
        <v>4487</v>
      </c>
      <c r="G6623" s="471">
        <v>45014</v>
      </c>
      <c r="H6623" s="838">
        <v>71075928.719999999</v>
      </c>
      <c r="I6623" s="197">
        <v>0.8</v>
      </c>
      <c r="J6623" s="831">
        <v>7343.2</v>
      </c>
      <c r="K6623" s="831">
        <v>9179</v>
      </c>
      <c r="L6623" s="831">
        <v>8952737.5899999999</v>
      </c>
      <c r="M6623" s="832" t="str">
        <f>TEXT(Table2[[#This Row],[Gd.Dt]],"mmm-yy")</f>
        <v>Mar-23</v>
      </c>
      <c r="N6623" s="46" t="str">
        <f>MID(Table2[[#This Row],[BE]],6,2)</f>
        <v>IB</v>
      </c>
      <c r="O6623" s="46" t="str">
        <f>IF(Table2[[#This Row],[Type]]="IB","EOU",IF(Table2[[#This Row],[Type]]="MB","Local","492"))</f>
        <v>EOU</v>
      </c>
      <c r="P6623" s="46">
        <f>ROUND(Table2[[#This Row],[Cons]]/Table2[[#This Row],[Qty.]],5)</f>
        <v>0.8</v>
      </c>
      <c r="Q6623" s="46" t="b">
        <f>EXACT(Table2[[#This Row],[rate]],Table2[[#This Row],[Check]])</f>
        <v>1</v>
      </c>
      <c r="R6623" s="46"/>
      <c r="S6623" s="46" t="str">
        <f>IF(Table2[[#This Row],[SRO]]="EOU",VLOOKUP(Table2[[#This Row],[BE]],[2]GD.List!$C$3:$N$5014,12,0),IF(Table2[[#This Row],[SRO]]="Local","Polyester Staple Fibre","SRO 492"))</f>
        <v>Textile Coal</v>
      </c>
    </row>
    <row r="6624" spans="1:19" x14ac:dyDescent="0.25">
      <c r="A6624" s="835" t="s">
        <v>2499</v>
      </c>
      <c r="B6624" s="835" t="s">
        <v>4478</v>
      </c>
      <c r="C6624" s="836">
        <v>79241</v>
      </c>
      <c r="D6624" s="837">
        <v>2701.12</v>
      </c>
      <c r="E6624" s="147" t="s">
        <v>4482</v>
      </c>
      <c r="F6624" s="835" t="s">
        <v>4487</v>
      </c>
      <c r="G6624" s="471">
        <v>45014</v>
      </c>
      <c r="H6624" s="838">
        <v>71075928.719999999</v>
      </c>
      <c r="I6624" s="197">
        <v>1.1000000000000001</v>
      </c>
      <c r="J6624" s="831">
        <v>25012.9</v>
      </c>
      <c r="K6624" s="831">
        <v>22739</v>
      </c>
      <c r="L6624" s="831">
        <v>47042274.700000003</v>
      </c>
      <c r="M6624" s="832" t="str">
        <f>TEXT(Table2[[#This Row],[Gd.Dt]],"mmm-yy")</f>
        <v>Mar-23</v>
      </c>
      <c r="N6624" s="46" t="str">
        <f>MID(Table2[[#This Row],[BE]],6,2)</f>
        <v>IB</v>
      </c>
      <c r="O6624" s="46" t="str">
        <f>IF(Table2[[#This Row],[Type]]="IB","EOU",IF(Table2[[#This Row],[Type]]="MB","Local","492"))</f>
        <v>EOU</v>
      </c>
      <c r="P6624" s="46">
        <f>ROUND(Table2[[#This Row],[Cons]]/Table2[[#This Row],[Qty.]],5)</f>
        <v>1.1000000000000001</v>
      </c>
      <c r="Q6624" s="46" t="b">
        <f>EXACT(Table2[[#This Row],[rate]],Table2[[#This Row],[Check]])</f>
        <v>1</v>
      </c>
      <c r="R6624" s="46"/>
      <c r="S6624" s="46" t="str">
        <f>IF(Table2[[#This Row],[SRO]]="EOU",VLOOKUP(Table2[[#This Row],[BE]],[2]GD.List!$C$3:$N$5014,12,0),IF(Table2[[#This Row],[SRO]]="Local","Polyester Staple Fibre","SRO 492"))</f>
        <v>Textile Coal</v>
      </c>
    </row>
    <row r="6625" spans="1:19" x14ac:dyDescent="0.25">
      <c r="A6625" s="835" t="s">
        <v>2499</v>
      </c>
      <c r="B6625" s="835" t="s">
        <v>4477</v>
      </c>
      <c r="C6625" s="836">
        <v>30033</v>
      </c>
      <c r="D6625" s="837">
        <v>2701.12</v>
      </c>
      <c r="E6625" s="147" t="s">
        <v>4481</v>
      </c>
      <c r="F6625" s="835" t="s">
        <v>4488</v>
      </c>
      <c r="G6625" s="471">
        <v>45014</v>
      </c>
      <c r="H6625" s="838">
        <v>14794144.859999999</v>
      </c>
      <c r="I6625" s="197">
        <v>0.8</v>
      </c>
      <c r="J6625" s="831">
        <v>1776.8</v>
      </c>
      <c r="K6625" s="831">
        <v>2221</v>
      </c>
      <c r="L6625" s="831">
        <v>2052964.17</v>
      </c>
      <c r="M6625" s="832" t="str">
        <f>TEXT(Table2[[#This Row],[Gd.Dt]],"mmm-yy")</f>
        <v>Mar-23</v>
      </c>
      <c r="N6625" s="46" t="str">
        <f>MID(Table2[[#This Row],[BE]],6,2)</f>
        <v>IB</v>
      </c>
      <c r="O6625" s="46" t="str">
        <f>IF(Table2[[#This Row],[Type]]="IB","EOU",IF(Table2[[#This Row],[Type]]="MB","Local","492"))</f>
        <v>EOU</v>
      </c>
      <c r="P6625" s="46">
        <f>ROUND(Table2[[#This Row],[Cons]]/Table2[[#This Row],[Qty.]],5)</f>
        <v>0.8</v>
      </c>
      <c r="Q6625" s="46" t="b">
        <f>EXACT(Table2[[#This Row],[rate]],Table2[[#This Row],[Check]])</f>
        <v>1</v>
      </c>
      <c r="R6625" s="46"/>
      <c r="S6625" s="46" t="str">
        <f>IF(Table2[[#This Row],[SRO]]="EOU",VLOOKUP(Table2[[#This Row],[BE]],[2]GD.List!$C$3:$N$5014,12,0),IF(Table2[[#This Row],[SRO]]="Local","Polyester Staple Fibre","SRO 492"))</f>
        <v>Textile Coal</v>
      </c>
    </row>
    <row r="6626" spans="1:19" x14ac:dyDescent="0.25">
      <c r="A6626" s="835" t="s">
        <v>2499</v>
      </c>
      <c r="B6626" s="835" t="s">
        <v>4477</v>
      </c>
      <c r="C6626" s="836">
        <v>30033</v>
      </c>
      <c r="D6626" s="837">
        <v>2701.12</v>
      </c>
      <c r="E6626" s="147" t="s">
        <v>4481</v>
      </c>
      <c r="F6626" s="835" t="s">
        <v>4488</v>
      </c>
      <c r="G6626" s="471">
        <v>45014</v>
      </c>
      <c r="H6626" s="838">
        <v>14794144.859999999</v>
      </c>
      <c r="I6626" s="197">
        <v>1.1000000000000001</v>
      </c>
      <c r="J6626" s="831">
        <v>8365.5</v>
      </c>
      <c r="K6626" s="831">
        <v>7605</v>
      </c>
      <c r="L6626" s="831">
        <v>5030210.18</v>
      </c>
      <c r="M6626" s="832" t="str">
        <f>TEXT(Table2[[#This Row],[Gd.Dt]],"mmm-yy")</f>
        <v>Mar-23</v>
      </c>
      <c r="N6626" s="46" t="str">
        <f>MID(Table2[[#This Row],[BE]],6,2)</f>
        <v>IB</v>
      </c>
      <c r="O6626" s="46" t="str">
        <f>IF(Table2[[#This Row],[Type]]="IB","EOU",IF(Table2[[#This Row],[Type]]="MB","Local","492"))</f>
        <v>EOU</v>
      </c>
      <c r="P6626" s="46">
        <f>ROUND(Table2[[#This Row],[Cons]]/Table2[[#This Row],[Qty.]],5)</f>
        <v>1.1000000000000001</v>
      </c>
      <c r="Q6626" s="46" t="b">
        <f>EXACT(Table2[[#This Row],[rate]],Table2[[#This Row],[Check]])</f>
        <v>1</v>
      </c>
      <c r="R6626" s="46"/>
      <c r="S6626" s="46" t="str">
        <f>IF(Table2[[#This Row],[SRO]]="EOU",VLOOKUP(Table2[[#This Row],[BE]],[2]GD.List!$C$3:$N$5014,12,0),IF(Table2[[#This Row],[SRO]]="Local","Polyester Staple Fibre","SRO 492"))</f>
        <v>Textile Coal</v>
      </c>
    </row>
    <row r="6627" spans="1:19" x14ac:dyDescent="0.25">
      <c r="A6627" s="839" t="s">
        <v>2499</v>
      </c>
      <c r="B6627" s="835" t="s">
        <v>4489</v>
      </c>
      <c r="C6627" s="836">
        <v>53753</v>
      </c>
      <c r="D6627" s="837">
        <v>2701.12</v>
      </c>
      <c r="E6627" s="147" t="s">
        <v>611</v>
      </c>
      <c r="F6627" s="835" t="s">
        <v>4497</v>
      </c>
      <c r="G6627" s="471">
        <v>45014</v>
      </c>
      <c r="H6627" s="838">
        <v>19615864.870000001</v>
      </c>
      <c r="I6627" s="197">
        <v>0.8</v>
      </c>
      <c r="J6627" s="831">
        <v>7932.8</v>
      </c>
      <c r="K6627" s="831">
        <v>9916</v>
      </c>
      <c r="L6627" s="831">
        <v>8346728.2699999996</v>
      </c>
      <c r="M6627" s="832" t="str">
        <f>TEXT(Table2[[#This Row],[Gd.Dt]],"mmm-yy")</f>
        <v>Mar-23</v>
      </c>
      <c r="N6627" s="46" t="str">
        <f>MID(Table2[[#This Row],[BE]],6,2)</f>
        <v>IB</v>
      </c>
      <c r="O6627" s="46" t="str">
        <f>IF(Table2[[#This Row],[Type]]="IB","EOU",IF(Table2[[#This Row],[Type]]="MB","Local","492"))</f>
        <v>EOU</v>
      </c>
      <c r="P6627" s="46">
        <f>ROUND(Table2[[#This Row],[Cons]]/Table2[[#This Row],[Qty.]],5)</f>
        <v>0.8</v>
      </c>
      <c r="Q6627" s="46" t="b">
        <f>EXACT(Table2[[#This Row],[rate]],Table2[[#This Row],[Check]])</f>
        <v>1</v>
      </c>
      <c r="R6627" s="46"/>
      <c r="S6627" s="46" t="str">
        <f>IF(Table2[[#This Row],[SRO]]="EOU",VLOOKUP(Table2[[#This Row],[BE]],[2]GD.List!$C$3:$N$5014,12,0),IF(Table2[[#This Row],[SRO]]="Local","Polyester Staple Fibre","SRO 492"))</f>
        <v>Textile Coal</v>
      </c>
    </row>
    <row r="6628" spans="1:19" x14ac:dyDescent="0.25">
      <c r="A6628" s="839" t="s">
        <v>3598</v>
      </c>
      <c r="B6628" s="835" t="s">
        <v>4477</v>
      </c>
      <c r="C6628" s="836">
        <v>30033</v>
      </c>
      <c r="D6628" s="837">
        <v>5205.12</v>
      </c>
      <c r="E6628" s="147" t="s">
        <v>4481</v>
      </c>
      <c r="F6628" s="835" t="s">
        <v>4488</v>
      </c>
      <c r="G6628" s="471">
        <v>45014</v>
      </c>
      <c r="H6628" s="838">
        <v>14794144.859999999</v>
      </c>
      <c r="I6628" s="197">
        <v>1.0101</v>
      </c>
      <c r="J6628" s="831">
        <v>2243.4299999999998</v>
      </c>
      <c r="K6628" s="831">
        <v>2221</v>
      </c>
      <c r="L6628" s="831">
        <v>2592121.46</v>
      </c>
      <c r="M6628" s="832" t="str">
        <f>TEXT(Table2[[#This Row],[Gd.Dt]],"mmm-yy")</f>
        <v>Mar-23</v>
      </c>
      <c r="N6628" s="46" t="str">
        <f>MID(Table2[[#This Row],[BE]],6,2)</f>
        <v>IB</v>
      </c>
      <c r="O6628" s="46" t="str">
        <f>IF(Table2[[#This Row],[Type]]="IB","EOU",IF(Table2[[#This Row],[Type]]="MB","Local","492"))</f>
        <v>EOU</v>
      </c>
      <c r="P6628" s="46">
        <f>ROUND(Table2[[#This Row],[Cons]]/Table2[[#This Row],[Qty.]],5)</f>
        <v>1.0101</v>
      </c>
      <c r="Q6628" s="46" t="b">
        <f>EXACT(Table2[[#This Row],[rate]],Table2[[#This Row],[Check]])</f>
        <v>1</v>
      </c>
      <c r="R6628" s="46"/>
      <c r="S6628" s="46" t="str">
        <f>IF(Table2[[#This Row],[SRO]]="EOU",VLOOKUP(Table2[[#This Row],[BE]],[2]GD.List!$C$3:$N$5014,12,0),IF(Table2[[#This Row],[SRO]]="Local","Polyester Staple Fibre","SRO 492"))</f>
        <v>Cotton Yarn</v>
      </c>
    </row>
    <row r="6629" spans="1:19" x14ac:dyDescent="0.25">
      <c r="A6629" s="840" t="s">
        <v>3879</v>
      </c>
      <c r="B6629" s="835" t="s">
        <v>4492</v>
      </c>
      <c r="C6629" s="836">
        <v>20856</v>
      </c>
      <c r="D6629" s="837">
        <v>3404.9090000000001</v>
      </c>
      <c r="E6629" s="147" t="s">
        <v>4493</v>
      </c>
      <c r="F6629" s="835" t="s">
        <v>4495</v>
      </c>
      <c r="G6629" s="471">
        <v>45015</v>
      </c>
      <c r="H6629" s="838">
        <v>23457168.670000002</v>
      </c>
      <c r="I6629" s="197">
        <v>0.04</v>
      </c>
      <c r="J6629" s="831">
        <v>351.6</v>
      </c>
      <c r="K6629" s="831">
        <v>8790</v>
      </c>
      <c r="L6629" s="831">
        <v>422632.07999999996</v>
      </c>
      <c r="M6629" s="832" t="str">
        <f>TEXT(Table2[[#This Row],[Gd.Dt]],"mmm-yy")</f>
        <v>Mar-23</v>
      </c>
      <c r="N6629" s="46" t="str">
        <f>MID(Table2[[#This Row],[BE]],6,2)</f>
        <v>IB</v>
      </c>
      <c r="O6629" s="46" t="str">
        <f>IF(Table2[[#This Row],[Type]]="IB","EOU",IF(Table2[[#This Row],[Type]]="MB","Local","492"))</f>
        <v>EOU</v>
      </c>
      <c r="P6629" s="46">
        <f>ROUND(Table2[[#This Row],[Cons]]/Table2[[#This Row],[Qty.]],5)</f>
        <v>0.04</v>
      </c>
      <c r="Q6629" s="46" t="b">
        <f>EXACT(Table2[[#This Row],[rate]],Table2[[#This Row],[Check]])</f>
        <v>1</v>
      </c>
      <c r="R6629" s="46"/>
      <c r="S6629" s="46" t="str">
        <f>IF(Table2[[#This Row],[SRO]]="EOU",VLOOKUP(Table2[[#This Row],[BE]],[2]GD.List!$C$3:$N$5014,12,0),IF(Table2[[#This Row],[SRO]]="Local","Polyester Staple Fibre","SRO 492"))</f>
        <v>Textile Chemical</v>
      </c>
    </row>
    <row r="6630" spans="1:19" x14ac:dyDescent="0.25">
      <c r="A6630" s="840" t="s">
        <v>3879</v>
      </c>
      <c r="B6630" s="835" t="s">
        <v>4480</v>
      </c>
      <c r="C6630" s="836">
        <v>36040</v>
      </c>
      <c r="D6630" s="837">
        <v>3404.9090000000001</v>
      </c>
      <c r="E6630" s="147" t="s">
        <v>4484</v>
      </c>
      <c r="F6630" s="835" t="s">
        <v>4485</v>
      </c>
      <c r="G6630" s="471">
        <v>45014</v>
      </c>
      <c r="H6630" s="838">
        <v>44454819.799999997</v>
      </c>
      <c r="I6630" s="197">
        <v>0.04</v>
      </c>
      <c r="J6630" s="831">
        <v>165.12</v>
      </c>
      <c r="K6630" s="831">
        <v>4128</v>
      </c>
      <c r="L6630" s="831">
        <v>149768.45000000001</v>
      </c>
      <c r="M6630" s="832" t="str">
        <f>TEXT(Table2[[#This Row],[Gd.Dt]],"mmm-yy")</f>
        <v>Mar-23</v>
      </c>
      <c r="N6630" s="46" t="str">
        <f>MID(Table2[[#This Row],[BE]],6,2)</f>
        <v>IB</v>
      </c>
      <c r="O6630" s="46" t="str">
        <f>IF(Table2[[#This Row],[Type]]="IB","EOU",IF(Table2[[#This Row],[Type]]="MB","Local","492"))</f>
        <v>EOU</v>
      </c>
      <c r="P6630" s="46">
        <f>ROUND(Table2[[#This Row],[Cons]]/Table2[[#This Row],[Qty.]],5)</f>
        <v>0.04</v>
      </c>
      <c r="Q6630" s="46" t="b">
        <f>EXACT(Table2[[#This Row],[rate]],Table2[[#This Row],[Check]])</f>
        <v>1</v>
      </c>
      <c r="R6630" s="46"/>
      <c r="S6630" s="46" t="str">
        <f>IF(Table2[[#This Row],[SRO]]="EOU",VLOOKUP(Table2[[#This Row],[BE]],[2]GD.List!$C$3:$N$5014,12,0),IF(Table2[[#This Row],[SRO]]="Local","Polyester Staple Fibre","SRO 492"))</f>
        <v>Textile Chemical</v>
      </c>
    </row>
    <row r="6631" spans="1:19" x14ac:dyDescent="0.25">
      <c r="A6631" s="839" t="s">
        <v>3879</v>
      </c>
      <c r="B6631" s="835" t="s">
        <v>4490</v>
      </c>
      <c r="C6631" s="836">
        <v>1268</v>
      </c>
      <c r="D6631" s="837">
        <v>3404.9090000000001</v>
      </c>
      <c r="E6631" s="147" t="s">
        <v>4491</v>
      </c>
      <c r="F6631" s="835" t="s">
        <v>4496</v>
      </c>
      <c r="G6631" s="471">
        <v>45014</v>
      </c>
      <c r="H6631" s="838">
        <v>5211685.9800000004</v>
      </c>
      <c r="I6631" s="197">
        <v>0.04</v>
      </c>
      <c r="J6631" s="831">
        <v>59.44</v>
      </c>
      <c r="K6631" s="831">
        <v>1486</v>
      </c>
      <c r="L6631" s="831">
        <v>49963.93</v>
      </c>
      <c r="M6631" s="832" t="str">
        <f>TEXT(Table2[[#This Row],[Gd.Dt]],"mmm-yy")</f>
        <v>Mar-23</v>
      </c>
      <c r="N6631" s="46" t="str">
        <f>MID(Table2[[#This Row],[BE]],6,2)</f>
        <v>IB</v>
      </c>
      <c r="O6631" s="46" t="str">
        <f>IF(Table2[[#This Row],[Type]]="IB","EOU",IF(Table2[[#This Row],[Type]]="MB","Local","492"))</f>
        <v>EOU</v>
      </c>
      <c r="P6631" s="46">
        <f>ROUND(Table2[[#This Row],[Cons]]/Table2[[#This Row],[Qty.]],5)</f>
        <v>0.04</v>
      </c>
      <c r="Q6631" s="46" t="b">
        <f>EXACT(Table2[[#This Row],[rate]],Table2[[#This Row],[Check]])</f>
        <v>1</v>
      </c>
      <c r="R6631" s="46"/>
      <c r="S6631" s="46" t="str">
        <f>IF(Table2[[#This Row],[SRO]]="EOU",VLOOKUP(Table2[[#This Row],[BE]],[2]GD.List!$C$3:$N$5014,12,0),IF(Table2[[#This Row],[SRO]]="Local","Polyester Staple Fibre","SRO 492"))</f>
        <v>Textile Chemical</v>
      </c>
    </row>
    <row r="6632" spans="1:19" x14ac:dyDescent="0.25">
      <c r="A6632" s="839" t="s">
        <v>4077</v>
      </c>
      <c r="B6632" s="835" t="s">
        <v>4480</v>
      </c>
      <c r="C6632" s="836">
        <v>36040</v>
      </c>
      <c r="D6632" s="837">
        <v>5503.201</v>
      </c>
      <c r="E6632" s="147" t="s">
        <v>4484</v>
      </c>
      <c r="F6632" s="835" t="s">
        <v>4485</v>
      </c>
      <c r="G6632" s="471">
        <v>45014</v>
      </c>
      <c r="H6632" s="838">
        <v>44454819.799999997</v>
      </c>
      <c r="I6632" s="197">
        <v>0.25252999999999998</v>
      </c>
      <c r="J6632" s="831">
        <v>375.26</v>
      </c>
      <c r="K6632" s="831">
        <v>1486</v>
      </c>
      <c r="L6632" s="831">
        <v>275614.03000000003</v>
      </c>
      <c r="M6632" s="832" t="str">
        <f>TEXT(Table2[[#This Row],[Gd.Dt]],"mmm-yy")</f>
        <v>Mar-23</v>
      </c>
      <c r="N6632" s="46" t="str">
        <f>MID(Table2[[#This Row],[BE]],6,2)</f>
        <v>IB</v>
      </c>
      <c r="O6632" s="46" t="str">
        <f>IF(Table2[[#This Row],[Type]]="IB","EOU",IF(Table2[[#This Row],[Type]]="MB","Local","492"))</f>
        <v>EOU</v>
      </c>
      <c r="P6632" s="46">
        <f>ROUND(Table2[[#This Row],[Cons]]/Table2[[#This Row],[Qty.]],5)</f>
        <v>0.25252999999999998</v>
      </c>
      <c r="Q6632" s="46" t="b">
        <f>EXACT(Table2[[#This Row],[rate]],Table2[[#This Row],[Check]])</f>
        <v>1</v>
      </c>
      <c r="R6632" s="46"/>
      <c r="S6632" s="46" t="str">
        <f>IF(Table2[[#This Row],[SRO]]="EOU",VLOOKUP(Table2[[#This Row],[BE]],[2]GD.List!$C$3:$N$5014,12,0),IF(Table2[[#This Row],[SRO]]="Local","Polyester Staple Fibre","SRO 492"))</f>
        <v>Polyester Staple Fiber</v>
      </c>
    </row>
    <row r="6633" spans="1:19" x14ac:dyDescent="0.25">
      <c r="A6633" s="839" t="s">
        <v>4165</v>
      </c>
      <c r="B6633" s="835" t="s">
        <v>4490</v>
      </c>
      <c r="C6633" s="836">
        <v>1268</v>
      </c>
      <c r="D6633" s="837">
        <v>9606.2199999999993</v>
      </c>
      <c r="E6633" s="147" t="s">
        <v>4491</v>
      </c>
      <c r="F6633" s="835" t="s">
        <v>4496</v>
      </c>
      <c r="G6633" s="471">
        <v>45014</v>
      </c>
      <c r="H6633" s="838">
        <v>5211685.9800000004</v>
      </c>
      <c r="I6633" s="197">
        <v>1</v>
      </c>
      <c r="J6633" s="831">
        <v>3</v>
      </c>
      <c r="K6633" s="831">
        <v>3</v>
      </c>
      <c r="L6633" s="831">
        <v>5790.29</v>
      </c>
      <c r="M6633" s="832" t="str">
        <f>TEXT(Table2[[#This Row],[Gd.Dt]],"mmm-yy")</f>
        <v>Mar-23</v>
      </c>
      <c r="N6633" s="46" t="str">
        <f>MID(Table2[[#This Row],[BE]],6,2)</f>
        <v>TI</v>
      </c>
      <c r="O6633" s="46" t="str">
        <f>IF(Table2[[#This Row],[Type]]="IB","EOU",IF(Table2[[#This Row],[Type]]="MB","Local","492"))</f>
        <v>492</v>
      </c>
      <c r="P6633" s="46">
        <f>ROUND(Table2[[#This Row],[Cons]]/Table2[[#This Row],[Qty.]],5)</f>
        <v>1</v>
      </c>
      <c r="Q6633" s="46" t="b">
        <f>EXACT(Table2[[#This Row],[rate]],Table2[[#This Row],[Check]])</f>
        <v>1</v>
      </c>
      <c r="R6633" s="46"/>
      <c r="S6633" s="46" t="str">
        <f>IF(Table2[[#This Row],[SRO]]="EOU",VLOOKUP(Table2[[#This Row],[BE]],[2]GD.List!$C$3:$N$5014,12,0),IF(Table2[[#This Row],[SRO]]="Local","Polyester Staple Fibre","SRO 492"))</f>
        <v>SRO 492</v>
      </c>
    </row>
    <row r="6634" spans="1:19" x14ac:dyDescent="0.25">
      <c r="A6634" s="839" t="s">
        <v>4226</v>
      </c>
      <c r="B6634" s="835" t="s">
        <v>4479</v>
      </c>
      <c r="C6634" s="836">
        <v>35771</v>
      </c>
      <c r="D6634" s="837">
        <v>9606.2199999999993</v>
      </c>
      <c r="E6634" s="147" t="s">
        <v>4483</v>
      </c>
      <c r="F6634" s="835" t="s">
        <v>4486</v>
      </c>
      <c r="G6634" s="471">
        <v>45014</v>
      </c>
      <c r="H6634" s="838">
        <v>53368614.579999998</v>
      </c>
      <c r="I6634" s="197">
        <v>1</v>
      </c>
      <c r="J6634" s="831">
        <v>20</v>
      </c>
      <c r="K6634" s="831">
        <v>20</v>
      </c>
      <c r="L6634" s="831">
        <v>1746388</v>
      </c>
      <c r="M6634" s="832" t="str">
        <f>TEXT(Table2[[#This Row],[Gd.Dt]],"mmm-yy")</f>
        <v>Mar-23</v>
      </c>
      <c r="N6634" s="46" t="str">
        <f>MID(Table2[[#This Row],[BE]],6,2)</f>
        <v>TI</v>
      </c>
      <c r="O6634" s="46" t="str">
        <f>IF(Table2[[#This Row],[Type]]="IB","EOU",IF(Table2[[#This Row],[Type]]="MB","Local","492"))</f>
        <v>492</v>
      </c>
      <c r="P6634" s="46">
        <f>ROUND(Table2[[#This Row],[Cons]]/Table2[[#This Row],[Qty.]],5)</f>
        <v>1</v>
      </c>
      <c r="Q6634" s="46" t="b">
        <f>EXACT(Table2[[#This Row],[rate]],Table2[[#This Row],[Check]])</f>
        <v>1</v>
      </c>
      <c r="R6634" s="46"/>
      <c r="S6634" s="46" t="str">
        <f>IF(Table2[[#This Row],[SRO]]="EOU",VLOOKUP(Table2[[#This Row],[BE]],[2]GD.List!$C$3:$N$5014,12,0),IF(Table2[[#This Row],[SRO]]="Local","Polyester Staple Fibre","SRO 492"))</f>
        <v>SRO 492</v>
      </c>
    </row>
    <row r="6635" spans="1:19" x14ac:dyDescent="0.25">
      <c r="A6635" s="840" t="s">
        <v>4299</v>
      </c>
      <c r="B6635" s="835" t="s">
        <v>4492</v>
      </c>
      <c r="C6635" s="836">
        <v>20856</v>
      </c>
      <c r="D6635" s="837">
        <v>2847</v>
      </c>
      <c r="E6635" s="147" t="s">
        <v>4493</v>
      </c>
      <c r="F6635" s="835" t="s">
        <v>4495</v>
      </c>
      <c r="G6635" s="471">
        <v>45015</v>
      </c>
      <c r="H6635" s="838">
        <v>23457168.670000002</v>
      </c>
      <c r="I6635" s="197">
        <v>0.03</v>
      </c>
      <c r="J6635" s="831">
        <v>263.7</v>
      </c>
      <c r="K6635" s="831">
        <v>8790</v>
      </c>
      <c r="L6635" s="831">
        <v>316974.06</v>
      </c>
      <c r="M6635" s="832" t="str">
        <f>TEXT(Table2[[#This Row],[Gd.Dt]],"mmm-yy")</f>
        <v>Mar-23</v>
      </c>
      <c r="N6635" s="46" t="str">
        <f>MID(Table2[[#This Row],[BE]],6,2)</f>
        <v>IB</v>
      </c>
      <c r="O6635" s="46" t="str">
        <f>IF(Table2[[#This Row],[Type]]="IB","EOU",IF(Table2[[#This Row],[Type]]="MB","Local","492"))</f>
        <v>EOU</v>
      </c>
      <c r="P6635" s="46">
        <f>ROUND(Table2[[#This Row],[Cons]]/Table2[[#This Row],[Qty.]],5)</f>
        <v>0.03</v>
      </c>
      <c r="Q6635" s="46" t="b">
        <f>EXACT(Table2[[#This Row],[rate]],Table2[[#This Row],[Check]])</f>
        <v>1</v>
      </c>
      <c r="R6635" s="46"/>
      <c r="S6635" s="46" t="str">
        <f>IF(Table2[[#This Row],[SRO]]="EOU",VLOOKUP(Table2[[#This Row],[BE]],[2]GD.List!$C$3:$N$5014,12,0),IF(Table2[[#This Row],[SRO]]="Local","Polyester Staple Fibre","SRO 492"))</f>
        <v>Textile Chemical</v>
      </c>
    </row>
    <row r="6636" spans="1:19" x14ac:dyDescent="0.25">
      <c r="A6636" s="840" t="s">
        <v>4299</v>
      </c>
      <c r="B6636" s="835" t="s">
        <v>4480</v>
      </c>
      <c r="C6636" s="836">
        <v>36040</v>
      </c>
      <c r="D6636" s="837">
        <v>2847</v>
      </c>
      <c r="E6636" s="147" t="s">
        <v>4484</v>
      </c>
      <c r="F6636" s="835" t="s">
        <v>4485</v>
      </c>
      <c r="G6636" s="471">
        <v>45014</v>
      </c>
      <c r="H6636" s="838">
        <v>44454819.799999997</v>
      </c>
      <c r="I6636" s="197">
        <v>0.03</v>
      </c>
      <c r="J6636" s="831">
        <v>719.58</v>
      </c>
      <c r="K6636" s="831">
        <v>23986</v>
      </c>
      <c r="L6636" s="831">
        <v>609672.22</v>
      </c>
      <c r="M6636" s="832" t="str">
        <f>TEXT(Table2[[#This Row],[Gd.Dt]],"mmm-yy")</f>
        <v>Mar-23</v>
      </c>
      <c r="N6636" s="46" t="str">
        <f>MID(Table2[[#This Row],[BE]],6,2)</f>
        <v>IB</v>
      </c>
      <c r="O6636" s="46" t="str">
        <f>IF(Table2[[#This Row],[Type]]="IB","EOU",IF(Table2[[#This Row],[Type]]="MB","Local","492"))</f>
        <v>EOU</v>
      </c>
      <c r="P6636" s="46">
        <f>ROUND(Table2[[#This Row],[Cons]]/Table2[[#This Row],[Qty.]],5)</f>
        <v>0.03</v>
      </c>
      <c r="Q6636" s="46" t="b">
        <f>EXACT(Table2[[#This Row],[rate]],Table2[[#This Row],[Check]])</f>
        <v>1</v>
      </c>
      <c r="R6636" s="46"/>
      <c r="S6636" s="46" t="str">
        <f>IF(Table2[[#This Row],[SRO]]="EOU",VLOOKUP(Table2[[#This Row],[BE]],[2]GD.List!$C$3:$N$5014,12,0),IF(Table2[[#This Row],[SRO]]="Local","Polyester Staple Fibre","SRO 492"))</f>
        <v>Textile Chemical</v>
      </c>
    </row>
    <row r="6637" spans="1:19" x14ac:dyDescent="0.25">
      <c r="A6637" s="840" t="s">
        <v>4299</v>
      </c>
      <c r="B6637" s="835" t="s">
        <v>4479</v>
      </c>
      <c r="C6637" s="836">
        <v>35771</v>
      </c>
      <c r="D6637" s="837">
        <v>2847</v>
      </c>
      <c r="E6637" s="147" t="s">
        <v>4483</v>
      </c>
      <c r="F6637" s="835" t="s">
        <v>4486</v>
      </c>
      <c r="G6637" s="471">
        <v>45014</v>
      </c>
      <c r="H6637" s="838">
        <v>53368614.579999998</v>
      </c>
      <c r="I6637" s="197">
        <v>0.03</v>
      </c>
      <c r="J6637" s="831">
        <v>571.29</v>
      </c>
      <c r="K6637" s="831">
        <v>19043</v>
      </c>
      <c r="L6637" s="831">
        <v>704044.6</v>
      </c>
      <c r="M6637" s="832" t="str">
        <f>TEXT(Table2[[#This Row],[Gd.Dt]],"mmm-yy")</f>
        <v>Mar-23</v>
      </c>
      <c r="N6637" s="46" t="str">
        <f>MID(Table2[[#This Row],[BE]],6,2)</f>
        <v>IB</v>
      </c>
      <c r="O6637" s="46" t="str">
        <f>IF(Table2[[#This Row],[Type]]="IB","EOU",IF(Table2[[#This Row],[Type]]="MB","Local","492"))</f>
        <v>EOU</v>
      </c>
      <c r="P6637" s="46">
        <f>ROUND(Table2[[#This Row],[Cons]]/Table2[[#This Row],[Qty.]],5)</f>
        <v>0.03</v>
      </c>
      <c r="Q6637" s="46" t="b">
        <f>EXACT(Table2[[#This Row],[rate]],Table2[[#This Row],[Check]])</f>
        <v>1</v>
      </c>
      <c r="R6637" s="46"/>
      <c r="S6637" s="46" t="str">
        <f>IF(Table2[[#This Row],[SRO]]="EOU",VLOOKUP(Table2[[#This Row],[BE]],[2]GD.List!$C$3:$N$5014,12,0),IF(Table2[[#This Row],[SRO]]="Local","Polyester Staple Fibre","SRO 492"))</f>
        <v>Textile Chemical</v>
      </c>
    </row>
    <row r="6638" spans="1:19" x14ac:dyDescent="0.25">
      <c r="A6638" s="840" t="s">
        <v>4299</v>
      </c>
      <c r="B6638" s="835" t="s">
        <v>4490</v>
      </c>
      <c r="C6638" s="836">
        <v>1268</v>
      </c>
      <c r="D6638" s="837">
        <v>2847</v>
      </c>
      <c r="E6638" s="147" t="s">
        <v>4491</v>
      </c>
      <c r="F6638" s="835" t="s">
        <v>4496</v>
      </c>
      <c r="G6638" s="471">
        <v>45014</v>
      </c>
      <c r="H6638" s="838">
        <v>5211685.9800000004</v>
      </c>
      <c r="I6638" s="197">
        <v>0.03</v>
      </c>
      <c r="J6638" s="831">
        <v>64.69</v>
      </c>
      <c r="K6638" s="831">
        <v>2156.41</v>
      </c>
      <c r="L6638" s="831">
        <v>76287.19</v>
      </c>
      <c r="M6638" s="832" t="str">
        <f>TEXT(Table2[[#This Row],[Gd.Dt]],"mmm-yy")</f>
        <v>Mar-23</v>
      </c>
      <c r="N6638" s="46" t="str">
        <f>MID(Table2[[#This Row],[BE]],6,2)</f>
        <v>IB</v>
      </c>
      <c r="O6638" s="46" t="str">
        <f>IF(Table2[[#This Row],[Type]]="IB","EOU",IF(Table2[[#This Row],[Type]]="MB","Local","492"))</f>
        <v>EOU</v>
      </c>
      <c r="P6638" s="46">
        <f>ROUND(Table2[[#This Row],[Cons]]/Table2[[#This Row],[Qty.]],5)</f>
        <v>0.03</v>
      </c>
      <c r="Q6638" s="46" t="b">
        <f>EXACT(Table2[[#This Row],[rate]],Table2[[#This Row],[Check]])</f>
        <v>1</v>
      </c>
      <c r="R6638" s="46"/>
      <c r="S6638" s="46" t="str">
        <f>IF(Table2[[#This Row],[SRO]]="EOU",VLOOKUP(Table2[[#This Row],[BE]],[2]GD.List!$C$3:$N$5014,12,0),IF(Table2[[#This Row],[SRO]]="Local","Polyester Staple Fibre","SRO 492"))</f>
        <v>Textile Chemical</v>
      </c>
    </row>
    <row r="6639" spans="1:19" x14ac:dyDescent="0.25">
      <c r="A6639" s="840" t="s">
        <v>4299</v>
      </c>
      <c r="B6639" s="835" t="s">
        <v>4478</v>
      </c>
      <c r="C6639" s="836">
        <v>79241</v>
      </c>
      <c r="D6639" s="837">
        <v>2847</v>
      </c>
      <c r="E6639" s="147" t="s">
        <v>4482</v>
      </c>
      <c r="F6639" s="835" t="s">
        <v>4487</v>
      </c>
      <c r="G6639" s="471">
        <v>45014</v>
      </c>
      <c r="H6639" s="838">
        <v>71075928.719999999</v>
      </c>
      <c r="I6639" s="197">
        <v>0.03</v>
      </c>
      <c r="J6639" s="831">
        <v>957.54</v>
      </c>
      <c r="K6639" s="831">
        <v>31918</v>
      </c>
      <c r="L6639" s="831">
        <v>1618698.7899999998</v>
      </c>
      <c r="M6639" s="832" t="str">
        <f>TEXT(Table2[[#This Row],[Gd.Dt]],"mmm-yy")</f>
        <v>Mar-23</v>
      </c>
      <c r="N6639" s="46" t="str">
        <f>MID(Table2[[#This Row],[BE]],6,2)</f>
        <v>IB</v>
      </c>
      <c r="O6639" s="46" t="str">
        <f>IF(Table2[[#This Row],[Type]]="IB","EOU",IF(Table2[[#This Row],[Type]]="MB","Local","492"))</f>
        <v>EOU</v>
      </c>
      <c r="P6639" s="46">
        <f>ROUND(Table2[[#This Row],[Cons]]/Table2[[#This Row],[Qty.]],5)</f>
        <v>0.03</v>
      </c>
      <c r="Q6639" s="46" t="b">
        <f>EXACT(Table2[[#This Row],[rate]],Table2[[#This Row],[Check]])</f>
        <v>1</v>
      </c>
      <c r="R6639" s="46"/>
      <c r="S6639" s="46" t="str">
        <f>IF(Table2[[#This Row],[SRO]]="EOU",VLOOKUP(Table2[[#This Row],[BE]],[2]GD.List!$C$3:$N$5014,12,0),IF(Table2[[#This Row],[SRO]]="Local","Polyester Staple Fibre","SRO 492"))</f>
        <v>Textile Chemical</v>
      </c>
    </row>
    <row r="6640" spans="1:19" x14ac:dyDescent="0.25">
      <c r="A6640" s="840" t="s">
        <v>4299</v>
      </c>
      <c r="B6640" s="835" t="s">
        <v>4477</v>
      </c>
      <c r="C6640" s="836">
        <v>30033</v>
      </c>
      <c r="D6640" s="837">
        <v>2847</v>
      </c>
      <c r="E6640" s="147" t="s">
        <v>4481</v>
      </c>
      <c r="F6640" s="835" t="s">
        <v>4488</v>
      </c>
      <c r="G6640" s="471">
        <v>45014</v>
      </c>
      <c r="H6640" s="838">
        <v>14794144.859999999</v>
      </c>
      <c r="I6640" s="197">
        <v>0.03</v>
      </c>
      <c r="J6640" s="831">
        <v>294.77999999999997</v>
      </c>
      <c r="K6640" s="831">
        <v>9826</v>
      </c>
      <c r="L6640" s="831">
        <v>214173.71</v>
      </c>
      <c r="M6640" s="832" t="str">
        <f>TEXT(Table2[[#This Row],[Gd.Dt]],"mmm-yy")</f>
        <v>Mar-23</v>
      </c>
      <c r="N6640" s="46" t="str">
        <f>MID(Table2[[#This Row],[BE]],6,2)</f>
        <v>IB</v>
      </c>
      <c r="O6640" s="46" t="str">
        <f>IF(Table2[[#This Row],[Type]]="IB","EOU",IF(Table2[[#This Row],[Type]]="MB","Local","492"))</f>
        <v>EOU</v>
      </c>
      <c r="P6640" s="46">
        <f>ROUND(Table2[[#This Row],[Cons]]/Table2[[#This Row],[Qty.]],5)</f>
        <v>0.03</v>
      </c>
      <c r="Q6640" s="46" t="b">
        <f>EXACT(Table2[[#This Row],[rate]],Table2[[#This Row],[Check]])</f>
        <v>1</v>
      </c>
      <c r="R6640" s="46"/>
      <c r="S6640" s="46" t="str">
        <f>IF(Table2[[#This Row],[SRO]]="EOU",VLOOKUP(Table2[[#This Row],[BE]],[2]GD.List!$C$3:$N$5014,12,0),IF(Table2[[#This Row],[SRO]]="Local","Polyester Staple Fibre","SRO 492"))</f>
        <v>Textile Chemical</v>
      </c>
    </row>
    <row r="6641" spans="1:19" x14ac:dyDescent="0.25">
      <c r="A6641" s="839" t="s">
        <v>4299</v>
      </c>
      <c r="B6641" s="835" t="s">
        <v>4489</v>
      </c>
      <c r="C6641" s="836">
        <v>53753</v>
      </c>
      <c r="D6641" s="837">
        <v>2847</v>
      </c>
      <c r="E6641" s="147" t="s">
        <v>611</v>
      </c>
      <c r="F6641" s="835" t="s">
        <v>4497</v>
      </c>
      <c r="G6641" s="471">
        <v>45014</v>
      </c>
      <c r="H6641" s="838">
        <v>19615864.870000001</v>
      </c>
      <c r="I6641" s="197">
        <v>0.03</v>
      </c>
      <c r="J6641" s="831">
        <v>297.48</v>
      </c>
      <c r="K6641" s="831">
        <v>9916</v>
      </c>
      <c r="L6641" s="831">
        <v>313002.31</v>
      </c>
      <c r="M6641" s="832" t="str">
        <f>TEXT(Table2[[#This Row],[Gd.Dt]],"mmm-yy")</f>
        <v>Mar-23</v>
      </c>
      <c r="N6641" s="46" t="str">
        <f>MID(Table2[[#This Row],[BE]],6,2)</f>
        <v>IB</v>
      </c>
      <c r="O6641" s="46" t="str">
        <f>IF(Table2[[#This Row],[Type]]="IB","EOU",IF(Table2[[#This Row],[Type]]="MB","Local","492"))</f>
        <v>EOU</v>
      </c>
      <c r="P6641" s="46">
        <f>ROUND(Table2[[#This Row],[Cons]]/Table2[[#This Row],[Qty.]],5)</f>
        <v>0.03</v>
      </c>
      <c r="Q6641" s="46" t="b">
        <f>EXACT(Table2[[#This Row],[rate]],Table2[[#This Row],[Check]])</f>
        <v>1</v>
      </c>
      <c r="R6641" s="46"/>
      <c r="S6641" s="46" t="str">
        <f>IF(Table2[[#This Row],[SRO]]="EOU",VLOOKUP(Table2[[#This Row],[BE]],[2]GD.List!$C$3:$N$5014,12,0),IF(Table2[[#This Row],[SRO]]="Local","Polyester Staple Fibre","SRO 492"))</f>
        <v>Textile Chemical</v>
      </c>
    </row>
    <row r="6642" spans="1:19" x14ac:dyDescent="0.25">
      <c r="A6642" s="839" t="s">
        <v>4376</v>
      </c>
      <c r="B6642" s="835" t="s">
        <v>4489</v>
      </c>
      <c r="C6642" s="836">
        <v>53753</v>
      </c>
      <c r="D6642" s="837">
        <v>5205.12</v>
      </c>
      <c r="E6642" s="147" t="s">
        <v>611</v>
      </c>
      <c r="F6642" s="835" t="s">
        <v>4497</v>
      </c>
      <c r="G6642" s="471">
        <v>45014</v>
      </c>
      <c r="H6642" s="838">
        <v>19615864.870000001</v>
      </c>
      <c r="I6642" s="197">
        <v>1.0101</v>
      </c>
      <c r="J6642" s="831">
        <v>6480.8</v>
      </c>
      <c r="K6642" s="831">
        <v>6416</v>
      </c>
      <c r="L6642" s="831">
        <v>6369350.54</v>
      </c>
      <c r="M6642" s="832" t="str">
        <f>TEXT(Table2[[#This Row],[Gd.Dt]],"mmm-yy")</f>
        <v>Mar-23</v>
      </c>
      <c r="N6642" s="46" t="str">
        <f>MID(Table2[[#This Row],[BE]],6,2)</f>
        <v>IB</v>
      </c>
      <c r="O6642" s="46" t="str">
        <f>IF(Table2[[#This Row],[Type]]="IB","EOU",IF(Table2[[#This Row],[Type]]="MB","Local","492"))</f>
        <v>EOU</v>
      </c>
      <c r="P6642" s="46">
        <f>ROUND(Table2[[#This Row],[Cons]]/Table2[[#This Row],[Qty.]],5)</f>
        <v>1.0101</v>
      </c>
      <c r="Q6642" s="46" t="b">
        <f>EXACT(Table2[[#This Row],[rate]],Table2[[#This Row],[Check]])</f>
        <v>1</v>
      </c>
      <c r="R6642" s="46"/>
      <c r="S6642" s="46" t="str">
        <f>IF(Table2[[#This Row],[SRO]]="EOU",VLOOKUP(Table2[[#This Row],[BE]],[2]GD.List!$C$3:$N$5014,12,0),IF(Table2[[#This Row],[SRO]]="Local","Polyester Staple Fibre","SRO 492"))</f>
        <v>Cotton Yarn</v>
      </c>
    </row>
    <row r="6643" spans="1:19" x14ac:dyDescent="0.25">
      <c r="A6643" s="840" t="s">
        <v>4404</v>
      </c>
      <c r="B6643" s="835" t="s">
        <v>4492</v>
      </c>
      <c r="C6643" s="836">
        <v>20856</v>
      </c>
      <c r="D6643" s="837">
        <v>3402.4189999999999</v>
      </c>
      <c r="E6643" s="147" t="s">
        <v>4493</v>
      </c>
      <c r="F6643" s="835" t="s">
        <v>4495</v>
      </c>
      <c r="G6643" s="471">
        <v>45015</v>
      </c>
      <c r="H6643" s="838">
        <v>23457168.670000002</v>
      </c>
      <c r="I6643" s="197">
        <v>0.04</v>
      </c>
      <c r="J6643" s="831">
        <v>351.6</v>
      </c>
      <c r="K6643" s="831">
        <v>8790</v>
      </c>
      <c r="L6643" s="831">
        <v>422632.07999999996</v>
      </c>
      <c r="M6643" s="832" t="str">
        <f>TEXT(Table2[[#This Row],[Gd.Dt]],"mmm-yy")</f>
        <v>Mar-23</v>
      </c>
      <c r="N6643" s="46" t="str">
        <f>MID(Table2[[#This Row],[BE]],6,2)</f>
        <v>IB</v>
      </c>
      <c r="O6643" s="46" t="str">
        <f>IF(Table2[[#This Row],[Type]]="IB","EOU",IF(Table2[[#This Row],[Type]]="MB","Local","492"))</f>
        <v>EOU</v>
      </c>
      <c r="P6643" s="46">
        <f>ROUND(Table2[[#This Row],[Cons]]/Table2[[#This Row],[Qty.]],5)</f>
        <v>0.04</v>
      </c>
      <c r="Q6643" s="46" t="b">
        <f>EXACT(Table2[[#This Row],[rate]],Table2[[#This Row],[Check]])</f>
        <v>1</v>
      </c>
      <c r="R6643" s="46"/>
      <c r="S6643" s="46" t="str">
        <f>IF(Table2[[#This Row],[SRO]]="EOU",VLOOKUP(Table2[[#This Row],[BE]],[2]GD.List!$C$3:$N$5014,12,0),IF(Table2[[#This Row],[SRO]]="Local","Polyester Staple Fibre","SRO 492"))</f>
        <v>Textile Chemical</v>
      </c>
    </row>
    <row r="6644" spans="1:19" x14ac:dyDescent="0.25">
      <c r="A6644" s="840" t="s">
        <v>4404</v>
      </c>
      <c r="B6644" s="835" t="s">
        <v>4480</v>
      </c>
      <c r="C6644" s="836">
        <v>36040</v>
      </c>
      <c r="D6644" s="837">
        <v>3402.4189999999999</v>
      </c>
      <c r="E6644" s="147" t="s">
        <v>4484</v>
      </c>
      <c r="F6644" s="835" t="s">
        <v>4485</v>
      </c>
      <c r="G6644" s="471">
        <v>45014</v>
      </c>
      <c r="H6644" s="838">
        <v>44454819.799999997</v>
      </c>
      <c r="I6644" s="197">
        <v>0.04</v>
      </c>
      <c r="J6644" s="831">
        <v>959.44</v>
      </c>
      <c r="K6644" s="831">
        <v>23986</v>
      </c>
      <c r="L6644" s="831">
        <v>812896.28999999992</v>
      </c>
      <c r="M6644" s="832" t="str">
        <f>TEXT(Table2[[#This Row],[Gd.Dt]],"mmm-yy")</f>
        <v>Mar-23</v>
      </c>
      <c r="N6644" s="46" t="str">
        <f>MID(Table2[[#This Row],[BE]],6,2)</f>
        <v>IB</v>
      </c>
      <c r="O6644" s="46" t="str">
        <f>IF(Table2[[#This Row],[Type]]="IB","EOU",IF(Table2[[#This Row],[Type]]="MB","Local","492"))</f>
        <v>EOU</v>
      </c>
      <c r="P6644" s="46">
        <f>ROUND(Table2[[#This Row],[Cons]]/Table2[[#This Row],[Qty.]],5)</f>
        <v>0.04</v>
      </c>
      <c r="Q6644" s="46" t="b">
        <f>EXACT(Table2[[#This Row],[rate]],Table2[[#This Row],[Check]])</f>
        <v>1</v>
      </c>
      <c r="R6644" s="46"/>
      <c r="S6644" s="46" t="str">
        <f>IF(Table2[[#This Row],[SRO]]="EOU",VLOOKUP(Table2[[#This Row],[BE]],[2]GD.List!$C$3:$N$5014,12,0),IF(Table2[[#This Row],[SRO]]="Local","Polyester Staple Fibre","SRO 492"))</f>
        <v>Textile Chemical</v>
      </c>
    </row>
    <row r="6645" spans="1:19" x14ac:dyDescent="0.25">
      <c r="A6645" s="840" t="s">
        <v>4404</v>
      </c>
      <c r="B6645" s="835" t="s">
        <v>4479</v>
      </c>
      <c r="C6645" s="836">
        <v>35771</v>
      </c>
      <c r="D6645" s="837">
        <v>3402.4189999999999</v>
      </c>
      <c r="E6645" s="147" t="s">
        <v>4483</v>
      </c>
      <c r="F6645" s="835" t="s">
        <v>4486</v>
      </c>
      <c r="G6645" s="471">
        <v>45014</v>
      </c>
      <c r="H6645" s="838">
        <v>53368614.579999998</v>
      </c>
      <c r="I6645" s="197">
        <v>0.04</v>
      </c>
      <c r="J6645" s="831">
        <v>761.72</v>
      </c>
      <c r="K6645" s="831">
        <v>19043</v>
      </c>
      <c r="L6645" s="831">
        <v>938726.13</v>
      </c>
      <c r="M6645" s="832" t="str">
        <f>TEXT(Table2[[#This Row],[Gd.Dt]],"mmm-yy")</f>
        <v>Mar-23</v>
      </c>
      <c r="N6645" s="46" t="str">
        <f>MID(Table2[[#This Row],[BE]],6,2)</f>
        <v>IB</v>
      </c>
      <c r="O6645" s="46" t="str">
        <f>IF(Table2[[#This Row],[Type]]="IB","EOU",IF(Table2[[#This Row],[Type]]="MB","Local","492"))</f>
        <v>EOU</v>
      </c>
      <c r="P6645" s="46">
        <f>ROUND(Table2[[#This Row],[Cons]]/Table2[[#This Row],[Qty.]],5)</f>
        <v>0.04</v>
      </c>
      <c r="Q6645" s="46" t="b">
        <f>EXACT(Table2[[#This Row],[rate]],Table2[[#This Row],[Check]])</f>
        <v>1</v>
      </c>
      <c r="R6645" s="46"/>
      <c r="S6645" s="46" t="str">
        <f>IF(Table2[[#This Row],[SRO]]="EOU",VLOOKUP(Table2[[#This Row],[BE]],[2]GD.List!$C$3:$N$5014,12,0),IF(Table2[[#This Row],[SRO]]="Local","Polyester Staple Fibre","SRO 492"))</f>
        <v>Textile Chemical</v>
      </c>
    </row>
    <row r="6646" spans="1:19" x14ac:dyDescent="0.25">
      <c r="A6646" s="840" t="s">
        <v>4404</v>
      </c>
      <c r="B6646" s="835" t="s">
        <v>4490</v>
      </c>
      <c r="C6646" s="836">
        <v>1268</v>
      </c>
      <c r="D6646" s="837">
        <v>3402.4189999999999</v>
      </c>
      <c r="E6646" s="147" t="s">
        <v>4491</v>
      </c>
      <c r="F6646" s="835" t="s">
        <v>4496</v>
      </c>
      <c r="G6646" s="471">
        <v>45014</v>
      </c>
      <c r="H6646" s="838">
        <v>5211685.9800000004</v>
      </c>
      <c r="I6646" s="197">
        <v>0.04</v>
      </c>
      <c r="J6646" s="831">
        <v>86.259999999999991</v>
      </c>
      <c r="K6646" s="831">
        <v>2156.41</v>
      </c>
      <c r="L6646" s="831">
        <v>101729.14</v>
      </c>
      <c r="M6646" s="832" t="str">
        <f>TEXT(Table2[[#This Row],[Gd.Dt]],"mmm-yy")</f>
        <v>Mar-23</v>
      </c>
      <c r="N6646" s="46" t="str">
        <f>MID(Table2[[#This Row],[BE]],6,2)</f>
        <v>IB</v>
      </c>
      <c r="O6646" s="46" t="str">
        <f>IF(Table2[[#This Row],[Type]]="IB","EOU",IF(Table2[[#This Row],[Type]]="MB","Local","492"))</f>
        <v>EOU</v>
      </c>
      <c r="P6646" s="46">
        <f>ROUND(Table2[[#This Row],[Cons]]/Table2[[#This Row],[Qty.]],5)</f>
        <v>0.04</v>
      </c>
      <c r="Q6646" s="46" t="b">
        <f>EXACT(Table2[[#This Row],[rate]],Table2[[#This Row],[Check]])</f>
        <v>1</v>
      </c>
      <c r="R6646" s="46"/>
      <c r="S6646" s="46" t="str">
        <f>IF(Table2[[#This Row],[SRO]]="EOU",VLOOKUP(Table2[[#This Row],[BE]],[2]GD.List!$C$3:$N$5014,12,0),IF(Table2[[#This Row],[SRO]]="Local","Polyester Staple Fibre","SRO 492"))</f>
        <v>Textile Chemical</v>
      </c>
    </row>
    <row r="6647" spans="1:19" x14ac:dyDescent="0.25">
      <c r="A6647" s="840" t="s">
        <v>4404</v>
      </c>
      <c r="B6647" s="835" t="s">
        <v>4478</v>
      </c>
      <c r="C6647" s="836">
        <v>79241</v>
      </c>
      <c r="D6647" s="837">
        <v>3402.4189999999999</v>
      </c>
      <c r="E6647" s="147" t="s">
        <v>4482</v>
      </c>
      <c r="F6647" s="835" t="s">
        <v>4487</v>
      </c>
      <c r="G6647" s="471">
        <v>45014</v>
      </c>
      <c r="H6647" s="838">
        <v>71075928.719999999</v>
      </c>
      <c r="I6647" s="197">
        <v>0.04</v>
      </c>
      <c r="J6647" s="831">
        <v>1276.72</v>
      </c>
      <c r="K6647" s="831">
        <v>31918</v>
      </c>
      <c r="L6647" s="831">
        <v>2158265.0499999998</v>
      </c>
      <c r="M6647" s="832" t="str">
        <f>TEXT(Table2[[#This Row],[Gd.Dt]],"mmm-yy")</f>
        <v>Mar-23</v>
      </c>
      <c r="N6647" s="46" t="str">
        <f>MID(Table2[[#This Row],[BE]],6,2)</f>
        <v>IB</v>
      </c>
      <c r="O6647" s="46" t="str">
        <f>IF(Table2[[#This Row],[Type]]="IB","EOU",IF(Table2[[#This Row],[Type]]="MB","Local","492"))</f>
        <v>EOU</v>
      </c>
      <c r="P6647" s="46">
        <f>ROUND(Table2[[#This Row],[Cons]]/Table2[[#This Row],[Qty.]],5)</f>
        <v>0.04</v>
      </c>
      <c r="Q6647" s="46" t="b">
        <f>EXACT(Table2[[#This Row],[rate]],Table2[[#This Row],[Check]])</f>
        <v>1</v>
      </c>
      <c r="R6647" s="46"/>
      <c r="S6647" s="46" t="str">
        <f>IF(Table2[[#This Row],[SRO]]="EOU",VLOOKUP(Table2[[#This Row],[BE]],[2]GD.List!$C$3:$N$5014,12,0),IF(Table2[[#This Row],[SRO]]="Local","Polyester Staple Fibre","SRO 492"))</f>
        <v>Textile Chemical</v>
      </c>
    </row>
    <row r="6648" spans="1:19" x14ac:dyDescent="0.25">
      <c r="A6648" s="840" t="s">
        <v>4404</v>
      </c>
      <c r="B6648" s="835" t="s">
        <v>4477</v>
      </c>
      <c r="C6648" s="836">
        <v>30033</v>
      </c>
      <c r="D6648" s="837">
        <v>3402.4189999999999</v>
      </c>
      <c r="E6648" s="147" t="s">
        <v>4481</v>
      </c>
      <c r="F6648" s="835" t="s">
        <v>4488</v>
      </c>
      <c r="G6648" s="471">
        <v>45014</v>
      </c>
      <c r="H6648" s="838">
        <v>14794144.859999999</v>
      </c>
      <c r="I6648" s="197">
        <v>0.04</v>
      </c>
      <c r="J6648" s="831">
        <v>393.03999999999996</v>
      </c>
      <c r="K6648" s="831">
        <v>9826</v>
      </c>
      <c r="L6648" s="831">
        <v>285564.94</v>
      </c>
      <c r="M6648" s="832" t="str">
        <f>TEXT(Table2[[#This Row],[Gd.Dt]],"mmm-yy")</f>
        <v>Mar-23</v>
      </c>
      <c r="N6648" s="46" t="str">
        <f>MID(Table2[[#This Row],[BE]],6,2)</f>
        <v>IB</v>
      </c>
      <c r="O6648" s="46" t="str">
        <f>IF(Table2[[#This Row],[Type]]="IB","EOU",IF(Table2[[#This Row],[Type]]="MB","Local","492"))</f>
        <v>EOU</v>
      </c>
      <c r="P6648" s="46">
        <f>ROUND(Table2[[#This Row],[Cons]]/Table2[[#This Row],[Qty.]],5)</f>
        <v>0.04</v>
      </c>
      <c r="Q6648" s="46" t="b">
        <f>EXACT(Table2[[#This Row],[rate]],Table2[[#This Row],[Check]])</f>
        <v>1</v>
      </c>
      <c r="R6648" s="46"/>
      <c r="S6648" s="46" t="str">
        <f>IF(Table2[[#This Row],[SRO]]="EOU",VLOOKUP(Table2[[#This Row],[BE]],[2]GD.List!$C$3:$N$5014,12,0),IF(Table2[[#This Row],[SRO]]="Local","Polyester Staple Fibre","SRO 492"))</f>
        <v>Textile Chemical</v>
      </c>
    </row>
    <row r="6649" spans="1:19" x14ac:dyDescent="0.25">
      <c r="A6649" s="839" t="s">
        <v>4404</v>
      </c>
      <c r="B6649" s="835" t="s">
        <v>4489</v>
      </c>
      <c r="C6649" s="836">
        <v>53753</v>
      </c>
      <c r="D6649" s="837">
        <v>3402.4189999999999</v>
      </c>
      <c r="E6649" s="147" t="s">
        <v>611</v>
      </c>
      <c r="F6649" s="835" t="s">
        <v>4497</v>
      </c>
      <c r="G6649" s="471">
        <v>45014</v>
      </c>
      <c r="H6649" s="838">
        <v>19615864.870000001</v>
      </c>
      <c r="I6649" s="197">
        <v>0.04</v>
      </c>
      <c r="J6649" s="831">
        <v>396.64</v>
      </c>
      <c r="K6649" s="831">
        <v>9916</v>
      </c>
      <c r="L6649" s="831">
        <v>417336.42000000004</v>
      </c>
      <c r="M6649" s="832" t="str">
        <f>TEXT(Table2[[#This Row],[Gd.Dt]],"mmm-yy")</f>
        <v>Mar-23</v>
      </c>
      <c r="N6649" s="46" t="str">
        <f>MID(Table2[[#This Row],[BE]],6,2)</f>
        <v>IB</v>
      </c>
      <c r="O6649" s="46" t="str">
        <f>IF(Table2[[#This Row],[Type]]="IB","EOU",IF(Table2[[#This Row],[Type]]="MB","Local","492"))</f>
        <v>EOU</v>
      </c>
      <c r="P6649" s="46">
        <f>ROUND(Table2[[#This Row],[Cons]]/Table2[[#This Row],[Qty.]],5)</f>
        <v>0.04</v>
      </c>
      <c r="Q6649" s="46" t="b">
        <f>EXACT(Table2[[#This Row],[rate]],Table2[[#This Row],[Check]])</f>
        <v>1</v>
      </c>
      <c r="R6649" s="46"/>
      <c r="S6649" s="46" t="str">
        <f>IF(Table2[[#This Row],[SRO]]="EOU",VLOOKUP(Table2[[#This Row],[BE]],[2]GD.List!$C$3:$N$5014,12,0),IF(Table2[[#This Row],[SRO]]="Local","Polyester Staple Fibre","SRO 492"))</f>
        <v>Textile Chemical</v>
      </c>
    </row>
    <row r="6650" spans="1:19" x14ac:dyDescent="0.25">
      <c r="A6650" s="840" t="s">
        <v>4418</v>
      </c>
      <c r="B6650" s="835" t="s">
        <v>4492</v>
      </c>
      <c r="C6650" s="836">
        <v>20856</v>
      </c>
      <c r="D6650" s="837">
        <v>5402.33</v>
      </c>
      <c r="E6650" s="147" t="s">
        <v>4493</v>
      </c>
      <c r="F6650" s="835" t="s">
        <v>4495</v>
      </c>
      <c r="G6650" s="471">
        <v>45015</v>
      </c>
      <c r="H6650" s="838">
        <v>23457168.670000002</v>
      </c>
      <c r="I6650" s="197">
        <v>0.50505</v>
      </c>
      <c r="J6650" s="831">
        <v>2392.83</v>
      </c>
      <c r="K6650" s="831">
        <v>4737.8</v>
      </c>
      <c r="L6650" s="831">
        <v>3274495.16</v>
      </c>
      <c r="M6650" s="832" t="str">
        <f>TEXT(Table2[[#This Row],[Gd.Dt]],"mmm-yy")</f>
        <v>Mar-23</v>
      </c>
      <c r="N6650" s="46" t="str">
        <f>MID(Table2[[#This Row],[BE]],6,2)</f>
        <v>IB</v>
      </c>
      <c r="O6650" s="46" t="str">
        <f>IF(Table2[[#This Row],[Type]]="IB","EOU",IF(Table2[[#This Row],[Type]]="MB","Local","492"))</f>
        <v>EOU</v>
      </c>
      <c r="P6650" s="46">
        <f>ROUND(Table2[[#This Row],[Cons]]/Table2[[#This Row],[Qty.]],5)</f>
        <v>0.50505</v>
      </c>
      <c r="Q6650" s="46" t="b">
        <f>EXACT(Table2[[#This Row],[rate]],Table2[[#This Row],[Check]])</f>
        <v>1</v>
      </c>
      <c r="R6650" s="46"/>
      <c r="S6650" s="46" t="str">
        <f>IF(Table2[[#This Row],[SRO]]="EOU",VLOOKUP(Table2[[#This Row],[BE]],[2]GD.List!$C$3:$N$5014,12,0),IF(Table2[[#This Row],[SRO]]="Local","Polyester Staple Fibre","SRO 492"))</f>
        <v>Polyester Yarn</v>
      </c>
    </row>
    <row r="6651" spans="1:19" x14ac:dyDescent="0.25">
      <c r="A6651" s="840" t="s">
        <v>4418</v>
      </c>
      <c r="B6651" s="835" t="s">
        <v>4480</v>
      </c>
      <c r="C6651" s="836">
        <v>36040</v>
      </c>
      <c r="D6651" s="837">
        <v>5402.33</v>
      </c>
      <c r="E6651" s="147" t="s">
        <v>4484</v>
      </c>
      <c r="F6651" s="835" t="s">
        <v>4485</v>
      </c>
      <c r="G6651" s="471">
        <v>45014</v>
      </c>
      <c r="H6651" s="838">
        <v>44454819.799999997</v>
      </c>
      <c r="I6651" s="197">
        <v>0.52524999999999999</v>
      </c>
      <c r="J6651" s="831">
        <v>10430.41</v>
      </c>
      <c r="K6651" s="831">
        <v>19858</v>
      </c>
      <c r="L6651" s="831">
        <v>8707696.870000001</v>
      </c>
      <c r="M6651" s="832" t="str">
        <f>TEXT(Table2[[#This Row],[Gd.Dt]],"mmm-yy")</f>
        <v>Mar-23</v>
      </c>
      <c r="N6651" s="46" t="str">
        <f>MID(Table2[[#This Row],[BE]],6,2)</f>
        <v>IB</v>
      </c>
      <c r="O6651" s="46" t="str">
        <f>IF(Table2[[#This Row],[Type]]="IB","EOU",IF(Table2[[#This Row],[Type]]="MB","Local","492"))</f>
        <v>EOU</v>
      </c>
      <c r="P6651" s="46">
        <f>ROUND(Table2[[#This Row],[Cons]]/Table2[[#This Row],[Qty.]],5)</f>
        <v>0.52524999999999999</v>
      </c>
      <c r="Q6651" s="46" t="b">
        <f>EXACT(Table2[[#This Row],[rate]],Table2[[#This Row],[Check]])</f>
        <v>1</v>
      </c>
      <c r="R6651" s="46"/>
      <c r="S6651" s="46" t="str">
        <f>IF(Table2[[#This Row],[SRO]]="EOU",VLOOKUP(Table2[[#This Row],[BE]],[2]GD.List!$C$3:$N$5014,12,0),IF(Table2[[#This Row],[SRO]]="Local","Polyester Staple Fibre","SRO 492"))</f>
        <v>Polyester Yarn</v>
      </c>
    </row>
    <row r="6652" spans="1:19" x14ac:dyDescent="0.25">
      <c r="A6652" s="840" t="s">
        <v>4418</v>
      </c>
      <c r="B6652" s="835" t="s">
        <v>4480</v>
      </c>
      <c r="C6652" s="836">
        <v>36040</v>
      </c>
      <c r="D6652" s="837">
        <v>5402.33</v>
      </c>
      <c r="E6652" s="147" t="s">
        <v>4484</v>
      </c>
      <c r="F6652" s="835" t="s">
        <v>4485</v>
      </c>
      <c r="G6652" s="471">
        <v>45014</v>
      </c>
      <c r="H6652" s="838">
        <v>44454819.799999997</v>
      </c>
      <c r="I6652" s="197">
        <v>0.20202000000000001</v>
      </c>
      <c r="J6652" s="831">
        <v>533.74</v>
      </c>
      <c r="K6652" s="831">
        <v>2642</v>
      </c>
      <c r="L6652" s="831">
        <v>536034.21</v>
      </c>
      <c r="M6652" s="832" t="str">
        <f>TEXT(Table2[[#This Row],[Gd.Dt]],"mmm-yy")</f>
        <v>Mar-23</v>
      </c>
      <c r="N6652" s="46" t="str">
        <f>MID(Table2[[#This Row],[BE]],6,2)</f>
        <v>IB</v>
      </c>
      <c r="O6652" s="46" t="str">
        <f>IF(Table2[[#This Row],[Type]]="IB","EOU",IF(Table2[[#This Row],[Type]]="MB","Local","492"))</f>
        <v>EOU</v>
      </c>
      <c r="P6652" s="46">
        <f>ROUND(Table2[[#This Row],[Cons]]/Table2[[#This Row],[Qty.]],5)</f>
        <v>0.20202000000000001</v>
      </c>
      <c r="Q6652" s="46" t="b">
        <f>EXACT(Table2[[#This Row],[rate]],Table2[[#This Row],[Check]])</f>
        <v>1</v>
      </c>
      <c r="R6652" s="46"/>
      <c r="S6652" s="46" t="str">
        <f>IF(Table2[[#This Row],[SRO]]="EOU",VLOOKUP(Table2[[#This Row],[BE]],[2]GD.List!$C$3:$N$5014,12,0),IF(Table2[[#This Row],[SRO]]="Local","Polyester Staple Fibre","SRO 492"))</f>
        <v>Polyester Yarn</v>
      </c>
    </row>
    <row r="6653" spans="1:19" x14ac:dyDescent="0.25">
      <c r="A6653" s="839" t="s">
        <v>4418</v>
      </c>
      <c r="B6653" s="835" t="s">
        <v>4479</v>
      </c>
      <c r="C6653" s="836">
        <v>35771</v>
      </c>
      <c r="D6653" s="837">
        <v>5402.33</v>
      </c>
      <c r="E6653" s="147" t="s">
        <v>4483</v>
      </c>
      <c r="F6653" s="835" t="s">
        <v>4486</v>
      </c>
      <c r="G6653" s="471">
        <v>45014</v>
      </c>
      <c r="H6653" s="838">
        <v>53368614.579999998</v>
      </c>
      <c r="I6653" s="197">
        <v>0.20202000000000001</v>
      </c>
      <c r="J6653" s="831">
        <v>1276.56</v>
      </c>
      <c r="K6653" s="831">
        <v>6319</v>
      </c>
      <c r="L6653" s="831">
        <v>1350221.67</v>
      </c>
      <c r="M6653" s="832" t="str">
        <f>TEXT(Table2[[#This Row],[Gd.Dt]],"mmm-yy")</f>
        <v>Mar-23</v>
      </c>
      <c r="N6653" s="46" t="str">
        <f>MID(Table2[[#This Row],[BE]],6,2)</f>
        <v>IB</v>
      </c>
      <c r="O6653" s="46" t="str">
        <f>IF(Table2[[#This Row],[Type]]="IB","EOU",IF(Table2[[#This Row],[Type]]="MB","Local","492"))</f>
        <v>EOU</v>
      </c>
      <c r="P6653" s="46">
        <f>ROUND(Table2[[#This Row],[Cons]]/Table2[[#This Row],[Qty.]],5)</f>
        <v>0.20202000000000001</v>
      </c>
      <c r="Q6653" s="46" t="b">
        <f>EXACT(Table2[[#This Row],[rate]],Table2[[#This Row],[Check]])</f>
        <v>1</v>
      </c>
      <c r="R6653" s="46"/>
      <c r="S6653" s="46" t="str">
        <f>IF(Table2[[#This Row],[SRO]]="EOU",VLOOKUP(Table2[[#This Row],[BE]],[2]GD.List!$C$3:$N$5014,12,0),IF(Table2[[#This Row],[SRO]]="Local","Polyester Staple Fibre","SRO 492"))</f>
        <v>Polyester Yarn</v>
      </c>
    </row>
    <row r="6654" spans="1:19" x14ac:dyDescent="0.25">
      <c r="A6654" s="840" t="s">
        <v>4421</v>
      </c>
      <c r="B6654" s="835" t="s">
        <v>4492</v>
      </c>
      <c r="C6654" s="836">
        <v>20856</v>
      </c>
      <c r="D6654" s="837">
        <v>5201.009</v>
      </c>
      <c r="E6654" s="147" t="s">
        <v>4493</v>
      </c>
      <c r="F6654" s="835" t="s">
        <v>4495</v>
      </c>
      <c r="G6654" s="471">
        <v>45015</v>
      </c>
      <c r="H6654" s="838">
        <v>23457168.670000002</v>
      </c>
      <c r="I6654" s="197">
        <v>0.50505</v>
      </c>
      <c r="J6654" s="831">
        <v>2392.83</v>
      </c>
      <c r="K6654" s="831">
        <v>4737.8</v>
      </c>
      <c r="L6654" s="831">
        <v>3274495.16</v>
      </c>
      <c r="M6654" s="832" t="str">
        <f>TEXT(Table2[[#This Row],[Gd.Dt]],"mmm-yy")</f>
        <v>Mar-23</v>
      </c>
      <c r="N6654" s="46" t="str">
        <f>MID(Table2[[#This Row],[BE]],6,2)</f>
        <v>IB</v>
      </c>
      <c r="O6654" s="46" t="str">
        <f>IF(Table2[[#This Row],[Type]]="IB","EOU",IF(Table2[[#This Row],[Type]]="MB","Local","492"))</f>
        <v>EOU</v>
      </c>
      <c r="P6654" s="46">
        <f>ROUND(Table2[[#This Row],[Cons]]/Table2[[#This Row],[Qty.]],5)</f>
        <v>0.50505</v>
      </c>
      <c r="Q6654" s="46" t="b">
        <f>EXACT(Table2[[#This Row],[rate]],Table2[[#This Row],[Check]])</f>
        <v>1</v>
      </c>
      <c r="R6654" s="46"/>
      <c r="S6654" s="46" t="str">
        <f>IF(Table2[[#This Row],[SRO]]="EOU",VLOOKUP(Table2[[#This Row],[BE]],[2]GD.List!$C$3:$N$5014,12,0),IF(Table2[[#This Row],[SRO]]="Local","Polyester Staple Fibre","SRO 492"))</f>
        <v>Raw Cotton</v>
      </c>
    </row>
    <row r="6655" spans="1:19" x14ac:dyDescent="0.25">
      <c r="A6655" s="840" t="s">
        <v>4421</v>
      </c>
      <c r="B6655" s="835" t="s">
        <v>4480</v>
      </c>
      <c r="C6655" s="836">
        <v>36040</v>
      </c>
      <c r="D6655" s="837">
        <v>5201.009</v>
      </c>
      <c r="E6655" s="147" t="s">
        <v>4484</v>
      </c>
      <c r="F6655" s="835" t="s">
        <v>4485</v>
      </c>
      <c r="G6655" s="471">
        <v>45014</v>
      </c>
      <c r="H6655" s="838">
        <v>44454819.799999997</v>
      </c>
      <c r="I6655" s="197">
        <v>0.48485</v>
      </c>
      <c r="J6655" s="831">
        <v>9628.15</v>
      </c>
      <c r="K6655" s="831">
        <v>19858</v>
      </c>
      <c r="L6655" s="831">
        <v>8037938.6900000004</v>
      </c>
      <c r="M6655" s="832" t="str">
        <f>TEXT(Table2[[#This Row],[Gd.Dt]],"mmm-yy")</f>
        <v>Mar-23</v>
      </c>
      <c r="N6655" s="46" t="str">
        <f>MID(Table2[[#This Row],[BE]],6,2)</f>
        <v>IB</v>
      </c>
      <c r="O6655" s="46" t="str">
        <f>IF(Table2[[#This Row],[Type]]="IB","EOU",IF(Table2[[#This Row],[Type]]="MB","Local","492"))</f>
        <v>EOU</v>
      </c>
      <c r="P6655" s="46">
        <f>ROUND(Table2[[#This Row],[Cons]]/Table2[[#This Row],[Qty.]],5)</f>
        <v>0.48485</v>
      </c>
      <c r="Q6655" s="46" t="b">
        <f>EXACT(Table2[[#This Row],[rate]],Table2[[#This Row],[Check]])</f>
        <v>1</v>
      </c>
      <c r="R6655" s="46"/>
      <c r="S6655" s="46" t="str">
        <f>IF(Table2[[#This Row],[SRO]]="EOU",VLOOKUP(Table2[[#This Row],[BE]],[2]GD.List!$C$3:$N$5014,12,0),IF(Table2[[#This Row],[SRO]]="Local","Polyester Staple Fibre","SRO 492"))</f>
        <v>Raw Cotton</v>
      </c>
    </row>
    <row r="6656" spans="1:19" x14ac:dyDescent="0.25">
      <c r="A6656" s="840" t="s">
        <v>4421</v>
      </c>
      <c r="B6656" s="835" t="s">
        <v>4480</v>
      </c>
      <c r="C6656" s="836">
        <v>36040</v>
      </c>
      <c r="D6656" s="837">
        <v>5201.009</v>
      </c>
      <c r="E6656" s="147" t="s">
        <v>4484</v>
      </c>
      <c r="F6656" s="835" t="s">
        <v>4485</v>
      </c>
      <c r="G6656" s="471">
        <v>45014</v>
      </c>
      <c r="H6656" s="838">
        <v>44454819.799999997</v>
      </c>
      <c r="I6656" s="197">
        <v>0.80808000000000002</v>
      </c>
      <c r="J6656" s="831">
        <v>2134.9499999999998</v>
      </c>
      <c r="K6656" s="831">
        <v>2642</v>
      </c>
      <c r="L6656" s="831">
        <v>2143730.25</v>
      </c>
      <c r="M6656" s="832" t="str">
        <f>TEXT(Table2[[#This Row],[Gd.Dt]],"mmm-yy")</f>
        <v>Mar-23</v>
      </c>
      <c r="N6656" s="46" t="str">
        <f>MID(Table2[[#This Row],[BE]],6,2)</f>
        <v>IB</v>
      </c>
      <c r="O6656" s="46" t="str">
        <f>IF(Table2[[#This Row],[Type]]="IB","EOU",IF(Table2[[#This Row],[Type]]="MB","Local","492"))</f>
        <v>EOU</v>
      </c>
      <c r="P6656" s="46">
        <f>ROUND(Table2[[#This Row],[Cons]]/Table2[[#This Row],[Qty.]],5)</f>
        <v>0.80808000000000002</v>
      </c>
      <c r="Q6656" s="46" t="b">
        <f>EXACT(Table2[[#This Row],[rate]],Table2[[#This Row],[Check]])</f>
        <v>1</v>
      </c>
      <c r="R6656" s="46"/>
      <c r="S6656" s="46" t="str">
        <f>IF(Table2[[#This Row],[SRO]]="EOU",VLOOKUP(Table2[[#This Row],[BE]],[2]GD.List!$C$3:$N$5014,12,0),IF(Table2[[#This Row],[SRO]]="Local","Polyester Staple Fibre","SRO 492"))</f>
        <v>Raw Cotton</v>
      </c>
    </row>
    <row r="6657" spans="1:19" x14ac:dyDescent="0.25">
      <c r="A6657" s="840" t="s">
        <v>4421</v>
      </c>
      <c r="B6657" s="835" t="s">
        <v>4480</v>
      </c>
      <c r="C6657" s="836">
        <v>36040</v>
      </c>
      <c r="D6657" s="837">
        <v>5201.009</v>
      </c>
      <c r="E6657" s="147" t="s">
        <v>4484</v>
      </c>
      <c r="F6657" s="835" t="s">
        <v>4485</v>
      </c>
      <c r="G6657" s="471">
        <v>45014</v>
      </c>
      <c r="H6657" s="838">
        <v>44454819.799999997</v>
      </c>
      <c r="I6657" s="197">
        <v>0.75756999999999997</v>
      </c>
      <c r="J6657" s="831">
        <v>1125.75</v>
      </c>
      <c r="K6657" s="831">
        <v>1486</v>
      </c>
      <c r="L6657" s="831">
        <v>826820.07</v>
      </c>
      <c r="M6657" s="832" t="str">
        <f>TEXT(Table2[[#This Row],[Gd.Dt]],"mmm-yy")</f>
        <v>Mar-23</v>
      </c>
      <c r="N6657" s="46" t="str">
        <f>MID(Table2[[#This Row],[BE]],6,2)</f>
        <v>IB</v>
      </c>
      <c r="O6657" s="46" t="str">
        <f>IF(Table2[[#This Row],[Type]]="IB","EOU",IF(Table2[[#This Row],[Type]]="MB","Local","492"))</f>
        <v>EOU</v>
      </c>
      <c r="P6657" s="46">
        <f>ROUND(Table2[[#This Row],[Cons]]/Table2[[#This Row],[Qty.]],5)</f>
        <v>0.75756999999999997</v>
      </c>
      <c r="Q6657" s="46" t="b">
        <f>EXACT(Table2[[#This Row],[rate]],Table2[[#This Row],[Check]])</f>
        <v>1</v>
      </c>
      <c r="R6657" s="46"/>
      <c r="S6657" s="46" t="str">
        <f>IF(Table2[[#This Row],[SRO]]="EOU",VLOOKUP(Table2[[#This Row],[BE]],[2]GD.List!$C$3:$N$5014,12,0),IF(Table2[[#This Row],[SRO]]="Local","Polyester Staple Fibre","SRO 492"))</f>
        <v>Raw Cotton</v>
      </c>
    </row>
    <row r="6658" spans="1:19" x14ac:dyDescent="0.25">
      <c r="A6658" s="840" t="s">
        <v>4421</v>
      </c>
      <c r="B6658" s="835" t="s">
        <v>4479</v>
      </c>
      <c r="C6658" s="836">
        <v>35771</v>
      </c>
      <c r="D6658" s="837">
        <v>5201.009</v>
      </c>
      <c r="E6658" s="147" t="s">
        <v>4483</v>
      </c>
      <c r="F6658" s="835" t="s">
        <v>4486</v>
      </c>
      <c r="G6658" s="471">
        <v>45014</v>
      </c>
      <c r="H6658" s="838">
        <v>53368614.579999998</v>
      </c>
      <c r="I6658" s="197">
        <v>1.0101</v>
      </c>
      <c r="J6658" s="831">
        <v>12852.51</v>
      </c>
      <c r="K6658" s="831">
        <v>12724</v>
      </c>
      <c r="L6658" s="831">
        <v>16954085.050000001</v>
      </c>
      <c r="M6658" s="832" t="str">
        <f>TEXT(Table2[[#This Row],[Gd.Dt]],"mmm-yy")</f>
        <v>Mar-23</v>
      </c>
      <c r="N6658" s="46" t="str">
        <f>MID(Table2[[#This Row],[BE]],6,2)</f>
        <v>IB</v>
      </c>
      <c r="O6658" s="46" t="str">
        <f>IF(Table2[[#This Row],[Type]]="IB","EOU",IF(Table2[[#This Row],[Type]]="MB","Local","492"))</f>
        <v>EOU</v>
      </c>
      <c r="P6658" s="46">
        <f>ROUND(Table2[[#This Row],[Cons]]/Table2[[#This Row],[Qty.]],5)</f>
        <v>1.0101</v>
      </c>
      <c r="Q6658" s="46" t="b">
        <f>EXACT(Table2[[#This Row],[rate]],Table2[[#This Row],[Check]])</f>
        <v>1</v>
      </c>
      <c r="R6658" s="46"/>
      <c r="S6658" s="46" t="str">
        <f>IF(Table2[[#This Row],[SRO]]="EOU",VLOOKUP(Table2[[#This Row],[BE]],[2]GD.List!$C$3:$N$5014,12,0),IF(Table2[[#This Row],[SRO]]="Local","Polyester Staple Fibre","SRO 492"))</f>
        <v>Raw Cotton</v>
      </c>
    </row>
    <row r="6659" spans="1:19" x14ac:dyDescent="0.25">
      <c r="A6659" s="840" t="s">
        <v>4421</v>
      </c>
      <c r="B6659" s="835" t="s">
        <v>4479</v>
      </c>
      <c r="C6659" s="836">
        <v>35771</v>
      </c>
      <c r="D6659" s="837">
        <v>5201.009</v>
      </c>
      <c r="E6659" s="147" t="s">
        <v>4483</v>
      </c>
      <c r="F6659" s="835" t="s">
        <v>4486</v>
      </c>
      <c r="G6659" s="471">
        <v>45014</v>
      </c>
      <c r="H6659" s="838">
        <v>53368614.579999998</v>
      </c>
      <c r="I6659" s="197">
        <v>0.80808000000000002</v>
      </c>
      <c r="J6659" s="831">
        <v>5106.26</v>
      </c>
      <c r="K6659" s="831">
        <v>6319</v>
      </c>
      <c r="L6659" s="831">
        <v>5400910.7300000004</v>
      </c>
      <c r="M6659" s="832" t="str">
        <f>TEXT(Table2[[#This Row],[Gd.Dt]],"mmm-yy")</f>
        <v>Mar-23</v>
      </c>
      <c r="N6659" s="46" t="str">
        <f>MID(Table2[[#This Row],[BE]],6,2)</f>
        <v>IB</v>
      </c>
      <c r="O6659" s="46" t="str">
        <f>IF(Table2[[#This Row],[Type]]="IB","EOU",IF(Table2[[#This Row],[Type]]="MB","Local","492"))</f>
        <v>EOU</v>
      </c>
      <c r="P6659" s="46">
        <f>ROUND(Table2[[#This Row],[Cons]]/Table2[[#This Row],[Qty.]],5)</f>
        <v>0.80808000000000002</v>
      </c>
      <c r="Q6659" s="46" t="b">
        <f>EXACT(Table2[[#This Row],[rate]],Table2[[#This Row],[Check]])</f>
        <v>1</v>
      </c>
      <c r="R6659" s="46"/>
      <c r="S6659" s="46" t="str">
        <f>IF(Table2[[#This Row],[SRO]]="EOU",VLOOKUP(Table2[[#This Row],[BE]],[2]GD.List!$C$3:$N$5014,12,0),IF(Table2[[#This Row],[SRO]]="Local","Polyester Staple Fibre","SRO 492"))</f>
        <v>Raw Cotton</v>
      </c>
    </row>
    <row r="6660" spans="1:19" x14ac:dyDescent="0.25">
      <c r="A6660" s="840" t="s">
        <v>4421</v>
      </c>
      <c r="B6660" s="835" t="s">
        <v>4478</v>
      </c>
      <c r="C6660" s="836">
        <v>79241</v>
      </c>
      <c r="D6660" s="837">
        <v>5201.009</v>
      </c>
      <c r="E6660" s="147" t="s">
        <v>4482</v>
      </c>
      <c r="F6660" s="835" t="s">
        <v>4487</v>
      </c>
      <c r="G6660" s="471">
        <v>45014</v>
      </c>
      <c r="H6660" s="838">
        <v>71075928.719999999</v>
      </c>
      <c r="I6660" s="197">
        <v>1.0101</v>
      </c>
      <c r="J6660" s="831">
        <v>9271.7099999999991</v>
      </c>
      <c r="K6660" s="831">
        <v>9179</v>
      </c>
      <c r="L6660" s="831">
        <v>11303952.869999999</v>
      </c>
      <c r="M6660" s="832" t="str">
        <f>TEXT(Table2[[#This Row],[Gd.Dt]],"mmm-yy")</f>
        <v>Mar-23</v>
      </c>
      <c r="N6660" s="46" t="str">
        <f>MID(Table2[[#This Row],[BE]],6,2)</f>
        <v>IB</v>
      </c>
      <c r="O6660" s="46" t="str">
        <f>IF(Table2[[#This Row],[Type]]="IB","EOU",IF(Table2[[#This Row],[Type]]="MB","Local","492"))</f>
        <v>EOU</v>
      </c>
      <c r="P6660" s="46">
        <f>ROUND(Table2[[#This Row],[Cons]]/Table2[[#This Row],[Qty.]],5)</f>
        <v>1.0101</v>
      </c>
      <c r="Q6660" s="46" t="b">
        <f>EXACT(Table2[[#This Row],[rate]],Table2[[#This Row],[Check]])</f>
        <v>1</v>
      </c>
      <c r="R6660" s="46"/>
      <c r="S6660" s="46" t="str">
        <f>IF(Table2[[#This Row],[SRO]]="EOU",VLOOKUP(Table2[[#This Row],[BE]],[2]GD.List!$C$3:$N$5014,12,0),IF(Table2[[#This Row],[SRO]]="Local","Polyester Staple Fibre","SRO 492"))</f>
        <v>Raw Cotton</v>
      </c>
    </row>
    <row r="6661" spans="1:19" x14ac:dyDescent="0.25">
      <c r="A6661" s="840" t="s">
        <v>4421</v>
      </c>
      <c r="B6661" s="835" t="s">
        <v>4477</v>
      </c>
      <c r="C6661" s="836">
        <v>30033</v>
      </c>
      <c r="D6661" s="837">
        <v>5201.009</v>
      </c>
      <c r="E6661" s="147" t="s">
        <v>4481</v>
      </c>
      <c r="F6661" s="835" t="s">
        <v>4488</v>
      </c>
      <c r="G6661" s="471">
        <v>45014</v>
      </c>
      <c r="H6661" s="838">
        <v>14794144.859999999</v>
      </c>
      <c r="I6661" s="197">
        <v>0.48485</v>
      </c>
      <c r="J6661" s="831">
        <v>3687.29</v>
      </c>
      <c r="K6661" s="831">
        <v>7605</v>
      </c>
      <c r="L6661" s="831">
        <v>2217182.92</v>
      </c>
      <c r="M6661" s="832" t="str">
        <f>TEXT(Table2[[#This Row],[Gd.Dt]],"mmm-yy")</f>
        <v>Mar-23</v>
      </c>
      <c r="N6661" s="46" t="str">
        <f>MID(Table2[[#This Row],[BE]],6,2)</f>
        <v>IB</v>
      </c>
      <c r="O6661" s="46" t="str">
        <f>IF(Table2[[#This Row],[Type]]="IB","EOU",IF(Table2[[#This Row],[Type]]="MB","Local","492"))</f>
        <v>EOU</v>
      </c>
      <c r="P6661" s="46">
        <f>ROUND(Table2[[#This Row],[Cons]]/Table2[[#This Row],[Qty.]],5)</f>
        <v>0.48485</v>
      </c>
      <c r="Q6661" s="46" t="b">
        <f>EXACT(Table2[[#This Row],[rate]],Table2[[#This Row],[Check]])</f>
        <v>1</v>
      </c>
      <c r="R6661" s="46"/>
      <c r="S6661" s="46" t="str">
        <f>IF(Table2[[#This Row],[SRO]]="EOU",VLOOKUP(Table2[[#This Row],[BE]],[2]GD.List!$C$3:$N$5014,12,0),IF(Table2[[#This Row],[SRO]]="Local","Polyester Staple Fibre","SRO 492"))</f>
        <v>Raw Cotton</v>
      </c>
    </row>
    <row r="6662" spans="1:19" x14ac:dyDescent="0.25">
      <c r="A6662" s="839" t="s">
        <v>4421</v>
      </c>
      <c r="B6662" s="835" t="s">
        <v>4489</v>
      </c>
      <c r="C6662" s="836">
        <v>53753</v>
      </c>
      <c r="D6662" s="837">
        <v>5201.009</v>
      </c>
      <c r="E6662" s="147" t="s">
        <v>611</v>
      </c>
      <c r="F6662" s="835" t="s">
        <v>4497</v>
      </c>
      <c r="G6662" s="471">
        <v>45014</v>
      </c>
      <c r="H6662" s="838">
        <v>19615864.870000001</v>
      </c>
      <c r="I6662" s="197">
        <v>1.0101</v>
      </c>
      <c r="J6662" s="831">
        <v>3535.36</v>
      </c>
      <c r="K6662" s="831">
        <v>3500</v>
      </c>
      <c r="L6662" s="831">
        <v>4169447.47</v>
      </c>
      <c r="M6662" s="832" t="str">
        <f>TEXT(Table2[[#This Row],[Gd.Dt]],"mmm-yy")</f>
        <v>Mar-23</v>
      </c>
      <c r="N6662" s="46" t="str">
        <f>MID(Table2[[#This Row],[BE]],6,2)</f>
        <v>IB</v>
      </c>
      <c r="O6662" s="46" t="str">
        <f>IF(Table2[[#This Row],[Type]]="IB","EOU",IF(Table2[[#This Row],[Type]]="MB","Local","492"))</f>
        <v>EOU</v>
      </c>
      <c r="P6662" s="46">
        <f>ROUND(Table2[[#This Row],[Cons]]/Table2[[#This Row],[Qty.]],5)</f>
        <v>1.0101</v>
      </c>
      <c r="Q6662" s="46" t="b">
        <f>EXACT(Table2[[#This Row],[rate]],Table2[[#This Row],[Check]])</f>
        <v>1</v>
      </c>
      <c r="R6662" s="46"/>
      <c r="S6662" s="46" t="str">
        <f>IF(Table2[[#This Row],[SRO]]="EOU",VLOOKUP(Table2[[#This Row],[BE]],[2]GD.List!$C$3:$N$5014,12,0),IF(Table2[[#This Row],[SRO]]="Local","Polyester Staple Fibre","SRO 492"))</f>
        <v>Raw Cotton</v>
      </c>
    </row>
    <row r="6663" spans="1:19" x14ac:dyDescent="0.25">
      <c r="A6663" s="840" t="s">
        <v>4463</v>
      </c>
      <c r="B6663" s="835" t="s">
        <v>4490</v>
      </c>
      <c r="C6663" s="836">
        <v>1268</v>
      </c>
      <c r="D6663" s="837">
        <v>5402.33</v>
      </c>
      <c r="E6663" s="147" t="s">
        <v>4491</v>
      </c>
      <c r="F6663" s="835" t="s">
        <v>4496</v>
      </c>
      <c r="G6663" s="471">
        <v>45014</v>
      </c>
      <c r="H6663" s="838">
        <v>5211685.9800000004</v>
      </c>
      <c r="I6663" s="197">
        <v>1.0101</v>
      </c>
      <c r="J6663" s="831">
        <v>2178.19</v>
      </c>
      <c r="K6663" s="831">
        <v>2156.41</v>
      </c>
      <c r="L6663" s="831">
        <v>2568738.4500000002</v>
      </c>
      <c r="M6663" s="832" t="str">
        <f>TEXT(Table2[[#This Row],[Gd.Dt]],"mmm-yy")</f>
        <v>Mar-23</v>
      </c>
      <c r="N6663" s="46" t="str">
        <f>MID(Table2[[#This Row],[BE]],6,2)</f>
        <v>IB</v>
      </c>
      <c r="O6663" s="46" t="str">
        <f>IF(Table2[[#This Row],[Type]]="IB","EOU",IF(Table2[[#This Row],[Type]]="MB","Local","492"))</f>
        <v>EOU</v>
      </c>
      <c r="P6663" s="46">
        <f>ROUND(Table2[[#This Row],[Cons]]/Table2[[#This Row],[Qty.]],5)</f>
        <v>1.0101</v>
      </c>
      <c r="Q6663" s="46" t="b">
        <f>EXACT(Table2[[#This Row],[rate]],Table2[[#This Row],[Check]])</f>
        <v>1</v>
      </c>
      <c r="R6663" s="46"/>
      <c r="S6663" s="46" t="str">
        <f>IF(Table2[[#This Row],[SRO]]="EOU",VLOOKUP(Table2[[#This Row],[BE]],[2]GD.List!$C$3:$N$5014,12,0),IF(Table2[[#This Row],[SRO]]="Local","Polyester Staple Fibre","SRO 492"))</f>
        <v>Polyester Yarn</v>
      </c>
    </row>
    <row r="6664" spans="1:19" x14ac:dyDescent="0.25">
      <c r="A6664" s="839" t="s">
        <v>4463</v>
      </c>
      <c r="B6664" s="835" t="s">
        <v>4477</v>
      </c>
      <c r="C6664" s="836">
        <v>30033</v>
      </c>
      <c r="D6664" s="837">
        <v>5402.33</v>
      </c>
      <c r="E6664" s="147" t="s">
        <v>4481</v>
      </c>
      <c r="F6664" s="835" t="s">
        <v>4488</v>
      </c>
      <c r="G6664" s="471">
        <v>45014</v>
      </c>
      <c r="H6664" s="838">
        <v>14794144.859999999</v>
      </c>
      <c r="I6664" s="197">
        <v>0.52524999999999999</v>
      </c>
      <c r="J6664" s="831">
        <v>3994.53</v>
      </c>
      <c r="K6664" s="831">
        <v>7605</v>
      </c>
      <c r="L6664" s="831">
        <v>2401927.62</v>
      </c>
      <c r="M6664" s="832" t="str">
        <f>TEXT(Table2[[#This Row],[Gd.Dt]],"mmm-yy")</f>
        <v>Mar-23</v>
      </c>
      <c r="N6664" s="46" t="str">
        <f>MID(Table2[[#This Row],[BE]],6,2)</f>
        <v>IB</v>
      </c>
      <c r="O6664" s="46" t="str">
        <f>IF(Table2[[#This Row],[Type]]="IB","EOU",IF(Table2[[#This Row],[Type]]="MB","Local","492"))</f>
        <v>EOU</v>
      </c>
      <c r="P6664" s="46">
        <f>ROUND(Table2[[#This Row],[Cons]]/Table2[[#This Row],[Qty.]],5)</f>
        <v>0.52524999999999999</v>
      </c>
      <c r="Q6664" s="46" t="b">
        <f>EXACT(Table2[[#This Row],[rate]],Table2[[#This Row],[Check]])</f>
        <v>1</v>
      </c>
      <c r="R6664" s="46"/>
      <c r="S6664" s="46" t="str">
        <f>IF(Table2[[#This Row],[SRO]]="EOU",VLOOKUP(Table2[[#This Row],[BE]],[2]GD.List!$C$3:$N$5014,12,0),IF(Table2[[#This Row],[SRO]]="Local","Polyester Staple Fibre","SRO 492"))</f>
        <v>Polyester Yarn</v>
      </c>
    </row>
    <row r="6665" spans="1:19" x14ac:dyDescent="0.25">
      <c r="A6665" s="840" t="s">
        <v>4494</v>
      </c>
      <c r="B6665" s="840" t="s">
        <v>4492</v>
      </c>
      <c r="C6665" s="841">
        <v>20856</v>
      </c>
      <c r="D6665" s="842">
        <v>5509.99</v>
      </c>
      <c r="E6665" s="27" t="s">
        <v>4493</v>
      </c>
      <c r="F6665" s="840" t="s">
        <v>4495</v>
      </c>
      <c r="G6665" s="28">
        <v>45015</v>
      </c>
      <c r="H6665" s="843">
        <v>23457168.670000002</v>
      </c>
      <c r="I6665" s="33">
        <v>1.0101</v>
      </c>
      <c r="J6665" s="833">
        <v>4093.13</v>
      </c>
      <c r="K6665" s="833">
        <v>4052.2</v>
      </c>
      <c r="L6665" s="833">
        <v>4123538.1100000003</v>
      </c>
      <c r="M6665" s="834" t="str">
        <f>TEXT(Table2[[#This Row],[Gd.Dt]],"mmm-yy")</f>
        <v>Mar-23</v>
      </c>
      <c r="N6665" s="47" t="str">
        <f>MID(Table2[[#This Row],[BE]],6,2)</f>
        <v>IB</v>
      </c>
      <c r="O6665" s="47" t="str">
        <f>IF(Table2[[#This Row],[Type]]="IB","EOU",IF(Table2[[#This Row],[Type]]="MB","Local","492"))</f>
        <v>EOU</v>
      </c>
      <c r="P6665" s="47">
        <f>ROUND(Table2[[#This Row],[Cons]]/Table2[[#This Row],[Qty.]],5)</f>
        <v>1.0101</v>
      </c>
      <c r="Q6665" s="47" t="b">
        <f>EXACT(Table2[[#This Row],[rate]],Table2[[#This Row],[Check]])</f>
        <v>1</v>
      </c>
      <c r="R6665" s="47"/>
      <c r="S6665" s="47" t="str">
        <f>IF(Table2[[#This Row],[SRO]]="EOU",VLOOKUP(Table2[[#This Row],[BE]],[2]GD.List!$C$3:$N$5014,12,0),IF(Table2[[#This Row],[SRO]]="Local","Polyester Staple Fibre","SRO 492"))</f>
        <v>Blended Yarn</v>
      </c>
    </row>
    <row r="6666" spans="1:19" x14ac:dyDescent="0.25">
      <c r="A6666" s="116" t="s">
        <v>2499</v>
      </c>
      <c r="B6666" s="116" t="s">
        <v>4508</v>
      </c>
      <c r="C6666" s="165">
        <v>1110</v>
      </c>
      <c r="D6666" s="117">
        <v>2701.12</v>
      </c>
      <c r="E6666" s="147" t="s">
        <v>4519</v>
      </c>
      <c r="F6666" s="116" t="s">
        <v>4523</v>
      </c>
      <c r="G6666" s="471">
        <v>45016</v>
      </c>
      <c r="H6666" s="82">
        <v>4925664.1500000004</v>
      </c>
      <c r="I6666" s="197">
        <v>1.1000000000000001</v>
      </c>
      <c r="J6666" s="15">
        <v>1903</v>
      </c>
      <c r="K6666" s="15">
        <v>1730</v>
      </c>
      <c r="L6666" s="15">
        <v>2440536.2999999998</v>
      </c>
      <c r="M6666" s="66" t="str">
        <f>TEXT(Table2[[#This Row],[Gd.Dt]],"mmm-yy")</f>
        <v>Mar-23</v>
      </c>
      <c r="N6666" s="46" t="str">
        <f>MID(Table2[[#This Row],[BE]],6,2)</f>
        <v>IB</v>
      </c>
      <c r="O6666" s="46" t="str">
        <f>IF(Table2[[#This Row],[Type]]="IB","EOU",IF(Table2[[#This Row],[Type]]="MB","Local","492"))</f>
        <v>EOU</v>
      </c>
      <c r="P6666" s="46">
        <f>ROUND(Table2[[#This Row],[Cons]]/Table2[[#This Row],[Qty.]],5)</f>
        <v>1.1000000000000001</v>
      </c>
      <c r="Q6666" s="46" t="b">
        <f>EXACT(Table2[[#This Row],[rate]],Table2[[#This Row],[Check]])</f>
        <v>1</v>
      </c>
      <c r="R6666" s="46"/>
      <c r="S6666" s="46" t="str">
        <f>IF(Table2[[#This Row],[SRO]]="EOU",VLOOKUP(Table2[[#This Row],[BE]],[2]GD.List!$C$3:$N$5014,12,0),IF(Table2[[#This Row],[SRO]]="Local","Polyester Staple Fibre","SRO 492"))</f>
        <v>Textile Coal</v>
      </c>
    </row>
    <row r="6667" spans="1:19" x14ac:dyDescent="0.25">
      <c r="A6667" s="116" t="s">
        <v>2499</v>
      </c>
      <c r="B6667" s="116" t="s">
        <v>4506</v>
      </c>
      <c r="C6667" s="165">
        <v>50990</v>
      </c>
      <c r="D6667" s="117">
        <v>2701.12</v>
      </c>
      <c r="E6667" s="147" t="s">
        <v>4517</v>
      </c>
      <c r="F6667" s="116" t="s">
        <v>4524</v>
      </c>
      <c r="G6667" s="471">
        <v>45015</v>
      </c>
      <c r="H6667" s="82">
        <v>42120009.140000001</v>
      </c>
      <c r="I6667" s="197">
        <v>1.1000000000000001</v>
      </c>
      <c r="J6667" s="15">
        <v>21345.5</v>
      </c>
      <c r="K6667" s="15">
        <v>19405</v>
      </c>
      <c r="L6667" s="15">
        <v>20591089.48</v>
      </c>
      <c r="M6667" s="66" t="str">
        <f>TEXT(Table2[[#This Row],[Gd.Dt]],"mmm-yy")</f>
        <v>Mar-23</v>
      </c>
      <c r="N6667" s="46" t="str">
        <f>MID(Table2[[#This Row],[BE]],6,2)</f>
        <v>IB</v>
      </c>
      <c r="O6667" s="46" t="str">
        <f>IF(Table2[[#This Row],[Type]]="IB","EOU",IF(Table2[[#This Row],[Type]]="MB","Local","492"))</f>
        <v>EOU</v>
      </c>
      <c r="P6667" s="46">
        <f>ROUND(Table2[[#This Row],[Cons]]/Table2[[#This Row],[Qty.]],5)</f>
        <v>1.1000000000000001</v>
      </c>
      <c r="Q6667" s="46" t="b">
        <f>EXACT(Table2[[#This Row],[rate]],Table2[[#This Row],[Check]])</f>
        <v>1</v>
      </c>
      <c r="R6667" s="46"/>
      <c r="S6667" s="46" t="str">
        <f>IF(Table2[[#This Row],[SRO]]="EOU",VLOOKUP(Table2[[#This Row],[BE]],[2]GD.List!$C$3:$N$5014,12,0),IF(Table2[[#This Row],[SRO]]="Local","Polyester Staple Fibre","SRO 492"))</f>
        <v>Textile Coal</v>
      </c>
    </row>
    <row r="6668" spans="1:19" x14ac:dyDescent="0.25">
      <c r="A6668" s="116" t="s">
        <v>2499</v>
      </c>
      <c r="B6668" s="116" t="s">
        <v>4500</v>
      </c>
      <c r="C6668" s="165">
        <v>1490</v>
      </c>
      <c r="D6668" s="117">
        <v>2701.12</v>
      </c>
      <c r="E6668" s="147" t="s">
        <v>4511</v>
      </c>
      <c r="F6668" s="116" t="s">
        <v>4525</v>
      </c>
      <c r="G6668" s="471">
        <v>45016</v>
      </c>
      <c r="H6668" s="82">
        <v>19774012.02</v>
      </c>
      <c r="I6668" s="197">
        <v>1.1000000000000001</v>
      </c>
      <c r="J6668" s="15">
        <v>8889.1</v>
      </c>
      <c r="K6668" s="15">
        <v>8081</v>
      </c>
      <c r="L6668" s="15">
        <v>9977253.5999999996</v>
      </c>
      <c r="M6668" s="66" t="str">
        <f>TEXT(Table2[[#This Row],[Gd.Dt]],"mmm-yy")</f>
        <v>Mar-23</v>
      </c>
      <c r="N6668" s="46" t="str">
        <f>MID(Table2[[#This Row],[BE]],6,2)</f>
        <v>IB</v>
      </c>
      <c r="O6668" s="46" t="str">
        <f>IF(Table2[[#This Row],[Type]]="IB","EOU",IF(Table2[[#This Row],[Type]]="MB","Local","492"))</f>
        <v>EOU</v>
      </c>
      <c r="P6668" s="46">
        <f>ROUND(Table2[[#This Row],[Cons]]/Table2[[#This Row],[Qty.]],5)</f>
        <v>1.1000000000000001</v>
      </c>
      <c r="Q6668" s="46" t="b">
        <f>EXACT(Table2[[#This Row],[rate]],Table2[[#This Row],[Check]])</f>
        <v>1</v>
      </c>
      <c r="R6668" s="46"/>
      <c r="S6668" s="46" t="str">
        <f>IF(Table2[[#This Row],[SRO]]="EOU",VLOOKUP(Table2[[#This Row],[BE]],[2]GD.List!$C$3:$N$5014,12,0),IF(Table2[[#This Row],[SRO]]="Local","Polyester Staple Fibre","SRO 492"))</f>
        <v>Textile Coal</v>
      </c>
    </row>
    <row r="6669" spans="1:19" x14ac:dyDescent="0.25">
      <c r="A6669" s="116" t="s">
        <v>2499</v>
      </c>
      <c r="B6669" s="116" t="s">
        <v>4498</v>
      </c>
      <c r="C6669" s="165">
        <v>23480</v>
      </c>
      <c r="D6669" s="117">
        <v>2701.12</v>
      </c>
      <c r="E6669" s="147" t="s">
        <v>4509</v>
      </c>
      <c r="F6669" s="116" t="s">
        <v>4526</v>
      </c>
      <c r="G6669" s="471">
        <v>45016</v>
      </c>
      <c r="H6669" s="82">
        <v>23547559.920000002</v>
      </c>
      <c r="I6669" s="197">
        <v>1.1000000000000001</v>
      </c>
      <c r="J6669" s="15">
        <v>11115.5</v>
      </c>
      <c r="K6669" s="15">
        <v>10105</v>
      </c>
      <c r="L6669" s="15">
        <v>11881252</v>
      </c>
      <c r="M6669" s="66" t="str">
        <f>TEXT(Table2[[#This Row],[Gd.Dt]],"mmm-yy")</f>
        <v>Mar-23</v>
      </c>
      <c r="N6669" s="46" t="str">
        <f>MID(Table2[[#This Row],[BE]],6,2)</f>
        <v>IB</v>
      </c>
      <c r="O6669" s="46" t="str">
        <f>IF(Table2[[#This Row],[Type]]="IB","EOU",IF(Table2[[#This Row],[Type]]="MB","Local","492"))</f>
        <v>EOU</v>
      </c>
      <c r="P6669" s="46">
        <f>ROUND(Table2[[#This Row],[Cons]]/Table2[[#This Row],[Qty.]],5)</f>
        <v>1.1000000000000001</v>
      </c>
      <c r="Q6669" s="46" t="b">
        <f>EXACT(Table2[[#This Row],[rate]],Table2[[#This Row],[Check]])</f>
        <v>1</v>
      </c>
      <c r="R6669" s="46"/>
      <c r="S6669" s="46" t="str">
        <f>IF(Table2[[#This Row],[SRO]]="EOU",VLOOKUP(Table2[[#This Row],[BE]],[2]GD.List!$C$3:$N$5014,12,0),IF(Table2[[#This Row],[SRO]]="Local","Polyester Staple Fibre","SRO 492"))</f>
        <v>Textile Coal</v>
      </c>
    </row>
    <row r="6670" spans="1:19" x14ac:dyDescent="0.25">
      <c r="A6670" s="116" t="s">
        <v>2499</v>
      </c>
      <c r="B6670" s="116" t="s">
        <v>4507</v>
      </c>
      <c r="C6670" s="165">
        <v>16552</v>
      </c>
      <c r="D6670" s="117">
        <v>2701.12</v>
      </c>
      <c r="E6670" s="147" t="s">
        <v>4518</v>
      </c>
      <c r="F6670" s="116" t="s">
        <v>4527</v>
      </c>
      <c r="G6670" s="471">
        <v>45016</v>
      </c>
      <c r="H6670" s="82">
        <v>13312742.310000001</v>
      </c>
      <c r="I6670" s="197">
        <v>0.8</v>
      </c>
      <c r="J6670" s="15">
        <v>3073.4700000000003</v>
      </c>
      <c r="K6670" s="15">
        <v>3841.83</v>
      </c>
      <c r="L6670" s="15">
        <v>12184280.620000001</v>
      </c>
      <c r="M6670" s="66" t="str">
        <f>TEXT(Table2[[#This Row],[Gd.Dt]],"mmm-yy")</f>
        <v>Mar-23</v>
      </c>
      <c r="N6670" s="46" t="str">
        <f>MID(Table2[[#This Row],[BE]],6,2)</f>
        <v>IB</v>
      </c>
      <c r="O6670" s="46" t="str">
        <f>IF(Table2[[#This Row],[Type]]="IB","EOU",IF(Table2[[#This Row],[Type]]="MB","Local","492"))</f>
        <v>EOU</v>
      </c>
      <c r="P6670" s="46">
        <f>ROUND(Table2[[#This Row],[Cons]]/Table2[[#This Row],[Qty.]],5)</f>
        <v>0.8</v>
      </c>
      <c r="Q6670" s="46" t="b">
        <f>EXACT(Table2[[#This Row],[rate]],Table2[[#This Row],[Check]])</f>
        <v>1</v>
      </c>
      <c r="R6670" s="46"/>
      <c r="S6670" s="46" t="str">
        <f>IF(Table2[[#This Row],[SRO]]="EOU",VLOOKUP(Table2[[#This Row],[BE]],[2]GD.List!$C$3:$N$5014,12,0),IF(Table2[[#This Row],[SRO]]="Local","Polyester Staple Fibre","SRO 492"))</f>
        <v>Textile Coal</v>
      </c>
    </row>
    <row r="6671" spans="1:19" x14ac:dyDescent="0.25">
      <c r="A6671" s="116" t="s">
        <v>2499</v>
      </c>
      <c r="B6671" s="116" t="s">
        <v>4503</v>
      </c>
      <c r="C6671" s="165">
        <v>64200</v>
      </c>
      <c r="D6671" s="117">
        <v>2701.12</v>
      </c>
      <c r="E6671" s="147" t="s">
        <v>4514</v>
      </c>
      <c r="F6671" s="116" t="s">
        <v>4528</v>
      </c>
      <c r="G6671" s="471">
        <v>45016</v>
      </c>
      <c r="H6671" s="82">
        <v>46461388.43</v>
      </c>
      <c r="I6671" s="197">
        <v>1.1000000000000001</v>
      </c>
      <c r="J6671" s="15">
        <v>21819.600000000002</v>
      </c>
      <c r="K6671" s="15">
        <v>19836</v>
      </c>
      <c r="L6671" s="15">
        <v>23349989.130000003</v>
      </c>
      <c r="M6671" s="66" t="str">
        <f>TEXT(Table2[[#This Row],[Gd.Dt]],"mmm-yy")</f>
        <v>Mar-23</v>
      </c>
      <c r="N6671" s="46" t="str">
        <f>MID(Table2[[#This Row],[BE]],6,2)</f>
        <v>IB</v>
      </c>
      <c r="O6671" s="46" t="str">
        <f>IF(Table2[[#This Row],[Type]]="IB","EOU",IF(Table2[[#This Row],[Type]]="MB","Local","492"))</f>
        <v>EOU</v>
      </c>
      <c r="P6671" s="46">
        <f>ROUND(Table2[[#This Row],[Cons]]/Table2[[#This Row],[Qty.]],5)</f>
        <v>1.1000000000000001</v>
      </c>
      <c r="Q6671" s="46" t="b">
        <f>EXACT(Table2[[#This Row],[rate]],Table2[[#This Row],[Check]])</f>
        <v>1</v>
      </c>
      <c r="R6671" s="46"/>
      <c r="S6671" s="46" t="str">
        <f>IF(Table2[[#This Row],[SRO]]="EOU",VLOOKUP(Table2[[#This Row],[BE]],[2]GD.List!$C$3:$N$5014,12,0),IF(Table2[[#This Row],[SRO]]="Local","Polyester Staple Fibre","SRO 492"))</f>
        <v>Textile Coal</v>
      </c>
    </row>
    <row r="6672" spans="1:19" x14ac:dyDescent="0.25">
      <c r="A6672" s="116" t="s">
        <v>2499</v>
      </c>
      <c r="B6672" s="116" t="s">
        <v>4501</v>
      </c>
      <c r="C6672" s="165">
        <v>55547</v>
      </c>
      <c r="D6672" s="117">
        <v>2701.12</v>
      </c>
      <c r="E6672" s="147" t="s">
        <v>4512</v>
      </c>
      <c r="F6672" s="116" t="s">
        <v>4529</v>
      </c>
      <c r="G6672" s="471">
        <v>45016</v>
      </c>
      <c r="H6672" s="82">
        <v>19810811.82</v>
      </c>
      <c r="I6672" s="197">
        <v>0.8</v>
      </c>
      <c r="J6672" s="15">
        <v>8134.4</v>
      </c>
      <c r="K6672" s="15">
        <v>10168</v>
      </c>
      <c r="L6672" s="15">
        <v>8429682.9700000007</v>
      </c>
      <c r="M6672" s="66" t="str">
        <f>TEXT(Table2[[#This Row],[Gd.Dt]],"mmm-yy")</f>
        <v>Mar-23</v>
      </c>
      <c r="N6672" s="46" t="str">
        <f>MID(Table2[[#This Row],[BE]],6,2)</f>
        <v>IB</v>
      </c>
      <c r="O6672" s="46" t="str">
        <f>IF(Table2[[#This Row],[Type]]="IB","EOU",IF(Table2[[#This Row],[Type]]="MB","Local","492"))</f>
        <v>EOU</v>
      </c>
      <c r="P6672" s="46">
        <f>ROUND(Table2[[#This Row],[Cons]]/Table2[[#This Row],[Qty.]],5)</f>
        <v>0.8</v>
      </c>
      <c r="Q6672" s="46" t="b">
        <f>EXACT(Table2[[#This Row],[rate]],Table2[[#This Row],[Check]])</f>
        <v>1</v>
      </c>
      <c r="R6672" s="46"/>
      <c r="S6672" s="46" t="str">
        <f>IF(Table2[[#This Row],[SRO]]="EOU",VLOOKUP(Table2[[#This Row],[BE]],[2]GD.List!$C$3:$N$5014,12,0),IF(Table2[[#This Row],[SRO]]="Local","Polyester Staple Fibre","SRO 492"))</f>
        <v>Textile Coal</v>
      </c>
    </row>
    <row r="6673" spans="1:19" x14ac:dyDescent="0.25">
      <c r="A6673" s="116" t="s">
        <v>2499</v>
      </c>
      <c r="B6673" s="116" t="s">
        <v>4505</v>
      </c>
      <c r="C6673" s="165">
        <v>7368</v>
      </c>
      <c r="D6673" s="117">
        <v>2701.12</v>
      </c>
      <c r="E6673" s="147" t="s">
        <v>4516</v>
      </c>
      <c r="F6673" s="116" t="s">
        <v>4530</v>
      </c>
      <c r="G6673" s="471">
        <v>45015</v>
      </c>
      <c r="H6673" s="82">
        <v>4145528.73</v>
      </c>
      <c r="I6673" s="197">
        <v>1.1000000000000001</v>
      </c>
      <c r="J6673" s="15">
        <v>2798.3999999999996</v>
      </c>
      <c r="K6673" s="15">
        <v>2544</v>
      </c>
      <c r="L6673" s="15">
        <v>2018677.57</v>
      </c>
      <c r="M6673" s="66" t="str">
        <f>TEXT(Table2[[#This Row],[Gd.Dt]],"mmm-yy")</f>
        <v>Mar-23</v>
      </c>
      <c r="N6673" s="46" t="str">
        <f>MID(Table2[[#This Row],[BE]],6,2)</f>
        <v>IB</v>
      </c>
      <c r="O6673" s="46" t="str">
        <f>IF(Table2[[#This Row],[Type]]="IB","EOU",IF(Table2[[#This Row],[Type]]="MB","Local","492"))</f>
        <v>EOU</v>
      </c>
      <c r="P6673" s="46">
        <f>ROUND(Table2[[#This Row],[Cons]]/Table2[[#This Row],[Qty.]],5)</f>
        <v>1.1000000000000001</v>
      </c>
      <c r="Q6673" s="46" t="b">
        <f>EXACT(Table2[[#This Row],[rate]],Table2[[#This Row],[Check]])</f>
        <v>1</v>
      </c>
      <c r="R6673" s="46"/>
      <c r="S6673" s="46" t="str">
        <f>IF(Table2[[#This Row],[SRO]]="EOU",VLOOKUP(Table2[[#This Row],[BE]],[2]GD.List!$C$3:$N$5014,12,0),IF(Table2[[#This Row],[SRO]]="Local","Polyester Staple Fibre","SRO 492"))</f>
        <v>Textile Coal</v>
      </c>
    </row>
    <row r="6674" spans="1:19" x14ac:dyDescent="0.25">
      <c r="A6674" s="116" t="s">
        <v>2499</v>
      </c>
      <c r="B6674" s="116" t="s">
        <v>4502</v>
      </c>
      <c r="C6674" s="165">
        <v>31110</v>
      </c>
      <c r="D6674" s="117">
        <v>2701.12</v>
      </c>
      <c r="E6674" s="147" t="s">
        <v>4513</v>
      </c>
      <c r="F6674" s="116" t="s">
        <v>4531</v>
      </c>
      <c r="G6674" s="471">
        <v>45016</v>
      </c>
      <c r="H6674" s="82">
        <v>32137183.84</v>
      </c>
      <c r="I6674" s="197">
        <v>1.1000000000000001</v>
      </c>
      <c r="J6674" s="15">
        <v>24828.11</v>
      </c>
      <c r="K6674" s="15">
        <v>22571</v>
      </c>
      <c r="L6674" s="15">
        <v>30159138.580000002</v>
      </c>
      <c r="M6674" s="66" t="str">
        <f>TEXT(Table2[[#This Row],[Gd.Dt]],"mmm-yy")</f>
        <v>Mar-23</v>
      </c>
      <c r="N6674" s="46" t="str">
        <f>MID(Table2[[#This Row],[BE]],6,2)</f>
        <v>IB</v>
      </c>
      <c r="O6674" s="46" t="str">
        <f>IF(Table2[[#This Row],[Type]]="IB","EOU",IF(Table2[[#This Row],[Type]]="MB","Local","492"))</f>
        <v>EOU</v>
      </c>
      <c r="P6674" s="46">
        <f>ROUND(Table2[[#This Row],[Cons]]/Table2[[#This Row],[Qty.]],5)</f>
        <v>1.1000000000000001</v>
      </c>
      <c r="Q6674" s="46" t="b">
        <f>EXACT(Table2[[#This Row],[rate]],Table2[[#This Row],[Check]])</f>
        <v>1</v>
      </c>
      <c r="R6674" s="46"/>
      <c r="S6674" s="46" t="str">
        <f>IF(Table2[[#This Row],[SRO]]="EOU",VLOOKUP(Table2[[#This Row],[BE]],[2]GD.List!$C$3:$N$5014,12,0),IF(Table2[[#This Row],[SRO]]="Local","Polyester Staple Fibre","SRO 492"))</f>
        <v>Textile Coal</v>
      </c>
    </row>
    <row r="6675" spans="1:19" x14ac:dyDescent="0.25">
      <c r="A6675" s="120" t="s">
        <v>2499</v>
      </c>
      <c r="B6675" s="116" t="s">
        <v>4504</v>
      </c>
      <c r="C6675" s="165">
        <v>34010</v>
      </c>
      <c r="D6675" s="117">
        <v>2701.12</v>
      </c>
      <c r="E6675" s="147" t="s">
        <v>4515</v>
      </c>
      <c r="F6675" s="116" t="s">
        <v>4532</v>
      </c>
      <c r="G6675" s="471">
        <v>45016</v>
      </c>
      <c r="H6675" s="82">
        <v>31768886</v>
      </c>
      <c r="I6675" s="197">
        <v>1.1000000000000001</v>
      </c>
      <c r="J6675" s="15">
        <v>22631.399999999998</v>
      </c>
      <c r="K6675" s="15">
        <v>20574</v>
      </c>
      <c r="L6675" s="15">
        <v>16329036.780000001</v>
      </c>
      <c r="M6675" s="66" t="str">
        <f>TEXT(Table2[[#This Row],[Gd.Dt]],"mmm-yy")</f>
        <v>Mar-23</v>
      </c>
      <c r="N6675" s="46" t="str">
        <f>MID(Table2[[#This Row],[BE]],6,2)</f>
        <v>IB</v>
      </c>
      <c r="O6675" s="46" t="str">
        <f>IF(Table2[[#This Row],[Type]]="IB","EOU",IF(Table2[[#This Row],[Type]]="MB","Local","492"))</f>
        <v>EOU</v>
      </c>
      <c r="P6675" s="46">
        <f>ROUND(Table2[[#This Row],[Cons]]/Table2[[#This Row],[Qty.]],5)</f>
        <v>1.1000000000000001</v>
      </c>
      <c r="Q6675" s="46" t="b">
        <f>EXACT(Table2[[#This Row],[rate]],Table2[[#This Row],[Check]])</f>
        <v>1</v>
      </c>
      <c r="R6675" s="46"/>
      <c r="S6675" s="46" t="str">
        <f>IF(Table2[[#This Row],[SRO]]="EOU",VLOOKUP(Table2[[#This Row],[BE]],[2]GD.List!$C$3:$N$5014,12,0),IF(Table2[[#This Row],[SRO]]="Local","Polyester Staple Fibre","SRO 492"))</f>
        <v>Textile Coal</v>
      </c>
    </row>
    <row r="6676" spans="1:19" x14ac:dyDescent="0.25">
      <c r="A6676" s="119" t="s">
        <v>3879</v>
      </c>
      <c r="B6676" s="116" t="s">
        <v>4508</v>
      </c>
      <c r="C6676" s="165">
        <v>1110</v>
      </c>
      <c r="D6676" s="117">
        <v>3404.9090000000001</v>
      </c>
      <c r="E6676" s="147" t="s">
        <v>4519</v>
      </c>
      <c r="F6676" s="116" t="s">
        <v>4523</v>
      </c>
      <c r="G6676" s="471">
        <v>45016</v>
      </c>
      <c r="H6676" s="82">
        <v>4925664.1500000004</v>
      </c>
      <c r="I6676" s="197">
        <v>0.04</v>
      </c>
      <c r="J6676" s="15">
        <v>69.2</v>
      </c>
      <c r="K6676" s="15">
        <v>1730</v>
      </c>
      <c r="L6676" s="15">
        <v>88746.77</v>
      </c>
      <c r="M6676" s="66" t="str">
        <f>TEXT(Table2[[#This Row],[Gd.Dt]],"mmm-yy")</f>
        <v>Mar-23</v>
      </c>
      <c r="N6676" s="46" t="str">
        <f>MID(Table2[[#This Row],[BE]],6,2)</f>
        <v>IB</v>
      </c>
      <c r="O6676" s="46" t="str">
        <f>IF(Table2[[#This Row],[Type]]="IB","EOU",IF(Table2[[#This Row],[Type]]="MB","Local","492"))</f>
        <v>EOU</v>
      </c>
      <c r="P6676" s="46">
        <f>ROUND(Table2[[#This Row],[Cons]]/Table2[[#This Row],[Qty.]],5)</f>
        <v>0.04</v>
      </c>
      <c r="Q6676" s="46" t="b">
        <f>EXACT(Table2[[#This Row],[rate]],Table2[[#This Row],[Check]])</f>
        <v>1</v>
      </c>
      <c r="R6676" s="46"/>
      <c r="S6676" s="46" t="str">
        <f>IF(Table2[[#This Row],[SRO]]="EOU",VLOOKUP(Table2[[#This Row],[BE]],[2]GD.List!$C$3:$N$5014,12,0),IF(Table2[[#This Row],[SRO]]="Local","Polyester Staple Fibre","SRO 492"))</f>
        <v>Textile Chemical</v>
      </c>
    </row>
    <row r="6677" spans="1:19" x14ac:dyDescent="0.25">
      <c r="A6677" s="120" t="s">
        <v>3879</v>
      </c>
      <c r="B6677" s="116" t="s">
        <v>4502</v>
      </c>
      <c r="C6677" s="165">
        <v>31110</v>
      </c>
      <c r="D6677" s="117">
        <v>3404.9090000000001</v>
      </c>
      <c r="E6677" s="147" t="s">
        <v>4513</v>
      </c>
      <c r="F6677" s="116" t="s">
        <v>4531</v>
      </c>
      <c r="G6677" s="471">
        <v>45016</v>
      </c>
      <c r="H6677" s="82">
        <v>32137183.84</v>
      </c>
      <c r="I6677" s="197">
        <v>0.04</v>
      </c>
      <c r="J6677" s="15">
        <v>49.989999999999995</v>
      </c>
      <c r="K6677" s="15">
        <v>1249.75</v>
      </c>
      <c r="L6677" s="15">
        <v>58828.17</v>
      </c>
      <c r="M6677" s="66" t="str">
        <f>TEXT(Table2[[#This Row],[Gd.Dt]],"mmm-yy")</f>
        <v>Mar-23</v>
      </c>
      <c r="N6677" s="46" t="str">
        <f>MID(Table2[[#This Row],[BE]],6,2)</f>
        <v>IB</v>
      </c>
      <c r="O6677" s="46" t="str">
        <f>IF(Table2[[#This Row],[Type]]="IB","EOU",IF(Table2[[#This Row],[Type]]="MB","Local","492"))</f>
        <v>EOU</v>
      </c>
      <c r="P6677" s="46">
        <f>ROUND(Table2[[#This Row],[Cons]]/Table2[[#This Row],[Qty.]],5)</f>
        <v>0.04</v>
      </c>
      <c r="Q6677" s="46" t="b">
        <f>EXACT(Table2[[#This Row],[rate]],Table2[[#This Row],[Check]])</f>
        <v>1</v>
      </c>
      <c r="R6677" s="46"/>
      <c r="S6677" s="46" t="str">
        <f>IF(Table2[[#This Row],[SRO]]="EOU",VLOOKUP(Table2[[#This Row],[BE]],[2]GD.List!$C$3:$N$5014,12,0),IF(Table2[[#This Row],[SRO]]="Local","Polyester Staple Fibre","SRO 492"))</f>
        <v>Textile Chemical</v>
      </c>
    </row>
    <row r="6678" spans="1:19" x14ac:dyDescent="0.25">
      <c r="A6678" s="120" t="s">
        <v>4077</v>
      </c>
      <c r="B6678" s="116" t="s">
        <v>4504</v>
      </c>
      <c r="C6678" s="165">
        <v>34010</v>
      </c>
      <c r="D6678" s="117">
        <v>5503.201</v>
      </c>
      <c r="E6678" s="147" t="s">
        <v>4515</v>
      </c>
      <c r="F6678" s="116" t="s">
        <v>4532</v>
      </c>
      <c r="G6678" s="471">
        <v>45016</v>
      </c>
      <c r="H6678" s="82">
        <v>31768886</v>
      </c>
      <c r="I6678" s="197">
        <v>0.20202000000000001</v>
      </c>
      <c r="J6678" s="15">
        <v>2676.1600000000003</v>
      </c>
      <c r="K6678" s="15">
        <v>13247</v>
      </c>
      <c r="L6678" s="15">
        <v>1431538.54</v>
      </c>
      <c r="M6678" s="66" t="str">
        <f>TEXT(Table2[[#This Row],[Gd.Dt]],"mmm-yy")</f>
        <v>Mar-23</v>
      </c>
      <c r="N6678" s="46" t="str">
        <f>MID(Table2[[#This Row],[BE]],6,2)</f>
        <v>IB</v>
      </c>
      <c r="O6678" s="46" t="str">
        <f>IF(Table2[[#This Row],[Type]]="IB","EOU",IF(Table2[[#This Row],[Type]]="MB","Local","492"))</f>
        <v>EOU</v>
      </c>
      <c r="P6678" s="46">
        <f>ROUND(Table2[[#This Row],[Cons]]/Table2[[#This Row],[Qty.]],5)</f>
        <v>0.20202000000000001</v>
      </c>
      <c r="Q6678" s="46" t="b">
        <f>EXACT(Table2[[#This Row],[rate]],Table2[[#This Row],[Check]])</f>
        <v>1</v>
      </c>
      <c r="R6678" s="46"/>
      <c r="S6678" s="46" t="str">
        <f>IF(Table2[[#This Row],[SRO]]="EOU",VLOOKUP(Table2[[#This Row],[BE]],[2]GD.List!$C$3:$N$5014,12,0),IF(Table2[[#This Row],[SRO]]="Local","Polyester Staple Fibre","SRO 492"))</f>
        <v>Polyester Staple Fiber</v>
      </c>
    </row>
    <row r="6679" spans="1:19" x14ac:dyDescent="0.25">
      <c r="A6679" s="119" t="s">
        <v>4161</v>
      </c>
      <c r="B6679" s="116" t="s">
        <v>4507</v>
      </c>
      <c r="C6679" s="165">
        <v>16552</v>
      </c>
      <c r="D6679" s="117">
        <v>9606.1</v>
      </c>
      <c r="E6679" s="147" t="s">
        <v>4518</v>
      </c>
      <c r="F6679" s="116" t="s">
        <v>4527</v>
      </c>
      <c r="G6679" s="471">
        <v>45016</v>
      </c>
      <c r="H6679" s="82">
        <v>13312742.310000001</v>
      </c>
      <c r="I6679" s="197">
        <v>1</v>
      </c>
      <c r="J6679" s="15">
        <v>15</v>
      </c>
      <c r="K6679" s="15">
        <v>15</v>
      </c>
      <c r="L6679" s="15">
        <v>62369.68</v>
      </c>
      <c r="M6679" s="66" t="str">
        <f>TEXT(Table2[[#This Row],[Gd.Dt]],"mmm-yy")</f>
        <v>Mar-23</v>
      </c>
      <c r="N6679" s="46" t="str">
        <f>MID(Table2[[#This Row],[BE]],6,2)</f>
        <v>TI</v>
      </c>
      <c r="O6679" s="46" t="str">
        <f>IF(Table2[[#This Row],[Type]]="IB","EOU",IF(Table2[[#This Row],[Type]]="MB","Local","492"))</f>
        <v>492</v>
      </c>
      <c r="P6679" s="46">
        <f>ROUND(Table2[[#This Row],[Cons]]/Table2[[#This Row],[Qty.]],5)</f>
        <v>1</v>
      </c>
      <c r="Q6679" s="46" t="b">
        <f>EXACT(Table2[[#This Row],[rate]],Table2[[#This Row],[Check]])</f>
        <v>1</v>
      </c>
      <c r="R6679" s="46"/>
      <c r="S6679" s="46" t="str">
        <f>IF(Table2[[#This Row],[SRO]]="EOU",VLOOKUP(Table2[[#This Row],[BE]],[2]GD.List!$C$3:$N$5014,12,0),IF(Table2[[#This Row],[SRO]]="Local","Polyester Staple Fibre","SRO 492"))</f>
        <v>SRO 492</v>
      </c>
    </row>
    <row r="6680" spans="1:19" x14ac:dyDescent="0.25">
      <c r="A6680" s="120" t="s">
        <v>4161</v>
      </c>
      <c r="B6680" s="116" t="s">
        <v>4499</v>
      </c>
      <c r="C6680" s="165">
        <v>32582</v>
      </c>
      <c r="D6680" s="117">
        <v>9606.1</v>
      </c>
      <c r="E6680" s="147" t="s">
        <v>4510</v>
      </c>
      <c r="F6680" s="116" t="s">
        <v>4533</v>
      </c>
      <c r="G6680" s="471">
        <v>45016</v>
      </c>
      <c r="H6680" s="82">
        <v>59378893.079999998</v>
      </c>
      <c r="I6680" s="197">
        <v>1</v>
      </c>
      <c r="J6680" s="15">
        <v>25</v>
      </c>
      <c r="K6680" s="15">
        <v>25</v>
      </c>
      <c r="L6680" s="15">
        <v>1791116.96</v>
      </c>
      <c r="M6680" s="66" t="str">
        <f>TEXT(Table2[[#This Row],[Gd.Dt]],"mmm-yy")</f>
        <v>Mar-23</v>
      </c>
      <c r="N6680" s="46" t="str">
        <f>MID(Table2[[#This Row],[BE]],6,2)</f>
        <v>TI</v>
      </c>
      <c r="O6680" s="46" t="str">
        <f>IF(Table2[[#This Row],[Type]]="IB","EOU",IF(Table2[[#This Row],[Type]]="MB","Local","492"))</f>
        <v>492</v>
      </c>
      <c r="P6680" s="46">
        <f>ROUND(Table2[[#This Row],[Cons]]/Table2[[#This Row],[Qty.]],5)</f>
        <v>1</v>
      </c>
      <c r="Q6680" s="46" t="b">
        <f>EXACT(Table2[[#This Row],[rate]],Table2[[#This Row],[Check]])</f>
        <v>1</v>
      </c>
      <c r="R6680" s="46"/>
      <c r="S6680" s="46" t="str">
        <f>IF(Table2[[#This Row],[SRO]]="EOU",VLOOKUP(Table2[[#This Row],[BE]],[2]GD.List!$C$3:$N$5014,12,0),IF(Table2[[#This Row],[SRO]]="Local","Polyester Staple Fibre","SRO 492"))</f>
        <v>SRO 492</v>
      </c>
    </row>
    <row r="6681" spans="1:19" x14ac:dyDescent="0.25">
      <c r="A6681" s="120" t="s">
        <v>4165</v>
      </c>
      <c r="B6681" s="116" t="s">
        <v>4499</v>
      </c>
      <c r="C6681" s="165">
        <v>32582</v>
      </c>
      <c r="D6681" s="117">
        <v>9606.2199999999993</v>
      </c>
      <c r="E6681" s="147" t="s">
        <v>4510</v>
      </c>
      <c r="F6681" s="116" t="s">
        <v>4533</v>
      </c>
      <c r="G6681" s="471">
        <v>45016</v>
      </c>
      <c r="H6681" s="82">
        <v>59378893.079999998</v>
      </c>
      <c r="I6681" s="197">
        <v>1</v>
      </c>
      <c r="J6681" s="15">
        <v>5</v>
      </c>
      <c r="K6681" s="15">
        <v>5</v>
      </c>
      <c r="L6681" s="15">
        <v>448096</v>
      </c>
      <c r="M6681" s="66" t="str">
        <f>TEXT(Table2[[#This Row],[Gd.Dt]],"mmm-yy")</f>
        <v>Mar-23</v>
      </c>
      <c r="N6681" s="46" t="str">
        <f>MID(Table2[[#This Row],[BE]],6,2)</f>
        <v>TI</v>
      </c>
      <c r="O6681" s="46" t="str">
        <f>IF(Table2[[#This Row],[Type]]="IB","EOU",IF(Table2[[#This Row],[Type]]="MB","Local","492"))</f>
        <v>492</v>
      </c>
      <c r="P6681" s="46">
        <f>ROUND(Table2[[#This Row],[Cons]]/Table2[[#This Row],[Qty.]],5)</f>
        <v>1</v>
      </c>
      <c r="Q6681" s="46" t="b">
        <f>EXACT(Table2[[#This Row],[rate]],Table2[[#This Row],[Check]])</f>
        <v>1</v>
      </c>
      <c r="R6681" s="46"/>
      <c r="S6681" s="46" t="str">
        <f>IF(Table2[[#This Row],[SRO]]="EOU",VLOOKUP(Table2[[#This Row],[BE]],[2]GD.List!$C$3:$N$5014,12,0),IF(Table2[[#This Row],[SRO]]="Local","Polyester Staple Fibre","SRO 492"))</f>
        <v>SRO 492</v>
      </c>
    </row>
    <row r="6682" spans="1:19" x14ac:dyDescent="0.25">
      <c r="A6682" s="120" t="s">
        <v>4197</v>
      </c>
      <c r="B6682" s="116" t="s">
        <v>4505</v>
      </c>
      <c r="C6682" s="165">
        <v>7368</v>
      </c>
      <c r="D6682" s="117">
        <v>3906.9029999999998</v>
      </c>
      <c r="E6682" s="147" t="s">
        <v>4516</v>
      </c>
      <c r="F6682" s="116" t="s">
        <v>4530</v>
      </c>
      <c r="G6682" s="471">
        <v>45015</v>
      </c>
      <c r="H6682" s="82">
        <v>4145528.73</v>
      </c>
      <c r="I6682" s="197">
        <v>0.04</v>
      </c>
      <c r="J6682" s="15">
        <v>56.84</v>
      </c>
      <c r="K6682" s="15">
        <v>1421</v>
      </c>
      <c r="L6682" s="15">
        <v>44817.74</v>
      </c>
      <c r="M6682" s="66" t="str">
        <f>TEXT(Table2[[#This Row],[Gd.Dt]],"mmm-yy")</f>
        <v>Mar-23</v>
      </c>
      <c r="N6682" s="46" t="str">
        <f>MID(Table2[[#This Row],[BE]],6,2)</f>
        <v>IB</v>
      </c>
      <c r="O6682" s="46" t="str">
        <f>IF(Table2[[#This Row],[Type]]="IB","EOU",IF(Table2[[#This Row],[Type]]="MB","Local","492"))</f>
        <v>EOU</v>
      </c>
      <c r="P6682" s="46">
        <f>ROUND(Table2[[#This Row],[Cons]]/Table2[[#This Row],[Qty.]],5)</f>
        <v>0.04</v>
      </c>
      <c r="Q6682" s="46" t="b">
        <f>EXACT(Table2[[#This Row],[rate]],Table2[[#This Row],[Check]])</f>
        <v>1</v>
      </c>
      <c r="R6682" s="46"/>
      <c r="S6682" s="46" t="str">
        <f>IF(Table2[[#This Row],[SRO]]="EOU",VLOOKUP(Table2[[#This Row],[BE]],[2]GD.List!$C$3:$N$5014,12,0),IF(Table2[[#This Row],[SRO]]="Local","Polyester Staple Fibre","SRO 492"))</f>
        <v>Textile Chemical</v>
      </c>
    </row>
    <row r="6683" spans="1:19" x14ac:dyDescent="0.25">
      <c r="A6683" s="119" t="s">
        <v>4299</v>
      </c>
      <c r="B6683" s="116" t="s">
        <v>4508</v>
      </c>
      <c r="C6683" s="165">
        <v>1110</v>
      </c>
      <c r="D6683" s="117">
        <v>2847</v>
      </c>
      <c r="E6683" s="147" t="s">
        <v>4519</v>
      </c>
      <c r="F6683" s="116" t="s">
        <v>4523</v>
      </c>
      <c r="G6683" s="471">
        <v>45016</v>
      </c>
      <c r="H6683" s="82">
        <v>4925664.1500000004</v>
      </c>
      <c r="I6683" s="197">
        <v>0.03</v>
      </c>
      <c r="J6683" s="15">
        <v>51.9</v>
      </c>
      <c r="K6683" s="15">
        <v>1730</v>
      </c>
      <c r="L6683" s="15">
        <v>66560.08</v>
      </c>
      <c r="M6683" s="66" t="str">
        <f>TEXT(Table2[[#This Row],[Gd.Dt]],"mmm-yy")</f>
        <v>Mar-23</v>
      </c>
      <c r="N6683" s="46" t="str">
        <f>MID(Table2[[#This Row],[BE]],6,2)</f>
        <v>IB</v>
      </c>
      <c r="O6683" s="46" t="str">
        <f>IF(Table2[[#This Row],[Type]]="IB","EOU",IF(Table2[[#This Row],[Type]]="MB","Local","492"))</f>
        <v>EOU</v>
      </c>
      <c r="P6683" s="46">
        <f>ROUND(Table2[[#This Row],[Cons]]/Table2[[#This Row],[Qty.]],5)</f>
        <v>0.03</v>
      </c>
      <c r="Q6683" s="46" t="b">
        <f>EXACT(Table2[[#This Row],[rate]],Table2[[#This Row],[Check]])</f>
        <v>1</v>
      </c>
      <c r="R6683" s="46"/>
      <c r="S6683" s="46" t="str">
        <f>IF(Table2[[#This Row],[SRO]]="EOU",VLOOKUP(Table2[[#This Row],[BE]],[2]GD.List!$C$3:$N$5014,12,0),IF(Table2[[#This Row],[SRO]]="Local","Polyester Staple Fibre","SRO 492"))</f>
        <v>Textile Chemical</v>
      </c>
    </row>
    <row r="6684" spans="1:19" x14ac:dyDescent="0.25">
      <c r="A6684" s="119" t="s">
        <v>4299</v>
      </c>
      <c r="B6684" s="116" t="s">
        <v>4506</v>
      </c>
      <c r="C6684" s="165">
        <v>50990</v>
      </c>
      <c r="D6684" s="117">
        <v>2847</v>
      </c>
      <c r="E6684" s="147" t="s">
        <v>4517</v>
      </c>
      <c r="F6684" s="116" t="s">
        <v>4524</v>
      </c>
      <c r="G6684" s="471">
        <v>45015</v>
      </c>
      <c r="H6684" s="82">
        <v>42120009.140000001</v>
      </c>
      <c r="I6684" s="197">
        <v>0.03</v>
      </c>
      <c r="J6684" s="15">
        <v>582.15</v>
      </c>
      <c r="K6684" s="15">
        <v>19405</v>
      </c>
      <c r="L6684" s="15">
        <v>561575.17000000004</v>
      </c>
      <c r="M6684" s="66" t="str">
        <f>TEXT(Table2[[#This Row],[Gd.Dt]],"mmm-yy")</f>
        <v>Mar-23</v>
      </c>
      <c r="N6684" s="46" t="str">
        <f>MID(Table2[[#This Row],[BE]],6,2)</f>
        <v>IB</v>
      </c>
      <c r="O6684" s="46" t="str">
        <f>IF(Table2[[#This Row],[Type]]="IB","EOU",IF(Table2[[#This Row],[Type]]="MB","Local","492"))</f>
        <v>EOU</v>
      </c>
      <c r="P6684" s="46">
        <f>ROUND(Table2[[#This Row],[Cons]]/Table2[[#This Row],[Qty.]],5)</f>
        <v>0.03</v>
      </c>
      <c r="Q6684" s="46" t="b">
        <f>EXACT(Table2[[#This Row],[rate]],Table2[[#This Row],[Check]])</f>
        <v>1</v>
      </c>
      <c r="R6684" s="46"/>
      <c r="S6684" s="46" t="str">
        <f>IF(Table2[[#This Row],[SRO]]="EOU",VLOOKUP(Table2[[#This Row],[BE]],[2]GD.List!$C$3:$N$5014,12,0),IF(Table2[[#This Row],[SRO]]="Local","Polyester Staple Fibre","SRO 492"))</f>
        <v>Textile Chemical</v>
      </c>
    </row>
    <row r="6685" spans="1:19" x14ac:dyDescent="0.25">
      <c r="A6685" s="119" t="s">
        <v>4299</v>
      </c>
      <c r="B6685" s="116" t="s">
        <v>4500</v>
      </c>
      <c r="C6685" s="165">
        <v>1490</v>
      </c>
      <c r="D6685" s="117">
        <v>2847</v>
      </c>
      <c r="E6685" s="147" t="s">
        <v>4511</v>
      </c>
      <c r="F6685" s="116" t="s">
        <v>4525</v>
      </c>
      <c r="G6685" s="471">
        <v>45016</v>
      </c>
      <c r="H6685" s="82">
        <v>19774012.02</v>
      </c>
      <c r="I6685" s="197">
        <v>0.03</v>
      </c>
      <c r="J6685" s="15">
        <v>242.42999999999998</v>
      </c>
      <c r="K6685" s="15">
        <v>8081</v>
      </c>
      <c r="L6685" s="15">
        <v>272106.90999999997</v>
      </c>
      <c r="M6685" s="66" t="str">
        <f>TEXT(Table2[[#This Row],[Gd.Dt]],"mmm-yy")</f>
        <v>Mar-23</v>
      </c>
      <c r="N6685" s="46" t="str">
        <f>MID(Table2[[#This Row],[BE]],6,2)</f>
        <v>IB</v>
      </c>
      <c r="O6685" s="46" t="str">
        <f>IF(Table2[[#This Row],[Type]]="IB","EOU",IF(Table2[[#This Row],[Type]]="MB","Local","492"))</f>
        <v>EOU</v>
      </c>
      <c r="P6685" s="46">
        <f>ROUND(Table2[[#This Row],[Cons]]/Table2[[#This Row],[Qty.]],5)</f>
        <v>0.03</v>
      </c>
      <c r="Q6685" s="46" t="b">
        <f>EXACT(Table2[[#This Row],[rate]],Table2[[#This Row],[Check]])</f>
        <v>1</v>
      </c>
      <c r="R6685" s="46"/>
      <c r="S6685" s="46" t="str">
        <f>IF(Table2[[#This Row],[SRO]]="EOU",VLOOKUP(Table2[[#This Row],[BE]],[2]GD.List!$C$3:$N$5014,12,0),IF(Table2[[#This Row],[SRO]]="Local","Polyester Staple Fibre","SRO 492"))</f>
        <v>Textile Chemical</v>
      </c>
    </row>
    <row r="6686" spans="1:19" x14ac:dyDescent="0.25">
      <c r="A6686" s="119" t="s">
        <v>4299</v>
      </c>
      <c r="B6686" s="116" t="s">
        <v>4498</v>
      </c>
      <c r="C6686" s="165">
        <v>23480</v>
      </c>
      <c r="D6686" s="117">
        <v>2847</v>
      </c>
      <c r="E6686" s="147" t="s">
        <v>4509</v>
      </c>
      <c r="F6686" s="116" t="s">
        <v>4526</v>
      </c>
      <c r="G6686" s="471">
        <v>45016</v>
      </c>
      <c r="H6686" s="82">
        <v>23547559.920000002</v>
      </c>
      <c r="I6686" s="197">
        <v>0.03</v>
      </c>
      <c r="J6686" s="15">
        <v>303.14999999999998</v>
      </c>
      <c r="K6686" s="15">
        <v>10105</v>
      </c>
      <c r="L6686" s="15">
        <v>324034.14</v>
      </c>
      <c r="M6686" s="66" t="str">
        <f>TEXT(Table2[[#This Row],[Gd.Dt]],"mmm-yy")</f>
        <v>Mar-23</v>
      </c>
      <c r="N6686" s="46" t="str">
        <f>MID(Table2[[#This Row],[BE]],6,2)</f>
        <v>IB</v>
      </c>
      <c r="O6686" s="46" t="str">
        <f>IF(Table2[[#This Row],[Type]]="IB","EOU",IF(Table2[[#This Row],[Type]]="MB","Local","492"))</f>
        <v>EOU</v>
      </c>
      <c r="P6686" s="46">
        <f>ROUND(Table2[[#This Row],[Cons]]/Table2[[#This Row],[Qty.]],5)</f>
        <v>0.03</v>
      </c>
      <c r="Q6686" s="46" t="b">
        <f>EXACT(Table2[[#This Row],[rate]],Table2[[#This Row],[Check]])</f>
        <v>1</v>
      </c>
      <c r="R6686" s="46"/>
      <c r="S6686" s="46" t="str">
        <f>IF(Table2[[#This Row],[SRO]]="EOU",VLOOKUP(Table2[[#This Row],[BE]],[2]GD.List!$C$3:$N$5014,12,0),IF(Table2[[#This Row],[SRO]]="Local","Polyester Staple Fibre","SRO 492"))</f>
        <v>Textile Chemical</v>
      </c>
    </row>
    <row r="6687" spans="1:19" x14ac:dyDescent="0.25">
      <c r="A6687" s="119" t="s">
        <v>4299</v>
      </c>
      <c r="B6687" s="116" t="s">
        <v>4507</v>
      </c>
      <c r="C6687" s="165">
        <v>16552</v>
      </c>
      <c r="D6687" s="117">
        <v>2847</v>
      </c>
      <c r="E6687" s="147" t="s">
        <v>4518</v>
      </c>
      <c r="F6687" s="116" t="s">
        <v>4527</v>
      </c>
      <c r="G6687" s="471">
        <v>45016</v>
      </c>
      <c r="H6687" s="82">
        <v>13312742.310000001</v>
      </c>
      <c r="I6687" s="197">
        <v>0.03</v>
      </c>
      <c r="J6687" s="15">
        <v>115.25</v>
      </c>
      <c r="K6687" s="15">
        <v>3841.83</v>
      </c>
      <c r="L6687" s="15">
        <v>456890.51</v>
      </c>
      <c r="M6687" s="66" t="str">
        <f>TEXT(Table2[[#This Row],[Gd.Dt]],"mmm-yy")</f>
        <v>Mar-23</v>
      </c>
      <c r="N6687" s="46" t="str">
        <f>MID(Table2[[#This Row],[BE]],6,2)</f>
        <v>IB</v>
      </c>
      <c r="O6687" s="46" t="str">
        <f>IF(Table2[[#This Row],[Type]]="IB","EOU",IF(Table2[[#This Row],[Type]]="MB","Local","492"))</f>
        <v>EOU</v>
      </c>
      <c r="P6687" s="46">
        <f>ROUND(Table2[[#This Row],[Cons]]/Table2[[#This Row],[Qty.]],5)</f>
        <v>0.03</v>
      </c>
      <c r="Q6687" s="46" t="b">
        <f>EXACT(Table2[[#This Row],[rate]],Table2[[#This Row],[Check]])</f>
        <v>1</v>
      </c>
      <c r="R6687" s="46"/>
      <c r="S6687" s="46" t="str">
        <f>IF(Table2[[#This Row],[SRO]]="EOU",VLOOKUP(Table2[[#This Row],[BE]],[2]GD.List!$C$3:$N$5014,12,0),IF(Table2[[#This Row],[SRO]]="Local","Polyester Staple Fibre","SRO 492"))</f>
        <v>Textile Chemical</v>
      </c>
    </row>
    <row r="6688" spans="1:19" x14ac:dyDescent="0.25">
      <c r="A6688" s="119" t="s">
        <v>4299</v>
      </c>
      <c r="B6688" s="116" t="s">
        <v>4503</v>
      </c>
      <c r="C6688" s="165">
        <v>64200</v>
      </c>
      <c r="D6688" s="117">
        <v>2847</v>
      </c>
      <c r="E6688" s="147" t="s">
        <v>4514</v>
      </c>
      <c r="F6688" s="116" t="s">
        <v>4528</v>
      </c>
      <c r="G6688" s="471">
        <v>45016</v>
      </c>
      <c r="H6688" s="82">
        <v>46461388.43</v>
      </c>
      <c r="I6688" s="197">
        <v>0.03</v>
      </c>
      <c r="J6688" s="15">
        <v>595.08000000000004</v>
      </c>
      <c r="K6688" s="15">
        <v>19836</v>
      </c>
      <c r="L6688" s="15">
        <v>636817.89</v>
      </c>
      <c r="M6688" s="66" t="str">
        <f>TEXT(Table2[[#This Row],[Gd.Dt]],"mmm-yy")</f>
        <v>Mar-23</v>
      </c>
      <c r="N6688" s="46" t="str">
        <f>MID(Table2[[#This Row],[BE]],6,2)</f>
        <v>IB</v>
      </c>
      <c r="O6688" s="46" t="str">
        <f>IF(Table2[[#This Row],[Type]]="IB","EOU",IF(Table2[[#This Row],[Type]]="MB","Local","492"))</f>
        <v>EOU</v>
      </c>
      <c r="P6688" s="46">
        <f>ROUND(Table2[[#This Row],[Cons]]/Table2[[#This Row],[Qty.]],5)</f>
        <v>0.03</v>
      </c>
      <c r="Q6688" s="46" t="b">
        <f>EXACT(Table2[[#This Row],[rate]],Table2[[#This Row],[Check]])</f>
        <v>1</v>
      </c>
      <c r="R6688" s="46"/>
      <c r="S6688" s="46" t="str">
        <f>IF(Table2[[#This Row],[SRO]]="EOU",VLOOKUP(Table2[[#This Row],[BE]],[2]GD.List!$C$3:$N$5014,12,0),IF(Table2[[#This Row],[SRO]]="Local","Polyester Staple Fibre","SRO 492"))</f>
        <v>Textile Chemical</v>
      </c>
    </row>
    <row r="6689" spans="1:19" x14ac:dyDescent="0.25">
      <c r="A6689" s="119" t="s">
        <v>4299</v>
      </c>
      <c r="B6689" s="116" t="s">
        <v>4501</v>
      </c>
      <c r="C6689" s="165">
        <v>55547</v>
      </c>
      <c r="D6689" s="117">
        <v>2847</v>
      </c>
      <c r="E6689" s="147" t="s">
        <v>4512</v>
      </c>
      <c r="F6689" s="116" t="s">
        <v>4529</v>
      </c>
      <c r="G6689" s="471">
        <v>45016</v>
      </c>
      <c r="H6689" s="82">
        <v>19810811.82</v>
      </c>
      <c r="I6689" s="197">
        <v>0.03</v>
      </c>
      <c r="J6689" s="15">
        <v>305.04000000000002</v>
      </c>
      <c r="K6689" s="15">
        <v>10168</v>
      </c>
      <c r="L6689" s="15">
        <v>316113.11</v>
      </c>
      <c r="M6689" s="66" t="str">
        <f>TEXT(Table2[[#This Row],[Gd.Dt]],"mmm-yy")</f>
        <v>Mar-23</v>
      </c>
      <c r="N6689" s="46" t="str">
        <f>MID(Table2[[#This Row],[BE]],6,2)</f>
        <v>IB</v>
      </c>
      <c r="O6689" s="46" t="str">
        <f>IF(Table2[[#This Row],[Type]]="IB","EOU",IF(Table2[[#This Row],[Type]]="MB","Local","492"))</f>
        <v>EOU</v>
      </c>
      <c r="P6689" s="46">
        <f>ROUND(Table2[[#This Row],[Cons]]/Table2[[#This Row],[Qty.]],5)</f>
        <v>0.03</v>
      </c>
      <c r="Q6689" s="46" t="b">
        <f>EXACT(Table2[[#This Row],[rate]],Table2[[#This Row],[Check]])</f>
        <v>1</v>
      </c>
      <c r="R6689" s="46"/>
      <c r="S6689" s="46" t="str">
        <f>IF(Table2[[#This Row],[SRO]]="EOU",VLOOKUP(Table2[[#This Row],[BE]],[2]GD.List!$C$3:$N$5014,12,0),IF(Table2[[#This Row],[SRO]]="Local","Polyester Staple Fibre","SRO 492"))</f>
        <v>Textile Chemical</v>
      </c>
    </row>
    <row r="6690" spans="1:19" x14ac:dyDescent="0.25">
      <c r="A6690" s="119" t="s">
        <v>4299</v>
      </c>
      <c r="B6690" s="116" t="s">
        <v>4505</v>
      </c>
      <c r="C6690" s="165">
        <v>7368</v>
      </c>
      <c r="D6690" s="117">
        <v>2847</v>
      </c>
      <c r="E6690" s="147" t="s">
        <v>4516</v>
      </c>
      <c r="F6690" s="116" t="s">
        <v>4530</v>
      </c>
      <c r="G6690" s="471">
        <v>45015</v>
      </c>
      <c r="H6690" s="82">
        <v>4145528.73</v>
      </c>
      <c r="I6690" s="197">
        <v>0.03</v>
      </c>
      <c r="J6690" s="15">
        <v>76.319999999999993</v>
      </c>
      <c r="K6690" s="15">
        <v>2544</v>
      </c>
      <c r="L6690" s="15">
        <v>55054.840000000004</v>
      </c>
      <c r="M6690" s="66" t="str">
        <f>TEXT(Table2[[#This Row],[Gd.Dt]],"mmm-yy")</f>
        <v>Mar-23</v>
      </c>
      <c r="N6690" s="46" t="str">
        <f>MID(Table2[[#This Row],[BE]],6,2)</f>
        <v>IB</v>
      </c>
      <c r="O6690" s="46" t="str">
        <f>IF(Table2[[#This Row],[Type]]="IB","EOU",IF(Table2[[#This Row],[Type]]="MB","Local","492"))</f>
        <v>EOU</v>
      </c>
      <c r="P6690" s="46">
        <f>ROUND(Table2[[#This Row],[Cons]]/Table2[[#This Row],[Qty.]],5)</f>
        <v>0.03</v>
      </c>
      <c r="Q6690" s="46" t="b">
        <f>EXACT(Table2[[#This Row],[rate]],Table2[[#This Row],[Check]])</f>
        <v>1</v>
      </c>
      <c r="R6690" s="46"/>
      <c r="S6690" s="46" t="str">
        <f>IF(Table2[[#This Row],[SRO]]="EOU",VLOOKUP(Table2[[#This Row],[BE]],[2]GD.List!$C$3:$N$5014,12,0),IF(Table2[[#This Row],[SRO]]="Local","Polyester Staple Fibre","SRO 492"))</f>
        <v>Textile Chemical</v>
      </c>
    </row>
    <row r="6691" spans="1:19" x14ac:dyDescent="0.25">
      <c r="A6691" s="119" t="s">
        <v>4299</v>
      </c>
      <c r="B6691" s="116" t="s">
        <v>4502</v>
      </c>
      <c r="C6691" s="165">
        <v>31110</v>
      </c>
      <c r="D6691" s="117">
        <v>2847</v>
      </c>
      <c r="E6691" s="147" t="s">
        <v>4513</v>
      </c>
      <c r="F6691" s="116" t="s">
        <v>4531</v>
      </c>
      <c r="G6691" s="471">
        <v>45016</v>
      </c>
      <c r="H6691" s="82">
        <v>32137183.84</v>
      </c>
      <c r="I6691" s="197">
        <v>0.03</v>
      </c>
      <c r="J6691" s="15">
        <v>677.13</v>
      </c>
      <c r="K6691" s="15">
        <v>22571</v>
      </c>
      <c r="L6691" s="15">
        <v>822521.74</v>
      </c>
      <c r="M6691" s="66" t="str">
        <f>TEXT(Table2[[#This Row],[Gd.Dt]],"mmm-yy")</f>
        <v>Mar-23</v>
      </c>
      <c r="N6691" s="46" t="str">
        <f>MID(Table2[[#This Row],[BE]],6,2)</f>
        <v>IB</v>
      </c>
      <c r="O6691" s="46" t="str">
        <f>IF(Table2[[#This Row],[Type]]="IB","EOU",IF(Table2[[#This Row],[Type]]="MB","Local","492"))</f>
        <v>EOU</v>
      </c>
      <c r="P6691" s="46">
        <f>ROUND(Table2[[#This Row],[Cons]]/Table2[[#This Row],[Qty.]],5)</f>
        <v>0.03</v>
      </c>
      <c r="Q6691" s="46" t="b">
        <f>EXACT(Table2[[#This Row],[rate]],Table2[[#This Row],[Check]])</f>
        <v>1</v>
      </c>
      <c r="R6691" s="46"/>
      <c r="S6691" s="46" t="str">
        <f>IF(Table2[[#This Row],[SRO]]="EOU",VLOOKUP(Table2[[#This Row],[BE]],[2]GD.List!$C$3:$N$5014,12,0),IF(Table2[[#This Row],[SRO]]="Local","Polyester Staple Fibre","SRO 492"))</f>
        <v>Textile Chemical</v>
      </c>
    </row>
    <row r="6692" spans="1:19" x14ac:dyDescent="0.25">
      <c r="A6692" s="120" t="s">
        <v>4299</v>
      </c>
      <c r="B6692" s="116" t="s">
        <v>4504</v>
      </c>
      <c r="C6692" s="165">
        <v>34010</v>
      </c>
      <c r="D6692" s="117">
        <v>2847</v>
      </c>
      <c r="E6692" s="147" t="s">
        <v>4515</v>
      </c>
      <c r="F6692" s="116" t="s">
        <v>4532</v>
      </c>
      <c r="G6692" s="471">
        <v>45016</v>
      </c>
      <c r="H6692" s="82">
        <v>31768886</v>
      </c>
      <c r="I6692" s="197">
        <v>0.03</v>
      </c>
      <c r="J6692" s="15">
        <v>617.22</v>
      </c>
      <c r="K6692" s="15">
        <v>20574</v>
      </c>
      <c r="L6692" s="15">
        <v>445337.36000000004</v>
      </c>
      <c r="M6692" s="66" t="str">
        <f>TEXT(Table2[[#This Row],[Gd.Dt]],"mmm-yy")</f>
        <v>Mar-23</v>
      </c>
      <c r="N6692" s="46" t="str">
        <f>MID(Table2[[#This Row],[BE]],6,2)</f>
        <v>IB</v>
      </c>
      <c r="O6692" s="46" t="str">
        <f>IF(Table2[[#This Row],[Type]]="IB","EOU",IF(Table2[[#This Row],[Type]]="MB","Local","492"))</f>
        <v>EOU</v>
      </c>
      <c r="P6692" s="46">
        <f>ROUND(Table2[[#This Row],[Cons]]/Table2[[#This Row],[Qty.]],5)</f>
        <v>0.03</v>
      </c>
      <c r="Q6692" s="46" t="b">
        <f>EXACT(Table2[[#This Row],[rate]],Table2[[#This Row],[Check]])</f>
        <v>1</v>
      </c>
      <c r="R6692" s="46"/>
      <c r="S6692" s="46" t="str">
        <f>IF(Table2[[#This Row],[SRO]]="EOU",VLOOKUP(Table2[[#This Row],[BE]],[2]GD.List!$C$3:$N$5014,12,0),IF(Table2[[#This Row],[SRO]]="Local","Polyester Staple Fibre","SRO 492"))</f>
        <v>Textile Chemical</v>
      </c>
    </row>
    <row r="6693" spans="1:19" x14ac:dyDescent="0.25">
      <c r="A6693" s="120" t="s">
        <v>4371</v>
      </c>
      <c r="B6693" s="116" t="s">
        <v>4503</v>
      </c>
      <c r="C6693" s="165">
        <v>64200</v>
      </c>
      <c r="D6693" s="117">
        <v>3204.1190000000001</v>
      </c>
      <c r="E6693" s="147" t="s">
        <v>4514</v>
      </c>
      <c r="F6693" s="116" t="s">
        <v>4528</v>
      </c>
      <c r="G6693" s="471">
        <v>45016</v>
      </c>
      <c r="H6693" s="82">
        <v>46461388.43</v>
      </c>
      <c r="I6693" s="197">
        <v>7.0000000000000007E-2</v>
      </c>
      <c r="J6693" s="15">
        <v>84.88</v>
      </c>
      <c r="K6693" s="15">
        <v>1212.57</v>
      </c>
      <c r="L6693" s="15">
        <v>113147.03</v>
      </c>
      <c r="M6693" s="66" t="str">
        <f>TEXT(Table2[[#This Row],[Gd.Dt]],"mmm-yy")</f>
        <v>Mar-23</v>
      </c>
      <c r="N6693" s="46" t="str">
        <f>MID(Table2[[#This Row],[BE]],6,2)</f>
        <v>IB</v>
      </c>
      <c r="O6693" s="46" t="str">
        <f>IF(Table2[[#This Row],[Type]]="IB","EOU",IF(Table2[[#This Row],[Type]]="MB","Local","492"))</f>
        <v>EOU</v>
      </c>
      <c r="P6693" s="46">
        <f>ROUND(Table2[[#This Row],[Cons]]/Table2[[#This Row],[Qty.]],5)</f>
        <v>7.0000000000000007E-2</v>
      </c>
      <c r="Q6693" s="46" t="b">
        <f>EXACT(Table2[[#This Row],[rate]],Table2[[#This Row],[Check]])</f>
        <v>1</v>
      </c>
      <c r="R6693" s="46"/>
      <c r="S6693" s="46" t="str">
        <f>IF(Table2[[#This Row],[SRO]]="EOU",VLOOKUP(Table2[[#This Row],[BE]],[2]GD.List!$C$3:$N$5014,12,0),IF(Table2[[#This Row],[SRO]]="Local","Polyester Staple Fibre","SRO 492"))</f>
        <v>Textile Dyes</v>
      </c>
    </row>
    <row r="6694" spans="1:19" x14ac:dyDescent="0.25">
      <c r="A6694" s="119" t="s">
        <v>4404</v>
      </c>
      <c r="B6694" s="116" t="s">
        <v>4508</v>
      </c>
      <c r="C6694" s="165">
        <v>1110</v>
      </c>
      <c r="D6694" s="117">
        <v>3402.4189999999999</v>
      </c>
      <c r="E6694" s="147" t="s">
        <v>4519</v>
      </c>
      <c r="F6694" s="116" t="s">
        <v>4523</v>
      </c>
      <c r="G6694" s="471">
        <v>45016</v>
      </c>
      <c r="H6694" s="82">
        <v>4925664.1500000004</v>
      </c>
      <c r="I6694" s="197">
        <v>0.04</v>
      </c>
      <c r="J6694" s="15">
        <v>69.2</v>
      </c>
      <c r="K6694" s="15">
        <v>1730</v>
      </c>
      <c r="L6694" s="15">
        <v>88746.77</v>
      </c>
      <c r="M6694" s="66" t="str">
        <f>TEXT(Table2[[#This Row],[Gd.Dt]],"mmm-yy")</f>
        <v>Mar-23</v>
      </c>
      <c r="N6694" s="46" t="str">
        <f>MID(Table2[[#This Row],[BE]],6,2)</f>
        <v>IB</v>
      </c>
      <c r="O6694" s="46" t="str">
        <f>IF(Table2[[#This Row],[Type]]="IB","EOU",IF(Table2[[#This Row],[Type]]="MB","Local","492"))</f>
        <v>EOU</v>
      </c>
      <c r="P6694" s="46">
        <f>ROUND(Table2[[#This Row],[Cons]]/Table2[[#This Row],[Qty.]],5)</f>
        <v>0.04</v>
      </c>
      <c r="Q6694" s="46" t="b">
        <f>EXACT(Table2[[#This Row],[rate]],Table2[[#This Row],[Check]])</f>
        <v>1</v>
      </c>
      <c r="R6694" s="46"/>
      <c r="S6694" s="46" t="str">
        <f>IF(Table2[[#This Row],[SRO]]="EOU",VLOOKUP(Table2[[#This Row],[BE]],[2]GD.List!$C$3:$N$5014,12,0),IF(Table2[[#This Row],[SRO]]="Local","Polyester Staple Fibre","SRO 492"))</f>
        <v>Textile Chemical</v>
      </c>
    </row>
    <row r="6695" spans="1:19" x14ac:dyDescent="0.25">
      <c r="A6695" s="119" t="s">
        <v>4404</v>
      </c>
      <c r="B6695" s="116" t="s">
        <v>4506</v>
      </c>
      <c r="C6695" s="165">
        <v>50990</v>
      </c>
      <c r="D6695" s="117">
        <v>3402.4189999999999</v>
      </c>
      <c r="E6695" s="147" t="s">
        <v>4517</v>
      </c>
      <c r="F6695" s="116" t="s">
        <v>4524</v>
      </c>
      <c r="G6695" s="471">
        <v>45015</v>
      </c>
      <c r="H6695" s="82">
        <v>42120009.140000001</v>
      </c>
      <c r="I6695" s="197">
        <v>0.04</v>
      </c>
      <c r="J6695" s="15">
        <v>776.2</v>
      </c>
      <c r="K6695" s="15">
        <v>19405</v>
      </c>
      <c r="L6695" s="15">
        <v>748766.89</v>
      </c>
      <c r="M6695" s="66" t="str">
        <f>TEXT(Table2[[#This Row],[Gd.Dt]],"mmm-yy")</f>
        <v>Mar-23</v>
      </c>
      <c r="N6695" s="46" t="str">
        <f>MID(Table2[[#This Row],[BE]],6,2)</f>
        <v>IB</v>
      </c>
      <c r="O6695" s="46" t="str">
        <f>IF(Table2[[#This Row],[Type]]="IB","EOU",IF(Table2[[#This Row],[Type]]="MB","Local","492"))</f>
        <v>EOU</v>
      </c>
      <c r="P6695" s="46">
        <f>ROUND(Table2[[#This Row],[Cons]]/Table2[[#This Row],[Qty.]],5)</f>
        <v>0.04</v>
      </c>
      <c r="Q6695" s="46" t="b">
        <f>EXACT(Table2[[#This Row],[rate]],Table2[[#This Row],[Check]])</f>
        <v>1</v>
      </c>
      <c r="R6695" s="46"/>
      <c r="S6695" s="46" t="str">
        <f>IF(Table2[[#This Row],[SRO]]="EOU",VLOOKUP(Table2[[#This Row],[BE]],[2]GD.List!$C$3:$N$5014,12,0),IF(Table2[[#This Row],[SRO]]="Local","Polyester Staple Fibre","SRO 492"))</f>
        <v>Textile Chemical</v>
      </c>
    </row>
    <row r="6696" spans="1:19" x14ac:dyDescent="0.25">
      <c r="A6696" s="119" t="s">
        <v>4404</v>
      </c>
      <c r="B6696" s="116" t="s">
        <v>4500</v>
      </c>
      <c r="C6696" s="165">
        <v>1490</v>
      </c>
      <c r="D6696" s="117">
        <v>3402.4189999999999</v>
      </c>
      <c r="E6696" s="147" t="s">
        <v>4511</v>
      </c>
      <c r="F6696" s="116" t="s">
        <v>4525</v>
      </c>
      <c r="G6696" s="471">
        <v>45016</v>
      </c>
      <c r="H6696" s="82">
        <v>19774012.02</v>
      </c>
      <c r="I6696" s="197">
        <v>0.04</v>
      </c>
      <c r="J6696" s="15">
        <v>323.24</v>
      </c>
      <c r="K6696" s="15">
        <v>8081</v>
      </c>
      <c r="L6696" s="15">
        <v>362809.22</v>
      </c>
      <c r="M6696" s="66" t="str">
        <f>TEXT(Table2[[#This Row],[Gd.Dt]],"mmm-yy")</f>
        <v>Mar-23</v>
      </c>
      <c r="N6696" s="46" t="str">
        <f>MID(Table2[[#This Row],[BE]],6,2)</f>
        <v>IB</v>
      </c>
      <c r="O6696" s="46" t="str">
        <f>IF(Table2[[#This Row],[Type]]="IB","EOU",IF(Table2[[#This Row],[Type]]="MB","Local","492"))</f>
        <v>EOU</v>
      </c>
      <c r="P6696" s="46">
        <f>ROUND(Table2[[#This Row],[Cons]]/Table2[[#This Row],[Qty.]],5)</f>
        <v>0.04</v>
      </c>
      <c r="Q6696" s="46" t="b">
        <f>EXACT(Table2[[#This Row],[rate]],Table2[[#This Row],[Check]])</f>
        <v>1</v>
      </c>
      <c r="R6696" s="46"/>
      <c r="S6696" s="46" t="str">
        <f>IF(Table2[[#This Row],[SRO]]="EOU",VLOOKUP(Table2[[#This Row],[BE]],[2]GD.List!$C$3:$N$5014,12,0),IF(Table2[[#This Row],[SRO]]="Local","Polyester Staple Fibre","SRO 492"))</f>
        <v>Textile Chemical</v>
      </c>
    </row>
    <row r="6697" spans="1:19" x14ac:dyDescent="0.25">
      <c r="A6697" s="119" t="s">
        <v>4404</v>
      </c>
      <c r="B6697" s="116" t="s">
        <v>4498</v>
      </c>
      <c r="C6697" s="165">
        <v>23480</v>
      </c>
      <c r="D6697" s="117">
        <v>3402.4189999999999</v>
      </c>
      <c r="E6697" s="147" t="s">
        <v>4509</v>
      </c>
      <c r="F6697" s="116" t="s">
        <v>4526</v>
      </c>
      <c r="G6697" s="471">
        <v>45016</v>
      </c>
      <c r="H6697" s="82">
        <v>23547559.920000002</v>
      </c>
      <c r="I6697" s="197">
        <v>0.04</v>
      </c>
      <c r="J6697" s="15">
        <v>404.2</v>
      </c>
      <c r="K6697" s="15">
        <v>10105</v>
      </c>
      <c r="L6697" s="15">
        <v>432045.52</v>
      </c>
      <c r="M6697" s="66" t="str">
        <f>TEXT(Table2[[#This Row],[Gd.Dt]],"mmm-yy")</f>
        <v>Mar-23</v>
      </c>
      <c r="N6697" s="46" t="str">
        <f>MID(Table2[[#This Row],[BE]],6,2)</f>
        <v>IB</v>
      </c>
      <c r="O6697" s="46" t="str">
        <f>IF(Table2[[#This Row],[Type]]="IB","EOU",IF(Table2[[#This Row],[Type]]="MB","Local","492"))</f>
        <v>EOU</v>
      </c>
      <c r="P6697" s="46">
        <f>ROUND(Table2[[#This Row],[Cons]]/Table2[[#This Row],[Qty.]],5)</f>
        <v>0.04</v>
      </c>
      <c r="Q6697" s="46" t="b">
        <f>EXACT(Table2[[#This Row],[rate]],Table2[[#This Row],[Check]])</f>
        <v>1</v>
      </c>
      <c r="R6697" s="46"/>
      <c r="S6697" s="46" t="str">
        <f>IF(Table2[[#This Row],[SRO]]="EOU",VLOOKUP(Table2[[#This Row],[BE]],[2]GD.List!$C$3:$N$5014,12,0),IF(Table2[[#This Row],[SRO]]="Local","Polyester Staple Fibre","SRO 492"))</f>
        <v>Textile Chemical</v>
      </c>
    </row>
    <row r="6698" spans="1:19" x14ac:dyDescent="0.25">
      <c r="A6698" s="119" t="s">
        <v>4404</v>
      </c>
      <c r="B6698" s="116" t="s">
        <v>4507</v>
      </c>
      <c r="C6698" s="165">
        <v>16552</v>
      </c>
      <c r="D6698" s="117">
        <v>3402.4189999999999</v>
      </c>
      <c r="E6698" s="147" t="s">
        <v>4518</v>
      </c>
      <c r="F6698" s="116" t="s">
        <v>4527</v>
      </c>
      <c r="G6698" s="471">
        <v>45016</v>
      </c>
      <c r="H6698" s="82">
        <v>13312742.310000001</v>
      </c>
      <c r="I6698" s="197">
        <v>0.04</v>
      </c>
      <c r="J6698" s="15">
        <v>153.67000000000002</v>
      </c>
      <c r="K6698" s="15">
        <v>3841.83</v>
      </c>
      <c r="L6698" s="15">
        <v>609201.19999999995</v>
      </c>
      <c r="M6698" s="66" t="str">
        <f>TEXT(Table2[[#This Row],[Gd.Dt]],"mmm-yy")</f>
        <v>Mar-23</v>
      </c>
      <c r="N6698" s="46" t="str">
        <f>MID(Table2[[#This Row],[BE]],6,2)</f>
        <v>IB</v>
      </c>
      <c r="O6698" s="46" t="str">
        <f>IF(Table2[[#This Row],[Type]]="IB","EOU",IF(Table2[[#This Row],[Type]]="MB","Local","492"))</f>
        <v>EOU</v>
      </c>
      <c r="P6698" s="46">
        <f>ROUND(Table2[[#This Row],[Cons]]/Table2[[#This Row],[Qty.]],5)</f>
        <v>0.04</v>
      </c>
      <c r="Q6698" s="46" t="b">
        <f>EXACT(Table2[[#This Row],[rate]],Table2[[#This Row],[Check]])</f>
        <v>1</v>
      </c>
      <c r="R6698" s="46"/>
      <c r="S6698" s="46" t="str">
        <f>IF(Table2[[#This Row],[SRO]]="EOU",VLOOKUP(Table2[[#This Row],[BE]],[2]GD.List!$C$3:$N$5014,12,0),IF(Table2[[#This Row],[SRO]]="Local","Polyester Staple Fibre","SRO 492"))</f>
        <v>Textile Chemical</v>
      </c>
    </row>
    <row r="6699" spans="1:19" x14ac:dyDescent="0.25">
      <c r="A6699" s="119" t="s">
        <v>4404</v>
      </c>
      <c r="B6699" s="116" t="s">
        <v>4503</v>
      </c>
      <c r="C6699" s="165">
        <v>64200</v>
      </c>
      <c r="D6699" s="117">
        <v>3402.4189999999999</v>
      </c>
      <c r="E6699" s="147" t="s">
        <v>4514</v>
      </c>
      <c r="F6699" s="116" t="s">
        <v>4528</v>
      </c>
      <c r="G6699" s="471">
        <v>45016</v>
      </c>
      <c r="H6699" s="82">
        <v>46461388.43</v>
      </c>
      <c r="I6699" s="197">
        <v>0.04</v>
      </c>
      <c r="J6699" s="15">
        <v>793.43999999999994</v>
      </c>
      <c r="K6699" s="15">
        <v>19836</v>
      </c>
      <c r="L6699" s="15">
        <v>849090.52</v>
      </c>
      <c r="M6699" s="66" t="str">
        <f>TEXT(Table2[[#This Row],[Gd.Dt]],"mmm-yy")</f>
        <v>Mar-23</v>
      </c>
      <c r="N6699" s="46" t="str">
        <f>MID(Table2[[#This Row],[BE]],6,2)</f>
        <v>IB</v>
      </c>
      <c r="O6699" s="46" t="str">
        <f>IF(Table2[[#This Row],[Type]]="IB","EOU",IF(Table2[[#This Row],[Type]]="MB","Local","492"))</f>
        <v>EOU</v>
      </c>
      <c r="P6699" s="46">
        <f>ROUND(Table2[[#This Row],[Cons]]/Table2[[#This Row],[Qty.]],5)</f>
        <v>0.04</v>
      </c>
      <c r="Q6699" s="46" t="b">
        <f>EXACT(Table2[[#This Row],[rate]],Table2[[#This Row],[Check]])</f>
        <v>1</v>
      </c>
      <c r="R6699" s="46"/>
      <c r="S6699" s="46" t="str">
        <f>IF(Table2[[#This Row],[SRO]]="EOU",VLOOKUP(Table2[[#This Row],[BE]],[2]GD.List!$C$3:$N$5014,12,0),IF(Table2[[#This Row],[SRO]]="Local","Polyester Staple Fibre","SRO 492"))</f>
        <v>Textile Chemical</v>
      </c>
    </row>
    <row r="6700" spans="1:19" x14ac:dyDescent="0.25">
      <c r="A6700" s="119" t="s">
        <v>4404</v>
      </c>
      <c r="B6700" s="116" t="s">
        <v>4501</v>
      </c>
      <c r="C6700" s="165">
        <v>55547</v>
      </c>
      <c r="D6700" s="117">
        <v>3402.4189999999999</v>
      </c>
      <c r="E6700" s="147" t="s">
        <v>4512</v>
      </c>
      <c r="F6700" s="116" t="s">
        <v>4529</v>
      </c>
      <c r="G6700" s="471">
        <v>45016</v>
      </c>
      <c r="H6700" s="82">
        <v>19810811.82</v>
      </c>
      <c r="I6700" s="197">
        <v>0.04</v>
      </c>
      <c r="J6700" s="15">
        <v>406.72</v>
      </c>
      <c r="K6700" s="15">
        <v>10168</v>
      </c>
      <c r="L6700" s="15">
        <v>421484.15</v>
      </c>
      <c r="M6700" s="66" t="str">
        <f>TEXT(Table2[[#This Row],[Gd.Dt]],"mmm-yy")</f>
        <v>Mar-23</v>
      </c>
      <c r="N6700" s="46" t="str">
        <f>MID(Table2[[#This Row],[BE]],6,2)</f>
        <v>IB</v>
      </c>
      <c r="O6700" s="46" t="str">
        <f>IF(Table2[[#This Row],[Type]]="IB","EOU",IF(Table2[[#This Row],[Type]]="MB","Local","492"))</f>
        <v>EOU</v>
      </c>
      <c r="P6700" s="46">
        <f>ROUND(Table2[[#This Row],[Cons]]/Table2[[#This Row],[Qty.]],5)</f>
        <v>0.04</v>
      </c>
      <c r="Q6700" s="46" t="b">
        <f>EXACT(Table2[[#This Row],[rate]],Table2[[#This Row],[Check]])</f>
        <v>1</v>
      </c>
      <c r="R6700" s="46"/>
      <c r="S6700" s="46" t="str">
        <f>IF(Table2[[#This Row],[SRO]]="EOU",VLOOKUP(Table2[[#This Row],[BE]],[2]GD.List!$C$3:$N$5014,12,0),IF(Table2[[#This Row],[SRO]]="Local","Polyester Staple Fibre","SRO 492"))</f>
        <v>Textile Chemical</v>
      </c>
    </row>
    <row r="6701" spans="1:19" x14ac:dyDescent="0.25">
      <c r="A6701" s="119" t="s">
        <v>4404</v>
      </c>
      <c r="B6701" s="116" t="s">
        <v>4505</v>
      </c>
      <c r="C6701" s="165">
        <v>7368</v>
      </c>
      <c r="D6701" s="117">
        <v>3402.4189999999999</v>
      </c>
      <c r="E6701" s="147" t="s">
        <v>4516</v>
      </c>
      <c r="F6701" s="116" t="s">
        <v>4530</v>
      </c>
      <c r="G6701" s="471">
        <v>45015</v>
      </c>
      <c r="H6701" s="82">
        <v>4145528.73</v>
      </c>
      <c r="I6701" s="197">
        <v>0.04</v>
      </c>
      <c r="J6701" s="15">
        <v>56.84</v>
      </c>
      <c r="K6701" s="15">
        <v>1421</v>
      </c>
      <c r="L6701" s="15">
        <v>44817.74</v>
      </c>
      <c r="M6701" s="66" t="str">
        <f>TEXT(Table2[[#This Row],[Gd.Dt]],"mmm-yy")</f>
        <v>Mar-23</v>
      </c>
      <c r="N6701" s="46" t="str">
        <f>MID(Table2[[#This Row],[BE]],6,2)</f>
        <v>IB</v>
      </c>
      <c r="O6701" s="46" t="str">
        <f>IF(Table2[[#This Row],[Type]]="IB","EOU",IF(Table2[[#This Row],[Type]]="MB","Local","492"))</f>
        <v>EOU</v>
      </c>
      <c r="P6701" s="46">
        <f>ROUND(Table2[[#This Row],[Cons]]/Table2[[#This Row],[Qty.]],5)</f>
        <v>0.04</v>
      </c>
      <c r="Q6701" s="46" t="b">
        <f>EXACT(Table2[[#This Row],[rate]],Table2[[#This Row],[Check]])</f>
        <v>1</v>
      </c>
      <c r="R6701" s="46"/>
      <c r="S6701" s="46" t="str">
        <f>IF(Table2[[#This Row],[SRO]]="EOU",VLOOKUP(Table2[[#This Row],[BE]],[2]GD.List!$C$3:$N$5014,12,0),IF(Table2[[#This Row],[SRO]]="Local","Polyester Staple Fibre","SRO 492"))</f>
        <v>Textile Chemical</v>
      </c>
    </row>
    <row r="6702" spans="1:19" x14ac:dyDescent="0.25">
      <c r="A6702" s="120" t="s">
        <v>4404</v>
      </c>
      <c r="B6702" s="116" t="s">
        <v>4502</v>
      </c>
      <c r="C6702" s="165">
        <v>31110</v>
      </c>
      <c r="D6702" s="117">
        <v>3402.4189999999999</v>
      </c>
      <c r="E6702" s="147" t="s">
        <v>4513</v>
      </c>
      <c r="F6702" s="116" t="s">
        <v>4531</v>
      </c>
      <c r="G6702" s="471">
        <v>45016</v>
      </c>
      <c r="H6702" s="82">
        <v>32137183.84</v>
      </c>
      <c r="I6702" s="197">
        <v>0.04</v>
      </c>
      <c r="J6702" s="15">
        <v>902.84</v>
      </c>
      <c r="K6702" s="15">
        <v>22571</v>
      </c>
      <c r="L6702" s="15">
        <v>1096695.51</v>
      </c>
      <c r="M6702" s="66" t="str">
        <f>TEXT(Table2[[#This Row],[Gd.Dt]],"mmm-yy")</f>
        <v>Mar-23</v>
      </c>
      <c r="N6702" s="46" t="str">
        <f>MID(Table2[[#This Row],[BE]],6,2)</f>
        <v>IB</v>
      </c>
      <c r="O6702" s="46" t="str">
        <f>IF(Table2[[#This Row],[Type]]="IB","EOU",IF(Table2[[#This Row],[Type]]="MB","Local","492"))</f>
        <v>EOU</v>
      </c>
      <c r="P6702" s="46">
        <f>ROUND(Table2[[#This Row],[Cons]]/Table2[[#This Row],[Qty.]],5)</f>
        <v>0.04</v>
      </c>
      <c r="Q6702" s="46" t="b">
        <f>EXACT(Table2[[#This Row],[rate]],Table2[[#This Row],[Check]])</f>
        <v>1</v>
      </c>
      <c r="R6702" s="46"/>
      <c r="S6702" s="46" t="str">
        <f>IF(Table2[[#This Row],[SRO]]="EOU",VLOOKUP(Table2[[#This Row],[BE]],[2]GD.List!$C$3:$N$5014,12,0),IF(Table2[[#This Row],[SRO]]="Local","Polyester Staple Fibre","SRO 492"))</f>
        <v>Textile Chemical</v>
      </c>
    </row>
    <row r="6703" spans="1:19" x14ac:dyDescent="0.25">
      <c r="A6703" s="119" t="s">
        <v>4421</v>
      </c>
      <c r="B6703" s="116" t="s">
        <v>4508</v>
      </c>
      <c r="C6703" s="165">
        <v>1110</v>
      </c>
      <c r="D6703" s="117">
        <v>5201.009</v>
      </c>
      <c r="E6703" s="147" t="s">
        <v>4519</v>
      </c>
      <c r="F6703" s="116" t="s">
        <v>4523</v>
      </c>
      <c r="G6703" s="471">
        <v>45016</v>
      </c>
      <c r="H6703" s="82">
        <v>4925664.1500000004</v>
      </c>
      <c r="I6703" s="197">
        <v>0.60606000000000004</v>
      </c>
      <c r="J6703" s="15">
        <v>1048.48</v>
      </c>
      <c r="K6703" s="15">
        <v>1730</v>
      </c>
      <c r="L6703" s="15">
        <v>1344641.88</v>
      </c>
      <c r="M6703" s="66" t="str">
        <f>TEXT(Table2[[#This Row],[Gd.Dt]],"mmm-yy")</f>
        <v>Mar-23</v>
      </c>
      <c r="N6703" s="46" t="str">
        <f>MID(Table2[[#This Row],[BE]],6,2)</f>
        <v>IB</v>
      </c>
      <c r="O6703" s="46" t="str">
        <f>IF(Table2[[#This Row],[Type]]="IB","EOU",IF(Table2[[#This Row],[Type]]="MB","Local","492"))</f>
        <v>EOU</v>
      </c>
      <c r="P6703" s="46">
        <f>ROUND(Table2[[#This Row],[Cons]]/Table2[[#This Row],[Qty.]],5)</f>
        <v>0.60606000000000004</v>
      </c>
      <c r="Q6703" s="46" t="b">
        <f>EXACT(Table2[[#This Row],[rate]],Table2[[#This Row],[Check]])</f>
        <v>1</v>
      </c>
      <c r="R6703" s="46"/>
      <c r="S6703" s="46" t="str">
        <f>IF(Table2[[#This Row],[SRO]]="EOU",VLOOKUP(Table2[[#This Row],[BE]],[2]GD.List!$C$3:$N$5014,12,0),IF(Table2[[#This Row],[SRO]]="Local","Polyester Staple Fibre","SRO 492"))</f>
        <v>Raw Cotton</v>
      </c>
    </row>
    <row r="6704" spans="1:19" x14ac:dyDescent="0.25">
      <c r="A6704" s="119" t="s">
        <v>4421</v>
      </c>
      <c r="B6704" s="116" t="s">
        <v>4506</v>
      </c>
      <c r="C6704" s="165">
        <v>50990</v>
      </c>
      <c r="D6704" s="117">
        <v>5201.009</v>
      </c>
      <c r="E6704" s="147" t="s">
        <v>4517</v>
      </c>
      <c r="F6704" s="116" t="s">
        <v>4524</v>
      </c>
      <c r="G6704" s="471">
        <v>45015</v>
      </c>
      <c r="H6704" s="82">
        <v>42120009.140000001</v>
      </c>
      <c r="I6704" s="197">
        <v>0.55554999999999999</v>
      </c>
      <c r="J6704" s="15">
        <v>10780.45</v>
      </c>
      <c r="K6704" s="15">
        <v>19405</v>
      </c>
      <c r="L6704" s="15">
        <v>10399438.310000001</v>
      </c>
      <c r="M6704" s="66" t="str">
        <f>TEXT(Table2[[#This Row],[Gd.Dt]],"mmm-yy")</f>
        <v>Mar-23</v>
      </c>
      <c r="N6704" s="46" t="str">
        <f>MID(Table2[[#This Row],[BE]],6,2)</f>
        <v>IB</v>
      </c>
      <c r="O6704" s="46" t="str">
        <f>IF(Table2[[#This Row],[Type]]="IB","EOU",IF(Table2[[#This Row],[Type]]="MB","Local","492"))</f>
        <v>EOU</v>
      </c>
      <c r="P6704" s="46">
        <f>ROUND(Table2[[#This Row],[Cons]]/Table2[[#This Row],[Qty.]],5)</f>
        <v>0.55554999999999999</v>
      </c>
      <c r="Q6704" s="46" t="b">
        <f>EXACT(Table2[[#This Row],[rate]],Table2[[#This Row],[Check]])</f>
        <v>1</v>
      </c>
      <c r="R6704" s="46"/>
      <c r="S6704" s="46" t="str">
        <f>IF(Table2[[#This Row],[SRO]]="EOU",VLOOKUP(Table2[[#This Row],[BE]],[2]GD.List!$C$3:$N$5014,12,0),IF(Table2[[#This Row],[SRO]]="Local","Polyester Staple Fibre","SRO 492"))</f>
        <v>Raw Cotton</v>
      </c>
    </row>
    <row r="6705" spans="1:19" x14ac:dyDescent="0.25">
      <c r="A6705" s="119" t="s">
        <v>4421</v>
      </c>
      <c r="B6705" s="116" t="s">
        <v>4500</v>
      </c>
      <c r="C6705" s="165">
        <v>1490</v>
      </c>
      <c r="D6705" s="117">
        <v>5201.009</v>
      </c>
      <c r="E6705" s="147" t="s">
        <v>4511</v>
      </c>
      <c r="F6705" s="116" t="s">
        <v>4525</v>
      </c>
      <c r="G6705" s="471">
        <v>45016</v>
      </c>
      <c r="H6705" s="82">
        <v>19774012.02</v>
      </c>
      <c r="I6705" s="197">
        <v>0.60606000000000004</v>
      </c>
      <c r="J6705" s="15">
        <v>4897.57</v>
      </c>
      <c r="K6705" s="15">
        <v>8081</v>
      </c>
      <c r="L6705" s="15">
        <v>5497103.1200000001</v>
      </c>
      <c r="M6705" s="66" t="str">
        <f>TEXT(Table2[[#This Row],[Gd.Dt]],"mmm-yy")</f>
        <v>Mar-23</v>
      </c>
      <c r="N6705" s="46" t="str">
        <f>MID(Table2[[#This Row],[BE]],6,2)</f>
        <v>IB</v>
      </c>
      <c r="O6705" s="46" t="str">
        <f>IF(Table2[[#This Row],[Type]]="IB","EOU",IF(Table2[[#This Row],[Type]]="MB","Local","492"))</f>
        <v>EOU</v>
      </c>
      <c r="P6705" s="46">
        <f>ROUND(Table2[[#This Row],[Cons]]/Table2[[#This Row],[Qty.]],5)</f>
        <v>0.60606000000000004</v>
      </c>
      <c r="Q6705" s="46" t="b">
        <f>EXACT(Table2[[#This Row],[rate]],Table2[[#This Row],[Check]])</f>
        <v>1</v>
      </c>
      <c r="R6705" s="46"/>
      <c r="S6705" s="46" t="str">
        <f>IF(Table2[[#This Row],[SRO]]="EOU",VLOOKUP(Table2[[#This Row],[BE]],[2]GD.List!$C$3:$N$5014,12,0),IF(Table2[[#This Row],[SRO]]="Local","Polyester Staple Fibre","SRO 492"))</f>
        <v>Raw Cotton</v>
      </c>
    </row>
    <row r="6706" spans="1:19" x14ac:dyDescent="0.25">
      <c r="A6706" s="119" t="s">
        <v>4421</v>
      </c>
      <c r="B6706" s="116" t="s">
        <v>4498</v>
      </c>
      <c r="C6706" s="165">
        <v>23480</v>
      </c>
      <c r="D6706" s="117">
        <v>5201.009</v>
      </c>
      <c r="E6706" s="147" t="s">
        <v>4509</v>
      </c>
      <c r="F6706" s="116" t="s">
        <v>4526</v>
      </c>
      <c r="G6706" s="471">
        <v>45016</v>
      </c>
      <c r="H6706" s="82">
        <v>23547559.920000002</v>
      </c>
      <c r="I6706" s="197">
        <v>1.0101</v>
      </c>
      <c r="J6706" s="15">
        <v>10207.060000000001</v>
      </c>
      <c r="K6706" s="15">
        <v>10105</v>
      </c>
      <c r="L6706" s="15">
        <v>10910228.32</v>
      </c>
      <c r="M6706" s="66" t="str">
        <f>TEXT(Table2[[#This Row],[Gd.Dt]],"mmm-yy")</f>
        <v>Mar-23</v>
      </c>
      <c r="N6706" s="46" t="str">
        <f>MID(Table2[[#This Row],[BE]],6,2)</f>
        <v>IB</v>
      </c>
      <c r="O6706" s="46" t="str">
        <f>IF(Table2[[#This Row],[Type]]="IB","EOU",IF(Table2[[#This Row],[Type]]="MB","Local","492"))</f>
        <v>EOU</v>
      </c>
      <c r="P6706" s="46">
        <f>ROUND(Table2[[#This Row],[Cons]]/Table2[[#This Row],[Qty.]],5)</f>
        <v>1.0101</v>
      </c>
      <c r="Q6706" s="46" t="b">
        <f>EXACT(Table2[[#This Row],[rate]],Table2[[#This Row],[Check]])</f>
        <v>1</v>
      </c>
      <c r="R6706" s="46"/>
      <c r="S6706" s="46" t="str">
        <f>IF(Table2[[#This Row],[SRO]]="EOU",VLOOKUP(Table2[[#This Row],[BE]],[2]GD.List!$C$3:$N$5014,12,0),IF(Table2[[#This Row],[SRO]]="Local","Polyester Staple Fibre","SRO 492"))</f>
        <v>Raw Cotton</v>
      </c>
    </row>
    <row r="6707" spans="1:19" x14ac:dyDescent="0.25">
      <c r="A6707" s="119" t="s">
        <v>4421</v>
      </c>
      <c r="B6707" s="116" t="s">
        <v>4503</v>
      </c>
      <c r="C6707" s="165">
        <v>64200</v>
      </c>
      <c r="D6707" s="117">
        <v>5201.009</v>
      </c>
      <c r="E6707" s="147" t="s">
        <v>4514</v>
      </c>
      <c r="F6707" s="116" t="s">
        <v>4528</v>
      </c>
      <c r="G6707" s="471">
        <v>45016</v>
      </c>
      <c r="H6707" s="82">
        <v>46461388.43</v>
      </c>
      <c r="I6707" s="197">
        <v>1.0101</v>
      </c>
      <c r="J6707" s="15">
        <v>323.23</v>
      </c>
      <c r="K6707" s="15">
        <v>320</v>
      </c>
      <c r="L6707" s="15">
        <v>495913.85</v>
      </c>
      <c r="M6707" s="66" t="str">
        <f>TEXT(Table2[[#This Row],[Gd.Dt]],"mmm-yy")</f>
        <v>Mar-23</v>
      </c>
      <c r="N6707" s="46" t="str">
        <f>MID(Table2[[#This Row],[BE]],6,2)</f>
        <v>IB</v>
      </c>
      <c r="O6707" s="46" t="str">
        <f>IF(Table2[[#This Row],[Type]]="IB","EOU",IF(Table2[[#This Row],[Type]]="MB","Local","492"))</f>
        <v>EOU</v>
      </c>
      <c r="P6707" s="46">
        <f>ROUND(Table2[[#This Row],[Cons]]/Table2[[#This Row],[Qty.]],5)</f>
        <v>1.0100899999999999</v>
      </c>
      <c r="Q6707" s="46" t="b">
        <f>EXACT(Table2[[#This Row],[rate]],Table2[[#This Row],[Check]])</f>
        <v>0</v>
      </c>
      <c r="R6707" s="46"/>
      <c r="S6707" s="46" t="str">
        <f>IF(Table2[[#This Row],[SRO]]="EOU",VLOOKUP(Table2[[#This Row],[BE]],[2]GD.List!$C$3:$N$5014,12,0),IF(Table2[[#This Row],[SRO]]="Local","Polyester Staple Fibre","SRO 492"))</f>
        <v>Raw Cotton</v>
      </c>
    </row>
    <row r="6708" spans="1:19" x14ac:dyDescent="0.25">
      <c r="A6708" s="119" t="s">
        <v>4421</v>
      </c>
      <c r="B6708" s="116" t="s">
        <v>4503</v>
      </c>
      <c r="C6708" s="165">
        <v>64200</v>
      </c>
      <c r="D6708" s="117">
        <v>5201.009</v>
      </c>
      <c r="E6708" s="147" t="s">
        <v>4514</v>
      </c>
      <c r="F6708" s="116" t="s">
        <v>4528</v>
      </c>
      <c r="G6708" s="471">
        <v>45016</v>
      </c>
      <c r="H6708" s="82">
        <v>46461388.43</v>
      </c>
      <c r="I6708" s="197">
        <v>0.48485</v>
      </c>
      <c r="J6708" s="15">
        <v>9189.84</v>
      </c>
      <c r="K6708" s="15">
        <v>18954</v>
      </c>
      <c r="L6708" s="15">
        <v>9724680.8000000007</v>
      </c>
      <c r="M6708" s="66" t="str">
        <f>TEXT(Table2[[#This Row],[Gd.Dt]],"mmm-yy")</f>
        <v>Mar-23</v>
      </c>
      <c r="N6708" s="46" t="str">
        <f>MID(Table2[[#This Row],[BE]],6,2)</f>
        <v>IB</v>
      </c>
      <c r="O6708" s="46" t="str">
        <f>IF(Table2[[#This Row],[Type]]="IB","EOU",IF(Table2[[#This Row],[Type]]="MB","Local","492"))</f>
        <v>EOU</v>
      </c>
      <c r="P6708" s="46">
        <f>ROUND(Table2[[#This Row],[Cons]]/Table2[[#This Row],[Qty.]],5)</f>
        <v>0.48485</v>
      </c>
      <c r="Q6708" s="46" t="b">
        <f>EXACT(Table2[[#This Row],[rate]],Table2[[#This Row],[Check]])</f>
        <v>1</v>
      </c>
      <c r="R6708" s="46"/>
      <c r="S6708" s="46" t="str">
        <f>IF(Table2[[#This Row],[SRO]]="EOU",VLOOKUP(Table2[[#This Row],[BE]],[2]GD.List!$C$3:$N$5014,12,0),IF(Table2[[#This Row],[SRO]]="Local","Polyester Staple Fibre","SRO 492"))</f>
        <v>Raw Cotton</v>
      </c>
    </row>
    <row r="6709" spans="1:19" x14ac:dyDescent="0.25">
      <c r="A6709" s="119" t="s">
        <v>4421</v>
      </c>
      <c r="B6709" s="116" t="s">
        <v>4503</v>
      </c>
      <c r="C6709" s="165">
        <v>64200</v>
      </c>
      <c r="D6709" s="117">
        <v>5201.009</v>
      </c>
      <c r="E6709" s="147" t="s">
        <v>4514</v>
      </c>
      <c r="F6709" s="116" t="s">
        <v>4528</v>
      </c>
      <c r="G6709" s="471">
        <v>45016</v>
      </c>
      <c r="H6709" s="82">
        <v>46461388.43</v>
      </c>
      <c r="I6709" s="197">
        <v>0.80808000000000002</v>
      </c>
      <c r="J6709" s="15">
        <v>454.14</v>
      </c>
      <c r="K6709" s="15">
        <v>562</v>
      </c>
      <c r="L6709" s="15">
        <v>548725.38</v>
      </c>
      <c r="M6709" s="66" t="str">
        <f>TEXT(Table2[[#This Row],[Gd.Dt]],"mmm-yy")</f>
        <v>Mar-23</v>
      </c>
      <c r="N6709" s="46" t="str">
        <f>MID(Table2[[#This Row],[BE]],6,2)</f>
        <v>IB</v>
      </c>
      <c r="O6709" s="46" t="str">
        <f>IF(Table2[[#This Row],[Type]]="IB","EOU",IF(Table2[[#This Row],[Type]]="MB","Local","492"))</f>
        <v>EOU</v>
      </c>
      <c r="P6709" s="46">
        <f>ROUND(Table2[[#This Row],[Cons]]/Table2[[#This Row],[Qty.]],5)</f>
        <v>0.80808000000000002</v>
      </c>
      <c r="Q6709" s="46" t="b">
        <f>EXACT(Table2[[#This Row],[rate]],Table2[[#This Row],[Check]])</f>
        <v>1</v>
      </c>
      <c r="R6709" s="46"/>
      <c r="S6709" s="46" t="str">
        <f>IF(Table2[[#This Row],[SRO]]="EOU",VLOOKUP(Table2[[#This Row],[BE]],[2]GD.List!$C$3:$N$5014,12,0),IF(Table2[[#This Row],[SRO]]="Local","Polyester Staple Fibre","SRO 492"))</f>
        <v>Raw Cotton</v>
      </c>
    </row>
    <row r="6710" spans="1:19" x14ac:dyDescent="0.25">
      <c r="A6710" s="119" t="s">
        <v>4421</v>
      </c>
      <c r="B6710" s="116" t="s">
        <v>4501</v>
      </c>
      <c r="C6710" s="165">
        <v>55547</v>
      </c>
      <c r="D6710" s="117">
        <v>5201.009</v>
      </c>
      <c r="E6710" s="147" t="s">
        <v>4512</v>
      </c>
      <c r="F6710" s="116" t="s">
        <v>4529</v>
      </c>
      <c r="G6710" s="471">
        <v>45016</v>
      </c>
      <c r="H6710" s="82">
        <v>19810811.82</v>
      </c>
      <c r="I6710" s="197">
        <v>1.0101</v>
      </c>
      <c r="J6710" s="15">
        <v>10270.700000000001</v>
      </c>
      <c r="K6710" s="15">
        <v>10168</v>
      </c>
      <c r="L6710" s="15">
        <v>10643531.77</v>
      </c>
      <c r="M6710" s="66" t="str">
        <f>TEXT(Table2[[#This Row],[Gd.Dt]],"mmm-yy")</f>
        <v>Mar-23</v>
      </c>
      <c r="N6710" s="46" t="str">
        <f>MID(Table2[[#This Row],[BE]],6,2)</f>
        <v>IB</v>
      </c>
      <c r="O6710" s="46" t="str">
        <f>IF(Table2[[#This Row],[Type]]="IB","EOU",IF(Table2[[#This Row],[Type]]="MB","Local","492"))</f>
        <v>EOU</v>
      </c>
      <c r="P6710" s="46">
        <f>ROUND(Table2[[#This Row],[Cons]]/Table2[[#This Row],[Qty.]],5)</f>
        <v>1.0101</v>
      </c>
      <c r="Q6710" s="46" t="b">
        <f>EXACT(Table2[[#This Row],[rate]],Table2[[#This Row],[Check]])</f>
        <v>1</v>
      </c>
      <c r="R6710" s="46"/>
      <c r="S6710" s="46" t="str">
        <f>IF(Table2[[#This Row],[SRO]]="EOU",VLOOKUP(Table2[[#This Row],[BE]],[2]GD.List!$C$3:$N$5014,12,0),IF(Table2[[#This Row],[SRO]]="Local","Polyester Staple Fibre","SRO 492"))</f>
        <v>Raw Cotton</v>
      </c>
    </row>
    <row r="6711" spans="1:19" x14ac:dyDescent="0.25">
      <c r="A6711" s="119" t="s">
        <v>4421</v>
      </c>
      <c r="B6711" s="116" t="s">
        <v>4505</v>
      </c>
      <c r="C6711" s="165">
        <v>7368</v>
      </c>
      <c r="D6711" s="117">
        <v>5201.009</v>
      </c>
      <c r="E6711" s="147" t="s">
        <v>4516</v>
      </c>
      <c r="F6711" s="116" t="s">
        <v>4530</v>
      </c>
      <c r="G6711" s="471">
        <v>45015</v>
      </c>
      <c r="H6711" s="82">
        <v>4145528.73</v>
      </c>
      <c r="I6711" s="197">
        <v>0.48485</v>
      </c>
      <c r="J6711" s="15">
        <v>1233.46</v>
      </c>
      <c r="K6711" s="15">
        <v>2544</v>
      </c>
      <c r="L6711" s="15">
        <v>889778.75</v>
      </c>
      <c r="M6711" s="66" t="str">
        <f>TEXT(Table2[[#This Row],[Gd.Dt]],"mmm-yy")</f>
        <v>Mar-23</v>
      </c>
      <c r="N6711" s="46" t="str">
        <f>MID(Table2[[#This Row],[BE]],6,2)</f>
        <v>IB</v>
      </c>
      <c r="O6711" s="46" t="str">
        <f>IF(Table2[[#This Row],[Type]]="IB","EOU",IF(Table2[[#This Row],[Type]]="MB","Local","492"))</f>
        <v>EOU</v>
      </c>
      <c r="P6711" s="46">
        <f>ROUND(Table2[[#This Row],[Cons]]/Table2[[#This Row],[Qty.]],5)</f>
        <v>0.48485</v>
      </c>
      <c r="Q6711" s="46" t="b">
        <f>EXACT(Table2[[#This Row],[rate]],Table2[[#This Row],[Check]])</f>
        <v>1</v>
      </c>
      <c r="R6711" s="46"/>
      <c r="S6711" s="46" t="str">
        <f>IF(Table2[[#This Row],[SRO]]="EOU",VLOOKUP(Table2[[#This Row],[BE]],[2]GD.List!$C$3:$N$5014,12,0),IF(Table2[[#This Row],[SRO]]="Local","Polyester Staple Fibre","SRO 492"))</f>
        <v>Raw Cotton</v>
      </c>
    </row>
    <row r="6712" spans="1:19" x14ac:dyDescent="0.25">
      <c r="A6712" s="119" t="s">
        <v>4421</v>
      </c>
      <c r="B6712" s="116" t="s">
        <v>4504</v>
      </c>
      <c r="C6712" s="165">
        <v>34010</v>
      </c>
      <c r="D6712" s="117">
        <v>5201.009</v>
      </c>
      <c r="E6712" s="147" t="s">
        <v>4515</v>
      </c>
      <c r="F6712" s="116" t="s">
        <v>4532</v>
      </c>
      <c r="G6712" s="471">
        <v>45016</v>
      </c>
      <c r="H6712" s="82">
        <v>31768886</v>
      </c>
      <c r="I6712" s="197">
        <v>1.0101</v>
      </c>
      <c r="J6712" s="15">
        <v>7401.0066999999999</v>
      </c>
      <c r="K6712" s="15">
        <v>7327</v>
      </c>
      <c r="L6712" s="15">
        <v>7836829.7200000007</v>
      </c>
      <c r="M6712" s="66" t="str">
        <f>TEXT(Table2[[#This Row],[Gd.Dt]],"mmm-yy")</f>
        <v>Mar-23</v>
      </c>
      <c r="N6712" s="46" t="str">
        <f>MID(Table2[[#This Row],[BE]],6,2)</f>
        <v>IB</v>
      </c>
      <c r="O6712" s="46" t="str">
        <f>IF(Table2[[#This Row],[Type]]="IB","EOU",IF(Table2[[#This Row],[Type]]="MB","Local","492"))</f>
        <v>EOU</v>
      </c>
      <c r="P6712" s="46">
        <f>ROUND(Table2[[#This Row],[Cons]]/Table2[[#This Row],[Qty.]],5)</f>
        <v>1.0101</v>
      </c>
      <c r="Q6712" s="46" t="b">
        <f>EXACT(Table2[[#This Row],[rate]],Table2[[#This Row],[Check]])</f>
        <v>1</v>
      </c>
      <c r="R6712" s="46"/>
      <c r="S6712" s="46" t="str">
        <f>IF(Table2[[#This Row],[SRO]]="EOU",VLOOKUP(Table2[[#This Row],[BE]],[2]GD.List!$C$3:$N$5014,12,0),IF(Table2[[#This Row],[SRO]]="Local","Polyester Staple Fibre","SRO 492"))</f>
        <v>Raw Cotton</v>
      </c>
    </row>
    <row r="6713" spans="1:19" x14ac:dyDescent="0.25">
      <c r="A6713" s="120" t="s">
        <v>4421</v>
      </c>
      <c r="B6713" s="116" t="s">
        <v>4504</v>
      </c>
      <c r="C6713" s="165">
        <v>34010</v>
      </c>
      <c r="D6713" s="117">
        <v>5201.009</v>
      </c>
      <c r="E6713" s="147" t="s">
        <v>4515</v>
      </c>
      <c r="F6713" s="116" t="s">
        <v>4532</v>
      </c>
      <c r="G6713" s="471">
        <v>45016</v>
      </c>
      <c r="H6713" s="82">
        <v>31768886</v>
      </c>
      <c r="I6713" s="197">
        <v>0.80808000000000002</v>
      </c>
      <c r="J6713" s="15">
        <v>10704.630000000001</v>
      </c>
      <c r="K6713" s="15">
        <v>13247</v>
      </c>
      <c r="L6713" s="15">
        <v>5726143.5800000001</v>
      </c>
      <c r="M6713" s="66" t="str">
        <f>TEXT(Table2[[#This Row],[Gd.Dt]],"mmm-yy")</f>
        <v>Mar-23</v>
      </c>
      <c r="N6713" s="46" t="str">
        <f>MID(Table2[[#This Row],[BE]],6,2)</f>
        <v>IB</v>
      </c>
      <c r="O6713" s="46" t="str">
        <f>IF(Table2[[#This Row],[Type]]="IB","EOU",IF(Table2[[#This Row],[Type]]="MB","Local","492"))</f>
        <v>EOU</v>
      </c>
      <c r="P6713" s="46">
        <f>ROUND(Table2[[#This Row],[Cons]]/Table2[[#This Row],[Qty.]],5)</f>
        <v>0.80808000000000002</v>
      </c>
      <c r="Q6713" s="46" t="b">
        <f>EXACT(Table2[[#This Row],[rate]],Table2[[#This Row],[Check]])</f>
        <v>1</v>
      </c>
      <c r="R6713" s="46"/>
      <c r="S6713" s="46" t="str">
        <f>IF(Table2[[#This Row],[SRO]]="EOU",VLOOKUP(Table2[[#This Row],[BE]],[2]GD.List!$C$3:$N$5014,12,0),IF(Table2[[#This Row],[SRO]]="Local","Polyester Staple Fibre","SRO 492"))</f>
        <v>Raw Cotton</v>
      </c>
    </row>
    <row r="6714" spans="1:19" x14ac:dyDescent="0.25">
      <c r="A6714" s="120" t="s">
        <v>4461</v>
      </c>
      <c r="B6714" s="116" t="s">
        <v>4499</v>
      </c>
      <c r="C6714" s="165">
        <v>32582</v>
      </c>
      <c r="D6714" s="117">
        <v>9607.11</v>
      </c>
      <c r="E6714" s="147" t="s">
        <v>4510</v>
      </c>
      <c r="F6714" s="116" t="s">
        <v>4533</v>
      </c>
      <c r="G6714" s="471">
        <v>45016</v>
      </c>
      <c r="H6714" s="82">
        <v>59378893.079999998</v>
      </c>
      <c r="I6714" s="197">
        <v>1</v>
      </c>
      <c r="J6714" s="15">
        <v>220</v>
      </c>
      <c r="K6714" s="15">
        <v>220</v>
      </c>
      <c r="L6714" s="15">
        <v>1515253</v>
      </c>
      <c r="M6714" s="66" t="str">
        <f>TEXT(Table2[[#This Row],[Gd.Dt]],"mmm-yy")</f>
        <v>Mar-23</v>
      </c>
      <c r="N6714" s="46" t="str">
        <f>MID(Table2[[#This Row],[BE]],6,2)</f>
        <v>EP</v>
      </c>
      <c r="O6714" s="46" t="str">
        <f>IF(Table2[[#This Row],[Type]]="IB","EOU",IF(Table2[[#This Row],[Type]]="MB","Local","492"))</f>
        <v>492</v>
      </c>
      <c r="P6714" s="46">
        <f>ROUND(Table2[[#This Row],[Cons]]/Table2[[#This Row],[Qty.]],5)</f>
        <v>1</v>
      </c>
      <c r="Q6714" s="46" t="b">
        <f>EXACT(Table2[[#This Row],[rate]],Table2[[#This Row],[Check]])</f>
        <v>1</v>
      </c>
      <c r="R6714" s="46"/>
      <c r="S6714" s="46" t="str">
        <f>IF(Table2[[#This Row],[SRO]]="EOU",VLOOKUP(Table2[[#This Row],[BE]],[2]GD.List!$C$3:$N$5014,12,0),IF(Table2[[#This Row],[SRO]]="Local","Polyester Staple Fibre","SRO 492"))</f>
        <v>SRO 492</v>
      </c>
    </row>
    <row r="6715" spans="1:19" x14ac:dyDescent="0.25">
      <c r="A6715" s="119" t="s">
        <v>4463</v>
      </c>
      <c r="B6715" s="116" t="s">
        <v>4508</v>
      </c>
      <c r="C6715" s="165">
        <v>1110</v>
      </c>
      <c r="D6715" s="117">
        <v>5402.33</v>
      </c>
      <c r="E6715" s="147" t="s">
        <v>4519</v>
      </c>
      <c r="F6715" s="116" t="s">
        <v>4523</v>
      </c>
      <c r="G6715" s="471">
        <v>45016</v>
      </c>
      <c r="H6715" s="82">
        <v>4925664.1500000004</v>
      </c>
      <c r="I6715" s="197">
        <v>0.40404000000000001</v>
      </c>
      <c r="J6715" s="15">
        <v>698.99</v>
      </c>
      <c r="K6715" s="15">
        <v>1730</v>
      </c>
      <c r="L6715" s="15">
        <v>896432.19</v>
      </c>
      <c r="M6715" s="66" t="str">
        <f>TEXT(Table2[[#This Row],[Gd.Dt]],"mmm-yy")</f>
        <v>Mar-23</v>
      </c>
      <c r="N6715" s="46" t="str">
        <f>MID(Table2[[#This Row],[BE]],6,2)</f>
        <v>IB</v>
      </c>
      <c r="O6715" s="46" t="str">
        <f>IF(Table2[[#This Row],[Type]]="IB","EOU",IF(Table2[[#This Row],[Type]]="MB","Local","492"))</f>
        <v>EOU</v>
      </c>
      <c r="P6715" s="46">
        <f>ROUND(Table2[[#This Row],[Cons]]/Table2[[#This Row],[Qty.]],5)</f>
        <v>0.40404000000000001</v>
      </c>
      <c r="Q6715" s="46" t="b">
        <f>EXACT(Table2[[#This Row],[rate]],Table2[[#This Row],[Check]])</f>
        <v>1</v>
      </c>
      <c r="R6715" s="46"/>
      <c r="S6715" s="46" t="str">
        <f>IF(Table2[[#This Row],[SRO]]="EOU",VLOOKUP(Table2[[#This Row],[BE]],[2]GD.List!$C$3:$N$5014,12,0),IF(Table2[[#This Row],[SRO]]="Local","Polyester Staple Fibre","SRO 492"))</f>
        <v>Polyester Yarn</v>
      </c>
    </row>
    <row r="6716" spans="1:19" x14ac:dyDescent="0.25">
      <c r="A6716" s="119" t="s">
        <v>4463</v>
      </c>
      <c r="B6716" s="116" t="s">
        <v>4506</v>
      </c>
      <c r="C6716" s="165">
        <v>50990</v>
      </c>
      <c r="D6716" s="117">
        <v>5402.33</v>
      </c>
      <c r="E6716" s="147" t="s">
        <v>4517</v>
      </c>
      <c r="F6716" s="116" t="s">
        <v>4524</v>
      </c>
      <c r="G6716" s="471">
        <v>45015</v>
      </c>
      <c r="H6716" s="82">
        <v>42120009.140000001</v>
      </c>
      <c r="I6716" s="197">
        <v>0.45455000000000001</v>
      </c>
      <c r="J6716" s="15">
        <v>3432.74</v>
      </c>
      <c r="K6716" s="15">
        <v>7551.95</v>
      </c>
      <c r="L6716" s="15">
        <v>3311417.23</v>
      </c>
      <c r="M6716" s="66" t="str">
        <f>TEXT(Table2[[#This Row],[Gd.Dt]],"mmm-yy")</f>
        <v>Mar-23</v>
      </c>
      <c r="N6716" s="46" t="str">
        <f>MID(Table2[[#This Row],[BE]],6,2)</f>
        <v>IB</v>
      </c>
      <c r="O6716" s="46" t="str">
        <f>IF(Table2[[#This Row],[Type]]="IB","EOU",IF(Table2[[#This Row],[Type]]="MB","Local","492"))</f>
        <v>EOU</v>
      </c>
      <c r="P6716" s="46">
        <f>ROUND(Table2[[#This Row],[Cons]]/Table2[[#This Row],[Qty.]],5)</f>
        <v>0.45455000000000001</v>
      </c>
      <c r="Q6716" s="46" t="b">
        <f>EXACT(Table2[[#This Row],[rate]],Table2[[#This Row],[Check]])</f>
        <v>1</v>
      </c>
      <c r="R6716" s="46"/>
      <c r="S6716" s="46" t="str">
        <f>IF(Table2[[#This Row],[SRO]]="EOU",VLOOKUP(Table2[[#This Row],[BE]],[2]GD.List!$C$3:$N$5014,12,0),IF(Table2[[#This Row],[SRO]]="Local","Polyester Staple Fibre","SRO 492"))</f>
        <v>Polyester Yarn</v>
      </c>
    </row>
    <row r="6717" spans="1:19" x14ac:dyDescent="0.25">
      <c r="A6717" s="119" t="s">
        <v>4463</v>
      </c>
      <c r="B6717" s="116" t="s">
        <v>4500</v>
      </c>
      <c r="C6717" s="165">
        <v>1490</v>
      </c>
      <c r="D6717" s="117">
        <v>5402.33</v>
      </c>
      <c r="E6717" s="147" t="s">
        <v>4511</v>
      </c>
      <c r="F6717" s="116" t="s">
        <v>4525</v>
      </c>
      <c r="G6717" s="471">
        <v>45016</v>
      </c>
      <c r="H6717" s="82">
        <v>19774012.02</v>
      </c>
      <c r="I6717" s="197">
        <v>0.40404000000000001</v>
      </c>
      <c r="J6717" s="15">
        <v>3265.05</v>
      </c>
      <c r="K6717" s="15">
        <v>8081</v>
      </c>
      <c r="L6717" s="15">
        <v>3664739.14</v>
      </c>
      <c r="M6717" s="66" t="str">
        <f>TEXT(Table2[[#This Row],[Gd.Dt]],"mmm-yy")</f>
        <v>Mar-23</v>
      </c>
      <c r="N6717" s="46" t="str">
        <f>MID(Table2[[#This Row],[BE]],6,2)</f>
        <v>IB</v>
      </c>
      <c r="O6717" s="46" t="str">
        <f>IF(Table2[[#This Row],[Type]]="IB","EOU",IF(Table2[[#This Row],[Type]]="MB","Local","492"))</f>
        <v>EOU</v>
      </c>
      <c r="P6717" s="46">
        <f>ROUND(Table2[[#This Row],[Cons]]/Table2[[#This Row],[Qty.]],5)</f>
        <v>0.40404000000000001</v>
      </c>
      <c r="Q6717" s="46" t="b">
        <f>EXACT(Table2[[#This Row],[rate]],Table2[[#This Row],[Check]])</f>
        <v>1</v>
      </c>
      <c r="R6717" s="46"/>
      <c r="S6717" s="46" t="str">
        <f>IF(Table2[[#This Row],[SRO]]="EOU",VLOOKUP(Table2[[#This Row],[BE]],[2]GD.List!$C$3:$N$5014,12,0),IF(Table2[[#This Row],[SRO]]="Local","Polyester Staple Fibre","SRO 492"))</f>
        <v>Polyester Yarn</v>
      </c>
    </row>
    <row r="6718" spans="1:19" x14ac:dyDescent="0.25">
      <c r="A6718" s="119" t="s">
        <v>4463</v>
      </c>
      <c r="B6718" s="116" t="s">
        <v>4503</v>
      </c>
      <c r="C6718" s="165">
        <v>64200</v>
      </c>
      <c r="D6718" s="117">
        <v>5402.33</v>
      </c>
      <c r="E6718" s="147" t="s">
        <v>4514</v>
      </c>
      <c r="F6718" s="116" t="s">
        <v>4528</v>
      </c>
      <c r="G6718" s="471">
        <v>45016</v>
      </c>
      <c r="H6718" s="82">
        <v>46461388.43</v>
      </c>
      <c r="I6718" s="197">
        <v>0.52524999999999999</v>
      </c>
      <c r="J6718" s="15">
        <v>9955.5899999999983</v>
      </c>
      <c r="K6718" s="15">
        <v>18954</v>
      </c>
      <c r="L6718" s="15">
        <v>10534972.460000001</v>
      </c>
      <c r="M6718" s="66" t="str">
        <f>TEXT(Table2[[#This Row],[Gd.Dt]],"mmm-yy")</f>
        <v>Mar-23</v>
      </c>
      <c r="N6718" s="46" t="str">
        <f>MID(Table2[[#This Row],[BE]],6,2)</f>
        <v>IB</v>
      </c>
      <c r="O6718" s="46" t="str">
        <f>IF(Table2[[#This Row],[Type]]="IB","EOU",IF(Table2[[#This Row],[Type]]="MB","Local","492"))</f>
        <v>EOU</v>
      </c>
      <c r="P6718" s="46">
        <f>ROUND(Table2[[#This Row],[Cons]]/Table2[[#This Row],[Qty.]],5)</f>
        <v>0.52524999999999999</v>
      </c>
      <c r="Q6718" s="46" t="b">
        <f>EXACT(Table2[[#This Row],[rate]],Table2[[#This Row],[Check]])</f>
        <v>1</v>
      </c>
      <c r="R6718" s="46"/>
      <c r="S6718" s="46" t="str">
        <f>IF(Table2[[#This Row],[SRO]]="EOU",VLOOKUP(Table2[[#This Row],[BE]],[2]GD.List!$C$3:$N$5014,12,0),IF(Table2[[#This Row],[SRO]]="Local","Polyester Staple Fibre","SRO 492"))</f>
        <v>Polyester Yarn</v>
      </c>
    </row>
    <row r="6719" spans="1:19" x14ac:dyDescent="0.25">
      <c r="A6719" s="120" t="s">
        <v>4463</v>
      </c>
      <c r="B6719" s="116" t="s">
        <v>4503</v>
      </c>
      <c r="C6719" s="165">
        <v>64200</v>
      </c>
      <c r="D6719" s="117">
        <v>5402.33</v>
      </c>
      <c r="E6719" s="147" t="s">
        <v>4514</v>
      </c>
      <c r="F6719" s="116" t="s">
        <v>4528</v>
      </c>
      <c r="G6719" s="471">
        <v>45016</v>
      </c>
      <c r="H6719" s="82">
        <v>46461388.43</v>
      </c>
      <c r="I6719" s="197">
        <v>0.20202000000000001</v>
      </c>
      <c r="J6719" s="15">
        <v>113.54</v>
      </c>
      <c r="K6719" s="15">
        <v>562</v>
      </c>
      <c r="L6719" s="15">
        <v>137187.39000000001</v>
      </c>
      <c r="M6719" s="66" t="str">
        <f>TEXT(Table2[[#This Row],[Gd.Dt]],"mmm-yy")</f>
        <v>Mar-23</v>
      </c>
      <c r="N6719" s="46" t="str">
        <f>MID(Table2[[#This Row],[BE]],6,2)</f>
        <v>IB</v>
      </c>
      <c r="O6719" s="46" t="str">
        <f>IF(Table2[[#This Row],[Type]]="IB","EOU",IF(Table2[[#This Row],[Type]]="MB","Local","492"))</f>
        <v>EOU</v>
      </c>
      <c r="P6719" s="46">
        <f>ROUND(Table2[[#This Row],[Cons]]/Table2[[#This Row],[Qty.]],5)</f>
        <v>0.20202999999999999</v>
      </c>
      <c r="Q6719" s="46" t="b">
        <f>EXACT(Table2[[#This Row],[rate]],Table2[[#This Row],[Check]])</f>
        <v>0</v>
      </c>
      <c r="R6719" s="46"/>
      <c r="S6719" s="46" t="str">
        <f>IF(Table2[[#This Row],[SRO]]="EOU",VLOOKUP(Table2[[#This Row],[BE]],[2]GD.List!$C$3:$N$5014,12,0),IF(Table2[[#This Row],[SRO]]="Local","Polyester Staple Fibre","SRO 492"))</f>
        <v>Polyester Yarn</v>
      </c>
    </row>
    <row r="6720" spans="1:19" x14ac:dyDescent="0.25">
      <c r="A6720" s="119" t="s">
        <v>4520</v>
      </c>
      <c r="B6720" s="116" t="s">
        <v>4499</v>
      </c>
      <c r="C6720" s="165">
        <v>32582</v>
      </c>
      <c r="D6720" s="117">
        <v>9607.2000000000007</v>
      </c>
      <c r="E6720" s="147" t="s">
        <v>4510</v>
      </c>
      <c r="F6720" s="116" t="s">
        <v>4533</v>
      </c>
      <c r="G6720" s="471">
        <v>45016</v>
      </c>
      <c r="H6720" s="82">
        <v>59378893.079999998</v>
      </c>
      <c r="I6720" s="197">
        <v>1</v>
      </c>
      <c r="J6720" s="15">
        <v>12.2</v>
      </c>
      <c r="K6720" s="15">
        <v>12.2</v>
      </c>
      <c r="L6720" s="15">
        <v>874065.08</v>
      </c>
      <c r="M6720" s="66" t="str">
        <f>TEXT(Table2[[#This Row],[Gd.Dt]],"mmm-yy")</f>
        <v>Mar-23</v>
      </c>
      <c r="N6720" s="46" t="str">
        <f>MID(Table2[[#This Row],[BE]],6,2)</f>
        <v>EP</v>
      </c>
      <c r="O6720" s="46" t="str">
        <f>IF(Table2[[#This Row],[Type]]="IB","EOU",IF(Table2[[#This Row],[Type]]="MB","Local","492"))</f>
        <v>492</v>
      </c>
      <c r="P6720" s="46">
        <f>ROUND(Table2[[#This Row],[Cons]]/Table2[[#This Row],[Qty.]],5)</f>
        <v>1</v>
      </c>
      <c r="Q6720" s="46" t="b">
        <f>EXACT(Table2[[#This Row],[rate]],Table2[[#This Row],[Check]])</f>
        <v>1</v>
      </c>
      <c r="R6720" s="46"/>
      <c r="S6720" s="46" t="str">
        <f>IF(Table2[[#This Row],[SRO]]="EOU",VLOOKUP(Table2[[#This Row],[BE]],[2]GD.List!$C$3:$N$5014,12,0),IF(Table2[[#This Row],[SRO]]="Local","Polyester Staple Fibre","SRO 492"))</f>
        <v>SRO 492</v>
      </c>
    </row>
    <row r="6721" spans="1:19" x14ac:dyDescent="0.25">
      <c r="A6721" s="120" t="s">
        <v>4520</v>
      </c>
      <c r="B6721" s="116" t="s">
        <v>4499</v>
      </c>
      <c r="C6721" s="165">
        <v>32582</v>
      </c>
      <c r="D6721" s="117">
        <v>9607.11</v>
      </c>
      <c r="E6721" s="147" t="s">
        <v>4510</v>
      </c>
      <c r="F6721" s="116" t="s">
        <v>4533</v>
      </c>
      <c r="G6721" s="471">
        <v>45016</v>
      </c>
      <c r="H6721" s="82">
        <v>59378893.079999998</v>
      </c>
      <c r="I6721" s="197">
        <v>1</v>
      </c>
      <c r="J6721" s="15">
        <v>500.69</v>
      </c>
      <c r="K6721" s="15">
        <v>500.69</v>
      </c>
      <c r="L6721" s="15">
        <v>35871773.969999999</v>
      </c>
      <c r="M6721" s="66" t="str">
        <f>TEXT(Table2[[#This Row],[Gd.Dt]],"mmm-yy")</f>
        <v>Mar-23</v>
      </c>
      <c r="N6721" s="46" t="str">
        <f>MID(Table2[[#This Row],[BE]],6,2)</f>
        <v>EP</v>
      </c>
      <c r="O6721" s="46" t="str">
        <f>IF(Table2[[#This Row],[Type]]="IB","EOU",IF(Table2[[#This Row],[Type]]="MB","Local","492"))</f>
        <v>492</v>
      </c>
      <c r="P6721" s="46">
        <f>ROUND(Table2[[#This Row],[Cons]]/Table2[[#This Row],[Qty.]],5)</f>
        <v>1</v>
      </c>
      <c r="Q6721" s="46" t="b">
        <f>EXACT(Table2[[#This Row],[rate]],Table2[[#This Row],[Check]])</f>
        <v>1</v>
      </c>
      <c r="R6721" s="46"/>
      <c r="S6721" s="46" t="str">
        <f>IF(Table2[[#This Row],[SRO]]="EOU",VLOOKUP(Table2[[#This Row],[BE]],[2]GD.List!$C$3:$N$5014,12,0),IF(Table2[[#This Row],[SRO]]="Local","Polyester Staple Fibre","SRO 492"))</f>
        <v>SRO 492</v>
      </c>
    </row>
    <row r="6722" spans="1:19" x14ac:dyDescent="0.25">
      <c r="A6722" s="119" t="s">
        <v>4521</v>
      </c>
      <c r="B6722" s="116" t="s">
        <v>4506</v>
      </c>
      <c r="C6722" s="165">
        <v>50990</v>
      </c>
      <c r="D6722" s="117">
        <v>3204.16</v>
      </c>
      <c r="E6722" s="147" t="s">
        <v>4517</v>
      </c>
      <c r="F6722" s="116" t="s">
        <v>4524</v>
      </c>
      <c r="G6722" s="471">
        <v>45015</v>
      </c>
      <c r="H6722" s="82">
        <v>42120009.140000001</v>
      </c>
      <c r="I6722" s="197">
        <v>7.0000000000000007E-2</v>
      </c>
      <c r="J6722" s="15">
        <v>1358.35</v>
      </c>
      <c r="K6722" s="15">
        <v>19405</v>
      </c>
      <c r="L6722" s="15">
        <v>1310342.06</v>
      </c>
      <c r="M6722" s="66" t="str">
        <f>TEXT(Table2[[#This Row],[Gd.Dt]],"mmm-yy")</f>
        <v>Mar-23</v>
      </c>
      <c r="N6722" s="46" t="str">
        <f>MID(Table2[[#This Row],[BE]],6,2)</f>
        <v>IB</v>
      </c>
      <c r="O6722" s="46" t="str">
        <f>IF(Table2[[#This Row],[Type]]="IB","EOU",IF(Table2[[#This Row],[Type]]="MB","Local","492"))</f>
        <v>EOU</v>
      </c>
      <c r="P6722" s="46">
        <f>ROUND(Table2[[#This Row],[Cons]]/Table2[[#This Row],[Qty.]],5)</f>
        <v>7.0000000000000007E-2</v>
      </c>
      <c r="Q6722" s="46" t="b">
        <f>EXACT(Table2[[#This Row],[rate]],Table2[[#This Row],[Check]])</f>
        <v>1</v>
      </c>
      <c r="R6722" s="46"/>
      <c r="S6722" s="46" t="str">
        <f>IF(Table2[[#This Row],[SRO]]="EOU",VLOOKUP(Table2[[#This Row],[BE]],[2]GD.List!$C$3:$N$5014,12,0),IF(Table2[[#This Row],[SRO]]="Local","Polyester Staple Fibre","SRO 492"))</f>
        <v>Textile Dyes</v>
      </c>
    </row>
    <row r="6723" spans="1:19" x14ac:dyDescent="0.25">
      <c r="A6723" s="119" t="s">
        <v>4521</v>
      </c>
      <c r="B6723" s="116" t="s">
        <v>4503</v>
      </c>
      <c r="C6723" s="165">
        <v>64200</v>
      </c>
      <c r="D6723" s="117">
        <v>3204.16</v>
      </c>
      <c r="E6723" s="147" t="s">
        <v>4514</v>
      </c>
      <c r="F6723" s="116" t="s">
        <v>4528</v>
      </c>
      <c r="G6723" s="471">
        <v>45016</v>
      </c>
      <c r="H6723" s="82">
        <v>46461388.43</v>
      </c>
      <c r="I6723" s="197">
        <v>7.0000000000000007E-2</v>
      </c>
      <c r="J6723" s="15">
        <v>53.16</v>
      </c>
      <c r="K6723" s="15">
        <v>759.43</v>
      </c>
      <c r="L6723" s="15">
        <v>70863.58</v>
      </c>
      <c r="M6723" s="66" t="str">
        <f>TEXT(Table2[[#This Row],[Gd.Dt]],"mmm-yy")</f>
        <v>Mar-23</v>
      </c>
      <c r="N6723" s="46" t="str">
        <f>MID(Table2[[#This Row],[BE]],6,2)</f>
        <v>IB</v>
      </c>
      <c r="O6723" s="46" t="str">
        <f>IF(Table2[[#This Row],[Type]]="IB","EOU",IF(Table2[[#This Row],[Type]]="MB","Local","492"))</f>
        <v>EOU</v>
      </c>
      <c r="P6723" s="46">
        <f>ROUND(Table2[[#This Row],[Cons]]/Table2[[#This Row],[Qty.]],5)</f>
        <v>7.0000000000000007E-2</v>
      </c>
      <c r="Q6723" s="46" t="b">
        <f>EXACT(Table2[[#This Row],[rate]],Table2[[#This Row],[Check]])</f>
        <v>1</v>
      </c>
      <c r="R6723" s="46"/>
      <c r="S6723" s="46" t="str">
        <f>IF(Table2[[#This Row],[SRO]]="EOU",VLOOKUP(Table2[[#This Row],[BE]],[2]GD.List!$C$3:$N$5014,12,0),IF(Table2[[#This Row],[SRO]]="Local","Polyester Staple Fibre","SRO 492"))</f>
        <v>Textile Dyes</v>
      </c>
    </row>
    <row r="6724" spans="1:19" x14ac:dyDescent="0.25">
      <c r="A6724" s="120" t="s">
        <v>4521</v>
      </c>
      <c r="B6724" s="116" t="s">
        <v>4505</v>
      </c>
      <c r="C6724" s="165">
        <v>7368</v>
      </c>
      <c r="D6724" s="117">
        <v>3204.16</v>
      </c>
      <c r="E6724" s="147" t="s">
        <v>4516</v>
      </c>
      <c r="F6724" s="116" t="s">
        <v>4530</v>
      </c>
      <c r="G6724" s="471">
        <v>45015</v>
      </c>
      <c r="H6724" s="82">
        <v>4145528.73</v>
      </c>
      <c r="I6724" s="197">
        <v>7.0000000000000007E-2</v>
      </c>
      <c r="J6724" s="15">
        <v>178.07999999999998</v>
      </c>
      <c r="K6724" s="15">
        <v>2544</v>
      </c>
      <c r="L6724" s="15">
        <v>128461.29999999999</v>
      </c>
      <c r="M6724" s="66" t="str">
        <f>TEXT(Table2[[#This Row],[Gd.Dt]],"mmm-yy")</f>
        <v>Mar-23</v>
      </c>
      <c r="N6724" s="46" t="str">
        <f>MID(Table2[[#This Row],[BE]],6,2)</f>
        <v>IB</v>
      </c>
      <c r="O6724" s="46" t="str">
        <f>IF(Table2[[#This Row],[Type]]="IB","EOU",IF(Table2[[#This Row],[Type]]="MB","Local","492"))</f>
        <v>EOU</v>
      </c>
      <c r="P6724" s="46">
        <f>ROUND(Table2[[#This Row],[Cons]]/Table2[[#This Row],[Qty.]],5)</f>
        <v>7.0000000000000007E-2</v>
      </c>
      <c r="Q6724" s="46" t="b">
        <f>EXACT(Table2[[#This Row],[rate]],Table2[[#This Row],[Check]])</f>
        <v>1</v>
      </c>
      <c r="R6724" s="46"/>
      <c r="S6724" s="46" t="str">
        <f>IF(Table2[[#This Row],[SRO]]="EOU",VLOOKUP(Table2[[#This Row],[BE]],[2]GD.List!$C$3:$N$5014,12,0),IF(Table2[[#This Row],[SRO]]="Local","Polyester Staple Fibre","SRO 492"))</f>
        <v>Textile Dyes</v>
      </c>
    </row>
    <row r="6725" spans="1:19" x14ac:dyDescent="0.25">
      <c r="A6725" s="119" t="s">
        <v>4522</v>
      </c>
      <c r="B6725" s="116" t="s">
        <v>4506</v>
      </c>
      <c r="C6725" s="165">
        <v>50990</v>
      </c>
      <c r="D6725" s="117">
        <v>5402.33</v>
      </c>
      <c r="E6725" s="147" t="s">
        <v>4517</v>
      </c>
      <c r="F6725" s="116" t="s">
        <v>4524</v>
      </c>
      <c r="G6725" s="471">
        <v>45015</v>
      </c>
      <c r="H6725" s="82">
        <v>42120009.140000001</v>
      </c>
      <c r="I6725" s="197">
        <v>0.45455000000000001</v>
      </c>
      <c r="J6725" s="15">
        <v>5387.8</v>
      </c>
      <c r="K6725" s="15">
        <v>11853.05</v>
      </c>
      <c r="L6725" s="15">
        <v>5197379.8600000003</v>
      </c>
      <c r="M6725" s="66" t="str">
        <f>TEXT(Table2[[#This Row],[Gd.Dt]],"mmm-yy")</f>
        <v>Mar-23</v>
      </c>
      <c r="N6725" s="46" t="str">
        <f>MID(Table2[[#This Row],[BE]],6,2)</f>
        <v>IB</v>
      </c>
      <c r="O6725" s="46" t="str">
        <f>IF(Table2[[#This Row],[Type]]="IB","EOU",IF(Table2[[#This Row],[Type]]="MB","Local","492"))</f>
        <v>EOU</v>
      </c>
      <c r="P6725" s="46">
        <f>ROUND(Table2[[#This Row],[Cons]]/Table2[[#This Row],[Qty.]],5)</f>
        <v>0.45455000000000001</v>
      </c>
      <c r="Q6725" s="46" t="b">
        <f>EXACT(Table2[[#This Row],[rate]],Table2[[#This Row],[Check]])</f>
        <v>1</v>
      </c>
      <c r="R6725" s="46"/>
      <c r="S6725" s="46" t="str">
        <f>IF(Table2[[#This Row],[SRO]]="EOU",VLOOKUP(Table2[[#This Row],[BE]],[2]GD.List!$C$3:$N$5014,12,0),IF(Table2[[#This Row],[SRO]]="Local","Polyester Staple Fibre","SRO 492"))</f>
        <v>Polyester Yarn</v>
      </c>
    </row>
    <row r="6726" spans="1:19" x14ac:dyDescent="0.25">
      <c r="A6726" s="119" t="s">
        <v>4522</v>
      </c>
      <c r="B6726" s="119" t="s">
        <v>4505</v>
      </c>
      <c r="C6726" s="170">
        <v>7368</v>
      </c>
      <c r="D6726" s="171">
        <v>5402.33</v>
      </c>
      <c r="E6726" s="27" t="s">
        <v>4516</v>
      </c>
      <c r="F6726" s="119" t="s">
        <v>4530</v>
      </c>
      <c r="G6726" s="28">
        <v>45015</v>
      </c>
      <c r="H6726" s="172">
        <v>4145528.73</v>
      </c>
      <c r="I6726" s="33">
        <v>0.52524999999999999</v>
      </c>
      <c r="J6726" s="30">
        <v>1336.24</v>
      </c>
      <c r="K6726" s="30">
        <v>2544</v>
      </c>
      <c r="L6726" s="30">
        <v>963921.05</v>
      </c>
      <c r="M6726" s="67" t="str">
        <f>TEXT(Table2[[#This Row],[Gd.Dt]],"mmm-yy")</f>
        <v>Mar-23</v>
      </c>
      <c r="N6726" s="47" t="str">
        <f>MID(Table2[[#This Row],[BE]],6,2)</f>
        <v>IB</v>
      </c>
      <c r="O6726" s="47" t="str">
        <f>IF(Table2[[#This Row],[Type]]="IB","EOU",IF(Table2[[#This Row],[Type]]="MB","Local","492"))</f>
        <v>EOU</v>
      </c>
      <c r="P6726" s="47">
        <f>ROUND(Table2[[#This Row],[Cons]]/Table2[[#This Row],[Qty.]],5)</f>
        <v>0.52524999999999999</v>
      </c>
      <c r="Q6726" s="47" t="b">
        <f>EXACT(Table2[[#This Row],[rate]],Table2[[#This Row],[Check]])</f>
        <v>1</v>
      </c>
      <c r="R6726" s="47"/>
      <c r="S6726" s="47" t="str">
        <f>IF(Table2[[#This Row],[SRO]]="EOU",VLOOKUP(Table2[[#This Row],[BE]],[2]GD.List!$C$3:$N$5014,12,0),IF(Table2[[#This Row],[SRO]]="Local","Polyester Staple Fibre","SRO 492"))</f>
        <v>Polyester Yarn</v>
      </c>
    </row>
  </sheetData>
  <conditionalFormatting sqref="Q3:Q6726">
    <cfRule type="containsText" dxfId="124" priority="1" operator="containsText" text="False">
      <formula>NOT(ISERROR(SEARCH("False",Q3)))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pageSetUpPr fitToPage="1"/>
  </sheetPr>
  <dimension ref="A1:L75"/>
  <sheetViews>
    <sheetView workbookViewId="0">
      <selection activeCell="F18" sqref="F18"/>
    </sheetView>
  </sheetViews>
  <sheetFormatPr defaultRowHeight="15" x14ac:dyDescent="0.25"/>
  <cols>
    <col min="1" max="1" width="23.5703125" customWidth="1"/>
    <col min="2" max="4" width="18.7109375" style="151" customWidth="1"/>
    <col min="5" max="5" width="18.7109375" customWidth="1"/>
    <col min="6" max="6" width="15.28515625" style="4" bestFit="1" customWidth="1"/>
    <col min="7" max="7" width="11.5703125" style="4" bestFit="1" customWidth="1"/>
    <col min="8" max="8" width="11.7109375" style="4" bestFit="1" customWidth="1"/>
    <col min="9" max="9" width="11.7109375" style="4" customWidth="1"/>
    <col min="10" max="10" width="12.28515625" bestFit="1" customWidth="1"/>
    <col min="11" max="11" width="12.28515625" customWidth="1"/>
    <col min="12" max="12" width="11.7109375" bestFit="1" customWidth="1"/>
    <col min="13" max="13" width="13.28515625" bestFit="1" customWidth="1"/>
    <col min="14" max="15" width="11.7109375" bestFit="1" customWidth="1"/>
  </cols>
  <sheetData>
    <row r="1" spans="1:12" x14ac:dyDescent="0.25">
      <c r="B1"/>
    </row>
    <row r="2" spans="1:12" x14ac:dyDescent="0.25">
      <c r="A2" s="1" t="s">
        <v>373</v>
      </c>
      <c r="B2" t="s">
        <v>1641</v>
      </c>
    </row>
    <row r="3" spans="1:12" hidden="1" x14ac:dyDescent="0.25">
      <c r="B3"/>
      <c r="C3"/>
      <c r="D3"/>
      <c r="F3"/>
      <c r="G3"/>
      <c r="H3"/>
      <c r="I3"/>
      <c r="L3" s="150"/>
    </row>
    <row r="4" spans="1:12" x14ac:dyDescent="0.25">
      <c r="A4" s="1" t="s">
        <v>720</v>
      </c>
      <c r="B4" s="152" t="s">
        <v>721</v>
      </c>
      <c r="C4" s="150"/>
      <c r="D4" s="150"/>
      <c r="F4"/>
      <c r="G4"/>
      <c r="H4"/>
      <c r="I4"/>
    </row>
    <row r="5" spans="1:12" x14ac:dyDescent="0.25">
      <c r="A5" s="109" t="s">
        <v>723</v>
      </c>
      <c r="B5" s="153" t="s">
        <v>3993</v>
      </c>
      <c r="C5" s="153" t="s">
        <v>4213</v>
      </c>
      <c r="D5" s="153" t="s">
        <v>4536</v>
      </c>
      <c r="F5"/>
      <c r="G5"/>
      <c r="H5"/>
      <c r="I5"/>
    </row>
    <row r="6" spans="1:12" x14ac:dyDescent="0.25">
      <c r="A6" s="166" t="s">
        <v>722</v>
      </c>
      <c r="B6" s="153">
        <v>1740670.8705</v>
      </c>
      <c r="C6" s="153">
        <v>3093659.8962000003</v>
      </c>
      <c r="D6" s="153">
        <v>1094842.1132999996</v>
      </c>
      <c r="F6" s="460">
        <v>986167.57</v>
      </c>
      <c r="G6"/>
      <c r="H6" s="9"/>
      <c r="I6" s="9"/>
    </row>
    <row r="7" spans="1:12" x14ac:dyDescent="0.25">
      <c r="A7" s="168" t="s">
        <v>714</v>
      </c>
      <c r="B7" s="150"/>
      <c r="C7" s="150">
        <v>7200</v>
      </c>
      <c r="D7" s="150"/>
      <c r="F7"/>
      <c r="G7"/>
      <c r="H7"/>
      <c r="I7"/>
    </row>
    <row r="8" spans="1:12" x14ac:dyDescent="0.25">
      <c r="A8" s="168" t="s">
        <v>715</v>
      </c>
      <c r="B8" s="150"/>
      <c r="C8" s="150">
        <v>109136.40999999999</v>
      </c>
      <c r="D8" s="150">
        <v>11946.46</v>
      </c>
      <c r="F8"/>
      <c r="G8"/>
      <c r="H8"/>
      <c r="I8"/>
    </row>
    <row r="9" spans="1:12" x14ac:dyDescent="0.25">
      <c r="A9" s="168" t="s">
        <v>716</v>
      </c>
      <c r="B9" s="150">
        <v>88120.140000000058</v>
      </c>
      <c r="C9" s="150">
        <v>109653.68000000008</v>
      </c>
      <c r="D9" s="150">
        <v>63454.469999999965</v>
      </c>
      <c r="F9"/>
      <c r="G9"/>
      <c r="H9"/>
      <c r="I9"/>
    </row>
    <row r="10" spans="1:12" x14ac:dyDescent="0.25">
      <c r="A10" s="168" t="s">
        <v>717</v>
      </c>
      <c r="B10" s="150">
        <v>801926.0199999999</v>
      </c>
      <c r="C10" s="150">
        <v>1564316.8500000003</v>
      </c>
      <c r="D10" s="150">
        <v>669522.55999999994</v>
      </c>
      <c r="F10" s="34"/>
      <c r="G10"/>
      <c r="H10"/>
      <c r="I10"/>
    </row>
    <row r="11" spans="1:12" x14ac:dyDescent="0.25">
      <c r="A11" s="168" t="s">
        <v>718</v>
      </c>
      <c r="B11" s="150">
        <v>625.7299999999999</v>
      </c>
      <c r="C11" s="150">
        <v>4353.8600000000006</v>
      </c>
      <c r="D11" s="150">
        <v>6260.41</v>
      </c>
      <c r="F11" s="34"/>
      <c r="G11"/>
      <c r="H11"/>
      <c r="I11"/>
    </row>
    <row r="12" spans="1:12" x14ac:dyDescent="0.25">
      <c r="A12" s="168" t="s">
        <v>1026</v>
      </c>
      <c r="B12" s="150"/>
      <c r="C12" s="150">
        <v>4093.13</v>
      </c>
      <c r="D12" s="150"/>
      <c r="F12" s="110"/>
      <c r="G12"/>
      <c r="H12"/>
      <c r="I12"/>
    </row>
    <row r="13" spans="1:12" x14ac:dyDescent="0.25">
      <c r="A13" s="168" t="s">
        <v>2044</v>
      </c>
      <c r="B13" s="150">
        <v>607967.96299999999</v>
      </c>
      <c r="C13" s="150">
        <v>861418.76369999989</v>
      </c>
      <c r="D13" s="150">
        <v>188071.67329999997</v>
      </c>
      <c r="F13"/>
      <c r="G13"/>
      <c r="H13"/>
      <c r="I13"/>
    </row>
    <row r="14" spans="1:12" x14ac:dyDescent="0.25">
      <c r="A14" s="168" t="s">
        <v>4206</v>
      </c>
      <c r="B14" s="150">
        <v>520</v>
      </c>
      <c r="C14" s="150">
        <v>4477.16</v>
      </c>
      <c r="D14" s="150">
        <v>42.84</v>
      </c>
      <c r="F14"/>
      <c r="G14"/>
      <c r="H14"/>
      <c r="I14"/>
    </row>
    <row r="15" spans="1:12" x14ac:dyDescent="0.25">
      <c r="A15" s="168" t="s">
        <v>3360</v>
      </c>
      <c r="B15" s="150">
        <v>1382.83</v>
      </c>
      <c r="C15" s="150">
        <v>3487.88</v>
      </c>
      <c r="D15" s="150">
        <v>3973.23</v>
      </c>
      <c r="F15"/>
      <c r="G15"/>
      <c r="H15"/>
      <c r="I15"/>
    </row>
    <row r="16" spans="1:12" x14ac:dyDescent="0.25">
      <c r="A16" s="168" t="s">
        <v>3361</v>
      </c>
      <c r="B16" s="150">
        <v>63520.509999999995</v>
      </c>
      <c r="C16" s="150">
        <v>325447.23000000004</v>
      </c>
      <c r="D16" s="150">
        <v>97002.81</v>
      </c>
      <c r="F16"/>
      <c r="G16"/>
      <c r="H16"/>
      <c r="I16"/>
    </row>
    <row r="17" spans="1:12" x14ac:dyDescent="0.25">
      <c r="A17" s="168" t="s">
        <v>3449</v>
      </c>
      <c r="B17" s="150">
        <v>176607.67750000005</v>
      </c>
      <c r="C17" s="150">
        <v>100074.93249999998</v>
      </c>
      <c r="D17" s="150">
        <v>53567.660000000011</v>
      </c>
      <c r="F17"/>
      <c r="G17"/>
      <c r="H17"/>
      <c r="I17"/>
    </row>
    <row r="18" spans="1:12" x14ac:dyDescent="0.25">
      <c r="A18" s="168" t="s">
        <v>2544</v>
      </c>
      <c r="B18" s="150"/>
      <c r="C18" s="150"/>
      <c r="D18" s="150">
        <v>1000</v>
      </c>
      <c r="F18"/>
      <c r="G18"/>
      <c r="H18"/>
      <c r="I18"/>
    </row>
    <row r="19" spans="1:12" x14ac:dyDescent="0.25">
      <c r="A19" s="167" t="s">
        <v>988</v>
      </c>
      <c r="B19" s="153">
        <v>196732.80000000002</v>
      </c>
      <c r="C19" s="153">
        <v>65624.649999999994</v>
      </c>
      <c r="D19" s="153">
        <v>112606.85</v>
      </c>
      <c r="F19" s="460">
        <v>99640.85</v>
      </c>
      <c r="G19"/>
      <c r="H19"/>
      <c r="I19"/>
    </row>
    <row r="20" spans="1:12" x14ac:dyDescent="0.25">
      <c r="A20" s="169" t="s">
        <v>1039</v>
      </c>
      <c r="B20" s="150">
        <v>196732.80000000002</v>
      </c>
      <c r="C20" s="150">
        <v>65624.649999999994</v>
      </c>
      <c r="D20" s="150">
        <v>112606.85</v>
      </c>
      <c r="F20"/>
      <c r="G20"/>
      <c r="H20"/>
      <c r="I20"/>
    </row>
    <row r="21" spans="1:12" x14ac:dyDescent="0.25">
      <c r="A21" s="68" t="s">
        <v>719</v>
      </c>
      <c r="B21" s="150">
        <v>1937403.6705</v>
      </c>
      <c r="C21" s="150">
        <v>3159284.5462000002</v>
      </c>
      <c r="D21" s="150">
        <v>1207448.9632999997</v>
      </c>
      <c r="F21"/>
      <c r="G21"/>
      <c r="H21"/>
      <c r="I21"/>
    </row>
    <row r="22" spans="1:12" x14ac:dyDescent="0.25">
      <c r="B22"/>
      <c r="C22"/>
      <c r="D22"/>
      <c r="F22"/>
      <c r="G22"/>
      <c r="H22"/>
      <c r="I22"/>
    </row>
    <row r="23" spans="1:12" x14ac:dyDescent="0.25">
      <c r="B23"/>
      <c r="C23"/>
      <c r="D23"/>
      <c r="F23"/>
      <c r="G23"/>
      <c r="H23"/>
      <c r="I23"/>
    </row>
    <row r="24" spans="1:12" x14ac:dyDescent="0.25">
      <c r="B24"/>
      <c r="C24"/>
      <c r="D24"/>
      <c r="F24"/>
      <c r="G24"/>
      <c r="H24"/>
      <c r="I24"/>
    </row>
    <row r="25" spans="1:12" x14ac:dyDescent="0.25">
      <c r="B25"/>
      <c r="C25"/>
      <c r="D25"/>
      <c r="F25"/>
      <c r="G25"/>
      <c r="H25"/>
      <c r="I25"/>
    </row>
    <row r="26" spans="1:12" x14ac:dyDescent="0.25">
      <c r="B26"/>
      <c r="C26"/>
      <c r="D26"/>
      <c r="F26"/>
      <c r="G26"/>
      <c r="H26"/>
      <c r="I26"/>
    </row>
    <row r="27" spans="1:12" x14ac:dyDescent="0.25">
      <c r="B27"/>
      <c r="C27"/>
      <c r="D27"/>
      <c r="F27"/>
      <c r="G27"/>
      <c r="H27"/>
      <c r="I27"/>
    </row>
    <row r="28" spans="1:12" x14ac:dyDescent="0.25">
      <c r="B28"/>
      <c r="C28"/>
      <c r="D28"/>
      <c r="F28"/>
      <c r="G28"/>
      <c r="H28"/>
      <c r="I28"/>
    </row>
    <row r="29" spans="1:12" x14ac:dyDescent="0.25">
      <c r="B29"/>
      <c r="C29"/>
      <c r="D29"/>
      <c r="F29"/>
      <c r="G29"/>
      <c r="H29"/>
      <c r="I29"/>
    </row>
    <row r="30" spans="1:12" x14ac:dyDescent="0.25">
      <c r="B30"/>
      <c r="C30"/>
      <c r="D30"/>
      <c r="F30" s="31"/>
      <c r="G30"/>
      <c r="H30"/>
      <c r="I30"/>
      <c r="L30" s="150"/>
    </row>
    <row r="31" spans="1:12" x14ac:dyDescent="0.25">
      <c r="B31"/>
      <c r="C31"/>
      <c r="D31"/>
      <c r="F31"/>
      <c r="G31"/>
      <c r="H31"/>
      <c r="I31"/>
      <c r="L31" s="153"/>
    </row>
    <row r="32" spans="1:12" x14ac:dyDescent="0.25">
      <c r="B32"/>
      <c r="C32"/>
      <c r="D32"/>
      <c r="F32"/>
      <c r="G32"/>
      <c r="H32"/>
      <c r="I32"/>
      <c r="L32" s="150"/>
    </row>
    <row r="33" spans="1:12" x14ac:dyDescent="0.25">
      <c r="B33"/>
      <c r="C33"/>
      <c r="D33"/>
      <c r="F33"/>
      <c r="G33"/>
      <c r="H33"/>
      <c r="I33"/>
      <c r="L33" s="150"/>
    </row>
    <row r="34" spans="1:12" x14ac:dyDescent="0.25">
      <c r="B34"/>
      <c r="C34"/>
      <c r="D34"/>
      <c r="F34"/>
      <c r="G34"/>
      <c r="H34"/>
      <c r="I34"/>
    </row>
    <row r="35" spans="1:12" x14ac:dyDescent="0.25">
      <c r="A35" s="1" t="s">
        <v>1640</v>
      </c>
      <c r="B35" t="s">
        <v>1641</v>
      </c>
    </row>
    <row r="37" spans="1:12" x14ac:dyDescent="0.25">
      <c r="A37" s="109" t="s">
        <v>723</v>
      </c>
      <c r="B37" s="3" t="s">
        <v>1027</v>
      </c>
      <c r="C37" s="302" t="s">
        <v>1739</v>
      </c>
      <c r="D37"/>
      <c r="E37" s="151"/>
    </row>
    <row r="38" spans="1:12" x14ac:dyDescent="0.25">
      <c r="A38" s="68" t="s">
        <v>3726</v>
      </c>
      <c r="B38" s="150">
        <v>10533.6</v>
      </c>
      <c r="C38" s="302">
        <v>31111984</v>
      </c>
      <c r="D38"/>
      <c r="E38" s="68" t="s">
        <v>1642</v>
      </c>
      <c r="F38" s="150">
        <v>6000000000</v>
      </c>
      <c r="G38"/>
    </row>
    <row r="39" spans="1:12" x14ac:dyDescent="0.25">
      <c r="A39" s="68" t="s">
        <v>4018</v>
      </c>
      <c r="B39" s="150">
        <v>5885</v>
      </c>
      <c r="C39" s="302">
        <v>3104200</v>
      </c>
      <c r="D39"/>
      <c r="E39" s="68" t="s">
        <v>1643</v>
      </c>
      <c r="F39" s="288">
        <v>2662554949</v>
      </c>
      <c r="G39" s="503">
        <f>F39/$F$38</f>
        <v>0.44375915816666667</v>
      </c>
      <c r="H39" s="724">
        <v>44960</v>
      </c>
    </row>
    <row r="40" spans="1:12" x14ac:dyDescent="0.25">
      <c r="A40" s="68" t="s">
        <v>714</v>
      </c>
      <c r="B40" s="150">
        <v>105120</v>
      </c>
      <c r="C40" s="302">
        <v>18669520</v>
      </c>
      <c r="D40"/>
      <c r="E40" s="68" t="s">
        <v>1644</v>
      </c>
      <c r="F40" s="288">
        <v>2689437897.7199998</v>
      </c>
      <c r="G40" s="500">
        <f>F40/$F$38</f>
        <v>0.44823964961999996</v>
      </c>
      <c r="H40" s="287"/>
    </row>
    <row r="41" spans="1:12" x14ac:dyDescent="0.25">
      <c r="A41" s="68" t="s">
        <v>1025</v>
      </c>
      <c r="B41" s="150">
        <v>16503.2</v>
      </c>
      <c r="C41" s="302">
        <v>13580085.960999999</v>
      </c>
      <c r="D41"/>
      <c r="E41" s="501" t="s">
        <v>1645</v>
      </c>
      <c r="F41" s="151" t="e">
        <f>C55</f>
        <v>#DIV/0!</v>
      </c>
      <c r="G41" s="502" t="e">
        <f>F41/$F$40</f>
        <v>#DIV/0!</v>
      </c>
      <c r="H41" s="500"/>
    </row>
    <row r="42" spans="1:12" x14ac:dyDescent="0.25">
      <c r="A42" s="68" t="s">
        <v>1026</v>
      </c>
      <c r="B42" s="150">
        <v>4093.13</v>
      </c>
      <c r="C42" s="302" t="e">
        <v>#DIV/0!</v>
      </c>
      <c r="D42"/>
      <c r="E42" s="501" t="s">
        <v>3003</v>
      </c>
      <c r="F42" s="11">
        <f>4514156+2243321</f>
        <v>6757477</v>
      </c>
      <c r="G42" s="502">
        <f>F42/$F$40</f>
        <v>2.5125982666224511E-3</v>
      </c>
      <c r="H42" s="500"/>
    </row>
    <row r="43" spans="1:12" x14ac:dyDescent="0.25">
      <c r="A43" s="68" t="s">
        <v>715</v>
      </c>
      <c r="B43" s="150">
        <v>379005.33999999997</v>
      </c>
      <c r="C43" s="302">
        <v>58779279.646121584</v>
      </c>
      <c r="D43"/>
      <c r="E43" s="68" t="s">
        <v>1646</v>
      </c>
      <c r="F43" s="151" t="e">
        <f>F40-(F41+F42)</f>
        <v>#DIV/0!</v>
      </c>
      <c r="G43" s="502" t="e">
        <f>F43/$F$40</f>
        <v>#DIV/0!</v>
      </c>
      <c r="H43" s="500"/>
    </row>
    <row r="44" spans="1:12" x14ac:dyDescent="0.25">
      <c r="A44" s="68" t="s">
        <v>3449</v>
      </c>
      <c r="B44" s="150">
        <v>4909.7299999999996</v>
      </c>
      <c r="C44" s="302">
        <v>312036.31991380622</v>
      </c>
      <c r="D44"/>
      <c r="E44" s="151"/>
    </row>
    <row r="45" spans="1:12" x14ac:dyDescent="0.25">
      <c r="A45" s="68" t="s">
        <v>2044</v>
      </c>
      <c r="B45" s="150">
        <v>256748.07</v>
      </c>
      <c r="C45" s="302" t="e">
        <v>#DIV/0!</v>
      </c>
      <c r="D45"/>
      <c r="E45" s="151"/>
      <c r="G45" s="9"/>
      <c r="H45"/>
      <c r="I45"/>
    </row>
    <row r="46" spans="1:12" x14ac:dyDescent="0.25">
      <c r="A46" s="68" t="s">
        <v>716</v>
      </c>
      <c r="B46" s="150">
        <v>230415.44</v>
      </c>
      <c r="C46" s="302">
        <v>14013458.418521788</v>
      </c>
      <c r="D46"/>
      <c r="E46" s="151"/>
      <c r="G46" s="9"/>
    </row>
    <row r="47" spans="1:12" x14ac:dyDescent="0.25">
      <c r="A47" s="68" t="s">
        <v>717</v>
      </c>
      <c r="B47" s="150">
        <v>9852401.790000001</v>
      </c>
      <c r="C47" s="302">
        <v>64284034.761399999</v>
      </c>
      <c r="D47"/>
      <c r="E47" s="151"/>
    </row>
    <row r="48" spans="1:12" x14ac:dyDescent="0.25">
      <c r="A48" s="68" t="s">
        <v>718</v>
      </c>
      <c r="B48" s="150">
        <v>505.65000000000009</v>
      </c>
      <c r="C48" s="302">
        <v>527680.85446875007</v>
      </c>
      <c r="D48"/>
      <c r="E48" s="151"/>
      <c r="G48"/>
      <c r="H48"/>
      <c r="I48"/>
    </row>
    <row r="49" spans="1:9" x14ac:dyDescent="0.25">
      <c r="A49" s="68" t="s">
        <v>1639</v>
      </c>
      <c r="B49" s="150">
        <v>897</v>
      </c>
      <c r="C49" s="302">
        <v>1086543</v>
      </c>
      <c r="D49"/>
      <c r="E49" s="151"/>
      <c r="G49"/>
      <c r="H49"/>
      <c r="I49"/>
    </row>
    <row r="50" spans="1:9" x14ac:dyDescent="0.25">
      <c r="A50" s="68" t="s">
        <v>2544</v>
      </c>
      <c r="B50" s="150">
        <v>19443.5</v>
      </c>
      <c r="C50" s="302">
        <v>19616781</v>
      </c>
      <c r="D50"/>
      <c r="E50" s="151"/>
    </row>
    <row r="51" spans="1:9" x14ac:dyDescent="0.25">
      <c r="A51" s="68" t="s">
        <v>4206</v>
      </c>
      <c r="B51" s="150">
        <v>176.39999999999998</v>
      </c>
      <c r="C51" s="302" t="e">
        <v>#DIV/0!</v>
      </c>
      <c r="D51"/>
      <c r="E51" s="151"/>
    </row>
    <row r="52" spans="1:9" x14ac:dyDescent="0.25">
      <c r="A52" s="68" t="s">
        <v>3361</v>
      </c>
      <c r="B52" s="150">
        <v>507065.96</v>
      </c>
      <c r="C52" s="302">
        <v>67103158.37992727</v>
      </c>
      <c r="D52"/>
      <c r="E52" s="151" t="str">
        <f>IF(B55&lt;&gt;0,"Balance","")</f>
        <v>Balance</v>
      </c>
      <c r="G52"/>
      <c r="H52"/>
      <c r="I52"/>
    </row>
    <row r="53" spans="1:9" x14ac:dyDescent="0.25">
      <c r="A53" s="68" t="s">
        <v>3360</v>
      </c>
      <c r="B53" s="150">
        <v>65667.58</v>
      </c>
      <c r="C53" s="302">
        <v>32786070.006028984</v>
      </c>
      <c r="D53"/>
      <c r="E53" s="151"/>
    </row>
    <row r="54" spans="1:9" x14ac:dyDescent="0.25">
      <c r="A54" s="68" t="s">
        <v>3385</v>
      </c>
      <c r="B54" s="150">
        <v>52000</v>
      </c>
      <c r="C54" s="302">
        <v>11862559</v>
      </c>
      <c r="D54"/>
      <c r="E54" s="151"/>
    </row>
    <row r="55" spans="1:9" x14ac:dyDescent="0.25">
      <c r="A55" s="68" t="s">
        <v>719</v>
      </c>
      <c r="B55" s="150">
        <v>11511371.390000002</v>
      </c>
      <c r="C55" s="302" t="e">
        <v>#DIV/0!</v>
      </c>
    </row>
    <row r="63" spans="1:9" x14ac:dyDescent="0.25">
      <c r="F63"/>
    </row>
    <row r="64" spans="1:9" x14ac:dyDescent="0.25">
      <c r="F64"/>
    </row>
    <row r="65" spans="6:6" x14ac:dyDescent="0.25">
      <c r="F65"/>
    </row>
    <row r="66" spans="6:6" x14ac:dyDescent="0.25">
      <c r="F66" s="34"/>
    </row>
    <row r="67" spans="6:6" x14ac:dyDescent="0.25">
      <c r="F67" s="34"/>
    </row>
    <row r="68" spans="6:6" x14ac:dyDescent="0.25">
      <c r="F68" s="110"/>
    </row>
    <row r="69" spans="6:6" x14ac:dyDescent="0.25">
      <c r="F69"/>
    </row>
    <row r="70" spans="6:6" x14ac:dyDescent="0.25">
      <c r="F70"/>
    </row>
    <row r="71" spans="6:6" x14ac:dyDescent="0.25">
      <c r="F71"/>
    </row>
    <row r="72" spans="6:6" x14ac:dyDescent="0.25">
      <c r="F72"/>
    </row>
    <row r="73" spans="6:6" x14ac:dyDescent="0.25">
      <c r="F73"/>
    </row>
    <row r="74" spans="6:6" x14ac:dyDescent="0.25">
      <c r="F74"/>
    </row>
    <row r="75" spans="6:6" x14ac:dyDescent="0.25">
      <c r="F75"/>
    </row>
  </sheetData>
  <pageMargins left="0.7" right="0.7" top="0.75" bottom="0.75" header="0.3" footer="0.3"/>
  <pageSetup scale="55" fitToHeight="0" orientation="landscape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Q49"/>
  <sheetViews>
    <sheetView zoomScaleNormal="100" workbookViewId="0">
      <pane xSplit="1" ySplit="2" topLeftCell="B32" activePane="bottomRight" state="frozen"/>
      <selection pane="topRight" activeCell="B1" sqref="B1"/>
      <selection pane="bottomLeft" activeCell="A3" sqref="A3"/>
      <selection pane="bottomRight" activeCell="K49" sqref="K49"/>
    </sheetView>
  </sheetViews>
  <sheetFormatPr defaultRowHeight="15" x14ac:dyDescent="0.25"/>
  <cols>
    <col min="1" max="1" width="26.7109375" customWidth="1"/>
    <col min="2" max="2" width="15.140625" customWidth="1"/>
    <col min="3" max="3" width="8" customWidth="1"/>
    <col min="4" max="4" width="10.5703125" customWidth="1"/>
    <col min="5" max="5" width="13.5703125" customWidth="1"/>
    <col min="6" max="6" width="15.140625" customWidth="1"/>
    <col min="7" max="7" width="8.42578125" customWidth="1"/>
    <col min="8" max="8" width="14.28515625" bestFit="1" customWidth="1"/>
    <col min="9" max="10" width="8" customWidth="1"/>
    <col min="11" max="12" width="9" customWidth="1"/>
  </cols>
  <sheetData>
    <row r="1" spans="1:14" x14ac:dyDescent="0.25">
      <c r="I1" t="s">
        <v>1201</v>
      </c>
      <c r="K1" s="23" t="s">
        <v>1200</v>
      </c>
    </row>
    <row r="2" spans="1:14" ht="12.75" customHeight="1" x14ac:dyDescent="0.25">
      <c r="A2" s="16" t="s">
        <v>7</v>
      </c>
      <c r="B2" s="16" t="s">
        <v>5</v>
      </c>
      <c r="C2" s="16" t="s">
        <v>13</v>
      </c>
      <c r="D2" s="16" t="s">
        <v>0</v>
      </c>
      <c r="E2" s="16" t="s">
        <v>12</v>
      </c>
      <c r="F2" s="16" t="s">
        <v>14</v>
      </c>
      <c r="G2" s="16" t="s">
        <v>15</v>
      </c>
      <c r="H2" s="16" t="s">
        <v>11</v>
      </c>
      <c r="I2" s="16" t="s">
        <v>4</v>
      </c>
      <c r="J2" s="16"/>
      <c r="K2" s="16" t="s">
        <v>9</v>
      </c>
      <c r="L2" s="16" t="s">
        <v>8</v>
      </c>
      <c r="M2" s="37">
        <v>2132</v>
      </c>
    </row>
    <row r="3" spans="1:14" x14ac:dyDescent="0.25">
      <c r="A3" s="116" t="s">
        <v>1</v>
      </c>
      <c r="B3" s="116" t="s">
        <v>140</v>
      </c>
      <c r="C3" s="50">
        <v>1524</v>
      </c>
      <c r="D3" s="117">
        <v>2701.12</v>
      </c>
      <c r="E3" s="7" t="s">
        <v>46</v>
      </c>
      <c r="F3" s="116" t="s">
        <v>151</v>
      </c>
      <c r="G3" s="118">
        <v>44607</v>
      </c>
      <c r="H3" s="116"/>
      <c r="I3" s="50">
        <v>0.7402777777777777</v>
      </c>
      <c r="J3" s="50"/>
      <c r="K3" s="8">
        <v>213.2</v>
      </c>
      <c r="L3" s="8">
        <v>288</v>
      </c>
      <c r="M3" s="7">
        <f>K3/2132</f>
        <v>9.9999999999999992E-2</v>
      </c>
      <c r="N3" t="s">
        <v>932</v>
      </c>
    </row>
    <row r="4" spans="1:14" x14ac:dyDescent="0.25">
      <c r="A4" s="119" t="s">
        <v>23</v>
      </c>
      <c r="B4" s="116" t="s">
        <v>140</v>
      </c>
      <c r="C4" s="50">
        <v>1524</v>
      </c>
      <c r="D4" s="117">
        <v>1108.19</v>
      </c>
      <c r="E4" s="7" t="s">
        <v>46</v>
      </c>
      <c r="F4" s="116" t="s">
        <v>151</v>
      </c>
      <c r="G4" s="118">
        <v>44607</v>
      </c>
      <c r="H4" s="116"/>
      <c r="I4" s="50">
        <v>0.2961111111111111</v>
      </c>
      <c r="J4" s="50"/>
      <c r="K4" s="8">
        <v>85.28</v>
      </c>
      <c r="L4" s="8">
        <v>288</v>
      </c>
      <c r="M4" s="7">
        <f t="shared" ref="M4:M6" si="0">K4/2132</f>
        <v>0.04</v>
      </c>
      <c r="N4" t="s">
        <v>932</v>
      </c>
    </row>
    <row r="5" spans="1:14" x14ac:dyDescent="0.25">
      <c r="A5" s="120" t="s">
        <v>21</v>
      </c>
      <c r="B5" s="116" t="s">
        <v>140</v>
      </c>
      <c r="C5" s="50">
        <v>1524</v>
      </c>
      <c r="D5" s="117">
        <v>2915.11</v>
      </c>
      <c r="E5" s="7" t="s">
        <v>46</v>
      </c>
      <c r="F5" s="116" t="s">
        <v>151</v>
      </c>
      <c r="G5" s="118">
        <v>44607</v>
      </c>
      <c r="H5" s="116"/>
      <c r="I5" s="50">
        <v>0.2961111111111111</v>
      </c>
      <c r="J5" s="50"/>
      <c r="K5" s="8">
        <v>85.28</v>
      </c>
      <c r="L5" s="8">
        <v>288</v>
      </c>
      <c r="M5" s="7">
        <f t="shared" si="0"/>
        <v>0.04</v>
      </c>
      <c r="N5" t="s">
        <v>932</v>
      </c>
    </row>
    <row r="6" spans="1:14" x14ac:dyDescent="0.25">
      <c r="A6" s="119" t="s">
        <v>26</v>
      </c>
      <c r="B6" s="116" t="s">
        <v>140</v>
      </c>
      <c r="C6" s="50">
        <v>1524</v>
      </c>
      <c r="D6" s="117">
        <v>3402.13</v>
      </c>
      <c r="E6" s="7" t="s">
        <v>46</v>
      </c>
      <c r="F6" s="116" t="s">
        <v>151</v>
      </c>
      <c r="G6" s="118">
        <v>44607</v>
      </c>
      <c r="H6" s="116"/>
      <c r="I6" s="50">
        <v>0.2961111111111111</v>
      </c>
      <c r="J6" s="50"/>
      <c r="K6" s="8">
        <v>85.28</v>
      </c>
      <c r="L6" s="8">
        <v>288</v>
      </c>
      <c r="M6" s="7">
        <f t="shared" si="0"/>
        <v>0.04</v>
      </c>
      <c r="N6" t="s">
        <v>932</v>
      </c>
    </row>
    <row r="7" spans="1:14" x14ac:dyDescent="0.25">
      <c r="A7" s="113" t="s">
        <v>804</v>
      </c>
      <c r="B7" s="113" t="s">
        <v>784</v>
      </c>
      <c r="C7" s="113">
        <v>59771</v>
      </c>
      <c r="D7" s="112">
        <v>3906.9029999999998</v>
      </c>
      <c r="E7" s="113" t="s">
        <v>46</v>
      </c>
      <c r="F7" s="113" t="s">
        <v>811</v>
      </c>
      <c r="G7" s="114">
        <v>44657</v>
      </c>
      <c r="H7" s="113"/>
      <c r="I7" s="113"/>
      <c r="J7" s="113"/>
      <c r="K7" s="113">
        <v>29.639999999999986</v>
      </c>
      <c r="L7" s="113">
        <v>741</v>
      </c>
      <c r="M7" s="113">
        <f>K7/L7</f>
        <v>3.999999999999998E-2</v>
      </c>
      <c r="N7" t="s">
        <v>932</v>
      </c>
    </row>
    <row r="8" spans="1:14" x14ac:dyDescent="0.25">
      <c r="A8" s="113" t="s">
        <v>563</v>
      </c>
      <c r="B8" s="113" t="s">
        <v>784</v>
      </c>
      <c r="C8" s="113">
        <v>59771</v>
      </c>
      <c r="D8" s="112">
        <v>2832.1089999999999</v>
      </c>
      <c r="E8" s="113" t="s">
        <v>46</v>
      </c>
      <c r="F8" s="113" t="s">
        <v>811</v>
      </c>
      <c r="G8" s="114">
        <v>44657</v>
      </c>
      <c r="H8" s="113"/>
      <c r="I8" s="113"/>
      <c r="J8" s="113"/>
      <c r="K8" s="113">
        <v>29.639999999999986</v>
      </c>
      <c r="L8" s="113">
        <v>741</v>
      </c>
      <c r="M8" s="113">
        <f t="shared" ref="M8:M14" si="1">K8/L8</f>
        <v>3.999999999999998E-2</v>
      </c>
      <c r="N8" t="s">
        <v>932</v>
      </c>
    </row>
    <row r="9" spans="1:14" x14ac:dyDescent="0.25">
      <c r="A9" s="113" t="s">
        <v>798</v>
      </c>
      <c r="B9" s="113" t="s">
        <v>784</v>
      </c>
      <c r="C9" s="113">
        <v>59771</v>
      </c>
      <c r="D9" s="112">
        <v>3402.13</v>
      </c>
      <c r="E9" s="113" t="s">
        <v>46</v>
      </c>
      <c r="F9" s="113" t="s">
        <v>811</v>
      </c>
      <c r="G9" s="114">
        <v>44657</v>
      </c>
      <c r="H9" s="113"/>
      <c r="I9" s="113"/>
      <c r="J9" s="113"/>
      <c r="K9" s="113">
        <v>29.639999999999986</v>
      </c>
      <c r="L9" s="113">
        <v>741</v>
      </c>
      <c r="M9" s="113">
        <f t="shared" si="1"/>
        <v>3.999999999999998E-2</v>
      </c>
      <c r="N9" t="s">
        <v>932</v>
      </c>
    </row>
    <row r="10" spans="1:14" x14ac:dyDescent="0.25">
      <c r="A10" s="113" t="s">
        <v>799</v>
      </c>
      <c r="B10" s="113" t="s">
        <v>784</v>
      </c>
      <c r="C10" s="113">
        <v>59771</v>
      </c>
      <c r="D10" s="112">
        <v>3910</v>
      </c>
      <c r="E10" s="113" t="s">
        <v>46</v>
      </c>
      <c r="F10" s="113" t="s">
        <v>811</v>
      </c>
      <c r="G10" s="114">
        <v>44657</v>
      </c>
      <c r="H10" s="113"/>
      <c r="I10" s="113"/>
      <c r="J10" s="113"/>
      <c r="K10" s="113">
        <v>29.639999999999986</v>
      </c>
      <c r="L10" s="113">
        <v>741</v>
      </c>
      <c r="M10" s="113">
        <f t="shared" si="1"/>
        <v>3.999999999999998E-2</v>
      </c>
      <c r="N10" t="s">
        <v>932</v>
      </c>
    </row>
    <row r="11" spans="1:14" x14ac:dyDescent="0.25">
      <c r="A11" s="113" t="s">
        <v>669</v>
      </c>
      <c r="B11" s="113" t="s">
        <v>784</v>
      </c>
      <c r="C11" s="113">
        <v>59771</v>
      </c>
      <c r="D11" s="112">
        <v>3906.9090000000001</v>
      </c>
      <c r="E11" s="113" t="s">
        <v>46</v>
      </c>
      <c r="F11" s="113" t="s">
        <v>811</v>
      </c>
      <c r="G11" s="114">
        <v>44657</v>
      </c>
      <c r="H11" s="113"/>
      <c r="I11" s="113"/>
      <c r="J11" s="113"/>
      <c r="K11" s="113">
        <v>29.639999999999986</v>
      </c>
      <c r="L11" s="113">
        <v>741</v>
      </c>
      <c r="M11" s="113">
        <f t="shared" si="1"/>
        <v>3.999999999999998E-2</v>
      </c>
      <c r="N11" t="s">
        <v>932</v>
      </c>
    </row>
    <row r="12" spans="1:14" x14ac:dyDescent="0.25">
      <c r="A12" s="113" t="s">
        <v>805</v>
      </c>
      <c r="B12" s="113" t="s">
        <v>784</v>
      </c>
      <c r="C12" s="113">
        <v>59771</v>
      </c>
      <c r="D12" s="112">
        <v>3809.9189999999999</v>
      </c>
      <c r="E12" s="113" t="s">
        <v>46</v>
      </c>
      <c r="F12" s="113" t="s">
        <v>811</v>
      </c>
      <c r="G12" s="114">
        <v>44657</v>
      </c>
      <c r="H12" s="113"/>
      <c r="I12" s="113"/>
      <c r="J12" s="113"/>
      <c r="K12" s="113">
        <v>51.869999999999976</v>
      </c>
      <c r="L12" s="113">
        <v>741</v>
      </c>
      <c r="M12" s="113">
        <f t="shared" si="1"/>
        <v>6.9999999999999965E-2</v>
      </c>
      <c r="N12" t="s">
        <v>932</v>
      </c>
    </row>
    <row r="13" spans="1:14" x14ac:dyDescent="0.25">
      <c r="A13" s="113" t="s">
        <v>800</v>
      </c>
      <c r="B13" s="113" t="s">
        <v>784</v>
      </c>
      <c r="C13" s="113">
        <v>59771</v>
      </c>
      <c r="D13" s="112">
        <v>3204.16</v>
      </c>
      <c r="E13" s="113" t="s">
        <v>46</v>
      </c>
      <c r="F13" s="113" t="s">
        <v>811</v>
      </c>
      <c r="G13" s="114">
        <v>44657</v>
      </c>
      <c r="H13" s="113"/>
      <c r="I13" s="113"/>
      <c r="J13" s="113"/>
      <c r="K13" s="113">
        <v>51.869999999999976</v>
      </c>
      <c r="L13" s="113">
        <v>741</v>
      </c>
      <c r="M13" s="113">
        <f t="shared" si="1"/>
        <v>6.9999999999999965E-2</v>
      </c>
      <c r="N13" t="s">
        <v>932</v>
      </c>
    </row>
    <row r="14" spans="1:14" x14ac:dyDescent="0.25">
      <c r="A14" s="23" t="s">
        <v>804</v>
      </c>
      <c r="B14" s="23" t="s">
        <v>784</v>
      </c>
      <c r="C14" s="23">
        <v>59771</v>
      </c>
      <c r="D14" s="115">
        <v>3906.9029999999998</v>
      </c>
      <c r="E14" s="23" t="s">
        <v>46</v>
      </c>
      <c r="F14" s="23" t="s">
        <v>811</v>
      </c>
      <c r="G14" s="111">
        <v>44657</v>
      </c>
      <c r="H14" s="23"/>
      <c r="I14" s="23"/>
      <c r="J14" s="23"/>
      <c r="K14" s="23">
        <v>52.519999999999982</v>
      </c>
      <c r="L14" s="23">
        <v>1313</v>
      </c>
      <c r="M14" s="23">
        <f t="shared" si="1"/>
        <v>3.9999999999999987E-2</v>
      </c>
      <c r="N14" t="s">
        <v>932</v>
      </c>
    </row>
    <row r="15" spans="1:14" x14ac:dyDescent="0.25">
      <c r="A15" s="23" t="s">
        <v>724</v>
      </c>
      <c r="B15" s="23" t="s">
        <v>784</v>
      </c>
      <c r="C15" s="23">
        <v>59771</v>
      </c>
      <c r="D15" s="115">
        <v>2832.1089999999999</v>
      </c>
      <c r="E15" s="23" t="s">
        <v>46</v>
      </c>
      <c r="F15" s="23" t="s">
        <v>811</v>
      </c>
      <c r="G15" s="111">
        <v>44657</v>
      </c>
      <c r="H15" s="23"/>
      <c r="I15" s="23"/>
      <c r="J15" s="23"/>
      <c r="K15" s="23">
        <v>52.519999999999982</v>
      </c>
      <c r="L15" s="23">
        <v>1313</v>
      </c>
      <c r="M15" s="23">
        <f t="shared" ref="M15:M23" si="2">K15/L15</f>
        <v>3.9999999999999987E-2</v>
      </c>
      <c r="N15" t="s">
        <v>932</v>
      </c>
    </row>
    <row r="16" spans="1:14" x14ac:dyDescent="0.25">
      <c r="A16" s="23" t="s">
        <v>563</v>
      </c>
      <c r="B16" s="23" t="s">
        <v>784</v>
      </c>
      <c r="C16" s="23">
        <v>59771</v>
      </c>
      <c r="D16" s="115">
        <v>3402.13</v>
      </c>
      <c r="E16" s="23" t="s">
        <v>46</v>
      </c>
      <c r="F16" s="23" t="s">
        <v>811</v>
      </c>
      <c r="G16" s="111">
        <v>44657</v>
      </c>
      <c r="H16" s="23"/>
      <c r="I16" s="23"/>
      <c r="J16" s="23"/>
      <c r="K16" s="23">
        <v>52.519999999999982</v>
      </c>
      <c r="L16" s="23">
        <v>1313</v>
      </c>
      <c r="M16" s="23">
        <f t="shared" si="2"/>
        <v>3.9999999999999987E-2</v>
      </c>
      <c r="N16" t="s">
        <v>932</v>
      </c>
    </row>
    <row r="17" spans="1:17" x14ac:dyDescent="0.25">
      <c r="A17" s="23" t="s">
        <v>798</v>
      </c>
      <c r="B17" s="23" t="s">
        <v>784</v>
      </c>
      <c r="C17" s="23">
        <v>59771</v>
      </c>
      <c r="D17" s="115">
        <v>3910</v>
      </c>
      <c r="E17" s="23" t="s">
        <v>46</v>
      </c>
      <c r="F17" s="23" t="s">
        <v>811</v>
      </c>
      <c r="G17" s="111">
        <v>44657</v>
      </c>
      <c r="H17" s="23"/>
      <c r="I17" s="23"/>
      <c r="J17" s="23"/>
      <c r="K17" s="23">
        <v>52.519999999999982</v>
      </c>
      <c r="L17" s="23">
        <v>1313</v>
      </c>
      <c r="M17" s="23">
        <f t="shared" si="2"/>
        <v>3.9999999999999987E-2</v>
      </c>
      <c r="N17" t="s">
        <v>932</v>
      </c>
    </row>
    <row r="18" spans="1:17" x14ac:dyDescent="0.25">
      <c r="A18" s="23" t="s">
        <v>799</v>
      </c>
      <c r="B18" s="23" t="s">
        <v>784</v>
      </c>
      <c r="C18" s="23">
        <v>59771</v>
      </c>
      <c r="D18" s="115">
        <v>3906.9090000000001</v>
      </c>
      <c r="E18" s="23" t="s">
        <v>46</v>
      </c>
      <c r="F18" s="23" t="s">
        <v>811</v>
      </c>
      <c r="G18" s="111">
        <v>44657</v>
      </c>
      <c r="H18" s="23"/>
      <c r="I18" s="23"/>
      <c r="J18" s="23"/>
      <c r="K18" s="23">
        <v>52.519999999999982</v>
      </c>
      <c r="L18" s="23">
        <v>1313</v>
      </c>
      <c r="M18" s="23">
        <f t="shared" si="2"/>
        <v>3.9999999999999987E-2</v>
      </c>
      <c r="N18" t="s">
        <v>932</v>
      </c>
    </row>
    <row r="19" spans="1:17" x14ac:dyDescent="0.25">
      <c r="A19" s="23" t="s">
        <v>669</v>
      </c>
      <c r="B19" s="23" t="s">
        <v>784</v>
      </c>
      <c r="C19" s="23">
        <v>59771</v>
      </c>
      <c r="D19" s="115">
        <v>3809.9189999999999</v>
      </c>
      <c r="E19" s="23" t="s">
        <v>46</v>
      </c>
      <c r="F19" s="23" t="s">
        <v>811</v>
      </c>
      <c r="G19" s="111">
        <v>44657</v>
      </c>
      <c r="H19" s="23"/>
      <c r="I19" s="23"/>
      <c r="J19" s="23"/>
      <c r="K19" s="23">
        <v>52.519999999999982</v>
      </c>
      <c r="L19" s="23">
        <v>1313</v>
      </c>
      <c r="M19" s="23">
        <f t="shared" si="2"/>
        <v>3.9999999999999987E-2</v>
      </c>
      <c r="N19" t="s">
        <v>932</v>
      </c>
    </row>
    <row r="20" spans="1:17" x14ac:dyDescent="0.25">
      <c r="A20" s="23" t="s">
        <v>805</v>
      </c>
      <c r="B20" s="23" t="s">
        <v>784</v>
      </c>
      <c r="C20" s="23">
        <v>59771</v>
      </c>
      <c r="D20" s="115">
        <v>3204.16</v>
      </c>
      <c r="E20" s="23" t="s">
        <v>46</v>
      </c>
      <c r="F20" s="23" t="s">
        <v>811</v>
      </c>
      <c r="G20" s="111">
        <v>44657</v>
      </c>
      <c r="H20" s="23"/>
      <c r="I20" s="23"/>
      <c r="J20" s="23"/>
      <c r="K20" s="23">
        <v>91.909999999999968</v>
      </c>
      <c r="L20" s="23">
        <v>1313</v>
      </c>
      <c r="M20" s="23">
        <f t="shared" si="2"/>
        <v>6.9999999999999979E-2</v>
      </c>
      <c r="N20" t="s">
        <v>932</v>
      </c>
    </row>
    <row r="21" spans="1:17" x14ac:dyDescent="0.25">
      <c r="A21" s="23" t="s">
        <v>800</v>
      </c>
      <c r="B21" s="23" t="s">
        <v>784</v>
      </c>
      <c r="C21" s="23">
        <v>59771</v>
      </c>
      <c r="D21" s="115">
        <v>3215.1990000000001</v>
      </c>
      <c r="E21" s="23" t="s">
        <v>46</v>
      </c>
      <c r="F21" s="23" t="s">
        <v>811</v>
      </c>
      <c r="G21" s="111">
        <v>44657</v>
      </c>
      <c r="H21" s="23"/>
      <c r="I21" s="23"/>
      <c r="J21" s="23"/>
      <c r="K21" s="23">
        <v>91.909999999999968</v>
      </c>
      <c r="L21" s="23">
        <v>1313</v>
      </c>
      <c r="M21" s="23">
        <f t="shared" si="2"/>
        <v>6.9999999999999979E-2</v>
      </c>
      <c r="N21" t="s">
        <v>932</v>
      </c>
    </row>
    <row r="23" spans="1:17" x14ac:dyDescent="0.25">
      <c r="A23" s="198" t="s">
        <v>919</v>
      </c>
      <c r="B23" s="147" t="s">
        <v>914</v>
      </c>
      <c r="C23" s="197">
        <v>34915</v>
      </c>
      <c r="D23" s="199">
        <v>3204.16</v>
      </c>
      <c r="E23" s="147" t="s">
        <v>918</v>
      </c>
      <c r="F23" s="147" t="s">
        <v>927</v>
      </c>
      <c r="G23" s="200">
        <v>44665</v>
      </c>
      <c r="H23" s="193">
        <v>111.45</v>
      </c>
      <c r="I23" s="196">
        <v>26.12</v>
      </c>
      <c r="J23" s="201">
        <v>373.14</v>
      </c>
      <c r="K23" s="194">
        <v>85.33</v>
      </c>
      <c r="L23" s="194">
        <v>1219</v>
      </c>
      <c r="M23" s="198">
        <f t="shared" si="2"/>
        <v>6.9999999999999993E-2</v>
      </c>
      <c r="N23" t="s">
        <v>932</v>
      </c>
    </row>
    <row r="24" spans="1:17" x14ac:dyDescent="0.25">
      <c r="A24" s="198" t="s">
        <v>1076</v>
      </c>
      <c r="B24" s="147" t="s">
        <v>1093</v>
      </c>
      <c r="C24" s="147">
        <v>8980</v>
      </c>
      <c r="D24" s="147">
        <v>3809.9189999999999</v>
      </c>
      <c r="E24" s="147" t="s">
        <v>1100</v>
      </c>
      <c r="F24" s="147" t="s">
        <v>1106</v>
      </c>
      <c r="G24" s="200">
        <v>44674</v>
      </c>
      <c r="H24" s="193">
        <v>336.64</v>
      </c>
      <c r="I24" s="196">
        <v>135.19999999999999</v>
      </c>
      <c r="J24" s="201">
        <f>I24/0.04</f>
        <v>3379.9999999999995</v>
      </c>
      <c r="K24" s="195">
        <v>201.44</v>
      </c>
      <c r="L24" s="194">
        <v>5036</v>
      </c>
      <c r="M24" s="198">
        <f t="shared" ref="M24:M29" si="3">K24/L24</f>
        <v>0.04</v>
      </c>
      <c r="N24" t="s">
        <v>932</v>
      </c>
      <c r="Q24" s="173"/>
    </row>
    <row r="26" spans="1:17" x14ac:dyDescent="0.25">
      <c r="A26" s="192" t="s">
        <v>1021</v>
      </c>
      <c r="B26" s="7" t="s">
        <v>1167</v>
      </c>
      <c r="C26" s="7"/>
      <c r="D26" s="189">
        <v>1108.19</v>
      </c>
      <c r="E26" s="7"/>
      <c r="F26" s="7" t="s">
        <v>1173</v>
      </c>
      <c r="G26" s="190">
        <v>44679</v>
      </c>
      <c r="H26" s="188">
        <v>794.6</v>
      </c>
      <c r="I26" s="113">
        <v>482.12</v>
      </c>
      <c r="J26" s="113">
        <v>12053</v>
      </c>
      <c r="K26" s="191">
        <v>312.48</v>
      </c>
      <c r="L26" s="191">
        <v>7812</v>
      </c>
      <c r="M26" s="174">
        <f t="shared" si="3"/>
        <v>0.04</v>
      </c>
      <c r="N26" t="s">
        <v>932</v>
      </c>
    </row>
    <row r="27" spans="1:17" x14ac:dyDescent="0.25">
      <c r="A27" s="192" t="s">
        <v>1</v>
      </c>
      <c r="B27" s="7" t="s">
        <v>1167</v>
      </c>
      <c r="C27" s="7"/>
      <c r="D27" s="189">
        <v>2701.12</v>
      </c>
      <c r="E27" s="7"/>
      <c r="F27" s="7" t="s">
        <v>1173</v>
      </c>
      <c r="G27" s="190">
        <v>44679</v>
      </c>
      <c r="H27" s="188">
        <v>7946</v>
      </c>
      <c r="I27" s="113">
        <v>4821.2</v>
      </c>
      <c r="J27" s="113">
        <v>12053</v>
      </c>
      <c r="K27" s="191">
        <v>3124.8</v>
      </c>
      <c r="L27" s="191">
        <v>7812</v>
      </c>
      <c r="M27" s="174">
        <f t="shared" si="3"/>
        <v>0.4</v>
      </c>
      <c r="N27" t="s">
        <v>932</v>
      </c>
    </row>
    <row r="28" spans="1:17" x14ac:dyDescent="0.25">
      <c r="A28" s="192" t="s">
        <v>1160</v>
      </c>
      <c r="B28" s="7" t="s">
        <v>1167</v>
      </c>
      <c r="C28" s="7"/>
      <c r="D28" s="189">
        <v>5503.201</v>
      </c>
      <c r="E28" s="7"/>
      <c r="F28" s="7" t="s">
        <v>1173</v>
      </c>
      <c r="G28" s="190">
        <v>44679</v>
      </c>
      <c r="H28" s="188">
        <v>8277.15</v>
      </c>
      <c r="I28" s="113">
        <v>5022.12</v>
      </c>
      <c r="J28" s="113">
        <v>12053</v>
      </c>
      <c r="K28" s="191">
        <v>3255.03</v>
      </c>
      <c r="L28" s="191">
        <v>7812</v>
      </c>
      <c r="M28" s="174">
        <f t="shared" si="3"/>
        <v>0.4166705069124424</v>
      </c>
      <c r="N28" t="s">
        <v>932</v>
      </c>
    </row>
    <row r="29" spans="1:17" x14ac:dyDescent="0.25">
      <c r="A29" s="192" t="s">
        <v>1097</v>
      </c>
      <c r="B29" s="7" t="s">
        <v>1167</v>
      </c>
      <c r="C29" s="7"/>
      <c r="D29" s="189">
        <v>3402.13</v>
      </c>
      <c r="E29" s="7"/>
      <c r="F29" s="7" t="s">
        <v>1173</v>
      </c>
      <c r="G29" s="190">
        <v>44679</v>
      </c>
      <c r="H29" s="188">
        <v>794.6</v>
      </c>
      <c r="I29" s="113">
        <v>482.12</v>
      </c>
      <c r="J29" s="113">
        <v>12053</v>
      </c>
      <c r="K29" s="191">
        <v>312.48</v>
      </c>
      <c r="L29" s="191">
        <v>7812</v>
      </c>
      <c r="M29" s="174">
        <f t="shared" si="3"/>
        <v>0.04</v>
      </c>
      <c r="N29" t="s">
        <v>932</v>
      </c>
    </row>
    <row r="33" spans="1:14" x14ac:dyDescent="0.25">
      <c r="A33" s="372" t="s">
        <v>1969</v>
      </c>
      <c r="B33" s="379" t="s">
        <v>1965</v>
      </c>
      <c r="C33" s="374">
        <v>6647</v>
      </c>
      <c r="D33" s="375">
        <v>5402.33</v>
      </c>
      <c r="E33" s="377" t="s">
        <v>46</v>
      </c>
      <c r="F33" s="372" t="s">
        <v>1964</v>
      </c>
      <c r="H33" s="373">
        <v>32929809.3904</v>
      </c>
      <c r="I33" s="381">
        <v>2064.56</v>
      </c>
      <c r="J33" s="410">
        <f>I33/1.0101</f>
        <v>2043.9164439164438</v>
      </c>
      <c r="K33" s="380">
        <v>2064.56</v>
      </c>
      <c r="L33" s="376">
        <v>10439</v>
      </c>
      <c r="M33">
        <v>1.0101</v>
      </c>
      <c r="N33" s="3" t="s">
        <v>714</v>
      </c>
    </row>
    <row r="34" spans="1:14" x14ac:dyDescent="0.25">
      <c r="N34" s="3"/>
    </row>
    <row r="35" spans="1:14" x14ac:dyDescent="0.25">
      <c r="A35" s="462" t="s">
        <v>2517</v>
      </c>
      <c r="B35" s="462" t="s">
        <v>2717</v>
      </c>
      <c r="C35" s="462"/>
      <c r="D35" s="463">
        <v>3402.9</v>
      </c>
      <c r="E35" s="462"/>
      <c r="F35" s="462"/>
      <c r="G35" s="462">
        <f>H35*I35</f>
        <v>336.98</v>
      </c>
      <c r="H35" s="462">
        <v>4814</v>
      </c>
      <c r="I35" s="462">
        <v>7.0000000000000007E-2</v>
      </c>
      <c r="J35" s="462"/>
      <c r="K35" s="462"/>
      <c r="L35" s="462"/>
      <c r="M35" s="462"/>
      <c r="N35" s="464" t="s">
        <v>2708</v>
      </c>
    </row>
    <row r="38" spans="1:14" x14ac:dyDescent="0.25">
      <c r="K38" t="s">
        <v>3947</v>
      </c>
      <c r="L38" t="s">
        <v>3948</v>
      </c>
      <c r="M38" t="s">
        <v>3949</v>
      </c>
    </row>
    <row r="39" spans="1:14" x14ac:dyDescent="0.25">
      <c r="B39">
        <v>891</v>
      </c>
      <c r="C39" t="s">
        <v>3950</v>
      </c>
      <c r="K39">
        <v>7247</v>
      </c>
      <c r="L39">
        <f>K39/0.98</f>
        <v>7394.8979591836733</v>
      </c>
    </row>
    <row r="40" spans="1:14" x14ac:dyDescent="0.25">
      <c r="A40" t="s">
        <v>2499</v>
      </c>
      <c r="B40" t="s">
        <v>3943</v>
      </c>
      <c r="D40">
        <v>2701.12</v>
      </c>
      <c r="K40" s="23">
        <v>5915.9199999999983</v>
      </c>
      <c r="L40">
        <v>7394.9</v>
      </c>
      <c r="M40">
        <f>K40/L40</f>
        <v>0.79999999999999982</v>
      </c>
    </row>
    <row r="41" spans="1:14" x14ac:dyDescent="0.25">
      <c r="A41" t="s">
        <v>3552</v>
      </c>
      <c r="B41" t="s">
        <v>3944</v>
      </c>
      <c r="D41">
        <v>2847</v>
      </c>
      <c r="K41" s="23">
        <v>221.85000000000002</v>
      </c>
      <c r="L41">
        <v>7394.9</v>
      </c>
      <c r="M41">
        <f t="shared" ref="M41:M44" si="4">K41/L41</f>
        <v>3.0000405684999124E-2</v>
      </c>
    </row>
    <row r="42" spans="1:14" x14ac:dyDescent="0.25">
      <c r="A42" t="s">
        <v>3877</v>
      </c>
      <c r="B42" t="s">
        <v>2044</v>
      </c>
      <c r="D42">
        <v>5201.009</v>
      </c>
      <c r="K42" s="23">
        <v>7320.2099999999991</v>
      </c>
      <c r="L42">
        <v>7394.9</v>
      </c>
      <c r="M42">
        <f t="shared" si="4"/>
        <v>0.98989979580521703</v>
      </c>
    </row>
    <row r="43" spans="1:14" x14ac:dyDescent="0.25">
      <c r="A43" t="s">
        <v>3916</v>
      </c>
      <c r="B43" t="s">
        <v>3945</v>
      </c>
      <c r="D43">
        <v>5402.33</v>
      </c>
      <c r="K43" s="23">
        <v>149.38000000000005</v>
      </c>
      <c r="L43">
        <v>7394.9</v>
      </c>
      <c r="M43">
        <f t="shared" si="4"/>
        <v>2.0200408389565789E-2</v>
      </c>
    </row>
    <row r="44" spans="1:14" x14ac:dyDescent="0.25">
      <c r="A44" t="s">
        <v>1477</v>
      </c>
      <c r="B44" t="s">
        <v>3946</v>
      </c>
      <c r="D44">
        <v>2513.1</v>
      </c>
      <c r="K44" s="23">
        <v>295.79999999999995</v>
      </c>
      <c r="L44">
        <v>7394.9</v>
      </c>
      <c r="M44">
        <f t="shared" si="4"/>
        <v>4.0000540913332154E-2</v>
      </c>
    </row>
    <row r="47" spans="1:14" x14ac:dyDescent="0.25">
      <c r="A47" t="s">
        <v>4404</v>
      </c>
      <c r="B47" t="s">
        <v>4534</v>
      </c>
      <c r="D47">
        <v>3402.4189999999999</v>
      </c>
      <c r="K47" s="23">
        <v>134.68</v>
      </c>
      <c r="L47" s="23">
        <v>3367</v>
      </c>
      <c r="M47">
        <v>0.04</v>
      </c>
      <c r="N47" t="s">
        <v>4535</v>
      </c>
    </row>
    <row r="49" spans="1:14" x14ac:dyDescent="0.25">
      <c r="A49" t="s">
        <v>4537</v>
      </c>
      <c r="B49" t="s">
        <v>4540</v>
      </c>
      <c r="D49">
        <v>5402.33</v>
      </c>
      <c r="K49">
        <v>554.1400000000001</v>
      </c>
      <c r="N49" t="s">
        <v>3361</v>
      </c>
    </row>
  </sheetData>
  <autoFilter ref="A2:M2" xr:uid="{00000000-0009-0000-0000-000006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Breakup</vt:lpstr>
      <vt:lpstr>Data</vt:lpstr>
      <vt:lpstr>Check</vt:lpstr>
      <vt:lpstr>Entries</vt:lpstr>
      <vt:lpstr>Final Data</vt:lpstr>
      <vt:lpstr>Report</vt:lpstr>
      <vt:lpstr>Entries - for EC</vt:lpstr>
      <vt:lpstr>Breakup!OLE_LINK781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madnan</cp:lastModifiedBy>
  <cp:lastPrinted>2023-04-01T08:02:49Z</cp:lastPrinted>
  <dcterms:modified xsi:type="dcterms:W3CDTF">2023-09-13T05:43:13Z</dcterms:modified>
</cp:coreProperties>
</file>